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threadedComments/threadedComment1.xml" ContentType="application/vnd.ms-excel.threaded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drawings/drawing3.xml" ContentType="application/vnd.openxmlformats-officedocument.drawing+xml"/>
  <Override PartName="/xl/comments21.xml" ContentType="application/vnd.openxmlformats-officedocument.spreadsheetml.comments+xml"/>
  <Override PartName="/xl/drawings/drawing4.xml" ContentType="application/vnd.openxmlformats-officedocument.drawing+xml"/>
  <Override PartName="/xl/comments22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K:\General Accountant(1)\1. GA SCHEDULES\FIXED ASSETS\"/>
    </mc:Choice>
  </mc:AlternateContent>
  <xr:revisionPtr revIDLastSave="0" documentId="13_ncr:1_{85CDC432-6C95-46B3-9DD2-03F00A041CB9}" xr6:coauthVersionLast="47" xr6:coauthVersionMax="47" xr10:uidLastSave="{00000000-0000-0000-0000-000000000000}"/>
  <bookViews>
    <workbookView xWindow="-38520" yWindow="-120" windowWidth="38640" windowHeight="21240" tabRatio="776" firstSheet="3" activeTab="3" xr2:uid="{A5C3F0FE-BE36-49D7-BE0D-4906EE912CC1}"/>
  </bookViews>
  <sheets>
    <sheet name="LOC13" sheetId="138" state="hidden" r:id="rId1"/>
    <sheet name="Annual Depr." sheetId="315" r:id="rId2"/>
    <sheet name="templ" sheetId="317" r:id="rId3"/>
    <sheet name="SUMMARY" sheetId="1" r:id="rId4"/>
    <sheet name="MISC" sheetId="79" r:id="rId5"/>
    <sheet name="100" sheetId="7" r:id="rId6"/>
    <sheet name="101" sheetId="48" r:id="rId7"/>
    <sheet name="102" sheetId="139" r:id="rId8"/>
    <sheet name="103" sheetId="49" r:id="rId9"/>
    <sheet name="104" sheetId="50" r:id="rId10"/>
    <sheet name="105" sheetId="51" r:id="rId11"/>
    <sheet name="106" sheetId="14" r:id="rId12"/>
    <sheet name="107" sheetId="52" r:id="rId13"/>
    <sheet name="108" sheetId="16" r:id="rId14"/>
    <sheet name="111" sheetId="74" r:id="rId15"/>
    <sheet name="112" sheetId="8" r:id="rId16"/>
    <sheet name="113" sheetId="10" r:id="rId17"/>
    <sheet name="115" sheetId="75" r:id="rId18"/>
    <sheet name="117" sheetId="54" r:id="rId19"/>
    <sheet name="118" sheetId="55" r:id="rId20"/>
    <sheet name="119" sheetId="25" r:id="rId21"/>
    <sheet name="122" sheetId="9" r:id="rId22"/>
    <sheet name="123" sheetId="15" r:id="rId23"/>
    <sheet name="124" sheetId="29" r:id="rId24"/>
    <sheet name="126" sheetId="12" r:id="rId25"/>
    <sheet name="127" sheetId="32" r:id="rId26"/>
    <sheet name="128" sheetId="77" r:id="rId27"/>
    <sheet name="133" sheetId="33" r:id="rId28"/>
    <sheet name="141" sheetId="34" r:id="rId29"/>
    <sheet name="142" sheetId="35" r:id="rId30"/>
    <sheet name="143" sheetId="11" r:id="rId31"/>
    <sheet name="144" sheetId="37" r:id="rId32"/>
    <sheet name="158" sheetId="38" r:id="rId33"/>
    <sheet name="159" sheetId="39" r:id="rId34"/>
    <sheet name="160" sheetId="96" r:id="rId35"/>
    <sheet name="164" sheetId="40" r:id="rId36"/>
    <sheet name="177" sheetId="41" r:id="rId37"/>
    <sheet name="183" sheetId="42" r:id="rId38"/>
    <sheet name="190" sheetId="43" r:id="rId39"/>
    <sheet name="194" sheetId="44" r:id="rId40"/>
    <sheet name="200" sheetId="45" r:id="rId41"/>
    <sheet name="237" sheetId="141" r:id="rId42"/>
    <sheet name="247" sheetId="87" r:id="rId43"/>
    <sheet name="253" sheetId="57" r:id="rId44"/>
    <sheet name="254" sheetId="58" r:id="rId45"/>
    <sheet name="266" sheetId="198" r:id="rId46"/>
    <sheet name="270" sheetId="80" r:id="rId47"/>
    <sheet name="273" sheetId="119" r:id="rId48"/>
    <sheet name="274" sheetId="61" r:id="rId49"/>
    <sheet name="276" sheetId="92" r:id="rId50"/>
    <sheet name="277" sheetId="82" r:id="rId51"/>
    <sheet name="278" sheetId="83" r:id="rId52"/>
    <sheet name="279" sheetId="90" r:id="rId53"/>
    <sheet name="286" sheetId="97" r:id="rId54"/>
    <sheet name="292" sheetId="136" r:id="rId55"/>
    <sheet name="293" sheetId="137" r:id="rId56"/>
    <sheet name="294" sheetId="116" r:id="rId57"/>
    <sheet name="295" sheetId="132" r:id="rId58"/>
    <sheet name="296" sheetId="199" r:id="rId59"/>
    <sheet name="297" sheetId="114" r:id="rId60"/>
    <sheet name="298" sheetId="112" r:id="rId61"/>
    <sheet name="299" sheetId="200" r:id="rId62"/>
    <sheet name="300" sheetId="201" r:id="rId63"/>
    <sheet name="301" sheetId="202" r:id="rId64"/>
    <sheet name="302" sheetId="203" r:id="rId65"/>
    <sheet name="303" sheetId="106" r:id="rId66"/>
    <sheet name="304" sheetId="107" r:id="rId67"/>
    <sheet name="306" sheetId="108" r:id="rId68"/>
    <sheet name="307" sheetId="133" r:id="rId69"/>
    <sheet name="308" sheetId="177" r:id="rId70"/>
    <sheet name="309" sheetId="121" r:id="rId71"/>
    <sheet name="310" sheetId="122" r:id="rId72"/>
    <sheet name="311" sheetId="109" r:id="rId73"/>
    <sheet name="312" sheetId="130" r:id="rId74"/>
    <sheet name="313" sheetId="128" r:id="rId75"/>
    <sheet name="314" sheetId="129" r:id="rId76"/>
    <sheet name="315" sheetId="142" r:id="rId77"/>
    <sheet name="316" sheetId="143" r:id="rId78"/>
    <sheet name="317" sheetId="135" r:id="rId79"/>
    <sheet name="318" sheetId="144" r:id="rId80"/>
    <sheet name="319" sheetId="146" r:id="rId81"/>
    <sheet name="320" sheetId="147" r:id="rId82"/>
    <sheet name="321" sheetId="148" r:id="rId83"/>
    <sheet name="322" sheetId="149" r:id="rId84"/>
    <sheet name="323" sheetId="150" r:id="rId85"/>
    <sheet name="324" sheetId="151" r:id="rId86"/>
    <sheet name="500" sheetId="4" r:id="rId87"/>
    <sheet name="501" sheetId="21" r:id="rId88"/>
    <sheet name="502" sheetId="22" r:id="rId89"/>
    <sheet name="503" sheetId="23" r:id="rId90"/>
    <sheet name="504" sheetId="24" r:id="rId91"/>
    <sheet name="508" sheetId="180" r:id="rId92"/>
    <sheet name="509" sheetId="236" r:id="rId93"/>
    <sheet name="511" sheetId="152" r:id="rId94"/>
    <sheet name="512" sheetId="62" r:id="rId95"/>
    <sheet name="513" sheetId="63" r:id="rId96"/>
    <sheet name="514" sheetId="153" r:id="rId97"/>
    <sheet name="515" sheetId="120" r:id="rId98"/>
    <sheet name="517" sheetId="169" r:id="rId99"/>
    <sheet name="520" sheetId="19" r:id="rId100"/>
    <sheet name="522" sheetId="124" r:id="rId101"/>
    <sheet name="524" sheetId="115" r:id="rId102"/>
    <sheet name="525" sheetId="118" r:id="rId103"/>
    <sheet name="700" sheetId="6" r:id="rId104"/>
    <sheet name="701" sheetId="95" r:id="rId105"/>
    <sheet name="702" sheetId="65" r:id="rId106"/>
    <sheet name="703" sheetId="73" r:id="rId107"/>
    <sheet name="704" sheetId="66" r:id="rId108"/>
    <sheet name="705" sheetId="67" r:id="rId109"/>
    <sheet name="706" sheetId="68" r:id="rId110"/>
    <sheet name="707" sheetId="20" r:id="rId111"/>
    <sheet name="708" sheetId="69" r:id="rId112"/>
    <sheet name="710" sheetId="89" r:id="rId113"/>
    <sheet name="711" sheetId="93" r:id="rId114"/>
    <sheet name="713" sheetId="70" r:id="rId115"/>
    <sheet name="716" sheetId="94" r:id="rId116"/>
    <sheet name="717" sheetId="71" r:id="rId117"/>
    <sheet name="718" sheetId="84" r:id="rId118"/>
    <sheet name="719" sheetId="2" r:id="rId119"/>
    <sheet name="719.1" sheetId="214" r:id="rId120"/>
    <sheet name="719.2" sheetId="215" r:id="rId121"/>
    <sheet name="719.3" sheetId="111" r:id="rId122"/>
    <sheet name="719.5" sheetId="216" r:id="rId123"/>
    <sheet name="719.6" sheetId="217" r:id="rId124"/>
    <sheet name="720" sheetId="99" r:id="rId125"/>
    <sheet name="720.2" sheetId="204" r:id="rId126"/>
    <sheet name="720.3" sheetId="218" r:id="rId127"/>
    <sheet name="720.4" sheetId="219" r:id="rId128"/>
    <sheet name="720.5" sheetId="220" r:id="rId129"/>
    <sheet name="721" sheetId="221" r:id="rId130"/>
    <sheet name="722" sheetId="205" r:id="rId131"/>
    <sheet name="723" sheetId="125" r:id="rId132"/>
    <sheet name="724" sheetId="126" r:id="rId133"/>
    <sheet name="725" sheetId="110" r:id="rId134"/>
    <sheet name="726" sheetId="127" r:id="rId135"/>
    <sheet name="727" sheetId="181" r:id="rId136"/>
    <sheet name="728" sheetId="182" r:id="rId137"/>
    <sheet name="800" sheetId="156" r:id="rId138"/>
    <sheet name="801" sheetId="158" r:id="rId139"/>
    <sheet name="802" sheetId="160" r:id="rId140"/>
    <sheet name="803" sheetId="159" r:id="rId141"/>
    <sheet name="804" sheetId="157" r:id="rId142"/>
    <sheet name="805" sheetId="131" r:id="rId143"/>
    <sheet name="806" sheetId="222" r:id="rId144"/>
    <sheet name="807" sheetId="223" r:id="rId145"/>
    <sheet name="808" sheetId="224" r:id="rId146"/>
    <sheet name="809" sheetId="225" r:id="rId147"/>
    <sheet name="810" sheetId="226" r:id="rId148"/>
    <sheet name="811" sheetId="227" r:id="rId149"/>
    <sheet name="812" sheetId="228" r:id="rId150"/>
    <sheet name="813" sheetId="229" r:id="rId151"/>
    <sheet name="814" sheetId="230" r:id="rId152"/>
    <sheet name="815" sheetId="231" r:id="rId153"/>
    <sheet name="816" sheetId="179" r:id="rId154"/>
    <sheet name="817" sheetId="170" r:id="rId155"/>
    <sheet name="818" sheetId="171" r:id="rId156"/>
    <sheet name="819" sheetId="233" r:id="rId157"/>
    <sheet name="820" sheetId="234" r:id="rId158"/>
    <sheet name="821" sheetId="235" r:id="rId159"/>
    <sheet name="822" sheetId="207" r:id="rId160"/>
    <sheet name="823" sheetId="208" r:id="rId161"/>
    <sheet name="824" sheetId="209" r:id="rId162"/>
    <sheet name="825" sheetId="210" r:id="rId163"/>
    <sheet name="826" sheetId="206" r:id="rId164"/>
    <sheet name="827" sheetId="211" r:id="rId165"/>
    <sheet name="828" sheetId="232" r:id="rId166"/>
    <sheet name="829" sheetId="212" r:id="rId167"/>
    <sheet name="830" sheetId="213" r:id="rId168"/>
    <sheet name="831" sheetId="172" r:id="rId169"/>
    <sheet name="832" sheetId="173" r:id="rId170"/>
    <sheet name="834" sheetId="184" r:id="rId171"/>
    <sheet name="835" sheetId="167" r:id="rId172"/>
    <sheet name="836" sheetId="168" r:id="rId173"/>
    <sheet name="837" sheetId="161" r:id="rId174"/>
    <sheet name="838" sheetId="162" r:id="rId175"/>
    <sheet name="839" sheetId="165" r:id="rId176"/>
    <sheet name="841" sheetId="187" r:id="rId177"/>
    <sheet name="842" sheetId="166" r:id="rId178"/>
    <sheet name="843" sheetId="189" r:id="rId179"/>
    <sheet name="845" sheetId="163" r:id="rId180"/>
    <sheet name="846" sheetId="104" r:id="rId181"/>
    <sheet name="847" sheetId="164" r:id="rId182"/>
    <sheet name="848" sheetId="174" r:id="rId183"/>
    <sheet name="849" sheetId="183" r:id="rId184"/>
    <sheet name="851" sheetId="185" r:id="rId185"/>
    <sheet name="852" sheetId="192" r:id="rId186"/>
    <sheet name="854" sheetId="191" r:id="rId187"/>
    <sheet name="855" sheetId="186" r:id="rId188"/>
    <sheet name="856" sheetId="190" r:id="rId189"/>
    <sheet name="857-858" sheetId="194" r:id="rId190"/>
    <sheet name="858.1" sheetId="237" r:id="rId191"/>
    <sheet name="858.2" sheetId="238" r:id="rId192"/>
    <sheet name="858.3" sheetId="239" r:id="rId193"/>
    <sheet name="858.4" sheetId="240" r:id="rId194"/>
    <sheet name="859" sheetId="195" r:id="rId195"/>
    <sheet name="860" sheetId="193" r:id="rId196"/>
    <sheet name="861" sheetId="196" r:id="rId197"/>
    <sheet name="862" sheetId="197" r:id="rId198"/>
    <sheet name="863" sheetId="241" r:id="rId199"/>
    <sheet name="863.1" sheetId="242" r:id="rId200"/>
    <sheet name="863.2" sheetId="243" r:id="rId201"/>
    <sheet name="864" sheetId="248" r:id="rId202"/>
    <sheet name="865" sheetId="252" r:id="rId203"/>
    <sheet name="866" sheetId="255" r:id="rId204"/>
    <sheet name="867" sheetId="246" r:id="rId205"/>
    <sheet name="868" sheetId="244" r:id="rId206"/>
    <sheet name="869" sheetId="251" r:id="rId207"/>
    <sheet name="870" sheetId="249" r:id="rId208"/>
    <sheet name="871" sheetId="250" r:id="rId209"/>
    <sheet name="872" sheetId="245" r:id="rId210"/>
    <sheet name="873" sheetId="247" r:id="rId211"/>
    <sheet name="874" sheetId="253" r:id="rId212"/>
    <sheet name="875" sheetId="254" r:id="rId213"/>
    <sheet name="876" sheetId="256" r:id="rId214"/>
    <sheet name="877" sheetId="257" r:id="rId215"/>
    <sheet name="878" sheetId="258" r:id="rId216"/>
    <sheet name="881" sheetId="259" r:id="rId217"/>
    <sheet name="882" sheetId="266" r:id="rId218"/>
    <sheet name="883" sheetId="264" r:id="rId219"/>
    <sheet name="884" sheetId="265" r:id="rId220"/>
    <sheet name="885" sheetId="260" r:id="rId221"/>
    <sheet name="886" sheetId="261" r:id="rId222"/>
    <sheet name="887" sheetId="262" r:id="rId223"/>
    <sheet name="888" sheetId="263" r:id="rId224"/>
    <sheet name="889" sheetId="267" r:id="rId225"/>
    <sheet name="890" sheetId="268" r:id="rId226"/>
    <sheet name="891" sheetId="269" r:id="rId227"/>
    <sheet name="892" sheetId="270" r:id="rId228"/>
    <sheet name="893" sheetId="271" r:id="rId229"/>
    <sheet name="894" sheetId="272" r:id="rId230"/>
    <sheet name="895" sheetId="283" r:id="rId231"/>
    <sheet name="896" sheetId="282" r:id="rId232"/>
    <sheet name="897" sheetId="281" r:id="rId233"/>
    <sheet name="898" sheetId="280" r:id="rId234"/>
    <sheet name="899" sheetId="279" r:id="rId235"/>
    <sheet name="900" sheetId="278" r:id="rId236"/>
    <sheet name="901" sheetId="277" r:id="rId237"/>
    <sheet name="902" sheetId="276" r:id="rId238"/>
    <sheet name="903" sheetId="273" r:id="rId239"/>
    <sheet name="904" sheetId="274" r:id="rId240"/>
    <sheet name="905" sheetId="275" r:id="rId241"/>
    <sheet name="906" sheetId="284" r:id="rId242"/>
    <sheet name="907" sheetId="285" r:id="rId243"/>
    <sheet name="908" sheetId="286" r:id="rId244"/>
    <sheet name="909" sheetId="288" r:id="rId245"/>
    <sheet name="910" sheetId="289" r:id="rId246"/>
    <sheet name="911" sheetId="290" r:id="rId247"/>
    <sheet name="912" sheetId="291" r:id="rId248"/>
    <sheet name="913" sheetId="292" r:id="rId249"/>
    <sheet name="914" sheetId="293" r:id="rId250"/>
    <sheet name="915" sheetId="294" r:id="rId251"/>
    <sheet name="916" sheetId="295" r:id="rId252"/>
    <sheet name="917" sheetId="296" r:id="rId253"/>
    <sheet name="918" sheetId="297" r:id="rId254"/>
    <sheet name="919" sheetId="298" r:id="rId255"/>
    <sheet name="920" sheetId="299" r:id="rId256"/>
    <sheet name="921" sheetId="300" r:id="rId257"/>
    <sheet name="922" sheetId="301" r:id="rId258"/>
    <sheet name="923" sheetId="302" r:id="rId259"/>
    <sheet name="924" sheetId="303" r:id="rId260"/>
    <sheet name="925" sheetId="304" r:id="rId261"/>
    <sheet name="926" sheetId="305" r:id="rId262"/>
    <sheet name="927" sheetId="318" r:id="rId263"/>
    <sheet name="928" sheetId="306" r:id="rId264"/>
    <sheet name="929" sheetId="307" r:id="rId265"/>
    <sheet name="930" sheetId="311" r:id="rId266"/>
    <sheet name="931" sheetId="310" r:id="rId267"/>
    <sheet name="932" sheetId="319" r:id="rId268"/>
    <sheet name="933" sheetId="320" r:id="rId269"/>
    <sheet name="934" sheetId="321" r:id="rId270"/>
    <sheet name="SUM BY LOC UPDATE DEPT TO 43012" sheetId="102" r:id="rId271"/>
    <sheet name="Equip Review 032310" sheetId="5" r:id="rId272"/>
    <sheet name="G&amp;L " sheetId="18" r:id="rId273"/>
    <sheet name="BY LOC" sheetId="134" r:id="rId274"/>
    <sheet name="COST ALLOC. FY 24" sheetId="313" r:id="rId275"/>
  </sheets>
  <definedNames>
    <definedName name="_xlnm._FilterDatabase" localSheetId="270" hidden="1">'SUM BY LOC UPDATE DEPT TO 43012'!$A$9:$M$214</definedName>
    <definedName name="_xlnm._FilterDatabase" localSheetId="3" hidden="1">SUMMARY!$A$7:$M$333</definedName>
    <definedName name="_Regression_Int" localSheetId="271" hidden="1">1</definedName>
    <definedName name="_xlnm.Print_Area" localSheetId="5">'100'!$A$1:$Y$52</definedName>
    <definedName name="_xlnm.Print_Area" localSheetId="6">'101'!$A$1:$T$50</definedName>
    <definedName name="_xlnm.Print_Area" localSheetId="7">'102'!$A$1:$T$48</definedName>
    <definedName name="_xlnm.Print_Area" localSheetId="8">'103'!$A$1:$T$50</definedName>
    <definedName name="_xlnm.Print_Area" localSheetId="9">'104'!$A$1:$T$51</definedName>
    <definedName name="_xlnm.Print_Area" localSheetId="10">'105'!$A$1:$T$45</definedName>
    <definedName name="_xlnm.Print_Area" localSheetId="12">'107'!$A$1:$T$50</definedName>
    <definedName name="_xlnm.Print_Area" localSheetId="18">'117'!$A$1:$T$45</definedName>
    <definedName name="_xlnm.Print_Area" localSheetId="19">'118'!$A$1:$T$44</definedName>
    <definedName name="_xlnm.Print_Area" localSheetId="22">'123'!$A$1:$T$44</definedName>
    <definedName name="_xlnm.Print_Area" localSheetId="25">'127'!$A$1:$T$44</definedName>
    <definedName name="_xlnm.Print_Area" localSheetId="27">'133'!$A$1:$T$48</definedName>
    <definedName name="_xlnm.Print_Area" localSheetId="28">'141'!$A$1:$T$50</definedName>
    <definedName name="_xlnm.Print_Area" localSheetId="29">'142'!$A$1:$T$44</definedName>
    <definedName name="_xlnm.Print_Area" localSheetId="31">'144'!$A$1:$T$50</definedName>
    <definedName name="_xlnm.Print_Area" localSheetId="32">'158'!$A$1:$T$44</definedName>
    <definedName name="_xlnm.Print_Area" localSheetId="33">'159'!$A$1:$T$44</definedName>
    <definedName name="_xlnm.Print_Area" localSheetId="35">'164'!$A$1:$T$45</definedName>
    <definedName name="_xlnm.Print_Area" localSheetId="36">'177'!$A$1:$T$45</definedName>
    <definedName name="_xlnm.Print_Area" localSheetId="37">'183'!$A$1:$T$50</definedName>
    <definedName name="_xlnm.Print_Area" localSheetId="38">'190'!$A$1:$T$44</definedName>
    <definedName name="_xlnm.Print_Area" localSheetId="39">'194'!$A$1:$T$44</definedName>
    <definedName name="_xlnm.Print_Area" localSheetId="40">'200'!$A$1:$T$44</definedName>
    <definedName name="_xlnm.Print_Area" localSheetId="43">'253'!$A$1:$T$44</definedName>
    <definedName name="_xlnm.Print_Area" localSheetId="44">'254'!$A$1:$T$44</definedName>
    <definedName name="_xlnm.Print_Area" localSheetId="48">'274'!$A$1:$AB$56</definedName>
    <definedName name="_xlnm.Print_Area" localSheetId="49">'276'!$A$1:$AC$47</definedName>
    <definedName name="_xlnm.Print_Area" localSheetId="50">'277'!$A$1:$AC$47</definedName>
    <definedName name="_xlnm.Print_Area" localSheetId="51">'278'!$A$1:$AB$47</definedName>
    <definedName name="_xlnm.Print_Area" localSheetId="53">'286'!$A$1:$AE$47</definedName>
    <definedName name="_xlnm.Print_Area" localSheetId="86">'500'!$A$1:$T$45</definedName>
    <definedName name="_xlnm.Print_Area" localSheetId="87">'501'!$A$1:$T$44</definedName>
    <definedName name="_xlnm.Print_Area" localSheetId="89">'503'!$A$1:$AA$44</definedName>
    <definedName name="_xlnm.Print_Area" localSheetId="90">'504'!$A$1:$AV$56</definedName>
    <definedName name="_xlnm.Print_Area" localSheetId="94">'512'!$A$1:$T$45</definedName>
    <definedName name="_xlnm.Print_Area" localSheetId="95">'513'!$A$1:$T$45</definedName>
    <definedName name="_xlnm.Print_Area" localSheetId="99">'520'!$A$1:$BD$64</definedName>
    <definedName name="_xlnm.Print_Area" localSheetId="103">'700'!$A$1:$T$44</definedName>
    <definedName name="_xlnm.Print_Area" localSheetId="105">'702'!$A$1:$T$44</definedName>
    <definedName name="_xlnm.Print_Area" localSheetId="106">'703'!$A$1:$T$50</definedName>
    <definedName name="_xlnm.Print_Area" localSheetId="107">'704'!$A$1:$T$50</definedName>
    <definedName name="_xlnm.Print_Area" localSheetId="108">'705'!$A$1:$T$44</definedName>
    <definedName name="_xlnm.Print_Area" localSheetId="109">'706'!$A$1:$T$47</definedName>
    <definedName name="_xlnm.Print_Area" localSheetId="111">'708'!$A$1:$T$50</definedName>
    <definedName name="_xlnm.Print_Area" localSheetId="114">'713'!$A$1:$AD$44</definedName>
    <definedName name="_xlnm.Print_Area" localSheetId="116">'717'!$A$1:$T$44</definedName>
    <definedName name="_xlnm.Print_Area" localSheetId="117">'718'!$A$1:$AL$47</definedName>
    <definedName name="_xlnm.Print_Area" localSheetId="118">'719'!$A$1:$AL$47</definedName>
    <definedName name="_xlnm.Print_Area" localSheetId="273">'BY LOC'!$A$1:$Q$233</definedName>
    <definedName name="_xlnm.Print_Area" localSheetId="274">'COST ALLOC. FY 24'!$A$1:$O$48</definedName>
    <definedName name="_xlnm.Print_Area" localSheetId="271">'Equip Review 032310'!$B$1:$AA$32</definedName>
    <definedName name="_xlnm.Print_Area" localSheetId="272">'G&amp;L '!$A$1:$H$178</definedName>
    <definedName name="_xlnm.Print_Area" localSheetId="0">'LOC13'!$A$1:$R$253</definedName>
    <definedName name="_xlnm.Print_Area" localSheetId="270">'SUM BY LOC UPDATE DEPT TO 43012'!$A$144:$F$166</definedName>
    <definedName name="_xlnm.Print_Area" localSheetId="3">SUMMARY!$A$1:$M$374</definedName>
    <definedName name="Print_Area_MI" localSheetId="271">'Equip Review 032310'!$B$2:$Z$12</definedName>
    <definedName name="_xlnm.Print_Titles" localSheetId="273">'BY LOC'!$7:$8</definedName>
    <definedName name="_xlnm.Print_Titles" localSheetId="271">'Equip Review 032310'!#REF!</definedName>
    <definedName name="_xlnm.Print_Titles" localSheetId="272">'G&amp;L '!$1:$4</definedName>
    <definedName name="_xlnm.Print_Titles" localSheetId="0">'LOC13'!$7:$8</definedName>
    <definedName name="_xlnm.Print_Titles" localSheetId="270">'SUM BY LOC UPDATE DEPT TO 43012'!$7:$8</definedName>
    <definedName name="_xlnm.Print_Titles" localSheetId="3">SUMMARY!$1:$8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36" i="1" l="1"/>
  <c r="F322" i="1"/>
  <c r="F275" i="1"/>
  <c r="AG48" i="321"/>
  <c r="AB48" i="321"/>
  <c r="AA48" i="321"/>
  <c r="AH46" i="321"/>
  <c r="C46" i="321" s="1"/>
  <c r="C45" i="321"/>
  <c r="AF44" i="321"/>
  <c r="AF48" i="321" s="1"/>
  <c r="AE44" i="321"/>
  <c r="C44" i="321" s="1"/>
  <c r="AE43" i="321"/>
  <c r="C43" i="321" s="1"/>
  <c r="AD43" i="321"/>
  <c r="AD42" i="321"/>
  <c r="AC41" i="321"/>
  <c r="AC48" i="321" s="1"/>
  <c r="C40" i="321"/>
  <c r="C39" i="321"/>
  <c r="Z38" i="321"/>
  <c r="Z48" i="321" s="1"/>
  <c r="Y38" i="321"/>
  <c r="Y37" i="321"/>
  <c r="Y48" i="321" s="1"/>
  <c r="X37" i="321"/>
  <c r="R37" i="321"/>
  <c r="X36" i="321"/>
  <c r="X48" i="321" s="1"/>
  <c r="W36" i="321"/>
  <c r="W37" i="321" s="1"/>
  <c r="Q36" i="321"/>
  <c r="W35" i="321"/>
  <c r="V35" i="321"/>
  <c r="V36" i="321" s="1"/>
  <c r="V37" i="321" s="1"/>
  <c r="Q35" i="321"/>
  <c r="P35" i="321"/>
  <c r="V34" i="321"/>
  <c r="U34" i="321"/>
  <c r="U35" i="321" s="1"/>
  <c r="U36" i="321" s="1"/>
  <c r="U37" i="321" s="1"/>
  <c r="T34" i="321"/>
  <c r="T35" i="321" s="1"/>
  <c r="T36" i="321" s="1"/>
  <c r="T37" i="321" s="1"/>
  <c r="O34" i="321"/>
  <c r="U33" i="321"/>
  <c r="T33" i="321"/>
  <c r="N33" i="321"/>
  <c r="T32" i="321"/>
  <c r="S32" i="321"/>
  <c r="S33" i="321" s="1"/>
  <c r="S34" i="321" s="1"/>
  <c r="S35" i="321" s="1"/>
  <c r="S36" i="321" s="1"/>
  <c r="S37" i="321" s="1"/>
  <c r="M32" i="321"/>
  <c r="S31" i="321"/>
  <c r="R31" i="321"/>
  <c r="R32" i="321" s="1"/>
  <c r="R33" i="321" s="1"/>
  <c r="R34" i="321" s="1"/>
  <c r="R35" i="321" s="1"/>
  <c r="R36" i="321" s="1"/>
  <c r="L31" i="321"/>
  <c r="R30" i="321"/>
  <c r="Q30" i="321"/>
  <c r="Q31" i="321" s="1"/>
  <c r="Q32" i="321" s="1"/>
  <c r="Q33" i="321" s="1"/>
  <c r="Q34" i="321" s="1"/>
  <c r="K30" i="321"/>
  <c r="Q29" i="321"/>
  <c r="P29" i="321"/>
  <c r="P30" i="321" s="1"/>
  <c r="P31" i="321" s="1"/>
  <c r="P32" i="321" s="1"/>
  <c r="P33" i="321" s="1"/>
  <c r="P34" i="321" s="1"/>
  <c r="J29" i="321"/>
  <c r="P28" i="321"/>
  <c r="O28" i="321"/>
  <c r="O29" i="321" s="1"/>
  <c r="O30" i="321" s="1"/>
  <c r="O31" i="321" s="1"/>
  <c r="O32" i="321" s="1"/>
  <c r="O33" i="321" s="1"/>
  <c r="N28" i="321"/>
  <c r="N29" i="321" s="1"/>
  <c r="N30" i="321" s="1"/>
  <c r="N31" i="321" s="1"/>
  <c r="N32" i="321" s="1"/>
  <c r="I28" i="321"/>
  <c r="O27" i="321"/>
  <c r="N27" i="321"/>
  <c r="H27" i="321"/>
  <c r="N26" i="321"/>
  <c r="M26" i="321"/>
  <c r="M27" i="321" s="1"/>
  <c r="M28" i="321" s="1"/>
  <c r="M29" i="321" s="1"/>
  <c r="M30" i="321" s="1"/>
  <c r="M31" i="321" s="1"/>
  <c r="G26" i="321"/>
  <c r="M25" i="321"/>
  <c r="L25" i="321"/>
  <c r="L26" i="321" s="1"/>
  <c r="L27" i="321" s="1"/>
  <c r="L28" i="321" s="1"/>
  <c r="L29" i="321" s="1"/>
  <c r="L30" i="321" s="1"/>
  <c r="F25" i="321"/>
  <c r="L24" i="321"/>
  <c r="K24" i="321"/>
  <c r="K25" i="321" s="1"/>
  <c r="K26" i="321" s="1"/>
  <c r="K27" i="321" s="1"/>
  <c r="K28" i="321" s="1"/>
  <c r="K29" i="321" s="1"/>
  <c r="E24" i="321"/>
  <c r="K23" i="321"/>
  <c r="J23" i="321"/>
  <c r="J24" i="321" s="1"/>
  <c r="J25" i="321" s="1"/>
  <c r="J26" i="321" s="1"/>
  <c r="J27" i="321" s="1"/>
  <c r="J28" i="321" s="1"/>
  <c r="D23" i="321"/>
  <c r="J22" i="321"/>
  <c r="I22" i="321"/>
  <c r="I23" i="321" s="1"/>
  <c r="I24" i="321" s="1"/>
  <c r="I25" i="321" s="1"/>
  <c r="I26" i="321" s="1"/>
  <c r="I27" i="321" s="1"/>
  <c r="H22" i="321"/>
  <c r="H23" i="321" s="1"/>
  <c r="H24" i="321" s="1"/>
  <c r="H25" i="321" s="1"/>
  <c r="H26" i="321" s="1"/>
  <c r="I21" i="321"/>
  <c r="H21" i="321"/>
  <c r="H20" i="321"/>
  <c r="G20" i="321"/>
  <c r="G21" i="321" s="1"/>
  <c r="G22" i="321" s="1"/>
  <c r="G23" i="321" s="1"/>
  <c r="G24" i="321" s="1"/>
  <c r="G25" i="321" s="1"/>
  <c r="G19" i="321"/>
  <c r="F19" i="321"/>
  <c r="F20" i="321" s="1"/>
  <c r="F21" i="321" s="1"/>
  <c r="F22" i="321" s="1"/>
  <c r="F23" i="321" s="1"/>
  <c r="F24" i="321" s="1"/>
  <c r="F18" i="321"/>
  <c r="E18" i="321"/>
  <c r="E19" i="321" s="1"/>
  <c r="E20" i="321" s="1"/>
  <c r="E21" i="321" s="1"/>
  <c r="E22" i="321" s="1"/>
  <c r="E23" i="321" s="1"/>
  <c r="E17" i="321"/>
  <c r="D17" i="321"/>
  <c r="C17" i="321" s="1"/>
  <c r="B17" i="321"/>
  <c r="B18" i="321" s="1"/>
  <c r="B19" i="321" s="1"/>
  <c r="B20" i="321" s="1"/>
  <c r="B21" i="321" s="1"/>
  <c r="B22" i="321" s="1"/>
  <c r="B23" i="321" s="1"/>
  <c r="B24" i="321" s="1"/>
  <c r="B25" i="321" s="1"/>
  <c r="B26" i="321" s="1"/>
  <c r="B27" i="321" s="1"/>
  <c r="B28" i="321" s="1"/>
  <c r="B29" i="321" s="1"/>
  <c r="B30" i="321" s="1"/>
  <c r="B31" i="321" s="1"/>
  <c r="B32" i="321" s="1"/>
  <c r="B33" i="321" s="1"/>
  <c r="B34" i="321" s="1"/>
  <c r="B35" i="321" s="1"/>
  <c r="B36" i="321" s="1"/>
  <c r="B37" i="321" s="1"/>
  <c r="B38" i="321" s="1"/>
  <c r="B39" i="321" s="1"/>
  <c r="B40" i="321" s="1"/>
  <c r="B41" i="321" s="1"/>
  <c r="B42" i="321" s="1"/>
  <c r="B43" i="321" s="1"/>
  <c r="B44" i="321" s="1"/>
  <c r="B45" i="321" s="1"/>
  <c r="B46" i="321" s="1"/>
  <c r="D16" i="321"/>
  <c r="C16" i="321" s="1"/>
  <c r="O13" i="321"/>
  <c r="P13" i="321" s="1"/>
  <c r="Q13" i="321" s="1"/>
  <c r="R13" i="321" s="1"/>
  <c r="S13" i="321" s="1"/>
  <c r="T13" i="321" s="1"/>
  <c r="U13" i="321" s="1"/>
  <c r="V13" i="321" s="1"/>
  <c r="W13" i="321" s="1"/>
  <c r="X13" i="321" s="1"/>
  <c r="Y13" i="321" s="1"/>
  <c r="Z13" i="321" s="1"/>
  <c r="AA13" i="321" s="1"/>
  <c r="AB13" i="321" s="1"/>
  <c r="AC13" i="321" s="1"/>
  <c r="AD13" i="321" s="1"/>
  <c r="AE13" i="321" s="1"/>
  <c r="AF13" i="321" s="1"/>
  <c r="AG13" i="321" s="1"/>
  <c r="AH13" i="321" s="1"/>
  <c r="AG48" i="320"/>
  <c r="AB48" i="320"/>
  <c r="AA48" i="320"/>
  <c r="AH46" i="320"/>
  <c r="C46" i="320" s="1"/>
  <c r="C45" i="320"/>
  <c r="AF44" i="320"/>
  <c r="AF48" i="320" s="1"/>
  <c r="AE44" i="320"/>
  <c r="AE43" i="320"/>
  <c r="AD43" i="320"/>
  <c r="C43" i="320" s="1"/>
  <c r="AD42" i="320"/>
  <c r="AC41" i="320"/>
  <c r="AC48" i="320" s="1"/>
  <c r="C40" i="320"/>
  <c r="C39" i="320"/>
  <c r="Z38" i="320"/>
  <c r="Z48" i="320" s="1"/>
  <c r="Y38" i="320"/>
  <c r="Y37" i="320"/>
  <c r="X37" i="320"/>
  <c r="R37" i="320"/>
  <c r="X36" i="320"/>
  <c r="W36" i="320"/>
  <c r="W37" i="320" s="1"/>
  <c r="Q36" i="320"/>
  <c r="W35" i="320"/>
  <c r="V35" i="320"/>
  <c r="V36" i="320" s="1"/>
  <c r="V37" i="320" s="1"/>
  <c r="Q35" i="320"/>
  <c r="P35" i="320"/>
  <c r="V34" i="320"/>
  <c r="V48" i="320" s="1"/>
  <c r="U34" i="320"/>
  <c r="U35" i="320" s="1"/>
  <c r="U36" i="320" s="1"/>
  <c r="U37" i="320" s="1"/>
  <c r="T34" i="320"/>
  <c r="T35" i="320" s="1"/>
  <c r="T36" i="320" s="1"/>
  <c r="T37" i="320" s="1"/>
  <c r="O34" i="320"/>
  <c r="U33" i="320"/>
  <c r="T33" i="320"/>
  <c r="N33" i="320"/>
  <c r="T32" i="320"/>
  <c r="T48" i="320" s="1"/>
  <c r="S32" i="320"/>
  <c r="M32" i="320"/>
  <c r="S31" i="320"/>
  <c r="R31" i="320"/>
  <c r="R32" i="320" s="1"/>
  <c r="R33" i="320" s="1"/>
  <c r="R34" i="320" s="1"/>
  <c r="R35" i="320" s="1"/>
  <c r="R36" i="320" s="1"/>
  <c r="Q31" i="320"/>
  <c r="Q32" i="320" s="1"/>
  <c r="Q33" i="320" s="1"/>
  <c r="Q34" i="320" s="1"/>
  <c r="L31" i="320"/>
  <c r="R30" i="320"/>
  <c r="Q30" i="320"/>
  <c r="K30" i="320"/>
  <c r="Q29" i="320"/>
  <c r="P29" i="320"/>
  <c r="P30" i="320" s="1"/>
  <c r="P31" i="320" s="1"/>
  <c r="P32" i="320" s="1"/>
  <c r="P33" i="320" s="1"/>
  <c r="P34" i="320" s="1"/>
  <c r="J29" i="320"/>
  <c r="P28" i="320"/>
  <c r="O28" i="320"/>
  <c r="O29" i="320" s="1"/>
  <c r="O30" i="320" s="1"/>
  <c r="O31" i="320" s="1"/>
  <c r="O32" i="320" s="1"/>
  <c r="O33" i="320" s="1"/>
  <c r="I28" i="320"/>
  <c r="O27" i="320"/>
  <c r="N27" i="320"/>
  <c r="N28" i="320" s="1"/>
  <c r="N29" i="320" s="1"/>
  <c r="N30" i="320" s="1"/>
  <c r="N31" i="320" s="1"/>
  <c r="N32" i="320" s="1"/>
  <c r="H27" i="320"/>
  <c r="N26" i="320"/>
  <c r="M26" i="320"/>
  <c r="M27" i="320" s="1"/>
  <c r="M28" i="320" s="1"/>
  <c r="M29" i="320" s="1"/>
  <c r="M30" i="320" s="1"/>
  <c r="M31" i="320" s="1"/>
  <c r="G26" i="320"/>
  <c r="M25" i="320"/>
  <c r="L25" i="320"/>
  <c r="L26" i="320" s="1"/>
  <c r="L27" i="320" s="1"/>
  <c r="L28" i="320" s="1"/>
  <c r="L29" i="320" s="1"/>
  <c r="L30" i="320" s="1"/>
  <c r="F25" i="320"/>
  <c r="L24" i="320"/>
  <c r="K24" i="320"/>
  <c r="K25" i="320" s="1"/>
  <c r="K26" i="320" s="1"/>
  <c r="K27" i="320" s="1"/>
  <c r="K28" i="320" s="1"/>
  <c r="K29" i="320" s="1"/>
  <c r="E24" i="320"/>
  <c r="K23" i="320"/>
  <c r="J23" i="320"/>
  <c r="J24" i="320" s="1"/>
  <c r="J25" i="320" s="1"/>
  <c r="J26" i="320" s="1"/>
  <c r="J27" i="320" s="1"/>
  <c r="J28" i="320" s="1"/>
  <c r="D23" i="320"/>
  <c r="J22" i="320"/>
  <c r="I22" i="320"/>
  <c r="I23" i="320" s="1"/>
  <c r="I24" i="320" s="1"/>
  <c r="I25" i="320" s="1"/>
  <c r="I26" i="320" s="1"/>
  <c r="I27" i="320" s="1"/>
  <c r="I21" i="320"/>
  <c r="H21" i="320"/>
  <c r="H22" i="320" s="1"/>
  <c r="H23" i="320" s="1"/>
  <c r="H24" i="320" s="1"/>
  <c r="H25" i="320" s="1"/>
  <c r="H26" i="320" s="1"/>
  <c r="H20" i="320"/>
  <c r="G20" i="320"/>
  <c r="G21" i="320" s="1"/>
  <c r="G19" i="320"/>
  <c r="F19" i="320"/>
  <c r="F20" i="320" s="1"/>
  <c r="F21" i="320" s="1"/>
  <c r="F22" i="320" s="1"/>
  <c r="F23" i="320" s="1"/>
  <c r="F24" i="320" s="1"/>
  <c r="F18" i="320"/>
  <c r="E18" i="320"/>
  <c r="E19" i="320" s="1"/>
  <c r="E20" i="320" s="1"/>
  <c r="E21" i="320" s="1"/>
  <c r="E22" i="320" s="1"/>
  <c r="E23" i="320" s="1"/>
  <c r="E17" i="320"/>
  <c r="D17" i="320"/>
  <c r="C17" i="320" s="1"/>
  <c r="B17" i="320"/>
  <c r="B18" i="320" s="1"/>
  <c r="B19" i="320" s="1"/>
  <c r="B20" i="320" s="1"/>
  <c r="B21" i="320" s="1"/>
  <c r="B22" i="320" s="1"/>
  <c r="B23" i="320" s="1"/>
  <c r="B24" i="320" s="1"/>
  <c r="B25" i="320" s="1"/>
  <c r="B26" i="320" s="1"/>
  <c r="B27" i="320" s="1"/>
  <c r="B28" i="320" s="1"/>
  <c r="B29" i="320" s="1"/>
  <c r="B30" i="320" s="1"/>
  <c r="B31" i="320" s="1"/>
  <c r="B32" i="320" s="1"/>
  <c r="B33" i="320" s="1"/>
  <c r="B34" i="320" s="1"/>
  <c r="B35" i="320" s="1"/>
  <c r="B36" i="320" s="1"/>
  <c r="B37" i="320" s="1"/>
  <c r="B38" i="320" s="1"/>
  <c r="B39" i="320" s="1"/>
  <c r="B40" i="320" s="1"/>
  <c r="B41" i="320" s="1"/>
  <c r="B42" i="320" s="1"/>
  <c r="B43" i="320" s="1"/>
  <c r="B44" i="320" s="1"/>
  <c r="B45" i="320" s="1"/>
  <c r="B46" i="320" s="1"/>
  <c r="D16" i="320"/>
  <c r="C16" i="320" s="1"/>
  <c r="O13" i="320"/>
  <c r="P13" i="320" s="1"/>
  <c r="Q13" i="320" s="1"/>
  <c r="R13" i="320" s="1"/>
  <c r="S13" i="320" s="1"/>
  <c r="T13" i="320" s="1"/>
  <c r="U13" i="320" s="1"/>
  <c r="V13" i="320" s="1"/>
  <c r="W13" i="320" s="1"/>
  <c r="X13" i="320" s="1"/>
  <c r="Y13" i="320" s="1"/>
  <c r="Z13" i="320" s="1"/>
  <c r="AA13" i="320" s="1"/>
  <c r="AB13" i="320" s="1"/>
  <c r="AC13" i="320" s="1"/>
  <c r="AD13" i="320" s="1"/>
  <c r="AE13" i="320" s="1"/>
  <c r="AF13" i="320" s="1"/>
  <c r="AG13" i="320" s="1"/>
  <c r="AH13" i="320" s="1"/>
  <c r="R7" i="320"/>
  <c r="AG48" i="319"/>
  <c r="AB48" i="319"/>
  <c r="AA48" i="319"/>
  <c r="AH46" i="319"/>
  <c r="C46" i="319" s="1"/>
  <c r="C45" i="319"/>
  <c r="AF44" i="319"/>
  <c r="AF48" i="319" s="1"/>
  <c r="AE44" i="319"/>
  <c r="AE43" i="319"/>
  <c r="AD43" i="319"/>
  <c r="AD42" i="319"/>
  <c r="AC41" i="319"/>
  <c r="AC48" i="319" s="1"/>
  <c r="C40" i="319"/>
  <c r="C39" i="319"/>
  <c r="Z38" i="319"/>
  <c r="Z48" i="319" s="1"/>
  <c r="Y38" i="319"/>
  <c r="Y37" i="319"/>
  <c r="X37" i="319"/>
  <c r="R37" i="319"/>
  <c r="X36" i="319"/>
  <c r="W36" i="319"/>
  <c r="W37" i="319" s="1"/>
  <c r="Q36" i="319"/>
  <c r="W35" i="319"/>
  <c r="V35" i="319"/>
  <c r="V36" i="319" s="1"/>
  <c r="V37" i="319" s="1"/>
  <c r="Q35" i="319"/>
  <c r="P35" i="319"/>
  <c r="V34" i="319"/>
  <c r="U34" i="319"/>
  <c r="U35" i="319" s="1"/>
  <c r="U36" i="319" s="1"/>
  <c r="U37" i="319" s="1"/>
  <c r="T34" i="319"/>
  <c r="T35" i="319" s="1"/>
  <c r="T36" i="319" s="1"/>
  <c r="T37" i="319" s="1"/>
  <c r="O34" i="319"/>
  <c r="U33" i="319"/>
  <c r="T33" i="319"/>
  <c r="N33" i="319"/>
  <c r="T32" i="319"/>
  <c r="S32" i="319"/>
  <c r="S33" i="319" s="1"/>
  <c r="S34" i="319" s="1"/>
  <c r="S35" i="319" s="1"/>
  <c r="S36" i="319" s="1"/>
  <c r="S37" i="319" s="1"/>
  <c r="M32" i="319"/>
  <c r="S31" i="319"/>
  <c r="R31" i="319"/>
  <c r="R32" i="319" s="1"/>
  <c r="R33" i="319" s="1"/>
  <c r="R34" i="319" s="1"/>
  <c r="R35" i="319" s="1"/>
  <c r="R36" i="319" s="1"/>
  <c r="L31" i="319"/>
  <c r="R30" i="319"/>
  <c r="Q30" i="319"/>
  <c r="Q31" i="319" s="1"/>
  <c r="Q32" i="319" s="1"/>
  <c r="Q33" i="319" s="1"/>
  <c r="Q34" i="319" s="1"/>
  <c r="K30" i="319"/>
  <c r="Q29" i="319"/>
  <c r="P29" i="319"/>
  <c r="P30" i="319" s="1"/>
  <c r="P31" i="319" s="1"/>
  <c r="P32" i="319" s="1"/>
  <c r="P33" i="319" s="1"/>
  <c r="P34" i="319" s="1"/>
  <c r="J29" i="319"/>
  <c r="P28" i="319"/>
  <c r="O28" i="319"/>
  <c r="O29" i="319" s="1"/>
  <c r="O30" i="319" s="1"/>
  <c r="O31" i="319" s="1"/>
  <c r="O32" i="319" s="1"/>
  <c r="O33" i="319" s="1"/>
  <c r="I28" i="319"/>
  <c r="O27" i="319"/>
  <c r="N27" i="319"/>
  <c r="N28" i="319" s="1"/>
  <c r="N29" i="319" s="1"/>
  <c r="N30" i="319" s="1"/>
  <c r="N31" i="319" s="1"/>
  <c r="N32" i="319" s="1"/>
  <c r="H27" i="319"/>
  <c r="N26" i="319"/>
  <c r="M26" i="319"/>
  <c r="G26" i="319"/>
  <c r="M25" i="319"/>
  <c r="L25" i="319"/>
  <c r="L26" i="319" s="1"/>
  <c r="L27" i="319" s="1"/>
  <c r="L28" i="319" s="1"/>
  <c r="L29" i="319" s="1"/>
  <c r="L30" i="319" s="1"/>
  <c r="F25" i="319"/>
  <c r="L24" i="319"/>
  <c r="K24" i="319"/>
  <c r="K25" i="319" s="1"/>
  <c r="K26" i="319" s="1"/>
  <c r="K27" i="319" s="1"/>
  <c r="K28" i="319" s="1"/>
  <c r="K29" i="319" s="1"/>
  <c r="E24" i="319"/>
  <c r="K23" i="319"/>
  <c r="J23" i="319"/>
  <c r="J24" i="319" s="1"/>
  <c r="J25" i="319" s="1"/>
  <c r="J26" i="319" s="1"/>
  <c r="J27" i="319" s="1"/>
  <c r="J28" i="319" s="1"/>
  <c r="D23" i="319"/>
  <c r="J22" i="319"/>
  <c r="I22" i="319"/>
  <c r="I23" i="319" s="1"/>
  <c r="I24" i="319" s="1"/>
  <c r="I25" i="319" s="1"/>
  <c r="I26" i="319" s="1"/>
  <c r="I27" i="319" s="1"/>
  <c r="I21" i="319"/>
  <c r="H21" i="319"/>
  <c r="H22" i="319" s="1"/>
  <c r="H23" i="319" s="1"/>
  <c r="H24" i="319" s="1"/>
  <c r="H25" i="319" s="1"/>
  <c r="H26" i="319" s="1"/>
  <c r="H20" i="319"/>
  <c r="G20" i="319"/>
  <c r="G21" i="319" s="1"/>
  <c r="G19" i="319"/>
  <c r="F19" i="319"/>
  <c r="F20" i="319" s="1"/>
  <c r="F21" i="319" s="1"/>
  <c r="F22" i="319" s="1"/>
  <c r="F23" i="319" s="1"/>
  <c r="F24" i="319" s="1"/>
  <c r="F18" i="319"/>
  <c r="E18" i="319"/>
  <c r="E19" i="319" s="1"/>
  <c r="E20" i="319" s="1"/>
  <c r="E21" i="319" s="1"/>
  <c r="E22" i="319" s="1"/>
  <c r="E23" i="319" s="1"/>
  <c r="E17" i="319"/>
  <c r="D17" i="319"/>
  <c r="D18" i="319" s="1"/>
  <c r="B17" i="319"/>
  <c r="B18" i="319" s="1"/>
  <c r="B19" i="319" s="1"/>
  <c r="B20" i="319" s="1"/>
  <c r="B21" i="319" s="1"/>
  <c r="B22" i="319" s="1"/>
  <c r="B23" i="319" s="1"/>
  <c r="B24" i="319" s="1"/>
  <c r="B25" i="319" s="1"/>
  <c r="B26" i="319" s="1"/>
  <c r="B27" i="319" s="1"/>
  <c r="B28" i="319" s="1"/>
  <c r="B29" i="319" s="1"/>
  <c r="B30" i="319" s="1"/>
  <c r="B31" i="319" s="1"/>
  <c r="B32" i="319" s="1"/>
  <c r="B33" i="319" s="1"/>
  <c r="B34" i="319" s="1"/>
  <c r="B35" i="319" s="1"/>
  <c r="B36" i="319" s="1"/>
  <c r="B37" i="319" s="1"/>
  <c r="B38" i="319" s="1"/>
  <c r="B39" i="319" s="1"/>
  <c r="B40" i="319" s="1"/>
  <c r="B41" i="319" s="1"/>
  <c r="B42" i="319" s="1"/>
  <c r="B43" i="319" s="1"/>
  <c r="B44" i="319" s="1"/>
  <c r="B45" i="319" s="1"/>
  <c r="B46" i="319" s="1"/>
  <c r="D16" i="319"/>
  <c r="C16" i="319" s="1"/>
  <c r="O13" i="319"/>
  <c r="P13" i="319" s="1"/>
  <c r="Q13" i="319" s="1"/>
  <c r="R13" i="319" s="1"/>
  <c r="S13" i="319" s="1"/>
  <c r="T13" i="319" s="1"/>
  <c r="U13" i="319" s="1"/>
  <c r="V13" i="319" s="1"/>
  <c r="W13" i="319" s="1"/>
  <c r="X13" i="319" s="1"/>
  <c r="Y13" i="319" s="1"/>
  <c r="Z13" i="319" s="1"/>
  <c r="AA13" i="319" s="1"/>
  <c r="AB13" i="319" s="1"/>
  <c r="AC13" i="319" s="1"/>
  <c r="AD13" i="319" s="1"/>
  <c r="AE13" i="319" s="1"/>
  <c r="AF13" i="319" s="1"/>
  <c r="AG13" i="319" s="1"/>
  <c r="AH13" i="319" s="1"/>
  <c r="F323" i="1"/>
  <c r="B322" i="1"/>
  <c r="F318" i="1"/>
  <c r="Q48" i="321" l="1"/>
  <c r="C28" i="321"/>
  <c r="T48" i="321"/>
  <c r="C34" i="321"/>
  <c r="C37" i="321"/>
  <c r="C31" i="321"/>
  <c r="W48" i="321"/>
  <c r="Q48" i="320"/>
  <c r="X48" i="320"/>
  <c r="E48" i="321"/>
  <c r="N53" i="321" s="1"/>
  <c r="C25" i="321"/>
  <c r="S48" i="321"/>
  <c r="V48" i="321"/>
  <c r="C41" i="321"/>
  <c r="N48" i="321"/>
  <c r="L48" i="320"/>
  <c r="H48" i="321"/>
  <c r="F48" i="321"/>
  <c r="L48" i="321"/>
  <c r="O48" i="321"/>
  <c r="R48" i="321"/>
  <c r="C38" i="321"/>
  <c r="AD48" i="321"/>
  <c r="K48" i="321"/>
  <c r="AD48" i="320"/>
  <c r="I48" i="321"/>
  <c r="J48" i="321"/>
  <c r="M48" i="321"/>
  <c r="P48" i="321"/>
  <c r="C23" i="321"/>
  <c r="C26" i="321"/>
  <c r="C29" i="321"/>
  <c r="C35" i="321"/>
  <c r="C27" i="321"/>
  <c r="C30" i="321"/>
  <c r="C33" i="321"/>
  <c r="C36" i="321"/>
  <c r="U48" i="321"/>
  <c r="C24" i="321"/>
  <c r="C32" i="321"/>
  <c r="G48" i="321"/>
  <c r="AE48" i="321"/>
  <c r="D18" i="321"/>
  <c r="AH48" i="321"/>
  <c r="C42" i="321"/>
  <c r="C38" i="320"/>
  <c r="U48" i="320"/>
  <c r="C27" i="320"/>
  <c r="D18" i="320"/>
  <c r="R48" i="320"/>
  <c r="P48" i="319"/>
  <c r="R48" i="319"/>
  <c r="O48" i="320"/>
  <c r="C31" i="320"/>
  <c r="C38" i="319"/>
  <c r="C43" i="319"/>
  <c r="F48" i="320"/>
  <c r="W48" i="320"/>
  <c r="C41" i="320"/>
  <c r="C44" i="320"/>
  <c r="C28" i="320"/>
  <c r="P48" i="320"/>
  <c r="C32" i="320"/>
  <c r="C29" i="320"/>
  <c r="E48" i="320"/>
  <c r="N53" i="320" s="1"/>
  <c r="I48" i="320"/>
  <c r="N48" i="320"/>
  <c r="K48" i="320"/>
  <c r="G22" i="320"/>
  <c r="G23" i="320" s="1"/>
  <c r="G24" i="320" s="1"/>
  <c r="G25" i="320" s="1"/>
  <c r="C25" i="320" s="1"/>
  <c r="J48" i="320"/>
  <c r="C26" i="320"/>
  <c r="C30" i="320"/>
  <c r="AE48" i="320"/>
  <c r="M48" i="320"/>
  <c r="H48" i="320"/>
  <c r="S33" i="320"/>
  <c r="S34" i="320" s="1"/>
  <c r="S35" i="320" s="1"/>
  <c r="S36" i="320" s="1"/>
  <c r="S37" i="320" s="1"/>
  <c r="C37" i="320" s="1"/>
  <c r="AH48" i="320"/>
  <c r="Y48" i="320"/>
  <c r="C42" i="320"/>
  <c r="E48" i="319"/>
  <c r="N53" i="319" s="1"/>
  <c r="T48" i="319"/>
  <c r="K48" i="319"/>
  <c r="X48" i="319"/>
  <c r="I48" i="319"/>
  <c r="D19" i="319"/>
  <c r="C19" i="319" s="1"/>
  <c r="C18" i="319"/>
  <c r="O48" i="319"/>
  <c r="C34" i="319"/>
  <c r="V48" i="319"/>
  <c r="AD48" i="319"/>
  <c r="N48" i="319"/>
  <c r="C17" i="319"/>
  <c r="W48" i="319"/>
  <c r="C41" i="319"/>
  <c r="C44" i="319"/>
  <c r="Q48" i="319"/>
  <c r="C36" i="319"/>
  <c r="C35" i="319"/>
  <c r="G22" i="319"/>
  <c r="G23" i="319" s="1"/>
  <c r="G24" i="319" s="1"/>
  <c r="G25" i="319" s="1"/>
  <c r="C25" i="319" s="1"/>
  <c r="J48" i="319"/>
  <c r="L48" i="319"/>
  <c r="M48" i="319"/>
  <c r="U48" i="319"/>
  <c r="C26" i="319"/>
  <c r="F48" i="319"/>
  <c r="C23" i="319"/>
  <c r="C33" i="319"/>
  <c r="C32" i="319"/>
  <c r="C37" i="319"/>
  <c r="S48" i="319"/>
  <c r="H48" i="319"/>
  <c r="AE48" i="319"/>
  <c r="M27" i="319"/>
  <c r="M28" i="319" s="1"/>
  <c r="M29" i="319" s="1"/>
  <c r="M30" i="319" s="1"/>
  <c r="M31" i="319" s="1"/>
  <c r="C31" i="319" s="1"/>
  <c r="AH48" i="319"/>
  <c r="D20" i="319"/>
  <c r="Y48" i="319"/>
  <c r="C42" i="319"/>
  <c r="AH46" i="318"/>
  <c r="AE45" i="286"/>
  <c r="AE46" i="286"/>
  <c r="AE44" i="286"/>
  <c r="AH14" i="191"/>
  <c r="AG46" i="167"/>
  <c r="AG45" i="167"/>
  <c r="Z45" i="144"/>
  <c r="C44" i="34"/>
  <c r="C43" i="34"/>
  <c r="C42" i="34"/>
  <c r="C41" i="34"/>
  <c r="C40" i="34"/>
  <c r="C39" i="34"/>
  <c r="C38" i="34"/>
  <c r="AG46" i="34"/>
  <c r="C46" i="34" s="1"/>
  <c r="AG45" i="34"/>
  <c r="C45" i="34" s="1"/>
  <c r="K317" i="1"/>
  <c r="K316" i="1"/>
  <c r="K261" i="1"/>
  <c r="AH46" i="310"/>
  <c r="C35" i="320" l="1"/>
  <c r="C34" i="320"/>
  <c r="C24" i="320"/>
  <c r="C33" i="320"/>
  <c r="D19" i="321"/>
  <c r="C18" i="321"/>
  <c r="C18" i="320"/>
  <c r="D19" i="320"/>
  <c r="C23" i="320"/>
  <c r="G48" i="320"/>
  <c r="C36" i="320"/>
  <c r="S48" i="320"/>
  <c r="C27" i="319"/>
  <c r="C20" i="319"/>
  <c r="D21" i="319"/>
  <c r="C28" i="319"/>
  <c r="C29" i="319"/>
  <c r="G48" i="319"/>
  <c r="C24" i="319"/>
  <c r="C30" i="319"/>
  <c r="AH48" i="318"/>
  <c r="AB48" i="318"/>
  <c r="AA48" i="318"/>
  <c r="AG46" i="318"/>
  <c r="C46" i="318" s="1"/>
  <c r="AG45" i="318"/>
  <c r="AF44" i="318"/>
  <c r="AF48" i="318" s="1"/>
  <c r="AE44" i="318"/>
  <c r="AE43" i="318"/>
  <c r="AD43" i="318"/>
  <c r="AD42" i="318"/>
  <c r="C42" i="318" s="1"/>
  <c r="AC41" i="318"/>
  <c r="AC48" i="318" s="1"/>
  <c r="C40" i="318"/>
  <c r="C39" i="318"/>
  <c r="Z38" i="318"/>
  <c r="Z48" i="318" s="1"/>
  <c r="Y38" i="318"/>
  <c r="Y37" i="318"/>
  <c r="X37" i="318"/>
  <c r="R37" i="318"/>
  <c r="X36" i="318"/>
  <c r="W36" i="318"/>
  <c r="W37" i="318" s="1"/>
  <c r="Q36" i="318"/>
  <c r="W35" i="318"/>
  <c r="V35" i="318"/>
  <c r="V36" i="318" s="1"/>
  <c r="V37" i="318" s="1"/>
  <c r="Q35" i="318"/>
  <c r="P35" i="318"/>
  <c r="V34" i="318"/>
  <c r="U34" i="318"/>
  <c r="U35" i="318" s="1"/>
  <c r="U36" i="318" s="1"/>
  <c r="U37" i="318" s="1"/>
  <c r="T34" i="318"/>
  <c r="T35" i="318" s="1"/>
  <c r="T36" i="318" s="1"/>
  <c r="T37" i="318" s="1"/>
  <c r="O34" i="318"/>
  <c r="U33" i="318"/>
  <c r="T33" i="318"/>
  <c r="N33" i="318"/>
  <c r="T32" i="318"/>
  <c r="S32" i="318"/>
  <c r="S33" i="318" s="1"/>
  <c r="M32" i="318"/>
  <c r="S31" i="318"/>
  <c r="R31" i="318"/>
  <c r="L31" i="318"/>
  <c r="R30" i="318"/>
  <c r="Q30" i="318"/>
  <c r="Q31" i="318" s="1"/>
  <c r="Q32" i="318" s="1"/>
  <c r="Q33" i="318" s="1"/>
  <c r="Q34" i="318" s="1"/>
  <c r="K30" i="318"/>
  <c r="Q29" i="318"/>
  <c r="P29" i="318"/>
  <c r="P30" i="318" s="1"/>
  <c r="P31" i="318" s="1"/>
  <c r="P32" i="318" s="1"/>
  <c r="P33" i="318" s="1"/>
  <c r="P34" i="318" s="1"/>
  <c r="J29" i="318"/>
  <c r="P28" i="318"/>
  <c r="O28" i="318"/>
  <c r="O29" i="318" s="1"/>
  <c r="O30" i="318" s="1"/>
  <c r="O31" i="318" s="1"/>
  <c r="O32" i="318" s="1"/>
  <c r="O33" i="318" s="1"/>
  <c r="I28" i="318"/>
  <c r="O27" i="318"/>
  <c r="N27" i="318"/>
  <c r="N28" i="318" s="1"/>
  <c r="N29" i="318" s="1"/>
  <c r="N30" i="318" s="1"/>
  <c r="N31" i="318" s="1"/>
  <c r="N32" i="318" s="1"/>
  <c r="H27" i="318"/>
  <c r="N26" i="318"/>
  <c r="M26" i="318"/>
  <c r="M27" i="318" s="1"/>
  <c r="G26" i="318"/>
  <c r="M25" i="318"/>
  <c r="L25" i="318"/>
  <c r="F25" i="318"/>
  <c r="L24" i="318"/>
  <c r="K24" i="318"/>
  <c r="K25" i="318" s="1"/>
  <c r="K26" i="318" s="1"/>
  <c r="K27" i="318" s="1"/>
  <c r="K28" i="318" s="1"/>
  <c r="K29" i="318" s="1"/>
  <c r="E24" i="318"/>
  <c r="K23" i="318"/>
  <c r="J23" i="318"/>
  <c r="J24" i="318" s="1"/>
  <c r="J25" i="318" s="1"/>
  <c r="J26" i="318" s="1"/>
  <c r="J27" i="318" s="1"/>
  <c r="J28" i="318" s="1"/>
  <c r="D23" i="318"/>
  <c r="J22" i="318"/>
  <c r="I22" i="318"/>
  <c r="I23" i="318" s="1"/>
  <c r="I24" i="318" s="1"/>
  <c r="I25" i="318" s="1"/>
  <c r="I26" i="318" s="1"/>
  <c r="I27" i="318" s="1"/>
  <c r="I21" i="318"/>
  <c r="H21" i="318"/>
  <c r="H22" i="318" s="1"/>
  <c r="H23" i="318" s="1"/>
  <c r="H24" i="318" s="1"/>
  <c r="H25" i="318" s="1"/>
  <c r="H26" i="318" s="1"/>
  <c r="H20" i="318"/>
  <c r="G20" i="318"/>
  <c r="G21" i="318" s="1"/>
  <c r="G19" i="318"/>
  <c r="F19" i="318"/>
  <c r="F20" i="318" s="1"/>
  <c r="F21" i="318" s="1"/>
  <c r="F22" i="318" s="1"/>
  <c r="F23" i="318" s="1"/>
  <c r="F24" i="318" s="1"/>
  <c r="F18" i="318"/>
  <c r="E18" i="318"/>
  <c r="E19" i="318" s="1"/>
  <c r="E20" i="318" s="1"/>
  <c r="E21" i="318" s="1"/>
  <c r="E22" i="318" s="1"/>
  <c r="E23" i="318" s="1"/>
  <c r="E17" i="318"/>
  <c r="D17" i="318"/>
  <c r="D18" i="318" s="1"/>
  <c r="D19" i="318" s="1"/>
  <c r="B17" i="318"/>
  <c r="B18" i="318" s="1"/>
  <c r="B19" i="318" s="1"/>
  <c r="B20" i="318" s="1"/>
  <c r="B21" i="318" s="1"/>
  <c r="B22" i="318" s="1"/>
  <c r="B23" i="318" s="1"/>
  <c r="B24" i="318" s="1"/>
  <c r="B25" i="318" s="1"/>
  <c r="B26" i="318" s="1"/>
  <c r="B27" i="318" s="1"/>
  <c r="B28" i="318" s="1"/>
  <c r="B29" i="318" s="1"/>
  <c r="B30" i="318" s="1"/>
  <c r="B31" i="318" s="1"/>
  <c r="B32" i="318" s="1"/>
  <c r="B33" i="318" s="1"/>
  <c r="B34" i="318" s="1"/>
  <c r="B35" i="318" s="1"/>
  <c r="B36" i="318" s="1"/>
  <c r="B37" i="318" s="1"/>
  <c r="B38" i="318" s="1"/>
  <c r="B39" i="318" s="1"/>
  <c r="B40" i="318" s="1"/>
  <c r="B41" i="318" s="1"/>
  <c r="B42" i="318" s="1"/>
  <c r="B43" i="318" s="1"/>
  <c r="B44" i="318" s="1"/>
  <c r="B45" i="318" s="1"/>
  <c r="B46" i="318" s="1"/>
  <c r="D16" i="318"/>
  <c r="C16" i="318" s="1"/>
  <c r="C14" i="318"/>
  <c r="R7" i="318" s="1"/>
  <c r="O13" i="318"/>
  <c r="P13" i="318" s="1"/>
  <c r="Q13" i="318" s="1"/>
  <c r="R13" i="318" s="1"/>
  <c r="S13" i="318" s="1"/>
  <c r="T13" i="318" s="1"/>
  <c r="U13" i="318" s="1"/>
  <c r="V13" i="318" s="1"/>
  <c r="W13" i="318" s="1"/>
  <c r="X13" i="318" s="1"/>
  <c r="Y13" i="318" s="1"/>
  <c r="Z13" i="318" s="1"/>
  <c r="AA13" i="318" s="1"/>
  <c r="AB13" i="318" s="1"/>
  <c r="AC13" i="318" s="1"/>
  <c r="AD13" i="318" s="1"/>
  <c r="AE13" i="318" s="1"/>
  <c r="AF13" i="318" s="1"/>
  <c r="AG13" i="318" s="1"/>
  <c r="AH13" i="318" s="1"/>
  <c r="Y48" i="318" l="1"/>
  <c r="C19" i="321"/>
  <c r="D20" i="321"/>
  <c r="C19" i="320"/>
  <c r="D20" i="320"/>
  <c r="C17" i="318"/>
  <c r="U48" i="318"/>
  <c r="C43" i="318"/>
  <c r="C21" i="319"/>
  <c r="D22" i="319"/>
  <c r="AD48" i="318"/>
  <c r="C44" i="318"/>
  <c r="J48" i="318"/>
  <c r="F48" i="318"/>
  <c r="P48" i="318"/>
  <c r="W48" i="318"/>
  <c r="X48" i="318"/>
  <c r="C41" i="318"/>
  <c r="K48" i="318"/>
  <c r="T48" i="318"/>
  <c r="C38" i="318"/>
  <c r="AE48" i="318"/>
  <c r="H48" i="318"/>
  <c r="E48" i="318"/>
  <c r="N53" i="318" s="1"/>
  <c r="Q48" i="318"/>
  <c r="AG48" i="318"/>
  <c r="D20" i="318"/>
  <c r="C19" i="318"/>
  <c r="G22" i="318"/>
  <c r="G23" i="318" s="1"/>
  <c r="G24" i="318" s="1"/>
  <c r="G25" i="318" s="1"/>
  <c r="C25" i="318" s="1"/>
  <c r="M28" i="318"/>
  <c r="M29" i="318" s="1"/>
  <c r="M30" i="318" s="1"/>
  <c r="M31" i="318" s="1"/>
  <c r="C31" i="318" s="1"/>
  <c r="S34" i="318"/>
  <c r="S35" i="318" s="1"/>
  <c r="S36" i="318" s="1"/>
  <c r="S37" i="318" s="1"/>
  <c r="C37" i="318" s="1"/>
  <c r="N48" i="318"/>
  <c r="I48" i="318"/>
  <c r="O48" i="318"/>
  <c r="V48" i="318"/>
  <c r="C45" i="318"/>
  <c r="L26" i="318"/>
  <c r="L27" i="318" s="1"/>
  <c r="L28" i="318" s="1"/>
  <c r="L29" i="318" s="1"/>
  <c r="L30" i="318" s="1"/>
  <c r="R32" i="318"/>
  <c r="R33" i="318" s="1"/>
  <c r="R34" i="318" s="1"/>
  <c r="R35" i="318" s="1"/>
  <c r="R36" i="318" s="1"/>
  <c r="C18" i="318"/>
  <c r="AD45" i="279"/>
  <c r="AD46" i="279"/>
  <c r="AD45" i="280"/>
  <c r="AD46" i="280"/>
  <c r="AD44" i="282"/>
  <c r="AD45" i="282"/>
  <c r="AD46" i="282"/>
  <c r="N63" i="311"/>
  <c r="N62" i="311"/>
  <c r="N61" i="311"/>
  <c r="N60" i="311"/>
  <c r="N59" i="311"/>
  <c r="N58" i="311"/>
  <c r="N57" i="311"/>
  <c r="N56" i="311"/>
  <c r="N55" i="311"/>
  <c r="N54" i="311"/>
  <c r="N57" i="307"/>
  <c r="N58" i="307"/>
  <c r="N59" i="307"/>
  <c r="N60" i="307"/>
  <c r="N61" i="307"/>
  <c r="N62" i="307"/>
  <c r="N63" i="307"/>
  <c r="N64" i="307"/>
  <c r="N65" i="307"/>
  <c r="N56" i="307"/>
  <c r="C14" i="279"/>
  <c r="C20" i="321" l="1"/>
  <c r="D21" i="321"/>
  <c r="C20" i="320"/>
  <c r="D21" i="320"/>
  <c r="C36" i="318"/>
  <c r="G48" i="318"/>
  <c r="C22" i="319"/>
  <c r="C48" i="319" s="1"/>
  <c r="D48" i="319"/>
  <c r="B48" i="319" s="1"/>
  <c r="C30" i="318"/>
  <c r="M48" i="318"/>
  <c r="C34" i="318"/>
  <c r="C27" i="318"/>
  <c r="C28" i="318"/>
  <c r="D21" i="318"/>
  <c r="C20" i="318"/>
  <c r="C35" i="318"/>
  <c r="C24" i="318"/>
  <c r="C23" i="318"/>
  <c r="C26" i="318"/>
  <c r="C29" i="318"/>
  <c r="R48" i="318"/>
  <c r="C32" i="318"/>
  <c r="C33" i="318"/>
  <c r="L48" i="318"/>
  <c r="S48" i="318"/>
  <c r="N66" i="307"/>
  <c r="AH14" i="307" s="1"/>
  <c r="C14" i="307" s="1"/>
  <c r="N64" i="311"/>
  <c r="AH14" i="311" s="1"/>
  <c r="C46" i="161"/>
  <c r="X43" i="161"/>
  <c r="X38" i="161"/>
  <c r="X39" i="161"/>
  <c r="X40" i="161"/>
  <c r="X41" i="161"/>
  <c r="X42" i="161"/>
  <c r="X37" i="161"/>
  <c r="X36" i="161"/>
  <c r="D22" i="321" l="1"/>
  <c r="C22" i="321" s="1"/>
  <c r="C21" i="321"/>
  <c r="D22" i="320"/>
  <c r="C21" i="320"/>
  <c r="S7" i="319"/>
  <c r="T7" i="319" s="1"/>
  <c r="C50" i="319"/>
  <c r="C21" i="318"/>
  <c r="D22" i="318"/>
  <c r="AB50" i="161"/>
  <c r="AC50" i="161"/>
  <c r="AD50" i="161"/>
  <c r="AE50" i="161"/>
  <c r="AF50" i="161"/>
  <c r="AG50" i="161"/>
  <c r="AH50" i="161"/>
  <c r="B17" i="161"/>
  <c r="B18" i="161" s="1"/>
  <c r="B19" i="161" s="1"/>
  <c r="B20" i="161" s="1"/>
  <c r="B21" i="161" s="1"/>
  <c r="B22" i="161" s="1"/>
  <c r="B23" i="161" s="1"/>
  <c r="B24" i="161" s="1"/>
  <c r="B25" i="161" s="1"/>
  <c r="B26" i="161" s="1"/>
  <c r="B27" i="161" s="1"/>
  <c r="B28" i="161" s="1"/>
  <c r="B29" i="161" s="1"/>
  <c r="B30" i="161" s="1"/>
  <c r="B31" i="161" s="1"/>
  <c r="B32" i="161" s="1"/>
  <c r="B33" i="161" s="1"/>
  <c r="B34" i="161" s="1"/>
  <c r="B35" i="161" s="1"/>
  <c r="B36" i="161" s="1"/>
  <c r="B37" i="161" s="1"/>
  <c r="B38" i="161" s="1"/>
  <c r="B39" i="161" s="1"/>
  <c r="B40" i="161" s="1"/>
  <c r="B41" i="161" s="1"/>
  <c r="B42" i="161" s="1"/>
  <c r="B43" i="161" s="1"/>
  <c r="B44" i="161" s="1"/>
  <c r="B45" i="161" s="1"/>
  <c r="B46" i="161" s="1"/>
  <c r="O13" i="161"/>
  <c r="P13" i="161" s="1"/>
  <c r="Q13" i="161" s="1"/>
  <c r="R13" i="161" s="1"/>
  <c r="S13" i="161" s="1"/>
  <c r="T13" i="161" s="1"/>
  <c r="U13" i="161" s="1"/>
  <c r="V13" i="161" s="1"/>
  <c r="W13" i="161" s="1"/>
  <c r="X13" i="161" s="1"/>
  <c r="Y13" i="161" s="1"/>
  <c r="Z13" i="161" s="1"/>
  <c r="AA13" i="161" s="1"/>
  <c r="AB13" i="161" s="1"/>
  <c r="AC13" i="161" s="1"/>
  <c r="AD13" i="161" s="1"/>
  <c r="AE13" i="161" s="1"/>
  <c r="AF13" i="161" s="1"/>
  <c r="AG13" i="161" s="1"/>
  <c r="AH13" i="161" s="1"/>
  <c r="X40" i="317"/>
  <c r="W40" i="317"/>
  <c r="C36" i="317"/>
  <c r="C35" i="317"/>
  <c r="V34" i="317"/>
  <c r="V40" i="317" s="1"/>
  <c r="U34" i="317"/>
  <c r="T34" i="317"/>
  <c r="O34" i="317"/>
  <c r="U33" i="317"/>
  <c r="T33" i="317"/>
  <c r="N33" i="317"/>
  <c r="T32" i="317"/>
  <c r="S32" i="317"/>
  <c r="M32" i="317"/>
  <c r="S31" i="317"/>
  <c r="R31" i="317"/>
  <c r="R32" i="317" s="1"/>
  <c r="R33" i="317" s="1"/>
  <c r="R34" i="317" s="1"/>
  <c r="R30" i="317"/>
  <c r="Q30" i="317"/>
  <c r="Q31" i="317" s="1"/>
  <c r="Q32" i="317" s="1"/>
  <c r="Q33" i="317" s="1"/>
  <c r="Q34" i="317" s="1"/>
  <c r="Q29" i="317"/>
  <c r="P29" i="317"/>
  <c r="P30" i="317" s="1"/>
  <c r="P28" i="317"/>
  <c r="O28" i="317"/>
  <c r="O29" i="317" s="1"/>
  <c r="I28" i="317"/>
  <c r="O27" i="317"/>
  <c r="N27" i="317"/>
  <c r="N28" i="317" s="1"/>
  <c r="N29" i="317" s="1"/>
  <c r="N30" i="317" s="1"/>
  <c r="N31" i="317" s="1"/>
  <c r="N32" i="317" s="1"/>
  <c r="N26" i="317"/>
  <c r="M26" i="317"/>
  <c r="M27" i="317" s="1"/>
  <c r="M28" i="317" s="1"/>
  <c r="M29" i="317" s="1"/>
  <c r="M30" i="317" s="1"/>
  <c r="M31" i="317" s="1"/>
  <c r="G26" i="317"/>
  <c r="I22" i="317"/>
  <c r="I23" i="317" s="1"/>
  <c r="I24" i="317" s="1"/>
  <c r="I25" i="317" s="1"/>
  <c r="I26" i="317" s="1"/>
  <c r="I27" i="317" s="1"/>
  <c r="I21" i="317"/>
  <c r="G20" i="317"/>
  <c r="G21" i="317" s="1"/>
  <c r="G22" i="317" s="1"/>
  <c r="G23" i="317" s="1"/>
  <c r="G24" i="317" s="1"/>
  <c r="G25" i="317" s="1"/>
  <c r="F18" i="317"/>
  <c r="M25" i="317"/>
  <c r="L31" i="317"/>
  <c r="K23" i="317"/>
  <c r="J29" i="317"/>
  <c r="G19" i="317"/>
  <c r="F25" i="317"/>
  <c r="E18" i="317"/>
  <c r="E19" i="317" s="1"/>
  <c r="E20" i="317" s="1"/>
  <c r="E21" i="317" s="1"/>
  <c r="E22" i="317" s="1"/>
  <c r="E23" i="317" s="1"/>
  <c r="D16" i="317"/>
  <c r="C16" i="317" s="1"/>
  <c r="C48" i="321" l="1"/>
  <c r="C50" i="321" s="1"/>
  <c r="S7" i="321"/>
  <c r="T7" i="321" s="1"/>
  <c r="D48" i="321"/>
  <c r="B48" i="321" s="1"/>
  <c r="D48" i="320"/>
  <c r="B48" i="320" s="1"/>
  <c r="C22" i="320"/>
  <c r="C48" i="320" s="1"/>
  <c r="C22" i="318"/>
  <c r="C48" i="318" s="1"/>
  <c r="S7" i="318" s="1"/>
  <c r="J319" i="1" s="1"/>
  <c r="K319" i="1" s="1"/>
  <c r="D48" i="318"/>
  <c r="B48" i="318" s="1"/>
  <c r="I40" i="317"/>
  <c r="U40" i="317"/>
  <c r="T40" i="317"/>
  <c r="M40" i="317"/>
  <c r="G40" i="317"/>
  <c r="O30" i="317"/>
  <c r="O31" i="317" s="1"/>
  <c r="O32" i="317" s="1"/>
  <c r="O33" i="317" s="1"/>
  <c r="R40" i="317"/>
  <c r="N40" i="317"/>
  <c r="E24" i="317"/>
  <c r="P31" i="317"/>
  <c r="P32" i="317" s="1"/>
  <c r="P33" i="317" s="1"/>
  <c r="P34" i="317" s="1"/>
  <c r="Q40" i="317"/>
  <c r="S33" i="317"/>
  <c r="S34" i="317" s="1"/>
  <c r="D17" i="317"/>
  <c r="K24" i="317"/>
  <c r="K25" i="317" s="1"/>
  <c r="K26" i="317" s="1"/>
  <c r="K27" i="317" s="1"/>
  <c r="K28" i="317" s="1"/>
  <c r="K29" i="317" s="1"/>
  <c r="K30" i="317"/>
  <c r="E17" i="317"/>
  <c r="E40" i="317" s="1"/>
  <c r="N45" i="317" s="1"/>
  <c r="J22" i="317"/>
  <c r="L24" i="317"/>
  <c r="F19" i="317"/>
  <c r="F20" i="317" s="1"/>
  <c r="F21" i="317" s="1"/>
  <c r="F22" i="317" s="1"/>
  <c r="F23" i="317" s="1"/>
  <c r="F24" i="317" s="1"/>
  <c r="D23" i="317"/>
  <c r="J23" i="317"/>
  <c r="J24" i="317" s="1"/>
  <c r="J25" i="317" s="1"/>
  <c r="J26" i="317" s="1"/>
  <c r="J27" i="317" s="1"/>
  <c r="J28" i="317" s="1"/>
  <c r="L25" i="317"/>
  <c r="L26" i="317" s="1"/>
  <c r="L27" i="317" s="1"/>
  <c r="L28" i="317" s="1"/>
  <c r="L29" i="317" s="1"/>
  <c r="L30" i="317" s="1"/>
  <c r="H27" i="317"/>
  <c r="C14" i="317"/>
  <c r="H20" i="317"/>
  <c r="H21" i="317"/>
  <c r="H22" i="317" s="1"/>
  <c r="H23" i="317" s="1"/>
  <c r="H24" i="317" s="1"/>
  <c r="H25" i="317" s="1"/>
  <c r="H26" i="317" s="1"/>
  <c r="C50" i="320" l="1"/>
  <c r="S7" i="320"/>
  <c r="T7" i="320" s="1"/>
  <c r="T7" i="318"/>
  <c r="C50" i="318"/>
  <c r="C34" i="317"/>
  <c r="O40" i="317"/>
  <c r="C29" i="317"/>
  <c r="H40" i="317"/>
  <c r="L40" i="317"/>
  <c r="J40" i="317"/>
  <c r="C33" i="317"/>
  <c r="C27" i="317"/>
  <c r="F40" i="317"/>
  <c r="C25" i="317"/>
  <c r="S40" i="317"/>
  <c r="R7" i="317"/>
  <c r="C28" i="317"/>
  <c r="C30" i="317"/>
  <c r="C24" i="317"/>
  <c r="C32" i="317"/>
  <c r="C26" i="317"/>
  <c r="C23" i="317"/>
  <c r="P40" i="317"/>
  <c r="D18" i="317"/>
  <c r="C17" i="317"/>
  <c r="K40" i="317"/>
  <c r="C31" i="317"/>
  <c r="C18" i="317" l="1"/>
  <c r="D19" i="317"/>
  <c r="D20" i="317" l="1"/>
  <c r="C19" i="317"/>
  <c r="D21" i="317" l="1"/>
  <c r="C20" i="317"/>
  <c r="D22" i="317" l="1"/>
  <c r="C21" i="317"/>
  <c r="C22" i="317" l="1"/>
  <c r="C40" i="317" s="1"/>
  <c r="D40" i="317"/>
  <c r="B40" i="317" s="1"/>
  <c r="S7" i="317" l="1"/>
  <c r="T7" i="317" s="1"/>
  <c r="C42" i="317"/>
  <c r="O39" i="315" l="1"/>
  <c r="E34" i="315"/>
  <c r="D34" i="315"/>
  <c r="C34" i="315"/>
  <c r="S7" i="315"/>
  <c r="T7" i="315" l="1"/>
  <c r="U7" i="315" s="1"/>
  <c r="C37" i="315"/>
  <c r="D48" i="313" l="1"/>
  <c r="C48" i="313"/>
  <c r="O44" i="313"/>
  <c r="H42" i="313"/>
  <c r="O42" i="313" s="1"/>
  <c r="O39" i="313"/>
  <c r="O36" i="313"/>
  <c r="O33" i="313"/>
  <c r="O31" i="313"/>
  <c r="O28" i="313"/>
  <c r="L26" i="313"/>
  <c r="K26" i="313"/>
  <c r="K3" i="313" s="1"/>
  <c r="K48" i="313" s="1"/>
  <c r="O23" i="313"/>
  <c r="O20" i="313"/>
  <c r="H16" i="313"/>
  <c r="O16" i="313" s="1"/>
  <c r="O14" i="313"/>
  <c r="O12" i="313"/>
  <c r="O9" i="313"/>
  <c r="O8" i="313"/>
  <c r="O5" i="313"/>
  <c r="N3" i="313"/>
  <c r="N48" i="313" s="1"/>
  <c r="M3" i="313"/>
  <c r="M48" i="313" s="1"/>
  <c r="L3" i="313"/>
  <c r="J3" i="313"/>
  <c r="J48" i="313" s="1"/>
  <c r="I3" i="313"/>
  <c r="I48" i="313" s="1"/>
  <c r="H3" i="313"/>
  <c r="G3" i="313"/>
  <c r="G48" i="313" s="1"/>
  <c r="F3" i="313"/>
  <c r="E3" i="313"/>
  <c r="E48" i="313" s="1"/>
  <c r="L48" i="313" l="1"/>
  <c r="H48" i="313"/>
  <c r="O3" i="313"/>
  <c r="O26" i="313"/>
  <c r="F48" i="313"/>
  <c r="O48" i="313" l="1"/>
  <c r="O45" i="313"/>
  <c r="C45" i="144"/>
  <c r="C46" i="144"/>
  <c r="BD308" i="1" l="1"/>
  <c r="AV304" i="1"/>
  <c r="AF48" i="290"/>
  <c r="AG48" i="290"/>
  <c r="AH48" i="290"/>
  <c r="AZ301" i="1"/>
  <c r="BB271" i="1"/>
  <c r="AG46" i="168"/>
  <c r="C46" i="168" s="1"/>
  <c r="AG45" i="168"/>
  <c r="C45" i="168" s="1"/>
  <c r="AC48" i="168"/>
  <c r="AD48" i="168"/>
  <c r="AE48" i="168"/>
  <c r="AF48" i="168"/>
  <c r="AH48" i="168"/>
  <c r="C44" i="168"/>
  <c r="B17" i="168"/>
  <c r="B18" i="168" s="1"/>
  <c r="B19" i="168" s="1"/>
  <c r="B20" i="168" s="1"/>
  <c r="B21" i="168" s="1"/>
  <c r="B22" i="168" s="1"/>
  <c r="B23" i="168" s="1"/>
  <c r="B24" i="168" s="1"/>
  <c r="B25" i="168" s="1"/>
  <c r="B26" i="168" s="1"/>
  <c r="B27" i="168" s="1"/>
  <c r="B28" i="168" s="1"/>
  <c r="B29" i="168" s="1"/>
  <c r="B30" i="168" s="1"/>
  <c r="B31" i="168" s="1"/>
  <c r="B32" i="168" s="1"/>
  <c r="B33" i="168" s="1"/>
  <c r="B34" i="168" s="1"/>
  <c r="B35" i="168" s="1"/>
  <c r="B36" i="168" s="1"/>
  <c r="B37" i="168" s="1"/>
  <c r="B38" i="168" s="1"/>
  <c r="B39" i="168" s="1"/>
  <c r="B40" i="168" s="1"/>
  <c r="B41" i="168" s="1"/>
  <c r="B42" i="168" s="1"/>
  <c r="B43" i="168" s="1"/>
  <c r="B44" i="168" s="1"/>
  <c r="B45" i="168" s="1"/>
  <c r="B46" i="168" s="1"/>
  <c r="O13" i="168"/>
  <c r="P13" i="168" s="1"/>
  <c r="Q13" i="168" s="1"/>
  <c r="R13" i="168" s="1"/>
  <c r="S13" i="168" s="1"/>
  <c r="T13" i="168" s="1"/>
  <c r="U13" i="168" s="1"/>
  <c r="V13" i="168" s="1"/>
  <c r="W13" i="168" s="1"/>
  <c r="X13" i="168" s="1"/>
  <c r="Y13" i="168" s="1"/>
  <c r="Z13" i="168" s="1"/>
  <c r="AA13" i="168" s="1"/>
  <c r="AB13" i="168" s="1"/>
  <c r="AC13" i="168" s="1"/>
  <c r="AD13" i="168" s="1"/>
  <c r="AE13" i="168" s="1"/>
  <c r="AF13" i="168" s="1"/>
  <c r="AG13" i="168" s="1"/>
  <c r="AH13" i="168" s="1"/>
  <c r="BD228" i="1"/>
  <c r="BD316" i="1"/>
  <c r="BD304" i="1"/>
  <c r="AZ303" i="1"/>
  <c r="AX287" i="1"/>
  <c r="BB277" i="1"/>
  <c r="BD260" i="1"/>
  <c r="AZ244" i="1"/>
  <c r="BB227" i="1"/>
  <c r="C44" i="167"/>
  <c r="C45" i="167"/>
  <c r="B17" i="167"/>
  <c r="B18" i="167" s="1"/>
  <c r="B19" i="167" s="1"/>
  <c r="B20" i="167" s="1"/>
  <c r="B21" i="167" s="1"/>
  <c r="B22" i="167" s="1"/>
  <c r="B23" i="167" s="1"/>
  <c r="B24" i="167" s="1"/>
  <c r="B25" i="167" s="1"/>
  <c r="B26" i="167" s="1"/>
  <c r="B27" i="167" s="1"/>
  <c r="B28" i="167" s="1"/>
  <c r="B29" i="167" s="1"/>
  <c r="B30" i="167" s="1"/>
  <c r="B31" i="167" s="1"/>
  <c r="B32" i="167" s="1"/>
  <c r="B33" i="167" s="1"/>
  <c r="B34" i="167" s="1"/>
  <c r="B35" i="167" s="1"/>
  <c r="B36" i="167" s="1"/>
  <c r="B37" i="167" s="1"/>
  <c r="B38" i="167" s="1"/>
  <c r="B39" i="167" s="1"/>
  <c r="B40" i="167" s="1"/>
  <c r="B41" i="167" s="1"/>
  <c r="B42" i="167" s="1"/>
  <c r="B43" i="167" s="1"/>
  <c r="B44" i="167" s="1"/>
  <c r="B45" i="167" s="1"/>
  <c r="B46" i="167" s="1"/>
  <c r="O13" i="167"/>
  <c r="P13" i="167" s="1"/>
  <c r="Q13" i="167" s="1"/>
  <c r="R13" i="167" s="1"/>
  <c r="S13" i="167" s="1"/>
  <c r="T13" i="167" s="1"/>
  <c r="U13" i="167" s="1"/>
  <c r="V13" i="167" s="1"/>
  <c r="W13" i="167" s="1"/>
  <c r="X13" i="167" s="1"/>
  <c r="Y13" i="167" s="1"/>
  <c r="Z13" i="167" s="1"/>
  <c r="AA13" i="167" s="1"/>
  <c r="AB13" i="167" s="1"/>
  <c r="AC13" i="167" s="1"/>
  <c r="AD13" i="167" s="1"/>
  <c r="AE13" i="167" s="1"/>
  <c r="AF13" i="167" s="1"/>
  <c r="AG13" i="167" s="1"/>
  <c r="AH13" i="167" s="1"/>
  <c r="AC48" i="167"/>
  <c r="AD48" i="167"/>
  <c r="AE48" i="167"/>
  <c r="AF48" i="167"/>
  <c r="AG48" i="167"/>
  <c r="AH48" i="167"/>
  <c r="B11" i="93"/>
  <c r="BD161" i="1"/>
  <c r="BB161" i="1"/>
  <c r="AZ158" i="1"/>
  <c r="AB48" i="73"/>
  <c r="AC48" i="73"/>
  <c r="AD48" i="73"/>
  <c r="AE48" i="73"/>
  <c r="AF48" i="73"/>
  <c r="AG48" i="73"/>
  <c r="AH48" i="73"/>
  <c r="AA41" i="73"/>
  <c r="C41" i="73" s="1"/>
  <c r="AA42" i="73"/>
  <c r="C42" i="73" s="1"/>
  <c r="AA43" i="73"/>
  <c r="C43" i="73" s="1"/>
  <c r="AA44" i="73"/>
  <c r="C44" i="73" s="1"/>
  <c r="AA45" i="73"/>
  <c r="C45" i="73" s="1"/>
  <c r="B17" i="73"/>
  <c r="B18" i="73" s="1"/>
  <c r="B19" i="73" s="1"/>
  <c r="B20" i="73" s="1"/>
  <c r="B21" i="73" s="1"/>
  <c r="B22" i="73" s="1"/>
  <c r="B23" i="73" s="1"/>
  <c r="B24" i="73" s="1"/>
  <c r="B25" i="73" s="1"/>
  <c r="B26" i="73" s="1"/>
  <c r="B27" i="73" s="1"/>
  <c r="B28" i="73" s="1"/>
  <c r="B29" i="73" s="1"/>
  <c r="B30" i="73" s="1"/>
  <c r="B31" i="73" s="1"/>
  <c r="B32" i="73" s="1"/>
  <c r="B33" i="73" s="1"/>
  <c r="B34" i="73" s="1"/>
  <c r="B35" i="73" s="1"/>
  <c r="B36" i="73" s="1"/>
  <c r="B37" i="73" s="1"/>
  <c r="B38" i="73" s="1"/>
  <c r="B39" i="73" s="1"/>
  <c r="B40" i="73" s="1"/>
  <c r="B41" i="73" s="1"/>
  <c r="B42" i="73" s="1"/>
  <c r="B43" i="73" s="1"/>
  <c r="B44" i="73" s="1"/>
  <c r="B45" i="73" s="1"/>
  <c r="B46" i="73" s="1"/>
  <c r="C14" i="73"/>
  <c r="O13" i="73"/>
  <c r="P13" i="73" s="1"/>
  <c r="Q13" i="73" s="1"/>
  <c r="R13" i="73" s="1"/>
  <c r="S13" i="73" s="1"/>
  <c r="T13" i="73" s="1"/>
  <c r="U13" i="73" s="1"/>
  <c r="V13" i="73" s="1"/>
  <c r="W13" i="73" s="1"/>
  <c r="X13" i="73" s="1"/>
  <c r="Y13" i="73" s="1"/>
  <c r="Z13" i="73" s="1"/>
  <c r="AA13" i="73" s="1"/>
  <c r="AB13" i="73" s="1"/>
  <c r="AC13" i="73" s="1"/>
  <c r="AD13" i="73" s="1"/>
  <c r="AE13" i="73" s="1"/>
  <c r="AF13" i="73" s="1"/>
  <c r="AG13" i="73" s="1"/>
  <c r="AH13" i="73" s="1"/>
  <c r="AX118" i="1"/>
  <c r="AZ89" i="1"/>
  <c r="D89" i="1"/>
  <c r="Y89" i="1"/>
  <c r="Z89" i="1"/>
  <c r="AA89" i="1"/>
  <c r="AC89" i="1"/>
  <c r="AH89" i="1"/>
  <c r="AZ58" i="1"/>
  <c r="BB33" i="1"/>
  <c r="AZ33" i="1"/>
  <c r="C14" i="34"/>
  <c r="W48" i="34"/>
  <c r="X48" i="34"/>
  <c r="Y48" i="34"/>
  <c r="Z48" i="34"/>
  <c r="AA48" i="34"/>
  <c r="AB48" i="34"/>
  <c r="AC48" i="34"/>
  <c r="AD48" i="34"/>
  <c r="AE48" i="34"/>
  <c r="AF48" i="34"/>
  <c r="AG48" i="34"/>
  <c r="AH48" i="34"/>
  <c r="B17" i="34"/>
  <c r="B18" i="34" s="1"/>
  <c r="B19" i="34" s="1"/>
  <c r="B20" i="34" s="1"/>
  <c r="B21" i="34" s="1"/>
  <c r="B22" i="34" s="1"/>
  <c r="B23" i="34" s="1"/>
  <c r="B24" i="34" s="1"/>
  <c r="B25" i="34" s="1"/>
  <c r="B26" i="34" s="1"/>
  <c r="B27" i="34" s="1"/>
  <c r="B28" i="34" s="1"/>
  <c r="B29" i="34" s="1"/>
  <c r="B30" i="34" s="1"/>
  <c r="B31" i="34" s="1"/>
  <c r="B32" i="34" s="1"/>
  <c r="B33" i="34" s="1"/>
  <c r="B34" i="34" s="1"/>
  <c r="B35" i="34" s="1"/>
  <c r="B36" i="34" s="1"/>
  <c r="B37" i="34" s="1"/>
  <c r="B38" i="34" s="1"/>
  <c r="B39" i="34" s="1"/>
  <c r="B40" i="34" s="1"/>
  <c r="B41" i="34" s="1"/>
  <c r="B42" i="34" s="1"/>
  <c r="B43" i="34" s="1"/>
  <c r="B44" i="34" s="1"/>
  <c r="B45" i="34" s="1"/>
  <c r="B46" i="34" s="1"/>
  <c r="O13" i="34"/>
  <c r="P13" i="34" s="1"/>
  <c r="Q13" i="34" s="1"/>
  <c r="R13" i="34" s="1"/>
  <c r="S13" i="34" s="1"/>
  <c r="T13" i="34" s="1"/>
  <c r="U13" i="34" s="1"/>
  <c r="V13" i="34" s="1"/>
  <c r="W13" i="34" s="1"/>
  <c r="X13" i="34" s="1"/>
  <c r="Y13" i="34" s="1"/>
  <c r="Z13" i="34" s="1"/>
  <c r="AA13" i="34" s="1"/>
  <c r="AB13" i="34" s="1"/>
  <c r="AC13" i="34" s="1"/>
  <c r="AD13" i="34" s="1"/>
  <c r="AE13" i="34" s="1"/>
  <c r="AF13" i="34" s="1"/>
  <c r="AG13" i="34" s="1"/>
  <c r="AH13" i="34" s="1"/>
  <c r="BB31" i="1"/>
  <c r="AZ19" i="1"/>
  <c r="AX10" i="1"/>
  <c r="AX16" i="1"/>
  <c r="AZ16" i="1"/>
  <c r="BB16" i="1"/>
  <c r="BD12" i="1"/>
  <c r="BD319" i="1"/>
  <c r="C46" i="307"/>
  <c r="AH48" i="311"/>
  <c r="AG48" i="311"/>
  <c r="AB48" i="311"/>
  <c r="AA48" i="311"/>
  <c r="C45" i="311"/>
  <c r="AF44" i="311"/>
  <c r="AF48" i="311" s="1"/>
  <c r="AE44" i="311"/>
  <c r="AE43" i="311"/>
  <c r="AD43" i="311"/>
  <c r="AD42" i="311"/>
  <c r="AC41" i="311"/>
  <c r="AC48" i="311" s="1"/>
  <c r="C40" i="311"/>
  <c r="C39" i="311"/>
  <c r="Z38" i="311"/>
  <c r="Z48" i="311" s="1"/>
  <c r="Y38" i="311"/>
  <c r="Y37" i="311"/>
  <c r="X37" i="311"/>
  <c r="R37" i="311"/>
  <c r="X36" i="311"/>
  <c r="W36" i="311"/>
  <c r="W37" i="311" s="1"/>
  <c r="Q36" i="311"/>
  <c r="W35" i="311"/>
  <c r="V35" i="311"/>
  <c r="V36" i="311" s="1"/>
  <c r="V37" i="311" s="1"/>
  <c r="Q35" i="311"/>
  <c r="P35" i="311"/>
  <c r="V34" i="311"/>
  <c r="U34" i="311"/>
  <c r="U35" i="311" s="1"/>
  <c r="U36" i="311" s="1"/>
  <c r="U37" i="311" s="1"/>
  <c r="T34" i="311"/>
  <c r="T35" i="311" s="1"/>
  <c r="O34" i="311"/>
  <c r="U33" i="311"/>
  <c r="T33" i="311"/>
  <c r="N33" i="311"/>
  <c r="T32" i="311"/>
  <c r="S32" i="311"/>
  <c r="S33" i="311" s="1"/>
  <c r="S31" i="311"/>
  <c r="R31" i="311"/>
  <c r="R32" i="311" s="1"/>
  <c r="R33" i="311" s="1"/>
  <c r="R34" i="311" s="1"/>
  <c r="R35" i="311" s="1"/>
  <c r="R30" i="311"/>
  <c r="Q30" i="311"/>
  <c r="Q31" i="311" s="1"/>
  <c r="Q32" i="311" s="1"/>
  <c r="Q33" i="311" s="1"/>
  <c r="Q34" i="311" s="1"/>
  <c r="Q29" i="311"/>
  <c r="P29" i="311"/>
  <c r="P30" i="311" s="1"/>
  <c r="P31" i="311" s="1"/>
  <c r="P32" i="311" s="1"/>
  <c r="P33" i="311" s="1"/>
  <c r="P34" i="311" s="1"/>
  <c r="P28" i="311"/>
  <c r="O28" i="311"/>
  <c r="O29" i="311" s="1"/>
  <c r="O30" i="311" s="1"/>
  <c r="O31" i="311" s="1"/>
  <c r="O32" i="311" s="1"/>
  <c r="O33" i="311" s="1"/>
  <c r="O27" i="311"/>
  <c r="N27" i="311"/>
  <c r="N28" i="311" s="1"/>
  <c r="N26" i="311"/>
  <c r="B17" i="311"/>
  <c r="B18" i="311" s="1"/>
  <c r="B19" i="311" s="1"/>
  <c r="B20" i="311" s="1"/>
  <c r="B21" i="311" s="1"/>
  <c r="B22" i="311" s="1"/>
  <c r="B23" i="311" s="1"/>
  <c r="B24" i="311" s="1"/>
  <c r="B25" i="311" s="1"/>
  <c r="B26" i="311" s="1"/>
  <c r="B27" i="311" s="1"/>
  <c r="B28" i="311" s="1"/>
  <c r="B29" i="311" s="1"/>
  <c r="B30" i="311" s="1"/>
  <c r="B31" i="311" s="1"/>
  <c r="B32" i="311" s="1"/>
  <c r="B33" i="311" s="1"/>
  <c r="B34" i="311" s="1"/>
  <c r="B35" i="311" s="1"/>
  <c r="B36" i="311" s="1"/>
  <c r="B37" i="311" s="1"/>
  <c r="B38" i="311" s="1"/>
  <c r="B39" i="311" s="1"/>
  <c r="B40" i="311" s="1"/>
  <c r="B41" i="311" s="1"/>
  <c r="B42" i="311" s="1"/>
  <c r="B43" i="311" s="1"/>
  <c r="B44" i="311" s="1"/>
  <c r="B45" i="311" s="1"/>
  <c r="B46" i="311" s="1"/>
  <c r="M25" i="311"/>
  <c r="L24" i="311"/>
  <c r="K30" i="311"/>
  <c r="J22" i="311"/>
  <c r="I28" i="311"/>
  <c r="H27" i="311"/>
  <c r="G20" i="311"/>
  <c r="G21" i="311" s="1"/>
  <c r="G22" i="311" s="1"/>
  <c r="G23" i="311" s="1"/>
  <c r="G24" i="311" s="1"/>
  <c r="G25" i="311" s="1"/>
  <c r="E24" i="311"/>
  <c r="D17" i="311"/>
  <c r="O13" i="311"/>
  <c r="P13" i="311" s="1"/>
  <c r="Q13" i="311" s="1"/>
  <c r="R13" i="311" s="1"/>
  <c r="S13" i="311" s="1"/>
  <c r="T13" i="311" s="1"/>
  <c r="U13" i="311" s="1"/>
  <c r="V13" i="311" s="1"/>
  <c r="W13" i="311" s="1"/>
  <c r="X13" i="311" s="1"/>
  <c r="Y13" i="311" s="1"/>
  <c r="Z13" i="311" s="1"/>
  <c r="AA13" i="311" s="1"/>
  <c r="AB13" i="311" s="1"/>
  <c r="AC13" i="311" s="1"/>
  <c r="AD13" i="311" s="1"/>
  <c r="AE13" i="311" s="1"/>
  <c r="AF13" i="311" s="1"/>
  <c r="AG13" i="311" s="1"/>
  <c r="AH13" i="311" s="1"/>
  <c r="AG48" i="310"/>
  <c r="AB48" i="310"/>
  <c r="AA48" i="310"/>
  <c r="C45" i="310"/>
  <c r="AF44" i="310"/>
  <c r="AF48" i="310" s="1"/>
  <c r="AE44" i="310"/>
  <c r="AE43" i="310"/>
  <c r="AD43" i="310"/>
  <c r="AD42" i="310"/>
  <c r="AC41" i="310"/>
  <c r="AC48" i="310" s="1"/>
  <c r="C40" i="310"/>
  <c r="C39" i="310"/>
  <c r="Z38" i="310"/>
  <c r="Z48" i="310" s="1"/>
  <c r="Y38" i="310"/>
  <c r="Y37" i="310"/>
  <c r="X37" i="310"/>
  <c r="R37" i="310"/>
  <c r="X36" i="310"/>
  <c r="W36" i="310"/>
  <c r="W37" i="310" s="1"/>
  <c r="Q36" i="310"/>
  <c r="W35" i="310"/>
  <c r="V35" i="310"/>
  <c r="V36" i="310" s="1"/>
  <c r="V37" i="310" s="1"/>
  <c r="Q35" i="310"/>
  <c r="P35" i="310"/>
  <c r="V34" i="310"/>
  <c r="U34" i="310"/>
  <c r="U35" i="310" s="1"/>
  <c r="U36" i="310" s="1"/>
  <c r="U37" i="310" s="1"/>
  <c r="T34" i="310"/>
  <c r="T35" i="310" s="1"/>
  <c r="T36" i="310" s="1"/>
  <c r="T37" i="310" s="1"/>
  <c r="O34" i="310"/>
  <c r="U33" i="310"/>
  <c r="T33" i="310"/>
  <c r="N33" i="310"/>
  <c r="T32" i="310"/>
  <c r="S32" i="310"/>
  <c r="S31" i="310"/>
  <c r="R31" i="310"/>
  <c r="R32" i="310" s="1"/>
  <c r="R33" i="310" s="1"/>
  <c r="R34" i="310" s="1"/>
  <c r="R35" i="310" s="1"/>
  <c r="R36" i="310" s="1"/>
  <c r="R30" i="310"/>
  <c r="Q30" i="310"/>
  <c r="Q31" i="310" s="1"/>
  <c r="Q32" i="310" s="1"/>
  <c r="Q33" i="310" s="1"/>
  <c r="Q34" i="310" s="1"/>
  <c r="Q29" i="310"/>
  <c r="P29" i="310"/>
  <c r="P30" i="310" s="1"/>
  <c r="P31" i="310" s="1"/>
  <c r="P32" i="310" s="1"/>
  <c r="P33" i="310" s="1"/>
  <c r="P34" i="310" s="1"/>
  <c r="P28" i="310"/>
  <c r="O28" i="310"/>
  <c r="O29" i="310" s="1"/>
  <c r="O30" i="310" s="1"/>
  <c r="O31" i="310" s="1"/>
  <c r="O32" i="310" s="1"/>
  <c r="O33" i="310" s="1"/>
  <c r="O27" i="310"/>
  <c r="N27" i="310"/>
  <c r="N28" i="310" s="1"/>
  <c r="N29" i="310" s="1"/>
  <c r="N30" i="310" s="1"/>
  <c r="N31" i="310" s="1"/>
  <c r="N32" i="310" s="1"/>
  <c r="N26" i="310"/>
  <c r="B17" i="310"/>
  <c r="B18" i="310" s="1"/>
  <c r="B19" i="310" s="1"/>
  <c r="B20" i="310" s="1"/>
  <c r="B21" i="310" s="1"/>
  <c r="B22" i="310" s="1"/>
  <c r="B23" i="310" s="1"/>
  <c r="B24" i="310" s="1"/>
  <c r="B25" i="310" s="1"/>
  <c r="B26" i="310" s="1"/>
  <c r="B27" i="310" s="1"/>
  <c r="B28" i="310" s="1"/>
  <c r="B29" i="310" s="1"/>
  <c r="B30" i="310" s="1"/>
  <c r="B31" i="310" s="1"/>
  <c r="B32" i="310" s="1"/>
  <c r="B33" i="310" s="1"/>
  <c r="B34" i="310" s="1"/>
  <c r="B35" i="310" s="1"/>
  <c r="B36" i="310" s="1"/>
  <c r="B37" i="310" s="1"/>
  <c r="B38" i="310" s="1"/>
  <c r="B39" i="310" s="1"/>
  <c r="B40" i="310" s="1"/>
  <c r="B41" i="310" s="1"/>
  <c r="B42" i="310" s="1"/>
  <c r="B43" i="310" s="1"/>
  <c r="B44" i="310" s="1"/>
  <c r="B45" i="310" s="1"/>
  <c r="B46" i="310" s="1"/>
  <c r="M25" i="310"/>
  <c r="K23" i="310"/>
  <c r="J23" i="310"/>
  <c r="J24" i="310" s="1"/>
  <c r="J25" i="310" s="1"/>
  <c r="J26" i="310" s="1"/>
  <c r="J27" i="310" s="1"/>
  <c r="J28" i="310" s="1"/>
  <c r="I28" i="310"/>
  <c r="H21" i="310"/>
  <c r="H22" i="310" s="1"/>
  <c r="H23" i="310" s="1"/>
  <c r="H24" i="310" s="1"/>
  <c r="H25" i="310" s="1"/>
  <c r="H26" i="310" s="1"/>
  <c r="G20" i="310"/>
  <c r="G21" i="310" s="1"/>
  <c r="G22" i="310" s="1"/>
  <c r="G23" i="310" s="1"/>
  <c r="G24" i="310" s="1"/>
  <c r="G25" i="310" s="1"/>
  <c r="O13" i="310"/>
  <c r="P13" i="310" s="1"/>
  <c r="Q13" i="310" s="1"/>
  <c r="R13" i="310" s="1"/>
  <c r="S13" i="310" s="1"/>
  <c r="T13" i="310" s="1"/>
  <c r="U13" i="310" s="1"/>
  <c r="V13" i="310" s="1"/>
  <c r="W13" i="310" s="1"/>
  <c r="X13" i="310" s="1"/>
  <c r="Y13" i="310" s="1"/>
  <c r="Z13" i="310" s="1"/>
  <c r="AA13" i="310" s="1"/>
  <c r="AB13" i="310" s="1"/>
  <c r="AC13" i="310" s="1"/>
  <c r="AD13" i="310" s="1"/>
  <c r="AE13" i="310" s="1"/>
  <c r="AF13" i="310" s="1"/>
  <c r="AG13" i="310" s="1"/>
  <c r="AH13" i="310" s="1"/>
  <c r="AG48" i="307"/>
  <c r="AB48" i="307"/>
  <c r="AA48" i="307"/>
  <c r="C45" i="307"/>
  <c r="AF44" i="307"/>
  <c r="AF48" i="307" s="1"/>
  <c r="AE44" i="307"/>
  <c r="AE43" i="307"/>
  <c r="AD43" i="307"/>
  <c r="AD42" i="307"/>
  <c r="AC41" i="307"/>
  <c r="AC48" i="307" s="1"/>
  <c r="C40" i="307"/>
  <c r="C39" i="307"/>
  <c r="Z38" i="307"/>
  <c r="Z48" i="307" s="1"/>
  <c r="Y38" i="307"/>
  <c r="Y37" i="307"/>
  <c r="X37" i="307"/>
  <c r="R37" i="307"/>
  <c r="X36" i="307"/>
  <c r="W36" i="307"/>
  <c r="W37" i="307" s="1"/>
  <c r="Q36" i="307"/>
  <c r="W35" i="307"/>
  <c r="V35" i="307"/>
  <c r="V36" i="307" s="1"/>
  <c r="V37" i="307" s="1"/>
  <c r="Q35" i="307"/>
  <c r="P35" i="307"/>
  <c r="V34" i="307"/>
  <c r="U34" i="307"/>
  <c r="U35" i="307" s="1"/>
  <c r="U36" i="307" s="1"/>
  <c r="U37" i="307" s="1"/>
  <c r="T34" i="307"/>
  <c r="T35" i="307" s="1"/>
  <c r="T36" i="307" s="1"/>
  <c r="T37" i="307" s="1"/>
  <c r="O34" i="307"/>
  <c r="U33" i="307"/>
  <c r="T33" i="307"/>
  <c r="N33" i="307"/>
  <c r="T32" i="307"/>
  <c r="S32" i="307"/>
  <c r="S31" i="307"/>
  <c r="R31" i="307"/>
  <c r="R32" i="307" s="1"/>
  <c r="R33" i="307" s="1"/>
  <c r="R34" i="307" s="1"/>
  <c r="R35" i="307" s="1"/>
  <c r="R36" i="307" s="1"/>
  <c r="R30" i="307"/>
  <c r="Q30" i="307"/>
  <c r="Q31" i="307" s="1"/>
  <c r="Q32" i="307" s="1"/>
  <c r="Q33" i="307" s="1"/>
  <c r="Q34" i="307" s="1"/>
  <c r="Q29" i="307"/>
  <c r="P29" i="307"/>
  <c r="P30" i="307" s="1"/>
  <c r="P31" i="307" s="1"/>
  <c r="P32" i="307" s="1"/>
  <c r="P33" i="307" s="1"/>
  <c r="P34" i="307" s="1"/>
  <c r="P28" i="307"/>
  <c r="O28" i="307"/>
  <c r="O29" i="307" s="1"/>
  <c r="O30" i="307" s="1"/>
  <c r="O31" i="307" s="1"/>
  <c r="O32" i="307" s="1"/>
  <c r="O33" i="307" s="1"/>
  <c r="O27" i="307"/>
  <c r="N27" i="307"/>
  <c r="N28" i="307" s="1"/>
  <c r="N29" i="307" s="1"/>
  <c r="N30" i="307" s="1"/>
  <c r="N31" i="307" s="1"/>
  <c r="N32" i="307" s="1"/>
  <c r="N26" i="307"/>
  <c r="B17" i="307"/>
  <c r="B18" i="307" s="1"/>
  <c r="B19" i="307" s="1"/>
  <c r="B20" i="307" s="1"/>
  <c r="B21" i="307" s="1"/>
  <c r="B22" i="307" s="1"/>
  <c r="B23" i="307" s="1"/>
  <c r="B24" i="307" s="1"/>
  <c r="B25" i="307" s="1"/>
  <c r="B26" i="307" s="1"/>
  <c r="B27" i="307" s="1"/>
  <c r="B28" i="307" s="1"/>
  <c r="B29" i="307" s="1"/>
  <c r="B30" i="307" s="1"/>
  <c r="B31" i="307" s="1"/>
  <c r="B32" i="307" s="1"/>
  <c r="B33" i="307" s="1"/>
  <c r="B34" i="307" s="1"/>
  <c r="B35" i="307" s="1"/>
  <c r="B36" i="307" s="1"/>
  <c r="B37" i="307" s="1"/>
  <c r="B38" i="307" s="1"/>
  <c r="B39" i="307" s="1"/>
  <c r="B40" i="307" s="1"/>
  <c r="B41" i="307" s="1"/>
  <c r="B42" i="307" s="1"/>
  <c r="B43" i="307" s="1"/>
  <c r="B44" i="307" s="1"/>
  <c r="B45" i="307" s="1"/>
  <c r="B46" i="307" s="1"/>
  <c r="M25" i="307"/>
  <c r="J29" i="307"/>
  <c r="I21" i="307"/>
  <c r="H21" i="307"/>
  <c r="H22" i="307" s="1"/>
  <c r="H23" i="307" s="1"/>
  <c r="H24" i="307" s="1"/>
  <c r="H25" i="307" s="1"/>
  <c r="H26" i="307" s="1"/>
  <c r="G20" i="307"/>
  <c r="G21" i="307" s="1"/>
  <c r="G22" i="307" s="1"/>
  <c r="G23" i="307" s="1"/>
  <c r="G24" i="307" s="1"/>
  <c r="G25" i="307" s="1"/>
  <c r="O13" i="307"/>
  <c r="P13" i="307" s="1"/>
  <c r="Q13" i="307" s="1"/>
  <c r="R13" i="307" s="1"/>
  <c r="S13" i="307" s="1"/>
  <c r="T13" i="307" s="1"/>
  <c r="U13" i="307" s="1"/>
  <c r="V13" i="307" s="1"/>
  <c r="W13" i="307" s="1"/>
  <c r="X13" i="307" s="1"/>
  <c r="Y13" i="307" s="1"/>
  <c r="Z13" i="307" s="1"/>
  <c r="AA13" i="307" s="1"/>
  <c r="AB13" i="307" s="1"/>
  <c r="AC13" i="307" s="1"/>
  <c r="AD13" i="307" s="1"/>
  <c r="AE13" i="307" s="1"/>
  <c r="AF13" i="307" s="1"/>
  <c r="AG13" i="307" s="1"/>
  <c r="AH13" i="307" s="1"/>
  <c r="C39" i="306"/>
  <c r="C40" i="306"/>
  <c r="C45" i="306"/>
  <c r="AG46" i="305"/>
  <c r="C46" i="305" s="1"/>
  <c r="AH48" i="305"/>
  <c r="C39" i="305"/>
  <c r="C40" i="305"/>
  <c r="AH48" i="304"/>
  <c r="AG46" i="304"/>
  <c r="C46" i="304" s="1"/>
  <c r="C39" i="304"/>
  <c r="C40" i="304"/>
  <c r="C39" i="303"/>
  <c r="C40" i="303"/>
  <c r="AG46" i="302"/>
  <c r="C46" i="302" s="1"/>
  <c r="AA48" i="302"/>
  <c r="AB48" i="302"/>
  <c r="AH48" i="302"/>
  <c r="C39" i="302"/>
  <c r="C40" i="302"/>
  <c r="AA48" i="301"/>
  <c r="AB48" i="301"/>
  <c r="C39" i="301"/>
  <c r="C40" i="301"/>
  <c r="AG46" i="300"/>
  <c r="C46" i="300" s="1"/>
  <c r="AA48" i="300"/>
  <c r="AB48" i="300"/>
  <c r="AH48" i="300"/>
  <c r="C39" i="300"/>
  <c r="C40" i="300"/>
  <c r="AG46" i="299"/>
  <c r="C46" i="299" s="1"/>
  <c r="AA48" i="299"/>
  <c r="AB48" i="299"/>
  <c r="AH48" i="299"/>
  <c r="C39" i="299"/>
  <c r="C40" i="299"/>
  <c r="AH48" i="297"/>
  <c r="C39" i="297"/>
  <c r="C40" i="297"/>
  <c r="C45" i="297"/>
  <c r="AG48" i="296"/>
  <c r="AH48" i="296"/>
  <c r="AF46" i="296"/>
  <c r="C46" i="296" s="1"/>
  <c r="AF45" i="296"/>
  <c r="C45" i="296" s="1"/>
  <c r="C39" i="296"/>
  <c r="C40" i="296"/>
  <c r="AH46" i="295"/>
  <c r="AH48" i="295" s="1"/>
  <c r="C39" i="295"/>
  <c r="C40" i="295"/>
  <c r="AH48" i="294"/>
  <c r="AG46" i="294"/>
  <c r="AG45" i="294"/>
  <c r="AF46" i="294"/>
  <c r="AF45" i="294"/>
  <c r="C39" i="294"/>
  <c r="C40" i="294"/>
  <c r="AG48" i="293"/>
  <c r="AH48" i="293"/>
  <c r="C39" i="293"/>
  <c r="C40" i="293"/>
  <c r="C44" i="293"/>
  <c r="AF48" i="292"/>
  <c r="AG48" i="292"/>
  <c r="AH48" i="292"/>
  <c r="AE45" i="292"/>
  <c r="C45" i="292" s="1"/>
  <c r="AE46" i="292"/>
  <c r="C46" i="292" s="1"/>
  <c r="C39" i="292"/>
  <c r="C40" i="292"/>
  <c r="C39" i="291"/>
  <c r="C40" i="291"/>
  <c r="C42" i="291"/>
  <c r="C45" i="289"/>
  <c r="C46" i="289"/>
  <c r="AA48" i="289"/>
  <c r="AB48" i="289"/>
  <c r="AD48" i="289"/>
  <c r="AF48" i="289"/>
  <c r="AG48" i="289"/>
  <c r="AH48" i="289"/>
  <c r="C39" i="289"/>
  <c r="C40" i="289"/>
  <c r="C42" i="289"/>
  <c r="AF46" i="288"/>
  <c r="AF45" i="288"/>
  <c r="AE45" i="288"/>
  <c r="AE46" i="288"/>
  <c r="C39" i="288"/>
  <c r="C40" i="288"/>
  <c r="C42" i="288"/>
  <c r="AG48" i="285"/>
  <c r="AH48" i="285"/>
  <c r="AF46" i="285"/>
  <c r="C46" i="285" s="1"/>
  <c r="AF45" i="285"/>
  <c r="C45" i="285" s="1"/>
  <c r="AF44" i="285"/>
  <c r="C44" i="285" s="1"/>
  <c r="C39" i="285"/>
  <c r="C40" i="285"/>
  <c r="C42" i="285"/>
  <c r="C43" i="285"/>
  <c r="AF48" i="284"/>
  <c r="AG48" i="284"/>
  <c r="AH48" i="284"/>
  <c r="C45" i="284"/>
  <c r="C46" i="284"/>
  <c r="C39" i="284"/>
  <c r="C40" i="284"/>
  <c r="C42" i="284"/>
  <c r="AF48" i="275"/>
  <c r="AG48" i="275"/>
  <c r="AH48" i="275"/>
  <c r="AE45" i="275"/>
  <c r="C45" i="275" s="1"/>
  <c r="AE46" i="275"/>
  <c r="C46" i="275" s="1"/>
  <c r="AE44" i="275"/>
  <c r="C44" i="275" s="1"/>
  <c r="C39" i="275"/>
  <c r="C40" i="275"/>
  <c r="C42" i="275"/>
  <c r="AF46" i="274"/>
  <c r="C46" i="274" s="1"/>
  <c r="AF45" i="274"/>
  <c r="C45" i="274" s="1"/>
  <c r="AF44" i="274"/>
  <c r="C44" i="274" s="1"/>
  <c r="AG48" i="274"/>
  <c r="AH48" i="274"/>
  <c r="C39" i="274"/>
  <c r="C40" i="274"/>
  <c r="C42" i="274"/>
  <c r="AE45" i="273"/>
  <c r="C45" i="273" s="1"/>
  <c r="AE46" i="273"/>
  <c r="C46" i="273" s="1"/>
  <c r="AE44" i="273"/>
  <c r="C44" i="273" s="1"/>
  <c r="C39" i="273"/>
  <c r="C40" i="273"/>
  <c r="C42" i="273"/>
  <c r="AD44" i="276"/>
  <c r="C44" i="276" s="1"/>
  <c r="AD45" i="276"/>
  <c r="C45" i="276" s="1"/>
  <c r="AD46" i="276"/>
  <c r="C46" i="276" s="1"/>
  <c r="C39" i="276"/>
  <c r="C40" i="276"/>
  <c r="AD44" i="277"/>
  <c r="C44" i="277" s="1"/>
  <c r="AD45" i="277"/>
  <c r="C45" i="277" s="1"/>
  <c r="AD46" i="277"/>
  <c r="C46" i="277" s="1"/>
  <c r="C39" i="277"/>
  <c r="C40" i="277"/>
  <c r="AD44" i="278"/>
  <c r="C44" i="278" s="1"/>
  <c r="AD45" i="278"/>
  <c r="C45" i="278" s="1"/>
  <c r="AD46" i="278"/>
  <c r="C46" i="278" s="1"/>
  <c r="C39" i="278"/>
  <c r="C40" i="278"/>
  <c r="AD44" i="279"/>
  <c r="C44" i="279" s="1"/>
  <c r="C45" i="279"/>
  <c r="C46" i="279"/>
  <c r="C39" i="279"/>
  <c r="C40" i="279"/>
  <c r="AD44" i="280"/>
  <c r="C44" i="280" s="1"/>
  <c r="C45" i="280"/>
  <c r="C46" i="280"/>
  <c r="C39" i="280"/>
  <c r="C40" i="280"/>
  <c r="C44" i="281"/>
  <c r="C45" i="281"/>
  <c r="C46" i="281"/>
  <c r="C39" i="281"/>
  <c r="C40" i="281"/>
  <c r="C44" i="282"/>
  <c r="C45" i="282"/>
  <c r="C46" i="282"/>
  <c r="C39" i="282"/>
  <c r="C40" i="282"/>
  <c r="AE45" i="283"/>
  <c r="AE46" i="283"/>
  <c r="AE44" i="283"/>
  <c r="AD44" i="283"/>
  <c r="AD45" i="283"/>
  <c r="AD46" i="283"/>
  <c r="C39" i="283"/>
  <c r="C40" i="283"/>
  <c r="AC43" i="272"/>
  <c r="C43" i="272" s="1"/>
  <c r="AC44" i="272"/>
  <c r="C44" i="272" s="1"/>
  <c r="AC45" i="272"/>
  <c r="C45" i="272" s="1"/>
  <c r="AC46" i="272"/>
  <c r="C46" i="272" s="1"/>
  <c r="C39" i="272"/>
  <c r="C40" i="272"/>
  <c r="AC43" i="271"/>
  <c r="C43" i="271" s="1"/>
  <c r="AC44" i="271"/>
  <c r="C44" i="271" s="1"/>
  <c r="AC45" i="271"/>
  <c r="C45" i="271" s="1"/>
  <c r="AC46" i="271"/>
  <c r="C46" i="271" s="1"/>
  <c r="C39" i="271"/>
  <c r="C40" i="271"/>
  <c r="AC43" i="270"/>
  <c r="C43" i="270" s="1"/>
  <c r="AC44" i="270"/>
  <c r="C44" i="270" s="1"/>
  <c r="AC45" i="270"/>
  <c r="C45" i="270" s="1"/>
  <c r="AC46" i="270"/>
  <c r="C46" i="270" s="1"/>
  <c r="C39" i="270"/>
  <c r="C40" i="270"/>
  <c r="AC43" i="269"/>
  <c r="AC44" i="269"/>
  <c r="AC45" i="269"/>
  <c r="C45" i="269" s="1"/>
  <c r="AC46" i="269"/>
  <c r="C46" i="269" s="1"/>
  <c r="C39" i="269"/>
  <c r="C40" i="269"/>
  <c r="C43" i="269"/>
  <c r="AC43" i="268"/>
  <c r="C43" i="268" s="1"/>
  <c r="AC44" i="268"/>
  <c r="C44" i="268" s="1"/>
  <c r="AC45" i="268"/>
  <c r="C45" i="268" s="1"/>
  <c r="AC46" i="268"/>
  <c r="C46" i="268" s="1"/>
  <c r="C39" i="268"/>
  <c r="C40" i="268"/>
  <c r="C39" i="267"/>
  <c r="C40" i="267"/>
  <c r="AC43" i="267"/>
  <c r="C43" i="267" s="1"/>
  <c r="AC44" i="267"/>
  <c r="C44" i="267" s="1"/>
  <c r="AC45" i="267"/>
  <c r="C45" i="267" s="1"/>
  <c r="AC46" i="267"/>
  <c r="C46" i="267" s="1"/>
  <c r="AB42" i="263"/>
  <c r="C42" i="263" s="1"/>
  <c r="AB43" i="263"/>
  <c r="C43" i="263" s="1"/>
  <c r="AB44" i="263"/>
  <c r="C44" i="263" s="1"/>
  <c r="AB45" i="263"/>
  <c r="C45" i="263" s="1"/>
  <c r="AB46" i="263"/>
  <c r="C46" i="263" s="1"/>
  <c r="C39" i="263"/>
  <c r="C39" i="262"/>
  <c r="AB42" i="261"/>
  <c r="C42" i="261" s="1"/>
  <c r="AB43" i="261"/>
  <c r="C43" i="261" s="1"/>
  <c r="AB44" i="261"/>
  <c r="C44" i="261" s="1"/>
  <c r="AB45" i="261"/>
  <c r="C45" i="261" s="1"/>
  <c r="AB46" i="261"/>
  <c r="C46" i="261" s="1"/>
  <c r="C39" i="261"/>
  <c r="AB42" i="260"/>
  <c r="C42" i="260" s="1"/>
  <c r="AB43" i="260"/>
  <c r="C43" i="260" s="1"/>
  <c r="AB44" i="260"/>
  <c r="C44" i="260" s="1"/>
  <c r="AB45" i="260"/>
  <c r="C45" i="260" s="1"/>
  <c r="AB46" i="260"/>
  <c r="C46" i="260" s="1"/>
  <c r="C39" i="260"/>
  <c r="AG46" i="265"/>
  <c r="AG45" i="265"/>
  <c r="AC43" i="265"/>
  <c r="C43" i="265" s="1"/>
  <c r="AC44" i="265"/>
  <c r="C44" i="265" s="1"/>
  <c r="AC45" i="265"/>
  <c r="AC46" i="265"/>
  <c r="C39" i="265"/>
  <c r="C40" i="265"/>
  <c r="C39" i="264"/>
  <c r="C39" i="256"/>
  <c r="Y44" i="186"/>
  <c r="C44" i="186" s="1"/>
  <c r="Y39" i="186"/>
  <c r="C39" i="186" s="1"/>
  <c r="Y40" i="186"/>
  <c r="C40" i="186" s="1"/>
  <c r="Y41" i="186"/>
  <c r="C41" i="186" s="1"/>
  <c r="Y42" i="186"/>
  <c r="C42" i="186" s="1"/>
  <c r="Y43" i="186"/>
  <c r="C43" i="186" s="1"/>
  <c r="AA48" i="192"/>
  <c r="AB48" i="192"/>
  <c r="AC48" i="192"/>
  <c r="AD48" i="192"/>
  <c r="AE48" i="192"/>
  <c r="AG48" i="192"/>
  <c r="AH48" i="192"/>
  <c r="AA48" i="183"/>
  <c r="AB48" i="183"/>
  <c r="AC48" i="183"/>
  <c r="AE48" i="183"/>
  <c r="AF48" i="183"/>
  <c r="AG48" i="183"/>
  <c r="AH48" i="183"/>
  <c r="C40" i="266"/>
  <c r="AC43" i="266"/>
  <c r="C43" i="266" s="1"/>
  <c r="AC44" i="266"/>
  <c r="C44" i="266" s="1"/>
  <c r="AC45" i="266"/>
  <c r="C45" i="266" s="1"/>
  <c r="AC46" i="266"/>
  <c r="C46" i="266" s="1"/>
  <c r="AB42" i="259"/>
  <c r="C42" i="259" s="1"/>
  <c r="AB43" i="259"/>
  <c r="C43" i="259" s="1"/>
  <c r="AB44" i="259"/>
  <c r="C44" i="259" s="1"/>
  <c r="AB45" i="259"/>
  <c r="C45" i="259" s="1"/>
  <c r="AB46" i="259"/>
  <c r="C46" i="259" s="1"/>
  <c r="C39" i="259"/>
  <c r="AG46" i="258"/>
  <c r="AG45" i="258"/>
  <c r="C39" i="258"/>
  <c r="AB46" i="257"/>
  <c r="C46" i="257" s="1"/>
  <c r="AB45" i="257"/>
  <c r="C45" i="257" s="1"/>
  <c r="AB44" i="257"/>
  <c r="C44" i="257" s="1"/>
  <c r="AB43" i="257"/>
  <c r="C43" i="257" s="1"/>
  <c r="AB42" i="257"/>
  <c r="C42" i="257" s="1"/>
  <c r="C39" i="257"/>
  <c r="AA46" i="254"/>
  <c r="C46" i="254" s="1"/>
  <c r="AA41" i="254"/>
  <c r="C41" i="254" s="1"/>
  <c r="AA42" i="254"/>
  <c r="C42" i="254" s="1"/>
  <c r="AA43" i="254"/>
  <c r="C43" i="254" s="1"/>
  <c r="AA44" i="254"/>
  <c r="C44" i="254" s="1"/>
  <c r="AA45" i="254"/>
  <c r="AH46" i="244"/>
  <c r="AH45" i="244"/>
  <c r="AA46" i="244"/>
  <c r="AA41" i="244"/>
  <c r="AA42" i="244"/>
  <c r="AA43" i="244"/>
  <c r="AA44" i="244"/>
  <c r="AA45" i="244"/>
  <c r="B17" i="190"/>
  <c r="B18" i="190" s="1"/>
  <c r="B19" i="190" s="1"/>
  <c r="B20" i="190" s="1"/>
  <c r="B21" i="190" s="1"/>
  <c r="B22" i="190" s="1"/>
  <c r="B23" i="190" s="1"/>
  <c r="B24" i="190" s="1"/>
  <c r="B25" i="190" s="1"/>
  <c r="B26" i="190" s="1"/>
  <c r="B27" i="190" s="1"/>
  <c r="B28" i="190" s="1"/>
  <c r="B29" i="190" s="1"/>
  <c r="B30" i="190" s="1"/>
  <c r="B31" i="190" s="1"/>
  <c r="B32" i="190" s="1"/>
  <c r="B33" i="190" s="1"/>
  <c r="B34" i="190" s="1"/>
  <c r="B35" i="190" s="1"/>
  <c r="B36" i="190" s="1"/>
  <c r="B37" i="190" s="1"/>
  <c r="B38" i="190" s="1"/>
  <c r="B39" i="190" s="1"/>
  <c r="B40" i="190" s="1"/>
  <c r="B41" i="190" s="1"/>
  <c r="B42" i="190" s="1"/>
  <c r="B43" i="190" s="1"/>
  <c r="B44" i="190" s="1"/>
  <c r="B45" i="190" s="1"/>
  <c r="B46" i="190" s="1"/>
  <c r="O13" i="190"/>
  <c r="P13" i="190" s="1"/>
  <c r="Q13" i="190" s="1"/>
  <c r="R13" i="190" s="1"/>
  <c r="S13" i="190" s="1"/>
  <c r="T13" i="190" s="1"/>
  <c r="U13" i="190" s="1"/>
  <c r="V13" i="190" s="1"/>
  <c r="W13" i="190" s="1"/>
  <c r="X13" i="190" s="1"/>
  <c r="Y13" i="190" s="1"/>
  <c r="Z13" i="190" s="1"/>
  <c r="AA13" i="190" s="1"/>
  <c r="AB13" i="190" s="1"/>
  <c r="AC13" i="190" s="1"/>
  <c r="AD13" i="190" s="1"/>
  <c r="AE13" i="190" s="1"/>
  <c r="AF13" i="190" s="1"/>
  <c r="AG13" i="190" s="1"/>
  <c r="AH13" i="190" s="1"/>
  <c r="AH48" i="190"/>
  <c r="C45" i="186"/>
  <c r="C46" i="186"/>
  <c r="B17" i="186"/>
  <c r="B18" i="186" s="1"/>
  <c r="B19" i="186" s="1"/>
  <c r="B20" i="186" s="1"/>
  <c r="B21" i="186" s="1"/>
  <c r="B22" i="186" s="1"/>
  <c r="B23" i="186" s="1"/>
  <c r="B24" i="186" s="1"/>
  <c r="B25" i="186" s="1"/>
  <c r="B26" i="186" s="1"/>
  <c r="B27" i="186" s="1"/>
  <c r="B28" i="186" s="1"/>
  <c r="B29" i="186" s="1"/>
  <c r="B30" i="186" s="1"/>
  <c r="B31" i="186" s="1"/>
  <c r="B32" i="186" s="1"/>
  <c r="B33" i="186" s="1"/>
  <c r="B34" i="186" s="1"/>
  <c r="B35" i="186" s="1"/>
  <c r="B36" i="186" s="1"/>
  <c r="B37" i="186" s="1"/>
  <c r="B38" i="186" s="1"/>
  <c r="B39" i="186" s="1"/>
  <c r="B40" i="186" s="1"/>
  <c r="B41" i="186" s="1"/>
  <c r="B42" i="186" s="1"/>
  <c r="B43" i="186" s="1"/>
  <c r="B44" i="186" s="1"/>
  <c r="B45" i="186" s="1"/>
  <c r="B46" i="186" s="1"/>
  <c r="O13" i="186"/>
  <c r="P13" i="186" s="1"/>
  <c r="Q13" i="186" s="1"/>
  <c r="R13" i="186" s="1"/>
  <c r="S13" i="186" s="1"/>
  <c r="T13" i="186" s="1"/>
  <c r="U13" i="186" s="1"/>
  <c r="V13" i="186" s="1"/>
  <c r="W13" i="186" s="1"/>
  <c r="X13" i="186" s="1"/>
  <c r="Y13" i="186" s="1"/>
  <c r="Z13" i="186" s="1"/>
  <c r="AA13" i="186" s="1"/>
  <c r="AB13" i="186" s="1"/>
  <c r="AC13" i="186" s="1"/>
  <c r="AD13" i="186" s="1"/>
  <c r="AE13" i="186" s="1"/>
  <c r="AF13" i="186" s="1"/>
  <c r="AG13" i="186" s="1"/>
  <c r="AH13" i="186" s="1"/>
  <c r="AH48" i="186"/>
  <c r="AF48" i="267"/>
  <c r="AF48" i="263"/>
  <c r="AH48" i="272"/>
  <c r="AG48" i="272"/>
  <c r="AF48" i="272"/>
  <c r="AE48" i="272"/>
  <c r="AD48" i="272"/>
  <c r="AB48" i="272"/>
  <c r="AA48" i="272"/>
  <c r="AH48" i="271"/>
  <c r="AG48" i="271"/>
  <c r="AF48" i="271"/>
  <c r="AE48" i="271"/>
  <c r="AD48" i="271"/>
  <c r="AB48" i="271"/>
  <c r="AA48" i="271"/>
  <c r="AH48" i="270"/>
  <c r="AG48" i="270"/>
  <c r="AF48" i="270"/>
  <c r="AE48" i="270"/>
  <c r="AD48" i="270"/>
  <c r="AB48" i="270"/>
  <c r="AA48" i="270"/>
  <c r="AH48" i="269"/>
  <c r="AG48" i="269"/>
  <c r="AF48" i="269"/>
  <c r="AE48" i="269"/>
  <c r="AD48" i="269"/>
  <c r="AB48" i="269"/>
  <c r="AA48" i="269"/>
  <c r="AH48" i="268"/>
  <c r="AG48" i="268"/>
  <c r="AF48" i="268"/>
  <c r="AE48" i="268"/>
  <c r="AD48" i="268"/>
  <c r="AB48" i="268"/>
  <c r="AA48" i="268"/>
  <c r="AH48" i="267"/>
  <c r="AG48" i="267"/>
  <c r="AE48" i="267"/>
  <c r="AD48" i="267"/>
  <c r="AB48" i="267"/>
  <c r="AA48" i="267"/>
  <c r="AH48" i="263"/>
  <c r="AG48" i="263"/>
  <c r="AE48" i="263"/>
  <c r="AD48" i="263"/>
  <c r="AC48" i="263"/>
  <c r="AA48" i="263"/>
  <c r="AH48" i="262"/>
  <c r="AG48" i="262"/>
  <c r="AF48" i="262"/>
  <c r="AE48" i="262"/>
  <c r="AD48" i="262"/>
  <c r="AC48" i="262"/>
  <c r="AA48" i="262"/>
  <c r="AH48" i="261"/>
  <c r="AG48" i="261"/>
  <c r="AF48" i="261"/>
  <c r="AE48" i="261"/>
  <c r="AD48" i="261"/>
  <c r="AC48" i="261"/>
  <c r="AA48" i="261"/>
  <c r="AH48" i="260"/>
  <c r="AG48" i="260"/>
  <c r="AF48" i="260"/>
  <c r="AE48" i="260"/>
  <c r="AD48" i="260"/>
  <c r="AC48" i="260"/>
  <c r="AA48" i="260"/>
  <c r="AH48" i="265"/>
  <c r="AF48" i="265"/>
  <c r="AE48" i="265"/>
  <c r="AD48" i="265"/>
  <c r="AB48" i="265"/>
  <c r="AA48" i="265"/>
  <c r="AH48" i="264"/>
  <c r="AG48" i="264"/>
  <c r="AF48" i="264"/>
  <c r="AE48" i="264"/>
  <c r="AD48" i="264"/>
  <c r="AA48" i="264"/>
  <c r="AH48" i="266"/>
  <c r="AG48" i="266"/>
  <c r="AF48" i="266"/>
  <c r="AE48" i="266"/>
  <c r="AD48" i="266"/>
  <c r="AA48" i="266"/>
  <c r="AH48" i="259"/>
  <c r="AG48" i="259"/>
  <c r="AF48" i="259"/>
  <c r="AE48" i="259"/>
  <c r="AD48" i="259"/>
  <c r="AH48" i="258"/>
  <c r="AF48" i="258"/>
  <c r="AE48" i="258"/>
  <c r="AD48" i="258"/>
  <c r="AC48" i="258"/>
  <c r="AA48" i="258"/>
  <c r="AH48" i="257"/>
  <c r="AG48" i="257"/>
  <c r="AF48" i="257"/>
  <c r="AE48" i="257"/>
  <c r="AD48" i="257"/>
  <c r="AC48" i="257"/>
  <c r="AA48" i="257"/>
  <c r="AH48" i="256"/>
  <c r="AG48" i="256"/>
  <c r="AF48" i="256"/>
  <c r="AE48" i="256"/>
  <c r="AD48" i="256"/>
  <c r="AC48" i="256"/>
  <c r="AA48" i="256"/>
  <c r="AH48" i="254"/>
  <c r="AG48" i="254"/>
  <c r="AF48" i="254"/>
  <c r="AE48" i="254"/>
  <c r="AD48" i="254"/>
  <c r="AC48" i="254"/>
  <c r="AB48" i="254"/>
  <c r="AH48" i="253"/>
  <c r="AG48" i="253"/>
  <c r="AF48" i="253"/>
  <c r="AE48" i="253"/>
  <c r="AD48" i="253"/>
  <c r="AC48" i="253"/>
  <c r="AB48" i="253"/>
  <c r="AH48" i="247"/>
  <c r="AG48" i="247"/>
  <c r="AF48" i="247"/>
  <c r="AE48" i="247"/>
  <c r="AD48" i="247"/>
  <c r="AC48" i="247"/>
  <c r="AB48" i="247"/>
  <c r="AH48" i="245"/>
  <c r="AG48" i="245"/>
  <c r="AF48" i="245"/>
  <c r="AE48" i="245"/>
  <c r="AD48" i="245"/>
  <c r="AC48" i="245"/>
  <c r="AB48" i="245"/>
  <c r="AH48" i="250"/>
  <c r="AG48" i="250"/>
  <c r="AF48" i="250"/>
  <c r="AE48" i="250"/>
  <c r="AD48" i="250"/>
  <c r="AC48" i="250"/>
  <c r="AB48" i="250"/>
  <c r="AH48" i="249"/>
  <c r="AG48" i="249"/>
  <c r="AF48" i="249"/>
  <c r="AE48" i="249"/>
  <c r="AD48" i="249"/>
  <c r="AC48" i="249"/>
  <c r="AB48" i="249"/>
  <c r="AH48" i="251"/>
  <c r="AG48" i="251"/>
  <c r="AF48" i="251"/>
  <c r="AE48" i="251"/>
  <c r="AD48" i="251"/>
  <c r="AC48" i="251"/>
  <c r="AB48" i="251"/>
  <c r="AG48" i="244"/>
  <c r="AF48" i="244"/>
  <c r="AE48" i="244"/>
  <c r="AD48" i="244"/>
  <c r="AC48" i="244"/>
  <c r="AH48" i="246"/>
  <c r="AG48" i="246"/>
  <c r="AF48" i="246"/>
  <c r="AE48" i="246"/>
  <c r="AD48" i="246"/>
  <c r="AC48" i="246"/>
  <c r="AB48" i="246"/>
  <c r="AH48" i="255"/>
  <c r="AG48" i="255"/>
  <c r="AF48" i="255"/>
  <c r="AE48" i="255"/>
  <c r="AD48" i="255"/>
  <c r="AC48" i="255"/>
  <c r="AB48" i="255"/>
  <c r="B17" i="255"/>
  <c r="B18" i="255" s="1"/>
  <c r="B19" i="255" s="1"/>
  <c r="B20" i="255" s="1"/>
  <c r="B21" i="255" s="1"/>
  <c r="B22" i="255" s="1"/>
  <c r="B23" i="255" s="1"/>
  <c r="B24" i="255" s="1"/>
  <c r="B25" i="255" s="1"/>
  <c r="B26" i="255" s="1"/>
  <c r="B27" i="255" s="1"/>
  <c r="B28" i="255" s="1"/>
  <c r="B29" i="255" s="1"/>
  <c r="B30" i="255" s="1"/>
  <c r="B31" i="255" s="1"/>
  <c r="B32" i="255" s="1"/>
  <c r="B33" i="255" s="1"/>
  <c r="B34" i="255" s="1"/>
  <c r="B35" i="255" s="1"/>
  <c r="B36" i="255" s="1"/>
  <c r="B37" i="255" s="1"/>
  <c r="B38" i="255" s="1"/>
  <c r="B39" i="255" s="1"/>
  <c r="B40" i="255" s="1"/>
  <c r="B41" i="255" s="1"/>
  <c r="B42" i="255" s="1"/>
  <c r="B43" i="255" s="1"/>
  <c r="B44" i="255" s="1"/>
  <c r="B45" i="255" s="1"/>
  <c r="B46" i="255" s="1"/>
  <c r="O13" i="255"/>
  <c r="P13" i="255" s="1"/>
  <c r="Q13" i="255" s="1"/>
  <c r="R13" i="255" s="1"/>
  <c r="S13" i="255" s="1"/>
  <c r="T13" i="255" s="1"/>
  <c r="U13" i="255" s="1"/>
  <c r="V13" i="255" s="1"/>
  <c r="W13" i="255" s="1"/>
  <c r="X13" i="255" s="1"/>
  <c r="Y13" i="255" s="1"/>
  <c r="Z13" i="255" s="1"/>
  <c r="AA13" i="255" s="1"/>
  <c r="AB13" i="255" s="1"/>
  <c r="AC13" i="255" s="1"/>
  <c r="AD13" i="255" s="1"/>
  <c r="AE13" i="255" s="1"/>
  <c r="AF13" i="255" s="1"/>
  <c r="AG13" i="255" s="1"/>
  <c r="AH13" i="255" s="1"/>
  <c r="AH48" i="252"/>
  <c r="AG48" i="252"/>
  <c r="AF48" i="252"/>
  <c r="AE48" i="252"/>
  <c r="AD48" i="252"/>
  <c r="AC48" i="252"/>
  <c r="AB48" i="252"/>
  <c r="AB48" i="248"/>
  <c r="AC48" i="248"/>
  <c r="AD48" i="248"/>
  <c r="AE48" i="248"/>
  <c r="AF48" i="248"/>
  <c r="AG48" i="248"/>
  <c r="AH48" i="248"/>
  <c r="AA46" i="243"/>
  <c r="AB46" i="243"/>
  <c r="AC46" i="243"/>
  <c r="AD46" i="243"/>
  <c r="AE46" i="243"/>
  <c r="AF46" i="243"/>
  <c r="AG46" i="243"/>
  <c r="AH46" i="243"/>
  <c r="AH48" i="242"/>
  <c r="AG48" i="242"/>
  <c r="AF48" i="242"/>
  <c r="AE48" i="242"/>
  <c r="AD48" i="242"/>
  <c r="AC48" i="242"/>
  <c r="AB48" i="242"/>
  <c r="AA48" i="242"/>
  <c r="AH48" i="241"/>
  <c r="AG48" i="241"/>
  <c r="AF48" i="241"/>
  <c r="AE48" i="241"/>
  <c r="AD48" i="241"/>
  <c r="AC48" i="241"/>
  <c r="AB48" i="241"/>
  <c r="AA48" i="241"/>
  <c r="AH48" i="197"/>
  <c r="AG48" i="197"/>
  <c r="AF48" i="197"/>
  <c r="AE48" i="197"/>
  <c r="AD48" i="197"/>
  <c r="AC48" i="197"/>
  <c r="AB48" i="197"/>
  <c r="AA48" i="197"/>
  <c r="AA48" i="196"/>
  <c r="AB48" i="196"/>
  <c r="AC48" i="196"/>
  <c r="AD48" i="196"/>
  <c r="AE48" i="196"/>
  <c r="AF48" i="196"/>
  <c r="AG48" i="196"/>
  <c r="AH48" i="196"/>
  <c r="Z42" i="193"/>
  <c r="AA42" i="193"/>
  <c r="AB42" i="193"/>
  <c r="AC42" i="193"/>
  <c r="AD42" i="193"/>
  <c r="AE42" i="193"/>
  <c r="AF42" i="193"/>
  <c r="AG42" i="193"/>
  <c r="AH42" i="193"/>
  <c r="O13" i="193"/>
  <c r="P13" i="193" s="1"/>
  <c r="Q13" i="193" s="1"/>
  <c r="R13" i="193" s="1"/>
  <c r="S13" i="193" s="1"/>
  <c r="T13" i="193" s="1"/>
  <c r="U13" i="193" s="1"/>
  <c r="V13" i="193" s="1"/>
  <c r="W13" i="193" s="1"/>
  <c r="X13" i="193" s="1"/>
  <c r="Y13" i="193" s="1"/>
  <c r="Z13" i="193" s="1"/>
  <c r="AA13" i="193" s="1"/>
  <c r="AB13" i="193" s="1"/>
  <c r="AC13" i="193" s="1"/>
  <c r="AD13" i="193" s="1"/>
  <c r="AE13" i="193" s="1"/>
  <c r="AF13" i="193" s="1"/>
  <c r="AG13" i="193" s="1"/>
  <c r="AH48" i="195"/>
  <c r="AG48" i="195"/>
  <c r="AF48" i="195"/>
  <c r="AE48" i="195"/>
  <c r="AD48" i="195"/>
  <c r="AC48" i="195"/>
  <c r="AB48" i="195"/>
  <c r="AA48" i="195"/>
  <c r="AH46" i="240"/>
  <c r="AG46" i="240"/>
  <c r="AF46" i="240"/>
  <c r="AE46" i="240"/>
  <c r="AD46" i="240"/>
  <c r="AC46" i="240"/>
  <c r="AB46" i="240"/>
  <c r="AA46" i="240"/>
  <c r="Z46" i="240"/>
  <c r="AH46" i="239"/>
  <c r="AG46" i="239"/>
  <c r="AF46" i="239"/>
  <c r="AE46" i="239"/>
  <c r="AD46" i="239"/>
  <c r="AC46" i="239"/>
  <c r="AB46" i="239"/>
  <c r="AA46" i="239"/>
  <c r="Z46" i="239"/>
  <c r="AH46" i="238"/>
  <c r="AG46" i="238"/>
  <c r="AF46" i="238"/>
  <c r="AE46" i="238"/>
  <c r="AD46" i="238"/>
  <c r="AC46" i="238"/>
  <c r="AB46" i="238"/>
  <c r="AA46" i="238"/>
  <c r="Z46" i="238"/>
  <c r="Z46" i="237"/>
  <c r="AA46" i="237"/>
  <c r="AB46" i="237"/>
  <c r="AC46" i="237"/>
  <c r="AD46" i="237"/>
  <c r="AE46" i="237"/>
  <c r="AF46" i="237"/>
  <c r="AG46" i="237"/>
  <c r="AH46" i="237"/>
  <c r="AB48" i="194"/>
  <c r="AC48" i="194"/>
  <c r="AD48" i="194"/>
  <c r="AE48" i="194"/>
  <c r="AF48" i="194"/>
  <c r="AG48" i="194"/>
  <c r="AH48" i="194"/>
  <c r="AG48" i="190"/>
  <c r="AF48" i="190"/>
  <c r="AE48" i="190"/>
  <c r="AD48" i="190"/>
  <c r="AC48" i="190"/>
  <c r="AB48" i="190"/>
  <c r="AA48" i="190"/>
  <c r="Z48" i="190"/>
  <c r="Z48" i="186"/>
  <c r="AA48" i="186"/>
  <c r="AB48" i="186"/>
  <c r="AC48" i="186"/>
  <c r="AD48" i="186"/>
  <c r="AE48" i="186"/>
  <c r="AF48" i="186"/>
  <c r="AG48" i="186"/>
  <c r="AF48" i="191"/>
  <c r="AE48" i="191"/>
  <c r="AD48" i="191"/>
  <c r="AC48" i="191"/>
  <c r="AB48" i="191"/>
  <c r="AA48" i="191"/>
  <c r="AH48" i="282"/>
  <c r="AG48" i="282"/>
  <c r="AF48" i="282"/>
  <c r="AE48" i="282"/>
  <c r="AB48" i="282"/>
  <c r="AA48" i="282"/>
  <c r="AH48" i="283"/>
  <c r="AG48" i="283"/>
  <c r="AF48" i="283"/>
  <c r="AB48" i="283"/>
  <c r="AA48" i="283"/>
  <c r="B17" i="253"/>
  <c r="B18" i="253" s="1"/>
  <c r="B19" i="253" s="1"/>
  <c r="B20" i="253" s="1"/>
  <c r="B21" i="253" s="1"/>
  <c r="B22" i="253" s="1"/>
  <c r="B23" i="253" s="1"/>
  <c r="B24" i="253" s="1"/>
  <c r="B25" i="253" s="1"/>
  <c r="B26" i="253" s="1"/>
  <c r="B27" i="253" s="1"/>
  <c r="B28" i="253" s="1"/>
  <c r="B29" i="253" s="1"/>
  <c r="B30" i="253" s="1"/>
  <c r="B31" i="253" s="1"/>
  <c r="B32" i="253" s="1"/>
  <c r="B33" i="253" s="1"/>
  <c r="B34" i="253" s="1"/>
  <c r="B35" i="253" s="1"/>
  <c r="B36" i="253" s="1"/>
  <c r="B37" i="253" s="1"/>
  <c r="B38" i="253" s="1"/>
  <c r="B39" i="253" s="1"/>
  <c r="B40" i="253" s="1"/>
  <c r="B41" i="253" s="1"/>
  <c r="B42" i="253" s="1"/>
  <c r="B43" i="253" s="1"/>
  <c r="B44" i="253" s="1"/>
  <c r="B45" i="253" s="1"/>
  <c r="B46" i="253" s="1"/>
  <c r="B17" i="254"/>
  <c r="B18" i="254" s="1"/>
  <c r="B19" i="254" s="1"/>
  <c r="B20" i="254" s="1"/>
  <c r="B21" i="254" s="1"/>
  <c r="B22" i="254" s="1"/>
  <c r="B23" i="254" s="1"/>
  <c r="B24" i="254" s="1"/>
  <c r="B25" i="254" s="1"/>
  <c r="B26" i="254" s="1"/>
  <c r="B27" i="254" s="1"/>
  <c r="B28" i="254" s="1"/>
  <c r="B29" i="254" s="1"/>
  <c r="B30" i="254" s="1"/>
  <c r="B31" i="254" s="1"/>
  <c r="B32" i="254" s="1"/>
  <c r="B33" i="254" s="1"/>
  <c r="B34" i="254" s="1"/>
  <c r="B35" i="254" s="1"/>
  <c r="B36" i="254" s="1"/>
  <c r="B37" i="254" s="1"/>
  <c r="B38" i="254" s="1"/>
  <c r="B39" i="254" s="1"/>
  <c r="B40" i="254" s="1"/>
  <c r="B41" i="254" s="1"/>
  <c r="B42" i="254" s="1"/>
  <c r="B43" i="254" s="1"/>
  <c r="B44" i="254" s="1"/>
  <c r="B45" i="254" s="1"/>
  <c r="B46" i="254" s="1"/>
  <c r="B17" i="256"/>
  <c r="B18" i="256" s="1"/>
  <c r="B19" i="256" s="1"/>
  <c r="B20" i="256" s="1"/>
  <c r="B21" i="256" s="1"/>
  <c r="B22" i="256" s="1"/>
  <c r="B23" i="256" s="1"/>
  <c r="B24" i="256" s="1"/>
  <c r="B25" i="256" s="1"/>
  <c r="B26" i="256" s="1"/>
  <c r="B27" i="256" s="1"/>
  <c r="B28" i="256" s="1"/>
  <c r="B29" i="256" s="1"/>
  <c r="B30" i="256" s="1"/>
  <c r="B31" i="256" s="1"/>
  <c r="B32" i="256" s="1"/>
  <c r="B33" i="256" s="1"/>
  <c r="B34" i="256" s="1"/>
  <c r="B35" i="256" s="1"/>
  <c r="B36" i="256" s="1"/>
  <c r="B37" i="256" s="1"/>
  <c r="B38" i="256" s="1"/>
  <c r="B39" i="256" s="1"/>
  <c r="B40" i="256" s="1"/>
  <c r="B41" i="256" s="1"/>
  <c r="B42" i="256" s="1"/>
  <c r="B43" i="256" s="1"/>
  <c r="B44" i="256" s="1"/>
  <c r="B45" i="256" s="1"/>
  <c r="B46" i="256" s="1"/>
  <c r="B17" i="257"/>
  <c r="B18" i="257" s="1"/>
  <c r="B19" i="257" s="1"/>
  <c r="B20" i="257" s="1"/>
  <c r="B21" i="257" s="1"/>
  <c r="B22" i="257" s="1"/>
  <c r="B23" i="257" s="1"/>
  <c r="B24" i="257" s="1"/>
  <c r="B25" i="257" s="1"/>
  <c r="B26" i="257" s="1"/>
  <c r="B27" i="257" s="1"/>
  <c r="B28" i="257" s="1"/>
  <c r="B29" i="257" s="1"/>
  <c r="B30" i="257" s="1"/>
  <c r="B31" i="257" s="1"/>
  <c r="B32" i="257" s="1"/>
  <c r="B33" i="257" s="1"/>
  <c r="B34" i="257" s="1"/>
  <c r="B35" i="257" s="1"/>
  <c r="B36" i="257" s="1"/>
  <c r="B37" i="257" s="1"/>
  <c r="B38" i="257" s="1"/>
  <c r="B39" i="257" s="1"/>
  <c r="B40" i="257" s="1"/>
  <c r="B41" i="257" s="1"/>
  <c r="B42" i="257" s="1"/>
  <c r="B43" i="257" s="1"/>
  <c r="B44" i="257" s="1"/>
  <c r="B45" i="257" s="1"/>
  <c r="B46" i="257" s="1"/>
  <c r="B17" i="258"/>
  <c r="B18" i="258" s="1"/>
  <c r="B19" i="258" s="1"/>
  <c r="B20" i="258" s="1"/>
  <c r="B21" i="258" s="1"/>
  <c r="B22" i="258" s="1"/>
  <c r="B23" i="258" s="1"/>
  <c r="B24" i="258" s="1"/>
  <c r="B25" i="258" s="1"/>
  <c r="B26" i="258" s="1"/>
  <c r="B27" i="258" s="1"/>
  <c r="B28" i="258" s="1"/>
  <c r="B29" i="258" s="1"/>
  <c r="B30" i="258" s="1"/>
  <c r="B31" i="258" s="1"/>
  <c r="B32" i="258" s="1"/>
  <c r="B33" i="258" s="1"/>
  <c r="B34" i="258" s="1"/>
  <c r="B35" i="258" s="1"/>
  <c r="B36" i="258" s="1"/>
  <c r="B37" i="258" s="1"/>
  <c r="B38" i="258" s="1"/>
  <c r="B39" i="258" s="1"/>
  <c r="B40" i="258" s="1"/>
  <c r="B41" i="258" s="1"/>
  <c r="B42" i="258" s="1"/>
  <c r="B43" i="258" s="1"/>
  <c r="B44" i="258" s="1"/>
  <c r="B45" i="258" s="1"/>
  <c r="B46" i="258" s="1"/>
  <c r="B17" i="259"/>
  <c r="B18" i="259" s="1"/>
  <c r="B19" i="259" s="1"/>
  <c r="B20" i="259" s="1"/>
  <c r="B21" i="259" s="1"/>
  <c r="B22" i="259" s="1"/>
  <c r="B23" i="259" s="1"/>
  <c r="B24" i="259" s="1"/>
  <c r="B25" i="259" s="1"/>
  <c r="B26" i="259" s="1"/>
  <c r="B27" i="259" s="1"/>
  <c r="B28" i="259" s="1"/>
  <c r="B29" i="259" s="1"/>
  <c r="B30" i="259" s="1"/>
  <c r="B31" i="259" s="1"/>
  <c r="B32" i="259" s="1"/>
  <c r="B33" i="259" s="1"/>
  <c r="B34" i="259" s="1"/>
  <c r="B35" i="259" s="1"/>
  <c r="B36" i="259" s="1"/>
  <c r="B37" i="259" s="1"/>
  <c r="B38" i="259" s="1"/>
  <c r="B39" i="259" s="1"/>
  <c r="B40" i="259" s="1"/>
  <c r="B41" i="259" s="1"/>
  <c r="B42" i="259" s="1"/>
  <c r="B43" i="259" s="1"/>
  <c r="B44" i="259" s="1"/>
  <c r="B45" i="259" s="1"/>
  <c r="B46" i="259" s="1"/>
  <c r="B17" i="266"/>
  <c r="B18" i="266" s="1"/>
  <c r="B19" i="266" s="1"/>
  <c r="B20" i="266" s="1"/>
  <c r="B21" i="266" s="1"/>
  <c r="B22" i="266" s="1"/>
  <c r="B23" i="266" s="1"/>
  <c r="B24" i="266" s="1"/>
  <c r="B25" i="266" s="1"/>
  <c r="B26" i="266" s="1"/>
  <c r="B27" i="266" s="1"/>
  <c r="B28" i="266" s="1"/>
  <c r="B29" i="266" s="1"/>
  <c r="B30" i="266" s="1"/>
  <c r="B31" i="266" s="1"/>
  <c r="B32" i="266" s="1"/>
  <c r="B33" i="266" s="1"/>
  <c r="B34" i="266" s="1"/>
  <c r="B35" i="266" s="1"/>
  <c r="B36" i="266" s="1"/>
  <c r="B37" i="266" s="1"/>
  <c r="B38" i="266" s="1"/>
  <c r="B39" i="266" s="1"/>
  <c r="B40" i="266" s="1"/>
  <c r="B41" i="266" s="1"/>
  <c r="B42" i="266" s="1"/>
  <c r="B43" i="266" s="1"/>
  <c r="B44" i="266" s="1"/>
  <c r="B45" i="266" s="1"/>
  <c r="B46" i="266" s="1"/>
  <c r="B17" i="264"/>
  <c r="B18" i="264" s="1"/>
  <c r="B19" i="264" s="1"/>
  <c r="B20" i="264" s="1"/>
  <c r="B21" i="264" s="1"/>
  <c r="B22" i="264" s="1"/>
  <c r="B23" i="264" s="1"/>
  <c r="B24" i="264" s="1"/>
  <c r="B25" i="264" s="1"/>
  <c r="B26" i="264" s="1"/>
  <c r="B27" i="264" s="1"/>
  <c r="B28" i="264" s="1"/>
  <c r="B29" i="264" s="1"/>
  <c r="B30" i="264" s="1"/>
  <c r="B31" i="264" s="1"/>
  <c r="B32" i="264" s="1"/>
  <c r="B33" i="264" s="1"/>
  <c r="B34" i="264" s="1"/>
  <c r="B35" i="264" s="1"/>
  <c r="B36" i="264" s="1"/>
  <c r="B37" i="264" s="1"/>
  <c r="B38" i="264" s="1"/>
  <c r="B39" i="264" s="1"/>
  <c r="B40" i="264" s="1"/>
  <c r="B41" i="264" s="1"/>
  <c r="B42" i="264" s="1"/>
  <c r="B43" i="264" s="1"/>
  <c r="B44" i="264" s="1"/>
  <c r="B45" i="264" s="1"/>
  <c r="B46" i="264" s="1"/>
  <c r="B17" i="265"/>
  <c r="B18" i="265" s="1"/>
  <c r="B19" i="265" s="1"/>
  <c r="B20" i="265" s="1"/>
  <c r="B21" i="265" s="1"/>
  <c r="B22" i="265" s="1"/>
  <c r="B23" i="265" s="1"/>
  <c r="B24" i="265" s="1"/>
  <c r="B25" i="265" s="1"/>
  <c r="B26" i="265" s="1"/>
  <c r="B27" i="265" s="1"/>
  <c r="B28" i="265" s="1"/>
  <c r="B29" i="265" s="1"/>
  <c r="B30" i="265" s="1"/>
  <c r="B31" i="265" s="1"/>
  <c r="B32" i="265" s="1"/>
  <c r="B33" i="265" s="1"/>
  <c r="B34" i="265" s="1"/>
  <c r="B35" i="265" s="1"/>
  <c r="B36" i="265" s="1"/>
  <c r="B37" i="265" s="1"/>
  <c r="B38" i="265" s="1"/>
  <c r="B39" i="265" s="1"/>
  <c r="B40" i="265" s="1"/>
  <c r="B41" i="265" s="1"/>
  <c r="B42" i="265" s="1"/>
  <c r="B43" i="265" s="1"/>
  <c r="B44" i="265" s="1"/>
  <c r="B45" i="265" s="1"/>
  <c r="B46" i="265" s="1"/>
  <c r="B17" i="260"/>
  <c r="B18" i="260" s="1"/>
  <c r="B19" i="260" s="1"/>
  <c r="B20" i="260" s="1"/>
  <c r="B21" i="260" s="1"/>
  <c r="B22" i="260" s="1"/>
  <c r="B23" i="260" s="1"/>
  <c r="B24" i="260" s="1"/>
  <c r="B25" i="260" s="1"/>
  <c r="B26" i="260" s="1"/>
  <c r="B27" i="260" s="1"/>
  <c r="B28" i="260" s="1"/>
  <c r="B29" i="260" s="1"/>
  <c r="B30" i="260" s="1"/>
  <c r="B31" i="260" s="1"/>
  <c r="B32" i="260" s="1"/>
  <c r="B33" i="260" s="1"/>
  <c r="B34" i="260" s="1"/>
  <c r="B35" i="260" s="1"/>
  <c r="B36" i="260" s="1"/>
  <c r="B37" i="260" s="1"/>
  <c r="B38" i="260" s="1"/>
  <c r="B39" i="260" s="1"/>
  <c r="B40" i="260" s="1"/>
  <c r="B41" i="260" s="1"/>
  <c r="B42" i="260" s="1"/>
  <c r="B43" i="260" s="1"/>
  <c r="B44" i="260" s="1"/>
  <c r="B45" i="260" s="1"/>
  <c r="B46" i="260" s="1"/>
  <c r="B17" i="261"/>
  <c r="B18" i="261" s="1"/>
  <c r="B19" i="261" s="1"/>
  <c r="B20" i="261" s="1"/>
  <c r="B21" i="261" s="1"/>
  <c r="B22" i="261" s="1"/>
  <c r="B23" i="261" s="1"/>
  <c r="B24" i="261" s="1"/>
  <c r="B25" i="261" s="1"/>
  <c r="B26" i="261" s="1"/>
  <c r="B27" i="261" s="1"/>
  <c r="B28" i="261" s="1"/>
  <c r="B29" i="261" s="1"/>
  <c r="B30" i="261" s="1"/>
  <c r="B31" i="261" s="1"/>
  <c r="B32" i="261" s="1"/>
  <c r="B33" i="261" s="1"/>
  <c r="B34" i="261" s="1"/>
  <c r="B35" i="261" s="1"/>
  <c r="B36" i="261" s="1"/>
  <c r="B37" i="261" s="1"/>
  <c r="B38" i="261" s="1"/>
  <c r="B39" i="261" s="1"/>
  <c r="B40" i="261" s="1"/>
  <c r="B41" i="261" s="1"/>
  <c r="B42" i="261" s="1"/>
  <c r="B43" i="261" s="1"/>
  <c r="B44" i="261" s="1"/>
  <c r="B45" i="261" s="1"/>
  <c r="B46" i="261" s="1"/>
  <c r="B17" i="262"/>
  <c r="B18" i="262" s="1"/>
  <c r="B19" i="262" s="1"/>
  <c r="B20" i="262" s="1"/>
  <c r="B21" i="262" s="1"/>
  <c r="B22" i="262" s="1"/>
  <c r="B23" i="262" s="1"/>
  <c r="B24" i="262" s="1"/>
  <c r="B25" i="262" s="1"/>
  <c r="B26" i="262" s="1"/>
  <c r="B27" i="262" s="1"/>
  <c r="B28" i="262" s="1"/>
  <c r="B29" i="262" s="1"/>
  <c r="B30" i="262" s="1"/>
  <c r="B31" i="262" s="1"/>
  <c r="B32" i="262" s="1"/>
  <c r="B33" i="262" s="1"/>
  <c r="B34" i="262" s="1"/>
  <c r="B35" i="262" s="1"/>
  <c r="B36" i="262" s="1"/>
  <c r="B37" i="262" s="1"/>
  <c r="B38" i="262" s="1"/>
  <c r="B39" i="262" s="1"/>
  <c r="B40" i="262" s="1"/>
  <c r="B41" i="262" s="1"/>
  <c r="B42" i="262" s="1"/>
  <c r="B43" i="262" s="1"/>
  <c r="B44" i="262" s="1"/>
  <c r="B45" i="262" s="1"/>
  <c r="B46" i="262" s="1"/>
  <c r="B17" i="263"/>
  <c r="B18" i="263" s="1"/>
  <c r="B19" i="263" s="1"/>
  <c r="B20" i="263" s="1"/>
  <c r="B21" i="263" s="1"/>
  <c r="B22" i="263" s="1"/>
  <c r="B23" i="263" s="1"/>
  <c r="B24" i="263" s="1"/>
  <c r="B25" i="263" s="1"/>
  <c r="B26" i="263" s="1"/>
  <c r="B27" i="263" s="1"/>
  <c r="B28" i="263" s="1"/>
  <c r="B29" i="263" s="1"/>
  <c r="B30" i="263" s="1"/>
  <c r="B31" i="263" s="1"/>
  <c r="B32" i="263" s="1"/>
  <c r="B33" i="263" s="1"/>
  <c r="B34" i="263" s="1"/>
  <c r="B35" i="263" s="1"/>
  <c r="B36" i="263" s="1"/>
  <c r="B37" i="263" s="1"/>
  <c r="B38" i="263" s="1"/>
  <c r="B39" i="263" s="1"/>
  <c r="B40" i="263" s="1"/>
  <c r="B41" i="263" s="1"/>
  <c r="B42" i="263" s="1"/>
  <c r="B43" i="263" s="1"/>
  <c r="B44" i="263" s="1"/>
  <c r="B45" i="263" s="1"/>
  <c r="B46" i="263" s="1"/>
  <c r="B17" i="267"/>
  <c r="B18" i="267" s="1"/>
  <c r="B19" i="267" s="1"/>
  <c r="B20" i="267" s="1"/>
  <c r="B21" i="267" s="1"/>
  <c r="B22" i="267" s="1"/>
  <c r="B23" i="267" s="1"/>
  <c r="B24" i="267" s="1"/>
  <c r="B25" i="267" s="1"/>
  <c r="B26" i="267" s="1"/>
  <c r="B27" i="267" s="1"/>
  <c r="B28" i="267" s="1"/>
  <c r="B29" i="267" s="1"/>
  <c r="B30" i="267" s="1"/>
  <c r="B31" i="267" s="1"/>
  <c r="B32" i="267" s="1"/>
  <c r="B33" i="267" s="1"/>
  <c r="B34" i="267" s="1"/>
  <c r="B35" i="267" s="1"/>
  <c r="B36" i="267" s="1"/>
  <c r="B37" i="267" s="1"/>
  <c r="B38" i="267" s="1"/>
  <c r="B39" i="267" s="1"/>
  <c r="B40" i="267" s="1"/>
  <c r="B41" i="267" s="1"/>
  <c r="B42" i="267" s="1"/>
  <c r="B43" i="267" s="1"/>
  <c r="B44" i="267" s="1"/>
  <c r="B45" i="267" s="1"/>
  <c r="B46" i="267" s="1"/>
  <c r="B17" i="268"/>
  <c r="B18" i="268" s="1"/>
  <c r="B19" i="268" s="1"/>
  <c r="B20" i="268" s="1"/>
  <c r="B21" i="268" s="1"/>
  <c r="B22" i="268" s="1"/>
  <c r="B23" i="268" s="1"/>
  <c r="B24" i="268" s="1"/>
  <c r="B25" i="268" s="1"/>
  <c r="B26" i="268" s="1"/>
  <c r="B27" i="268" s="1"/>
  <c r="B28" i="268" s="1"/>
  <c r="B29" i="268" s="1"/>
  <c r="B30" i="268" s="1"/>
  <c r="B31" i="268" s="1"/>
  <c r="B32" i="268" s="1"/>
  <c r="B33" i="268" s="1"/>
  <c r="B34" i="268" s="1"/>
  <c r="B35" i="268" s="1"/>
  <c r="B36" i="268" s="1"/>
  <c r="B37" i="268" s="1"/>
  <c r="B38" i="268" s="1"/>
  <c r="B39" i="268" s="1"/>
  <c r="B40" i="268" s="1"/>
  <c r="B41" i="268" s="1"/>
  <c r="B42" i="268" s="1"/>
  <c r="B43" i="268" s="1"/>
  <c r="B44" i="268" s="1"/>
  <c r="B45" i="268" s="1"/>
  <c r="B46" i="268" s="1"/>
  <c r="B17" i="269"/>
  <c r="B18" i="269" s="1"/>
  <c r="B19" i="269" s="1"/>
  <c r="B20" i="269" s="1"/>
  <c r="B21" i="269" s="1"/>
  <c r="B22" i="269" s="1"/>
  <c r="B23" i="269" s="1"/>
  <c r="B24" i="269" s="1"/>
  <c r="B25" i="269" s="1"/>
  <c r="B26" i="269" s="1"/>
  <c r="B27" i="269" s="1"/>
  <c r="B28" i="269" s="1"/>
  <c r="B29" i="269" s="1"/>
  <c r="B30" i="269" s="1"/>
  <c r="B31" i="269" s="1"/>
  <c r="B32" i="269" s="1"/>
  <c r="B33" i="269" s="1"/>
  <c r="B34" i="269" s="1"/>
  <c r="B35" i="269" s="1"/>
  <c r="B36" i="269" s="1"/>
  <c r="B37" i="269" s="1"/>
  <c r="B38" i="269" s="1"/>
  <c r="B39" i="269" s="1"/>
  <c r="B40" i="269" s="1"/>
  <c r="B41" i="269" s="1"/>
  <c r="B42" i="269" s="1"/>
  <c r="B43" i="269" s="1"/>
  <c r="B44" i="269" s="1"/>
  <c r="B45" i="269" s="1"/>
  <c r="B46" i="269" s="1"/>
  <c r="B17" i="270"/>
  <c r="B18" i="270" s="1"/>
  <c r="B19" i="270" s="1"/>
  <c r="B20" i="270" s="1"/>
  <c r="B21" i="270" s="1"/>
  <c r="B22" i="270" s="1"/>
  <c r="B23" i="270" s="1"/>
  <c r="B24" i="270" s="1"/>
  <c r="B25" i="270" s="1"/>
  <c r="B26" i="270" s="1"/>
  <c r="B27" i="270" s="1"/>
  <c r="B28" i="270" s="1"/>
  <c r="B29" i="270" s="1"/>
  <c r="B30" i="270" s="1"/>
  <c r="B31" i="270" s="1"/>
  <c r="B32" i="270" s="1"/>
  <c r="B33" i="270" s="1"/>
  <c r="B34" i="270" s="1"/>
  <c r="B35" i="270" s="1"/>
  <c r="B36" i="270" s="1"/>
  <c r="B37" i="270" s="1"/>
  <c r="B38" i="270" s="1"/>
  <c r="B39" i="270" s="1"/>
  <c r="B40" i="270" s="1"/>
  <c r="B41" i="270" s="1"/>
  <c r="B42" i="270" s="1"/>
  <c r="B43" i="270" s="1"/>
  <c r="B44" i="270" s="1"/>
  <c r="B45" i="270" s="1"/>
  <c r="B46" i="270" s="1"/>
  <c r="B17" i="271"/>
  <c r="B18" i="271" s="1"/>
  <c r="B19" i="271" s="1"/>
  <c r="B20" i="271" s="1"/>
  <c r="B21" i="271" s="1"/>
  <c r="B22" i="271" s="1"/>
  <c r="B23" i="271" s="1"/>
  <c r="B24" i="271" s="1"/>
  <c r="B25" i="271" s="1"/>
  <c r="B26" i="271" s="1"/>
  <c r="B27" i="271" s="1"/>
  <c r="B28" i="271" s="1"/>
  <c r="B29" i="271" s="1"/>
  <c r="B30" i="271" s="1"/>
  <c r="B31" i="271" s="1"/>
  <c r="B32" i="271" s="1"/>
  <c r="B33" i="271" s="1"/>
  <c r="B34" i="271" s="1"/>
  <c r="B35" i="271" s="1"/>
  <c r="B36" i="271" s="1"/>
  <c r="B37" i="271" s="1"/>
  <c r="B38" i="271" s="1"/>
  <c r="B39" i="271" s="1"/>
  <c r="B40" i="271" s="1"/>
  <c r="B41" i="271" s="1"/>
  <c r="B42" i="271" s="1"/>
  <c r="B43" i="271" s="1"/>
  <c r="B44" i="271" s="1"/>
  <c r="B45" i="271" s="1"/>
  <c r="B46" i="271" s="1"/>
  <c r="B17" i="272"/>
  <c r="B18" i="272" s="1"/>
  <c r="B19" i="272" s="1"/>
  <c r="B20" i="272" s="1"/>
  <c r="B21" i="272" s="1"/>
  <c r="B22" i="272" s="1"/>
  <c r="B23" i="272" s="1"/>
  <c r="B24" i="272" s="1"/>
  <c r="B25" i="272" s="1"/>
  <c r="B26" i="272" s="1"/>
  <c r="B27" i="272" s="1"/>
  <c r="B28" i="272" s="1"/>
  <c r="B29" i="272" s="1"/>
  <c r="B30" i="272" s="1"/>
  <c r="B31" i="272" s="1"/>
  <c r="B32" i="272" s="1"/>
  <c r="B33" i="272" s="1"/>
  <c r="B34" i="272" s="1"/>
  <c r="B35" i="272" s="1"/>
  <c r="B36" i="272" s="1"/>
  <c r="B37" i="272" s="1"/>
  <c r="B38" i="272" s="1"/>
  <c r="B39" i="272" s="1"/>
  <c r="B40" i="272" s="1"/>
  <c r="B41" i="272" s="1"/>
  <c r="B42" i="272" s="1"/>
  <c r="B43" i="272" s="1"/>
  <c r="B44" i="272" s="1"/>
  <c r="B45" i="272" s="1"/>
  <c r="B46" i="272" s="1"/>
  <c r="B17" i="283"/>
  <c r="B18" i="283" s="1"/>
  <c r="B19" i="283" s="1"/>
  <c r="B20" i="283" s="1"/>
  <c r="B21" i="283" s="1"/>
  <c r="B22" i="283" s="1"/>
  <c r="B23" i="283" s="1"/>
  <c r="B24" i="283" s="1"/>
  <c r="B25" i="283" s="1"/>
  <c r="B26" i="283" s="1"/>
  <c r="B27" i="283" s="1"/>
  <c r="B28" i="283" s="1"/>
  <c r="B29" i="283" s="1"/>
  <c r="B30" i="283" s="1"/>
  <c r="B31" i="283" s="1"/>
  <c r="B32" i="283" s="1"/>
  <c r="B33" i="283" s="1"/>
  <c r="B34" i="283" s="1"/>
  <c r="B35" i="283" s="1"/>
  <c r="B36" i="283" s="1"/>
  <c r="B37" i="283" s="1"/>
  <c r="B38" i="283" s="1"/>
  <c r="B39" i="283" s="1"/>
  <c r="B40" i="283" s="1"/>
  <c r="B41" i="283" s="1"/>
  <c r="B42" i="283" s="1"/>
  <c r="B43" i="283" s="1"/>
  <c r="B44" i="283" s="1"/>
  <c r="B45" i="283" s="1"/>
  <c r="B46" i="283" s="1"/>
  <c r="B17" i="282"/>
  <c r="B18" i="282" s="1"/>
  <c r="B19" i="282" s="1"/>
  <c r="B20" i="282" s="1"/>
  <c r="B21" i="282" s="1"/>
  <c r="B22" i="282" s="1"/>
  <c r="B23" i="282" s="1"/>
  <c r="B24" i="282" s="1"/>
  <c r="B25" i="282" s="1"/>
  <c r="B26" i="282" s="1"/>
  <c r="B27" i="282" s="1"/>
  <c r="B28" i="282" s="1"/>
  <c r="B29" i="282" s="1"/>
  <c r="B30" i="282" s="1"/>
  <c r="B31" i="282" s="1"/>
  <c r="B32" i="282" s="1"/>
  <c r="B33" i="282" s="1"/>
  <c r="B34" i="282" s="1"/>
  <c r="B35" i="282" s="1"/>
  <c r="B36" i="282" s="1"/>
  <c r="B37" i="282" s="1"/>
  <c r="B38" i="282" s="1"/>
  <c r="B39" i="282" s="1"/>
  <c r="B40" i="282" s="1"/>
  <c r="B41" i="282" s="1"/>
  <c r="B42" i="282" s="1"/>
  <c r="B43" i="282" s="1"/>
  <c r="B44" i="282" s="1"/>
  <c r="B45" i="282" s="1"/>
  <c r="B46" i="282" s="1"/>
  <c r="B17" i="281"/>
  <c r="B18" i="281" s="1"/>
  <c r="B19" i="281" s="1"/>
  <c r="B20" i="281" s="1"/>
  <c r="B21" i="281" s="1"/>
  <c r="B22" i="281" s="1"/>
  <c r="B23" i="281" s="1"/>
  <c r="B24" i="281" s="1"/>
  <c r="B25" i="281" s="1"/>
  <c r="B26" i="281" s="1"/>
  <c r="B27" i="281" s="1"/>
  <c r="B28" i="281" s="1"/>
  <c r="B29" i="281" s="1"/>
  <c r="B30" i="281" s="1"/>
  <c r="B31" i="281" s="1"/>
  <c r="B32" i="281" s="1"/>
  <c r="B33" i="281" s="1"/>
  <c r="B34" i="281" s="1"/>
  <c r="B35" i="281" s="1"/>
  <c r="B36" i="281" s="1"/>
  <c r="B37" i="281" s="1"/>
  <c r="B38" i="281" s="1"/>
  <c r="B39" i="281" s="1"/>
  <c r="B40" i="281" s="1"/>
  <c r="B41" i="281" s="1"/>
  <c r="B42" i="281" s="1"/>
  <c r="B43" i="281" s="1"/>
  <c r="B44" i="281" s="1"/>
  <c r="B45" i="281" s="1"/>
  <c r="B46" i="281" s="1"/>
  <c r="B17" i="280"/>
  <c r="B18" i="280" s="1"/>
  <c r="B19" i="280" s="1"/>
  <c r="B20" i="280" s="1"/>
  <c r="B21" i="280" s="1"/>
  <c r="B22" i="280" s="1"/>
  <c r="B23" i="280" s="1"/>
  <c r="B24" i="280" s="1"/>
  <c r="B25" i="280" s="1"/>
  <c r="B26" i="280" s="1"/>
  <c r="B27" i="280" s="1"/>
  <c r="B28" i="280" s="1"/>
  <c r="B29" i="280" s="1"/>
  <c r="B30" i="280" s="1"/>
  <c r="B31" i="280" s="1"/>
  <c r="B32" i="280" s="1"/>
  <c r="B33" i="280" s="1"/>
  <c r="B34" i="280" s="1"/>
  <c r="B35" i="280" s="1"/>
  <c r="B36" i="280" s="1"/>
  <c r="B37" i="280" s="1"/>
  <c r="B38" i="280" s="1"/>
  <c r="B39" i="280" s="1"/>
  <c r="B40" i="280" s="1"/>
  <c r="B41" i="280" s="1"/>
  <c r="B42" i="280" s="1"/>
  <c r="B43" i="280" s="1"/>
  <c r="B44" i="280" s="1"/>
  <c r="B45" i="280" s="1"/>
  <c r="B46" i="280" s="1"/>
  <c r="B17" i="279"/>
  <c r="B18" i="279" s="1"/>
  <c r="B19" i="279" s="1"/>
  <c r="B20" i="279" s="1"/>
  <c r="B21" i="279" s="1"/>
  <c r="B22" i="279" s="1"/>
  <c r="B23" i="279" s="1"/>
  <c r="B24" i="279" s="1"/>
  <c r="B25" i="279" s="1"/>
  <c r="B26" i="279" s="1"/>
  <c r="B27" i="279" s="1"/>
  <c r="B28" i="279" s="1"/>
  <c r="B29" i="279" s="1"/>
  <c r="B30" i="279" s="1"/>
  <c r="B31" i="279" s="1"/>
  <c r="B32" i="279" s="1"/>
  <c r="B33" i="279" s="1"/>
  <c r="B34" i="279" s="1"/>
  <c r="B35" i="279" s="1"/>
  <c r="B36" i="279" s="1"/>
  <c r="B37" i="279" s="1"/>
  <c r="B38" i="279" s="1"/>
  <c r="B39" i="279" s="1"/>
  <c r="B40" i="279" s="1"/>
  <c r="B41" i="279" s="1"/>
  <c r="B42" i="279" s="1"/>
  <c r="B43" i="279" s="1"/>
  <c r="B44" i="279" s="1"/>
  <c r="B45" i="279" s="1"/>
  <c r="B46" i="279" s="1"/>
  <c r="B17" i="278"/>
  <c r="B18" i="278" s="1"/>
  <c r="B19" i="278" s="1"/>
  <c r="B20" i="278" s="1"/>
  <c r="B21" i="278" s="1"/>
  <c r="B22" i="278" s="1"/>
  <c r="B23" i="278" s="1"/>
  <c r="B24" i="278" s="1"/>
  <c r="B25" i="278" s="1"/>
  <c r="B26" i="278" s="1"/>
  <c r="B27" i="278" s="1"/>
  <c r="B28" i="278" s="1"/>
  <c r="B29" i="278" s="1"/>
  <c r="B30" i="278" s="1"/>
  <c r="B31" i="278" s="1"/>
  <c r="B32" i="278" s="1"/>
  <c r="B33" i="278" s="1"/>
  <c r="B34" i="278" s="1"/>
  <c r="B35" i="278" s="1"/>
  <c r="B36" i="278" s="1"/>
  <c r="B37" i="278" s="1"/>
  <c r="B38" i="278" s="1"/>
  <c r="B39" i="278" s="1"/>
  <c r="B40" i="278" s="1"/>
  <c r="B41" i="278" s="1"/>
  <c r="B42" i="278" s="1"/>
  <c r="B43" i="278" s="1"/>
  <c r="B44" i="278" s="1"/>
  <c r="B45" i="278" s="1"/>
  <c r="B46" i="278" s="1"/>
  <c r="B17" i="277"/>
  <c r="B18" i="277" s="1"/>
  <c r="B19" i="277" s="1"/>
  <c r="B20" i="277" s="1"/>
  <c r="B21" i="277" s="1"/>
  <c r="B22" i="277" s="1"/>
  <c r="B23" i="277" s="1"/>
  <c r="B24" i="277" s="1"/>
  <c r="B25" i="277" s="1"/>
  <c r="B26" i="277" s="1"/>
  <c r="B27" i="277" s="1"/>
  <c r="B28" i="277" s="1"/>
  <c r="B29" i="277" s="1"/>
  <c r="B30" i="277" s="1"/>
  <c r="B31" i="277" s="1"/>
  <c r="B32" i="277" s="1"/>
  <c r="B33" i="277" s="1"/>
  <c r="B34" i="277" s="1"/>
  <c r="B35" i="277" s="1"/>
  <c r="B36" i="277" s="1"/>
  <c r="B37" i="277" s="1"/>
  <c r="B38" i="277" s="1"/>
  <c r="B39" i="277" s="1"/>
  <c r="B40" i="277" s="1"/>
  <c r="B41" i="277" s="1"/>
  <c r="B42" i="277" s="1"/>
  <c r="B43" i="277" s="1"/>
  <c r="B44" i="277" s="1"/>
  <c r="B45" i="277" s="1"/>
  <c r="B46" i="277" s="1"/>
  <c r="B17" i="276"/>
  <c r="B18" i="276" s="1"/>
  <c r="B19" i="276" s="1"/>
  <c r="B20" i="276" s="1"/>
  <c r="B21" i="276" s="1"/>
  <c r="B22" i="276" s="1"/>
  <c r="B23" i="276" s="1"/>
  <c r="B24" i="276" s="1"/>
  <c r="B25" i="276" s="1"/>
  <c r="B26" i="276" s="1"/>
  <c r="B27" i="276" s="1"/>
  <c r="B28" i="276" s="1"/>
  <c r="B29" i="276" s="1"/>
  <c r="B30" i="276" s="1"/>
  <c r="B31" i="276" s="1"/>
  <c r="B32" i="276" s="1"/>
  <c r="B33" i="276" s="1"/>
  <c r="B34" i="276" s="1"/>
  <c r="B35" i="276" s="1"/>
  <c r="B36" i="276" s="1"/>
  <c r="B37" i="276" s="1"/>
  <c r="B38" i="276" s="1"/>
  <c r="B39" i="276" s="1"/>
  <c r="B40" i="276" s="1"/>
  <c r="B41" i="276" s="1"/>
  <c r="B42" i="276" s="1"/>
  <c r="B43" i="276" s="1"/>
  <c r="B44" i="276" s="1"/>
  <c r="B45" i="276" s="1"/>
  <c r="B46" i="276" s="1"/>
  <c r="B17" i="273"/>
  <c r="B18" i="273" s="1"/>
  <c r="B19" i="273" s="1"/>
  <c r="B20" i="273" s="1"/>
  <c r="B21" i="273" s="1"/>
  <c r="B22" i="273" s="1"/>
  <c r="B23" i="273" s="1"/>
  <c r="B24" i="273" s="1"/>
  <c r="B25" i="273" s="1"/>
  <c r="B26" i="273" s="1"/>
  <c r="B27" i="273" s="1"/>
  <c r="B28" i="273" s="1"/>
  <c r="B29" i="273" s="1"/>
  <c r="B30" i="273" s="1"/>
  <c r="B31" i="273" s="1"/>
  <c r="B32" i="273" s="1"/>
  <c r="B33" i="273" s="1"/>
  <c r="B34" i="273" s="1"/>
  <c r="B35" i="273" s="1"/>
  <c r="B36" i="273" s="1"/>
  <c r="B37" i="273" s="1"/>
  <c r="B38" i="273" s="1"/>
  <c r="B39" i="273" s="1"/>
  <c r="B40" i="273" s="1"/>
  <c r="B41" i="273" s="1"/>
  <c r="B42" i="273" s="1"/>
  <c r="B43" i="273" s="1"/>
  <c r="B44" i="273" s="1"/>
  <c r="B45" i="273" s="1"/>
  <c r="B46" i="273" s="1"/>
  <c r="B17" i="274"/>
  <c r="B18" i="274" s="1"/>
  <c r="B19" i="274" s="1"/>
  <c r="B20" i="274" s="1"/>
  <c r="B21" i="274" s="1"/>
  <c r="B22" i="274" s="1"/>
  <c r="B23" i="274" s="1"/>
  <c r="B24" i="274" s="1"/>
  <c r="B25" i="274" s="1"/>
  <c r="B26" i="274" s="1"/>
  <c r="B27" i="274" s="1"/>
  <c r="B28" i="274" s="1"/>
  <c r="B29" i="274" s="1"/>
  <c r="B30" i="274" s="1"/>
  <c r="B31" i="274" s="1"/>
  <c r="B32" i="274" s="1"/>
  <c r="B33" i="274" s="1"/>
  <c r="B34" i="274" s="1"/>
  <c r="B35" i="274" s="1"/>
  <c r="B36" i="274" s="1"/>
  <c r="B37" i="274" s="1"/>
  <c r="B38" i="274" s="1"/>
  <c r="B39" i="274" s="1"/>
  <c r="B40" i="274" s="1"/>
  <c r="B41" i="274" s="1"/>
  <c r="B42" i="274" s="1"/>
  <c r="B43" i="274" s="1"/>
  <c r="B44" i="274" s="1"/>
  <c r="B45" i="274" s="1"/>
  <c r="B46" i="274" s="1"/>
  <c r="B17" i="275"/>
  <c r="B18" i="275" s="1"/>
  <c r="B19" i="275" s="1"/>
  <c r="B20" i="275" s="1"/>
  <c r="B21" i="275" s="1"/>
  <c r="B22" i="275" s="1"/>
  <c r="B23" i="275" s="1"/>
  <c r="B24" i="275" s="1"/>
  <c r="B25" i="275" s="1"/>
  <c r="B26" i="275" s="1"/>
  <c r="B27" i="275" s="1"/>
  <c r="B28" i="275" s="1"/>
  <c r="B29" i="275" s="1"/>
  <c r="B30" i="275" s="1"/>
  <c r="B31" i="275" s="1"/>
  <c r="B32" i="275" s="1"/>
  <c r="B33" i="275" s="1"/>
  <c r="B34" i="275" s="1"/>
  <c r="B35" i="275" s="1"/>
  <c r="B36" i="275" s="1"/>
  <c r="B37" i="275" s="1"/>
  <c r="B38" i="275" s="1"/>
  <c r="B39" i="275" s="1"/>
  <c r="B40" i="275" s="1"/>
  <c r="B41" i="275" s="1"/>
  <c r="B42" i="275" s="1"/>
  <c r="B43" i="275" s="1"/>
  <c r="B44" i="275" s="1"/>
  <c r="B45" i="275" s="1"/>
  <c r="B46" i="275" s="1"/>
  <c r="B17" i="284"/>
  <c r="B18" i="284" s="1"/>
  <c r="B19" i="284" s="1"/>
  <c r="B20" i="284" s="1"/>
  <c r="B21" i="284" s="1"/>
  <c r="B22" i="284" s="1"/>
  <c r="B23" i="284" s="1"/>
  <c r="B24" i="284" s="1"/>
  <c r="B25" i="284" s="1"/>
  <c r="B26" i="284" s="1"/>
  <c r="B27" i="284" s="1"/>
  <c r="B28" i="284" s="1"/>
  <c r="B29" i="284" s="1"/>
  <c r="B30" i="284" s="1"/>
  <c r="B31" i="284" s="1"/>
  <c r="B32" i="284" s="1"/>
  <c r="B33" i="284" s="1"/>
  <c r="B34" i="284" s="1"/>
  <c r="B35" i="284" s="1"/>
  <c r="B36" i="284" s="1"/>
  <c r="B37" i="284" s="1"/>
  <c r="B38" i="284" s="1"/>
  <c r="B39" i="284" s="1"/>
  <c r="B40" i="284" s="1"/>
  <c r="B41" i="284" s="1"/>
  <c r="B42" i="284" s="1"/>
  <c r="B43" i="284" s="1"/>
  <c r="B44" i="284" s="1"/>
  <c r="B45" i="284" s="1"/>
  <c r="B46" i="284" s="1"/>
  <c r="B17" i="285"/>
  <c r="B18" i="285" s="1"/>
  <c r="B19" i="285" s="1"/>
  <c r="B20" i="285" s="1"/>
  <c r="B21" i="285" s="1"/>
  <c r="B22" i="285" s="1"/>
  <c r="B23" i="285" s="1"/>
  <c r="B24" i="285" s="1"/>
  <c r="B25" i="285" s="1"/>
  <c r="B26" i="285" s="1"/>
  <c r="B27" i="285" s="1"/>
  <c r="B28" i="285" s="1"/>
  <c r="B29" i="285" s="1"/>
  <c r="B30" i="285" s="1"/>
  <c r="B31" i="285" s="1"/>
  <c r="B32" i="285" s="1"/>
  <c r="B33" i="285" s="1"/>
  <c r="B34" i="285" s="1"/>
  <c r="B35" i="285" s="1"/>
  <c r="B36" i="285" s="1"/>
  <c r="B37" i="285" s="1"/>
  <c r="B38" i="285" s="1"/>
  <c r="B39" i="285" s="1"/>
  <c r="B40" i="285" s="1"/>
  <c r="B41" i="285" s="1"/>
  <c r="B42" i="285" s="1"/>
  <c r="B43" i="285" s="1"/>
  <c r="B44" i="285" s="1"/>
  <c r="B45" i="285" s="1"/>
  <c r="B46" i="285" s="1"/>
  <c r="B17" i="286"/>
  <c r="B18" i="286" s="1"/>
  <c r="B19" i="286" s="1"/>
  <c r="B20" i="286" s="1"/>
  <c r="B21" i="286" s="1"/>
  <c r="B22" i="286" s="1"/>
  <c r="B23" i="286" s="1"/>
  <c r="B24" i="286" s="1"/>
  <c r="B25" i="286" s="1"/>
  <c r="B26" i="286" s="1"/>
  <c r="B27" i="286" s="1"/>
  <c r="B28" i="286" s="1"/>
  <c r="B29" i="286" s="1"/>
  <c r="B30" i="286" s="1"/>
  <c r="B31" i="286" s="1"/>
  <c r="B32" i="286" s="1"/>
  <c r="B33" i="286" s="1"/>
  <c r="B34" i="286" s="1"/>
  <c r="B35" i="286" s="1"/>
  <c r="B36" i="286" s="1"/>
  <c r="B37" i="286" s="1"/>
  <c r="B38" i="286" s="1"/>
  <c r="B39" i="286" s="1"/>
  <c r="B40" i="286" s="1"/>
  <c r="B41" i="286" s="1"/>
  <c r="B42" i="286" s="1"/>
  <c r="B43" i="286" s="1"/>
  <c r="B44" i="286" s="1"/>
  <c r="B45" i="286" s="1"/>
  <c r="B46" i="286" s="1"/>
  <c r="B17" i="288"/>
  <c r="B18" i="288" s="1"/>
  <c r="B19" i="288" s="1"/>
  <c r="B20" i="288" s="1"/>
  <c r="B21" i="288" s="1"/>
  <c r="B22" i="288" s="1"/>
  <c r="B23" i="288" s="1"/>
  <c r="B24" i="288" s="1"/>
  <c r="B25" i="288" s="1"/>
  <c r="B26" i="288" s="1"/>
  <c r="B27" i="288" s="1"/>
  <c r="B28" i="288" s="1"/>
  <c r="B29" i="288" s="1"/>
  <c r="B30" i="288" s="1"/>
  <c r="B31" i="288" s="1"/>
  <c r="B32" i="288" s="1"/>
  <c r="B33" i="288" s="1"/>
  <c r="B34" i="288" s="1"/>
  <c r="B35" i="288" s="1"/>
  <c r="B36" i="288" s="1"/>
  <c r="B37" i="288" s="1"/>
  <c r="B38" i="288" s="1"/>
  <c r="B39" i="288" s="1"/>
  <c r="B40" i="288" s="1"/>
  <c r="B41" i="288" s="1"/>
  <c r="B42" i="288" s="1"/>
  <c r="B43" i="288" s="1"/>
  <c r="B44" i="288" s="1"/>
  <c r="B45" i="288" s="1"/>
  <c r="B46" i="288" s="1"/>
  <c r="B17" i="289"/>
  <c r="B18" i="289" s="1"/>
  <c r="B19" i="289" s="1"/>
  <c r="B20" i="289" s="1"/>
  <c r="B21" i="289" s="1"/>
  <c r="B22" i="289" s="1"/>
  <c r="B23" i="289" s="1"/>
  <c r="B24" i="289" s="1"/>
  <c r="B25" i="289" s="1"/>
  <c r="B26" i="289" s="1"/>
  <c r="B27" i="289" s="1"/>
  <c r="B28" i="289" s="1"/>
  <c r="B29" i="289" s="1"/>
  <c r="B30" i="289" s="1"/>
  <c r="B31" i="289" s="1"/>
  <c r="B32" i="289" s="1"/>
  <c r="B33" i="289" s="1"/>
  <c r="B34" i="289" s="1"/>
  <c r="B35" i="289" s="1"/>
  <c r="B36" i="289" s="1"/>
  <c r="B37" i="289" s="1"/>
  <c r="B38" i="289" s="1"/>
  <c r="B39" i="289" s="1"/>
  <c r="B40" i="289" s="1"/>
  <c r="B41" i="289" s="1"/>
  <c r="B42" i="289" s="1"/>
  <c r="B43" i="289" s="1"/>
  <c r="B44" i="289" s="1"/>
  <c r="B45" i="289" s="1"/>
  <c r="B46" i="289" s="1"/>
  <c r="B17" i="290"/>
  <c r="B18" i="290" s="1"/>
  <c r="B19" i="290" s="1"/>
  <c r="B20" i="290" s="1"/>
  <c r="B21" i="290" s="1"/>
  <c r="B22" i="290" s="1"/>
  <c r="B23" i="290" s="1"/>
  <c r="B24" i="290" s="1"/>
  <c r="B25" i="290" s="1"/>
  <c r="B26" i="290" s="1"/>
  <c r="B27" i="290" s="1"/>
  <c r="B28" i="290" s="1"/>
  <c r="B29" i="290" s="1"/>
  <c r="B30" i="290" s="1"/>
  <c r="B31" i="290" s="1"/>
  <c r="B32" i="290" s="1"/>
  <c r="B33" i="290" s="1"/>
  <c r="B34" i="290" s="1"/>
  <c r="B35" i="290" s="1"/>
  <c r="B36" i="290" s="1"/>
  <c r="B37" i="290" s="1"/>
  <c r="B38" i="290" s="1"/>
  <c r="B39" i="290" s="1"/>
  <c r="B40" i="290" s="1"/>
  <c r="B41" i="290" s="1"/>
  <c r="B42" i="290" s="1"/>
  <c r="B43" i="290" s="1"/>
  <c r="B44" i="290" s="1"/>
  <c r="B45" i="290" s="1"/>
  <c r="B46" i="290" s="1"/>
  <c r="B17" i="291"/>
  <c r="B18" i="291" s="1"/>
  <c r="B19" i="291" s="1"/>
  <c r="B20" i="291" s="1"/>
  <c r="B21" i="291" s="1"/>
  <c r="B22" i="291" s="1"/>
  <c r="B23" i="291" s="1"/>
  <c r="B24" i="291" s="1"/>
  <c r="B25" i="291" s="1"/>
  <c r="B26" i="291" s="1"/>
  <c r="B27" i="291" s="1"/>
  <c r="B28" i="291" s="1"/>
  <c r="B29" i="291" s="1"/>
  <c r="B30" i="291" s="1"/>
  <c r="B31" i="291" s="1"/>
  <c r="B32" i="291" s="1"/>
  <c r="B33" i="291" s="1"/>
  <c r="B34" i="291" s="1"/>
  <c r="B35" i="291" s="1"/>
  <c r="B36" i="291" s="1"/>
  <c r="B37" i="291" s="1"/>
  <c r="B38" i="291" s="1"/>
  <c r="B39" i="291" s="1"/>
  <c r="B40" i="291" s="1"/>
  <c r="B41" i="291" s="1"/>
  <c r="B42" i="291" s="1"/>
  <c r="B43" i="291" s="1"/>
  <c r="B44" i="291" s="1"/>
  <c r="B45" i="291" s="1"/>
  <c r="B46" i="291" s="1"/>
  <c r="B17" i="292"/>
  <c r="B18" i="292" s="1"/>
  <c r="B19" i="292" s="1"/>
  <c r="B20" i="292" s="1"/>
  <c r="B21" i="292" s="1"/>
  <c r="B22" i="292" s="1"/>
  <c r="B23" i="292" s="1"/>
  <c r="B24" i="292" s="1"/>
  <c r="B25" i="292" s="1"/>
  <c r="B26" i="292" s="1"/>
  <c r="B27" i="292" s="1"/>
  <c r="B28" i="292" s="1"/>
  <c r="B29" i="292" s="1"/>
  <c r="B30" i="292" s="1"/>
  <c r="B31" i="292" s="1"/>
  <c r="B32" i="292" s="1"/>
  <c r="B33" i="292" s="1"/>
  <c r="B34" i="292" s="1"/>
  <c r="B35" i="292" s="1"/>
  <c r="B36" i="292" s="1"/>
  <c r="B37" i="292" s="1"/>
  <c r="B38" i="292" s="1"/>
  <c r="B39" i="292" s="1"/>
  <c r="B40" i="292" s="1"/>
  <c r="B41" i="292" s="1"/>
  <c r="B42" i="292" s="1"/>
  <c r="B43" i="292" s="1"/>
  <c r="B44" i="292" s="1"/>
  <c r="B45" i="292" s="1"/>
  <c r="B46" i="292" s="1"/>
  <c r="B17" i="293"/>
  <c r="B18" i="293" s="1"/>
  <c r="B19" i="293" s="1"/>
  <c r="B20" i="293" s="1"/>
  <c r="B21" i="293" s="1"/>
  <c r="B22" i="293" s="1"/>
  <c r="B23" i="293" s="1"/>
  <c r="B24" i="293" s="1"/>
  <c r="B25" i="293" s="1"/>
  <c r="B26" i="293" s="1"/>
  <c r="B27" i="293" s="1"/>
  <c r="B28" i="293" s="1"/>
  <c r="B29" i="293" s="1"/>
  <c r="B30" i="293" s="1"/>
  <c r="B31" i="293" s="1"/>
  <c r="B32" i="293" s="1"/>
  <c r="B33" i="293" s="1"/>
  <c r="B34" i="293" s="1"/>
  <c r="B35" i="293" s="1"/>
  <c r="B36" i="293" s="1"/>
  <c r="B37" i="293" s="1"/>
  <c r="B38" i="293" s="1"/>
  <c r="B39" i="293" s="1"/>
  <c r="B40" i="293" s="1"/>
  <c r="B41" i="293" s="1"/>
  <c r="B42" i="293" s="1"/>
  <c r="B43" i="293" s="1"/>
  <c r="B44" i="293" s="1"/>
  <c r="B45" i="293" s="1"/>
  <c r="B46" i="293" s="1"/>
  <c r="B17" i="294"/>
  <c r="B18" i="294" s="1"/>
  <c r="B19" i="294" s="1"/>
  <c r="B20" i="294" s="1"/>
  <c r="B21" i="294" s="1"/>
  <c r="B22" i="294" s="1"/>
  <c r="B23" i="294" s="1"/>
  <c r="B24" i="294" s="1"/>
  <c r="B25" i="294" s="1"/>
  <c r="B26" i="294" s="1"/>
  <c r="B27" i="294" s="1"/>
  <c r="B28" i="294" s="1"/>
  <c r="B29" i="294" s="1"/>
  <c r="B30" i="294" s="1"/>
  <c r="B31" i="294" s="1"/>
  <c r="B32" i="294" s="1"/>
  <c r="B33" i="294" s="1"/>
  <c r="B34" i="294" s="1"/>
  <c r="B35" i="294" s="1"/>
  <c r="B36" i="294" s="1"/>
  <c r="B37" i="294" s="1"/>
  <c r="B38" i="294" s="1"/>
  <c r="B39" i="294" s="1"/>
  <c r="B40" i="294" s="1"/>
  <c r="B41" i="294" s="1"/>
  <c r="B42" i="294" s="1"/>
  <c r="B43" i="294" s="1"/>
  <c r="B44" i="294" s="1"/>
  <c r="B45" i="294" s="1"/>
  <c r="B46" i="294" s="1"/>
  <c r="B17" i="295"/>
  <c r="B18" i="295" s="1"/>
  <c r="B19" i="295" s="1"/>
  <c r="B20" i="295" s="1"/>
  <c r="B21" i="295" s="1"/>
  <c r="B22" i="295" s="1"/>
  <c r="B23" i="295" s="1"/>
  <c r="B24" i="295" s="1"/>
  <c r="B25" i="295" s="1"/>
  <c r="B26" i="295" s="1"/>
  <c r="B27" i="295" s="1"/>
  <c r="B28" i="295" s="1"/>
  <c r="B29" i="295" s="1"/>
  <c r="B30" i="295" s="1"/>
  <c r="B31" i="295" s="1"/>
  <c r="B32" i="295" s="1"/>
  <c r="B33" i="295" s="1"/>
  <c r="B34" i="295" s="1"/>
  <c r="B35" i="295" s="1"/>
  <c r="B36" i="295" s="1"/>
  <c r="B37" i="295" s="1"/>
  <c r="B38" i="295" s="1"/>
  <c r="B39" i="295" s="1"/>
  <c r="B40" i="295" s="1"/>
  <c r="B41" i="295" s="1"/>
  <c r="B42" i="295" s="1"/>
  <c r="B43" i="295" s="1"/>
  <c r="B44" i="295" s="1"/>
  <c r="B45" i="295" s="1"/>
  <c r="B46" i="295" s="1"/>
  <c r="B17" i="296"/>
  <c r="B18" i="296" s="1"/>
  <c r="B19" i="296" s="1"/>
  <c r="B20" i="296" s="1"/>
  <c r="B21" i="296" s="1"/>
  <c r="B22" i="296" s="1"/>
  <c r="B23" i="296" s="1"/>
  <c r="B24" i="296" s="1"/>
  <c r="B25" i="296" s="1"/>
  <c r="B26" i="296" s="1"/>
  <c r="B27" i="296" s="1"/>
  <c r="B28" i="296" s="1"/>
  <c r="B29" i="296" s="1"/>
  <c r="B30" i="296" s="1"/>
  <c r="B31" i="296" s="1"/>
  <c r="B32" i="296" s="1"/>
  <c r="B33" i="296" s="1"/>
  <c r="B34" i="296" s="1"/>
  <c r="B35" i="296" s="1"/>
  <c r="B36" i="296" s="1"/>
  <c r="B37" i="296" s="1"/>
  <c r="B38" i="296" s="1"/>
  <c r="B39" i="296" s="1"/>
  <c r="B40" i="296" s="1"/>
  <c r="B41" i="296" s="1"/>
  <c r="B42" i="296" s="1"/>
  <c r="B43" i="296" s="1"/>
  <c r="B44" i="296" s="1"/>
  <c r="B45" i="296" s="1"/>
  <c r="B46" i="296" s="1"/>
  <c r="B17" i="297"/>
  <c r="B18" i="297" s="1"/>
  <c r="B19" i="297" s="1"/>
  <c r="B20" i="297" s="1"/>
  <c r="B21" i="297" s="1"/>
  <c r="B22" i="297" s="1"/>
  <c r="B23" i="297" s="1"/>
  <c r="B24" i="297" s="1"/>
  <c r="B25" i="297" s="1"/>
  <c r="B26" i="297" s="1"/>
  <c r="B27" i="297" s="1"/>
  <c r="B28" i="297" s="1"/>
  <c r="B29" i="297" s="1"/>
  <c r="B30" i="297" s="1"/>
  <c r="B31" i="297" s="1"/>
  <c r="B32" i="297" s="1"/>
  <c r="B33" i="297" s="1"/>
  <c r="B34" i="297" s="1"/>
  <c r="B35" i="297" s="1"/>
  <c r="B36" i="297" s="1"/>
  <c r="B37" i="297" s="1"/>
  <c r="B38" i="297" s="1"/>
  <c r="B39" i="297" s="1"/>
  <c r="B40" i="297" s="1"/>
  <c r="B41" i="297" s="1"/>
  <c r="B42" i="297" s="1"/>
  <c r="B43" i="297" s="1"/>
  <c r="B44" i="297" s="1"/>
  <c r="B45" i="297" s="1"/>
  <c r="B46" i="297" s="1"/>
  <c r="B17" i="298"/>
  <c r="B18" i="298" s="1"/>
  <c r="B19" i="298" s="1"/>
  <c r="B20" i="298" s="1"/>
  <c r="B21" i="298" s="1"/>
  <c r="B22" i="298" s="1"/>
  <c r="B23" i="298" s="1"/>
  <c r="B24" i="298" s="1"/>
  <c r="B25" i="298" s="1"/>
  <c r="B26" i="298" s="1"/>
  <c r="B27" i="298" s="1"/>
  <c r="B28" i="298" s="1"/>
  <c r="B29" i="298" s="1"/>
  <c r="B30" i="298" s="1"/>
  <c r="B31" i="298" s="1"/>
  <c r="B32" i="298" s="1"/>
  <c r="B33" i="298" s="1"/>
  <c r="B34" i="298" s="1"/>
  <c r="B35" i="298" s="1"/>
  <c r="B36" i="298" s="1"/>
  <c r="B37" i="298" s="1"/>
  <c r="B38" i="298" s="1"/>
  <c r="B39" i="298" s="1"/>
  <c r="B40" i="298" s="1"/>
  <c r="B41" i="298" s="1"/>
  <c r="B42" i="298" s="1"/>
  <c r="B43" i="298" s="1"/>
  <c r="B44" i="298" s="1"/>
  <c r="B45" i="298" s="1"/>
  <c r="B46" i="298" s="1"/>
  <c r="B17" i="299"/>
  <c r="B18" i="299" s="1"/>
  <c r="B19" i="299" s="1"/>
  <c r="B20" i="299" s="1"/>
  <c r="B21" i="299" s="1"/>
  <c r="B22" i="299" s="1"/>
  <c r="B23" i="299" s="1"/>
  <c r="B24" i="299" s="1"/>
  <c r="B25" i="299" s="1"/>
  <c r="B26" i="299" s="1"/>
  <c r="B27" i="299" s="1"/>
  <c r="B28" i="299" s="1"/>
  <c r="B29" i="299" s="1"/>
  <c r="B30" i="299" s="1"/>
  <c r="B31" i="299" s="1"/>
  <c r="B32" i="299" s="1"/>
  <c r="B33" i="299" s="1"/>
  <c r="B34" i="299" s="1"/>
  <c r="B35" i="299" s="1"/>
  <c r="B36" i="299" s="1"/>
  <c r="B37" i="299" s="1"/>
  <c r="B38" i="299" s="1"/>
  <c r="B39" i="299" s="1"/>
  <c r="B40" i="299" s="1"/>
  <c r="B41" i="299" s="1"/>
  <c r="B42" i="299" s="1"/>
  <c r="B43" i="299" s="1"/>
  <c r="B44" i="299" s="1"/>
  <c r="B45" i="299" s="1"/>
  <c r="B46" i="299" s="1"/>
  <c r="B17" i="300"/>
  <c r="B18" i="300" s="1"/>
  <c r="B19" i="300" s="1"/>
  <c r="B20" i="300" s="1"/>
  <c r="B21" i="300" s="1"/>
  <c r="B22" i="300" s="1"/>
  <c r="B23" i="300" s="1"/>
  <c r="B24" i="300" s="1"/>
  <c r="B25" i="300" s="1"/>
  <c r="B26" i="300" s="1"/>
  <c r="B27" i="300" s="1"/>
  <c r="B28" i="300" s="1"/>
  <c r="B29" i="300" s="1"/>
  <c r="B30" i="300" s="1"/>
  <c r="B31" i="300" s="1"/>
  <c r="B32" i="300" s="1"/>
  <c r="B33" i="300" s="1"/>
  <c r="B34" i="300" s="1"/>
  <c r="B35" i="300" s="1"/>
  <c r="B36" i="300" s="1"/>
  <c r="B37" i="300" s="1"/>
  <c r="B38" i="300" s="1"/>
  <c r="B39" i="300" s="1"/>
  <c r="B40" i="300" s="1"/>
  <c r="B41" i="300" s="1"/>
  <c r="B42" i="300" s="1"/>
  <c r="B43" i="300" s="1"/>
  <c r="B44" i="300" s="1"/>
  <c r="B45" i="300" s="1"/>
  <c r="B46" i="300" s="1"/>
  <c r="B17" i="301"/>
  <c r="B18" i="301" s="1"/>
  <c r="B19" i="301" s="1"/>
  <c r="B20" i="301" s="1"/>
  <c r="B21" i="301" s="1"/>
  <c r="B22" i="301" s="1"/>
  <c r="B23" i="301" s="1"/>
  <c r="B24" i="301" s="1"/>
  <c r="B25" i="301" s="1"/>
  <c r="B26" i="301" s="1"/>
  <c r="B27" i="301" s="1"/>
  <c r="B28" i="301" s="1"/>
  <c r="B29" i="301" s="1"/>
  <c r="B30" i="301" s="1"/>
  <c r="B31" i="301" s="1"/>
  <c r="B32" i="301" s="1"/>
  <c r="B33" i="301" s="1"/>
  <c r="B34" i="301" s="1"/>
  <c r="B35" i="301" s="1"/>
  <c r="B36" i="301" s="1"/>
  <c r="B37" i="301" s="1"/>
  <c r="B38" i="301" s="1"/>
  <c r="B39" i="301" s="1"/>
  <c r="B40" i="301" s="1"/>
  <c r="B41" i="301" s="1"/>
  <c r="B42" i="301" s="1"/>
  <c r="B43" i="301" s="1"/>
  <c r="B44" i="301" s="1"/>
  <c r="B45" i="301" s="1"/>
  <c r="B46" i="301" s="1"/>
  <c r="B17" i="302"/>
  <c r="B18" i="302" s="1"/>
  <c r="B19" i="302" s="1"/>
  <c r="B20" i="302" s="1"/>
  <c r="B21" i="302" s="1"/>
  <c r="B22" i="302" s="1"/>
  <c r="B23" i="302" s="1"/>
  <c r="B24" i="302" s="1"/>
  <c r="B25" i="302" s="1"/>
  <c r="B26" i="302" s="1"/>
  <c r="B27" i="302" s="1"/>
  <c r="B28" i="302" s="1"/>
  <c r="B29" i="302" s="1"/>
  <c r="B30" i="302" s="1"/>
  <c r="B31" i="302" s="1"/>
  <c r="B32" i="302" s="1"/>
  <c r="B33" i="302" s="1"/>
  <c r="B34" i="302" s="1"/>
  <c r="B35" i="302" s="1"/>
  <c r="B36" i="302" s="1"/>
  <c r="B37" i="302" s="1"/>
  <c r="B38" i="302" s="1"/>
  <c r="B39" i="302" s="1"/>
  <c r="B40" i="302" s="1"/>
  <c r="B41" i="302" s="1"/>
  <c r="B42" i="302" s="1"/>
  <c r="B43" i="302" s="1"/>
  <c r="B44" i="302" s="1"/>
  <c r="B45" i="302" s="1"/>
  <c r="B46" i="302" s="1"/>
  <c r="B17" i="303"/>
  <c r="B18" i="303" s="1"/>
  <c r="B19" i="303" s="1"/>
  <c r="B20" i="303" s="1"/>
  <c r="B21" i="303" s="1"/>
  <c r="B22" i="303" s="1"/>
  <c r="B23" i="303" s="1"/>
  <c r="B24" i="303" s="1"/>
  <c r="B25" i="303" s="1"/>
  <c r="B26" i="303" s="1"/>
  <c r="B27" i="303" s="1"/>
  <c r="B28" i="303" s="1"/>
  <c r="B29" i="303" s="1"/>
  <c r="B30" i="303" s="1"/>
  <c r="B31" i="303" s="1"/>
  <c r="B32" i="303" s="1"/>
  <c r="B33" i="303" s="1"/>
  <c r="B34" i="303" s="1"/>
  <c r="B35" i="303" s="1"/>
  <c r="B36" i="303" s="1"/>
  <c r="B37" i="303" s="1"/>
  <c r="B38" i="303" s="1"/>
  <c r="B39" i="303" s="1"/>
  <c r="B40" i="303" s="1"/>
  <c r="B41" i="303" s="1"/>
  <c r="B42" i="303" s="1"/>
  <c r="B43" i="303" s="1"/>
  <c r="B44" i="303" s="1"/>
  <c r="B45" i="303" s="1"/>
  <c r="B46" i="303" s="1"/>
  <c r="B17" i="304"/>
  <c r="B18" i="304" s="1"/>
  <c r="B19" i="304" s="1"/>
  <c r="B20" i="304" s="1"/>
  <c r="B21" i="304" s="1"/>
  <c r="B22" i="304" s="1"/>
  <c r="B23" i="304" s="1"/>
  <c r="B24" i="304" s="1"/>
  <c r="B25" i="304" s="1"/>
  <c r="B26" i="304" s="1"/>
  <c r="B27" i="304" s="1"/>
  <c r="B28" i="304" s="1"/>
  <c r="B29" i="304" s="1"/>
  <c r="B30" i="304" s="1"/>
  <c r="B31" i="304" s="1"/>
  <c r="B32" i="304" s="1"/>
  <c r="B33" i="304" s="1"/>
  <c r="B34" i="304" s="1"/>
  <c r="B35" i="304" s="1"/>
  <c r="B36" i="304" s="1"/>
  <c r="B37" i="304" s="1"/>
  <c r="B38" i="304" s="1"/>
  <c r="B39" i="304" s="1"/>
  <c r="B40" i="304" s="1"/>
  <c r="B41" i="304" s="1"/>
  <c r="B42" i="304" s="1"/>
  <c r="B43" i="304" s="1"/>
  <c r="B44" i="304" s="1"/>
  <c r="B45" i="304" s="1"/>
  <c r="B46" i="304" s="1"/>
  <c r="B17" i="305"/>
  <c r="B18" i="305" s="1"/>
  <c r="B19" i="305" s="1"/>
  <c r="B20" i="305" s="1"/>
  <c r="B21" i="305" s="1"/>
  <c r="B22" i="305" s="1"/>
  <c r="B23" i="305" s="1"/>
  <c r="B24" i="305" s="1"/>
  <c r="B25" i="305" s="1"/>
  <c r="B26" i="305" s="1"/>
  <c r="B27" i="305" s="1"/>
  <c r="B28" i="305" s="1"/>
  <c r="B29" i="305" s="1"/>
  <c r="B30" i="305" s="1"/>
  <c r="B31" i="305" s="1"/>
  <c r="B32" i="305" s="1"/>
  <c r="B33" i="305" s="1"/>
  <c r="B34" i="305" s="1"/>
  <c r="B35" i="305" s="1"/>
  <c r="B36" i="305" s="1"/>
  <c r="B37" i="305" s="1"/>
  <c r="B38" i="305" s="1"/>
  <c r="B39" i="305" s="1"/>
  <c r="B40" i="305" s="1"/>
  <c r="B41" i="305" s="1"/>
  <c r="B42" i="305" s="1"/>
  <c r="B43" i="305" s="1"/>
  <c r="B44" i="305" s="1"/>
  <c r="B45" i="305" s="1"/>
  <c r="B46" i="305" s="1"/>
  <c r="B17" i="306"/>
  <c r="B18" i="306" s="1"/>
  <c r="B19" i="306" s="1"/>
  <c r="B20" i="306" s="1"/>
  <c r="B21" i="306" s="1"/>
  <c r="B22" i="306" s="1"/>
  <c r="B23" i="306" s="1"/>
  <c r="B24" i="306" s="1"/>
  <c r="B25" i="306" s="1"/>
  <c r="B26" i="306" s="1"/>
  <c r="B27" i="306" s="1"/>
  <c r="B28" i="306" s="1"/>
  <c r="B29" i="306" s="1"/>
  <c r="B30" i="306" s="1"/>
  <c r="B31" i="306" s="1"/>
  <c r="B32" i="306" s="1"/>
  <c r="B33" i="306" s="1"/>
  <c r="B34" i="306" s="1"/>
  <c r="B35" i="306" s="1"/>
  <c r="B36" i="306" s="1"/>
  <c r="B37" i="306" s="1"/>
  <c r="B38" i="306" s="1"/>
  <c r="B39" i="306" s="1"/>
  <c r="B40" i="306" s="1"/>
  <c r="B41" i="306" s="1"/>
  <c r="B42" i="306" s="1"/>
  <c r="B43" i="306" s="1"/>
  <c r="B44" i="306" s="1"/>
  <c r="B45" i="306" s="1"/>
  <c r="B46" i="306" s="1"/>
  <c r="O13" i="253"/>
  <c r="P13" i="253" s="1"/>
  <c r="Q13" i="253" s="1"/>
  <c r="R13" i="253" s="1"/>
  <c r="S13" i="253" s="1"/>
  <c r="T13" i="253" s="1"/>
  <c r="U13" i="253" s="1"/>
  <c r="V13" i="253" s="1"/>
  <c r="W13" i="253" s="1"/>
  <c r="X13" i="253" s="1"/>
  <c r="Y13" i="253" s="1"/>
  <c r="Z13" i="253" s="1"/>
  <c r="AA13" i="253" s="1"/>
  <c r="AB13" i="253" s="1"/>
  <c r="AC13" i="253" s="1"/>
  <c r="AD13" i="253" s="1"/>
  <c r="AE13" i="253" s="1"/>
  <c r="AF13" i="253" s="1"/>
  <c r="AG13" i="253" s="1"/>
  <c r="AH13" i="253" s="1"/>
  <c r="O13" i="254"/>
  <c r="P13" i="254" s="1"/>
  <c r="Q13" i="254" s="1"/>
  <c r="R13" i="254" s="1"/>
  <c r="S13" i="254" s="1"/>
  <c r="T13" i="254" s="1"/>
  <c r="U13" i="254" s="1"/>
  <c r="V13" i="254" s="1"/>
  <c r="W13" i="254" s="1"/>
  <c r="X13" i="254" s="1"/>
  <c r="Y13" i="254" s="1"/>
  <c r="Z13" i="254" s="1"/>
  <c r="AA13" i="254" s="1"/>
  <c r="AB13" i="254" s="1"/>
  <c r="AC13" i="254" s="1"/>
  <c r="AD13" i="254" s="1"/>
  <c r="AE13" i="254" s="1"/>
  <c r="AF13" i="254" s="1"/>
  <c r="AG13" i="254" s="1"/>
  <c r="AH13" i="254" s="1"/>
  <c r="O13" i="256"/>
  <c r="P13" i="256" s="1"/>
  <c r="Q13" i="256" s="1"/>
  <c r="R13" i="256" s="1"/>
  <c r="S13" i="256" s="1"/>
  <c r="T13" i="256" s="1"/>
  <c r="U13" i="256" s="1"/>
  <c r="V13" i="256" s="1"/>
  <c r="W13" i="256" s="1"/>
  <c r="X13" i="256" s="1"/>
  <c r="Y13" i="256" s="1"/>
  <c r="Z13" i="256" s="1"/>
  <c r="AA13" i="256" s="1"/>
  <c r="AB13" i="256" s="1"/>
  <c r="AC13" i="256" s="1"/>
  <c r="AD13" i="256" s="1"/>
  <c r="AE13" i="256" s="1"/>
  <c r="AF13" i="256" s="1"/>
  <c r="AG13" i="256" s="1"/>
  <c r="AH13" i="256" s="1"/>
  <c r="O13" i="257"/>
  <c r="P13" i="257" s="1"/>
  <c r="Q13" i="257" s="1"/>
  <c r="R13" i="257" s="1"/>
  <c r="S13" i="257" s="1"/>
  <c r="T13" i="257" s="1"/>
  <c r="U13" i="257" s="1"/>
  <c r="V13" i="257" s="1"/>
  <c r="W13" i="257" s="1"/>
  <c r="X13" i="257" s="1"/>
  <c r="Y13" i="257" s="1"/>
  <c r="Z13" i="257" s="1"/>
  <c r="AA13" i="257" s="1"/>
  <c r="AB13" i="257" s="1"/>
  <c r="AC13" i="257" s="1"/>
  <c r="AD13" i="257" s="1"/>
  <c r="AE13" i="257" s="1"/>
  <c r="AF13" i="257" s="1"/>
  <c r="AG13" i="257" s="1"/>
  <c r="AH13" i="257" s="1"/>
  <c r="O13" i="258"/>
  <c r="P13" i="258" s="1"/>
  <c r="Q13" i="258" s="1"/>
  <c r="R13" i="258" s="1"/>
  <c r="S13" i="258" s="1"/>
  <c r="T13" i="258" s="1"/>
  <c r="U13" i="258" s="1"/>
  <c r="V13" i="258" s="1"/>
  <c r="W13" i="258" s="1"/>
  <c r="X13" i="258" s="1"/>
  <c r="Y13" i="258" s="1"/>
  <c r="Z13" i="258" s="1"/>
  <c r="AA13" i="258" s="1"/>
  <c r="AB13" i="258" s="1"/>
  <c r="AC13" i="258" s="1"/>
  <c r="AD13" i="258" s="1"/>
  <c r="AE13" i="258" s="1"/>
  <c r="AF13" i="258" s="1"/>
  <c r="AG13" i="258" s="1"/>
  <c r="AH13" i="258" s="1"/>
  <c r="O13" i="259"/>
  <c r="P13" i="259" s="1"/>
  <c r="Q13" i="259" s="1"/>
  <c r="R13" i="259" s="1"/>
  <c r="S13" i="259" s="1"/>
  <c r="T13" i="259" s="1"/>
  <c r="U13" i="259" s="1"/>
  <c r="V13" i="259" s="1"/>
  <c r="W13" i="259" s="1"/>
  <c r="X13" i="259" s="1"/>
  <c r="Y13" i="259" s="1"/>
  <c r="Z13" i="259" s="1"/>
  <c r="AA13" i="259" s="1"/>
  <c r="AB13" i="259" s="1"/>
  <c r="AC13" i="259" s="1"/>
  <c r="AD13" i="259" s="1"/>
  <c r="AE13" i="259" s="1"/>
  <c r="AF13" i="259" s="1"/>
  <c r="AG13" i="259" s="1"/>
  <c r="AH13" i="259" s="1"/>
  <c r="O13" i="266"/>
  <c r="P13" i="266" s="1"/>
  <c r="Q13" i="266" s="1"/>
  <c r="R13" i="266" s="1"/>
  <c r="S13" i="266" s="1"/>
  <c r="T13" i="266" s="1"/>
  <c r="U13" i="266" s="1"/>
  <c r="V13" i="266" s="1"/>
  <c r="W13" i="266" s="1"/>
  <c r="X13" i="266" s="1"/>
  <c r="Y13" i="266" s="1"/>
  <c r="Z13" i="266" s="1"/>
  <c r="AA13" i="266" s="1"/>
  <c r="AB13" i="266" s="1"/>
  <c r="AC13" i="266" s="1"/>
  <c r="AD13" i="266" s="1"/>
  <c r="AE13" i="266" s="1"/>
  <c r="AF13" i="266" s="1"/>
  <c r="AG13" i="266" s="1"/>
  <c r="AH13" i="266" s="1"/>
  <c r="O13" i="264"/>
  <c r="P13" i="264" s="1"/>
  <c r="Q13" i="264" s="1"/>
  <c r="R13" i="264" s="1"/>
  <c r="S13" i="264" s="1"/>
  <c r="T13" i="264" s="1"/>
  <c r="U13" i="264" s="1"/>
  <c r="V13" i="264" s="1"/>
  <c r="W13" i="264" s="1"/>
  <c r="X13" i="264" s="1"/>
  <c r="Y13" i="264" s="1"/>
  <c r="Z13" i="264" s="1"/>
  <c r="AA13" i="264" s="1"/>
  <c r="AB13" i="264" s="1"/>
  <c r="AC13" i="264" s="1"/>
  <c r="AD13" i="264" s="1"/>
  <c r="AE13" i="264" s="1"/>
  <c r="AF13" i="264" s="1"/>
  <c r="AG13" i="264" s="1"/>
  <c r="AH13" i="264" s="1"/>
  <c r="O13" i="265"/>
  <c r="P13" i="265" s="1"/>
  <c r="Q13" i="265" s="1"/>
  <c r="R13" i="265" s="1"/>
  <c r="S13" i="265" s="1"/>
  <c r="T13" i="265" s="1"/>
  <c r="U13" i="265" s="1"/>
  <c r="V13" i="265" s="1"/>
  <c r="W13" i="265" s="1"/>
  <c r="X13" i="265" s="1"/>
  <c r="Y13" i="265" s="1"/>
  <c r="Z13" i="265" s="1"/>
  <c r="AA13" i="265" s="1"/>
  <c r="AB13" i="265" s="1"/>
  <c r="AC13" i="265" s="1"/>
  <c r="AD13" i="265" s="1"/>
  <c r="AE13" i="265" s="1"/>
  <c r="AF13" i="265" s="1"/>
  <c r="AG13" i="265" s="1"/>
  <c r="AH13" i="265" s="1"/>
  <c r="O13" i="260"/>
  <c r="P13" i="260" s="1"/>
  <c r="Q13" i="260" s="1"/>
  <c r="R13" i="260" s="1"/>
  <c r="S13" i="260" s="1"/>
  <c r="T13" i="260" s="1"/>
  <c r="U13" i="260" s="1"/>
  <c r="V13" i="260" s="1"/>
  <c r="W13" i="260" s="1"/>
  <c r="X13" i="260" s="1"/>
  <c r="Y13" i="260" s="1"/>
  <c r="Z13" i="260" s="1"/>
  <c r="AA13" i="260" s="1"/>
  <c r="AB13" i="260" s="1"/>
  <c r="AC13" i="260" s="1"/>
  <c r="AD13" i="260" s="1"/>
  <c r="AE13" i="260" s="1"/>
  <c r="AF13" i="260" s="1"/>
  <c r="AG13" i="260" s="1"/>
  <c r="AH13" i="260" s="1"/>
  <c r="O13" i="261"/>
  <c r="P13" i="261" s="1"/>
  <c r="Q13" i="261" s="1"/>
  <c r="R13" i="261" s="1"/>
  <c r="S13" i="261" s="1"/>
  <c r="T13" i="261" s="1"/>
  <c r="U13" i="261" s="1"/>
  <c r="V13" i="261" s="1"/>
  <c r="W13" i="261" s="1"/>
  <c r="X13" i="261" s="1"/>
  <c r="Y13" i="261" s="1"/>
  <c r="Z13" i="261" s="1"/>
  <c r="AA13" i="261" s="1"/>
  <c r="AB13" i="261" s="1"/>
  <c r="AC13" i="261" s="1"/>
  <c r="AD13" i="261" s="1"/>
  <c r="AE13" i="261" s="1"/>
  <c r="AF13" i="261" s="1"/>
  <c r="AG13" i="261" s="1"/>
  <c r="AH13" i="261" s="1"/>
  <c r="O13" i="262"/>
  <c r="P13" i="262" s="1"/>
  <c r="Q13" i="262" s="1"/>
  <c r="R13" i="262" s="1"/>
  <c r="S13" i="262" s="1"/>
  <c r="T13" i="262" s="1"/>
  <c r="U13" i="262" s="1"/>
  <c r="V13" i="262" s="1"/>
  <c r="W13" i="262" s="1"/>
  <c r="X13" i="262" s="1"/>
  <c r="Y13" i="262" s="1"/>
  <c r="Z13" i="262" s="1"/>
  <c r="AA13" i="262" s="1"/>
  <c r="AB13" i="262" s="1"/>
  <c r="AC13" i="262" s="1"/>
  <c r="AD13" i="262" s="1"/>
  <c r="AE13" i="262" s="1"/>
  <c r="AF13" i="262" s="1"/>
  <c r="AG13" i="262" s="1"/>
  <c r="AH13" i="262" s="1"/>
  <c r="O13" i="263"/>
  <c r="P13" i="263" s="1"/>
  <c r="Q13" i="263" s="1"/>
  <c r="R13" i="263" s="1"/>
  <c r="S13" i="263" s="1"/>
  <c r="T13" i="263" s="1"/>
  <c r="U13" i="263" s="1"/>
  <c r="V13" i="263" s="1"/>
  <c r="W13" i="263" s="1"/>
  <c r="X13" i="263" s="1"/>
  <c r="Y13" i="263" s="1"/>
  <c r="Z13" i="263" s="1"/>
  <c r="AA13" i="263" s="1"/>
  <c r="AB13" i="263" s="1"/>
  <c r="AC13" i="263" s="1"/>
  <c r="AD13" i="263" s="1"/>
  <c r="AE13" i="263" s="1"/>
  <c r="AF13" i="263" s="1"/>
  <c r="AG13" i="263" s="1"/>
  <c r="AH13" i="263" s="1"/>
  <c r="O13" i="267"/>
  <c r="P13" i="267" s="1"/>
  <c r="Q13" i="267" s="1"/>
  <c r="R13" i="267" s="1"/>
  <c r="S13" i="267" s="1"/>
  <c r="T13" i="267" s="1"/>
  <c r="U13" i="267" s="1"/>
  <c r="V13" i="267" s="1"/>
  <c r="W13" i="267" s="1"/>
  <c r="X13" i="267" s="1"/>
  <c r="Y13" i="267" s="1"/>
  <c r="Z13" i="267" s="1"/>
  <c r="AA13" i="267" s="1"/>
  <c r="AB13" i="267" s="1"/>
  <c r="AC13" i="267" s="1"/>
  <c r="AD13" i="267" s="1"/>
  <c r="AE13" i="267" s="1"/>
  <c r="AF13" i="267" s="1"/>
  <c r="AG13" i="267" s="1"/>
  <c r="AH13" i="267" s="1"/>
  <c r="O13" i="268"/>
  <c r="P13" i="268" s="1"/>
  <c r="Q13" i="268" s="1"/>
  <c r="R13" i="268" s="1"/>
  <c r="S13" i="268" s="1"/>
  <c r="T13" i="268" s="1"/>
  <c r="U13" i="268" s="1"/>
  <c r="V13" i="268" s="1"/>
  <c r="W13" i="268" s="1"/>
  <c r="X13" i="268" s="1"/>
  <c r="Y13" i="268" s="1"/>
  <c r="Z13" i="268" s="1"/>
  <c r="AA13" i="268" s="1"/>
  <c r="AB13" i="268" s="1"/>
  <c r="AC13" i="268" s="1"/>
  <c r="AD13" i="268" s="1"/>
  <c r="AE13" i="268" s="1"/>
  <c r="AF13" i="268" s="1"/>
  <c r="AG13" i="268" s="1"/>
  <c r="AH13" i="268" s="1"/>
  <c r="O13" i="269"/>
  <c r="P13" i="269" s="1"/>
  <c r="Q13" i="269" s="1"/>
  <c r="R13" i="269" s="1"/>
  <c r="S13" i="269" s="1"/>
  <c r="T13" i="269" s="1"/>
  <c r="U13" i="269" s="1"/>
  <c r="V13" i="269" s="1"/>
  <c r="W13" i="269" s="1"/>
  <c r="X13" i="269" s="1"/>
  <c r="Y13" i="269" s="1"/>
  <c r="Z13" i="269" s="1"/>
  <c r="AA13" i="269" s="1"/>
  <c r="AB13" i="269" s="1"/>
  <c r="AC13" i="269" s="1"/>
  <c r="AD13" i="269" s="1"/>
  <c r="AE13" i="269" s="1"/>
  <c r="AF13" i="269" s="1"/>
  <c r="AG13" i="269" s="1"/>
  <c r="AH13" i="269" s="1"/>
  <c r="O13" i="270"/>
  <c r="P13" i="270" s="1"/>
  <c r="Q13" i="270" s="1"/>
  <c r="R13" i="270" s="1"/>
  <c r="S13" i="270" s="1"/>
  <c r="T13" i="270" s="1"/>
  <c r="U13" i="270" s="1"/>
  <c r="V13" i="270" s="1"/>
  <c r="W13" i="270" s="1"/>
  <c r="X13" i="270" s="1"/>
  <c r="Y13" i="270" s="1"/>
  <c r="Z13" i="270" s="1"/>
  <c r="AA13" i="270" s="1"/>
  <c r="AB13" i="270" s="1"/>
  <c r="AC13" i="270" s="1"/>
  <c r="AD13" i="270" s="1"/>
  <c r="AE13" i="270" s="1"/>
  <c r="AF13" i="270" s="1"/>
  <c r="AG13" i="270" s="1"/>
  <c r="AH13" i="270" s="1"/>
  <c r="O13" i="271"/>
  <c r="P13" i="271" s="1"/>
  <c r="Q13" i="271" s="1"/>
  <c r="R13" i="271" s="1"/>
  <c r="S13" i="271" s="1"/>
  <c r="T13" i="271" s="1"/>
  <c r="U13" i="271" s="1"/>
  <c r="V13" i="271" s="1"/>
  <c r="W13" i="271" s="1"/>
  <c r="X13" i="271" s="1"/>
  <c r="Y13" i="271" s="1"/>
  <c r="Z13" i="271" s="1"/>
  <c r="AA13" i="271" s="1"/>
  <c r="AB13" i="271" s="1"/>
  <c r="AC13" i="271" s="1"/>
  <c r="AD13" i="271" s="1"/>
  <c r="AE13" i="271" s="1"/>
  <c r="AF13" i="271" s="1"/>
  <c r="AG13" i="271" s="1"/>
  <c r="AH13" i="271" s="1"/>
  <c r="O13" i="272"/>
  <c r="P13" i="272" s="1"/>
  <c r="Q13" i="272" s="1"/>
  <c r="R13" i="272" s="1"/>
  <c r="S13" i="272" s="1"/>
  <c r="T13" i="272" s="1"/>
  <c r="U13" i="272" s="1"/>
  <c r="V13" i="272" s="1"/>
  <c r="W13" i="272" s="1"/>
  <c r="X13" i="272" s="1"/>
  <c r="Y13" i="272" s="1"/>
  <c r="Z13" i="272" s="1"/>
  <c r="AA13" i="272" s="1"/>
  <c r="AB13" i="272" s="1"/>
  <c r="AC13" i="272" s="1"/>
  <c r="AD13" i="272" s="1"/>
  <c r="AE13" i="272" s="1"/>
  <c r="AF13" i="272" s="1"/>
  <c r="AG13" i="272" s="1"/>
  <c r="AH13" i="272" s="1"/>
  <c r="O13" i="283"/>
  <c r="P13" i="283" s="1"/>
  <c r="Q13" i="283" s="1"/>
  <c r="R13" i="283" s="1"/>
  <c r="S13" i="283" s="1"/>
  <c r="T13" i="283" s="1"/>
  <c r="U13" i="283" s="1"/>
  <c r="V13" i="283" s="1"/>
  <c r="W13" i="283" s="1"/>
  <c r="X13" i="283" s="1"/>
  <c r="Y13" i="283" s="1"/>
  <c r="Z13" i="283" s="1"/>
  <c r="AA13" i="283" s="1"/>
  <c r="AB13" i="283" s="1"/>
  <c r="AC13" i="283" s="1"/>
  <c r="AD13" i="283" s="1"/>
  <c r="AE13" i="283" s="1"/>
  <c r="AF13" i="283" s="1"/>
  <c r="AG13" i="283" s="1"/>
  <c r="AH13" i="283" s="1"/>
  <c r="O13" i="282"/>
  <c r="P13" i="282" s="1"/>
  <c r="Q13" i="282" s="1"/>
  <c r="R13" i="282" s="1"/>
  <c r="S13" i="282" s="1"/>
  <c r="T13" i="282" s="1"/>
  <c r="U13" i="282" s="1"/>
  <c r="V13" i="282" s="1"/>
  <c r="W13" i="282" s="1"/>
  <c r="X13" i="282" s="1"/>
  <c r="Y13" i="282" s="1"/>
  <c r="Z13" i="282" s="1"/>
  <c r="AA13" i="282" s="1"/>
  <c r="AB13" i="282" s="1"/>
  <c r="AC13" i="282" s="1"/>
  <c r="AD13" i="282" s="1"/>
  <c r="AE13" i="282" s="1"/>
  <c r="AF13" i="282" s="1"/>
  <c r="AG13" i="282" s="1"/>
  <c r="AH13" i="282" s="1"/>
  <c r="O13" i="281"/>
  <c r="P13" i="281" s="1"/>
  <c r="Q13" i="281" s="1"/>
  <c r="R13" i="281" s="1"/>
  <c r="S13" i="281" s="1"/>
  <c r="T13" i="281" s="1"/>
  <c r="U13" i="281" s="1"/>
  <c r="V13" i="281" s="1"/>
  <c r="W13" i="281" s="1"/>
  <c r="X13" i="281" s="1"/>
  <c r="Y13" i="281" s="1"/>
  <c r="Z13" i="281" s="1"/>
  <c r="AA13" i="281" s="1"/>
  <c r="AB13" i="281" s="1"/>
  <c r="AC13" i="281" s="1"/>
  <c r="AD13" i="281" s="1"/>
  <c r="AE13" i="281" s="1"/>
  <c r="AF13" i="281" s="1"/>
  <c r="AG13" i="281" s="1"/>
  <c r="AH13" i="281" s="1"/>
  <c r="O13" i="280"/>
  <c r="P13" i="280" s="1"/>
  <c r="Q13" i="280" s="1"/>
  <c r="R13" i="280" s="1"/>
  <c r="S13" i="280" s="1"/>
  <c r="T13" i="280" s="1"/>
  <c r="U13" i="280" s="1"/>
  <c r="V13" i="280" s="1"/>
  <c r="W13" i="280" s="1"/>
  <c r="X13" i="280" s="1"/>
  <c r="Y13" i="280" s="1"/>
  <c r="Z13" i="280" s="1"/>
  <c r="AA13" i="280" s="1"/>
  <c r="AB13" i="280" s="1"/>
  <c r="AC13" i="280" s="1"/>
  <c r="AD13" i="280" s="1"/>
  <c r="AE13" i="280" s="1"/>
  <c r="AF13" i="280" s="1"/>
  <c r="AG13" i="280" s="1"/>
  <c r="AH13" i="280" s="1"/>
  <c r="O13" i="279"/>
  <c r="P13" i="279" s="1"/>
  <c r="Q13" i="279" s="1"/>
  <c r="R13" i="279" s="1"/>
  <c r="S13" i="279" s="1"/>
  <c r="T13" i="279" s="1"/>
  <c r="U13" i="279" s="1"/>
  <c r="V13" i="279" s="1"/>
  <c r="W13" i="279" s="1"/>
  <c r="X13" i="279" s="1"/>
  <c r="Y13" i="279" s="1"/>
  <c r="Z13" i="279" s="1"/>
  <c r="AA13" i="279" s="1"/>
  <c r="AB13" i="279" s="1"/>
  <c r="AC13" i="279" s="1"/>
  <c r="AD13" i="279" s="1"/>
  <c r="AE13" i="279" s="1"/>
  <c r="AF13" i="279" s="1"/>
  <c r="AG13" i="279" s="1"/>
  <c r="AH13" i="279" s="1"/>
  <c r="O13" i="278"/>
  <c r="P13" i="278" s="1"/>
  <c r="Q13" i="278" s="1"/>
  <c r="R13" i="278" s="1"/>
  <c r="S13" i="278" s="1"/>
  <c r="T13" i="278" s="1"/>
  <c r="U13" i="278" s="1"/>
  <c r="V13" i="278" s="1"/>
  <c r="W13" i="278" s="1"/>
  <c r="X13" i="278" s="1"/>
  <c r="Y13" i="278" s="1"/>
  <c r="Z13" i="278" s="1"/>
  <c r="AA13" i="278" s="1"/>
  <c r="AB13" i="278" s="1"/>
  <c r="AC13" i="278" s="1"/>
  <c r="AD13" i="278" s="1"/>
  <c r="AE13" i="278" s="1"/>
  <c r="AF13" i="278" s="1"/>
  <c r="AG13" i="278" s="1"/>
  <c r="AH13" i="278" s="1"/>
  <c r="O13" i="277"/>
  <c r="P13" i="277" s="1"/>
  <c r="Q13" i="277" s="1"/>
  <c r="R13" i="277" s="1"/>
  <c r="S13" i="277" s="1"/>
  <c r="T13" i="277" s="1"/>
  <c r="U13" i="277" s="1"/>
  <c r="V13" i="277" s="1"/>
  <c r="W13" i="277" s="1"/>
  <c r="X13" i="277" s="1"/>
  <c r="Y13" i="277" s="1"/>
  <c r="Z13" i="277" s="1"/>
  <c r="AA13" i="277" s="1"/>
  <c r="AB13" i="277" s="1"/>
  <c r="AC13" i="277" s="1"/>
  <c r="AD13" i="277" s="1"/>
  <c r="AE13" i="277" s="1"/>
  <c r="AF13" i="277" s="1"/>
  <c r="AG13" i="277" s="1"/>
  <c r="AH13" i="277" s="1"/>
  <c r="O13" i="276"/>
  <c r="P13" i="276" s="1"/>
  <c r="Q13" i="276" s="1"/>
  <c r="R13" i="276" s="1"/>
  <c r="S13" i="276" s="1"/>
  <c r="T13" i="276" s="1"/>
  <c r="U13" i="276" s="1"/>
  <c r="V13" i="276" s="1"/>
  <c r="W13" i="276" s="1"/>
  <c r="X13" i="276" s="1"/>
  <c r="Y13" i="276" s="1"/>
  <c r="Z13" i="276" s="1"/>
  <c r="AA13" i="276" s="1"/>
  <c r="AB13" i="276" s="1"/>
  <c r="AC13" i="276" s="1"/>
  <c r="AD13" i="276" s="1"/>
  <c r="AE13" i="276" s="1"/>
  <c r="AF13" i="276" s="1"/>
  <c r="AG13" i="276" s="1"/>
  <c r="AH13" i="276" s="1"/>
  <c r="O13" i="273"/>
  <c r="P13" i="273" s="1"/>
  <c r="Q13" i="273" s="1"/>
  <c r="R13" i="273" s="1"/>
  <c r="S13" i="273" s="1"/>
  <c r="T13" i="273" s="1"/>
  <c r="U13" i="273" s="1"/>
  <c r="V13" i="273" s="1"/>
  <c r="W13" i="273" s="1"/>
  <c r="X13" i="273" s="1"/>
  <c r="Y13" i="273" s="1"/>
  <c r="Z13" i="273" s="1"/>
  <c r="AA13" i="273" s="1"/>
  <c r="AB13" i="273" s="1"/>
  <c r="AC13" i="273" s="1"/>
  <c r="AD13" i="273" s="1"/>
  <c r="AE13" i="273" s="1"/>
  <c r="AF13" i="273" s="1"/>
  <c r="AG13" i="273" s="1"/>
  <c r="AH13" i="273" s="1"/>
  <c r="O13" i="274"/>
  <c r="P13" i="274" s="1"/>
  <c r="Q13" i="274" s="1"/>
  <c r="R13" i="274" s="1"/>
  <c r="S13" i="274" s="1"/>
  <c r="T13" i="274" s="1"/>
  <c r="U13" i="274" s="1"/>
  <c r="V13" i="274" s="1"/>
  <c r="W13" i="274" s="1"/>
  <c r="X13" i="274" s="1"/>
  <c r="Y13" i="274" s="1"/>
  <c r="Z13" i="274" s="1"/>
  <c r="AA13" i="274" s="1"/>
  <c r="AB13" i="274" s="1"/>
  <c r="AC13" i="274" s="1"/>
  <c r="AD13" i="274" s="1"/>
  <c r="AE13" i="274" s="1"/>
  <c r="AF13" i="274" s="1"/>
  <c r="AG13" i="274" s="1"/>
  <c r="AH13" i="274" s="1"/>
  <c r="O13" i="275"/>
  <c r="P13" i="275" s="1"/>
  <c r="Q13" i="275" s="1"/>
  <c r="R13" i="275" s="1"/>
  <c r="S13" i="275" s="1"/>
  <c r="T13" i="275" s="1"/>
  <c r="U13" i="275" s="1"/>
  <c r="V13" i="275" s="1"/>
  <c r="W13" i="275" s="1"/>
  <c r="X13" i="275" s="1"/>
  <c r="Y13" i="275" s="1"/>
  <c r="Z13" i="275" s="1"/>
  <c r="AA13" i="275" s="1"/>
  <c r="AB13" i="275" s="1"/>
  <c r="AC13" i="275" s="1"/>
  <c r="AD13" i="275" s="1"/>
  <c r="AE13" i="275" s="1"/>
  <c r="AF13" i="275" s="1"/>
  <c r="AG13" i="275" s="1"/>
  <c r="AH13" i="275" s="1"/>
  <c r="O13" i="284"/>
  <c r="P13" i="284" s="1"/>
  <c r="Q13" i="284" s="1"/>
  <c r="R13" i="284" s="1"/>
  <c r="S13" i="284" s="1"/>
  <c r="T13" i="284" s="1"/>
  <c r="U13" i="284" s="1"/>
  <c r="V13" i="284" s="1"/>
  <c r="W13" i="284" s="1"/>
  <c r="X13" i="284" s="1"/>
  <c r="Y13" i="284" s="1"/>
  <c r="Z13" i="284" s="1"/>
  <c r="AA13" i="284" s="1"/>
  <c r="AB13" i="284" s="1"/>
  <c r="AC13" i="284" s="1"/>
  <c r="AD13" i="284" s="1"/>
  <c r="AE13" i="284" s="1"/>
  <c r="AF13" i="284" s="1"/>
  <c r="AG13" i="284" s="1"/>
  <c r="AH13" i="284" s="1"/>
  <c r="O13" i="285"/>
  <c r="P13" i="285" s="1"/>
  <c r="Q13" i="285" s="1"/>
  <c r="R13" i="285" s="1"/>
  <c r="S13" i="285" s="1"/>
  <c r="T13" i="285" s="1"/>
  <c r="U13" i="285" s="1"/>
  <c r="V13" i="285" s="1"/>
  <c r="W13" i="285" s="1"/>
  <c r="X13" i="285" s="1"/>
  <c r="Y13" i="285" s="1"/>
  <c r="Z13" i="285" s="1"/>
  <c r="AA13" i="285" s="1"/>
  <c r="AB13" i="285" s="1"/>
  <c r="AC13" i="285" s="1"/>
  <c r="AD13" i="285" s="1"/>
  <c r="AE13" i="285" s="1"/>
  <c r="AF13" i="285" s="1"/>
  <c r="AG13" i="285" s="1"/>
  <c r="AH13" i="285" s="1"/>
  <c r="O13" i="286"/>
  <c r="P13" i="286" s="1"/>
  <c r="Q13" i="286" s="1"/>
  <c r="R13" i="286" s="1"/>
  <c r="S13" i="286" s="1"/>
  <c r="T13" i="286" s="1"/>
  <c r="U13" i="286" s="1"/>
  <c r="V13" i="286" s="1"/>
  <c r="W13" i="286" s="1"/>
  <c r="X13" i="286" s="1"/>
  <c r="Y13" i="286" s="1"/>
  <c r="Z13" i="286" s="1"/>
  <c r="AA13" i="286" s="1"/>
  <c r="AB13" i="286" s="1"/>
  <c r="AC13" i="286" s="1"/>
  <c r="AD13" i="286" s="1"/>
  <c r="AE13" i="286" s="1"/>
  <c r="AF13" i="286" s="1"/>
  <c r="AG13" i="286" s="1"/>
  <c r="AH13" i="286" s="1"/>
  <c r="O13" i="288"/>
  <c r="P13" i="288" s="1"/>
  <c r="Q13" i="288" s="1"/>
  <c r="R13" i="288" s="1"/>
  <c r="S13" i="288" s="1"/>
  <c r="T13" i="288" s="1"/>
  <c r="U13" i="288" s="1"/>
  <c r="V13" i="288" s="1"/>
  <c r="W13" i="288" s="1"/>
  <c r="X13" i="288" s="1"/>
  <c r="Y13" i="288" s="1"/>
  <c r="Z13" i="288" s="1"/>
  <c r="AA13" i="288" s="1"/>
  <c r="AB13" i="288" s="1"/>
  <c r="AC13" i="288" s="1"/>
  <c r="AD13" i="288" s="1"/>
  <c r="AE13" i="288" s="1"/>
  <c r="AF13" i="288" s="1"/>
  <c r="AG13" i="288" s="1"/>
  <c r="AH13" i="288" s="1"/>
  <c r="O13" i="289"/>
  <c r="P13" i="289" s="1"/>
  <c r="Q13" i="289" s="1"/>
  <c r="R13" i="289" s="1"/>
  <c r="S13" i="289" s="1"/>
  <c r="T13" i="289" s="1"/>
  <c r="U13" i="289" s="1"/>
  <c r="V13" i="289" s="1"/>
  <c r="W13" i="289" s="1"/>
  <c r="X13" i="289" s="1"/>
  <c r="Y13" i="289" s="1"/>
  <c r="Z13" i="289" s="1"/>
  <c r="AA13" i="289" s="1"/>
  <c r="AB13" i="289" s="1"/>
  <c r="AC13" i="289" s="1"/>
  <c r="AD13" i="289" s="1"/>
  <c r="AE13" i="289" s="1"/>
  <c r="AF13" i="289" s="1"/>
  <c r="AG13" i="289" s="1"/>
  <c r="AH13" i="289" s="1"/>
  <c r="O13" i="290"/>
  <c r="P13" i="290" s="1"/>
  <c r="Q13" i="290" s="1"/>
  <c r="R13" i="290" s="1"/>
  <c r="S13" i="290" s="1"/>
  <c r="T13" i="290" s="1"/>
  <c r="U13" i="290" s="1"/>
  <c r="V13" i="290" s="1"/>
  <c r="W13" i="290" s="1"/>
  <c r="X13" i="290" s="1"/>
  <c r="Y13" i="290" s="1"/>
  <c r="Z13" i="290" s="1"/>
  <c r="AA13" i="290" s="1"/>
  <c r="AB13" i="290" s="1"/>
  <c r="AC13" i="290" s="1"/>
  <c r="AD13" i="290" s="1"/>
  <c r="AE13" i="290" s="1"/>
  <c r="AF13" i="290" s="1"/>
  <c r="AG13" i="290" s="1"/>
  <c r="AH13" i="290" s="1"/>
  <c r="O13" i="291"/>
  <c r="P13" i="291" s="1"/>
  <c r="Q13" i="291" s="1"/>
  <c r="R13" i="291" s="1"/>
  <c r="S13" i="291" s="1"/>
  <c r="T13" i="291" s="1"/>
  <c r="U13" i="291" s="1"/>
  <c r="V13" i="291" s="1"/>
  <c r="W13" i="291" s="1"/>
  <c r="X13" i="291" s="1"/>
  <c r="Y13" i="291" s="1"/>
  <c r="Z13" i="291" s="1"/>
  <c r="AA13" i="291" s="1"/>
  <c r="AB13" i="291" s="1"/>
  <c r="AC13" i="291" s="1"/>
  <c r="AD13" i="291" s="1"/>
  <c r="AE13" i="291" s="1"/>
  <c r="AF13" i="291" s="1"/>
  <c r="AG13" i="291" s="1"/>
  <c r="AH13" i="291" s="1"/>
  <c r="O13" i="292"/>
  <c r="P13" i="292" s="1"/>
  <c r="Q13" i="292" s="1"/>
  <c r="R13" i="292" s="1"/>
  <c r="S13" i="292" s="1"/>
  <c r="T13" i="292" s="1"/>
  <c r="U13" i="292" s="1"/>
  <c r="V13" i="292" s="1"/>
  <c r="W13" i="292" s="1"/>
  <c r="X13" i="292" s="1"/>
  <c r="Y13" i="292" s="1"/>
  <c r="Z13" i="292" s="1"/>
  <c r="AA13" i="292" s="1"/>
  <c r="AB13" i="292" s="1"/>
  <c r="AC13" i="292" s="1"/>
  <c r="AD13" i="292" s="1"/>
  <c r="AE13" i="292" s="1"/>
  <c r="AF13" i="292" s="1"/>
  <c r="AG13" i="292" s="1"/>
  <c r="AH13" i="292" s="1"/>
  <c r="O13" i="293"/>
  <c r="P13" i="293" s="1"/>
  <c r="Q13" i="293" s="1"/>
  <c r="R13" i="293" s="1"/>
  <c r="S13" i="293" s="1"/>
  <c r="T13" i="293" s="1"/>
  <c r="U13" i="293" s="1"/>
  <c r="V13" i="293" s="1"/>
  <c r="W13" i="293" s="1"/>
  <c r="X13" i="293" s="1"/>
  <c r="Y13" i="293" s="1"/>
  <c r="Z13" i="293" s="1"/>
  <c r="AA13" i="293" s="1"/>
  <c r="AB13" i="293" s="1"/>
  <c r="AC13" i="293" s="1"/>
  <c r="AD13" i="293" s="1"/>
  <c r="AE13" i="293" s="1"/>
  <c r="AF13" i="293" s="1"/>
  <c r="AG13" i="293" s="1"/>
  <c r="AH13" i="293" s="1"/>
  <c r="O13" i="294"/>
  <c r="P13" i="294" s="1"/>
  <c r="Q13" i="294" s="1"/>
  <c r="R13" i="294" s="1"/>
  <c r="S13" i="294" s="1"/>
  <c r="T13" i="294" s="1"/>
  <c r="U13" i="294" s="1"/>
  <c r="V13" i="294" s="1"/>
  <c r="W13" i="294" s="1"/>
  <c r="X13" i="294" s="1"/>
  <c r="Y13" i="294" s="1"/>
  <c r="Z13" i="294" s="1"/>
  <c r="AA13" i="294" s="1"/>
  <c r="AB13" i="294" s="1"/>
  <c r="AC13" i="294" s="1"/>
  <c r="AD13" i="294" s="1"/>
  <c r="AE13" i="294" s="1"/>
  <c r="AF13" i="294" s="1"/>
  <c r="AG13" i="294" s="1"/>
  <c r="AH13" i="294" s="1"/>
  <c r="O13" i="295"/>
  <c r="P13" i="295" s="1"/>
  <c r="Q13" i="295" s="1"/>
  <c r="R13" i="295" s="1"/>
  <c r="S13" i="295" s="1"/>
  <c r="T13" i="295" s="1"/>
  <c r="U13" i="295" s="1"/>
  <c r="V13" i="295" s="1"/>
  <c r="W13" i="295" s="1"/>
  <c r="X13" i="295" s="1"/>
  <c r="Y13" i="295" s="1"/>
  <c r="Z13" i="295" s="1"/>
  <c r="AA13" i="295" s="1"/>
  <c r="AB13" i="295" s="1"/>
  <c r="AC13" i="295" s="1"/>
  <c r="AD13" i="295" s="1"/>
  <c r="AE13" i="295" s="1"/>
  <c r="AF13" i="295" s="1"/>
  <c r="AG13" i="295" s="1"/>
  <c r="AH13" i="295" s="1"/>
  <c r="O13" i="296"/>
  <c r="P13" i="296" s="1"/>
  <c r="Q13" i="296" s="1"/>
  <c r="R13" i="296" s="1"/>
  <c r="S13" i="296" s="1"/>
  <c r="T13" i="296" s="1"/>
  <c r="U13" i="296" s="1"/>
  <c r="V13" i="296" s="1"/>
  <c r="W13" i="296" s="1"/>
  <c r="X13" i="296" s="1"/>
  <c r="Y13" i="296" s="1"/>
  <c r="Z13" i="296" s="1"/>
  <c r="AA13" i="296" s="1"/>
  <c r="AB13" i="296" s="1"/>
  <c r="AC13" i="296" s="1"/>
  <c r="AD13" i="296" s="1"/>
  <c r="AE13" i="296" s="1"/>
  <c r="AF13" i="296" s="1"/>
  <c r="AG13" i="296" s="1"/>
  <c r="AH13" i="296" s="1"/>
  <c r="O13" i="297"/>
  <c r="P13" i="297" s="1"/>
  <c r="Q13" i="297" s="1"/>
  <c r="R13" i="297" s="1"/>
  <c r="S13" i="297" s="1"/>
  <c r="T13" i="297" s="1"/>
  <c r="U13" i="297" s="1"/>
  <c r="V13" i="297" s="1"/>
  <c r="W13" i="297" s="1"/>
  <c r="X13" i="297" s="1"/>
  <c r="Y13" i="297" s="1"/>
  <c r="Z13" i="297" s="1"/>
  <c r="AA13" i="297" s="1"/>
  <c r="AB13" i="297" s="1"/>
  <c r="AC13" i="297" s="1"/>
  <c r="AD13" i="297" s="1"/>
  <c r="AE13" i="297" s="1"/>
  <c r="AF13" i="297" s="1"/>
  <c r="AG13" i="297" s="1"/>
  <c r="AH13" i="297" s="1"/>
  <c r="O13" i="298"/>
  <c r="P13" i="298" s="1"/>
  <c r="Q13" i="298" s="1"/>
  <c r="R13" i="298" s="1"/>
  <c r="S13" i="298" s="1"/>
  <c r="T13" i="298" s="1"/>
  <c r="U13" i="298" s="1"/>
  <c r="V13" i="298" s="1"/>
  <c r="W13" i="298" s="1"/>
  <c r="X13" i="298" s="1"/>
  <c r="Y13" i="298" s="1"/>
  <c r="Z13" i="298" s="1"/>
  <c r="AA13" i="298" s="1"/>
  <c r="AB13" i="298" s="1"/>
  <c r="AC13" i="298" s="1"/>
  <c r="AD13" i="298" s="1"/>
  <c r="AE13" i="298" s="1"/>
  <c r="AF13" i="298" s="1"/>
  <c r="AG13" i="298" s="1"/>
  <c r="AH13" i="298" s="1"/>
  <c r="O13" i="299"/>
  <c r="P13" i="299" s="1"/>
  <c r="Q13" i="299" s="1"/>
  <c r="R13" i="299" s="1"/>
  <c r="S13" i="299" s="1"/>
  <c r="T13" i="299" s="1"/>
  <c r="U13" i="299" s="1"/>
  <c r="V13" i="299" s="1"/>
  <c r="W13" i="299" s="1"/>
  <c r="X13" i="299" s="1"/>
  <c r="Y13" i="299" s="1"/>
  <c r="Z13" i="299" s="1"/>
  <c r="AA13" i="299" s="1"/>
  <c r="AB13" i="299" s="1"/>
  <c r="AC13" i="299" s="1"/>
  <c r="AD13" i="299" s="1"/>
  <c r="AE13" i="299" s="1"/>
  <c r="AF13" i="299" s="1"/>
  <c r="AG13" i="299" s="1"/>
  <c r="AH13" i="299" s="1"/>
  <c r="O13" i="300"/>
  <c r="P13" i="300" s="1"/>
  <c r="Q13" i="300" s="1"/>
  <c r="R13" i="300" s="1"/>
  <c r="S13" i="300" s="1"/>
  <c r="T13" i="300" s="1"/>
  <c r="U13" i="300" s="1"/>
  <c r="V13" i="300" s="1"/>
  <c r="W13" i="300" s="1"/>
  <c r="X13" i="300" s="1"/>
  <c r="Y13" i="300" s="1"/>
  <c r="Z13" i="300" s="1"/>
  <c r="AA13" i="300" s="1"/>
  <c r="AB13" i="300" s="1"/>
  <c r="AC13" i="300" s="1"/>
  <c r="AD13" i="300" s="1"/>
  <c r="AE13" i="300" s="1"/>
  <c r="AF13" i="300" s="1"/>
  <c r="AG13" i="300" s="1"/>
  <c r="AH13" i="300" s="1"/>
  <c r="O13" i="301"/>
  <c r="P13" i="301" s="1"/>
  <c r="Q13" i="301" s="1"/>
  <c r="R13" i="301" s="1"/>
  <c r="S13" i="301" s="1"/>
  <c r="T13" i="301" s="1"/>
  <c r="U13" i="301" s="1"/>
  <c r="V13" i="301" s="1"/>
  <c r="W13" i="301" s="1"/>
  <c r="X13" i="301" s="1"/>
  <c r="Y13" i="301" s="1"/>
  <c r="Z13" i="301" s="1"/>
  <c r="AA13" i="301" s="1"/>
  <c r="AB13" i="301" s="1"/>
  <c r="AC13" i="301" s="1"/>
  <c r="AD13" i="301" s="1"/>
  <c r="AE13" i="301" s="1"/>
  <c r="AF13" i="301" s="1"/>
  <c r="AG13" i="301" s="1"/>
  <c r="AH13" i="301" s="1"/>
  <c r="O13" i="302"/>
  <c r="P13" i="302" s="1"/>
  <c r="Q13" i="302" s="1"/>
  <c r="R13" i="302" s="1"/>
  <c r="S13" i="302" s="1"/>
  <c r="T13" i="302" s="1"/>
  <c r="U13" i="302" s="1"/>
  <c r="V13" i="302" s="1"/>
  <c r="W13" i="302" s="1"/>
  <c r="X13" i="302" s="1"/>
  <c r="Y13" i="302" s="1"/>
  <c r="Z13" i="302" s="1"/>
  <c r="AA13" i="302" s="1"/>
  <c r="AB13" i="302" s="1"/>
  <c r="AC13" i="302" s="1"/>
  <c r="AD13" i="302" s="1"/>
  <c r="AE13" i="302" s="1"/>
  <c r="AF13" i="302" s="1"/>
  <c r="AG13" i="302" s="1"/>
  <c r="AH13" i="302" s="1"/>
  <c r="O13" i="303"/>
  <c r="P13" i="303" s="1"/>
  <c r="Q13" i="303" s="1"/>
  <c r="R13" i="303" s="1"/>
  <c r="S13" i="303" s="1"/>
  <c r="T13" i="303" s="1"/>
  <c r="U13" i="303" s="1"/>
  <c r="V13" i="303" s="1"/>
  <c r="W13" i="303" s="1"/>
  <c r="X13" i="303" s="1"/>
  <c r="Y13" i="303" s="1"/>
  <c r="Z13" i="303" s="1"/>
  <c r="AA13" i="303" s="1"/>
  <c r="AB13" i="303" s="1"/>
  <c r="AC13" i="303" s="1"/>
  <c r="AD13" i="303" s="1"/>
  <c r="AE13" i="303" s="1"/>
  <c r="AF13" i="303" s="1"/>
  <c r="AG13" i="303" s="1"/>
  <c r="AH13" i="303" s="1"/>
  <c r="C44" i="311" l="1"/>
  <c r="C46" i="311"/>
  <c r="Y48" i="311"/>
  <c r="AE48" i="311"/>
  <c r="C43" i="311"/>
  <c r="C43" i="310"/>
  <c r="U48" i="311"/>
  <c r="AG48" i="168"/>
  <c r="C41" i="310"/>
  <c r="C44" i="310"/>
  <c r="AD48" i="311"/>
  <c r="M26" i="311"/>
  <c r="M27" i="311" s="1"/>
  <c r="M28" i="311" s="1"/>
  <c r="M29" i="311" s="1"/>
  <c r="M30" i="311" s="1"/>
  <c r="M31" i="311" s="1"/>
  <c r="M32" i="311"/>
  <c r="D16" i="311"/>
  <c r="C16" i="311" s="1"/>
  <c r="G26" i="311"/>
  <c r="P48" i="311"/>
  <c r="W48" i="311"/>
  <c r="AD48" i="310"/>
  <c r="J29" i="311"/>
  <c r="C38" i="311"/>
  <c r="D23" i="311"/>
  <c r="X48" i="311"/>
  <c r="J23" i="311"/>
  <c r="J24" i="311" s="1"/>
  <c r="J25" i="311" s="1"/>
  <c r="J26" i="311" s="1"/>
  <c r="J27" i="311" s="1"/>
  <c r="J28" i="311" s="1"/>
  <c r="S34" i="311"/>
  <c r="S35" i="311" s="1"/>
  <c r="S36" i="311" s="1"/>
  <c r="S37" i="311" s="1"/>
  <c r="D18" i="311"/>
  <c r="V48" i="311"/>
  <c r="N29" i="311"/>
  <c r="N30" i="311" s="1"/>
  <c r="N31" i="311" s="1"/>
  <c r="N32" i="311" s="1"/>
  <c r="T36" i="311"/>
  <c r="T37" i="311" s="1"/>
  <c r="C33" i="311"/>
  <c r="O48" i="311"/>
  <c r="Q48" i="311"/>
  <c r="R36" i="311"/>
  <c r="K23" i="311"/>
  <c r="C41" i="311"/>
  <c r="H21" i="311"/>
  <c r="H22" i="311" s="1"/>
  <c r="H23" i="311" s="1"/>
  <c r="H24" i="311" s="1"/>
  <c r="H25" i="311" s="1"/>
  <c r="H26" i="311" s="1"/>
  <c r="C14" i="311"/>
  <c r="I21" i="311"/>
  <c r="E18" i="311"/>
  <c r="E19" i="311" s="1"/>
  <c r="E20" i="311" s="1"/>
  <c r="E21" i="311" s="1"/>
  <c r="E22" i="311" s="1"/>
  <c r="E23" i="311" s="1"/>
  <c r="F19" i="311"/>
  <c r="F20" i="311" s="1"/>
  <c r="F21" i="311" s="1"/>
  <c r="F22" i="311" s="1"/>
  <c r="F23" i="311" s="1"/>
  <c r="F24" i="311" s="1"/>
  <c r="I22" i="311"/>
  <c r="I23" i="311" s="1"/>
  <c r="I24" i="311" s="1"/>
  <c r="I25" i="311" s="1"/>
  <c r="I26" i="311" s="1"/>
  <c r="I27" i="311" s="1"/>
  <c r="F25" i="311"/>
  <c r="L25" i="311"/>
  <c r="L26" i="311" s="1"/>
  <c r="L27" i="311" s="1"/>
  <c r="L28" i="311" s="1"/>
  <c r="L29" i="311" s="1"/>
  <c r="L30" i="311" s="1"/>
  <c r="L31" i="311"/>
  <c r="F18" i="311"/>
  <c r="G19" i="311"/>
  <c r="E17" i="311"/>
  <c r="C17" i="311" s="1"/>
  <c r="H20" i="311"/>
  <c r="K24" i="311"/>
  <c r="K25" i="311" s="1"/>
  <c r="K26" i="311" s="1"/>
  <c r="K27" i="311" s="1"/>
  <c r="K28" i="311" s="1"/>
  <c r="K29" i="311" s="1"/>
  <c r="C42" i="311"/>
  <c r="C38" i="310"/>
  <c r="V48" i="310"/>
  <c r="M26" i="310"/>
  <c r="M27" i="310" s="1"/>
  <c r="M28" i="310" s="1"/>
  <c r="M29" i="310" s="1"/>
  <c r="M30" i="310" s="1"/>
  <c r="M31" i="310" s="1"/>
  <c r="C42" i="310"/>
  <c r="N48" i="310"/>
  <c r="P48" i="310"/>
  <c r="X48" i="310"/>
  <c r="C46" i="310"/>
  <c r="C14" i="310"/>
  <c r="R7" i="310" s="1"/>
  <c r="I323" i="1" s="1"/>
  <c r="I21" i="310"/>
  <c r="M32" i="310"/>
  <c r="C32" i="310" s="1"/>
  <c r="I22" i="310"/>
  <c r="I23" i="310" s="1"/>
  <c r="I24" i="310" s="1"/>
  <c r="I25" i="310" s="1"/>
  <c r="I26" i="310" s="1"/>
  <c r="I27" i="310" s="1"/>
  <c r="W48" i="310"/>
  <c r="G26" i="310"/>
  <c r="T48" i="310"/>
  <c r="Q48" i="310"/>
  <c r="R48" i="310"/>
  <c r="D16" i="310"/>
  <c r="C16" i="310" s="1"/>
  <c r="AE48" i="310"/>
  <c r="E18" i="310"/>
  <c r="E19" i="310" s="1"/>
  <c r="E20" i="310" s="1"/>
  <c r="E21" i="310" s="1"/>
  <c r="E22" i="310" s="1"/>
  <c r="E23" i="310" s="1"/>
  <c r="F19" i="310"/>
  <c r="F20" i="310" s="1"/>
  <c r="F21" i="310" s="1"/>
  <c r="F22" i="310" s="1"/>
  <c r="F23" i="310" s="1"/>
  <c r="F24" i="310" s="1"/>
  <c r="F25" i="310"/>
  <c r="L25" i="310"/>
  <c r="L26" i="310" s="1"/>
  <c r="L27" i="310" s="1"/>
  <c r="L28" i="310" s="1"/>
  <c r="L29" i="310" s="1"/>
  <c r="L30" i="310" s="1"/>
  <c r="L31" i="310"/>
  <c r="O48" i="310"/>
  <c r="U48" i="310"/>
  <c r="D23" i="310"/>
  <c r="J29" i="310"/>
  <c r="D17" i="310"/>
  <c r="F18" i="310"/>
  <c r="G19" i="310"/>
  <c r="J22" i="310"/>
  <c r="S33" i="310"/>
  <c r="S34" i="310" s="1"/>
  <c r="S35" i="310" s="1"/>
  <c r="S36" i="310" s="1"/>
  <c r="S37" i="310" s="1"/>
  <c r="C37" i="310" s="1"/>
  <c r="E17" i="310"/>
  <c r="H20" i="310"/>
  <c r="E24" i="310"/>
  <c r="K24" i="310"/>
  <c r="K25" i="310" s="1"/>
  <c r="K26" i="310" s="1"/>
  <c r="K27" i="310" s="1"/>
  <c r="K28" i="310" s="1"/>
  <c r="K29" i="310" s="1"/>
  <c r="H27" i="310"/>
  <c r="K30" i="310"/>
  <c r="Y48" i="310"/>
  <c r="L24" i="310"/>
  <c r="C44" i="307"/>
  <c r="C45" i="288"/>
  <c r="M26" i="307"/>
  <c r="M27" i="307" s="1"/>
  <c r="M28" i="307" s="1"/>
  <c r="M29" i="307" s="1"/>
  <c r="M30" i="307" s="1"/>
  <c r="M31" i="307" s="1"/>
  <c r="M32" i="307"/>
  <c r="C32" i="307" s="1"/>
  <c r="AG48" i="294"/>
  <c r="C41" i="307"/>
  <c r="C46" i="283"/>
  <c r="C46" i="294"/>
  <c r="X48" i="307"/>
  <c r="G26" i="307"/>
  <c r="AH48" i="244"/>
  <c r="W48" i="307"/>
  <c r="O48" i="307"/>
  <c r="AD48" i="307"/>
  <c r="AG48" i="258"/>
  <c r="C43" i="307"/>
  <c r="C46" i="265"/>
  <c r="P48" i="307"/>
  <c r="AG48" i="265"/>
  <c r="N48" i="307"/>
  <c r="U48" i="307"/>
  <c r="C45" i="283"/>
  <c r="AH48" i="307"/>
  <c r="Q48" i="307"/>
  <c r="R7" i="307"/>
  <c r="I321" i="1" s="1"/>
  <c r="T48" i="307"/>
  <c r="C44" i="283"/>
  <c r="C46" i="288"/>
  <c r="C38" i="307"/>
  <c r="C42" i="307"/>
  <c r="R48" i="307"/>
  <c r="V48" i="307"/>
  <c r="J23" i="307"/>
  <c r="J24" i="307" s="1"/>
  <c r="J25" i="307" s="1"/>
  <c r="J26" i="307" s="1"/>
  <c r="J27" i="307" s="1"/>
  <c r="J28" i="307" s="1"/>
  <c r="Y48" i="307"/>
  <c r="E18" i="307"/>
  <c r="E19" i="307" s="1"/>
  <c r="E20" i="307" s="1"/>
  <c r="E21" i="307" s="1"/>
  <c r="E22" i="307" s="1"/>
  <c r="E23" i="307" s="1"/>
  <c r="F19" i="307"/>
  <c r="F20" i="307" s="1"/>
  <c r="F21" i="307" s="1"/>
  <c r="F22" i="307" s="1"/>
  <c r="F23" i="307" s="1"/>
  <c r="F24" i="307" s="1"/>
  <c r="I22" i="307"/>
  <c r="I23" i="307" s="1"/>
  <c r="I24" i="307" s="1"/>
  <c r="I25" i="307" s="1"/>
  <c r="I26" i="307" s="1"/>
  <c r="I27" i="307" s="1"/>
  <c r="F25" i="307"/>
  <c r="L25" i="307"/>
  <c r="L26" i="307" s="1"/>
  <c r="L27" i="307" s="1"/>
  <c r="L28" i="307" s="1"/>
  <c r="L29" i="307" s="1"/>
  <c r="L30" i="307" s="1"/>
  <c r="I28" i="307"/>
  <c r="L31" i="307"/>
  <c r="K23" i="307"/>
  <c r="D17" i="307"/>
  <c r="F18" i="307"/>
  <c r="G19" i="307"/>
  <c r="J22" i="307"/>
  <c r="S33" i="307"/>
  <c r="S34" i="307" s="1"/>
  <c r="S35" i="307" s="1"/>
  <c r="S36" i="307" s="1"/>
  <c r="S37" i="307" s="1"/>
  <c r="C37" i="307" s="1"/>
  <c r="D23" i="307"/>
  <c r="AE48" i="307"/>
  <c r="E17" i="307"/>
  <c r="H20" i="307"/>
  <c r="E24" i="307"/>
  <c r="K24" i="307"/>
  <c r="K25" i="307" s="1"/>
  <c r="K26" i="307" s="1"/>
  <c r="K27" i="307" s="1"/>
  <c r="K28" i="307" s="1"/>
  <c r="K29" i="307" s="1"/>
  <c r="H27" i="307"/>
  <c r="K30" i="307"/>
  <c r="D16" i="307"/>
  <c r="C16" i="307" s="1"/>
  <c r="L24" i="307"/>
  <c r="C45" i="254"/>
  <c r="C45" i="294"/>
  <c r="C44" i="269"/>
  <c r="C45" i="265"/>
  <c r="AH13" i="193"/>
  <c r="O13" i="304"/>
  <c r="P13" i="304" s="1"/>
  <c r="Q13" i="304" s="1"/>
  <c r="R13" i="304" s="1"/>
  <c r="S13" i="304" s="1"/>
  <c r="T13" i="304" s="1"/>
  <c r="U13" i="304" s="1"/>
  <c r="V13" i="304" s="1"/>
  <c r="W13" i="304" s="1"/>
  <c r="X13" i="304" s="1"/>
  <c r="Y13" i="304" s="1"/>
  <c r="Z13" i="304" s="1"/>
  <c r="AA13" i="304" s="1"/>
  <c r="AB13" i="304" s="1"/>
  <c r="AC13" i="304" s="1"/>
  <c r="AD13" i="304" s="1"/>
  <c r="AE13" i="304" s="1"/>
  <c r="AF13" i="304" s="1"/>
  <c r="AG13" i="304" s="1"/>
  <c r="AH13" i="304" s="1"/>
  <c r="O13" i="305"/>
  <c r="P13" i="305" s="1"/>
  <c r="Q13" i="305" s="1"/>
  <c r="R13" i="305" s="1"/>
  <c r="S13" i="305" s="1"/>
  <c r="T13" i="305" s="1"/>
  <c r="U13" i="305" s="1"/>
  <c r="V13" i="305" s="1"/>
  <c r="W13" i="305" s="1"/>
  <c r="X13" i="305" s="1"/>
  <c r="Y13" i="305" s="1"/>
  <c r="Z13" i="305" s="1"/>
  <c r="AA13" i="305" s="1"/>
  <c r="AB13" i="305" s="1"/>
  <c r="AC13" i="305" s="1"/>
  <c r="AD13" i="305" s="1"/>
  <c r="AE13" i="305" s="1"/>
  <c r="AF13" i="305" s="1"/>
  <c r="AG13" i="305" s="1"/>
  <c r="AH13" i="305" s="1"/>
  <c r="O13" i="306"/>
  <c r="P13" i="306" s="1"/>
  <c r="Q13" i="306" s="1"/>
  <c r="R13" i="306" s="1"/>
  <c r="S13" i="306" s="1"/>
  <c r="T13" i="306" s="1"/>
  <c r="U13" i="306" s="1"/>
  <c r="V13" i="306" s="1"/>
  <c r="W13" i="306" s="1"/>
  <c r="X13" i="306" s="1"/>
  <c r="Y13" i="306" s="1"/>
  <c r="Z13" i="306" s="1"/>
  <c r="AA13" i="306" s="1"/>
  <c r="AB13" i="306" s="1"/>
  <c r="AC13" i="306" s="1"/>
  <c r="AD13" i="306" s="1"/>
  <c r="AE13" i="306" s="1"/>
  <c r="AF13" i="306" s="1"/>
  <c r="AG13" i="306" s="1"/>
  <c r="AH13" i="306" s="1"/>
  <c r="AA46" i="253"/>
  <c r="C46" i="253" s="1"/>
  <c r="AA41" i="253"/>
  <c r="C41" i="253" s="1"/>
  <c r="AA42" i="253"/>
  <c r="C42" i="253" s="1"/>
  <c r="AA43" i="253"/>
  <c r="C43" i="253" s="1"/>
  <c r="AA44" i="253"/>
  <c r="C44" i="253" s="1"/>
  <c r="AA45" i="253"/>
  <c r="C45" i="253" s="1"/>
  <c r="B17" i="247"/>
  <c r="B18" i="247" s="1"/>
  <c r="B19" i="247" s="1"/>
  <c r="B20" i="247" s="1"/>
  <c r="B21" i="247" s="1"/>
  <c r="B22" i="247" s="1"/>
  <c r="B23" i="247" s="1"/>
  <c r="B24" i="247" s="1"/>
  <c r="B25" i="247" s="1"/>
  <c r="B26" i="247" s="1"/>
  <c r="B27" i="247" s="1"/>
  <c r="B28" i="247" s="1"/>
  <c r="B29" i="247" s="1"/>
  <c r="B30" i="247" s="1"/>
  <c r="B31" i="247" s="1"/>
  <c r="B32" i="247" s="1"/>
  <c r="B33" i="247" s="1"/>
  <c r="B34" i="247" s="1"/>
  <c r="B35" i="247" s="1"/>
  <c r="B36" i="247" s="1"/>
  <c r="B37" i="247" s="1"/>
  <c r="B38" i="247" s="1"/>
  <c r="B39" i="247" s="1"/>
  <c r="B40" i="247" s="1"/>
  <c r="B41" i="247" s="1"/>
  <c r="B42" i="247" s="1"/>
  <c r="B43" i="247" s="1"/>
  <c r="B44" i="247" s="1"/>
  <c r="B45" i="247" s="1"/>
  <c r="B46" i="247" s="1"/>
  <c r="O13" i="247"/>
  <c r="P13" i="247" s="1"/>
  <c r="Q13" i="247" s="1"/>
  <c r="R13" i="247" s="1"/>
  <c r="S13" i="247" s="1"/>
  <c r="T13" i="247" s="1"/>
  <c r="U13" i="247" s="1"/>
  <c r="V13" i="247" s="1"/>
  <c r="W13" i="247" s="1"/>
  <c r="X13" i="247" s="1"/>
  <c r="Y13" i="247" s="1"/>
  <c r="Z13" i="247" s="1"/>
  <c r="AA13" i="247" s="1"/>
  <c r="AB13" i="247" s="1"/>
  <c r="AC13" i="247" s="1"/>
  <c r="AD13" i="247" s="1"/>
  <c r="AE13" i="247" s="1"/>
  <c r="AF13" i="247" s="1"/>
  <c r="AG13" i="247" s="1"/>
  <c r="AH13" i="247" s="1"/>
  <c r="AA46" i="245"/>
  <c r="C46" i="245" s="1"/>
  <c r="AA41" i="245"/>
  <c r="C41" i="245" s="1"/>
  <c r="AA42" i="245"/>
  <c r="C42" i="245" s="1"/>
  <c r="AA43" i="245"/>
  <c r="C43" i="245" s="1"/>
  <c r="AA44" i="245"/>
  <c r="C44" i="245" s="1"/>
  <c r="AA45" i="245"/>
  <c r="C45" i="245" s="1"/>
  <c r="B17" i="245"/>
  <c r="B18" i="245" s="1"/>
  <c r="B19" i="245" s="1"/>
  <c r="B20" i="245" s="1"/>
  <c r="B21" i="245" s="1"/>
  <c r="B22" i="245" s="1"/>
  <c r="B23" i="245" s="1"/>
  <c r="B24" i="245" s="1"/>
  <c r="B25" i="245" s="1"/>
  <c r="B26" i="245" s="1"/>
  <c r="B27" i="245" s="1"/>
  <c r="B28" i="245" s="1"/>
  <c r="B29" i="245" s="1"/>
  <c r="B30" i="245" s="1"/>
  <c r="B31" i="245" s="1"/>
  <c r="B32" i="245" s="1"/>
  <c r="B33" i="245" s="1"/>
  <c r="B34" i="245" s="1"/>
  <c r="B35" i="245" s="1"/>
  <c r="B36" i="245" s="1"/>
  <c r="B37" i="245" s="1"/>
  <c r="B38" i="245" s="1"/>
  <c r="B39" i="245" s="1"/>
  <c r="B40" i="245" s="1"/>
  <c r="B41" i="245" s="1"/>
  <c r="B42" i="245" s="1"/>
  <c r="B43" i="245" s="1"/>
  <c r="B44" i="245" s="1"/>
  <c r="B45" i="245" s="1"/>
  <c r="B46" i="245" s="1"/>
  <c r="O13" i="245"/>
  <c r="P13" i="245" s="1"/>
  <c r="Q13" i="245" s="1"/>
  <c r="R13" i="245" s="1"/>
  <c r="S13" i="245" s="1"/>
  <c r="T13" i="245" s="1"/>
  <c r="U13" i="245" s="1"/>
  <c r="V13" i="245" s="1"/>
  <c r="W13" i="245" s="1"/>
  <c r="X13" i="245" s="1"/>
  <c r="Y13" i="245" s="1"/>
  <c r="Z13" i="245" s="1"/>
  <c r="AA13" i="245" s="1"/>
  <c r="AB13" i="245" s="1"/>
  <c r="AC13" i="245" s="1"/>
  <c r="AD13" i="245" s="1"/>
  <c r="AE13" i="245" s="1"/>
  <c r="AF13" i="245" s="1"/>
  <c r="AG13" i="245" s="1"/>
  <c r="AH13" i="245" s="1"/>
  <c r="AA46" i="250"/>
  <c r="C46" i="250" s="1"/>
  <c r="AA41" i="250"/>
  <c r="C41" i="250" s="1"/>
  <c r="AA42" i="250"/>
  <c r="C42" i="250" s="1"/>
  <c r="AA43" i="250"/>
  <c r="C43" i="250" s="1"/>
  <c r="AA44" i="250"/>
  <c r="C44" i="250" s="1"/>
  <c r="AA45" i="250"/>
  <c r="C45" i="250" s="1"/>
  <c r="B17" i="250"/>
  <c r="B18" i="250" s="1"/>
  <c r="B19" i="250" s="1"/>
  <c r="B20" i="250" s="1"/>
  <c r="B21" i="250" s="1"/>
  <c r="B22" i="250" s="1"/>
  <c r="B23" i="250" s="1"/>
  <c r="B24" i="250" s="1"/>
  <c r="B25" i="250" s="1"/>
  <c r="B26" i="250" s="1"/>
  <c r="B27" i="250" s="1"/>
  <c r="B28" i="250" s="1"/>
  <c r="B29" i="250" s="1"/>
  <c r="B30" i="250" s="1"/>
  <c r="B31" i="250" s="1"/>
  <c r="B32" i="250" s="1"/>
  <c r="B33" i="250" s="1"/>
  <c r="B34" i="250" s="1"/>
  <c r="B35" i="250" s="1"/>
  <c r="B36" i="250" s="1"/>
  <c r="B37" i="250" s="1"/>
  <c r="B38" i="250" s="1"/>
  <c r="B39" i="250" s="1"/>
  <c r="B40" i="250" s="1"/>
  <c r="B41" i="250" s="1"/>
  <c r="B42" i="250" s="1"/>
  <c r="B43" i="250" s="1"/>
  <c r="B44" i="250" s="1"/>
  <c r="B45" i="250" s="1"/>
  <c r="B46" i="250" s="1"/>
  <c r="O13" i="250"/>
  <c r="P13" i="250" s="1"/>
  <c r="Q13" i="250" s="1"/>
  <c r="R13" i="250" s="1"/>
  <c r="S13" i="250" s="1"/>
  <c r="T13" i="250" s="1"/>
  <c r="U13" i="250" s="1"/>
  <c r="V13" i="250" s="1"/>
  <c r="W13" i="250" s="1"/>
  <c r="X13" i="250" s="1"/>
  <c r="Y13" i="250" s="1"/>
  <c r="Z13" i="250" s="1"/>
  <c r="AA13" i="250" s="1"/>
  <c r="AB13" i="250" s="1"/>
  <c r="AC13" i="250" s="1"/>
  <c r="AD13" i="250" s="1"/>
  <c r="AE13" i="250" s="1"/>
  <c r="AF13" i="250" s="1"/>
  <c r="AG13" i="250" s="1"/>
  <c r="AH13" i="250" s="1"/>
  <c r="AA46" i="249"/>
  <c r="C46" i="249" s="1"/>
  <c r="AA41" i="249"/>
  <c r="C41" i="249" s="1"/>
  <c r="AA42" i="249"/>
  <c r="C42" i="249" s="1"/>
  <c r="AA43" i="249"/>
  <c r="C43" i="249" s="1"/>
  <c r="AA44" i="249"/>
  <c r="C44" i="249" s="1"/>
  <c r="AA45" i="249"/>
  <c r="C45" i="249" s="1"/>
  <c r="B17" i="249"/>
  <c r="B18" i="249" s="1"/>
  <c r="B19" i="249" s="1"/>
  <c r="B20" i="249" s="1"/>
  <c r="B21" i="249" s="1"/>
  <c r="B22" i="249" s="1"/>
  <c r="B23" i="249" s="1"/>
  <c r="B24" i="249" s="1"/>
  <c r="B25" i="249" s="1"/>
  <c r="B26" i="249" s="1"/>
  <c r="B27" i="249" s="1"/>
  <c r="B28" i="249" s="1"/>
  <c r="B29" i="249" s="1"/>
  <c r="B30" i="249" s="1"/>
  <c r="B31" i="249" s="1"/>
  <c r="B32" i="249" s="1"/>
  <c r="B33" i="249" s="1"/>
  <c r="B34" i="249" s="1"/>
  <c r="B35" i="249" s="1"/>
  <c r="B36" i="249" s="1"/>
  <c r="B37" i="249" s="1"/>
  <c r="B38" i="249" s="1"/>
  <c r="B39" i="249" s="1"/>
  <c r="B40" i="249" s="1"/>
  <c r="B41" i="249" s="1"/>
  <c r="B42" i="249" s="1"/>
  <c r="B43" i="249" s="1"/>
  <c r="B44" i="249" s="1"/>
  <c r="B45" i="249" s="1"/>
  <c r="B46" i="249" s="1"/>
  <c r="O13" i="249"/>
  <c r="P13" i="249" s="1"/>
  <c r="Q13" i="249" s="1"/>
  <c r="R13" i="249" s="1"/>
  <c r="S13" i="249" s="1"/>
  <c r="T13" i="249" s="1"/>
  <c r="U13" i="249" s="1"/>
  <c r="V13" i="249" s="1"/>
  <c r="W13" i="249" s="1"/>
  <c r="X13" i="249" s="1"/>
  <c r="Y13" i="249" s="1"/>
  <c r="Z13" i="249" s="1"/>
  <c r="AA13" i="249" s="1"/>
  <c r="AB13" i="249" s="1"/>
  <c r="AC13" i="249" s="1"/>
  <c r="AD13" i="249" s="1"/>
  <c r="AE13" i="249" s="1"/>
  <c r="AF13" i="249" s="1"/>
  <c r="AG13" i="249" s="1"/>
  <c r="AH13" i="249" s="1"/>
  <c r="AA46" i="251"/>
  <c r="C46" i="251" s="1"/>
  <c r="AA41" i="251"/>
  <c r="C41" i="251" s="1"/>
  <c r="AA42" i="251"/>
  <c r="C42" i="251" s="1"/>
  <c r="AA43" i="251"/>
  <c r="C43" i="251" s="1"/>
  <c r="AA44" i="251"/>
  <c r="C44" i="251" s="1"/>
  <c r="AA45" i="251"/>
  <c r="C45" i="251" s="1"/>
  <c r="B17" i="251"/>
  <c r="B18" i="251" s="1"/>
  <c r="B19" i="251" s="1"/>
  <c r="B20" i="251" s="1"/>
  <c r="B21" i="251" s="1"/>
  <c r="B22" i="251" s="1"/>
  <c r="B23" i="251" s="1"/>
  <c r="B24" i="251" s="1"/>
  <c r="B25" i="251" s="1"/>
  <c r="B26" i="251" s="1"/>
  <c r="B27" i="251" s="1"/>
  <c r="B28" i="251" s="1"/>
  <c r="B29" i="251" s="1"/>
  <c r="B30" i="251" s="1"/>
  <c r="B31" i="251" s="1"/>
  <c r="B32" i="251" s="1"/>
  <c r="B33" i="251" s="1"/>
  <c r="B34" i="251" s="1"/>
  <c r="B35" i="251" s="1"/>
  <c r="B36" i="251" s="1"/>
  <c r="B37" i="251" s="1"/>
  <c r="B38" i="251" s="1"/>
  <c r="B39" i="251" s="1"/>
  <c r="B40" i="251" s="1"/>
  <c r="B41" i="251" s="1"/>
  <c r="B42" i="251" s="1"/>
  <c r="B43" i="251" s="1"/>
  <c r="B44" i="251" s="1"/>
  <c r="B45" i="251" s="1"/>
  <c r="B46" i="251" s="1"/>
  <c r="O13" i="251"/>
  <c r="P13" i="251" s="1"/>
  <c r="Q13" i="251" s="1"/>
  <c r="R13" i="251" s="1"/>
  <c r="S13" i="251" s="1"/>
  <c r="T13" i="251" s="1"/>
  <c r="U13" i="251" s="1"/>
  <c r="V13" i="251" s="1"/>
  <c r="W13" i="251" s="1"/>
  <c r="X13" i="251" s="1"/>
  <c r="Y13" i="251" s="1"/>
  <c r="Z13" i="251" s="1"/>
  <c r="AA13" i="251" s="1"/>
  <c r="AB13" i="251" s="1"/>
  <c r="AC13" i="251" s="1"/>
  <c r="AD13" i="251" s="1"/>
  <c r="AE13" i="251" s="1"/>
  <c r="AF13" i="251" s="1"/>
  <c r="AG13" i="251" s="1"/>
  <c r="AH13" i="251" s="1"/>
  <c r="AA46" i="246"/>
  <c r="C46" i="246" s="1"/>
  <c r="AA41" i="246"/>
  <c r="C41" i="246" s="1"/>
  <c r="AA42" i="246"/>
  <c r="C42" i="246" s="1"/>
  <c r="AA43" i="246"/>
  <c r="C43" i="246" s="1"/>
  <c r="AA44" i="246"/>
  <c r="C44" i="246" s="1"/>
  <c r="AA45" i="246"/>
  <c r="C45" i="246" s="1"/>
  <c r="B17" i="246"/>
  <c r="B18" i="246" s="1"/>
  <c r="B19" i="246" s="1"/>
  <c r="B20" i="246" s="1"/>
  <c r="B21" i="246" s="1"/>
  <c r="B22" i="246" s="1"/>
  <c r="B23" i="246" s="1"/>
  <c r="B24" i="246" s="1"/>
  <c r="B25" i="246" s="1"/>
  <c r="B26" i="246" s="1"/>
  <c r="B27" i="246" s="1"/>
  <c r="B28" i="246" s="1"/>
  <c r="B29" i="246" s="1"/>
  <c r="B30" i="246" s="1"/>
  <c r="B31" i="246" s="1"/>
  <c r="B32" i="246" s="1"/>
  <c r="B33" i="246" s="1"/>
  <c r="B34" i="246" s="1"/>
  <c r="B35" i="246" s="1"/>
  <c r="B36" i="246" s="1"/>
  <c r="B37" i="246" s="1"/>
  <c r="B38" i="246" s="1"/>
  <c r="B39" i="246" s="1"/>
  <c r="B40" i="246" s="1"/>
  <c r="B41" i="246" s="1"/>
  <c r="B42" i="246" s="1"/>
  <c r="B43" i="246" s="1"/>
  <c r="B44" i="246" s="1"/>
  <c r="B45" i="246" s="1"/>
  <c r="B46" i="246" s="1"/>
  <c r="O13" i="246"/>
  <c r="P13" i="246" s="1"/>
  <c r="Q13" i="246" s="1"/>
  <c r="R13" i="246" s="1"/>
  <c r="S13" i="246" s="1"/>
  <c r="T13" i="246" s="1"/>
  <c r="U13" i="246" s="1"/>
  <c r="V13" i="246" s="1"/>
  <c r="W13" i="246" s="1"/>
  <c r="X13" i="246" s="1"/>
  <c r="Y13" i="246" s="1"/>
  <c r="Z13" i="246" s="1"/>
  <c r="AA13" i="246" s="1"/>
  <c r="AB13" i="246" s="1"/>
  <c r="AC13" i="246" s="1"/>
  <c r="AD13" i="246" s="1"/>
  <c r="AE13" i="246" s="1"/>
  <c r="AF13" i="246" s="1"/>
  <c r="AG13" i="246" s="1"/>
  <c r="AH13" i="246" s="1"/>
  <c r="AA46" i="252"/>
  <c r="C46" i="252" s="1"/>
  <c r="AA41" i="252"/>
  <c r="C41" i="252" s="1"/>
  <c r="AA42" i="252"/>
  <c r="C42" i="252" s="1"/>
  <c r="AA43" i="252"/>
  <c r="C43" i="252" s="1"/>
  <c r="AA44" i="252"/>
  <c r="C44" i="252" s="1"/>
  <c r="AA45" i="252"/>
  <c r="C45" i="252" s="1"/>
  <c r="B17" i="252"/>
  <c r="B18" i="252" s="1"/>
  <c r="B19" i="252" s="1"/>
  <c r="B20" i="252" s="1"/>
  <c r="B21" i="252" s="1"/>
  <c r="B22" i="252" s="1"/>
  <c r="B23" i="252" s="1"/>
  <c r="B24" i="252" s="1"/>
  <c r="B25" i="252" s="1"/>
  <c r="B26" i="252" s="1"/>
  <c r="B27" i="252" s="1"/>
  <c r="B28" i="252" s="1"/>
  <c r="B29" i="252" s="1"/>
  <c r="B30" i="252" s="1"/>
  <c r="B31" i="252" s="1"/>
  <c r="B32" i="252" s="1"/>
  <c r="B33" i="252" s="1"/>
  <c r="B34" i="252" s="1"/>
  <c r="B35" i="252" s="1"/>
  <c r="B36" i="252" s="1"/>
  <c r="B37" i="252" s="1"/>
  <c r="B38" i="252" s="1"/>
  <c r="B39" i="252" s="1"/>
  <c r="B40" i="252" s="1"/>
  <c r="B41" i="252" s="1"/>
  <c r="B42" i="252" s="1"/>
  <c r="B43" i="252" s="1"/>
  <c r="B44" i="252" s="1"/>
  <c r="B45" i="252" s="1"/>
  <c r="B46" i="252" s="1"/>
  <c r="O13" i="252"/>
  <c r="P13" i="252" s="1"/>
  <c r="Q13" i="252" s="1"/>
  <c r="R13" i="252" s="1"/>
  <c r="S13" i="252" s="1"/>
  <c r="T13" i="252" s="1"/>
  <c r="U13" i="252" s="1"/>
  <c r="V13" i="252" s="1"/>
  <c r="W13" i="252" s="1"/>
  <c r="X13" i="252" s="1"/>
  <c r="Y13" i="252" s="1"/>
  <c r="Z13" i="252" s="1"/>
  <c r="AA13" i="252" s="1"/>
  <c r="AB13" i="252" s="1"/>
  <c r="AC13" i="252" s="1"/>
  <c r="AD13" i="252" s="1"/>
  <c r="AE13" i="252" s="1"/>
  <c r="AF13" i="252" s="1"/>
  <c r="AG13" i="252" s="1"/>
  <c r="AH13" i="252" s="1"/>
  <c r="B17" i="248"/>
  <c r="B18" i="248" s="1"/>
  <c r="B19" i="248" s="1"/>
  <c r="B20" i="248" s="1"/>
  <c r="B21" i="248" s="1"/>
  <c r="B22" i="248" s="1"/>
  <c r="B23" i="248" s="1"/>
  <c r="B24" i="248" s="1"/>
  <c r="B25" i="248" s="1"/>
  <c r="B26" i="248" s="1"/>
  <c r="B27" i="248" s="1"/>
  <c r="B28" i="248" s="1"/>
  <c r="B29" i="248" s="1"/>
  <c r="B30" i="248" s="1"/>
  <c r="B31" i="248" s="1"/>
  <c r="B32" i="248" s="1"/>
  <c r="B33" i="248" s="1"/>
  <c r="B34" i="248" s="1"/>
  <c r="B35" i="248" s="1"/>
  <c r="B36" i="248" s="1"/>
  <c r="B37" i="248" s="1"/>
  <c r="B38" i="248" s="1"/>
  <c r="B39" i="248" s="1"/>
  <c r="B40" i="248" s="1"/>
  <c r="B41" i="248" s="1"/>
  <c r="B42" i="248" s="1"/>
  <c r="B43" i="248" s="1"/>
  <c r="B44" i="248" s="1"/>
  <c r="B45" i="248" s="1"/>
  <c r="B46" i="248" s="1"/>
  <c r="O13" i="248"/>
  <c r="P13" i="248" s="1"/>
  <c r="Q13" i="248" s="1"/>
  <c r="R13" i="248" s="1"/>
  <c r="S13" i="248" s="1"/>
  <c r="T13" i="248" s="1"/>
  <c r="U13" i="248" s="1"/>
  <c r="V13" i="248" s="1"/>
  <c r="W13" i="248" s="1"/>
  <c r="X13" i="248" s="1"/>
  <c r="Y13" i="248" s="1"/>
  <c r="Z13" i="248" s="1"/>
  <c r="AA13" i="248" s="1"/>
  <c r="AB13" i="248" s="1"/>
  <c r="AC13" i="248" s="1"/>
  <c r="AD13" i="248" s="1"/>
  <c r="AE13" i="248" s="1"/>
  <c r="AF13" i="248" s="1"/>
  <c r="AG13" i="248" s="1"/>
  <c r="AH13" i="248" s="1"/>
  <c r="Z45" i="242"/>
  <c r="C45" i="242" s="1"/>
  <c r="Z40" i="242"/>
  <c r="C40" i="242" s="1"/>
  <c r="Z41" i="242"/>
  <c r="C41" i="242" s="1"/>
  <c r="Z42" i="242"/>
  <c r="C42" i="242" s="1"/>
  <c r="Z43" i="242"/>
  <c r="C43" i="242" s="1"/>
  <c r="Z44" i="242"/>
  <c r="C44" i="242" s="1"/>
  <c r="C46" i="242"/>
  <c r="B17" i="242"/>
  <c r="B18" i="242" s="1"/>
  <c r="B19" i="242" s="1"/>
  <c r="B20" i="242" s="1"/>
  <c r="B21" i="242" s="1"/>
  <c r="B22" i="242" s="1"/>
  <c r="B23" i="242" s="1"/>
  <c r="B24" i="242" s="1"/>
  <c r="B25" i="242" s="1"/>
  <c r="B26" i="242" s="1"/>
  <c r="B27" i="242" s="1"/>
  <c r="B28" i="242" s="1"/>
  <c r="B29" i="242" s="1"/>
  <c r="B30" i="242" s="1"/>
  <c r="B31" i="242" s="1"/>
  <c r="B32" i="242" s="1"/>
  <c r="B33" i="242" s="1"/>
  <c r="B34" i="242" s="1"/>
  <c r="B35" i="242" s="1"/>
  <c r="B36" i="242" s="1"/>
  <c r="B37" i="242" s="1"/>
  <c r="B38" i="242" s="1"/>
  <c r="B39" i="242" s="1"/>
  <c r="B40" i="242" s="1"/>
  <c r="B41" i="242" s="1"/>
  <c r="B42" i="242" s="1"/>
  <c r="B43" i="242" s="1"/>
  <c r="B44" i="242" s="1"/>
  <c r="B45" i="242" s="1"/>
  <c r="B46" i="242" s="1"/>
  <c r="O13" i="242"/>
  <c r="P13" i="242" s="1"/>
  <c r="Q13" i="242" s="1"/>
  <c r="R13" i="242" s="1"/>
  <c r="S13" i="242" s="1"/>
  <c r="T13" i="242" s="1"/>
  <c r="U13" i="242" s="1"/>
  <c r="V13" i="242" s="1"/>
  <c r="W13" i="242" s="1"/>
  <c r="X13" i="242" s="1"/>
  <c r="Y13" i="242" s="1"/>
  <c r="Z13" i="242" s="1"/>
  <c r="AA13" i="242" s="1"/>
  <c r="AB13" i="242" s="1"/>
  <c r="AC13" i="242" s="1"/>
  <c r="AD13" i="242" s="1"/>
  <c r="AE13" i="242" s="1"/>
  <c r="AF13" i="242" s="1"/>
  <c r="AG13" i="242" s="1"/>
  <c r="AH13" i="242" s="1"/>
  <c r="Z45" i="241"/>
  <c r="C45" i="241" s="1"/>
  <c r="Z40" i="241"/>
  <c r="C40" i="241" s="1"/>
  <c r="Z41" i="241"/>
  <c r="C41" i="241" s="1"/>
  <c r="Z42" i="241"/>
  <c r="C42" i="241" s="1"/>
  <c r="Z43" i="241"/>
  <c r="C43" i="241" s="1"/>
  <c r="Z44" i="241"/>
  <c r="C44" i="241" s="1"/>
  <c r="C46" i="241"/>
  <c r="B17" i="241"/>
  <c r="B18" i="241" s="1"/>
  <c r="B19" i="241" s="1"/>
  <c r="B20" i="241" s="1"/>
  <c r="B21" i="241" s="1"/>
  <c r="B22" i="241" s="1"/>
  <c r="B23" i="241" s="1"/>
  <c r="B24" i="241" s="1"/>
  <c r="B25" i="241" s="1"/>
  <c r="B26" i="241" s="1"/>
  <c r="B27" i="241" s="1"/>
  <c r="B28" i="241" s="1"/>
  <c r="B29" i="241" s="1"/>
  <c r="B30" i="241" s="1"/>
  <c r="B31" i="241" s="1"/>
  <c r="B32" i="241" s="1"/>
  <c r="B33" i="241" s="1"/>
  <c r="B34" i="241" s="1"/>
  <c r="B35" i="241" s="1"/>
  <c r="B36" i="241" s="1"/>
  <c r="B37" i="241" s="1"/>
  <c r="B38" i="241" s="1"/>
  <c r="B39" i="241" s="1"/>
  <c r="B40" i="241" s="1"/>
  <c r="B41" i="241" s="1"/>
  <c r="B42" i="241" s="1"/>
  <c r="B43" i="241" s="1"/>
  <c r="B44" i="241" s="1"/>
  <c r="B45" i="241" s="1"/>
  <c r="B46" i="241" s="1"/>
  <c r="O13" i="241"/>
  <c r="P13" i="241" s="1"/>
  <c r="Q13" i="241" s="1"/>
  <c r="R13" i="241" s="1"/>
  <c r="S13" i="241" s="1"/>
  <c r="T13" i="241" s="1"/>
  <c r="U13" i="241" s="1"/>
  <c r="V13" i="241" s="1"/>
  <c r="W13" i="241" s="1"/>
  <c r="X13" i="241" s="1"/>
  <c r="Y13" i="241" s="1"/>
  <c r="Z13" i="241" s="1"/>
  <c r="AA13" i="241" s="1"/>
  <c r="AB13" i="241" s="1"/>
  <c r="AC13" i="241" s="1"/>
  <c r="AD13" i="241" s="1"/>
  <c r="AE13" i="241" s="1"/>
  <c r="AF13" i="241" s="1"/>
  <c r="AG13" i="241" s="1"/>
  <c r="AH13" i="241" s="1"/>
  <c r="Z45" i="197"/>
  <c r="C45" i="197" s="1"/>
  <c r="Z40" i="197"/>
  <c r="C40" i="197" s="1"/>
  <c r="Z41" i="197"/>
  <c r="C41" i="197" s="1"/>
  <c r="Z42" i="197"/>
  <c r="C42" i="197" s="1"/>
  <c r="Z43" i="197"/>
  <c r="C43" i="197" s="1"/>
  <c r="Z44" i="197"/>
  <c r="C44" i="197" s="1"/>
  <c r="C46" i="197"/>
  <c r="B17" i="197"/>
  <c r="B18" i="197" s="1"/>
  <c r="B19" i="197" s="1"/>
  <c r="B20" i="197" s="1"/>
  <c r="B21" i="197" s="1"/>
  <c r="B22" i="197" s="1"/>
  <c r="B23" i="197" s="1"/>
  <c r="B24" i="197" s="1"/>
  <c r="B25" i="197" s="1"/>
  <c r="B26" i="197" s="1"/>
  <c r="B27" i="197" s="1"/>
  <c r="B28" i="197" s="1"/>
  <c r="B29" i="197" s="1"/>
  <c r="B30" i="197" s="1"/>
  <c r="B31" i="197" s="1"/>
  <c r="B32" i="197" s="1"/>
  <c r="B33" i="197" s="1"/>
  <c r="B34" i="197" s="1"/>
  <c r="B35" i="197" s="1"/>
  <c r="B36" i="197" s="1"/>
  <c r="B37" i="197" s="1"/>
  <c r="B38" i="197" s="1"/>
  <c r="B39" i="197" s="1"/>
  <c r="B40" i="197" s="1"/>
  <c r="B41" i="197" s="1"/>
  <c r="B42" i="197" s="1"/>
  <c r="B43" i="197" s="1"/>
  <c r="B44" i="197" s="1"/>
  <c r="B45" i="197" s="1"/>
  <c r="B46" i="197" s="1"/>
  <c r="O13" i="197"/>
  <c r="P13" i="197" s="1"/>
  <c r="Q13" i="197" s="1"/>
  <c r="R13" i="197" s="1"/>
  <c r="S13" i="197" s="1"/>
  <c r="T13" i="197" s="1"/>
  <c r="U13" i="197" s="1"/>
  <c r="V13" i="197" s="1"/>
  <c r="W13" i="197" s="1"/>
  <c r="X13" i="197" s="1"/>
  <c r="Y13" i="197" s="1"/>
  <c r="Z13" i="197" s="1"/>
  <c r="AA13" i="197" s="1"/>
  <c r="AB13" i="197" s="1"/>
  <c r="AC13" i="197" s="1"/>
  <c r="AD13" i="197" s="1"/>
  <c r="AE13" i="197" s="1"/>
  <c r="AF13" i="197" s="1"/>
  <c r="AG13" i="197" s="1"/>
  <c r="AH13" i="197" s="1"/>
  <c r="Z45" i="196"/>
  <c r="C45" i="196" s="1"/>
  <c r="Z40" i="196"/>
  <c r="C40" i="196" s="1"/>
  <c r="Z41" i="196"/>
  <c r="C41" i="196" s="1"/>
  <c r="Z42" i="196"/>
  <c r="C42" i="196" s="1"/>
  <c r="Z43" i="196"/>
  <c r="C43" i="196" s="1"/>
  <c r="Z44" i="196"/>
  <c r="C44" i="196" s="1"/>
  <c r="C46" i="196"/>
  <c r="B17" i="196"/>
  <c r="B18" i="196" s="1"/>
  <c r="B19" i="196" s="1"/>
  <c r="B20" i="196" s="1"/>
  <c r="B21" i="196" s="1"/>
  <c r="B22" i="196" s="1"/>
  <c r="B23" i="196" s="1"/>
  <c r="B24" i="196" s="1"/>
  <c r="B25" i="196" s="1"/>
  <c r="B26" i="196" s="1"/>
  <c r="B27" i="196" s="1"/>
  <c r="B28" i="196" s="1"/>
  <c r="B29" i="196" s="1"/>
  <c r="B30" i="196" s="1"/>
  <c r="B31" i="196" s="1"/>
  <c r="B32" i="196" s="1"/>
  <c r="B33" i="196" s="1"/>
  <c r="B34" i="196" s="1"/>
  <c r="B35" i="196" s="1"/>
  <c r="B36" i="196" s="1"/>
  <c r="B37" i="196" s="1"/>
  <c r="B38" i="196" s="1"/>
  <c r="B39" i="196" s="1"/>
  <c r="B40" i="196" s="1"/>
  <c r="B41" i="196" s="1"/>
  <c r="B42" i="196" s="1"/>
  <c r="B43" i="196" s="1"/>
  <c r="B44" i="196" s="1"/>
  <c r="B45" i="196" s="1"/>
  <c r="B46" i="196" s="1"/>
  <c r="O13" i="196"/>
  <c r="P13" i="196" s="1"/>
  <c r="Q13" i="196" s="1"/>
  <c r="R13" i="196" s="1"/>
  <c r="S13" i="196" s="1"/>
  <c r="T13" i="196" s="1"/>
  <c r="U13" i="196" s="1"/>
  <c r="V13" i="196" s="1"/>
  <c r="W13" i="196" s="1"/>
  <c r="X13" i="196" s="1"/>
  <c r="Y13" i="196" s="1"/>
  <c r="Z13" i="196" s="1"/>
  <c r="AA13" i="196" s="1"/>
  <c r="AB13" i="196" s="1"/>
  <c r="AC13" i="196" s="1"/>
  <c r="AD13" i="196" s="1"/>
  <c r="AE13" i="196" s="1"/>
  <c r="AF13" i="196" s="1"/>
  <c r="AG13" i="196" s="1"/>
  <c r="AH13" i="196" s="1"/>
  <c r="C46" i="195"/>
  <c r="B17" i="195"/>
  <c r="B18" i="195" s="1"/>
  <c r="B19" i="195" s="1"/>
  <c r="B20" i="195" s="1"/>
  <c r="B21" i="195" s="1"/>
  <c r="B22" i="195" s="1"/>
  <c r="B23" i="195" s="1"/>
  <c r="B24" i="195" s="1"/>
  <c r="B25" i="195" s="1"/>
  <c r="B26" i="195" s="1"/>
  <c r="B27" i="195" s="1"/>
  <c r="B28" i="195" s="1"/>
  <c r="B29" i="195" s="1"/>
  <c r="B30" i="195" s="1"/>
  <c r="B31" i="195" s="1"/>
  <c r="B32" i="195" s="1"/>
  <c r="B33" i="195" s="1"/>
  <c r="B34" i="195" s="1"/>
  <c r="B35" i="195" s="1"/>
  <c r="B36" i="195" s="1"/>
  <c r="B37" i="195" s="1"/>
  <c r="B38" i="195" s="1"/>
  <c r="B39" i="195" s="1"/>
  <c r="B40" i="195" s="1"/>
  <c r="B41" i="195" s="1"/>
  <c r="B42" i="195" s="1"/>
  <c r="B43" i="195" s="1"/>
  <c r="B44" i="195" s="1"/>
  <c r="B45" i="195" s="1"/>
  <c r="B46" i="195" s="1"/>
  <c r="O13" i="195"/>
  <c r="P13" i="195" s="1"/>
  <c r="Q13" i="195" s="1"/>
  <c r="R13" i="195" s="1"/>
  <c r="S13" i="195" s="1"/>
  <c r="T13" i="195" s="1"/>
  <c r="U13" i="195" s="1"/>
  <c r="V13" i="195" s="1"/>
  <c r="W13" i="195" s="1"/>
  <c r="X13" i="195" s="1"/>
  <c r="Y13" i="195" s="1"/>
  <c r="Z13" i="195" s="1"/>
  <c r="AA13" i="195" s="1"/>
  <c r="AB13" i="195" s="1"/>
  <c r="AC13" i="195" s="1"/>
  <c r="AD13" i="195" s="1"/>
  <c r="AE13" i="195" s="1"/>
  <c r="AF13" i="195" s="1"/>
  <c r="AG13" i="195" s="1"/>
  <c r="AH13" i="195" s="1"/>
  <c r="AA46" i="194"/>
  <c r="C46" i="194" s="1"/>
  <c r="AA41" i="194"/>
  <c r="AA42" i="194"/>
  <c r="AA43" i="194"/>
  <c r="AA44" i="194"/>
  <c r="AA45" i="194"/>
  <c r="B17" i="194"/>
  <c r="B18" i="194" s="1"/>
  <c r="B19" i="194" s="1"/>
  <c r="B20" i="194" s="1"/>
  <c r="B21" i="194" s="1"/>
  <c r="B22" i="194" s="1"/>
  <c r="B23" i="194" s="1"/>
  <c r="B24" i="194" s="1"/>
  <c r="B25" i="194" s="1"/>
  <c r="B26" i="194" s="1"/>
  <c r="B27" i="194" s="1"/>
  <c r="B28" i="194" s="1"/>
  <c r="B29" i="194" s="1"/>
  <c r="B30" i="194" s="1"/>
  <c r="B31" i="194" s="1"/>
  <c r="B32" i="194" s="1"/>
  <c r="B33" i="194" s="1"/>
  <c r="B34" i="194" s="1"/>
  <c r="B35" i="194" s="1"/>
  <c r="B36" i="194" s="1"/>
  <c r="B37" i="194" s="1"/>
  <c r="B38" i="194" s="1"/>
  <c r="B39" i="194" s="1"/>
  <c r="B40" i="194" s="1"/>
  <c r="B41" i="194" s="1"/>
  <c r="B42" i="194" s="1"/>
  <c r="B43" i="194" s="1"/>
  <c r="B44" i="194" s="1"/>
  <c r="B45" i="194" s="1"/>
  <c r="B46" i="194" s="1"/>
  <c r="O13" i="194"/>
  <c r="P13" i="194" s="1"/>
  <c r="Q13" i="194" s="1"/>
  <c r="R13" i="194" s="1"/>
  <c r="S13" i="194" s="1"/>
  <c r="T13" i="194" s="1"/>
  <c r="U13" i="194" s="1"/>
  <c r="V13" i="194" s="1"/>
  <c r="W13" i="194" s="1"/>
  <c r="X13" i="194" s="1"/>
  <c r="Y13" i="194" s="1"/>
  <c r="Z13" i="194" s="1"/>
  <c r="AA13" i="194" s="1"/>
  <c r="AB13" i="194" s="1"/>
  <c r="AC13" i="194" s="1"/>
  <c r="AD13" i="194" s="1"/>
  <c r="AE13" i="194" s="1"/>
  <c r="AF13" i="194" s="1"/>
  <c r="AG13" i="194" s="1"/>
  <c r="AH13" i="194" s="1"/>
  <c r="AF46" i="192"/>
  <c r="C46" i="192" s="1"/>
  <c r="AF45" i="192"/>
  <c r="AF44" i="192"/>
  <c r="Z45" i="192"/>
  <c r="Z40" i="192"/>
  <c r="C40" i="192" s="1"/>
  <c r="Z41" i="192"/>
  <c r="C41" i="192" s="1"/>
  <c r="Z42" i="192"/>
  <c r="C42" i="192" s="1"/>
  <c r="Z43" i="192"/>
  <c r="C43" i="192" s="1"/>
  <c r="Z44" i="192"/>
  <c r="B17" i="192"/>
  <c r="B18" i="192" s="1"/>
  <c r="B19" i="192" s="1"/>
  <c r="B20" i="192" s="1"/>
  <c r="B21" i="192" s="1"/>
  <c r="B22" i="192" s="1"/>
  <c r="B23" i="192" s="1"/>
  <c r="B24" i="192" s="1"/>
  <c r="B25" i="192" s="1"/>
  <c r="B26" i="192" s="1"/>
  <c r="B27" i="192" s="1"/>
  <c r="B28" i="192" s="1"/>
  <c r="B29" i="192" s="1"/>
  <c r="B30" i="192" s="1"/>
  <c r="B31" i="192" s="1"/>
  <c r="B32" i="192" s="1"/>
  <c r="B33" i="192" s="1"/>
  <c r="B34" i="192" s="1"/>
  <c r="B35" i="192" s="1"/>
  <c r="B36" i="192" s="1"/>
  <c r="B37" i="192" s="1"/>
  <c r="B38" i="192" s="1"/>
  <c r="B39" i="192" s="1"/>
  <c r="B40" i="192" s="1"/>
  <c r="B41" i="192" s="1"/>
  <c r="B42" i="192" s="1"/>
  <c r="B43" i="192" s="1"/>
  <c r="B44" i="192" s="1"/>
  <c r="B45" i="192" s="1"/>
  <c r="B46" i="192" s="1"/>
  <c r="O13" i="192"/>
  <c r="P13" i="192" s="1"/>
  <c r="Q13" i="192" s="1"/>
  <c r="R13" i="192" s="1"/>
  <c r="S13" i="192" s="1"/>
  <c r="T13" i="192" s="1"/>
  <c r="U13" i="192" s="1"/>
  <c r="V13" i="192" s="1"/>
  <c r="W13" i="192" s="1"/>
  <c r="X13" i="192" s="1"/>
  <c r="Y13" i="192" s="1"/>
  <c r="Z13" i="192" s="1"/>
  <c r="AA13" i="192" s="1"/>
  <c r="AB13" i="192" s="1"/>
  <c r="AC13" i="192" s="1"/>
  <c r="AD13" i="192" s="1"/>
  <c r="AE13" i="192" s="1"/>
  <c r="AF13" i="192" s="1"/>
  <c r="AG13" i="192" s="1"/>
  <c r="AH13" i="192" s="1"/>
  <c r="AD44" i="183"/>
  <c r="AD45" i="183"/>
  <c r="AD46" i="183"/>
  <c r="C46" i="183" s="1"/>
  <c r="Z45" i="174"/>
  <c r="AA45" i="174"/>
  <c r="AB45" i="174"/>
  <c r="B17" i="183"/>
  <c r="B18" i="183" s="1"/>
  <c r="B19" i="183" s="1"/>
  <c r="B20" i="183" s="1"/>
  <c r="B21" i="183" s="1"/>
  <c r="B22" i="183" s="1"/>
  <c r="B23" i="183" s="1"/>
  <c r="B24" i="183" s="1"/>
  <c r="B25" i="183" s="1"/>
  <c r="B26" i="183" s="1"/>
  <c r="B27" i="183" s="1"/>
  <c r="B28" i="183" s="1"/>
  <c r="B29" i="183" s="1"/>
  <c r="B30" i="183" s="1"/>
  <c r="B31" i="183" s="1"/>
  <c r="B32" i="183" s="1"/>
  <c r="B33" i="183" s="1"/>
  <c r="B34" i="183" s="1"/>
  <c r="B35" i="183" s="1"/>
  <c r="B36" i="183" s="1"/>
  <c r="B37" i="183" s="1"/>
  <c r="B38" i="183" s="1"/>
  <c r="B39" i="183" s="1"/>
  <c r="B40" i="183" s="1"/>
  <c r="B41" i="183" s="1"/>
  <c r="B42" i="183" s="1"/>
  <c r="B43" i="183" s="1"/>
  <c r="B44" i="183" s="1"/>
  <c r="B45" i="183" s="1"/>
  <c r="B46" i="183" s="1"/>
  <c r="O13" i="183"/>
  <c r="P13" i="183" s="1"/>
  <c r="Q13" i="183" s="1"/>
  <c r="R13" i="183" s="1"/>
  <c r="S13" i="183" s="1"/>
  <c r="T13" i="183" s="1"/>
  <c r="U13" i="183" s="1"/>
  <c r="V13" i="183" s="1"/>
  <c r="W13" i="183" s="1"/>
  <c r="X13" i="183" s="1"/>
  <c r="Y13" i="183" s="1"/>
  <c r="Z13" i="183" s="1"/>
  <c r="AA13" i="183" s="1"/>
  <c r="AB13" i="183" s="1"/>
  <c r="AC13" i="183" s="1"/>
  <c r="AD13" i="183" s="1"/>
  <c r="AE13" i="183" s="1"/>
  <c r="AF13" i="183" s="1"/>
  <c r="AG13" i="183" s="1"/>
  <c r="AH13" i="183" s="1"/>
  <c r="AA48" i="182"/>
  <c r="AB48" i="182"/>
  <c r="AC48" i="182"/>
  <c r="AD48" i="182"/>
  <c r="AE48" i="182"/>
  <c r="AF48" i="182"/>
  <c r="AG48" i="182"/>
  <c r="AH48" i="182"/>
  <c r="C46" i="182"/>
  <c r="B17" i="182"/>
  <c r="B18" i="182" s="1"/>
  <c r="B19" i="182" s="1"/>
  <c r="B20" i="182" s="1"/>
  <c r="B21" i="182" s="1"/>
  <c r="B22" i="182" s="1"/>
  <c r="B23" i="182" s="1"/>
  <c r="B24" i="182" s="1"/>
  <c r="B25" i="182" s="1"/>
  <c r="B26" i="182" s="1"/>
  <c r="B27" i="182" s="1"/>
  <c r="B28" i="182" s="1"/>
  <c r="B29" i="182" s="1"/>
  <c r="B30" i="182" s="1"/>
  <c r="B31" i="182" s="1"/>
  <c r="B32" i="182" s="1"/>
  <c r="B33" i="182" s="1"/>
  <c r="B34" i="182" s="1"/>
  <c r="B35" i="182" s="1"/>
  <c r="B36" i="182" s="1"/>
  <c r="B37" i="182" s="1"/>
  <c r="B38" i="182" s="1"/>
  <c r="B39" i="182" s="1"/>
  <c r="B40" i="182" s="1"/>
  <c r="B41" i="182" s="1"/>
  <c r="B42" i="182" s="1"/>
  <c r="B43" i="182" s="1"/>
  <c r="B44" i="182" s="1"/>
  <c r="B45" i="182" s="1"/>
  <c r="B46" i="182" s="1"/>
  <c r="O13" i="182"/>
  <c r="P13" i="182" s="1"/>
  <c r="Q13" i="182" s="1"/>
  <c r="R13" i="182" s="1"/>
  <c r="S13" i="182" s="1"/>
  <c r="T13" i="182" s="1"/>
  <c r="U13" i="182" s="1"/>
  <c r="V13" i="182" s="1"/>
  <c r="W13" i="182" s="1"/>
  <c r="X13" i="182" s="1"/>
  <c r="Y13" i="182" s="1"/>
  <c r="Z13" i="182" s="1"/>
  <c r="AA13" i="182" s="1"/>
  <c r="AB13" i="182" s="1"/>
  <c r="AC13" i="182" s="1"/>
  <c r="AD13" i="182" s="1"/>
  <c r="AE13" i="182" s="1"/>
  <c r="AF13" i="182" s="1"/>
  <c r="AG13" i="182" s="1"/>
  <c r="AH13" i="182" s="1"/>
  <c r="AA48" i="125"/>
  <c r="AB48" i="125"/>
  <c r="AC48" i="125"/>
  <c r="AD48" i="125"/>
  <c r="AE48" i="125"/>
  <c r="AF48" i="125"/>
  <c r="AG48" i="125"/>
  <c r="AH48" i="125"/>
  <c r="Z45" i="125"/>
  <c r="C45" i="125" s="1"/>
  <c r="Z40" i="125"/>
  <c r="Z41" i="125"/>
  <c r="Z42" i="125"/>
  <c r="Z43" i="125"/>
  <c r="C43" i="125" s="1"/>
  <c r="Z44" i="125"/>
  <c r="C44" i="125" s="1"/>
  <c r="C46" i="125"/>
  <c r="B17" i="125"/>
  <c r="B18" i="125" s="1"/>
  <c r="B19" i="125" s="1"/>
  <c r="B20" i="125" s="1"/>
  <c r="B21" i="125" s="1"/>
  <c r="B22" i="125" s="1"/>
  <c r="B23" i="125" s="1"/>
  <c r="B24" i="125" s="1"/>
  <c r="B25" i="125" s="1"/>
  <c r="B26" i="125" s="1"/>
  <c r="B27" i="125" s="1"/>
  <c r="B28" i="125" s="1"/>
  <c r="B29" i="125" s="1"/>
  <c r="B30" i="125" s="1"/>
  <c r="B31" i="125" s="1"/>
  <c r="B32" i="125" s="1"/>
  <c r="B33" i="125" s="1"/>
  <c r="B34" i="125" s="1"/>
  <c r="B35" i="125" s="1"/>
  <c r="B36" i="125" s="1"/>
  <c r="B37" i="125" s="1"/>
  <c r="B38" i="125" s="1"/>
  <c r="B39" i="125" s="1"/>
  <c r="B40" i="125" s="1"/>
  <c r="B41" i="125" s="1"/>
  <c r="B42" i="125" s="1"/>
  <c r="B43" i="125" s="1"/>
  <c r="B44" i="125" s="1"/>
  <c r="B45" i="125" s="1"/>
  <c r="B46" i="125" s="1"/>
  <c r="O13" i="125"/>
  <c r="P13" i="125" s="1"/>
  <c r="Q13" i="125" s="1"/>
  <c r="R13" i="125" s="1"/>
  <c r="S13" i="125" s="1"/>
  <c r="T13" i="125" s="1"/>
  <c r="U13" i="125" s="1"/>
  <c r="V13" i="125" s="1"/>
  <c r="W13" i="125" s="1"/>
  <c r="X13" i="125" s="1"/>
  <c r="Y13" i="125" s="1"/>
  <c r="Z13" i="125" s="1"/>
  <c r="AA13" i="125" s="1"/>
  <c r="AB13" i="125" s="1"/>
  <c r="AC13" i="125" s="1"/>
  <c r="AD13" i="125" s="1"/>
  <c r="AE13" i="125" s="1"/>
  <c r="AF13" i="125" s="1"/>
  <c r="AG13" i="125" s="1"/>
  <c r="AH13" i="125" s="1"/>
  <c r="AG48" i="66"/>
  <c r="AH48" i="66"/>
  <c r="AF46" i="66"/>
  <c r="AF45" i="66"/>
  <c r="AF44" i="66"/>
  <c r="AA46" i="66"/>
  <c r="AA41" i="66"/>
  <c r="C41" i="66" s="1"/>
  <c r="AA42" i="66"/>
  <c r="C42" i="66" s="1"/>
  <c r="AA43" i="66"/>
  <c r="C43" i="66" s="1"/>
  <c r="AA44" i="66"/>
  <c r="AA45" i="66"/>
  <c r="Q36" i="66"/>
  <c r="Q32" i="66"/>
  <c r="Q33" i="66"/>
  <c r="Q34" i="66"/>
  <c r="Q35" i="66"/>
  <c r="AB48" i="66"/>
  <c r="AC48" i="66"/>
  <c r="AD48" i="66"/>
  <c r="AE48" i="66"/>
  <c r="B17" i="66"/>
  <c r="B18" i="66" s="1"/>
  <c r="B19" i="66" s="1"/>
  <c r="B20" i="66" s="1"/>
  <c r="B21" i="66" s="1"/>
  <c r="B22" i="66" s="1"/>
  <c r="B23" i="66" s="1"/>
  <c r="B24" i="66" s="1"/>
  <c r="B25" i="66" s="1"/>
  <c r="B26" i="66" s="1"/>
  <c r="B27" i="66" s="1"/>
  <c r="B28" i="66" s="1"/>
  <c r="B29" i="66" s="1"/>
  <c r="B30" i="66" s="1"/>
  <c r="B31" i="66" s="1"/>
  <c r="B32" i="66" s="1"/>
  <c r="B33" i="66" s="1"/>
  <c r="B34" i="66" s="1"/>
  <c r="B35" i="66" s="1"/>
  <c r="B36" i="66" s="1"/>
  <c r="B37" i="66" s="1"/>
  <c r="B38" i="66" s="1"/>
  <c r="B39" i="66" s="1"/>
  <c r="B40" i="66" s="1"/>
  <c r="B41" i="66" s="1"/>
  <c r="B42" i="66" s="1"/>
  <c r="B43" i="66" s="1"/>
  <c r="B44" i="66" s="1"/>
  <c r="B45" i="66" s="1"/>
  <c r="B46" i="66" s="1"/>
  <c r="C14" i="66"/>
  <c r="O13" i="66"/>
  <c r="P13" i="66" s="1"/>
  <c r="Q13" i="66" s="1"/>
  <c r="R13" i="66" s="1"/>
  <c r="S13" i="66" s="1"/>
  <c r="T13" i="66" s="1"/>
  <c r="U13" i="66" s="1"/>
  <c r="V13" i="66" s="1"/>
  <c r="W13" i="66" s="1"/>
  <c r="X13" i="66" s="1"/>
  <c r="Y13" i="66" s="1"/>
  <c r="Z13" i="66" s="1"/>
  <c r="AA13" i="66" s="1"/>
  <c r="AB13" i="66" s="1"/>
  <c r="AC13" i="66" s="1"/>
  <c r="AD13" i="66" s="1"/>
  <c r="AE13" i="66" s="1"/>
  <c r="AF13" i="66" s="1"/>
  <c r="AG13" i="66" s="1"/>
  <c r="AH13" i="66" s="1"/>
  <c r="BD323" i="1" l="1"/>
  <c r="BD321" i="1"/>
  <c r="I48" i="311"/>
  <c r="J48" i="311"/>
  <c r="M48" i="311"/>
  <c r="C32" i="311"/>
  <c r="C31" i="311"/>
  <c r="F48" i="311"/>
  <c r="C30" i="311"/>
  <c r="C37" i="311"/>
  <c r="T48" i="311"/>
  <c r="E48" i="311"/>
  <c r="K48" i="311"/>
  <c r="H48" i="311"/>
  <c r="C36" i="311"/>
  <c r="L48" i="310"/>
  <c r="G48" i="311"/>
  <c r="C27" i="311"/>
  <c r="R7" i="311"/>
  <c r="I322" i="1" s="1"/>
  <c r="C34" i="311"/>
  <c r="L48" i="311"/>
  <c r="R48" i="311"/>
  <c r="C29" i="311"/>
  <c r="C25" i="311"/>
  <c r="C26" i="311"/>
  <c r="C35" i="311"/>
  <c r="C24" i="311"/>
  <c r="C28" i="311"/>
  <c r="S48" i="311"/>
  <c r="C23" i="311"/>
  <c r="N48" i="311"/>
  <c r="C18" i="311"/>
  <c r="D19" i="311"/>
  <c r="C30" i="310"/>
  <c r="G48" i="307"/>
  <c r="J48" i="310"/>
  <c r="F48" i="310"/>
  <c r="C31" i="310"/>
  <c r="H48" i="310"/>
  <c r="C33" i="310"/>
  <c r="K48" i="310"/>
  <c r="E48" i="310"/>
  <c r="N53" i="310" s="1"/>
  <c r="C34" i="310"/>
  <c r="I48" i="310"/>
  <c r="AH48" i="310"/>
  <c r="S48" i="310"/>
  <c r="G48" i="310"/>
  <c r="M48" i="310"/>
  <c r="D18" i="310"/>
  <c r="C17" i="310"/>
  <c r="C27" i="310"/>
  <c r="C29" i="310"/>
  <c r="C25" i="310"/>
  <c r="C26" i="310"/>
  <c r="C28" i="310"/>
  <c r="C35" i="310"/>
  <c r="C24" i="310"/>
  <c r="C23" i="310"/>
  <c r="C36" i="310"/>
  <c r="C30" i="307"/>
  <c r="C45" i="192"/>
  <c r="C29" i="307"/>
  <c r="C31" i="307"/>
  <c r="M48" i="307"/>
  <c r="C34" i="307"/>
  <c r="S48" i="307"/>
  <c r="F48" i="307"/>
  <c r="C25" i="307"/>
  <c r="C33" i="307"/>
  <c r="C44" i="66"/>
  <c r="C36" i="307"/>
  <c r="C45" i="66"/>
  <c r="AF48" i="66"/>
  <c r="C44" i="192"/>
  <c r="E48" i="307"/>
  <c r="N53" i="307" s="1"/>
  <c r="C27" i="307"/>
  <c r="C23" i="307"/>
  <c r="K48" i="307"/>
  <c r="C35" i="307"/>
  <c r="L48" i="307"/>
  <c r="J48" i="307"/>
  <c r="D18" i="307"/>
  <c r="C17" i="307"/>
  <c r="C24" i="307"/>
  <c r="H48" i="307"/>
  <c r="C26" i="307"/>
  <c r="I48" i="307"/>
  <c r="C28" i="307"/>
  <c r="AF48" i="192"/>
  <c r="C46" i="66"/>
  <c r="BD322" i="1" l="1"/>
  <c r="C19" i="311"/>
  <c r="D20" i="311"/>
  <c r="C18" i="310"/>
  <c r="D19" i="310"/>
  <c r="C18" i="307"/>
  <c r="D19" i="307"/>
  <c r="Z40" i="144"/>
  <c r="Z41" i="144"/>
  <c r="Z42" i="144"/>
  <c r="Z43" i="144"/>
  <c r="C43" i="144" s="1"/>
  <c r="Z44" i="144"/>
  <c r="C44" i="144" s="1"/>
  <c r="AA48" i="144"/>
  <c r="AB48" i="144"/>
  <c r="AC48" i="144"/>
  <c r="AD48" i="144"/>
  <c r="AE48" i="144"/>
  <c r="AF48" i="144"/>
  <c r="AG48" i="144"/>
  <c r="AH48" i="144"/>
  <c r="B17" i="144"/>
  <c r="B18" i="144" s="1"/>
  <c r="B19" i="144" s="1"/>
  <c r="B20" i="144" s="1"/>
  <c r="B21" i="144" s="1"/>
  <c r="B22" i="144" s="1"/>
  <c r="B23" i="144" s="1"/>
  <c r="B24" i="144" s="1"/>
  <c r="B25" i="144" s="1"/>
  <c r="B26" i="144" s="1"/>
  <c r="B27" i="144" s="1"/>
  <c r="B28" i="144" s="1"/>
  <c r="B29" i="144" s="1"/>
  <c r="B30" i="144" s="1"/>
  <c r="B31" i="144" s="1"/>
  <c r="B32" i="144" s="1"/>
  <c r="B33" i="144" s="1"/>
  <c r="B34" i="144" s="1"/>
  <c r="B35" i="144" s="1"/>
  <c r="B36" i="144" s="1"/>
  <c r="B37" i="144" s="1"/>
  <c r="B38" i="144" s="1"/>
  <c r="B39" i="144" s="1"/>
  <c r="B40" i="144" s="1"/>
  <c r="B41" i="144" s="1"/>
  <c r="B42" i="144" s="1"/>
  <c r="B43" i="144" s="1"/>
  <c r="B44" i="144" s="1"/>
  <c r="B45" i="144" s="1"/>
  <c r="B46" i="144" s="1"/>
  <c r="O13" i="144"/>
  <c r="P13" i="144" s="1"/>
  <c r="Q13" i="144" s="1"/>
  <c r="R13" i="144" s="1"/>
  <c r="S13" i="144" s="1"/>
  <c r="T13" i="144" s="1"/>
  <c r="U13" i="144" s="1"/>
  <c r="V13" i="144" s="1"/>
  <c r="W13" i="144" s="1"/>
  <c r="X13" i="144" s="1"/>
  <c r="Y13" i="144" s="1"/>
  <c r="Z13" i="144" s="1"/>
  <c r="AA13" i="144" s="1"/>
  <c r="AB13" i="144" s="1"/>
  <c r="AC13" i="144" s="1"/>
  <c r="AD13" i="144" s="1"/>
  <c r="AE13" i="144" s="1"/>
  <c r="AF13" i="144" s="1"/>
  <c r="AG13" i="144" s="1"/>
  <c r="AH13" i="144" s="1"/>
  <c r="AE45" i="130"/>
  <c r="AE46" i="130"/>
  <c r="C46" i="130" s="1"/>
  <c r="AE44" i="130"/>
  <c r="Z45" i="130"/>
  <c r="Z40" i="130"/>
  <c r="Z41" i="130"/>
  <c r="Z42" i="130"/>
  <c r="Z43" i="130"/>
  <c r="Z44" i="130"/>
  <c r="Y44" i="130"/>
  <c r="B17" i="130"/>
  <c r="B18" i="130" s="1"/>
  <c r="B19" i="130" s="1"/>
  <c r="B20" i="130" s="1"/>
  <c r="B21" i="130" s="1"/>
  <c r="B22" i="130" s="1"/>
  <c r="B23" i="130" s="1"/>
  <c r="B24" i="130" s="1"/>
  <c r="B25" i="130" s="1"/>
  <c r="B26" i="130" s="1"/>
  <c r="B27" i="130" s="1"/>
  <c r="B28" i="130" s="1"/>
  <c r="B29" i="130" s="1"/>
  <c r="B30" i="130" s="1"/>
  <c r="B31" i="130" s="1"/>
  <c r="B32" i="130" s="1"/>
  <c r="B33" i="130" s="1"/>
  <c r="B34" i="130" s="1"/>
  <c r="B35" i="130" s="1"/>
  <c r="B36" i="130" s="1"/>
  <c r="B37" i="130" s="1"/>
  <c r="B38" i="130" s="1"/>
  <c r="B39" i="130" s="1"/>
  <c r="B40" i="130" s="1"/>
  <c r="B41" i="130" s="1"/>
  <c r="B42" i="130" s="1"/>
  <c r="B43" i="130" s="1"/>
  <c r="B44" i="130" s="1"/>
  <c r="B45" i="130" s="1"/>
  <c r="B46" i="130" s="1"/>
  <c r="O13" i="130"/>
  <c r="P13" i="130" s="1"/>
  <c r="Q13" i="130" s="1"/>
  <c r="R13" i="130" s="1"/>
  <c r="S13" i="130" s="1"/>
  <c r="T13" i="130" s="1"/>
  <c r="U13" i="130" s="1"/>
  <c r="V13" i="130" s="1"/>
  <c r="W13" i="130" s="1"/>
  <c r="X13" i="130" s="1"/>
  <c r="Y13" i="130" s="1"/>
  <c r="Z13" i="130" s="1"/>
  <c r="AA13" i="130" s="1"/>
  <c r="AB13" i="130" s="1"/>
  <c r="AC13" i="130" s="1"/>
  <c r="AD13" i="130" s="1"/>
  <c r="AE13" i="130" s="1"/>
  <c r="AF13" i="130" s="1"/>
  <c r="AG13" i="130" s="1"/>
  <c r="AH13" i="130" s="1"/>
  <c r="AC48" i="114"/>
  <c r="AD48" i="114"/>
  <c r="AE48" i="114"/>
  <c r="AF48" i="114"/>
  <c r="AG48" i="114"/>
  <c r="AH48" i="114"/>
  <c r="AA46" i="114"/>
  <c r="C46" i="114" s="1"/>
  <c r="AA41" i="114"/>
  <c r="C41" i="114" s="1"/>
  <c r="AA42" i="114"/>
  <c r="C42" i="114" s="1"/>
  <c r="AA43" i="114"/>
  <c r="C43" i="114" s="1"/>
  <c r="AA44" i="114"/>
  <c r="C44" i="114" s="1"/>
  <c r="AA45" i="114"/>
  <c r="C45" i="114" s="1"/>
  <c r="B17" i="114"/>
  <c r="B18" i="114" s="1"/>
  <c r="B19" i="114" s="1"/>
  <c r="B20" i="114" s="1"/>
  <c r="B21" i="114" s="1"/>
  <c r="B22" i="114" s="1"/>
  <c r="B23" i="114" s="1"/>
  <c r="B24" i="114" s="1"/>
  <c r="B25" i="114" s="1"/>
  <c r="B26" i="114" s="1"/>
  <c r="B27" i="114" s="1"/>
  <c r="B28" i="114" s="1"/>
  <c r="B29" i="114" s="1"/>
  <c r="B30" i="114" s="1"/>
  <c r="B31" i="114" s="1"/>
  <c r="B32" i="114" s="1"/>
  <c r="B33" i="114" s="1"/>
  <c r="B34" i="114" s="1"/>
  <c r="B35" i="114" s="1"/>
  <c r="B36" i="114" s="1"/>
  <c r="B37" i="114" s="1"/>
  <c r="B38" i="114" s="1"/>
  <c r="B39" i="114" s="1"/>
  <c r="B40" i="114" s="1"/>
  <c r="B41" i="114" s="1"/>
  <c r="B42" i="114" s="1"/>
  <c r="B43" i="114" s="1"/>
  <c r="B44" i="114" s="1"/>
  <c r="B45" i="114" s="1"/>
  <c r="B46" i="114" s="1"/>
  <c r="O13" i="114"/>
  <c r="P13" i="114" s="1"/>
  <c r="Q13" i="114" s="1"/>
  <c r="R13" i="114" s="1"/>
  <c r="S13" i="114" s="1"/>
  <c r="T13" i="114" s="1"/>
  <c r="U13" i="114" s="1"/>
  <c r="V13" i="114" s="1"/>
  <c r="W13" i="114" s="1"/>
  <c r="X13" i="114" s="1"/>
  <c r="Y13" i="114" s="1"/>
  <c r="Z13" i="114" s="1"/>
  <c r="AA13" i="114" s="1"/>
  <c r="AB13" i="114" s="1"/>
  <c r="AC13" i="114" s="1"/>
  <c r="AD13" i="114" s="1"/>
  <c r="AE13" i="114" s="1"/>
  <c r="AF13" i="114" s="1"/>
  <c r="AG13" i="114" s="1"/>
  <c r="AH13" i="114" s="1"/>
  <c r="C43" i="90"/>
  <c r="C14" i="90"/>
  <c r="AF46" i="90"/>
  <c r="C46" i="90" s="1"/>
  <c r="AF45" i="90"/>
  <c r="C45" i="90" s="1"/>
  <c r="AF44" i="90"/>
  <c r="C44" i="90" s="1"/>
  <c r="B17" i="90"/>
  <c r="B18" i="90" s="1"/>
  <c r="B19" i="90" s="1"/>
  <c r="B20" i="90" s="1"/>
  <c r="B21" i="90" s="1"/>
  <c r="B22" i="90" s="1"/>
  <c r="B23" i="90" s="1"/>
  <c r="B24" i="90" s="1"/>
  <c r="B25" i="90" s="1"/>
  <c r="B26" i="90" s="1"/>
  <c r="B27" i="90" s="1"/>
  <c r="B28" i="90" s="1"/>
  <c r="B29" i="90" s="1"/>
  <c r="B30" i="90" s="1"/>
  <c r="B31" i="90" s="1"/>
  <c r="B32" i="90" s="1"/>
  <c r="B33" i="90" s="1"/>
  <c r="B34" i="90" s="1"/>
  <c r="B35" i="90" s="1"/>
  <c r="B36" i="90" s="1"/>
  <c r="B37" i="90" s="1"/>
  <c r="B38" i="90" s="1"/>
  <c r="B39" i="90" s="1"/>
  <c r="B40" i="90" s="1"/>
  <c r="B41" i="90" s="1"/>
  <c r="B42" i="90" s="1"/>
  <c r="B43" i="90" s="1"/>
  <c r="B44" i="90" s="1"/>
  <c r="B45" i="90" s="1"/>
  <c r="B46" i="90" s="1"/>
  <c r="O13" i="90"/>
  <c r="P13" i="90" s="1"/>
  <c r="Q13" i="90" s="1"/>
  <c r="R13" i="90" s="1"/>
  <c r="S13" i="90" s="1"/>
  <c r="T13" i="90" s="1"/>
  <c r="U13" i="90" s="1"/>
  <c r="V13" i="90" s="1"/>
  <c r="W13" i="90" s="1"/>
  <c r="X13" i="90" s="1"/>
  <c r="Y13" i="90" s="1"/>
  <c r="Z13" i="90" s="1"/>
  <c r="AA13" i="90" s="1"/>
  <c r="AB13" i="90" s="1"/>
  <c r="AC13" i="90" s="1"/>
  <c r="AD13" i="90" s="1"/>
  <c r="AE13" i="90" s="1"/>
  <c r="AF13" i="90" s="1"/>
  <c r="AG13" i="90" s="1"/>
  <c r="AH13" i="90" s="1"/>
  <c r="Y48" i="141"/>
  <c r="Z48" i="141"/>
  <c r="AB48" i="141"/>
  <c r="AC48" i="141"/>
  <c r="AD48" i="141"/>
  <c r="AE48" i="141"/>
  <c r="AG48" i="141"/>
  <c r="AH48" i="141"/>
  <c r="C14" i="44"/>
  <c r="AF46" i="141"/>
  <c r="AF45" i="141"/>
  <c r="AF44" i="141"/>
  <c r="AA46" i="141"/>
  <c r="AA41" i="141"/>
  <c r="AA42" i="141"/>
  <c r="AA43" i="141"/>
  <c r="AA44" i="141"/>
  <c r="AA45" i="141"/>
  <c r="B17" i="141"/>
  <c r="B18" i="141" s="1"/>
  <c r="B19" i="141" s="1"/>
  <c r="B20" i="141" s="1"/>
  <c r="B21" i="141" s="1"/>
  <c r="B22" i="141" s="1"/>
  <c r="B23" i="141" s="1"/>
  <c r="B24" i="141" s="1"/>
  <c r="B25" i="141" s="1"/>
  <c r="B26" i="141" s="1"/>
  <c r="B27" i="141" s="1"/>
  <c r="B28" i="141" s="1"/>
  <c r="B29" i="141" s="1"/>
  <c r="B30" i="141" s="1"/>
  <c r="B31" i="141" s="1"/>
  <c r="B32" i="141" s="1"/>
  <c r="B33" i="141" s="1"/>
  <c r="B34" i="141" s="1"/>
  <c r="B35" i="141" s="1"/>
  <c r="B36" i="141" s="1"/>
  <c r="B37" i="141" s="1"/>
  <c r="B38" i="141" s="1"/>
  <c r="B39" i="141" s="1"/>
  <c r="B40" i="141" s="1"/>
  <c r="B41" i="141" s="1"/>
  <c r="B42" i="141" s="1"/>
  <c r="B43" i="141" s="1"/>
  <c r="B44" i="141" s="1"/>
  <c r="B45" i="141" s="1"/>
  <c r="B46" i="141" s="1"/>
  <c r="E13" i="141"/>
  <c r="F13" i="141" s="1"/>
  <c r="G13" i="141" s="1"/>
  <c r="H13" i="141" s="1"/>
  <c r="I13" i="141" s="1"/>
  <c r="J13" i="141" s="1"/>
  <c r="K13" i="141" s="1"/>
  <c r="L13" i="141" s="1"/>
  <c r="M13" i="141" s="1"/>
  <c r="N13" i="141" s="1"/>
  <c r="O13" i="141" s="1"/>
  <c r="P13" i="141" s="1"/>
  <c r="Q13" i="141" s="1"/>
  <c r="R13" i="141" s="1"/>
  <c r="S13" i="141" s="1"/>
  <c r="T13" i="141" s="1"/>
  <c r="U13" i="141" s="1"/>
  <c r="V13" i="141" s="1"/>
  <c r="W13" i="141" s="1"/>
  <c r="X13" i="141" s="1"/>
  <c r="Y13" i="141" s="1"/>
  <c r="Z13" i="141" s="1"/>
  <c r="AA13" i="141" s="1"/>
  <c r="AB13" i="141" s="1"/>
  <c r="AC13" i="141" s="1"/>
  <c r="AD13" i="141" s="1"/>
  <c r="AE13" i="141" s="1"/>
  <c r="AF13" i="141" s="1"/>
  <c r="AG13" i="141" s="1"/>
  <c r="AH13" i="141" s="1"/>
  <c r="Z45" i="42"/>
  <c r="Z40" i="42"/>
  <c r="C40" i="42" s="1"/>
  <c r="Z41" i="42"/>
  <c r="Z42" i="42"/>
  <c r="Z43" i="42"/>
  <c r="Z44" i="42"/>
  <c r="B17" i="42"/>
  <c r="B18" i="42" s="1"/>
  <c r="B19" i="42" s="1"/>
  <c r="B20" i="42" s="1"/>
  <c r="B21" i="42" s="1"/>
  <c r="B22" i="42" s="1"/>
  <c r="B23" i="42" s="1"/>
  <c r="B24" i="42" s="1"/>
  <c r="B25" i="42" s="1"/>
  <c r="B26" i="42" s="1"/>
  <c r="B27" i="42" s="1"/>
  <c r="B28" i="42" s="1"/>
  <c r="B29" i="42" s="1"/>
  <c r="B30" i="42" s="1"/>
  <c r="B31" i="42" s="1"/>
  <c r="B32" i="42" s="1"/>
  <c r="B33" i="42" s="1"/>
  <c r="B34" i="42" s="1"/>
  <c r="B35" i="42" s="1"/>
  <c r="B36" i="42" s="1"/>
  <c r="B37" i="42" s="1"/>
  <c r="B38" i="42" s="1"/>
  <c r="B39" i="42" s="1"/>
  <c r="B40" i="42" s="1"/>
  <c r="B41" i="42" s="1"/>
  <c r="B42" i="42" s="1"/>
  <c r="B43" i="42" s="1"/>
  <c r="B44" i="42" s="1"/>
  <c r="B45" i="42" s="1"/>
  <c r="B46" i="42" s="1"/>
  <c r="N13" i="42"/>
  <c r="O13" i="42" s="1"/>
  <c r="P13" i="42" s="1"/>
  <c r="Q13" i="42" s="1"/>
  <c r="R13" i="42" s="1"/>
  <c r="S13" i="42" s="1"/>
  <c r="T13" i="42" s="1"/>
  <c r="U13" i="42" s="1"/>
  <c r="V13" i="42" s="1"/>
  <c r="W13" i="42" s="1"/>
  <c r="X13" i="42" s="1"/>
  <c r="Y13" i="42" s="1"/>
  <c r="Z13" i="42" s="1"/>
  <c r="AA13" i="42" s="1"/>
  <c r="AB13" i="42" s="1"/>
  <c r="AC13" i="42" s="1"/>
  <c r="AD13" i="42" s="1"/>
  <c r="AE13" i="42" s="1"/>
  <c r="AF13" i="42" s="1"/>
  <c r="AG13" i="42" s="1"/>
  <c r="AH13" i="42" s="1"/>
  <c r="Z45" i="9"/>
  <c r="C45" i="9" s="1"/>
  <c r="Z44" i="9"/>
  <c r="C44" i="9" s="1"/>
  <c r="C35" i="9"/>
  <c r="C36" i="9"/>
  <c r="C37" i="9"/>
  <c r="C46" i="9"/>
  <c r="B17" i="9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2" i="9" s="1"/>
  <c r="B33" i="9" s="1"/>
  <c r="B34" i="9" s="1"/>
  <c r="B35" i="9" s="1"/>
  <c r="B36" i="9" s="1"/>
  <c r="B37" i="9" s="1"/>
  <c r="B38" i="9" s="1"/>
  <c r="B39" i="9" s="1"/>
  <c r="B40" i="9" s="1"/>
  <c r="B41" i="9" s="1"/>
  <c r="B42" i="9" s="1"/>
  <c r="B43" i="9" s="1"/>
  <c r="B44" i="9" s="1"/>
  <c r="B45" i="9" s="1"/>
  <c r="B46" i="9" s="1"/>
  <c r="O13" i="9"/>
  <c r="P13" i="9" s="1"/>
  <c r="Q13" i="9" s="1"/>
  <c r="R13" i="9" s="1"/>
  <c r="S13" i="9" s="1"/>
  <c r="T13" i="9" s="1"/>
  <c r="U13" i="9" s="1"/>
  <c r="V13" i="9" s="1"/>
  <c r="W13" i="9" s="1"/>
  <c r="X13" i="9" s="1"/>
  <c r="Y13" i="9" s="1"/>
  <c r="Z13" i="9" s="1"/>
  <c r="AA13" i="9" s="1"/>
  <c r="AB13" i="9" s="1"/>
  <c r="AC13" i="9" s="1"/>
  <c r="AD13" i="9" s="1"/>
  <c r="AE13" i="9" s="1"/>
  <c r="AF13" i="9" s="1"/>
  <c r="AG13" i="9" s="1"/>
  <c r="AH13" i="9" s="1"/>
  <c r="C14" i="9"/>
  <c r="C46" i="75"/>
  <c r="Z45" i="75"/>
  <c r="C45" i="75" s="1"/>
  <c r="Z44" i="75"/>
  <c r="C44" i="75" s="1"/>
  <c r="AA48" i="75"/>
  <c r="AB48" i="75"/>
  <c r="AC48" i="75"/>
  <c r="AD48" i="75"/>
  <c r="AE48" i="75"/>
  <c r="AF48" i="75"/>
  <c r="AG48" i="75"/>
  <c r="AH48" i="75"/>
  <c r="B17" i="75"/>
  <c r="B18" i="75" s="1"/>
  <c r="B19" i="75" s="1"/>
  <c r="B20" i="75" s="1"/>
  <c r="B21" i="75" s="1"/>
  <c r="B22" i="75" s="1"/>
  <c r="B23" i="75" s="1"/>
  <c r="B24" i="75" s="1"/>
  <c r="B25" i="75" s="1"/>
  <c r="B26" i="75" s="1"/>
  <c r="B27" i="75" s="1"/>
  <c r="B28" i="75" s="1"/>
  <c r="B29" i="75" s="1"/>
  <c r="B30" i="75" s="1"/>
  <c r="B31" i="75" s="1"/>
  <c r="B32" i="75" s="1"/>
  <c r="B33" i="75" s="1"/>
  <c r="B34" i="75" s="1"/>
  <c r="B35" i="75" s="1"/>
  <c r="B36" i="75" s="1"/>
  <c r="B37" i="75" s="1"/>
  <c r="B38" i="75" s="1"/>
  <c r="B39" i="75" s="1"/>
  <c r="B40" i="75" s="1"/>
  <c r="B41" i="75" s="1"/>
  <c r="B42" i="75" s="1"/>
  <c r="B43" i="75" s="1"/>
  <c r="B44" i="75" s="1"/>
  <c r="B45" i="75" s="1"/>
  <c r="B46" i="75" s="1"/>
  <c r="C14" i="75"/>
  <c r="O13" i="75"/>
  <c r="P13" i="75" s="1"/>
  <c r="Q13" i="75" s="1"/>
  <c r="R13" i="75" s="1"/>
  <c r="S13" i="75" s="1"/>
  <c r="T13" i="75" s="1"/>
  <c r="U13" i="75" s="1"/>
  <c r="V13" i="75" s="1"/>
  <c r="W13" i="75" s="1"/>
  <c r="X13" i="75" s="1"/>
  <c r="Y13" i="75" s="1"/>
  <c r="Z13" i="75" s="1"/>
  <c r="AA13" i="75" s="1"/>
  <c r="AB13" i="75" s="1"/>
  <c r="AC13" i="75" s="1"/>
  <c r="AD13" i="75" s="1"/>
  <c r="AE13" i="75" s="1"/>
  <c r="AF13" i="75" s="1"/>
  <c r="AG13" i="75" s="1"/>
  <c r="AH13" i="75" s="1"/>
  <c r="AF46" i="74"/>
  <c r="C46" i="74" s="1"/>
  <c r="AF45" i="74"/>
  <c r="C45" i="74" s="1"/>
  <c r="AF44" i="74"/>
  <c r="C44" i="74" s="1"/>
  <c r="C35" i="74"/>
  <c r="C36" i="74"/>
  <c r="C37" i="74"/>
  <c r="C38" i="74"/>
  <c r="C39" i="74"/>
  <c r="C40" i="74"/>
  <c r="C41" i="74"/>
  <c r="C42" i="74"/>
  <c r="C43" i="74"/>
  <c r="C14" i="74"/>
  <c r="B17" i="74"/>
  <c r="B18" i="74" s="1"/>
  <c r="B19" i="74" s="1"/>
  <c r="B20" i="74" s="1"/>
  <c r="B21" i="74" s="1"/>
  <c r="B22" i="74" s="1"/>
  <c r="B23" i="74" s="1"/>
  <c r="B24" i="74" s="1"/>
  <c r="B25" i="74" s="1"/>
  <c r="B26" i="74" s="1"/>
  <c r="B27" i="74" s="1"/>
  <c r="B28" i="74" s="1"/>
  <c r="B29" i="74" s="1"/>
  <c r="B30" i="74" s="1"/>
  <c r="B31" i="74" s="1"/>
  <c r="B32" i="74" s="1"/>
  <c r="B33" i="74" s="1"/>
  <c r="B34" i="74" s="1"/>
  <c r="B35" i="74" s="1"/>
  <c r="B36" i="74" s="1"/>
  <c r="B37" i="74" s="1"/>
  <c r="B38" i="74" s="1"/>
  <c r="B39" i="74" s="1"/>
  <c r="B40" i="74" s="1"/>
  <c r="B41" i="74" s="1"/>
  <c r="B42" i="74" s="1"/>
  <c r="B43" i="74" s="1"/>
  <c r="B44" i="74" s="1"/>
  <c r="B45" i="74" s="1"/>
  <c r="B46" i="74" s="1"/>
  <c r="E13" i="74"/>
  <c r="F13" i="74" s="1"/>
  <c r="G13" i="74" s="1"/>
  <c r="H13" i="74" s="1"/>
  <c r="I13" i="74" s="1"/>
  <c r="J13" i="74" s="1"/>
  <c r="K13" i="74" s="1"/>
  <c r="L13" i="74" s="1"/>
  <c r="M13" i="74" s="1"/>
  <c r="N13" i="74" s="1"/>
  <c r="O13" i="74" s="1"/>
  <c r="P13" i="74" s="1"/>
  <c r="Q13" i="74" s="1"/>
  <c r="R13" i="74" s="1"/>
  <c r="S13" i="74" s="1"/>
  <c r="T13" i="74" s="1"/>
  <c r="U13" i="74" s="1"/>
  <c r="V13" i="74" s="1"/>
  <c r="W13" i="74" s="1"/>
  <c r="X13" i="74" s="1"/>
  <c r="Y13" i="74" s="1"/>
  <c r="Z13" i="74" s="1"/>
  <c r="AA13" i="74" s="1"/>
  <c r="AB13" i="74" s="1"/>
  <c r="AC13" i="74" s="1"/>
  <c r="AD13" i="74" s="1"/>
  <c r="AE13" i="74" s="1"/>
  <c r="AF13" i="74" s="1"/>
  <c r="AG13" i="74" s="1"/>
  <c r="AH13" i="74" s="1"/>
  <c r="W48" i="52"/>
  <c r="X48" i="52"/>
  <c r="Y48" i="52"/>
  <c r="Z48" i="52"/>
  <c r="AC48" i="52"/>
  <c r="AD48" i="52"/>
  <c r="AF48" i="52"/>
  <c r="AH48" i="52"/>
  <c r="AG46" i="52"/>
  <c r="AG45" i="52"/>
  <c r="AE45" i="52"/>
  <c r="AE46" i="52"/>
  <c r="AE44" i="52"/>
  <c r="AB44" i="52"/>
  <c r="AB45" i="52"/>
  <c r="AB46" i="52"/>
  <c r="AA46" i="52"/>
  <c r="AA43" i="52"/>
  <c r="AA44" i="52"/>
  <c r="AA45" i="52"/>
  <c r="C37" i="52"/>
  <c r="C38" i="52"/>
  <c r="B17" i="52"/>
  <c r="B18" i="52" s="1"/>
  <c r="B19" i="52" s="1"/>
  <c r="B20" i="52" s="1"/>
  <c r="B21" i="52" s="1"/>
  <c r="B22" i="52" s="1"/>
  <c r="B23" i="52" s="1"/>
  <c r="B24" i="52" s="1"/>
  <c r="B25" i="52" s="1"/>
  <c r="B26" i="52" s="1"/>
  <c r="B27" i="52" s="1"/>
  <c r="B28" i="52" s="1"/>
  <c r="B29" i="52" s="1"/>
  <c r="B30" i="52" s="1"/>
  <c r="B31" i="52" s="1"/>
  <c r="B32" i="52" s="1"/>
  <c r="B33" i="52" s="1"/>
  <c r="B34" i="52" s="1"/>
  <c r="B35" i="52" s="1"/>
  <c r="B36" i="52" s="1"/>
  <c r="B37" i="52" s="1"/>
  <c r="B38" i="52" s="1"/>
  <c r="B39" i="52" s="1"/>
  <c r="B40" i="52" s="1"/>
  <c r="B41" i="52" s="1"/>
  <c r="B42" i="52" s="1"/>
  <c r="B43" i="52" s="1"/>
  <c r="B44" i="52" s="1"/>
  <c r="B45" i="52" s="1"/>
  <c r="B46" i="52" s="1"/>
  <c r="O13" i="52"/>
  <c r="P13" i="52" s="1"/>
  <c r="Q13" i="52" s="1"/>
  <c r="R13" i="52" s="1"/>
  <c r="S13" i="52" s="1"/>
  <c r="T13" i="52" s="1"/>
  <c r="U13" i="52" s="1"/>
  <c r="V13" i="52" s="1"/>
  <c r="W13" i="52" s="1"/>
  <c r="X13" i="52" s="1"/>
  <c r="Y13" i="52" s="1"/>
  <c r="Z13" i="52" s="1"/>
  <c r="AA13" i="52" s="1"/>
  <c r="AB13" i="52" s="1"/>
  <c r="AC13" i="52" s="1"/>
  <c r="AD13" i="52" s="1"/>
  <c r="AE13" i="52" s="1"/>
  <c r="AF13" i="52" s="1"/>
  <c r="AG13" i="52" s="1"/>
  <c r="AH13" i="52" s="1"/>
  <c r="C14" i="52"/>
  <c r="C36" i="14"/>
  <c r="C37" i="14"/>
  <c r="C38" i="14"/>
  <c r="C39" i="14"/>
  <c r="C40" i="14"/>
  <c r="O13" i="14"/>
  <c r="P13" i="14" s="1"/>
  <c r="Q13" i="14" s="1"/>
  <c r="R13" i="14" s="1"/>
  <c r="S13" i="14" s="1"/>
  <c r="T13" i="14" s="1"/>
  <c r="U13" i="14" s="1"/>
  <c r="V13" i="14" s="1"/>
  <c r="W13" i="14" s="1"/>
  <c r="X13" i="14" s="1"/>
  <c r="Y13" i="14" s="1"/>
  <c r="Z13" i="14" s="1"/>
  <c r="AA13" i="14" s="1"/>
  <c r="AB13" i="14" s="1"/>
  <c r="AC13" i="14" s="1"/>
  <c r="AD13" i="14" s="1"/>
  <c r="AE13" i="14" s="1"/>
  <c r="AF13" i="14" s="1"/>
  <c r="AG13" i="14" s="1"/>
  <c r="AH13" i="14" s="1"/>
  <c r="B17" i="14"/>
  <c r="B18" i="14" s="1"/>
  <c r="B19" i="14" s="1"/>
  <c r="B20" i="14" s="1"/>
  <c r="B21" i="14" s="1"/>
  <c r="B22" i="14" s="1"/>
  <c r="B23" i="14" s="1"/>
  <c r="B24" i="14" s="1"/>
  <c r="B25" i="14" s="1"/>
  <c r="B26" i="14" s="1"/>
  <c r="B27" i="14" s="1"/>
  <c r="B28" i="14" s="1"/>
  <c r="B29" i="14" s="1"/>
  <c r="B30" i="14" s="1"/>
  <c r="B31" i="14" s="1"/>
  <c r="B32" i="14" s="1"/>
  <c r="B33" i="14" s="1"/>
  <c r="B34" i="14" s="1"/>
  <c r="B35" i="14" s="1"/>
  <c r="B36" i="14" s="1"/>
  <c r="B37" i="14" s="1"/>
  <c r="B38" i="14" s="1"/>
  <c r="B39" i="14" s="1"/>
  <c r="B40" i="14" s="1"/>
  <c r="B41" i="14" s="1"/>
  <c r="B42" i="14" s="1"/>
  <c r="B43" i="14" s="1"/>
  <c r="B44" i="14" s="1"/>
  <c r="B45" i="14" s="1"/>
  <c r="B46" i="14" s="1"/>
  <c r="AA46" i="50"/>
  <c r="C46" i="50" s="1"/>
  <c r="AA45" i="50"/>
  <c r="C45" i="50" s="1"/>
  <c r="C35" i="50"/>
  <c r="C36" i="50"/>
  <c r="B17" i="50"/>
  <c r="B18" i="50" s="1"/>
  <c r="B19" i="50" s="1"/>
  <c r="B20" i="50" s="1"/>
  <c r="B21" i="50" s="1"/>
  <c r="B22" i="50" s="1"/>
  <c r="B23" i="50" s="1"/>
  <c r="B24" i="50" s="1"/>
  <c r="B25" i="50" s="1"/>
  <c r="B26" i="50" s="1"/>
  <c r="B27" i="50" s="1"/>
  <c r="B28" i="50" s="1"/>
  <c r="B29" i="50" s="1"/>
  <c r="B30" i="50" s="1"/>
  <c r="B31" i="50" s="1"/>
  <c r="B32" i="50" s="1"/>
  <c r="B33" i="50" s="1"/>
  <c r="B34" i="50" s="1"/>
  <c r="B35" i="50" s="1"/>
  <c r="B36" i="50" s="1"/>
  <c r="B37" i="50" s="1"/>
  <c r="B38" i="50" s="1"/>
  <c r="B39" i="50" s="1"/>
  <c r="B40" i="50" s="1"/>
  <c r="B41" i="50" s="1"/>
  <c r="B42" i="50" s="1"/>
  <c r="B43" i="50" s="1"/>
  <c r="B44" i="50" s="1"/>
  <c r="B45" i="50" s="1"/>
  <c r="B46" i="50" s="1"/>
  <c r="O13" i="50"/>
  <c r="P13" i="50" s="1"/>
  <c r="Q13" i="50" s="1"/>
  <c r="R13" i="50" s="1"/>
  <c r="S13" i="50" s="1"/>
  <c r="T13" i="50" s="1"/>
  <c r="U13" i="50" s="1"/>
  <c r="V13" i="50" s="1"/>
  <c r="W13" i="50" s="1"/>
  <c r="X13" i="50" s="1"/>
  <c r="Y13" i="50" s="1"/>
  <c r="Z13" i="50" s="1"/>
  <c r="AA13" i="50" s="1"/>
  <c r="AB13" i="50" s="1"/>
  <c r="AC13" i="50" s="1"/>
  <c r="AD13" i="50" s="1"/>
  <c r="AE13" i="50" s="1"/>
  <c r="AF13" i="50" s="1"/>
  <c r="AG13" i="50" s="1"/>
  <c r="AH13" i="50" s="1"/>
  <c r="AE45" i="48"/>
  <c r="AE46" i="48"/>
  <c r="AD45" i="48"/>
  <c r="AD46" i="48"/>
  <c r="C35" i="48"/>
  <c r="C36" i="48"/>
  <c r="C37" i="48"/>
  <c r="C38" i="48"/>
  <c r="C39" i="48"/>
  <c r="C40" i="48"/>
  <c r="C41" i="48"/>
  <c r="C14" i="48"/>
  <c r="B17" i="48"/>
  <c r="B18" i="48" s="1"/>
  <c r="B19" i="48" s="1"/>
  <c r="B20" i="48" s="1"/>
  <c r="B21" i="48" s="1"/>
  <c r="B22" i="48" s="1"/>
  <c r="B23" i="48" s="1"/>
  <c r="B24" i="48" s="1"/>
  <c r="B25" i="48" s="1"/>
  <c r="B26" i="48" s="1"/>
  <c r="B27" i="48" s="1"/>
  <c r="B28" i="48" s="1"/>
  <c r="B29" i="48" s="1"/>
  <c r="B30" i="48" s="1"/>
  <c r="B31" i="48" s="1"/>
  <c r="B32" i="48" s="1"/>
  <c r="B33" i="48" s="1"/>
  <c r="B34" i="48" s="1"/>
  <c r="B35" i="48" s="1"/>
  <c r="B36" i="48" s="1"/>
  <c r="B37" i="48" s="1"/>
  <c r="B38" i="48" s="1"/>
  <c r="B39" i="48" s="1"/>
  <c r="B40" i="48" s="1"/>
  <c r="B41" i="48" s="1"/>
  <c r="B42" i="48" s="1"/>
  <c r="B43" i="48" s="1"/>
  <c r="B44" i="48" s="1"/>
  <c r="B45" i="48" s="1"/>
  <c r="B46" i="48" s="1"/>
  <c r="O13" i="48"/>
  <c r="P13" i="48" s="1"/>
  <c r="Q13" i="48" s="1"/>
  <c r="R13" i="48" s="1"/>
  <c r="S13" i="48" s="1"/>
  <c r="T13" i="48" s="1"/>
  <c r="U13" i="48" s="1"/>
  <c r="V13" i="48" s="1"/>
  <c r="W13" i="48" s="1"/>
  <c r="X13" i="48" s="1"/>
  <c r="Y13" i="48" s="1"/>
  <c r="Z13" i="48" s="1"/>
  <c r="AA13" i="48" s="1"/>
  <c r="AB13" i="48" s="1"/>
  <c r="AC13" i="48" s="1"/>
  <c r="AD13" i="48" s="1"/>
  <c r="AE13" i="48" s="1"/>
  <c r="AF13" i="48" s="1"/>
  <c r="AG13" i="48" s="1"/>
  <c r="AH13" i="48" s="1"/>
  <c r="Z49" i="7"/>
  <c r="AA49" i="7"/>
  <c r="AB49" i="7"/>
  <c r="AD49" i="7"/>
  <c r="AE49" i="7"/>
  <c r="AF49" i="7"/>
  <c r="AG49" i="7"/>
  <c r="AH49" i="7"/>
  <c r="C45" i="7"/>
  <c r="C46" i="7"/>
  <c r="B17" i="7"/>
  <c r="B18" i="7" s="1"/>
  <c r="B19" i="7" s="1"/>
  <c r="B20" i="7" s="1"/>
  <c r="B21" i="7" s="1"/>
  <c r="B22" i="7" s="1"/>
  <c r="B23" i="7" s="1"/>
  <c r="B24" i="7" s="1"/>
  <c r="B25" i="7" s="1"/>
  <c r="B26" i="7" s="1"/>
  <c r="B27" i="7" s="1"/>
  <c r="B28" i="7" s="1"/>
  <c r="B29" i="7" s="1"/>
  <c r="B30" i="7" s="1"/>
  <c r="B31" i="7" s="1"/>
  <c r="B32" i="7" s="1"/>
  <c r="B33" i="7" s="1"/>
  <c r="B34" i="7" s="1"/>
  <c r="B35" i="7" s="1"/>
  <c r="B36" i="7" s="1"/>
  <c r="B37" i="7" s="1"/>
  <c r="B38" i="7" s="1"/>
  <c r="B39" i="7" s="1"/>
  <c r="B40" i="7" s="1"/>
  <c r="B41" i="7" s="1"/>
  <c r="B42" i="7" s="1"/>
  <c r="B43" i="7" s="1"/>
  <c r="B44" i="7" s="1"/>
  <c r="B45" i="7" s="1"/>
  <c r="B46" i="7" s="1"/>
  <c r="O13" i="7"/>
  <c r="P13" i="7" s="1"/>
  <c r="Q13" i="7" s="1"/>
  <c r="R13" i="7" s="1"/>
  <c r="S13" i="7" s="1"/>
  <c r="T13" i="7" s="1"/>
  <c r="U13" i="7" s="1"/>
  <c r="V13" i="7" s="1"/>
  <c r="W13" i="7" s="1"/>
  <c r="X13" i="7" s="1"/>
  <c r="Y13" i="7" s="1"/>
  <c r="Z13" i="7" s="1"/>
  <c r="AA13" i="7" s="1"/>
  <c r="AB13" i="7" s="1"/>
  <c r="AC13" i="7" s="1"/>
  <c r="AD13" i="7" s="1"/>
  <c r="AE13" i="7" s="1"/>
  <c r="AF13" i="7" s="1"/>
  <c r="AG13" i="7" s="1"/>
  <c r="AH13" i="7" s="1"/>
  <c r="B17" i="244"/>
  <c r="B18" i="244" s="1"/>
  <c r="B19" i="244" s="1"/>
  <c r="B20" i="244" s="1"/>
  <c r="B21" i="244" s="1"/>
  <c r="B22" i="244" s="1"/>
  <c r="B23" i="244" s="1"/>
  <c r="B24" i="244" s="1"/>
  <c r="B25" i="244" s="1"/>
  <c r="B26" i="244" s="1"/>
  <c r="B27" i="244" s="1"/>
  <c r="B28" i="244" s="1"/>
  <c r="B29" i="244" s="1"/>
  <c r="B30" i="244" s="1"/>
  <c r="B31" i="244" s="1"/>
  <c r="B32" i="244" s="1"/>
  <c r="B33" i="244" s="1"/>
  <c r="B34" i="244" s="1"/>
  <c r="B35" i="244" s="1"/>
  <c r="B36" i="244" s="1"/>
  <c r="B37" i="244" s="1"/>
  <c r="B38" i="244" s="1"/>
  <c r="B39" i="244" s="1"/>
  <c r="B40" i="244" s="1"/>
  <c r="B41" i="244" s="1"/>
  <c r="B42" i="244" s="1"/>
  <c r="B43" i="244" s="1"/>
  <c r="B44" i="244" s="1"/>
  <c r="B45" i="244" s="1"/>
  <c r="B46" i="244" s="1"/>
  <c r="O13" i="244"/>
  <c r="P13" i="244" s="1"/>
  <c r="Q13" i="244" s="1"/>
  <c r="R13" i="244" s="1"/>
  <c r="S13" i="244" s="1"/>
  <c r="T13" i="244" s="1"/>
  <c r="U13" i="244" s="1"/>
  <c r="V13" i="244" s="1"/>
  <c r="W13" i="244" s="1"/>
  <c r="X13" i="244" s="1"/>
  <c r="Y13" i="244" s="1"/>
  <c r="Z13" i="244" s="1"/>
  <c r="AA13" i="244" s="1"/>
  <c r="AB13" i="244" s="1"/>
  <c r="AC13" i="244" s="1"/>
  <c r="AD13" i="244" s="1"/>
  <c r="AE13" i="244" s="1"/>
  <c r="AF13" i="244" s="1"/>
  <c r="AG13" i="244" s="1"/>
  <c r="AH13" i="244" s="1"/>
  <c r="T34" i="69"/>
  <c r="T35" i="69"/>
  <c r="T36" i="69"/>
  <c r="S33" i="69"/>
  <c r="S34" i="69"/>
  <c r="S35" i="69"/>
  <c r="S36" i="69"/>
  <c r="S37" i="69"/>
  <c r="R32" i="69"/>
  <c r="R33" i="69"/>
  <c r="R34" i="69"/>
  <c r="R35" i="69"/>
  <c r="R36" i="69"/>
  <c r="AH46" i="69"/>
  <c r="AH48" i="69" s="1"/>
  <c r="AB48" i="69"/>
  <c r="AC48" i="69"/>
  <c r="AD48" i="69"/>
  <c r="AE48" i="69"/>
  <c r="AF48" i="69"/>
  <c r="AG46" i="69"/>
  <c r="AG45" i="69"/>
  <c r="C45" i="69" s="1"/>
  <c r="C39" i="69"/>
  <c r="C40" i="69"/>
  <c r="C41" i="69"/>
  <c r="C42" i="69"/>
  <c r="C43" i="69"/>
  <c r="C44" i="69"/>
  <c r="C14" i="69"/>
  <c r="B17" i="69"/>
  <c r="B18" i="69" s="1"/>
  <c r="B19" i="69" s="1"/>
  <c r="B20" i="69" s="1"/>
  <c r="B21" i="69" s="1"/>
  <c r="B22" i="69" s="1"/>
  <c r="B23" i="69" s="1"/>
  <c r="B24" i="69" s="1"/>
  <c r="B25" i="69" s="1"/>
  <c r="B26" i="69" s="1"/>
  <c r="B27" i="69" s="1"/>
  <c r="B28" i="69" s="1"/>
  <c r="B29" i="69" s="1"/>
  <c r="B30" i="69" s="1"/>
  <c r="B31" i="69" s="1"/>
  <c r="B32" i="69" s="1"/>
  <c r="B33" i="69" s="1"/>
  <c r="B34" i="69" s="1"/>
  <c r="B35" i="69" s="1"/>
  <c r="B36" i="69" s="1"/>
  <c r="B37" i="69" s="1"/>
  <c r="B38" i="69" s="1"/>
  <c r="B39" i="69" s="1"/>
  <c r="B40" i="69" s="1"/>
  <c r="B41" i="69" s="1"/>
  <c r="B42" i="69" s="1"/>
  <c r="B43" i="69" s="1"/>
  <c r="B44" i="69" s="1"/>
  <c r="B45" i="69" s="1"/>
  <c r="B46" i="69" s="1"/>
  <c r="O13" i="69"/>
  <c r="P13" i="69" s="1"/>
  <c r="Q13" i="69" s="1"/>
  <c r="R13" i="69" s="1"/>
  <c r="S13" i="69" s="1"/>
  <c r="T13" i="69" s="1"/>
  <c r="U13" i="69" s="1"/>
  <c r="V13" i="69" s="1"/>
  <c r="W13" i="69" s="1"/>
  <c r="X13" i="69" s="1"/>
  <c r="Y13" i="69" s="1"/>
  <c r="Z13" i="69" s="1"/>
  <c r="AA13" i="69" s="1"/>
  <c r="AB13" i="69" s="1"/>
  <c r="AC13" i="69" s="1"/>
  <c r="AD13" i="69" s="1"/>
  <c r="AE13" i="69" s="1"/>
  <c r="AF13" i="69" s="1"/>
  <c r="AG13" i="69" s="1"/>
  <c r="AH13" i="69" s="1"/>
  <c r="AG48" i="295"/>
  <c r="AF46" i="295"/>
  <c r="C46" i="295" s="1"/>
  <c r="AF45" i="295"/>
  <c r="C45" i="295" s="1"/>
  <c r="AH46" i="303"/>
  <c r="AH48" i="303" s="1"/>
  <c r="AG46" i="303"/>
  <c r="AH46" i="291"/>
  <c r="AH48" i="291" s="1"/>
  <c r="AG46" i="291"/>
  <c r="AG45" i="291"/>
  <c r="AF46" i="291"/>
  <c r="AE46" i="291"/>
  <c r="AF45" i="291"/>
  <c r="AE45" i="291"/>
  <c r="AE44" i="291"/>
  <c r="AI120" i="79"/>
  <c r="C120" i="79" s="1"/>
  <c r="AI116" i="79"/>
  <c r="C116" i="79" s="1"/>
  <c r="B126" i="79"/>
  <c r="B127" i="79" s="1"/>
  <c r="B128" i="79" s="1"/>
  <c r="B129" i="79" s="1"/>
  <c r="B130" i="79" s="1"/>
  <c r="B131" i="79" s="1"/>
  <c r="B132" i="79" s="1"/>
  <c r="B133" i="79" s="1"/>
  <c r="B134" i="79" s="1"/>
  <c r="B135" i="79" s="1"/>
  <c r="B136" i="79" s="1"/>
  <c r="B137" i="79" s="1"/>
  <c r="B138" i="79" s="1"/>
  <c r="B139" i="79" s="1"/>
  <c r="B140" i="79" s="1"/>
  <c r="B141" i="79" s="1"/>
  <c r="B142" i="79" s="1"/>
  <c r="B143" i="79" s="1"/>
  <c r="B144" i="79" s="1"/>
  <c r="B145" i="79" s="1"/>
  <c r="B146" i="79" s="1"/>
  <c r="B147" i="79" s="1"/>
  <c r="B148" i="79" s="1"/>
  <c r="B149" i="79" s="1"/>
  <c r="B150" i="79" s="1"/>
  <c r="B151" i="79" s="1"/>
  <c r="B152" i="79" s="1"/>
  <c r="B153" i="79" s="1"/>
  <c r="B154" i="79" s="1"/>
  <c r="B155" i="79" s="1"/>
  <c r="C119" i="79"/>
  <c r="C118" i="79"/>
  <c r="C117" i="79"/>
  <c r="C115" i="79"/>
  <c r="C114" i="79"/>
  <c r="C113" i="79"/>
  <c r="C112" i="79"/>
  <c r="C111" i="79"/>
  <c r="C108" i="79"/>
  <c r="C107" i="79"/>
  <c r="C106" i="79"/>
  <c r="C105" i="79"/>
  <c r="C104" i="79"/>
  <c r="C103" i="79"/>
  <c r="C102" i="79"/>
  <c r="C101" i="79"/>
  <c r="C100" i="79"/>
  <c r="C99" i="79"/>
  <c r="C98" i="79"/>
  <c r="C97" i="79"/>
  <c r="C96" i="79"/>
  <c r="C95" i="79"/>
  <c r="C94" i="79"/>
  <c r="C93" i="79"/>
  <c r="C92" i="79"/>
  <c r="C91" i="79"/>
  <c r="C90" i="79"/>
  <c r="C89" i="79"/>
  <c r="C88" i="79"/>
  <c r="C87" i="79"/>
  <c r="C86" i="79"/>
  <c r="C85" i="79"/>
  <c r="C84" i="79"/>
  <c r="C83" i="79"/>
  <c r="C82" i="79"/>
  <c r="C81" i="79"/>
  <c r="C80" i="79"/>
  <c r="C79" i="79"/>
  <c r="C78" i="79"/>
  <c r="C77" i="79"/>
  <c r="C76" i="79"/>
  <c r="C75" i="79"/>
  <c r="C74" i="79"/>
  <c r="C73" i="79"/>
  <c r="C72" i="79"/>
  <c r="C71" i="79"/>
  <c r="C70" i="79"/>
  <c r="C69" i="79"/>
  <c r="C68" i="79"/>
  <c r="C67" i="79"/>
  <c r="C66" i="79"/>
  <c r="C65" i="79"/>
  <c r="C64" i="79"/>
  <c r="C63" i="79"/>
  <c r="C62" i="79"/>
  <c r="C61" i="79"/>
  <c r="C60" i="79"/>
  <c r="C59" i="79"/>
  <c r="C58" i="79"/>
  <c r="C57" i="79"/>
  <c r="C56" i="79"/>
  <c r="C55" i="79"/>
  <c r="C54" i="79"/>
  <c r="C53" i="79"/>
  <c r="C52" i="79"/>
  <c r="C51" i="79"/>
  <c r="C50" i="79"/>
  <c r="C49" i="79"/>
  <c r="C47" i="79"/>
  <c r="C46" i="79"/>
  <c r="C45" i="79"/>
  <c r="C44" i="79"/>
  <c r="C43" i="79"/>
  <c r="C42" i="79"/>
  <c r="C40" i="79"/>
  <c r="C39" i="79"/>
  <c r="C38" i="79"/>
  <c r="C37" i="79"/>
  <c r="C36" i="79"/>
  <c r="C35" i="79"/>
  <c r="C34" i="79"/>
  <c r="C33" i="79"/>
  <c r="C32" i="79"/>
  <c r="C31" i="79"/>
  <c r="C30" i="79"/>
  <c r="C29" i="79"/>
  <c r="C28" i="79"/>
  <c r="C27" i="79"/>
  <c r="C26" i="79"/>
  <c r="C25" i="79"/>
  <c r="C24" i="79"/>
  <c r="C23" i="79"/>
  <c r="C22" i="79"/>
  <c r="C21" i="79"/>
  <c r="C20" i="79"/>
  <c r="C19" i="79"/>
  <c r="C17" i="79"/>
  <c r="C16" i="79"/>
  <c r="C15" i="79"/>
  <c r="AI13" i="79"/>
  <c r="AD48" i="49"/>
  <c r="AE48" i="49"/>
  <c r="AF48" i="49"/>
  <c r="AG48" i="49"/>
  <c r="AH46" i="49"/>
  <c r="AH48" i="49" s="1"/>
  <c r="B17" i="49"/>
  <c r="B18" i="49" s="1"/>
  <c r="B19" i="49" s="1"/>
  <c r="B20" i="49" s="1"/>
  <c r="B21" i="49" s="1"/>
  <c r="B22" i="49" s="1"/>
  <c r="B23" i="49" s="1"/>
  <c r="B24" i="49" s="1"/>
  <c r="B25" i="49" s="1"/>
  <c r="B26" i="49" s="1"/>
  <c r="B27" i="49" s="1"/>
  <c r="B28" i="49" s="1"/>
  <c r="B29" i="49" s="1"/>
  <c r="B30" i="49" s="1"/>
  <c r="B31" i="49" s="1"/>
  <c r="B32" i="49" s="1"/>
  <c r="B33" i="49" s="1"/>
  <c r="B34" i="49" s="1"/>
  <c r="B35" i="49" s="1"/>
  <c r="B36" i="49" s="1"/>
  <c r="B37" i="49" s="1"/>
  <c r="B38" i="49" s="1"/>
  <c r="B39" i="49" s="1"/>
  <c r="B40" i="49" s="1"/>
  <c r="B41" i="49" s="1"/>
  <c r="B42" i="49" s="1"/>
  <c r="B43" i="49" s="1"/>
  <c r="B44" i="49" s="1"/>
  <c r="B45" i="49" s="1"/>
  <c r="B46" i="49" s="1"/>
  <c r="E13" i="49"/>
  <c r="F13" i="49" s="1"/>
  <c r="G13" i="49" s="1"/>
  <c r="H13" i="49" s="1"/>
  <c r="I13" i="49" s="1"/>
  <c r="J13" i="49" s="1"/>
  <c r="K13" i="49" s="1"/>
  <c r="L13" i="49" s="1"/>
  <c r="M13" i="49" s="1"/>
  <c r="N13" i="49" s="1"/>
  <c r="O13" i="49" s="1"/>
  <c r="P13" i="49" s="1"/>
  <c r="Q13" i="49" s="1"/>
  <c r="R13" i="49" s="1"/>
  <c r="S13" i="49" s="1"/>
  <c r="T13" i="49" s="1"/>
  <c r="U13" i="49" s="1"/>
  <c r="V13" i="49" s="1"/>
  <c r="W13" i="49" s="1"/>
  <c r="X13" i="49" s="1"/>
  <c r="Y13" i="49" s="1"/>
  <c r="Z13" i="49" s="1"/>
  <c r="AA13" i="49" s="1"/>
  <c r="AB13" i="49" s="1"/>
  <c r="AC13" i="49" s="1"/>
  <c r="AD13" i="49" s="1"/>
  <c r="AE13" i="49" s="1"/>
  <c r="AF13" i="49" s="1"/>
  <c r="AG13" i="49" s="1"/>
  <c r="AH13" i="49" s="1"/>
  <c r="BD242" i="1"/>
  <c r="B17" i="191"/>
  <c r="B18" i="191" s="1"/>
  <c r="B19" i="191" s="1"/>
  <c r="B20" i="191" s="1"/>
  <c r="B21" i="191" s="1"/>
  <c r="B22" i="191" s="1"/>
  <c r="B23" i="191" s="1"/>
  <c r="B24" i="191" s="1"/>
  <c r="B25" i="191" s="1"/>
  <c r="B26" i="191" s="1"/>
  <c r="B27" i="191" s="1"/>
  <c r="B28" i="191" s="1"/>
  <c r="B29" i="191" s="1"/>
  <c r="B30" i="191" s="1"/>
  <c r="B31" i="191" s="1"/>
  <c r="B32" i="191" s="1"/>
  <c r="B33" i="191" s="1"/>
  <c r="B34" i="191" s="1"/>
  <c r="B35" i="191" s="1"/>
  <c r="B36" i="191" s="1"/>
  <c r="B37" i="191" s="1"/>
  <c r="B38" i="191" s="1"/>
  <c r="B39" i="191" s="1"/>
  <c r="B40" i="191" s="1"/>
  <c r="B41" i="191" s="1"/>
  <c r="B42" i="191" s="1"/>
  <c r="B43" i="191" s="1"/>
  <c r="B44" i="191" s="1"/>
  <c r="B45" i="191" s="1"/>
  <c r="B46" i="191" s="1"/>
  <c r="O13" i="191"/>
  <c r="P13" i="191" s="1"/>
  <c r="Q13" i="191" s="1"/>
  <c r="R13" i="191" s="1"/>
  <c r="S13" i="191" s="1"/>
  <c r="T13" i="191" s="1"/>
  <c r="U13" i="191" s="1"/>
  <c r="V13" i="191" s="1"/>
  <c r="W13" i="191" s="1"/>
  <c r="X13" i="191" s="1"/>
  <c r="Y13" i="191" s="1"/>
  <c r="Z13" i="191" s="1"/>
  <c r="AA13" i="191" s="1"/>
  <c r="AB13" i="191" s="1"/>
  <c r="AC13" i="191" s="1"/>
  <c r="AD13" i="191" s="1"/>
  <c r="AE13" i="191" s="1"/>
  <c r="AF13" i="191" s="1"/>
  <c r="AG13" i="191" s="1"/>
  <c r="AH13" i="191" s="1"/>
  <c r="AG46" i="301"/>
  <c r="AG46" i="37"/>
  <c r="AF46" i="37"/>
  <c r="AF45" i="37"/>
  <c r="AH46" i="301"/>
  <c r="AH48" i="301" s="1"/>
  <c r="C38" i="37"/>
  <c r="C39" i="37"/>
  <c r="C40" i="37"/>
  <c r="C41" i="37"/>
  <c r="C42" i="37"/>
  <c r="C15" i="37"/>
  <c r="AG45" i="37"/>
  <c r="B17" i="37"/>
  <c r="B18" i="37" s="1"/>
  <c r="B19" i="37" s="1"/>
  <c r="B20" i="37" s="1"/>
  <c r="B21" i="37" s="1"/>
  <c r="B22" i="37" s="1"/>
  <c r="B23" i="37" s="1"/>
  <c r="B24" i="37" s="1"/>
  <c r="B25" i="37" s="1"/>
  <c r="B26" i="37" s="1"/>
  <c r="B27" i="37" s="1"/>
  <c r="B28" i="37" s="1"/>
  <c r="B29" i="37" s="1"/>
  <c r="B30" i="37" s="1"/>
  <c r="B31" i="37" s="1"/>
  <c r="B32" i="37" s="1"/>
  <c r="B33" i="37" s="1"/>
  <c r="B34" i="37" s="1"/>
  <c r="B35" i="37" s="1"/>
  <c r="B36" i="37" s="1"/>
  <c r="B37" i="37" s="1"/>
  <c r="B38" i="37" s="1"/>
  <c r="B39" i="37" s="1"/>
  <c r="B40" i="37" s="1"/>
  <c r="B41" i="37" s="1"/>
  <c r="B42" i="37" s="1"/>
  <c r="B43" i="37" s="1"/>
  <c r="B44" i="37" s="1"/>
  <c r="B45" i="37" s="1"/>
  <c r="B46" i="37" s="1"/>
  <c r="C20" i="311" l="1"/>
  <c r="D21" i="311"/>
  <c r="C19" i="310"/>
  <c r="D20" i="310"/>
  <c r="AG48" i="69"/>
  <c r="C44" i="141"/>
  <c r="C46" i="48"/>
  <c r="AG48" i="52"/>
  <c r="AF48" i="141"/>
  <c r="AG48" i="291"/>
  <c r="C46" i="52"/>
  <c r="AG48" i="37"/>
  <c r="C45" i="291"/>
  <c r="C45" i="52"/>
  <c r="C45" i="48"/>
  <c r="C45" i="141"/>
  <c r="C45" i="130"/>
  <c r="C46" i="141"/>
  <c r="AH46" i="191"/>
  <c r="AH48" i="191" s="1"/>
  <c r="C46" i="303"/>
  <c r="C19" i="307"/>
  <c r="D20" i="307"/>
  <c r="AI123" i="79"/>
  <c r="C44" i="52"/>
  <c r="C46" i="301"/>
  <c r="C46" i="291"/>
  <c r="C46" i="69"/>
  <c r="C46" i="49"/>
  <c r="C44" i="130"/>
  <c r="AA48" i="306"/>
  <c r="AB48" i="306"/>
  <c r="AG48" i="306"/>
  <c r="AF44" i="306"/>
  <c r="AF48" i="306" s="1"/>
  <c r="AE44" i="306"/>
  <c r="AE43" i="306"/>
  <c r="AD43" i="306"/>
  <c r="AD42" i="306"/>
  <c r="C42" i="306" s="1"/>
  <c r="AC41" i="306"/>
  <c r="Z38" i="306"/>
  <c r="Z48" i="306" s="1"/>
  <c r="Y38" i="306"/>
  <c r="Y37" i="306"/>
  <c r="X37" i="306"/>
  <c r="R37" i="306"/>
  <c r="X36" i="306"/>
  <c r="W36" i="306"/>
  <c r="W37" i="306" s="1"/>
  <c r="Q36" i="306"/>
  <c r="W35" i="306"/>
  <c r="V35" i="306"/>
  <c r="V36" i="306" s="1"/>
  <c r="V37" i="306" s="1"/>
  <c r="Q35" i="306"/>
  <c r="P35" i="306"/>
  <c r="V34" i="306"/>
  <c r="U34" i="306"/>
  <c r="U35" i="306" s="1"/>
  <c r="U36" i="306" s="1"/>
  <c r="U37" i="306" s="1"/>
  <c r="T34" i="306"/>
  <c r="T35" i="306" s="1"/>
  <c r="T36" i="306" s="1"/>
  <c r="T37" i="306" s="1"/>
  <c r="O34" i="306"/>
  <c r="U33" i="306"/>
  <c r="T33" i="306"/>
  <c r="N33" i="306"/>
  <c r="T32" i="306"/>
  <c r="S32" i="306"/>
  <c r="S33" i="306" s="1"/>
  <c r="S31" i="306"/>
  <c r="R31" i="306"/>
  <c r="R32" i="306" s="1"/>
  <c r="R30" i="306"/>
  <c r="Q30" i="306"/>
  <c r="Q31" i="306" s="1"/>
  <c r="Q32" i="306" s="1"/>
  <c r="Q33" i="306" s="1"/>
  <c r="Q34" i="306" s="1"/>
  <c r="Q29" i="306"/>
  <c r="P29" i="306"/>
  <c r="P30" i="306" s="1"/>
  <c r="P31" i="306" s="1"/>
  <c r="P32" i="306" s="1"/>
  <c r="P33" i="306" s="1"/>
  <c r="P34" i="306" s="1"/>
  <c r="P28" i="306"/>
  <c r="O28" i="306"/>
  <c r="O29" i="306" s="1"/>
  <c r="O30" i="306" s="1"/>
  <c r="O31" i="306" s="1"/>
  <c r="O32" i="306" s="1"/>
  <c r="O33" i="306" s="1"/>
  <c r="O27" i="306"/>
  <c r="N27" i="306"/>
  <c r="N28" i="306" s="1"/>
  <c r="N29" i="306" s="1"/>
  <c r="N30" i="306" s="1"/>
  <c r="N31" i="306" s="1"/>
  <c r="N32" i="306" s="1"/>
  <c r="N26" i="306"/>
  <c r="L24" i="306"/>
  <c r="J22" i="306"/>
  <c r="I28" i="306"/>
  <c r="H27" i="306"/>
  <c r="F18" i="306"/>
  <c r="AH13" i="37"/>
  <c r="AH46" i="306"/>
  <c r="C46" i="306" s="1"/>
  <c r="AI155" i="79" l="1"/>
  <c r="AI157" i="79" s="1"/>
  <c r="BD327" i="1"/>
  <c r="D22" i="311"/>
  <c r="C22" i="311" s="1"/>
  <c r="C21" i="311"/>
  <c r="C20" i="310"/>
  <c r="D21" i="310"/>
  <c r="C43" i="306"/>
  <c r="N48" i="306"/>
  <c r="J23" i="306"/>
  <c r="J24" i="306" s="1"/>
  <c r="J25" i="306" s="1"/>
  <c r="J26" i="306" s="1"/>
  <c r="J27" i="306" s="1"/>
  <c r="J28" i="306" s="1"/>
  <c r="Y48" i="306"/>
  <c r="AE48" i="306"/>
  <c r="U48" i="306"/>
  <c r="X48" i="306"/>
  <c r="P48" i="306"/>
  <c r="C20" i="307"/>
  <c r="D21" i="307"/>
  <c r="AD48" i="306"/>
  <c r="Q48" i="306"/>
  <c r="T48" i="306"/>
  <c r="W48" i="306"/>
  <c r="D23" i="306"/>
  <c r="C14" i="306"/>
  <c r="V48" i="306"/>
  <c r="C38" i="306"/>
  <c r="C44" i="306"/>
  <c r="O48" i="306"/>
  <c r="AC48" i="306"/>
  <c r="C41" i="306"/>
  <c r="AH48" i="306"/>
  <c r="F25" i="306"/>
  <c r="L25" i="306"/>
  <c r="L26" i="306" s="1"/>
  <c r="L27" i="306" s="1"/>
  <c r="L28" i="306" s="1"/>
  <c r="L29" i="306" s="1"/>
  <c r="L30" i="306" s="1"/>
  <c r="J29" i="306"/>
  <c r="L31" i="306"/>
  <c r="F19" i="306"/>
  <c r="F20" i="306" s="1"/>
  <c r="F21" i="306" s="1"/>
  <c r="F22" i="306" s="1"/>
  <c r="F23" i="306" s="1"/>
  <c r="F24" i="306" s="1"/>
  <c r="R33" i="306"/>
  <c r="R34" i="306" s="1"/>
  <c r="R35" i="306" s="1"/>
  <c r="D16" i="306"/>
  <c r="C16" i="306" s="1"/>
  <c r="E18" i="306"/>
  <c r="E19" i="306" s="1"/>
  <c r="E20" i="306" s="1"/>
  <c r="E21" i="306" s="1"/>
  <c r="E22" i="306" s="1"/>
  <c r="E23" i="306" s="1"/>
  <c r="G19" i="306"/>
  <c r="H20" i="306"/>
  <c r="H21" i="306"/>
  <c r="H22" i="306" s="1"/>
  <c r="H23" i="306" s="1"/>
  <c r="H24" i="306" s="1"/>
  <c r="H25" i="306" s="1"/>
  <c r="H26" i="306" s="1"/>
  <c r="K23" i="306"/>
  <c r="M25" i="306"/>
  <c r="S34" i="306"/>
  <c r="S35" i="306" s="1"/>
  <c r="S36" i="306" s="1"/>
  <c r="S37" i="306" s="1"/>
  <c r="C37" i="306" s="1"/>
  <c r="I21" i="306"/>
  <c r="D17" i="306"/>
  <c r="I22" i="306"/>
  <c r="I23" i="306" s="1"/>
  <c r="I24" i="306" s="1"/>
  <c r="I25" i="306" s="1"/>
  <c r="I26" i="306" s="1"/>
  <c r="I27" i="306" s="1"/>
  <c r="E24" i="306"/>
  <c r="K24" i="306"/>
  <c r="K25" i="306" s="1"/>
  <c r="K26" i="306" s="1"/>
  <c r="K27" i="306" s="1"/>
  <c r="K28" i="306" s="1"/>
  <c r="K29" i="306" s="1"/>
  <c r="G26" i="306"/>
  <c r="M26" i="306"/>
  <c r="M27" i="306" s="1"/>
  <c r="M28" i="306" s="1"/>
  <c r="M29" i="306" s="1"/>
  <c r="M30" i="306" s="1"/>
  <c r="M31" i="306" s="1"/>
  <c r="K30" i="306"/>
  <c r="M32" i="306"/>
  <c r="C32" i="306" s="1"/>
  <c r="G20" i="306"/>
  <c r="G21" i="306" s="1"/>
  <c r="G22" i="306" s="1"/>
  <c r="G23" i="306" s="1"/>
  <c r="G24" i="306" s="1"/>
  <c r="G25" i="306" s="1"/>
  <c r="E17" i="306"/>
  <c r="D48" i="311" l="1"/>
  <c r="B48" i="311" s="1"/>
  <c r="C31" i="306"/>
  <c r="C48" i="311"/>
  <c r="C30" i="306"/>
  <c r="C17" i="306"/>
  <c r="J48" i="306"/>
  <c r="D22" i="310"/>
  <c r="C21" i="310"/>
  <c r="C27" i="306"/>
  <c r="C24" i="306"/>
  <c r="C35" i="306"/>
  <c r="D22" i="307"/>
  <c r="C21" i="307"/>
  <c r="C29" i="306"/>
  <c r="E48" i="306"/>
  <c r="N53" i="306" s="1"/>
  <c r="C26" i="306"/>
  <c r="C33" i="306"/>
  <c r="C25" i="306"/>
  <c r="C28" i="306"/>
  <c r="C23" i="306"/>
  <c r="C34" i="306"/>
  <c r="R7" i="306"/>
  <c r="I320" i="1"/>
  <c r="F48" i="306"/>
  <c r="I48" i="306"/>
  <c r="S48" i="306"/>
  <c r="K48" i="306"/>
  <c r="L48" i="306"/>
  <c r="G48" i="306"/>
  <c r="H48" i="306"/>
  <c r="M48" i="306"/>
  <c r="R36" i="306"/>
  <c r="D18" i="306"/>
  <c r="C18" i="306" s="1"/>
  <c r="BD320" i="1" l="1"/>
  <c r="S7" i="311"/>
  <c r="C50" i="311"/>
  <c r="C22" i="310"/>
  <c r="C48" i="310" s="1"/>
  <c r="D48" i="310"/>
  <c r="B48" i="310" s="1"/>
  <c r="C22" i="307"/>
  <c r="C48" i="307" s="1"/>
  <c r="D48" i="307"/>
  <c r="B48" i="307" s="1"/>
  <c r="R48" i="306"/>
  <c r="C36" i="306"/>
  <c r="D19" i="306"/>
  <c r="C19" i="306" s="1"/>
  <c r="B287" i="1"/>
  <c r="BB318" i="1"/>
  <c r="BB317" i="1"/>
  <c r="AH48" i="79"/>
  <c r="AB48" i="305"/>
  <c r="AA48" i="305"/>
  <c r="AG45" i="305"/>
  <c r="AF44" i="305"/>
  <c r="AE44" i="305"/>
  <c r="AE43" i="305"/>
  <c r="AD43" i="305"/>
  <c r="AD42" i="305"/>
  <c r="AC41" i="305"/>
  <c r="Z38" i="305"/>
  <c r="Y38" i="305"/>
  <c r="Y37" i="305"/>
  <c r="X37" i="305"/>
  <c r="R37" i="305"/>
  <c r="X36" i="305"/>
  <c r="W36" i="305"/>
  <c r="W37" i="305" s="1"/>
  <c r="Q36" i="305"/>
  <c r="W35" i="305"/>
  <c r="V35" i="305"/>
  <c r="V36" i="305" s="1"/>
  <c r="V37" i="305" s="1"/>
  <c r="Q35" i="305"/>
  <c r="P35" i="305"/>
  <c r="V34" i="305"/>
  <c r="U34" i="305"/>
  <c r="T34" i="305"/>
  <c r="T35" i="305" s="1"/>
  <c r="T36" i="305" s="1"/>
  <c r="T37" i="305" s="1"/>
  <c r="O34" i="305"/>
  <c r="U33" i="305"/>
  <c r="T33" i="305"/>
  <c r="N33" i="305"/>
  <c r="T32" i="305"/>
  <c r="S32" i="305"/>
  <c r="S33" i="305" s="1"/>
  <c r="S34" i="305" s="1"/>
  <c r="S35" i="305" s="1"/>
  <c r="S36" i="305" s="1"/>
  <c r="S37" i="305" s="1"/>
  <c r="S31" i="305"/>
  <c r="R31" i="305"/>
  <c r="R32" i="305" s="1"/>
  <c r="R33" i="305" s="1"/>
  <c r="R34" i="305" s="1"/>
  <c r="R35" i="305" s="1"/>
  <c r="R30" i="305"/>
  <c r="Q30" i="305"/>
  <c r="Q29" i="305"/>
  <c r="P29" i="305"/>
  <c r="P30" i="305" s="1"/>
  <c r="P31" i="305" s="1"/>
  <c r="P32" i="305" s="1"/>
  <c r="P33" i="305" s="1"/>
  <c r="P34" i="305" s="1"/>
  <c r="P28" i="305"/>
  <c r="O28" i="305"/>
  <c r="O29" i="305" s="1"/>
  <c r="O30" i="305" s="1"/>
  <c r="O31" i="305" s="1"/>
  <c r="O32" i="305" s="1"/>
  <c r="O33" i="305" s="1"/>
  <c r="O27" i="305"/>
  <c r="N27" i="305"/>
  <c r="N28" i="305" s="1"/>
  <c r="N29" i="305" s="1"/>
  <c r="N30" i="305" s="1"/>
  <c r="N31" i="305" s="1"/>
  <c r="N32" i="305" s="1"/>
  <c r="N26" i="305"/>
  <c r="M25" i="305"/>
  <c r="L31" i="305"/>
  <c r="K30" i="305"/>
  <c r="J23" i="305"/>
  <c r="J24" i="305" s="1"/>
  <c r="J25" i="305" s="1"/>
  <c r="J26" i="305" s="1"/>
  <c r="J27" i="305" s="1"/>
  <c r="J28" i="305" s="1"/>
  <c r="I22" i="305"/>
  <c r="I23" i="305" s="1"/>
  <c r="I24" i="305" s="1"/>
  <c r="I25" i="305" s="1"/>
  <c r="I26" i="305" s="1"/>
  <c r="I27" i="305" s="1"/>
  <c r="G26" i="305"/>
  <c r="F25" i="305"/>
  <c r="AB48" i="304"/>
  <c r="AA48" i="304"/>
  <c r="AG45" i="304"/>
  <c r="AF44" i="304"/>
  <c r="AF48" i="304" s="1"/>
  <c r="AE44" i="304"/>
  <c r="AE43" i="304"/>
  <c r="AD43" i="304"/>
  <c r="AD42" i="304"/>
  <c r="C42" i="304" s="1"/>
  <c r="AC41" i="304"/>
  <c r="Z38" i="304"/>
  <c r="Z48" i="304" s="1"/>
  <c r="Y38" i="304"/>
  <c r="Y37" i="304"/>
  <c r="X37" i="304"/>
  <c r="R37" i="304"/>
  <c r="X36" i="304"/>
  <c r="W36" i="304"/>
  <c r="W37" i="304" s="1"/>
  <c r="Q36" i="304"/>
  <c r="W35" i="304"/>
  <c r="V35" i="304"/>
  <c r="Q35" i="304"/>
  <c r="P35" i="304"/>
  <c r="V34" i="304"/>
  <c r="U34" i="304"/>
  <c r="U35" i="304" s="1"/>
  <c r="U36" i="304" s="1"/>
  <c r="U37" i="304" s="1"/>
  <c r="T34" i="304"/>
  <c r="T35" i="304" s="1"/>
  <c r="T36" i="304" s="1"/>
  <c r="T37" i="304" s="1"/>
  <c r="O34" i="304"/>
  <c r="U33" i="304"/>
  <c r="T33" i="304"/>
  <c r="N33" i="304"/>
  <c r="T32" i="304"/>
  <c r="S32" i="304"/>
  <c r="S33" i="304" s="1"/>
  <c r="S34" i="304" s="1"/>
  <c r="S35" i="304" s="1"/>
  <c r="S36" i="304" s="1"/>
  <c r="S37" i="304" s="1"/>
  <c r="S31" i="304"/>
  <c r="R31" i="304"/>
  <c r="R32" i="304" s="1"/>
  <c r="R33" i="304" s="1"/>
  <c r="R34" i="304" s="1"/>
  <c r="R35" i="304" s="1"/>
  <c r="R36" i="304" s="1"/>
  <c r="R30" i="304"/>
  <c r="Q30" i="304"/>
  <c r="Q31" i="304" s="1"/>
  <c r="Q32" i="304" s="1"/>
  <c r="Q33" i="304" s="1"/>
  <c r="Q34" i="304" s="1"/>
  <c r="Q29" i="304"/>
  <c r="P29" i="304"/>
  <c r="P30" i="304" s="1"/>
  <c r="P31" i="304" s="1"/>
  <c r="P32" i="304" s="1"/>
  <c r="P28" i="304"/>
  <c r="O28" i="304"/>
  <c r="O29" i="304" s="1"/>
  <c r="O30" i="304" s="1"/>
  <c r="O31" i="304" s="1"/>
  <c r="O32" i="304" s="1"/>
  <c r="O33" i="304" s="1"/>
  <c r="O27" i="304"/>
  <c r="N27" i="304"/>
  <c r="N28" i="304" s="1"/>
  <c r="N29" i="304" s="1"/>
  <c r="N30" i="304" s="1"/>
  <c r="N31" i="304" s="1"/>
  <c r="N32" i="304" s="1"/>
  <c r="N26" i="304"/>
  <c r="M32" i="304"/>
  <c r="L31" i="304"/>
  <c r="K24" i="304"/>
  <c r="K25" i="304" s="1"/>
  <c r="K26" i="304" s="1"/>
  <c r="K27" i="304" s="1"/>
  <c r="K28" i="304" s="1"/>
  <c r="K29" i="304" s="1"/>
  <c r="J22" i="304"/>
  <c r="G26" i="304"/>
  <c r="F19" i="304"/>
  <c r="F20" i="304" s="1"/>
  <c r="F21" i="304" s="1"/>
  <c r="F22" i="304" s="1"/>
  <c r="F23" i="304" s="1"/>
  <c r="F24" i="304" s="1"/>
  <c r="E17" i="304"/>
  <c r="T7" i="311" l="1"/>
  <c r="J322" i="1"/>
  <c r="K322" i="1" s="1"/>
  <c r="S7" i="310"/>
  <c r="C50" i="310"/>
  <c r="C38" i="305"/>
  <c r="C44" i="305"/>
  <c r="C38" i="304"/>
  <c r="C44" i="304"/>
  <c r="X48" i="305"/>
  <c r="Y48" i="304"/>
  <c r="S7" i="307"/>
  <c r="C50" i="307"/>
  <c r="C32" i="304"/>
  <c r="AC48" i="305"/>
  <c r="C41" i="305"/>
  <c r="AG48" i="305"/>
  <c r="C45" i="305"/>
  <c r="D23" i="304"/>
  <c r="C14" i="304"/>
  <c r="R7" i="304" s="1"/>
  <c r="C35" i="304"/>
  <c r="AC48" i="304"/>
  <c r="C41" i="304"/>
  <c r="AG48" i="304"/>
  <c r="C45" i="304"/>
  <c r="AD48" i="305"/>
  <c r="C42" i="305"/>
  <c r="D17" i="305"/>
  <c r="D18" i="305" s="1"/>
  <c r="C14" i="305"/>
  <c r="R7" i="305" s="1"/>
  <c r="I318" i="1" s="1"/>
  <c r="C43" i="305"/>
  <c r="C43" i="304"/>
  <c r="C48" i="79"/>
  <c r="M26" i="305"/>
  <c r="M27" i="305" s="1"/>
  <c r="M28" i="305" s="1"/>
  <c r="M29" i="305" s="1"/>
  <c r="M30" i="305" s="1"/>
  <c r="M31" i="305" s="1"/>
  <c r="AE48" i="305"/>
  <c r="BD33" i="1"/>
  <c r="BD329" i="1" s="1"/>
  <c r="D20" i="306"/>
  <c r="C20" i="306" s="1"/>
  <c r="L24" i="304"/>
  <c r="M32" i="305"/>
  <c r="I28" i="305"/>
  <c r="T48" i="305"/>
  <c r="Y48" i="305"/>
  <c r="X48" i="304"/>
  <c r="K30" i="304"/>
  <c r="AD48" i="304"/>
  <c r="W48" i="305"/>
  <c r="P48" i="305"/>
  <c r="J29" i="305"/>
  <c r="S48" i="305"/>
  <c r="V48" i="305"/>
  <c r="F25" i="304"/>
  <c r="J22" i="305"/>
  <c r="E17" i="305"/>
  <c r="E24" i="305"/>
  <c r="D16" i="304"/>
  <c r="C16" i="304" s="1"/>
  <c r="E18" i="305"/>
  <c r="E19" i="305" s="1"/>
  <c r="E20" i="305" s="1"/>
  <c r="E21" i="305" s="1"/>
  <c r="E22" i="305" s="1"/>
  <c r="E23" i="305" s="1"/>
  <c r="D17" i="304"/>
  <c r="C17" i="304" s="1"/>
  <c r="G20" i="305"/>
  <c r="G21" i="305" s="1"/>
  <c r="G22" i="305" s="1"/>
  <c r="G23" i="305" s="1"/>
  <c r="G24" i="305" s="1"/>
  <c r="G25" i="305" s="1"/>
  <c r="O48" i="305"/>
  <c r="R36" i="305"/>
  <c r="R48" i="305" s="1"/>
  <c r="L24" i="305"/>
  <c r="Q31" i="305"/>
  <c r="Q32" i="305" s="1"/>
  <c r="Q33" i="305" s="1"/>
  <c r="Q34" i="305" s="1"/>
  <c r="C34" i="305" s="1"/>
  <c r="U35" i="305"/>
  <c r="U36" i="305" s="1"/>
  <c r="U37" i="305" s="1"/>
  <c r="C37" i="305" s="1"/>
  <c r="H20" i="305"/>
  <c r="K23" i="305"/>
  <c r="N48" i="305"/>
  <c r="Z48" i="305"/>
  <c r="F18" i="305"/>
  <c r="F19" i="305"/>
  <c r="F20" i="305" s="1"/>
  <c r="F21" i="305" s="1"/>
  <c r="F22" i="305" s="1"/>
  <c r="F23" i="305" s="1"/>
  <c r="F24" i="305" s="1"/>
  <c r="D23" i="305"/>
  <c r="L25" i="305"/>
  <c r="L26" i="305" s="1"/>
  <c r="L27" i="305" s="1"/>
  <c r="L28" i="305" s="1"/>
  <c r="L29" i="305" s="1"/>
  <c r="L30" i="305" s="1"/>
  <c r="H27" i="305"/>
  <c r="D16" i="305"/>
  <c r="C16" i="305" s="1"/>
  <c r="G19" i="305"/>
  <c r="H21" i="305"/>
  <c r="H22" i="305" s="1"/>
  <c r="H23" i="305" s="1"/>
  <c r="H24" i="305" s="1"/>
  <c r="H25" i="305" s="1"/>
  <c r="H26" i="305" s="1"/>
  <c r="AF48" i="305"/>
  <c r="I21" i="305"/>
  <c r="K24" i="305"/>
  <c r="K25" i="305" s="1"/>
  <c r="K26" i="305" s="1"/>
  <c r="K27" i="305" s="1"/>
  <c r="K28" i="305" s="1"/>
  <c r="K29" i="305" s="1"/>
  <c r="M25" i="304"/>
  <c r="M26" i="304"/>
  <c r="M27" i="304" s="1"/>
  <c r="M28" i="304" s="1"/>
  <c r="M29" i="304" s="1"/>
  <c r="M30" i="304" s="1"/>
  <c r="M31" i="304" s="1"/>
  <c r="C31" i="304" s="1"/>
  <c r="R48" i="304"/>
  <c r="AE48" i="304"/>
  <c r="J23" i="304"/>
  <c r="J24" i="304" s="1"/>
  <c r="J25" i="304" s="1"/>
  <c r="J26" i="304" s="1"/>
  <c r="J27" i="304" s="1"/>
  <c r="J28" i="304" s="1"/>
  <c r="S48" i="304"/>
  <c r="J29" i="304"/>
  <c r="U48" i="304"/>
  <c r="P33" i="304"/>
  <c r="P34" i="304" s="1"/>
  <c r="C34" i="304" s="1"/>
  <c r="O48" i="304"/>
  <c r="T48" i="304"/>
  <c r="Q48" i="304"/>
  <c r="W48" i="304"/>
  <c r="K23" i="304"/>
  <c r="N48" i="304"/>
  <c r="F18" i="304"/>
  <c r="G20" i="304"/>
  <c r="G21" i="304" s="1"/>
  <c r="G22" i="304" s="1"/>
  <c r="G23" i="304" s="1"/>
  <c r="G24" i="304" s="1"/>
  <c r="G25" i="304" s="1"/>
  <c r="E18" i="304"/>
  <c r="E19" i="304" s="1"/>
  <c r="E20" i="304" s="1"/>
  <c r="E21" i="304" s="1"/>
  <c r="E22" i="304" s="1"/>
  <c r="E23" i="304" s="1"/>
  <c r="H20" i="304"/>
  <c r="E24" i="304"/>
  <c r="L25" i="304"/>
  <c r="L26" i="304" s="1"/>
  <c r="L27" i="304" s="1"/>
  <c r="L28" i="304" s="1"/>
  <c r="L29" i="304" s="1"/>
  <c r="L30" i="304" s="1"/>
  <c r="H27" i="304"/>
  <c r="I22" i="304"/>
  <c r="I23" i="304" s="1"/>
  <c r="I24" i="304" s="1"/>
  <c r="I25" i="304" s="1"/>
  <c r="I26" i="304" s="1"/>
  <c r="I27" i="304" s="1"/>
  <c r="I28" i="304"/>
  <c r="G19" i="304"/>
  <c r="H21" i="304"/>
  <c r="H22" i="304" s="1"/>
  <c r="H23" i="304" s="1"/>
  <c r="H24" i="304" s="1"/>
  <c r="H25" i="304" s="1"/>
  <c r="H26" i="304" s="1"/>
  <c r="I21" i="304"/>
  <c r="V36" i="304"/>
  <c r="V37" i="304" s="1"/>
  <c r="C37" i="304" s="1"/>
  <c r="T7" i="310" l="1"/>
  <c r="J323" i="1"/>
  <c r="K323" i="1" s="1"/>
  <c r="T7" i="307"/>
  <c r="J321" i="1"/>
  <c r="K321" i="1" s="1"/>
  <c r="C18" i="305"/>
  <c r="C28" i="304"/>
  <c r="C30" i="305"/>
  <c r="F48" i="304"/>
  <c r="C31" i="305"/>
  <c r="C36" i="305"/>
  <c r="C17" i="305"/>
  <c r="C26" i="305"/>
  <c r="C35" i="305"/>
  <c r="C27" i="304"/>
  <c r="C23" i="305"/>
  <c r="C36" i="304"/>
  <c r="C26" i="304"/>
  <c r="C23" i="304"/>
  <c r="C33" i="304"/>
  <c r="C24" i="305"/>
  <c r="C29" i="305"/>
  <c r="C25" i="305"/>
  <c r="C28" i="305"/>
  <c r="C24" i="304"/>
  <c r="C25" i="304"/>
  <c r="C32" i="305"/>
  <c r="C29" i="304"/>
  <c r="L48" i="305"/>
  <c r="C30" i="304"/>
  <c r="C33" i="305"/>
  <c r="C27" i="305"/>
  <c r="AH46" i="37"/>
  <c r="AH48" i="37" s="1"/>
  <c r="E48" i="304"/>
  <c r="N53" i="304" s="1"/>
  <c r="D21" i="306"/>
  <c r="C21" i="306" s="1"/>
  <c r="I48" i="305"/>
  <c r="Q48" i="305"/>
  <c r="K48" i="304"/>
  <c r="J48" i="305"/>
  <c r="M48" i="305"/>
  <c r="G48" i="304"/>
  <c r="G48" i="305"/>
  <c r="F48" i="305"/>
  <c r="K48" i="305"/>
  <c r="H48" i="305"/>
  <c r="E48" i="305"/>
  <c r="N53" i="305" s="1"/>
  <c r="J48" i="304"/>
  <c r="M48" i="304"/>
  <c r="H48" i="304"/>
  <c r="I48" i="304"/>
  <c r="D18" i="304"/>
  <c r="C18" i="304" s="1"/>
  <c r="L48" i="304"/>
  <c r="U48" i="305"/>
  <c r="D19" i="305"/>
  <c r="C19" i="305" s="1"/>
  <c r="P48" i="304"/>
  <c r="V48" i="304"/>
  <c r="D19" i="304" l="1"/>
  <c r="C19" i="304" s="1"/>
  <c r="D22" i="306"/>
  <c r="D20" i="305"/>
  <c r="C20" i="305" s="1"/>
  <c r="C22" i="306" l="1"/>
  <c r="C48" i="306" s="1"/>
  <c r="D20" i="304"/>
  <c r="C20" i="304" s="1"/>
  <c r="D48" i="306"/>
  <c r="B48" i="306" s="1"/>
  <c r="D21" i="305"/>
  <c r="C21" i="305" s="1"/>
  <c r="D21" i="304" l="1"/>
  <c r="C21" i="304" s="1"/>
  <c r="S7" i="306"/>
  <c r="C50" i="306"/>
  <c r="D22" i="305"/>
  <c r="C22" i="305" s="1"/>
  <c r="D22" i="304" l="1"/>
  <c r="C22" i="304" s="1"/>
  <c r="C48" i="304" s="1"/>
  <c r="S7" i="304" s="1"/>
  <c r="T7" i="304" s="1"/>
  <c r="T7" i="306"/>
  <c r="J320" i="1"/>
  <c r="K320" i="1" s="1"/>
  <c r="C48" i="305"/>
  <c r="D48" i="305"/>
  <c r="B48" i="305" s="1"/>
  <c r="AH109" i="79"/>
  <c r="BB316" i="1"/>
  <c r="AB48" i="303"/>
  <c r="AA48" i="303"/>
  <c r="AG45" i="303"/>
  <c r="AF44" i="303"/>
  <c r="AF48" i="303" s="1"/>
  <c r="AE44" i="303"/>
  <c r="AE43" i="303"/>
  <c r="AD43" i="303"/>
  <c r="AD42" i="303"/>
  <c r="C42" i="303" s="1"/>
  <c r="AC41" i="303"/>
  <c r="Z38" i="303"/>
  <c r="Z48" i="303" s="1"/>
  <c r="Y38" i="303"/>
  <c r="Y37" i="303"/>
  <c r="X37" i="303"/>
  <c r="R37" i="303"/>
  <c r="X36" i="303"/>
  <c r="W36" i="303"/>
  <c r="W37" i="303" s="1"/>
  <c r="Q36" i="303"/>
  <c r="W35" i="303"/>
  <c r="V35" i="303"/>
  <c r="V36" i="303" s="1"/>
  <c r="V37" i="303" s="1"/>
  <c r="Q35" i="303"/>
  <c r="P35" i="303"/>
  <c r="V34" i="303"/>
  <c r="U34" i="303"/>
  <c r="U35" i="303" s="1"/>
  <c r="U36" i="303" s="1"/>
  <c r="U37" i="303" s="1"/>
  <c r="T34" i="303"/>
  <c r="T35" i="303" s="1"/>
  <c r="T36" i="303" s="1"/>
  <c r="T37" i="303" s="1"/>
  <c r="O34" i="303"/>
  <c r="U33" i="303"/>
  <c r="T33" i="303"/>
  <c r="N33" i="303"/>
  <c r="T32" i="303"/>
  <c r="S32" i="303"/>
  <c r="S33" i="303" s="1"/>
  <c r="S34" i="303" s="1"/>
  <c r="S35" i="303" s="1"/>
  <c r="S36" i="303" s="1"/>
  <c r="S37" i="303" s="1"/>
  <c r="S31" i="303"/>
  <c r="R31" i="303"/>
  <c r="R32" i="303" s="1"/>
  <c r="R33" i="303" s="1"/>
  <c r="R34" i="303" s="1"/>
  <c r="R35" i="303" s="1"/>
  <c r="R30" i="303"/>
  <c r="Q30" i="303"/>
  <c r="Q31" i="303" s="1"/>
  <c r="Q32" i="303" s="1"/>
  <c r="Q33" i="303" s="1"/>
  <c r="Q34" i="303" s="1"/>
  <c r="Q29" i="303"/>
  <c r="P29" i="303"/>
  <c r="P30" i="303" s="1"/>
  <c r="P31" i="303" s="1"/>
  <c r="P32" i="303" s="1"/>
  <c r="P33" i="303" s="1"/>
  <c r="P34" i="303" s="1"/>
  <c r="P28" i="303"/>
  <c r="O28" i="303"/>
  <c r="O29" i="303" s="1"/>
  <c r="O30" i="303" s="1"/>
  <c r="O31" i="303" s="1"/>
  <c r="O32" i="303" s="1"/>
  <c r="O33" i="303" s="1"/>
  <c r="O27" i="303"/>
  <c r="N27" i="303"/>
  <c r="N28" i="303" s="1"/>
  <c r="N29" i="303" s="1"/>
  <c r="N30" i="303" s="1"/>
  <c r="N31" i="303" s="1"/>
  <c r="N32" i="303" s="1"/>
  <c r="N26" i="303"/>
  <c r="M25" i="303"/>
  <c r="L24" i="303"/>
  <c r="K30" i="303"/>
  <c r="J22" i="303"/>
  <c r="I21" i="303"/>
  <c r="H21" i="303"/>
  <c r="H22" i="303" s="1"/>
  <c r="H23" i="303" s="1"/>
  <c r="H24" i="303" s="1"/>
  <c r="H25" i="303" s="1"/>
  <c r="H26" i="303" s="1"/>
  <c r="G26" i="303"/>
  <c r="F19" i="303"/>
  <c r="F20" i="303" s="1"/>
  <c r="F21" i="303" s="1"/>
  <c r="F22" i="303" s="1"/>
  <c r="F23" i="303" s="1"/>
  <c r="F24" i="303" s="1"/>
  <c r="E17" i="303"/>
  <c r="C43" i="303" l="1"/>
  <c r="D48" i="304"/>
  <c r="B48" i="304" s="1"/>
  <c r="C35" i="303"/>
  <c r="C37" i="303"/>
  <c r="D17" i="303"/>
  <c r="C17" i="303" s="1"/>
  <c r="C14" i="303"/>
  <c r="R7" i="303" s="1"/>
  <c r="AG48" i="303"/>
  <c r="C45" i="303"/>
  <c r="C34" i="303"/>
  <c r="AC48" i="303"/>
  <c r="C41" i="303"/>
  <c r="C33" i="303"/>
  <c r="N48" i="303"/>
  <c r="C38" i="303"/>
  <c r="C44" i="303"/>
  <c r="C50" i="304"/>
  <c r="C109" i="79"/>
  <c r="X48" i="303"/>
  <c r="AE48" i="303"/>
  <c r="Y48" i="303"/>
  <c r="AD48" i="303"/>
  <c r="J23" i="303"/>
  <c r="J24" i="303" s="1"/>
  <c r="J25" i="303" s="1"/>
  <c r="J26" i="303" s="1"/>
  <c r="J27" i="303" s="1"/>
  <c r="J28" i="303" s="1"/>
  <c r="K23" i="303"/>
  <c r="S7" i="305"/>
  <c r="C50" i="305"/>
  <c r="H20" i="303"/>
  <c r="J29" i="303"/>
  <c r="E18" i="303"/>
  <c r="E19" i="303" s="1"/>
  <c r="E20" i="303" s="1"/>
  <c r="E21" i="303" s="1"/>
  <c r="E22" i="303" s="1"/>
  <c r="E23" i="303" s="1"/>
  <c r="F18" i="303"/>
  <c r="G20" i="303"/>
  <c r="G21" i="303" s="1"/>
  <c r="G22" i="303" s="1"/>
  <c r="G23" i="303" s="1"/>
  <c r="G24" i="303" s="1"/>
  <c r="G25" i="303" s="1"/>
  <c r="U48" i="303"/>
  <c r="W48" i="303"/>
  <c r="V48" i="303"/>
  <c r="F25" i="303"/>
  <c r="R36" i="303"/>
  <c r="R48" i="303" s="1"/>
  <c r="S48" i="303"/>
  <c r="O48" i="303"/>
  <c r="P48" i="303"/>
  <c r="T48" i="303"/>
  <c r="Q48" i="303"/>
  <c r="I22" i="303"/>
  <c r="I23" i="303" s="1"/>
  <c r="I24" i="303" s="1"/>
  <c r="I25" i="303" s="1"/>
  <c r="I26" i="303" s="1"/>
  <c r="I27" i="303" s="1"/>
  <c r="E24" i="303"/>
  <c r="M26" i="303"/>
  <c r="M27" i="303" s="1"/>
  <c r="M28" i="303" s="1"/>
  <c r="M29" i="303" s="1"/>
  <c r="M30" i="303" s="1"/>
  <c r="M31" i="303" s="1"/>
  <c r="I28" i="303"/>
  <c r="M32" i="303"/>
  <c r="C32" i="303" s="1"/>
  <c r="D23" i="303"/>
  <c r="L25" i="303"/>
  <c r="L26" i="303" s="1"/>
  <c r="L27" i="303" s="1"/>
  <c r="L28" i="303" s="1"/>
  <c r="L29" i="303" s="1"/>
  <c r="L30" i="303" s="1"/>
  <c r="H27" i="303"/>
  <c r="L31" i="303"/>
  <c r="D16" i="303"/>
  <c r="C16" i="303" s="1"/>
  <c r="G19" i="303"/>
  <c r="K24" i="303"/>
  <c r="K25" i="303" s="1"/>
  <c r="K26" i="303" s="1"/>
  <c r="K27" i="303" s="1"/>
  <c r="K28" i="303" s="1"/>
  <c r="K29" i="303" s="1"/>
  <c r="T7" i="305" l="1"/>
  <c r="J318" i="1"/>
  <c r="K318" i="1" s="1"/>
  <c r="D18" i="303"/>
  <c r="D19" i="303" s="1"/>
  <c r="C19" i="303" s="1"/>
  <c r="C30" i="303"/>
  <c r="C31" i="303"/>
  <c r="G48" i="303"/>
  <c r="C25" i="303"/>
  <c r="C26" i="303"/>
  <c r="C29" i="303"/>
  <c r="C23" i="303"/>
  <c r="C28" i="303"/>
  <c r="C27" i="303"/>
  <c r="C24" i="303"/>
  <c r="C36" i="303"/>
  <c r="M48" i="303"/>
  <c r="F48" i="303"/>
  <c r="L48" i="303"/>
  <c r="H48" i="303"/>
  <c r="E48" i="303"/>
  <c r="N53" i="303" s="1"/>
  <c r="J48" i="303"/>
  <c r="I48" i="303"/>
  <c r="K48" i="303"/>
  <c r="C18" i="303" l="1"/>
  <c r="D20" i="303"/>
  <c r="C20" i="303" s="1"/>
  <c r="D21" i="303" l="1"/>
  <c r="C21" i="303" s="1"/>
  <c r="D22" i="303" l="1"/>
  <c r="C22" i="303" s="1"/>
  <c r="C48" i="303" s="1"/>
  <c r="S7" i="303" l="1"/>
  <c r="T7" i="303" s="1"/>
  <c r="D48" i="303"/>
  <c r="B48" i="303" s="1"/>
  <c r="AG110" i="79"/>
  <c r="AZ340" i="1"/>
  <c r="BB311" i="1"/>
  <c r="BB309" i="1"/>
  <c r="BB308" i="1"/>
  <c r="BB307" i="1"/>
  <c r="BB306" i="1"/>
  <c r="BB305" i="1"/>
  <c r="AG14" i="191"/>
  <c r="BB242" i="1" s="1"/>
  <c r="Q30" i="300"/>
  <c r="BB304" i="1"/>
  <c r="AG14" i="297"/>
  <c r="AZ304" i="1"/>
  <c r="AH110" i="79"/>
  <c r="AH123" i="79" s="1"/>
  <c r="AG45" i="191" l="1"/>
  <c r="AG46" i="191"/>
  <c r="C46" i="191" s="1"/>
  <c r="BB310" i="1"/>
  <c r="C50" i="303"/>
  <c r="AH154" i="79"/>
  <c r="AH155" i="79"/>
  <c r="C110" i="79"/>
  <c r="F302" i="1"/>
  <c r="F303" i="1" s="1"/>
  <c r="F235" i="1"/>
  <c r="F236" i="1" s="1"/>
  <c r="F228" i="1"/>
  <c r="F224" i="1"/>
  <c r="F198" i="1"/>
  <c r="F199" i="1" s="1"/>
  <c r="F200" i="1" s="1"/>
  <c r="F204" i="1" s="1"/>
  <c r="F205" i="1" s="1"/>
  <c r="F206" i="1" s="1"/>
  <c r="F207" i="1" s="1"/>
  <c r="F153" i="1"/>
  <c r="F131" i="1"/>
  <c r="F76" i="1"/>
  <c r="F77" i="1" s="1"/>
  <c r="F78" i="1" s="1"/>
  <c r="F68" i="1"/>
  <c r="F17" i="1"/>
  <c r="AH157" i="79" l="1"/>
  <c r="AG48" i="297"/>
  <c r="C46" i="297"/>
  <c r="AG48" i="191"/>
  <c r="BB327" i="1"/>
  <c r="BB315" i="1"/>
  <c r="BB314" i="1"/>
  <c r="BB313" i="1"/>
  <c r="BB312" i="1"/>
  <c r="AG45" i="302"/>
  <c r="AF44" i="302"/>
  <c r="AF48" i="302" s="1"/>
  <c r="AE44" i="302"/>
  <c r="AE43" i="302"/>
  <c r="AD43" i="302"/>
  <c r="AD42" i="302"/>
  <c r="AC41" i="302"/>
  <c r="Z38" i="302"/>
  <c r="Z48" i="302" s="1"/>
  <c r="Y38" i="302"/>
  <c r="Y37" i="302"/>
  <c r="X37" i="302"/>
  <c r="R37" i="302"/>
  <c r="X36" i="302"/>
  <c r="W36" i="302"/>
  <c r="W37" i="302" s="1"/>
  <c r="Q36" i="302"/>
  <c r="W35" i="302"/>
  <c r="V35" i="302"/>
  <c r="V36" i="302" s="1"/>
  <c r="V37" i="302" s="1"/>
  <c r="Q35" i="302"/>
  <c r="P35" i="302"/>
  <c r="V34" i="302"/>
  <c r="U34" i="302"/>
  <c r="U35" i="302" s="1"/>
  <c r="U36" i="302" s="1"/>
  <c r="U37" i="302" s="1"/>
  <c r="T34" i="302"/>
  <c r="T35" i="302" s="1"/>
  <c r="T36" i="302" s="1"/>
  <c r="T37" i="302" s="1"/>
  <c r="O34" i="302"/>
  <c r="U33" i="302"/>
  <c r="T33" i="302"/>
  <c r="N33" i="302"/>
  <c r="T32" i="302"/>
  <c r="S32" i="302"/>
  <c r="S33" i="302" s="1"/>
  <c r="S31" i="302"/>
  <c r="R31" i="302"/>
  <c r="R32" i="302" s="1"/>
  <c r="R30" i="302"/>
  <c r="Q30" i="302"/>
  <c r="Q31" i="302" s="1"/>
  <c r="Q32" i="302" s="1"/>
  <c r="Q33" i="302" s="1"/>
  <c r="Q34" i="302" s="1"/>
  <c r="Q29" i="302"/>
  <c r="P29" i="302"/>
  <c r="P30" i="302" s="1"/>
  <c r="P31" i="302" s="1"/>
  <c r="P32" i="302" s="1"/>
  <c r="P33" i="302" s="1"/>
  <c r="P34" i="302" s="1"/>
  <c r="P28" i="302"/>
  <c r="O28" i="302"/>
  <c r="O29" i="302" s="1"/>
  <c r="O30" i="302" s="1"/>
  <c r="O31" i="302" s="1"/>
  <c r="O32" i="302" s="1"/>
  <c r="O33" i="302" s="1"/>
  <c r="O27" i="302"/>
  <c r="N27" i="302"/>
  <c r="N28" i="302" s="1"/>
  <c r="N29" i="302" s="1"/>
  <c r="N30" i="302" s="1"/>
  <c r="N31" i="302" s="1"/>
  <c r="N32" i="302" s="1"/>
  <c r="N26" i="302"/>
  <c r="L24" i="302"/>
  <c r="J23" i="302"/>
  <c r="J24" i="302" s="1"/>
  <c r="J25" i="302" s="1"/>
  <c r="J26" i="302" s="1"/>
  <c r="J27" i="302" s="1"/>
  <c r="J28" i="302" s="1"/>
  <c r="I28" i="302"/>
  <c r="H27" i="302"/>
  <c r="F18" i="302"/>
  <c r="E17" i="302"/>
  <c r="AG45" i="301"/>
  <c r="AF44" i="301"/>
  <c r="AF48" i="301" s="1"/>
  <c r="AE44" i="301"/>
  <c r="AE43" i="301"/>
  <c r="AD43" i="301"/>
  <c r="AD42" i="301"/>
  <c r="AC41" i="301"/>
  <c r="Z38" i="301"/>
  <c r="Z48" i="301" s="1"/>
  <c r="Y38" i="301"/>
  <c r="Y37" i="301"/>
  <c r="X37" i="301"/>
  <c r="R37" i="301"/>
  <c r="X36" i="301"/>
  <c r="W36" i="301"/>
  <c r="W37" i="301" s="1"/>
  <c r="Q36" i="301"/>
  <c r="W35" i="301"/>
  <c r="V35" i="301"/>
  <c r="Q35" i="301"/>
  <c r="P35" i="301"/>
  <c r="V34" i="301"/>
  <c r="U34" i="301"/>
  <c r="U35" i="301" s="1"/>
  <c r="U36" i="301" s="1"/>
  <c r="U37" i="301" s="1"/>
  <c r="T34" i="301"/>
  <c r="T35" i="301" s="1"/>
  <c r="T36" i="301" s="1"/>
  <c r="T37" i="301" s="1"/>
  <c r="O34" i="301"/>
  <c r="U33" i="301"/>
  <c r="T33" i="301"/>
  <c r="N33" i="301"/>
  <c r="T32" i="301"/>
  <c r="S32" i="301"/>
  <c r="S33" i="301" s="1"/>
  <c r="S34" i="301" s="1"/>
  <c r="S35" i="301" s="1"/>
  <c r="S36" i="301" s="1"/>
  <c r="S37" i="301" s="1"/>
  <c r="S31" i="301"/>
  <c r="R31" i="301"/>
  <c r="R32" i="301" s="1"/>
  <c r="R30" i="301"/>
  <c r="Q30" i="301"/>
  <c r="Q31" i="301" s="1"/>
  <c r="Q32" i="301" s="1"/>
  <c r="Q33" i="301" s="1"/>
  <c r="Q34" i="301" s="1"/>
  <c r="Q29" i="301"/>
  <c r="P29" i="301"/>
  <c r="P28" i="301"/>
  <c r="O28" i="301"/>
  <c r="O29" i="301" s="1"/>
  <c r="O30" i="301" s="1"/>
  <c r="O31" i="301" s="1"/>
  <c r="O32" i="301" s="1"/>
  <c r="O33" i="301" s="1"/>
  <c r="O27" i="301"/>
  <c r="N27" i="301"/>
  <c r="N28" i="301" s="1"/>
  <c r="N29" i="301" s="1"/>
  <c r="N30" i="301" s="1"/>
  <c r="N31" i="301" s="1"/>
  <c r="N32" i="301" s="1"/>
  <c r="N26" i="301"/>
  <c r="M26" i="301"/>
  <c r="M27" i="301" s="1"/>
  <c r="M28" i="301" s="1"/>
  <c r="M29" i="301" s="1"/>
  <c r="M30" i="301" s="1"/>
  <c r="M31" i="301" s="1"/>
  <c r="L24" i="301"/>
  <c r="J29" i="301"/>
  <c r="I22" i="301"/>
  <c r="I23" i="301" s="1"/>
  <c r="I24" i="301" s="1"/>
  <c r="I25" i="301" s="1"/>
  <c r="I26" i="301" s="1"/>
  <c r="I27" i="301" s="1"/>
  <c r="G20" i="301"/>
  <c r="G21" i="301" s="1"/>
  <c r="G22" i="301" s="1"/>
  <c r="G23" i="301" s="1"/>
  <c r="G24" i="301" s="1"/>
  <c r="G25" i="301" s="1"/>
  <c r="F18" i="301"/>
  <c r="AG45" i="300"/>
  <c r="AF44" i="300"/>
  <c r="AF48" i="300" s="1"/>
  <c r="AE44" i="300"/>
  <c r="AE43" i="300"/>
  <c r="AD43" i="300"/>
  <c r="AD42" i="300"/>
  <c r="AC41" i="300"/>
  <c r="Z38" i="300"/>
  <c r="Z48" i="300" s="1"/>
  <c r="Y38" i="300"/>
  <c r="Y37" i="300"/>
  <c r="X37" i="300"/>
  <c r="R37" i="300"/>
  <c r="X36" i="300"/>
  <c r="W36" i="300"/>
  <c r="W37" i="300" s="1"/>
  <c r="Q36" i="300"/>
  <c r="W35" i="300"/>
  <c r="V35" i="300"/>
  <c r="V36" i="300" s="1"/>
  <c r="Q35" i="300"/>
  <c r="P35" i="300"/>
  <c r="V34" i="300"/>
  <c r="U34" i="300"/>
  <c r="U35" i="300" s="1"/>
  <c r="T34" i="300"/>
  <c r="T35" i="300" s="1"/>
  <c r="T36" i="300" s="1"/>
  <c r="T37" i="300" s="1"/>
  <c r="O34" i="300"/>
  <c r="U33" i="300"/>
  <c r="T33" i="300"/>
  <c r="N33" i="300"/>
  <c r="T32" i="300"/>
  <c r="S32" i="300"/>
  <c r="S33" i="300" s="1"/>
  <c r="S34" i="300" s="1"/>
  <c r="S35" i="300" s="1"/>
  <c r="S36" i="300" s="1"/>
  <c r="S37" i="300" s="1"/>
  <c r="S31" i="300"/>
  <c r="R31" i="300"/>
  <c r="R32" i="300" s="1"/>
  <c r="R33" i="300" s="1"/>
  <c r="R34" i="300" s="1"/>
  <c r="R35" i="300" s="1"/>
  <c r="R30" i="300"/>
  <c r="Q31" i="300"/>
  <c r="Q32" i="300" s="1"/>
  <c r="Q33" i="300" s="1"/>
  <c r="Q34" i="300" s="1"/>
  <c r="Q29" i="300"/>
  <c r="P29" i="300"/>
  <c r="P30" i="300" s="1"/>
  <c r="P28" i="300"/>
  <c r="O28" i="300"/>
  <c r="O29" i="300" s="1"/>
  <c r="O27" i="300"/>
  <c r="N27" i="300"/>
  <c r="N28" i="300" s="1"/>
  <c r="N29" i="300" s="1"/>
  <c r="N30" i="300" s="1"/>
  <c r="N31" i="300" s="1"/>
  <c r="N32" i="300" s="1"/>
  <c r="N26" i="300"/>
  <c r="M25" i="300"/>
  <c r="L24" i="300"/>
  <c r="K30" i="300"/>
  <c r="J22" i="300"/>
  <c r="I21" i="300"/>
  <c r="G19" i="300"/>
  <c r="F18" i="300"/>
  <c r="E18" i="300"/>
  <c r="E19" i="300" s="1"/>
  <c r="E20" i="300" s="1"/>
  <c r="E21" i="300" s="1"/>
  <c r="E22" i="300" s="1"/>
  <c r="E23" i="300" s="1"/>
  <c r="X48" i="300" l="1"/>
  <c r="X48" i="301"/>
  <c r="C43" i="300"/>
  <c r="U48" i="301"/>
  <c r="W48" i="300"/>
  <c r="T48" i="300"/>
  <c r="Y48" i="301"/>
  <c r="AE48" i="301"/>
  <c r="C38" i="302"/>
  <c r="C44" i="302"/>
  <c r="V48" i="302"/>
  <c r="O48" i="302"/>
  <c r="X48" i="302"/>
  <c r="Y48" i="300"/>
  <c r="AE48" i="300"/>
  <c r="C43" i="301"/>
  <c r="T48" i="301"/>
  <c r="W48" i="302"/>
  <c r="Y48" i="302"/>
  <c r="AE48" i="302"/>
  <c r="S48" i="300"/>
  <c r="D23" i="301"/>
  <c r="C14" i="301"/>
  <c r="R7" i="301" s="1"/>
  <c r="I314" i="1" s="1"/>
  <c r="AC48" i="301"/>
  <c r="C41" i="301"/>
  <c r="AG48" i="301"/>
  <c r="C45" i="301"/>
  <c r="Q48" i="302"/>
  <c r="T48" i="302"/>
  <c r="AD48" i="301"/>
  <c r="C42" i="301"/>
  <c r="AD48" i="300"/>
  <c r="C42" i="300"/>
  <c r="Q48" i="300"/>
  <c r="C38" i="300"/>
  <c r="C44" i="300"/>
  <c r="D23" i="302"/>
  <c r="C14" i="302"/>
  <c r="R7" i="302" s="1"/>
  <c r="I315" i="1" s="1"/>
  <c r="AC48" i="302"/>
  <c r="C41" i="302"/>
  <c r="AG48" i="302"/>
  <c r="C45" i="302"/>
  <c r="W48" i="301"/>
  <c r="U48" i="302"/>
  <c r="AD48" i="302"/>
  <c r="C42" i="302"/>
  <c r="C14" i="300"/>
  <c r="R7" i="300" s="1"/>
  <c r="I313" i="1" s="1"/>
  <c r="C35" i="300"/>
  <c r="AC48" i="300"/>
  <c r="C41" i="300"/>
  <c r="AG48" i="300"/>
  <c r="C45" i="300"/>
  <c r="C38" i="301"/>
  <c r="C44" i="301"/>
  <c r="P48" i="302"/>
  <c r="C43" i="302"/>
  <c r="BB329" i="1"/>
  <c r="I28" i="300"/>
  <c r="N48" i="301"/>
  <c r="N48" i="302"/>
  <c r="L31" i="302"/>
  <c r="I22" i="300"/>
  <c r="I23" i="300" s="1"/>
  <c r="I24" i="300" s="1"/>
  <c r="I25" i="300" s="1"/>
  <c r="I26" i="300" s="1"/>
  <c r="I27" i="300" s="1"/>
  <c r="G26" i="300"/>
  <c r="J22" i="301"/>
  <c r="M26" i="300"/>
  <c r="M27" i="300" s="1"/>
  <c r="M28" i="300" s="1"/>
  <c r="M29" i="300" s="1"/>
  <c r="M30" i="300" s="1"/>
  <c r="M31" i="300" s="1"/>
  <c r="J23" i="301"/>
  <c r="J24" i="301" s="1"/>
  <c r="J25" i="301" s="1"/>
  <c r="J26" i="301" s="1"/>
  <c r="J27" i="301" s="1"/>
  <c r="J28" i="301" s="1"/>
  <c r="L25" i="302"/>
  <c r="L26" i="302" s="1"/>
  <c r="L27" i="302" s="1"/>
  <c r="L28" i="302" s="1"/>
  <c r="L29" i="302" s="1"/>
  <c r="L30" i="302" s="1"/>
  <c r="I28" i="301"/>
  <c r="F19" i="302"/>
  <c r="F20" i="302" s="1"/>
  <c r="F21" i="302" s="1"/>
  <c r="F22" i="302" s="1"/>
  <c r="F23" i="302" s="1"/>
  <c r="F24" i="302" s="1"/>
  <c r="J29" i="302"/>
  <c r="J22" i="302"/>
  <c r="D16" i="301"/>
  <c r="C16" i="301" s="1"/>
  <c r="F25" i="302"/>
  <c r="R33" i="302"/>
  <c r="R34" i="302" s="1"/>
  <c r="R35" i="302" s="1"/>
  <c r="D16" i="302"/>
  <c r="C16" i="302" s="1"/>
  <c r="E18" i="302"/>
  <c r="E19" i="302" s="1"/>
  <c r="E20" i="302" s="1"/>
  <c r="E21" i="302" s="1"/>
  <c r="E22" i="302" s="1"/>
  <c r="E23" i="302" s="1"/>
  <c r="G19" i="302"/>
  <c r="H20" i="302"/>
  <c r="H21" i="302"/>
  <c r="H22" i="302" s="1"/>
  <c r="H23" i="302" s="1"/>
  <c r="H24" i="302" s="1"/>
  <c r="H25" i="302" s="1"/>
  <c r="H26" i="302" s="1"/>
  <c r="K23" i="302"/>
  <c r="M25" i="302"/>
  <c r="S34" i="302"/>
  <c r="S35" i="302" s="1"/>
  <c r="S36" i="302" s="1"/>
  <c r="S37" i="302" s="1"/>
  <c r="C37" i="302" s="1"/>
  <c r="G20" i="302"/>
  <c r="G21" i="302" s="1"/>
  <c r="G22" i="302" s="1"/>
  <c r="G23" i="302" s="1"/>
  <c r="G24" i="302" s="1"/>
  <c r="G25" i="302" s="1"/>
  <c r="I21" i="302"/>
  <c r="D17" i="302"/>
  <c r="C17" i="302" s="1"/>
  <c r="I22" i="302"/>
  <c r="I23" i="302" s="1"/>
  <c r="I24" i="302" s="1"/>
  <c r="I25" i="302" s="1"/>
  <c r="I26" i="302" s="1"/>
  <c r="I27" i="302" s="1"/>
  <c r="E24" i="302"/>
  <c r="K24" i="302"/>
  <c r="K25" i="302" s="1"/>
  <c r="K26" i="302" s="1"/>
  <c r="K27" i="302" s="1"/>
  <c r="K28" i="302" s="1"/>
  <c r="K29" i="302" s="1"/>
  <c r="G26" i="302"/>
  <c r="M26" i="302"/>
  <c r="M27" i="302" s="1"/>
  <c r="M28" i="302" s="1"/>
  <c r="M29" i="302" s="1"/>
  <c r="M30" i="302" s="1"/>
  <c r="M31" i="302" s="1"/>
  <c r="K30" i="302"/>
  <c r="M32" i="302"/>
  <c r="C32" i="302" s="1"/>
  <c r="L25" i="301"/>
  <c r="L26" i="301" s="1"/>
  <c r="L27" i="301" s="1"/>
  <c r="L28" i="301" s="1"/>
  <c r="L29" i="301" s="1"/>
  <c r="L30" i="301" s="1"/>
  <c r="O48" i="301"/>
  <c r="Q48" i="301"/>
  <c r="L31" i="301"/>
  <c r="F19" i="301"/>
  <c r="F20" i="301" s="1"/>
  <c r="F21" i="301" s="1"/>
  <c r="F22" i="301" s="1"/>
  <c r="F23" i="301" s="1"/>
  <c r="F24" i="301" s="1"/>
  <c r="F25" i="301"/>
  <c r="D17" i="301"/>
  <c r="R33" i="301"/>
  <c r="R34" i="301" s="1"/>
  <c r="R35" i="301" s="1"/>
  <c r="C35" i="301" s="1"/>
  <c r="E18" i="301"/>
  <c r="H21" i="301"/>
  <c r="H22" i="301" s="1"/>
  <c r="H23" i="301" s="1"/>
  <c r="H24" i="301" s="1"/>
  <c r="H25" i="301" s="1"/>
  <c r="H26" i="301" s="1"/>
  <c r="K23" i="301"/>
  <c r="H27" i="301"/>
  <c r="S48" i="301"/>
  <c r="G19" i="301"/>
  <c r="H20" i="301"/>
  <c r="M25" i="301"/>
  <c r="I21" i="301"/>
  <c r="P30" i="301"/>
  <c r="P31" i="301" s="1"/>
  <c r="P32" i="301" s="1"/>
  <c r="P33" i="301" s="1"/>
  <c r="P34" i="301" s="1"/>
  <c r="V36" i="301"/>
  <c r="V37" i="301" s="1"/>
  <c r="C37" i="301" s="1"/>
  <c r="K24" i="301"/>
  <c r="K25" i="301" s="1"/>
  <c r="K26" i="301" s="1"/>
  <c r="K27" i="301" s="1"/>
  <c r="K28" i="301" s="1"/>
  <c r="K29" i="301" s="1"/>
  <c r="G26" i="301"/>
  <c r="K30" i="301"/>
  <c r="M32" i="301"/>
  <c r="E24" i="301"/>
  <c r="E17" i="301"/>
  <c r="M32" i="300"/>
  <c r="N48" i="300"/>
  <c r="R36" i="300"/>
  <c r="O30" i="300"/>
  <c r="O31" i="300" s="1"/>
  <c r="O32" i="300" s="1"/>
  <c r="O33" i="300" s="1"/>
  <c r="U36" i="300"/>
  <c r="U37" i="300" s="1"/>
  <c r="E24" i="300"/>
  <c r="V37" i="300"/>
  <c r="V48" i="300" s="1"/>
  <c r="F19" i="300"/>
  <c r="F20" i="300" s="1"/>
  <c r="F21" i="300" s="1"/>
  <c r="F22" i="300" s="1"/>
  <c r="F23" i="300" s="1"/>
  <c r="F24" i="300" s="1"/>
  <c r="G20" i="300"/>
  <c r="G21" i="300" s="1"/>
  <c r="G22" i="300" s="1"/>
  <c r="G23" i="300" s="1"/>
  <c r="G24" i="300" s="1"/>
  <c r="G25" i="300" s="1"/>
  <c r="D23" i="300"/>
  <c r="J23" i="300"/>
  <c r="J24" i="300" s="1"/>
  <c r="J25" i="300" s="1"/>
  <c r="J26" i="300" s="1"/>
  <c r="J27" i="300" s="1"/>
  <c r="J28" i="300" s="1"/>
  <c r="F25" i="300"/>
  <c r="L25" i="300"/>
  <c r="L26" i="300" s="1"/>
  <c r="L27" i="300" s="1"/>
  <c r="L28" i="300" s="1"/>
  <c r="L29" i="300" s="1"/>
  <c r="L30" i="300" s="1"/>
  <c r="H27" i="300"/>
  <c r="J29" i="300"/>
  <c r="L31" i="300"/>
  <c r="D17" i="300"/>
  <c r="K24" i="300"/>
  <c r="K25" i="300" s="1"/>
  <c r="K26" i="300" s="1"/>
  <c r="K27" i="300" s="1"/>
  <c r="K28" i="300" s="1"/>
  <c r="K29" i="300" s="1"/>
  <c r="E17" i="300"/>
  <c r="P31" i="300"/>
  <c r="P32" i="300" s="1"/>
  <c r="P33" i="300" s="1"/>
  <c r="P34" i="300" s="1"/>
  <c r="C34" i="300" s="1"/>
  <c r="D16" i="300"/>
  <c r="C16" i="300" s="1"/>
  <c r="H20" i="300"/>
  <c r="H21" i="300"/>
  <c r="H22" i="300" s="1"/>
  <c r="H23" i="300" s="1"/>
  <c r="H24" i="300" s="1"/>
  <c r="H25" i="300" s="1"/>
  <c r="H26" i="300" s="1"/>
  <c r="K23" i="300"/>
  <c r="L313" i="1" l="1"/>
  <c r="L314" i="1"/>
  <c r="L315" i="1"/>
  <c r="C30" i="300"/>
  <c r="C34" i="301"/>
  <c r="C29" i="301"/>
  <c r="C27" i="302"/>
  <c r="C35" i="302"/>
  <c r="C24" i="300"/>
  <c r="V48" i="301"/>
  <c r="C26" i="301"/>
  <c r="C26" i="302"/>
  <c r="C37" i="300"/>
  <c r="C33" i="300"/>
  <c r="C32" i="300"/>
  <c r="C36" i="300"/>
  <c r="C29" i="302"/>
  <c r="C28" i="300"/>
  <c r="U48" i="300"/>
  <c r="C26" i="300"/>
  <c r="C17" i="300"/>
  <c r="C24" i="302"/>
  <c r="C23" i="300"/>
  <c r="C24" i="301"/>
  <c r="C27" i="301"/>
  <c r="C25" i="301"/>
  <c r="C28" i="301"/>
  <c r="R48" i="300"/>
  <c r="C33" i="302"/>
  <c r="C25" i="300"/>
  <c r="D18" i="301"/>
  <c r="C17" i="301"/>
  <c r="C31" i="300"/>
  <c r="C29" i="300"/>
  <c r="C32" i="301"/>
  <c r="C30" i="302"/>
  <c r="C25" i="302"/>
  <c r="C31" i="302"/>
  <c r="C34" i="302"/>
  <c r="O48" i="300"/>
  <c r="C28" i="302"/>
  <c r="C27" i="300"/>
  <c r="C30" i="301"/>
  <c r="C31" i="301"/>
  <c r="S48" i="302"/>
  <c r="C23" i="302"/>
  <c r="C33" i="301"/>
  <c r="P48" i="300"/>
  <c r="I48" i="300"/>
  <c r="M48" i="300"/>
  <c r="I48" i="301"/>
  <c r="J48" i="302"/>
  <c r="L48" i="302"/>
  <c r="H48" i="301"/>
  <c r="G48" i="301"/>
  <c r="E48" i="302"/>
  <c r="N53" i="302" s="1"/>
  <c r="F48" i="302"/>
  <c r="K48" i="300"/>
  <c r="K48" i="302"/>
  <c r="H48" i="302"/>
  <c r="G48" i="302"/>
  <c r="E48" i="300"/>
  <c r="N53" i="300" s="1"/>
  <c r="D18" i="302"/>
  <c r="C18" i="302" s="1"/>
  <c r="M48" i="302"/>
  <c r="I48" i="302"/>
  <c r="R36" i="302"/>
  <c r="C36" i="302" s="1"/>
  <c r="H48" i="300"/>
  <c r="F48" i="301"/>
  <c r="L48" i="301"/>
  <c r="K48" i="301"/>
  <c r="G48" i="300"/>
  <c r="E19" i="301"/>
  <c r="R36" i="301"/>
  <c r="C36" i="301" s="1"/>
  <c r="P48" i="301"/>
  <c r="M48" i="301"/>
  <c r="J48" i="301"/>
  <c r="J48" i="300"/>
  <c r="D18" i="300"/>
  <c r="C18" i="300" s="1"/>
  <c r="L48" i="300"/>
  <c r="F48" i="300"/>
  <c r="D19" i="301" l="1"/>
  <c r="C18" i="301"/>
  <c r="R48" i="302"/>
  <c r="D19" i="302"/>
  <c r="C19" i="302" s="1"/>
  <c r="R48" i="301"/>
  <c r="E20" i="301"/>
  <c r="D19" i="300"/>
  <c r="C19" i="300" s="1"/>
  <c r="D20" i="301" l="1"/>
  <c r="C19" i="301"/>
  <c r="D20" i="302"/>
  <c r="C20" i="302" s="1"/>
  <c r="E21" i="301"/>
  <c r="D20" i="300"/>
  <c r="C20" i="300" s="1"/>
  <c r="C20" i="301" l="1"/>
  <c r="D21" i="301"/>
  <c r="D21" i="302"/>
  <c r="C21" i="302" s="1"/>
  <c r="E22" i="301"/>
  <c r="D21" i="300"/>
  <c r="C21" i="300" s="1"/>
  <c r="C21" i="301" l="1"/>
  <c r="D22" i="301"/>
  <c r="C22" i="301" s="1"/>
  <c r="D22" i="302"/>
  <c r="C22" i="302" s="1"/>
  <c r="E23" i="301"/>
  <c r="C23" i="301" s="1"/>
  <c r="D22" i="300"/>
  <c r="C22" i="300" s="1"/>
  <c r="C48" i="301" l="1"/>
  <c r="D48" i="302"/>
  <c r="B48" i="302" s="1"/>
  <c r="D48" i="301"/>
  <c r="C48" i="302"/>
  <c r="E48" i="301"/>
  <c r="D48" i="300"/>
  <c r="B48" i="300" s="1"/>
  <c r="C48" i="300"/>
  <c r="B48" i="301" l="1"/>
  <c r="S7" i="302"/>
  <c r="C50" i="302"/>
  <c r="S7" i="301"/>
  <c r="C50" i="301"/>
  <c r="N53" i="301"/>
  <c r="C50" i="300"/>
  <c r="S7" i="300"/>
  <c r="T7" i="302" l="1"/>
  <c r="J315" i="1"/>
  <c r="K315" i="1" s="1"/>
  <c r="T7" i="301"/>
  <c r="J314" i="1"/>
  <c r="K314" i="1" s="1"/>
  <c r="T7" i="300"/>
  <c r="J313" i="1"/>
  <c r="K313" i="1" s="1"/>
  <c r="L311" i="1" l="1"/>
  <c r="AG45" i="299"/>
  <c r="AF44" i="299"/>
  <c r="AF48" i="299" s="1"/>
  <c r="AE44" i="299"/>
  <c r="AE43" i="299"/>
  <c r="AD43" i="299"/>
  <c r="AD42" i="299"/>
  <c r="AC41" i="299"/>
  <c r="Z38" i="299"/>
  <c r="Z48" i="299" s="1"/>
  <c r="Y38" i="299"/>
  <c r="Y37" i="299"/>
  <c r="X37" i="299"/>
  <c r="R37" i="299"/>
  <c r="X36" i="299"/>
  <c r="W36" i="299"/>
  <c r="W37" i="299" s="1"/>
  <c r="Q36" i="299"/>
  <c r="W35" i="299"/>
  <c r="V35" i="299"/>
  <c r="V36" i="299" s="1"/>
  <c r="V37" i="299" s="1"/>
  <c r="Q35" i="299"/>
  <c r="P35" i="299"/>
  <c r="V34" i="299"/>
  <c r="U34" i="299"/>
  <c r="T34" i="299"/>
  <c r="T35" i="299" s="1"/>
  <c r="T36" i="299" s="1"/>
  <c r="T37" i="299" s="1"/>
  <c r="O34" i="299"/>
  <c r="U33" i="299"/>
  <c r="T33" i="299"/>
  <c r="N33" i="299"/>
  <c r="T32" i="299"/>
  <c r="S32" i="299"/>
  <c r="S33" i="299" s="1"/>
  <c r="S34" i="299" s="1"/>
  <c r="S35" i="299" s="1"/>
  <c r="S36" i="299" s="1"/>
  <c r="S37" i="299" s="1"/>
  <c r="S31" i="299"/>
  <c r="R31" i="299"/>
  <c r="R32" i="299" s="1"/>
  <c r="R30" i="299"/>
  <c r="Q30" i="299"/>
  <c r="Q31" i="299" s="1"/>
  <c r="Q29" i="299"/>
  <c r="P29" i="299"/>
  <c r="P30" i="299" s="1"/>
  <c r="P31" i="299" s="1"/>
  <c r="P32" i="299" s="1"/>
  <c r="P33" i="299" s="1"/>
  <c r="P34" i="299" s="1"/>
  <c r="P28" i="299"/>
  <c r="O28" i="299"/>
  <c r="O27" i="299"/>
  <c r="N27" i="299"/>
  <c r="N28" i="299" s="1"/>
  <c r="N29" i="299" s="1"/>
  <c r="N30" i="299" s="1"/>
  <c r="N31" i="299" s="1"/>
  <c r="N32" i="299" s="1"/>
  <c r="N26" i="299"/>
  <c r="M25" i="299"/>
  <c r="L31" i="299"/>
  <c r="K23" i="299"/>
  <c r="I21" i="299"/>
  <c r="H21" i="299"/>
  <c r="H22" i="299" s="1"/>
  <c r="H23" i="299" s="1"/>
  <c r="H24" i="299" s="1"/>
  <c r="H25" i="299" s="1"/>
  <c r="H26" i="299" s="1"/>
  <c r="G19" i="299"/>
  <c r="F25" i="299"/>
  <c r="E18" i="299"/>
  <c r="E19" i="299" s="1"/>
  <c r="E20" i="299" s="1"/>
  <c r="E21" i="299" s="1"/>
  <c r="E22" i="299" s="1"/>
  <c r="E23" i="299" s="1"/>
  <c r="AF44" i="37"/>
  <c r="W48" i="299" l="1"/>
  <c r="Y48" i="299"/>
  <c r="AE48" i="299"/>
  <c r="C38" i="299"/>
  <c r="C44" i="299"/>
  <c r="V48" i="299"/>
  <c r="T48" i="299"/>
  <c r="C14" i="299"/>
  <c r="R7" i="299" s="1"/>
  <c r="I312" i="1" s="1"/>
  <c r="X48" i="299"/>
  <c r="AC48" i="299"/>
  <c r="C41" i="299"/>
  <c r="AG48" i="299"/>
  <c r="C45" i="299"/>
  <c r="AD48" i="299"/>
  <c r="C42" i="299"/>
  <c r="P48" i="299"/>
  <c r="S48" i="299"/>
  <c r="C43" i="299"/>
  <c r="F18" i="299"/>
  <c r="M32" i="299"/>
  <c r="I22" i="299"/>
  <c r="I23" i="299" s="1"/>
  <c r="I24" i="299" s="1"/>
  <c r="I25" i="299" s="1"/>
  <c r="I26" i="299" s="1"/>
  <c r="I27" i="299" s="1"/>
  <c r="I28" i="299"/>
  <c r="G26" i="299"/>
  <c r="M26" i="299"/>
  <c r="M27" i="299" s="1"/>
  <c r="M28" i="299" s="1"/>
  <c r="M29" i="299" s="1"/>
  <c r="M30" i="299" s="1"/>
  <c r="M31" i="299" s="1"/>
  <c r="Q32" i="299"/>
  <c r="Q33" i="299" s="1"/>
  <c r="Q34" i="299" s="1"/>
  <c r="N48" i="299"/>
  <c r="D17" i="299"/>
  <c r="K24" i="299"/>
  <c r="K25" i="299" s="1"/>
  <c r="K26" i="299" s="1"/>
  <c r="K27" i="299" s="1"/>
  <c r="K28" i="299" s="1"/>
  <c r="K29" i="299" s="1"/>
  <c r="K30" i="299"/>
  <c r="E17" i="299"/>
  <c r="J22" i="299"/>
  <c r="L24" i="299"/>
  <c r="R33" i="299"/>
  <c r="R34" i="299" s="1"/>
  <c r="R35" i="299" s="1"/>
  <c r="U35" i="299"/>
  <c r="U36" i="299" s="1"/>
  <c r="U37" i="299" s="1"/>
  <c r="C37" i="299" s="1"/>
  <c r="E24" i="299"/>
  <c r="O29" i="299"/>
  <c r="O30" i="299" s="1"/>
  <c r="O31" i="299" s="1"/>
  <c r="O32" i="299" s="1"/>
  <c r="O33" i="299" s="1"/>
  <c r="F19" i="299"/>
  <c r="F20" i="299" s="1"/>
  <c r="F21" i="299" s="1"/>
  <c r="F22" i="299" s="1"/>
  <c r="F23" i="299" s="1"/>
  <c r="F24" i="299" s="1"/>
  <c r="G20" i="299"/>
  <c r="G21" i="299" s="1"/>
  <c r="G22" i="299" s="1"/>
  <c r="G23" i="299" s="1"/>
  <c r="G24" i="299" s="1"/>
  <c r="G25" i="299" s="1"/>
  <c r="D23" i="299"/>
  <c r="J23" i="299"/>
  <c r="J24" i="299" s="1"/>
  <c r="J25" i="299" s="1"/>
  <c r="J26" i="299" s="1"/>
  <c r="J27" i="299" s="1"/>
  <c r="J28" i="299" s="1"/>
  <c r="L25" i="299"/>
  <c r="L26" i="299" s="1"/>
  <c r="L27" i="299" s="1"/>
  <c r="L28" i="299" s="1"/>
  <c r="L29" i="299" s="1"/>
  <c r="L30" i="299" s="1"/>
  <c r="H27" i="299"/>
  <c r="J29" i="299"/>
  <c r="D16" i="299"/>
  <c r="C16" i="299" s="1"/>
  <c r="H20" i="299"/>
  <c r="AF48" i="90"/>
  <c r="AC48" i="90"/>
  <c r="AD48" i="90"/>
  <c r="AE48" i="90"/>
  <c r="AZ310" i="1"/>
  <c r="AZ309" i="1"/>
  <c r="AZ308" i="1"/>
  <c r="AF44" i="291"/>
  <c r="C44" i="291" s="1"/>
  <c r="AB48" i="298"/>
  <c r="AA48" i="298"/>
  <c r="AF44" i="298"/>
  <c r="AF48" i="298" s="1"/>
  <c r="AE44" i="298"/>
  <c r="AE43" i="298"/>
  <c r="AD43" i="298"/>
  <c r="AD42" i="298"/>
  <c r="AC41" i="298"/>
  <c r="C41" i="298" s="1"/>
  <c r="C40" i="298"/>
  <c r="C39" i="298"/>
  <c r="Z38" i="298"/>
  <c r="Z48" i="298" s="1"/>
  <c r="Y38" i="298"/>
  <c r="Y37" i="298"/>
  <c r="X37" i="298"/>
  <c r="R37" i="298"/>
  <c r="X36" i="298"/>
  <c r="W36" i="298"/>
  <c r="W37" i="298" s="1"/>
  <c r="Q36" i="298"/>
  <c r="W35" i="298"/>
  <c r="V35" i="298"/>
  <c r="V36" i="298" s="1"/>
  <c r="V37" i="298" s="1"/>
  <c r="Q35" i="298"/>
  <c r="P35" i="298"/>
  <c r="V34" i="298"/>
  <c r="U34" i="298"/>
  <c r="U35" i="298" s="1"/>
  <c r="U36" i="298" s="1"/>
  <c r="U37" i="298" s="1"/>
  <c r="T34" i="298"/>
  <c r="T35" i="298" s="1"/>
  <c r="T36" i="298" s="1"/>
  <c r="T37" i="298" s="1"/>
  <c r="O34" i="298"/>
  <c r="U33" i="298"/>
  <c r="T33" i="298"/>
  <c r="N33" i="298"/>
  <c r="T32" i="298"/>
  <c r="S32" i="298"/>
  <c r="S33" i="298" s="1"/>
  <c r="S34" i="298" s="1"/>
  <c r="S35" i="298" s="1"/>
  <c r="S36" i="298" s="1"/>
  <c r="S37" i="298" s="1"/>
  <c r="S31" i="298"/>
  <c r="R31" i="298"/>
  <c r="R32" i="298" s="1"/>
  <c r="R33" i="298" s="1"/>
  <c r="R34" i="298" s="1"/>
  <c r="R35" i="298" s="1"/>
  <c r="R36" i="298" s="1"/>
  <c r="R30" i="298"/>
  <c r="Q30" i="298"/>
  <c r="Q31" i="298" s="1"/>
  <c r="Q32" i="298" s="1"/>
  <c r="Q29" i="298"/>
  <c r="P29" i="298"/>
  <c r="P30" i="298" s="1"/>
  <c r="P31" i="298" s="1"/>
  <c r="P32" i="298" s="1"/>
  <c r="P33" i="298" s="1"/>
  <c r="P34" i="298" s="1"/>
  <c r="P28" i="298"/>
  <c r="O28" i="298"/>
  <c r="O29" i="298" s="1"/>
  <c r="O30" i="298" s="1"/>
  <c r="O31" i="298" s="1"/>
  <c r="O32" i="298" s="1"/>
  <c r="O33" i="298" s="1"/>
  <c r="O27" i="298"/>
  <c r="N27" i="298"/>
  <c r="N28" i="298" s="1"/>
  <c r="N29" i="298" s="1"/>
  <c r="N30" i="298" s="1"/>
  <c r="N31" i="298" s="1"/>
  <c r="N32" i="298" s="1"/>
  <c r="N26" i="298"/>
  <c r="M25" i="298"/>
  <c r="L31" i="298"/>
  <c r="K30" i="298"/>
  <c r="I21" i="298"/>
  <c r="H21" i="298"/>
  <c r="H22" i="298" s="1"/>
  <c r="H23" i="298" s="1"/>
  <c r="H24" i="298" s="1"/>
  <c r="H25" i="298" s="1"/>
  <c r="H26" i="298" s="1"/>
  <c r="G19" i="298"/>
  <c r="F25" i="298"/>
  <c r="E24" i="298"/>
  <c r="AB48" i="297"/>
  <c r="AA48" i="297"/>
  <c r="AF48" i="297"/>
  <c r="AE44" i="297"/>
  <c r="AE43" i="297"/>
  <c r="AD43" i="297"/>
  <c r="AD42" i="297"/>
  <c r="C42" i="297" s="1"/>
  <c r="AC41" i="297"/>
  <c r="Z38" i="297"/>
  <c r="Z48" i="297" s="1"/>
  <c r="Y38" i="297"/>
  <c r="Y37" i="297"/>
  <c r="X37" i="297"/>
  <c r="R37" i="297"/>
  <c r="X36" i="297"/>
  <c r="W36" i="297"/>
  <c r="W37" i="297" s="1"/>
  <c r="Q36" i="297"/>
  <c r="W35" i="297"/>
  <c r="V35" i="297"/>
  <c r="V36" i="297" s="1"/>
  <c r="V37" i="297" s="1"/>
  <c r="Q35" i="297"/>
  <c r="P35" i="297"/>
  <c r="V34" i="297"/>
  <c r="U34" i="297"/>
  <c r="U35" i="297" s="1"/>
  <c r="U36" i="297" s="1"/>
  <c r="U37" i="297" s="1"/>
  <c r="T34" i="297"/>
  <c r="T35" i="297" s="1"/>
  <c r="T36" i="297" s="1"/>
  <c r="T37" i="297" s="1"/>
  <c r="O34" i="297"/>
  <c r="U33" i="297"/>
  <c r="T33" i="297"/>
  <c r="N33" i="297"/>
  <c r="T32" i="297"/>
  <c r="S32" i="297"/>
  <c r="S33" i="297" s="1"/>
  <c r="S34" i="297" s="1"/>
  <c r="S35" i="297" s="1"/>
  <c r="S36" i="297" s="1"/>
  <c r="S37" i="297" s="1"/>
  <c r="S31" i="297"/>
  <c r="R31" i="297"/>
  <c r="R32" i="297" s="1"/>
  <c r="R33" i="297" s="1"/>
  <c r="R34" i="297" s="1"/>
  <c r="R35" i="297" s="1"/>
  <c r="R36" i="297" s="1"/>
  <c r="R30" i="297"/>
  <c r="Q30" i="297"/>
  <c r="Q31" i="297" s="1"/>
  <c r="Q32" i="297" s="1"/>
  <c r="Q33" i="297" s="1"/>
  <c r="Q34" i="297" s="1"/>
  <c r="Q29" i="297"/>
  <c r="P29" i="297"/>
  <c r="P30" i="297" s="1"/>
  <c r="P31" i="297" s="1"/>
  <c r="P32" i="297" s="1"/>
  <c r="P33" i="297" s="1"/>
  <c r="P34" i="297" s="1"/>
  <c r="P28" i="297"/>
  <c r="O28" i="297"/>
  <c r="O29" i="297" s="1"/>
  <c r="O30" i="297" s="1"/>
  <c r="O31" i="297" s="1"/>
  <c r="O32" i="297" s="1"/>
  <c r="O33" i="297" s="1"/>
  <c r="O27" i="297"/>
  <c r="N27" i="297"/>
  <c r="N28" i="297" s="1"/>
  <c r="N29" i="297" s="1"/>
  <c r="N30" i="297" s="1"/>
  <c r="N31" i="297" s="1"/>
  <c r="N32" i="297" s="1"/>
  <c r="N26" i="297"/>
  <c r="M25" i="297"/>
  <c r="L31" i="297"/>
  <c r="K30" i="297"/>
  <c r="J29" i="297"/>
  <c r="H27" i="297"/>
  <c r="G20" i="297"/>
  <c r="G21" i="297" s="1"/>
  <c r="G22" i="297" s="1"/>
  <c r="G23" i="297" s="1"/>
  <c r="G24" i="297" s="1"/>
  <c r="G25" i="297" s="1"/>
  <c r="F25" i="297"/>
  <c r="E24" i="297"/>
  <c r="AB48" i="296"/>
  <c r="AA48" i="296"/>
  <c r="AF44" i="296"/>
  <c r="AF48" i="296" s="1"/>
  <c r="AE44" i="296"/>
  <c r="AE43" i="296"/>
  <c r="AD43" i="296"/>
  <c r="AD42" i="296"/>
  <c r="C42" i="296" s="1"/>
  <c r="AC41" i="296"/>
  <c r="C41" i="296" s="1"/>
  <c r="Z38" i="296"/>
  <c r="Z48" i="296" s="1"/>
  <c r="Y38" i="296"/>
  <c r="Y37" i="296"/>
  <c r="X37" i="296"/>
  <c r="R37" i="296"/>
  <c r="X36" i="296"/>
  <c r="W36" i="296"/>
  <c r="W37" i="296" s="1"/>
  <c r="Q36" i="296"/>
  <c r="W35" i="296"/>
  <c r="V35" i="296"/>
  <c r="Q35" i="296"/>
  <c r="P35" i="296"/>
  <c r="V34" i="296"/>
  <c r="U34" i="296"/>
  <c r="T34" i="296"/>
  <c r="T35" i="296" s="1"/>
  <c r="T36" i="296" s="1"/>
  <c r="T37" i="296" s="1"/>
  <c r="O34" i="296"/>
  <c r="U33" i="296"/>
  <c r="T33" i="296"/>
  <c r="N33" i="296"/>
  <c r="T32" i="296"/>
  <c r="S32" i="296"/>
  <c r="S33" i="296" s="1"/>
  <c r="S34" i="296" s="1"/>
  <c r="S35" i="296" s="1"/>
  <c r="S36" i="296" s="1"/>
  <c r="S37" i="296" s="1"/>
  <c r="S31" i="296"/>
  <c r="R31" i="296"/>
  <c r="R32" i="296" s="1"/>
  <c r="R33" i="296" s="1"/>
  <c r="R34" i="296" s="1"/>
  <c r="R35" i="296" s="1"/>
  <c r="R36" i="296" s="1"/>
  <c r="R30" i="296"/>
  <c r="Q30" i="296"/>
  <c r="Q31" i="296" s="1"/>
  <c r="Q29" i="296"/>
  <c r="P29" i="296"/>
  <c r="P30" i="296" s="1"/>
  <c r="P31" i="296" s="1"/>
  <c r="P32" i="296" s="1"/>
  <c r="P33" i="296" s="1"/>
  <c r="P34" i="296" s="1"/>
  <c r="P28" i="296"/>
  <c r="O28" i="296"/>
  <c r="O27" i="296"/>
  <c r="N27" i="296"/>
  <c r="N28" i="296" s="1"/>
  <c r="N29" i="296" s="1"/>
  <c r="N30" i="296" s="1"/>
  <c r="N31" i="296" s="1"/>
  <c r="N32" i="296" s="1"/>
  <c r="N26" i="296"/>
  <c r="M25" i="296"/>
  <c r="L24" i="296"/>
  <c r="K23" i="296"/>
  <c r="I22" i="296"/>
  <c r="I23" i="296" s="1"/>
  <c r="I24" i="296" s="1"/>
  <c r="I25" i="296" s="1"/>
  <c r="I26" i="296" s="1"/>
  <c r="I27" i="296" s="1"/>
  <c r="H21" i="296"/>
  <c r="H22" i="296" s="1"/>
  <c r="H23" i="296" s="1"/>
  <c r="H24" i="296" s="1"/>
  <c r="H25" i="296" s="1"/>
  <c r="H26" i="296" s="1"/>
  <c r="G19" i="296"/>
  <c r="F19" i="296"/>
  <c r="F20" i="296" s="1"/>
  <c r="F21" i="296" s="1"/>
  <c r="F22" i="296" s="1"/>
  <c r="F23" i="296" s="1"/>
  <c r="F24" i="296" s="1"/>
  <c r="E18" i="296"/>
  <c r="E19" i="296" s="1"/>
  <c r="E20" i="296" s="1"/>
  <c r="E21" i="296" s="1"/>
  <c r="E22" i="296" s="1"/>
  <c r="E23" i="296" s="1"/>
  <c r="AB48" i="295"/>
  <c r="AA48" i="295"/>
  <c r="AF44" i="295"/>
  <c r="AF48" i="295" s="1"/>
  <c r="AE44" i="295"/>
  <c r="AE43" i="295"/>
  <c r="AD43" i="295"/>
  <c r="AD42" i="295"/>
  <c r="C42" i="295" s="1"/>
  <c r="AC41" i="295"/>
  <c r="Z38" i="295"/>
  <c r="Z48" i="295" s="1"/>
  <c r="Y38" i="295"/>
  <c r="Y37" i="295"/>
  <c r="X37" i="295"/>
  <c r="R37" i="295"/>
  <c r="X36" i="295"/>
  <c r="W36" i="295"/>
  <c r="W37" i="295" s="1"/>
  <c r="Q36" i="295"/>
  <c r="W35" i="295"/>
  <c r="V35" i="295"/>
  <c r="Q35" i="295"/>
  <c r="P35" i="295"/>
  <c r="V34" i="295"/>
  <c r="U34" i="295"/>
  <c r="U35" i="295" s="1"/>
  <c r="U36" i="295" s="1"/>
  <c r="U37" i="295" s="1"/>
  <c r="T34" i="295"/>
  <c r="T35" i="295" s="1"/>
  <c r="T36" i="295" s="1"/>
  <c r="T37" i="295" s="1"/>
  <c r="O34" i="295"/>
  <c r="U33" i="295"/>
  <c r="T33" i="295"/>
  <c r="N33" i="295"/>
  <c r="T32" i="295"/>
  <c r="S32" i="295"/>
  <c r="S33" i="295" s="1"/>
  <c r="S34" i="295" s="1"/>
  <c r="S35" i="295" s="1"/>
  <c r="S36" i="295" s="1"/>
  <c r="S37" i="295" s="1"/>
  <c r="S31" i="295"/>
  <c r="R31" i="295"/>
  <c r="R32" i="295" s="1"/>
  <c r="R33" i="295" s="1"/>
  <c r="R34" i="295" s="1"/>
  <c r="R35" i="295" s="1"/>
  <c r="R36" i="295" s="1"/>
  <c r="R30" i="295"/>
  <c r="Q30" i="295"/>
  <c r="Q31" i="295" s="1"/>
  <c r="Q32" i="295" s="1"/>
  <c r="Q33" i="295" s="1"/>
  <c r="Q34" i="295" s="1"/>
  <c r="Q29" i="295"/>
  <c r="P29" i="295"/>
  <c r="P30" i="295" s="1"/>
  <c r="P31" i="295" s="1"/>
  <c r="P32" i="295" s="1"/>
  <c r="P33" i="295" s="1"/>
  <c r="P34" i="295" s="1"/>
  <c r="P28" i="295"/>
  <c r="O28" i="295"/>
  <c r="O29" i="295" s="1"/>
  <c r="O30" i="295" s="1"/>
  <c r="O31" i="295" s="1"/>
  <c r="O32" i="295" s="1"/>
  <c r="O33" i="295" s="1"/>
  <c r="O27" i="295"/>
  <c r="N27" i="295"/>
  <c r="N28" i="295" s="1"/>
  <c r="N29" i="295" s="1"/>
  <c r="N30" i="295" s="1"/>
  <c r="N31" i="295" s="1"/>
  <c r="N32" i="295" s="1"/>
  <c r="N26" i="295"/>
  <c r="M32" i="295"/>
  <c r="L24" i="295"/>
  <c r="K30" i="295"/>
  <c r="J23" i="295"/>
  <c r="J24" i="295" s="1"/>
  <c r="J25" i="295" s="1"/>
  <c r="J26" i="295" s="1"/>
  <c r="J27" i="295" s="1"/>
  <c r="J28" i="295" s="1"/>
  <c r="G26" i="295"/>
  <c r="F25" i="295"/>
  <c r="E24" i="295"/>
  <c r="AZ307" i="1"/>
  <c r="AB48" i="294"/>
  <c r="AA48" i="294"/>
  <c r="AF44" i="294"/>
  <c r="AF48" i="294" s="1"/>
  <c r="AE44" i="294"/>
  <c r="AE43" i="294"/>
  <c r="AD43" i="294"/>
  <c r="AD42" i="294"/>
  <c r="C42" i="294" s="1"/>
  <c r="AC41" i="294"/>
  <c r="Z38" i="294"/>
  <c r="Z48" i="294" s="1"/>
  <c r="Y38" i="294"/>
  <c r="Y37" i="294"/>
  <c r="X37" i="294"/>
  <c r="R37" i="294"/>
  <c r="X36" i="294"/>
  <c r="W36" i="294"/>
  <c r="W37" i="294" s="1"/>
  <c r="Q36" i="294"/>
  <c r="W35" i="294"/>
  <c r="V35" i="294"/>
  <c r="V36" i="294" s="1"/>
  <c r="V37" i="294" s="1"/>
  <c r="Q35" i="294"/>
  <c r="P35" i="294"/>
  <c r="V34" i="294"/>
  <c r="U34" i="294"/>
  <c r="U35" i="294" s="1"/>
  <c r="U36" i="294" s="1"/>
  <c r="U37" i="294" s="1"/>
  <c r="T34" i="294"/>
  <c r="T35" i="294" s="1"/>
  <c r="T36" i="294" s="1"/>
  <c r="T37" i="294" s="1"/>
  <c r="O34" i="294"/>
  <c r="U33" i="294"/>
  <c r="T33" i="294"/>
  <c r="N33" i="294"/>
  <c r="T32" i="294"/>
  <c r="S32" i="294"/>
  <c r="S33" i="294" s="1"/>
  <c r="S34" i="294" s="1"/>
  <c r="S31" i="294"/>
  <c r="R31" i="294"/>
  <c r="R32" i="294" s="1"/>
  <c r="R33" i="294" s="1"/>
  <c r="R34" i="294" s="1"/>
  <c r="R35" i="294" s="1"/>
  <c r="R30" i="294"/>
  <c r="Q30" i="294"/>
  <c r="Q31" i="294" s="1"/>
  <c r="Q32" i="294" s="1"/>
  <c r="Q33" i="294" s="1"/>
  <c r="Q34" i="294" s="1"/>
  <c r="Q29" i="294"/>
  <c r="P29" i="294"/>
  <c r="P30" i="294" s="1"/>
  <c r="P31" i="294" s="1"/>
  <c r="P32" i="294" s="1"/>
  <c r="P33" i="294" s="1"/>
  <c r="P34" i="294" s="1"/>
  <c r="P28" i="294"/>
  <c r="O28" i="294"/>
  <c r="O29" i="294" s="1"/>
  <c r="O30" i="294" s="1"/>
  <c r="O31" i="294" s="1"/>
  <c r="O32" i="294" s="1"/>
  <c r="O33" i="294" s="1"/>
  <c r="O27" i="294"/>
  <c r="N27" i="294"/>
  <c r="N28" i="294" s="1"/>
  <c r="N29" i="294" s="1"/>
  <c r="N30" i="294" s="1"/>
  <c r="N31" i="294" s="1"/>
  <c r="N32" i="294" s="1"/>
  <c r="N26" i="294"/>
  <c r="L31" i="294"/>
  <c r="K30" i="294"/>
  <c r="J23" i="294"/>
  <c r="J24" i="294" s="1"/>
  <c r="J25" i="294" s="1"/>
  <c r="J26" i="294" s="1"/>
  <c r="J27" i="294" s="1"/>
  <c r="J28" i="294" s="1"/>
  <c r="I28" i="294"/>
  <c r="H21" i="294"/>
  <c r="H22" i="294" s="1"/>
  <c r="H23" i="294" s="1"/>
  <c r="H24" i="294" s="1"/>
  <c r="H25" i="294" s="1"/>
  <c r="H26" i="294" s="1"/>
  <c r="F19" i="294"/>
  <c r="F20" i="294" s="1"/>
  <c r="F21" i="294" s="1"/>
  <c r="F22" i="294" s="1"/>
  <c r="F23" i="294" s="1"/>
  <c r="F24" i="294" s="1"/>
  <c r="E24" i="294"/>
  <c r="AF14" i="293"/>
  <c r="AB48" i="293"/>
  <c r="AA48" i="293"/>
  <c r="AE45" i="293"/>
  <c r="AE43" i="293"/>
  <c r="AD43" i="293"/>
  <c r="AD42" i="293"/>
  <c r="C42" i="293" s="1"/>
  <c r="AC41" i="293"/>
  <c r="Z38" i="293"/>
  <c r="Z48" i="293" s="1"/>
  <c r="Y38" i="293"/>
  <c r="Y37" i="293"/>
  <c r="X37" i="293"/>
  <c r="R37" i="293"/>
  <c r="X36" i="293"/>
  <c r="W36" i="293"/>
  <c r="W37" i="293" s="1"/>
  <c r="Q36" i="293"/>
  <c r="W35" i="293"/>
  <c r="V35" i="293"/>
  <c r="Q35" i="293"/>
  <c r="P35" i="293"/>
  <c r="V34" i="293"/>
  <c r="U34" i="293"/>
  <c r="U35" i="293" s="1"/>
  <c r="U36" i="293" s="1"/>
  <c r="U37" i="293" s="1"/>
  <c r="T34" i="293"/>
  <c r="T35" i="293" s="1"/>
  <c r="T36" i="293" s="1"/>
  <c r="T37" i="293" s="1"/>
  <c r="O34" i="293"/>
  <c r="U33" i="293"/>
  <c r="T33" i="293"/>
  <c r="N33" i="293"/>
  <c r="T32" i="293"/>
  <c r="S32" i="293"/>
  <c r="S33" i="293" s="1"/>
  <c r="S34" i="293" s="1"/>
  <c r="S35" i="293" s="1"/>
  <c r="S36" i="293" s="1"/>
  <c r="S37" i="293" s="1"/>
  <c r="S31" i="293"/>
  <c r="R31" i="293"/>
  <c r="R32" i="293" s="1"/>
  <c r="R33" i="293" s="1"/>
  <c r="R34" i="293" s="1"/>
  <c r="R35" i="293" s="1"/>
  <c r="R36" i="293" s="1"/>
  <c r="R30" i="293"/>
  <c r="Q30" i="293"/>
  <c r="Q31" i="293" s="1"/>
  <c r="Q32" i="293" s="1"/>
  <c r="Q33" i="293" s="1"/>
  <c r="Q34" i="293" s="1"/>
  <c r="Q29" i="293"/>
  <c r="P29" i="293"/>
  <c r="P28" i="293"/>
  <c r="O28" i="293"/>
  <c r="O29" i="293" s="1"/>
  <c r="O30" i="293" s="1"/>
  <c r="O31" i="293" s="1"/>
  <c r="O32" i="293" s="1"/>
  <c r="O33" i="293" s="1"/>
  <c r="O27" i="293"/>
  <c r="N27" i="293"/>
  <c r="N28" i="293" s="1"/>
  <c r="N29" i="293" s="1"/>
  <c r="N30" i="293" s="1"/>
  <c r="N31" i="293" s="1"/>
  <c r="N32" i="293" s="1"/>
  <c r="N26" i="293"/>
  <c r="M25" i="293"/>
  <c r="L24" i="293"/>
  <c r="K30" i="293"/>
  <c r="J22" i="293"/>
  <c r="H20" i="293"/>
  <c r="G26" i="293"/>
  <c r="F25" i="293"/>
  <c r="E17" i="293"/>
  <c r="AG123" i="79"/>
  <c r="L312" i="1" l="1"/>
  <c r="C35" i="299"/>
  <c r="Q48" i="299"/>
  <c r="C23" i="299"/>
  <c r="C44" i="296"/>
  <c r="C43" i="297"/>
  <c r="C25" i="299"/>
  <c r="C43" i="293"/>
  <c r="C27" i="299"/>
  <c r="C33" i="299"/>
  <c r="C31" i="299"/>
  <c r="N48" i="295"/>
  <c r="C38" i="295"/>
  <c r="C44" i="295"/>
  <c r="C43" i="296"/>
  <c r="C35" i="297"/>
  <c r="C24" i="299"/>
  <c r="C38" i="293"/>
  <c r="C43" i="294"/>
  <c r="AE48" i="298"/>
  <c r="C38" i="294"/>
  <c r="C44" i="294"/>
  <c r="C33" i="297"/>
  <c r="C30" i="299"/>
  <c r="C26" i="299"/>
  <c r="C34" i="294"/>
  <c r="C33" i="295"/>
  <c r="C37" i="297"/>
  <c r="C28" i="299"/>
  <c r="C34" i="299"/>
  <c r="O48" i="299"/>
  <c r="C32" i="295"/>
  <c r="D17" i="295"/>
  <c r="D18" i="295" s="1"/>
  <c r="C14" i="295"/>
  <c r="R7" i="295" s="1"/>
  <c r="C35" i="295"/>
  <c r="AC48" i="295"/>
  <c r="C41" i="295"/>
  <c r="C38" i="296"/>
  <c r="C34" i="297"/>
  <c r="C17" i="299"/>
  <c r="D23" i="294"/>
  <c r="C14" i="294"/>
  <c r="AC48" i="294"/>
  <c r="C41" i="294"/>
  <c r="C14" i="293"/>
  <c r="R7" i="293" s="1"/>
  <c r="I306" i="1" s="1"/>
  <c r="C35" i="293"/>
  <c r="AC48" i="293"/>
  <c r="C41" i="293"/>
  <c r="C32" i="299"/>
  <c r="D23" i="297"/>
  <c r="C14" i="297"/>
  <c r="R7" i="297" s="1"/>
  <c r="AC48" i="297"/>
  <c r="C41" i="297"/>
  <c r="AF45" i="293"/>
  <c r="AF46" i="293"/>
  <c r="C46" i="293" s="1"/>
  <c r="C33" i="294"/>
  <c r="C34" i="295"/>
  <c r="C43" i="295"/>
  <c r="C36" i="297"/>
  <c r="C38" i="297"/>
  <c r="C44" i="297"/>
  <c r="C29" i="299"/>
  <c r="U48" i="299"/>
  <c r="D16" i="293"/>
  <c r="C16" i="293" s="1"/>
  <c r="C14" i="296"/>
  <c r="R7" i="296" s="1"/>
  <c r="I309" i="1" s="1"/>
  <c r="C14" i="298"/>
  <c r="R7" i="298" s="1"/>
  <c r="AF48" i="291"/>
  <c r="AG154" i="79"/>
  <c r="AG155" i="79"/>
  <c r="M48" i="299"/>
  <c r="X48" i="298"/>
  <c r="F25" i="296"/>
  <c r="I48" i="299"/>
  <c r="G20" i="296"/>
  <c r="G21" i="296" s="1"/>
  <c r="G22" i="296" s="1"/>
  <c r="G23" i="296" s="1"/>
  <c r="G24" i="296" s="1"/>
  <c r="G25" i="296" s="1"/>
  <c r="P48" i="298"/>
  <c r="M26" i="293"/>
  <c r="M27" i="293" s="1"/>
  <c r="M28" i="293" s="1"/>
  <c r="M29" i="293" s="1"/>
  <c r="M30" i="293" s="1"/>
  <c r="M31" i="293" s="1"/>
  <c r="Y48" i="294"/>
  <c r="T48" i="298"/>
  <c r="W48" i="298"/>
  <c r="H48" i="299"/>
  <c r="R48" i="298"/>
  <c r="Y48" i="298"/>
  <c r="C43" i="298"/>
  <c r="W48" i="296"/>
  <c r="K23" i="298"/>
  <c r="L31" i="296"/>
  <c r="K48" i="299"/>
  <c r="S48" i="296"/>
  <c r="E48" i="299"/>
  <c r="N53" i="299" s="1"/>
  <c r="G48" i="299"/>
  <c r="L48" i="299"/>
  <c r="D18" i="299"/>
  <c r="C18" i="299" s="1"/>
  <c r="R36" i="299"/>
  <c r="F48" i="299"/>
  <c r="J48" i="299"/>
  <c r="M32" i="296"/>
  <c r="E17" i="298"/>
  <c r="J22" i="295"/>
  <c r="H20" i="297"/>
  <c r="X48" i="297"/>
  <c r="E18" i="298"/>
  <c r="E19" i="298" s="1"/>
  <c r="E20" i="298" s="1"/>
  <c r="E21" i="298" s="1"/>
  <c r="E22" i="298" s="1"/>
  <c r="E23" i="298" s="1"/>
  <c r="V48" i="298"/>
  <c r="F18" i="296"/>
  <c r="H21" i="297"/>
  <c r="H22" i="297" s="1"/>
  <c r="H23" i="297" s="1"/>
  <c r="H24" i="297" s="1"/>
  <c r="H25" i="297" s="1"/>
  <c r="H26" i="297" s="1"/>
  <c r="F18" i="298"/>
  <c r="C38" i="298"/>
  <c r="AD48" i="298"/>
  <c r="C44" i="298"/>
  <c r="C35" i="298"/>
  <c r="C36" i="298"/>
  <c r="C37" i="298"/>
  <c r="N48" i="298"/>
  <c r="Q33" i="298"/>
  <c r="Q34" i="298" s="1"/>
  <c r="C34" i="298" s="1"/>
  <c r="AC48" i="298"/>
  <c r="D17" i="298"/>
  <c r="I22" i="298"/>
  <c r="I23" i="298" s="1"/>
  <c r="I24" i="298" s="1"/>
  <c r="I25" i="298" s="1"/>
  <c r="I26" i="298" s="1"/>
  <c r="I27" i="298" s="1"/>
  <c r="K24" i="298"/>
  <c r="G26" i="298"/>
  <c r="M26" i="298"/>
  <c r="M27" i="298" s="1"/>
  <c r="M28" i="298" s="1"/>
  <c r="M29" i="298" s="1"/>
  <c r="M30" i="298" s="1"/>
  <c r="M31" i="298" s="1"/>
  <c r="C31" i="298" s="1"/>
  <c r="I28" i="298"/>
  <c r="M32" i="298"/>
  <c r="C32" i="298" s="1"/>
  <c r="C42" i="298"/>
  <c r="J22" i="298"/>
  <c r="L24" i="298"/>
  <c r="S48" i="298"/>
  <c r="F19" i="298"/>
  <c r="F20" i="298" s="1"/>
  <c r="F21" i="298" s="1"/>
  <c r="F22" i="298" s="1"/>
  <c r="F23" i="298" s="1"/>
  <c r="F24" i="298" s="1"/>
  <c r="G20" i="298"/>
  <c r="G21" i="298" s="1"/>
  <c r="G22" i="298" s="1"/>
  <c r="G23" i="298" s="1"/>
  <c r="G24" i="298" s="1"/>
  <c r="G25" i="298" s="1"/>
  <c r="D23" i="298"/>
  <c r="J23" i="298"/>
  <c r="J24" i="298" s="1"/>
  <c r="J25" i="298" s="1"/>
  <c r="J26" i="298" s="1"/>
  <c r="J27" i="298" s="1"/>
  <c r="J28" i="298" s="1"/>
  <c r="L25" i="298"/>
  <c r="L26" i="298" s="1"/>
  <c r="L27" i="298" s="1"/>
  <c r="L28" i="298" s="1"/>
  <c r="L29" i="298" s="1"/>
  <c r="L30" i="298" s="1"/>
  <c r="H27" i="298"/>
  <c r="J29" i="298"/>
  <c r="O48" i="298"/>
  <c r="U48" i="298"/>
  <c r="D16" i="298"/>
  <c r="C16" i="298" s="1"/>
  <c r="H20" i="298"/>
  <c r="W48" i="297"/>
  <c r="I28" i="296"/>
  <c r="O48" i="297"/>
  <c r="U48" i="295"/>
  <c r="Y48" i="296"/>
  <c r="D16" i="297"/>
  <c r="C16" i="297" s="1"/>
  <c r="J22" i="297"/>
  <c r="T48" i="297"/>
  <c r="V48" i="297"/>
  <c r="U48" i="297"/>
  <c r="D16" i="295"/>
  <c r="C16" i="295" s="1"/>
  <c r="G26" i="296"/>
  <c r="E17" i="297"/>
  <c r="K23" i="297"/>
  <c r="E18" i="297"/>
  <c r="E19" i="297" s="1"/>
  <c r="E20" i="297" s="1"/>
  <c r="E21" i="297" s="1"/>
  <c r="E22" i="297" s="1"/>
  <c r="E23" i="297" s="1"/>
  <c r="P48" i="297"/>
  <c r="S48" i="297"/>
  <c r="Y48" i="297"/>
  <c r="G19" i="297"/>
  <c r="AD48" i="297"/>
  <c r="N48" i="297"/>
  <c r="R48" i="297"/>
  <c r="Q48" i="297"/>
  <c r="F18" i="297"/>
  <c r="I21" i="297"/>
  <c r="D17" i="297"/>
  <c r="I22" i="297"/>
  <c r="I23" i="297" s="1"/>
  <c r="I24" i="297" s="1"/>
  <c r="I25" i="297" s="1"/>
  <c r="I26" i="297" s="1"/>
  <c r="I27" i="297" s="1"/>
  <c r="K24" i="297"/>
  <c r="K25" i="297" s="1"/>
  <c r="K26" i="297" s="1"/>
  <c r="K27" i="297" s="1"/>
  <c r="K28" i="297" s="1"/>
  <c r="K29" i="297" s="1"/>
  <c r="G26" i="297"/>
  <c r="M26" i="297"/>
  <c r="M27" i="297" s="1"/>
  <c r="M28" i="297" s="1"/>
  <c r="M29" i="297" s="1"/>
  <c r="M30" i="297" s="1"/>
  <c r="M31" i="297" s="1"/>
  <c r="C31" i="297" s="1"/>
  <c r="I28" i="297"/>
  <c r="M32" i="297"/>
  <c r="C32" i="297" s="1"/>
  <c r="L24" i="297"/>
  <c r="AE48" i="297"/>
  <c r="F19" i="297"/>
  <c r="F20" i="297" s="1"/>
  <c r="F21" i="297" s="1"/>
  <c r="F22" i="297" s="1"/>
  <c r="F23" i="297" s="1"/>
  <c r="F24" i="297" s="1"/>
  <c r="J23" i="297"/>
  <c r="J24" i="297" s="1"/>
  <c r="J25" i="297" s="1"/>
  <c r="J26" i="297" s="1"/>
  <c r="J27" i="297" s="1"/>
  <c r="J28" i="297" s="1"/>
  <c r="L25" i="297"/>
  <c r="L26" i="297" s="1"/>
  <c r="L27" i="297" s="1"/>
  <c r="L28" i="297" s="1"/>
  <c r="L29" i="297" s="1"/>
  <c r="L30" i="297" s="1"/>
  <c r="E17" i="295"/>
  <c r="I21" i="296"/>
  <c r="AE48" i="296"/>
  <c r="G20" i="295"/>
  <c r="G21" i="295" s="1"/>
  <c r="G22" i="295" s="1"/>
  <c r="G23" i="295" s="1"/>
  <c r="G24" i="295" s="1"/>
  <c r="G25" i="295" s="1"/>
  <c r="M26" i="296"/>
  <c r="M27" i="296" s="1"/>
  <c r="M28" i="296" s="1"/>
  <c r="M29" i="296" s="1"/>
  <c r="M30" i="296" s="1"/>
  <c r="M31" i="296" s="1"/>
  <c r="X48" i="296"/>
  <c r="K23" i="295"/>
  <c r="L25" i="296"/>
  <c r="L26" i="296" s="1"/>
  <c r="L27" i="296" s="1"/>
  <c r="L28" i="296" s="1"/>
  <c r="L29" i="296" s="1"/>
  <c r="L30" i="296" s="1"/>
  <c r="V36" i="296"/>
  <c r="V37" i="296" s="1"/>
  <c r="W48" i="294"/>
  <c r="AD48" i="294"/>
  <c r="M25" i="295"/>
  <c r="J29" i="295"/>
  <c r="S48" i="295"/>
  <c r="AE48" i="295"/>
  <c r="Q32" i="296"/>
  <c r="Q33" i="296" s="1"/>
  <c r="Q34" i="296" s="1"/>
  <c r="C34" i="296" s="1"/>
  <c r="N48" i="296"/>
  <c r="T48" i="296"/>
  <c r="P48" i="296"/>
  <c r="R48" i="296"/>
  <c r="AC48" i="296"/>
  <c r="D17" i="296"/>
  <c r="K24" i="296"/>
  <c r="K25" i="296" s="1"/>
  <c r="K26" i="296" s="1"/>
  <c r="K27" i="296" s="1"/>
  <c r="K28" i="296" s="1"/>
  <c r="K29" i="296" s="1"/>
  <c r="AD48" i="296"/>
  <c r="E17" i="296"/>
  <c r="J22" i="296"/>
  <c r="E24" i="296"/>
  <c r="K30" i="296"/>
  <c r="O29" i="296"/>
  <c r="O30" i="296" s="1"/>
  <c r="O31" i="296" s="1"/>
  <c r="O32" i="296" s="1"/>
  <c r="O33" i="296" s="1"/>
  <c r="U35" i="296"/>
  <c r="U36" i="296" s="1"/>
  <c r="U37" i="296" s="1"/>
  <c r="D23" i="296"/>
  <c r="J29" i="296"/>
  <c r="J23" i="296"/>
  <c r="J24" i="296" s="1"/>
  <c r="J25" i="296" s="1"/>
  <c r="J26" i="296" s="1"/>
  <c r="J27" i="296" s="1"/>
  <c r="J28" i="296" s="1"/>
  <c r="H27" i="296"/>
  <c r="D16" i="296"/>
  <c r="C16" i="296" s="1"/>
  <c r="H20" i="296"/>
  <c r="D23" i="295"/>
  <c r="X48" i="295"/>
  <c r="E18" i="295"/>
  <c r="E19" i="295" s="1"/>
  <c r="E20" i="295" s="1"/>
  <c r="E21" i="295" s="1"/>
  <c r="E22" i="295" s="1"/>
  <c r="E23" i="295" s="1"/>
  <c r="Q48" i="295"/>
  <c r="U48" i="293"/>
  <c r="N48" i="294"/>
  <c r="F19" i="295"/>
  <c r="F20" i="295" s="1"/>
  <c r="F21" i="295" s="1"/>
  <c r="F22" i="295" s="1"/>
  <c r="F23" i="295" s="1"/>
  <c r="F24" i="295" s="1"/>
  <c r="T48" i="295"/>
  <c r="S48" i="293"/>
  <c r="G19" i="295"/>
  <c r="Y48" i="295"/>
  <c r="AE48" i="294"/>
  <c r="L25" i="295"/>
  <c r="L26" i="295" s="1"/>
  <c r="L27" i="295" s="1"/>
  <c r="L28" i="295" s="1"/>
  <c r="L29" i="295" s="1"/>
  <c r="L30" i="295" s="1"/>
  <c r="L31" i="295"/>
  <c r="AD48" i="295"/>
  <c r="O48" i="295"/>
  <c r="W48" i="295"/>
  <c r="R48" i="295"/>
  <c r="H21" i="295"/>
  <c r="H22" i="295" s="1"/>
  <c r="H23" i="295" s="1"/>
  <c r="H24" i="295" s="1"/>
  <c r="H25" i="295" s="1"/>
  <c r="H26" i="295" s="1"/>
  <c r="P48" i="295"/>
  <c r="F18" i="295"/>
  <c r="I21" i="295"/>
  <c r="V36" i="295"/>
  <c r="V37" i="295" s="1"/>
  <c r="C37" i="295" s="1"/>
  <c r="I22" i="295"/>
  <c r="I23" i="295" s="1"/>
  <c r="I24" i="295" s="1"/>
  <c r="I25" i="295" s="1"/>
  <c r="I26" i="295" s="1"/>
  <c r="I27" i="295" s="1"/>
  <c r="K24" i="295"/>
  <c r="K25" i="295" s="1"/>
  <c r="K26" i="295" s="1"/>
  <c r="K27" i="295" s="1"/>
  <c r="K28" i="295" s="1"/>
  <c r="K29" i="295" s="1"/>
  <c r="M26" i="295"/>
  <c r="M27" i="295" s="1"/>
  <c r="M28" i="295" s="1"/>
  <c r="M29" i="295" s="1"/>
  <c r="M30" i="295" s="1"/>
  <c r="M31" i="295" s="1"/>
  <c r="I28" i="295"/>
  <c r="H27" i="295"/>
  <c r="H20" i="295"/>
  <c r="E17" i="294"/>
  <c r="L24" i="294"/>
  <c r="X48" i="294"/>
  <c r="L31" i="293"/>
  <c r="X48" i="293"/>
  <c r="AE48" i="293"/>
  <c r="E18" i="294"/>
  <c r="E19" i="294" s="1"/>
  <c r="E20" i="294" s="1"/>
  <c r="E21" i="294" s="1"/>
  <c r="E22" i="294" s="1"/>
  <c r="E23" i="294" s="1"/>
  <c r="F25" i="294"/>
  <c r="F18" i="294"/>
  <c r="J22" i="294"/>
  <c r="L25" i="294"/>
  <c r="L26" i="294" s="1"/>
  <c r="L27" i="294" s="1"/>
  <c r="L28" i="294" s="1"/>
  <c r="L29" i="294" s="1"/>
  <c r="L30" i="294" s="1"/>
  <c r="J29" i="294"/>
  <c r="K23" i="294"/>
  <c r="S35" i="294"/>
  <c r="S36" i="294" s="1"/>
  <c r="S37" i="294" s="1"/>
  <c r="C37" i="294" s="1"/>
  <c r="V48" i="294"/>
  <c r="R36" i="294"/>
  <c r="G19" i="294"/>
  <c r="G20" i="294"/>
  <c r="G21" i="294" s="1"/>
  <c r="G22" i="294" s="1"/>
  <c r="G23" i="294" s="1"/>
  <c r="G24" i="294" s="1"/>
  <c r="G25" i="294" s="1"/>
  <c r="G26" i="294"/>
  <c r="M25" i="294"/>
  <c r="M32" i="294"/>
  <c r="C32" i="294" s="1"/>
  <c r="M26" i="294"/>
  <c r="M27" i="294" s="1"/>
  <c r="M28" i="294" s="1"/>
  <c r="M29" i="294" s="1"/>
  <c r="M30" i="294" s="1"/>
  <c r="M31" i="294" s="1"/>
  <c r="C31" i="294" s="1"/>
  <c r="Q48" i="294"/>
  <c r="P48" i="294"/>
  <c r="T48" i="294"/>
  <c r="H27" i="294"/>
  <c r="O48" i="294"/>
  <c r="H20" i="294"/>
  <c r="I21" i="294"/>
  <c r="D17" i="294"/>
  <c r="I22" i="294"/>
  <c r="I23" i="294" s="1"/>
  <c r="I24" i="294" s="1"/>
  <c r="I25" i="294" s="1"/>
  <c r="I26" i="294" s="1"/>
  <c r="I27" i="294" s="1"/>
  <c r="K24" i="294"/>
  <c r="K25" i="294" s="1"/>
  <c r="K26" i="294" s="1"/>
  <c r="K27" i="294" s="1"/>
  <c r="K28" i="294" s="1"/>
  <c r="K29" i="294" s="1"/>
  <c r="U48" i="294"/>
  <c r="D16" i="294"/>
  <c r="C16" i="294" s="1"/>
  <c r="D17" i="293"/>
  <c r="C17" i="293" s="1"/>
  <c r="F19" i="293"/>
  <c r="F20" i="293" s="1"/>
  <c r="F21" i="293" s="1"/>
  <c r="F22" i="293" s="1"/>
  <c r="F23" i="293" s="1"/>
  <c r="F24" i="293" s="1"/>
  <c r="Q48" i="293"/>
  <c r="M32" i="293"/>
  <c r="D23" i="293"/>
  <c r="G19" i="293"/>
  <c r="L25" i="293"/>
  <c r="L26" i="293" s="1"/>
  <c r="L27" i="293" s="1"/>
  <c r="L28" i="293" s="1"/>
  <c r="L29" i="293" s="1"/>
  <c r="L30" i="293" s="1"/>
  <c r="Y48" i="293"/>
  <c r="G20" i="293"/>
  <c r="G21" i="293" s="1"/>
  <c r="G22" i="293" s="1"/>
  <c r="G23" i="293" s="1"/>
  <c r="G24" i="293" s="1"/>
  <c r="G25" i="293" s="1"/>
  <c r="T48" i="293"/>
  <c r="J23" i="293"/>
  <c r="J24" i="293" s="1"/>
  <c r="J25" i="293" s="1"/>
  <c r="J26" i="293" s="1"/>
  <c r="J27" i="293" s="1"/>
  <c r="J28" i="293" s="1"/>
  <c r="J29" i="293"/>
  <c r="AZ306" i="1"/>
  <c r="E18" i="293"/>
  <c r="E19" i="293" s="1"/>
  <c r="E20" i="293" s="1"/>
  <c r="E21" i="293" s="1"/>
  <c r="E22" i="293" s="1"/>
  <c r="E23" i="293" s="1"/>
  <c r="K23" i="293"/>
  <c r="N48" i="293"/>
  <c r="O48" i="293"/>
  <c r="W48" i="293"/>
  <c r="R48" i="293"/>
  <c r="F18" i="293"/>
  <c r="I21" i="293"/>
  <c r="P30" i="293"/>
  <c r="P31" i="293" s="1"/>
  <c r="P32" i="293" s="1"/>
  <c r="P33" i="293" s="1"/>
  <c r="P34" i="293" s="1"/>
  <c r="C34" i="293" s="1"/>
  <c r="V36" i="293"/>
  <c r="V37" i="293" s="1"/>
  <c r="C37" i="293" s="1"/>
  <c r="AD48" i="293"/>
  <c r="I22" i="293"/>
  <c r="I23" i="293" s="1"/>
  <c r="I24" i="293" s="1"/>
  <c r="I25" i="293" s="1"/>
  <c r="I26" i="293" s="1"/>
  <c r="I27" i="293" s="1"/>
  <c r="E24" i="293"/>
  <c r="K24" i="293"/>
  <c r="K25" i="293" s="1"/>
  <c r="K26" i="293" s="1"/>
  <c r="K27" i="293" s="1"/>
  <c r="K28" i="293" s="1"/>
  <c r="K29" i="293" s="1"/>
  <c r="I28" i="293"/>
  <c r="H21" i="293"/>
  <c r="H22" i="293" s="1"/>
  <c r="H23" i="293" s="1"/>
  <c r="H24" i="293" s="1"/>
  <c r="H25" i="293" s="1"/>
  <c r="H26" i="293" s="1"/>
  <c r="H27" i="293"/>
  <c r="AG153" i="79"/>
  <c r="AZ327" i="1"/>
  <c r="L309" i="1" l="1"/>
  <c r="C24" i="297"/>
  <c r="C30" i="294"/>
  <c r="C37" i="296"/>
  <c r="C25" i="295"/>
  <c r="C31" i="295"/>
  <c r="C17" i="296"/>
  <c r="C27" i="297"/>
  <c r="C36" i="294"/>
  <c r="C30" i="297"/>
  <c r="C26" i="293"/>
  <c r="C27" i="295"/>
  <c r="C33" i="296"/>
  <c r="C17" i="297"/>
  <c r="C35" i="296"/>
  <c r="C26" i="295"/>
  <c r="C25" i="293"/>
  <c r="C17" i="294"/>
  <c r="C30" i="295"/>
  <c r="C24" i="295"/>
  <c r="C29" i="297"/>
  <c r="C31" i="293"/>
  <c r="C32" i="296"/>
  <c r="C25" i="296"/>
  <c r="C30" i="293"/>
  <c r="C32" i="293"/>
  <c r="C27" i="294"/>
  <c r="C28" i="295"/>
  <c r="C18" i="295"/>
  <c r="C27" i="296"/>
  <c r="C30" i="296"/>
  <c r="C28" i="297"/>
  <c r="C24" i="294"/>
  <c r="C25" i="297"/>
  <c r="C24" i="293"/>
  <c r="C26" i="294"/>
  <c r="C25" i="294"/>
  <c r="C24" i="296"/>
  <c r="C26" i="296"/>
  <c r="C28" i="294"/>
  <c r="C35" i="294"/>
  <c r="C36" i="295"/>
  <c r="C23" i="294"/>
  <c r="C17" i="295"/>
  <c r="C28" i="293"/>
  <c r="C23" i="293"/>
  <c r="C36" i="299"/>
  <c r="R48" i="299"/>
  <c r="C36" i="296"/>
  <c r="C33" i="293"/>
  <c r="C29" i="296"/>
  <c r="C26" i="297"/>
  <c r="C29" i="294"/>
  <c r="C23" i="295"/>
  <c r="C23" i="296"/>
  <c r="J48" i="295"/>
  <c r="C29" i="295"/>
  <c r="C31" i="296"/>
  <c r="AF48" i="293"/>
  <c r="C23" i="297"/>
  <c r="C45" i="293"/>
  <c r="C28" i="296"/>
  <c r="C27" i="293"/>
  <c r="C29" i="293"/>
  <c r="C36" i="293"/>
  <c r="AG157" i="79"/>
  <c r="E48" i="293"/>
  <c r="N53" i="293" s="1"/>
  <c r="F48" i="296"/>
  <c r="M48" i="293"/>
  <c r="I48" i="296"/>
  <c r="G48" i="296"/>
  <c r="C33" i="298"/>
  <c r="G48" i="297"/>
  <c r="K48" i="297"/>
  <c r="E48" i="297"/>
  <c r="N53" i="297" s="1"/>
  <c r="G48" i="295"/>
  <c r="G48" i="293"/>
  <c r="L48" i="296"/>
  <c r="M48" i="296"/>
  <c r="C30" i="298"/>
  <c r="Q48" i="298"/>
  <c r="D19" i="299"/>
  <c r="C19" i="299" s="1"/>
  <c r="E48" i="298"/>
  <c r="N53" i="298" s="1"/>
  <c r="J48" i="297"/>
  <c r="C24" i="298"/>
  <c r="H48" i="297"/>
  <c r="H48" i="296"/>
  <c r="L48" i="298"/>
  <c r="J48" i="298"/>
  <c r="F48" i="298"/>
  <c r="M48" i="298"/>
  <c r="H48" i="298"/>
  <c r="K25" i="298"/>
  <c r="K26" i="298" s="1"/>
  <c r="K27" i="298" s="1"/>
  <c r="K28" i="298" s="1"/>
  <c r="K29" i="298" s="1"/>
  <c r="C29" i="298" s="1"/>
  <c r="C23" i="298"/>
  <c r="G48" i="298"/>
  <c r="D18" i="298"/>
  <c r="C17" i="298"/>
  <c r="I48" i="298"/>
  <c r="I48" i="297"/>
  <c r="L48" i="297"/>
  <c r="F48" i="295"/>
  <c r="D18" i="297"/>
  <c r="C18" i="297" s="1"/>
  <c r="M48" i="297"/>
  <c r="F48" i="297"/>
  <c r="J48" i="294"/>
  <c r="J48" i="296"/>
  <c r="V48" i="296"/>
  <c r="F48" i="294"/>
  <c r="U48" i="296"/>
  <c r="K48" i="296"/>
  <c r="E48" i="296"/>
  <c r="N53" i="296" s="1"/>
  <c r="Q48" i="296"/>
  <c r="D18" i="296"/>
  <c r="C18" i="296" s="1"/>
  <c r="O48" i="296"/>
  <c r="K48" i="294"/>
  <c r="L48" i="295"/>
  <c r="H48" i="293"/>
  <c r="L48" i="294"/>
  <c r="V48" i="295"/>
  <c r="E48" i="295"/>
  <c r="N53" i="295" s="1"/>
  <c r="F48" i="293"/>
  <c r="R48" i="294"/>
  <c r="E48" i="294"/>
  <c r="N53" i="294" s="1"/>
  <c r="H48" i="294"/>
  <c r="I48" i="295"/>
  <c r="H48" i="295"/>
  <c r="D19" i="295"/>
  <c r="C19" i="295" s="1"/>
  <c r="K48" i="295"/>
  <c r="M48" i="295"/>
  <c r="G48" i="294"/>
  <c r="P48" i="293"/>
  <c r="S48" i="294"/>
  <c r="I48" i="294"/>
  <c r="R7" i="294"/>
  <c r="I307" i="1" s="1"/>
  <c r="M48" i="294"/>
  <c r="D18" i="294"/>
  <c r="C18" i="294" s="1"/>
  <c r="L48" i="293"/>
  <c r="L306" i="1"/>
  <c r="J48" i="293"/>
  <c r="D18" i="293"/>
  <c r="I48" i="293"/>
  <c r="V48" i="293"/>
  <c r="K48" i="293"/>
  <c r="D19" i="293" l="1"/>
  <c r="C18" i="293"/>
  <c r="K48" i="298"/>
  <c r="D20" i="299"/>
  <c r="C20" i="299" s="1"/>
  <c r="C26" i="298"/>
  <c r="C27" i="298"/>
  <c r="C25" i="298"/>
  <c r="C28" i="298"/>
  <c r="C18" i="298"/>
  <c r="D19" i="298"/>
  <c r="D19" i="297"/>
  <c r="C19" i="297" s="1"/>
  <c r="D19" i="296"/>
  <c r="C19" i="296" s="1"/>
  <c r="D20" i="295"/>
  <c r="C20" i="295" s="1"/>
  <c r="L307" i="1"/>
  <c r="D19" i="294"/>
  <c r="C19" i="294" s="1"/>
  <c r="D20" i="293" l="1"/>
  <c r="C19" i="293"/>
  <c r="D21" i="299"/>
  <c r="C21" i="299" s="1"/>
  <c r="D20" i="298"/>
  <c r="C19" i="298"/>
  <c r="D20" i="297"/>
  <c r="C20" i="297" s="1"/>
  <c r="D20" i="296"/>
  <c r="C20" i="296" s="1"/>
  <c r="D21" i="295"/>
  <c r="C21" i="295" s="1"/>
  <c r="D20" i="294"/>
  <c r="C20" i="294" s="1"/>
  <c r="C20" i="293" l="1"/>
  <c r="D21" i="293"/>
  <c r="D22" i="299"/>
  <c r="C22" i="299" s="1"/>
  <c r="D21" i="298"/>
  <c r="C20" i="298"/>
  <c r="D21" i="297"/>
  <c r="C21" i="297" s="1"/>
  <c r="D21" i="296"/>
  <c r="C21" i="296" s="1"/>
  <c r="D22" i="295"/>
  <c r="C22" i="295" s="1"/>
  <c r="C48" i="295" s="1"/>
  <c r="D21" i="294"/>
  <c r="C21" i="294" s="1"/>
  <c r="C21" i="293" l="1"/>
  <c r="D22" i="293"/>
  <c r="D48" i="295"/>
  <c r="B48" i="295" s="1"/>
  <c r="C48" i="299"/>
  <c r="D48" i="299"/>
  <c r="B48" i="299" s="1"/>
  <c r="D22" i="298"/>
  <c r="C21" i="298"/>
  <c r="D22" i="297"/>
  <c r="C22" i="297" s="1"/>
  <c r="D22" i="296"/>
  <c r="C22" i="296" s="1"/>
  <c r="D22" i="294"/>
  <c r="C22" i="294" s="1"/>
  <c r="C22" i="293" l="1"/>
  <c r="C48" i="293" s="1"/>
  <c r="D48" i="293"/>
  <c r="B48" i="293" s="1"/>
  <c r="C50" i="299"/>
  <c r="S7" i="299"/>
  <c r="C22" i="298"/>
  <c r="C48" i="298" s="1"/>
  <c r="D48" i="298"/>
  <c r="B48" i="298" s="1"/>
  <c r="C48" i="297"/>
  <c r="D48" i="297"/>
  <c r="B48" i="297" s="1"/>
  <c r="C48" i="296"/>
  <c r="D48" i="296"/>
  <c r="B48" i="296" s="1"/>
  <c r="S7" i="295"/>
  <c r="C50" i="295"/>
  <c r="C48" i="294"/>
  <c r="D48" i="294"/>
  <c r="B48" i="294" s="1"/>
  <c r="S7" i="293" l="1"/>
  <c r="C50" i="293"/>
  <c r="T7" i="299"/>
  <c r="J312" i="1"/>
  <c r="K312" i="1" s="1"/>
  <c r="S7" i="298"/>
  <c r="T7" i="298" s="1"/>
  <c r="C50" i="298"/>
  <c r="S7" i="297"/>
  <c r="C50" i="297"/>
  <c r="T7" i="295"/>
  <c r="J308" i="1"/>
  <c r="C50" i="296"/>
  <c r="S7" i="296"/>
  <c r="S7" i="294"/>
  <c r="C50" i="294"/>
  <c r="T7" i="297" l="1"/>
  <c r="J310" i="1"/>
  <c r="J306" i="1"/>
  <c r="K306" i="1" s="1"/>
  <c r="T7" i="293"/>
  <c r="T7" i="296"/>
  <c r="J309" i="1"/>
  <c r="K309" i="1" s="1"/>
  <c r="T7" i="294"/>
  <c r="J307" i="1"/>
  <c r="K307" i="1" s="1"/>
  <c r="AE44" i="292" l="1"/>
  <c r="C44" i="292" s="1"/>
  <c r="C44" i="289"/>
  <c r="C46" i="286"/>
  <c r="C44" i="284"/>
  <c r="AC46" i="264" l="1"/>
  <c r="AB46" i="264"/>
  <c r="AC42" i="266"/>
  <c r="C42" i="266" s="1"/>
  <c r="Y44" i="243"/>
  <c r="C44" i="243" s="1"/>
  <c r="Y44" i="240"/>
  <c r="C44" i="240" s="1"/>
  <c r="Y44" i="239"/>
  <c r="C44" i="239" s="1"/>
  <c r="Y44" i="238"/>
  <c r="C44" i="238" s="1"/>
  <c r="Y44" i="237"/>
  <c r="C44" i="237" s="1"/>
  <c r="Y46" i="190"/>
  <c r="C46" i="190" s="1"/>
  <c r="Y44" i="185"/>
  <c r="C44" i="185" s="1"/>
  <c r="Y44" i="166"/>
  <c r="C44" i="166" s="1"/>
  <c r="AC44" i="187"/>
  <c r="C44" i="187" s="1"/>
  <c r="Y44" i="161"/>
  <c r="Y44" i="157"/>
  <c r="C44" i="157" s="1"/>
  <c r="Y44" i="158"/>
  <c r="C44" i="158" s="1"/>
  <c r="Y44" i="156"/>
  <c r="C44" i="156" s="1"/>
  <c r="Y44" i="181"/>
  <c r="C44" i="181" s="1"/>
  <c r="Y44" i="236"/>
  <c r="C44" i="236" s="1"/>
  <c r="C46" i="264" l="1"/>
  <c r="Y44" i="33"/>
  <c r="C44" i="33" s="1"/>
  <c r="AF48" i="74"/>
  <c r="AD48" i="74"/>
  <c r="AE48" i="74"/>
  <c r="AA44" i="50"/>
  <c r="Y44" i="139"/>
  <c r="C44" i="139" s="1"/>
  <c r="AE44" i="48"/>
  <c r="AD44" i="48"/>
  <c r="C44" i="48" l="1"/>
  <c r="Y44" i="7"/>
  <c r="C44" i="7" s="1"/>
  <c r="I310" i="1"/>
  <c r="K310" i="1" s="1"/>
  <c r="I308" i="1"/>
  <c r="K308" i="1" s="1"/>
  <c r="AZ299" i="1"/>
  <c r="AZ296" i="1"/>
  <c r="AF48" i="274"/>
  <c r="AZ305" i="1"/>
  <c r="AZ302" i="1"/>
  <c r="AZ300" i="1"/>
  <c r="AZ298" i="1"/>
  <c r="AZ297" i="1"/>
  <c r="AF48" i="37"/>
  <c r="AF44" i="288"/>
  <c r="AF48" i="288" s="1"/>
  <c r="AE44" i="288"/>
  <c r="AE14" i="37"/>
  <c r="AX33" i="1" s="1"/>
  <c r="C44" i="288" l="1"/>
  <c r="L310" i="1"/>
  <c r="AE44" i="37"/>
  <c r="C44" i="37" s="1"/>
  <c r="AE46" i="37"/>
  <c r="C46" i="37" s="1"/>
  <c r="AE45" i="37"/>
  <c r="C45" i="37" s="1"/>
  <c r="C14" i="37"/>
  <c r="L308" i="1"/>
  <c r="AZ329" i="1"/>
  <c r="AX305" i="1" l="1"/>
  <c r="AE43" i="283" l="1"/>
  <c r="AE48" i="283" s="1"/>
  <c r="AD43" i="292" l="1"/>
  <c r="AD42" i="292"/>
  <c r="AB48" i="292"/>
  <c r="AA48" i="292"/>
  <c r="AE43" i="292"/>
  <c r="AC41" i="292"/>
  <c r="Z38" i="292"/>
  <c r="Z48" i="292" s="1"/>
  <c r="Y38" i="292"/>
  <c r="Y37" i="292"/>
  <c r="X37" i="292"/>
  <c r="R37" i="292"/>
  <c r="X36" i="292"/>
  <c r="W36" i="292"/>
  <c r="W37" i="292" s="1"/>
  <c r="Q36" i="292"/>
  <c r="W35" i="292"/>
  <c r="V35" i="292"/>
  <c r="Q35" i="292"/>
  <c r="P35" i="292"/>
  <c r="V34" i="292"/>
  <c r="U34" i="292"/>
  <c r="U35" i="292" s="1"/>
  <c r="U36" i="292" s="1"/>
  <c r="U37" i="292" s="1"/>
  <c r="T34" i="292"/>
  <c r="T35" i="292" s="1"/>
  <c r="T36" i="292" s="1"/>
  <c r="T37" i="292" s="1"/>
  <c r="O34" i="292"/>
  <c r="U33" i="292"/>
  <c r="T33" i="292"/>
  <c r="N33" i="292"/>
  <c r="T32" i="292"/>
  <c r="S32" i="292"/>
  <c r="S33" i="292" s="1"/>
  <c r="S34" i="292" s="1"/>
  <c r="S35" i="292" s="1"/>
  <c r="S36" i="292" s="1"/>
  <c r="S37" i="292" s="1"/>
  <c r="S31" i="292"/>
  <c r="R31" i="292"/>
  <c r="R32" i="292" s="1"/>
  <c r="R33" i="292" s="1"/>
  <c r="R34" i="292" s="1"/>
  <c r="R35" i="292" s="1"/>
  <c r="R36" i="292" s="1"/>
  <c r="R30" i="292"/>
  <c r="Q30" i="292"/>
  <c r="Q31" i="292" s="1"/>
  <c r="Q32" i="292" s="1"/>
  <c r="Q33" i="292" s="1"/>
  <c r="Q34" i="292" s="1"/>
  <c r="Q29" i="292"/>
  <c r="P29" i="292"/>
  <c r="P30" i="292" s="1"/>
  <c r="P31" i="292" s="1"/>
  <c r="P32" i="292" s="1"/>
  <c r="P28" i="292"/>
  <c r="O28" i="292"/>
  <c r="O29" i="292" s="1"/>
  <c r="O30" i="292" s="1"/>
  <c r="O31" i="292" s="1"/>
  <c r="O32" i="292" s="1"/>
  <c r="O33" i="292" s="1"/>
  <c r="O27" i="292"/>
  <c r="N27" i="292"/>
  <c r="N26" i="292"/>
  <c r="M26" i="292"/>
  <c r="M27" i="292" s="1"/>
  <c r="M28" i="292" s="1"/>
  <c r="M29" i="292" s="1"/>
  <c r="M30" i="292" s="1"/>
  <c r="M31" i="292" s="1"/>
  <c r="L31" i="292"/>
  <c r="K23" i="292"/>
  <c r="J22" i="292"/>
  <c r="G19" i="292"/>
  <c r="F19" i="292"/>
  <c r="F20" i="292" s="1"/>
  <c r="F21" i="292" s="1"/>
  <c r="F22" i="292" s="1"/>
  <c r="F23" i="292" s="1"/>
  <c r="F24" i="292" s="1"/>
  <c r="E17" i="292"/>
  <c r="C38" i="292" l="1"/>
  <c r="C43" i="292"/>
  <c r="AE48" i="292"/>
  <c r="AD48" i="292"/>
  <c r="C42" i="292"/>
  <c r="C35" i="292"/>
  <c r="AC48" i="292"/>
  <c r="C41" i="292"/>
  <c r="Y48" i="292"/>
  <c r="D17" i="292"/>
  <c r="C14" i="292"/>
  <c r="R7" i="292" s="1"/>
  <c r="I305" i="1" s="1"/>
  <c r="F25" i="292"/>
  <c r="L25" i="292"/>
  <c r="L26" i="292" s="1"/>
  <c r="L27" i="292" s="1"/>
  <c r="L28" i="292" s="1"/>
  <c r="L29" i="292" s="1"/>
  <c r="L30" i="292" s="1"/>
  <c r="M32" i="292"/>
  <c r="D16" i="292"/>
  <c r="C16" i="292" s="1"/>
  <c r="M25" i="292"/>
  <c r="E18" i="292"/>
  <c r="E19" i="292" s="1"/>
  <c r="E20" i="292" s="1"/>
  <c r="E21" i="292" s="1"/>
  <c r="E22" i="292" s="1"/>
  <c r="E23" i="292" s="1"/>
  <c r="D23" i="292"/>
  <c r="G26" i="292"/>
  <c r="X48" i="292"/>
  <c r="G20" i="292"/>
  <c r="G21" i="292" s="1"/>
  <c r="G22" i="292" s="1"/>
  <c r="G23" i="292" s="1"/>
  <c r="G24" i="292" s="1"/>
  <c r="G25" i="292" s="1"/>
  <c r="F18" i="292"/>
  <c r="W48" i="292"/>
  <c r="Q48" i="292"/>
  <c r="O48" i="292"/>
  <c r="I28" i="292"/>
  <c r="I22" i="292"/>
  <c r="I23" i="292" s="1"/>
  <c r="I24" i="292" s="1"/>
  <c r="I25" i="292" s="1"/>
  <c r="I26" i="292" s="1"/>
  <c r="I27" i="292" s="1"/>
  <c r="H21" i="292"/>
  <c r="H22" i="292" s="1"/>
  <c r="H23" i="292" s="1"/>
  <c r="H24" i="292" s="1"/>
  <c r="H25" i="292" s="1"/>
  <c r="H26" i="292" s="1"/>
  <c r="I21" i="292"/>
  <c r="J29" i="292"/>
  <c r="J23" i="292"/>
  <c r="H27" i="292"/>
  <c r="P33" i="292"/>
  <c r="P34" i="292" s="1"/>
  <c r="C34" i="292" s="1"/>
  <c r="H20" i="292"/>
  <c r="T48" i="292"/>
  <c r="V36" i="292"/>
  <c r="V37" i="292" s="1"/>
  <c r="C37" i="292" s="1"/>
  <c r="U48" i="292"/>
  <c r="N28" i="292"/>
  <c r="N29" i="292" s="1"/>
  <c r="N30" i="292" s="1"/>
  <c r="N31" i="292" s="1"/>
  <c r="N32" i="292" s="1"/>
  <c r="S48" i="292"/>
  <c r="R48" i="292"/>
  <c r="E24" i="292"/>
  <c r="K24" i="292"/>
  <c r="K25" i="292" s="1"/>
  <c r="K26" i="292" s="1"/>
  <c r="K27" i="292" s="1"/>
  <c r="K28" i="292" s="1"/>
  <c r="K29" i="292" s="1"/>
  <c r="K30" i="292"/>
  <c r="L24" i="292"/>
  <c r="U40" i="127"/>
  <c r="C33" i="292" l="1"/>
  <c r="C30" i="292"/>
  <c r="C31" i="292"/>
  <c r="C32" i="292"/>
  <c r="C23" i="292"/>
  <c r="D18" i="292"/>
  <c r="C17" i="292"/>
  <c r="C29" i="292"/>
  <c r="C36" i="292"/>
  <c r="F48" i="292"/>
  <c r="M48" i="292"/>
  <c r="G48" i="292"/>
  <c r="L48" i="292"/>
  <c r="H48" i="292"/>
  <c r="P48" i="292"/>
  <c r="L305" i="1"/>
  <c r="K48" i="292"/>
  <c r="J24" i="292"/>
  <c r="J25" i="292" s="1"/>
  <c r="C25" i="292" s="1"/>
  <c r="N48" i="292"/>
  <c r="E48" i="292"/>
  <c r="N53" i="292" s="1"/>
  <c r="I48" i="292"/>
  <c r="V48" i="292"/>
  <c r="J57" i="1"/>
  <c r="AV238" i="1"/>
  <c r="AD43" i="183"/>
  <c r="AD42" i="183"/>
  <c r="AD48" i="183" l="1"/>
  <c r="C24" i="292"/>
  <c r="C18" i="292"/>
  <c r="D19" i="292"/>
  <c r="J26" i="292"/>
  <c r="C26" i="292" s="1"/>
  <c r="AE43" i="130"/>
  <c r="AE48" i="130" s="1"/>
  <c r="AC48" i="130"/>
  <c r="AD48" i="130"/>
  <c r="AD43" i="48"/>
  <c r="AE43" i="48"/>
  <c r="AD42" i="48"/>
  <c r="C42" i="48" s="1"/>
  <c r="AE43" i="37"/>
  <c r="AC48" i="37"/>
  <c r="AD48" i="37"/>
  <c r="AE43" i="52"/>
  <c r="AE48" i="52" s="1"/>
  <c r="AE48" i="37" l="1"/>
  <c r="C43" i="37"/>
  <c r="C19" i="292"/>
  <c r="D20" i="292"/>
  <c r="C43" i="48"/>
  <c r="J27" i="292"/>
  <c r="C27" i="292" s="1"/>
  <c r="C20" i="292" l="1"/>
  <c r="D21" i="292"/>
  <c r="J28" i="292"/>
  <c r="C28" i="292" s="1"/>
  <c r="AV10" i="1"/>
  <c r="C21" i="292" l="1"/>
  <c r="D22" i="292"/>
  <c r="J48" i="292"/>
  <c r="AC48" i="48"/>
  <c r="AD48" i="48"/>
  <c r="AE48" i="48"/>
  <c r="Y43" i="7"/>
  <c r="X43" i="7"/>
  <c r="Y42" i="139"/>
  <c r="C42" i="139" s="1"/>
  <c r="Y43" i="139"/>
  <c r="C43" i="139" s="1"/>
  <c r="W42" i="49"/>
  <c r="AA41" i="50"/>
  <c r="AA42" i="50"/>
  <c r="AA43" i="50"/>
  <c r="AA40" i="50"/>
  <c r="AB42" i="52"/>
  <c r="AB43" i="52"/>
  <c r="C43" i="52" s="1"/>
  <c r="AA42" i="52"/>
  <c r="Z42" i="75"/>
  <c r="C42" i="75" s="1"/>
  <c r="Z43" i="75"/>
  <c r="C43" i="75" s="1"/>
  <c r="Z42" i="9"/>
  <c r="C42" i="9" s="1"/>
  <c r="Z43" i="9"/>
  <c r="C43" i="9" s="1"/>
  <c r="Y37" i="33"/>
  <c r="Y43" i="33"/>
  <c r="C43" i="33" s="1"/>
  <c r="Y42" i="33"/>
  <c r="C42" i="33" s="1"/>
  <c r="AA40" i="141"/>
  <c r="X43" i="141"/>
  <c r="C43" i="141" s="1"/>
  <c r="X42" i="141"/>
  <c r="W42" i="141"/>
  <c r="W42" i="90"/>
  <c r="C42" i="90" s="1"/>
  <c r="W42" i="137"/>
  <c r="C42" i="137" s="1"/>
  <c r="C43" i="137"/>
  <c r="Y42" i="130"/>
  <c r="Y43" i="130"/>
  <c r="C43" i="130" s="1"/>
  <c r="W42" i="128"/>
  <c r="C42" i="128" s="1"/>
  <c r="W42" i="129"/>
  <c r="C42" i="129" s="1"/>
  <c r="C43" i="128"/>
  <c r="C43" i="129"/>
  <c r="W42" i="142"/>
  <c r="C42" i="142" s="1"/>
  <c r="C43" i="142"/>
  <c r="W41" i="143"/>
  <c r="W42" i="143"/>
  <c r="C42" i="143" s="1"/>
  <c r="C43" i="143"/>
  <c r="W42" i="144"/>
  <c r="C42" i="144" s="1"/>
  <c r="W42" i="146"/>
  <c r="C42" i="146" s="1"/>
  <c r="C43" i="146"/>
  <c r="W42" i="147"/>
  <c r="C42" i="147" s="1"/>
  <c r="C43" i="147"/>
  <c r="X43" i="151"/>
  <c r="C43" i="151" s="1"/>
  <c r="X42" i="151"/>
  <c r="C42" i="151" s="1"/>
  <c r="W42" i="180"/>
  <c r="C42" i="180" s="1"/>
  <c r="C43" i="180"/>
  <c r="Y42" i="236"/>
  <c r="C42" i="236" s="1"/>
  <c r="Y43" i="236"/>
  <c r="C43" i="236" s="1"/>
  <c r="W42" i="152"/>
  <c r="C42" i="152" s="1"/>
  <c r="C43" i="152"/>
  <c r="X43" i="169"/>
  <c r="C43" i="169" s="1"/>
  <c r="X42" i="169"/>
  <c r="W42" i="169"/>
  <c r="C42" i="52" l="1"/>
  <c r="C42" i="141"/>
  <c r="C22" i="292"/>
  <c r="C48" i="292" s="1"/>
  <c r="D48" i="292"/>
  <c r="B48" i="292" s="1"/>
  <c r="C43" i="7"/>
  <c r="C42" i="169"/>
  <c r="AX304" i="1"/>
  <c r="AD48" i="291"/>
  <c r="AB48" i="291"/>
  <c r="AA48" i="291"/>
  <c r="AE43" i="291"/>
  <c r="C43" i="291" s="1"/>
  <c r="AC41" i="291"/>
  <c r="C41" i="291" s="1"/>
  <c r="Z38" i="291"/>
  <c r="Z48" i="291" s="1"/>
  <c r="Y38" i="291"/>
  <c r="Y37" i="291"/>
  <c r="X37" i="291"/>
  <c r="R37" i="291"/>
  <c r="X36" i="291"/>
  <c r="W36" i="291"/>
  <c r="W37" i="291" s="1"/>
  <c r="Q36" i="291"/>
  <c r="W35" i="291"/>
  <c r="V35" i="291"/>
  <c r="V36" i="291" s="1"/>
  <c r="V37" i="291" s="1"/>
  <c r="Q35" i="291"/>
  <c r="P35" i="291"/>
  <c r="V34" i="291"/>
  <c r="U34" i="291"/>
  <c r="U35" i="291" s="1"/>
  <c r="U36" i="291" s="1"/>
  <c r="U37" i="291" s="1"/>
  <c r="T34" i="291"/>
  <c r="T35" i="291" s="1"/>
  <c r="T36" i="291" s="1"/>
  <c r="T37" i="291" s="1"/>
  <c r="O34" i="291"/>
  <c r="U33" i="291"/>
  <c r="T33" i="291"/>
  <c r="N33" i="291"/>
  <c r="T32" i="291"/>
  <c r="S32" i="291"/>
  <c r="S33" i="291" s="1"/>
  <c r="S34" i="291" s="1"/>
  <c r="S35" i="291" s="1"/>
  <c r="S36" i="291" s="1"/>
  <c r="S37" i="291" s="1"/>
  <c r="S31" i="291"/>
  <c r="R31" i="291"/>
  <c r="R32" i="291" s="1"/>
  <c r="R33" i="291" s="1"/>
  <c r="R34" i="291" s="1"/>
  <c r="R35" i="291" s="1"/>
  <c r="R30" i="291"/>
  <c r="Q30" i="291"/>
  <c r="Q31" i="291" s="1"/>
  <c r="Q32" i="291" s="1"/>
  <c r="Q33" i="291" s="1"/>
  <c r="Q34" i="291" s="1"/>
  <c r="Q29" i="291"/>
  <c r="P29" i="291"/>
  <c r="P30" i="291" s="1"/>
  <c r="P31" i="291" s="1"/>
  <c r="P32" i="291" s="1"/>
  <c r="P33" i="291" s="1"/>
  <c r="P34" i="291" s="1"/>
  <c r="P28" i="291"/>
  <c r="O28" i="291"/>
  <c r="O29" i="291" s="1"/>
  <c r="O30" i="291" s="1"/>
  <c r="O31" i="291" s="1"/>
  <c r="O32" i="291" s="1"/>
  <c r="O33" i="291" s="1"/>
  <c r="O27" i="291"/>
  <c r="N27" i="291"/>
  <c r="N28" i="291" s="1"/>
  <c r="N29" i="291" s="1"/>
  <c r="N30" i="291" s="1"/>
  <c r="N31" i="291" s="1"/>
  <c r="N32" i="291" s="1"/>
  <c r="N26" i="291"/>
  <c r="M25" i="291"/>
  <c r="L31" i="291"/>
  <c r="K23" i="291"/>
  <c r="J29" i="291"/>
  <c r="H21" i="291"/>
  <c r="H22" i="291" s="1"/>
  <c r="H23" i="291" s="1"/>
  <c r="H24" i="291" s="1"/>
  <c r="H25" i="291" s="1"/>
  <c r="H26" i="291" s="1"/>
  <c r="G19" i="291"/>
  <c r="F25" i="291"/>
  <c r="E17" i="291"/>
  <c r="AD48" i="290"/>
  <c r="AB48" i="290"/>
  <c r="AA48" i="290"/>
  <c r="AE43" i="290"/>
  <c r="AE48" i="290" s="1"/>
  <c r="C42" i="290"/>
  <c r="AC41" i="290"/>
  <c r="C41" i="290" s="1"/>
  <c r="C40" i="290"/>
  <c r="C39" i="290"/>
  <c r="Z38" i="290"/>
  <c r="Z48" i="290" s="1"/>
  <c r="Y38" i="290"/>
  <c r="Y37" i="290"/>
  <c r="X37" i="290"/>
  <c r="R37" i="290"/>
  <c r="X36" i="290"/>
  <c r="W36" i="290"/>
  <c r="W37" i="290" s="1"/>
  <c r="Q36" i="290"/>
  <c r="W35" i="290"/>
  <c r="V35" i="290"/>
  <c r="V36" i="290" s="1"/>
  <c r="V37" i="290" s="1"/>
  <c r="Q35" i="290"/>
  <c r="P35" i="290"/>
  <c r="V34" i="290"/>
  <c r="U34" i="290"/>
  <c r="U35" i="290" s="1"/>
  <c r="U36" i="290" s="1"/>
  <c r="U37" i="290" s="1"/>
  <c r="T34" i="290"/>
  <c r="T35" i="290" s="1"/>
  <c r="T36" i="290" s="1"/>
  <c r="T37" i="290" s="1"/>
  <c r="O34" i="290"/>
  <c r="U33" i="290"/>
  <c r="T33" i="290"/>
  <c r="N33" i="290"/>
  <c r="T32" i="290"/>
  <c r="S32" i="290"/>
  <c r="S33" i="290" s="1"/>
  <c r="S34" i="290" s="1"/>
  <c r="S35" i="290" s="1"/>
  <c r="S36" i="290" s="1"/>
  <c r="S37" i="290" s="1"/>
  <c r="S31" i="290"/>
  <c r="R31" i="290"/>
  <c r="R32" i="290" s="1"/>
  <c r="R33" i="290" s="1"/>
  <c r="R34" i="290" s="1"/>
  <c r="R35" i="290" s="1"/>
  <c r="R30" i="290"/>
  <c r="Q30" i="290"/>
  <c r="Q31" i="290" s="1"/>
  <c r="Q32" i="290" s="1"/>
  <c r="Q33" i="290" s="1"/>
  <c r="Q34" i="290" s="1"/>
  <c r="Q29" i="290"/>
  <c r="P29" i="290"/>
  <c r="P30" i="290" s="1"/>
  <c r="P31" i="290" s="1"/>
  <c r="P32" i="290" s="1"/>
  <c r="P33" i="290" s="1"/>
  <c r="P34" i="290" s="1"/>
  <c r="P28" i="290"/>
  <c r="O28" i="290"/>
  <c r="O29" i="290" s="1"/>
  <c r="O30" i="290" s="1"/>
  <c r="O31" i="290" s="1"/>
  <c r="O32" i="290" s="1"/>
  <c r="O33" i="290" s="1"/>
  <c r="O27" i="290"/>
  <c r="N27" i="290"/>
  <c r="N28" i="290" s="1"/>
  <c r="N29" i="290" s="1"/>
  <c r="N30" i="290" s="1"/>
  <c r="N31" i="290" s="1"/>
  <c r="N32" i="290" s="1"/>
  <c r="N26" i="290"/>
  <c r="M25" i="290"/>
  <c r="L31" i="290"/>
  <c r="K23" i="290"/>
  <c r="J29" i="290"/>
  <c r="I21" i="290"/>
  <c r="H21" i="290"/>
  <c r="H22" i="290" s="1"/>
  <c r="H23" i="290" s="1"/>
  <c r="H24" i="290" s="1"/>
  <c r="H25" i="290" s="1"/>
  <c r="H26" i="290" s="1"/>
  <c r="G19" i="290"/>
  <c r="F25" i="290"/>
  <c r="E18" i="290"/>
  <c r="E19" i="290" s="1"/>
  <c r="E20" i="290" s="1"/>
  <c r="E21" i="290" s="1"/>
  <c r="E22" i="290" s="1"/>
  <c r="E23" i="290" s="1"/>
  <c r="W42" i="125"/>
  <c r="C42" i="125" s="1"/>
  <c r="Y42" i="181"/>
  <c r="Y43" i="181"/>
  <c r="C43" i="181" s="1"/>
  <c r="W42" i="181"/>
  <c r="Y42" i="156"/>
  <c r="Y43" i="156"/>
  <c r="X43" i="156"/>
  <c r="X42" i="156"/>
  <c r="W42" i="156"/>
  <c r="Y42" i="158"/>
  <c r="Y43" i="158"/>
  <c r="X43" i="158"/>
  <c r="X42" i="158"/>
  <c r="Y42" i="157"/>
  <c r="Y43" i="157"/>
  <c r="C43" i="157" s="1"/>
  <c r="W42" i="157"/>
  <c r="W42" i="223"/>
  <c r="C42" i="223" s="1"/>
  <c r="W42" i="224"/>
  <c r="C42" i="224" s="1"/>
  <c r="W42" i="228"/>
  <c r="C42" i="228" s="1"/>
  <c r="W42" i="229"/>
  <c r="C42" i="229" s="1"/>
  <c r="W42" i="222"/>
  <c r="C42" i="222" s="1"/>
  <c r="C43" i="223"/>
  <c r="C43" i="226"/>
  <c r="C43" i="229"/>
  <c r="C43" i="222"/>
  <c r="C43" i="224"/>
  <c r="C43" i="225"/>
  <c r="C43" i="227"/>
  <c r="C43" i="228"/>
  <c r="C43" i="230"/>
  <c r="C43" i="231"/>
  <c r="X43" i="179"/>
  <c r="C43" i="179" s="1"/>
  <c r="X42" i="179"/>
  <c r="C42" i="179" s="1"/>
  <c r="W42" i="232"/>
  <c r="C42" i="232" s="1"/>
  <c r="C35" i="291" l="1"/>
  <c r="C50" i="292"/>
  <c r="S7" i="292"/>
  <c r="J305" i="1" s="1"/>
  <c r="K305" i="1" s="1"/>
  <c r="C33" i="291"/>
  <c r="C37" i="291"/>
  <c r="C34" i="291"/>
  <c r="D16" i="291"/>
  <c r="C16" i="291" s="1"/>
  <c r="C14" i="291"/>
  <c r="R7" i="291" s="1"/>
  <c r="I304" i="1" s="1"/>
  <c r="C38" i="291"/>
  <c r="D16" i="290"/>
  <c r="C16" i="290" s="1"/>
  <c r="C14" i="290"/>
  <c r="R7" i="290" s="1"/>
  <c r="I303" i="1" s="1"/>
  <c r="AE48" i="291"/>
  <c r="AC48" i="291"/>
  <c r="C42" i="181"/>
  <c r="D23" i="291"/>
  <c r="P48" i="291"/>
  <c r="J23" i="291"/>
  <c r="J24" i="291" s="1"/>
  <c r="J25" i="291" s="1"/>
  <c r="J26" i="291" s="1"/>
  <c r="J27" i="291" s="1"/>
  <c r="J28" i="291" s="1"/>
  <c r="Y48" i="291"/>
  <c r="X48" i="291"/>
  <c r="E18" i="291"/>
  <c r="E19" i="291" s="1"/>
  <c r="E20" i="291" s="1"/>
  <c r="E21" i="291" s="1"/>
  <c r="E22" i="291" s="1"/>
  <c r="E23" i="291" s="1"/>
  <c r="N48" i="291"/>
  <c r="U48" i="291"/>
  <c r="J22" i="291"/>
  <c r="X48" i="290"/>
  <c r="W48" i="291"/>
  <c r="V48" i="291"/>
  <c r="R36" i="291"/>
  <c r="C36" i="291" s="1"/>
  <c r="O48" i="291"/>
  <c r="Q48" i="291"/>
  <c r="T48" i="291"/>
  <c r="G20" i="291"/>
  <c r="G21" i="291" s="1"/>
  <c r="G22" i="291" s="1"/>
  <c r="G23" i="291" s="1"/>
  <c r="G24" i="291" s="1"/>
  <c r="G25" i="291" s="1"/>
  <c r="F18" i="291"/>
  <c r="I21" i="291"/>
  <c r="D17" i="291"/>
  <c r="C17" i="291" s="1"/>
  <c r="I22" i="291"/>
  <c r="I23" i="291" s="1"/>
  <c r="I24" i="291" s="1"/>
  <c r="I25" i="291" s="1"/>
  <c r="I26" i="291" s="1"/>
  <c r="I27" i="291" s="1"/>
  <c r="E24" i="291"/>
  <c r="K24" i="291"/>
  <c r="K25" i="291" s="1"/>
  <c r="K26" i="291" s="1"/>
  <c r="K27" i="291" s="1"/>
  <c r="K28" i="291" s="1"/>
  <c r="K29" i="291" s="1"/>
  <c r="G26" i="291"/>
  <c r="M26" i="291"/>
  <c r="M27" i="291" s="1"/>
  <c r="M28" i="291" s="1"/>
  <c r="M29" i="291" s="1"/>
  <c r="M30" i="291" s="1"/>
  <c r="M31" i="291" s="1"/>
  <c r="C31" i="291" s="1"/>
  <c r="I28" i="291"/>
  <c r="K30" i="291"/>
  <c r="M32" i="291"/>
  <c r="C32" i="291" s="1"/>
  <c r="L24" i="291"/>
  <c r="S48" i="291"/>
  <c r="L25" i="291"/>
  <c r="L26" i="291" s="1"/>
  <c r="L27" i="291" s="1"/>
  <c r="L28" i="291" s="1"/>
  <c r="L29" i="291" s="1"/>
  <c r="L30" i="291" s="1"/>
  <c r="H27" i="291"/>
  <c r="F19" i="291"/>
  <c r="F20" i="291" s="1"/>
  <c r="F21" i="291" s="1"/>
  <c r="F22" i="291" s="1"/>
  <c r="F23" i="291" s="1"/>
  <c r="F24" i="291" s="1"/>
  <c r="H20" i="291"/>
  <c r="O48" i="290"/>
  <c r="Y48" i="290"/>
  <c r="C43" i="290"/>
  <c r="C42" i="157"/>
  <c r="J22" i="290"/>
  <c r="C42" i="156"/>
  <c r="N48" i="290"/>
  <c r="T48" i="290"/>
  <c r="E17" i="290"/>
  <c r="D23" i="290"/>
  <c r="J23" i="290"/>
  <c r="J24" i="290" s="1"/>
  <c r="J25" i="290" s="1"/>
  <c r="J26" i="290" s="1"/>
  <c r="J27" i="290" s="1"/>
  <c r="J28" i="290" s="1"/>
  <c r="P48" i="290"/>
  <c r="W48" i="290"/>
  <c r="C42" i="158"/>
  <c r="C37" i="290"/>
  <c r="V48" i="290"/>
  <c r="C33" i="290"/>
  <c r="C35" i="290"/>
  <c r="R36" i="290"/>
  <c r="C36" i="290" s="1"/>
  <c r="C34" i="290"/>
  <c r="U48" i="290"/>
  <c r="Q48" i="290"/>
  <c r="F19" i="290"/>
  <c r="F20" i="290" s="1"/>
  <c r="F21" i="290" s="1"/>
  <c r="F22" i="290" s="1"/>
  <c r="F23" i="290" s="1"/>
  <c r="F24" i="290" s="1"/>
  <c r="F18" i="290"/>
  <c r="C38" i="290"/>
  <c r="D17" i="290"/>
  <c r="I22" i="290"/>
  <c r="I23" i="290" s="1"/>
  <c r="I24" i="290" s="1"/>
  <c r="I25" i="290" s="1"/>
  <c r="I26" i="290" s="1"/>
  <c r="I27" i="290" s="1"/>
  <c r="E24" i="290"/>
  <c r="K24" i="290"/>
  <c r="K25" i="290" s="1"/>
  <c r="K26" i="290" s="1"/>
  <c r="K27" i="290" s="1"/>
  <c r="K28" i="290" s="1"/>
  <c r="K29" i="290" s="1"/>
  <c r="G26" i="290"/>
  <c r="M26" i="290"/>
  <c r="M27" i="290" s="1"/>
  <c r="M28" i="290" s="1"/>
  <c r="M29" i="290" s="1"/>
  <c r="M30" i="290" s="1"/>
  <c r="M31" i="290" s="1"/>
  <c r="C31" i="290" s="1"/>
  <c r="I28" i="290"/>
  <c r="K30" i="290"/>
  <c r="M32" i="290"/>
  <c r="C32" i="290" s="1"/>
  <c r="AC48" i="290"/>
  <c r="L24" i="290"/>
  <c r="S48" i="290"/>
  <c r="G20" i="290"/>
  <c r="G21" i="290" s="1"/>
  <c r="G22" i="290" s="1"/>
  <c r="G23" i="290" s="1"/>
  <c r="G24" i="290" s="1"/>
  <c r="G25" i="290" s="1"/>
  <c r="L25" i="290"/>
  <c r="L26" i="290" s="1"/>
  <c r="L27" i="290" s="1"/>
  <c r="L28" i="290" s="1"/>
  <c r="L29" i="290" s="1"/>
  <c r="L30" i="290" s="1"/>
  <c r="H27" i="290"/>
  <c r="H20" i="290"/>
  <c r="C43" i="158"/>
  <c r="C43" i="156"/>
  <c r="L303" i="1" l="1"/>
  <c r="L304" i="1"/>
  <c r="T7" i="292"/>
  <c r="C29" i="291"/>
  <c r="C30" i="291"/>
  <c r="C24" i="291"/>
  <c r="C23" i="291"/>
  <c r="C25" i="291"/>
  <c r="C27" i="291"/>
  <c r="C28" i="291"/>
  <c r="C26" i="291"/>
  <c r="F48" i="290"/>
  <c r="J48" i="290"/>
  <c r="J48" i="291"/>
  <c r="L48" i="291"/>
  <c r="G48" i="291"/>
  <c r="H48" i="291"/>
  <c r="C25" i="290"/>
  <c r="I48" i="290"/>
  <c r="F48" i="291"/>
  <c r="M48" i="291"/>
  <c r="K48" i="291"/>
  <c r="D18" i="291"/>
  <c r="C18" i="291" s="1"/>
  <c r="E48" i="291"/>
  <c r="N53" i="291" s="1"/>
  <c r="R48" i="291"/>
  <c r="I48" i="291"/>
  <c r="L48" i="290"/>
  <c r="C29" i="290"/>
  <c r="M48" i="290"/>
  <c r="C30" i="290"/>
  <c r="H48" i="290"/>
  <c r="G48" i="290"/>
  <c r="R48" i="290"/>
  <c r="C24" i="290"/>
  <c r="C23" i="290"/>
  <c r="C27" i="290"/>
  <c r="C28" i="290"/>
  <c r="D18" i="290"/>
  <c r="C17" i="290"/>
  <c r="K48" i="290"/>
  <c r="E48" i="290"/>
  <c r="N53" i="290" s="1"/>
  <c r="C26" i="290"/>
  <c r="D19" i="291" l="1"/>
  <c r="C19" i="291" s="1"/>
  <c r="C18" i="290"/>
  <c r="D19" i="290"/>
  <c r="D20" i="291" l="1"/>
  <c r="C20" i="291" s="1"/>
  <c r="D20" i="290"/>
  <c r="C19" i="290"/>
  <c r="D21" i="291" l="1"/>
  <c r="C21" i="291" s="1"/>
  <c r="D21" i="290"/>
  <c r="C20" i="290"/>
  <c r="D22" i="291" l="1"/>
  <c r="C22" i="291" s="1"/>
  <c r="D22" i="290"/>
  <c r="C21" i="290"/>
  <c r="C48" i="291" l="1"/>
  <c r="D48" i="291"/>
  <c r="B48" i="291" s="1"/>
  <c r="C22" i="290"/>
  <c r="C48" i="290" s="1"/>
  <c r="D48" i="290"/>
  <c r="B48" i="290" s="1"/>
  <c r="S7" i="291" l="1"/>
  <c r="C50" i="291"/>
  <c r="S7" i="290"/>
  <c r="C50" i="290"/>
  <c r="T7" i="291" l="1"/>
  <c r="J304" i="1"/>
  <c r="K304" i="1" s="1"/>
  <c r="T7" i="290"/>
  <c r="J303" i="1"/>
  <c r="K303" i="1" s="1"/>
  <c r="Y42" i="161"/>
  <c r="Y43" i="161"/>
  <c r="X43" i="165"/>
  <c r="C43" i="165" s="1"/>
  <c r="X43" i="162"/>
  <c r="C43" i="162" s="1"/>
  <c r="X42" i="165"/>
  <c r="C42" i="165" s="1"/>
  <c r="X42" i="162"/>
  <c r="C42" i="162" s="1"/>
  <c r="AC43" i="187"/>
  <c r="AC42" i="187"/>
  <c r="Y42" i="166"/>
  <c r="C42" i="166" s="1"/>
  <c r="Y43" i="166"/>
  <c r="C43" i="166" s="1"/>
  <c r="X43" i="104"/>
  <c r="C43" i="104" s="1"/>
  <c r="X43" i="164"/>
  <c r="C43" i="164" s="1"/>
  <c r="X43" i="163"/>
  <c r="C43" i="163" s="1"/>
  <c r="X42" i="104"/>
  <c r="C42" i="104" s="1"/>
  <c r="X42" i="164"/>
  <c r="C42" i="164" s="1"/>
  <c r="X42" i="163"/>
  <c r="C42" i="163" s="1"/>
  <c r="X43" i="174"/>
  <c r="C43" i="174" s="1"/>
  <c r="X42" i="174"/>
  <c r="C42" i="174" s="1"/>
  <c r="Y42" i="190"/>
  <c r="C42" i="190" s="1"/>
  <c r="Y43" i="190"/>
  <c r="C43" i="190" s="1"/>
  <c r="Y42" i="185"/>
  <c r="C42" i="185" s="1"/>
  <c r="Y43" i="185"/>
  <c r="C43" i="185" s="1"/>
  <c r="Y42" i="238"/>
  <c r="C42" i="238" s="1"/>
  <c r="Y43" i="238"/>
  <c r="C43" i="238" s="1"/>
  <c r="Y42" i="237"/>
  <c r="C42" i="237" s="1"/>
  <c r="Y43" i="237"/>
  <c r="C43" i="237" s="1"/>
  <c r="Y42" i="239"/>
  <c r="C42" i="239" s="1"/>
  <c r="Y43" i="239"/>
  <c r="C43" i="239" s="1"/>
  <c r="Y42" i="240"/>
  <c r="C42" i="240" s="1"/>
  <c r="Y43" i="240"/>
  <c r="C43" i="240" s="1"/>
  <c r="Y42" i="243"/>
  <c r="C42" i="243" s="1"/>
  <c r="Y43" i="243"/>
  <c r="C43" i="243" s="1"/>
  <c r="J272" i="1"/>
  <c r="K272" i="1" s="1"/>
  <c r="J273" i="1"/>
  <c r="K273" i="1" s="1"/>
  <c r="AC42" i="264"/>
  <c r="AC43" i="264"/>
  <c r="AB42" i="264"/>
  <c r="AB43" i="264"/>
  <c r="AC45" i="264"/>
  <c r="AB45" i="264"/>
  <c r="AD43" i="283"/>
  <c r="C43" i="283" s="1"/>
  <c r="AD43" i="282"/>
  <c r="C43" i="282" s="1"/>
  <c r="C43" i="281"/>
  <c r="AD43" i="280"/>
  <c r="C43" i="280" s="1"/>
  <c r="AD43" i="279"/>
  <c r="C43" i="279" s="1"/>
  <c r="AD43" i="278"/>
  <c r="C43" i="278" s="1"/>
  <c r="AD43" i="277"/>
  <c r="C43" i="277" s="1"/>
  <c r="AD43" i="276"/>
  <c r="AC42" i="276"/>
  <c r="AC43" i="276"/>
  <c r="V35" i="276"/>
  <c r="C42" i="264" l="1"/>
  <c r="C45" i="264"/>
  <c r="C43" i="276"/>
  <c r="C43" i="264"/>
  <c r="AC45" i="68"/>
  <c r="AD45" i="68"/>
  <c r="AE43" i="68"/>
  <c r="AE45" i="68" s="1"/>
  <c r="C41" i="68"/>
  <c r="C42" i="68"/>
  <c r="C40" i="68"/>
  <c r="C14" i="68"/>
  <c r="C43" i="68" l="1"/>
  <c r="W42" i="135"/>
  <c r="C42" i="135" s="1"/>
  <c r="W35" i="135"/>
  <c r="AX302" i="1"/>
  <c r="AX301" i="1"/>
  <c r="AC41" i="289"/>
  <c r="Z38" i="289"/>
  <c r="Z48" i="289" s="1"/>
  <c r="Y38" i="289"/>
  <c r="Y37" i="289"/>
  <c r="X37" i="289"/>
  <c r="R37" i="289"/>
  <c r="X36" i="289"/>
  <c r="W36" i="289"/>
  <c r="W37" i="289" s="1"/>
  <c r="Q36" i="289"/>
  <c r="W35" i="289"/>
  <c r="V35" i="289"/>
  <c r="V36" i="289" s="1"/>
  <c r="V37" i="289" s="1"/>
  <c r="Q35" i="289"/>
  <c r="P35" i="289"/>
  <c r="V34" i="289"/>
  <c r="U34" i="289"/>
  <c r="U35" i="289" s="1"/>
  <c r="U36" i="289" s="1"/>
  <c r="U37" i="289" s="1"/>
  <c r="T34" i="289"/>
  <c r="T35" i="289" s="1"/>
  <c r="T36" i="289" s="1"/>
  <c r="T37" i="289" s="1"/>
  <c r="O34" i="289"/>
  <c r="U33" i="289"/>
  <c r="T33" i="289"/>
  <c r="N33" i="289"/>
  <c r="T32" i="289"/>
  <c r="S32" i="289"/>
  <c r="S33" i="289" s="1"/>
  <c r="S34" i="289" s="1"/>
  <c r="S35" i="289" s="1"/>
  <c r="S36" i="289" s="1"/>
  <c r="S37" i="289" s="1"/>
  <c r="S31" i="289"/>
  <c r="R31" i="289"/>
  <c r="R32" i="289" s="1"/>
  <c r="R33" i="289" s="1"/>
  <c r="R34" i="289" s="1"/>
  <c r="R35" i="289" s="1"/>
  <c r="R36" i="289" s="1"/>
  <c r="R30" i="289"/>
  <c r="Q30" i="289"/>
  <c r="Q29" i="289"/>
  <c r="P29" i="289"/>
  <c r="P30" i="289" s="1"/>
  <c r="P28" i="289"/>
  <c r="O28" i="289"/>
  <c r="O29" i="289" s="1"/>
  <c r="O30" i="289" s="1"/>
  <c r="O31" i="289" s="1"/>
  <c r="O32" i="289" s="1"/>
  <c r="O33" i="289" s="1"/>
  <c r="O27" i="289"/>
  <c r="N27" i="289"/>
  <c r="N28" i="289" s="1"/>
  <c r="N29" i="289" s="1"/>
  <c r="N30" i="289" s="1"/>
  <c r="N31" i="289" s="1"/>
  <c r="N32" i="289" s="1"/>
  <c r="N26" i="289"/>
  <c r="M26" i="289"/>
  <c r="M27" i="289" s="1"/>
  <c r="M28" i="289" s="1"/>
  <c r="M29" i="289" s="1"/>
  <c r="M30" i="289" s="1"/>
  <c r="M31" i="289" s="1"/>
  <c r="L31" i="289"/>
  <c r="K23" i="289"/>
  <c r="J29" i="289"/>
  <c r="I22" i="289"/>
  <c r="I23" i="289" s="1"/>
  <c r="I24" i="289" s="1"/>
  <c r="I25" i="289" s="1"/>
  <c r="I26" i="289" s="1"/>
  <c r="I27" i="289" s="1"/>
  <c r="H20" i="289"/>
  <c r="G20" i="289"/>
  <c r="G21" i="289" s="1"/>
  <c r="G22" i="289" s="1"/>
  <c r="G23" i="289" s="1"/>
  <c r="G24" i="289" s="1"/>
  <c r="G25" i="289" s="1"/>
  <c r="F25" i="289"/>
  <c r="E18" i="289"/>
  <c r="E19" i="289" s="1"/>
  <c r="E20" i="289" s="1"/>
  <c r="E21" i="289" s="1"/>
  <c r="E22" i="289" s="1"/>
  <c r="E23" i="289" s="1"/>
  <c r="AD48" i="288"/>
  <c r="AB48" i="288"/>
  <c r="AA48" i="288"/>
  <c r="AE43" i="288"/>
  <c r="AC41" i="288"/>
  <c r="C41" i="288" s="1"/>
  <c r="Z38" i="288"/>
  <c r="Z48" i="288" s="1"/>
  <c r="Y38" i="288"/>
  <c r="Y37" i="288"/>
  <c r="X37" i="288"/>
  <c r="R37" i="288"/>
  <c r="X36" i="288"/>
  <c r="W36" i="288"/>
  <c r="W37" i="288" s="1"/>
  <c r="Q36" i="288"/>
  <c r="W35" i="288"/>
  <c r="V35" i="288"/>
  <c r="V36" i="288" s="1"/>
  <c r="Q35" i="288"/>
  <c r="P35" i="288"/>
  <c r="V34" i="288"/>
  <c r="U34" i="288"/>
  <c r="U35" i="288" s="1"/>
  <c r="U36" i="288" s="1"/>
  <c r="U37" i="288" s="1"/>
  <c r="T34" i="288"/>
  <c r="T35" i="288" s="1"/>
  <c r="T36" i="288" s="1"/>
  <c r="T37" i="288" s="1"/>
  <c r="O34" i="288"/>
  <c r="U33" i="288"/>
  <c r="T33" i="288"/>
  <c r="N33" i="288"/>
  <c r="T32" i="288"/>
  <c r="S32" i="288"/>
  <c r="S33" i="288" s="1"/>
  <c r="S34" i="288" s="1"/>
  <c r="S35" i="288" s="1"/>
  <c r="S36" i="288" s="1"/>
  <c r="S37" i="288" s="1"/>
  <c r="S31" i="288"/>
  <c r="R31" i="288"/>
  <c r="R32" i="288" s="1"/>
  <c r="R33" i="288" s="1"/>
  <c r="R34" i="288" s="1"/>
  <c r="R35" i="288" s="1"/>
  <c r="R36" i="288" s="1"/>
  <c r="R30" i="288"/>
  <c r="Q30" i="288"/>
  <c r="Q31" i="288" s="1"/>
  <c r="Q32" i="288" s="1"/>
  <c r="Q33" i="288" s="1"/>
  <c r="Q34" i="288" s="1"/>
  <c r="Q29" i="288"/>
  <c r="P29" i="288"/>
  <c r="P30" i="288" s="1"/>
  <c r="P28" i="288"/>
  <c r="O28" i="288"/>
  <c r="O29" i="288" s="1"/>
  <c r="O30" i="288" s="1"/>
  <c r="O31" i="288" s="1"/>
  <c r="O32" i="288" s="1"/>
  <c r="O33" i="288" s="1"/>
  <c r="O27" i="288"/>
  <c r="N27" i="288"/>
  <c r="N28" i="288" s="1"/>
  <c r="N29" i="288" s="1"/>
  <c r="N30" i="288" s="1"/>
  <c r="N31" i="288" s="1"/>
  <c r="N32" i="288" s="1"/>
  <c r="N26" i="288"/>
  <c r="M25" i="288"/>
  <c r="L31" i="288"/>
  <c r="K23" i="288"/>
  <c r="J29" i="288"/>
  <c r="I22" i="288"/>
  <c r="I23" i="288" s="1"/>
  <c r="I24" i="288" s="1"/>
  <c r="I25" i="288" s="1"/>
  <c r="I26" i="288" s="1"/>
  <c r="I27" i="288" s="1"/>
  <c r="H21" i="288"/>
  <c r="H22" i="288" s="1"/>
  <c r="H23" i="288" s="1"/>
  <c r="H24" i="288" s="1"/>
  <c r="H25" i="288" s="1"/>
  <c r="H26" i="288" s="1"/>
  <c r="G19" i="288"/>
  <c r="F19" i="288"/>
  <c r="F20" i="288" s="1"/>
  <c r="F21" i="288" s="1"/>
  <c r="F22" i="288" s="1"/>
  <c r="F23" i="288" s="1"/>
  <c r="F24" i="288" s="1"/>
  <c r="E18" i="288"/>
  <c r="E19" i="288" s="1"/>
  <c r="E20" i="288" s="1"/>
  <c r="E21" i="288" s="1"/>
  <c r="E22" i="288" s="1"/>
  <c r="E23" i="288" s="1"/>
  <c r="C35" i="288" l="1"/>
  <c r="C38" i="288"/>
  <c r="C37" i="289"/>
  <c r="C36" i="289"/>
  <c r="C38" i="289"/>
  <c r="AE48" i="289"/>
  <c r="C43" i="289"/>
  <c r="AE48" i="288"/>
  <c r="C43" i="288"/>
  <c r="C36" i="288"/>
  <c r="C35" i="289"/>
  <c r="AC48" i="289"/>
  <c r="C41" i="289"/>
  <c r="D16" i="288"/>
  <c r="C16" i="288" s="1"/>
  <c r="C14" i="288"/>
  <c r="R7" i="288" s="1"/>
  <c r="I301" i="1" s="1"/>
  <c r="D16" i="289"/>
  <c r="C16" i="289" s="1"/>
  <c r="C14" i="289"/>
  <c r="R7" i="289" s="1"/>
  <c r="I302" i="1" s="1"/>
  <c r="X48" i="289"/>
  <c r="S48" i="288"/>
  <c r="F25" i="288"/>
  <c r="T48" i="288"/>
  <c r="X48" i="288"/>
  <c r="H21" i="289"/>
  <c r="H22" i="289" s="1"/>
  <c r="H23" i="289" s="1"/>
  <c r="H24" i="289" s="1"/>
  <c r="H25" i="289" s="1"/>
  <c r="H26" i="289" s="1"/>
  <c r="S48" i="289"/>
  <c r="L25" i="288"/>
  <c r="L26" i="288" s="1"/>
  <c r="L27" i="288" s="1"/>
  <c r="L28" i="288" s="1"/>
  <c r="L29" i="288" s="1"/>
  <c r="L30" i="288" s="1"/>
  <c r="F18" i="289"/>
  <c r="M32" i="289"/>
  <c r="G19" i="289"/>
  <c r="M25" i="289"/>
  <c r="I28" i="289"/>
  <c r="G26" i="289"/>
  <c r="O48" i="288"/>
  <c r="R48" i="289"/>
  <c r="T48" i="289"/>
  <c r="Y48" i="289"/>
  <c r="F18" i="288"/>
  <c r="I21" i="289"/>
  <c r="N48" i="289"/>
  <c r="O48" i="289"/>
  <c r="U48" i="289"/>
  <c r="D17" i="289"/>
  <c r="K24" i="289"/>
  <c r="K25" i="289" s="1"/>
  <c r="K26" i="289" s="1"/>
  <c r="K27" i="289" s="1"/>
  <c r="K28" i="289" s="1"/>
  <c r="K29" i="289" s="1"/>
  <c r="L24" i="289"/>
  <c r="P31" i="289"/>
  <c r="P32" i="289" s="1"/>
  <c r="P33" i="289" s="1"/>
  <c r="P34" i="289" s="1"/>
  <c r="V48" i="289"/>
  <c r="E24" i="289"/>
  <c r="W48" i="289"/>
  <c r="E17" i="289"/>
  <c r="J22" i="289"/>
  <c r="Q31" i="289"/>
  <c r="Q32" i="289" s="1"/>
  <c r="Q33" i="289" s="1"/>
  <c r="Q34" i="289" s="1"/>
  <c r="K30" i="289"/>
  <c r="F19" i="289"/>
  <c r="F20" i="289" s="1"/>
  <c r="F21" i="289" s="1"/>
  <c r="F22" i="289" s="1"/>
  <c r="F23" i="289" s="1"/>
  <c r="F24" i="289" s="1"/>
  <c r="D23" i="289"/>
  <c r="J23" i="289"/>
  <c r="J24" i="289" s="1"/>
  <c r="J25" i="289" s="1"/>
  <c r="J26" i="289" s="1"/>
  <c r="J27" i="289" s="1"/>
  <c r="J28" i="289" s="1"/>
  <c r="L25" i="289"/>
  <c r="L26" i="289" s="1"/>
  <c r="L27" i="289" s="1"/>
  <c r="L28" i="289" s="1"/>
  <c r="L29" i="289" s="1"/>
  <c r="L30" i="289" s="1"/>
  <c r="H27" i="289"/>
  <c r="G26" i="288"/>
  <c r="I28" i="288"/>
  <c r="M32" i="288"/>
  <c r="G20" i="288"/>
  <c r="G21" i="288" s="1"/>
  <c r="G22" i="288" s="1"/>
  <c r="G23" i="288" s="1"/>
  <c r="G24" i="288" s="1"/>
  <c r="G25" i="288" s="1"/>
  <c r="N48" i="288"/>
  <c r="I21" i="288"/>
  <c r="M26" i="288"/>
  <c r="M27" i="288" s="1"/>
  <c r="M28" i="288" s="1"/>
  <c r="M29" i="288" s="1"/>
  <c r="M30" i="288" s="1"/>
  <c r="M31" i="288" s="1"/>
  <c r="Y48" i="288"/>
  <c r="U48" i="288"/>
  <c r="R48" i="288"/>
  <c r="K24" i="288"/>
  <c r="K25" i="288" s="1"/>
  <c r="K26" i="288" s="1"/>
  <c r="K27" i="288" s="1"/>
  <c r="K28" i="288" s="1"/>
  <c r="K29" i="288" s="1"/>
  <c r="K30" i="288"/>
  <c r="Q48" i="288"/>
  <c r="AC48" i="288"/>
  <c r="E17" i="288"/>
  <c r="J22" i="288"/>
  <c r="L24" i="288"/>
  <c r="P31" i="288"/>
  <c r="P32" i="288" s="1"/>
  <c r="P33" i="288" s="1"/>
  <c r="P34" i="288" s="1"/>
  <c r="C34" i="288" s="1"/>
  <c r="V37" i="288"/>
  <c r="V48" i="288" s="1"/>
  <c r="D17" i="288"/>
  <c r="E24" i="288"/>
  <c r="W48" i="288"/>
  <c r="J23" i="288"/>
  <c r="J24" i="288" s="1"/>
  <c r="J25" i="288" s="1"/>
  <c r="J26" i="288" s="1"/>
  <c r="J27" i="288" s="1"/>
  <c r="J28" i="288" s="1"/>
  <c r="D23" i="288"/>
  <c r="H27" i="288"/>
  <c r="H20" i="288"/>
  <c r="AX300" i="1"/>
  <c r="AD48" i="286"/>
  <c r="AB48" i="286"/>
  <c r="AA48" i="286"/>
  <c r="AE43" i="286"/>
  <c r="AE48" i="286" s="1"/>
  <c r="C42" i="286"/>
  <c r="AC41" i="286"/>
  <c r="AC48" i="286" s="1"/>
  <c r="C40" i="286"/>
  <c r="C39" i="286"/>
  <c r="Z38" i="286"/>
  <c r="Z48" i="286" s="1"/>
  <c r="Y38" i="286"/>
  <c r="Y37" i="286"/>
  <c r="X37" i="286"/>
  <c r="R37" i="286"/>
  <c r="X36" i="286"/>
  <c r="W36" i="286"/>
  <c r="W37" i="286" s="1"/>
  <c r="Q36" i="286"/>
  <c r="W35" i="286"/>
  <c r="V35" i="286"/>
  <c r="V36" i="286" s="1"/>
  <c r="V37" i="286" s="1"/>
  <c r="Q35" i="286"/>
  <c r="P35" i="286"/>
  <c r="V34" i="286"/>
  <c r="U34" i="286"/>
  <c r="U35" i="286" s="1"/>
  <c r="U36" i="286" s="1"/>
  <c r="U37" i="286" s="1"/>
  <c r="T34" i="286"/>
  <c r="T35" i="286" s="1"/>
  <c r="T36" i="286" s="1"/>
  <c r="T37" i="286" s="1"/>
  <c r="O34" i="286"/>
  <c r="U33" i="286"/>
  <c r="T33" i="286"/>
  <c r="N33" i="286"/>
  <c r="T32" i="286"/>
  <c r="S32" i="286"/>
  <c r="S31" i="286"/>
  <c r="R31" i="286"/>
  <c r="R32" i="286" s="1"/>
  <c r="R33" i="286" s="1"/>
  <c r="R34" i="286" s="1"/>
  <c r="R35" i="286" s="1"/>
  <c r="R30" i="286"/>
  <c r="Q30" i="286"/>
  <c r="Q31" i="286" s="1"/>
  <c r="Q32" i="286" s="1"/>
  <c r="Q33" i="286" s="1"/>
  <c r="Q34" i="286" s="1"/>
  <c r="Q29" i="286"/>
  <c r="P29" i="286"/>
  <c r="P30" i="286" s="1"/>
  <c r="P31" i="286" s="1"/>
  <c r="P32" i="286" s="1"/>
  <c r="P33" i="286" s="1"/>
  <c r="P34" i="286" s="1"/>
  <c r="P28" i="286"/>
  <c r="O28" i="286"/>
  <c r="O29" i="286" s="1"/>
  <c r="O30" i="286" s="1"/>
  <c r="O31" i="286" s="1"/>
  <c r="O32" i="286" s="1"/>
  <c r="O33" i="286" s="1"/>
  <c r="O27" i="286"/>
  <c r="N27" i="286"/>
  <c r="N28" i="286" s="1"/>
  <c r="N29" i="286" s="1"/>
  <c r="N30" i="286" s="1"/>
  <c r="N31" i="286" s="1"/>
  <c r="N32" i="286" s="1"/>
  <c r="N26" i="286"/>
  <c r="M26" i="286"/>
  <c r="M27" i="286" s="1"/>
  <c r="M28" i="286" s="1"/>
  <c r="M29" i="286" s="1"/>
  <c r="M30" i="286" s="1"/>
  <c r="M31" i="286" s="1"/>
  <c r="L24" i="286"/>
  <c r="K23" i="286"/>
  <c r="J22" i="286"/>
  <c r="I28" i="286"/>
  <c r="H21" i="286"/>
  <c r="H22" i="286" s="1"/>
  <c r="H23" i="286" s="1"/>
  <c r="H24" i="286" s="1"/>
  <c r="H25" i="286" s="1"/>
  <c r="H26" i="286" s="1"/>
  <c r="G19" i="286"/>
  <c r="E18" i="286"/>
  <c r="E19" i="286" s="1"/>
  <c r="E20" i="286" s="1"/>
  <c r="E21" i="286" s="1"/>
  <c r="E22" i="286" s="1"/>
  <c r="E23" i="286" s="1"/>
  <c r="AD48" i="285"/>
  <c r="AB48" i="285"/>
  <c r="AA48" i="285"/>
  <c r="AC41" i="285"/>
  <c r="Z38" i="285"/>
  <c r="Z48" i="285" s="1"/>
  <c r="Y38" i="285"/>
  <c r="Y37" i="285"/>
  <c r="X37" i="285"/>
  <c r="R37" i="285"/>
  <c r="X36" i="285"/>
  <c r="W36" i="285"/>
  <c r="W37" i="285" s="1"/>
  <c r="Q36" i="285"/>
  <c r="W35" i="285"/>
  <c r="V35" i="285"/>
  <c r="V36" i="285" s="1"/>
  <c r="V37" i="285" s="1"/>
  <c r="Q35" i="285"/>
  <c r="P35" i="285"/>
  <c r="V34" i="285"/>
  <c r="U34" i="285"/>
  <c r="U35" i="285" s="1"/>
  <c r="U36" i="285" s="1"/>
  <c r="U37" i="285" s="1"/>
  <c r="T34" i="285"/>
  <c r="T35" i="285" s="1"/>
  <c r="T36" i="285" s="1"/>
  <c r="T37" i="285" s="1"/>
  <c r="O34" i="285"/>
  <c r="U33" i="285"/>
  <c r="T33" i="285"/>
  <c r="N33" i="285"/>
  <c r="T32" i="285"/>
  <c r="S32" i="285"/>
  <c r="S31" i="285"/>
  <c r="R31" i="285"/>
  <c r="R32" i="285" s="1"/>
  <c r="R33" i="285" s="1"/>
  <c r="R34" i="285" s="1"/>
  <c r="R35" i="285" s="1"/>
  <c r="R30" i="285"/>
  <c r="Q30" i="285"/>
  <c r="Q31" i="285" s="1"/>
  <c r="Q32" i="285" s="1"/>
  <c r="Q33" i="285" s="1"/>
  <c r="Q34" i="285" s="1"/>
  <c r="Q29" i="285"/>
  <c r="P29" i="285"/>
  <c r="P30" i="285" s="1"/>
  <c r="P31" i="285" s="1"/>
  <c r="P32" i="285" s="1"/>
  <c r="P33" i="285" s="1"/>
  <c r="P34" i="285" s="1"/>
  <c r="P28" i="285"/>
  <c r="O28" i="285"/>
  <c r="O29" i="285" s="1"/>
  <c r="O30" i="285" s="1"/>
  <c r="O31" i="285" s="1"/>
  <c r="O32" i="285" s="1"/>
  <c r="O33" i="285" s="1"/>
  <c r="O27" i="285"/>
  <c r="N27" i="285"/>
  <c r="N28" i="285" s="1"/>
  <c r="N29" i="285" s="1"/>
  <c r="N30" i="285" s="1"/>
  <c r="N31" i="285" s="1"/>
  <c r="N32" i="285" s="1"/>
  <c r="N26" i="285"/>
  <c r="M25" i="285"/>
  <c r="L31" i="285"/>
  <c r="K24" i="285"/>
  <c r="K25" i="285" s="1"/>
  <c r="K26" i="285" s="1"/>
  <c r="K27" i="285" s="1"/>
  <c r="K28" i="285" s="1"/>
  <c r="K29" i="285" s="1"/>
  <c r="J29" i="285"/>
  <c r="I28" i="285"/>
  <c r="H21" i="285"/>
  <c r="H22" i="285" s="1"/>
  <c r="H23" i="285" s="1"/>
  <c r="H24" i="285" s="1"/>
  <c r="H25" i="285" s="1"/>
  <c r="H26" i="285" s="1"/>
  <c r="G19" i="285"/>
  <c r="F25" i="285"/>
  <c r="E24" i="285"/>
  <c r="C29" i="288" l="1"/>
  <c r="C29" i="289"/>
  <c r="C24" i="288"/>
  <c r="C17" i="289"/>
  <c r="C27" i="288"/>
  <c r="C28" i="288"/>
  <c r="G48" i="289"/>
  <c r="C23" i="288"/>
  <c r="C31" i="288"/>
  <c r="C30" i="289"/>
  <c r="C38" i="285"/>
  <c r="C34" i="289"/>
  <c r="C33" i="289"/>
  <c r="C26" i="288"/>
  <c r="C30" i="288"/>
  <c r="C27" i="289"/>
  <c r="C32" i="289"/>
  <c r="C33" i="288"/>
  <c r="C25" i="288"/>
  <c r="AC48" i="285"/>
  <c r="C41" i="285"/>
  <c r="C26" i="289"/>
  <c r="C37" i="288"/>
  <c r="C25" i="289"/>
  <c r="C24" i="289"/>
  <c r="C17" i="288"/>
  <c r="C32" i="288"/>
  <c r="C23" i="289"/>
  <c r="C28" i="289"/>
  <c r="C31" i="289"/>
  <c r="D16" i="285"/>
  <c r="C16" i="285" s="1"/>
  <c r="C14" i="285"/>
  <c r="R7" i="285" s="1"/>
  <c r="I299" i="1" s="1"/>
  <c r="D17" i="286"/>
  <c r="D18" i="286" s="1"/>
  <c r="C14" i="286"/>
  <c r="R7" i="286" s="1"/>
  <c r="I300" i="1" s="1"/>
  <c r="L48" i="288"/>
  <c r="E48" i="289"/>
  <c r="N53" i="289" s="1"/>
  <c r="AF48" i="285"/>
  <c r="M48" i="289"/>
  <c r="E48" i="288"/>
  <c r="N53" i="288" s="1"/>
  <c r="F48" i="288"/>
  <c r="W48" i="286"/>
  <c r="M48" i="288"/>
  <c r="P48" i="289"/>
  <c r="I48" i="289"/>
  <c r="L48" i="289"/>
  <c r="C41" i="286"/>
  <c r="K48" i="289"/>
  <c r="L302" i="1"/>
  <c r="L301" i="1"/>
  <c r="I48" i="288"/>
  <c r="J48" i="288"/>
  <c r="J48" i="289"/>
  <c r="Q48" i="289"/>
  <c r="F48" i="289"/>
  <c r="D18" i="289"/>
  <c r="C18" i="289" s="1"/>
  <c r="H48" i="289"/>
  <c r="H48" i="288"/>
  <c r="G48" i="288"/>
  <c r="P48" i="288"/>
  <c r="D18" i="288"/>
  <c r="C18" i="288" s="1"/>
  <c r="K48" i="288"/>
  <c r="D23" i="286"/>
  <c r="J23" i="286"/>
  <c r="J24" i="286" s="1"/>
  <c r="J25" i="286" s="1"/>
  <c r="J26" i="286" s="1"/>
  <c r="J27" i="286" s="1"/>
  <c r="J28" i="286" s="1"/>
  <c r="E24" i="286"/>
  <c r="J29" i="286"/>
  <c r="G26" i="285"/>
  <c r="M26" i="285"/>
  <c r="M27" i="285" s="1"/>
  <c r="M28" i="285" s="1"/>
  <c r="M29" i="285" s="1"/>
  <c r="M30" i="285" s="1"/>
  <c r="M31" i="285" s="1"/>
  <c r="C31" i="285" s="1"/>
  <c r="D16" i="286"/>
  <c r="C16" i="286" s="1"/>
  <c r="I22" i="285"/>
  <c r="I23" i="285" s="1"/>
  <c r="I24" i="285" s="1"/>
  <c r="I25" i="285" s="1"/>
  <c r="I26" i="285" s="1"/>
  <c r="I27" i="285" s="1"/>
  <c r="K24" i="286"/>
  <c r="K25" i="286" s="1"/>
  <c r="K26" i="286" s="1"/>
  <c r="K27" i="286" s="1"/>
  <c r="K28" i="286" s="1"/>
  <c r="K29" i="286" s="1"/>
  <c r="O48" i="286"/>
  <c r="X48" i="285"/>
  <c r="I22" i="286"/>
  <c r="I23" i="286" s="1"/>
  <c r="I24" i="286" s="1"/>
  <c r="I25" i="286" s="1"/>
  <c r="I26" i="286" s="1"/>
  <c r="I27" i="286" s="1"/>
  <c r="M32" i="286"/>
  <c r="C32" i="286" s="1"/>
  <c r="G26" i="286"/>
  <c r="X48" i="286"/>
  <c r="C43" i="286"/>
  <c r="Y48" i="286"/>
  <c r="C38" i="286"/>
  <c r="V48" i="286"/>
  <c r="E17" i="286"/>
  <c r="N48" i="286"/>
  <c r="S33" i="286"/>
  <c r="S34" i="286" s="1"/>
  <c r="S35" i="286" s="1"/>
  <c r="S36" i="286" s="1"/>
  <c r="S37" i="286" s="1"/>
  <c r="C37" i="286" s="1"/>
  <c r="U48" i="286"/>
  <c r="F25" i="286"/>
  <c r="F19" i="286"/>
  <c r="F20" i="286" s="1"/>
  <c r="F21" i="286" s="1"/>
  <c r="F22" i="286" s="1"/>
  <c r="F23" i="286" s="1"/>
  <c r="F24" i="286" s="1"/>
  <c r="F18" i="286"/>
  <c r="L31" i="286"/>
  <c r="C31" i="286" s="1"/>
  <c r="L25" i="286"/>
  <c r="L26" i="286" s="1"/>
  <c r="L27" i="286" s="1"/>
  <c r="L28" i="286" s="1"/>
  <c r="L29" i="286" s="1"/>
  <c r="L30" i="286" s="1"/>
  <c r="T48" i="286"/>
  <c r="R36" i="286"/>
  <c r="R48" i="286" s="1"/>
  <c r="P48" i="286"/>
  <c r="K30" i="286"/>
  <c r="Q48" i="286"/>
  <c r="G20" i="286"/>
  <c r="G21" i="286" s="1"/>
  <c r="G22" i="286" s="1"/>
  <c r="G23" i="286" s="1"/>
  <c r="G24" i="286" s="1"/>
  <c r="G25" i="286" s="1"/>
  <c r="H20" i="286"/>
  <c r="M25" i="286"/>
  <c r="I21" i="286"/>
  <c r="H27" i="286"/>
  <c r="D17" i="285"/>
  <c r="Y48" i="285"/>
  <c r="N48" i="285"/>
  <c r="J23" i="285"/>
  <c r="J24" i="285" s="1"/>
  <c r="J25" i="285" s="1"/>
  <c r="J26" i="285" s="1"/>
  <c r="J27" i="285" s="1"/>
  <c r="J28" i="285" s="1"/>
  <c r="M32" i="285"/>
  <c r="C32" i="285" s="1"/>
  <c r="J22" i="285"/>
  <c r="D23" i="285"/>
  <c r="O48" i="285"/>
  <c r="T48" i="285"/>
  <c r="V48" i="285"/>
  <c r="E18" i="285"/>
  <c r="E19" i="285" s="1"/>
  <c r="E20" i="285" s="1"/>
  <c r="E21" i="285" s="1"/>
  <c r="E22" i="285" s="1"/>
  <c r="E23" i="285" s="1"/>
  <c r="E17" i="285"/>
  <c r="K23" i="285"/>
  <c r="K30" i="285"/>
  <c r="P48" i="285"/>
  <c r="R36" i="285"/>
  <c r="U48" i="285"/>
  <c r="F18" i="285"/>
  <c r="I21" i="285"/>
  <c r="W48" i="285"/>
  <c r="Q48" i="285"/>
  <c r="L24" i="285"/>
  <c r="S33" i="285"/>
  <c r="S34" i="285" s="1"/>
  <c r="S35" i="285" s="1"/>
  <c r="S36" i="285" s="1"/>
  <c r="S37" i="285" s="1"/>
  <c r="C37" i="285" s="1"/>
  <c r="F19" i="285"/>
  <c r="F20" i="285" s="1"/>
  <c r="F21" i="285" s="1"/>
  <c r="F22" i="285" s="1"/>
  <c r="F23" i="285" s="1"/>
  <c r="F24" i="285" s="1"/>
  <c r="G20" i="285"/>
  <c r="G21" i="285" s="1"/>
  <c r="G22" i="285" s="1"/>
  <c r="G23" i="285" s="1"/>
  <c r="G24" i="285" s="1"/>
  <c r="G25" i="285" s="1"/>
  <c r="L25" i="285"/>
  <c r="L26" i="285" s="1"/>
  <c r="L27" i="285" s="1"/>
  <c r="L28" i="285" s="1"/>
  <c r="L29" i="285" s="1"/>
  <c r="L30" i="285" s="1"/>
  <c r="H27" i="285"/>
  <c r="H20" i="285"/>
  <c r="AX298" i="1"/>
  <c r="AD48" i="284"/>
  <c r="AB48" i="284"/>
  <c r="AA48" i="284"/>
  <c r="AC41" i="284"/>
  <c r="C41" i="284" s="1"/>
  <c r="Z38" i="284"/>
  <c r="Z48" i="284" s="1"/>
  <c r="Y38" i="284"/>
  <c r="Y37" i="284"/>
  <c r="X37" i="284"/>
  <c r="R37" i="284"/>
  <c r="X36" i="284"/>
  <c r="W36" i="284"/>
  <c r="W37" i="284" s="1"/>
  <c r="Q36" i="284"/>
  <c r="W35" i="284"/>
  <c r="V35" i="284"/>
  <c r="V36" i="284" s="1"/>
  <c r="V37" i="284" s="1"/>
  <c r="Q35" i="284"/>
  <c r="P35" i="284"/>
  <c r="V34" i="284"/>
  <c r="U34" i="284"/>
  <c r="U35" i="284" s="1"/>
  <c r="U36" i="284" s="1"/>
  <c r="U37" i="284" s="1"/>
  <c r="T34" i="284"/>
  <c r="T35" i="284" s="1"/>
  <c r="T36" i="284" s="1"/>
  <c r="T37" i="284" s="1"/>
  <c r="O34" i="284"/>
  <c r="U33" i="284"/>
  <c r="T33" i="284"/>
  <c r="N33" i="284"/>
  <c r="T32" i="284"/>
  <c r="S32" i="284"/>
  <c r="S33" i="284" s="1"/>
  <c r="S34" i="284" s="1"/>
  <c r="S35" i="284" s="1"/>
  <c r="S36" i="284" s="1"/>
  <c r="S37" i="284" s="1"/>
  <c r="S31" i="284"/>
  <c r="R31" i="284"/>
  <c r="R32" i="284" s="1"/>
  <c r="R33" i="284" s="1"/>
  <c r="R34" i="284" s="1"/>
  <c r="R35" i="284" s="1"/>
  <c r="R30" i="284"/>
  <c r="Q30" i="284"/>
  <c r="Q31" i="284" s="1"/>
  <c r="Q32" i="284" s="1"/>
  <c r="Q33" i="284" s="1"/>
  <c r="Q34" i="284" s="1"/>
  <c r="Q29" i="284"/>
  <c r="P29" i="284"/>
  <c r="P30" i="284" s="1"/>
  <c r="P31" i="284" s="1"/>
  <c r="P32" i="284" s="1"/>
  <c r="P33" i="284" s="1"/>
  <c r="P34" i="284" s="1"/>
  <c r="P28" i="284"/>
  <c r="O28" i="284"/>
  <c r="O29" i="284" s="1"/>
  <c r="O30" i="284" s="1"/>
  <c r="O31" i="284" s="1"/>
  <c r="O32" i="284" s="1"/>
  <c r="O33" i="284" s="1"/>
  <c r="O27" i="284"/>
  <c r="N27" i="284"/>
  <c r="N28" i="284" s="1"/>
  <c r="N29" i="284" s="1"/>
  <c r="N30" i="284" s="1"/>
  <c r="N31" i="284" s="1"/>
  <c r="N32" i="284" s="1"/>
  <c r="N26" i="284"/>
  <c r="M25" i="284"/>
  <c r="L25" i="284"/>
  <c r="L26" i="284" s="1"/>
  <c r="L27" i="284" s="1"/>
  <c r="L28" i="284" s="1"/>
  <c r="L29" i="284" s="1"/>
  <c r="L30" i="284" s="1"/>
  <c r="K23" i="284"/>
  <c r="J29" i="284"/>
  <c r="I22" i="284"/>
  <c r="I23" i="284" s="1"/>
  <c r="I24" i="284" s="1"/>
  <c r="I25" i="284" s="1"/>
  <c r="I26" i="284" s="1"/>
  <c r="I27" i="284" s="1"/>
  <c r="H21" i="284"/>
  <c r="H22" i="284" s="1"/>
  <c r="H23" i="284" s="1"/>
  <c r="H24" i="284" s="1"/>
  <c r="H25" i="284" s="1"/>
  <c r="H26" i="284" s="1"/>
  <c r="G19" i="284"/>
  <c r="F25" i="284"/>
  <c r="E18" i="284"/>
  <c r="E19" i="284" s="1"/>
  <c r="E20" i="284" s="1"/>
  <c r="E21" i="284" s="1"/>
  <c r="E22" i="284" s="1"/>
  <c r="E23" i="284" s="1"/>
  <c r="L300" i="1" l="1"/>
  <c r="L299" i="1"/>
  <c r="C17" i="286"/>
  <c r="C24" i="285"/>
  <c r="C30" i="285"/>
  <c r="C25" i="285"/>
  <c r="C33" i="285"/>
  <c r="C36" i="285"/>
  <c r="C28" i="285"/>
  <c r="C37" i="284"/>
  <c r="C27" i="285"/>
  <c r="AE48" i="284"/>
  <c r="C43" i="284"/>
  <c r="C34" i="284"/>
  <c r="D18" i="285"/>
  <c r="C18" i="285" s="1"/>
  <c r="C17" i="285"/>
  <c r="C26" i="285"/>
  <c r="C23" i="285"/>
  <c r="C38" i="284"/>
  <c r="C35" i="285"/>
  <c r="C33" i="284"/>
  <c r="C35" i="284"/>
  <c r="C29" i="285"/>
  <c r="C34" i="285"/>
  <c r="D16" i="284"/>
  <c r="C16" i="284" s="1"/>
  <c r="C14" i="284"/>
  <c r="R7" i="284" s="1"/>
  <c r="I298" i="1" s="1"/>
  <c r="M48" i="286"/>
  <c r="M48" i="285"/>
  <c r="D19" i="289"/>
  <c r="C19" i="289" s="1"/>
  <c r="J48" i="286"/>
  <c r="G48" i="285"/>
  <c r="I48" i="285"/>
  <c r="F48" i="286"/>
  <c r="D19" i="288"/>
  <c r="C19" i="288" s="1"/>
  <c r="I48" i="286"/>
  <c r="H48" i="286"/>
  <c r="C26" i="286"/>
  <c r="C30" i="286"/>
  <c r="C29" i="286"/>
  <c r="K48" i="286"/>
  <c r="H48" i="285"/>
  <c r="J48" i="285"/>
  <c r="C27" i="286"/>
  <c r="C34" i="286"/>
  <c r="C24" i="286"/>
  <c r="C36" i="286"/>
  <c r="C28" i="286"/>
  <c r="C35" i="286"/>
  <c r="S48" i="286"/>
  <c r="L48" i="286"/>
  <c r="C25" i="286"/>
  <c r="C33" i="286"/>
  <c r="C18" i="286"/>
  <c r="D19" i="286"/>
  <c r="C23" i="286"/>
  <c r="G48" i="286"/>
  <c r="E48" i="286"/>
  <c r="N53" i="286" s="1"/>
  <c r="F48" i="285"/>
  <c r="I21" i="284"/>
  <c r="E48" i="285"/>
  <c r="N53" i="285" s="1"/>
  <c r="L48" i="285"/>
  <c r="R48" i="285"/>
  <c r="D19" i="285"/>
  <c r="C19" i="285" s="1"/>
  <c r="K48" i="285"/>
  <c r="S48" i="285"/>
  <c r="I28" i="284"/>
  <c r="Y48" i="284"/>
  <c r="X48" i="284"/>
  <c r="L31" i="284"/>
  <c r="F18" i="284"/>
  <c r="Q48" i="284"/>
  <c r="F19" i="284"/>
  <c r="F20" i="284" s="1"/>
  <c r="F21" i="284" s="1"/>
  <c r="F22" i="284" s="1"/>
  <c r="F23" i="284" s="1"/>
  <c r="F24" i="284" s="1"/>
  <c r="T48" i="284"/>
  <c r="U48" i="284"/>
  <c r="W48" i="284"/>
  <c r="R36" i="284"/>
  <c r="C36" i="284" s="1"/>
  <c r="N48" i="284"/>
  <c r="O48" i="284"/>
  <c r="P48" i="284"/>
  <c r="V48" i="284"/>
  <c r="K24" i="284"/>
  <c r="K25" i="284" s="1"/>
  <c r="K26" i="284" s="1"/>
  <c r="K27" i="284" s="1"/>
  <c r="K28" i="284" s="1"/>
  <c r="K29" i="284" s="1"/>
  <c r="M26" i="284"/>
  <c r="M27" i="284" s="1"/>
  <c r="M28" i="284" s="1"/>
  <c r="M29" i="284" s="1"/>
  <c r="M30" i="284" s="1"/>
  <c r="M31" i="284" s="1"/>
  <c r="K30" i="284"/>
  <c r="M32" i="284"/>
  <c r="C32" i="284" s="1"/>
  <c r="AC48" i="284"/>
  <c r="D17" i="284"/>
  <c r="E24" i="284"/>
  <c r="G26" i="284"/>
  <c r="E17" i="284"/>
  <c r="J22" i="284"/>
  <c r="L24" i="284"/>
  <c r="S48" i="284"/>
  <c r="D23" i="284"/>
  <c r="H27" i="284"/>
  <c r="G20" i="284"/>
  <c r="G21" i="284" s="1"/>
  <c r="G22" i="284" s="1"/>
  <c r="G23" i="284" s="1"/>
  <c r="G24" i="284" s="1"/>
  <c r="G25" i="284" s="1"/>
  <c r="J23" i="284"/>
  <c r="J24" i="284" s="1"/>
  <c r="J25" i="284" s="1"/>
  <c r="J26" i="284" s="1"/>
  <c r="J27" i="284" s="1"/>
  <c r="J28" i="284" s="1"/>
  <c r="H20" i="284"/>
  <c r="AC44" i="264"/>
  <c r="AC41" i="264"/>
  <c r="AB44" i="264"/>
  <c r="AB41" i="264"/>
  <c r="AB40" i="264"/>
  <c r="AC41" i="265"/>
  <c r="AC42" i="265"/>
  <c r="C42" i="265" s="1"/>
  <c r="AB41" i="263"/>
  <c r="C41" i="263" s="1"/>
  <c r="AB40" i="263"/>
  <c r="AC42" i="267"/>
  <c r="C42" i="267" s="1"/>
  <c r="AC42" i="268"/>
  <c r="C42" i="268" s="1"/>
  <c r="AC42" i="269"/>
  <c r="C42" i="269" s="1"/>
  <c r="AC41" i="269"/>
  <c r="AC42" i="270"/>
  <c r="C42" i="270" s="1"/>
  <c r="AC41" i="270"/>
  <c r="AC42" i="271"/>
  <c r="C42" i="271" s="1"/>
  <c r="AC41" i="271"/>
  <c r="AC42" i="272"/>
  <c r="C42" i="272" s="1"/>
  <c r="AC41" i="272"/>
  <c r="C30" i="284" l="1"/>
  <c r="C29" i="284"/>
  <c r="C31" i="284"/>
  <c r="C41" i="264"/>
  <c r="C25" i="284"/>
  <c r="C28" i="284"/>
  <c r="C41" i="270"/>
  <c r="AC48" i="270"/>
  <c r="C40" i="263"/>
  <c r="AB48" i="263"/>
  <c r="C44" i="264"/>
  <c r="C27" i="284"/>
  <c r="AC48" i="264"/>
  <c r="C23" i="284"/>
  <c r="C26" i="284"/>
  <c r="C41" i="271"/>
  <c r="AC48" i="271"/>
  <c r="C24" i="284"/>
  <c r="C40" i="264"/>
  <c r="AB48" i="264"/>
  <c r="AC48" i="272"/>
  <c r="C41" i="272"/>
  <c r="C41" i="269"/>
  <c r="AC48" i="269"/>
  <c r="AC48" i="265"/>
  <c r="C41" i="265"/>
  <c r="C17" i="284"/>
  <c r="I48" i="284"/>
  <c r="D20" i="289"/>
  <c r="C20" i="289" s="1"/>
  <c r="D20" i="288"/>
  <c r="C20" i="288" s="1"/>
  <c r="C19" i="286"/>
  <c r="D20" i="286"/>
  <c r="D20" i="285"/>
  <c r="C20" i="285" s="1"/>
  <c r="L298" i="1"/>
  <c r="F48" i="284"/>
  <c r="H48" i="284"/>
  <c r="G48" i="284"/>
  <c r="R48" i="284"/>
  <c r="L48" i="284"/>
  <c r="M48" i="284"/>
  <c r="K48" i="284"/>
  <c r="D18" i="284"/>
  <c r="C18" i="284" s="1"/>
  <c r="E48" i="284"/>
  <c r="N53" i="284" s="1"/>
  <c r="J48" i="284"/>
  <c r="D21" i="289" l="1"/>
  <c r="C21" i="289" s="1"/>
  <c r="D21" i="288"/>
  <c r="C21" i="288" s="1"/>
  <c r="C20" i="286"/>
  <c r="D21" i="286"/>
  <c r="D21" i="285"/>
  <c r="C21" i="285" s="1"/>
  <c r="D19" i="284"/>
  <c r="C19" i="284" s="1"/>
  <c r="AF123" i="79"/>
  <c r="AV294" i="1"/>
  <c r="AV293" i="1"/>
  <c r="AV292" i="1"/>
  <c r="AV291" i="1"/>
  <c r="AV290" i="1"/>
  <c r="AV289" i="1"/>
  <c r="AV288" i="1"/>
  <c r="AV287" i="1"/>
  <c r="AF153" i="79" l="1"/>
  <c r="AF154" i="79"/>
  <c r="AF155" i="79"/>
  <c r="D22" i="289"/>
  <c r="C22" i="289" s="1"/>
  <c r="D22" i="288"/>
  <c r="C22" i="288" s="1"/>
  <c r="C21" i="286"/>
  <c r="D22" i="286"/>
  <c r="D22" i="285"/>
  <c r="C22" i="285" s="1"/>
  <c r="D20" i="284"/>
  <c r="C20" i="284" s="1"/>
  <c r="AX327" i="1"/>
  <c r="AF152" i="79"/>
  <c r="AD42" i="283"/>
  <c r="AC41" i="283"/>
  <c r="Z38" i="283"/>
  <c r="Z48" i="283" s="1"/>
  <c r="Y38" i="283"/>
  <c r="Y37" i="283"/>
  <c r="X37" i="283"/>
  <c r="R37" i="283"/>
  <c r="X36" i="283"/>
  <c r="W36" i="283"/>
  <c r="W37" i="283" s="1"/>
  <c r="Q36" i="283"/>
  <c r="W35" i="283"/>
  <c r="V35" i="283"/>
  <c r="V36" i="283" s="1"/>
  <c r="V37" i="283" s="1"/>
  <c r="Q35" i="283"/>
  <c r="P35" i="283"/>
  <c r="V34" i="283"/>
  <c r="U34" i="283"/>
  <c r="U35" i="283" s="1"/>
  <c r="U36" i="283" s="1"/>
  <c r="U37" i="283" s="1"/>
  <c r="T34" i="283"/>
  <c r="T35" i="283" s="1"/>
  <c r="T36" i="283" s="1"/>
  <c r="T37" i="283" s="1"/>
  <c r="O34" i="283"/>
  <c r="U33" i="283"/>
  <c r="T33" i="283"/>
  <c r="N33" i="283"/>
  <c r="T32" i="283"/>
  <c r="S32" i="283"/>
  <c r="S33" i="283" s="1"/>
  <c r="S34" i="283" s="1"/>
  <c r="S35" i="283" s="1"/>
  <c r="S36" i="283" s="1"/>
  <c r="S37" i="283" s="1"/>
  <c r="S31" i="283"/>
  <c r="R31" i="283"/>
  <c r="R32" i="283" s="1"/>
  <c r="R30" i="283"/>
  <c r="Q30" i="283"/>
  <c r="Q31" i="283" s="1"/>
  <c r="Q32" i="283" s="1"/>
  <c r="Q33" i="283" s="1"/>
  <c r="Q34" i="283" s="1"/>
  <c r="Q29" i="283"/>
  <c r="P29" i="283"/>
  <c r="P30" i="283" s="1"/>
  <c r="P31" i="283" s="1"/>
  <c r="P28" i="283"/>
  <c r="O28" i="283"/>
  <c r="O29" i="283" s="1"/>
  <c r="O30" i="283" s="1"/>
  <c r="O31" i="283" s="1"/>
  <c r="O32" i="283" s="1"/>
  <c r="O33" i="283" s="1"/>
  <c r="O27" i="283"/>
  <c r="N27" i="283"/>
  <c r="N28" i="283" s="1"/>
  <c r="N29" i="283" s="1"/>
  <c r="N30" i="283" s="1"/>
  <c r="N31" i="283" s="1"/>
  <c r="N32" i="283" s="1"/>
  <c r="N26" i="283"/>
  <c r="AD42" i="282"/>
  <c r="AC41" i="282"/>
  <c r="Z38" i="282"/>
  <c r="Z48" i="282" s="1"/>
  <c r="Y38" i="282"/>
  <c r="Y37" i="282"/>
  <c r="X37" i="282"/>
  <c r="R37" i="282"/>
  <c r="X36" i="282"/>
  <c r="W36" i="282"/>
  <c r="W37" i="282" s="1"/>
  <c r="Q36" i="282"/>
  <c r="W35" i="282"/>
  <c r="V35" i="282"/>
  <c r="V36" i="282" s="1"/>
  <c r="Q35" i="282"/>
  <c r="P35" i="282"/>
  <c r="V34" i="282"/>
  <c r="U34" i="282"/>
  <c r="U35" i="282" s="1"/>
  <c r="U36" i="282" s="1"/>
  <c r="U37" i="282" s="1"/>
  <c r="T34" i="282"/>
  <c r="T35" i="282" s="1"/>
  <c r="T36" i="282" s="1"/>
  <c r="O34" i="282"/>
  <c r="U33" i="282"/>
  <c r="T33" i="282"/>
  <c r="N33" i="282"/>
  <c r="T32" i="282"/>
  <c r="S32" i="282"/>
  <c r="S33" i="282" s="1"/>
  <c r="S34" i="282" s="1"/>
  <c r="S35" i="282" s="1"/>
  <c r="S36" i="282" s="1"/>
  <c r="S37" i="282" s="1"/>
  <c r="S31" i="282"/>
  <c r="R31" i="282"/>
  <c r="R32" i="282" s="1"/>
  <c r="R33" i="282" s="1"/>
  <c r="R34" i="282" s="1"/>
  <c r="R35" i="282" s="1"/>
  <c r="R30" i="282"/>
  <c r="Q30" i="282"/>
  <c r="Q31" i="282" s="1"/>
  <c r="Q32" i="282" s="1"/>
  <c r="Q33" i="282" s="1"/>
  <c r="Q34" i="282" s="1"/>
  <c r="Q29" i="282"/>
  <c r="P29" i="282"/>
  <c r="P30" i="282" s="1"/>
  <c r="P31" i="282" s="1"/>
  <c r="P32" i="282" s="1"/>
  <c r="P33" i="282" s="1"/>
  <c r="P34" i="282" s="1"/>
  <c r="P28" i="282"/>
  <c r="O28" i="282"/>
  <c r="O29" i="282" s="1"/>
  <c r="O30" i="282" s="1"/>
  <c r="O31" i="282" s="1"/>
  <c r="O32" i="282" s="1"/>
  <c r="O33" i="282" s="1"/>
  <c r="O27" i="282"/>
  <c r="N27" i="282"/>
  <c r="N28" i="282" s="1"/>
  <c r="N26" i="282"/>
  <c r="AE48" i="281"/>
  <c r="AB48" i="281"/>
  <c r="AA48" i="281"/>
  <c r="AC41" i="281"/>
  <c r="Z38" i="281"/>
  <c r="Z48" i="281" s="1"/>
  <c r="Y38" i="281"/>
  <c r="Y37" i="281"/>
  <c r="X37" i="281"/>
  <c r="R37" i="281"/>
  <c r="X36" i="281"/>
  <c r="W36" i="281"/>
  <c r="W37" i="281" s="1"/>
  <c r="Q36" i="281"/>
  <c r="W35" i="281"/>
  <c r="V35" i="281"/>
  <c r="V36" i="281" s="1"/>
  <c r="Q35" i="281"/>
  <c r="P35" i="281"/>
  <c r="V34" i="281"/>
  <c r="U34" i="281"/>
  <c r="U35" i="281" s="1"/>
  <c r="U36" i="281" s="1"/>
  <c r="U37" i="281" s="1"/>
  <c r="T34" i="281"/>
  <c r="T35" i="281" s="1"/>
  <c r="T36" i="281" s="1"/>
  <c r="T37" i="281" s="1"/>
  <c r="O34" i="281"/>
  <c r="U33" i="281"/>
  <c r="T33" i="281"/>
  <c r="N33" i="281"/>
  <c r="T32" i="281"/>
  <c r="S32" i="281"/>
  <c r="S33" i="281" s="1"/>
  <c r="S34" i="281" s="1"/>
  <c r="S35" i="281" s="1"/>
  <c r="S36" i="281" s="1"/>
  <c r="S37" i="281" s="1"/>
  <c r="S31" i="281"/>
  <c r="R31" i="281"/>
  <c r="R32" i="281" s="1"/>
  <c r="R33" i="281" s="1"/>
  <c r="R34" i="281" s="1"/>
  <c r="R35" i="281" s="1"/>
  <c r="R36" i="281" s="1"/>
  <c r="R30" i="281"/>
  <c r="Q30" i="281"/>
  <c r="Q31" i="281" s="1"/>
  <c r="Q32" i="281" s="1"/>
  <c r="Q33" i="281" s="1"/>
  <c r="Q34" i="281" s="1"/>
  <c r="Q29" i="281"/>
  <c r="P29" i="281"/>
  <c r="P30" i="281" s="1"/>
  <c r="P28" i="281"/>
  <c r="O28" i="281"/>
  <c r="O29" i="281" s="1"/>
  <c r="O30" i="281" s="1"/>
  <c r="O31" i="281" s="1"/>
  <c r="O32" i="281" s="1"/>
  <c r="O33" i="281" s="1"/>
  <c r="O27" i="281"/>
  <c r="N27" i="281"/>
  <c r="N28" i="281" s="1"/>
  <c r="N29" i="281" s="1"/>
  <c r="N30" i="281" s="1"/>
  <c r="N31" i="281" s="1"/>
  <c r="N32" i="281" s="1"/>
  <c r="N26" i="281"/>
  <c r="M25" i="281"/>
  <c r="L31" i="281"/>
  <c r="K30" i="281"/>
  <c r="J22" i="281"/>
  <c r="H27" i="281"/>
  <c r="G19" i="281"/>
  <c r="F25" i="281"/>
  <c r="E17" i="281"/>
  <c r="AE48" i="280"/>
  <c r="AB48" i="280"/>
  <c r="AA48" i="280"/>
  <c r="AD42" i="280"/>
  <c r="C42" i="280" s="1"/>
  <c r="AC41" i="280"/>
  <c r="Z38" i="280"/>
  <c r="Z48" i="280" s="1"/>
  <c r="Y38" i="280"/>
  <c r="Y37" i="280"/>
  <c r="X37" i="280"/>
  <c r="R37" i="280"/>
  <c r="X36" i="280"/>
  <c r="W36" i="280"/>
  <c r="W37" i="280" s="1"/>
  <c r="Q36" i="280"/>
  <c r="W35" i="280"/>
  <c r="V35" i="280"/>
  <c r="V36" i="280" s="1"/>
  <c r="V37" i="280" s="1"/>
  <c r="Q35" i="280"/>
  <c r="P35" i="280"/>
  <c r="V34" i="280"/>
  <c r="U34" i="280"/>
  <c r="U35" i="280" s="1"/>
  <c r="U36" i="280" s="1"/>
  <c r="U37" i="280" s="1"/>
  <c r="T34" i="280"/>
  <c r="T35" i="280" s="1"/>
  <c r="T36" i="280" s="1"/>
  <c r="T37" i="280" s="1"/>
  <c r="O34" i="280"/>
  <c r="U33" i="280"/>
  <c r="T33" i="280"/>
  <c r="N33" i="280"/>
  <c r="T32" i="280"/>
  <c r="S32" i="280"/>
  <c r="S33" i="280" s="1"/>
  <c r="S34" i="280" s="1"/>
  <c r="S35" i="280" s="1"/>
  <c r="S36" i="280" s="1"/>
  <c r="S37" i="280" s="1"/>
  <c r="S31" i="280"/>
  <c r="R31" i="280"/>
  <c r="R30" i="280"/>
  <c r="Q30" i="280"/>
  <c r="Q31" i="280" s="1"/>
  <c r="Q32" i="280" s="1"/>
  <c r="Q33" i="280" s="1"/>
  <c r="Q34" i="280" s="1"/>
  <c r="Q29" i="280"/>
  <c r="P29" i="280"/>
  <c r="P30" i="280" s="1"/>
  <c r="P31" i="280" s="1"/>
  <c r="P32" i="280" s="1"/>
  <c r="P33" i="280" s="1"/>
  <c r="P34" i="280" s="1"/>
  <c r="P28" i="280"/>
  <c r="O28" i="280"/>
  <c r="O29" i="280" s="1"/>
  <c r="O30" i="280" s="1"/>
  <c r="O31" i="280" s="1"/>
  <c r="O32" i="280" s="1"/>
  <c r="O33" i="280" s="1"/>
  <c r="O27" i="280"/>
  <c r="N27" i="280"/>
  <c r="N28" i="280" s="1"/>
  <c r="N29" i="280" s="1"/>
  <c r="N30" i="280" s="1"/>
  <c r="N31" i="280" s="1"/>
  <c r="N32" i="280" s="1"/>
  <c r="N26" i="280"/>
  <c r="M32" i="280"/>
  <c r="L24" i="280"/>
  <c r="K24" i="280"/>
  <c r="K25" i="280" s="1"/>
  <c r="K26" i="280" s="1"/>
  <c r="K27" i="280" s="1"/>
  <c r="K28" i="280" s="1"/>
  <c r="K29" i="280" s="1"/>
  <c r="J22" i="280"/>
  <c r="G20" i="280"/>
  <c r="G21" i="280" s="1"/>
  <c r="G22" i="280" s="1"/>
  <c r="G23" i="280" s="1"/>
  <c r="G24" i="280" s="1"/>
  <c r="G25" i="280" s="1"/>
  <c r="F18" i="280"/>
  <c r="E17" i="280"/>
  <c r="AE48" i="279"/>
  <c r="AB48" i="279"/>
  <c r="AA48" i="279"/>
  <c r="AD42" i="279"/>
  <c r="AC41" i="279"/>
  <c r="Z38" i="279"/>
  <c r="Z48" i="279" s="1"/>
  <c r="Y38" i="279"/>
  <c r="Y37" i="279"/>
  <c r="X37" i="279"/>
  <c r="R37" i="279"/>
  <c r="X36" i="279"/>
  <c r="W36" i="279"/>
  <c r="W37" i="279" s="1"/>
  <c r="Q36" i="279"/>
  <c r="W35" i="279"/>
  <c r="V35" i="279"/>
  <c r="V36" i="279" s="1"/>
  <c r="V37" i="279" s="1"/>
  <c r="Q35" i="279"/>
  <c r="P35" i="279"/>
  <c r="V34" i="279"/>
  <c r="U34" i="279"/>
  <c r="U35" i="279" s="1"/>
  <c r="U36" i="279" s="1"/>
  <c r="U37" i="279" s="1"/>
  <c r="T34" i="279"/>
  <c r="T35" i="279" s="1"/>
  <c r="T36" i="279" s="1"/>
  <c r="T37" i="279" s="1"/>
  <c r="O34" i="279"/>
  <c r="U33" i="279"/>
  <c r="T33" i="279"/>
  <c r="N33" i="279"/>
  <c r="T32" i="279"/>
  <c r="S32" i="279"/>
  <c r="S33" i="279" s="1"/>
  <c r="S34" i="279" s="1"/>
  <c r="S35" i="279" s="1"/>
  <c r="S36" i="279" s="1"/>
  <c r="S37" i="279" s="1"/>
  <c r="S31" i="279"/>
  <c r="R31" i="279"/>
  <c r="R32" i="279" s="1"/>
  <c r="R33" i="279" s="1"/>
  <c r="R34" i="279" s="1"/>
  <c r="R35" i="279" s="1"/>
  <c r="R30" i="279"/>
  <c r="Q30" i="279"/>
  <c r="Q31" i="279" s="1"/>
  <c r="Q32" i="279" s="1"/>
  <c r="Q33" i="279" s="1"/>
  <c r="Q34" i="279" s="1"/>
  <c r="Q29" i="279"/>
  <c r="P29" i="279"/>
  <c r="P30" i="279" s="1"/>
  <c r="P31" i="279" s="1"/>
  <c r="P32" i="279" s="1"/>
  <c r="P33" i="279" s="1"/>
  <c r="P34" i="279" s="1"/>
  <c r="P28" i="279"/>
  <c r="O28" i="279"/>
  <c r="O29" i="279" s="1"/>
  <c r="O30" i="279" s="1"/>
  <c r="O31" i="279" s="1"/>
  <c r="O32" i="279" s="1"/>
  <c r="O33" i="279" s="1"/>
  <c r="O27" i="279"/>
  <c r="N27" i="279"/>
  <c r="N28" i="279" s="1"/>
  <c r="N29" i="279" s="1"/>
  <c r="N30" i="279" s="1"/>
  <c r="N31" i="279" s="1"/>
  <c r="N32" i="279" s="1"/>
  <c r="N26" i="279"/>
  <c r="L31" i="279"/>
  <c r="K30" i="279"/>
  <c r="J29" i="279"/>
  <c r="H27" i="279"/>
  <c r="G20" i="279"/>
  <c r="G21" i="279" s="1"/>
  <c r="G22" i="279" s="1"/>
  <c r="G23" i="279" s="1"/>
  <c r="G24" i="279" s="1"/>
  <c r="G25" i="279" s="1"/>
  <c r="F25" i="279"/>
  <c r="E17" i="279"/>
  <c r="AE48" i="278"/>
  <c r="AB48" i="278"/>
  <c r="AA48" i="278"/>
  <c r="AD42" i="278"/>
  <c r="AC41" i="278"/>
  <c r="Z38" i="278"/>
  <c r="Z48" i="278" s="1"/>
  <c r="Y38" i="278"/>
  <c r="Y37" i="278"/>
  <c r="X37" i="278"/>
  <c r="R37" i="278"/>
  <c r="X36" i="278"/>
  <c r="W36" i="278"/>
  <c r="W37" i="278" s="1"/>
  <c r="Q36" i="278"/>
  <c r="W35" i="278"/>
  <c r="V35" i="278"/>
  <c r="V36" i="278" s="1"/>
  <c r="V37" i="278" s="1"/>
  <c r="Q35" i="278"/>
  <c r="P35" i="278"/>
  <c r="V34" i="278"/>
  <c r="U34" i="278"/>
  <c r="U35" i="278" s="1"/>
  <c r="U36" i="278" s="1"/>
  <c r="U37" i="278" s="1"/>
  <c r="T34" i="278"/>
  <c r="T35" i="278" s="1"/>
  <c r="T36" i="278" s="1"/>
  <c r="T37" i="278" s="1"/>
  <c r="O34" i="278"/>
  <c r="U33" i="278"/>
  <c r="T33" i="278"/>
  <c r="N33" i="278"/>
  <c r="T32" i="278"/>
  <c r="S32" i="278"/>
  <c r="S33" i="278" s="1"/>
  <c r="S31" i="278"/>
  <c r="R31" i="278"/>
  <c r="R32" i="278" s="1"/>
  <c r="R33" i="278" s="1"/>
  <c r="R34" i="278" s="1"/>
  <c r="R35" i="278" s="1"/>
  <c r="R30" i="278"/>
  <c r="Q30" i="278"/>
  <c r="Q31" i="278" s="1"/>
  <c r="Q32" i="278" s="1"/>
  <c r="Q33" i="278" s="1"/>
  <c r="Q34" i="278" s="1"/>
  <c r="Q29" i="278"/>
  <c r="P29" i="278"/>
  <c r="P30" i="278" s="1"/>
  <c r="P31" i="278" s="1"/>
  <c r="P32" i="278" s="1"/>
  <c r="P33" i="278" s="1"/>
  <c r="P34" i="278" s="1"/>
  <c r="P28" i="278"/>
  <c r="O28" i="278"/>
  <c r="O29" i="278" s="1"/>
  <c r="O30" i="278" s="1"/>
  <c r="O31" i="278" s="1"/>
  <c r="O32" i="278" s="1"/>
  <c r="O33" i="278" s="1"/>
  <c r="O27" i="278"/>
  <c r="N27" i="278"/>
  <c r="N28" i="278" s="1"/>
  <c r="N29" i="278" s="1"/>
  <c r="N30" i="278" s="1"/>
  <c r="N31" i="278" s="1"/>
  <c r="N32" i="278" s="1"/>
  <c r="N26" i="278"/>
  <c r="K30" i="278"/>
  <c r="J22" i="278"/>
  <c r="H27" i="278"/>
  <c r="E24" i="278"/>
  <c r="AE48" i="277"/>
  <c r="AB48" i="277"/>
  <c r="AA48" i="277"/>
  <c r="AD42" i="277"/>
  <c r="AC41" i="277"/>
  <c r="Z38" i="277"/>
  <c r="Z48" i="277" s="1"/>
  <c r="Y38" i="277"/>
  <c r="Y37" i="277"/>
  <c r="X37" i="277"/>
  <c r="R37" i="277"/>
  <c r="X36" i="277"/>
  <c r="W36" i="277"/>
  <c r="W37" i="277" s="1"/>
  <c r="Q36" i="277"/>
  <c r="W35" i="277"/>
  <c r="V35" i="277"/>
  <c r="V36" i="277" s="1"/>
  <c r="V37" i="277" s="1"/>
  <c r="Q35" i="277"/>
  <c r="P35" i="277"/>
  <c r="V34" i="277"/>
  <c r="U34" i="277"/>
  <c r="U35" i="277" s="1"/>
  <c r="U36" i="277" s="1"/>
  <c r="U37" i="277" s="1"/>
  <c r="T34" i="277"/>
  <c r="T35" i="277" s="1"/>
  <c r="T36" i="277" s="1"/>
  <c r="T37" i="277" s="1"/>
  <c r="O34" i="277"/>
  <c r="U33" i="277"/>
  <c r="T33" i="277"/>
  <c r="N33" i="277"/>
  <c r="T32" i="277"/>
  <c r="S32" i="277"/>
  <c r="S33" i="277" s="1"/>
  <c r="S34" i="277" s="1"/>
  <c r="S35" i="277" s="1"/>
  <c r="S36" i="277" s="1"/>
  <c r="S37" i="277" s="1"/>
  <c r="S31" i="277"/>
  <c r="R31" i="277"/>
  <c r="R32" i="277" s="1"/>
  <c r="R33" i="277" s="1"/>
  <c r="R34" i="277" s="1"/>
  <c r="R35" i="277" s="1"/>
  <c r="R30" i="277"/>
  <c r="Q30" i="277"/>
  <c r="Q31" i="277" s="1"/>
  <c r="Q32" i="277" s="1"/>
  <c r="Q33" i="277" s="1"/>
  <c r="Q34" i="277" s="1"/>
  <c r="Q29" i="277"/>
  <c r="P29" i="277"/>
  <c r="P30" i="277" s="1"/>
  <c r="P31" i="277" s="1"/>
  <c r="P32" i="277" s="1"/>
  <c r="P33" i="277" s="1"/>
  <c r="P34" i="277" s="1"/>
  <c r="P28" i="277"/>
  <c r="O28" i="277"/>
  <c r="O29" i="277" s="1"/>
  <c r="O30" i="277" s="1"/>
  <c r="O31" i="277" s="1"/>
  <c r="O32" i="277" s="1"/>
  <c r="O33" i="277" s="1"/>
  <c r="O27" i="277"/>
  <c r="N27" i="277"/>
  <c r="N28" i="277" s="1"/>
  <c r="N29" i="277" s="1"/>
  <c r="N30" i="277" s="1"/>
  <c r="N31" i="277" s="1"/>
  <c r="N32" i="277" s="1"/>
  <c r="N26" i="277"/>
  <c r="L31" i="277"/>
  <c r="K30" i="277"/>
  <c r="J29" i="277"/>
  <c r="I22" i="277"/>
  <c r="I23" i="277" s="1"/>
  <c r="I24" i="277" s="1"/>
  <c r="I25" i="277" s="1"/>
  <c r="I26" i="277" s="1"/>
  <c r="I27" i="277" s="1"/>
  <c r="H27" i="277"/>
  <c r="G20" i="277"/>
  <c r="G21" i="277" s="1"/>
  <c r="G22" i="277" s="1"/>
  <c r="G23" i="277" s="1"/>
  <c r="G24" i="277" s="1"/>
  <c r="G25" i="277" s="1"/>
  <c r="F25" i="277"/>
  <c r="E17" i="277"/>
  <c r="AD42" i="276"/>
  <c r="C42" i="276" s="1"/>
  <c r="AB48" i="276"/>
  <c r="AA48" i="276"/>
  <c r="AC41" i="276"/>
  <c r="Z38" i="276"/>
  <c r="Y38" i="276"/>
  <c r="Y37" i="276"/>
  <c r="X37" i="276"/>
  <c r="R37" i="276"/>
  <c r="X36" i="276"/>
  <c r="W36" i="276"/>
  <c r="W37" i="276" s="1"/>
  <c r="Q36" i="276"/>
  <c r="W35" i="276"/>
  <c r="Q35" i="276"/>
  <c r="P35" i="276"/>
  <c r="V34" i="276"/>
  <c r="U34" i="276"/>
  <c r="U35" i="276" s="1"/>
  <c r="U36" i="276" s="1"/>
  <c r="U37" i="276" s="1"/>
  <c r="T34" i="276"/>
  <c r="T35" i="276" s="1"/>
  <c r="T36" i="276" s="1"/>
  <c r="T37" i="276" s="1"/>
  <c r="O34" i="276"/>
  <c r="U33" i="276"/>
  <c r="T33" i="276"/>
  <c r="N33" i="276"/>
  <c r="T32" i="276"/>
  <c r="S32" i="276"/>
  <c r="S33" i="276" s="1"/>
  <c r="S31" i="276"/>
  <c r="R31" i="276"/>
  <c r="R32" i="276" s="1"/>
  <c r="R33" i="276" s="1"/>
  <c r="R34" i="276" s="1"/>
  <c r="R35" i="276" s="1"/>
  <c r="R30" i="276"/>
  <c r="Q30" i="276"/>
  <c r="Q31" i="276" s="1"/>
  <c r="Q32" i="276" s="1"/>
  <c r="Q33" i="276" s="1"/>
  <c r="Q34" i="276" s="1"/>
  <c r="Q29" i="276"/>
  <c r="P29" i="276"/>
  <c r="P28" i="276"/>
  <c r="O28" i="276"/>
  <c r="O29" i="276" s="1"/>
  <c r="O30" i="276" s="1"/>
  <c r="O31" i="276" s="1"/>
  <c r="O32" i="276" s="1"/>
  <c r="O33" i="276" s="1"/>
  <c r="O27" i="276"/>
  <c r="N27" i="276"/>
  <c r="N26" i="276"/>
  <c r="M25" i="276"/>
  <c r="L31" i="276"/>
  <c r="K23" i="276"/>
  <c r="J22" i="276"/>
  <c r="H21" i="276"/>
  <c r="H22" i="276" s="1"/>
  <c r="H23" i="276" s="1"/>
  <c r="H24" i="276" s="1"/>
  <c r="H25" i="276" s="1"/>
  <c r="H26" i="276" s="1"/>
  <c r="F25" i="276"/>
  <c r="E17" i="276"/>
  <c r="Y48" i="282" l="1"/>
  <c r="W48" i="282"/>
  <c r="C38" i="277"/>
  <c r="C38" i="282"/>
  <c r="S48" i="283"/>
  <c r="X48" i="282"/>
  <c r="C38" i="279"/>
  <c r="U48" i="283"/>
  <c r="C38" i="281"/>
  <c r="C35" i="279"/>
  <c r="C37" i="280"/>
  <c r="C37" i="283"/>
  <c r="C37" i="279"/>
  <c r="Q48" i="282"/>
  <c r="W48" i="283"/>
  <c r="C38" i="283"/>
  <c r="T48" i="283"/>
  <c r="C33" i="278"/>
  <c r="G20" i="282"/>
  <c r="G21" i="282" s="1"/>
  <c r="G22" i="282" s="1"/>
  <c r="G23" i="282" s="1"/>
  <c r="G24" i="282" s="1"/>
  <c r="G25" i="282" s="1"/>
  <c r="K30" i="283"/>
  <c r="C33" i="277"/>
  <c r="H27" i="282"/>
  <c r="L24" i="283"/>
  <c r="C38" i="276"/>
  <c r="C35" i="277"/>
  <c r="AC48" i="277"/>
  <c r="C41" i="277"/>
  <c r="AD48" i="278"/>
  <c r="C42" i="278"/>
  <c r="C34" i="279"/>
  <c r="C36" i="281"/>
  <c r="C33" i="282"/>
  <c r="G20" i="283"/>
  <c r="G21" i="283" s="1"/>
  <c r="G22" i="283" s="1"/>
  <c r="G23" i="283" s="1"/>
  <c r="G24" i="283" s="1"/>
  <c r="G25" i="283" s="1"/>
  <c r="M32" i="283"/>
  <c r="Y48" i="283"/>
  <c r="AC48" i="278"/>
  <c r="C41" i="278"/>
  <c r="AD48" i="279"/>
  <c r="C42" i="279"/>
  <c r="F19" i="283"/>
  <c r="F20" i="283" s="1"/>
  <c r="F21" i="283" s="1"/>
  <c r="F22" i="283" s="1"/>
  <c r="F23" i="283" s="1"/>
  <c r="F24" i="283" s="1"/>
  <c r="C37" i="277"/>
  <c r="AD48" i="277"/>
  <c r="C42" i="277"/>
  <c r="C38" i="280"/>
  <c r="J29" i="282"/>
  <c r="O48" i="282"/>
  <c r="C35" i="282"/>
  <c r="C41" i="282"/>
  <c r="AC48" i="282"/>
  <c r="H27" i="283"/>
  <c r="N48" i="283"/>
  <c r="Q48" i="283"/>
  <c r="AC48" i="279"/>
  <c r="C41" i="279"/>
  <c r="K30" i="282"/>
  <c r="V48" i="283"/>
  <c r="E24" i="283"/>
  <c r="C42" i="283"/>
  <c r="AD48" i="283"/>
  <c r="AC48" i="276"/>
  <c r="C41" i="276"/>
  <c r="C34" i="277"/>
  <c r="C35" i="281"/>
  <c r="AC48" i="281"/>
  <c r="C41" i="281"/>
  <c r="E17" i="282"/>
  <c r="U48" i="282"/>
  <c r="C42" i="282"/>
  <c r="AD48" i="282"/>
  <c r="C38" i="278"/>
  <c r="C33" i="279"/>
  <c r="AC48" i="280"/>
  <c r="C41" i="280"/>
  <c r="AD48" i="281"/>
  <c r="C42" i="281"/>
  <c r="F25" i="282"/>
  <c r="L31" i="282"/>
  <c r="P48" i="282"/>
  <c r="S48" i="282"/>
  <c r="C34" i="282"/>
  <c r="J29" i="283"/>
  <c r="O48" i="283"/>
  <c r="X48" i="283"/>
  <c r="C41" i="283"/>
  <c r="AC48" i="283"/>
  <c r="D23" i="283"/>
  <c r="C14" i="283"/>
  <c r="R7" i="283" s="1"/>
  <c r="D23" i="282"/>
  <c r="C14" i="282"/>
  <c r="D17" i="281"/>
  <c r="C14" i="281"/>
  <c r="R7" i="281" s="1"/>
  <c r="I289" i="1" s="1"/>
  <c r="D17" i="280"/>
  <c r="C14" i="280"/>
  <c r="R7" i="280" s="1"/>
  <c r="I290" i="1" s="1"/>
  <c r="D17" i="279"/>
  <c r="R7" i="279"/>
  <c r="I291" i="1" s="1"/>
  <c r="D17" i="278"/>
  <c r="D18" i="278" s="1"/>
  <c r="C14" i="278"/>
  <c r="R7" i="278" s="1"/>
  <c r="I292" i="1" s="1"/>
  <c r="D17" i="277"/>
  <c r="C14" i="277"/>
  <c r="R7" i="277" s="1"/>
  <c r="I293" i="1" s="1"/>
  <c r="D23" i="276"/>
  <c r="C14" i="276"/>
  <c r="R7" i="276" s="1"/>
  <c r="I294" i="1" s="1"/>
  <c r="C48" i="289"/>
  <c r="S7" i="289" s="1"/>
  <c r="D48" i="289"/>
  <c r="B48" i="289" s="1"/>
  <c r="F18" i="283"/>
  <c r="C48" i="288"/>
  <c r="D48" i="288"/>
  <c r="B48" i="288" s="1"/>
  <c r="S48" i="281"/>
  <c r="C22" i="286"/>
  <c r="C48" i="286" s="1"/>
  <c r="D48" i="286"/>
  <c r="B48" i="286" s="1"/>
  <c r="C48" i="285"/>
  <c r="D48" i="285"/>
  <c r="B48" i="285" s="1"/>
  <c r="H20" i="283"/>
  <c r="H21" i="282"/>
  <c r="H22" i="282" s="1"/>
  <c r="H23" i="282" s="1"/>
  <c r="H24" i="282" s="1"/>
  <c r="H25" i="282" s="1"/>
  <c r="H26" i="282" s="1"/>
  <c r="K23" i="283"/>
  <c r="F25" i="283"/>
  <c r="E18" i="282"/>
  <c r="E19" i="282" s="1"/>
  <c r="E20" i="282" s="1"/>
  <c r="E21" i="282" s="1"/>
  <c r="E22" i="282" s="1"/>
  <c r="E23" i="282" s="1"/>
  <c r="E18" i="283"/>
  <c r="E19" i="283" s="1"/>
  <c r="E20" i="283" s="1"/>
  <c r="E21" i="283" s="1"/>
  <c r="E22" i="283" s="1"/>
  <c r="E23" i="283" s="1"/>
  <c r="G20" i="281"/>
  <c r="G21" i="281" s="1"/>
  <c r="G22" i="281" s="1"/>
  <c r="G23" i="281" s="1"/>
  <c r="G24" i="281" s="1"/>
  <c r="G25" i="281" s="1"/>
  <c r="D21" i="284"/>
  <c r="C21" i="284" s="1"/>
  <c r="U48" i="281"/>
  <c r="X48" i="281"/>
  <c r="D16" i="282"/>
  <c r="C16" i="282" s="1"/>
  <c r="L25" i="283"/>
  <c r="L26" i="283" s="1"/>
  <c r="L27" i="283" s="1"/>
  <c r="L28" i="283" s="1"/>
  <c r="L29" i="283" s="1"/>
  <c r="L30" i="283" s="1"/>
  <c r="G19" i="283"/>
  <c r="M25" i="283"/>
  <c r="H20" i="281"/>
  <c r="G26" i="283"/>
  <c r="J22" i="282"/>
  <c r="D16" i="283"/>
  <c r="C16" i="283" s="1"/>
  <c r="H21" i="283"/>
  <c r="H22" i="283" s="1"/>
  <c r="H23" i="283" s="1"/>
  <c r="H24" i="283" s="1"/>
  <c r="H25" i="283" s="1"/>
  <c r="H26" i="283" s="1"/>
  <c r="M26" i="283"/>
  <c r="M27" i="283" s="1"/>
  <c r="M28" i="283" s="1"/>
  <c r="M29" i="283" s="1"/>
  <c r="M30" i="283" s="1"/>
  <c r="M31" i="283" s="1"/>
  <c r="L31" i="283"/>
  <c r="AF157" i="79"/>
  <c r="P32" i="283"/>
  <c r="P33" i="283" s="1"/>
  <c r="P34" i="283" s="1"/>
  <c r="D17" i="283"/>
  <c r="K24" i="283"/>
  <c r="K25" i="283" s="1"/>
  <c r="K26" i="283" s="1"/>
  <c r="K27" i="283" s="1"/>
  <c r="K28" i="283" s="1"/>
  <c r="K29" i="283" s="1"/>
  <c r="E17" i="283"/>
  <c r="J22" i="283"/>
  <c r="R33" i="283"/>
  <c r="R34" i="283" s="1"/>
  <c r="R35" i="283" s="1"/>
  <c r="R36" i="283" s="1"/>
  <c r="C36" i="283" s="1"/>
  <c r="I21" i="283"/>
  <c r="I28" i="283"/>
  <c r="I22" i="283"/>
  <c r="I23" i="283" s="1"/>
  <c r="I24" i="283" s="1"/>
  <c r="I25" i="283" s="1"/>
  <c r="I26" i="283" s="1"/>
  <c r="I27" i="283" s="1"/>
  <c r="J23" i="283"/>
  <c r="J24" i="283" s="1"/>
  <c r="J25" i="283" s="1"/>
  <c r="J26" i="283" s="1"/>
  <c r="J27" i="283" s="1"/>
  <c r="J28" i="283" s="1"/>
  <c r="K23" i="281"/>
  <c r="D17" i="282"/>
  <c r="J23" i="282"/>
  <c r="J24" i="282" s="1"/>
  <c r="J25" i="282" s="1"/>
  <c r="J26" i="282" s="1"/>
  <c r="J27" i="282" s="1"/>
  <c r="J28" i="282" s="1"/>
  <c r="X48" i="280"/>
  <c r="E18" i="281"/>
  <c r="E19" i="281" s="1"/>
  <c r="E20" i="281" s="1"/>
  <c r="E21" i="281" s="1"/>
  <c r="E22" i="281" s="1"/>
  <c r="E23" i="281" s="1"/>
  <c r="O48" i="281"/>
  <c r="H20" i="282"/>
  <c r="R36" i="282"/>
  <c r="C36" i="282" s="1"/>
  <c r="N29" i="282"/>
  <c r="N30" i="282" s="1"/>
  <c r="N31" i="282" s="1"/>
  <c r="N32" i="282" s="1"/>
  <c r="T37" i="282"/>
  <c r="V37" i="282"/>
  <c r="V48" i="282" s="1"/>
  <c r="G19" i="282"/>
  <c r="K23" i="282"/>
  <c r="M25" i="282"/>
  <c r="F18" i="282"/>
  <c r="I21" i="282"/>
  <c r="I22" i="282"/>
  <c r="I23" i="282" s="1"/>
  <c r="I24" i="282" s="1"/>
  <c r="I25" i="282" s="1"/>
  <c r="I26" i="282" s="1"/>
  <c r="I27" i="282" s="1"/>
  <c r="E24" i="282"/>
  <c r="K24" i="282"/>
  <c r="K25" i="282" s="1"/>
  <c r="K26" i="282" s="1"/>
  <c r="K27" i="282" s="1"/>
  <c r="K28" i="282" s="1"/>
  <c r="K29" i="282" s="1"/>
  <c r="G26" i="282"/>
  <c r="M26" i="282"/>
  <c r="M27" i="282" s="1"/>
  <c r="M28" i="282" s="1"/>
  <c r="M29" i="282" s="1"/>
  <c r="M30" i="282" s="1"/>
  <c r="M31" i="282" s="1"/>
  <c r="I28" i="282"/>
  <c r="M32" i="282"/>
  <c r="R7" i="282"/>
  <c r="I288" i="1" s="1"/>
  <c r="L24" i="282"/>
  <c r="F19" i="282"/>
  <c r="F20" i="282" s="1"/>
  <c r="F21" i="282" s="1"/>
  <c r="F22" i="282" s="1"/>
  <c r="F23" i="282" s="1"/>
  <c r="F24" i="282" s="1"/>
  <c r="L25" i="282"/>
  <c r="L26" i="282" s="1"/>
  <c r="L27" i="282" s="1"/>
  <c r="L28" i="282" s="1"/>
  <c r="L29" i="282" s="1"/>
  <c r="L30" i="282" s="1"/>
  <c r="J23" i="280"/>
  <c r="J24" i="280" s="1"/>
  <c r="J25" i="280" s="1"/>
  <c r="J26" i="280" s="1"/>
  <c r="J27" i="280" s="1"/>
  <c r="J28" i="280" s="1"/>
  <c r="O48" i="280"/>
  <c r="J23" i="281"/>
  <c r="J24" i="281" s="1"/>
  <c r="J25" i="281" s="1"/>
  <c r="J26" i="281" s="1"/>
  <c r="J27" i="281" s="1"/>
  <c r="J28" i="281" s="1"/>
  <c r="D23" i="280"/>
  <c r="D23" i="281"/>
  <c r="L25" i="280"/>
  <c r="L26" i="280" s="1"/>
  <c r="L27" i="280" s="1"/>
  <c r="L28" i="280" s="1"/>
  <c r="L29" i="280" s="1"/>
  <c r="L30" i="280" s="1"/>
  <c r="G26" i="280"/>
  <c r="U48" i="280"/>
  <c r="AD48" i="280"/>
  <c r="J29" i="281"/>
  <c r="Y48" i="278"/>
  <c r="D16" i="280"/>
  <c r="C16" i="280" s="1"/>
  <c r="M26" i="280"/>
  <c r="M27" i="280" s="1"/>
  <c r="M28" i="280" s="1"/>
  <c r="M29" i="280" s="1"/>
  <c r="M30" i="280" s="1"/>
  <c r="M31" i="280" s="1"/>
  <c r="J29" i="280"/>
  <c r="D16" i="281"/>
  <c r="C16" i="281" s="1"/>
  <c r="H21" i="281"/>
  <c r="H22" i="281" s="1"/>
  <c r="H23" i="281" s="1"/>
  <c r="H24" i="281" s="1"/>
  <c r="H25" i="281" s="1"/>
  <c r="H26" i="281" s="1"/>
  <c r="N48" i="281"/>
  <c r="Y48" i="280"/>
  <c r="Y48" i="281"/>
  <c r="P31" i="281"/>
  <c r="P32" i="281" s="1"/>
  <c r="P33" i="281" s="1"/>
  <c r="P34" i="281" s="1"/>
  <c r="C34" i="281" s="1"/>
  <c r="V37" i="281"/>
  <c r="C37" i="281" s="1"/>
  <c r="Q48" i="281"/>
  <c r="T48" i="281"/>
  <c r="W48" i="281"/>
  <c r="R48" i="281"/>
  <c r="F18" i="281"/>
  <c r="I21" i="281"/>
  <c r="I22" i="281"/>
  <c r="I23" i="281" s="1"/>
  <c r="I24" i="281" s="1"/>
  <c r="I25" i="281" s="1"/>
  <c r="I26" i="281" s="1"/>
  <c r="I27" i="281" s="1"/>
  <c r="E24" i="281"/>
  <c r="K24" i="281"/>
  <c r="K25" i="281" s="1"/>
  <c r="K26" i="281" s="1"/>
  <c r="K27" i="281" s="1"/>
  <c r="K28" i="281" s="1"/>
  <c r="K29" i="281" s="1"/>
  <c r="G26" i="281"/>
  <c r="M26" i="281"/>
  <c r="M27" i="281" s="1"/>
  <c r="M28" i="281" s="1"/>
  <c r="M29" i="281" s="1"/>
  <c r="M30" i="281" s="1"/>
  <c r="M31" i="281" s="1"/>
  <c r="I28" i="281"/>
  <c r="M32" i="281"/>
  <c r="L24" i="281"/>
  <c r="F19" i="281"/>
  <c r="F20" i="281" s="1"/>
  <c r="F21" i="281" s="1"/>
  <c r="F22" i="281" s="1"/>
  <c r="F23" i="281" s="1"/>
  <c r="F24" i="281" s="1"/>
  <c r="L25" i="281"/>
  <c r="L26" i="281" s="1"/>
  <c r="L27" i="281" s="1"/>
  <c r="L28" i="281" s="1"/>
  <c r="L29" i="281" s="1"/>
  <c r="L30" i="281" s="1"/>
  <c r="M25" i="280"/>
  <c r="L31" i="280"/>
  <c r="E18" i="280"/>
  <c r="E19" i="280" s="1"/>
  <c r="E20" i="280" s="1"/>
  <c r="E21" i="280" s="1"/>
  <c r="E22" i="280" s="1"/>
  <c r="E23" i="280" s="1"/>
  <c r="J23" i="278"/>
  <c r="J24" i="278" s="1"/>
  <c r="J25" i="278" s="1"/>
  <c r="J26" i="278" s="1"/>
  <c r="J27" i="278" s="1"/>
  <c r="J28" i="278" s="1"/>
  <c r="D16" i="278"/>
  <c r="C16" i="278" s="1"/>
  <c r="X48" i="278"/>
  <c r="X48" i="279"/>
  <c r="F19" i="280"/>
  <c r="F20" i="280" s="1"/>
  <c r="F21" i="280" s="1"/>
  <c r="F22" i="280" s="1"/>
  <c r="F23" i="280" s="1"/>
  <c r="F24" i="280" s="1"/>
  <c r="K23" i="280"/>
  <c r="N48" i="280"/>
  <c r="S48" i="280"/>
  <c r="D23" i="278"/>
  <c r="J22" i="279"/>
  <c r="G19" i="280"/>
  <c r="F25" i="280"/>
  <c r="Q48" i="280"/>
  <c r="T48" i="280"/>
  <c r="W48" i="280"/>
  <c r="H27" i="280"/>
  <c r="H20" i="280"/>
  <c r="H21" i="280"/>
  <c r="H22" i="280" s="1"/>
  <c r="H23" i="280" s="1"/>
  <c r="H24" i="280" s="1"/>
  <c r="H25" i="280" s="1"/>
  <c r="H26" i="280" s="1"/>
  <c r="P48" i="280"/>
  <c r="V48" i="280"/>
  <c r="I21" i="280"/>
  <c r="R32" i="280"/>
  <c r="R33" i="280" s="1"/>
  <c r="R34" i="280" s="1"/>
  <c r="R35" i="280" s="1"/>
  <c r="R36" i="280" s="1"/>
  <c r="C36" i="280" s="1"/>
  <c r="E24" i="280"/>
  <c r="K30" i="280"/>
  <c r="I28" i="280"/>
  <c r="I22" i="280"/>
  <c r="I23" i="280" s="1"/>
  <c r="I24" i="280" s="1"/>
  <c r="I25" i="280" s="1"/>
  <c r="I26" i="280" s="1"/>
  <c r="I27" i="280" s="1"/>
  <c r="O48" i="279"/>
  <c r="X48" i="276"/>
  <c r="K23" i="278"/>
  <c r="D23" i="279"/>
  <c r="P48" i="279"/>
  <c r="Q48" i="279"/>
  <c r="J23" i="279"/>
  <c r="J24" i="279" s="1"/>
  <c r="J25" i="279" s="1"/>
  <c r="J26" i="279" s="1"/>
  <c r="J27" i="279" s="1"/>
  <c r="J28" i="279" s="1"/>
  <c r="W48" i="279"/>
  <c r="D16" i="279"/>
  <c r="C16" i="279" s="1"/>
  <c r="N48" i="279"/>
  <c r="T48" i="279"/>
  <c r="Y48" i="276"/>
  <c r="E17" i="278"/>
  <c r="Y48" i="279"/>
  <c r="V48" i="279"/>
  <c r="R36" i="279"/>
  <c r="R48" i="279" s="1"/>
  <c r="S48" i="279"/>
  <c r="U48" i="279"/>
  <c r="E18" i="279"/>
  <c r="G19" i="279"/>
  <c r="H20" i="279"/>
  <c r="H21" i="279"/>
  <c r="H22" i="279" s="1"/>
  <c r="H23" i="279" s="1"/>
  <c r="H24" i="279" s="1"/>
  <c r="H25" i="279" s="1"/>
  <c r="H26" i="279" s="1"/>
  <c r="K23" i="279"/>
  <c r="M25" i="279"/>
  <c r="F18" i="279"/>
  <c r="I21" i="279"/>
  <c r="I22" i="279"/>
  <c r="I23" i="279" s="1"/>
  <c r="I24" i="279" s="1"/>
  <c r="I25" i="279" s="1"/>
  <c r="I26" i="279" s="1"/>
  <c r="I27" i="279" s="1"/>
  <c r="E24" i="279"/>
  <c r="K24" i="279"/>
  <c r="K25" i="279" s="1"/>
  <c r="K26" i="279" s="1"/>
  <c r="K27" i="279" s="1"/>
  <c r="K28" i="279" s="1"/>
  <c r="K29" i="279" s="1"/>
  <c r="G26" i="279"/>
  <c r="M26" i="279"/>
  <c r="M27" i="279" s="1"/>
  <c r="M28" i="279" s="1"/>
  <c r="M29" i="279" s="1"/>
  <c r="M30" i="279" s="1"/>
  <c r="M31" i="279" s="1"/>
  <c r="C31" i="279" s="1"/>
  <c r="I28" i="279"/>
  <c r="M32" i="279"/>
  <c r="C32" i="279" s="1"/>
  <c r="L24" i="279"/>
  <c r="F19" i="279"/>
  <c r="F20" i="279" s="1"/>
  <c r="F21" i="279" s="1"/>
  <c r="F22" i="279" s="1"/>
  <c r="F23" i="279" s="1"/>
  <c r="F24" i="279" s="1"/>
  <c r="L25" i="279"/>
  <c r="L26" i="279" s="1"/>
  <c r="L27" i="279" s="1"/>
  <c r="L28" i="279" s="1"/>
  <c r="L29" i="279" s="1"/>
  <c r="L30" i="279" s="1"/>
  <c r="H20" i="277"/>
  <c r="H21" i="277"/>
  <c r="H22" i="277" s="1"/>
  <c r="H23" i="277" s="1"/>
  <c r="H24" i="277" s="1"/>
  <c r="H25" i="277" s="1"/>
  <c r="H26" i="277" s="1"/>
  <c r="T48" i="278"/>
  <c r="J29" i="278"/>
  <c r="E18" i="278"/>
  <c r="E19" i="278" s="1"/>
  <c r="E20" i="278" s="1"/>
  <c r="E21" i="278" s="1"/>
  <c r="E22" i="278" s="1"/>
  <c r="E23" i="278" s="1"/>
  <c r="W48" i="278"/>
  <c r="V48" i="277"/>
  <c r="O48" i="277"/>
  <c r="Q48" i="278"/>
  <c r="U48" i="278"/>
  <c r="R36" i="278"/>
  <c r="V48" i="278"/>
  <c r="F25" i="278"/>
  <c r="F19" i="278"/>
  <c r="F20" i="278" s="1"/>
  <c r="F21" i="278" s="1"/>
  <c r="F22" i="278" s="1"/>
  <c r="F23" i="278" s="1"/>
  <c r="F24" i="278" s="1"/>
  <c r="F18" i="278"/>
  <c r="L31" i="278"/>
  <c r="L25" i="278"/>
  <c r="L26" i="278" s="1"/>
  <c r="L27" i="278" s="1"/>
  <c r="L28" i="278" s="1"/>
  <c r="L29" i="278" s="1"/>
  <c r="L30" i="278" s="1"/>
  <c r="L24" i="278"/>
  <c r="N48" i="278"/>
  <c r="P48" i="278"/>
  <c r="O48" i="278"/>
  <c r="G20" i="278"/>
  <c r="G21" i="278" s="1"/>
  <c r="G22" i="278" s="1"/>
  <c r="G23" i="278" s="1"/>
  <c r="G24" i="278" s="1"/>
  <c r="G25" i="278" s="1"/>
  <c r="G26" i="278"/>
  <c r="G19" i="278"/>
  <c r="M32" i="278"/>
  <c r="C32" i="278" s="1"/>
  <c r="M26" i="278"/>
  <c r="M27" i="278" s="1"/>
  <c r="M28" i="278" s="1"/>
  <c r="M29" i="278" s="1"/>
  <c r="M30" i="278" s="1"/>
  <c r="M31" i="278" s="1"/>
  <c r="M25" i="278"/>
  <c r="H20" i="278"/>
  <c r="H21" i="278"/>
  <c r="H22" i="278" s="1"/>
  <c r="H23" i="278" s="1"/>
  <c r="H24" i="278" s="1"/>
  <c r="H25" i="278" s="1"/>
  <c r="H26" i="278" s="1"/>
  <c r="S34" i="278"/>
  <c r="S35" i="278" s="1"/>
  <c r="S36" i="278" s="1"/>
  <c r="S37" i="278" s="1"/>
  <c r="C37" i="278" s="1"/>
  <c r="I21" i="278"/>
  <c r="I22" i="278"/>
  <c r="I23" i="278" s="1"/>
  <c r="I24" i="278" s="1"/>
  <c r="I25" i="278" s="1"/>
  <c r="I26" i="278" s="1"/>
  <c r="I27" i="278" s="1"/>
  <c r="K24" i="278"/>
  <c r="K25" i="278" s="1"/>
  <c r="K26" i="278" s="1"/>
  <c r="K27" i="278" s="1"/>
  <c r="K28" i="278" s="1"/>
  <c r="K29" i="278" s="1"/>
  <c r="I28" i="278"/>
  <c r="J22" i="277"/>
  <c r="F18" i="276"/>
  <c r="D16" i="277"/>
  <c r="C16" i="277" s="1"/>
  <c r="D23" i="277"/>
  <c r="P48" i="277"/>
  <c r="U48" i="277"/>
  <c r="X48" i="277"/>
  <c r="J23" i="277"/>
  <c r="J24" i="277" s="1"/>
  <c r="J25" i="277" s="1"/>
  <c r="J26" i="277" s="1"/>
  <c r="J27" i="277" s="1"/>
  <c r="J28" i="277" s="1"/>
  <c r="S48" i="277"/>
  <c r="N48" i="277"/>
  <c r="Y48" i="277"/>
  <c r="R36" i="277"/>
  <c r="R48" i="277" s="1"/>
  <c r="Q48" i="277"/>
  <c r="T48" i="277"/>
  <c r="W48" i="277"/>
  <c r="E18" i="277"/>
  <c r="E19" i="277" s="1"/>
  <c r="E20" i="277" s="1"/>
  <c r="E21" i="277" s="1"/>
  <c r="E22" i="277" s="1"/>
  <c r="E23" i="277" s="1"/>
  <c r="G19" i="277"/>
  <c r="K23" i="277"/>
  <c r="M25" i="277"/>
  <c r="F18" i="277"/>
  <c r="I21" i="277"/>
  <c r="E24" i="277"/>
  <c r="K24" i="277"/>
  <c r="K25" i="277" s="1"/>
  <c r="K26" i="277" s="1"/>
  <c r="K27" i="277" s="1"/>
  <c r="K28" i="277" s="1"/>
  <c r="K29" i="277" s="1"/>
  <c r="G26" i="277"/>
  <c r="M26" i="277"/>
  <c r="M27" i="277" s="1"/>
  <c r="M28" i="277" s="1"/>
  <c r="M29" i="277" s="1"/>
  <c r="M30" i="277" s="1"/>
  <c r="M31" i="277" s="1"/>
  <c r="C31" i="277" s="1"/>
  <c r="I28" i="277"/>
  <c r="M32" i="277"/>
  <c r="C32" i="277" s="1"/>
  <c r="L24" i="277"/>
  <c r="F19" i="277"/>
  <c r="F20" i="277" s="1"/>
  <c r="F21" i="277" s="1"/>
  <c r="F22" i="277" s="1"/>
  <c r="F23" i="277" s="1"/>
  <c r="F24" i="277" s="1"/>
  <c r="L25" i="277"/>
  <c r="L26" i="277" s="1"/>
  <c r="L27" i="277" s="1"/>
  <c r="L28" i="277" s="1"/>
  <c r="L29" i="277" s="1"/>
  <c r="L30" i="277" s="1"/>
  <c r="D16" i="276"/>
  <c r="C16" i="276" s="1"/>
  <c r="Z48" i="276"/>
  <c r="F19" i="276"/>
  <c r="F20" i="276" s="1"/>
  <c r="F21" i="276" s="1"/>
  <c r="F22" i="276" s="1"/>
  <c r="F23" i="276" s="1"/>
  <c r="F24" i="276" s="1"/>
  <c r="L25" i="276"/>
  <c r="L26" i="276" s="1"/>
  <c r="L27" i="276" s="1"/>
  <c r="L28" i="276" s="1"/>
  <c r="L29" i="276" s="1"/>
  <c r="L30" i="276" s="1"/>
  <c r="J29" i="276"/>
  <c r="W48" i="276"/>
  <c r="AD48" i="276"/>
  <c r="T48" i="276"/>
  <c r="E18" i="276"/>
  <c r="E19" i="276" s="1"/>
  <c r="E20" i="276" s="1"/>
  <c r="E21" i="276" s="1"/>
  <c r="E22" i="276" s="1"/>
  <c r="E23" i="276" s="1"/>
  <c r="J23" i="276"/>
  <c r="J24" i="276" s="1"/>
  <c r="J25" i="276" s="1"/>
  <c r="J26" i="276" s="1"/>
  <c r="J27" i="276" s="1"/>
  <c r="J28" i="276" s="1"/>
  <c r="U48" i="276"/>
  <c r="R36" i="276"/>
  <c r="O48" i="276"/>
  <c r="Q48" i="276"/>
  <c r="G20" i="276"/>
  <c r="G21" i="276" s="1"/>
  <c r="G22" i="276" s="1"/>
  <c r="G23" i="276" s="1"/>
  <c r="G24" i="276" s="1"/>
  <c r="G25" i="276" s="1"/>
  <c r="S34" i="276"/>
  <c r="S35" i="276" s="1"/>
  <c r="S36" i="276" s="1"/>
  <c r="S37" i="276" s="1"/>
  <c r="S48" i="276" s="1"/>
  <c r="I21" i="276"/>
  <c r="N28" i="276"/>
  <c r="N29" i="276" s="1"/>
  <c r="N30" i="276" s="1"/>
  <c r="N31" i="276" s="1"/>
  <c r="N32" i="276" s="1"/>
  <c r="P30" i="276"/>
  <c r="P31" i="276" s="1"/>
  <c r="P32" i="276" s="1"/>
  <c r="P33" i="276" s="1"/>
  <c r="P34" i="276" s="1"/>
  <c r="D17" i="276"/>
  <c r="C17" i="276" s="1"/>
  <c r="I22" i="276"/>
  <c r="I23" i="276" s="1"/>
  <c r="I24" i="276" s="1"/>
  <c r="I25" i="276" s="1"/>
  <c r="I26" i="276" s="1"/>
  <c r="I27" i="276" s="1"/>
  <c r="E24" i="276"/>
  <c r="K24" i="276"/>
  <c r="K25" i="276" s="1"/>
  <c r="K26" i="276" s="1"/>
  <c r="K27" i="276" s="1"/>
  <c r="K28" i="276" s="1"/>
  <c r="K29" i="276" s="1"/>
  <c r="G26" i="276"/>
  <c r="M26" i="276"/>
  <c r="M27" i="276" s="1"/>
  <c r="M28" i="276" s="1"/>
  <c r="M29" i="276" s="1"/>
  <c r="M30" i="276" s="1"/>
  <c r="M31" i="276" s="1"/>
  <c r="I28" i="276"/>
  <c r="K30" i="276"/>
  <c r="M32" i="276"/>
  <c r="AE48" i="276"/>
  <c r="G19" i="276"/>
  <c r="H20" i="276"/>
  <c r="V36" i="276"/>
  <c r="V37" i="276" s="1"/>
  <c r="L24" i="276"/>
  <c r="H27" i="276"/>
  <c r="AX297" i="1"/>
  <c r="AD48" i="275"/>
  <c r="AB48" i="275"/>
  <c r="AA48" i="275"/>
  <c r="AE43" i="275"/>
  <c r="AC41" i="275"/>
  <c r="Z38" i="275"/>
  <c r="Z48" i="275" s="1"/>
  <c r="Y38" i="275"/>
  <c r="Y37" i="275"/>
  <c r="X37" i="275"/>
  <c r="R37" i="275"/>
  <c r="X36" i="275"/>
  <c r="W36" i="275"/>
  <c r="W37" i="275" s="1"/>
  <c r="Q36" i="275"/>
  <c r="W35" i="275"/>
  <c r="V35" i="275"/>
  <c r="V36" i="275" s="1"/>
  <c r="V37" i="275" s="1"/>
  <c r="Q35" i="275"/>
  <c r="P35" i="275"/>
  <c r="V34" i="275"/>
  <c r="U34" i="275"/>
  <c r="U35" i="275" s="1"/>
  <c r="U36" i="275" s="1"/>
  <c r="U37" i="275" s="1"/>
  <c r="T34" i="275"/>
  <c r="T35" i="275" s="1"/>
  <c r="T36" i="275" s="1"/>
  <c r="T37" i="275" s="1"/>
  <c r="O34" i="275"/>
  <c r="U33" i="275"/>
  <c r="T33" i="275"/>
  <c r="N33" i="275"/>
  <c r="T32" i="275"/>
  <c r="S32" i="275"/>
  <c r="S31" i="275"/>
  <c r="R31" i="275"/>
  <c r="R32" i="275" s="1"/>
  <c r="R33" i="275" s="1"/>
  <c r="R34" i="275" s="1"/>
  <c r="R35" i="275" s="1"/>
  <c r="R30" i="275"/>
  <c r="Q30" i="275"/>
  <c r="Q31" i="275" s="1"/>
  <c r="Q32" i="275" s="1"/>
  <c r="Q33" i="275" s="1"/>
  <c r="Q34" i="275" s="1"/>
  <c r="Q29" i="275"/>
  <c r="P29" i="275"/>
  <c r="P30" i="275" s="1"/>
  <c r="P31" i="275" s="1"/>
  <c r="P32" i="275" s="1"/>
  <c r="P33" i="275" s="1"/>
  <c r="P34" i="275" s="1"/>
  <c r="P28" i="275"/>
  <c r="O28" i="275"/>
  <c r="O29" i="275" s="1"/>
  <c r="O30" i="275" s="1"/>
  <c r="O31" i="275" s="1"/>
  <c r="O32" i="275" s="1"/>
  <c r="O33" i="275" s="1"/>
  <c r="O27" i="275"/>
  <c r="N27" i="275"/>
  <c r="N28" i="275" s="1"/>
  <c r="N29" i="275" s="1"/>
  <c r="N30" i="275" s="1"/>
  <c r="N31" i="275" s="1"/>
  <c r="N32" i="275" s="1"/>
  <c r="N26" i="275"/>
  <c r="M26" i="275"/>
  <c r="M27" i="275" s="1"/>
  <c r="M28" i="275" s="1"/>
  <c r="M29" i="275" s="1"/>
  <c r="M30" i="275" s="1"/>
  <c r="M31" i="275" s="1"/>
  <c r="L31" i="275"/>
  <c r="K23" i="275"/>
  <c r="J22" i="275"/>
  <c r="I21" i="275"/>
  <c r="H20" i="275"/>
  <c r="G20" i="275"/>
  <c r="G21" i="275" s="1"/>
  <c r="G22" i="275" s="1"/>
  <c r="G23" i="275" s="1"/>
  <c r="G24" i="275" s="1"/>
  <c r="G25" i="275" s="1"/>
  <c r="F25" i="275"/>
  <c r="E18" i="275"/>
  <c r="E19" i="275" s="1"/>
  <c r="E20" i="275" s="1"/>
  <c r="E21" i="275" s="1"/>
  <c r="E22" i="275" s="1"/>
  <c r="E23" i="275" s="1"/>
  <c r="AX296" i="1"/>
  <c r="AX295" i="1"/>
  <c r="AD48" i="274"/>
  <c r="AB48" i="274"/>
  <c r="AA48" i="274"/>
  <c r="AE43" i="274"/>
  <c r="AC41" i="274"/>
  <c r="Z38" i="274"/>
  <c r="Z48" i="274" s="1"/>
  <c r="Y38" i="274"/>
  <c r="Y37" i="274"/>
  <c r="X37" i="274"/>
  <c r="R37" i="274"/>
  <c r="X36" i="274"/>
  <c r="W36" i="274"/>
  <c r="W37" i="274" s="1"/>
  <c r="Q36" i="274"/>
  <c r="W35" i="274"/>
  <c r="V35" i="274"/>
  <c r="V36" i="274" s="1"/>
  <c r="V37" i="274" s="1"/>
  <c r="Q35" i="274"/>
  <c r="P35" i="274"/>
  <c r="V34" i="274"/>
  <c r="U34" i="274"/>
  <c r="U35" i="274" s="1"/>
  <c r="U36" i="274" s="1"/>
  <c r="U37" i="274" s="1"/>
  <c r="T34" i="274"/>
  <c r="T35" i="274" s="1"/>
  <c r="T36" i="274" s="1"/>
  <c r="T37" i="274" s="1"/>
  <c r="O34" i="274"/>
  <c r="U33" i="274"/>
  <c r="T33" i="274"/>
  <c r="N33" i="274"/>
  <c r="T32" i="274"/>
  <c r="S32" i="274"/>
  <c r="S33" i="274" s="1"/>
  <c r="S34" i="274" s="1"/>
  <c r="S35" i="274" s="1"/>
  <c r="S36" i="274" s="1"/>
  <c r="S37" i="274" s="1"/>
  <c r="S31" i="274"/>
  <c r="R31" i="274"/>
  <c r="R32" i="274" s="1"/>
  <c r="R33" i="274" s="1"/>
  <c r="R34" i="274" s="1"/>
  <c r="R35" i="274" s="1"/>
  <c r="R36" i="274" s="1"/>
  <c r="R30" i="274"/>
  <c r="Q30" i="274"/>
  <c r="Q29" i="274"/>
  <c r="P29" i="274"/>
  <c r="P30" i="274" s="1"/>
  <c r="P31" i="274" s="1"/>
  <c r="P32" i="274" s="1"/>
  <c r="P33" i="274" s="1"/>
  <c r="P34" i="274" s="1"/>
  <c r="P28" i="274"/>
  <c r="O28" i="274"/>
  <c r="O29" i="274" s="1"/>
  <c r="O30" i="274" s="1"/>
  <c r="O31" i="274" s="1"/>
  <c r="O32" i="274" s="1"/>
  <c r="O33" i="274" s="1"/>
  <c r="O27" i="274"/>
  <c r="N27" i="274"/>
  <c r="N28" i="274" s="1"/>
  <c r="N29" i="274" s="1"/>
  <c r="N30" i="274" s="1"/>
  <c r="N31" i="274" s="1"/>
  <c r="N32" i="274" s="1"/>
  <c r="N26" i="274"/>
  <c r="M32" i="274"/>
  <c r="L31" i="274"/>
  <c r="J22" i="274"/>
  <c r="I21" i="274"/>
  <c r="H21" i="274"/>
  <c r="H22" i="274" s="1"/>
  <c r="H23" i="274" s="1"/>
  <c r="H24" i="274" s="1"/>
  <c r="H25" i="274" s="1"/>
  <c r="H26" i="274" s="1"/>
  <c r="G26" i="274"/>
  <c r="F25" i="274"/>
  <c r="AE43" i="273"/>
  <c r="C43" i="273" s="1"/>
  <c r="L292" i="1" l="1"/>
  <c r="L294" i="1"/>
  <c r="L293" i="1"/>
  <c r="C31" i="281"/>
  <c r="C30" i="279"/>
  <c r="H48" i="282"/>
  <c r="C31" i="283"/>
  <c r="I48" i="283"/>
  <c r="F48" i="283"/>
  <c r="C32" i="281"/>
  <c r="C31" i="276"/>
  <c r="C28" i="280"/>
  <c r="J48" i="282"/>
  <c r="C23" i="283"/>
  <c r="L48" i="282"/>
  <c r="J48" i="283"/>
  <c r="M48" i="282"/>
  <c r="C34" i="276"/>
  <c r="K48" i="283"/>
  <c r="C24" i="278"/>
  <c r="C32" i="282"/>
  <c r="C30" i="276"/>
  <c r="C26" i="282"/>
  <c r="C38" i="274"/>
  <c r="E48" i="283"/>
  <c r="N53" i="283" s="1"/>
  <c r="C27" i="278"/>
  <c r="C30" i="277"/>
  <c r="C36" i="278"/>
  <c r="C30" i="281"/>
  <c r="C37" i="282"/>
  <c r="H48" i="283"/>
  <c r="C29" i="279"/>
  <c r="C23" i="281"/>
  <c r="C28" i="276"/>
  <c r="C30" i="280"/>
  <c r="C27" i="281"/>
  <c r="C29" i="281"/>
  <c r="K48" i="282"/>
  <c r="C26" i="283"/>
  <c r="C25" i="283"/>
  <c r="C28" i="277"/>
  <c r="C31" i="280"/>
  <c r="C28" i="281"/>
  <c r="G48" i="282"/>
  <c r="C25" i="277"/>
  <c r="C30" i="283"/>
  <c r="C34" i="283"/>
  <c r="C38" i="275"/>
  <c r="C36" i="276"/>
  <c r="C30" i="278"/>
  <c r="C29" i="280"/>
  <c r="M48" i="283"/>
  <c r="T48" i="282"/>
  <c r="C35" i="278"/>
  <c r="I48" i="282"/>
  <c r="C25" i="281"/>
  <c r="E48" i="282"/>
  <c r="N53" i="282" s="1"/>
  <c r="N48" i="282"/>
  <c r="L48" i="283"/>
  <c r="C25" i="276"/>
  <c r="C26" i="279"/>
  <c r="C29" i="277"/>
  <c r="F48" i="282"/>
  <c r="C36" i="277"/>
  <c r="C24" i="277"/>
  <c r="D18" i="282"/>
  <c r="C17" i="282"/>
  <c r="C31" i="275"/>
  <c r="C23" i="277"/>
  <c r="C27" i="280"/>
  <c r="C36" i="274"/>
  <c r="C25" i="278"/>
  <c r="C24" i="279"/>
  <c r="C23" i="278"/>
  <c r="C24" i="282"/>
  <c r="C17" i="278"/>
  <c r="D18" i="281"/>
  <c r="C17" i="281"/>
  <c r="C29" i="283"/>
  <c r="C31" i="282"/>
  <c r="C27" i="283"/>
  <c r="C34" i="278"/>
  <c r="P48" i="283"/>
  <c r="C32" i="280"/>
  <c r="C27" i="282"/>
  <c r="D18" i="277"/>
  <c r="C17" i="277"/>
  <c r="C27" i="279"/>
  <c r="C26" i="276"/>
  <c r="C18" i="278"/>
  <c r="C26" i="281"/>
  <c r="C33" i="283"/>
  <c r="C29" i="282"/>
  <c r="C27" i="277"/>
  <c r="C34" i="280"/>
  <c r="C29" i="278"/>
  <c r="C24" i="280"/>
  <c r="D18" i="280"/>
  <c r="C17" i="280"/>
  <c r="R48" i="282"/>
  <c r="C32" i="283"/>
  <c r="C23" i="280"/>
  <c r="C35" i="274"/>
  <c r="AC48" i="274"/>
  <c r="C41" i="274"/>
  <c r="C29" i="276"/>
  <c r="C26" i="277"/>
  <c r="C26" i="278"/>
  <c r="C28" i="279"/>
  <c r="C26" i="280"/>
  <c r="C28" i="282"/>
  <c r="C28" i="283"/>
  <c r="C23" i="276"/>
  <c r="D18" i="279"/>
  <c r="C17" i="279"/>
  <c r="C23" i="282"/>
  <c r="C35" i="283"/>
  <c r="C25" i="282"/>
  <c r="C37" i="276"/>
  <c r="C33" i="280"/>
  <c r="AE48" i="275"/>
  <c r="C43" i="275"/>
  <c r="G48" i="283"/>
  <c r="C37" i="274"/>
  <c r="AE48" i="274"/>
  <c r="C43" i="274"/>
  <c r="AC48" i="275"/>
  <c r="C41" i="275"/>
  <c r="C27" i="276"/>
  <c r="C32" i="276"/>
  <c r="C24" i="276"/>
  <c r="C28" i="278"/>
  <c r="C31" i="278"/>
  <c r="C25" i="280"/>
  <c r="C24" i="281"/>
  <c r="C17" i="283"/>
  <c r="R48" i="283"/>
  <c r="C35" i="280"/>
  <c r="C35" i="276"/>
  <c r="C36" i="279"/>
  <c r="C33" i="276"/>
  <c r="C24" i="283"/>
  <c r="C30" i="282"/>
  <c r="C33" i="281"/>
  <c r="C25" i="279"/>
  <c r="D17" i="274"/>
  <c r="C14" i="274"/>
  <c r="R7" i="274" s="1"/>
  <c r="I296" i="1" s="1"/>
  <c r="D17" i="275"/>
  <c r="C14" i="275"/>
  <c r="R7" i="275" s="1"/>
  <c r="I297" i="1" s="1"/>
  <c r="L18" i="1"/>
  <c r="I287" i="1"/>
  <c r="C50" i="289"/>
  <c r="T7" i="289"/>
  <c r="J302" i="1"/>
  <c r="K302" i="1" s="1"/>
  <c r="S7" i="288"/>
  <c r="C50" i="288"/>
  <c r="G48" i="281"/>
  <c r="V48" i="281"/>
  <c r="J48" i="278"/>
  <c r="S7" i="286"/>
  <c r="C50" i="286"/>
  <c r="C50" i="285"/>
  <c r="S7" i="285"/>
  <c r="J48" i="279"/>
  <c r="M48" i="280"/>
  <c r="G48" i="280"/>
  <c r="J48" i="280"/>
  <c r="D22" i="284"/>
  <c r="C22" i="284" s="1"/>
  <c r="L48" i="281"/>
  <c r="E48" i="281"/>
  <c r="N53" i="281" s="1"/>
  <c r="D18" i="283"/>
  <c r="C18" i="283" s="1"/>
  <c r="I48" i="280"/>
  <c r="R48" i="280"/>
  <c r="H48" i="281"/>
  <c r="K48" i="281"/>
  <c r="J48" i="281"/>
  <c r="J48" i="276"/>
  <c r="F48" i="281"/>
  <c r="L48" i="280"/>
  <c r="H48" i="276"/>
  <c r="F48" i="280"/>
  <c r="P48" i="281"/>
  <c r="M48" i="281"/>
  <c r="I48" i="281"/>
  <c r="Y48" i="274"/>
  <c r="H48" i="279"/>
  <c r="H48" i="280"/>
  <c r="K48" i="280"/>
  <c r="E48" i="280"/>
  <c r="N53" i="280" s="1"/>
  <c r="G48" i="278"/>
  <c r="L48" i="277"/>
  <c r="I48" i="279"/>
  <c r="G48" i="279"/>
  <c r="I48" i="277"/>
  <c r="L48" i="278"/>
  <c r="E48" i="278"/>
  <c r="N53" i="278" s="1"/>
  <c r="F48" i="278"/>
  <c r="L291" i="1"/>
  <c r="K48" i="279"/>
  <c r="I48" i="278"/>
  <c r="H48" i="277"/>
  <c r="L48" i="279"/>
  <c r="F48" i="279"/>
  <c r="E19" i="279"/>
  <c r="M48" i="279"/>
  <c r="M48" i="278"/>
  <c r="S48" i="278"/>
  <c r="D19" i="278"/>
  <c r="C19" i="278" s="1"/>
  <c r="H48" i="278"/>
  <c r="R48" i="278"/>
  <c r="K48" i="278"/>
  <c r="J23" i="275"/>
  <c r="J24" i="275" s="1"/>
  <c r="J25" i="275" s="1"/>
  <c r="J26" i="275" s="1"/>
  <c r="J27" i="275" s="1"/>
  <c r="J28" i="275" s="1"/>
  <c r="M48" i="277"/>
  <c r="AX329" i="1"/>
  <c r="F48" i="277"/>
  <c r="G48" i="277"/>
  <c r="J29" i="275"/>
  <c r="D16" i="275"/>
  <c r="C16" i="275" s="1"/>
  <c r="J48" i="277"/>
  <c r="K48" i="277"/>
  <c r="E48" i="277"/>
  <c r="N53" i="277" s="1"/>
  <c r="D23" i="275"/>
  <c r="U48" i="275"/>
  <c r="X48" i="275"/>
  <c r="N48" i="275"/>
  <c r="M48" i="276"/>
  <c r="V48" i="276"/>
  <c r="G48" i="276"/>
  <c r="L48" i="276"/>
  <c r="E48" i="276"/>
  <c r="N53" i="276" s="1"/>
  <c r="I48" i="276"/>
  <c r="F48" i="276"/>
  <c r="D18" i="276"/>
  <c r="C18" i="276" s="1"/>
  <c r="K48" i="276"/>
  <c r="P48" i="276"/>
  <c r="N48" i="276"/>
  <c r="R48" i="276"/>
  <c r="M32" i="275"/>
  <c r="C32" i="275" s="1"/>
  <c r="D16" i="274"/>
  <c r="C16" i="274" s="1"/>
  <c r="I22" i="275"/>
  <c r="I23" i="275" s="1"/>
  <c r="I24" i="275" s="1"/>
  <c r="I25" i="275" s="1"/>
  <c r="I26" i="275" s="1"/>
  <c r="I27" i="275" s="1"/>
  <c r="D23" i="274"/>
  <c r="J29" i="274"/>
  <c r="I28" i="275"/>
  <c r="T48" i="275"/>
  <c r="G26" i="275"/>
  <c r="X48" i="274"/>
  <c r="Y48" i="275"/>
  <c r="O48" i="275"/>
  <c r="I22" i="274"/>
  <c r="I23" i="274" s="1"/>
  <c r="I24" i="274" s="1"/>
  <c r="I25" i="274" s="1"/>
  <c r="I26" i="274" s="1"/>
  <c r="I27" i="274" s="1"/>
  <c r="V48" i="275"/>
  <c r="P48" i="275"/>
  <c r="R36" i="275"/>
  <c r="R48" i="275" s="1"/>
  <c r="F19" i="275"/>
  <c r="F20" i="275" s="1"/>
  <c r="F21" i="275" s="1"/>
  <c r="F22" i="275" s="1"/>
  <c r="F23" i="275" s="1"/>
  <c r="F24" i="275" s="1"/>
  <c r="G19" i="275"/>
  <c r="H21" i="275"/>
  <c r="H22" i="275" s="1"/>
  <c r="H23" i="275" s="1"/>
  <c r="H24" i="275" s="1"/>
  <c r="H25" i="275" s="1"/>
  <c r="H26" i="275" s="1"/>
  <c r="M25" i="275"/>
  <c r="F18" i="275"/>
  <c r="K24" i="275"/>
  <c r="K25" i="275" s="1"/>
  <c r="K26" i="275" s="1"/>
  <c r="K27" i="275" s="1"/>
  <c r="K28" i="275" s="1"/>
  <c r="K29" i="275" s="1"/>
  <c r="K30" i="275"/>
  <c r="Q48" i="275"/>
  <c r="W48" i="275"/>
  <c r="E17" i="275"/>
  <c r="L24" i="275"/>
  <c r="S33" i="275"/>
  <c r="S34" i="275" s="1"/>
  <c r="S35" i="275" s="1"/>
  <c r="S36" i="275" s="1"/>
  <c r="S37" i="275" s="1"/>
  <c r="C37" i="275" s="1"/>
  <c r="L25" i="275"/>
  <c r="L26" i="275" s="1"/>
  <c r="L27" i="275" s="1"/>
  <c r="L28" i="275" s="1"/>
  <c r="L29" i="275" s="1"/>
  <c r="L30" i="275" s="1"/>
  <c r="H27" i="275"/>
  <c r="E24" i="275"/>
  <c r="M26" i="274"/>
  <c r="M27" i="274" s="1"/>
  <c r="M28" i="274" s="1"/>
  <c r="M29" i="274" s="1"/>
  <c r="M30" i="274" s="1"/>
  <c r="M31" i="274" s="1"/>
  <c r="J23" i="274"/>
  <c r="J24" i="274" s="1"/>
  <c r="J25" i="274" s="1"/>
  <c r="J26" i="274" s="1"/>
  <c r="J27" i="274" s="1"/>
  <c r="J28" i="274" s="1"/>
  <c r="O48" i="274"/>
  <c r="G19" i="274"/>
  <c r="I28" i="274"/>
  <c r="M25" i="274"/>
  <c r="G20" i="274"/>
  <c r="G21" i="274" s="1"/>
  <c r="G22" i="274" s="1"/>
  <c r="G23" i="274" s="1"/>
  <c r="G24" i="274" s="1"/>
  <c r="G25" i="274" s="1"/>
  <c r="R48" i="274"/>
  <c r="T48" i="274"/>
  <c r="V48" i="274"/>
  <c r="P48" i="274"/>
  <c r="N48" i="274"/>
  <c r="S48" i="274"/>
  <c r="U48" i="274"/>
  <c r="W48" i="274"/>
  <c r="E17" i="274"/>
  <c r="H27" i="274"/>
  <c r="E18" i="274"/>
  <c r="E19" i="274" s="1"/>
  <c r="E20" i="274" s="1"/>
  <c r="E21" i="274" s="1"/>
  <c r="E22" i="274" s="1"/>
  <c r="E23" i="274" s="1"/>
  <c r="H20" i="274"/>
  <c r="K23" i="274"/>
  <c r="F18" i="274"/>
  <c r="E24" i="274"/>
  <c r="K30" i="274"/>
  <c r="L24" i="274"/>
  <c r="Q31" i="274"/>
  <c r="Q32" i="274" s="1"/>
  <c r="Q33" i="274" s="1"/>
  <c r="Q34" i="274" s="1"/>
  <c r="C34" i="274" s="1"/>
  <c r="K24" i="274"/>
  <c r="K25" i="274" s="1"/>
  <c r="K26" i="274" s="1"/>
  <c r="K27" i="274" s="1"/>
  <c r="K28" i="274" s="1"/>
  <c r="K29" i="274" s="1"/>
  <c r="L25" i="274"/>
  <c r="L26" i="274" s="1"/>
  <c r="L27" i="274" s="1"/>
  <c r="L28" i="274" s="1"/>
  <c r="L29" i="274" s="1"/>
  <c r="L30" i="274" s="1"/>
  <c r="F19" i="274"/>
  <c r="F20" i="274" s="1"/>
  <c r="F21" i="274" s="1"/>
  <c r="F22" i="274" s="1"/>
  <c r="F23" i="274" s="1"/>
  <c r="F24" i="274" s="1"/>
  <c r="AD48" i="273"/>
  <c r="AE48" i="273"/>
  <c r="AB48" i="273"/>
  <c r="AA48" i="273"/>
  <c r="AC41" i="273"/>
  <c r="Z38" i="273"/>
  <c r="Z48" i="273" s="1"/>
  <c r="Y38" i="273"/>
  <c r="Y37" i="273"/>
  <c r="X37" i="273"/>
  <c r="R37" i="273"/>
  <c r="X36" i="273"/>
  <c r="W36" i="273"/>
  <c r="W37" i="273" s="1"/>
  <c r="Q36" i="273"/>
  <c r="W35" i="273"/>
  <c r="V35" i="273"/>
  <c r="V36" i="273" s="1"/>
  <c r="V37" i="273" s="1"/>
  <c r="Q35" i="273"/>
  <c r="P35" i="273"/>
  <c r="V34" i="273"/>
  <c r="U34" i="273"/>
  <c r="U35" i="273" s="1"/>
  <c r="U36" i="273" s="1"/>
  <c r="T34" i="273"/>
  <c r="T35" i="273" s="1"/>
  <c r="T36" i="273" s="1"/>
  <c r="T37" i="273" s="1"/>
  <c r="O34" i="273"/>
  <c r="U33" i="273"/>
  <c r="T33" i="273"/>
  <c r="N33" i="273"/>
  <c r="T32" i="273"/>
  <c r="S32" i="273"/>
  <c r="S33" i="273" s="1"/>
  <c r="S34" i="273" s="1"/>
  <c r="S35" i="273" s="1"/>
  <c r="S36" i="273" s="1"/>
  <c r="S37" i="273" s="1"/>
  <c r="S31" i="273"/>
  <c r="R31" i="273"/>
  <c r="R32" i="273" s="1"/>
  <c r="R33" i="273" s="1"/>
  <c r="R34" i="273" s="1"/>
  <c r="R35" i="273" s="1"/>
  <c r="R36" i="273" s="1"/>
  <c r="R30" i="273"/>
  <c r="Q30" i="273"/>
  <c r="Q31" i="273" s="1"/>
  <c r="Q32" i="273" s="1"/>
  <c r="Q33" i="273" s="1"/>
  <c r="Q34" i="273" s="1"/>
  <c r="Q29" i="273"/>
  <c r="P29" i="273"/>
  <c r="P30" i="273" s="1"/>
  <c r="P31" i="273" s="1"/>
  <c r="P32" i="273" s="1"/>
  <c r="P33" i="273" s="1"/>
  <c r="P34" i="273" s="1"/>
  <c r="P28" i="273"/>
  <c r="O28" i="273"/>
  <c r="O29" i="273" s="1"/>
  <c r="O30" i="273" s="1"/>
  <c r="O27" i="273"/>
  <c r="N27" i="273"/>
  <c r="N28" i="273" s="1"/>
  <c r="N29" i="273" s="1"/>
  <c r="N30" i="273" s="1"/>
  <c r="N31" i="273" s="1"/>
  <c r="N32" i="273" s="1"/>
  <c r="N26" i="273"/>
  <c r="M32" i="273"/>
  <c r="L24" i="273"/>
  <c r="K30" i="273"/>
  <c r="J23" i="273"/>
  <c r="J24" i="273" s="1"/>
  <c r="J25" i="273" s="1"/>
  <c r="J26" i="273" s="1"/>
  <c r="J27" i="273" s="1"/>
  <c r="J28" i="273" s="1"/>
  <c r="I28" i="273"/>
  <c r="H20" i="273"/>
  <c r="G26" i="273"/>
  <c r="F18" i="273"/>
  <c r="E24" i="273"/>
  <c r="L297" i="1" l="1"/>
  <c r="L296" i="1"/>
  <c r="C31" i="274"/>
  <c r="C35" i="273"/>
  <c r="C33" i="275"/>
  <c r="C25" i="274"/>
  <c r="C35" i="275"/>
  <c r="C36" i="275"/>
  <c r="C24" i="275"/>
  <c r="C34" i="275"/>
  <c r="C28" i="275"/>
  <c r="C28" i="274"/>
  <c r="C27" i="275"/>
  <c r="C30" i="275"/>
  <c r="C32" i="274"/>
  <c r="C24" i="274"/>
  <c r="AC48" i="273"/>
  <c r="C41" i="273"/>
  <c r="D18" i="275"/>
  <c r="C17" i="275"/>
  <c r="C29" i="274"/>
  <c r="C23" i="274"/>
  <c r="D18" i="274"/>
  <c r="C17" i="274"/>
  <c r="D19" i="279"/>
  <c r="C18" i="279"/>
  <c r="C18" i="281"/>
  <c r="D19" i="281"/>
  <c r="D19" i="282"/>
  <c r="C18" i="282"/>
  <c r="C34" i="273"/>
  <c r="C23" i="275"/>
  <c r="C29" i="275"/>
  <c r="C33" i="274"/>
  <c r="C18" i="280"/>
  <c r="D19" i="280"/>
  <c r="C18" i="277"/>
  <c r="D19" i="277"/>
  <c r="C25" i="275"/>
  <c r="C36" i="273"/>
  <c r="C38" i="273"/>
  <c r="C30" i="274"/>
  <c r="C27" i="274"/>
  <c r="C26" i="275"/>
  <c r="C26" i="274"/>
  <c r="D17" i="273"/>
  <c r="C14" i="273"/>
  <c r="T7" i="288"/>
  <c r="J301" i="1"/>
  <c r="K301" i="1" s="1"/>
  <c r="T7" i="286"/>
  <c r="J300" i="1"/>
  <c r="K300" i="1" s="1"/>
  <c r="T7" i="285"/>
  <c r="J299" i="1"/>
  <c r="K299" i="1" s="1"/>
  <c r="C48" i="284"/>
  <c r="D48" i="284"/>
  <c r="B48" i="284" s="1"/>
  <c r="D19" i="283"/>
  <c r="C19" i="283" s="1"/>
  <c r="G48" i="275"/>
  <c r="L48" i="275"/>
  <c r="I48" i="274"/>
  <c r="J48" i="275"/>
  <c r="E20" i="279"/>
  <c r="K48" i="275"/>
  <c r="D20" i="278"/>
  <c r="C20" i="278" s="1"/>
  <c r="Y48" i="273"/>
  <c r="G48" i="274"/>
  <c r="M48" i="275"/>
  <c r="H48" i="274"/>
  <c r="I48" i="275"/>
  <c r="E48" i="274"/>
  <c r="N53" i="274" s="1"/>
  <c r="D19" i="276"/>
  <c r="C19" i="276" s="1"/>
  <c r="E48" i="275"/>
  <c r="N53" i="275" s="1"/>
  <c r="M48" i="274"/>
  <c r="V48" i="273"/>
  <c r="L48" i="274"/>
  <c r="F48" i="275"/>
  <c r="S48" i="275"/>
  <c r="H48" i="275"/>
  <c r="F48" i="274"/>
  <c r="J48" i="274"/>
  <c r="N48" i="273"/>
  <c r="K48" i="274"/>
  <c r="Q48" i="274"/>
  <c r="D16" i="273"/>
  <c r="C16" i="273" s="1"/>
  <c r="J22" i="273"/>
  <c r="D23" i="273"/>
  <c r="J29" i="273"/>
  <c r="E18" i="273"/>
  <c r="E19" i="273" s="1"/>
  <c r="E20" i="273" s="1"/>
  <c r="E21" i="273" s="1"/>
  <c r="E22" i="273" s="1"/>
  <c r="E23" i="273" s="1"/>
  <c r="W48" i="273"/>
  <c r="X48" i="273"/>
  <c r="E17" i="273"/>
  <c r="K23" i="273"/>
  <c r="O31" i="273"/>
  <c r="O32" i="273" s="1"/>
  <c r="O33" i="273" s="1"/>
  <c r="C33" i="273" s="1"/>
  <c r="S48" i="273"/>
  <c r="Q48" i="273"/>
  <c r="T48" i="273"/>
  <c r="U37" i="273"/>
  <c r="U48" i="273" s="1"/>
  <c r="P48" i="273"/>
  <c r="R48" i="273"/>
  <c r="G20" i="273"/>
  <c r="G21" i="273" s="1"/>
  <c r="G22" i="273" s="1"/>
  <c r="G23" i="273" s="1"/>
  <c r="G24" i="273" s="1"/>
  <c r="G25" i="273" s="1"/>
  <c r="L25" i="273"/>
  <c r="L26" i="273" s="1"/>
  <c r="L27" i="273" s="1"/>
  <c r="L28" i="273" s="1"/>
  <c r="L29" i="273" s="1"/>
  <c r="L30" i="273" s="1"/>
  <c r="G19" i="273"/>
  <c r="H21" i="273"/>
  <c r="H22" i="273" s="1"/>
  <c r="H23" i="273" s="1"/>
  <c r="H24" i="273" s="1"/>
  <c r="H25" i="273" s="1"/>
  <c r="H26" i="273" s="1"/>
  <c r="M25" i="273"/>
  <c r="I21" i="273"/>
  <c r="I22" i="273"/>
  <c r="I23" i="273" s="1"/>
  <c r="I24" i="273" s="1"/>
  <c r="I25" i="273" s="1"/>
  <c r="I26" i="273" s="1"/>
  <c r="I27" i="273" s="1"/>
  <c r="K24" i="273"/>
  <c r="K25" i="273" s="1"/>
  <c r="K26" i="273" s="1"/>
  <c r="K27" i="273" s="1"/>
  <c r="K28" i="273" s="1"/>
  <c r="K29" i="273" s="1"/>
  <c r="M26" i="273"/>
  <c r="M27" i="273" s="1"/>
  <c r="M28" i="273" s="1"/>
  <c r="M29" i="273" s="1"/>
  <c r="M30" i="273" s="1"/>
  <c r="M31" i="273" s="1"/>
  <c r="L31" i="273"/>
  <c r="F19" i="273"/>
  <c r="F20" i="273" s="1"/>
  <c r="F21" i="273" s="1"/>
  <c r="F22" i="273" s="1"/>
  <c r="F23" i="273" s="1"/>
  <c r="F24" i="273" s="1"/>
  <c r="F25" i="273"/>
  <c r="H27" i="273"/>
  <c r="C28" i="273" l="1"/>
  <c r="C25" i="273"/>
  <c r="C29" i="273"/>
  <c r="C24" i="273"/>
  <c r="C26" i="273"/>
  <c r="C30" i="273"/>
  <c r="C17" i="273"/>
  <c r="C37" i="273"/>
  <c r="C18" i="275"/>
  <c r="D19" i="275"/>
  <c r="C19" i="279"/>
  <c r="D20" i="279"/>
  <c r="C32" i="273"/>
  <c r="C23" i="273"/>
  <c r="C19" i="282"/>
  <c r="D20" i="282"/>
  <c r="C18" i="274"/>
  <c r="D19" i="274"/>
  <c r="C19" i="280"/>
  <c r="D20" i="280"/>
  <c r="C31" i="273"/>
  <c r="D18" i="273"/>
  <c r="C18" i="273" s="1"/>
  <c r="C27" i="273"/>
  <c r="C19" i="277"/>
  <c r="D20" i="277"/>
  <c r="C19" i="281"/>
  <c r="D20" i="281"/>
  <c r="S7" i="284"/>
  <c r="C50" i="284"/>
  <c r="D20" i="283"/>
  <c r="C20" i="283" s="1"/>
  <c r="E21" i="279"/>
  <c r="D21" i="278"/>
  <c r="C21" i="278" s="1"/>
  <c r="D20" i="276"/>
  <c r="C20" i="276" s="1"/>
  <c r="J48" i="273"/>
  <c r="I48" i="273"/>
  <c r="G48" i="273"/>
  <c r="E48" i="273"/>
  <c r="N53" i="273" s="1"/>
  <c r="K48" i="273"/>
  <c r="H48" i="273"/>
  <c r="O48" i="273"/>
  <c r="F48" i="273"/>
  <c r="M48" i="273"/>
  <c r="R7" i="273"/>
  <c r="I295" i="1" s="1"/>
  <c r="L48" i="273"/>
  <c r="W42" i="7"/>
  <c r="X42" i="7"/>
  <c r="Y42" i="7"/>
  <c r="AC42" i="7"/>
  <c r="AC41" i="7"/>
  <c r="Y37" i="7"/>
  <c r="D19" i="273" l="1"/>
  <c r="C19" i="273" s="1"/>
  <c r="AC49" i="7"/>
  <c r="C20" i="282"/>
  <c r="D21" i="282"/>
  <c r="C20" i="279"/>
  <c r="D21" i="279"/>
  <c r="C20" i="280"/>
  <c r="D21" i="280"/>
  <c r="C20" i="281"/>
  <c r="D21" i="281"/>
  <c r="C20" i="277"/>
  <c r="D21" i="277"/>
  <c r="C19" i="275"/>
  <c r="D20" i="275"/>
  <c r="C19" i="274"/>
  <c r="D20" i="274"/>
  <c r="C42" i="7"/>
  <c r="T7" i="284"/>
  <c r="J298" i="1"/>
  <c r="K298" i="1" s="1"/>
  <c r="D21" i="283"/>
  <c r="C21" i="283" s="1"/>
  <c r="E22" i="279"/>
  <c r="D22" i="278"/>
  <c r="C22" i="278" s="1"/>
  <c r="D21" i="276"/>
  <c r="C21" i="276" s="1"/>
  <c r="L295" i="1"/>
  <c r="D20" i="273"/>
  <c r="C20" i="273" s="1"/>
  <c r="C21" i="281" l="1"/>
  <c r="D22" i="281"/>
  <c r="C22" i="281" s="1"/>
  <c r="C21" i="277"/>
  <c r="D22" i="277"/>
  <c r="C22" i="277" s="1"/>
  <c r="C20" i="274"/>
  <c r="D21" i="274"/>
  <c r="C21" i="282"/>
  <c r="D22" i="282"/>
  <c r="C20" i="275"/>
  <c r="D21" i="275"/>
  <c r="C21" i="279"/>
  <c r="D22" i="279"/>
  <c r="C22" i="279" s="1"/>
  <c r="C21" i="280"/>
  <c r="D22" i="280"/>
  <c r="D22" i="283"/>
  <c r="E23" i="279"/>
  <c r="C23" i="279" s="1"/>
  <c r="C48" i="278"/>
  <c r="D48" i="278"/>
  <c r="B48" i="278" s="1"/>
  <c r="D22" i="276"/>
  <c r="C22" i="276" s="1"/>
  <c r="D21" i="273"/>
  <c r="C21" i="273" s="1"/>
  <c r="AD42" i="187"/>
  <c r="C43" i="187"/>
  <c r="AC41" i="187"/>
  <c r="V41" i="7"/>
  <c r="V35" i="7"/>
  <c r="D48" i="279" l="1"/>
  <c r="D48" i="281"/>
  <c r="B48" i="281" s="1"/>
  <c r="C48" i="277"/>
  <c r="C22" i="280"/>
  <c r="C48" i="280" s="1"/>
  <c r="D48" i="280"/>
  <c r="B48" i="280" s="1"/>
  <c r="C21" i="275"/>
  <c r="D22" i="275"/>
  <c r="C22" i="275" s="1"/>
  <c r="C22" i="282"/>
  <c r="C48" i="282" s="1"/>
  <c r="D48" i="282"/>
  <c r="B48" i="282" s="1"/>
  <c r="D48" i="277"/>
  <c r="B48" i="277" s="1"/>
  <c r="C48" i="281"/>
  <c r="C22" i="283"/>
  <c r="C48" i="283" s="1"/>
  <c r="D48" i="283"/>
  <c r="B48" i="283" s="1"/>
  <c r="C21" i="274"/>
  <c r="D22" i="274"/>
  <c r="AD46" i="187"/>
  <c r="C42" i="187"/>
  <c r="C48" i="279"/>
  <c r="E48" i="279"/>
  <c r="D48" i="276"/>
  <c r="B48" i="276" s="1"/>
  <c r="S7" i="278"/>
  <c r="C50" i="278"/>
  <c r="C48" i="276"/>
  <c r="C50" i="276" s="1"/>
  <c r="D22" i="273"/>
  <c r="C22" i="273" s="1"/>
  <c r="X51" i="156"/>
  <c r="X56" i="7"/>
  <c r="B48" i="279" l="1"/>
  <c r="C48" i="275"/>
  <c r="S7" i="275" s="1"/>
  <c r="S7" i="280"/>
  <c r="C50" i="280"/>
  <c r="C50" i="282"/>
  <c r="S7" i="282"/>
  <c r="S7" i="281"/>
  <c r="C50" i="281"/>
  <c r="D48" i="275"/>
  <c r="B48" i="275" s="1"/>
  <c r="C22" i="274"/>
  <c r="C48" i="274" s="1"/>
  <c r="D48" i="274"/>
  <c r="B48" i="274" s="1"/>
  <c r="C50" i="277"/>
  <c r="S7" i="277"/>
  <c r="S7" i="283"/>
  <c r="C50" i="283"/>
  <c r="N53" i="279"/>
  <c r="S7" i="279"/>
  <c r="C50" i="279"/>
  <c r="T7" i="278"/>
  <c r="J292" i="1"/>
  <c r="K292" i="1" s="1"/>
  <c r="S7" i="276"/>
  <c r="C48" i="273"/>
  <c r="D48" i="273"/>
  <c r="B48" i="273" s="1"/>
  <c r="AE123" i="79"/>
  <c r="C50" i="275" l="1"/>
  <c r="T7" i="275"/>
  <c r="J297" i="1"/>
  <c r="K297" i="1" s="1"/>
  <c r="S7" i="274"/>
  <c r="C50" i="274"/>
  <c r="T7" i="280"/>
  <c r="J290" i="1"/>
  <c r="K290" i="1" s="1"/>
  <c r="T7" i="277"/>
  <c r="J293" i="1"/>
  <c r="K293" i="1" s="1"/>
  <c r="J289" i="1"/>
  <c r="K289" i="1" s="1"/>
  <c r="T7" i="281"/>
  <c r="T7" i="282"/>
  <c r="J288" i="1"/>
  <c r="K288" i="1" s="1"/>
  <c r="AE153" i="79"/>
  <c r="AE154" i="79"/>
  <c r="AE155" i="79"/>
  <c r="T7" i="283"/>
  <c r="J287" i="1"/>
  <c r="K287" i="1" s="1"/>
  <c r="AV327" i="1"/>
  <c r="AV329" i="1" s="1"/>
  <c r="AE152" i="79"/>
  <c r="T7" i="279"/>
  <c r="J291" i="1"/>
  <c r="K291" i="1" s="1"/>
  <c r="T7" i="276"/>
  <c r="J294" i="1"/>
  <c r="K294" i="1" s="1"/>
  <c r="AE151" i="79"/>
  <c r="S7" i="273"/>
  <c r="C50" i="273"/>
  <c r="J296" i="1" l="1"/>
  <c r="K296" i="1" s="1"/>
  <c r="T7" i="274"/>
  <c r="AE157" i="79"/>
  <c r="L289" i="1"/>
  <c r="L290" i="1"/>
  <c r="L288" i="1"/>
  <c r="T7" i="273"/>
  <c r="J295" i="1"/>
  <c r="K295" i="1" s="1"/>
  <c r="AP158" i="1"/>
  <c r="AP157" i="1"/>
  <c r="AA39" i="73"/>
  <c r="AA40" i="66"/>
  <c r="C40" i="66" s="1"/>
  <c r="AA39" i="66"/>
  <c r="Z37" i="66"/>
  <c r="Z48" i="66" s="1"/>
  <c r="AA40" i="73"/>
  <c r="C40" i="73" s="1"/>
  <c r="Z37" i="73"/>
  <c r="Z48" i="73" s="1"/>
  <c r="AA14" i="248"/>
  <c r="AA48" i="66" l="1"/>
  <c r="AA46" i="73"/>
  <c r="C46" i="73" s="1"/>
  <c r="C39" i="73"/>
  <c r="AA41" i="248"/>
  <c r="C41" i="248" s="1"/>
  <c r="AA44" i="248"/>
  <c r="C44" i="248" s="1"/>
  <c r="AA42" i="248"/>
  <c r="C42" i="248" s="1"/>
  <c r="AA43" i="248"/>
  <c r="C43" i="248" s="1"/>
  <c r="AA45" i="248"/>
  <c r="C45" i="248" s="1"/>
  <c r="AA46" i="248"/>
  <c r="C46" i="248" s="1"/>
  <c r="AB41" i="52"/>
  <c r="AB40" i="52"/>
  <c r="AA39" i="244"/>
  <c r="AA40" i="244"/>
  <c r="AB41" i="257"/>
  <c r="C41" i="257" s="1"/>
  <c r="AB40" i="257"/>
  <c r="AB14" i="258"/>
  <c r="AR276" i="1"/>
  <c r="AA48" i="73" l="1"/>
  <c r="AB48" i="52"/>
  <c r="AA48" i="244"/>
  <c r="C39" i="244"/>
  <c r="AB43" i="258"/>
  <c r="C43" i="258" s="1"/>
  <c r="AB44" i="258"/>
  <c r="C44" i="258" s="1"/>
  <c r="AB42" i="258"/>
  <c r="C42" i="258" s="1"/>
  <c r="AB45" i="258"/>
  <c r="AB46" i="258"/>
  <c r="C46" i="258" s="1"/>
  <c r="C40" i="257"/>
  <c r="AB48" i="257"/>
  <c r="AC14" i="14"/>
  <c r="AC44" i="14" l="1"/>
  <c r="C44" i="14" s="1"/>
  <c r="AC46" i="14"/>
  <c r="C46" i="14" s="1"/>
  <c r="AC45" i="14"/>
  <c r="C45" i="14" s="1"/>
  <c r="C45" i="258"/>
  <c r="AC43" i="14"/>
  <c r="C43" i="14" s="1"/>
  <c r="AC42" i="14"/>
  <c r="C42" i="14" s="1"/>
  <c r="K231" i="1"/>
  <c r="K225" i="1"/>
  <c r="AC41" i="267"/>
  <c r="AC41" i="268"/>
  <c r="AB41" i="261"/>
  <c r="C41" i="261" s="1"/>
  <c r="AB41" i="260"/>
  <c r="C41" i="260" s="1"/>
  <c r="AB41" i="258"/>
  <c r="C41" i="258" s="1"/>
  <c r="Y41" i="243"/>
  <c r="C41" i="243" s="1"/>
  <c r="Y41" i="240"/>
  <c r="C41" i="240" s="1"/>
  <c r="Y41" i="239"/>
  <c r="C41" i="239" s="1"/>
  <c r="Y41" i="238"/>
  <c r="C41" i="238" s="1"/>
  <c r="Y41" i="237"/>
  <c r="C41" i="237" s="1"/>
  <c r="Y40" i="237"/>
  <c r="Y41" i="190"/>
  <c r="C41" i="190" s="1"/>
  <c r="Y41" i="185"/>
  <c r="C41" i="185" s="1"/>
  <c r="X41" i="174"/>
  <c r="C41" i="174" s="1"/>
  <c r="X41" i="164"/>
  <c r="C41" i="164" s="1"/>
  <c r="X41" i="104"/>
  <c r="C41" i="104" s="1"/>
  <c r="X41" i="163"/>
  <c r="C41" i="163" s="1"/>
  <c r="Y41" i="166"/>
  <c r="C41" i="166" s="1"/>
  <c r="X41" i="165"/>
  <c r="C41" i="165" s="1"/>
  <c r="X41" i="162"/>
  <c r="C41" i="162" s="1"/>
  <c r="Y41" i="161"/>
  <c r="V41" i="213"/>
  <c r="C41" i="213" s="1"/>
  <c r="V41" i="212"/>
  <c r="C41" i="212" s="1"/>
  <c r="W41" i="232"/>
  <c r="C41" i="232" s="1"/>
  <c r="V41" i="211"/>
  <c r="C41" i="211" s="1"/>
  <c r="V41" i="206"/>
  <c r="C41" i="206" s="1"/>
  <c r="V41" i="210"/>
  <c r="C41" i="210" s="1"/>
  <c r="V41" i="209"/>
  <c r="C41" i="209" s="1"/>
  <c r="V41" i="208"/>
  <c r="C41" i="208" s="1"/>
  <c r="V41" i="207"/>
  <c r="C41" i="207" s="1"/>
  <c r="V41" i="235"/>
  <c r="C41" i="235" s="1"/>
  <c r="V41" i="234"/>
  <c r="C41" i="234" s="1"/>
  <c r="V41" i="233"/>
  <c r="C41" i="233" s="1"/>
  <c r="X41" i="179"/>
  <c r="C41" i="179" s="1"/>
  <c r="W41" i="229"/>
  <c r="C41" i="229" s="1"/>
  <c r="W41" i="228"/>
  <c r="C41" i="228" s="1"/>
  <c r="W41" i="224"/>
  <c r="C41" i="224" s="1"/>
  <c r="W41" i="223"/>
  <c r="C41" i="223" s="1"/>
  <c r="W41" i="222"/>
  <c r="C41" i="222" s="1"/>
  <c r="V41" i="131"/>
  <c r="C41" i="131" s="1"/>
  <c r="Y41" i="157"/>
  <c r="W41" i="157"/>
  <c r="V41" i="159"/>
  <c r="V41" i="160"/>
  <c r="Y41" i="158"/>
  <c r="X41" i="158"/>
  <c r="Y41" i="156"/>
  <c r="X41" i="156"/>
  <c r="W41" i="156"/>
  <c r="Y41" i="181"/>
  <c r="W41" i="181"/>
  <c r="V41" i="125"/>
  <c r="W41" i="125"/>
  <c r="V41" i="124"/>
  <c r="C41" i="124" s="1"/>
  <c r="X41" i="169"/>
  <c r="W41" i="169"/>
  <c r="W41" i="152"/>
  <c r="C41" i="152" s="1"/>
  <c r="AC46" i="236"/>
  <c r="Y41" i="236"/>
  <c r="C41" i="236" s="1"/>
  <c r="C41" i="125" l="1"/>
  <c r="C41" i="268"/>
  <c r="AC48" i="268"/>
  <c r="C41" i="267"/>
  <c r="AC48" i="267"/>
  <c r="C41" i="156"/>
  <c r="C41" i="157"/>
  <c r="C41" i="169"/>
  <c r="C41" i="158"/>
  <c r="C41" i="181"/>
  <c r="W41" i="180"/>
  <c r="C41" i="180" s="1"/>
  <c r="AC45" i="180"/>
  <c r="X41" i="151"/>
  <c r="C41" i="151" s="1"/>
  <c r="W41" i="147" l="1"/>
  <c r="C41" i="147" s="1"/>
  <c r="W41" i="146"/>
  <c r="C41" i="146" s="1"/>
  <c r="AC45" i="146"/>
  <c r="V41" i="144"/>
  <c r="W41" i="144"/>
  <c r="W41" i="135"/>
  <c r="C41" i="135" s="1"/>
  <c r="AC44" i="135"/>
  <c r="C41" i="144" l="1"/>
  <c r="C41" i="143"/>
  <c r="AC45" i="143"/>
  <c r="V41" i="142" l="1"/>
  <c r="W41" i="142"/>
  <c r="W41" i="129"/>
  <c r="V41" i="128"/>
  <c r="C41" i="128" s="1"/>
  <c r="V41" i="130"/>
  <c r="Y41" i="130"/>
  <c r="V41" i="109"/>
  <c r="C41" i="109" s="1"/>
  <c r="AB48" i="114"/>
  <c r="W41" i="137"/>
  <c r="C41" i="137" s="1"/>
  <c r="AC45" i="137"/>
  <c r="W41" i="90"/>
  <c r="V41" i="90"/>
  <c r="C41" i="90" s="1"/>
  <c r="X41" i="141"/>
  <c r="W41" i="141"/>
  <c r="V41" i="40"/>
  <c r="C41" i="40" s="1"/>
  <c r="AC44" i="96"/>
  <c r="AB44" i="96"/>
  <c r="AA44" i="96"/>
  <c r="Z44" i="96"/>
  <c r="Y44" i="96"/>
  <c r="Y41" i="33"/>
  <c r="C41" i="33" s="1"/>
  <c r="AC42" i="15"/>
  <c r="AC48" i="9"/>
  <c r="Z41" i="9"/>
  <c r="C41" i="9" s="1"/>
  <c r="AC43" i="54"/>
  <c r="Z41" i="75"/>
  <c r="C41" i="75" s="1"/>
  <c r="AC48" i="74"/>
  <c r="AA41" i="52"/>
  <c r="C41" i="52" s="1"/>
  <c r="C41" i="51"/>
  <c r="AC49" i="50"/>
  <c r="AB49" i="50"/>
  <c r="W41" i="49"/>
  <c r="AC48" i="49"/>
  <c r="Y41" i="139"/>
  <c r="C41" i="139" s="1"/>
  <c r="AC46" i="139"/>
  <c r="Y41" i="7"/>
  <c r="X41" i="7"/>
  <c r="W41" i="7"/>
  <c r="AT286" i="1"/>
  <c r="AT285" i="1"/>
  <c r="AT284" i="1"/>
  <c r="Z38" i="272"/>
  <c r="Z48" i="272" s="1"/>
  <c r="Y38" i="272"/>
  <c r="Y37" i="272"/>
  <c r="X37" i="272"/>
  <c r="R37" i="272"/>
  <c r="X36" i="272"/>
  <c r="W36" i="272"/>
  <c r="W37" i="272" s="1"/>
  <c r="Q36" i="272"/>
  <c r="W35" i="272"/>
  <c r="V35" i="272"/>
  <c r="V36" i="272" s="1"/>
  <c r="Q35" i="272"/>
  <c r="P35" i="272"/>
  <c r="V34" i="272"/>
  <c r="U34" i="272"/>
  <c r="U35" i="272" s="1"/>
  <c r="U36" i="272" s="1"/>
  <c r="U37" i="272" s="1"/>
  <c r="T34" i="272"/>
  <c r="T35" i="272" s="1"/>
  <c r="T36" i="272" s="1"/>
  <c r="T37" i="272" s="1"/>
  <c r="O34" i="272"/>
  <c r="U33" i="272"/>
  <c r="T33" i="272"/>
  <c r="N33" i="272"/>
  <c r="T32" i="272"/>
  <c r="S32" i="272"/>
  <c r="S33" i="272" s="1"/>
  <c r="S34" i="272" s="1"/>
  <c r="S35" i="272" s="1"/>
  <c r="S36" i="272" s="1"/>
  <c r="S37" i="272" s="1"/>
  <c r="S31" i="272"/>
  <c r="R31" i="272"/>
  <c r="R32" i="272" s="1"/>
  <c r="R30" i="272"/>
  <c r="Q30" i="272"/>
  <c r="Q31" i="272" s="1"/>
  <c r="Q32" i="272" s="1"/>
  <c r="Q33" i="272" s="1"/>
  <c r="Q34" i="272" s="1"/>
  <c r="Q29" i="272"/>
  <c r="P29" i="272"/>
  <c r="P30" i="272" s="1"/>
  <c r="P31" i="272" s="1"/>
  <c r="P32" i="272" s="1"/>
  <c r="P33" i="272" s="1"/>
  <c r="P34" i="272" s="1"/>
  <c r="P28" i="272"/>
  <c r="O28" i="272"/>
  <c r="O29" i="272" s="1"/>
  <c r="O30" i="272" s="1"/>
  <c r="O31" i="272" s="1"/>
  <c r="O32" i="272" s="1"/>
  <c r="O33" i="272" s="1"/>
  <c r="O27" i="272"/>
  <c r="N27" i="272"/>
  <c r="N28" i="272" s="1"/>
  <c r="N26" i="272"/>
  <c r="Z38" i="271"/>
  <c r="Z48" i="271" s="1"/>
  <c r="Y38" i="271"/>
  <c r="Y37" i="271"/>
  <c r="X37" i="271"/>
  <c r="R37" i="271"/>
  <c r="X36" i="271"/>
  <c r="W36" i="271"/>
  <c r="W37" i="271" s="1"/>
  <c r="Q36" i="271"/>
  <c r="W35" i="271"/>
  <c r="V35" i="271"/>
  <c r="V36" i="271" s="1"/>
  <c r="V37" i="271" s="1"/>
  <c r="Q35" i="271"/>
  <c r="P35" i="271"/>
  <c r="V34" i="271"/>
  <c r="U34" i="271"/>
  <c r="U35" i="271" s="1"/>
  <c r="T34" i="271"/>
  <c r="T35" i="271" s="1"/>
  <c r="O34" i="271"/>
  <c r="U33" i="271"/>
  <c r="T33" i="271"/>
  <c r="N33" i="271"/>
  <c r="T32" i="271"/>
  <c r="S32" i="271"/>
  <c r="S33" i="271" s="1"/>
  <c r="S34" i="271" s="1"/>
  <c r="S35" i="271" s="1"/>
  <c r="S36" i="271" s="1"/>
  <c r="S37" i="271" s="1"/>
  <c r="S31" i="271"/>
  <c r="R31" i="271"/>
  <c r="R32" i="271" s="1"/>
  <c r="R33" i="271" s="1"/>
  <c r="R34" i="271" s="1"/>
  <c r="R35" i="271" s="1"/>
  <c r="R30" i="271"/>
  <c r="Q30" i="271"/>
  <c r="Q31" i="271" s="1"/>
  <c r="Q29" i="271"/>
  <c r="P29" i="271"/>
  <c r="P30" i="271" s="1"/>
  <c r="P28" i="271"/>
  <c r="O28" i="271"/>
  <c r="O29" i="271" s="1"/>
  <c r="O30" i="271" s="1"/>
  <c r="O31" i="271" s="1"/>
  <c r="O32" i="271" s="1"/>
  <c r="O33" i="271" s="1"/>
  <c r="O27" i="271"/>
  <c r="N27" i="271"/>
  <c r="N28" i="271" s="1"/>
  <c r="N29" i="271" s="1"/>
  <c r="N30" i="271" s="1"/>
  <c r="N31" i="271" s="1"/>
  <c r="N32" i="271" s="1"/>
  <c r="N26" i="271"/>
  <c r="Z38" i="270"/>
  <c r="Z48" i="270" s="1"/>
  <c r="Y38" i="270"/>
  <c r="Y37" i="270"/>
  <c r="X37" i="270"/>
  <c r="R37" i="270"/>
  <c r="X36" i="270"/>
  <c r="W36" i="270"/>
  <c r="W37" i="270" s="1"/>
  <c r="Q36" i="270"/>
  <c r="W35" i="270"/>
  <c r="V35" i="270"/>
  <c r="V36" i="270" s="1"/>
  <c r="V37" i="270" s="1"/>
  <c r="Q35" i="270"/>
  <c r="P35" i="270"/>
  <c r="V34" i="270"/>
  <c r="U34" i="270"/>
  <c r="U35" i="270" s="1"/>
  <c r="U36" i="270" s="1"/>
  <c r="U37" i="270" s="1"/>
  <c r="T34" i="270"/>
  <c r="T35" i="270" s="1"/>
  <c r="O34" i="270"/>
  <c r="U33" i="270"/>
  <c r="T33" i="270"/>
  <c r="N33" i="270"/>
  <c r="T32" i="270"/>
  <c r="S32" i="270"/>
  <c r="S33" i="270" s="1"/>
  <c r="S31" i="270"/>
  <c r="R31" i="270"/>
  <c r="R32" i="270" s="1"/>
  <c r="R33" i="270" s="1"/>
  <c r="R34" i="270" s="1"/>
  <c r="R35" i="270" s="1"/>
  <c r="R30" i="270"/>
  <c r="Q30" i="270"/>
  <c r="Q31" i="270" s="1"/>
  <c r="Q32" i="270" s="1"/>
  <c r="Q33" i="270" s="1"/>
  <c r="Q34" i="270" s="1"/>
  <c r="Q29" i="270"/>
  <c r="P29" i="270"/>
  <c r="P30" i="270" s="1"/>
  <c r="P28" i="270"/>
  <c r="O28" i="270"/>
  <c r="O29" i="270" s="1"/>
  <c r="O27" i="270"/>
  <c r="N27" i="270"/>
  <c r="N28" i="270" s="1"/>
  <c r="N29" i="270" s="1"/>
  <c r="N30" i="270" s="1"/>
  <c r="N31" i="270" s="1"/>
  <c r="N32" i="270" s="1"/>
  <c r="N26" i="270"/>
  <c r="Z38" i="269"/>
  <c r="Z48" i="269" s="1"/>
  <c r="Y38" i="269"/>
  <c r="Y37" i="269"/>
  <c r="X37" i="269"/>
  <c r="R37" i="269"/>
  <c r="X36" i="269"/>
  <c r="W36" i="269"/>
  <c r="W37" i="269" s="1"/>
  <c r="Q36" i="269"/>
  <c r="W35" i="269"/>
  <c r="V35" i="269"/>
  <c r="V36" i="269" s="1"/>
  <c r="V37" i="269" s="1"/>
  <c r="Q35" i="269"/>
  <c r="P35" i="269"/>
  <c r="V34" i="269"/>
  <c r="U34" i="269"/>
  <c r="U35" i="269" s="1"/>
  <c r="U36" i="269" s="1"/>
  <c r="U37" i="269" s="1"/>
  <c r="T34" i="269"/>
  <c r="T35" i="269" s="1"/>
  <c r="O34" i="269"/>
  <c r="U33" i="269"/>
  <c r="T33" i="269"/>
  <c r="N33" i="269"/>
  <c r="T32" i="269"/>
  <c r="S32" i="269"/>
  <c r="S33" i="269" s="1"/>
  <c r="S34" i="269" s="1"/>
  <c r="S35" i="269" s="1"/>
  <c r="S36" i="269" s="1"/>
  <c r="S37" i="269" s="1"/>
  <c r="S31" i="269"/>
  <c r="R31" i="269"/>
  <c r="R32" i="269" s="1"/>
  <c r="R33" i="269" s="1"/>
  <c r="R34" i="269" s="1"/>
  <c r="R35" i="269" s="1"/>
  <c r="R30" i="269"/>
  <c r="Q30" i="269"/>
  <c r="Q31" i="269" s="1"/>
  <c r="Q32" i="269" s="1"/>
  <c r="Q33" i="269" s="1"/>
  <c r="Q34" i="269" s="1"/>
  <c r="Q29" i="269"/>
  <c r="P29" i="269"/>
  <c r="P30" i="269" s="1"/>
  <c r="P28" i="269"/>
  <c r="O28" i="269"/>
  <c r="O29" i="269" s="1"/>
  <c r="O30" i="269" s="1"/>
  <c r="O31" i="269" s="1"/>
  <c r="O32" i="269" s="1"/>
  <c r="O33" i="269" s="1"/>
  <c r="O27" i="269"/>
  <c r="N27" i="269"/>
  <c r="N28" i="269" s="1"/>
  <c r="N29" i="269" s="1"/>
  <c r="N30" i="269" s="1"/>
  <c r="N31" i="269" s="1"/>
  <c r="N32" i="269" s="1"/>
  <c r="N26" i="269"/>
  <c r="AT283" i="1"/>
  <c r="Z38" i="268"/>
  <c r="Z48" i="268" s="1"/>
  <c r="Y38" i="268"/>
  <c r="Y37" i="268"/>
  <c r="X37" i="268"/>
  <c r="R37" i="268"/>
  <c r="X36" i="268"/>
  <c r="W36" i="268"/>
  <c r="W37" i="268" s="1"/>
  <c r="Q36" i="268"/>
  <c r="W35" i="268"/>
  <c r="V35" i="268"/>
  <c r="V36" i="268" s="1"/>
  <c r="V37" i="268" s="1"/>
  <c r="Q35" i="268"/>
  <c r="P35" i="268"/>
  <c r="V34" i="268"/>
  <c r="U34" i="268"/>
  <c r="U35" i="268" s="1"/>
  <c r="U36" i="268" s="1"/>
  <c r="U37" i="268" s="1"/>
  <c r="T34" i="268"/>
  <c r="T35" i="268" s="1"/>
  <c r="O34" i="268"/>
  <c r="U33" i="268"/>
  <c r="T33" i="268"/>
  <c r="N33" i="268"/>
  <c r="T32" i="268"/>
  <c r="S32" i="268"/>
  <c r="S33" i="268" s="1"/>
  <c r="S31" i="268"/>
  <c r="R31" i="268"/>
  <c r="R32" i="268" s="1"/>
  <c r="R33" i="268" s="1"/>
  <c r="R34" i="268" s="1"/>
  <c r="R35" i="268" s="1"/>
  <c r="R30" i="268"/>
  <c r="Q30" i="268"/>
  <c r="Q31" i="268" s="1"/>
  <c r="Q32" i="268" s="1"/>
  <c r="Q33" i="268" s="1"/>
  <c r="Q34" i="268" s="1"/>
  <c r="Q29" i="268"/>
  <c r="P29" i="268"/>
  <c r="P30" i="268" s="1"/>
  <c r="P28" i="268"/>
  <c r="O28" i="268"/>
  <c r="O29" i="268" s="1"/>
  <c r="O27" i="268"/>
  <c r="N27" i="268"/>
  <c r="N28" i="268" s="1"/>
  <c r="N29" i="268" s="1"/>
  <c r="N30" i="268" s="1"/>
  <c r="N31" i="268" s="1"/>
  <c r="N32" i="268" s="1"/>
  <c r="N26" i="268"/>
  <c r="AT282" i="1"/>
  <c r="Z38" i="267"/>
  <c r="Z48" i="267" s="1"/>
  <c r="Y38" i="267"/>
  <c r="Y37" i="267"/>
  <c r="X37" i="267"/>
  <c r="R37" i="267"/>
  <c r="X36" i="267"/>
  <c r="W36" i="267"/>
  <c r="W37" i="267" s="1"/>
  <c r="Q36" i="267"/>
  <c r="W35" i="267"/>
  <c r="V35" i="267"/>
  <c r="V36" i="267" s="1"/>
  <c r="V37" i="267" s="1"/>
  <c r="Q35" i="267"/>
  <c r="P35" i="267"/>
  <c r="V34" i="267"/>
  <c r="U34" i="267"/>
  <c r="U35" i="267" s="1"/>
  <c r="U36" i="267" s="1"/>
  <c r="U37" i="267" s="1"/>
  <c r="T34" i="267"/>
  <c r="T35" i="267" s="1"/>
  <c r="O34" i="267"/>
  <c r="U33" i="267"/>
  <c r="T33" i="267"/>
  <c r="N33" i="267"/>
  <c r="T32" i="267"/>
  <c r="S32" i="267"/>
  <c r="S33" i="267" s="1"/>
  <c r="S34" i="267" s="1"/>
  <c r="S35" i="267" s="1"/>
  <c r="S36" i="267" s="1"/>
  <c r="S37" i="267" s="1"/>
  <c r="S31" i="267"/>
  <c r="R31" i="267"/>
  <c r="R32" i="267" s="1"/>
  <c r="R33" i="267" s="1"/>
  <c r="R34" i="267" s="1"/>
  <c r="R35" i="267" s="1"/>
  <c r="R36" i="267" s="1"/>
  <c r="R30" i="267"/>
  <c r="Q30" i="267"/>
  <c r="Q31" i="267" s="1"/>
  <c r="Q32" i="267" s="1"/>
  <c r="Q33" i="267" s="1"/>
  <c r="Q34" i="267" s="1"/>
  <c r="Q29" i="267"/>
  <c r="P29" i="267"/>
  <c r="P30" i="267" s="1"/>
  <c r="P28" i="267"/>
  <c r="O28" i="267"/>
  <c r="O29" i="267" s="1"/>
  <c r="O30" i="267" s="1"/>
  <c r="O31" i="267" s="1"/>
  <c r="O32" i="267" s="1"/>
  <c r="O33" i="267" s="1"/>
  <c r="O27" i="267"/>
  <c r="N27" i="267"/>
  <c r="N28" i="267" s="1"/>
  <c r="N29" i="267" s="1"/>
  <c r="N30" i="267" s="1"/>
  <c r="N31" i="267" s="1"/>
  <c r="N32" i="267" s="1"/>
  <c r="N26" i="267"/>
  <c r="AD123" i="79"/>
  <c r="AC14" i="42"/>
  <c r="S48" i="267" l="1"/>
  <c r="O48" i="269"/>
  <c r="X48" i="269"/>
  <c r="X48" i="270"/>
  <c r="O48" i="271"/>
  <c r="X48" i="271"/>
  <c r="O48" i="272"/>
  <c r="X48" i="272"/>
  <c r="W48" i="270"/>
  <c r="W48" i="271"/>
  <c r="W48" i="272"/>
  <c r="U48" i="269"/>
  <c r="Y48" i="270"/>
  <c r="U48" i="268"/>
  <c r="C35" i="271"/>
  <c r="U48" i="270"/>
  <c r="U48" i="272"/>
  <c r="C35" i="269"/>
  <c r="S48" i="272"/>
  <c r="W48" i="267"/>
  <c r="C41" i="141"/>
  <c r="Y48" i="268"/>
  <c r="S48" i="269"/>
  <c r="S48" i="271"/>
  <c r="Y48" i="271"/>
  <c r="Y48" i="272"/>
  <c r="Y48" i="267"/>
  <c r="R48" i="267"/>
  <c r="N48" i="269"/>
  <c r="C38" i="269"/>
  <c r="U48" i="267"/>
  <c r="V48" i="269"/>
  <c r="V48" i="270"/>
  <c r="M32" i="267"/>
  <c r="C14" i="42"/>
  <c r="AC45" i="42"/>
  <c r="C45" i="42" s="1"/>
  <c r="AC44" i="42"/>
  <c r="C44" i="42" s="1"/>
  <c r="AC46" i="42"/>
  <c r="C46" i="42" s="1"/>
  <c r="AC43" i="42"/>
  <c r="C43" i="42" s="1"/>
  <c r="H21" i="267"/>
  <c r="H22" i="267" s="1"/>
  <c r="H23" i="267" s="1"/>
  <c r="H24" i="267" s="1"/>
  <c r="H25" i="267" s="1"/>
  <c r="H26" i="267" s="1"/>
  <c r="N48" i="267"/>
  <c r="Q48" i="267"/>
  <c r="C38" i="267"/>
  <c r="G19" i="268"/>
  <c r="M32" i="268"/>
  <c r="W48" i="268"/>
  <c r="F25" i="269"/>
  <c r="L31" i="269"/>
  <c r="F25" i="270"/>
  <c r="F25" i="271"/>
  <c r="L24" i="271"/>
  <c r="F19" i="272"/>
  <c r="F20" i="272" s="1"/>
  <c r="F21" i="272" s="1"/>
  <c r="F22" i="272" s="1"/>
  <c r="F23" i="272" s="1"/>
  <c r="F24" i="272" s="1"/>
  <c r="L25" i="272"/>
  <c r="L26" i="272" s="1"/>
  <c r="L27" i="272" s="1"/>
  <c r="L28" i="272" s="1"/>
  <c r="L29" i="272" s="1"/>
  <c r="L30" i="272" s="1"/>
  <c r="P48" i="272"/>
  <c r="K30" i="269"/>
  <c r="I28" i="267"/>
  <c r="V48" i="267"/>
  <c r="N48" i="268"/>
  <c r="Q48" i="268"/>
  <c r="C38" i="268"/>
  <c r="G26" i="269"/>
  <c r="M32" i="269"/>
  <c r="W48" i="269"/>
  <c r="Y48" i="269"/>
  <c r="G19" i="270"/>
  <c r="M32" i="270"/>
  <c r="G26" i="271"/>
  <c r="C41" i="7"/>
  <c r="F25" i="267"/>
  <c r="E24" i="268"/>
  <c r="K24" i="268"/>
  <c r="K25" i="268" s="1"/>
  <c r="K26" i="268" s="1"/>
  <c r="K27" i="268" s="1"/>
  <c r="K28" i="268" s="1"/>
  <c r="K29" i="268" s="1"/>
  <c r="J29" i="269"/>
  <c r="G20" i="267"/>
  <c r="G21" i="267" s="1"/>
  <c r="G22" i="267" s="1"/>
  <c r="G23" i="267" s="1"/>
  <c r="G24" i="267" s="1"/>
  <c r="G25" i="267" s="1"/>
  <c r="F25" i="268"/>
  <c r="E24" i="272"/>
  <c r="J29" i="267"/>
  <c r="O48" i="267"/>
  <c r="C35" i="267"/>
  <c r="X48" i="267"/>
  <c r="I28" i="268"/>
  <c r="V48" i="268"/>
  <c r="H21" i="269"/>
  <c r="H22" i="269" s="1"/>
  <c r="H23" i="269" s="1"/>
  <c r="H24" i="269" s="1"/>
  <c r="H25" i="269" s="1"/>
  <c r="H26" i="269" s="1"/>
  <c r="Q48" i="269"/>
  <c r="H21" i="270"/>
  <c r="H22" i="270" s="1"/>
  <c r="H23" i="270" s="1"/>
  <c r="H24" i="270" s="1"/>
  <c r="H25" i="270" s="1"/>
  <c r="H26" i="270" s="1"/>
  <c r="N48" i="270"/>
  <c r="Q48" i="270"/>
  <c r="C38" i="270"/>
  <c r="H21" i="271"/>
  <c r="H22" i="271" s="1"/>
  <c r="H23" i="271" s="1"/>
  <c r="H24" i="271" s="1"/>
  <c r="H25" i="271" s="1"/>
  <c r="H26" i="271" s="1"/>
  <c r="N48" i="271"/>
  <c r="C38" i="271"/>
  <c r="H21" i="272"/>
  <c r="H22" i="272" s="1"/>
  <c r="H23" i="272" s="1"/>
  <c r="H24" i="272" s="1"/>
  <c r="H25" i="272" s="1"/>
  <c r="H26" i="272" s="1"/>
  <c r="Q48" i="272"/>
  <c r="T48" i="272"/>
  <c r="C38" i="272"/>
  <c r="J23" i="270"/>
  <c r="J24" i="270" s="1"/>
  <c r="J25" i="270" s="1"/>
  <c r="J26" i="270" s="1"/>
  <c r="J27" i="270" s="1"/>
  <c r="J28" i="270" s="1"/>
  <c r="J29" i="271"/>
  <c r="E24" i="269"/>
  <c r="E24" i="270"/>
  <c r="K24" i="270"/>
  <c r="K25" i="270" s="1"/>
  <c r="K26" i="270" s="1"/>
  <c r="K27" i="270" s="1"/>
  <c r="K28" i="270" s="1"/>
  <c r="K29" i="270" s="1"/>
  <c r="K23" i="271"/>
  <c r="K24" i="272"/>
  <c r="K25" i="272" s="1"/>
  <c r="K26" i="272" s="1"/>
  <c r="K27" i="272" s="1"/>
  <c r="K28" i="272" s="1"/>
  <c r="K29" i="272" s="1"/>
  <c r="E24" i="267"/>
  <c r="J23" i="268"/>
  <c r="J24" i="268" s="1"/>
  <c r="J25" i="268" s="1"/>
  <c r="J26" i="268" s="1"/>
  <c r="J27" i="268" s="1"/>
  <c r="J28" i="268" s="1"/>
  <c r="X48" i="268"/>
  <c r="I21" i="269"/>
  <c r="I28" i="270"/>
  <c r="I21" i="271"/>
  <c r="V48" i="271"/>
  <c r="D16" i="267"/>
  <c r="C16" i="267" s="1"/>
  <c r="C14" i="267"/>
  <c r="C14" i="268"/>
  <c r="D16" i="269"/>
  <c r="C16" i="269" s="1"/>
  <c r="C14" i="269"/>
  <c r="I372" i="1" s="1"/>
  <c r="D16" i="270"/>
  <c r="C16" i="270" s="1"/>
  <c r="C14" i="270"/>
  <c r="D16" i="271"/>
  <c r="C16" i="271" s="1"/>
  <c r="C14" i="271"/>
  <c r="D17" i="272"/>
  <c r="C14" i="272"/>
  <c r="AD154" i="79"/>
  <c r="AD155" i="79"/>
  <c r="AD152" i="79"/>
  <c r="AD153" i="79"/>
  <c r="AT42" i="1"/>
  <c r="AC42" i="42"/>
  <c r="C42" i="42" s="1"/>
  <c r="AC41" i="42"/>
  <c r="C41" i="42" s="1"/>
  <c r="C41" i="142"/>
  <c r="AD150" i="79"/>
  <c r="AD151" i="79"/>
  <c r="D23" i="272"/>
  <c r="K30" i="271"/>
  <c r="K23" i="272"/>
  <c r="L24" i="272"/>
  <c r="L31" i="272"/>
  <c r="J22" i="270"/>
  <c r="K24" i="271"/>
  <c r="K25" i="271" s="1"/>
  <c r="K26" i="271" s="1"/>
  <c r="K27" i="271" s="1"/>
  <c r="K28" i="271" s="1"/>
  <c r="K29" i="271" s="1"/>
  <c r="D16" i="272"/>
  <c r="C16" i="272" s="1"/>
  <c r="H27" i="272"/>
  <c r="H20" i="272"/>
  <c r="I21" i="272"/>
  <c r="I28" i="272"/>
  <c r="I22" i="272"/>
  <c r="I23" i="272" s="1"/>
  <c r="I24" i="272" s="1"/>
  <c r="I25" i="272" s="1"/>
  <c r="I26" i="272" s="1"/>
  <c r="I27" i="272" s="1"/>
  <c r="M32" i="272"/>
  <c r="M26" i="272"/>
  <c r="M27" i="272" s="1"/>
  <c r="M28" i="272" s="1"/>
  <c r="M29" i="272" s="1"/>
  <c r="M30" i="272" s="1"/>
  <c r="M31" i="272" s="1"/>
  <c r="M25" i="272"/>
  <c r="E17" i="272"/>
  <c r="F25" i="272"/>
  <c r="J29" i="272"/>
  <c r="J23" i="272"/>
  <c r="J24" i="272" s="1"/>
  <c r="J25" i="272" s="1"/>
  <c r="J26" i="272" s="1"/>
  <c r="J27" i="272" s="1"/>
  <c r="J28" i="272" s="1"/>
  <c r="J22" i="272"/>
  <c r="E18" i="272"/>
  <c r="E19" i="272" s="1"/>
  <c r="E20" i="272" s="1"/>
  <c r="E21" i="272" s="1"/>
  <c r="E22" i="272" s="1"/>
  <c r="E23" i="272" s="1"/>
  <c r="R33" i="272"/>
  <c r="R34" i="272" s="1"/>
  <c r="R35" i="272" s="1"/>
  <c r="C35" i="272" s="1"/>
  <c r="V37" i="272"/>
  <c r="C37" i="272" s="1"/>
  <c r="G20" i="272"/>
  <c r="G21" i="272" s="1"/>
  <c r="G22" i="272" s="1"/>
  <c r="G23" i="272" s="1"/>
  <c r="G24" i="272" s="1"/>
  <c r="G25" i="272" s="1"/>
  <c r="G19" i="272"/>
  <c r="F18" i="272"/>
  <c r="G26" i="272"/>
  <c r="N29" i="272"/>
  <c r="N30" i="272" s="1"/>
  <c r="N31" i="272" s="1"/>
  <c r="N32" i="272" s="1"/>
  <c r="K30" i="272"/>
  <c r="L25" i="271"/>
  <c r="L26" i="271" s="1"/>
  <c r="L27" i="271" s="1"/>
  <c r="L28" i="271" s="1"/>
  <c r="L29" i="271" s="1"/>
  <c r="L30" i="271" s="1"/>
  <c r="L31" i="271"/>
  <c r="D23" i="271"/>
  <c r="D17" i="271"/>
  <c r="I21" i="270"/>
  <c r="J29" i="270"/>
  <c r="H20" i="271"/>
  <c r="H27" i="271"/>
  <c r="R36" i="271"/>
  <c r="T36" i="271"/>
  <c r="T37" i="271" s="1"/>
  <c r="P31" i="271"/>
  <c r="P32" i="271" s="1"/>
  <c r="P33" i="271" s="1"/>
  <c r="P34" i="271" s="1"/>
  <c r="Q32" i="271"/>
  <c r="Q33" i="271" s="1"/>
  <c r="Q34" i="271" s="1"/>
  <c r="U36" i="271"/>
  <c r="U37" i="271" s="1"/>
  <c r="E18" i="271"/>
  <c r="E19" i="271" s="1"/>
  <c r="E20" i="271" s="1"/>
  <c r="E21" i="271" s="1"/>
  <c r="E22" i="271" s="1"/>
  <c r="E23" i="271" s="1"/>
  <c r="F18" i="271"/>
  <c r="G19" i="271"/>
  <c r="I22" i="271"/>
  <c r="I23" i="271" s="1"/>
  <c r="I24" i="271" s="1"/>
  <c r="I25" i="271" s="1"/>
  <c r="I26" i="271" s="1"/>
  <c r="I27" i="271" s="1"/>
  <c r="E24" i="271"/>
  <c r="M25" i="271"/>
  <c r="M26" i="271"/>
  <c r="M27" i="271" s="1"/>
  <c r="M28" i="271" s="1"/>
  <c r="M29" i="271" s="1"/>
  <c r="M30" i="271" s="1"/>
  <c r="M31" i="271" s="1"/>
  <c r="I28" i="271"/>
  <c r="M32" i="271"/>
  <c r="E17" i="271"/>
  <c r="F19" i="271"/>
  <c r="F20" i="271" s="1"/>
  <c r="F21" i="271" s="1"/>
  <c r="F22" i="271" s="1"/>
  <c r="F23" i="271" s="1"/>
  <c r="F24" i="271" s="1"/>
  <c r="G20" i="271"/>
  <c r="G21" i="271" s="1"/>
  <c r="G22" i="271" s="1"/>
  <c r="G23" i="271" s="1"/>
  <c r="G24" i="271" s="1"/>
  <c r="G25" i="271" s="1"/>
  <c r="J22" i="271"/>
  <c r="J23" i="271"/>
  <c r="J24" i="271" s="1"/>
  <c r="J25" i="271" s="1"/>
  <c r="J26" i="271" s="1"/>
  <c r="J27" i="271" s="1"/>
  <c r="J28" i="271" s="1"/>
  <c r="H20" i="269"/>
  <c r="G26" i="270"/>
  <c r="G20" i="270"/>
  <c r="G21" i="270" s="1"/>
  <c r="G22" i="270" s="1"/>
  <c r="G23" i="270" s="1"/>
  <c r="G24" i="270" s="1"/>
  <c r="G25" i="270" s="1"/>
  <c r="K23" i="270"/>
  <c r="K30" i="270"/>
  <c r="R36" i="270"/>
  <c r="T36" i="270"/>
  <c r="T37" i="270" s="1"/>
  <c r="S34" i="270"/>
  <c r="S35" i="270" s="1"/>
  <c r="S36" i="270" s="1"/>
  <c r="S37" i="270" s="1"/>
  <c r="P31" i="270"/>
  <c r="P32" i="270" s="1"/>
  <c r="P33" i="270" s="1"/>
  <c r="P34" i="270" s="1"/>
  <c r="O30" i="270"/>
  <c r="O31" i="270" s="1"/>
  <c r="O32" i="270" s="1"/>
  <c r="O33" i="270" s="1"/>
  <c r="D17" i="270"/>
  <c r="E18" i="270"/>
  <c r="E19" i="270" s="1"/>
  <c r="E20" i="270" s="1"/>
  <c r="E21" i="270" s="1"/>
  <c r="E22" i="270" s="1"/>
  <c r="E23" i="270" s="1"/>
  <c r="E17" i="270"/>
  <c r="F18" i="270"/>
  <c r="F19" i="270"/>
  <c r="F20" i="270" s="1"/>
  <c r="F21" i="270" s="1"/>
  <c r="F22" i="270" s="1"/>
  <c r="F23" i="270" s="1"/>
  <c r="F24" i="270" s="1"/>
  <c r="D23" i="270"/>
  <c r="L24" i="270"/>
  <c r="L25" i="270"/>
  <c r="L26" i="270" s="1"/>
  <c r="L27" i="270" s="1"/>
  <c r="L28" i="270" s="1"/>
  <c r="L29" i="270" s="1"/>
  <c r="L30" i="270" s="1"/>
  <c r="H27" i="270"/>
  <c r="L31" i="270"/>
  <c r="H20" i="270"/>
  <c r="I22" i="270"/>
  <c r="I23" i="270" s="1"/>
  <c r="I24" i="270" s="1"/>
  <c r="I25" i="270" s="1"/>
  <c r="I26" i="270" s="1"/>
  <c r="I27" i="270" s="1"/>
  <c r="M25" i="270"/>
  <c r="M26" i="270"/>
  <c r="M27" i="270" s="1"/>
  <c r="M28" i="270" s="1"/>
  <c r="M29" i="270" s="1"/>
  <c r="M30" i="270" s="1"/>
  <c r="M31" i="270" s="1"/>
  <c r="K23" i="269"/>
  <c r="K24" i="269"/>
  <c r="K25" i="269" s="1"/>
  <c r="K26" i="269" s="1"/>
  <c r="K27" i="269" s="1"/>
  <c r="K28" i="269" s="1"/>
  <c r="K29" i="269" s="1"/>
  <c r="J22" i="268"/>
  <c r="D17" i="269"/>
  <c r="P31" i="269"/>
  <c r="P32" i="269" s="1"/>
  <c r="P33" i="269" s="1"/>
  <c r="P34" i="269" s="1"/>
  <c r="C34" i="269" s="1"/>
  <c r="R36" i="269"/>
  <c r="R48" i="269" s="1"/>
  <c r="T36" i="269"/>
  <c r="T37" i="269" s="1"/>
  <c r="C37" i="269" s="1"/>
  <c r="E17" i="269"/>
  <c r="F18" i="269"/>
  <c r="F19" i="269"/>
  <c r="F20" i="269" s="1"/>
  <c r="F21" i="269" s="1"/>
  <c r="F22" i="269" s="1"/>
  <c r="F23" i="269" s="1"/>
  <c r="F24" i="269" s="1"/>
  <c r="D23" i="269"/>
  <c r="L24" i="269"/>
  <c r="L25" i="269"/>
  <c r="L26" i="269" s="1"/>
  <c r="L27" i="269" s="1"/>
  <c r="L28" i="269" s="1"/>
  <c r="L29" i="269" s="1"/>
  <c r="L30" i="269" s="1"/>
  <c r="H27" i="269"/>
  <c r="E18" i="269"/>
  <c r="E19" i="269" s="1"/>
  <c r="E20" i="269" s="1"/>
  <c r="E21" i="269" s="1"/>
  <c r="E22" i="269" s="1"/>
  <c r="E23" i="269" s="1"/>
  <c r="G19" i="269"/>
  <c r="I22" i="269"/>
  <c r="I23" i="269" s="1"/>
  <c r="I24" i="269" s="1"/>
  <c r="I25" i="269" s="1"/>
  <c r="I26" i="269" s="1"/>
  <c r="I27" i="269" s="1"/>
  <c r="M25" i="269"/>
  <c r="M26" i="269"/>
  <c r="M27" i="269" s="1"/>
  <c r="M28" i="269" s="1"/>
  <c r="M29" i="269" s="1"/>
  <c r="M30" i="269" s="1"/>
  <c r="M31" i="269" s="1"/>
  <c r="I28" i="269"/>
  <c r="G20" i="269"/>
  <c r="G21" i="269" s="1"/>
  <c r="G22" i="269" s="1"/>
  <c r="G23" i="269" s="1"/>
  <c r="G24" i="269" s="1"/>
  <c r="G25" i="269" s="1"/>
  <c r="J22" i="269"/>
  <c r="J23" i="269"/>
  <c r="J24" i="269" s="1"/>
  <c r="J25" i="269" s="1"/>
  <c r="J26" i="269" s="1"/>
  <c r="J27" i="269" s="1"/>
  <c r="J28" i="269" s="1"/>
  <c r="G26" i="268"/>
  <c r="I21" i="267"/>
  <c r="G20" i="268"/>
  <c r="G21" i="268" s="1"/>
  <c r="G22" i="268" s="1"/>
  <c r="G23" i="268" s="1"/>
  <c r="G24" i="268" s="1"/>
  <c r="G25" i="268" s="1"/>
  <c r="K23" i="268"/>
  <c r="K30" i="268"/>
  <c r="I21" i="268"/>
  <c r="J29" i="268"/>
  <c r="D16" i="268"/>
  <c r="C16" i="268" s="1"/>
  <c r="D23" i="268"/>
  <c r="D17" i="268"/>
  <c r="H21" i="268"/>
  <c r="H22" i="268" s="1"/>
  <c r="H23" i="268" s="1"/>
  <c r="H24" i="268" s="1"/>
  <c r="H25" i="268" s="1"/>
  <c r="H26" i="268" s="1"/>
  <c r="H27" i="268"/>
  <c r="H20" i="268"/>
  <c r="L31" i="268"/>
  <c r="L25" i="268"/>
  <c r="L26" i="268" s="1"/>
  <c r="L27" i="268" s="1"/>
  <c r="L28" i="268" s="1"/>
  <c r="L29" i="268" s="1"/>
  <c r="L30" i="268" s="1"/>
  <c r="L24" i="268"/>
  <c r="S34" i="268"/>
  <c r="S35" i="268" s="1"/>
  <c r="S36" i="268" s="1"/>
  <c r="S37" i="268" s="1"/>
  <c r="P31" i="268"/>
  <c r="P32" i="268" s="1"/>
  <c r="P33" i="268" s="1"/>
  <c r="P34" i="268" s="1"/>
  <c r="O30" i="268"/>
  <c r="O31" i="268" s="1"/>
  <c r="O32" i="268" s="1"/>
  <c r="O33" i="268" s="1"/>
  <c r="R36" i="268"/>
  <c r="T36" i="268"/>
  <c r="T37" i="268" s="1"/>
  <c r="E17" i="268"/>
  <c r="F18" i="268"/>
  <c r="F19" i="268"/>
  <c r="F20" i="268" s="1"/>
  <c r="F21" i="268" s="1"/>
  <c r="F22" i="268" s="1"/>
  <c r="F23" i="268" s="1"/>
  <c r="F24" i="268" s="1"/>
  <c r="E18" i="268"/>
  <c r="E19" i="268" s="1"/>
  <c r="E20" i="268" s="1"/>
  <c r="E21" i="268" s="1"/>
  <c r="E22" i="268" s="1"/>
  <c r="E23" i="268" s="1"/>
  <c r="I22" i="268"/>
  <c r="I23" i="268" s="1"/>
  <c r="I24" i="268" s="1"/>
  <c r="I25" i="268" s="1"/>
  <c r="I26" i="268" s="1"/>
  <c r="I27" i="268" s="1"/>
  <c r="M25" i="268"/>
  <c r="M26" i="268"/>
  <c r="M27" i="268" s="1"/>
  <c r="M28" i="268" s="1"/>
  <c r="M29" i="268" s="1"/>
  <c r="M30" i="268" s="1"/>
  <c r="M31" i="268" s="1"/>
  <c r="J22" i="267"/>
  <c r="AT327" i="1"/>
  <c r="J23" i="267"/>
  <c r="J24" i="267" s="1"/>
  <c r="J25" i="267" s="1"/>
  <c r="J26" i="267" s="1"/>
  <c r="J27" i="267" s="1"/>
  <c r="J28" i="267" s="1"/>
  <c r="P31" i="267"/>
  <c r="P32" i="267" s="1"/>
  <c r="P33" i="267" s="1"/>
  <c r="P34" i="267" s="1"/>
  <c r="C34" i="267" s="1"/>
  <c r="T36" i="267"/>
  <c r="T37" i="267" s="1"/>
  <c r="C37" i="267" s="1"/>
  <c r="D17" i="267"/>
  <c r="E18" i="267"/>
  <c r="E19" i="267" s="1"/>
  <c r="E20" i="267" s="1"/>
  <c r="E21" i="267" s="1"/>
  <c r="E22" i="267" s="1"/>
  <c r="E23" i="267" s="1"/>
  <c r="H20" i="267"/>
  <c r="K23" i="267"/>
  <c r="K24" i="267"/>
  <c r="K25" i="267" s="1"/>
  <c r="K26" i="267" s="1"/>
  <c r="K27" i="267" s="1"/>
  <c r="K28" i="267" s="1"/>
  <c r="K29" i="267" s="1"/>
  <c r="G26" i="267"/>
  <c r="K30" i="267"/>
  <c r="E17" i="267"/>
  <c r="F18" i="267"/>
  <c r="F19" i="267"/>
  <c r="F20" i="267" s="1"/>
  <c r="F21" i="267" s="1"/>
  <c r="F22" i="267" s="1"/>
  <c r="F23" i="267" s="1"/>
  <c r="F24" i="267" s="1"/>
  <c r="D23" i="267"/>
  <c r="L24" i="267"/>
  <c r="L25" i="267"/>
  <c r="L26" i="267" s="1"/>
  <c r="L27" i="267" s="1"/>
  <c r="L28" i="267" s="1"/>
  <c r="L29" i="267" s="1"/>
  <c r="L30" i="267" s="1"/>
  <c r="H27" i="267"/>
  <c r="L31" i="267"/>
  <c r="G19" i="267"/>
  <c r="I22" i="267"/>
  <c r="I23" i="267" s="1"/>
  <c r="I24" i="267" s="1"/>
  <c r="I25" i="267" s="1"/>
  <c r="I26" i="267" s="1"/>
  <c r="I27" i="267" s="1"/>
  <c r="M25" i="267"/>
  <c r="M26" i="267"/>
  <c r="M27" i="267" s="1"/>
  <c r="M28" i="267" s="1"/>
  <c r="M29" i="267" s="1"/>
  <c r="M30" i="267" s="1"/>
  <c r="M31" i="267" s="1"/>
  <c r="AC41" i="14"/>
  <c r="C41" i="14" s="1"/>
  <c r="AT374" i="1"/>
  <c r="AC46" i="187"/>
  <c r="C41" i="187"/>
  <c r="C40" i="187"/>
  <c r="C39" i="187"/>
  <c r="C38" i="187"/>
  <c r="H48" i="267" l="1"/>
  <c r="C34" i="268"/>
  <c r="G48" i="271"/>
  <c r="C37" i="271"/>
  <c r="G48" i="267"/>
  <c r="I48" i="271"/>
  <c r="E48" i="269"/>
  <c r="F48" i="270"/>
  <c r="C37" i="270"/>
  <c r="C29" i="270"/>
  <c r="C30" i="272"/>
  <c r="I48" i="267"/>
  <c r="C31" i="270"/>
  <c r="K48" i="267"/>
  <c r="C33" i="268"/>
  <c r="H48" i="268"/>
  <c r="E48" i="270"/>
  <c r="N53" i="270" s="1"/>
  <c r="E48" i="272"/>
  <c r="N53" i="272" s="1"/>
  <c r="M48" i="272"/>
  <c r="G48" i="268"/>
  <c r="F48" i="268"/>
  <c r="C37" i="268"/>
  <c r="G48" i="269"/>
  <c r="S48" i="268"/>
  <c r="L48" i="267"/>
  <c r="F48" i="269"/>
  <c r="H48" i="271"/>
  <c r="M48" i="269"/>
  <c r="K48" i="269"/>
  <c r="C34" i="272"/>
  <c r="F48" i="267"/>
  <c r="E48" i="271"/>
  <c r="I48" i="268"/>
  <c r="L48" i="269"/>
  <c r="H48" i="269"/>
  <c r="H48" i="272"/>
  <c r="L48" i="272"/>
  <c r="I48" i="269"/>
  <c r="L48" i="270"/>
  <c r="C17" i="270"/>
  <c r="C36" i="270"/>
  <c r="F48" i="271"/>
  <c r="C36" i="271"/>
  <c r="F48" i="272"/>
  <c r="J48" i="272"/>
  <c r="K48" i="272"/>
  <c r="V48" i="272"/>
  <c r="T48" i="271"/>
  <c r="J48" i="270"/>
  <c r="C34" i="271"/>
  <c r="E48" i="267"/>
  <c r="N53" i="267" s="1"/>
  <c r="C17" i="267"/>
  <c r="E48" i="268"/>
  <c r="N53" i="268" s="1"/>
  <c r="J48" i="269"/>
  <c r="M48" i="270"/>
  <c r="M48" i="267"/>
  <c r="M48" i="268"/>
  <c r="L48" i="268"/>
  <c r="C17" i="268"/>
  <c r="K48" i="268"/>
  <c r="C33" i="270"/>
  <c r="J48" i="271"/>
  <c r="G48" i="272"/>
  <c r="C32" i="272"/>
  <c r="C33" i="272"/>
  <c r="C35" i="268"/>
  <c r="C36" i="269"/>
  <c r="C36" i="268"/>
  <c r="J48" i="268"/>
  <c r="H48" i="270"/>
  <c r="C34" i="270"/>
  <c r="K48" i="270"/>
  <c r="M48" i="271"/>
  <c r="C29" i="272"/>
  <c r="C17" i="272"/>
  <c r="D18" i="269"/>
  <c r="C17" i="269"/>
  <c r="C23" i="270"/>
  <c r="C30" i="270"/>
  <c r="C27" i="271"/>
  <c r="C31" i="271"/>
  <c r="C27" i="272"/>
  <c r="O48" i="270"/>
  <c r="C24" i="272"/>
  <c r="R48" i="271"/>
  <c r="C32" i="270"/>
  <c r="C32" i="269"/>
  <c r="C28" i="267"/>
  <c r="C36" i="267"/>
  <c r="P48" i="268"/>
  <c r="C26" i="267"/>
  <c r="C23" i="267"/>
  <c r="C23" i="268"/>
  <c r="C28" i="269"/>
  <c r="C30" i="271"/>
  <c r="R48" i="270"/>
  <c r="C24" i="268"/>
  <c r="G48" i="270"/>
  <c r="P48" i="271"/>
  <c r="S48" i="270"/>
  <c r="P48" i="269"/>
  <c r="T48" i="267"/>
  <c r="C26" i="269"/>
  <c r="U48" i="271"/>
  <c r="L48" i="271"/>
  <c r="P48" i="270"/>
  <c r="C32" i="268"/>
  <c r="C27" i="269"/>
  <c r="I48" i="272"/>
  <c r="I48" i="270"/>
  <c r="K48" i="271"/>
  <c r="C31" i="267"/>
  <c r="C29" i="268"/>
  <c r="C27" i="270"/>
  <c r="C26" i="270"/>
  <c r="C25" i="272"/>
  <c r="C28" i="272"/>
  <c r="C28" i="270"/>
  <c r="R48" i="268"/>
  <c r="C24" i="270"/>
  <c r="N48" i="272"/>
  <c r="Q48" i="271"/>
  <c r="T48" i="270"/>
  <c r="T48" i="269"/>
  <c r="C29" i="267"/>
  <c r="C25" i="268"/>
  <c r="C29" i="269"/>
  <c r="C31" i="269"/>
  <c r="C32" i="267"/>
  <c r="C24" i="271"/>
  <c r="C23" i="272"/>
  <c r="J48" i="267"/>
  <c r="C26" i="268"/>
  <c r="C27" i="267"/>
  <c r="C27" i="268"/>
  <c r="C32" i="271"/>
  <c r="D18" i="271"/>
  <c r="C17" i="271"/>
  <c r="D18" i="272"/>
  <c r="C18" i="272" s="1"/>
  <c r="C31" i="272"/>
  <c r="C33" i="271"/>
  <c r="C33" i="269"/>
  <c r="O48" i="268"/>
  <c r="C29" i="271"/>
  <c r="P48" i="267"/>
  <c r="C28" i="268"/>
  <c r="C25" i="267"/>
  <c r="C26" i="271"/>
  <c r="C33" i="267"/>
  <c r="C35" i="270"/>
  <c r="C31" i="268"/>
  <c r="C30" i="267"/>
  <c r="C30" i="268"/>
  <c r="C23" i="269"/>
  <c r="C28" i="271"/>
  <c r="C23" i="271"/>
  <c r="C26" i="272"/>
  <c r="C24" i="267"/>
  <c r="C24" i="269"/>
  <c r="T48" i="268"/>
  <c r="C30" i="269"/>
  <c r="C25" i="271"/>
  <c r="C25" i="270"/>
  <c r="C25" i="269"/>
  <c r="AC48" i="42"/>
  <c r="AC48" i="14"/>
  <c r="L372" i="1"/>
  <c r="AD157" i="79"/>
  <c r="R7" i="272"/>
  <c r="I286" i="1" s="1"/>
  <c r="R36" i="272"/>
  <c r="C36" i="272" s="1"/>
  <c r="N53" i="271"/>
  <c r="R7" i="271"/>
  <c r="I285" i="1" s="1"/>
  <c r="R7" i="270"/>
  <c r="I284" i="1" s="1"/>
  <c r="D18" i="270"/>
  <c r="C18" i="270" s="1"/>
  <c r="N53" i="269"/>
  <c r="R7" i="269"/>
  <c r="R7" i="268"/>
  <c r="I283" i="1" s="1"/>
  <c r="D18" i="268"/>
  <c r="C18" i="268" s="1"/>
  <c r="R7" i="267"/>
  <c r="I282" i="1" s="1"/>
  <c r="D18" i="267"/>
  <c r="C18" i="267" s="1"/>
  <c r="AT15" i="1"/>
  <c r="AT275" i="1"/>
  <c r="AC41" i="266"/>
  <c r="AB41" i="259"/>
  <c r="AB40" i="259"/>
  <c r="AC41" i="259"/>
  <c r="AC48" i="259" s="1"/>
  <c r="AA40" i="259"/>
  <c r="AB39" i="266"/>
  <c r="Z38" i="266"/>
  <c r="Z48" i="266" s="1"/>
  <c r="Y38" i="266"/>
  <c r="Y37" i="266"/>
  <c r="X37" i="266"/>
  <c r="R37" i="266"/>
  <c r="X36" i="266"/>
  <c r="W36" i="266"/>
  <c r="W37" i="266" s="1"/>
  <c r="Q36" i="266"/>
  <c r="W35" i="266"/>
  <c r="V35" i="266"/>
  <c r="V36" i="266" s="1"/>
  <c r="V37" i="266" s="1"/>
  <c r="Q35" i="266"/>
  <c r="P35" i="266"/>
  <c r="V34" i="266"/>
  <c r="U34" i="266"/>
  <c r="U35" i="266" s="1"/>
  <c r="U36" i="266" s="1"/>
  <c r="U37" i="266" s="1"/>
  <c r="T34" i="266"/>
  <c r="T35" i="266" s="1"/>
  <c r="T36" i="266" s="1"/>
  <c r="T37" i="266" s="1"/>
  <c r="O34" i="266"/>
  <c r="U33" i="266"/>
  <c r="T33" i="266"/>
  <c r="N33" i="266"/>
  <c r="T32" i="266"/>
  <c r="S32" i="266"/>
  <c r="S33" i="266" s="1"/>
  <c r="S34" i="266" s="1"/>
  <c r="S35" i="266" s="1"/>
  <c r="S36" i="266" s="1"/>
  <c r="S37" i="266" s="1"/>
  <c r="S31" i="266"/>
  <c r="R31" i="266"/>
  <c r="R32" i="266" s="1"/>
  <c r="R33" i="266" s="1"/>
  <c r="R34" i="266" s="1"/>
  <c r="R35" i="266" s="1"/>
  <c r="R36" i="266" s="1"/>
  <c r="R30" i="266"/>
  <c r="Q30" i="266"/>
  <c r="Q31" i="266" s="1"/>
  <c r="Q32" i="266" s="1"/>
  <c r="Q33" i="266" s="1"/>
  <c r="Q34" i="266" s="1"/>
  <c r="Q29" i="266"/>
  <c r="P29" i="266"/>
  <c r="P30" i="266" s="1"/>
  <c r="P31" i="266" s="1"/>
  <c r="P32" i="266" s="1"/>
  <c r="P33" i="266" s="1"/>
  <c r="P34" i="266" s="1"/>
  <c r="P28" i="266"/>
  <c r="O28" i="266"/>
  <c r="O29" i="266" s="1"/>
  <c r="O30" i="266" s="1"/>
  <c r="O31" i="266" s="1"/>
  <c r="O32" i="266" s="1"/>
  <c r="O33" i="266" s="1"/>
  <c r="O27" i="266"/>
  <c r="N27" i="266"/>
  <c r="N28" i="266" s="1"/>
  <c r="N29" i="266" s="1"/>
  <c r="N30" i="266" s="1"/>
  <c r="N31" i="266" s="1"/>
  <c r="N32" i="266" s="1"/>
  <c r="N26" i="266"/>
  <c r="L285" i="1" l="1"/>
  <c r="L286" i="1"/>
  <c r="L284" i="1"/>
  <c r="R48" i="266"/>
  <c r="W48" i="266"/>
  <c r="N48" i="266"/>
  <c r="C38" i="266"/>
  <c r="O48" i="266"/>
  <c r="C35" i="266"/>
  <c r="X48" i="266"/>
  <c r="U48" i="266"/>
  <c r="C37" i="266"/>
  <c r="S48" i="266"/>
  <c r="C39" i="266"/>
  <c r="AB48" i="266"/>
  <c r="E18" i="266"/>
  <c r="E19" i="266" s="1"/>
  <c r="E20" i="266" s="1"/>
  <c r="E21" i="266" s="1"/>
  <c r="E22" i="266" s="1"/>
  <c r="E23" i="266" s="1"/>
  <c r="D19" i="272"/>
  <c r="C19" i="272" s="1"/>
  <c r="L25" i="266"/>
  <c r="L26" i="266" s="1"/>
  <c r="L27" i="266" s="1"/>
  <c r="L28" i="266" s="1"/>
  <c r="L29" i="266" s="1"/>
  <c r="L30" i="266" s="1"/>
  <c r="C34" i="266"/>
  <c r="G19" i="266"/>
  <c r="M32" i="266"/>
  <c r="C32" i="266" s="1"/>
  <c r="Y48" i="266"/>
  <c r="AB48" i="259"/>
  <c r="R48" i="272"/>
  <c r="H20" i="266"/>
  <c r="Q48" i="266"/>
  <c r="C36" i="266"/>
  <c r="C41" i="259"/>
  <c r="C40" i="259"/>
  <c r="AA48" i="259"/>
  <c r="P48" i="266"/>
  <c r="D19" i="271"/>
  <c r="C18" i="271"/>
  <c r="T48" i="266"/>
  <c r="I22" i="266"/>
  <c r="I23" i="266" s="1"/>
  <c r="I24" i="266" s="1"/>
  <c r="I25" i="266" s="1"/>
  <c r="I26" i="266" s="1"/>
  <c r="I27" i="266" s="1"/>
  <c r="C33" i="266"/>
  <c r="V48" i="266"/>
  <c r="C41" i="266"/>
  <c r="AC48" i="266"/>
  <c r="D19" i="269"/>
  <c r="C18" i="269"/>
  <c r="D17" i="266"/>
  <c r="C14" i="266"/>
  <c r="L282" i="1"/>
  <c r="L283" i="1"/>
  <c r="D19" i="270"/>
  <c r="C19" i="270" s="1"/>
  <c r="D19" i="268"/>
  <c r="D19" i="267"/>
  <c r="C19" i="267" s="1"/>
  <c r="H21" i="266"/>
  <c r="H22" i="266" s="1"/>
  <c r="H23" i="266" s="1"/>
  <c r="H24" i="266" s="1"/>
  <c r="H25" i="266" s="1"/>
  <c r="H26" i="266" s="1"/>
  <c r="L31" i="266"/>
  <c r="D23" i="266"/>
  <c r="D16" i="266"/>
  <c r="C16" i="266" s="1"/>
  <c r="L24" i="266"/>
  <c r="M25" i="266"/>
  <c r="E24" i="266"/>
  <c r="M26" i="266"/>
  <c r="M27" i="266" s="1"/>
  <c r="M28" i="266" s="1"/>
  <c r="M29" i="266" s="1"/>
  <c r="M30" i="266" s="1"/>
  <c r="M31" i="266" s="1"/>
  <c r="I21" i="266"/>
  <c r="I28" i="266"/>
  <c r="E17" i="266"/>
  <c r="H27" i="266"/>
  <c r="F25" i="266"/>
  <c r="J29" i="266"/>
  <c r="J23" i="266"/>
  <c r="J24" i="266" s="1"/>
  <c r="J25" i="266" s="1"/>
  <c r="J26" i="266" s="1"/>
  <c r="J27" i="266" s="1"/>
  <c r="J28" i="266" s="1"/>
  <c r="J22" i="266"/>
  <c r="F18" i="266"/>
  <c r="G26" i="266"/>
  <c r="G20" i="266"/>
  <c r="G21" i="266" s="1"/>
  <c r="G22" i="266" s="1"/>
  <c r="G23" i="266" s="1"/>
  <c r="G24" i="266" s="1"/>
  <c r="G25" i="266" s="1"/>
  <c r="K30" i="266"/>
  <c r="K24" i="266"/>
  <c r="K25" i="266" s="1"/>
  <c r="K26" i="266" s="1"/>
  <c r="K27" i="266" s="1"/>
  <c r="K28" i="266" s="1"/>
  <c r="K29" i="266" s="1"/>
  <c r="K23" i="266"/>
  <c r="F19" i="266"/>
  <c r="F20" i="266" s="1"/>
  <c r="F21" i="266" s="1"/>
  <c r="F22" i="266" s="1"/>
  <c r="F23" i="266" s="1"/>
  <c r="F24" i="266" s="1"/>
  <c r="AT277" i="1"/>
  <c r="Z38" i="265"/>
  <c r="Z48" i="265" s="1"/>
  <c r="Y38" i="265"/>
  <c r="Y37" i="265"/>
  <c r="X37" i="265"/>
  <c r="R37" i="265"/>
  <c r="X36" i="265"/>
  <c r="W36" i="265"/>
  <c r="W37" i="265" s="1"/>
  <c r="Q36" i="265"/>
  <c r="W35" i="265"/>
  <c r="V35" i="265"/>
  <c r="V36" i="265" s="1"/>
  <c r="V37" i="265" s="1"/>
  <c r="Q35" i="265"/>
  <c r="P35" i="265"/>
  <c r="V34" i="265"/>
  <c r="U34" i="265"/>
  <c r="U35" i="265" s="1"/>
  <c r="U36" i="265" s="1"/>
  <c r="U37" i="265" s="1"/>
  <c r="T34" i="265"/>
  <c r="T35" i="265" s="1"/>
  <c r="O34" i="265"/>
  <c r="U33" i="265"/>
  <c r="T33" i="265"/>
  <c r="N33" i="265"/>
  <c r="T32" i="265"/>
  <c r="S32" i="265"/>
  <c r="S33" i="265" s="1"/>
  <c r="S34" i="265" s="1"/>
  <c r="S35" i="265" s="1"/>
  <c r="S36" i="265" s="1"/>
  <c r="S37" i="265" s="1"/>
  <c r="S31" i="265"/>
  <c r="R31" i="265"/>
  <c r="R32" i="265" s="1"/>
  <c r="R33" i="265" s="1"/>
  <c r="R34" i="265" s="1"/>
  <c r="R35" i="265" s="1"/>
  <c r="R36" i="265" s="1"/>
  <c r="R30" i="265"/>
  <c r="Q30" i="265"/>
  <c r="Q31" i="265" s="1"/>
  <c r="Q32" i="265" s="1"/>
  <c r="Q33" i="265" s="1"/>
  <c r="Q34" i="265" s="1"/>
  <c r="Q29" i="265"/>
  <c r="P29" i="265"/>
  <c r="P30" i="265" s="1"/>
  <c r="P28" i="265"/>
  <c r="O28" i="265"/>
  <c r="O29" i="265" s="1"/>
  <c r="O30" i="265" s="1"/>
  <c r="O31" i="265" s="1"/>
  <c r="O32" i="265" s="1"/>
  <c r="O33" i="265" s="1"/>
  <c r="O27" i="265"/>
  <c r="N27" i="265"/>
  <c r="N28" i="265" s="1"/>
  <c r="N29" i="265" s="1"/>
  <c r="N30" i="265" s="1"/>
  <c r="N31" i="265" s="1"/>
  <c r="N32" i="265" s="1"/>
  <c r="N26" i="265"/>
  <c r="AT276" i="1"/>
  <c r="AT329" i="1" l="1"/>
  <c r="AT333" i="1" s="1"/>
  <c r="V48" i="265"/>
  <c r="F48" i="266"/>
  <c r="E48" i="266"/>
  <c r="N53" i="266" s="1"/>
  <c r="O48" i="265"/>
  <c r="R48" i="265"/>
  <c r="X48" i="265"/>
  <c r="Y48" i="265"/>
  <c r="K48" i="266"/>
  <c r="I48" i="266"/>
  <c r="C30" i="266"/>
  <c r="C35" i="265"/>
  <c r="H48" i="266"/>
  <c r="G48" i="266"/>
  <c r="U48" i="265"/>
  <c r="M48" i="266"/>
  <c r="C17" i="266"/>
  <c r="S48" i="265"/>
  <c r="L48" i="266"/>
  <c r="I21" i="265"/>
  <c r="C23" i="266"/>
  <c r="C19" i="271"/>
  <c r="D20" i="271"/>
  <c r="J48" i="266"/>
  <c r="C25" i="266"/>
  <c r="C24" i="266"/>
  <c r="D20" i="272"/>
  <c r="C20" i="272" s="1"/>
  <c r="C19" i="269"/>
  <c r="D20" i="269"/>
  <c r="C29" i="266"/>
  <c r="C31" i="266"/>
  <c r="L31" i="265"/>
  <c r="C26" i="266"/>
  <c r="C27" i="266"/>
  <c r="C19" i="268"/>
  <c r="J23" i="265"/>
  <c r="J24" i="265" s="1"/>
  <c r="J25" i="265" s="1"/>
  <c r="J26" i="265" s="1"/>
  <c r="J27" i="265" s="1"/>
  <c r="J28" i="265" s="1"/>
  <c r="E17" i="265"/>
  <c r="F19" i="265"/>
  <c r="F20" i="265" s="1"/>
  <c r="F21" i="265" s="1"/>
  <c r="F22" i="265" s="1"/>
  <c r="F23" i="265" s="1"/>
  <c r="F24" i="265" s="1"/>
  <c r="M25" i="265"/>
  <c r="W48" i="265"/>
  <c r="D18" i="266"/>
  <c r="C18" i="266" s="1"/>
  <c r="H27" i="265"/>
  <c r="N48" i="265"/>
  <c r="Q48" i="265"/>
  <c r="C38" i="265"/>
  <c r="C28" i="266"/>
  <c r="D23" i="265"/>
  <c r="C14" i="265"/>
  <c r="D20" i="270"/>
  <c r="C20" i="270" s="1"/>
  <c r="D20" i="268"/>
  <c r="C20" i="268" s="1"/>
  <c r="F25" i="265"/>
  <c r="D20" i="267"/>
  <c r="M26" i="265"/>
  <c r="M27" i="265" s="1"/>
  <c r="M28" i="265" s="1"/>
  <c r="M29" i="265" s="1"/>
  <c r="M30" i="265" s="1"/>
  <c r="M31" i="265" s="1"/>
  <c r="I28" i="265"/>
  <c r="H21" i="265"/>
  <c r="H22" i="265" s="1"/>
  <c r="H23" i="265" s="1"/>
  <c r="H24" i="265" s="1"/>
  <c r="H25" i="265" s="1"/>
  <c r="H26" i="265" s="1"/>
  <c r="R7" i="266"/>
  <c r="I275" i="1" s="1"/>
  <c r="I22" i="265"/>
  <c r="I23" i="265" s="1"/>
  <c r="I24" i="265" s="1"/>
  <c r="I25" i="265" s="1"/>
  <c r="I26" i="265" s="1"/>
  <c r="I27" i="265" s="1"/>
  <c r="M32" i="265"/>
  <c r="D16" i="265"/>
  <c r="C16" i="265" s="1"/>
  <c r="J22" i="265"/>
  <c r="J29" i="265"/>
  <c r="E24" i="265"/>
  <c r="T36" i="265"/>
  <c r="T37" i="265" s="1"/>
  <c r="C37" i="265" s="1"/>
  <c r="P31" i="265"/>
  <c r="P32" i="265" s="1"/>
  <c r="P33" i="265" s="1"/>
  <c r="C33" i="265" s="1"/>
  <c r="D17" i="265"/>
  <c r="E18" i="265"/>
  <c r="E19" i="265" s="1"/>
  <c r="E20" i="265" s="1"/>
  <c r="E21" i="265" s="1"/>
  <c r="E22" i="265" s="1"/>
  <c r="E23" i="265" s="1"/>
  <c r="H20" i="265"/>
  <c r="K23" i="265"/>
  <c r="K24" i="265"/>
  <c r="K25" i="265" s="1"/>
  <c r="K26" i="265" s="1"/>
  <c r="K27" i="265" s="1"/>
  <c r="K28" i="265" s="1"/>
  <c r="K29" i="265" s="1"/>
  <c r="G26" i="265"/>
  <c r="K30" i="265"/>
  <c r="G19" i="265"/>
  <c r="G20" i="265"/>
  <c r="G21" i="265" s="1"/>
  <c r="G22" i="265" s="1"/>
  <c r="G23" i="265" s="1"/>
  <c r="G24" i="265" s="1"/>
  <c r="G25" i="265" s="1"/>
  <c r="F18" i="265"/>
  <c r="L24" i="265"/>
  <c r="L25" i="265"/>
  <c r="L26" i="265" s="1"/>
  <c r="L27" i="265" s="1"/>
  <c r="L28" i="265" s="1"/>
  <c r="L29" i="265" s="1"/>
  <c r="L30" i="265" s="1"/>
  <c r="T34" i="264"/>
  <c r="R7" i="265" l="1"/>
  <c r="I277" i="1"/>
  <c r="D19" i="266"/>
  <c r="C19" i="266" s="1"/>
  <c r="J48" i="265"/>
  <c r="E48" i="265"/>
  <c r="N53" i="265" s="1"/>
  <c r="C26" i="265"/>
  <c r="C32" i="265"/>
  <c r="L48" i="265"/>
  <c r="F48" i="265"/>
  <c r="K48" i="265"/>
  <c r="M48" i="265"/>
  <c r="C27" i="265"/>
  <c r="G48" i="265"/>
  <c r="C29" i="265"/>
  <c r="C20" i="267"/>
  <c r="D21" i="272"/>
  <c r="C21" i="272" s="1"/>
  <c r="C36" i="265"/>
  <c r="C31" i="265"/>
  <c r="C20" i="269"/>
  <c r="D21" i="269"/>
  <c r="C28" i="265"/>
  <c r="I48" i="265"/>
  <c r="C25" i="265"/>
  <c r="T48" i="265"/>
  <c r="C20" i="271"/>
  <c r="D21" i="271"/>
  <c r="H48" i="265"/>
  <c r="C24" i="265"/>
  <c r="C30" i="265"/>
  <c r="C17" i="265"/>
  <c r="C23" i="265"/>
  <c r="D21" i="270"/>
  <c r="C21" i="270" s="1"/>
  <c r="D21" i="268"/>
  <c r="D21" i="267"/>
  <c r="C21" i="267" s="1"/>
  <c r="P34" i="265"/>
  <c r="C34" i="265" s="1"/>
  <c r="D18" i="265"/>
  <c r="C18" i="265" s="1"/>
  <c r="D20" i="266" l="1"/>
  <c r="C20" i="266" s="1"/>
  <c r="D22" i="272"/>
  <c r="C22" i="272" s="1"/>
  <c r="C48" i="272" s="1"/>
  <c r="C21" i="269"/>
  <c r="D22" i="269"/>
  <c r="C21" i="271"/>
  <c r="D22" i="271"/>
  <c r="C22" i="271" s="1"/>
  <c r="P48" i="265"/>
  <c r="C21" i="268"/>
  <c r="D22" i="270"/>
  <c r="D22" i="268"/>
  <c r="C22" i="268" s="1"/>
  <c r="D22" i="267"/>
  <c r="D19" i="265"/>
  <c r="C19" i="265" s="1"/>
  <c r="D48" i="272" l="1"/>
  <c r="B48" i="272" s="1"/>
  <c r="D21" i="266"/>
  <c r="D22" i="266" s="1"/>
  <c r="C22" i="266" s="1"/>
  <c r="D48" i="268"/>
  <c r="B48" i="268" s="1"/>
  <c r="D48" i="271"/>
  <c r="B48" i="271" s="1"/>
  <c r="C48" i="268"/>
  <c r="C22" i="270"/>
  <c r="C48" i="270" s="1"/>
  <c r="D48" i="270"/>
  <c r="B48" i="270" s="1"/>
  <c r="C22" i="269"/>
  <c r="C48" i="269" s="1"/>
  <c r="D48" i="269"/>
  <c r="B48" i="269" s="1"/>
  <c r="C22" i="267"/>
  <c r="C48" i="267" s="1"/>
  <c r="D48" i="267"/>
  <c r="B48" i="267" s="1"/>
  <c r="C48" i="271"/>
  <c r="S7" i="272"/>
  <c r="C50" i="272"/>
  <c r="D20" i="265"/>
  <c r="C20" i="265" s="1"/>
  <c r="C21" i="266" l="1"/>
  <c r="C48" i="266" s="1"/>
  <c r="D48" i="266"/>
  <c r="B48" i="266" s="1"/>
  <c r="C50" i="269"/>
  <c r="S7" i="269"/>
  <c r="C50" i="271"/>
  <c r="S7" i="271"/>
  <c r="T7" i="272"/>
  <c r="J286" i="1"/>
  <c r="K286" i="1" s="1"/>
  <c r="S7" i="270"/>
  <c r="C50" i="270"/>
  <c r="S7" i="268"/>
  <c r="C50" i="268"/>
  <c r="S7" i="267"/>
  <c r="C50" i="267"/>
  <c r="D21" i="265"/>
  <c r="C21" i="265" s="1"/>
  <c r="J372" i="1" l="1"/>
  <c r="K372" i="1" s="1"/>
  <c r="T7" i="269"/>
  <c r="T7" i="271"/>
  <c r="J285" i="1"/>
  <c r="K285" i="1" s="1"/>
  <c r="T7" i="270"/>
  <c r="J284" i="1"/>
  <c r="K284" i="1" s="1"/>
  <c r="T7" i="268"/>
  <c r="J283" i="1"/>
  <c r="K283" i="1" s="1"/>
  <c r="T7" i="267"/>
  <c r="J282" i="1"/>
  <c r="K282" i="1" s="1"/>
  <c r="S7" i="266"/>
  <c r="C50" i="266"/>
  <c r="D22" i="265"/>
  <c r="C22" i="265" l="1"/>
  <c r="C48" i="265" s="1"/>
  <c r="D48" i="265"/>
  <c r="B48" i="265" s="1"/>
  <c r="T7" i="266"/>
  <c r="J275" i="1"/>
  <c r="K275" i="1" s="1"/>
  <c r="S7" i="265" l="1"/>
  <c r="C50" i="265"/>
  <c r="T7" i="265" l="1"/>
  <c r="J277" i="1"/>
  <c r="K277" i="1" s="1"/>
  <c r="L272" i="1" l="1"/>
  <c r="L273" i="1"/>
  <c r="L277" i="1"/>
  <c r="AR271" i="1" l="1"/>
  <c r="AC123" i="79" l="1"/>
  <c r="AB123" i="79"/>
  <c r="Z38" i="264"/>
  <c r="Z48" i="264" s="1"/>
  <c r="Y38" i="264"/>
  <c r="Y37" i="264"/>
  <c r="X37" i="264"/>
  <c r="R37" i="264"/>
  <c r="X36" i="264"/>
  <c r="W36" i="264"/>
  <c r="W37" i="264" s="1"/>
  <c r="Q36" i="264"/>
  <c r="W35" i="264"/>
  <c r="V35" i="264"/>
  <c r="Q35" i="264"/>
  <c r="P35" i="264"/>
  <c r="V34" i="264"/>
  <c r="U34" i="264"/>
  <c r="U35" i="264" s="1"/>
  <c r="U36" i="264" s="1"/>
  <c r="U37" i="264" s="1"/>
  <c r="T35" i="264"/>
  <c r="T36" i="264" s="1"/>
  <c r="T37" i="264" s="1"/>
  <c r="O34" i="264"/>
  <c r="U33" i="264"/>
  <c r="T33" i="264"/>
  <c r="N33" i="264"/>
  <c r="T32" i="264"/>
  <c r="S32" i="264"/>
  <c r="S33" i="264" s="1"/>
  <c r="S34" i="264" s="1"/>
  <c r="S35" i="264" s="1"/>
  <c r="S36" i="264" s="1"/>
  <c r="S37" i="264" s="1"/>
  <c r="S31" i="264"/>
  <c r="R31" i="264"/>
  <c r="R32" i="264" s="1"/>
  <c r="R33" i="264" s="1"/>
  <c r="R34" i="264" s="1"/>
  <c r="R35" i="264" s="1"/>
  <c r="R36" i="264" s="1"/>
  <c r="R30" i="264"/>
  <c r="Q30" i="264"/>
  <c r="Q31" i="264" s="1"/>
  <c r="Q32" i="264" s="1"/>
  <c r="Q33" i="264" s="1"/>
  <c r="Q34" i="264" s="1"/>
  <c r="Q29" i="264"/>
  <c r="P29" i="264"/>
  <c r="P30" i="264" s="1"/>
  <c r="P31" i="264" s="1"/>
  <c r="P32" i="264" s="1"/>
  <c r="P33" i="264" s="1"/>
  <c r="P34" i="264" s="1"/>
  <c r="P28" i="264"/>
  <c r="O28" i="264"/>
  <c r="O29" i="264" s="1"/>
  <c r="O30" i="264" s="1"/>
  <c r="O31" i="264" s="1"/>
  <c r="O32" i="264" s="1"/>
  <c r="O33" i="264" s="1"/>
  <c r="O27" i="264"/>
  <c r="N27" i="264"/>
  <c r="N28" i="264" s="1"/>
  <c r="N29" i="264" s="1"/>
  <c r="N30" i="264" s="1"/>
  <c r="N31" i="264" s="1"/>
  <c r="N32" i="264" s="1"/>
  <c r="N26" i="264"/>
  <c r="AR281" i="1"/>
  <c r="Z38" i="263"/>
  <c r="Z48" i="263" s="1"/>
  <c r="Y38" i="263"/>
  <c r="Y37" i="263"/>
  <c r="X37" i="263"/>
  <c r="R37" i="263"/>
  <c r="X36" i="263"/>
  <c r="W36" i="263"/>
  <c r="W37" i="263" s="1"/>
  <c r="Q36" i="263"/>
  <c r="W35" i="263"/>
  <c r="V35" i="263"/>
  <c r="V36" i="263" s="1"/>
  <c r="V37" i="263" s="1"/>
  <c r="Q35" i="263"/>
  <c r="P35" i="263"/>
  <c r="V34" i="263"/>
  <c r="U34" i="263"/>
  <c r="U35" i="263" s="1"/>
  <c r="U36" i="263" s="1"/>
  <c r="U37" i="263" s="1"/>
  <c r="T34" i="263"/>
  <c r="T35" i="263" s="1"/>
  <c r="T36" i="263" s="1"/>
  <c r="T37" i="263" s="1"/>
  <c r="O34" i="263"/>
  <c r="U33" i="263"/>
  <c r="T33" i="263"/>
  <c r="N33" i="263"/>
  <c r="T32" i="263"/>
  <c r="S32" i="263"/>
  <c r="S33" i="263" s="1"/>
  <c r="S34" i="263" s="1"/>
  <c r="S35" i="263" s="1"/>
  <c r="S36" i="263" s="1"/>
  <c r="S37" i="263" s="1"/>
  <c r="S31" i="263"/>
  <c r="R31" i="263"/>
  <c r="R32" i="263" s="1"/>
  <c r="R33" i="263" s="1"/>
  <c r="R34" i="263" s="1"/>
  <c r="R35" i="263" s="1"/>
  <c r="R36" i="263" s="1"/>
  <c r="R30" i="263"/>
  <c r="Q30" i="263"/>
  <c r="Q31" i="263" s="1"/>
  <c r="Q32" i="263" s="1"/>
  <c r="Q33" i="263" s="1"/>
  <c r="Q34" i="263" s="1"/>
  <c r="Q29" i="263"/>
  <c r="P29" i="263"/>
  <c r="P30" i="263" s="1"/>
  <c r="P31" i="263" s="1"/>
  <c r="P32" i="263" s="1"/>
  <c r="P33" i="263" s="1"/>
  <c r="P34" i="263" s="1"/>
  <c r="P28" i="263"/>
  <c r="O28" i="263"/>
  <c r="O29" i="263" s="1"/>
  <c r="O30" i="263" s="1"/>
  <c r="O31" i="263" s="1"/>
  <c r="O32" i="263" s="1"/>
  <c r="O33" i="263" s="1"/>
  <c r="O27" i="263"/>
  <c r="N27" i="263"/>
  <c r="N28" i="263" s="1"/>
  <c r="N29" i="263" s="1"/>
  <c r="N30" i="263" s="1"/>
  <c r="N31" i="263" s="1"/>
  <c r="N32" i="263" s="1"/>
  <c r="N26" i="263"/>
  <c r="AR279" i="1"/>
  <c r="AR278" i="1"/>
  <c r="AB14" i="262"/>
  <c r="Z38" i="262"/>
  <c r="Z48" i="262" s="1"/>
  <c r="Y38" i="262"/>
  <c r="Y37" i="262"/>
  <c r="X37" i="262"/>
  <c r="R37" i="262"/>
  <c r="X36" i="262"/>
  <c r="W36" i="262"/>
  <c r="W37" i="262" s="1"/>
  <c r="Q36" i="262"/>
  <c r="W35" i="262"/>
  <c r="V35" i="262"/>
  <c r="V36" i="262" s="1"/>
  <c r="V37" i="262" s="1"/>
  <c r="Q35" i="262"/>
  <c r="P35" i="262"/>
  <c r="V34" i="262"/>
  <c r="U34" i="262"/>
  <c r="T34" i="262"/>
  <c r="T35" i="262" s="1"/>
  <c r="T36" i="262" s="1"/>
  <c r="T37" i="262" s="1"/>
  <c r="O34" i="262"/>
  <c r="U33" i="262"/>
  <c r="T33" i="262"/>
  <c r="N33" i="262"/>
  <c r="T32" i="262"/>
  <c r="S32" i="262"/>
  <c r="S33" i="262" s="1"/>
  <c r="S34" i="262" s="1"/>
  <c r="S35" i="262" s="1"/>
  <c r="S36" i="262" s="1"/>
  <c r="S37" i="262" s="1"/>
  <c r="S31" i="262"/>
  <c r="R31" i="262"/>
  <c r="R32" i="262" s="1"/>
  <c r="R33" i="262" s="1"/>
  <c r="R34" i="262" s="1"/>
  <c r="R35" i="262" s="1"/>
  <c r="R36" i="262" s="1"/>
  <c r="R30" i="262"/>
  <c r="Q30" i="262"/>
  <c r="Q31" i="262" s="1"/>
  <c r="Q32" i="262" s="1"/>
  <c r="Q33" i="262" s="1"/>
  <c r="Q34" i="262" s="1"/>
  <c r="Q29" i="262"/>
  <c r="P29" i="262"/>
  <c r="P30" i="262" s="1"/>
  <c r="P31" i="262" s="1"/>
  <c r="P32" i="262" s="1"/>
  <c r="P33" i="262" s="1"/>
  <c r="P34" i="262" s="1"/>
  <c r="P28" i="262"/>
  <c r="O28" i="262"/>
  <c r="O29" i="262" s="1"/>
  <c r="O30" i="262" s="1"/>
  <c r="O31" i="262" s="1"/>
  <c r="O32" i="262" s="1"/>
  <c r="O33" i="262" s="1"/>
  <c r="O27" i="262"/>
  <c r="N27" i="262"/>
  <c r="N28" i="262" s="1"/>
  <c r="N29" i="262" s="1"/>
  <c r="N30" i="262" s="1"/>
  <c r="N31" i="262" s="1"/>
  <c r="N32" i="262" s="1"/>
  <c r="N26" i="262"/>
  <c r="AB40" i="261"/>
  <c r="Z38" i="261"/>
  <c r="Z48" i="261" s="1"/>
  <c r="Y38" i="261"/>
  <c r="Y37" i="261"/>
  <c r="X37" i="261"/>
  <c r="R37" i="261"/>
  <c r="X36" i="261"/>
  <c r="W36" i="261"/>
  <c r="W37" i="261" s="1"/>
  <c r="Q36" i="261"/>
  <c r="W35" i="261"/>
  <c r="V35" i="261"/>
  <c r="V36" i="261" s="1"/>
  <c r="V37" i="261" s="1"/>
  <c r="Q35" i="261"/>
  <c r="P35" i="261"/>
  <c r="V34" i="261"/>
  <c r="U34" i="261"/>
  <c r="U35" i="261" s="1"/>
  <c r="U36" i="261" s="1"/>
  <c r="U37" i="261" s="1"/>
  <c r="T34" i="261"/>
  <c r="T35" i="261" s="1"/>
  <c r="T36" i="261" s="1"/>
  <c r="T37" i="261" s="1"/>
  <c r="O34" i="261"/>
  <c r="U33" i="261"/>
  <c r="T33" i="261"/>
  <c r="N33" i="261"/>
  <c r="T32" i="261"/>
  <c r="S32" i="261"/>
  <c r="S33" i="261" s="1"/>
  <c r="S34" i="261" s="1"/>
  <c r="S35" i="261" s="1"/>
  <c r="S36" i="261" s="1"/>
  <c r="S37" i="261" s="1"/>
  <c r="S31" i="261"/>
  <c r="R31" i="261"/>
  <c r="R32" i="261" s="1"/>
  <c r="R33" i="261" s="1"/>
  <c r="R34" i="261" s="1"/>
  <c r="R35" i="261" s="1"/>
  <c r="R36" i="261" s="1"/>
  <c r="R30" i="261"/>
  <c r="Q30" i="261"/>
  <c r="Q31" i="261" s="1"/>
  <c r="Q32" i="261" s="1"/>
  <c r="Q33" i="261" s="1"/>
  <c r="Q34" i="261" s="1"/>
  <c r="Q29" i="261"/>
  <c r="P29" i="261"/>
  <c r="P30" i="261" s="1"/>
  <c r="P31" i="261" s="1"/>
  <c r="P32" i="261" s="1"/>
  <c r="P33" i="261" s="1"/>
  <c r="P34" i="261" s="1"/>
  <c r="P28" i="261"/>
  <c r="O28" i="261"/>
  <c r="O29" i="261" s="1"/>
  <c r="O30" i="261" s="1"/>
  <c r="O31" i="261" s="1"/>
  <c r="O32" i="261" s="1"/>
  <c r="O33" i="261" s="1"/>
  <c r="O27" i="261"/>
  <c r="N27" i="261"/>
  <c r="N28" i="261" s="1"/>
  <c r="N29" i="261" s="1"/>
  <c r="N30" i="261" s="1"/>
  <c r="N31" i="261" s="1"/>
  <c r="N32" i="261" s="1"/>
  <c r="N26" i="261"/>
  <c r="AB40" i="260"/>
  <c r="Z38" i="260"/>
  <c r="Z48" i="260" s="1"/>
  <c r="Y38" i="260"/>
  <c r="Y37" i="260"/>
  <c r="X37" i="260"/>
  <c r="R37" i="260"/>
  <c r="X36" i="260"/>
  <c r="W36" i="260"/>
  <c r="W37" i="260" s="1"/>
  <c r="Q36" i="260"/>
  <c r="W35" i="260"/>
  <c r="V35" i="260"/>
  <c r="V36" i="260" s="1"/>
  <c r="V37" i="260" s="1"/>
  <c r="Q35" i="260"/>
  <c r="P35" i="260"/>
  <c r="V34" i="260"/>
  <c r="U34" i="260"/>
  <c r="U35" i="260" s="1"/>
  <c r="U36" i="260" s="1"/>
  <c r="U37" i="260" s="1"/>
  <c r="T34" i="260"/>
  <c r="T35" i="260" s="1"/>
  <c r="T36" i="260" s="1"/>
  <c r="T37" i="260" s="1"/>
  <c r="O34" i="260"/>
  <c r="U33" i="260"/>
  <c r="T33" i="260"/>
  <c r="N33" i="260"/>
  <c r="T32" i="260"/>
  <c r="S32" i="260"/>
  <c r="S33" i="260" s="1"/>
  <c r="S34" i="260" s="1"/>
  <c r="S35" i="260" s="1"/>
  <c r="S36" i="260" s="1"/>
  <c r="S37" i="260" s="1"/>
  <c r="S31" i="260"/>
  <c r="R31" i="260"/>
  <c r="R32" i="260" s="1"/>
  <c r="R33" i="260" s="1"/>
  <c r="R34" i="260" s="1"/>
  <c r="R35" i="260" s="1"/>
  <c r="R36" i="260" s="1"/>
  <c r="R30" i="260"/>
  <c r="Q30" i="260"/>
  <c r="Q31" i="260" s="1"/>
  <c r="Q32" i="260" s="1"/>
  <c r="Q33" i="260" s="1"/>
  <c r="Q34" i="260" s="1"/>
  <c r="Q29" i="260"/>
  <c r="P29" i="260"/>
  <c r="P30" i="260" s="1"/>
  <c r="P31" i="260" s="1"/>
  <c r="P32" i="260" s="1"/>
  <c r="P33" i="260" s="1"/>
  <c r="P34" i="260" s="1"/>
  <c r="P28" i="260"/>
  <c r="O28" i="260"/>
  <c r="O29" i="260" s="1"/>
  <c r="O30" i="260" s="1"/>
  <c r="O31" i="260" s="1"/>
  <c r="O32" i="260" s="1"/>
  <c r="O33" i="260" s="1"/>
  <c r="O27" i="260"/>
  <c r="N27" i="260"/>
  <c r="N28" i="260" s="1"/>
  <c r="N29" i="260" s="1"/>
  <c r="N30" i="260" s="1"/>
  <c r="N31" i="260" s="1"/>
  <c r="N32" i="260" s="1"/>
  <c r="N26" i="260"/>
  <c r="AR274" i="1"/>
  <c r="Z38" i="259"/>
  <c r="Z48" i="259" s="1"/>
  <c r="Y38" i="259"/>
  <c r="Y37" i="259"/>
  <c r="X37" i="259"/>
  <c r="R37" i="259"/>
  <c r="X36" i="259"/>
  <c r="W36" i="259"/>
  <c r="W37" i="259" s="1"/>
  <c r="Q36" i="259"/>
  <c r="W35" i="259"/>
  <c r="V35" i="259"/>
  <c r="V36" i="259" s="1"/>
  <c r="V37" i="259" s="1"/>
  <c r="Q35" i="259"/>
  <c r="P35" i="259"/>
  <c r="V34" i="259"/>
  <c r="U34" i="259"/>
  <c r="U35" i="259" s="1"/>
  <c r="U36" i="259" s="1"/>
  <c r="U37" i="259" s="1"/>
  <c r="T34" i="259"/>
  <c r="T35" i="259" s="1"/>
  <c r="T36" i="259" s="1"/>
  <c r="T37" i="259" s="1"/>
  <c r="O34" i="259"/>
  <c r="U33" i="259"/>
  <c r="T33" i="259"/>
  <c r="N33" i="259"/>
  <c r="T32" i="259"/>
  <c r="S32" i="259"/>
  <c r="S33" i="259" s="1"/>
  <c r="S34" i="259" s="1"/>
  <c r="S35" i="259" s="1"/>
  <c r="S36" i="259" s="1"/>
  <c r="S37" i="259" s="1"/>
  <c r="S31" i="259"/>
  <c r="R31" i="259"/>
  <c r="R32" i="259" s="1"/>
  <c r="R33" i="259" s="1"/>
  <c r="R34" i="259" s="1"/>
  <c r="R35" i="259" s="1"/>
  <c r="R36" i="259" s="1"/>
  <c r="R30" i="259"/>
  <c r="Q30" i="259"/>
  <c r="Q31" i="259" s="1"/>
  <c r="Q32" i="259" s="1"/>
  <c r="Q33" i="259" s="1"/>
  <c r="Q34" i="259" s="1"/>
  <c r="Q29" i="259"/>
  <c r="P29" i="259"/>
  <c r="P30" i="259" s="1"/>
  <c r="P31" i="259" s="1"/>
  <c r="P32" i="259" s="1"/>
  <c r="P33" i="259" s="1"/>
  <c r="P34" i="259" s="1"/>
  <c r="P28" i="259"/>
  <c r="O28" i="259"/>
  <c r="O29" i="259" s="1"/>
  <c r="O30" i="259" s="1"/>
  <c r="O31" i="259" s="1"/>
  <c r="O32" i="259" s="1"/>
  <c r="O33" i="259" s="1"/>
  <c r="O27" i="259"/>
  <c r="N27" i="259"/>
  <c r="N28" i="259" s="1"/>
  <c r="N29" i="259" s="1"/>
  <c r="N30" i="259" s="1"/>
  <c r="N31" i="259" s="1"/>
  <c r="N32" i="259" s="1"/>
  <c r="N26" i="259"/>
  <c r="Y48" i="263" l="1"/>
  <c r="P48" i="264"/>
  <c r="S48" i="264"/>
  <c r="Y48" i="259"/>
  <c r="R48" i="262"/>
  <c r="P48" i="260"/>
  <c r="S48" i="260"/>
  <c r="W48" i="259"/>
  <c r="O48" i="262"/>
  <c r="X48" i="262"/>
  <c r="W48" i="263"/>
  <c r="C38" i="263"/>
  <c r="Y48" i="264"/>
  <c r="V48" i="259"/>
  <c r="V48" i="263"/>
  <c r="X48" i="259"/>
  <c r="W48" i="261"/>
  <c r="N48" i="261"/>
  <c r="C38" i="261"/>
  <c r="Y48" i="262"/>
  <c r="C37" i="261"/>
  <c r="C34" i="264"/>
  <c r="N48" i="259"/>
  <c r="Q48" i="259"/>
  <c r="C38" i="259"/>
  <c r="W48" i="260"/>
  <c r="Y48" i="260"/>
  <c r="P48" i="261"/>
  <c r="S48" i="261"/>
  <c r="N48" i="263"/>
  <c r="Q48" i="263"/>
  <c r="W48" i="264"/>
  <c r="C34" i="260"/>
  <c r="U48" i="261"/>
  <c r="N48" i="260"/>
  <c r="Q48" i="260"/>
  <c r="C38" i="260"/>
  <c r="Y48" i="261"/>
  <c r="S48" i="262"/>
  <c r="N48" i="264"/>
  <c r="Q48" i="264"/>
  <c r="C38" i="264"/>
  <c r="T48" i="263"/>
  <c r="G20" i="264"/>
  <c r="G21" i="264" s="1"/>
  <c r="G22" i="264" s="1"/>
  <c r="G23" i="264" s="1"/>
  <c r="G24" i="264" s="1"/>
  <c r="G25" i="264" s="1"/>
  <c r="I21" i="259"/>
  <c r="C33" i="259"/>
  <c r="T48" i="260"/>
  <c r="C36" i="260"/>
  <c r="G20" i="261"/>
  <c r="G21" i="261" s="1"/>
  <c r="G22" i="261" s="1"/>
  <c r="G23" i="261" s="1"/>
  <c r="G24" i="261" s="1"/>
  <c r="G25" i="261" s="1"/>
  <c r="P48" i="262"/>
  <c r="C34" i="262"/>
  <c r="C33" i="263"/>
  <c r="T48" i="264"/>
  <c r="G20" i="259"/>
  <c r="G21" i="259" s="1"/>
  <c r="G22" i="259" s="1"/>
  <c r="G23" i="259" s="1"/>
  <c r="G24" i="259" s="1"/>
  <c r="G25" i="259" s="1"/>
  <c r="E17" i="261"/>
  <c r="AB43" i="262"/>
  <c r="C43" i="262" s="1"/>
  <c r="AB44" i="262"/>
  <c r="C44" i="262" s="1"/>
  <c r="AB45" i="262"/>
  <c r="C45" i="262" s="1"/>
  <c r="AB46" i="262"/>
  <c r="C46" i="262" s="1"/>
  <c r="AB42" i="262"/>
  <c r="C42" i="262" s="1"/>
  <c r="H20" i="259"/>
  <c r="G20" i="260"/>
  <c r="G21" i="260" s="1"/>
  <c r="G22" i="260" s="1"/>
  <c r="G23" i="260" s="1"/>
  <c r="G24" i="260" s="1"/>
  <c r="G25" i="260" s="1"/>
  <c r="O48" i="259"/>
  <c r="R48" i="259"/>
  <c r="C35" i="259"/>
  <c r="I21" i="260"/>
  <c r="C33" i="260"/>
  <c r="V48" i="260"/>
  <c r="Q48" i="261"/>
  <c r="T48" i="261"/>
  <c r="C36" i="261"/>
  <c r="W48" i="262"/>
  <c r="C14" i="263"/>
  <c r="O48" i="263"/>
  <c r="R48" i="263"/>
  <c r="C35" i="263"/>
  <c r="X48" i="263"/>
  <c r="I21" i="264"/>
  <c r="C33" i="264"/>
  <c r="F19" i="264"/>
  <c r="F20" i="264" s="1"/>
  <c r="F21" i="264" s="1"/>
  <c r="F22" i="264" s="1"/>
  <c r="F23" i="264" s="1"/>
  <c r="F24" i="264" s="1"/>
  <c r="T48" i="259"/>
  <c r="C36" i="263"/>
  <c r="E17" i="259"/>
  <c r="K24" i="259"/>
  <c r="K25" i="259" s="1"/>
  <c r="K26" i="259" s="1"/>
  <c r="K27" i="259" s="1"/>
  <c r="K28" i="259" s="1"/>
  <c r="K29" i="259" s="1"/>
  <c r="U48" i="259"/>
  <c r="C37" i="259"/>
  <c r="O48" i="260"/>
  <c r="R48" i="260"/>
  <c r="C35" i="260"/>
  <c r="X48" i="260"/>
  <c r="C40" i="260"/>
  <c r="AB48" i="260"/>
  <c r="I21" i="261"/>
  <c r="C33" i="261"/>
  <c r="V48" i="261"/>
  <c r="H21" i="262"/>
  <c r="H22" i="262" s="1"/>
  <c r="H23" i="262" s="1"/>
  <c r="H24" i="262" s="1"/>
  <c r="H25" i="262" s="1"/>
  <c r="H26" i="262" s="1"/>
  <c r="N48" i="262"/>
  <c r="Q48" i="262"/>
  <c r="T48" i="262"/>
  <c r="C38" i="262"/>
  <c r="U48" i="263"/>
  <c r="C37" i="263"/>
  <c r="C14" i="264"/>
  <c r="J29" i="264"/>
  <c r="O48" i="264"/>
  <c r="R48" i="264"/>
  <c r="C35" i="264"/>
  <c r="X48" i="264"/>
  <c r="C36" i="259"/>
  <c r="C34" i="261"/>
  <c r="P48" i="259"/>
  <c r="S48" i="259"/>
  <c r="C34" i="259"/>
  <c r="E17" i="260"/>
  <c r="U48" i="260"/>
  <c r="C37" i="260"/>
  <c r="O48" i="261"/>
  <c r="R48" i="261"/>
  <c r="C35" i="261"/>
  <c r="X48" i="261"/>
  <c r="C40" i="261"/>
  <c r="AB48" i="261"/>
  <c r="C33" i="262"/>
  <c r="V48" i="262"/>
  <c r="P48" i="263"/>
  <c r="S48" i="263"/>
  <c r="C34" i="263"/>
  <c r="E17" i="264"/>
  <c r="U48" i="264"/>
  <c r="D17" i="259"/>
  <c r="C14" i="259"/>
  <c r="R7" i="259" s="1"/>
  <c r="I274" i="1" s="1"/>
  <c r="C14" i="260"/>
  <c r="R7" i="260" s="1"/>
  <c r="I278" i="1" s="1"/>
  <c r="C14" i="261"/>
  <c r="D16" i="262"/>
  <c r="C16" i="262" s="1"/>
  <c r="C14" i="262"/>
  <c r="R7" i="262" s="1"/>
  <c r="I280" i="1" s="1"/>
  <c r="AB153" i="79"/>
  <c r="AB155" i="79"/>
  <c r="AB154" i="79"/>
  <c r="AC153" i="79"/>
  <c r="AC155" i="79"/>
  <c r="AC154" i="79"/>
  <c r="AB151" i="79"/>
  <c r="AB152" i="79"/>
  <c r="AC151" i="79"/>
  <c r="AC152" i="79"/>
  <c r="AB41" i="262"/>
  <c r="C41" i="262" s="1"/>
  <c r="AB40" i="262"/>
  <c r="C40" i="262" s="1"/>
  <c r="AP327" i="1"/>
  <c r="AB150" i="79"/>
  <c r="AB149" i="79"/>
  <c r="AB148" i="79"/>
  <c r="AC150" i="79"/>
  <c r="AC149" i="79"/>
  <c r="AR327" i="1"/>
  <c r="J22" i="264"/>
  <c r="F25" i="264"/>
  <c r="R7" i="263"/>
  <c r="I281" i="1" s="1"/>
  <c r="J23" i="264"/>
  <c r="J24" i="264" s="1"/>
  <c r="J25" i="264" s="1"/>
  <c r="J26" i="264" s="1"/>
  <c r="J27" i="264" s="1"/>
  <c r="J28" i="264" s="1"/>
  <c r="V36" i="264"/>
  <c r="V37" i="264" s="1"/>
  <c r="C37" i="264" s="1"/>
  <c r="D17" i="264"/>
  <c r="D16" i="264"/>
  <c r="C16" i="264" s="1"/>
  <c r="H21" i="264"/>
  <c r="H22" i="264" s="1"/>
  <c r="H23" i="264" s="1"/>
  <c r="H24" i="264" s="1"/>
  <c r="H25" i="264" s="1"/>
  <c r="H26" i="264" s="1"/>
  <c r="H20" i="264"/>
  <c r="F18" i="264"/>
  <c r="D23" i="264"/>
  <c r="L24" i="264"/>
  <c r="L25" i="264"/>
  <c r="L26" i="264" s="1"/>
  <c r="L27" i="264" s="1"/>
  <c r="L28" i="264" s="1"/>
  <c r="L29" i="264" s="1"/>
  <c r="L30" i="264" s="1"/>
  <c r="H27" i="264"/>
  <c r="L31" i="264"/>
  <c r="E18" i="264"/>
  <c r="E19" i="264" s="1"/>
  <c r="E20" i="264" s="1"/>
  <c r="E21" i="264" s="1"/>
  <c r="E22" i="264" s="1"/>
  <c r="E23" i="264" s="1"/>
  <c r="G19" i="264"/>
  <c r="I22" i="264"/>
  <c r="I23" i="264" s="1"/>
  <c r="I24" i="264" s="1"/>
  <c r="I25" i="264" s="1"/>
  <c r="I26" i="264" s="1"/>
  <c r="I27" i="264" s="1"/>
  <c r="K23" i="264"/>
  <c r="E24" i="264"/>
  <c r="K24" i="264"/>
  <c r="K25" i="264" s="1"/>
  <c r="K26" i="264" s="1"/>
  <c r="K27" i="264" s="1"/>
  <c r="K28" i="264" s="1"/>
  <c r="K29" i="264" s="1"/>
  <c r="M25" i="264"/>
  <c r="G26" i="264"/>
  <c r="M26" i="264"/>
  <c r="M27" i="264" s="1"/>
  <c r="M28" i="264" s="1"/>
  <c r="M29" i="264" s="1"/>
  <c r="M30" i="264" s="1"/>
  <c r="M31" i="264" s="1"/>
  <c r="I28" i="264"/>
  <c r="K30" i="264"/>
  <c r="M32" i="264"/>
  <c r="C32" i="264" s="1"/>
  <c r="E24" i="263"/>
  <c r="E18" i="263"/>
  <c r="E19" i="263" s="1"/>
  <c r="E20" i="263" s="1"/>
  <c r="E21" i="263" s="1"/>
  <c r="E22" i="263" s="1"/>
  <c r="E23" i="263" s="1"/>
  <c r="G20" i="263"/>
  <c r="G21" i="263" s="1"/>
  <c r="G22" i="263" s="1"/>
  <c r="G23" i="263" s="1"/>
  <c r="G24" i="263" s="1"/>
  <c r="G25" i="263" s="1"/>
  <c r="G26" i="263"/>
  <c r="G19" i="263"/>
  <c r="I21" i="263"/>
  <c r="I28" i="263"/>
  <c r="I22" i="263"/>
  <c r="I23" i="263" s="1"/>
  <c r="I24" i="263" s="1"/>
  <c r="I25" i="263" s="1"/>
  <c r="I26" i="263" s="1"/>
  <c r="I27" i="263" s="1"/>
  <c r="K30" i="263"/>
  <c r="K24" i="263"/>
  <c r="K25" i="263" s="1"/>
  <c r="K26" i="263" s="1"/>
  <c r="K27" i="263" s="1"/>
  <c r="K28" i="263" s="1"/>
  <c r="K29" i="263" s="1"/>
  <c r="K23" i="263"/>
  <c r="M32" i="263"/>
  <c r="C32" i="263" s="1"/>
  <c r="M26" i="263"/>
  <c r="M27" i="263" s="1"/>
  <c r="M28" i="263" s="1"/>
  <c r="M29" i="263" s="1"/>
  <c r="M30" i="263" s="1"/>
  <c r="M31" i="263" s="1"/>
  <c r="M25" i="263"/>
  <c r="E17" i="263"/>
  <c r="D23" i="263"/>
  <c r="D17" i="263"/>
  <c r="D16" i="263"/>
  <c r="C16" i="263" s="1"/>
  <c r="F25" i="263"/>
  <c r="F19" i="263"/>
  <c r="F20" i="263" s="1"/>
  <c r="F21" i="263" s="1"/>
  <c r="F22" i="263" s="1"/>
  <c r="F23" i="263" s="1"/>
  <c r="F24" i="263" s="1"/>
  <c r="F18" i="263"/>
  <c r="H27" i="263"/>
  <c r="H21" i="263"/>
  <c r="H22" i="263" s="1"/>
  <c r="H23" i="263" s="1"/>
  <c r="H24" i="263" s="1"/>
  <c r="H25" i="263" s="1"/>
  <c r="H26" i="263" s="1"/>
  <c r="H20" i="263"/>
  <c r="J29" i="263"/>
  <c r="J23" i="263"/>
  <c r="J24" i="263" s="1"/>
  <c r="J25" i="263" s="1"/>
  <c r="J26" i="263" s="1"/>
  <c r="J27" i="263" s="1"/>
  <c r="J28" i="263" s="1"/>
  <c r="J22" i="263"/>
  <c r="L31" i="263"/>
  <c r="L25" i="263"/>
  <c r="L26" i="263" s="1"/>
  <c r="L27" i="263" s="1"/>
  <c r="L28" i="263" s="1"/>
  <c r="L29" i="263" s="1"/>
  <c r="L30" i="263" s="1"/>
  <c r="L24" i="263"/>
  <c r="AR280" i="1"/>
  <c r="E17" i="262"/>
  <c r="E18" i="262"/>
  <c r="E19" i="262" s="1"/>
  <c r="E20" i="262" s="1"/>
  <c r="E21" i="262" s="1"/>
  <c r="E22" i="262" s="1"/>
  <c r="E23" i="262" s="1"/>
  <c r="E24" i="262"/>
  <c r="G20" i="262"/>
  <c r="G21" i="262" s="1"/>
  <c r="G22" i="262" s="1"/>
  <c r="G23" i="262" s="1"/>
  <c r="G24" i="262" s="1"/>
  <c r="G25" i="262" s="1"/>
  <c r="G26" i="262"/>
  <c r="I21" i="262"/>
  <c r="I28" i="262"/>
  <c r="I22" i="262"/>
  <c r="I23" i="262" s="1"/>
  <c r="I24" i="262" s="1"/>
  <c r="I25" i="262" s="1"/>
  <c r="I26" i="262" s="1"/>
  <c r="I27" i="262" s="1"/>
  <c r="K30" i="262"/>
  <c r="K24" i="262"/>
  <c r="K25" i="262" s="1"/>
  <c r="K26" i="262" s="1"/>
  <c r="K27" i="262" s="1"/>
  <c r="K28" i="262" s="1"/>
  <c r="K29" i="262" s="1"/>
  <c r="K23" i="262"/>
  <c r="M32" i="262"/>
  <c r="C32" i="262" s="1"/>
  <c r="M26" i="262"/>
  <c r="M27" i="262" s="1"/>
  <c r="M28" i="262" s="1"/>
  <c r="M29" i="262" s="1"/>
  <c r="M30" i="262" s="1"/>
  <c r="M31" i="262" s="1"/>
  <c r="M25" i="262"/>
  <c r="G19" i="262"/>
  <c r="U35" i="262"/>
  <c r="U36" i="262" s="1"/>
  <c r="U37" i="262" s="1"/>
  <c r="C37" i="262" s="1"/>
  <c r="D23" i="262"/>
  <c r="F25" i="262"/>
  <c r="F19" i="262"/>
  <c r="F20" i="262" s="1"/>
  <c r="F21" i="262" s="1"/>
  <c r="F22" i="262" s="1"/>
  <c r="F23" i="262" s="1"/>
  <c r="F24" i="262" s="1"/>
  <c r="F18" i="262"/>
  <c r="H27" i="262"/>
  <c r="J29" i="262"/>
  <c r="J23" i="262"/>
  <c r="J24" i="262" s="1"/>
  <c r="J25" i="262" s="1"/>
  <c r="J26" i="262" s="1"/>
  <c r="J27" i="262" s="1"/>
  <c r="J28" i="262" s="1"/>
  <c r="J22" i="262"/>
  <c r="L31" i="262"/>
  <c r="L25" i="262"/>
  <c r="L26" i="262" s="1"/>
  <c r="L27" i="262" s="1"/>
  <c r="L28" i="262" s="1"/>
  <c r="L29" i="262" s="1"/>
  <c r="L30" i="262" s="1"/>
  <c r="L24" i="262"/>
  <c r="D17" i="262"/>
  <c r="H20" i="262"/>
  <c r="D17" i="261"/>
  <c r="D16" i="261"/>
  <c r="C16" i="261" s="1"/>
  <c r="H21" i="261"/>
  <c r="H22" i="261" s="1"/>
  <c r="H23" i="261" s="1"/>
  <c r="H24" i="261" s="1"/>
  <c r="H25" i="261" s="1"/>
  <c r="H26" i="261" s="1"/>
  <c r="H20" i="261"/>
  <c r="F18" i="261"/>
  <c r="F19" i="261"/>
  <c r="F20" i="261" s="1"/>
  <c r="F21" i="261" s="1"/>
  <c r="F22" i="261" s="1"/>
  <c r="F23" i="261" s="1"/>
  <c r="F24" i="261" s="1"/>
  <c r="D23" i="261"/>
  <c r="L24" i="261"/>
  <c r="L25" i="261"/>
  <c r="L26" i="261" s="1"/>
  <c r="L27" i="261" s="1"/>
  <c r="L28" i="261" s="1"/>
  <c r="L29" i="261" s="1"/>
  <c r="L30" i="261" s="1"/>
  <c r="H27" i="261"/>
  <c r="L31" i="261"/>
  <c r="J22" i="261"/>
  <c r="J23" i="261"/>
  <c r="J24" i="261" s="1"/>
  <c r="J25" i="261" s="1"/>
  <c r="J26" i="261" s="1"/>
  <c r="J27" i="261" s="1"/>
  <c r="J28" i="261" s="1"/>
  <c r="F25" i="261"/>
  <c r="J29" i="261"/>
  <c r="E18" i="261"/>
  <c r="E19" i="261" s="1"/>
  <c r="E20" i="261" s="1"/>
  <c r="E21" i="261" s="1"/>
  <c r="E22" i="261" s="1"/>
  <c r="E23" i="261" s="1"/>
  <c r="G19" i="261"/>
  <c r="I22" i="261"/>
  <c r="I23" i="261" s="1"/>
  <c r="I24" i="261" s="1"/>
  <c r="I25" i="261" s="1"/>
  <c r="I26" i="261" s="1"/>
  <c r="I27" i="261" s="1"/>
  <c r="K23" i="261"/>
  <c r="E24" i="261"/>
  <c r="K24" i="261"/>
  <c r="K25" i="261" s="1"/>
  <c r="K26" i="261" s="1"/>
  <c r="K27" i="261" s="1"/>
  <c r="K28" i="261" s="1"/>
  <c r="K29" i="261" s="1"/>
  <c r="M25" i="261"/>
  <c r="G26" i="261"/>
  <c r="M26" i="261"/>
  <c r="M27" i="261" s="1"/>
  <c r="M28" i="261" s="1"/>
  <c r="M29" i="261" s="1"/>
  <c r="M30" i="261" s="1"/>
  <c r="M31" i="261" s="1"/>
  <c r="I28" i="261"/>
  <c r="K30" i="261"/>
  <c r="M32" i="261"/>
  <c r="C32" i="261" s="1"/>
  <c r="D23" i="260"/>
  <c r="F25" i="260"/>
  <c r="F19" i="260"/>
  <c r="F20" i="260" s="1"/>
  <c r="F21" i="260" s="1"/>
  <c r="F22" i="260" s="1"/>
  <c r="F23" i="260" s="1"/>
  <c r="F24" i="260" s="1"/>
  <c r="F18" i="260"/>
  <c r="H27" i="260"/>
  <c r="J29" i="260"/>
  <c r="J23" i="260"/>
  <c r="J24" i="260" s="1"/>
  <c r="J25" i="260" s="1"/>
  <c r="J26" i="260" s="1"/>
  <c r="J27" i="260" s="1"/>
  <c r="J28" i="260" s="1"/>
  <c r="J22" i="260"/>
  <c r="L31" i="260"/>
  <c r="L25" i="260"/>
  <c r="L26" i="260" s="1"/>
  <c r="L27" i="260" s="1"/>
  <c r="L28" i="260" s="1"/>
  <c r="L29" i="260" s="1"/>
  <c r="L30" i="260" s="1"/>
  <c r="L24" i="260"/>
  <c r="D17" i="260"/>
  <c r="E18" i="260"/>
  <c r="E19" i="260" s="1"/>
  <c r="E20" i="260" s="1"/>
  <c r="E21" i="260" s="1"/>
  <c r="E22" i="260" s="1"/>
  <c r="E23" i="260" s="1"/>
  <c r="H20" i="260"/>
  <c r="K23" i="260"/>
  <c r="K24" i="260"/>
  <c r="K25" i="260" s="1"/>
  <c r="K26" i="260" s="1"/>
  <c r="K27" i="260" s="1"/>
  <c r="K28" i="260" s="1"/>
  <c r="K29" i="260" s="1"/>
  <c r="G26" i="260"/>
  <c r="K30" i="260"/>
  <c r="D16" i="260"/>
  <c r="C16" i="260" s="1"/>
  <c r="G19" i="260"/>
  <c r="H21" i="260"/>
  <c r="H22" i="260" s="1"/>
  <c r="H23" i="260" s="1"/>
  <c r="H24" i="260" s="1"/>
  <c r="H25" i="260" s="1"/>
  <c r="H26" i="260" s="1"/>
  <c r="I22" i="260"/>
  <c r="I23" i="260" s="1"/>
  <c r="I24" i="260" s="1"/>
  <c r="I25" i="260" s="1"/>
  <c r="I26" i="260" s="1"/>
  <c r="I27" i="260" s="1"/>
  <c r="E24" i="260"/>
  <c r="M25" i="260"/>
  <c r="M26" i="260"/>
  <c r="M27" i="260" s="1"/>
  <c r="M28" i="260" s="1"/>
  <c r="M29" i="260" s="1"/>
  <c r="M30" i="260" s="1"/>
  <c r="M31" i="260" s="1"/>
  <c r="I28" i="260"/>
  <c r="M32" i="260"/>
  <c r="C32" i="260" s="1"/>
  <c r="K30" i="259"/>
  <c r="E18" i="259"/>
  <c r="E19" i="259" s="1"/>
  <c r="E20" i="259" s="1"/>
  <c r="E21" i="259" s="1"/>
  <c r="E22" i="259" s="1"/>
  <c r="E23" i="259" s="1"/>
  <c r="K23" i="259"/>
  <c r="G26" i="259"/>
  <c r="D23" i="259"/>
  <c r="F25" i="259"/>
  <c r="F19" i="259"/>
  <c r="F20" i="259" s="1"/>
  <c r="F21" i="259" s="1"/>
  <c r="F22" i="259" s="1"/>
  <c r="F23" i="259" s="1"/>
  <c r="F24" i="259" s="1"/>
  <c r="F18" i="259"/>
  <c r="H27" i="259"/>
  <c r="J29" i="259"/>
  <c r="J23" i="259"/>
  <c r="J24" i="259" s="1"/>
  <c r="J25" i="259" s="1"/>
  <c r="J26" i="259" s="1"/>
  <c r="J27" i="259" s="1"/>
  <c r="J28" i="259" s="1"/>
  <c r="J22" i="259"/>
  <c r="L31" i="259"/>
  <c r="L25" i="259"/>
  <c r="L26" i="259" s="1"/>
  <c r="L27" i="259" s="1"/>
  <c r="L28" i="259" s="1"/>
  <c r="L29" i="259" s="1"/>
  <c r="L30" i="259" s="1"/>
  <c r="L24" i="259"/>
  <c r="D16" i="259"/>
  <c r="C16" i="259" s="1"/>
  <c r="G19" i="259"/>
  <c r="H21" i="259"/>
  <c r="H22" i="259" s="1"/>
  <c r="H23" i="259" s="1"/>
  <c r="H24" i="259" s="1"/>
  <c r="H25" i="259" s="1"/>
  <c r="H26" i="259" s="1"/>
  <c r="I22" i="259"/>
  <c r="I23" i="259" s="1"/>
  <c r="I24" i="259" s="1"/>
  <c r="I25" i="259" s="1"/>
  <c r="I26" i="259" s="1"/>
  <c r="I27" i="259" s="1"/>
  <c r="E24" i="259"/>
  <c r="M25" i="259"/>
  <c r="M26" i="259"/>
  <c r="M27" i="259" s="1"/>
  <c r="M28" i="259" s="1"/>
  <c r="M29" i="259" s="1"/>
  <c r="M30" i="259" s="1"/>
  <c r="M31" i="259" s="1"/>
  <c r="I28" i="259"/>
  <c r="M32" i="259"/>
  <c r="C32" i="259" s="1"/>
  <c r="L280" i="1" l="1"/>
  <c r="C17" i="261"/>
  <c r="C31" i="262"/>
  <c r="C17" i="264"/>
  <c r="L48" i="259"/>
  <c r="L48" i="264"/>
  <c r="C17" i="259"/>
  <c r="C30" i="259"/>
  <c r="C17" i="260"/>
  <c r="C31" i="260"/>
  <c r="G48" i="259"/>
  <c r="G48" i="260"/>
  <c r="G48" i="262"/>
  <c r="J48" i="264"/>
  <c r="F48" i="260"/>
  <c r="K48" i="261"/>
  <c r="F48" i="262"/>
  <c r="M48" i="262"/>
  <c r="J48" i="263"/>
  <c r="F48" i="263"/>
  <c r="E48" i="263"/>
  <c r="N53" i="263" s="1"/>
  <c r="C30" i="263"/>
  <c r="H48" i="260"/>
  <c r="J48" i="260"/>
  <c r="G48" i="261"/>
  <c r="F48" i="261"/>
  <c r="J48" i="262"/>
  <c r="F48" i="264"/>
  <c r="H48" i="262"/>
  <c r="J48" i="259"/>
  <c r="F48" i="259"/>
  <c r="K48" i="260"/>
  <c r="J48" i="261"/>
  <c r="C28" i="262"/>
  <c r="E48" i="262"/>
  <c r="N53" i="262" s="1"/>
  <c r="M48" i="263"/>
  <c r="G48" i="264"/>
  <c r="C25" i="262"/>
  <c r="M48" i="264"/>
  <c r="H48" i="261"/>
  <c r="K48" i="262"/>
  <c r="L48" i="263"/>
  <c r="H48" i="263"/>
  <c r="H48" i="264"/>
  <c r="E48" i="259"/>
  <c r="N53" i="259" s="1"/>
  <c r="I48" i="262"/>
  <c r="E48" i="264"/>
  <c r="N53" i="264" s="1"/>
  <c r="G48" i="263"/>
  <c r="E48" i="260"/>
  <c r="E48" i="261"/>
  <c r="N53" i="261" s="1"/>
  <c r="K48" i="259"/>
  <c r="L48" i="261"/>
  <c r="L48" i="262"/>
  <c r="C31" i="263"/>
  <c r="K48" i="264"/>
  <c r="I48" i="261"/>
  <c r="C23" i="262"/>
  <c r="C26" i="262"/>
  <c r="C29" i="263"/>
  <c r="C25" i="263"/>
  <c r="C28" i="263"/>
  <c r="C24" i="263"/>
  <c r="U48" i="262"/>
  <c r="C35" i="262"/>
  <c r="H48" i="259"/>
  <c r="L48" i="260"/>
  <c r="M48" i="261"/>
  <c r="C29" i="259"/>
  <c r="C28" i="260"/>
  <c r="C26" i="261"/>
  <c r="C31" i="261"/>
  <c r="C29" i="264"/>
  <c r="I48" i="263"/>
  <c r="C23" i="260"/>
  <c r="C27" i="261"/>
  <c r="C24" i="259"/>
  <c r="C30" i="260"/>
  <c r="C29" i="260"/>
  <c r="C29" i="261"/>
  <c r="C17" i="262"/>
  <c r="C29" i="262"/>
  <c r="C31" i="264"/>
  <c r="C36" i="262"/>
  <c r="AB48" i="262"/>
  <c r="C36" i="264"/>
  <c r="C28" i="259"/>
  <c r="K48" i="263"/>
  <c r="C26" i="259"/>
  <c r="C25" i="260"/>
  <c r="C26" i="264"/>
  <c r="C23" i="264"/>
  <c r="M48" i="259"/>
  <c r="I48" i="264"/>
  <c r="I48" i="260"/>
  <c r="I48" i="259"/>
  <c r="C27" i="259"/>
  <c r="C31" i="259"/>
  <c r="D18" i="259"/>
  <c r="C18" i="259" s="1"/>
  <c r="C24" i="260"/>
  <c r="C26" i="260"/>
  <c r="C27" i="260"/>
  <c r="C30" i="261"/>
  <c r="C24" i="261"/>
  <c r="C25" i="261"/>
  <c r="C27" i="262"/>
  <c r="C30" i="262"/>
  <c r="C24" i="262"/>
  <c r="C17" i="263"/>
  <c r="C30" i="264"/>
  <c r="C24" i="264"/>
  <c r="C27" i="264"/>
  <c r="C25" i="264"/>
  <c r="C23" i="259"/>
  <c r="C25" i="259"/>
  <c r="C28" i="261"/>
  <c r="C23" i="261"/>
  <c r="C27" i="263"/>
  <c r="C23" i="263"/>
  <c r="C26" i="263"/>
  <c r="C28" i="264"/>
  <c r="M48" i="260"/>
  <c r="V48" i="264"/>
  <c r="C155" i="79"/>
  <c r="AB157" i="79"/>
  <c r="L278" i="1"/>
  <c r="L281" i="1"/>
  <c r="L274" i="1"/>
  <c r="AC157" i="79"/>
  <c r="R7" i="264"/>
  <c r="I276" i="1" s="1"/>
  <c r="D18" i="264"/>
  <c r="C18" i="264" s="1"/>
  <c r="D18" i="263"/>
  <c r="C18" i="263" s="1"/>
  <c r="D18" i="262"/>
  <c r="C18" i="262" s="1"/>
  <c r="N53" i="260"/>
  <c r="R7" i="261"/>
  <c r="I279" i="1" s="1"/>
  <c r="D18" i="261"/>
  <c r="C18" i="261" s="1"/>
  <c r="D18" i="260"/>
  <c r="C18" i="260" s="1"/>
  <c r="D19" i="259" l="1"/>
  <c r="C19" i="259" s="1"/>
  <c r="L279" i="1"/>
  <c r="L276" i="1"/>
  <c r="D19" i="264"/>
  <c r="C19" i="264" s="1"/>
  <c r="D19" i="263"/>
  <c r="C19" i="263" s="1"/>
  <c r="D19" i="262"/>
  <c r="D19" i="261"/>
  <c r="C19" i="261" s="1"/>
  <c r="D19" i="260"/>
  <c r="C19" i="260" s="1"/>
  <c r="D20" i="259" l="1"/>
  <c r="C20" i="259" s="1"/>
  <c r="C19" i="262"/>
  <c r="D20" i="264"/>
  <c r="C20" i="264" s="1"/>
  <c r="D20" i="263"/>
  <c r="C20" i="263" s="1"/>
  <c r="D20" i="262"/>
  <c r="C20" i="262" s="1"/>
  <c r="D20" i="261"/>
  <c r="D20" i="260"/>
  <c r="D21" i="259" l="1"/>
  <c r="C21" i="259" s="1"/>
  <c r="C20" i="260"/>
  <c r="C20" i="261"/>
  <c r="D21" i="264"/>
  <c r="C21" i="264" s="1"/>
  <c r="D21" i="263"/>
  <c r="C21" i="263" s="1"/>
  <c r="D21" i="262"/>
  <c r="C21" i="262" s="1"/>
  <c r="D21" i="261"/>
  <c r="C21" i="261" s="1"/>
  <c r="D21" i="260"/>
  <c r="C21" i="260" s="1"/>
  <c r="D22" i="259" l="1"/>
  <c r="C22" i="259" s="1"/>
  <c r="C48" i="259" s="1"/>
  <c r="D22" i="264"/>
  <c r="D22" i="263"/>
  <c r="D22" i="262"/>
  <c r="D22" i="261"/>
  <c r="D22" i="260"/>
  <c r="D48" i="259" l="1"/>
  <c r="B48" i="259" s="1"/>
  <c r="C22" i="262"/>
  <c r="C48" i="262" s="1"/>
  <c r="C50" i="262" s="1"/>
  <c r="D48" i="262"/>
  <c r="B48" i="262" s="1"/>
  <c r="C22" i="263"/>
  <c r="C48" i="263" s="1"/>
  <c r="D48" i="263"/>
  <c r="B48" i="263" s="1"/>
  <c r="C22" i="264"/>
  <c r="C48" i="264" s="1"/>
  <c r="D48" i="264"/>
  <c r="B48" i="264" s="1"/>
  <c r="C22" i="260"/>
  <c r="C48" i="260" s="1"/>
  <c r="D48" i="260"/>
  <c r="B48" i="260" s="1"/>
  <c r="C22" i="261"/>
  <c r="C48" i="261" s="1"/>
  <c r="D48" i="261"/>
  <c r="B48" i="261" s="1"/>
  <c r="S7" i="259"/>
  <c r="J274" i="1" s="1"/>
  <c r="K274" i="1" s="1"/>
  <c r="C50" i="259"/>
  <c r="S7" i="262" l="1"/>
  <c r="T7" i="262" s="1"/>
  <c r="S7" i="264"/>
  <c r="C50" i="264"/>
  <c r="S7" i="263"/>
  <c r="C50" i="263"/>
  <c r="S7" i="261"/>
  <c r="C50" i="261"/>
  <c r="S7" i="260"/>
  <c r="C50" i="260"/>
  <c r="T7" i="259"/>
  <c r="J280" i="1" l="1"/>
  <c r="K280" i="1" s="1"/>
  <c r="T7" i="264"/>
  <c r="J276" i="1"/>
  <c r="K276" i="1" s="1"/>
  <c r="T7" i="263"/>
  <c r="J281" i="1"/>
  <c r="K281" i="1" s="1"/>
  <c r="T7" i="261"/>
  <c r="J279" i="1"/>
  <c r="K279" i="1" s="1"/>
  <c r="T7" i="260"/>
  <c r="J278" i="1"/>
  <c r="K278" i="1" s="1"/>
  <c r="AR16" i="1" l="1"/>
  <c r="AA40" i="52"/>
  <c r="C40" i="52" s="1"/>
  <c r="O34" i="51"/>
  <c r="C14" i="51"/>
  <c r="U40" i="51"/>
  <c r="AB43" i="51"/>
  <c r="AB14" i="244" l="1"/>
  <c r="AB14" i="256"/>
  <c r="AB40" i="258"/>
  <c r="AR270" i="1"/>
  <c r="AR258" i="1"/>
  <c r="C40" i="258" l="1"/>
  <c r="AB48" i="258"/>
  <c r="AB45" i="256"/>
  <c r="AB46" i="256"/>
  <c r="C46" i="256" s="1"/>
  <c r="AB43" i="256"/>
  <c r="C43" i="256" s="1"/>
  <c r="AB44" i="256"/>
  <c r="C44" i="256" s="1"/>
  <c r="AB42" i="256"/>
  <c r="C42" i="256" s="1"/>
  <c r="AB42" i="244"/>
  <c r="C42" i="244" s="1"/>
  <c r="AB43" i="244"/>
  <c r="C43" i="244" s="1"/>
  <c r="AB44" i="244"/>
  <c r="AB45" i="244"/>
  <c r="C45" i="244" s="1"/>
  <c r="AB46" i="244"/>
  <c r="C46" i="244" s="1"/>
  <c r="AR269" i="1"/>
  <c r="AB40" i="256"/>
  <c r="C40" i="256" s="1"/>
  <c r="AB41" i="256"/>
  <c r="C41" i="256" s="1"/>
  <c r="AB40" i="244"/>
  <c r="C40" i="244" s="1"/>
  <c r="AB41" i="244"/>
  <c r="C41" i="244" s="1"/>
  <c r="AR260" i="1"/>
  <c r="AA40" i="254"/>
  <c r="C40" i="254" s="1"/>
  <c r="AA40" i="253"/>
  <c r="C40" i="253" s="1"/>
  <c r="AA39" i="253"/>
  <c r="AA40" i="245"/>
  <c r="C40" i="245" s="1"/>
  <c r="AA40" i="250"/>
  <c r="C40" i="250" s="1"/>
  <c r="AA40" i="249"/>
  <c r="C40" i="249" s="1"/>
  <c r="AA40" i="251"/>
  <c r="C40" i="251" s="1"/>
  <c r="AA40" i="246"/>
  <c r="C40" i="246" s="1"/>
  <c r="AB48" i="244" l="1"/>
  <c r="C44" i="244"/>
  <c r="AA48" i="253"/>
  <c r="C39" i="253"/>
  <c r="AB48" i="256"/>
  <c r="C45" i="256"/>
  <c r="AA40" i="252"/>
  <c r="C40" i="252" s="1"/>
  <c r="Y40" i="243"/>
  <c r="C40" i="243" s="1"/>
  <c r="C40" i="193"/>
  <c r="C39" i="193"/>
  <c r="Y40" i="240"/>
  <c r="C40" i="240" s="1"/>
  <c r="Y40" i="239"/>
  <c r="C40" i="239" s="1"/>
  <c r="Y40" i="238"/>
  <c r="C40" i="238" s="1"/>
  <c r="C40" i="237"/>
  <c r="AA40" i="194"/>
  <c r="Y40" i="190"/>
  <c r="C40" i="190" s="1"/>
  <c r="Y40" i="185"/>
  <c r="C40" i="185" s="1"/>
  <c r="AB46" i="185"/>
  <c r="AA46" i="185"/>
  <c r="Z46" i="185"/>
  <c r="X40" i="174"/>
  <c r="C40" i="174" s="1"/>
  <c r="X40" i="164"/>
  <c r="C40" i="164" s="1"/>
  <c r="AB45" i="164"/>
  <c r="AA45" i="164"/>
  <c r="Z45" i="164"/>
  <c r="X40" i="104"/>
  <c r="C40" i="104" s="1"/>
  <c r="AB45" i="104"/>
  <c r="AA45" i="104"/>
  <c r="Z45" i="104"/>
  <c r="X40" i="163"/>
  <c r="C40" i="163" s="1"/>
  <c r="AB45" i="163"/>
  <c r="AA45" i="163"/>
  <c r="Z45" i="163"/>
  <c r="AB46" i="189"/>
  <c r="AA46" i="189"/>
  <c r="Y40" i="166"/>
  <c r="C40" i="166" s="1"/>
  <c r="AB46" i="166"/>
  <c r="AA46" i="166"/>
  <c r="AB46" i="187"/>
  <c r="AA46" i="187"/>
  <c r="X40" i="165"/>
  <c r="C40" i="165" s="1"/>
  <c r="AB45" i="165"/>
  <c r="AA45" i="165"/>
  <c r="X40" i="162"/>
  <c r="C40" i="162" s="1"/>
  <c r="AB45" i="162"/>
  <c r="AA45" i="162"/>
  <c r="Y40" i="161"/>
  <c r="AA50" i="161"/>
  <c r="AB48" i="168" l="1"/>
  <c r="AA48" i="168"/>
  <c r="AB48" i="167"/>
  <c r="AA48" i="167"/>
  <c r="AB45" i="184"/>
  <c r="AA45" i="184"/>
  <c r="AB45" i="173"/>
  <c r="AA45" i="173"/>
  <c r="AB45" i="172"/>
  <c r="AA45" i="172"/>
  <c r="V40" i="213"/>
  <c r="C40" i="213" s="1"/>
  <c r="AB43" i="213"/>
  <c r="AA43" i="213"/>
  <c r="V40" i="212"/>
  <c r="C40" i="212" s="1"/>
  <c r="AB43" i="212"/>
  <c r="AA43" i="212"/>
  <c r="W40" i="232"/>
  <c r="C40" i="232" s="1"/>
  <c r="AB44" i="232"/>
  <c r="AA44" i="232"/>
  <c r="V40" i="211"/>
  <c r="C40" i="211" s="1"/>
  <c r="AB43" i="211"/>
  <c r="AA43" i="211"/>
  <c r="V40" i="206"/>
  <c r="C40" i="206" s="1"/>
  <c r="AB43" i="206"/>
  <c r="AA43" i="206"/>
  <c r="V40" i="210"/>
  <c r="C40" i="210" s="1"/>
  <c r="AB43" i="210"/>
  <c r="AA43" i="210"/>
  <c r="V40" i="209"/>
  <c r="C40" i="209" s="1"/>
  <c r="AB43" i="209"/>
  <c r="AA43" i="209"/>
  <c r="V40" i="208"/>
  <c r="C40" i="208" s="1"/>
  <c r="AB43" i="208"/>
  <c r="AA43" i="208"/>
  <c r="V40" i="207"/>
  <c r="C40" i="207" s="1"/>
  <c r="AB43" i="207"/>
  <c r="AA43" i="207"/>
  <c r="V40" i="235"/>
  <c r="C40" i="235" s="1"/>
  <c r="AB43" i="235"/>
  <c r="AA43" i="235"/>
  <c r="V40" i="234"/>
  <c r="C40" i="234" s="1"/>
  <c r="AB43" i="234"/>
  <c r="AA43" i="234"/>
  <c r="V40" i="233"/>
  <c r="C40" i="233" s="1"/>
  <c r="AB43" i="233"/>
  <c r="AA43" i="233"/>
  <c r="AB44" i="171"/>
  <c r="AA44" i="171"/>
  <c r="AB44" i="170"/>
  <c r="AA44" i="170"/>
  <c r="X40" i="179"/>
  <c r="C40" i="179" s="1"/>
  <c r="AB45" i="179"/>
  <c r="AA45" i="179"/>
  <c r="AB45" i="231"/>
  <c r="AA45" i="231"/>
  <c r="AB45" i="230"/>
  <c r="AA45" i="230"/>
  <c r="W40" i="229"/>
  <c r="C40" i="229" s="1"/>
  <c r="AB45" i="229"/>
  <c r="AA45" i="229"/>
  <c r="W40" i="228"/>
  <c r="C40" i="228" s="1"/>
  <c r="AB45" i="228"/>
  <c r="AA45" i="228"/>
  <c r="AB45" i="227"/>
  <c r="AA45" i="227"/>
  <c r="AB45" i="226"/>
  <c r="AA45" i="226"/>
  <c r="AB45" i="225"/>
  <c r="AA45" i="225"/>
  <c r="W40" i="224"/>
  <c r="C40" i="224" s="1"/>
  <c r="AB45" i="224"/>
  <c r="AA45" i="224"/>
  <c r="W40" i="223"/>
  <c r="C40" i="223" s="1"/>
  <c r="AB45" i="223"/>
  <c r="AA45" i="223"/>
  <c r="W40" i="222"/>
  <c r="C40" i="222" s="1"/>
  <c r="AB45" i="222"/>
  <c r="AA45" i="222"/>
  <c r="Z45" i="222"/>
  <c r="V40" i="131"/>
  <c r="C40" i="131" s="1"/>
  <c r="AB43" i="131"/>
  <c r="AA43" i="131"/>
  <c r="Z43" i="131"/>
  <c r="Y40" i="157"/>
  <c r="W40" i="157"/>
  <c r="AC46" i="157"/>
  <c r="AB46" i="157"/>
  <c r="AA46" i="157"/>
  <c r="Z46" i="157"/>
  <c r="V40" i="159"/>
  <c r="AB45" i="159"/>
  <c r="AA45" i="159"/>
  <c r="Z45" i="159"/>
  <c r="V40" i="160"/>
  <c r="AB45" i="160"/>
  <c r="AA45" i="160"/>
  <c r="Y40" i="158"/>
  <c r="X40" i="158"/>
  <c r="AB46" i="158"/>
  <c r="AA46" i="158"/>
  <c r="Z46" i="158"/>
  <c r="Y40" i="156"/>
  <c r="X40" i="156"/>
  <c r="W40" i="156"/>
  <c r="AA46" i="156"/>
  <c r="Z46" i="156"/>
  <c r="Y40" i="181"/>
  <c r="W40" i="181"/>
  <c r="AB46" i="181"/>
  <c r="AA46" i="181"/>
  <c r="C40" i="127"/>
  <c r="AB42" i="127"/>
  <c r="AA42" i="127"/>
  <c r="U40" i="110"/>
  <c r="C40" i="110" s="1"/>
  <c r="AB42" i="110"/>
  <c r="AA42" i="110"/>
  <c r="V40" i="126"/>
  <c r="AB43" i="126"/>
  <c r="AA43" i="126"/>
  <c r="W40" i="125"/>
  <c r="V40" i="125"/>
  <c r="AB42" i="205"/>
  <c r="AA42" i="205"/>
  <c r="U40" i="221"/>
  <c r="C40" i="221" s="1"/>
  <c r="AB42" i="221"/>
  <c r="AA42" i="221"/>
  <c r="U40" i="220"/>
  <c r="C40" i="220" s="1"/>
  <c r="AB42" i="220"/>
  <c r="AA42" i="220"/>
  <c r="U40" i="219"/>
  <c r="C40" i="219" s="1"/>
  <c r="AB42" i="219"/>
  <c r="AA42" i="219"/>
  <c r="U40" i="218"/>
  <c r="C40" i="218" s="1"/>
  <c r="AB42" i="218"/>
  <c r="AA42" i="218"/>
  <c r="AB42" i="204"/>
  <c r="AA42" i="204"/>
  <c r="U40" i="204"/>
  <c r="C40" i="204" s="1"/>
  <c r="C40" i="99"/>
  <c r="AB42" i="99"/>
  <c r="AA42" i="99"/>
  <c r="C41" i="217"/>
  <c r="U40" i="217"/>
  <c r="C40" i="217" s="1"/>
  <c r="AB43" i="217"/>
  <c r="AA43" i="217"/>
  <c r="U40" i="216"/>
  <c r="C40" i="216" s="1"/>
  <c r="AB42" i="216"/>
  <c r="AA42" i="216"/>
  <c r="U40" i="111"/>
  <c r="C40" i="111" s="1"/>
  <c r="AB42" i="111"/>
  <c r="AA42" i="111"/>
  <c r="AB42" i="215"/>
  <c r="AA42" i="215"/>
  <c r="U40" i="215"/>
  <c r="C40" i="215" s="1"/>
  <c r="U40" i="214"/>
  <c r="C40" i="214" s="1"/>
  <c r="AB42" i="214"/>
  <c r="AA42" i="214"/>
  <c r="C40" i="2"/>
  <c r="C39" i="2"/>
  <c r="AB42" i="2"/>
  <c r="AA42" i="2"/>
  <c r="C40" i="84"/>
  <c r="C39" i="84"/>
  <c r="C38" i="84"/>
  <c r="AB42" i="84"/>
  <c r="AA42" i="84"/>
  <c r="C40" i="71"/>
  <c r="AB42" i="71"/>
  <c r="AA42" i="71"/>
  <c r="C40" i="94"/>
  <c r="C39" i="94"/>
  <c r="AB42" i="94"/>
  <c r="AA42" i="94"/>
  <c r="C40" i="70"/>
  <c r="C39" i="70"/>
  <c r="AB42" i="70"/>
  <c r="AA42" i="70"/>
  <c r="C40" i="93"/>
  <c r="C39" i="93"/>
  <c r="AB42" i="93"/>
  <c r="AA42" i="93"/>
  <c r="C40" i="89"/>
  <c r="C39" i="89"/>
  <c r="AB42" i="89"/>
  <c r="AA42" i="89"/>
  <c r="AA48" i="69"/>
  <c r="U40" i="20"/>
  <c r="C40" i="20" s="1"/>
  <c r="AB42" i="20"/>
  <c r="AA42" i="20"/>
  <c r="C39" i="68"/>
  <c r="AB45" i="68"/>
  <c r="AA45" i="68"/>
  <c r="C40" i="67"/>
  <c r="C39" i="67"/>
  <c r="AB42" i="67"/>
  <c r="AA42" i="67"/>
  <c r="C40" i="65"/>
  <c r="C39" i="65"/>
  <c r="AB42" i="65"/>
  <c r="AA42" i="65"/>
  <c r="C40" i="95"/>
  <c r="AB42" i="95"/>
  <c r="AA42" i="95"/>
  <c r="AB42" i="6"/>
  <c r="AA42" i="6"/>
  <c r="Z42" i="6"/>
  <c r="C40" i="6"/>
  <c r="C39" i="6"/>
  <c r="U40" i="118"/>
  <c r="C40" i="118" s="1"/>
  <c r="AB42" i="118"/>
  <c r="AA42" i="118"/>
  <c r="U40" i="115"/>
  <c r="C40" i="115" s="1"/>
  <c r="U33" i="115"/>
  <c r="AB42" i="115"/>
  <c r="AA42" i="115"/>
  <c r="V40" i="124"/>
  <c r="C40" i="124" s="1"/>
  <c r="AB43" i="124"/>
  <c r="AA43" i="124"/>
  <c r="AB42" i="19"/>
  <c r="AA42" i="19"/>
  <c r="C40" i="19"/>
  <c r="C39" i="19"/>
  <c r="X40" i="169"/>
  <c r="W40" i="169"/>
  <c r="AB45" i="169"/>
  <c r="AA45" i="169"/>
  <c r="U40" i="120"/>
  <c r="C40" i="120" s="1"/>
  <c r="AB42" i="120"/>
  <c r="AA42" i="120"/>
  <c r="U40" i="153"/>
  <c r="C40" i="153" s="1"/>
  <c r="AB42" i="153"/>
  <c r="AA42" i="153"/>
  <c r="AB43" i="63"/>
  <c r="AA43" i="63"/>
  <c r="AB43" i="62"/>
  <c r="AA43" i="62"/>
  <c r="W40" i="152"/>
  <c r="C40" i="152" s="1"/>
  <c r="AB45" i="152"/>
  <c r="AA45" i="152"/>
  <c r="Y40" i="236"/>
  <c r="C40" i="236" s="1"/>
  <c r="AB46" i="236"/>
  <c r="AA46" i="236"/>
  <c r="W40" i="180"/>
  <c r="C40" i="180" s="1"/>
  <c r="AB45" i="180"/>
  <c r="AA45" i="180"/>
  <c r="AB42" i="24"/>
  <c r="AA42" i="24"/>
  <c r="C40" i="24"/>
  <c r="C39" i="24"/>
  <c r="AB42" i="23"/>
  <c r="AA42" i="23"/>
  <c r="C40" i="23"/>
  <c r="C39" i="23"/>
  <c r="C40" i="22"/>
  <c r="C39" i="22"/>
  <c r="AB42" i="22"/>
  <c r="AA42" i="22"/>
  <c r="C40" i="21"/>
  <c r="C39" i="21"/>
  <c r="AB42" i="21"/>
  <c r="AA42" i="21"/>
  <c r="C40" i="4"/>
  <c r="C39" i="4"/>
  <c r="AB43" i="4"/>
  <c r="AA43" i="4"/>
  <c r="X40" i="151"/>
  <c r="C40" i="151" s="1"/>
  <c r="AB45" i="151"/>
  <c r="AA45" i="151"/>
  <c r="AB43" i="148"/>
  <c r="AA43" i="148"/>
  <c r="C40" i="148"/>
  <c r="C39" i="148"/>
  <c r="C38" i="148"/>
  <c r="W40" i="147"/>
  <c r="C40" i="147" s="1"/>
  <c r="AB45" i="147"/>
  <c r="AA45" i="147"/>
  <c r="W40" i="146"/>
  <c r="C40" i="146" s="1"/>
  <c r="AB45" i="146"/>
  <c r="AA45" i="146"/>
  <c r="W40" i="144"/>
  <c r="V40" i="144"/>
  <c r="W40" i="135"/>
  <c r="C40" i="135" s="1"/>
  <c r="AB44" i="135"/>
  <c r="AA44" i="135"/>
  <c r="W40" i="143"/>
  <c r="C40" i="143" s="1"/>
  <c r="AB45" i="143"/>
  <c r="AA45" i="143"/>
  <c r="W40" i="142"/>
  <c r="V40" i="142"/>
  <c r="AB45" i="142"/>
  <c r="AA45" i="142"/>
  <c r="W40" i="129"/>
  <c r="AB45" i="129"/>
  <c r="AA45" i="129"/>
  <c r="V40" i="128"/>
  <c r="C40" i="128" s="1"/>
  <c r="AB45" i="128"/>
  <c r="AA45" i="128"/>
  <c r="Y40" i="130"/>
  <c r="V40" i="130"/>
  <c r="AB48" i="130"/>
  <c r="AA48" i="130"/>
  <c r="V40" i="109"/>
  <c r="C40" i="109" s="1"/>
  <c r="AB43" i="109"/>
  <c r="AA43" i="109"/>
  <c r="U40" i="122"/>
  <c r="C40" i="122" s="1"/>
  <c r="AB42" i="122"/>
  <c r="AA42" i="122"/>
  <c r="U40" i="121"/>
  <c r="C40" i="121" s="1"/>
  <c r="AB42" i="121"/>
  <c r="AA42" i="121"/>
  <c r="U40" i="177"/>
  <c r="C40" i="177" s="1"/>
  <c r="AB42" i="177"/>
  <c r="AA42" i="177"/>
  <c r="U40" i="133"/>
  <c r="C40" i="133" s="1"/>
  <c r="AB42" i="133"/>
  <c r="AA42" i="133"/>
  <c r="AB42" i="108"/>
  <c r="AA42" i="108"/>
  <c r="U40" i="107"/>
  <c r="C40" i="107" s="1"/>
  <c r="AB42" i="107"/>
  <c r="AA42" i="107"/>
  <c r="U40" i="106"/>
  <c r="C40" i="106" s="1"/>
  <c r="U40" i="203"/>
  <c r="C40" i="203" s="1"/>
  <c r="AB42" i="203"/>
  <c r="U40" i="202"/>
  <c r="C40" i="202" s="1"/>
  <c r="AB42" i="202"/>
  <c r="C40" i="201"/>
  <c r="AB42" i="201"/>
  <c r="AB42" i="200"/>
  <c r="C40" i="200"/>
  <c r="AB42" i="112"/>
  <c r="C40" i="112"/>
  <c r="AA40" i="114"/>
  <c r="C40" i="114" s="1"/>
  <c r="AB42" i="199"/>
  <c r="C40" i="199"/>
  <c r="AB42" i="132"/>
  <c r="C40" i="132"/>
  <c r="AB42" i="116"/>
  <c r="C40" i="116"/>
  <c r="W40" i="137"/>
  <c r="C40" i="137" s="1"/>
  <c r="AB45" i="137"/>
  <c r="C40" i="136"/>
  <c r="AB42" i="136"/>
  <c r="C40" i="97"/>
  <c r="C39" i="97"/>
  <c r="AB42" i="97"/>
  <c r="W40" i="90"/>
  <c r="V40" i="90"/>
  <c r="AB48" i="90"/>
  <c r="AB42" i="83"/>
  <c r="AA42" i="83"/>
  <c r="C40" i="83"/>
  <c r="C39" i="83"/>
  <c r="AB42" i="82"/>
  <c r="AA42" i="82"/>
  <c r="C40" i="82"/>
  <c r="C39" i="82"/>
  <c r="AB42" i="92"/>
  <c r="AA42" i="92"/>
  <c r="C40" i="92"/>
  <c r="C39" i="92"/>
  <c r="C40" i="61"/>
  <c r="AB42" i="61"/>
  <c r="AB42" i="119"/>
  <c r="C40" i="119"/>
  <c r="AB42" i="80"/>
  <c r="AA42" i="80"/>
  <c r="C40" i="80"/>
  <c r="C39" i="80"/>
  <c r="AB42" i="198"/>
  <c r="AA42" i="198"/>
  <c r="C40" i="198"/>
  <c r="C39" i="198"/>
  <c r="AB42" i="58"/>
  <c r="AA42" i="58"/>
  <c r="C40" i="58"/>
  <c r="C39" i="58"/>
  <c r="AB42" i="57"/>
  <c r="AA42" i="57"/>
  <c r="C40" i="57"/>
  <c r="C39" i="57"/>
  <c r="C38" i="57"/>
  <c r="C40" i="87"/>
  <c r="C39" i="87"/>
  <c r="AB42" i="87"/>
  <c r="AA42" i="87"/>
  <c r="X40" i="141"/>
  <c r="W40" i="141"/>
  <c r="AB42" i="45"/>
  <c r="AA42" i="45"/>
  <c r="C40" i="45"/>
  <c r="C39" i="45"/>
  <c r="AB42" i="44"/>
  <c r="AA42" i="44"/>
  <c r="C40" i="44"/>
  <c r="C39" i="44"/>
  <c r="AB42" i="43"/>
  <c r="AA42" i="43"/>
  <c r="C40" i="43"/>
  <c r="C39" i="43"/>
  <c r="AB48" i="42"/>
  <c r="AA48" i="42"/>
  <c r="C40" i="41"/>
  <c r="C39" i="41"/>
  <c r="AB43" i="41"/>
  <c r="AA43" i="41"/>
  <c r="V40" i="40"/>
  <c r="C40" i="40" s="1"/>
  <c r="AB43" i="40"/>
  <c r="AA43" i="40"/>
  <c r="C40" i="39"/>
  <c r="AB42" i="39"/>
  <c r="AA42" i="39"/>
  <c r="AB42" i="38"/>
  <c r="AA42" i="38"/>
  <c r="C40" i="38"/>
  <c r="C39" i="38"/>
  <c r="AB48" i="37"/>
  <c r="AA48" i="37"/>
  <c r="AB42" i="11"/>
  <c r="AA42" i="11"/>
  <c r="C40" i="11"/>
  <c r="C39" i="11"/>
  <c r="C40" i="35"/>
  <c r="C39" i="35"/>
  <c r="AB42" i="35"/>
  <c r="AA42" i="35"/>
  <c r="AB46" i="33"/>
  <c r="Y40" i="33"/>
  <c r="C40" i="33" s="1"/>
  <c r="AB42" i="77"/>
  <c r="AA42" i="77"/>
  <c r="C40" i="77"/>
  <c r="C39" i="77"/>
  <c r="C40" i="32"/>
  <c r="C39" i="32"/>
  <c r="AB42" i="32"/>
  <c r="AA42" i="32"/>
  <c r="C40" i="12"/>
  <c r="C39" i="12"/>
  <c r="AB42" i="12"/>
  <c r="AA42" i="12"/>
  <c r="AB42" i="29"/>
  <c r="AA42" i="29"/>
  <c r="C40" i="29"/>
  <c r="C39" i="29"/>
  <c r="AB42" i="15"/>
  <c r="AA42" i="15"/>
  <c r="C40" i="15"/>
  <c r="C39" i="15"/>
  <c r="Z40" i="9"/>
  <c r="C40" i="9" s="1"/>
  <c r="AB48" i="9"/>
  <c r="C40" i="25"/>
  <c r="C39" i="25"/>
  <c r="AB42" i="25"/>
  <c r="AA42" i="25"/>
  <c r="C40" i="55"/>
  <c r="C39" i="55"/>
  <c r="AB42" i="55"/>
  <c r="AA42" i="55"/>
  <c r="AB43" i="54"/>
  <c r="AA43" i="54"/>
  <c r="C40" i="54"/>
  <c r="C39" i="54"/>
  <c r="Z40" i="75"/>
  <c r="C40" i="75" s="1"/>
  <c r="C40" i="10"/>
  <c r="C39" i="10"/>
  <c r="AB42" i="10"/>
  <c r="AA42" i="10"/>
  <c r="C40" i="8"/>
  <c r="C39" i="8"/>
  <c r="AB42" i="8"/>
  <c r="AA42" i="8"/>
  <c r="AB48" i="74"/>
  <c r="AA48" i="74"/>
  <c r="C40" i="16"/>
  <c r="C39" i="16"/>
  <c r="AB42" i="16"/>
  <c r="AA42" i="16"/>
  <c r="AB48" i="14"/>
  <c r="C40" i="51"/>
  <c r="W40" i="49"/>
  <c r="AB48" i="49"/>
  <c r="Y40" i="139"/>
  <c r="C40" i="139" s="1"/>
  <c r="AB46" i="139"/>
  <c r="AB48" i="48"/>
  <c r="Y40" i="7"/>
  <c r="X40" i="7"/>
  <c r="W40" i="7"/>
  <c r="V40" i="7"/>
  <c r="C40" i="144" l="1"/>
  <c r="C40" i="90"/>
  <c r="C40" i="125"/>
  <c r="C40" i="141"/>
  <c r="C40" i="7"/>
  <c r="C40" i="142"/>
  <c r="C40" i="169"/>
  <c r="C40" i="181"/>
  <c r="C40" i="157"/>
  <c r="C40" i="158"/>
  <c r="C40" i="156"/>
  <c r="U40" i="205"/>
  <c r="C40" i="205" s="1"/>
  <c r="AR329" i="1" l="1"/>
  <c r="AR333" i="1" s="1"/>
  <c r="AA123" i="79" l="1"/>
  <c r="Z123" i="79"/>
  <c r="Z153" i="79" s="1"/>
  <c r="V123" i="79"/>
  <c r="U123" i="79"/>
  <c r="U141" i="79" s="1"/>
  <c r="S123" i="79"/>
  <c r="R123" i="79"/>
  <c r="Q123" i="79"/>
  <c r="P123" i="79"/>
  <c r="O123" i="79"/>
  <c r="N123" i="79"/>
  <c r="M123" i="79"/>
  <c r="L123" i="79"/>
  <c r="K123" i="79"/>
  <c r="J123" i="79"/>
  <c r="I123" i="79"/>
  <c r="E123" i="79"/>
  <c r="AA39" i="254"/>
  <c r="AA39" i="245"/>
  <c r="AA39" i="250"/>
  <c r="AA39" i="249"/>
  <c r="AA39" i="251"/>
  <c r="AA39" i="246"/>
  <c r="AA39" i="255"/>
  <c r="AA48" i="255" s="1"/>
  <c r="AA39" i="252"/>
  <c r="Y39" i="243"/>
  <c r="C39" i="243" s="1"/>
  <c r="Y38" i="243"/>
  <c r="Y37" i="243"/>
  <c r="Z39" i="242"/>
  <c r="C39" i="242" s="1"/>
  <c r="Z38" i="242"/>
  <c r="Z39" i="241"/>
  <c r="C39" i="241" s="1"/>
  <c r="Z38" i="241"/>
  <c r="Z39" i="197"/>
  <c r="C39" i="197" s="1"/>
  <c r="Z38" i="197"/>
  <c r="Z39" i="196"/>
  <c r="C39" i="196" s="1"/>
  <c r="Z38" i="196"/>
  <c r="Y39" i="240"/>
  <c r="C39" i="240" s="1"/>
  <c r="Y38" i="240"/>
  <c r="Y37" i="240"/>
  <c r="Y39" i="239"/>
  <c r="C39" i="239" s="1"/>
  <c r="Y38" i="239"/>
  <c r="Y37" i="239"/>
  <c r="Y39" i="238"/>
  <c r="C39" i="238" s="1"/>
  <c r="Y38" i="238"/>
  <c r="Y37" i="238"/>
  <c r="Y39" i="237"/>
  <c r="C39" i="237" s="1"/>
  <c r="Y38" i="237"/>
  <c r="Y37" i="237"/>
  <c r="AA39" i="194"/>
  <c r="AA48" i="194" s="1"/>
  <c r="Y39" i="190"/>
  <c r="C39" i="190" s="1"/>
  <c r="Y38" i="190"/>
  <c r="Y37" i="190"/>
  <c r="Y38" i="186"/>
  <c r="C38" i="186" s="1"/>
  <c r="Y37" i="186"/>
  <c r="Z39" i="192"/>
  <c r="C39" i="192" s="1"/>
  <c r="Z38" i="192"/>
  <c r="Y39" i="185"/>
  <c r="C39" i="185" s="1"/>
  <c r="Y38" i="185"/>
  <c r="Y37" i="185"/>
  <c r="X39" i="174"/>
  <c r="C39" i="174" s="1"/>
  <c r="X38" i="174"/>
  <c r="X37" i="174"/>
  <c r="X36" i="174"/>
  <c r="X39" i="164"/>
  <c r="C39" i="164" s="1"/>
  <c r="X38" i="164"/>
  <c r="X37" i="164"/>
  <c r="X36" i="164"/>
  <c r="X39" i="104"/>
  <c r="C39" i="104" s="1"/>
  <c r="X38" i="104"/>
  <c r="C38" i="104" s="1"/>
  <c r="X37" i="104"/>
  <c r="X36" i="104"/>
  <c r="X39" i="163"/>
  <c r="C39" i="163" s="1"/>
  <c r="X38" i="163"/>
  <c r="X37" i="163"/>
  <c r="X36" i="163"/>
  <c r="Y39" i="166"/>
  <c r="C39" i="166" s="1"/>
  <c r="Y38" i="166"/>
  <c r="Y37" i="166"/>
  <c r="X39" i="165"/>
  <c r="C39" i="165" s="1"/>
  <c r="X38" i="165"/>
  <c r="X37" i="165"/>
  <c r="X36" i="165"/>
  <c r="X39" i="162"/>
  <c r="C39" i="162" s="1"/>
  <c r="X38" i="162"/>
  <c r="X37" i="162"/>
  <c r="X36" i="162"/>
  <c r="Y39" i="161"/>
  <c r="Y38" i="161"/>
  <c r="Y37" i="161"/>
  <c r="V39" i="213"/>
  <c r="C39" i="213" s="1"/>
  <c r="V38" i="213"/>
  <c r="V37" i="213"/>
  <c r="V36" i="213"/>
  <c r="V35" i="213"/>
  <c r="V34" i="213"/>
  <c r="V39" i="212"/>
  <c r="C39" i="212" s="1"/>
  <c r="V38" i="212"/>
  <c r="V37" i="212"/>
  <c r="V36" i="212"/>
  <c r="V35" i="212"/>
  <c r="V34" i="212"/>
  <c r="W39" i="232"/>
  <c r="C39" i="232" s="1"/>
  <c r="W38" i="232"/>
  <c r="W37" i="232"/>
  <c r="W36" i="232"/>
  <c r="W35" i="232"/>
  <c r="V39" i="211"/>
  <c r="C39" i="211" s="1"/>
  <c r="V38" i="211"/>
  <c r="V37" i="211"/>
  <c r="V36" i="211"/>
  <c r="V35" i="211"/>
  <c r="V34" i="211"/>
  <c r="V39" i="206"/>
  <c r="C39" i="206" s="1"/>
  <c r="V38" i="206"/>
  <c r="V37" i="206"/>
  <c r="V36" i="206"/>
  <c r="V35" i="206"/>
  <c r="V34" i="206"/>
  <c r="V39" i="210"/>
  <c r="C39" i="210" s="1"/>
  <c r="V38" i="210"/>
  <c r="V37" i="210"/>
  <c r="V36" i="210"/>
  <c r="V35" i="210"/>
  <c r="V34" i="210"/>
  <c r="V39" i="209"/>
  <c r="C39" i="209" s="1"/>
  <c r="V38" i="209"/>
  <c r="V37" i="209"/>
  <c r="V36" i="209"/>
  <c r="V35" i="209"/>
  <c r="V34" i="209"/>
  <c r="V39" i="208"/>
  <c r="C39" i="208" s="1"/>
  <c r="V38" i="208"/>
  <c r="V37" i="208"/>
  <c r="V36" i="208"/>
  <c r="V35" i="208"/>
  <c r="V34" i="208"/>
  <c r="V39" i="207"/>
  <c r="C39" i="207" s="1"/>
  <c r="V38" i="207"/>
  <c r="V37" i="207"/>
  <c r="V36" i="207"/>
  <c r="V35" i="207"/>
  <c r="V34" i="207"/>
  <c r="V39" i="235"/>
  <c r="C39" i="235" s="1"/>
  <c r="V38" i="235"/>
  <c r="V37" i="235"/>
  <c r="V36" i="235"/>
  <c r="V35" i="235"/>
  <c r="V34" i="235"/>
  <c r="V39" i="234"/>
  <c r="C39" i="234" s="1"/>
  <c r="V38" i="234"/>
  <c r="V37" i="234"/>
  <c r="V36" i="234"/>
  <c r="V35" i="234"/>
  <c r="V34" i="234"/>
  <c r="V39" i="233"/>
  <c r="C39" i="233" s="1"/>
  <c r="V38" i="233"/>
  <c r="V37" i="233"/>
  <c r="V36" i="233"/>
  <c r="V35" i="233"/>
  <c r="V34" i="233"/>
  <c r="X39" i="179"/>
  <c r="C39" i="179" s="1"/>
  <c r="X38" i="179"/>
  <c r="X37" i="179"/>
  <c r="X36" i="179"/>
  <c r="W39" i="229"/>
  <c r="C39" i="229" s="1"/>
  <c r="W38" i="229"/>
  <c r="W37" i="229"/>
  <c r="W36" i="229"/>
  <c r="W35" i="229"/>
  <c r="W39" i="228"/>
  <c r="C39" i="228" s="1"/>
  <c r="W38" i="228"/>
  <c r="W37" i="228"/>
  <c r="W36" i="228"/>
  <c r="W35" i="228"/>
  <c r="W39" i="224"/>
  <c r="C39" i="224" s="1"/>
  <c r="W38" i="224"/>
  <c r="W37" i="224"/>
  <c r="W36" i="224"/>
  <c r="W35" i="224"/>
  <c r="W39" i="223"/>
  <c r="C39" i="223" s="1"/>
  <c r="W38" i="223"/>
  <c r="W37" i="223"/>
  <c r="W36" i="223"/>
  <c r="W35" i="223"/>
  <c r="W39" i="222"/>
  <c r="C39" i="222" s="1"/>
  <c r="W38" i="222"/>
  <c r="W37" i="222"/>
  <c r="W36" i="222"/>
  <c r="W35" i="222"/>
  <c r="V39" i="131"/>
  <c r="C39" i="131" s="1"/>
  <c r="V38" i="131"/>
  <c r="V37" i="131"/>
  <c r="V36" i="131"/>
  <c r="V35" i="131"/>
  <c r="V34" i="131"/>
  <c r="Y39" i="157"/>
  <c r="Y38" i="157"/>
  <c r="Y37" i="157"/>
  <c r="W39" i="157"/>
  <c r="W38" i="157"/>
  <c r="W37" i="157"/>
  <c r="W36" i="157"/>
  <c r="W35" i="157"/>
  <c r="V39" i="159"/>
  <c r="V38" i="159"/>
  <c r="V37" i="159"/>
  <c r="V36" i="159"/>
  <c r="V35" i="159"/>
  <c r="V34" i="159"/>
  <c r="V39" i="160"/>
  <c r="V38" i="160"/>
  <c r="V37" i="160"/>
  <c r="V36" i="160"/>
  <c r="V35" i="160"/>
  <c r="V34" i="160"/>
  <c r="Y39" i="158"/>
  <c r="Y38" i="158"/>
  <c r="Y37" i="158"/>
  <c r="X39" i="158"/>
  <c r="X38" i="158"/>
  <c r="X37" i="158"/>
  <c r="X36" i="158"/>
  <c r="Y39" i="156"/>
  <c r="Y38" i="156"/>
  <c r="Y37" i="156"/>
  <c r="X39" i="156"/>
  <c r="X38" i="156"/>
  <c r="X37" i="156"/>
  <c r="X36" i="156"/>
  <c r="W39" i="156"/>
  <c r="W38" i="156"/>
  <c r="W37" i="156"/>
  <c r="W36" i="156"/>
  <c r="W35" i="156"/>
  <c r="Y39" i="181"/>
  <c r="Y38" i="181"/>
  <c r="Y37" i="181"/>
  <c r="W39" i="181"/>
  <c r="W38" i="181"/>
  <c r="W37" i="181"/>
  <c r="W36" i="181"/>
  <c r="W35" i="181"/>
  <c r="S38" i="127"/>
  <c r="S31" i="127"/>
  <c r="U39" i="110"/>
  <c r="C39" i="110" s="1"/>
  <c r="U38" i="110"/>
  <c r="U37" i="110"/>
  <c r="U36" i="110"/>
  <c r="U35" i="110"/>
  <c r="U34" i="110"/>
  <c r="U33" i="110"/>
  <c r="V39" i="126"/>
  <c r="V38" i="126"/>
  <c r="V37" i="126"/>
  <c r="V36" i="126"/>
  <c r="V35" i="126"/>
  <c r="V34" i="126"/>
  <c r="V41" i="126" s="1"/>
  <c r="C41" i="126" s="1"/>
  <c r="Z39" i="125"/>
  <c r="Z38" i="125"/>
  <c r="W39" i="125"/>
  <c r="W38" i="125"/>
  <c r="W37" i="125"/>
  <c r="W36" i="125"/>
  <c r="W35" i="125"/>
  <c r="V39" i="125"/>
  <c r="V38" i="125"/>
  <c r="V37" i="125"/>
  <c r="V36" i="125"/>
  <c r="V35" i="125"/>
  <c r="V34" i="125"/>
  <c r="U39" i="205"/>
  <c r="C39" i="205" s="1"/>
  <c r="U38" i="205"/>
  <c r="U37" i="205"/>
  <c r="U36" i="205"/>
  <c r="U35" i="205"/>
  <c r="U34" i="205"/>
  <c r="U33" i="205"/>
  <c r="U39" i="221"/>
  <c r="C39" i="221" s="1"/>
  <c r="U38" i="221"/>
  <c r="U37" i="221"/>
  <c r="U36" i="221"/>
  <c r="U35" i="221"/>
  <c r="U34" i="221"/>
  <c r="U33" i="221"/>
  <c r="U39" i="220"/>
  <c r="C39" i="220" s="1"/>
  <c r="U38" i="220"/>
  <c r="U37" i="220"/>
  <c r="U36" i="220"/>
  <c r="U35" i="220"/>
  <c r="U34" i="220"/>
  <c r="U33" i="220"/>
  <c r="U39" i="219"/>
  <c r="C39" i="219" s="1"/>
  <c r="U38" i="219"/>
  <c r="U37" i="219"/>
  <c r="U36" i="219"/>
  <c r="U35" i="219"/>
  <c r="U34" i="219"/>
  <c r="U33" i="219"/>
  <c r="U39" i="218"/>
  <c r="C39" i="218" s="1"/>
  <c r="U38" i="218"/>
  <c r="U37" i="218"/>
  <c r="U36" i="218"/>
  <c r="U35" i="218"/>
  <c r="U34" i="218"/>
  <c r="U33" i="218"/>
  <c r="U39" i="204"/>
  <c r="C39" i="204" s="1"/>
  <c r="U38" i="204"/>
  <c r="U37" i="204"/>
  <c r="U36" i="204"/>
  <c r="U35" i="204"/>
  <c r="U34" i="204"/>
  <c r="U33" i="204"/>
  <c r="T39" i="99"/>
  <c r="C39" i="99" s="1"/>
  <c r="T32" i="99"/>
  <c r="U39" i="217"/>
  <c r="C39" i="217" s="1"/>
  <c r="U38" i="217"/>
  <c r="U37" i="217"/>
  <c r="U36" i="217"/>
  <c r="U35" i="217"/>
  <c r="U34" i="217"/>
  <c r="U33" i="217"/>
  <c r="U39" i="216"/>
  <c r="C39" i="216" s="1"/>
  <c r="U38" i="216"/>
  <c r="U37" i="216"/>
  <c r="U36" i="216"/>
  <c r="U35" i="216"/>
  <c r="U34" i="216"/>
  <c r="U33" i="216"/>
  <c r="U39" i="111"/>
  <c r="C39" i="111" s="1"/>
  <c r="U38" i="111"/>
  <c r="U37" i="111"/>
  <c r="U36" i="111"/>
  <c r="U35" i="111"/>
  <c r="U34" i="111"/>
  <c r="U33" i="111"/>
  <c r="U39" i="215"/>
  <c r="C39" i="215" s="1"/>
  <c r="U38" i="215"/>
  <c r="U37" i="215"/>
  <c r="U36" i="215"/>
  <c r="U35" i="215"/>
  <c r="U34" i="215"/>
  <c r="U33" i="215"/>
  <c r="U39" i="214"/>
  <c r="C39" i="214" s="1"/>
  <c r="U38" i="214"/>
  <c r="U37" i="214"/>
  <c r="U36" i="214"/>
  <c r="U35" i="214"/>
  <c r="U34" i="214"/>
  <c r="U33" i="214"/>
  <c r="T39" i="71"/>
  <c r="C39" i="71" s="1"/>
  <c r="T32" i="71"/>
  <c r="U39" i="20"/>
  <c r="U38" i="20"/>
  <c r="U37" i="20"/>
  <c r="U36" i="20"/>
  <c r="U35" i="20"/>
  <c r="U34" i="20"/>
  <c r="U33" i="20"/>
  <c r="T39" i="20"/>
  <c r="T32" i="20"/>
  <c r="T39" i="66"/>
  <c r="C39" i="66" s="1"/>
  <c r="T32" i="66"/>
  <c r="S38" i="73"/>
  <c r="S31" i="73"/>
  <c r="T39" i="95"/>
  <c r="C39" i="95" s="1"/>
  <c r="T32" i="95"/>
  <c r="U39" i="118"/>
  <c r="C39" i="118" s="1"/>
  <c r="U38" i="118"/>
  <c r="U37" i="118"/>
  <c r="U36" i="118"/>
  <c r="U35" i="118"/>
  <c r="U34" i="118"/>
  <c r="U33" i="118"/>
  <c r="U39" i="115"/>
  <c r="C39" i="115" s="1"/>
  <c r="U38" i="115"/>
  <c r="U37" i="115"/>
  <c r="U36" i="115"/>
  <c r="U35" i="115"/>
  <c r="U34" i="115"/>
  <c r="V39" i="124"/>
  <c r="C39" i="124" s="1"/>
  <c r="V38" i="124"/>
  <c r="V37" i="124"/>
  <c r="V36" i="124"/>
  <c r="V35" i="124"/>
  <c r="V34" i="124"/>
  <c r="X39" i="169"/>
  <c r="X38" i="169"/>
  <c r="X37" i="169"/>
  <c r="X36" i="169"/>
  <c r="W39" i="169"/>
  <c r="W38" i="169"/>
  <c r="W37" i="169"/>
  <c r="W36" i="169"/>
  <c r="W35" i="169"/>
  <c r="U39" i="120"/>
  <c r="C39" i="120" s="1"/>
  <c r="U38" i="120"/>
  <c r="U37" i="120"/>
  <c r="U36" i="120"/>
  <c r="U35" i="120"/>
  <c r="U34" i="120"/>
  <c r="U33" i="120"/>
  <c r="U39" i="153"/>
  <c r="C39" i="153" s="1"/>
  <c r="U38" i="153"/>
  <c r="U37" i="153"/>
  <c r="U36" i="153"/>
  <c r="U35" i="153"/>
  <c r="U34" i="153"/>
  <c r="W39" i="152"/>
  <c r="C39" i="152" s="1"/>
  <c r="W38" i="152"/>
  <c r="W37" i="152"/>
  <c r="W36" i="152"/>
  <c r="W35" i="152"/>
  <c r="Y39" i="236"/>
  <c r="C39" i="236" s="1"/>
  <c r="Y38" i="236"/>
  <c r="Y37" i="236"/>
  <c r="W39" i="180"/>
  <c r="C39" i="180" s="1"/>
  <c r="W38" i="180"/>
  <c r="W37" i="180"/>
  <c r="W36" i="180"/>
  <c r="W35" i="180"/>
  <c r="X39" i="151"/>
  <c r="C39" i="151" s="1"/>
  <c r="X38" i="151"/>
  <c r="X37" i="151"/>
  <c r="X36" i="151"/>
  <c r="W39" i="147"/>
  <c r="C39" i="147" s="1"/>
  <c r="W38" i="147"/>
  <c r="W37" i="147"/>
  <c r="W36" i="147"/>
  <c r="W35" i="147"/>
  <c r="W39" i="146"/>
  <c r="C39" i="146" s="1"/>
  <c r="W38" i="146"/>
  <c r="W37" i="146"/>
  <c r="W36" i="146"/>
  <c r="W35" i="146"/>
  <c r="Z39" i="144"/>
  <c r="Z38" i="144"/>
  <c r="W39" i="144"/>
  <c r="W38" i="144"/>
  <c r="W37" i="144"/>
  <c r="W36" i="144"/>
  <c r="W35" i="144"/>
  <c r="V39" i="144"/>
  <c r="V38" i="144"/>
  <c r="V37" i="144"/>
  <c r="V36" i="144"/>
  <c r="V35" i="144"/>
  <c r="W39" i="135"/>
  <c r="C39" i="135" s="1"/>
  <c r="W38" i="135"/>
  <c r="W37" i="135"/>
  <c r="W36" i="135"/>
  <c r="W39" i="143"/>
  <c r="C39" i="143" s="1"/>
  <c r="W38" i="143"/>
  <c r="W37" i="143"/>
  <c r="W36" i="143"/>
  <c r="W35" i="143"/>
  <c r="W39" i="142"/>
  <c r="W38" i="142"/>
  <c r="W37" i="142"/>
  <c r="W36" i="142"/>
  <c r="W35" i="142"/>
  <c r="V39" i="142"/>
  <c r="V38" i="142"/>
  <c r="V37" i="142"/>
  <c r="V36" i="142"/>
  <c r="V35" i="142"/>
  <c r="W39" i="129"/>
  <c r="W38" i="129"/>
  <c r="W37" i="129"/>
  <c r="W36" i="129"/>
  <c r="W35" i="129"/>
  <c r="V39" i="128"/>
  <c r="C39" i="128" s="1"/>
  <c r="V38" i="128"/>
  <c r="V37" i="128"/>
  <c r="V36" i="128"/>
  <c r="V35" i="128"/>
  <c r="C38" i="125" l="1"/>
  <c r="C38" i="144"/>
  <c r="C39" i="144"/>
  <c r="Y48" i="190"/>
  <c r="Y46" i="237"/>
  <c r="Z48" i="144"/>
  <c r="Y46" i="239"/>
  <c r="Z48" i="125"/>
  <c r="Y48" i="186"/>
  <c r="Y46" i="243"/>
  <c r="AA48" i="252"/>
  <c r="C39" i="252"/>
  <c r="AA48" i="245"/>
  <c r="C39" i="245"/>
  <c r="Z48" i="196"/>
  <c r="C38" i="196"/>
  <c r="C39" i="254"/>
  <c r="AA48" i="254"/>
  <c r="V48" i="125"/>
  <c r="Z48" i="197"/>
  <c r="C38" i="197"/>
  <c r="AA48" i="251"/>
  <c r="C39" i="251"/>
  <c r="C39" i="125"/>
  <c r="Z48" i="242"/>
  <c r="C38" i="242"/>
  <c r="W48" i="182"/>
  <c r="AA48" i="246"/>
  <c r="C39" i="246"/>
  <c r="X45" i="174"/>
  <c r="Y46" i="238"/>
  <c r="Y46" i="240"/>
  <c r="AA48" i="249"/>
  <c r="C39" i="249"/>
  <c r="W48" i="125"/>
  <c r="W48" i="144"/>
  <c r="Z48" i="192"/>
  <c r="C38" i="192"/>
  <c r="Z48" i="241"/>
  <c r="C38" i="241"/>
  <c r="AA48" i="250"/>
  <c r="C39" i="250"/>
  <c r="C39" i="255"/>
  <c r="AA153" i="79"/>
  <c r="C153" i="79" s="1"/>
  <c r="AA154" i="79"/>
  <c r="C154" i="79" s="1"/>
  <c r="Z151" i="79"/>
  <c r="Z152" i="79"/>
  <c r="AA148" i="79"/>
  <c r="AA152" i="79"/>
  <c r="V143" i="79"/>
  <c r="V142" i="79"/>
  <c r="Z148" i="79"/>
  <c r="AA150" i="79"/>
  <c r="AA151" i="79"/>
  <c r="C39" i="169"/>
  <c r="Z149" i="79"/>
  <c r="Z150" i="79"/>
  <c r="U148" i="79"/>
  <c r="V146" i="79"/>
  <c r="V149" i="79"/>
  <c r="AA147" i="79"/>
  <c r="AA149" i="79"/>
  <c r="C39" i="156"/>
  <c r="C39" i="142"/>
  <c r="C39" i="157"/>
  <c r="C39" i="20"/>
  <c r="C39" i="181"/>
  <c r="C39" i="158"/>
  <c r="V147" i="79"/>
  <c r="V144" i="79"/>
  <c r="V148" i="79"/>
  <c r="V145" i="79"/>
  <c r="Z39" i="130"/>
  <c r="Z38" i="130"/>
  <c r="Y39" i="130"/>
  <c r="Y38" i="130"/>
  <c r="Y37" i="130"/>
  <c r="V39" i="130"/>
  <c r="V38" i="130"/>
  <c r="V37" i="130"/>
  <c r="V36" i="130"/>
  <c r="V35" i="130"/>
  <c r="V39" i="109"/>
  <c r="C39" i="109" s="1"/>
  <c r="V38" i="109"/>
  <c r="V37" i="109"/>
  <c r="V36" i="109"/>
  <c r="V35" i="109"/>
  <c r="U39" i="122"/>
  <c r="C39" i="122" s="1"/>
  <c r="U38" i="122"/>
  <c r="U37" i="122"/>
  <c r="U39" i="121"/>
  <c r="C39" i="121" s="1"/>
  <c r="U38" i="121"/>
  <c r="U37" i="121"/>
  <c r="U39" i="177"/>
  <c r="C39" i="177" s="1"/>
  <c r="U38" i="177"/>
  <c r="U37" i="177"/>
  <c r="U39" i="133"/>
  <c r="C39" i="133" s="1"/>
  <c r="U38" i="133"/>
  <c r="U37" i="133"/>
  <c r="U39" i="107"/>
  <c r="C39" i="107" s="1"/>
  <c r="U38" i="107"/>
  <c r="U37" i="107"/>
  <c r="U39" i="106"/>
  <c r="C39" i="106" s="1"/>
  <c r="U38" i="106"/>
  <c r="U39" i="203"/>
  <c r="C39" i="203" s="1"/>
  <c r="U38" i="203"/>
  <c r="U37" i="203"/>
  <c r="U39" i="202"/>
  <c r="C39" i="202" s="1"/>
  <c r="U38" i="202"/>
  <c r="U37" i="202"/>
  <c r="U36" i="202"/>
  <c r="T39" i="201"/>
  <c r="C39" i="201" s="1"/>
  <c r="T39" i="200"/>
  <c r="C39" i="200" s="1"/>
  <c r="AA39" i="114"/>
  <c r="T39" i="199"/>
  <c r="C39" i="199" s="1"/>
  <c r="U39" i="116"/>
  <c r="C39" i="116" s="1"/>
  <c r="U38" i="116"/>
  <c r="U37" i="116"/>
  <c r="U36" i="116"/>
  <c r="W39" i="137"/>
  <c r="C39" i="137" s="1"/>
  <c r="W38" i="137"/>
  <c r="W37" i="137"/>
  <c r="W36" i="137"/>
  <c r="W35" i="137"/>
  <c r="U39" i="136"/>
  <c r="C39" i="136" s="1"/>
  <c r="U38" i="136"/>
  <c r="U37" i="136"/>
  <c r="U36" i="136"/>
  <c r="U35" i="136"/>
  <c r="W39" i="90"/>
  <c r="W38" i="90"/>
  <c r="W37" i="90"/>
  <c r="W36" i="90"/>
  <c r="V39" i="90"/>
  <c r="V38" i="90"/>
  <c r="V37" i="90"/>
  <c r="V36" i="90"/>
  <c r="V35" i="90"/>
  <c r="U39" i="90"/>
  <c r="U38" i="90"/>
  <c r="U37" i="90"/>
  <c r="U36" i="90"/>
  <c r="U35" i="90"/>
  <c r="T39" i="61"/>
  <c r="C39" i="61" s="1"/>
  <c r="T38" i="61"/>
  <c r="T37" i="61"/>
  <c r="T36" i="61"/>
  <c r="T35" i="61"/>
  <c r="T34" i="61"/>
  <c r="U39" i="119"/>
  <c r="C39" i="119" s="1"/>
  <c r="U38" i="119"/>
  <c r="U37" i="119"/>
  <c r="U36" i="119"/>
  <c r="U35" i="119"/>
  <c r="AA39" i="141"/>
  <c r="AA48" i="141" s="1"/>
  <c r="Z39" i="42"/>
  <c r="T39" i="42"/>
  <c r="V39" i="40"/>
  <c r="C39" i="40" s="1"/>
  <c r="V38" i="40"/>
  <c r="V37" i="40"/>
  <c r="V36" i="40"/>
  <c r="V35" i="40"/>
  <c r="T39" i="39"/>
  <c r="C39" i="39" s="1"/>
  <c r="Y39" i="33"/>
  <c r="C39" i="33" s="1"/>
  <c r="Y38" i="33"/>
  <c r="AA46" i="33"/>
  <c r="Z39" i="9"/>
  <c r="C39" i="9" s="1"/>
  <c r="Z38" i="9"/>
  <c r="C38" i="9" s="1"/>
  <c r="AA48" i="9"/>
  <c r="Z39" i="75"/>
  <c r="C39" i="75" s="1"/>
  <c r="Z38" i="75"/>
  <c r="AA39" i="52"/>
  <c r="AA48" i="14"/>
  <c r="U39" i="51"/>
  <c r="C39" i="51" s="1"/>
  <c r="AA43" i="51"/>
  <c r="AA39" i="50"/>
  <c r="W39" i="49"/>
  <c r="W38" i="49"/>
  <c r="W37" i="49"/>
  <c r="W36" i="49"/>
  <c r="C36" i="49" s="1"/>
  <c r="W35" i="49"/>
  <c r="C35" i="49" s="1"/>
  <c r="AA48" i="49"/>
  <c r="AA46" i="139"/>
  <c r="AA48" i="48"/>
  <c r="Y39" i="139"/>
  <c r="C39" i="139" s="1"/>
  <c r="Y39" i="7"/>
  <c r="X39" i="7"/>
  <c r="W39" i="7"/>
  <c r="V39" i="7"/>
  <c r="U39" i="7"/>
  <c r="C39" i="42" l="1"/>
  <c r="C39" i="90"/>
  <c r="AA48" i="52"/>
  <c r="C39" i="52"/>
  <c r="C39" i="7"/>
  <c r="V157" i="79"/>
  <c r="C47" i="141"/>
  <c r="Z38" i="258" l="1"/>
  <c r="Z48" i="258" s="1"/>
  <c r="Y38" i="258"/>
  <c r="Y37" i="258"/>
  <c r="X37" i="258"/>
  <c r="R37" i="258"/>
  <c r="X36" i="258"/>
  <c r="W36" i="258"/>
  <c r="W37" i="258" s="1"/>
  <c r="Q36" i="258"/>
  <c r="W35" i="258"/>
  <c r="V35" i="258"/>
  <c r="V36" i="258" s="1"/>
  <c r="V37" i="258" s="1"/>
  <c r="Q35" i="258"/>
  <c r="P35" i="258"/>
  <c r="V34" i="258"/>
  <c r="U34" i="258"/>
  <c r="U35" i="258" s="1"/>
  <c r="U36" i="258" s="1"/>
  <c r="U37" i="258" s="1"/>
  <c r="T34" i="258"/>
  <c r="T35" i="258" s="1"/>
  <c r="T36" i="258" s="1"/>
  <c r="T37" i="258" s="1"/>
  <c r="O34" i="258"/>
  <c r="U33" i="258"/>
  <c r="T33" i="258"/>
  <c r="N33" i="258"/>
  <c r="T32" i="258"/>
  <c r="S32" i="258"/>
  <c r="S33" i="258" s="1"/>
  <c r="S34" i="258" s="1"/>
  <c r="S35" i="258" s="1"/>
  <c r="S36" i="258" s="1"/>
  <c r="S37" i="258" s="1"/>
  <c r="S31" i="258"/>
  <c r="R31" i="258"/>
  <c r="R32" i="258" s="1"/>
  <c r="R33" i="258" s="1"/>
  <c r="R34" i="258" s="1"/>
  <c r="R35" i="258" s="1"/>
  <c r="R30" i="258"/>
  <c r="Q30" i="258"/>
  <c r="Q31" i="258" s="1"/>
  <c r="Q32" i="258" s="1"/>
  <c r="Q33" i="258" s="1"/>
  <c r="Q34" i="258" s="1"/>
  <c r="Q29" i="258"/>
  <c r="P29" i="258"/>
  <c r="P30" i="258" s="1"/>
  <c r="P31" i="258" s="1"/>
  <c r="P32" i="258" s="1"/>
  <c r="P33" i="258" s="1"/>
  <c r="P34" i="258" s="1"/>
  <c r="P28" i="258"/>
  <c r="O28" i="258"/>
  <c r="O29" i="258" s="1"/>
  <c r="O30" i="258" s="1"/>
  <c r="O31" i="258" s="1"/>
  <c r="O32" i="258" s="1"/>
  <c r="O33" i="258" s="1"/>
  <c r="O27" i="258"/>
  <c r="N27" i="258"/>
  <c r="N28" i="258" s="1"/>
  <c r="N29" i="258" s="1"/>
  <c r="N30" i="258" s="1"/>
  <c r="N31" i="258" s="1"/>
  <c r="N32" i="258" s="1"/>
  <c r="N26" i="258"/>
  <c r="Z38" i="257"/>
  <c r="Z48" i="257" s="1"/>
  <c r="Y38" i="257"/>
  <c r="Y37" i="257"/>
  <c r="X37" i="257"/>
  <c r="R37" i="257"/>
  <c r="X36" i="257"/>
  <c r="W36" i="257"/>
  <c r="W37" i="257" s="1"/>
  <c r="Q36" i="257"/>
  <c r="W35" i="257"/>
  <c r="V35" i="257"/>
  <c r="V36" i="257" s="1"/>
  <c r="V37" i="257" s="1"/>
  <c r="Q35" i="257"/>
  <c r="P35" i="257"/>
  <c r="V34" i="257"/>
  <c r="U34" i="257"/>
  <c r="U35" i="257" s="1"/>
  <c r="U36" i="257" s="1"/>
  <c r="U37" i="257" s="1"/>
  <c r="T34" i="257"/>
  <c r="T35" i="257" s="1"/>
  <c r="T36" i="257" s="1"/>
  <c r="T37" i="257" s="1"/>
  <c r="O34" i="257"/>
  <c r="U33" i="257"/>
  <c r="T33" i="257"/>
  <c r="N33" i="257"/>
  <c r="T32" i="257"/>
  <c r="S32" i="257"/>
  <c r="S33" i="257" s="1"/>
  <c r="S34" i="257" s="1"/>
  <c r="S35" i="257" s="1"/>
  <c r="S36" i="257" s="1"/>
  <c r="S37" i="257" s="1"/>
  <c r="S31" i="257"/>
  <c r="R31" i="257"/>
  <c r="R32" i="257" s="1"/>
  <c r="R33" i="257" s="1"/>
  <c r="R34" i="257" s="1"/>
  <c r="R35" i="257" s="1"/>
  <c r="R36" i="257" s="1"/>
  <c r="R30" i="257"/>
  <c r="Q30" i="257"/>
  <c r="Q31" i="257" s="1"/>
  <c r="Q32" i="257" s="1"/>
  <c r="Q33" i="257" s="1"/>
  <c r="Q34" i="257" s="1"/>
  <c r="Q29" i="257"/>
  <c r="P29" i="257"/>
  <c r="P30" i="257" s="1"/>
  <c r="P31" i="257" s="1"/>
  <c r="P32" i="257" s="1"/>
  <c r="P33" i="257" s="1"/>
  <c r="P34" i="257" s="1"/>
  <c r="P28" i="257"/>
  <c r="O28" i="257"/>
  <c r="O29" i="257" s="1"/>
  <c r="O30" i="257" s="1"/>
  <c r="O31" i="257" s="1"/>
  <c r="O32" i="257" s="1"/>
  <c r="O33" i="257" s="1"/>
  <c r="O27" i="257"/>
  <c r="N27" i="257"/>
  <c r="N28" i="257" s="1"/>
  <c r="N29" i="257" s="1"/>
  <c r="N30" i="257" s="1"/>
  <c r="N31" i="257" s="1"/>
  <c r="N32" i="257" s="1"/>
  <c r="N26" i="257"/>
  <c r="X48" i="257" l="1"/>
  <c r="X48" i="258"/>
  <c r="O48" i="257"/>
  <c r="R48" i="257"/>
  <c r="O48" i="258"/>
  <c r="Y48" i="257"/>
  <c r="Y48" i="258"/>
  <c r="W48" i="257"/>
  <c r="W48" i="258"/>
  <c r="C38" i="257"/>
  <c r="C38" i="258"/>
  <c r="U48" i="257"/>
  <c r="N48" i="258"/>
  <c r="C35" i="257"/>
  <c r="C35" i="258"/>
  <c r="C37" i="257"/>
  <c r="U48" i="258"/>
  <c r="C37" i="258"/>
  <c r="S48" i="257"/>
  <c r="S48" i="258"/>
  <c r="P48" i="257"/>
  <c r="P48" i="258"/>
  <c r="G26" i="257"/>
  <c r="M32" i="257"/>
  <c r="C32" i="257" s="1"/>
  <c r="K30" i="257"/>
  <c r="C34" i="258"/>
  <c r="N48" i="257"/>
  <c r="Q48" i="257"/>
  <c r="T48" i="257"/>
  <c r="C36" i="257"/>
  <c r="Q48" i="258"/>
  <c r="T48" i="258"/>
  <c r="E24" i="257"/>
  <c r="C34" i="257"/>
  <c r="I22" i="257"/>
  <c r="I23" i="257" s="1"/>
  <c r="I24" i="257" s="1"/>
  <c r="I25" i="257" s="1"/>
  <c r="I26" i="257" s="1"/>
  <c r="I27" i="257" s="1"/>
  <c r="C33" i="257"/>
  <c r="V48" i="257"/>
  <c r="C33" i="258"/>
  <c r="V48" i="258"/>
  <c r="D17" i="257"/>
  <c r="C14" i="257"/>
  <c r="C14" i="258"/>
  <c r="D17" i="258"/>
  <c r="D16" i="258"/>
  <c r="C16" i="258" s="1"/>
  <c r="D23" i="258"/>
  <c r="F25" i="258"/>
  <c r="F19" i="258"/>
  <c r="F20" i="258" s="1"/>
  <c r="F21" i="258" s="1"/>
  <c r="F22" i="258" s="1"/>
  <c r="F23" i="258" s="1"/>
  <c r="F24" i="258" s="1"/>
  <c r="F18" i="258"/>
  <c r="H21" i="258"/>
  <c r="H22" i="258" s="1"/>
  <c r="H23" i="258" s="1"/>
  <c r="H24" i="258" s="1"/>
  <c r="H25" i="258" s="1"/>
  <c r="H26" i="258" s="1"/>
  <c r="H20" i="258"/>
  <c r="H27" i="258"/>
  <c r="J29" i="258"/>
  <c r="J23" i="258"/>
  <c r="J24" i="258" s="1"/>
  <c r="J25" i="258" s="1"/>
  <c r="J26" i="258" s="1"/>
  <c r="J27" i="258" s="1"/>
  <c r="J28" i="258" s="1"/>
  <c r="J22" i="258"/>
  <c r="E24" i="258"/>
  <c r="E18" i="258"/>
  <c r="E19" i="258" s="1"/>
  <c r="E20" i="258" s="1"/>
  <c r="E21" i="258" s="1"/>
  <c r="E22" i="258" s="1"/>
  <c r="E23" i="258" s="1"/>
  <c r="E17" i="258"/>
  <c r="G26" i="258"/>
  <c r="G19" i="258"/>
  <c r="G20" i="258"/>
  <c r="G21" i="258" s="1"/>
  <c r="G22" i="258" s="1"/>
  <c r="G23" i="258" s="1"/>
  <c r="G24" i="258" s="1"/>
  <c r="G25" i="258" s="1"/>
  <c r="I28" i="258"/>
  <c r="I22" i="258"/>
  <c r="I23" i="258" s="1"/>
  <c r="I24" i="258" s="1"/>
  <c r="I25" i="258" s="1"/>
  <c r="I26" i="258" s="1"/>
  <c r="I27" i="258" s="1"/>
  <c r="I21" i="258"/>
  <c r="K30" i="258"/>
  <c r="K24" i="258"/>
  <c r="K25" i="258" s="1"/>
  <c r="K26" i="258" s="1"/>
  <c r="K27" i="258" s="1"/>
  <c r="K28" i="258" s="1"/>
  <c r="K29" i="258" s="1"/>
  <c r="K23" i="258"/>
  <c r="M32" i="258"/>
  <c r="C32" i="258" s="1"/>
  <c r="M26" i="258"/>
  <c r="M27" i="258" s="1"/>
  <c r="M28" i="258" s="1"/>
  <c r="M29" i="258" s="1"/>
  <c r="M30" i="258" s="1"/>
  <c r="M31" i="258" s="1"/>
  <c r="M25" i="258"/>
  <c r="R36" i="258"/>
  <c r="R48" i="258" s="1"/>
  <c r="L24" i="258"/>
  <c r="L25" i="258"/>
  <c r="L26" i="258" s="1"/>
  <c r="L27" i="258" s="1"/>
  <c r="L28" i="258" s="1"/>
  <c r="L29" i="258" s="1"/>
  <c r="L30" i="258" s="1"/>
  <c r="L31" i="258"/>
  <c r="E18" i="257"/>
  <c r="E19" i="257" s="1"/>
  <c r="E20" i="257" s="1"/>
  <c r="E21" i="257" s="1"/>
  <c r="E22" i="257" s="1"/>
  <c r="E23" i="257" s="1"/>
  <c r="G19" i="257"/>
  <c r="K23" i="257"/>
  <c r="K24" i="257"/>
  <c r="K25" i="257" s="1"/>
  <c r="K26" i="257" s="1"/>
  <c r="K27" i="257" s="1"/>
  <c r="K28" i="257" s="1"/>
  <c r="K29" i="257" s="1"/>
  <c r="I28" i="257"/>
  <c r="M25" i="257"/>
  <c r="M26" i="257"/>
  <c r="M27" i="257" s="1"/>
  <c r="M28" i="257" s="1"/>
  <c r="M29" i="257" s="1"/>
  <c r="M30" i="257" s="1"/>
  <c r="M31" i="257" s="1"/>
  <c r="D23" i="257"/>
  <c r="D16" i="257"/>
  <c r="C16" i="257" s="1"/>
  <c r="F25" i="257"/>
  <c r="F19" i="257"/>
  <c r="F20" i="257" s="1"/>
  <c r="F21" i="257" s="1"/>
  <c r="F22" i="257" s="1"/>
  <c r="F23" i="257" s="1"/>
  <c r="F24" i="257" s="1"/>
  <c r="F18" i="257"/>
  <c r="H27" i="257"/>
  <c r="H21" i="257"/>
  <c r="H22" i="257" s="1"/>
  <c r="H23" i="257" s="1"/>
  <c r="H24" i="257" s="1"/>
  <c r="H25" i="257" s="1"/>
  <c r="H26" i="257" s="1"/>
  <c r="H20" i="257"/>
  <c r="J29" i="257"/>
  <c r="J23" i="257"/>
  <c r="J24" i="257" s="1"/>
  <c r="J25" i="257" s="1"/>
  <c r="J26" i="257" s="1"/>
  <c r="J27" i="257" s="1"/>
  <c r="J28" i="257" s="1"/>
  <c r="J22" i="257"/>
  <c r="L31" i="257"/>
  <c r="L25" i="257"/>
  <c r="L26" i="257" s="1"/>
  <c r="L27" i="257" s="1"/>
  <c r="L28" i="257" s="1"/>
  <c r="L29" i="257" s="1"/>
  <c r="L30" i="257" s="1"/>
  <c r="L24" i="257"/>
  <c r="E17" i="257"/>
  <c r="G20" i="257"/>
  <c r="G21" i="257" s="1"/>
  <c r="G22" i="257" s="1"/>
  <c r="G23" i="257" s="1"/>
  <c r="G24" i="257" s="1"/>
  <c r="G25" i="257" s="1"/>
  <c r="I21" i="257"/>
  <c r="C31" i="257" l="1"/>
  <c r="I48" i="257"/>
  <c r="K48" i="258"/>
  <c r="E48" i="257"/>
  <c r="N53" i="257" s="1"/>
  <c r="L48" i="257"/>
  <c r="M48" i="258"/>
  <c r="I48" i="258"/>
  <c r="E48" i="258"/>
  <c r="N53" i="258" s="1"/>
  <c r="C26" i="258"/>
  <c r="C29" i="258"/>
  <c r="C25" i="258"/>
  <c r="C17" i="257"/>
  <c r="C27" i="258"/>
  <c r="C23" i="258"/>
  <c r="K48" i="257"/>
  <c r="C30" i="258"/>
  <c r="C23" i="257"/>
  <c r="G48" i="257"/>
  <c r="J48" i="257"/>
  <c r="F48" i="257"/>
  <c r="M48" i="257"/>
  <c r="L48" i="258"/>
  <c r="C27" i="257"/>
  <c r="J48" i="258"/>
  <c r="G48" i="258"/>
  <c r="F48" i="258"/>
  <c r="C26" i="257"/>
  <c r="C28" i="258"/>
  <c r="C24" i="258"/>
  <c r="C17" i="258"/>
  <c r="C31" i="258"/>
  <c r="C25" i="257"/>
  <c r="C28" i="257"/>
  <c r="C36" i="258"/>
  <c r="H48" i="257"/>
  <c r="D18" i="257"/>
  <c r="C18" i="257" s="1"/>
  <c r="C24" i="257"/>
  <c r="H48" i="258"/>
  <c r="C29" i="257"/>
  <c r="C30" i="257"/>
  <c r="D18" i="258"/>
  <c r="C18" i="258" s="1"/>
  <c r="R7" i="258"/>
  <c r="I271" i="1" s="1"/>
  <c r="R7" i="257"/>
  <c r="I270" i="1" s="1"/>
  <c r="L270" i="1" l="1"/>
  <c r="D19" i="257"/>
  <c r="C19" i="257" s="1"/>
  <c r="L271" i="1"/>
  <c r="D19" i="258"/>
  <c r="C19" i="258" s="1"/>
  <c r="Z38" i="256"/>
  <c r="Z48" i="256" s="1"/>
  <c r="Y38" i="256"/>
  <c r="Y37" i="256"/>
  <c r="X37" i="256"/>
  <c r="R37" i="256"/>
  <c r="X36" i="256"/>
  <c r="W36" i="256"/>
  <c r="W37" i="256" s="1"/>
  <c r="Q36" i="256"/>
  <c r="W35" i="256"/>
  <c r="V35" i="256"/>
  <c r="V36" i="256" s="1"/>
  <c r="V37" i="256" s="1"/>
  <c r="Q35" i="256"/>
  <c r="P35" i="256"/>
  <c r="V34" i="256"/>
  <c r="U34" i="256"/>
  <c r="U35" i="256" s="1"/>
  <c r="U36" i="256" s="1"/>
  <c r="U37" i="256" s="1"/>
  <c r="T34" i="256"/>
  <c r="T35" i="256" s="1"/>
  <c r="T36" i="256" s="1"/>
  <c r="T37" i="256" s="1"/>
  <c r="O34" i="256"/>
  <c r="U33" i="256"/>
  <c r="T33" i="256"/>
  <c r="N33" i="256"/>
  <c r="T32" i="256"/>
  <c r="S32" i="256"/>
  <c r="S33" i="256" s="1"/>
  <c r="S34" i="256" s="1"/>
  <c r="S35" i="256" s="1"/>
  <c r="S36" i="256" s="1"/>
  <c r="S37" i="256" s="1"/>
  <c r="S31" i="256"/>
  <c r="R31" i="256"/>
  <c r="R32" i="256" s="1"/>
  <c r="R33" i="256" s="1"/>
  <c r="R34" i="256" s="1"/>
  <c r="R35" i="256" s="1"/>
  <c r="R30" i="256"/>
  <c r="Q30" i="256"/>
  <c r="Q31" i="256" s="1"/>
  <c r="Q32" i="256" s="1"/>
  <c r="Q33" i="256" s="1"/>
  <c r="Q34" i="256" s="1"/>
  <c r="Q29" i="256"/>
  <c r="P29" i="256"/>
  <c r="P30" i="256" s="1"/>
  <c r="P31" i="256" s="1"/>
  <c r="P32" i="256" s="1"/>
  <c r="P33" i="256" s="1"/>
  <c r="P34" i="256" s="1"/>
  <c r="P28" i="256"/>
  <c r="O28" i="256"/>
  <c r="O29" i="256" s="1"/>
  <c r="O30" i="256" s="1"/>
  <c r="O31" i="256" s="1"/>
  <c r="O32" i="256" s="1"/>
  <c r="O33" i="256" s="1"/>
  <c r="O27" i="256"/>
  <c r="N27" i="256"/>
  <c r="N28" i="256" s="1"/>
  <c r="N29" i="256" s="1"/>
  <c r="N30" i="256" s="1"/>
  <c r="N31" i="256" s="1"/>
  <c r="N32" i="256" s="1"/>
  <c r="N26" i="256"/>
  <c r="W48" i="256" l="1"/>
  <c r="N48" i="256"/>
  <c r="C38" i="256"/>
  <c r="Q48" i="256"/>
  <c r="Y48" i="256"/>
  <c r="P48" i="256"/>
  <c r="S48" i="256"/>
  <c r="C34" i="256"/>
  <c r="C33" i="256"/>
  <c r="V48" i="256"/>
  <c r="T48" i="256"/>
  <c r="O48" i="256"/>
  <c r="C35" i="256"/>
  <c r="X48" i="256"/>
  <c r="D20" i="257"/>
  <c r="U48" i="256"/>
  <c r="C37" i="256"/>
  <c r="C14" i="256"/>
  <c r="D20" i="258"/>
  <c r="C20" i="258" s="1"/>
  <c r="F25" i="256"/>
  <c r="F19" i="256"/>
  <c r="F20" i="256" s="1"/>
  <c r="F21" i="256" s="1"/>
  <c r="F22" i="256" s="1"/>
  <c r="F23" i="256" s="1"/>
  <c r="F24" i="256" s="1"/>
  <c r="F18" i="256"/>
  <c r="R36" i="256"/>
  <c r="C36" i="256" s="1"/>
  <c r="D17" i="256"/>
  <c r="D23" i="256"/>
  <c r="H21" i="256"/>
  <c r="H22" i="256" s="1"/>
  <c r="H23" i="256" s="1"/>
  <c r="H24" i="256" s="1"/>
  <c r="H25" i="256" s="1"/>
  <c r="H26" i="256" s="1"/>
  <c r="H20" i="256"/>
  <c r="H27" i="256"/>
  <c r="J29" i="256"/>
  <c r="J23" i="256"/>
  <c r="J24" i="256" s="1"/>
  <c r="J25" i="256" s="1"/>
  <c r="J26" i="256" s="1"/>
  <c r="J27" i="256" s="1"/>
  <c r="J28" i="256" s="1"/>
  <c r="J22" i="256"/>
  <c r="L31" i="256"/>
  <c r="L25" i="256"/>
  <c r="L26" i="256" s="1"/>
  <c r="L27" i="256" s="1"/>
  <c r="L28" i="256" s="1"/>
  <c r="L29" i="256" s="1"/>
  <c r="L30" i="256" s="1"/>
  <c r="L24" i="256"/>
  <c r="D16" i="256"/>
  <c r="C16" i="256" s="1"/>
  <c r="E24" i="256"/>
  <c r="E18" i="256"/>
  <c r="E19" i="256" s="1"/>
  <c r="E20" i="256" s="1"/>
  <c r="E21" i="256" s="1"/>
  <c r="E22" i="256" s="1"/>
  <c r="E23" i="256" s="1"/>
  <c r="E17" i="256"/>
  <c r="G26" i="256"/>
  <c r="G19" i="256"/>
  <c r="G20" i="256"/>
  <c r="G21" i="256" s="1"/>
  <c r="G22" i="256" s="1"/>
  <c r="G23" i="256" s="1"/>
  <c r="G24" i="256" s="1"/>
  <c r="G25" i="256" s="1"/>
  <c r="I28" i="256"/>
  <c r="I22" i="256"/>
  <c r="I23" i="256" s="1"/>
  <c r="I24" i="256" s="1"/>
  <c r="I25" i="256" s="1"/>
  <c r="I26" i="256" s="1"/>
  <c r="I27" i="256" s="1"/>
  <c r="I21" i="256"/>
  <c r="K30" i="256"/>
  <c r="K24" i="256"/>
  <c r="K25" i="256" s="1"/>
  <c r="K26" i="256" s="1"/>
  <c r="K27" i="256" s="1"/>
  <c r="K28" i="256" s="1"/>
  <c r="K29" i="256" s="1"/>
  <c r="K23" i="256"/>
  <c r="M32" i="256"/>
  <c r="C32" i="256" s="1"/>
  <c r="M26" i="256"/>
  <c r="M27" i="256" s="1"/>
  <c r="M28" i="256" s="1"/>
  <c r="M29" i="256" s="1"/>
  <c r="M30" i="256" s="1"/>
  <c r="M31" i="256" s="1"/>
  <c r="M25" i="256"/>
  <c r="C40" i="255"/>
  <c r="Z38" i="255"/>
  <c r="Z48" i="255" s="1"/>
  <c r="Y38" i="255"/>
  <c r="Y37" i="255"/>
  <c r="X37" i="255"/>
  <c r="R37" i="255"/>
  <c r="X36" i="255"/>
  <c r="W36" i="255"/>
  <c r="W37" i="255" s="1"/>
  <c r="Q36" i="255"/>
  <c r="W35" i="255"/>
  <c r="V35" i="255"/>
  <c r="V36" i="255" s="1"/>
  <c r="V37" i="255" s="1"/>
  <c r="Q35" i="255"/>
  <c r="P35" i="255"/>
  <c r="V34" i="255"/>
  <c r="U34" i="255"/>
  <c r="U35" i="255" s="1"/>
  <c r="U36" i="255" s="1"/>
  <c r="U37" i="255" s="1"/>
  <c r="T34" i="255"/>
  <c r="T35" i="255" s="1"/>
  <c r="T36" i="255" s="1"/>
  <c r="T37" i="255" s="1"/>
  <c r="O34" i="255"/>
  <c r="U33" i="255"/>
  <c r="T33" i="255"/>
  <c r="N33" i="255"/>
  <c r="T32" i="255"/>
  <c r="S32" i="255"/>
  <c r="S33" i="255" s="1"/>
  <c r="S31" i="255"/>
  <c r="R31" i="255"/>
  <c r="R32" i="255" s="1"/>
  <c r="R33" i="255" s="1"/>
  <c r="R34" i="255" s="1"/>
  <c r="R35" i="255" s="1"/>
  <c r="R36" i="255" s="1"/>
  <c r="R30" i="255"/>
  <c r="Q30" i="255"/>
  <c r="Q31" i="255" s="1"/>
  <c r="Q32" i="255" s="1"/>
  <c r="Q33" i="255" s="1"/>
  <c r="Q34" i="255" s="1"/>
  <c r="Q29" i="255"/>
  <c r="P29" i="255"/>
  <c r="P30" i="255" s="1"/>
  <c r="P31" i="255" s="1"/>
  <c r="P32" i="255" s="1"/>
  <c r="P33" i="255" s="1"/>
  <c r="P34" i="255" s="1"/>
  <c r="P28" i="255"/>
  <c r="O28" i="255"/>
  <c r="O29" i="255" s="1"/>
  <c r="O30" i="255" s="1"/>
  <c r="O31" i="255" s="1"/>
  <c r="O32" i="255" s="1"/>
  <c r="O33" i="255" s="1"/>
  <c r="O27" i="255"/>
  <c r="N27" i="255"/>
  <c r="N28" i="255" s="1"/>
  <c r="N29" i="255" s="1"/>
  <c r="N30" i="255" s="1"/>
  <c r="N31" i="255" s="1"/>
  <c r="N32" i="255" s="1"/>
  <c r="N26" i="255"/>
  <c r="AA14" i="247"/>
  <c r="AP268" i="1"/>
  <c r="Z38" i="254"/>
  <c r="Z48" i="254" s="1"/>
  <c r="Y38" i="254"/>
  <c r="Y37" i="254"/>
  <c r="X37" i="254"/>
  <c r="R37" i="254"/>
  <c r="X36" i="254"/>
  <c r="W36" i="254"/>
  <c r="W37" i="254" s="1"/>
  <c r="Q36" i="254"/>
  <c r="W35" i="254"/>
  <c r="V35" i="254"/>
  <c r="V36" i="254" s="1"/>
  <c r="V37" i="254" s="1"/>
  <c r="Q35" i="254"/>
  <c r="P35" i="254"/>
  <c r="V34" i="254"/>
  <c r="U34" i="254"/>
  <c r="U35" i="254" s="1"/>
  <c r="U36" i="254" s="1"/>
  <c r="U37" i="254" s="1"/>
  <c r="T34" i="254"/>
  <c r="T35" i="254" s="1"/>
  <c r="T36" i="254" s="1"/>
  <c r="T37" i="254" s="1"/>
  <c r="O34" i="254"/>
  <c r="U33" i="254"/>
  <c r="T33" i="254"/>
  <c r="N33" i="254"/>
  <c r="T32" i="254"/>
  <c r="S32" i="254"/>
  <c r="S33" i="254" s="1"/>
  <c r="S34" i="254" s="1"/>
  <c r="S35" i="254" s="1"/>
  <c r="S36" i="254" s="1"/>
  <c r="S37" i="254" s="1"/>
  <c r="S31" i="254"/>
  <c r="R31" i="254"/>
  <c r="R32" i="254" s="1"/>
  <c r="R33" i="254" s="1"/>
  <c r="R34" i="254" s="1"/>
  <c r="R35" i="254" s="1"/>
  <c r="R36" i="254" s="1"/>
  <c r="R30" i="254"/>
  <c r="Q30" i="254"/>
  <c r="Q31" i="254" s="1"/>
  <c r="Q32" i="254" s="1"/>
  <c r="Q33" i="254" s="1"/>
  <c r="Q34" i="254" s="1"/>
  <c r="Q29" i="254"/>
  <c r="P29" i="254"/>
  <c r="P30" i="254" s="1"/>
  <c r="P31" i="254" s="1"/>
  <c r="P32" i="254" s="1"/>
  <c r="P33" i="254" s="1"/>
  <c r="P34" i="254" s="1"/>
  <c r="P28" i="254"/>
  <c r="O28" i="254"/>
  <c r="O29" i="254" s="1"/>
  <c r="O30" i="254" s="1"/>
  <c r="O31" i="254" s="1"/>
  <c r="O32" i="254" s="1"/>
  <c r="O33" i="254" s="1"/>
  <c r="O27" i="254"/>
  <c r="N27" i="254"/>
  <c r="N28" i="254" s="1"/>
  <c r="N29" i="254" s="1"/>
  <c r="N30" i="254" s="1"/>
  <c r="N31" i="254" s="1"/>
  <c r="N32" i="254" s="1"/>
  <c r="N26" i="254"/>
  <c r="AP267" i="1"/>
  <c r="Z38" i="253"/>
  <c r="Z48" i="253" s="1"/>
  <c r="Y38" i="253"/>
  <c r="Y37" i="253"/>
  <c r="X37" i="253"/>
  <c r="R37" i="253"/>
  <c r="X36" i="253"/>
  <c r="W36" i="253"/>
  <c r="W37" i="253" s="1"/>
  <c r="Q36" i="253"/>
  <c r="W35" i="253"/>
  <c r="V35" i="253"/>
  <c r="V36" i="253" s="1"/>
  <c r="V37" i="253" s="1"/>
  <c r="Q35" i="253"/>
  <c r="P35" i="253"/>
  <c r="V34" i="253"/>
  <c r="U34" i="253"/>
  <c r="U35" i="253" s="1"/>
  <c r="U36" i="253" s="1"/>
  <c r="U37" i="253" s="1"/>
  <c r="T34" i="253"/>
  <c r="T35" i="253" s="1"/>
  <c r="T36" i="253" s="1"/>
  <c r="T37" i="253" s="1"/>
  <c r="O34" i="253"/>
  <c r="U33" i="253"/>
  <c r="T33" i="253"/>
  <c r="N33" i="253"/>
  <c r="T32" i="253"/>
  <c r="S32" i="253"/>
  <c r="S33" i="253" s="1"/>
  <c r="S34" i="253" s="1"/>
  <c r="S35" i="253" s="1"/>
  <c r="S36" i="253" s="1"/>
  <c r="S37" i="253" s="1"/>
  <c r="S31" i="253"/>
  <c r="R31" i="253"/>
  <c r="R32" i="253" s="1"/>
  <c r="R33" i="253" s="1"/>
  <c r="R34" i="253" s="1"/>
  <c r="R35" i="253" s="1"/>
  <c r="R36" i="253" s="1"/>
  <c r="R30" i="253"/>
  <c r="Q30" i="253"/>
  <c r="Q31" i="253" s="1"/>
  <c r="Q32" i="253" s="1"/>
  <c r="Q33" i="253" s="1"/>
  <c r="Q34" i="253" s="1"/>
  <c r="Q29" i="253"/>
  <c r="P29" i="253"/>
  <c r="P30" i="253" s="1"/>
  <c r="P31" i="253" s="1"/>
  <c r="P32" i="253" s="1"/>
  <c r="P33" i="253" s="1"/>
  <c r="P34" i="253" s="1"/>
  <c r="P28" i="253"/>
  <c r="O28" i="253"/>
  <c r="O29" i="253" s="1"/>
  <c r="O30" i="253" s="1"/>
  <c r="O31" i="253" s="1"/>
  <c r="O32" i="253" s="1"/>
  <c r="O33" i="253" s="1"/>
  <c r="O27" i="253"/>
  <c r="N27" i="253"/>
  <c r="N28" i="253" s="1"/>
  <c r="N29" i="253" s="1"/>
  <c r="N30" i="253" s="1"/>
  <c r="N31" i="253" s="1"/>
  <c r="N32" i="253" s="1"/>
  <c r="N26" i="253"/>
  <c r="AP257" i="1"/>
  <c r="Z38" i="252"/>
  <c r="Z48" i="252" s="1"/>
  <c r="Y38" i="252"/>
  <c r="Y37" i="252"/>
  <c r="X37" i="252"/>
  <c r="R37" i="252"/>
  <c r="X36" i="252"/>
  <c r="W36" i="252"/>
  <c r="W37" i="252" s="1"/>
  <c r="Q36" i="252"/>
  <c r="W35" i="252"/>
  <c r="V35" i="252"/>
  <c r="V36" i="252" s="1"/>
  <c r="V37" i="252" s="1"/>
  <c r="Q35" i="252"/>
  <c r="P35" i="252"/>
  <c r="V34" i="252"/>
  <c r="U34" i="252"/>
  <c r="U35" i="252" s="1"/>
  <c r="U36" i="252" s="1"/>
  <c r="U37" i="252" s="1"/>
  <c r="T34" i="252"/>
  <c r="T35" i="252" s="1"/>
  <c r="T36" i="252" s="1"/>
  <c r="T37" i="252" s="1"/>
  <c r="O34" i="252"/>
  <c r="U33" i="252"/>
  <c r="T33" i="252"/>
  <c r="N33" i="252"/>
  <c r="T32" i="252"/>
  <c r="S32" i="252"/>
  <c r="S33" i="252" s="1"/>
  <c r="S34" i="252" s="1"/>
  <c r="S35" i="252" s="1"/>
  <c r="S36" i="252" s="1"/>
  <c r="S37" i="252" s="1"/>
  <c r="S31" i="252"/>
  <c r="R31" i="252"/>
  <c r="R32" i="252" s="1"/>
  <c r="R33" i="252" s="1"/>
  <c r="R34" i="252" s="1"/>
  <c r="R35" i="252" s="1"/>
  <c r="R36" i="252" s="1"/>
  <c r="R30" i="252"/>
  <c r="Q30" i="252"/>
  <c r="Q31" i="252" s="1"/>
  <c r="Q32" i="252" s="1"/>
  <c r="Q33" i="252" s="1"/>
  <c r="Q34" i="252" s="1"/>
  <c r="Q29" i="252"/>
  <c r="P29" i="252"/>
  <c r="P30" i="252" s="1"/>
  <c r="P31" i="252" s="1"/>
  <c r="P32" i="252" s="1"/>
  <c r="P33" i="252" s="1"/>
  <c r="P34" i="252" s="1"/>
  <c r="P28" i="252"/>
  <c r="O28" i="252"/>
  <c r="O29" i="252" s="1"/>
  <c r="O30" i="252" s="1"/>
  <c r="O31" i="252" s="1"/>
  <c r="O32" i="252" s="1"/>
  <c r="O33" i="252" s="1"/>
  <c r="O27" i="252"/>
  <c r="N27" i="252"/>
  <c r="N28" i="252" s="1"/>
  <c r="N29" i="252" s="1"/>
  <c r="N30" i="252" s="1"/>
  <c r="N31" i="252" s="1"/>
  <c r="N32" i="252" s="1"/>
  <c r="N26" i="252"/>
  <c r="AP262" i="1"/>
  <c r="Z38" i="251"/>
  <c r="Z48" i="251" s="1"/>
  <c r="Y38" i="251"/>
  <c r="Y37" i="251"/>
  <c r="X37" i="251"/>
  <c r="R37" i="251"/>
  <c r="X36" i="251"/>
  <c r="W36" i="251"/>
  <c r="W37" i="251" s="1"/>
  <c r="Q36" i="251"/>
  <c r="W35" i="251"/>
  <c r="V35" i="251"/>
  <c r="V36" i="251" s="1"/>
  <c r="V37" i="251" s="1"/>
  <c r="Q35" i="251"/>
  <c r="P35" i="251"/>
  <c r="V34" i="251"/>
  <c r="U34" i="251"/>
  <c r="U35" i="251" s="1"/>
  <c r="U36" i="251" s="1"/>
  <c r="U37" i="251" s="1"/>
  <c r="T34" i="251"/>
  <c r="T35" i="251" s="1"/>
  <c r="T36" i="251" s="1"/>
  <c r="T37" i="251" s="1"/>
  <c r="O34" i="251"/>
  <c r="U33" i="251"/>
  <c r="T33" i="251"/>
  <c r="N33" i="251"/>
  <c r="T32" i="251"/>
  <c r="S32" i="251"/>
  <c r="S33" i="251" s="1"/>
  <c r="S34" i="251" s="1"/>
  <c r="S35" i="251" s="1"/>
  <c r="S36" i="251" s="1"/>
  <c r="S37" i="251" s="1"/>
  <c r="S31" i="251"/>
  <c r="R31" i="251"/>
  <c r="R32" i="251" s="1"/>
  <c r="R33" i="251" s="1"/>
  <c r="R34" i="251" s="1"/>
  <c r="R35" i="251" s="1"/>
  <c r="R36" i="251" s="1"/>
  <c r="R30" i="251"/>
  <c r="Q30" i="251"/>
  <c r="Q31" i="251" s="1"/>
  <c r="Q32" i="251" s="1"/>
  <c r="Q33" i="251" s="1"/>
  <c r="Q34" i="251" s="1"/>
  <c r="Q29" i="251"/>
  <c r="P29" i="251"/>
  <c r="P30" i="251" s="1"/>
  <c r="P31" i="251" s="1"/>
  <c r="P32" i="251" s="1"/>
  <c r="P33" i="251" s="1"/>
  <c r="P34" i="251" s="1"/>
  <c r="P28" i="251"/>
  <c r="O28" i="251"/>
  <c r="O29" i="251" s="1"/>
  <c r="O30" i="251" s="1"/>
  <c r="O31" i="251" s="1"/>
  <c r="O32" i="251" s="1"/>
  <c r="O33" i="251" s="1"/>
  <c r="O27" i="251"/>
  <c r="N27" i="251"/>
  <c r="N28" i="251" s="1"/>
  <c r="N29" i="251" s="1"/>
  <c r="N30" i="251" s="1"/>
  <c r="N31" i="251" s="1"/>
  <c r="N32" i="251" s="1"/>
  <c r="N26" i="251"/>
  <c r="AP104" i="1"/>
  <c r="U39" i="114"/>
  <c r="C39" i="114" s="1"/>
  <c r="U38" i="114"/>
  <c r="C38" i="114" s="1"/>
  <c r="AA48" i="114"/>
  <c r="AA40" i="248"/>
  <c r="C40" i="248" s="1"/>
  <c r="AP58" i="1"/>
  <c r="W39" i="141"/>
  <c r="W38" i="141"/>
  <c r="X39" i="141"/>
  <c r="X38" i="141"/>
  <c r="X37" i="141"/>
  <c r="AP13" i="1"/>
  <c r="AA49" i="50"/>
  <c r="AP264" i="1"/>
  <c r="Z38" i="250"/>
  <c r="Z48" i="250" s="1"/>
  <c r="Y38" i="250"/>
  <c r="Y37" i="250"/>
  <c r="X37" i="250"/>
  <c r="R37" i="250"/>
  <c r="X36" i="250"/>
  <c r="W36" i="250"/>
  <c r="W37" i="250" s="1"/>
  <c r="Q36" i="250"/>
  <c r="W35" i="250"/>
  <c r="V35" i="250"/>
  <c r="V36" i="250" s="1"/>
  <c r="V37" i="250" s="1"/>
  <c r="Q35" i="250"/>
  <c r="P35" i="250"/>
  <c r="V34" i="250"/>
  <c r="U34" i="250"/>
  <c r="U35" i="250" s="1"/>
  <c r="U36" i="250" s="1"/>
  <c r="U37" i="250" s="1"/>
  <c r="T34" i="250"/>
  <c r="T35" i="250" s="1"/>
  <c r="T36" i="250" s="1"/>
  <c r="T37" i="250" s="1"/>
  <c r="O34" i="250"/>
  <c r="U33" i="250"/>
  <c r="T33" i="250"/>
  <c r="N33" i="250"/>
  <c r="T32" i="250"/>
  <c r="S32" i="250"/>
  <c r="S33" i="250" s="1"/>
  <c r="S34" i="250" s="1"/>
  <c r="S35" i="250" s="1"/>
  <c r="S36" i="250" s="1"/>
  <c r="S37" i="250" s="1"/>
  <c r="S31" i="250"/>
  <c r="R31" i="250"/>
  <c r="R32" i="250" s="1"/>
  <c r="R33" i="250" s="1"/>
  <c r="R34" i="250" s="1"/>
  <c r="R35" i="250" s="1"/>
  <c r="R36" i="250" s="1"/>
  <c r="R30" i="250"/>
  <c r="Q30" i="250"/>
  <c r="Q31" i="250" s="1"/>
  <c r="Q32" i="250" s="1"/>
  <c r="Q33" i="250" s="1"/>
  <c r="Q34" i="250" s="1"/>
  <c r="Q29" i="250"/>
  <c r="P29" i="250"/>
  <c r="P30" i="250" s="1"/>
  <c r="P31" i="250" s="1"/>
  <c r="P32" i="250" s="1"/>
  <c r="P33" i="250" s="1"/>
  <c r="P34" i="250" s="1"/>
  <c r="P28" i="250"/>
  <c r="O28" i="250"/>
  <c r="O29" i="250" s="1"/>
  <c r="O30" i="250" s="1"/>
  <c r="O31" i="250" s="1"/>
  <c r="O32" i="250" s="1"/>
  <c r="O33" i="250" s="1"/>
  <c r="O27" i="250"/>
  <c r="N27" i="250"/>
  <c r="N28" i="250" s="1"/>
  <c r="N29" i="250" s="1"/>
  <c r="N30" i="250" s="1"/>
  <c r="N31" i="250" s="1"/>
  <c r="N32" i="250" s="1"/>
  <c r="N26" i="250"/>
  <c r="AP263" i="1"/>
  <c r="Z38" i="249"/>
  <c r="Z48" i="249" s="1"/>
  <c r="Y38" i="249"/>
  <c r="Y37" i="249"/>
  <c r="X37" i="249"/>
  <c r="R37" i="249"/>
  <c r="X36" i="249"/>
  <c r="W36" i="249"/>
  <c r="W37" i="249" s="1"/>
  <c r="Q36" i="249"/>
  <c r="W35" i="249"/>
  <c r="V35" i="249"/>
  <c r="V36" i="249" s="1"/>
  <c r="V37" i="249" s="1"/>
  <c r="Q35" i="249"/>
  <c r="P35" i="249"/>
  <c r="V34" i="249"/>
  <c r="U34" i="249"/>
  <c r="U35" i="249" s="1"/>
  <c r="U36" i="249" s="1"/>
  <c r="U37" i="249" s="1"/>
  <c r="T34" i="249"/>
  <c r="T35" i="249" s="1"/>
  <c r="T36" i="249" s="1"/>
  <c r="T37" i="249" s="1"/>
  <c r="O34" i="249"/>
  <c r="U33" i="249"/>
  <c r="T33" i="249"/>
  <c r="N33" i="249"/>
  <c r="T32" i="249"/>
  <c r="S32" i="249"/>
  <c r="S33" i="249" s="1"/>
  <c r="S34" i="249" s="1"/>
  <c r="S35" i="249" s="1"/>
  <c r="S36" i="249" s="1"/>
  <c r="S37" i="249" s="1"/>
  <c r="S31" i="249"/>
  <c r="R31" i="249"/>
  <c r="R32" i="249" s="1"/>
  <c r="R33" i="249" s="1"/>
  <c r="R34" i="249" s="1"/>
  <c r="R35" i="249" s="1"/>
  <c r="R36" i="249" s="1"/>
  <c r="R30" i="249"/>
  <c r="Q30" i="249"/>
  <c r="Q31" i="249" s="1"/>
  <c r="Q32" i="249" s="1"/>
  <c r="Q33" i="249" s="1"/>
  <c r="Q34" i="249" s="1"/>
  <c r="Q29" i="249"/>
  <c r="P29" i="249"/>
  <c r="P30" i="249" s="1"/>
  <c r="P31" i="249" s="1"/>
  <c r="P32" i="249" s="1"/>
  <c r="P33" i="249" s="1"/>
  <c r="P34" i="249" s="1"/>
  <c r="P28" i="249"/>
  <c r="O28" i="249"/>
  <c r="O29" i="249" s="1"/>
  <c r="O30" i="249" s="1"/>
  <c r="O31" i="249" s="1"/>
  <c r="O32" i="249" s="1"/>
  <c r="O33" i="249" s="1"/>
  <c r="O27" i="249"/>
  <c r="N27" i="249"/>
  <c r="N28" i="249" s="1"/>
  <c r="N29" i="249" s="1"/>
  <c r="N30" i="249" s="1"/>
  <c r="N31" i="249" s="1"/>
  <c r="N32" i="249" s="1"/>
  <c r="N26" i="249"/>
  <c r="Z38" i="248"/>
  <c r="Z48" i="248" s="1"/>
  <c r="Y38" i="248"/>
  <c r="Y37" i="248"/>
  <c r="X37" i="248"/>
  <c r="R37" i="248"/>
  <c r="X36" i="248"/>
  <c r="W36" i="248"/>
  <c r="W37" i="248" s="1"/>
  <c r="Q36" i="248"/>
  <c r="W35" i="248"/>
  <c r="V35" i="248"/>
  <c r="V36" i="248" s="1"/>
  <c r="V37" i="248" s="1"/>
  <c r="Q35" i="248"/>
  <c r="P35" i="248"/>
  <c r="V34" i="248"/>
  <c r="U34" i="248"/>
  <c r="U35" i="248" s="1"/>
  <c r="U36" i="248" s="1"/>
  <c r="U37" i="248" s="1"/>
  <c r="T34" i="248"/>
  <c r="T35" i="248" s="1"/>
  <c r="T36" i="248" s="1"/>
  <c r="T37" i="248" s="1"/>
  <c r="O34" i="248"/>
  <c r="U33" i="248"/>
  <c r="T33" i="248"/>
  <c r="N33" i="248"/>
  <c r="T32" i="248"/>
  <c r="S32" i="248"/>
  <c r="S33" i="248" s="1"/>
  <c r="S34" i="248" s="1"/>
  <c r="S35" i="248" s="1"/>
  <c r="S36" i="248" s="1"/>
  <c r="S37" i="248" s="1"/>
  <c r="S31" i="248"/>
  <c r="R31" i="248"/>
  <c r="R32" i="248" s="1"/>
  <c r="R33" i="248" s="1"/>
  <c r="R34" i="248" s="1"/>
  <c r="R35" i="248" s="1"/>
  <c r="R36" i="248" s="1"/>
  <c r="R30" i="248"/>
  <c r="Q30" i="248"/>
  <c r="Q31" i="248" s="1"/>
  <c r="Q32" i="248" s="1"/>
  <c r="Q33" i="248" s="1"/>
  <c r="Q34" i="248" s="1"/>
  <c r="Q29" i="248"/>
  <c r="P29" i="248"/>
  <c r="P30" i="248" s="1"/>
  <c r="P31" i="248" s="1"/>
  <c r="P32" i="248" s="1"/>
  <c r="P33" i="248" s="1"/>
  <c r="P34" i="248" s="1"/>
  <c r="P28" i="248"/>
  <c r="O28" i="248"/>
  <c r="O29" i="248" s="1"/>
  <c r="O30" i="248" s="1"/>
  <c r="O31" i="248" s="1"/>
  <c r="O32" i="248" s="1"/>
  <c r="O33" i="248" s="1"/>
  <c r="O27" i="248"/>
  <c r="N27" i="248"/>
  <c r="N28" i="248" s="1"/>
  <c r="N29" i="248" s="1"/>
  <c r="N30" i="248" s="1"/>
  <c r="N31" i="248" s="1"/>
  <c r="N32" i="248" s="1"/>
  <c r="N26" i="248"/>
  <c r="Z38" i="247"/>
  <c r="Z48" i="247" s="1"/>
  <c r="Y38" i="247"/>
  <c r="Y37" i="247"/>
  <c r="X37" i="247"/>
  <c r="R37" i="247"/>
  <c r="X36" i="247"/>
  <c r="W36" i="247"/>
  <c r="W37" i="247" s="1"/>
  <c r="Q36" i="247"/>
  <c r="W35" i="247"/>
  <c r="V35" i="247"/>
  <c r="V36" i="247" s="1"/>
  <c r="V37" i="247" s="1"/>
  <c r="Q35" i="247"/>
  <c r="P35" i="247"/>
  <c r="V34" i="247"/>
  <c r="U34" i="247"/>
  <c r="U35" i="247" s="1"/>
  <c r="U36" i="247" s="1"/>
  <c r="U37" i="247" s="1"/>
  <c r="T34" i="247"/>
  <c r="T35" i="247" s="1"/>
  <c r="T36" i="247" s="1"/>
  <c r="T37" i="247" s="1"/>
  <c r="O34" i="247"/>
  <c r="U33" i="247"/>
  <c r="T33" i="247"/>
  <c r="N33" i="247"/>
  <c r="T32" i="247"/>
  <c r="S32" i="247"/>
  <c r="S33" i="247" s="1"/>
  <c r="S34" i="247" s="1"/>
  <c r="S35" i="247" s="1"/>
  <c r="S36" i="247" s="1"/>
  <c r="S37" i="247" s="1"/>
  <c r="S31" i="247"/>
  <c r="R31" i="247"/>
  <c r="R32" i="247" s="1"/>
  <c r="R33" i="247" s="1"/>
  <c r="R34" i="247" s="1"/>
  <c r="R35" i="247" s="1"/>
  <c r="R36" i="247" s="1"/>
  <c r="R30" i="247"/>
  <c r="Q30" i="247"/>
  <c r="Q31" i="247" s="1"/>
  <c r="Q32" i="247" s="1"/>
  <c r="Q33" i="247" s="1"/>
  <c r="Q34" i="247" s="1"/>
  <c r="Q29" i="247"/>
  <c r="P29" i="247"/>
  <c r="P30" i="247" s="1"/>
  <c r="P31" i="247" s="1"/>
  <c r="P32" i="247" s="1"/>
  <c r="P33" i="247" s="1"/>
  <c r="P34" i="247" s="1"/>
  <c r="P28" i="247"/>
  <c r="O28" i="247"/>
  <c r="O29" i="247" s="1"/>
  <c r="O30" i="247" s="1"/>
  <c r="O31" i="247" s="1"/>
  <c r="O32" i="247" s="1"/>
  <c r="O33" i="247" s="1"/>
  <c r="O27" i="247"/>
  <c r="N27" i="247"/>
  <c r="N28" i="247" s="1"/>
  <c r="N29" i="247" s="1"/>
  <c r="N30" i="247" s="1"/>
  <c r="N31" i="247" s="1"/>
  <c r="N32" i="247" s="1"/>
  <c r="N26" i="247"/>
  <c r="AP259" i="1"/>
  <c r="Z38" i="246"/>
  <c r="Z48" i="246" s="1"/>
  <c r="Y38" i="246"/>
  <c r="Y37" i="246"/>
  <c r="X37" i="246"/>
  <c r="R37" i="246"/>
  <c r="X36" i="246"/>
  <c r="W36" i="246"/>
  <c r="W37" i="246" s="1"/>
  <c r="Q36" i="246"/>
  <c r="W35" i="246"/>
  <c r="V35" i="246"/>
  <c r="V36" i="246" s="1"/>
  <c r="V37" i="246" s="1"/>
  <c r="Q35" i="246"/>
  <c r="P35" i="246"/>
  <c r="V34" i="246"/>
  <c r="U34" i="246"/>
  <c r="U35" i="246" s="1"/>
  <c r="U36" i="246" s="1"/>
  <c r="U37" i="246" s="1"/>
  <c r="T34" i="246"/>
  <c r="T35" i="246" s="1"/>
  <c r="T36" i="246" s="1"/>
  <c r="T37" i="246" s="1"/>
  <c r="O34" i="246"/>
  <c r="U33" i="246"/>
  <c r="T33" i="246"/>
  <c r="N33" i="246"/>
  <c r="T32" i="246"/>
  <c r="S32" i="246"/>
  <c r="S33" i="246" s="1"/>
  <c r="S31" i="246"/>
  <c r="R31" i="246"/>
  <c r="R32" i="246" s="1"/>
  <c r="R33" i="246" s="1"/>
  <c r="R34" i="246" s="1"/>
  <c r="R35" i="246" s="1"/>
  <c r="R36" i="246" s="1"/>
  <c r="R30" i="246"/>
  <c r="Q30" i="246"/>
  <c r="Q31" i="246" s="1"/>
  <c r="Q32" i="246" s="1"/>
  <c r="Q33" i="246" s="1"/>
  <c r="Q34" i="246" s="1"/>
  <c r="Q29" i="246"/>
  <c r="P29" i="246"/>
  <c r="P30" i="246" s="1"/>
  <c r="P31" i="246" s="1"/>
  <c r="P32" i="246" s="1"/>
  <c r="P33" i="246" s="1"/>
  <c r="P34" i="246" s="1"/>
  <c r="P28" i="246"/>
  <c r="O28" i="246"/>
  <c r="O29" i="246" s="1"/>
  <c r="O30" i="246" s="1"/>
  <c r="O31" i="246" s="1"/>
  <c r="O32" i="246" s="1"/>
  <c r="O33" i="246" s="1"/>
  <c r="O27" i="246"/>
  <c r="N27" i="246"/>
  <c r="N28" i="246" s="1"/>
  <c r="N29" i="246" s="1"/>
  <c r="N30" i="246" s="1"/>
  <c r="N31" i="246" s="1"/>
  <c r="N32" i="246" s="1"/>
  <c r="N26" i="246"/>
  <c r="AP265" i="1"/>
  <c r="Z38" i="245"/>
  <c r="Z48" i="245" s="1"/>
  <c r="Y38" i="245"/>
  <c r="Y37" i="245"/>
  <c r="X37" i="245"/>
  <c r="R37" i="245"/>
  <c r="X36" i="245"/>
  <c r="W36" i="245"/>
  <c r="W37" i="245" s="1"/>
  <c r="Q36" i="245"/>
  <c r="W35" i="245"/>
  <c r="V35" i="245"/>
  <c r="V36" i="245" s="1"/>
  <c r="V37" i="245" s="1"/>
  <c r="Q35" i="245"/>
  <c r="P35" i="245"/>
  <c r="V34" i="245"/>
  <c r="U34" i="245"/>
  <c r="U35" i="245" s="1"/>
  <c r="U36" i="245" s="1"/>
  <c r="U37" i="245" s="1"/>
  <c r="T34" i="245"/>
  <c r="T35" i="245" s="1"/>
  <c r="T36" i="245" s="1"/>
  <c r="T37" i="245" s="1"/>
  <c r="O34" i="245"/>
  <c r="U33" i="245"/>
  <c r="T33" i="245"/>
  <c r="N33" i="245"/>
  <c r="T32" i="245"/>
  <c r="S32" i="245"/>
  <c r="S33" i="245" s="1"/>
  <c r="S31" i="245"/>
  <c r="R31" i="245"/>
  <c r="R32" i="245" s="1"/>
  <c r="R33" i="245" s="1"/>
  <c r="R34" i="245" s="1"/>
  <c r="R35" i="245" s="1"/>
  <c r="R36" i="245" s="1"/>
  <c r="R30" i="245"/>
  <c r="Q30" i="245"/>
  <c r="Q31" i="245" s="1"/>
  <c r="Q32" i="245" s="1"/>
  <c r="Q33" i="245" s="1"/>
  <c r="Q34" i="245" s="1"/>
  <c r="Q29" i="245"/>
  <c r="P29" i="245"/>
  <c r="P30" i="245" s="1"/>
  <c r="P31" i="245" s="1"/>
  <c r="P32" i="245" s="1"/>
  <c r="P33" i="245" s="1"/>
  <c r="P34" i="245" s="1"/>
  <c r="P28" i="245"/>
  <c r="O28" i="245"/>
  <c r="O29" i="245" s="1"/>
  <c r="O27" i="245"/>
  <c r="N27" i="245"/>
  <c r="N28" i="245" s="1"/>
  <c r="N29" i="245" s="1"/>
  <c r="N30" i="245" s="1"/>
  <c r="N31" i="245" s="1"/>
  <c r="N32" i="245" s="1"/>
  <c r="N26" i="245"/>
  <c r="AP243" i="1"/>
  <c r="AP260" i="1"/>
  <c r="Z38" i="244"/>
  <c r="Z48" i="244" s="1"/>
  <c r="Y38" i="244"/>
  <c r="Y37" i="244"/>
  <c r="X37" i="244"/>
  <c r="R37" i="244"/>
  <c r="X36" i="244"/>
  <c r="W36" i="244"/>
  <c r="W37" i="244" s="1"/>
  <c r="Q36" i="244"/>
  <c r="W35" i="244"/>
  <c r="V35" i="244"/>
  <c r="V36" i="244" s="1"/>
  <c r="V37" i="244" s="1"/>
  <c r="Q35" i="244"/>
  <c r="P35" i="244"/>
  <c r="V34" i="244"/>
  <c r="U34" i="244"/>
  <c r="U35" i="244" s="1"/>
  <c r="U36" i="244" s="1"/>
  <c r="U37" i="244" s="1"/>
  <c r="T34" i="244"/>
  <c r="T35" i="244" s="1"/>
  <c r="T36" i="244" s="1"/>
  <c r="T37" i="244" s="1"/>
  <c r="O34" i="244"/>
  <c r="U33" i="244"/>
  <c r="T33" i="244"/>
  <c r="N33" i="244"/>
  <c r="T32" i="244"/>
  <c r="S32" i="244"/>
  <c r="S33" i="244" s="1"/>
  <c r="S34" i="244" s="1"/>
  <c r="S35" i="244" s="1"/>
  <c r="S36" i="244" s="1"/>
  <c r="S37" i="244" s="1"/>
  <c r="S31" i="244"/>
  <c r="R31" i="244"/>
  <c r="R32" i="244" s="1"/>
  <c r="R33" i="244" s="1"/>
  <c r="R34" i="244" s="1"/>
  <c r="R35" i="244" s="1"/>
  <c r="R36" i="244" s="1"/>
  <c r="R30" i="244"/>
  <c r="Q30" i="244"/>
  <c r="Q31" i="244" s="1"/>
  <c r="Q32" i="244" s="1"/>
  <c r="Q33" i="244" s="1"/>
  <c r="Q34" i="244" s="1"/>
  <c r="Q29" i="244"/>
  <c r="P29" i="244"/>
  <c r="P30" i="244" s="1"/>
  <c r="P31" i="244" s="1"/>
  <c r="P32" i="244" s="1"/>
  <c r="P33" i="244" s="1"/>
  <c r="P34" i="244" s="1"/>
  <c r="P28" i="244"/>
  <c r="O28" i="244"/>
  <c r="O29" i="244" s="1"/>
  <c r="O30" i="244" s="1"/>
  <c r="O31" i="244" s="1"/>
  <c r="O32" i="244" s="1"/>
  <c r="O33" i="244" s="1"/>
  <c r="O27" i="244"/>
  <c r="N27" i="244"/>
  <c r="N28" i="244" s="1"/>
  <c r="N29" i="244" s="1"/>
  <c r="N30" i="244" s="1"/>
  <c r="N31" i="244" s="1"/>
  <c r="N32" i="244" s="1"/>
  <c r="N26" i="244"/>
  <c r="AP16" i="1"/>
  <c r="Y48" i="245" l="1"/>
  <c r="C38" i="251"/>
  <c r="C38" i="249"/>
  <c r="P48" i="246"/>
  <c r="N48" i="251"/>
  <c r="S48" i="253"/>
  <c r="R48" i="252"/>
  <c r="N48" i="249"/>
  <c r="T48" i="246"/>
  <c r="W48" i="247"/>
  <c r="S48" i="244"/>
  <c r="C38" i="248"/>
  <c r="V48" i="244"/>
  <c r="R48" i="250"/>
  <c r="H48" i="256"/>
  <c r="N48" i="246"/>
  <c r="C38" i="246"/>
  <c r="Y48" i="247"/>
  <c r="W48" i="248"/>
  <c r="Y48" i="248"/>
  <c r="W48" i="249"/>
  <c r="R48" i="251"/>
  <c r="N48" i="253"/>
  <c r="C38" i="253"/>
  <c r="W48" i="254"/>
  <c r="Y48" i="254"/>
  <c r="I48" i="256"/>
  <c r="V48" i="247"/>
  <c r="V48" i="248"/>
  <c r="X48" i="247"/>
  <c r="X48" i="244"/>
  <c r="U48" i="250"/>
  <c r="V48" i="251"/>
  <c r="O48" i="251"/>
  <c r="X48" i="251"/>
  <c r="M48" i="256"/>
  <c r="E48" i="256"/>
  <c r="N53" i="256" s="1"/>
  <c r="C38" i="247"/>
  <c r="Y48" i="250"/>
  <c r="X48" i="248"/>
  <c r="X48" i="249"/>
  <c r="W48" i="251"/>
  <c r="S48" i="252"/>
  <c r="O48" i="254"/>
  <c r="R48" i="254"/>
  <c r="X48" i="254"/>
  <c r="N48" i="255"/>
  <c r="K48" i="256"/>
  <c r="C17" i="256"/>
  <c r="N48" i="244"/>
  <c r="Q48" i="244"/>
  <c r="T48" i="244"/>
  <c r="C38" i="244"/>
  <c r="P48" i="245"/>
  <c r="U48" i="246"/>
  <c r="O48" i="247"/>
  <c r="R48" i="247"/>
  <c r="C35" i="247"/>
  <c r="O48" i="248"/>
  <c r="R48" i="248"/>
  <c r="C35" i="248"/>
  <c r="O48" i="249"/>
  <c r="R48" i="249"/>
  <c r="C35" i="249"/>
  <c r="V48" i="250"/>
  <c r="Y48" i="251"/>
  <c r="P48" i="252"/>
  <c r="C34" i="252"/>
  <c r="U48" i="253"/>
  <c r="C37" i="253"/>
  <c r="C35" i="254"/>
  <c r="Q48" i="255"/>
  <c r="T48" i="255"/>
  <c r="C29" i="256"/>
  <c r="W48" i="245"/>
  <c r="U48" i="247"/>
  <c r="C37" i="247"/>
  <c r="U48" i="248"/>
  <c r="C37" i="248"/>
  <c r="U48" i="249"/>
  <c r="C37" i="249"/>
  <c r="O48" i="250"/>
  <c r="C35" i="250"/>
  <c r="X48" i="250"/>
  <c r="W48" i="252"/>
  <c r="Y48" i="252"/>
  <c r="P48" i="253"/>
  <c r="U48" i="254"/>
  <c r="C37" i="254"/>
  <c r="V48" i="255"/>
  <c r="G48" i="256"/>
  <c r="L48" i="256"/>
  <c r="F48" i="256"/>
  <c r="O48" i="244"/>
  <c r="R48" i="244"/>
  <c r="N48" i="245"/>
  <c r="Q48" i="245"/>
  <c r="C38" i="245"/>
  <c r="W48" i="246"/>
  <c r="S48" i="249"/>
  <c r="N48" i="252"/>
  <c r="Q48" i="252"/>
  <c r="C38" i="252"/>
  <c r="W48" i="253"/>
  <c r="Y48" i="253"/>
  <c r="S48" i="254"/>
  <c r="O48" i="255"/>
  <c r="R48" i="255"/>
  <c r="X48" i="255"/>
  <c r="C30" i="256"/>
  <c r="C14" i="247"/>
  <c r="R7" i="247" s="1"/>
  <c r="I266" i="1" s="1"/>
  <c r="J48" i="256"/>
  <c r="C33" i="244"/>
  <c r="AA46" i="247"/>
  <c r="C46" i="247" s="1"/>
  <c r="AA41" i="247"/>
  <c r="C41" i="247" s="1"/>
  <c r="AA42" i="247"/>
  <c r="C42" i="247" s="1"/>
  <c r="AA43" i="247"/>
  <c r="C43" i="247" s="1"/>
  <c r="AA44" i="247"/>
  <c r="C44" i="247" s="1"/>
  <c r="AA45" i="247"/>
  <c r="C45" i="247" s="1"/>
  <c r="C20" i="257"/>
  <c r="C14" i="244"/>
  <c r="I260" i="1" s="1"/>
  <c r="C35" i="244"/>
  <c r="H20" i="245"/>
  <c r="T48" i="245"/>
  <c r="G20" i="246"/>
  <c r="G21" i="246" s="1"/>
  <c r="G22" i="246" s="1"/>
  <c r="G23" i="246" s="1"/>
  <c r="G24" i="246" s="1"/>
  <c r="G25" i="246" s="1"/>
  <c r="Y48" i="246"/>
  <c r="P48" i="247"/>
  <c r="S48" i="247"/>
  <c r="C34" i="247"/>
  <c r="P48" i="248"/>
  <c r="S48" i="248"/>
  <c r="C34" i="248"/>
  <c r="P48" i="249"/>
  <c r="C34" i="249"/>
  <c r="C37" i="250"/>
  <c r="C39" i="141"/>
  <c r="C33" i="251"/>
  <c r="T48" i="252"/>
  <c r="C36" i="252"/>
  <c r="P48" i="254"/>
  <c r="C34" i="254"/>
  <c r="C26" i="256"/>
  <c r="M32" i="245"/>
  <c r="E17" i="248"/>
  <c r="C14" i="250"/>
  <c r="R7" i="250" s="1"/>
  <c r="I264" i="1" s="1"/>
  <c r="C27" i="256"/>
  <c r="U48" i="244"/>
  <c r="C37" i="244"/>
  <c r="I21" i="245"/>
  <c r="V48" i="245"/>
  <c r="H21" i="246"/>
  <c r="H22" i="246" s="1"/>
  <c r="H23" i="246" s="1"/>
  <c r="H24" i="246" s="1"/>
  <c r="H25" i="246" s="1"/>
  <c r="H26" i="246" s="1"/>
  <c r="Q48" i="246"/>
  <c r="G20" i="248"/>
  <c r="G21" i="248" s="1"/>
  <c r="G22" i="248" s="1"/>
  <c r="G23" i="248" s="1"/>
  <c r="G24" i="248" s="1"/>
  <c r="G25" i="248" s="1"/>
  <c r="Y48" i="249"/>
  <c r="P48" i="250"/>
  <c r="S48" i="250"/>
  <c r="C34" i="250"/>
  <c r="C35" i="251"/>
  <c r="C33" i="252"/>
  <c r="V48" i="252"/>
  <c r="Q48" i="253"/>
  <c r="T48" i="253"/>
  <c r="C36" i="253"/>
  <c r="G20" i="254"/>
  <c r="G21" i="254" s="1"/>
  <c r="G22" i="254" s="1"/>
  <c r="G23" i="254" s="1"/>
  <c r="G24" i="254" s="1"/>
  <c r="G25" i="254" s="1"/>
  <c r="M32" i="254"/>
  <c r="C32" i="254" s="1"/>
  <c r="U48" i="255"/>
  <c r="C31" i="256"/>
  <c r="C25" i="256"/>
  <c r="C36" i="244"/>
  <c r="C33" i="250"/>
  <c r="G20" i="245"/>
  <c r="G21" i="245" s="1"/>
  <c r="G22" i="245" s="1"/>
  <c r="G23" i="245" s="1"/>
  <c r="G24" i="245" s="1"/>
  <c r="G25" i="245" s="1"/>
  <c r="C36" i="251"/>
  <c r="C34" i="253"/>
  <c r="E17" i="254"/>
  <c r="P48" i="244"/>
  <c r="C34" i="244"/>
  <c r="R48" i="245"/>
  <c r="X48" i="245"/>
  <c r="I21" i="246"/>
  <c r="C33" i="246"/>
  <c r="V48" i="246"/>
  <c r="H21" i="247"/>
  <c r="H22" i="247" s="1"/>
  <c r="H23" i="247" s="1"/>
  <c r="H24" i="247" s="1"/>
  <c r="H25" i="247" s="1"/>
  <c r="H26" i="247" s="1"/>
  <c r="N48" i="247"/>
  <c r="Q48" i="247"/>
  <c r="T48" i="247"/>
  <c r="C36" i="247"/>
  <c r="N48" i="248"/>
  <c r="Q48" i="248"/>
  <c r="T48" i="248"/>
  <c r="C36" i="248"/>
  <c r="H21" i="249"/>
  <c r="H22" i="249" s="1"/>
  <c r="H23" i="249" s="1"/>
  <c r="H24" i="249" s="1"/>
  <c r="H25" i="249" s="1"/>
  <c r="H26" i="249" s="1"/>
  <c r="Q48" i="249"/>
  <c r="T48" i="249"/>
  <c r="C36" i="249"/>
  <c r="W48" i="250"/>
  <c r="U48" i="251"/>
  <c r="C37" i="251"/>
  <c r="O48" i="252"/>
  <c r="C35" i="252"/>
  <c r="X48" i="252"/>
  <c r="C33" i="253"/>
  <c r="V48" i="253"/>
  <c r="H20" i="254"/>
  <c r="N48" i="254"/>
  <c r="Q48" i="254"/>
  <c r="T48" i="254"/>
  <c r="C36" i="254"/>
  <c r="C38" i="254"/>
  <c r="P48" i="255"/>
  <c r="C23" i="256"/>
  <c r="D21" i="257"/>
  <c r="C21" i="257" s="1"/>
  <c r="R48" i="256"/>
  <c r="E17" i="246"/>
  <c r="K30" i="246"/>
  <c r="H21" i="251"/>
  <c r="H22" i="251" s="1"/>
  <c r="H23" i="251" s="1"/>
  <c r="H24" i="251" s="1"/>
  <c r="H25" i="251" s="1"/>
  <c r="H26" i="251" s="1"/>
  <c r="Q48" i="251"/>
  <c r="T48" i="251"/>
  <c r="W48" i="244"/>
  <c r="Y48" i="244"/>
  <c r="E17" i="245"/>
  <c r="K30" i="245"/>
  <c r="U48" i="245"/>
  <c r="D16" i="246"/>
  <c r="C16" i="246" s="1"/>
  <c r="C14" i="246"/>
  <c r="R7" i="246" s="1"/>
  <c r="I259" i="1" s="1"/>
  <c r="O48" i="246"/>
  <c r="R48" i="246"/>
  <c r="X48" i="246"/>
  <c r="C33" i="247"/>
  <c r="I21" i="248"/>
  <c r="C33" i="248"/>
  <c r="C33" i="249"/>
  <c r="V48" i="249"/>
  <c r="H21" i="250"/>
  <c r="H22" i="250" s="1"/>
  <c r="H23" i="250" s="1"/>
  <c r="H24" i="250" s="1"/>
  <c r="H25" i="250" s="1"/>
  <c r="H26" i="250" s="1"/>
  <c r="N48" i="250"/>
  <c r="Q48" i="250"/>
  <c r="T48" i="250"/>
  <c r="C36" i="250"/>
  <c r="C38" i="250"/>
  <c r="P48" i="251"/>
  <c r="S48" i="251"/>
  <c r="C34" i="251"/>
  <c r="U48" i="252"/>
  <c r="C37" i="252"/>
  <c r="O48" i="253"/>
  <c r="R48" i="253"/>
  <c r="C35" i="253"/>
  <c r="X48" i="253"/>
  <c r="I21" i="254"/>
  <c r="C33" i="254"/>
  <c r="V48" i="254"/>
  <c r="W48" i="255"/>
  <c r="Y48" i="255"/>
  <c r="C28" i="256"/>
  <c r="C24" i="256"/>
  <c r="D16" i="255"/>
  <c r="C16" i="255" s="1"/>
  <c r="G20" i="255"/>
  <c r="G21" i="255" s="1"/>
  <c r="G22" i="255" s="1"/>
  <c r="G23" i="255" s="1"/>
  <c r="G24" i="255" s="1"/>
  <c r="G25" i="255" s="1"/>
  <c r="H21" i="255"/>
  <c r="H22" i="255" s="1"/>
  <c r="H23" i="255" s="1"/>
  <c r="H24" i="255" s="1"/>
  <c r="H25" i="255" s="1"/>
  <c r="H26" i="255" s="1"/>
  <c r="E17" i="255"/>
  <c r="K30" i="255"/>
  <c r="I21" i="255"/>
  <c r="D16" i="254"/>
  <c r="C16" i="254" s="1"/>
  <c r="C14" i="254"/>
  <c r="R7" i="254" s="1"/>
  <c r="I268" i="1" s="1"/>
  <c r="C14" i="253"/>
  <c r="R7" i="253" s="1"/>
  <c r="I267" i="1" s="1"/>
  <c r="C14" i="245"/>
  <c r="D17" i="249"/>
  <c r="C14" i="249"/>
  <c r="R7" i="249" s="1"/>
  <c r="I263" i="1" s="1"/>
  <c r="D17" i="251"/>
  <c r="D18" i="251" s="1"/>
  <c r="C14" i="251"/>
  <c r="R7" i="251" s="1"/>
  <c r="I262" i="1" s="1"/>
  <c r="C14" i="252"/>
  <c r="R7" i="252" s="1"/>
  <c r="I257" i="1" s="1"/>
  <c r="C14" i="248"/>
  <c r="D17" i="250"/>
  <c r="D17" i="247"/>
  <c r="AA40" i="247"/>
  <c r="C40" i="247" s="1"/>
  <c r="AP256" i="1"/>
  <c r="AA39" i="248"/>
  <c r="AP266" i="1"/>
  <c r="AA39" i="247"/>
  <c r="C39" i="247" s="1"/>
  <c r="D21" i="258"/>
  <c r="C21" i="258" s="1"/>
  <c r="C38" i="255"/>
  <c r="D18" i="256"/>
  <c r="C18" i="256" s="1"/>
  <c r="R7" i="256"/>
  <c r="I269" i="1" s="1"/>
  <c r="C33" i="255"/>
  <c r="C14" i="255"/>
  <c r="R7" i="255" s="1"/>
  <c r="I258" i="1" s="1"/>
  <c r="D17" i="255"/>
  <c r="H20" i="255"/>
  <c r="I22" i="255"/>
  <c r="I23" i="255" s="1"/>
  <c r="I24" i="255" s="1"/>
  <c r="I25" i="255" s="1"/>
  <c r="I26" i="255" s="1"/>
  <c r="I27" i="255" s="1"/>
  <c r="M25" i="255"/>
  <c r="G19" i="255"/>
  <c r="E24" i="255"/>
  <c r="M26" i="255"/>
  <c r="M27" i="255" s="1"/>
  <c r="M28" i="255" s="1"/>
  <c r="M29" i="255" s="1"/>
  <c r="M30" i="255" s="1"/>
  <c r="M31" i="255" s="1"/>
  <c r="I28" i="255"/>
  <c r="M32" i="255"/>
  <c r="C32" i="255" s="1"/>
  <c r="S34" i="255"/>
  <c r="S35" i="255" s="1"/>
  <c r="S36" i="255" s="1"/>
  <c r="S37" i="255" s="1"/>
  <c r="C37" i="255" s="1"/>
  <c r="E18" i="255"/>
  <c r="E19" i="255" s="1"/>
  <c r="E20" i="255" s="1"/>
  <c r="E21" i="255" s="1"/>
  <c r="E22" i="255" s="1"/>
  <c r="E23" i="255" s="1"/>
  <c r="K23" i="255"/>
  <c r="K24" i="255"/>
  <c r="K25" i="255" s="1"/>
  <c r="K26" i="255" s="1"/>
  <c r="K27" i="255" s="1"/>
  <c r="K28" i="255" s="1"/>
  <c r="K29" i="255" s="1"/>
  <c r="G26" i="255"/>
  <c r="F18" i="255"/>
  <c r="F19" i="255"/>
  <c r="F20" i="255" s="1"/>
  <c r="F21" i="255" s="1"/>
  <c r="F22" i="255" s="1"/>
  <c r="F23" i="255" s="1"/>
  <c r="F24" i="255" s="1"/>
  <c r="J22" i="255"/>
  <c r="D23" i="255"/>
  <c r="J23" i="255"/>
  <c r="J24" i="255" s="1"/>
  <c r="J25" i="255" s="1"/>
  <c r="J26" i="255" s="1"/>
  <c r="J27" i="255" s="1"/>
  <c r="J28" i="255" s="1"/>
  <c r="L24" i="255"/>
  <c r="F25" i="255"/>
  <c r="L25" i="255"/>
  <c r="L26" i="255" s="1"/>
  <c r="L27" i="255" s="1"/>
  <c r="L28" i="255" s="1"/>
  <c r="L29" i="255" s="1"/>
  <c r="L30" i="255" s="1"/>
  <c r="H27" i="255"/>
  <c r="J29" i="255"/>
  <c r="L31" i="255"/>
  <c r="D17" i="254"/>
  <c r="H21" i="254"/>
  <c r="H22" i="254" s="1"/>
  <c r="H23" i="254" s="1"/>
  <c r="H24" i="254" s="1"/>
  <c r="H25" i="254" s="1"/>
  <c r="H26" i="254" s="1"/>
  <c r="E18" i="254"/>
  <c r="E19" i="254" s="1"/>
  <c r="E20" i="254" s="1"/>
  <c r="E21" i="254" s="1"/>
  <c r="E22" i="254" s="1"/>
  <c r="E23" i="254" s="1"/>
  <c r="K23" i="254"/>
  <c r="K24" i="254"/>
  <c r="K25" i="254" s="1"/>
  <c r="K26" i="254" s="1"/>
  <c r="K27" i="254" s="1"/>
  <c r="K28" i="254" s="1"/>
  <c r="K29" i="254" s="1"/>
  <c r="G26" i="254"/>
  <c r="K30" i="254"/>
  <c r="G19" i="254"/>
  <c r="I22" i="254"/>
  <c r="I23" i="254" s="1"/>
  <c r="I24" i="254" s="1"/>
  <c r="I25" i="254" s="1"/>
  <c r="I26" i="254" s="1"/>
  <c r="I27" i="254" s="1"/>
  <c r="E24" i="254"/>
  <c r="M25" i="254"/>
  <c r="M26" i="254"/>
  <c r="M27" i="254" s="1"/>
  <c r="M28" i="254" s="1"/>
  <c r="M29" i="254" s="1"/>
  <c r="M30" i="254" s="1"/>
  <c r="M31" i="254" s="1"/>
  <c r="I28" i="254"/>
  <c r="F18" i="254"/>
  <c r="F19" i="254"/>
  <c r="F20" i="254" s="1"/>
  <c r="F21" i="254" s="1"/>
  <c r="F22" i="254" s="1"/>
  <c r="F23" i="254" s="1"/>
  <c r="F24" i="254" s="1"/>
  <c r="J22" i="254"/>
  <c r="D23" i="254"/>
  <c r="J23" i="254"/>
  <c r="J24" i="254" s="1"/>
  <c r="J25" i="254" s="1"/>
  <c r="J26" i="254" s="1"/>
  <c r="J27" i="254" s="1"/>
  <c r="J28" i="254" s="1"/>
  <c r="L24" i="254"/>
  <c r="F25" i="254"/>
  <c r="L25" i="254"/>
  <c r="L26" i="254" s="1"/>
  <c r="L27" i="254" s="1"/>
  <c r="L28" i="254" s="1"/>
  <c r="L29" i="254" s="1"/>
  <c r="L30" i="254" s="1"/>
  <c r="H27" i="254"/>
  <c r="J29" i="254"/>
  <c r="L31" i="254"/>
  <c r="E24" i="253"/>
  <c r="E18" i="253"/>
  <c r="E19" i="253" s="1"/>
  <c r="E20" i="253" s="1"/>
  <c r="E21" i="253" s="1"/>
  <c r="E22" i="253" s="1"/>
  <c r="E23" i="253" s="1"/>
  <c r="E17" i="253"/>
  <c r="G26" i="253"/>
  <c r="G19" i="253"/>
  <c r="G20" i="253"/>
  <c r="G21" i="253" s="1"/>
  <c r="G22" i="253" s="1"/>
  <c r="G23" i="253" s="1"/>
  <c r="G24" i="253" s="1"/>
  <c r="G25" i="253" s="1"/>
  <c r="I28" i="253"/>
  <c r="I22" i="253"/>
  <c r="I23" i="253" s="1"/>
  <c r="I24" i="253" s="1"/>
  <c r="I25" i="253" s="1"/>
  <c r="I26" i="253" s="1"/>
  <c r="I27" i="253" s="1"/>
  <c r="I21" i="253"/>
  <c r="K30" i="253"/>
  <c r="K24" i="253"/>
  <c r="K25" i="253" s="1"/>
  <c r="K26" i="253" s="1"/>
  <c r="K27" i="253" s="1"/>
  <c r="K28" i="253" s="1"/>
  <c r="K29" i="253" s="1"/>
  <c r="K23" i="253"/>
  <c r="M32" i="253"/>
  <c r="C32" i="253" s="1"/>
  <c r="M26" i="253"/>
  <c r="M27" i="253" s="1"/>
  <c r="M28" i="253" s="1"/>
  <c r="M29" i="253" s="1"/>
  <c r="M30" i="253" s="1"/>
  <c r="M31" i="253" s="1"/>
  <c r="M25" i="253"/>
  <c r="D17" i="253"/>
  <c r="D16" i="253"/>
  <c r="C16" i="253" s="1"/>
  <c r="D23" i="253"/>
  <c r="F25" i="253"/>
  <c r="F19" i="253"/>
  <c r="F20" i="253" s="1"/>
  <c r="F21" i="253" s="1"/>
  <c r="F22" i="253" s="1"/>
  <c r="F23" i="253" s="1"/>
  <c r="F24" i="253" s="1"/>
  <c r="F18" i="253"/>
  <c r="H21" i="253"/>
  <c r="H22" i="253" s="1"/>
  <c r="H23" i="253" s="1"/>
  <c r="H24" i="253" s="1"/>
  <c r="H25" i="253" s="1"/>
  <c r="H26" i="253" s="1"/>
  <c r="H20" i="253"/>
  <c r="H27" i="253"/>
  <c r="J29" i="253"/>
  <c r="J23" i="253"/>
  <c r="J24" i="253" s="1"/>
  <c r="J25" i="253" s="1"/>
  <c r="J26" i="253" s="1"/>
  <c r="J27" i="253" s="1"/>
  <c r="J28" i="253" s="1"/>
  <c r="J22" i="253"/>
  <c r="L31" i="253"/>
  <c r="L25" i="253"/>
  <c r="L26" i="253" s="1"/>
  <c r="L27" i="253" s="1"/>
  <c r="L28" i="253" s="1"/>
  <c r="L29" i="253" s="1"/>
  <c r="L30" i="253" s="1"/>
  <c r="L24" i="253"/>
  <c r="E24" i="252"/>
  <c r="E18" i="252"/>
  <c r="E19" i="252" s="1"/>
  <c r="E20" i="252" s="1"/>
  <c r="E21" i="252" s="1"/>
  <c r="E22" i="252" s="1"/>
  <c r="E23" i="252" s="1"/>
  <c r="E17" i="252"/>
  <c r="G26" i="252"/>
  <c r="G19" i="252"/>
  <c r="G20" i="252"/>
  <c r="G21" i="252" s="1"/>
  <c r="G22" i="252" s="1"/>
  <c r="G23" i="252" s="1"/>
  <c r="G24" i="252" s="1"/>
  <c r="G25" i="252" s="1"/>
  <c r="I28" i="252"/>
  <c r="I22" i="252"/>
  <c r="I23" i="252" s="1"/>
  <c r="I24" i="252" s="1"/>
  <c r="I25" i="252" s="1"/>
  <c r="I26" i="252" s="1"/>
  <c r="I27" i="252" s="1"/>
  <c r="I21" i="252"/>
  <c r="K30" i="252"/>
  <c r="K24" i="252"/>
  <c r="K25" i="252" s="1"/>
  <c r="K26" i="252" s="1"/>
  <c r="K27" i="252" s="1"/>
  <c r="K28" i="252" s="1"/>
  <c r="K29" i="252" s="1"/>
  <c r="K23" i="252"/>
  <c r="D17" i="252"/>
  <c r="D16" i="252"/>
  <c r="C16" i="252" s="1"/>
  <c r="D23" i="252"/>
  <c r="F25" i="252"/>
  <c r="F19" i="252"/>
  <c r="F20" i="252" s="1"/>
  <c r="F21" i="252" s="1"/>
  <c r="F22" i="252" s="1"/>
  <c r="F23" i="252" s="1"/>
  <c r="F24" i="252" s="1"/>
  <c r="F18" i="252"/>
  <c r="H21" i="252"/>
  <c r="H22" i="252" s="1"/>
  <c r="H23" i="252" s="1"/>
  <c r="H24" i="252" s="1"/>
  <c r="H25" i="252" s="1"/>
  <c r="H26" i="252" s="1"/>
  <c r="H20" i="252"/>
  <c r="H27" i="252"/>
  <c r="J29" i="252"/>
  <c r="J23" i="252"/>
  <c r="J24" i="252" s="1"/>
  <c r="J25" i="252" s="1"/>
  <c r="J26" i="252" s="1"/>
  <c r="J27" i="252" s="1"/>
  <c r="J28" i="252" s="1"/>
  <c r="J22" i="252"/>
  <c r="L31" i="252"/>
  <c r="L25" i="252"/>
  <c r="L26" i="252" s="1"/>
  <c r="L27" i="252" s="1"/>
  <c r="L28" i="252" s="1"/>
  <c r="L29" i="252" s="1"/>
  <c r="L30" i="252" s="1"/>
  <c r="L24" i="252"/>
  <c r="M25" i="252"/>
  <c r="M26" i="252"/>
  <c r="M27" i="252" s="1"/>
  <c r="M28" i="252" s="1"/>
  <c r="M29" i="252" s="1"/>
  <c r="M30" i="252" s="1"/>
  <c r="M31" i="252" s="1"/>
  <c r="M32" i="252"/>
  <c r="C32" i="252" s="1"/>
  <c r="E17" i="251"/>
  <c r="F18" i="251"/>
  <c r="F19" i="251"/>
  <c r="F20" i="251" s="1"/>
  <c r="F21" i="251" s="1"/>
  <c r="F22" i="251" s="1"/>
  <c r="F23" i="251" s="1"/>
  <c r="F24" i="251" s="1"/>
  <c r="G20" i="251"/>
  <c r="G21" i="251" s="1"/>
  <c r="G22" i="251" s="1"/>
  <c r="G23" i="251" s="1"/>
  <c r="G24" i="251" s="1"/>
  <c r="G25" i="251" s="1"/>
  <c r="I21" i="251"/>
  <c r="J22" i="251"/>
  <c r="D23" i="251"/>
  <c r="J23" i="251"/>
  <c r="J24" i="251" s="1"/>
  <c r="J25" i="251" s="1"/>
  <c r="J26" i="251" s="1"/>
  <c r="J27" i="251" s="1"/>
  <c r="J28" i="251" s="1"/>
  <c r="L24" i="251"/>
  <c r="F25" i="251"/>
  <c r="L25" i="251"/>
  <c r="L26" i="251" s="1"/>
  <c r="L27" i="251" s="1"/>
  <c r="L28" i="251" s="1"/>
  <c r="L29" i="251" s="1"/>
  <c r="L30" i="251" s="1"/>
  <c r="H27" i="251"/>
  <c r="J29" i="251"/>
  <c r="L31" i="251"/>
  <c r="D16" i="251"/>
  <c r="C16" i="251" s="1"/>
  <c r="E18" i="251"/>
  <c r="E19" i="251" s="1"/>
  <c r="E20" i="251" s="1"/>
  <c r="E21" i="251" s="1"/>
  <c r="E22" i="251" s="1"/>
  <c r="E23" i="251" s="1"/>
  <c r="G19" i="251"/>
  <c r="H20" i="251"/>
  <c r="I22" i="251"/>
  <c r="I23" i="251" s="1"/>
  <c r="I24" i="251" s="1"/>
  <c r="I25" i="251" s="1"/>
  <c r="I26" i="251" s="1"/>
  <c r="I27" i="251" s="1"/>
  <c r="K23" i="251"/>
  <c r="E24" i="251"/>
  <c r="K24" i="251"/>
  <c r="K25" i="251" s="1"/>
  <c r="K26" i="251" s="1"/>
  <c r="K27" i="251" s="1"/>
  <c r="K28" i="251" s="1"/>
  <c r="K29" i="251" s="1"/>
  <c r="M25" i="251"/>
  <c r="G26" i="251"/>
  <c r="M26" i="251"/>
  <c r="M27" i="251" s="1"/>
  <c r="M28" i="251" s="1"/>
  <c r="M29" i="251" s="1"/>
  <c r="M30" i="251" s="1"/>
  <c r="M31" i="251" s="1"/>
  <c r="I28" i="251"/>
  <c r="K30" i="251"/>
  <c r="M32" i="251"/>
  <c r="C32" i="251" s="1"/>
  <c r="E17" i="250"/>
  <c r="F18" i="250"/>
  <c r="F19" i="250"/>
  <c r="F20" i="250" s="1"/>
  <c r="F21" i="250" s="1"/>
  <c r="F22" i="250" s="1"/>
  <c r="F23" i="250" s="1"/>
  <c r="F24" i="250" s="1"/>
  <c r="G20" i="250"/>
  <c r="G21" i="250" s="1"/>
  <c r="G22" i="250" s="1"/>
  <c r="G23" i="250" s="1"/>
  <c r="G24" i="250" s="1"/>
  <c r="G25" i="250" s="1"/>
  <c r="I21" i="250"/>
  <c r="J22" i="250"/>
  <c r="D23" i="250"/>
  <c r="J23" i="250"/>
  <c r="J24" i="250" s="1"/>
  <c r="J25" i="250" s="1"/>
  <c r="J26" i="250" s="1"/>
  <c r="J27" i="250" s="1"/>
  <c r="J28" i="250" s="1"/>
  <c r="L24" i="250"/>
  <c r="F25" i="250"/>
  <c r="L25" i="250"/>
  <c r="L26" i="250" s="1"/>
  <c r="L27" i="250" s="1"/>
  <c r="L28" i="250" s="1"/>
  <c r="L29" i="250" s="1"/>
  <c r="L30" i="250" s="1"/>
  <c r="H27" i="250"/>
  <c r="J29" i="250"/>
  <c r="L31" i="250"/>
  <c r="D16" i="250"/>
  <c r="C16" i="250" s="1"/>
  <c r="E18" i="250"/>
  <c r="E19" i="250" s="1"/>
  <c r="E20" i="250" s="1"/>
  <c r="E21" i="250" s="1"/>
  <c r="E22" i="250" s="1"/>
  <c r="E23" i="250" s="1"/>
  <c r="G19" i="250"/>
  <c r="H20" i="250"/>
  <c r="I22" i="250"/>
  <c r="I23" i="250" s="1"/>
  <c r="I24" i="250" s="1"/>
  <c r="I25" i="250" s="1"/>
  <c r="I26" i="250" s="1"/>
  <c r="I27" i="250" s="1"/>
  <c r="K23" i="250"/>
  <c r="E24" i="250"/>
  <c r="K24" i="250"/>
  <c r="K25" i="250" s="1"/>
  <c r="K26" i="250" s="1"/>
  <c r="K27" i="250" s="1"/>
  <c r="K28" i="250" s="1"/>
  <c r="K29" i="250" s="1"/>
  <c r="M25" i="250"/>
  <c r="G26" i="250"/>
  <c r="M26" i="250"/>
  <c r="M27" i="250" s="1"/>
  <c r="M28" i="250" s="1"/>
  <c r="M29" i="250" s="1"/>
  <c r="M30" i="250" s="1"/>
  <c r="M31" i="250" s="1"/>
  <c r="I28" i="250"/>
  <c r="K30" i="250"/>
  <c r="M32" i="250"/>
  <c r="C32" i="250" s="1"/>
  <c r="E17" i="249"/>
  <c r="F18" i="249"/>
  <c r="F19" i="249"/>
  <c r="F20" i="249" s="1"/>
  <c r="F21" i="249" s="1"/>
  <c r="F22" i="249" s="1"/>
  <c r="F23" i="249" s="1"/>
  <c r="F24" i="249" s="1"/>
  <c r="G20" i="249"/>
  <c r="G21" i="249" s="1"/>
  <c r="G22" i="249" s="1"/>
  <c r="G23" i="249" s="1"/>
  <c r="G24" i="249" s="1"/>
  <c r="G25" i="249" s="1"/>
  <c r="I21" i="249"/>
  <c r="J22" i="249"/>
  <c r="D23" i="249"/>
  <c r="J23" i="249"/>
  <c r="J24" i="249" s="1"/>
  <c r="J25" i="249" s="1"/>
  <c r="J26" i="249" s="1"/>
  <c r="J27" i="249" s="1"/>
  <c r="J28" i="249" s="1"/>
  <c r="L24" i="249"/>
  <c r="F25" i="249"/>
  <c r="L25" i="249"/>
  <c r="L26" i="249" s="1"/>
  <c r="L27" i="249" s="1"/>
  <c r="L28" i="249" s="1"/>
  <c r="L29" i="249" s="1"/>
  <c r="L30" i="249" s="1"/>
  <c r="H27" i="249"/>
  <c r="J29" i="249"/>
  <c r="L31" i="249"/>
  <c r="D16" i="249"/>
  <c r="C16" i="249" s="1"/>
  <c r="E18" i="249"/>
  <c r="E19" i="249" s="1"/>
  <c r="E20" i="249" s="1"/>
  <c r="E21" i="249" s="1"/>
  <c r="E22" i="249" s="1"/>
  <c r="E23" i="249" s="1"/>
  <c r="G19" i="249"/>
  <c r="H20" i="249"/>
  <c r="I22" i="249"/>
  <c r="I23" i="249" s="1"/>
  <c r="I24" i="249" s="1"/>
  <c r="I25" i="249" s="1"/>
  <c r="I26" i="249" s="1"/>
  <c r="I27" i="249" s="1"/>
  <c r="K23" i="249"/>
  <c r="E24" i="249"/>
  <c r="K24" i="249"/>
  <c r="K25" i="249" s="1"/>
  <c r="K26" i="249" s="1"/>
  <c r="K27" i="249" s="1"/>
  <c r="K28" i="249" s="1"/>
  <c r="K29" i="249" s="1"/>
  <c r="M25" i="249"/>
  <c r="G26" i="249"/>
  <c r="M26" i="249"/>
  <c r="M27" i="249" s="1"/>
  <c r="M28" i="249" s="1"/>
  <c r="M29" i="249" s="1"/>
  <c r="M30" i="249" s="1"/>
  <c r="M31" i="249" s="1"/>
  <c r="I28" i="249"/>
  <c r="K30" i="249"/>
  <c r="M32" i="249"/>
  <c r="C32" i="249" s="1"/>
  <c r="D17" i="248"/>
  <c r="D16" i="248"/>
  <c r="C16" i="248" s="1"/>
  <c r="H21" i="248"/>
  <c r="H22" i="248" s="1"/>
  <c r="H23" i="248" s="1"/>
  <c r="H24" i="248" s="1"/>
  <c r="H25" i="248" s="1"/>
  <c r="H26" i="248" s="1"/>
  <c r="H20" i="248"/>
  <c r="F18" i="248"/>
  <c r="F19" i="248"/>
  <c r="F20" i="248" s="1"/>
  <c r="F21" i="248" s="1"/>
  <c r="F22" i="248" s="1"/>
  <c r="F23" i="248" s="1"/>
  <c r="F24" i="248" s="1"/>
  <c r="D23" i="248"/>
  <c r="L24" i="248"/>
  <c r="L25" i="248"/>
  <c r="L26" i="248" s="1"/>
  <c r="L27" i="248" s="1"/>
  <c r="L28" i="248" s="1"/>
  <c r="L29" i="248" s="1"/>
  <c r="L30" i="248" s="1"/>
  <c r="H27" i="248"/>
  <c r="L31" i="248"/>
  <c r="J22" i="248"/>
  <c r="J23" i="248"/>
  <c r="J24" i="248" s="1"/>
  <c r="J25" i="248" s="1"/>
  <c r="J26" i="248" s="1"/>
  <c r="J27" i="248" s="1"/>
  <c r="J28" i="248" s="1"/>
  <c r="F25" i="248"/>
  <c r="J29" i="248"/>
  <c r="E18" i="248"/>
  <c r="E19" i="248" s="1"/>
  <c r="E20" i="248" s="1"/>
  <c r="E21" i="248" s="1"/>
  <c r="E22" i="248" s="1"/>
  <c r="E23" i="248" s="1"/>
  <c r="G19" i="248"/>
  <c r="I22" i="248"/>
  <c r="I23" i="248" s="1"/>
  <c r="I24" i="248" s="1"/>
  <c r="I25" i="248" s="1"/>
  <c r="I26" i="248" s="1"/>
  <c r="I27" i="248" s="1"/>
  <c r="K23" i="248"/>
  <c r="E24" i="248"/>
  <c r="K24" i="248"/>
  <c r="K25" i="248" s="1"/>
  <c r="K26" i="248" s="1"/>
  <c r="K27" i="248" s="1"/>
  <c r="K28" i="248" s="1"/>
  <c r="K29" i="248" s="1"/>
  <c r="M25" i="248"/>
  <c r="G26" i="248"/>
  <c r="M26" i="248"/>
  <c r="M27" i="248" s="1"/>
  <c r="M28" i="248" s="1"/>
  <c r="M29" i="248" s="1"/>
  <c r="M30" i="248" s="1"/>
  <c r="M31" i="248" s="1"/>
  <c r="I28" i="248"/>
  <c r="K30" i="248"/>
  <c r="M32" i="248"/>
  <c r="C32" i="248" s="1"/>
  <c r="R7" i="245"/>
  <c r="I265" i="1" s="1"/>
  <c r="G19" i="245"/>
  <c r="H20" i="246"/>
  <c r="D17" i="246"/>
  <c r="E17" i="247"/>
  <c r="F18" i="247"/>
  <c r="F19" i="247"/>
  <c r="F20" i="247" s="1"/>
  <c r="F21" i="247" s="1"/>
  <c r="F22" i="247" s="1"/>
  <c r="F23" i="247" s="1"/>
  <c r="F24" i="247" s="1"/>
  <c r="G20" i="247"/>
  <c r="G21" i="247" s="1"/>
  <c r="G22" i="247" s="1"/>
  <c r="G23" i="247" s="1"/>
  <c r="G24" i="247" s="1"/>
  <c r="G25" i="247" s="1"/>
  <c r="I21" i="247"/>
  <c r="J22" i="247"/>
  <c r="D23" i="247"/>
  <c r="J23" i="247"/>
  <c r="J24" i="247" s="1"/>
  <c r="J25" i="247" s="1"/>
  <c r="J26" i="247" s="1"/>
  <c r="J27" i="247" s="1"/>
  <c r="J28" i="247" s="1"/>
  <c r="L24" i="247"/>
  <c r="F25" i="247"/>
  <c r="L25" i="247"/>
  <c r="L26" i="247" s="1"/>
  <c r="L27" i="247" s="1"/>
  <c r="L28" i="247" s="1"/>
  <c r="L29" i="247" s="1"/>
  <c r="L30" i="247" s="1"/>
  <c r="H27" i="247"/>
  <c r="J29" i="247"/>
  <c r="L31" i="247"/>
  <c r="D16" i="247"/>
  <c r="C16" i="247" s="1"/>
  <c r="E18" i="247"/>
  <c r="E19" i="247" s="1"/>
  <c r="E20" i="247" s="1"/>
  <c r="E21" i="247" s="1"/>
  <c r="E22" i="247" s="1"/>
  <c r="E23" i="247" s="1"/>
  <c r="G19" i="247"/>
  <c r="H20" i="247"/>
  <c r="I22" i="247"/>
  <c r="I23" i="247" s="1"/>
  <c r="I24" i="247" s="1"/>
  <c r="I25" i="247" s="1"/>
  <c r="I26" i="247" s="1"/>
  <c r="I27" i="247" s="1"/>
  <c r="K23" i="247"/>
  <c r="E24" i="247"/>
  <c r="K24" i="247"/>
  <c r="K25" i="247" s="1"/>
  <c r="K26" i="247" s="1"/>
  <c r="K27" i="247" s="1"/>
  <c r="K28" i="247" s="1"/>
  <c r="K29" i="247" s="1"/>
  <c r="M25" i="247"/>
  <c r="G26" i="247"/>
  <c r="M26" i="247"/>
  <c r="M27" i="247" s="1"/>
  <c r="M28" i="247" s="1"/>
  <c r="M29" i="247" s="1"/>
  <c r="M30" i="247" s="1"/>
  <c r="M31" i="247" s="1"/>
  <c r="I28" i="247"/>
  <c r="K30" i="247"/>
  <c r="M32" i="247"/>
  <c r="C32" i="247" s="1"/>
  <c r="I22" i="246"/>
  <c r="I23" i="246" s="1"/>
  <c r="I24" i="246" s="1"/>
  <c r="I25" i="246" s="1"/>
  <c r="I26" i="246" s="1"/>
  <c r="I27" i="246" s="1"/>
  <c r="M25" i="246"/>
  <c r="M26" i="245"/>
  <c r="M27" i="245" s="1"/>
  <c r="M28" i="245" s="1"/>
  <c r="M29" i="245" s="1"/>
  <c r="M30" i="245" s="1"/>
  <c r="M31" i="245" s="1"/>
  <c r="I28" i="245"/>
  <c r="G19" i="246"/>
  <c r="E24" i="246"/>
  <c r="M26" i="246"/>
  <c r="M27" i="246" s="1"/>
  <c r="M28" i="246" s="1"/>
  <c r="M29" i="246" s="1"/>
  <c r="M30" i="246" s="1"/>
  <c r="M31" i="246" s="1"/>
  <c r="I28" i="246"/>
  <c r="M32" i="246"/>
  <c r="C32" i="246" s="1"/>
  <c r="S34" i="246"/>
  <c r="S35" i="246" s="1"/>
  <c r="S36" i="246" s="1"/>
  <c r="S37" i="246" s="1"/>
  <c r="C37" i="246" s="1"/>
  <c r="E24" i="245"/>
  <c r="E18" i="246"/>
  <c r="E19" i="246" s="1"/>
  <c r="E20" i="246" s="1"/>
  <c r="E21" i="246" s="1"/>
  <c r="E22" i="246" s="1"/>
  <c r="E23" i="246" s="1"/>
  <c r="K23" i="246"/>
  <c r="K24" i="246"/>
  <c r="K25" i="246" s="1"/>
  <c r="K26" i="246" s="1"/>
  <c r="K27" i="246" s="1"/>
  <c r="K28" i="246" s="1"/>
  <c r="K29" i="246" s="1"/>
  <c r="G26" i="246"/>
  <c r="F18" i="246"/>
  <c r="F19" i="246"/>
  <c r="F20" i="246" s="1"/>
  <c r="F21" i="246" s="1"/>
  <c r="F22" i="246" s="1"/>
  <c r="F23" i="246" s="1"/>
  <c r="F24" i="246" s="1"/>
  <c r="J22" i="246"/>
  <c r="D23" i="246"/>
  <c r="J23" i="246"/>
  <c r="J24" i="246" s="1"/>
  <c r="J25" i="246" s="1"/>
  <c r="J26" i="246" s="1"/>
  <c r="J27" i="246" s="1"/>
  <c r="J28" i="246" s="1"/>
  <c r="L24" i="246"/>
  <c r="F25" i="246"/>
  <c r="L25" i="246"/>
  <c r="L26" i="246" s="1"/>
  <c r="L27" i="246" s="1"/>
  <c r="L28" i="246" s="1"/>
  <c r="L29" i="246" s="1"/>
  <c r="L30" i="246" s="1"/>
  <c r="H27" i="246"/>
  <c r="J29" i="246"/>
  <c r="L31" i="246"/>
  <c r="D16" i="245"/>
  <c r="C16" i="245" s="1"/>
  <c r="H21" i="245"/>
  <c r="H22" i="245" s="1"/>
  <c r="H23" i="245" s="1"/>
  <c r="H24" i="245" s="1"/>
  <c r="H25" i="245" s="1"/>
  <c r="H26" i="245" s="1"/>
  <c r="D17" i="245"/>
  <c r="I22" i="245"/>
  <c r="I23" i="245" s="1"/>
  <c r="I24" i="245" s="1"/>
  <c r="I25" i="245" s="1"/>
  <c r="I26" i="245" s="1"/>
  <c r="I27" i="245" s="1"/>
  <c r="M25" i="245"/>
  <c r="O30" i="245"/>
  <c r="O31" i="245" s="1"/>
  <c r="O32" i="245" s="1"/>
  <c r="O33" i="245" s="1"/>
  <c r="C33" i="245" s="1"/>
  <c r="S34" i="245"/>
  <c r="S35" i="245" s="1"/>
  <c r="S36" i="245" s="1"/>
  <c r="S37" i="245" s="1"/>
  <c r="C37" i="245" s="1"/>
  <c r="E18" i="245"/>
  <c r="E19" i="245" s="1"/>
  <c r="E20" i="245" s="1"/>
  <c r="E21" i="245" s="1"/>
  <c r="E22" i="245" s="1"/>
  <c r="E23" i="245" s="1"/>
  <c r="K23" i="245"/>
  <c r="K24" i="245"/>
  <c r="K25" i="245" s="1"/>
  <c r="K26" i="245" s="1"/>
  <c r="K27" i="245" s="1"/>
  <c r="K28" i="245" s="1"/>
  <c r="K29" i="245" s="1"/>
  <c r="G26" i="245"/>
  <c r="F18" i="245"/>
  <c r="F19" i="245"/>
  <c r="F20" i="245" s="1"/>
  <c r="F21" i="245" s="1"/>
  <c r="F22" i="245" s="1"/>
  <c r="F23" i="245" s="1"/>
  <c r="F24" i="245" s="1"/>
  <c r="J22" i="245"/>
  <c r="D23" i="245"/>
  <c r="J23" i="245"/>
  <c r="J24" i="245" s="1"/>
  <c r="J25" i="245" s="1"/>
  <c r="J26" i="245" s="1"/>
  <c r="J27" i="245" s="1"/>
  <c r="J28" i="245" s="1"/>
  <c r="L24" i="245"/>
  <c r="F25" i="245"/>
  <c r="L25" i="245"/>
  <c r="L26" i="245" s="1"/>
  <c r="L27" i="245" s="1"/>
  <c r="L28" i="245" s="1"/>
  <c r="L29" i="245" s="1"/>
  <c r="L30" i="245" s="1"/>
  <c r="H27" i="245"/>
  <c r="J29" i="245"/>
  <c r="L31" i="245"/>
  <c r="D17" i="244"/>
  <c r="D16" i="244"/>
  <c r="C16" i="244" s="1"/>
  <c r="D23" i="244"/>
  <c r="F25" i="244"/>
  <c r="F19" i="244"/>
  <c r="F20" i="244" s="1"/>
  <c r="F21" i="244" s="1"/>
  <c r="F22" i="244" s="1"/>
  <c r="F23" i="244" s="1"/>
  <c r="F24" i="244" s="1"/>
  <c r="F18" i="244"/>
  <c r="H21" i="244"/>
  <c r="H22" i="244" s="1"/>
  <c r="H23" i="244" s="1"/>
  <c r="H24" i="244" s="1"/>
  <c r="H25" i="244" s="1"/>
  <c r="H26" i="244" s="1"/>
  <c r="H20" i="244"/>
  <c r="H27" i="244"/>
  <c r="J29" i="244"/>
  <c r="J23" i="244"/>
  <c r="J24" i="244" s="1"/>
  <c r="J25" i="244" s="1"/>
  <c r="J26" i="244" s="1"/>
  <c r="J27" i="244" s="1"/>
  <c r="J28" i="244" s="1"/>
  <c r="J22" i="244"/>
  <c r="L31" i="244"/>
  <c r="L25" i="244"/>
  <c r="L26" i="244" s="1"/>
  <c r="L27" i="244" s="1"/>
  <c r="L28" i="244" s="1"/>
  <c r="L29" i="244" s="1"/>
  <c r="L30" i="244" s="1"/>
  <c r="L24" i="244"/>
  <c r="E24" i="244"/>
  <c r="E18" i="244"/>
  <c r="E19" i="244" s="1"/>
  <c r="E20" i="244" s="1"/>
  <c r="E21" i="244" s="1"/>
  <c r="E22" i="244" s="1"/>
  <c r="E23" i="244" s="1"/>
  <c r="E17" i="244"/>
  <c r="G26" i="244"/>
  <c r="G19" i="244"/>
  <c r="G20" i="244"/>
  <c r="G21" i="244" s="1"/>
  <c r="G22" i="244" s="1"/>
  <c r="G23" i="244" s="1"/>
  <c r="G24" i="244" s="1"/>
  <c r="G25" i="244" s="1"/>
  <c r="I28" i="244"/>
  <c r="I22" i="244"/>
  <c r="I23" i="244" s="1"/>
  <c r="I24" i="244" s="1"/>
  <c r="I25" i="244" s="1"/>
  <c r="I26" i="244" s="1"/>
  <c r="I27" i="244" s="1"/>
  <c r="I21" i="244"/>
  <c r="K30" i="244"/>
  <c r="K24" i="244"/>
  <c r="K25" i="244" s="1"/>
  <c r="K26" i="244" s="1"/>
  <c r="K27" i="244" s="1"/>
  <c r="K28" i="244" s="1"/>
  <c r="K29" i="244" s="1"/>
  <c r="K23" i="244"/>
  <c r="M32" i="244"/>
  <c r="C32" i="244" s="1"/>
  <c r="M26" i="244"/>
  <c r="M27" i="244" s="1"/>
  <c r="M28" i="244" s="1"/>
  <c r="M29" i="244" s="1"/>
  <c r="M30" i="244" s="1"/>
  <c r="M31" i="244" s="1"/>
  <c r="M25" i="244"/>
  <c r="L269" i="1" l="1"/>
  <c r="H48" i="251"/>
  <c r="C17" i="248"/>
  <c r="H48" i="250"/>
  <c r="L48" i="246"/>
  <c r="E48" i="247"/>
  <c r="N53" i="247" s="1"/>
  <c r="H48" i="249"/>
  <c r="I48" i="252"/>
  <c r="H48" i="255"/>
  <c r="L48" i="244"/>
  <c r="C31" i="253"/>
  <c r="C17" i="253"/>
  <c r="K48" i="244"/>
  <c r="C31" i="246"/>
  <c r="M48" i="255"/>
  <c r="K48" i="245"/>
  <c r="M48" i="251"/>
  <c r="G48" i="251"/>
  <c r="I48" i="251"/>
  <c r="F48" i="252"/>
  <c r="K48" i="253"/>
  <c r="E48" i="255"/>
  <c r="N53" i="255" s="1"/>
  <c r="K48" i="246"/>
  <c r="K48" i="255"/>
  <c r="C35" i="246"/>
  <c r="H48" i="247"/>
  <c r="G48" i="247"/>
  <c r="H48" i="252"/>
  <c r="G48" i="246"/>
  <c r="K48" i="250"/>
  <c r="C17" i="252"/>
  <c r="L48" i="254"/>
  <c r="I48" i="255"/>
  <c r="C31" i="254"/>
  <c r="F48" i="255"/>
  <c r="H48" i="248"/>
  <c r="K48" i="249"/>
  <c r="F48" i="249"/>
  <c r="G48" i="250"/>
  <c r="C24" i="251"/>
  <c r="K48" i="254"/>
  <c r="E48" i="254"/>
  <c r="N53" i="254" s="1"/>
  <c r="M48" i="246"/>
  <c r="J48" i="247"/>
  <c r="J48" i="250"/>
  <c r="G48" i="252"/>
  <c r="H48" i="253"/>
  <c r="G48" i="253"/>
  <c r="C29" i="254"/>
  <c r="C23" i="254"/>
  <c r="M48" i="254"/>
  <c r="L48" i="255"/>
  <c r="C17" i="249"/>
  <c r="E48" i="252"/>
  <c r="N53" i="252" s="1"/>
  <c r="C35" i="245"/>
  <c r="H48" i="244"/>
  <c r="M48" i="245"/>
  <c r="M48" i="247"/>
  <c r="K48" i="248"/>
  <c r="L48" i="248"/>
  <c r="J48" i="249"/>
  <c r="M48" i="250"/>
  <c r="C30" i="251"/>
  <c r="L48" i="251"/>
  <c r="M48" i="252"/>
  <c r="J48" i="254"/>
  <c r="D22" i="257"/>
  <c r="C22" i="257" s="1"/>
  <c r="C48" i="257" s="1"/>
  <c r="E48" i="245"/>
  <c r="N53" i="245" s="1"/>
  <c r="S48" i="255"/>
  <c r="G48" i="244"/>
  <c r="I48" i="247"/>
  <c r="I48" i="250"/>
  <c r="M48" i="244"/>
  <c r="I48" i="244"/>
  <c r="E48" i="244"/>
  <c r="N53" i="244" s="1"/>
  <c r="J48" i="244"/>
  <c r="F48" i="244"/>
  <c r="C31" i="245"/>
  <c r="C27" i="246"/>
  <c r="J48" i="246"/>
  <c r="C24" i="246"/>
  <c r="C25" i="247"/>
  <c r="H48" i="246"/>
  <c r="J48" i="248"/>
  <c r="M48" i="249"/>
  <c r="G48" i="249"/>
  <c r="I48" i="249"/>
  <c r="K48" i="251"/>
  <c r="C31" i="251"/>
  <c r="L48" i="252"/>
  <c r="J48" i="253"/>
  <c r="F48" i="253"/>
  <c r="M48" i="253"/>
  <c r="I48" i="253"/>
  <c r="E48" i="253"/>
  <c r="N53" i="253" s="1"/>
  <c r="C17" i="255"/>
  <c r="F48" i="245"/>
  <c r="E48" i="251"/>
  <c r="N53" i="251" s="1"/>
  <c r="F48" i="254"/>
  <c r="G48" i="254"/>
  <c r="J48" i="255"/>
  <c r="I48" i="245"/>
  <c r="C32" i="245"/>
  <c r="AA48" i="247"/>
  <c r="C30" i="247"/>
  <c r="L48" i="247"/>
  <c r="G48" i="245"/>
  <c r="G48" i="248"/>
  <c r="J48" i="245"/>
  <c r="F48" i="246"/>
  <c r="K48" i="247"/>
  <c r="F48" i="247"/>
  <c r="F48" i="248"/>
  <c r="L48" i="249"/>
  <c r="F48" i="250"/>
  <c r="J48" i="251"/>
  <c r="C30" i="254"/>
  <c r="G48" i="255"/>
  <c r="I48" i="246"/>
  <c r="C34" i="245"/>
  <c r="C34" i="246"/>
  <c r="K48" i="252"/>
  <c r="C25" i="252"/>
  <c r="C27" i="254"/>
  <c r="C39" i="248"/>
  <c r="AA48" i="248"/>
  <c r="I48" i="248"/>
  <c r="C30" i="246"/>
  <c r="E48" i="250"/>
  <c r="N53" i="250" s="1"/>
  <c r="C28" i="244"/>
  <c r="C24" i="244"/>
  <c r="C29" i="244"/>
  <c r="C25" i="244"/>
  <c r="C27" i="245"/>
  <c r="C25" i="246"/>
  <c r="C28" i="245"/>
  <c r="C28" i="247"/>
  <c r="C31" i="247"/>
  <c r="C31" i="248"/>
  <c r="C30" i="249"/>
  <c r="C24" i="249"/>
  <c r="C30" i="250"/>
  <c r="C24" i="250"/>
  <c r="C29" i="251"/>
  <c r="C23" i="251"/>
  <c r="C27" i="252"/>
  <c r="C23" i="252"/>
  <c r="I48" i="254"/>
  <c r="E48" i="246"/>
  <c r="N53" i="246" s="1"/>
  <c r="O48" i="245"/>
  <c r="E48" i="248"/>
  <c r="N53" i="248" s="1"/>
  <c r="C36" i="245"/>
  <c r="C23" i="248"/>
  <c r="F48" i="251"/>
  <c r="J48" i="252"/>
  <c r="C29" i="245"/>
  <c r="C17" i="245"/>
  <c r="C24" i="247"/>
  <c r="C26" i="248"/>
  <c r="C24" i="254"/>
  <c r="C27" i="244"/>
  <c r="C23" i="244"/>
  <c r="C26" i="246"/>
  <c r="C29" i="247"/>
  <c r="C23" i="247"/>
  <c r="C29" i="248"/>
  <c r="C27" i="248"/>
  <c r="C28" i="249"/>
  <c r="C31" i="249"/>
  <c r="C28" i="250"/>
  <c r="C31" i="250"/>
  <c r="C26" i="251"/>
  <c r="C27" i="251"/>
  <c r="C18" i="251"/>
  <c r="C25" i="254"/>
  <c r="S48" i="246"/>
  <c r="C25" i="250"/>
  <c r="C28" i="251"/>
  <c r="C29" i="252"/>
  <c r="C30" i="252"/>
  <c r="C26" i="253"/>
  <c r="D18" i="250"/>
  <c r="C18" i="250" s="1"/>
  <c r="C17" i="250"/>
  <c r="E48" i="249"/>
  <c r="C28" i="246"/>
  <c r="C26" i="247"/>
  <c r="C27" i="247"/>
  <c r="D18" i="246"/>
  <c r="C18" i="246" s="1"/>
  <c r="C17" i="246"/>
  <c r="C30" i="248"/>
  <c r="C24" i="248"/>
  <c r="C25" i="248"/>
  <c r="C29" i="249"/>
  <c r="C23" i="249"/>
  <c r="C29" i="250"/>
  <c r="C23" i="250"/>
  <c r="C31" i="252"/>
  <c r="C28" i="252"/>
  <c r="C24" i="252"/>
  <c r="C29" i="253"/>
  <c r="C25" i="253"/>
  <c r="C28" i="253"/>
  <c r="C24" i="253"/>
  <c r="C28" i="254"/>
  <c r="D18" i="254"/>
  <c r="D19" i="254" s="1"/>
  <c r="C19" i="254" s="1"/>
  <c r="C17" i="254"/>
  <c r="C30" i="245"/>
  <c r="H48" i="254"/>
  <c r="H48" i="245"/>
  <c r="D18" i="247"/>
  <c r="C18" i="247" s="1"/>
  <c r="C17" i="247"/>
  <c r="L48" i="245"/>
  <c r="M48" i="248"/>
  <c r="C23" i="245"/>
  <c r="C24" i="245"/>
  <c r="C25" i="249"/>
  <c r="C26" i="252"/>
  <c r="C30" i="253"/>
  <c r="L48" i="253"/>
  <c r="L48" i="250"/>
  <c r="C25" i="245"/>
  <c r="C30" i="244"/>
  <c r="C26" i="244"/>
  <c r="C31" i="244"/>
  <c r="C17" i="244"/>
  <c r="C26" i="245"/>
  <c r="C29" i="246"/>
  <c r="C23" i="246"/>
  <c r="C28" i="248"/>
  <c r="C26" i="249"/>
  <c r="C27" i="249"/>
  <c r="D18" i="249"/>
  <c r="C18" i="249" s="1"/>
  <c r="C26" i="250"/>
  <c r="C27" i="250"/>
  <c r="C25" i="251"/>
  <c r="C27" i="253"/>
  <c r="C23" i="253"/>
  <c r="C26" i="254"/>
  <c r="C17" i="251"/>
  <c r="C36" i="246"/>
  <c r="S48" i="245"/>
  <c r="L265" i="1"/>
  <c r="L264" i="1"/>
  <c r="L266" i="1"/>
  <c r="L267" i="1"/>
  <c r="L268" i="1"/>
  <c r="AP329" i="1"/>
  <c r="D18" i="245"/>
  <c r="D18" i="255"/>
  <c r="C18" i="255" s="1"/>
  <c r="C31" i="255"/>
  <c r="D22" i="258"/>
  <c r="D19" i="256"/>
  <c r="C19" i="256" s="1"/>
  <c r="C29" i="255"/>
  <c r="C30" i="255"/>
  <c r="C23" i="255"/>
  <c r="C28" i="255"/>
  <c r="C24" i="255"/>
  <c r="C35" i="255"/>
  <c r="C27" i="255"/>
  <c r="C25" i="255"/>
  <c r="C26" i="255"/>
  <c r="C36" i="255"/>
  <c r="C34" i="255"/>
  <c r="D18" i="253"/>
  <c r="C18" i="253" s="1"/>
  <c r="D18" i="252"/>
  <c r="D19" i="251"/>
  <c r="C19" i="251" s="1"/>
  <c r="R7" i="248"/>
  <c r="I256" i="1" s="1"/>
  <c r="D18" i="248"/>
  <c r="C18" i="248" s="1"/>
  <c r="R7" i="244"/>
  <c r="D18" i="244"/>
  <c r="C18" i="244" s="1"/>
  <c r="D19" i="249" l="1"/>
  <c r="C19" i="249" s="1"/>
  <c r="D48" i="257"/>
  <c r="B48" i="257" s="1"/>
  <c r="D19" i="246"/>
  <c r="C19" i="246" s="1"/>
  <c r="D19" i="250"/>
  <c r="C19" i="250" s="1"/>
  <c r="C18" i="252"/>
  <c r="C22" i="258"/>
  <c r="C48" i="258" s="1"/>
  <c r="S7" i="258" s="1"/>
  <c r="J271" i="1" s="1"/>
  <c r="K271" i="1" s="1"/>
  <c r="D48" i="258"/>
  <c r="B48" i="258" s="1"/>
  <c r="N53" i="249"/>
  <c r="D19" i="247"/>
  <c r="C19" i="247" s="1"/>
  <c r="C18" i="254"/>
  <c r="D19" i="245"/>
  <c r="D20" i="245" s="1"/>
  <c r="C20" i="245" s="1"/>
  <c r="C18" i="245"/>
  <c r="D19" i="255"/>
  <c r="S7" i="257"/>
  <c r="J270" i="1" s="1"/>
  <c r="K270" i="1" s="1"/>
  <c r="C50" i="257"/>
  <c r="D20" i="256"/>
  <c r="C20" i="256" s="1"/>
  <c r="D20" i="254"/>
  <c r="C20" i="254" s="1"/>
  <c r="D19" i="253"/>
  <c r="C19" i="253" s="1"/>
  <c r="D19" i="252"/>
  <c r="C19" i="252" s="1"/>
  <c r="D20" i="251"/>
  <c r="C20" i="251" s="1"/>
  <c r="D19" i="248"/>
  <c r="D19" i="244"/>
  <c r="D20" i="249" l="1"/>
  <c r="C20" i="249" s="1"/>
  <c r="D20" i="250"/>
  <c r="C20" i="250" s="1"/>
  <c r="D20" i="246"/>
  <c r="C20" i="246" s="1"/>
  <c r="D20" i="247"/>
  <c r="C20" i="247" s="1"/>
  <c r="C19" i="248"/>
  <c r="C19" i="245"/>
  <c r="C19" i="244"/>
  <c r="C19" i="255"/>
  <c r="T7" i="258"/>
  <c r="D20" i="255"/>
  <c r="C50" i="258"/>
  <c r="T7" i="257"/>
  <c r="D21" i="256"/>
  <c r="C21" i="256" s="1"/>
  <c r="D21" i="254"/>
  <c r="C21" i="254" s="1"/>
  <c r="D20" i="253"/>
  <c r="C20" i="253" s="1"/>
  <c r="D20" i="252"/>
  <c r="C20" i="252" s="1"/>
  <c r="D21" i="251"/>
  <c r="C21" i="251" s="1"/>
  <c r="D20" i="248"/>
  <c r="C20" i="248" s="1"/>
  <c r="D21" i="245"/>
  <c r="C21" i="245" s="1"/>
  <c r="D20" i="244"/>
  <c r="C20" i="244" s="1"/>
  <c r="D21" i="249" l="1"/>
  <c r="C21" i="249" s="1"/>
  <c r="D21" i="246"/>
  <c r="D22" i="246" s="1"/>
  <c r="C22" i="246" s="1"/>
  <c r="D21" i="250"/>
  <c r="C21" i="250" s="1"/>
  <c r="D21" i="247"/>
  <c r="D22" i="247" s="1"/>
  <c r="C22" i="247" s="1"/>
  <c r="C20" i="255"/>
  <c r="D21" i="255"/>
  <c r="C21" i="255" s="1"/>
  <c r="D22" i="256"/>
  <c r="D22" i="254"/>
  <c r="C22" i="254" s="1"/>
  <c r="C48" i="254" s="1"/>
  <c r="D21" i="253"/>
  <c r="C21" i="253" s="1"/>
  <c r="D21" i="252"/>
  <c r="C21" i="252" s="1"/>
  <c r="D22" i="251"/>
  <c r="D21" i="248"/>
  <c r="D22" i="245"/>
  <c r="C22" i="245" s="1"/>
  <c r="C48" i="245" s="1"/>
  <c r="D21" i="244"/>
  <c r="C21" i="244" s="1"/>
  <c r="D22" i="249" l="1"/>
  <c r="D48" i="249" s="1"/>
  <c r="B48" i="249" s="1"/>
  <c r="D22" i="250"/>
  <c r="C22" i="250" s="1"/>
  <c r="C48" i="250" s="1"/>
  <c r="C21" i="246"/>
  <c r="C48" i="246" s="1"/>
  <c r="C21" i="247"/>
  <c r="C48" i="247" s="1"/>
  <c r="S7" i="247" s="1"/>
  <c r="D48" i="247"/>
  <c r="B48" i="247" s="1"/>
  <c r="D48" i="246"/>
  <c r="B48" i="246" s="1"/>
  <c r="D48" i="254"/>
  <c r="B48" i="254" s="1"/>
  <c r="C22" i="256"/>
  <c r="C48" i="256" s="1"/>
  <c r="S7" i="256" s="1"/>
  <c r="J269" i="1" s="1"/>
  <c r="K269" i="1" s="1"/>
  <c r="D48" i="256"/>
  <c r="B48" i="256" s="1"/>
  <c r="D48" i="245"/>
  <c r="B48" i="245" s="1"/>
  <c r="C22" i="251"/>
  <c r="C48" i="251" s="1"/>
  <c r="S7" i="251" s="1"/>
  <c r="D48" i="251"/>
  <c r="B48" i="251" s="1"/>
  <c r="C22" i="249"/>
  <c r="C48" i="249" s="1"/>
  <c r="S7" i="249" s="1"/>
  <c r="C21" i="248"/>
  <c r="D22" i="255"/>
  <c r="D22" i="253"/>
  <c r="D22" i="252"/>
  <c r="D22" i="248"/>
  <c r="C22" i="248" s="1"/>
  <c r="D22" i="244"/>
  <c r="C22" i="244" s="1"/>
  <c r="C48" i="244" s="1"/>
  <c r="D48" i="250" l="1"/>
  <c r="B48" i="250" s="1"/>
  <c r="C22" i="255"/>
  <c r="C48" i="255" s="1"/>
  <c r="S7" i="255" s="1"/>
  <c r="D48" i="255"/>
  <c r="B48" i="255" s="1"/>
  <c r="C22" i="252"/>
  <c r="C48" i="252" s="1"/>
  <c r="D48" i="252"/>
  <c r="B48" i="252" s="1"/>
  <c r="C48" i="248"/>
  <c r="S7" i="248" s="1"/>
  <c r="C22" i="253"/>
  <c r="C48" i="253" s="1"/>
  <c r="D48" i="253"/>
  <c r="B48" i="253" s="1"/>
  <c r="D48" i="244"/>
  <c r="B48" i="244" s="1"/>
  <c r="D48" i="248"/>
  <c r="B48" i="248" s="1"/>
  <c r="C50" i="256"/>
  <c r="T7" i="256"/>
  <c r="C50" i="251"/>
  <c r="S7" i="254"/>
  <c r="C50" i="254"/>
  <c r="T7" i="251"/>
  <c r="J262" i="1"/>
  <c r="K262" i="1" s="1"/>
  <c r="C50" i="249"/>
  <c r="S7" i="250"/>
  <c r="C50" i="250"/>
  <c r="T7" i="249"/>
  <c r="J263" i="1"/>
  <c r="K263" i="1" s="1"/>
  <c r="C50" i="247"/>
  <c r="T7" i="247"/>
  <c r="J266" i="1"/>
  <c r="K266" i="1" s="1"/>
  <c r="S7" i="246"/>
  <c r="C50" i="246"/>
  <c r="S7" i="245"/>
  <c r="C50" i="245"/>
  <c r="C50" i="255" l="1"/>
  <c r="T7" i="255"/>
  <c r="J258" i="1"/>
  <c r="K258" i="1" s="1"/>
  <c r="T7" i="254"/>
  <c r="J268" i="1"/>
  <c r="K268" i="1" s="1"/>
  <c r="S7" i="253"/>
  <c r="C50" i="253"/>
  <c r="S7" i="252"/>
  <c r="C50" i="252"/>
  <c r="T7" i="250"/>
  <c r="J264" i="1"/>
  <c r="K264" i="1" s="1"/>
  <c r="C50" i="248"/>
  <c r="T7" i="246"/>
  <c r="J259" i="1"/>
  <c r="K259" i="1" s="1"/>
  <c r="T7" i="245"/>
  <c r="J265" i="1"/>
  <c r="K265" i="1" s="1"/>
  <c r="S7" i="244"/>
  <c r="J260" i="1" s="1"/>
  <c r="K260" i="1" s="1"/>
  <c r="C50" i="244"/>
  <c r="T7" i="253" l="1"/>
  <c r="J267" i="1"/>
  <c r="K267" i="1" s="1"/>
  <c r="T7" i="252"/>
  <c r="J257" i="1"/>
  <c r="K257" i="1" s="1"/>
  <c r="T7" i="248"/>
  <c r="J256" i="1"/>
  <c r="K256" i="1" s="1"/>
  <c r="T7" i="244"/>
  <c r="AP333" i="1" l="1"/>
  <c r="AH255" i="1" l="1"/>
  <c r="Z38" i="243"/>
  <c r="Z46" i="243" s="1"/>
  <c r="X37" i="243"/>
  <c r="R37" i="243"/>
  <c r="X36" i="243"/>
  <c r="W36" i="243"/>
  <c r="W37" i="243" s="1"/>
  <c r="Q36" i="243"/>
  <c r="W35" i="243"/>
  <c r="V35" i="243"/>
  <c r="V36" i="243" s="1"/>
  <c r="Q35" i="243"/>
  <c r="P35" i="243"/>
  <c r="V34" i="243"/>
  <c r="U34" i="243"/>
  <c r="U35" i="243" s="1"/>
  <c r="T34" i="243"/>
  <c r="T35" i="243" s="1"/>
  <c r="T36" i="243" s="1"/>
  <c r="T37" i="243" s="1"/>
  <c r="O34" i="243"/>
  <c r="U33" i="243"/>
  <c r="T33" i="243"/>
  <c r="N33" i="243"/>
  <c r="T32" i="243"/>
  <c r="S32" i="243"/>
  <c r="S33" i="243" s="1"/>
  <c r="S34" i="243" s="1"/>
  <c r="S35" i="243" s="1"/>
  <c r="S36" i="243" s="1"/>
  <c r="S37" i="243" s="1"/>
  <c r="S31" i="243"/>
  <c r="R31" i="243"/>
  <c r="R32" i="243" s="1"/>
  <c r="R33" i="243" s="1"/>
  <c r="R34" i="243" s="1"/>
  <c r="R35" i="243" s="1"/>
  <c r="R30" i="243"/>
  <c r="Q30" i="243"/>
  <c r="Q31" i="243" s="1"/>
  <c r="Q32" i="243" s="1"/>
  <c r="Q33" i="243" s="1"/>
  <c r="Q34" i="243" s="1"/>
  <c r="Q29" i="243"/>
  <c r="P29" i="243"/>
  <c r="P30" i="243" s="1"/>
  <c r="P31" i="243" s="1"/>
  <c r="P32" i="243" s="1"/>
  <c r="P33" i="243" s="1"/>
  <c r="P34" i="243" s="1"/>
  <c r="P28" i="243"/>
  <c r="O28" i="243"/>
  <c r="O29" i="243" s="1"/>
  <c r="O30" i="243" s="1"/>
  <c r="O31" i="243" s="1"/>
  <c r="O32" i="243" s="1"/>
  <c r="O33" i="243" s="1"/>
  <c r="O27" i="243"/>
  <c r="N27" i="243"/>
  <c r="N28" i="243" s="1"/>
  <c r="N26" i="243"/>
  <c r="O46" i="243" l="1"/>
  <c r="X46" i="243"/>
  <c r="J29" i="243"/>
  <c r="F25" i="243"/>
  <c r="P46" i="243"/>
  <c r="S46" i="243"/>
  <c r="M32" i="243"/>
  <c r="W46" i="243"/>
  <c r="D17" i="243"/>
  <c r="D18" i="243" s="1"/>
  <c r="D19" i="243" s="1"/>
  <c r="G19" i="243"/>
  <c r="H27" i="243"/>
  <c r="Q46" i="243"/>
  <c r="T46" i="243"/>
  <c r="C38" i="243"/>
  <c r="C14" i="243"/>
  <c r="R7" i="243" s="1"/>
  <c r="I255" i="1" s="1"/>
  <c r="D16" i="243"/>
  <c r="C16" i="243" s="1"/>
  <c r="H21" i="243"/>
  <c r="H22" i="243" s="1"/>
  <c r="H23" i="243" s="1"/>
  <c r="H24" i="243" s="1"/>
  <c r="H25" i="243" s="1"/>
  <c r="H26" i="243" s="1"/>
  <c r="J22" i="243"/>
  <c r="G26" i="243"/>
  <c r="I21" i="243"/>
  <c r="I22" i="243"/>
  <c r="I23" i="243" s="1"/>
  <c r="I24" i="243" s="1"/>
  <c r="I25" i="243" s="1"/>
  <c r="I26" i="243" s="1"/>
  <c r="I27" i="243" s="1"/>
  <c r="J23" i="243"/>
  <c r="J24" i="243" s="1"/>
  <c r="J25" i="243" s="1"/>
  <c r="J26" i="243" s="1"/>
  <c r="J27" i="243" s="1"/>
  <c r="J28" i="243" s="1"/>
  <c r="I28" i="243"/>
  <c r="V37" i="243"/>
  <c r="V46" i="243" s="1"/>
  <c r="N29" i="243"/>
  <c r="N30" i="243" s="1"/>
  <c r="N31" i="243" s="1"/>
  <c r="N32" i="243" s="1"/>
  <c r="C34" i="243"/>
  <c r="C35" i="243"/>
  <c r="R36" i="243"/>
  <c r="R46" i="243" s="1"/>
  <c r="C33" i="243"/>
  <c r="U36" i="243"/>
  <c r="U37" i="243" s="1"/>
  <c r="E18" i="243"/>
  <c r="E19" i="243" s="1"/>
  <c r="E20" i="243" s="1"/>
  <c r="E21" i="243" s="1"/>
  <c r="E22" i="243" s="1"/>
  <c r="E23" i="243" s="1"/>
  <c r="G20" i="243"/>
  <c r="G21" i="243" s="1"/>
  <c r="G22" i="243" s="1"/>
  <c r="G23" i="243" s="1"/>
  <c r="G24" i="243" s="1"/>
  <c r="G25" i="243" s="1"/>
  <c r="H20" i="243"/>
  <c r="K23" i="243"/>
  <c r="K24" i="243"/>
  <c r="K25" i="243" s="1"/>
  <c r="K26" i="243" s="1"/>
  <c r="K27" i="243" s="1"/>
  <c r="K28" i="243" s="1"/>
  <c r="K29" i="243" s="1"/>
  <c r="K30" i="243"/>
  <c r="E17" i="243"/>
  <c r="F19" i="243"/>
  <c r="F20" i="243" s="1"/>
  <c r="F21" i="243" s="1"/>
  <c r="F22" i="243" s="1"/>
  <c r="F23" i="243" s="1"/>
  <c r="F24" i="243" s="1"/>
  <c r="D23" i="243"/>
  <c r="L24" i="243"/>
  <c r="L25" i="243"/>
  <c r="L26" i="243" s="1"/>
  <c r="L27" i="243" s="1"/>
  <c r="L28" i="243" s="1"/>
  <c r="L29" i="243" s="1"/>
  <c r="L30" i="243" s="1"/>
  <c r="L31" i="243"/>
  <c r="F18" i="243"/>
  <c r="E24" i="243"/>
  <c r="M25" i="243"/>
  <c r="M26" i="243"/>
  <c r="M27" i="243" s="1"/>
  <c r="M28" i="243" s="1"/>
  <c r="M29" i="243" s="1"/>
  <c r="M30" i="243" s="1"/>
  <c r="M31" i="243" s="1"/>
  <c r="AI253" i="1"/>
  <c r="AI254" i="1"/>
  <c r="Y37" i="242"/>
  <c r="Y48" i="242" s="1"/>
  <c r="X37" i="242"/>
  <c r="R37" i="242"/>
  <c r="X36" i="242"/>
  <c r="W36" i="242"/>
  <c r="W37" i="242" s="1"/>
  <c r="Q36" i="242"/>
  <c r="W35" i="242"/>
  <c r="V35" i="242"/>
  <c r="V36" i="242" s="1"/>
  <c r="Q35" i="242"/>
  <c r="P35" i="242"/>
  <c r="V34" i="242"/>
  <c r="U34" i="242"/>
  <c r="U35" i="242" s="1"/>
  <c r="T34" i="242"/>
  <c r="T35" i="242" s="1"/>
  <c r="T36" i="242" s="1"/>
  <c r="T37" i="242" s="1"/>
  <c r="O34" i="242"/>
  <c r="U33" i="242"/>
  <c r="T33" i="242"/>
  <c r="N33" i="242"/>
  <c r="T32" i="242"/>
  <c r="S32" i="242"/>
  <c r="S33" i="242" s="1"/>
  <c r="S31" i="242"/>
  <c r="R31" i="242"/>
  <c r="R32" i="242" s="1"/>
  <c r="R33" i="242" s="1"/>
  <c r="R34" i="242" s="1"/>
  <c r="R35" i="242" s="1"/>
  <c r="R30" i="242"/>
  <c r="Q30" i="242"/>
  <c r="Q31" i="242" s="1"/>
  <c r="Q32" i="242" s="1"/>
  <c r="Q33" i="242" s="1"/>
  <c r="Q34" i="242" s="1"/>
  <c r="Q29" i="242"/>
  <c r="P29" i="242"/>
  <c r="P30" i="242" s="1"/>
  <c r="P31" i="242" s="1"/>
  <c r="P32" i="242" s="1"/>
  <c r="P33" i="242" s="1"/>
  <c r="P34" i="242" s="1"/>
  <c r="P28" i="242"/>
  <c r="O28" i="242"/>
  <c r="O29" i="242" s="1"/>
  <c r="O30" i="242" s="1"/>
  <c r="O31" i="242" s="1"/>
  <c r="O32" i="242" s="1"/>
  <c r="O33" i="242" s="1"/>
  <c r="O27" i="242"/>
  <c r="N27" i="242"/>
  <c r="N28" i="242" s="1"/>
  <c r="N26" i="242"/>
  <c r="Y37" i="241"/>
  <c r="Y48" i="241" s="1"/>
  <c r="X37" i="241"/>
  <c r="R37" i="241"/>
  <c r="X36" i="241"/>
  <c r="W36" i="241"/>
  <c r="W37" i="241" s="1"/>
  <c r="Q36" i="241"/>
  <c r="W35" i="241"/>
  <c r="V35" i="241"/>
  <c r="V36" i="241" s="1"/>
  <c r="Q35" i="241"/>
  <c r="P35" i="241"/>
  <c r="V34" i="241"/>
  <c r="U34" i="241"/>
  <c r="U35" i="241" s="1"/>
  <c r="U36" i="241" s="1"/>
  <c r="U37" i="241" s="1"/>
  <c r="T34" i="241"/>
  <c r="T35" i="241" s="1"/>
  <c r="T36" i="241" s="1"/>
  <c r="T37" i="241" s="1"/>
  <c r="O34" i="241"/>
  <c r="U33" i="241"/>
  <c r="T33" i="241"/>
  <c r="N33" i="241"/>
  <c r="T32" i="241"/>
  <c r="S32" i="241"/>
  <c r="S33" i="241" s="1"/>
  <c r="S34" i="241" s="1"/>
  <c r="S35" i="241" s="1"/>
  <c r="S36" i="241" s="1"/>
  <c r="S37" i="241" s="1"/>
  <c r="S31" i="241"/>
  <c r="R31" i="241"/>
  <c r="R32" i="241" s="1"/>
  <c r="R33" i="241" s="1"/>
  <c r="R34" i="241" s="1"/>
  <c r="R35" i="241" s="1"/>
  <c r="R36" i="241" s="1"/>
  <c r="R30" i="241"/>
  <c r="Q30" i="241"/>
  <c r="Q31" i="241" s="1"/>
  <c r="Q32" i="241" s="1"/>
  <c r="Q33" i="241" s="1"/>
  <c r="Q34" i="241" s="1"/>
  <c r="Q29" i="241"/>
  <c r="P29" i="241"/>
  <c r="P30" i="241" s="1"/>
  <c r="P31" i="241" s="1"/>
  <c r="P32" i="241" s="1"/>
  <c r="P33" i="241" s="1"/>
  <c r="P34" i="241" s="1"/>
  <c r="P28" i="241"/>
  <c r="O28" i="241"/>
  <c r="O29" i="241" s="1"/>
  <c r="O30" i="241" s="1"/>
  <c r="O31" i="241" s="1"/>
  <c r="O32" i="241" s="1"/>
  <c r="O33" i="241" s="1"/>
  <c r="O27" i="241"/>
  <c r="N27" i="241"/>
  <c r="N28" i="241" s="1"/>
  <c r="N26" i="241"/>
  <c r="AH245" i="1"/>
  <c r="AH244" i="1"/>
  <c r="AH247" i="1"/>
  <c r="AH246" i="1"/>
  <c r="AH248" i="1"/>
  <c r="C38" i="240"/>
  <c r="X37" i="240"/>
  <c r="R37" i="240"/>
  <c r="X36" i="240"/>
  <c r="W36" i="240"/>
  <c r="W37" i="240" s="1"/>
  <c r="Q36" i="240"/>
  <c r="W35" i="240"/>
  <c r="V35" i="240"/>
  <c r="V36" i="240" s="1"/>
  <c r="Q35" i="240"/>
  <c r="P35" i="240"/>
  <c r="V34" i="240"/>
  <c r="U34" i="240"/>
  <c r="U35" i="240" s="1"/>
  <c r="T34" i="240"/>
  <c r="T35" i="240" s="1"/>
  <c r="T36" i="240" s="1"/>
  <c r="T37" i="240" s="1"/>
  <c r="O34" i="240"/>
  <c r="U33" i="240"/>
  <c r="T33" i="240"/>
  <c r="N33" i="240"/>
  <c r="T32" i="240"/>
  <c r="S32" i="240"/>
  <c r="S33" i="240" s="1"/>
  <c r="S31" i="240"/>
  <c r="R31" i="240"/>
  <c r="R32" i="240" s="1"/>
  <c r="R33" i="240" s="1"/>
  <c r="R34" i="240" s="1"/>
  <c r="R35" i="240" s="1"/>
  <c r="R30" i="240"/>
  <c r="Q30" i="240"/>
  <c r="Q31" i="240" s="1"/>
  <c r="Q32" i="240" s="1"/>
  <c r="Q33" i="240" s="1"/>
  <c r="Q34" i="240" s="1"/>
  <c r="Q29" i="240"/>
  <c r="P29" i="240"/>
  <c r="P30" i="240" s="1"/>
  <c r="P31" i="240" s="1"/>
  <c r="P32" i="240" s="1"/>
  <c r="P33" i="240" s="1"/>
  <c r="P34" i="240" s="1"/>
  <c r="P28" i="240"/>
  <c r="O28" i="240"/>
  <c r="O29" i="240" s="1"/>
  <c r="O30" i="240" s="1"/>
  <c r="O31" i="240" s="1"/>
  <c r="O32" i="240" s="1"/>
  <c r="O33" i="240" s="1"/>
  <c r="O27" i="240"/>
  <c r="N27" i="240"/>
  <c r="N28" i="240" s="1"/>
  <c r="N26" i="240"/>
  <c r="C38" i="239"/>
  <c r="X37" i="239"/>
  <c r="R37" i="239"/>
  <c r="X36" i="239"/>
  <c r="W36" i="239"/>
  <c r="W37" i="239" s="1"/>
  <c r="Q36" i="239"/>
  <c r="W35" i="239"/>
  <c r="V35" i="239"/>
  <c r="V36" i="239" s="1"/>
  <c r="V37" i="239" s="1"/>
  <c r="Q35" i="239"/>
  <c r="P35" i="239"/>
  <c r="V34" i="239"/>
  <c r="U34" i="239"/>
  <c r="U35" i="239" s="1"/>
  <c r="T34" i="239"/>
  <c r="T35" i="239" s="1"/>
  <c r="T36" i="239" s="1"/>
  <c r="T37" i="239" s="1"/>
  <c r="O34" i="239"/>
  <c r="U33" i="239"/>
  <c r="T33" i="239"/>
  <c r="N33" i="239"/>
  <c r="T32" i="239"/>
  <c r="S32" i="239"/>
  <c r="S33" i="239" s="1"/>
  <c r="S34" i="239" s="1"/>
  <c r="S35" i="239" s="1"/>
  <c r="S36" i="239" s="1"/>
  <c r="S37" i="239" s="1"/>
  <c r="S31" i="239"/>
  <c r="R31" i="239"/>
  <c r="R32" i="239" s="1"/>
  <c r="R33" i="239" s="1"/>
  <c r="R34" i="239" s="1"/>
  <c r="R35" i="239" s="1"/>
  <c r="R36" i="239" s="1"/>
  <c r="R30" i="239"/>
  <c r="Q30" i="239"/>
  <c r="Q31" i="239" s="1"/>
  <c r="Q32" i="239" s="1"/>
  <c r="Q33" i="239" s="1"/>
  <c r="Q34" i="239" s="1"/>
  <c r="Q29" i="239"/>
  <c r="P29" i="239"/>
  <c r="P30" i="239" s="1"/>
  <c r="P28" i="239"/>
  <c r="O28" i="239"/>
  <c r="O29" i="239" s="1"/>
  <c r="O27" i="239"/>
  <c r="N27" i="239"/>
  <c r="N28" i="239" s="1"/>
  <c r="N29" i="239" s="1"/>
  <c r="N30" i="239" s="1"/>
  <c r="N31" i="239" s="1"/>
  <c r="N32" i="239" s="1"/>
  <c r="N26" i="239"/>
  <c r="C38" i="238"/>
  <c r="X37" i="238"/>
  <c r="R37" i="238"/>
  <c r="X36" i="238"/>
  <c r="W36" i="238"/>
  <c r="W37" i="238" s="1"/>
  <c r="Q36" i="238"/>
  <c r="W35" i="238"/>
  <c r="V35" i="238"/>
  <c r="V36" i="238" s="1"/>
  <c r="Q35" i="238"/>
  <c r="P35" i="238"/>
  <c r="V34" i="238"/>
  <c r="U34" i="238"/>
  <c r="U35" i="238" s="1"/>
  <c r="T34" i="238"/>
  <c r="T35" i="238" s="1"/>
  <c r="T36" i="238" s="1"/>
  <c r="T37" i="238" s="1"/>
  <c r="O34" i="238"/>
  <c r="U33" i="238"/>
  <c r="T33" i="238"/>
  <c r="N33" i="238"/>
  <c r="T32" i="238"/>
  <c r="S32" i="238"/>
  <c r="S33" i="238" s="1"/>
  <c r="S31" i="238"/>
  <c r="R31" i="238"/>
  <c r="R32" i="238" s="1"/>
  <c r="R33" i="238" s="1"/>
  <c r="R34" i="238" s="1"/>
  <c r="R35" i="238" s="1"/>
  <c r="R30" i="238"/>
  <c r="Q30" i="238"/>
  <c r="Q31" i="238" s="1"/>
  <c r="Q32" i="238" s="1"/>
  <c r="Q33" i="238" s="1"/>
  <c r="Q34" i="238" s="1"/>
  <c r="Q29" i="238"/>
  <c r="P29" i="238"/>
  <c r="P30" i="238" s="1"/>
  <c r="P31" i="238" s="1"/>
  <c r="P32" i="238" s="1"/>
  <c r="P33" i="238" s="1"/>
  <c r="P34" i="238" s="1"/>
  <c r="P28" i="238"/>
  <c r="O28" i="238"/>
  <c r="O29" i="238" s="1"/>
  <c r="O30" i="238" s="1"/>
  <c r="O31" i="238" s="1"/>
  <c r="O32" i="238" s="1"/>
  <c r="O33" i="238" s="1"/>
  <c r="O27" i="238"/>
  <c r="N27" i="238"/>
  <c r="N28" i="238" s="1"/>
  <c r="N26" i="238"/>
  <c r="C38" i="237"/>
  <c r="X37" i="237"/>
  <c r="R37" i="237"/>
  <c r="X36" i="237"/>
  <c r="W36" i="237"/>
  <c r="W37" i="237" s="1"/>
  <c r="Q36" i="237"/>
  <c r="W35" i="237"/>
  <c r="V35" i="237"/>
  <c r="V36" i="237" s="1"/>
  <c r="Q35" i="237"/>
  <c r="P35" i="237"/>
  <c r="V34" i="237"/>
  <c r="U34" i="237"/>
  <c r="U35" i="237" s="1"/>
  <c r="T34" i="237"/>
  <c r="T35" i="237" s="1"/>
  <c r="T36" i="237" s="1"/>
  <c r="T37" i="237" s="1"/>
  <c r="O34" i="237"/>
  <c r="U33" i="237"/>
  <c r="T33" i="237"/>
  <c r="N33" i="237"/>
  <c r="T32" i="237"/>
  <c r="S32" i="237"/>
  <c r="S33" i="237" s="1"/>
  <c r="S34" i="237" s="1"/>
  <c r="S35" i="237" s="1"/>
  <c r="S36" i="237" s="1"/>
  <c r="S37" i="237" s="1"/>
  <c r="S31" i="237"/>
  <c r="R31" i="237"/>
  <c r="R32" i="237" s="1"/>
  <c r="R33" i="237" s="1"/>
  <c r="R34" i="237" s="1"/>
  <c r="R35" i="237" s="1"/>
  <c r="R30" i="237"/>
  <c r="Q30" i="237"/>
  <c r="Q31" i="237" s="1"/>
  <c r="Q32" i="237" s="1"/>
  <c r="Q33" i="237" s="1"/>
  <c r="Q34" i="237" s="1"/>
  <c r="Q29" i="237"/>
  <c r="P29" i="237"/>
  <c r="P30" i="237" s="1"/>
  <c r="P31" i="237" s="1"/>
  <c r="P32" i="237" s="1"/>
  <c r="P33" i="237" s="1"/>
  <c r="P34" i="237" s="1"/>
  <c r="P28" i="237"/>
  <c r="O28" i="237"/>
  <c r="O29" i="237" s="1"/>
  <c r="O30" i="237" s="1"/>
  <c r="O31" i="237" s="1"/>
  <c r="O32" i="237" s="1"/>
  <c r="O33" i="237" s="1"/>
  <c r="O27" i="237"/>
  <c r="N27" i="237"/>
  <c r="N28" i="237" s="1"/>
  <c r="N26" i="237"/>
  <c r="Z46" i="236"/>
  <c r="C38" i="236"/>
  <c r="X37" i="236"/>
  <c r="R37" i="236"/>
  <c r="X36" i="236"/>
  <c r="W36" i="236"/>
  <c r="W37" i="236" s="1"/>
  <c r="Q36" i="236"/>
  <c r="W35" i="236"/>
  <c r="V35" i="236"/>
  <c r="V36" i="236" s="1"/>
  <c r="Q35" i="236"/>
  <c r="P35" i="236"/>
  <c r="V34" i="236"/>
  <c r="U34" i="236"/>
  <c r="U35" i="236" s="1"/>
  <c r="T34" i="236"/>
  <c r="T35" i="236" s="1"/>
  <c r="T36" i="236" s="1"/>
  <c r="T37" i="236" s="1"/>
  <c r="O34" i="236"/>
  <c r="U33" i="236"/>
  <c r="T33" i="236"/>
  <c r="N33" i="236"/>
  <c r="T32" i="236"/>
  <c r="S32" i="236"/>
  <c r="S33" i="236" s="1"/>
  <c r="S31" i="236"/>
  <c r="R31" i="236"/>
  <c r="R32" i="236" s="1"/>
  <c r="R33" i="236" s="1"/>
  <c r="R34" i="236" s="1"/>
  <c r="R35" i="236" s="1"/>
  <c r="R30" i="236"/>
  <c r="Q30" i="236"/>
  <c r="Q31" i="236" s="1"/>
  <c r="Q32" i="236" s="1"/>
  <c r="Q33" i="236" s="1"/>
  <c r="Q34" i="236" s="1"/>
  <c r="Q29" i="236"/>
  <c r="P29" i="236"/>
  <c r="P30" i="236" s="1"/>
  <c r="P31" i="236" s="1"/>
  <c r="P32" i="236" s="1"/>
  <c r="P33" i="236" s="1"/>
  <c r="P34" i="236" s="1"/>
  <c r="P28" i="236"/>
  <c r="O28" i="236"/>
  <c r="O29" i="236" s="1"/>
  <c r="O30" i="236" s="1"/>
  <c r="O31" i="236" s="1"/>
  <c r="O32" i="236" s="1"/>
  <c r="O33" i="236" s="1"/>
  <c r="O27" i="236"/>
  <c r="N27" i="236"/>
  <c r="N28" i="236" s="1"/>
  <c r="N26" i="236"/>
  <c r="J29" i="236"/>
  <c r="I21" i="236"/>
  <c r="H20" i="236"/>
  <c r="G19" i="236"/>
  <c r="F25" i="236"/>
  <c r="D16" i="236"/>
  <c r="C16" i="236" s="1"/>
  <c r="W14" i="79"/>
  <c r="V14" i="129"/>
  <c r="Z43" i="235"/>
  <c r="Y38" i="235"/>
  <c r="X38" i="235"/>
  <c r="W38" i="235"/>
  <c r="Y37" i="235"/>
  <c r="X37" i="235"/>
  <c r="R37" i="235"/>
  <c r="W36" i="235"/>
  <c r="W37" i="235" s="1"/>
  <c r="Q36" i="235"/>
  <c r="W35" i="235"/>
  <c r="Q35" i="235"/>
  <c r="P35" i="235"/>
  <c r="U34" i="235"/>
  <c r="U35" i="235" s="1"/>
  <c r="T34" i="235"/>
  <c r="T35" i="235" s="1"/>
  <c r="O34" i="235"/>
  <c r="U33" i="235"/>
  <c r="T33" i="235"/>
  <c r="N33" i="235"/>
  <c r="T32" i="235"/>
  <c r="S32" i="235"/>
  <c r="S33" i="235" s="1"/>
  <c r="S34" i="235" s="1"/>
  <c r="S35" i="235" s="1"/>
  <c r="S36" i="235" s="1"/>
  <c r="S37" i="235" s="1"/>
  <c r="S31" i="235"/>
  <c r="R31" i="235"/>
  <c r="R32" i="235" s="1"/>
  <c r="R33" i="235" s="1"/>
  <c r="R34" i="235" s="1"/>
  <c r="R35" i="235" s="1"/>
  <c r="R36" i="235" s="1"/>
  <c r="R30" i="235"/>
  <c r="Q30" i="235"/>
  <c r="Q31" i="235" s="1"/>
  <c r="Q32" i="235" s="1"/>
  <c r="Q33" i="235" s="1"/>
  <c r="Q34" i="235" s="1"/>
  <c r="Q29" i="235"/>
  <c r="P29" i="235"/>
  <c r="P30" i="235" s="1"/>
  <c r="P31" i="235" s="1"/>
  <c r="P32" i="235" s="1"/>
  <c r="P33" i="235" s="1"/>
  <c r="P34" i="235" s="1"/>
  <c r="P28" i="235"/>
  <c r="O28" i="235"/>
  <c r="O29" i="235" s="1"/>
  <c r="O27" i="235"/>
  <c r="N27" i="235"/>
  <c r="N28" i="235" s="1"/>
  <c r="N29" i="235" s="1"/>
  <c r="N30" i="235" s="1"/>
  <c r="N31" i="235" s="1"/>
  <c r="N32" i="235" s="1"/>
  <c r="N26" i="235"/>
  <c r="M32" i="235"/>
  <c r="K30" i="235"/>
  <c r="J29" i="235"/>
  <c r="I21" i="235"/>
  <c r="G19" i="235"/>
  <c r="F25" i="235"/>
  <c r="E18" i="235"/>
  <c r="E19" i="235" s="1"/>
  <c r="E20" i="235" s="1"/>
  <c r="E21" i="235" s="1"/>
  <c r="E22" i="235" s="1"/>
  <c r="E23" i="235" s="1"/>
  <c r="D17" i="235"/>
  <c r="D18" i="235" s="1"/>
  <c r="Z43" i="234"/>
  <c r="Y38" i="234"/>
  <c r="X38" i="234"/>
  <c r="W38" i="234"/>
  <c r="Y37" i="234"/>
  <c r="X37" i="234"/>
  <c r="R37" i="234"/>
  <c r="W36" i="234"/>
  <c r="W37" i="234" s="1"/>
  <c r="Q36" i="234"/>
  <c r="W35" i="234"/>
  <c r="Q35" i="234"/>
  <c r="P35" i="234"/>
  <c r="U34" i="234"/>
  <c r="U35" i="234" s="1"/>
  <c r="T34" i="234"/>
  <c r="T35" i="234" s="1"/>
  <c r="T36" i="234" s="1"/>
  <c r="T37" i="234" s="1"/>
  <c r="O34" i="234"/>
  <c r="U33" i="234"/>
  <c r="T33" i="234"/>
  <c r="N33" i="234"/>
  <c r="T32" i="234"/>
  <c r="S32" i="234"/>
  <c r="S33" i="234" s="1"/>
  <c r="S34" i="234" s="1"/>
  <c r="S35" i="234" s="1"/>
  <c r="S36" i="234" s="1"/>
  <c r="S37" i="234" s="1"/>
  <c r="S31" i="234"/>
  <c r="R31" i="234"/>
  <c r="R32" i="234" s="1"/>
  <c r="R33" i="234" s="1"/>
  <c r="R34" i="234" s="1"/>
  <c r="R35" i="234" s="1"/>
  <c r="R36" i="234" s="1"/>
  <c r="R30" i="234"/>
  <c r="Q30" i="234"/>
  <c r="Q31" i="234" s="1"/>
  <c r="Q32" i="234" s="1"/>
  <c r="Q33" i="234" s="1"/>
  <c r="Q34" i="234" s="1"/>
  <c r="Q29" i="234"/>
  <c r="P29" i="234"/>
  <c r="P30" i="234" s="1"/>
  <c r="P31" i="234" s="1"/>
  <c r="P32" i="234" s="1"/>
  <c r="P33" i="234" s="1"/>
  <c r="P34" i="234" s="1"/>
  <c r="P28" i="234"/>
  <c r="O28" i="234"/>
  <c r="O29" i="234" s="1"/>
  <c r="O27" i="234"/>
  <c r="N27" i="234"/>
  <c r="N28" i="234" s="1"/>
  <c r="N26" i="234"/>
  <c r="M32" i="234"/>
  <c r="L25" i="234"/>
  <c r="L26" i="234" s="1"/>
  <c r="L27" i="234" s="1"/>
  <c r="L28" i="234" s="1"/>
  <c r="L29" i="234" s="1"/>
  <c r="L30" i="234" s="1"/>
  <c r="K30" i="234"/>
  <c r="J29" i="234"/>
  <c r="I22" i="234"/>
  <c r="I23" i="234" s="1"/>
  <c r="I24" i="234" s="1"/>
  <c r="I25" i="234" s="1"/>
  <c r="I26" i="234" s="1"/>
  <c r="I27" i="234" s="1"/>
  <c r="H21" i="234"/>
  <c r="H22" i="234" s="1"/>
  <c r="H23" i="234" s="1"/>
  <c r="H24" i="234" s="1"/>
  <c r="H25" i="234" s="1"/>
  <c r="H26" i="234" s="1"/>
  <c r="G26" i="234"/>
  <c r="F19" i="234"/>
  <c r="F20" i="234" s="1"/>
  <c r="F21" i="234" s="1"/>
  <c r="F22" i="234" s="1"/>
  <c r="F23" i="234" s="1"/>
  <c r="F24" i="234" s="1"/>
  <c r="E18" i="234"/>
  <c r="Y38" i="233"/>
  <c r="X38" i="233"/>
  <c r="Z43" i="233"/>
  <c r="Y37" i="233"/>
  <c r="X37" i="233"/>
  <c r="R37" i="233"/>
  <c r="Q36" i="233"/>
  <c r="Q35" i="233"/>
  <c r="P35" i="233"/>
  <c r="U34" i="233"/>
  <c r="U35" i="233" s="1"/>
  <c r="U36" i="233" s="1"/>
  <c r="U37" i="233" s="1"/>
  <c r="T34" i="233"/>
  <c r="T35" i="233" s="1"/>
  <c r="T36" i="233" s="1"/>
  <c r="T37" i="233" s="1"/>
  <c r="O34" i="233"/>
  <c r="U33" i="233"/>
  <c r="T33" i="233"/>
  <c r="N33" i="233"/>
  <c r="T32" i="233"/>
  <c r="S32" i="233"/>
  <c r="S33" i="233" s="1"/>
  <c r="S34" i="233" s="1"/>
  <c r="S35" i="233" s="1"/>
  <c r="S36" i="233" s="1"/>
  <c r="S37" i="233" s="1"/>
  <c r="S31" i="233"/>
  <c r="R31" i="233"/>
  <c r="R32" i="233" s="1"/>
  <c r="R33" i="233" s="1"/>
  <c r="R34" i="233" s="1"/>
  <c r="R35" i="233" s="1"/>
  <c r="R30" i="233"/>
  <c r="Q30" i="233"/>
  <c r="Q31" i="233" s="1"/>
  <c r="Q32" i="233" s="1"/>
  <c r="Q33" i="233" s="1"/>
  <c r="Q34" i="233" s="1"/>
  <c r="Q29" i="233"/>
  <c r="P29" i="233"/>
  <c r="P30" i="233" s="1"/>
  <c r="P31" i="233" s="1"/>
  <c r="P32" i="233" s="1"/>
  <c r="P33" i="233" s="1"/>
  <c r="P34" i="233" s="1"/>
  <c r="P28" i="233"/>
  <c r="O28" i="233"/>
  <c r="O29" i="233" s="1"/>
  <c r="O30" i="233" s="1"/>
  <c r="O31" i="233" s="1"/>
  <c r="O32" i="233" s="1"/>
  <c r="O33" i="233" s="1"/>
  <c r="O27" i="233"/>
  <c r="N27" i="233"/>
  <c r="N28" i="233" s="1"/>
  <c r="N29" i="233" s="1"/>
  <c r="N30" i="233" s="1"/>
  <c r="N31" i="233" s="1"/>
  <c r="N32" i="233" s="1"/>
  <c r="N26" i="233"/>
  <c r="W36" i="233"/>
  <c r="W37" i="233" s="1"/>
  <c r="M25" i="233"/>
  <c r="L31" i="233"/>
  <c r="I21" i="233"/>
  <c r="H20" i="233"/>
  <c r="G19" i="233"/>
  <c r="F18" i="233"/>
  <c r="E18" i="233"/>
  <c r="E19" i="233" s="1"/>
  <c r="E20" i="233" s="1"/>
  <c r="E21" i="233" s="1"/>
  <c r="E22" i="233" s="1"/>
  <c r="E23" i="233" s="1"/>
  <c r="D17" i="233"/>
  <c r="C17" i="243" l="1"/>
  <c r="F46" i="243"/>
  <c r="S46" i="237"/>
  <c r="Q46" i="238"/>
  <c r="R46" i="239"/>
  <c r="V46" i="239"/>
  <c r="X46" i="239"/>
  <c r="M46" i="243"/>
  <c r="W46" i="237"/>
  <c r="X48" i="241"/>
  <c r="H46" i="243"/>
  <c r="I46" i="243"/>
  <c r="E46" i="243"/>
  <c r="N51" i="243" s="1"/>
  <c r="O46" i="237"/>
  <c r="X46" i="237"/>
  <c r="P46" i="238"/>
  <c r="N46" i="239"/>
  <c r="T46" i="239"/>
  <c r="O46" i="240"/>
  <c r="X46" i="240"/>
  <c r="W48" i="241"/>
  <c r="C33" i="242"/>
  <c r="J46" i="243"/>
  <c r="W46" i="238"/>
  <c r="Q48" i="241"/>
  <c r="O48" i="242"/>
  <c r="X48" i="242"/>
  <c r="K46" i="243"/>
  <c r="N46" i="243"/>
  <c r="D16" i="237"/>
  <c r="C16" i="237" s="1"/>
  <c r="I28" i="239"/>
  <c r="H20" i="241"/>
  <c r="C36" i="241"/>
  <c r="J23" i="242"/>
  <c r="J24" i="242" s="1"/>
  <c r="J25" i="242" s="1"/>
  <c r="J26" i="242" s="1"/>
  <c r="J27" i="242" s="1"/>
  <c r="J28" i="242" s="1"/>
  <c r="F25" i="237"/>
  <c r="P46" i="237"/>
  <c r="H27" i="238"/>
  <c r="T46" i="238"/>
  <c r="J23" i="239"/>
  <c r="J24" i="239" s="1"/>
  <c r="J25" i="239" s="1"/>
  <c r="J26" i="239" s="1"/>
  <c r="J27" i="239" s="1"/>
  <c r="J28" i="239" s="1"/>
  <c r="F25" i="240"/>
  <c r="L25" i="240"/>
  <c r="L26" i="240" s="1"/>
  <c r="L27" i="240" s="1"/>
  <c r="L28" i="240" s="1"/>
  <c r="L29" i="240" s="1"/>
  <c r="L30" i="240" s="1"/>
  <c r="P46" i="240"/>
  <c r="I22" i="241"/>
  <c r="I23" i="241" s="1"/>
  <c r="I24" i="241" s="1"/>
  <c r="I25" i="241" s="1"/>
  <c r="I26" i="241" s="1"/>
  <c r="I27" i="241" s="1"/>
  <c r="C33" i="241"/>
  <c r="E17" i="242"/>
  <c r="Q46" i="239"/>
  <c r="G20" i="241"/>
  <c r="G21" i="241" s="1"/>
  <c r="G22" i="241" s="1"/>
  <c r="G23" i="241" s="1"/>
  <c r="G24" i="241" s="1"/>
  <c r="G25" i="241" s="1"/>
  <c r="I28" i="242"/>
  <c r="T48" i="241"/>
  <c r="M32" i="237"/>
  <c r="I21" i="238"/>
  <c r="E24" i="239"/>
  <c r="K30" i="239"/>
  <c r="G19" i="240"/>
  <c r="M32" i="240"/>
  <c r="W46" i="240"/>
  <c r="D16" i="241"/>
  <c r="C16" i="241" s="1"/>
  <c r="O48" i="241"/>
  <c r="R48" i="241"/>
  <c r="C35" i="241"/>
  <c r="F25" i="242"/>
  <c r="L25" i="242"/>
  <c r="L26" i="242" s="1"/>
  <c r="L27" i="242" s="1"/>
  <c r="L28" i="242" s="1"/>
  <c r="L29" i="242" s="1"/>
  <c r="L30" i="242" s="1"/>
  <c r="P48" i="242"/>
  <c r="J22" i="237"/>
  <c r="D23" i="240"/>
  <c r="L46" i="243"/>
  <c r="H21" i="237"/>
  <c r="H22" i="237" s="1"/>
  <c r="H23" i="237" s="1"/>
  <c r="H24" i="237" s="1"/>
  <c r="H25" i="237" s="1"/>
  <c r="H26" i="237" s="1"/>
  <c r="Q46" i="237"/>
  <c r="T46" i="237"/>
  <c r="D16" i="238"/>
  <c r="C16" i="238" s="1"/>
  <c r="J29" i="238"/>
  <c r="O46" i="238"/>
  <c r="X46" i="238"/>
  <c r="F25" i="239"/>
  <c r="L25" i="239"/>
  <c r="L26" i="239" s="1"/>
  <c r="L27" i="239" s="1"/>
  <c r="L28" i="239" s="1"/>
  <c r="L29" i="239" s="1"/>
  <c r="L30" i="239" s="1"/>
  <c r="S46" i="239"/>
  <c r="H21" i="240"/>
  <c r="H22" i="240" s="1"/>
  <c r="H23" i="240" s="1"/>
  <c r="H24" i="240" s="1"/>
  <c r="H25" i="240" s="1"/>
  <c r="H26" i="240" s="1"/>
  <c r="Q46" i="240"/>
  <c r="T46" i="240"/>
  <c r="E18" i="241"/>
  <c r="E19" i="241" s="1"/>
  <c r="E20" i="241" s="1"/>
  <c r="E21" i="241" s="1"/>
  <c r="E22" i="241" s="1"/>
  <c r="E23" i="241" s="1"/>
  <c r="K30" i="241"/>
  <c r="U48" i="241"/>
  <c r="G19" i="242"/>
  <c r="M32" i="242"/>
  <c r="W48" i="242"/>
  <c r="G46" i="243"/>
  <c r="F25" i="238"/>
  <c r="H21" i="239"/>
  <c r="H22" i="239" s="1"/>
  <c r="H23" i="239" s="1"/>
  <c r="H24" i="239" s="1"/>
  <c r="H25" i="239" s="1"/>
  <c r="H26" i="239" s="1"/>
  <c r="G19" i="238"/>
  <c r="U46" i="243"/>
  <c r="I28" i="237"/>
  <c r="G19" i="239"/>
  <c r="M32" i="239"/>
  <c r="W46" i="239"/>
  <c r="I22" i="240"/>
  <c r="I23" i="240" s="1"/>
  <c r="I24" i="240" s="1"/>
  <c r="I25" i="240" s="1"/>
  <c r="I26" i="240" s="1"/>
  <c r="I27" i="240" s="1"/>
  <c r="F18" i="241"/>
  <c r="P48" i="241"/>
  <c r="S48" i="241"/>
  <c r="C34" i="241"/>
  <c r="H20" i="242"/>
  <c r="Q48" i="242"/>
  <c r="T48" i="242"/>
  <c r="C32" i="243"/>
  <c r="D16" i="242"/>
  <c r="C16" i="242" s="1"/>
  <c r="C14" i="242"/>
  <c r="W123" i="79"/>
  <c r="W150" i="79" s="1"/>
  <c r="C14" i="79"/>
  <c r="V40" i="129"/>
  <c r="C40" i="129" s="1"/>
  <c r="V41" i="129"/>
  <c r="C41" i="129" s="1"/>
  <c r="C38" i="235"/>
  <c r="V38" i="129"/>
  <c r="V35" i="129"/>
  <c r="V37" i="129"/>
  <c r="V39" i="129"/>
  <c r="C39" i="129" s="1"/>
  <c r="V36" i="129"/>
  <c r="C37" i="243"/>
  <c r="J22" i="242"/>
  <c r="C25" i="243"/>
  <c r="C36" i="243"/>
  <c r="J23" i="236"/>
  <c r="J24" i="236" s="1"/>
  <c r="J25" i="236" s="1"/>
  <c r="J26" i="236" s="1"/>
  <c r="J27" i="236" s="1"/>
  <c r="J28" i="236" s="1"/>
  <c r="I22" i="242"/>
  <c r="I23" i="242" s="1"/>
  <c r="I24" i="242" s="1"/>
  <c r="I25" i="242" s="1"/>
  <c r="I26" i="242" s="1"/>
  <c r="I27" i="242" s="1"/>
  <c r="C29" i="243"/>
  <c r="C26" i="243"/>
  <c r="C28" i="243"/>
  <c r="C24" i="243"/>
  <c r="I22" i="237"/>
  <c r="I23" i="237" s="1"/>
  <c r="I24" i="237" s="1"/>
  <c r="I25" i="237" s="1"/>
  <c r="I26" i="237" s="1"/>
  <c r="I27" i="237" s="1"/>
  <c r="G26" i="242"/>
  <c r="C19" i="243"/>
  <c r="D20" i="243"/>
  <c r="C18" i="243"/>
  <c r="C27" i="243"/>
  <c r="C31" i="243"/>
  <c r="C23" i="243"/>
  <c r="I21" i="241"/>
  <c r="C30" i="243"/>
  <c r="H21" i="242"/>
  <c r="H22" i="242" s="1"/>
  <c r="H23" i="242" s="1"/>
  <c r="H24" i="242" s="1"/>
  <c r="H25" i="242" s="1"/>
  <c r="H26" i="242" s="1"/>
  <c r="Y46" i="236"/>
  <c r="J23" i="237"/>
  <c r="J24" i="237" s="1"/>
  <c r="J25" i="237" s="1"/>
  <c r="J26" i="237" s="1"/>
  <c r="J27" i="237" s="1"/>
  <c r="J28" i="237" s="1"/>
  <c r="K23" i="241"/>
  <c r="I21" i="242"/>
  <c r="S43" i="233"/>
  <c r="J22" i="236"/>
  <c r="K23" i="235"/>
  <c r="I28" i="240"/>
  <c r="I28" i="241"/>
  <c r="D23" i="242"/>
  <c r="L31" i="242"/>
  <c r="H27" i="242"/>
  <c r="X46" i="236"/>
  <c r="L24" i="233"/>
  <c r="H21" i="241"/>
  <c r="H22" i="241" s="1"/>
  <c r="H23" i="241" s="1"/>
  <c r="H24" i="241" s="1"/>
  <c r="H25" i="241" s="1"/>
  <c r="H26" i="241" s="1"/>
  <c r="L24" i="242"/>
  <c r="R36" i="242"/>
  <c r="R48" i="242" s="1"/>
  <c r="U36" i="242"/>
  <c r="U37" i="242" s="1"/>
  <c r="S34" i="242"/>
  <c r="S35" i="242" s="1"/>
  <c r="S36" i="242" s="1"/>
  <c r="S37" i="242" s="1"/>
  <c r="V37" i="242"/>
  <c r="V48" i="242" s="1"/>
  <c r="N29" i="242"/>
  <c r="N30" i="242" s="1"/>
  <c r="N31" i="242" s="1"/>
  <c r="N32" i="242" s="1"/>
  <c r="E18" i="242"/>
  <c r="E19" i="242" s="1"/>
  <c r="E20" i="242" s="1"/>
  <c r="E21" i="242" s="1"/>
  <c r="E22" i="242" s="1"/>
  <c r="E23" i="242" s="1"/>
  <c r="F18" i="242"/>
  <c r="L24" i="241"/>
  <c r="L25" i="241"/>
  <c r="L26" i="241" s="1"/>
  <c r="L27" i="241" s="1"/>
  <c r="L28" i="241" s="1"/>
  <c r="L29" i="241" s="1"/>
  <c r="L30" i="241" s="1"/>
  <c r="L31" i="241"/>
  <c r="G20" i="242"/>
  <c r="G21" i="242" s="1"/>
  <c r="G22" i="242" s="1"/>
  <c r="G23" i="242" s="1"/>
  <c r="G24" i="242" s="1"/>
  <c r="G25" i="242" s="1"/>
  <c r="J29" i="242"/>
  <c r="G26" i="241"/>
  <c r="J29" i="241"/>
  <c r="D17" i="242"/>
  <c r="K23" i="242"/>
  <c r="K24" i="242"/>
  <c r="K25" i="242" s="1"/>
  <c r="K26" i="242" s="1"/>
  <c r="K27" i="242" s="1"/>
  <c r="K28" i="242" s="1"/>
  <c r="K29" i="242" s="1"/>
  <c r="K30" i="242"/>
  <c r="K24" i="241"/>
  <c r="K25" i="241" s="1"/>
  <c r="K26" i="241" s="1"/>
  <c r="K27" i="241" s="1"/>
  <c r="K28" i="241" s="1"/>
  <c r="K29" i="241" s="1"/>
  <c r="X43" i="234"/>
  <c r="J22" i="241"/>
  <c r="F19" i="242"/>
  <c r="F20" i="242" s="1"/>
  <c r="F21" i="242" s="1"/>
  <c r="F22" i="242" s="1"/>
  <c r="F23" i="242" s="1"/>
  <c r="F24" i="242" s="1"/>
  <c r="H27" i="240"/>
  <c r="D17" i="241"/>
  <c r="D23" i="241"/>
  <c r="H27" i="241"/>
  <c r="E24" i="242"/>
  <c r="M25" i="242"/>
  <c r="M26" i="242"/>
  <c r="M27" i="242" s="1"/>
  <c r="M28" i="242" s="1"/>
  <c r="M29" i="242" s="1"/>
  <c r="M30" i="242" s="1"/>
  <c r="M31" i="242" s="1"/>
  <c r="F25" i="233"/>
  <c r="J22" i="234"/>
  <c r="J29" i="237"/>
  <c r="K23" i="239"/>
  <c r="J23" i="241"/>
  <c r="J24" i="241" s="1"/>
  <c r="J25" i="241" s="1"/>
  <c r="J26" i="241" s="1"/>
  <c r="J27" i="241" s="1"/>
  <c r="J28" i="241" s="1"/>
  <c r="J29" i="240"/>
  <c r="J23" i="240"/>
  <c r="J24" i="240" s="1"/>
  <c r="J25" i="240" s="1"/>
  <c r="J26" i="240" s="1"/>
  <c r="J27" i="240" s="1"/>
  <c r="J28" i="240" s="1"/>
  <c r="J22" i="240"/>
  <c r="G19" i="237"/>
  <c r="G26" i="237"/>
  <c r="V37" i="241"/>
  <c r="V48" i="241" s="1"/>
  <c r="D17" i="234"/>
  <c r="D18" i="234" s="1"/>
  <c r="D23" i="234"/>
  <c r="D16" i="234"/>
  <c r="C16" i="234" s="1"/>
  <c r="L31" i="234"/>
  <c r="L24" i="234"/>
  <c r="M32" i="241"/>
  <c r="M26" i="241"/>
  <c r="M27" i="241" s="1"/>
  <c r="M25" i="241"/>
  <c r="E17" i="241"/>
  <c r="E24" i="241"/>
  <c r="D17" i="239"/>
  <c r="D18" i="239" s="1"/>
  <c r="D19" i="239" s="1"/>
  <c r="D23" i="239"/>
  <c r="D16" i="239"/>
  <c r="C16" i="239" s="1"/>
  <c r="L24" i="239"/>
  <c r="L31" i="239"/>
  <c r="F25" i="241"/>
  <c r="F19" i="241"/>
  <c r="F20" i="241" s="1"/>
  <c r="F21" i="241" s="1"/>
  <c r="F22" i="241" s="1"/>
  <c r="F23" i="241" s="1"/>
  <c r="F24" i="241" s="1"/>
  <c r="N29" i="241"/>
  <c r="N30" i="241" s="1"/>
  <c r="N31" i="241" s="1"/>
  <c r="N32" i="241" s="1"/>
  <c r="L31" i="240"/>
  <c r="I28" i="236"/>
  <c r="D16" i="240"/>
  <c r="C16" i="240" s="1"/>
  <c r="L24" i="240"/>
  <c r="P43" i="233"/>
  <c r="K24" i="239"/>
  <c r="K25" i="239" s="1"/>
  <c r="K26" i="239" s="1"/>
  <c r="K27" i="239" s="1"/>
  <c r="K28" i="239" s="1"/>
  <c r="K29" i="239" s="1"/>
  <c r="C14" i="241"/>
  <c r="G19" i="241"/>
  <c r="W43" i="234"/>
  <c r="F19" i="239"/>
  <c r="F20" i="239" s="1"/>
  <c r="F21" i="239" s="1"/>
  <c r="F22" i="239" s="1"/>
  <c r="F23" i="239" s="1"/>
  <c r="F24" i="239" s="1"/>
  <c r="C33" i="240"/>
  <c r="J22" i="235"/>
  <c r="X43" i="235"/>
  <c r="I22" i="236"/>
  <c r="I23" i="236" s="1"/>
  <c r="I24" i="236" s="1"/>
  <c r="I25" i="236" s="1"/>
  <c r="I26" i="236" s="1"/>
  <c r="I27" i="236" s="1"/>
  <c r="P46" i="236"/>
  <c r="I21" i="240"/>
  <c r="G26" i="240"/>
  <c r="R36" i="240"/>
  <c r="R46" i="240" s="1"/>
  <c r="U36" i="240"/>
  <c r="U37" i="240" s="1"/>
  <c r="S34" i="240"/>
  <c r="S35" i="240" s="1"/>
  <c r="S36" i="240" s="1"/>
  <c r="S37" i="240" s="1"/>
  <c r="N29" i="240"/>
  <c r="N30" i="240" s="1"/>
  <c r="N31" i="240" s="1"/>
  <c r="N32" i="240" s="1"/>
  <c r="V37" i="240"/>
  <c r="V46" i="240" s="1"/>
  <c r="J23" i="235"/>
  <c r="J24" i="235" s="1"/>
  <c r="J25" i="235" s="1"/>
  <c r="J26" i="235" s="1"/>
  <c r="J27" i="235" s="1"/>
  <c r="J28" i="235" s="1"/>
  <c r="I22" i="238"/>
  <c r="I23" i="238" s="1"/>
  <c r="I24" i="238" s="1"/>
  <c r="I25" i="238" s="1"/>
  <c r="I26" i="238" s="1"/>
  <c r="I27" i="238" s="1"/>
  <c r="C34" i="233"/>
  <c r="H27" i="234"/>
  <c r="H27" i="237"/>
  <c r="J22" i="238"/>
  <c r="G20" i="240"/>
  <c r="G21" i="240" s="1"/>
  <c r="G22" i="240" s="1"/>
  <c r="G23" i="240" s="1"/>
  <c r="G24" i="240" s="1"/>
  <c r="G25" i="240" s="1"/>
  <c r="E17" i="233"/>
  <c r="C17" i="233" s="1"/>
  <c r="Q43" i="233"/>
  <c r="K24" i="235"/>
  <c r="K25" i="235" s="1"/>
  <c r="K26" i="235" s="1"/>
  <c r="K27" i="235" s="1"/>
  <c r="K28" i="235" s="1"/>
  <c r="K29" i="235" s="1"/>
  <c r="G26" i="236"/>
  <c r="I21" i="237"/>
  <c r="J23" i="238"/>
  <c r="J24" i="238" s="1"/>
  <c r="J25" i="238" s="1"/>
  <c r="J26" i="238" s="1"/>
  <c r="J27" i="238" s="1"/>
  <c r="J28" i="238" s="1"/>
  <c r="I22" i="239"/>
  <c r="I23" i="239" s="1"/>
  <c r="I24" i="239" s="1"/>
  <c r="I25" i="239" s="1"/>
  <c r="I26" i="239" s="1"/>
  <c r="I27" i="239" s="1"/>
  <c r="D17" i="240"/>
  <c r="H20" i="240"/>
  <c r="K23" i="240"/>
  <c r="K24" i="240"/>
  <c r="K25" i="240" s="1"/>
  <c r="K26" i="240" s="1"/>
  <c r="K27" i="240" s="1"/>
  <c r="K28" i="240" s="1"/>
  <c r="K29" i="240" s="1"/>
  <c r="K30" i="240"/>
  <c r="C14" i="236"/>
  <c r="I139" i="1" s="1"/>
  <c r="I28" i="238"/>
  <c r="F19" i="233"/>
  <c r="F20" i="233" s="1"/>
  <c r="F21" i="233" s="1"/>
  <c r="F22" i="233" s="1"/>
  <c r="F23" i="233" s="1"/>
  <c r="F24" i="233" s="1"/>
  <c r="M26" i="233"/>
  <c r="M27" i="233" s="1"/>
  <c r="M28" i="233" s="1"/>
  <c r="M29" i="233" s="1"/>
  <c r="M30" i="233" s="1"/>
  <c r="M31" i="233" s="1"/>
  <c r="C31" i="233" s="1"/>
  <c r="E17" i="234"/>
  <c r="J23" i="234"/>
  <c r="J24" i="234" s="1"/>
  <c r="J25" i="234" s="1"/>
  <c r="J26" i="234" s="1"/>
  <c r="J27" i="234" s="1"/>
  <c r="J28" i="234" s="1"/>
  <c r="Y43" i="234"/>
  <c r="G26" i="235"/>
  <c r="Q43" i="235"/>
  <c r="Y43" i="235"/>
  <c r="H21" i="236"/>
  <c r="H22" i="236" s="1"/>
  <c r="H23" i="236" s="1"/>
  <c r="H24" i="236" s="1"/>
  <c r="H25" i="236" s="1"/>
  <c r="H26" i="236" s="1"/>
  <c r="G26" i="238"/>
  <c r="J22" i="239"/>
  <c r="E17" i="240"/>
  <c r="F19" i="240"/>
  <c r="F20" i="240" s="1"/>
  <c r="F21" i="240" s="1"/>
  <c r="F22" i="240" s="1"/>
  <c r="F23" i="240" s="1"/>
  <c r="F24" i="240" s="1"/>
  <c r="C33" i="233"/>
  <c r="F18" i="240"/>
  <c r="M32" i="233"/>
  <c r="C32" i="233" s="1"/>
  <c r="J29" i="239"/>
  <c r="D23" i="233"/>
  <c r="N43" i="233"/>
  <c r="K23" i="234"/>
  <c r="I28" i="234"/>
  <c r="R43" i="234"/>
  <c r="N43" i="235"/>
  <c r="H27" i="236"/>
  <c r="C14" i="240"/>
  <c r="E24" i="240"/>
  <c r="M25" i="240"/>
  <c r="M26" i="240"/>
  <c r="M27" i="240" s="1"/>
  <c r="M28" i="240" s="1"/>
  <c r="M29" i="240" s="1"/>
  <c r="M30" i="240" s="1"/>
  <c r="M31" i="240" s="1"/>
  <c r="E18" i="240"/>
  <c r="E19" i="240" s="1"/>
  <c r="E20" i="240" s="1"/>
  <c r="E21" i="240" s="1"/>
  <c r="E22" i="240" s="1"/>
  <c r="E23" i="240" s="1"/>
  <c r="S43" i="234"/>
  <c r="L25" i="233"/>
  <c r="L26" i="233" s="1"/>
  <c r="L27" i="233" s="1"/>
  <c r="L28" i="233" s="1"/>
  <c r="L29" i="233" s="1"/>
  <c r="L30" i="233" s="1"/>
  <c r="W43" i="235"/>
  <c r="I21" i="239"/>
  <c r="E24" i="233"/>
  <c r="I21" i="234"/>
  <c r="K24" i="234"/>
  <c r="K25" i="234" s="1"/>
  <c r="K26" i="234" s="1"/>
  <c r="K27" i="234" s="1"/>
  <c r="K28" i="234" s="1"/>
  <c r="K29" i="234" s="1"/>
  <c r="G20" i="235"/>
  <c r="G21" i="235" s="1"/>
  <c r="G22" i="235" s="1"/>
  <c r="G23" i="235" s="1"/>
  <c r="G24" i="235" s="1"/>
  <c r="G25" i="235" s="1"/>
  <c r="W46" i="236"/>
  <c r="H21" i="238"/>
  <c r="H22" i="238" s="1"/>
  <c r="H23" i="238" s="1"/>
  <c r="H24" i="238" s="1"/>
  <c r="H25" i="238" s="1"/>
  <c r="H26" i="238" s="1"/>
  <c r="C35" i="239"/>
  <c r="U36" i="239"/>
  <c r="U37" i="239" s="1"/>
  <c r="C37" i="239" s="1"/>
  <c r="P31" i="239"/>
  <c r="P32" i="239" s="1"/>
  <c r="P33" i="239" s="1"/>
  <c r="P34" i="239" s="1"/>
  <c r="C34" i="239" s="1"/>
  <c r="O30" i="239"/>
  <c r="O31" i="239" s="1"/>
  <c r="O32" i="239" s="1"/>
  <c r="O33" i="239" s="1"/>
  <c r="E18" i="239"/>
  <c r="E19" i="239" s="1"/>
  <c r="E20" i="239" s="1"/>
  <c r="E21" i="239" s="1"/>
  <c r="E22" i="239" s="1"/>
  <c r="E23" i="239" s="1"/>
  <c r="G26" i="239"/>
  <c r="F18" i="239"/>
  <c r="H27" i="239"/>
  <c r="E17" i="239"/>
  <c r="G20" i="239"/>
  <c r="G21" i="239" s="1"/>
  <c r="G22" i="239" s="1"/>
  <c r="G23" i="239" s="1"/>
  <c r="G24" i="239" s="1"/>
  <c r="G25" i="239" s="1"/>
  <c r="H20" i="239"/>
  <c r="C14" i="239"/>
  <c r="M25" i="239"/>
  <c r="M26" i="239"/>
  <c r="M27" i="239" s="1"/>
  <c r="M28" i="239" s="1"/>
  <c r="M29" i="239" s="1"/>
  <c r="M30" i="239" s="1"/>
  <c r="M31" i="239" s="1"/>
  <c r="S34" i="238"/>
  <c r="S35" i="238" s="1"/>
  <c r="S36" i="238" s="1"/>
  <c r="S37" i="238" s="1"/>
  <c r="R36" i="238"/>
  <c r="R46" i="238" s="1"/>
  <c r="C33" i="238"/>
  <c r="U36" i="238"/>
  <c r="U37" i="238" s="1"/>
  <c r="V37" i="238"/>
  <c r="V46" i="238" s="1"/>
  <c r="N29" i="238"/>
  <c r="N30" i="238" s="1"/>
  <c r="N31" i="238" s="1"/>
  <c r="N32" i="238" s="1"/>
  <c r="F18" i="238"/>
  <c r="D17" i="238"/>
  <c r="H20" i="238"/>
  <c r="K23" i="238"/>
  <c r="K24" i="238"/>
  <c r="K25" i="238" s="1"/>
  <c r="K26" i="238" s="1"/>
  <c r="K27" i="238" s="1"/>
  <c r="K28" i="238" s="1"/>
  <c r="K29" i="238" s="1"/>
  <c r="K30" i="238"/>
  <c r="E18" i="238"/>
  <c r="E19" i="238" s="1"/>
  <c r="E20" i="238" s="1"/>
  <c r="E21" i="238" s="1"/>
  <c r="E22" i="238" s="1"/>
  <c r="E23" i="238" s="1"/>
  <c r="G20" i="238"/>
  <c r="G21" i="238" s="1"/>
  <c r="G22" i="238" s="1"/>
  <c r="G23" i="238" s="1"/>
  <c r="G24" i="238" s="1"/>
  <c r="G25" i="238" s="1"/>
  <c r="E17" i="238"/>
  <c r="F19" i="238"/>
  <c r="F20" i="238" s="1"/>
  <c r="F21" i="238" s="1"/>
  <c r="F22" i="238" s="1"/>
  <c r="F23" i="238" s="1"/>
  <c r="F24" i="238" s="1"/>
  <c r="D23" i="238"/>
  <c r="L24" i="238"/>
  <c r="L25" i="238"/>
  <c r="L26" i="238" s="1"/>
  <c r="L27" i="238" s="1"/>
  <c r="L28" i="238" s="1"/>
  <c r="L29" i="238" s="1"/>
  <c r="L30" i="238" s="1"/>
  <c r="L31" i="238"/>
  <c r="C14" i="238"/>
  <c r="E24" i="238"/>
  <c r="M25" i="238"/>
  <c r="M26" i="238"/>
  <c r="M27" i="238" s="1"/>
  <c r="M28" i="238" s="1"/>
  <c r="M29" i="238" s="1"/>
  <c r="M30" i="238" s="1"/>
  <c r="M31" i="238" s="1"/>
  <c r="M32" i="238"/>
  <c r="V37" i="237"/>
  <c r="V46" i="237" s="1"/>
  <c r="U36" i="237"/>
  <c r="U37" i="237" s="1"/>
  <c r="N29" i="237"/>
  <c r="N30" i="237" s="1"/>
  <c r="N31" i="237" s="1"/>
  <c r="N32" i="237" s="1"/>
  <c r="C33" i="237"/>
  <c r="C34" i="237"/>
  <c r="R36" i="237"/>
  <c r="R46" i="237" s="1"/>
  <c r="C35" i="237"/>
  <c r="F18" i="237"/>
  <c r="G20" i="237"/>
  <c r="G21" i="237" s="1"/>
  <c r="G22" i="237" s="1"/>
  <c r="G23" i="237" s="1"/>
  <c r="G24" i="237" s="1"/>
  <c r="G25" i="237" s="1"/>
  <c r="D17" i="237"/>
  <c r="H20" i="237"/>
  <c r="K23" i="237"/>
  <c r="K24" i="237"/>
  <c r="K25" i="237" s="1"/>
  <c r="K26" i="237" s="1"/>
  <c r="K27" i="237" s="1"/>
  <c r="K28" i="237" s="1"/>
  <c r="K29" i="237" s="1"/>
  <c r="K30" i="237"/>
  <c r="E17" i="237"/>
  <c r="F19" i="237"/>
  <c r="F20" i="237" s="1"/>
  <c r="F21" i="237" s="1"/>
  <c r="F22" i="237" s="1"/>
  <c r="F23" i="237" s="1"/>
  <c r="F24" i="237" s="1"/>
  <c r="D23" i="237"/>
  <c r="L24" i="237"/>
  <c r="L25" i="237"/>
  <c r="L26" i="237" s="1"/>
  <c r="L27" i="237" s="1"/>
  <c r="L28" i="237" s="1"/>
  <c r="L29" i="237" s="1"/>
  <c r="L30" i="237" s="1"/>
  <c r="L31" i="237"/>
  <c r="C14" i="237"/>
  <c r="I245" i="1" s="1"/>
  <c r="E24" i="237"/>
  <c r="M25" i="237"/>
  <c r="M26" i="237"/>
  <c r="M27" i="237" s="1"/>
  <c r="M28" i="237" s="1"/>
  <c r="M29" i="237" s="1"/>
  <c r="M30" i="237" s="1"/>
  <c r="M31" i="237" s="1"/>
  <c r="E18" i="237"/>
  <c r="E19" i="237" s="1"/>
  <c r="E20" i="237" s="1"/>
  <c r="E21" i="237" s="1"/>
  <c r="E22" i="237" s="1"/>
  <c r="E23" i="237" s="1"/>
  <c r="U36" i="236"/>
  <c r="U37" i="236" s="1"/>
  <c r="S34" i="236"/>
  <c r="S35" i="236" s="1"/>
  <c r="S36" i="236" s="1"/>
  <c r="S37" i="236" s="1"/>
  <c r="N29" i="236"/>
  <c r="N30" i="236" s="1"/>
  <c r="N31" i="236" s="1"/>
  <c r="N32" i="236" s="1"/>
  <c r="R36" i="236"/>
  <c r="C33" i="236"/>
  <c r="T46" i="236"/>
  <c r="Q46" i="236"/>
  <c r="V37" i="236"/>
  <c r="V46" i="236" s="1"/>
  <c r="O46" i="236"/>
  <c r="G20" i="236"/>
  <c r="G21" i="236" s="1"/>
  <c r="G22" i="236" s="1"/>
  <c r="G23" i="236" s="1"/>
  <c r="G24" i="236" s="1"/>
  <c r="G25" i="236" s="1"/>
  <c r="D17" i="236"/>
  <c r="K23" i="236"/>
  <c r="K24" i="236"/>
  <c r="K25" i="236" s="1"/>
  <c r="K26" i="236" s="1"/>
  <c r="K27" i="236" s="1"/>
  <c r="K28" i="236" s="1"/>
  <c r="K29" i="236" s="1"/>
  <c r="K30" i="236"/>
  <c r="E18" i="236"/>
  <c r="E19" i="236" s="1"/>
  <c r="E20" i="236" s="1"/>
  <c r="E21" i="236" s="1"/>
  <c r="E22" i="236" s="1"/>
  <c r="E23" i="236" s="1"/>
  <c r="F18" i="236"/>
  <c r="E17" i="236"/>
  <c r="F19" i="236"/>
  <c r="F20" i="236" s="1"/>
  <c r="F21" i="236" s="1"/>
  <c r="F22" i="236" s="1"/>
  <c r="F23" i="236" s="1"/>
  <c r="F24" i="236" s="1"/>
  <c r="D23" i="236"/>
  <c r="L24" i="236"/>
  <c r="L25" i="236"/>
  <c r="L26" i="236" s="1"/>
  <c r="L27" i="236" s="1"/>
  <c r="L28" i="236" s="1"/>
  <c r="L29" i="236" s="1"/>
  <c r="L30" i="236" s="1"/>
  <c r="L31" i="236"/>
  <c r="E24" i="236"/>
  <c r="M25" i="236"/>
  <c r="M26" i="236"/>
  <c r="M27" i="236" s="1"/>
  <c r="M28" i="236" s="1"/>
  <c r="M29" i="236" s="1"/>
  <c r="M30" i="236" s="1"/>
  <c r="M31" i="236" s="1"/>
  <c r="M32" i="236"/>
  <c r="V43" i="235"/>
  <c r="C34" i="235"/>
  <c r="C34" i="234"/>
  <c r="P43" i="235"/>
  <c r="S43" i="235"/>
  <c r="T36" i="235"/>
  <c r="T37" i="235" s="1"/>
  <c r="U36" i="235"/>
  <c r="U37" i="235" s="1"/>
  <c r="O30" i="235"/>
  <c r="O31" i="235" s="1"/>
  <c r="O32" i="235" s="1"/>
  <c r="O33" i="235" s="1"/>
  <c r="C33" i="235" s="1"/>
  <c r="C35" i="235"/>
  <c r="D19" i="235"/>
  <c r="R43" i="235"/>
  <c r="F18" i="235"/>
  <c r="C18" i="235" s="1"/>
  <c r="H27" i="235"/>
  <c r="D16" i="235"/>
  <c r="C16" i="235" s="1"/>
  <c r="H21" i="235"/>
  <c r="H22" i="235" s="1"/>
  <c r="H23" i="235" s="1"/>
  <c r="H24" i="235" s="1"/>
  <c r="H25" i="235" s="1"/>
  <c r="H26" i="235" s="1"/>
  <c r="I22" i="235"/>
  <c r="I23" i="235" s="1"/>
  <c r="I24" i="235" s="1"/>
  <c r="I25" i="235" s="1"/>
  <c r="I26" i="235" s="1"/>
  <c r="I27" i="235" s="1"/>
  <c r="I28" i="235"/>
  <c r="E17" i="235"/>
  <c r="C17" i="235" s="1"/>
  <c r="F19" i="235"/>
  <c r="F20" i="235" s="1"/>
  <c r="F21" i="235" s="1"/>
  <c r="F22" i="235" s="1"/>
  <c r="F23" i="235" s="1"/>
  <c r="F24" i="235" s="1"/>
  <c r="D23" i="235"/>
  <c r="L24" i="235"/>
  <c r="L25" i="235"/>
  <c r="L26" i="235" s="1"/>
  <c r="L27" i="235" s="1"/>
  <c r="L28" i="235" s="1"/>
  <c r="L29" i="235" s="1"/>
  <c r="L30" i="235" s="1"/>
  <c r="L31" i="235"/>
  <c r="H20" i="235"/>
  <c r="C14" i="235"/>
  <c r="E24" i="235"/>
  <c r="M25" i="235"/>
  <c r="M26" i="235"/>
  <c r="M27" i="235" s="1"/>
  <c r="M28" i="235" s="1"/>
  <c r="M29" i="235" s="1"/>
  <c r="M30" i="235" s="1"/>
  <c r="M31" i="235" s="1"/>
  <c r="N29" i="234"/>
  <c r="N30" i="234" s="1"/>
  <c r="N31" i="234" s="1"/>
  <c r="N32" i="234" s="1"/>
  <c r="C35" i="234"/>
  <c r="C38" i="234"/>
  <c r="O30" i="234"/>
  <c r="O31" i="234" s="1"/>
  <c r="O32" i="234" s="1"/>
  <c r="O33" i="234" s="1"/>
  <c r="C33" i="234" s="1"/>
  <c r="E19" i="234"/>
  <c r="E20" i="234" s="1"/>
  <c r="E21" i="234" s="1"/>
  <c r="E22" i="234" s="1"/>
  <c r="E23" i="234" s="1"/>
  <c r="P43" i="234"/>
  <c r="U36" i="234"/>
  <c r="U37" i="234" s="1"/>
  <c r="Q43" i="234"/>
  <c r="T43" i="234"/>
  <c r="F18" i="234"/>
  <c r="G20" i="234"/>
  <c r="G21" i="234" s="1"/>
  <c r="G22" i="234" s="1"/>
  <c r="G23" i="234" s="1"/>
  <c r="G24" i="234" s="1"/>
  <c r="G25" i="234" s="1"/>
  <c r="H20" i="234"/>
  <c r="C14" i="234"/>
  <c r="I212" i="1" s="1"/>
  <c r="G19" i="234"/>
  <c r="E24" i="234"/>
  <c r="M25" i="234"/>
  <c r="M26" i="234"/>
  <c r="M27" i="234" s="1"/>
  <c r="M28" i="234" s="1"/>
  <c r="M29" i="234" s="1"/>
  <c r="M30" i="234" s="1"/>
  <c r="M31" i="234" s="1"/>
  <c r="F25" i="234"/>
  <c r="Y43" i="233"/>
  <c r="X43" i="233"/>
  <c r="V43" i="233"/>
  <c r="D18" i="233"/>
  <c r="C37" i="233"/>
  <c r="T43" i="233"/>
  <c r="U43" i="233"/>
  <c r="O43" i="233"/>
  <c r="R36" i="233"/>
  <c r="C36" i="233" s="1"/>
  <c r="W35" i="233"/>
  <c r="C35" i="233" s="1"/>
  <c r="H27" i="233"/>
  <c r="C14" i="233"/>
  <c r="I211" i="1" s="1"/>
  <c r="D16" i="233"/>
  <c r="H21" i="233"/>
  <c r="H22" i="233" s="1"/>
  <c r="H23" i="233" s="1"/>
  <c r="H24" i="233" s="1"/>
  <c r="H25" i="233" s="1"/>
  <c r="H26" i="233" s="1"/>
  <c r="I22" i="233"/>
  <c r="I23" i="233" s="1"/>
  <c r="I24" i="233" s="1"/>
  <c r="I25" i="233" s="1"/>
  <c r="I26" i="233" s="1"/>
  <c r="I27" i="233" s="1"/>
  <c r="I28" i="233"/>
  <c r="W38" i="233"/>
  <c r="C38" i="233" s="1"/>
  <c r="G26" i="233"/>
  <c r="G20" i="233"/>
  <c r="G21" i="233" s="1"/>
  <c r="G22" i="233" s="1"/>
  <c r="G23" i="233" s="1"/>
  <c r="G24" i="233" s="1"/>
  <c r="G25" i="233" s="1"/>
  <c r="J22" i="233"/>
  <c r="J23" i="233"/>
  <c r="J24" i="233" s="1"/>
  <c r="J25" i="233" s="1"/>
  <c r="J26" i="233" s="1"/>
  <c r="J27" i="233" s="1"/>
  <c r="J28" i="233" s="1"/>
  <c r="J29" i="233"/>
  <c r="K23" i="233"/>
  <c r="K24" i="233"/>
  <c r="K25" i="233" s="1"/>
  <c r="K26" i="233" s="1"/>
  <c r="K27" i="233" s="1"/>
  <c r="K28" i="233" s="1"/>
  <c r="K29" i="233" s="1"/>
  <c r="K30" i="233"/>
  <c r="Y41" i="79"/>
  <c r="F46" i="238" l="1"/>
  <c r="H46" i="237"/>
  <c r="H46" i="238"/>
  <c r="C32" i="240"/>
  <c r="C32" i="237"/>
  <c r="I46" i="237"/>
  <c r="I46" i="240"/>
  <c r="G46" i="237"/>
  <c r="E48" i="241"/>
  <c r="N53" i="241" s="1"/>
  <c r="F46" i="239"/>
  <c r="K46" i="240"/>
  <c r="L46" i="239"/>
  <c r="J48" i="242"/>
  <c r="J46" i="237"/>
  <c r="L46" i="237"/>
  <c r="K46" i="237"/>
  <c r="E46" i="239"/>
  <c r="N51" i="239" s="1"/>
  <c r="E46" i="240"/>
  <c r="N51" i="240" s="1"/>
  <c r="J46" i="240"/>
  <c r="K48" i="241"/>
  <c r="E48" i="242"/>
  <c r="N53" i="242" s="1"/>
  <c r="K46" i="239"/>
  <c r="J48" i="241"/>
  <c r="G46" i="240"/>
  <c r="E46" i="237"/>
  <c r="N51" i="237" s="1"/>
  <c r="I46" i="239"/>
  <c r="J46" i="238"/>
  <c r="G46" i="238"/>
  <c r="L46" i="238"/>
  <c r="K46" i="238"/>
  <c r="H46" i="239"/>
  <c r="J46" i="239"/>
  <c r="M48" i="242"/>
  <c r="K48" i="242"/>
  <c r="L48" i="241"/>
  <c r="G46" i="239"/>
  <c r="C37" i="241"/>
  <c r="O46" i="239"/>
  <c r="M46" i="238"/>
  <c r="M46" i="239"/>
  <c r="C37" i="242"/>
  <c r="U46" i="238"/>
  <c r="H48" i="241"/>
  <c r="M46" i="240"/>
  <c r="F46" i="240"/>
  <c r="L46" i="240"/>
  <c r="S46" i="240"/>
  <c r="G48" i="242"/>
  <c r="M46" i="237"/>
  <c r="F46" i="237"/>
  <c r="C36" i="242"/>
  <c r="H48" i="242"/>
  <c r="E46" i="238"/>
  <c r="N51" i="238" s="1"/>
  <c r="H46" i="240"/>
  <c r="G48" i="241"/>
  <c r="L48" i="242"/>
  <c r="I48" i="242"/>
  <c r="I48" i="241"/>
  <c r="W148" i="79"/>
  <c r="F48" i="242"/>
  <c r="C24" i="242"/>
  <c r="C17" i="242"/>
  <c r="W147" i="79"/>
  <c r="F48" i="241"/>
  <c r="N46" i="240"/>
  <c r="N46" i="237"/>
  <c r="C34" i="242"/>
  <c r="C25" i="242"/>
  <c r="U46" i="239"/>
  <c r="I46" i="238"/>
  <c r="W149" i="79"/>
  <c r="C32" i="241"/>
  <c r="U46" i="240"/>
  <c r="C25" i="241"/>
  <c r="C24" i="241"/>
  <c r="C27" i="241"/>
  <c r="C27" i="242"/>
  <c r="W146" i="79"/>
  <c r="U46" i="237"/>
  <c r="S46" i="238"/>
  <c r="C32" i="242"/>
  <c r="S48" i="242"/>
  <c r="C28" i="242"/>
  <c r="C26" i="242"/>
  <c r="P46" i="239"/>
  <c r="W143" i="79"/>
  <c r="N48" i="242"/>
  <c r="C23" i="241"/>
  <c r="C26" i="241"/>
  <c r="C31" i="242"/>
  <c r="W144" i="79"/>
  <c r="W145" i="79"/>
  <c r="U48" i="242"/>
  <c r="N48" i="241"/>
  <c r="D18" i="241"/>
  <c r="C17" i="241"/>
  <c r="C30" i="242"/>
  <c r="C29" i="242"/>
  <c r="C23" i="242"/>
  <c r="C35" i="242"/>
  <c r="N46" i="238"/>
  <c r="Y123" i="79"/>
  <c r="Y151" i="79" s="1"/>
  <c r="C151" i="79" s="1"/>
  <c r="C41" i="79"/>
  <c r="J46" i="236"/>
  <c r="O43" i="234"/>
  <c r="C32" i="235"/>
  <c r="C36" i="236"/>
  <c r="C35" i="236"/>
  <c r="F43" i="234"/>
  <c r="C31" i="235"/>
  <c r="C20" i="243"/>
  <c r="D21" i="243"/>
  <c r="C32" i="234"/>
  <c r="S46" i="236"/>
  <c r="C17" i="239"/>
  <c r="F43" i="235"/>
  <c r="I46" i="236"/>
  <c r="L43" i="234"/>
  <c r="N43" i="234"/>
  <c r="C32" i="236"/>
  <c r="H46" i="236"/>
  <c r="C36" i="237"/>
  <c r="C18" i="234"/>
  <c r="C29" i="240"/>
  <c r="C37" i="235"/>
  <c r="M46" i="236"/>
  <c r="F46" i="236"/>
  <c r="L43" i="233"/>
  <c r="C17" i="234"/>
  <c r="D18" i="242"/>
  <c r="K43" i="234"/>
  <c r="U46" i="236"/>
  <c r="C31" i="240"/>
  <c r="C28" i="240"/>
  <c r="R7" i="242"/>
  <c r="I254" i="1" s="1"/>
  <c r="C30" i="233"/>
  <c r="H43" i="234"/>
  <c r="C31" i="237"/>
  <c r="F43" i="233"/>
  <c r="C37" i="240"/>
  <c r="C23" i="240"/>
  <c r="C28" i="234"/>
  <c r="E43" i="233"/>
  <c r="N48" i="233" s="1"/>
  <c r="C26" i="240"/>
  <c r="R7" i="241"/>
  <c r="I253" i="1" s="1"/>
  <c r="K43" i="233"/>
  <c r="E43" i="234"/>
  <c r="N48" i="234" s="1"/>
  <c r="C30" i="240"/>
  <c r="M28" i="241"/>
  <c r="C28" i="241" s="1"/>
  <c r="C29" i="233"/>
  <c r="R7" i="236"/>
  <c r="J43" i="235"/>
  <c r="K46" i="236"/>
  <c r="L46" i="236"/>
  <c r="C31" i="239"/>
  <c r="C28" i="233"/>
  <c r="N46" i="236"/>
  <c r="I43" i="234"/>
  <c r="R7" i="240"/>
  <c r="I248" i="1" s="1"/>
  <c r="J43" i="233"/>
  <c r="G43" i="234"/>
  <c r="D19" i="234"/>
  <c r="D20" i="234" s="1"/>
  <c r="C30" i="235"/>
  <c r="C26" i="235"/>
  <c r="C36" i="238"/>
  <c r="G43" i="235"/>
  <c r="C25" i="240"/>
  <c r="C27" i="240"/>
  <c r="C25" i="233"/>
  <c r="C30" i="234"/>
  <c r="L43" i="235"/>
  <c r="U43" i="235"/>
  <c r="C37" i="236"/>
  <c r="C25" i="237"/>
  <c r="C37" i="237"/>
  <c r="C35" i="238"/>
  <c r="J43" i="234"/>
  <c r="C27" i="234"/>
  <c r="C26" i="233"/>
  <c r="C26" i="234"/>
  <c r="C23" i="236"/>
  <c r="C25" i="239"/>
  <c r="C24" i="239"/>
  <c r="C24" i="240"/>
  <c r="D18" i="240"/>
  <c r="C17" i="240"/>
  <c r="C27" i="233"/>
  <c r="M43" i="235"/>
  <c r="C23" i="234"/>
  <c r="H43" i="233"/>
  <c r="I43" i="233"/>
  <c r="C29" i="235"/>
  <c r="C35" i="240"/>
  <c r="C25" i="234"/>
  <c r="C24" i="235"/>
  <c r="K43" i="235"/>
  <c r="E46" i="236"/>
  <c r="N51" i="236" s="1"/>
  <c r="C25" i="236"/>
  <c r="C25" i="238"/>
  <c r="C34" i="238"/>
  <c r="C27" i="239"/>
  <c r="C34" i="240"/>
  <c r="M43" i="233"/>
  <c r="C36" i="240"/>
  <c r="R7" i="239"/>
  <c r="I247" i="1" s="1"/>
  <c r="C33" i="239"/>
  <c r="D20" i="239"/>
  <c r="C19" i="239"/>
  <c r="C28" i="239"/>
  <c r="C26" i="239"/>
  <c r="C18" i="239"/>
  <c r="C23" i="239"/>
  <c r="C36" i="239"/>
  <c r="C30" i="239"/>
  <c r="C32" i="239"/>
  <c r="C29" i="239"/>
  <c r="C27" i="238"/>
  <c r="R7" i="238"/>
  <c r="I246" i="1" s="1"/>
  <c r="C31" i="238"/>
  <c r="C26" i="238"/>
  <c r="C37" i="238"/>
  <c r="D18" i="238"/>
  <c r="C17" i="238"/>
  <c r="C30" i="238"/>
  <c r="C24" i="238"/>
  <c r="C28" i="238"/>
  <c r="C29" i="238"/>
  <c r="C32" i="238"/>
  <c r="C23" i="238"/>
  <c r="C27" i="237"/>
  <c r="D18" i="237"/>
  <c r="C17" i="237"/>
  <c r="C24" i="237"/>
  <c r="R7" i="237"/>
  <c r="C23" i="237"/>
  <c r="C30" i="237"/>
  <c r="C26" i="237"/>
  <c r="C29" i="237"/>
  <c r="C28" i="237"/>
  <c r="G46" i="236"/>
  <c r="C24" i="236"/>
  <c r="C30" i="236"/>
  <c r="C34" i="236"/>
  <c r="C28" i="236"/>
  <c r="C31" i="236"/>
  <c r="C29" i="236"/>
  <c r="R46" i="236"/>
  <c r="C26" i="236"/>
  <c r="D18" i="236"/>
  <c r="C17" i="236"/>
  <c r="C27" i="236"/>
  <c r="C37" i="234"/>
  <c r="V43" i="234"/>
  <c r="R7" i="235"/>
  <c r="I213" i="1" s="1"/>
  <c r="C28" i="235"/>
  <c r="I43" i="235"/>
  <c r="D20" i="235"/>
  <c r="C19" i="235"/>
  <c r="C36" i="235"/>
  <c r="H43" i="235"/>
  <c r="C25" i="235"/>
  <c r="C23" i="235"/>
  <c r="O43" i="235"/>
  <c r="T43" i="235"/>
  <c r="E43" i="235"/>
  <c r="N48" i="235" s="1"/>
  <c r="C27" i="235"/>
  <c r="R7" i="234"/>
  <c r="U43" i="234"/>
  <c r="C31" i="234"/>
  <c r="C29" i="234"/>
  <c r="M43" i="234"/>
  <c r="C36" i="234"/>
  <c r="C24" i="234"/>
  <c r="R7" i="233"/>
  <c r="W43" i="233"/>
  <c r="D19" i="233"/>
  <c r="C18" i="233"/>
  <c r="C23" i="233"/>
  <c r="C16" i="233"/>
  <c r="R43" i="233"/>
  <c r="G43" i="233"/>
  <c r="C24" i="233"/>
  <c r="X14" i="184"/>
  <c r="X14" i="167"/>
  <c r="Y149" i="79" l="1"/>
  <c r="Y148" i="79"/>
  <c r="C18" i="242"/>
  <c r="Y150" i="79"/>
  <c r="D19" i="241"/>
  <c r="C18" i="241"/>
  <c r="Y145" i="79"/>
  <c r="Y152" i="79"/>
  <c r="C152" i="79" s="1"/>
  <c r="Y147" i="79"/>
  <c r="X42" i="184"/>
  <c r="C42" i="184" s="1"/>
  <c r="X43" i="184"/>
  <c r="C43" i="184" s="1"/>
  <c r="X42" i="167"/>
  <c r="C42" i="167" s="1"/>
  <c r="X43" i="167"/>
  <c r="X40" i="167"/>
  <c r="C40" i="167" s="1"/>
  <c r="X41" i="167"/>
  <c r="C41" i="167" s="1"/>
  <c r="X40" i="184"/>
  <c r="C40" i="184" s="1"/>
  <c r="X41" i="184"/>
  <c r="C41" i="184" s="1"/>
  <c r="X37" i="184"/>
  <c r="X38" i="184"/>
  <c r="X36" i="184"/>
  <c r="X39" i="184"/>
  <c r="C39" i="184" s="1"/>
  <c r="X36" i="167"/>
  <c r="X39" i="167"/>
  <c r="C39" i="167" s="1"/>
  <c r="X38" i="167"/>
  <c r="C38" i="167" s="1"/>
  <c r="X37" i="167"/>
  <c r="D22" i="243"/>
  <c r="C22" i="243" s="1"/>
  <c r="C21" i="243"/>
  <c r="D19" i="242"/>
  <c r="C19" i="242" s="1"/>
  <c r="M29" i="241"/>
  <c r="C29" i="241" s="1"/>
  <c r="C18" i="240"/>
  <c r="D19" i="240"/>
  <c r="C19" i="234"/>
  <c r="C20" i="239"/>
  <c r="D21" i="239"/>
  <c r="D19" i="238"/>
  <c r="C18" i="238"/>
  <c r="C18" i="237"/>
  <c r="D19" i="237"/>
  <c r="C18" i="236"/>
  <c r="D19" i="236"/>
  <c r="C20" i="235"/>
  <c r="D21" i="235"/>
  <c r="C20" i="234"/>
  <c r="D21" i="234"/>
  <c r="D20" i="233"/>
  <c r="C19" i="233"/>
  <c r="W14" i="130"/>
  <c r="W42" i="130" s="1"/>
  <c r="C42" i="130" s="1"/>
  <c r="W14" i="231"/>
  <c r="W42" i="231" s="1"/>
  <c r="C42" i="231" s="1"/>
  <c r="W14" i="230"/>
  <c r="W42" i="230" s="1"/>
  <c r="C42" i="230" s="1"/>
  <c r="AA220" i="1"/>
  <c r="Z44" i="232"/>
  <c r="X38" i="232"/>
  <c r="V38" i="232"/>
  <c r="Y37" i="232"/>
  <c r="Y44" i="232" s="1"/>
  <c r="X37" i="232"/>
  <c r="R37" i="232"/>
  <c r="X36" i="232"/>
  <c r="Q36" i="232"/>
  <c r="V35" i="232"/>
  <c r="V36" i="232" s="1"/>
  <c r="V37" i="232" s="1"/>
  <c r="Q35" i="232"/>
  <c r="P35" i="232"/>
  <c r="V34" i="232"/>
  <c r="U34" i="232"/>
  <c r="U35" i="232" s="1"/>
  <c r="U36" i="232" s="1"/>
  <c r="U37" i="232" s="1"/>
  <c r="T34" i="232"/>
  <c r="T35" i="232" s="1"/>
  <c r="T36" i="232" s="1"/>
  <c r="T37" i="232" s="1"/>
  <c r="O34" i="232"/>
  <c r="U33" i="232"/>
  <c r="T33" i="232"/>
  <c r="N33" i="232"/>
  <c r="T32" i="232"/>
  <c r="S32" i="232"/>
  <c r="S33" i="232" s="1"/>
  <c r="S34" i="232" s="1"/>
  <c r="S35" i="232" s="1"/>
  <c r="S36" i="232" s="1"/>
  <c r="S37" i="232" s="1"/>
  <c r="S31" i="232"/>
  <c r="R31" i="232"/>
  <c r="R32" i="232" s="1"/>
  <c r="R33" i="232" s="1"/>
  <c r="R34" i="232" s="1"/>
  <c r="R35" i="232" s="1"/>
  <c r="R30" i="232"/>
  <c r="Q30" i="232"/>
  <c r="Q31" i="232" s="1"/>
  <c r="Q32" i="232" s="1"/>
  <c r="Q33" i="232" s="1"/>
  <c r="Q34" i="232" s="1"/>
  <c r="Q29" i="232"/>
  <c r="P29" i="232"/>
  <c r="P30" i="232" s="1"/>
  <c r="P31" i="232" s="1"/>
  <c r="P32" i="232" s="1"/>
  <c r="P33" i="232" s="1"/>
  <c r="P34" i="232" s="1"/>
  <c r="P28" i="232"/>
  <c r="O28" i="232"/>
  <c r="O29" i="232" s="1"/>
  <c r="O30" i="232" s="1"/>
  <c r="O31" i="232" s="1"/>
  <c r="O32" i="232" s="1"/>
  <c r="O33" i="232" s="1"/>
  <c r="O27" i="232"/>
  <c r="N27" i="232"/>
  <c r="N28" i="232" s="1"/>
  <c r="N29" i="232" s="1"/>
  <c r="N30" i="232" s="1"/>
  <c r="N31" i="232" s="1"/>
  <c r="N32" i="232" s="1"/>
  <c r="N26" i="232"/>
  <c r="M32" i="232"/>
  <c r="K30" i="232"/>
  <c r="I28" i="232"/>
  <c r="G26" i="232"/>
  <c r="E24" i="232"/>
  <c r="W14" i="96"/>
  <c r="C14" i="96" s="1"/>
  <c r="AA222" i="1"/>
  <c r="AA205" i="1"/>
  <c r="AA204" i="1"/>
  <c r="AA200" i="1"/>
  <c r="AA199" i="1"/>
  <c r="AA198" i="1"/>
  <c r="AA184" i="1"/>
  <c r="AA125" i="1"/>
  <c r="AA120" i="1"/>
  <c r="C46" i="167" l="1"/>
  <c r="C43" i="167"/>
  <c r="C46" i="243"/>
  <c r="D46" i="243"/>
  <c r="B46" i="243" s="1"/>
  <c r="C19" i="241"/>
  <c r="D20" i="241"/>
  <c r="W40" i="230"/>
  <c r="C40" i="230" s="1"/>
  <c r="W41" i="230"/>
  <c r="C41" i="230" s="1"/>
  <c r="W41" i="96"/>
  <c r="C41" i="96" s="1"/>
  <c r="W42" i="96"/>
  <c r="C42" i="96" s="1"/>
  <c r="W40" i="231"/>
  <c r="C40" i="231" s="1"/>
  <c r="W41" i="231"/>
  <c r="C41" i="231" s="1"/>
  <c r="W40" i="130"/>
  <c r="C40" i="130" s="1"/>
  <c r="W41" i="130"/>
  <c r="C41" i="130" s="1"/>
  <c r="C38" i="232"/>
  <c r="W39" i="96"/>
  <c r="C39" i="96" s="1"/>
  <c r="W35" i="96"/>
  <c r="W36" i="96"/>
  <c r="W38" i="96"/>
  <c r="W37" i="96"/>
  <c r="W40" i="96"/>
  <c r="C40" i="96" s="1"/>
  <c r="AA207" i="1"/>
  <c r="W36" i="231"/>
  <c r="W35" i="231"/>
  <c r="W39" i="231"/>
  <c r="C39" i="231" s="1"/>
  <c r="W38" i="231"/>
  <c r="AA206" i="1"/>
  <c r="W38" i="230"/>
  <c r="W35" i="230"/>
  <c r="W37" i="230"/>
  <c r="W39" i="230"/>
  <c r="C39" i="230" s="1"/>
  <c r="W36" i="230"/>
  <c r="W37" i="130"/>
  <c r="W36" i="130"/>
  <c r="W39" i="130"/>
  <c r="C39" i="130" s="1"/>
  <c r="W35" i="130"/>
  <c r="W38" i="130"/>
  <c r="C38" i="130" s="1"/>
  <c r="C37" i="232"/>
  <c r="D20" i="242"/>
  <c r="C20" i="242" s="1"/>
  <c r="U44" i="232"/>
  <c r="M30" i="241"/>
  <c r="C30" i="241" s="1"/>
  <c r="C32" i="232"/>
  <c r="X44" i="232"/>
  <c r="W44" i="232"/>
  <c r="C14" i="232"/>
  <c r="I220" i="1" s="1"/>
  <c r="C19" i="240"/>
  <c r="D20" i="240"/>
  <c r="D22" i="239"/>
  <c r="D46" i="239" s="1"/>
  <c r="B46" i="239" s="1"/>
  <c r="C21" i="239"/>
  <c r="D20" i="238"/>
  <c r="C19" i="238"/>
  <c r="C19" i="237"/>
  <c r="D20" i="237"/>
  <c r="C19" i="236"/>
  <c r="D20" i="236"/>
  <c r="D22" i="235"/>
  <c r="C21" i="235"/>
  <c r="D22" i="234"/>
  <c r="C22" i="234" s="1"/>
  <c r="C21" i="234"/>
  <c r="C20" i="233"/>
  <c r="D21" i="233"/>
  <c r="V44" i="232"/>
  <c r="C35" i="232"/>
  <c r="R36" i="232"/>
  <c r="C36" i="232" s="1"/>
  <c r="C33" i="232"/>
  <c r="N44" i="232"/>
  <c r="O44" i="232"/>
  <c r="P44" i="232"/>
  <c r="Q44" i="232"/>
  <c r="S44" i="232"/>
  <c r="T44" i="232"/>
  <c r="C34" i="232"/>
  <c r="E17" i="232"/>
  <c r="F18" i="232"/>
  <c r="F19" i="232"/>
  <c r="F20" i="232" s="1"/>
  <c r="F21" i="232" s="1"/>
  <c r="F22" i="232" s="1"/>
  <c r="F23" i="232" s="1"/>
  <c r="F24" i="232" s="1"/>
  <c r="G20" i="232"/>
  <c r="G21" i="232" s="1"/>
  <c r="G22" i="232" s="1"/>
  <c r="G23" i="232" s="1"/>
  <c r="G24" i="232" s="1"/>
  <c r="G25" i="232" s="1"/>
  <c r="I21" i="232"/>
  <c r="J22" i="232"/>
  <c r="D23" i="232"/>
  <c r="J23" i="232"/>
  <c r="J24" i="232" s="1"/>
  <c r="J25" i="232" s="1"/>
  <c r="J26" i="232" s="1"/>
  <c r="J27" i="232" s="1"/>
  <c r="J28" i="232" s="1"/>
  <c r="L24" i="232"/>
  <c r="F25" i="232"/>
  <c r="L25" i="232"/>
  <c r="L26" i="232" s="1"/>
  <c r="L27" i="232" s="1"/>
  <c r="L28" i="232" s="1"/>
  <c r="L29" i="232" s="1"/>
  <c r="L30" i="232" s="1"/>
  <c r="H27" i="232"/>
  <c r="J29" i="232"/>
  <c r="L31" i="232"/>
  <c r="D16" i="232"/>
  <c r="C16" i="232" s="1"/>
  <c r="D17" i="232"/>
  <c r="E18" i="232"/>
  <c r="E19" i="232" s="1"/>
  <c r="E20" i="232" s="1"/>
  <c r="E21" i="232" s="1"/>
  <c r="E22" i="232" s="1"/>
  <c r="E23" i="232" s="1"/>
  <c r="G19" i="232"/>
  <c r="H20" i="232"/>
  <c r="H21" i="232"/>
  <c r="H22" i="232" s="1"/>
  <c r="H23" i="232" s="1"/>
  <c r="H24" i="232" s="1"/>
  <c r="H25" i="232" s="1"/>
  <c r="H26" i="232" s="1"/>
  <c r="I22" i="232"/>
  <c r="I23" i="232" s="1"/>
  <c r="I24" i="232" s="1"/>
  <c r="I25" i="232" s="1"/>
  <c r="I26" i="232" s="1"/>
  <c r="I27" i="232" s="1"/>
  <c r="K23" i="232"/>
  <c r="K24" i="232"/>
  <c r="K25" i="232" s="1"/>
  <c r="K26" i="232" s="1"/>
  <c r="K27" i="232" s="1"/>
  <c r="K28" i="232" s="1"/>
  <c r="K29" i="232" s="1"/>
  <c r="M25" i="232"/>
  <c r="M26" i="232"/>
  <c r="M27" i="232" s="1"/>
  <c r="M28" i="232" s="1"/>
  <c r="M29" i="232" s="1"/>
  <c r="M30" i="232" s="1"/>
  <c r="M31" i="232" s="1"/>
  <c r="V14" i="63"/>
  <c r="V14" i="62"/>
  <c r="Y182" i="1"/>
  <c r="Y181" i="1"/>
  <c r="Y180" i="1"/>
  <c r="Y179" i="1"/>
  <c r="U14" i="108"/>
  <c r="U40" i="108" s="1"/>
  <c r="C40" i="108" s="1"/>
  <c r="Y185" i="1"/>
  <c r="Y177" i="1"/>
  <c r="U14" i="132"/>
  <c r="Y176" i="1"/>
  <c r="C20" i="241" l="1"/>
  <c r="D21" i="241"/>
  <c r="E44" i="232"/>
  <c r="N49" i="232" s="1"/>
  <c r="V40" i="62"/>
  <c r="C40" i="62" s="1"/>
  <c r="V41" i="62"/>
  <c r="C41" i="62" s="1"/>
  <c r="V40" i="63"/>
  <c r="C40" i="63" s="1"/>
  <c r="V41" i="63"/>
  <c r="C41" i="63" s="1"/>
  <c r="R7" i="232"/>
  <c r="U37" i="108"/>
  <c r="U39" i="108"/>
  <c r="C39" i="108" s="1"/>
  <c r="U38" i="108"/>
  <c r="U38" i="132"/>
  <c r="U37" i="132"/>
  <c r="U39" i="132"/>
  <c r="C39" i="132" s="1"/>
  <c r="V38" i="62"/>
  <c r="V39" i="62"/>
  <c r="C39" i="62" s="1"/>
  <c r="V37" i="62"/>
  <c r="V35" i="62"/>
  <c r="V36" i="62"/>
  <c r="V39" i="63"/>
  <c r="C39" i="63" s="1"/>
  <c r="V35" i="63"/>
  <c r="V38" i="63"/>
  <c r="V37" i="63"/>
  <c r="V36" i="63"/>
  <c r="S7" i="243"/>
  <c r="C48" i="243"/>
  <c r="M44" i="232"/>
  <c r="C28" i="232"/>
  <c r="D21" i="242"/>
  <c r="M31" i="241"/>
  <c r="C30" i="232"/>
  <c r="D43" i="234"/>
  <c r="B43" i="234" s="1"/>
  <c r="C26" i="232"/>
  <c r="H44" i="232"/>
  <c r="C24" i="232"/>
  <c r="R44" i="232"/>
  <c r="G44" i="232"/>
  <c r="F44" i="232"/>
  <c r="C20" i="240"/>
  <c r="D21" i="240"/>
  <c r="L44" i="232"/>
  <c r="K44" i="232"/>
  <c r="J44" i="232"/>
  <c r="C22" i="239"/>
  <c r="C46" i="239" s="1"/>
  <c r="C20" i="238"/>
  <c r="D21" i="238"/>
  <c r="C20" i="237"/>
  <c r="D21" i="237"/>
  <c r="C20" i="236"/>
  <c r="D21" i="236"/>
  <c r="C22" i="235"/>
  <c r="C43" i="235" s="1"/>
  <c r="D43" i="235"/>
  <c r="B43" i="235" s="1"/>
  <c r="C43" i="234"/>
  <c r="C21" i="233"/>
  <c r="D22" i="233"/>
  <c r="C22" i="233" s="1"/>
  <c r="D18" i="232"/>
  <c r="C17" i="232"/>
  <c r="I44" i="232"/>
  <c r="C29" i="232"/>
  <c r="C23" i="232"/>
  <c r="C31" i="232"/>
  <c r="C27" i="232"/>
  <c r="C25" i="232"/>
  <c r="Y175" i="1"/>
  <c r="Y174" i="1"/>
  <c r="Y173" i="1"/>
  <c r="U40" i="126"/>
  <c r="C40" i="126" s="1"/>
  <c r="C21" i="241" l="1"/>
  <c r="D22" i="241"/>
  <c r="C22" i="241" s="1"/>
  <c r="C31" i="241"/>
  <c r="M48" i="241"/>
  <c r="C21" i="242"/>
  <c r="U38" i="126"/>
  <c r="U34" i="126"/>
  <c r="U35" i="126"/>
  <c r="U37" i="126"/>
  <c r="U33" i="126"/>
  <c r="U36" i="126"/>
  <c r="U39" i="126"/>
  <c r="C39" i="126" s="1"/>
  <c r="T7" i="243"/>
  <c r="J255" i="1"/>
  <c r="K255" i="1" s="1"/>
  <c r="D22" i="242"/>
  <c r="D48" i="242" s="1"/>
  <c r="B48" i="242" s="1"/>
  <c r="D22" i="240"/>
  <c r="C21" i="240"/>
  <c r="D43" i="233"/>
  <c r="B43" i="233" s="1"/>
  <c r="S7" i="239"/>
  <c r="C48" i="239"/>
  <c r="D22" i="238"/>
  <c r="D46" i="238" s="1"/>
  <c r="B46" i="238" s="1"/>
  <c r="C21" i="238"/>
  <c r="D22" i="237"/>
  <c r="C21" i="237"/>
  <c r="D22" i="236"/>
  <c r="C21" i="236"/>
  <c r="S7" i="235"/>
  <c r="C45" i="235"/>
  <c r="S7" i="234"/>
  <c r="C45" i="234"/>
  <c r="C43" i="233"/>
  <c r="C18" i="232"/>
  <c r="D19" i="232"/>
  <c r="Z189" i="1"/>
  <c r="Z45" i="231"/>
  <c r="Y38" i="231"/>
  <c r="X38" i="231"/>
  <c r="Y37" i="231"/>
  <c r="X37" i="231"/>
  <c r="R37" i="231"/>
  <c r="X36" i="231"/>
  <c r="W37" i="231"/>
  <c r="Q36" i="231"/>
  <c r="V35" i="231"/>
  <c r="V36" i="231" s="1"/>
  <c r="Q35" i="231"/>
  <c r="P35" i="231"/>
  <c r="V34" i="231"/>
  <c r="U34" i="231"/>
  <c r="U35" i="231" s="1"/>
  <c r="U36" i="231" s="1"/>
  <c r="T34" i="231"/>
  <c r="T35" i="231" s="1"/>
  <c r="T36" i="231" s="1"/>
  <c r="O34" i="231"/>
  <c r="U33" i="231"/>
  <c r="T33" i="231"/>
  <c r="N33" i="231"/>
  <c r="T32" i="231"/>
  <c r="S32" i="231"/>
  <c r="S33" i="231" s="1"/>
  <c r="S34" i="231" s="1"/>
  <c r="S35" i="231" s="1"/>
  <c r="S36" i="231" s="1"/>
  <c r="S31" i="231"/>
  <c r="R31" i="231"/>
  <c r="R32" i="231" s="1"/>
  <c r="R33" i="231" s="1"/>
  <c r="R34" i="231" s="1"/>
  <c r="R35" i="231" s="1"/>
  <c r="R36" i="231" s="1"/>
  <c r="R30" i="231"/>
  <c r="Q30" i="231"/>
  <c r="Q31" i="231" s="1"/>
  <c r="Q32" i="231" s="1"/>
  <c r="Q33" i="231" s="1"/>
  <c r="Q34" i="231" s="1"/>
  <c r="Q29" i="231"/>
  <c r="P29" i="231"/>
  <c r="P30" i="231" s="1"/>
  <c r="P31" i="231" s="1"/>
  <c r="P32" i="231" s="1"/>
  <c r="P33" i="231" s="1"/>
  <c r="P34" i="231" s="1"/>
  <c r="P28" i="231"/>
  <c r="O28" i="231"/>
  <c r="O29" i="231" s="1"/>
  <c r="O30" i="231" s="1"/>
  <c r="O31" i="231" s="1"/>
  <c r="O32" i="231" s="1"/>
  <c r="O33" i="231" s="1"/>
  <c r="O27" i="231"/>
  <c r="N27" i="231"/>
  <c r="N28" i="231" s="1"/>
  <c r="N29" i="231" s="1"/>
  <c r="N30" i="231" s="1"/>
  <c r="N31" i="231" s="1"/>
  <c r="N32" i="231" s="1"/>
  <c r="N26" i="231"/>
  <c r="M14" i="231"/>
  <c r="L14" i="231"/>
  <c r="L25" i="231" s="1"/>
  <c r="L26" i="231" s="1"/>
  <c r="L27" i="231" s="1"/>
  <c r="L28" i="231" s="1"/>
  <c r="L29" i="231" s="1"/>
  <c r="L30" i="231" s="1"/>
  <c r="K14" i="231"/>
  <c r="J14" i="231"/>
  <c r="I14" i="231"/>
  <c r="H14" i="231"/>
  <c r="H27" i="231" s="1"/>
  <c r="G14" i="231"/>
  <c r="G20" i="231" s="1"/>
  <c r="G21" i="231" s="1"/>
  <c r="G22" i="231" s="1"/>
  <c r="G23" i="231" s="1"/>
  <c r="G24" i="231" s="1"/>
  <c r="G25" i="231" s="1"/>
  <c r="F14" i="231"/>
  <c r="F19" i="231" s="1"/>
  <c r="F20" i="231" s="1"/>
  <c r="F21" i="231" s="1"/>
  <c r="F22" i="231" s="1"/>
  <c r="F23" i="231" s="1"/>
  <c r="F24" i="231" s="1"/>
  <c r="E14" i="231"/>
  <c r="D14" i="231"/>
  <c r="D17" i="231" s="1"/>
  <c r="D18" i="231" s="1"/>
  <c r="Z45" i="230"/>
  <c r="Y38" i="230"/>
  <c r="X38" i="230"/>
  <c r="Y37" i="230"/>
  <c r="X37" i="230"/>
  <c r="R37" i="230"/>
  <c r="X36" i="230"/>
  <c r="Q36" i="230"/>
  <c r="V35" i="230"/>
  <c r="Q35" i="230"/>
  <c r="P35" i="230"/>
  <c r="V34" i="230"/>
  <c r="U34" i="230"/>
  <c r="U35" i="230" s="1"/>
  <c r="U36" i="230" s="1"/>
  <c r="T34" i="230"/>
  <c r="T35" i="230" s="1"/>
  <c r="T36" i="230" s="1"/>
  <c r="O34" i="230"/>
  <c r="U33" i="230"/>
  <c r="T33" i="230"/>
  <c r="N33" i="230"/>
  <c r="T32" i="230"/>
  <c r="S32" i="230"/>
  <c r="S33" i="230" s="1"/>
  <c r="S34" i="230" s="1"/>
  <c r="S35" i="230" s="1"/>
  <c r="S36" i="230" s="1"/>
  <c r="S31" i="230"/>
  <c r="R31" i="230"/>
  <c r="R32" i="230" s="1"/>
  <c r="R33" i="230" s="1"/>
  <c r="R34" i="230" s="1"/>
  <c r="R35" i="230" s="1"/>
  <c r="R36" i="230" s="1"/>
  <c r="R30" i="230"/>
  <c r="Q30" i="230"/>
  <c r="Q31" i="230" s="1"/>
  <c r="Q32" i="230" s="1"/>
  <c r="Q33" i="230" s="1"/>
  <c r="Q34" i="230" s="1"/>
  <c r="Q29" i="230"/>
  <c r="P29" i="230"/>
  <c r="P30" i="230" s="1"/>
  <c r="P31" i="230" s="1"/>
  <c r="P32" i="230" s="1"/>
  <c r="P33" i="230" s="1"/>
  <c r="P34" i="230" s="1"/>
  <c r="P28" i="230"/>
  <c r="O28" i="230"/>
  <c r="O29" i="230" s="1"/>
  <c r="O30" i="230" s="1"/>
  <c r="O31" i="230" s="1"/>
  <c r="O32" i="230" s="1"/>
  <c r="O33" i="230" s="1"/>
  <c r="O27" i="230"/>
  <c r="N27" i="230"/>
  <c r="N28" i="230" s="1"/>
  <c r="N29" i="230" s="1"/>
  <c r="N30" i="230" s="1"/>
  <c r="N31" i="230" s="1"/>
  <c r="N32" i="230" s="1"/>
  <c r="N26" i="230"/>
  <c r="M14" i="230"/>
  <c r="L14" i="230"/>
  <c r="K14" i="230"/>
  <c r="J14" i="230"/>
  <c r="I14" i="230"/>
  <c r="I21" i="230" s="1"/>
  <c r="H14" i="230"/>
  <c r="G14" i="230"/>
  <c r="G20" i="230" s="1"/>
  <c r="G21" i="230" s="1"/>
  <c r="G22" i="230" s="1"/>
  <c r="G23" i="230" s="1"/>
  <c r="G24" i="230" s="1"/>
  <c r="G25" i="230" s="1"/>
  <c r="F14" i="230"/>
  <c r="F19" i="230" s="1"/>
  <c r="F20" i="230" s="1"/>
  <c r="F21" i="230" s="1"/>
  <c r="F22" i="230" s="1"/>
  <c r="F23" i="230" s="1"/>
  <c r="F24" i="230" s="1"/>
  <c r="E14" i="230"/>
  <c r="D14" i="230"/>
  <c r="D17" i="230" s="1"/>
  <c r="D18" i="230" s="1"/>
  <c r="Z45" i="229"/>
  <c r="Y38" i="229"/>
  <c r="X38" i="229"/>
  <c r="Y37" i="229"/>
  <c r="X37" i="229"/>
  <c r="R37" i="229"/>
  <c r="X36" i="229"/>
  <c r="Q36" i="229"/>
  <c r="V35" i="229"/>
  <c r="V36" i="229" s="1"/>
  <c r="Q35" i="229"/>
  <c r="P35" i="229"/>
  <c r="V34" i="229"/>
  <c r="U34" i="229"/>
  <c r="U35" i="229" s="1"/>
  <c r="U36" i="229" s="1"/>
  <c r="T34" i="229"/>
  <c r="T35" i="229" s="1"/>
  <c r="T36" i="229" s="1"/>
  <c r="O34" i="229"/>
  <c r="U33" i="229"/>
  <c r="T33" i="229"/>
  <c r="N33" i="229"/>
  <c r="T32" i="229"/>
  <c r="S32" i="229"/>
  <c r="S33" i="229" s="1"/>
  <c r="S31" i="229"/>
  <c r="R31" i="229"/>
  <c r="R32" i="229" s="1"/>
  <c r="R33" i="229" s="1"/>
  <c r="R34" i="229" s="1"/>
  <c r="R35" i="229" s="1"/>
  <c r="R36" i="229" s="1"/>
  <c r="R30" i="229"/>
  <c r="Q30" i="229"/>
  <c r="Q31" i="229" s="1"/>
  <c r="Q32" i="229" s="1"/>
  <c r="Q33" i="229" s="1"/>
  <c r="Q34" i="229" s="1"/>
  <c r="Q29" i="229"/>
  <c r="P29" i="229"/>
  <c r="P30" i="229" s="1"/>
  <c r="P31" i="229" s="1"/>
  <c r="P32" i="229" s="1"/>
  <c r="P33" i="229" s="1"/>
  <c r="P34" i="229" s="1"/>
  <c r="P28" i="229"/>
  <c r="O28" i="229"/>
  <c r="O29" i="229" s="1"/>
  <c r="O30" i="229" s="1"/>
  <c r="O31" i="229" s="1"/>
  <c r="O32" i="229" s="1"/>
  <c r="O33" i="229" s="1"/>
  <c r="O27" i="229"/>
  <c r="N27" i="229"/>
  <c r="N28" i="229" s="1"/>
  <c r="N29" i="229" s="1"/>
  <c r="N30" i="229" s="1"/>
  <c r="N31" i="229" s="1"/>
  <c r="N32" i="229" s="1"/>
  <c r="N26" i="229"/>
  <c r="M14" i="229"/>
  <c r="M25" i="229" s="1"/>
  <c r="L14" i="229"/>
  <c r="K14" i="229"/>
  <c r="K30" i="229" s="1"/>
  <c r="J14" i="229"/>
  <c r="I14" i="229"/>
  <c r="I21" i="229" s="1"/>
  <c r="H14" i="229"/>
  <c r="G14" i="229"/>
  <c r="F14" i="229"/>
  <c r="E14" i="229"/>
  <c r="E17" i="229" s="1"/>
  <c r="D14" i="229"/>
  <c r="Z45" i="228"/>
  <c r="Y38" i="228"/>
  <c r="X38" i="228"/>
  <c r="Y37" i="228"/>
  <c r="X37" i="228"/>
  <c r="R37" i="228"/>
  <c r="X36" i="228"/>
  <c r="Q36" i="228"/>
  <c r="V35" i="228"/>
  <c r="V36" i="228" s="1"/>
  <c r="Q35" i="228"/>
  <c r="P35" i="228"/>
  <c r="V34" i="228"/>
  <c r="U34" i="228"/>
  <c r="U35" i="228" s="1"/>
  <c r="U36" i="228" s="1"/>
  <c r="T34" i="228"/>
  <c r="T35" i="228" s="1"/>
  <c r="O34" i="228"/>
  <c r="U33" i="228"/>
  <c r="T33" i="228"/>
  <c r="N33" i="228"/>
  <c r="T32" i="228"/>
  <c r="S32" i="228"/>
  <c r="S33" i="228" s="1"/>
  <c r="S34" i="228" s="1"/>
  <c r="S35" i="228" s="1"/>
  <c r="S36" i="228" s="1"/>
  <c r="S31" i="228"/>
  <c r="R31" i="228"/>
  <c r="R32" i="228" s="1"/>
  <c r="R33" i="228" s="1"/>
  <c r="R34" i="228" s="1"/>
  <c r="R35" i="228" s="1"/>
  <c r="R36" i="228" s="1"/>
  <c r="R30" i="228"/>
  <c r="Q30" i="228"/>
  <c r="Q31" i="228" s="1"/>
  <c r="Q32" i="228" s="1"/>
  <c r="Q33" i="228" s="1"/>
  <c r="Q34" i="228" s="1"/>
  <c r="Q29" i="228"/>
  <c r="P29" i="228"/>
  <c r="P30" i="228" s="1"/>
  <c r="P31" i="228" s="1"/>
  <c r="P32" i="228" s="1"/>
  <c r="P33" i="228" s="1"/>
  <c r="P34" i="228" s="1"/>
  <c r="P28" i="228"/>
  <c r="O28" i="228"/>
  <c r="O29" i="228" s="1"/>
  <c r="O30" i="228" s="1"/>
  <c r="O31" i="228" s="1"/>
  <c r="O32" i="228" s="1"/>
  <c r="O33" i="228" s="1"/>
  <c r="O27" i="228"/>
  <c r="N27" i="228"/>
  <c r="N28" i="228" s="1"/>
  <c r="N29" i="228" s="1"/>
  <c r="N30" i="228" s="1"/>
  <c r="N31" i="228" s="1"/>
  <c r="N32" i="228" s="1"/>
  <c r="N26" i="228"/>
  <c r="M14" i="228"/>
  <c r="L14" i="228"/>
  <c r="L31" i="228" s="1"/>
  <c r="K14" i="228"/>
  <c r="J14" i="228"/>
  <c r="I14" i="228"/>
  <c r="I21" i="228" s="1"/>
  <c r="H14" i="228"/>
  <c r="G14" i="228"/>
  <c r="G20" i="228" s="1"/>
  <c r="G21" i="228" s="1"/>
  <c r="G22" i="228" s="1"/>
  <c r="G23" i="228" s="1"/>
  <c r="G24" i="228" s="1"/>
  <c r="G25" i="228" s="1"/>
  <c r="F14" i="228"/>
  <c r="E14" i="228"/>
  <c r="E18" i="228" s="1"/>
  <c r="E19" i="228" s="1"/>
  <c r="E20" i="228" s="1"/>
  <c r="E21" i="228" s="1"/>
  <c r="E22" i="228" s="1"/>
  <c r="E23" i="228" s="1"/>
  <c r="D14" i="228"/>
  <c r="D23" i="228" s="1"/>
  <c r="Z45" i="227"/>
  <c r="Y38" i="227"/>
  <c r="X38" i="227"/>
  <c r="Y37" i="227"/>
  <c r="X37" i="227"/>
  <c r="R37" i="227"/>
  <c r="X36" i="227"/>
  <c r="Q36" i="227"/>
  <c r="V35" i="227"/>
  <c r="V36" i="227" s="1"/>
  <c r="V38" i="227" s="1"/>
  <c r="Q35" i="227"/>
  <c r="P35" i="227"/>
  <c r="V34" i="227"/>
  <c r="U34" i="227"/>
  <c r="U35" i="227" s="1"/>
  <c r="U36" i="227" s="1"/>
  <c r="T34" i="227"/>
  <c r="T35" i="227" s="1"/>
  <c r="T36" i="227" s="1"/>
  <c r="O34" i="227"/>
  <c r="U33" i="227"/>
  <c r="T33" i="227"/>
  <c r="N33" i="227"/>
  <c r="T32" i="227"/>
  <c r="S32" i="227"/>
  <c r="S33" i="227" s="1"/>
  <c r="S34" i="227" s="1"/>
  <c r="S35" i="227" s="1"/>
  <c r="S36" i="227" s="1"/>
  <c r="S31" i="227"/>
  <c r="R31" i="227"/>
  <c r="R32" i="227" s="1"/>
  <c r="R33" i="227" s="1"/>
  <c r="R34" i="227" s="1"/>
  <c r="R35" i="227" s="1"/>
  <c r="R36" i="227" s="1"/>
  <c r="R30" i="227"/>
  <c r="Q30" i="227"/>
  <c r="Q31" i="227" s="1"/>
  <c r="Q32" i="227" s="1"/>
  <c r="Q33" i="227" s="1"/>
  <c r="Q34" i="227" s="1"/>
  <c r="Q29" i="227"/>
  <c r="P29" i="227"/>
  <c r="P30" i="227" s="1"/>
  <c r="P31" i="227" s="1"/>
  <c r="P32" i="227" s="1"/>
  <c r="P33" i="227" s="1"/>
  <c r="P34" i="227" s="1"/>
  <c r="P28" i="227"/>
  <c r="O28" i="227"/>
  <c r="O29" i="227" s="1"/>
  <c r="O30" i="227" s="1"/>
  <c r="O31" i="227" s="1"/>
  <c r="O32" i="227" s="1"/>
  <c r="O33" i="227" s="1"/>
  <c r="O27" i="227"/>
  <c r="N27" i="227"/>
  <c r="N28" i="227" s="1"/>
  <c r="N29" i="227" s="1"/>
  <c r="N30" i="227" s="1"/>
  <c r="N31" i="227" s="1"/>
  <c r="N32" i="227" s="1"/>
  <c r="N26" i="227"/>
  <c r="W14" i="227"/>
  <c r="W42" i="227" s="1"/>
  <c r="C42" i="227" s="1"/>
  <c r="M14" i="227"/>
  <c r="L14" i="227"/>
  <c r="L24" i="227" s="1"/>
  <c r="K14" i="227"/>
  <c r="J14" i="227"/>
  <c r="J29" i="227" s="1"/>
  <c r="I14" i="227"/>
  <c r="H14" i="227"/>
  <c r="H27" i="227" s="1"/>
  <c r="G14" i="227"/>
  <c r="F14" i="227"/>
  <c r="E14" i="227"/>
  <c r="D14" i="227"/>
  <c r="D23" i="227" s="1"/>
  <c r="Z45" i="226"/>
  <c r="Y38" i="226"/>
  <c r="X38" i="226"/>
  <c r="Y37" i="226"/>
  <c r="X37" i="226"/>
  <c r="R37" i="226"/>
  <c r="X36" i="226"/>
  <c r="Q36" i="226"/>
  <c r="V35" i="226"/>
  <c r="V36" i="226" s="1"/>
  <c r="Q35" i="226"/>
  <c r="P35" i="226"/>
  <c r="V34" i="226"/>
  <c r="U34" i="226"/>
  <c r="U35" i="226" s="1"/>
  <c r="U36" i="226" s="1"/>
  <c r="T34" i="226"/>
  <c r="T35" i="226" s="1"/>
  <c r="T36" i="226" s="1"/>
  <c r="O34" i="226"/>
  <c r="U33" i="226"/>
  <c r="T33" i="226"/>
  <c r="N33" i="226"/>
  <c r="T32" i="226"/>
  <c r="S32" i="226"/>
  <c r="S33" i="226" s="1"/>
  <c r="S31" i="226"/>
  <c r="R31" i="226"/>
  <c r="R32" i="226" s="1"/>
  <c r="R33" i="226" s="1"/>
  <c r="R34" i="226" s="1"/>
  <c r="R35" i="226" s="1"/>
  <c r="R36" i="226" s="1"/>
  <c r="R30" i="226"/>
  <c r="Q30" i="226"/>
  <c r="Q31" i="226" s="1"/>
  <c r="Q32" i="226" s="1"/>
  <c r="Q33" i="226" s="1"/>
  <c r="Q34" i="226" s="1"/>
  <c r="Q29" i="226"/>
  <c r="P29" i="226"/>
  <c r="P30" i="226" s="1"/>
  <c r="P31" i="226" s="1"/>
  <c r="P32" i="226" s="1"/>
  <c r="P33" i="226" s="1"/>
  <c r="P34" i="226" s="1"/>
  <c r="P28" i="226"/>
  <c r="O28" i="226"/>
  <c r="O29" i="226" s="1"/>
  <c r="O30" i="226" s="1"/>
  <c r="O31" i="226" s="1"/>
  <c r="O32" i="226" s="1"/>
  <c r="O33" i="226" s="1"/>
  <c r="O27" i="226"/>
  <c r="N27" i="226"/>
  <c r="N28" i="226" s="1"/>
  <c r="N29" i="226" s="1"/>
  <c r="N30" i="226" s="1"/>
  <c r="N31" i="226" s="1"/>
  <c r="N32" i="226" s="1"/>
  <c r="N26" i="226"/>
  <c r="W14" i="226"/>
  <c r="W42" i="226" s="1"/>
  <c r="C42" i="226" s="1"/>
  <c r="M14" i="226"/>
  <c r="L14" i="226"/>
  <c r="K14" i="226"/>
  <c r="K30" i="226" s="1"/>
  <c r="J14" i="226"/>
  <c r="I14" i="226"/>
  <c r="I21" i="226" s="1"/>
  <c r="H14" i="226"/>
  <c r="H21" i="226" s="1"/>
  <c r="H22" i="226" s="1"/>
  <c r="H23" i="226" s="1"/>
  <c r="H24" i="226" s="1"/>
  <c r="H25" i="226" s="1"/>
  <c r="H26" i="226" s="1"/>
  <c r="G14" i="226"/>
  <c r="G20" i="226" s="1"/>
  <c r="G21" i="226" s="1"/>
  <c r="G22" i="226" s="1"/>
  <c r="G23" i="226" s="1"/>
  <c r="G24" i="226" s="1"/>
  <c r="G25" i="226" s="1"/>
  <c r="F14" i="226"/>
  <c r="E14" i="226"/>
  <c r="E17" i="226" s="1"/>
  <c r="D14" i="226"/>
  <c r="D16" i="226" s="1"/>
  <c r="C16" i="226" s="1"/>
  <c r="W14" i="225"/>
  <c r="W42" i="225" s="1"/>
  <c r="C42" i="225" s="1"/>
  <c r="Z45" i="225"/>
  <c r="Y38" i="225"/>
  <c r="X38" i="225"/>
  <c r="Y37" i="225"/>
  <c r="X37" i="225"/>
  <c r="R37" i="225"/>
  <c r="X36" i="225"/>
  <c r="Q36" i="225"/>
  <c r="V35" i="225"/>
  <c r="V36" i="225" s="1"/>
  <c r="Q35" i="225"/>
  <c r="P35" i="225"/>
  <c r="V34" i="225"/>
  <c r="U34" i="225"/>
  <c r="U35" i="225" s="1"/>
  <c r="U36" i="225" s="1"/>
  <c r="T34" i="225"/>
  <c r="T35" i="225" s="1"/>
  <c r="T36" i="225" s="1"/>
  <c r="O34" i="225"/>
  <c r="U33" i="225"/>
  <c r="T33" i="225"/>
  <c r="N33" i="225"/>
  <c r="T32" i="225"/>
  <c r="S32" i="225"/>
  <c r="S33" i="225" s="1"/>
  <c r="S31" i="225"/>
  <c r="R31" i="225"/>
  <c r="R32" i="225" s="1"/>
  <c r="R33" i="225" s="1"/>
  <c r="R34" i="225" s="1"/>
  <c r="R35" i="225" s="1"/>
  <c r="R36" i="225" s="1"/>
  <c r="R30" i="225"/>
  <c r="Q30" i="225"/>
  <c r="Q31" i="225" s="1"/>
  <c r="Q32" i="225" s="1"/>
  <c r="Q33" i="225" s="1"/>
  <c r="Q34" i="225" s="1"/>
  <c r="Q29" i="225"/>
  <c r="P29" i="225"/>
  <c r="P30" i="225" s="1"/>
  <c r="P31" i="225" s="1"/>
  <c r="P32" i="225" s="1"/>
  <c r="P33" i="225" s="1"/>
  <c r="P34" i="225" s="1"/>
  <c r="P28" i="225"/>
  <c r="O28" i="225"/>
  <c r="O29" i="225" s="1"/>
  <c r="O30" i="225" s="1"/>
  <c r="O31" i="225" s="1"/>
  <c r="O32" i="225" s="1"/>
  <c r="O33" i="225" s="1"/>
  <c r="O27" i="225"/>
  <c r="N27" i="225"/>
  <c r="N28" i="225" s="1"/>
  <c r="N29" i="225" s="1"/>
  <c r="N30" i="225" s="1"/>
  <c r="N31" i="225" s="1"/>
  <c r="N32" i="225" s="1"/>
  <c r="N26" i="225"/>
  <c r="M14" i="225"/>
  <c r="M26" i="225" s="1"/>
  <c r="M27" i="225" s="1"/>
  <c r="M28" i="225" s="1"/>
  <c r="M29" i="225" s="1"/>
  <c r="M30" i="225" s="1"/>
  <c r="M31" i="225" s="1"/>
  <c r="L14" i="225"/>
  <c r="K14" i="225"/>
  <c r="K30" i="225" s="1"/>
  <c r="J14" i="225"/>
  <c r="I14" i="225"/>
  <c r="I21" i="225" s="1"/>
  <c r="H14" i="225"/>
  <c r="G14" i="225"/>
  <c r="G20" i="225" s="1"/>
  <c r="G21" i="225" s="1"/>
  <c r="G22" i="225" s="1"/>
  <c r="G23" i="225" s="1"/>
  <c r="G24" i="225" s="1"/>
  <c r="G25" i="225" s="1"/>
  <c r="F14" i="225"/>
  <c r="E14" i="225"/>
  <c r="E17" i="225" s="1"/>
  <c r="D14" i="225"/>
  <c r="Z45" i="224"/>
  <c r="Y38" i="224"/>
  <c r="X38" i="224"/>
  <c r="Y37" i="224"/>
  <c r="X37" i="224"/>
  <c r="R37" i="224"/>
  <c r="X36" i="224"/>
  <c r="Q36" i="224"/>
  <c r="V35" i="224"/>
  <c r="V36" i="224" s="1"/>
  <c r="Q35" i="224"/>
  <c r="P35" i="224"/>
  <c r="V34" i="224"/>
  <c r="U34" i="224"/>
  <c r="U35" i="224" s="1"/>
  <c r="U36" i="224" s="1"/>
  <c r="T34" i="224"/>
  <c r="T35" i="224" s="1"/>
  <c r="T36" i="224" s="1"/>
  <c r="O34" i="224"/>
  <c r="U33" i="224"/>
  <c r="T33" i="224"/>
  <c r="N33" i="224"/>
  <c r="T32" i="224"/>
  <c r="S32" i="224"/>
  <c r="S33" i="224" s="1"/>
  <c r="S34" i="224" s="1"/>
  <c r="S35" i="224" s="1"/>
  <c r="S36" i="224" s="1"/>
  <c r="S31" i="224"/>
  <c r="R31" i="224"/>
  <c r="R32" i="224" s="1"/>
  <c r="R33" i="224" s="1"/>
  <c r="R34" i="224" s="1"/>
  <c r="R35" i="224" s="1"/>
  <c r="R36" i="224" s="1"/>
  <c r="R30" i="224"/>
  <c r="Q30" i="224"/>
  <c r="Q31" i="224" s="1"/>
  <c r="Q32" i="224" s="1"/>
  <c r="Q33" i="224" s="1"/>
  <c r="Q34" i="224" s="1"/>
  <c r="Q29" i="224"/>
  <c r="P29" i="224"/>
  <c r="P30" i="224" s="1"/>
  <c r="P31" i="224" s="1"/>
  <c r="P32" i="224" s="1"/>
  <c r="P33" i="224" s="1"/>
  <c r="P34" i="224" s="1"/>
  <c r="P28" i="224"/>
  <c r="O28" i="224"/>
  <c r="O29" i="224" s="1"/>
  <c r="O30" i="224" s="1"/>
  <c r="O31" i="224" s="1"/>
  <c r="O32" i="224" s="1"/>
  <c r="O33" i="224" s="1"/>
  <c r="O27" i="224"/>
  <c r="N27" i="224"/>
  <c r="N28" i="224" s="1"/>
  <c r="N29" i="224" s="1"/>
  <c r="N30" i="224" s="1"/>
  <c r="N31" i="224" s="1"/>
  <c r="N32" i="224" s="1"/>
  <c r="N26" i="224"/>
  <c r="M14" i="224"/>
  <c r="L14" i="224"/>
  <c r="K14" i="224"/>
  <c r="J14" i="224"/>
  <c r="I14" i="224"/>
  <c r="H14" i="224"/>
  <c r="G14" i="224"/>
  <c r="F14" i="224"/>
  <c r="E14" i="224"/>
  <c r="D14" i="224"/>
  <c r="Z45" i="223"/>
  <c r="Y38" i="223"/>
  <c r="X38" i="223"/>
  <c r="Y37" i="223"/>
  <c r="X37" i="223"/>
  <c r="R37" i="223"/>
  <c r="X36" i="223"/>
  <c r="Q36" i="223"/>
  <c r="V35" i="223"/>
  <c r="V36" i="223" s="1"/>
  <c r="Q35" i="223"/>
  <c r="P35" i="223"/>
  <c r="V34" i="223"/>
  <c r="U34" i="223"/>
  <c r="U35" i="223" s="1"/>
  <c r="U36" i="223" s="1"/>
  <c r="T34" i="223"/>
  <c r="T35" i="223" s="1"/>
  <c r="T36" i="223" s="1"/>
  <c r="O34" i="223"/>
  <c r="U33" i="223"/>
  <c r="T33" i="223"/>
  <c r="N33" i="223"/>
  <c r="T32" i="223"/>
  <c r="S32" i="223"/>
  <c r="S33" i="223" s="1"/>
  <c r="S34" i="223" s="1"/>
  <c r="S35" i="223" s="1"/>
  <c r="S36" i="223" s="1"/>
  <c r="S31" i="223"/>
  <c r="R31" i="223"/>
  <c r="R32" i="223" s="1"/>
  <c r="R33" i="223" s="1"/>
  <c r="R34" i="223" s="1"/>
  <c r="R35" i="223" s="1"/>
  <c r="R36" i="223" s="1"/>
  <c r="R30" i="223"/>
  <c r="Q30" i="223"/>
  <c r="Q31" i="223" s="1"/>
  <c r="Q32" i="223" s="1"/>
  <c r="Q33" i="223" s="1"/>
  <c r="Q34" i="223" s="1"/>
  <c r="Q29" i="223"/>
  <c r="P29" i="223"/>
  <c r="P30" i="223" s="1"/>
  <c r="P31" i="223" s="1"/>
  <c r="P32" i="223" s="1"/>
  <c r="P33" i="223" s="1"/>
  <c r="P34" i="223" s="1"/>
  <c r="P28" i="223"/>
  <c r="O28" i="223"/>
  <c r="O29" i="223" s="1"/>
  <c r="O30" i="223" s="1"/>
  <c r="O31" i="223" s="1"/>
  <c r="O32" i="223" s="1"/>
  <c r="O33" i="223" s="1"/>
  <c r="O27" i="223"/>
  <c r="N27" i="223"/>
  <c r="N28" i="223" s="1"/>
  <c r="N29" i="223" s="1"/>
  <c r="N30" i="223" s="1"/>
  <c r="N31" i="223" s="1"/>
  <c r="N32" i="223" s="1"/>
  <c r="N26" i="223"/>
  <c r="M14" i="223"/>
  <c r="L14" i="223"/>
  <c r="K14" i="223"/>
  <c r="J14" i="223"/>
  <c r="I14" i="223"/>
  <c r="H14" i="223"/>
  <c r="H20" i="223" s="1"/>
  <c r="G14" i="223"/>
  <c r="F14" i="223"/>
  <c r="E14" i="223"/>
  <c r="D14" i="223"/>
  <c r="D17" i="223" s="1"/>
  <c r="Y38" i="222"/>
  <c r="X38" i="222"/>
  <c r="Y37" i="222"/>
  <c r="X37" i="222"/>
  <c r="R37" i="222"/>
  <c r="X36" i="222"/>
  <c r="Q36" i="222"/>
  <c r="V35" i="222"/>
  <c r="V36" i="222" s="1"/>
  <c r="Q35" i="222"/>
  <c r="P35" i="222"/>
  <c r="V34" i="222"/>
  <c r="U34" i="222"/>
  <c r="U35" i="222" s="1"/>
  <c r="U36" i="222" s="1"/>
  <c r="T34" i="222"/>
  <c r="T35" i="222" s="1"/>
  <c r="T36" i="222" s="1"/>
  <c r="O34" i="222"/>
  <c r="U33" i="222"/>
  <c r="T33" i="222"/>
  <c r="N33" i="222"/>
  <c r="T32" i="222"/>
  <c r="S32" i="222"/>
  <c r="S33" i="222" s="1"/>
  <c r="S34" i="222" s="1"/>
  <c r="S35" i="222" s="1"/>
  <c r="S36" i="222" s="1"/>
  <c r="S31" i="222"/>
  <c r="R31" i="222"/>
  <c r="R32" i="222" s="1"/>
  <c r="R33" i="222" s="1"/>
  <c r="R34" i="222" s="1"/>
  <c r="R35" i="222" s="1"/>
  <c r="R36" i="222" s="1"/>
  <c r="R30" i="222"/>
  <c r="Q30" i="222"/>
  <c r="Q31" i="222" s="1"/>
  <c r="Q32" i="222" s="1"/>
  <c r="Q33" i="222" s="1"/>
  <c r="Q34" i="222" s="1"/>
  <c r="Q29" i="222"/>
  <c r="P29" i="222"/>
  <c r="P30" i="222" s="1"/>
  <c r="P31" i="222" s="1"/>
  <c r="P32" i="222" s="1"/>
  <c r="P33" i="222" s="1"/>
  <c r="P34" i="222" s="1"/>
  <c r="P28" i="222"/>
  <c r="O28" i="222"/>
  <c r="O29" i="222" s="1"/>
  <c r="O30" i="222" s="1"/>
  <c r="O31" i="222" s="1"/>
  <c r="O32" i="222" s="1"/>
  <c r="O33" i="222" s="1"/>
  <c r="O27" i="222"/>
  <c r="N27" i="222"/>
  <c r="N28" i="222" s="1"/>
  <c r="N29" i="222" s="1"/>
  <c r="N30" i="222" s="1"/>
  <c r="N31" i="222" s="1"/>
  <c r="N32" i="222" s="1"/>
  <c r="N26" i="222"/>
  <c r="M14" i="222"/>
  <c r="L14" i="222"/>
  <c r="K14" i="222"/>
  <c r="J14" i="222"/>
  <c r="I14" i="222"/>
  <c r="I21" i="222" s="1"/>
  <c r="H14" i="222"/>
  <c r="G14" i="222"/>
  <c r="G20" i="222" s="1"/>
  <c r="G21" i="222" s="1"/>
  <c r="G22" i="222" s="1"/>
  <c r="G23" i="222" s="1"/>
  <c r="G24" i="222" s="1"/>
  <c r="G25" i="222" s="1"/>
  <c r="F14" i="222"/>
  <c r="F19" i="222" s="1"/>
  <c r="F20" i="222" s="1"/>
  <c r="F21" i="222" s="1"/>
  <c r="F22" i="222" s="1"/>
  <c r="F23" i="222" s="1"/>
  <c r="F24" i="222" s="1"/>
  <c r="E14" i="222"/>
  <c r="D14" i="222"/>
  <c r="D17" i="222" s="1"/>
  <c r="D18" i="222" s="1"/>
  <c r="B43" i="221"/>
  <c r="Z42" i="221"/>
  <c r="T38" i="221"/>
  <c r="Y37" i="221"/>
  <c r="Y42" i="221" s="1"/>
  <c r="X37" i="221"/>
  <c r="R37" i="221"/>
  <c r="X36" i="221"/>
  <c r="W36" i="221"/>
  <c r="W37" i="221" s="1"/>
  <c r="Q36" i="221"/>
  <c r="W35" i="221"/>
  <c r="V35" i="221"/>
  <c r="V36" i="221" s="1"/>
  <c r="V37" i="221" s="1"/>
  <c r="Q35" i="221"/>
  <c r="P35" i="221"/>
  <c r="V34" i="221"/>
  <c r="Q34" i="221"/>
  <c r="T33" i="221"/>
  <c r="T34" i="221" s="1"/>
  <c r="T35" i="221" s="1"/>
  <c r="T36" i="221" s="1"/>
  <c r="T37" i="221" s="1"/>
  <c r="Q33" i="221"/>
  <c r="N33" i="221"/>
  <c r="T32" i="221"/>
  <c r="S32" i="221"/>
  <c r="S33" i="221" s="1"/>
  <c r="S34" i="221" s="1"/>
  <c r="S35" i="221" s="1"/>
  <c r="S36" i="221" s="1"/>
  <c r="S37" i="221" s="1"/>
  <c r="Q32" i="221"/>
  <c r="M32" i="221"/>
  <c r="S31" i="221"/>
  <c r="R31" i="221"/>
  <c r="R32" i="221" s="1"/>
  <c r="R33" i="221" s="1"/>
  <c r="R34" i="221" s="1"/>
  <c r="R35" i="221" s="1"/>
  <c r="Q31" i="221"/>
  <c r="L31" i="221"/>
  <c r="R30" i="221"/>
  <c r="Q30" i="221"/>
  <c r="K30" i="221"/>
  <c r="Q29" i="221"/>
  <c r="P29" i="221"/>
  <c r="P30" i="221" s="1"/>
  <c r="P31" i="221" s="1"/>
  <c r="P32" i="221" s="1"/>
  <c r="P33" i="221" s="1"/>
  <c r="P34" i="221" s="1"/>
  <c r="J29" i="221"/>
  <c r="P28" i="221"/>
  <c r="O28" i="221"/>
  <c r="O29" i="221" s="1"/>
  <c r="O30" i="221" s="1"/>
  <c r="O31" i="221" s="1"/>
  <c r="O32" i="221" s="1"/>
  <c r="O33" i="221" s="1"/>
  <c r="I28" i="221"/>
  <c r="O27" i="221"/>
  <c r="N27" i="221"/>
  <c r="N28" i="221" s="1"/>
  <c r="N29" i="221" s="1"/>
  <c r="N30" i="221" s="1"/>
  <c r="N31" i="221" s="1"/>
  <c r="N32" i="221" s="1"/>
  <c r="H27" i="221"/>
  <c r="N26" i="221"/>
  <c r="M26" i="221"/>
  <c r="M27" i="221" s="1"/>
  <c r="M28" i="221" s="1"/>
  <c r="M29" i="221" s="1"/>
  <c r="M30" i="221" s="1"/>
  <c r="M31" i="221" s="1"/>
  <c r="G26" i="221"/>
  <c r="M25" i="221"/>
  <c r="L25" i="221"/>
  <c r="L26" i="221" s="1"/>
  <c r="L27" i="221" s="1"/>
  <c r="L28" i="221" s="1"/>
  <c r="L29" i="221" s="1"/>
  <c r="L30" i="221" s="1"/>
  <c r="F25" i="221"/>
  <c r="L24" i="221"/>
  <c r="K24" i="221"/>
  <c r="K25" i="221" s="1"/>
  <c r="K26" i="221" s="1"/>
  <c r="K27" i="221" s="1"/>
  <c r="K28" i="221" s="1"/>
  <c r="K29" i="221" s="1"/>
  <c r="E24" i="221"/>
  <c r="K23" i="221"/>
  <c r="J23" i="221"/>
  <c r="J24" i="221" s="1"/>
  <c r="J25" i="221" s="1"/>
  <c r="J26" i="221" s="1"/>
  <c r="J27" i="221" s="1"/>
  <c r="J28" i="221" s="1"/>
  <c r="D23" i="221"/>
  <c r="J22" i="221"/>
  <c r="I22" i="221"/>
  <c r="I23" i="221" s="1"/>
  <c r="I24" i="221" s="1"/>
  <c r="I25" i="221" s="1"/>
  <c r="I26" i="221" s="1"/>
  <c r="I27" i="221" s="1"/>
  <c r="I21" i="221"/>
  <c r="H21" i="221"/>
  <c r="H22" i="221" s="1"/>
  <c r="H23" i="221" s="1"/>
  <c r="H24" i="221" s="1"/>
  <c r="H25" i="221" s="1"/>
  <c r="H26" i="221" s="1"/>
  <c r="H20" i="221"/>
  <c r="G20" i="221"/>
  <c r="G21" i="221" s="1"/>
  <c r="G22" i="221" s="1"/>
  <c r="G23" i="221" s="1"/>
  <c r="G24" i="221" s="1"/>
  <c r="G25" i="221" s="1"/>
  <c r="G19" i="221"/>
  <c r="F19" i="221"/>
  <c r="F20" i="221" s="1"/>
  <c r="F21" i="221" s="1"/>
  <c r="F22" i="221" s="1"/>
  <c r="F23" i="221" s="1"/>
  <c r="F24" i="221" s="1"/>
  <c r="F18" i="221"/>
  <c r="E18" i="221"/>
  <c r="E19" i="221" s="1"/>
  <c r="E20" i="221" s="1"/>
  <c r="E21" i="221" s="1"/>
  <c r="E22" i="221" s="1"/>
  <c r="E23" i="221" s="1"/>
  <c r="E17" i="221"/>
  <c r="D17" i="221"/>
  <c r="D18" i="221" s="1"/>
  <c r="D16" i="221"/>
  <c r="C16" i="221" s="1"/>
  <c r="C14" i="221"/>
  <c r="R7" i="221" s="1"/>
  <c r="B43" i="220"/>
  <c r="Z42" i="220"/>
  <c r="T38" i="220"/>
  <c r="Y37" i="220"/>
  <c r="Y42" i="220" s="1"/>
  <c r="X37" i="220"/>
  <c r="R37" i="220"/>
  <c r="X36" i="220"/>
  <c r="W36" i="220"/>
  <c r="W37" i="220" s="1"/>
  <c r="Q36" i="220"/>
  <c r="W35" i="220"/>
  <c r="V35" i="220"/>
  <c r="V36" i="220" s="1"/>
  <c r="V37" i="220" s="1"/>
  <c r="Q35" i="220"/>
  <c r="P35" i="220"/>
  <c r="V34" i="220"/>
  <c r="Q34" i="220"/>
  <c r="T33" i="220"/>
  <c r="T34" i="220" s="1"/>
  <c r="T35" i="220" s="1"/>
  <c r="T36" i="220" s="1"/>
  <c r="T37" i="220" s="1"/>
  <c r="Q33" i="220"/>
  <c r="N33" i="220"/>
  <c r="T32" i="220"/>
  <c r="S32" i="220"/>
  <c r="S33" i="220" s="1"/>
  <c r="S34" i="220" s="1"/>
  <c r="S35" i="220" s="1"/>
  <c r="S36" i="220" s="1"/>
  <c r="S37" i="220" s="1"/>
  <c r="Q32" i="220"/>
  <c r="M32" i="220"/>
  <c r="S31" i="220"/>
  <c r="R31" i="220"/>
  <c r="R32" i="220" s="1"/>
  <c r="R33" i="220" s="1"/>
  <c r="R34" i="220" s="1"/>
  <c r="R35" i="220" s="1"/>
  <c r="Q31" i="220"/>
  <c r="L31" i="220"/>
  <c r="R30" i="220"/>
  <c r="Q30" i="220"/>
  <c r="K30" i="220"/>
  <c r="Q29" i="220"/>
  <c r="P29" i="220"/>
  <c r="P30" i="220" s="1"/>
  <c r="P31" i="220" s="1"/>
  <c r="P32" i="220" s="1"/>
  <c r="P33" i="220" s="1"/>
  <c r="P34" i="220" s="1"/>
  <c r="J29" i="220"/>
  <c r="P28" i="220"/>
  <c r="O28" i="220"/>
  <c r="O29" i="220" s="1"/>
  <c r="O30" i="220" s="1"/>
  <c r="O31" i="220" s="1"/>
  <c r="O32" i="220" s="1"/>
  <c r="O33" i="220" s="1"/>
  <c r="I28" i="220"/>
  <c r="O27" i="220"/>
  <c r="N27" i="220"/>
  <c r="N28" i="220" s="1"/>
  <c r="N29" i="220" s="1"/>
  <c r="N30" i="220" s="1"/>
  <c r="N31" i="220" s="1"/>
  <c r="N32" i="220" s="1"/>
  <c r="H27" i="220"/>
  <c r="N26" i="220"/>
  <c r="M26" i="220"/>
  <c r="M27" i="220" s="1"/>
  <c r="M28" i="220" s="1"/>
  <c r="M29" i="220" s="1"/>
  <c r="M30" i="220" s="1"/>
  <c r="M31" i="220" s="1"/>
  <c r="G26" i="220"/>
  <c r="M25" i="220"/>
  <c r="L25" i="220"/>
  <c r="L26" i="220" s="1"/>
  <c r="L27" i="220" s="1"/>
  <c r="L28" i="220" s="1"/>
  <c r="L29" i="220" s="1"/>
  <c r="L30" i="220" s="1"/>
  <c r="F25" i="220"/>
  <c r="L24" i="220"/>
  <c r="K24" i="220"/>
  <c r="K25" i="220" s="1"/>
  <c r="K26" i="220" s="1"/>
  <c r="K27" i="220" s="1"/>
  <c r="K28" i="220" s="1"/>
  <c r="K29" i="220" s="1"/>
  <c r="E24" i="220"/>
  <c r="K23" i="220"/>
  <c r="J23" i="220"/>
  <c r="J24" i="220" s="1"/>
  <c r="J25" i="220" s="1"/>
  <c r="J26" i="220" s="1"/>
  <c r="J27" i="220" s="1"/>
  <c r="J28" i="220" s="1"/>
  <c r="D23" i="220"/>
  <c r="J22" i="220"/>
  <c r="I22" i="220"/>
  <c r="I23" i="220" s="1"/>
  <c r="I24" i="220" s="1"/>
  <c r="I25" i="220" s="1"/>
  <c r="I26" i="220" s="1"/>
  <c r="I27" i="220" s="1"/>
  <c r="I21" i="220"/>
  <c r="H21" i="220"/>
  <c r="H22" i="220" s="1"/>
  <c r="H23" i="220" s="1"/>
  <c r="H24" i="220" s="1"/>
  <c r="H25" i="220" s="1"/>
  <c r="H26" i="220" s="1"/>
  <c r="H20" i="220"/>
  <c r="G20" i="220"/>
  <c r="G21" i="220" s="1"/>
  <c r="G22" i="220" s="1"/>
  <c r="G23" i="220" s="1"/>
  <c r="G24" i="220" s="1"/>
  <c r="G25" i="220" s="1"/>
  <c r="G19" i="220"/>
  <c r="F19" i="220"/>
  <c r="F20" i="220" s="1"/>
  <c r="F21" i="220" s="1"/>
  <c r="F22" i="220" s="1"/>
  <c r="F23" i="220" s="1"/>
  <c r="F24" i="220" s="1"/>
  <c r="F18" i="220"/>
  <c r="E18" i="220"/>
  <c r="E19" i="220" s="1"/>
  <c r="E20" i="220" s="1"/>
  <c r="E21" i="220" s="1"/>
  <c r="E22" i="220" s="1"/>
  <c r="E23" i="220" s="1"/>
  <c r="E17" i="220"/>
  <c r="D17" i="220"/>
  <c r="D16" i="220"/>
  <c r="C16" i="220" s="1"/>
  <c r="C14" i="220"/>
  <c r="R7" i="220" s="1"/>
  <c r="B43" i="219"/>
  <c r="Z42" i="219"/>
  <c r="T38" i="219"/>
  <c r="Y37" i="219"/>
  <c r="Y42" i="219" s="1"/>
  <c r="X37" i="219"/>
  <c r="R37" i="219"/>
  <c r="X36" i="219"/>
  <c r="W36" i="219"/>
  <c r="W37" i="219" s="1"/>
  <c r="Q36" i="219"/>
  <c r="W35" i="219"/>
  <c r="V35" i="219"/>
  <c r="V36" i="219" s="1"/>
  <c r="V37" i="219" s="1"/>
  <c r="Q35" i="219"/>
  <c r="P35" i="219"/>
  <c r="V34" i="219"/>
  <c r="Q34" i="219"/>
  <c r="T33" i="219"/>
  <c r="T34" i="219" s="1"/>
  <c r="T35" i="219" s="1"/>
  <c r="T36" i="219" s="1"/>
  <c r="T37" i="219" s="1"/>
  <c r="Q33" i="219"/>
  <c r="N33" i="219"/>
  <c r="T32" i="219"/>
  <c r="S32" i="219"/>
  <c r="S33" i="219" s="1"/>
  <c r="S34" i="219" s="1"/>
  <c r="S35" i="219" s="1"/>
  <c r="S36" i="219" s="1"/>
  <c r="S37" i="219" s="1"/>
  <c r="Q32" i="219"/>
  <c r="M32" i="219"/>
  <c r="S31" i="219"/>
  <c r="R31" i="219"/>
  <c r="R32" i="219" s="1"/>
  <c r="R33" i="219" s="1"/>
  <c r="R34" i="219" s="1"/>
  <c r="R35" i="219" s="1"/>
  <c r="Q31" i="219"/>
  <c r="L31" i="219"/>
  <c r="R30" i="219"/>
  <c r="Q30" i="219"/>
  <c r="K30" i="219"/>
  <c r="Q29" i="219"/>
  <c r="P29" i="219"/>
  <c r="P30" i="219" s="1"/>
  <c r="P31" i="219" s="1"/>
  <c r="P32" i="219" s="1"/>
  <c r="P33" i="219" s="1"/>
  <c r="P34" i="219" s="1"/>
  <c r="J29" i="219"/>
  <c r="P28" i="219"/>
  <c r="O28" i="219"/>
  <c r="O29" i="219" s="1"/>
  <c r="O30" i="219" s="1"/>
  <c r="O31" i="219" s="1"/>
  <c r="O32" i="219" s="1"/>
  <c r="O33" i="219" s="1"/>
  <c r="I28" i="219"/>
  <c r="O27" i="219"/>
  <c r="N27" i="219"/>
  <c r="N28" i="219" s="1"/>
  <c r="N29" i="219" s="1"/>
  <c r="N30" i="219" s="1"/>
  <c r="N31" i="219" s="1"/>
  <c r="N32" i="219" s="1"/>
  <c r="H27" i="219"/>
  <c r="N26" i="219"/>
  <c r="M26" i="219"/>
  <c r="M27" i="219" s="1"/>
  <c r="M28" i="219" s="1"/>
  <c r="M29" i="219" s="1"/>
  <c r="M30" i="219" s="1"/>
  <c r="M31" i="219" s="1"/>
  <c r="G26" i="219"/>
  <c r="M25" i="219"/>
  <c r="L25" i="219"/>
  <c r="L26" i="219" s="1"/>
  <c r="L27" i="219" s="1"/>
  <c r="L28" i="219" s="1"/>
  <c r="L29" i="219" s="1"/>
  <c r="L30" i="219" s="1"/>
  <c r="F25" i="219"/>
  <c r="L24" i="219"/>
  <c r="K24" i="219"/>
  <c r="K25" i="219" s="1"/>
  <c r="K26" i="219" s="1"/>
  <c r="K27" i="219" s="1"/>
  <c r="K28" i="219" s="1"/>
  <c r="K29" i="219" s="1"/>
  <c r="E24" i="219"/>
  <c r="K23" i="219"/>
  <c r="J23" i="219"/>
  <c r="J24" i="219" s="1"/>
  <c r="J25" i="219" s="1"/>
  <c r="J26" i="219" s="1"/>
  <c r="J27" i="219" s="1"/>
  <c r="J28" i="219" s="1"/>
  <c r="D23" i="219"/>
  <c r="J22" i="219"/>
  <c r="I22" i="219"/>
  <c r="I23" i="219" s="1"/>
  <c r="I24" i="219" s="1"/>
  <c r="I25" i="219" s="1"/>
  <c r="I26" i="219" s="1"/>
  <c r="I27" i="219" s="1"/>
  <c r="I21" i="219"/>
  <c r="H21" i="219"/>
  <c r="H22" i="219" s="1"/>
  <c r="H23" i="219" s="1"/>
  <c r="H24" i="219" s="1"/>
  <c r="H25" i="219" s="1"/>
  <c r="H26" i="219" s="1"/>
  <c r="H20" i="219"/>
  <c r="G20" i="219"/>
  <c r="G21" i="219" s="1"/>
  <c r="G22" i="219" s="1"/>
  <c r="G23" i="219" s="1"/>
  <c r="G24" i="219" s="1"/>
  <c r="G25" i="219" s="1"/>
  <c r="G19" i="219"/>
  <c r="F19" i="219"/>
  <c r="F20" i="219" s="1"/>
  <c r="F21" i="219" s="1"/>
  <c r="F22" i="219" s="1"/>
  <c r="F23" i="219" s="1"/>
  <c r="F24" i="219" s="1"/>
  <c r="F18" i="219"/>
  <c r="E18" i="219"/>
  <c r="E19" i="219" s="1"/>
  <c r="E20" i="219" s="1"/>
  <c r="E21" i="219" s="1"/>
  <c r="E22" i="219" s="1"/>
  <c r="E23" i="219" s="1"/>
  <c r="E17" i="219"/>
  <c r="D17" i="219"/>
  <c r="D18" i="219" s="1"/>
  <c r="D16" i="219"/>
  <c r="C16" i="219" s="1"/>
  <c r="C14" i="219"/>
  <c r="I181" i="1" s="1"/>
  <c r="B43" i="218"/>
  <c r="Z42" i="218"/>
  <c r="T38" i="218"/>
  <c r="Y37" i="218"/>
  <c r="Y42" i="218" s="1"/>
  <c r="X37" i="218"/>
  <c r="R37" i="218"/>
  <c r="X36" i="218"/>
  <c r="W36" i="218"/>
  <c r="W37" i="218" s="1"/>
  <c r="Q36" i="218"/>
  <c r="W35" i="218"/>
  <c r="V35" i="218"/>
  <c r="V36" i="218" s="1"/>
  <c r="V37" i="218" s="1"/>
  <c r="Q35" i="218"/>
  <c r="P35" i="218"/>
  <c r="V34" i="218"/>
  <c r="Q34" i="218"/>
  <c r="T33" i="218"/>
  <c r="T34" i="218" s="1"/>
  <c r="T35" i="218" s="1"/>
  <c r="T36" i="218" s="1"/>
  <c r="T37" i="218" s="1"/>
  <c r="Q33" i="218"/>
  <c r="N33" i="218"/>
  <c r="T32" i="218"/>
  <c r="S32" i="218"/>
  <c r="S33" i="218" s="1"/>
  <c r="S34" i="218" s="1"/>
  <c r="S35" i="218" s="1"/>
  <c r="S36" i="218" s="1"/>
  <c r="S37" i="218" s="1"/>
  <c r="Q32" i="218"/>
  <c r="M32" i="218"/>
  <c r="S31" i="218"/>
  <c r="R31" i="218"/>
  <c r="R32" i="218" s="1"/>
  <c r="R33" i="218" s="1"/>
  <c r="R34" i="218" s="1"/>
  <c r="R35" i="218" s="1"/>
  <c r="Q31" i="218"/>
  <c r="L31" i="218"/>
  <c r="R30" i="218"/>
  <c r="Q30" i="218"/>
  <c r="K30" i="218"/>
  <c r="Q29" i="218"/>
  <c r="P29" i="218"/>
  <c r="P30" i="218" s="1"/>
  <c r="P31" i="218" s="1"/>
  <c r="P32" i="218" s="1"/>
  <c r="P33" i="218" s="1"/>
  <c r="P34" i="218" s="1"/>
  <c r="J29" i="218"/>
  <c r="P28" i="218"/>
  <c r="O28" i="218"/>
  <c r="O29" i="218" s="1"/>
  <c r="O30" i="218" s="1"/>
  <c r="O31" i="218" s="1"/>
  <c r="O32" i="218" s="1"/>
  <c r="O33" i="218" s="1"/>
  <c r="I28" i="218"/>
  <c r="O27" i="218"/>
  <c r="N27" i="218"/>
  <c r="N28" i="218" s="1"/>
  <c r="N29" i="218" s="1"/>
  <c r="N30" i="218" s="1"/>
  <c r="N31" i="218" s="1"/>
  <c r="N32" i="218" s="1"/>
  <c r="H27" i="218"/>
  <c r="N26" i="218"/>
  <c r="M26" i="218"/>
  <c r="M27" i="218" s="1"/>
  <c r="M28" i="218" s="1"/>
  <c r="M29" i="218" s="1"/>
  <c r="M30" i="218" s="1"/>
  <c r="M31" i="218" s="1"/>
  <c r="G26" i="218"/>
  <c r="M25" i="218"/>
  <c r="L25" i="218"/>
  <c r="L26" i="218" s="1"/>
  <c r="L27" i="218" s="1"/>
  <c r="L28" i="218" s="1"/>
  <c r="L29" i="218" s="1"/>
  <c r="L30" i="218" s="1"/>
  <c r="F25" i="218"/>
  <c r="L24" i="218"/>
  <c r="K24" i="218"/>
  <c r="K25" i="218" s="1"/>
  <c r="K26" i="218" s="1"/>
  <c r="K27" i="218" s="1"/>
  <c r="K28" i="218" s="1"/>
  <c r="K29" i="218" s="1"/>
  <c r="E24" i="218"/>
  <c r="K23" i="218"/>
  <c r="J23" i="218"/>
  <c r="J24" i="218" s="1"/>
  <c r="J25" i="218" s="1"/>
  <c r="J26" i="218" s="1"/>
  <c r="J27" i="218" s="1"/>
  <c r="J28" i="218" s="1"/>
  <c r="D23" i="218"/>
  <c r="J22" i="218"/>
  <c r="I22" i="218"/>
  <c r="I23" i="218" s="1"/>
  <c r="I24" i="218" s="1"/>
  <c r="I25" i="218" s="1"/>
  <c r="I26" i="218" s="1"/>
  <c r="I27" i="218" s="1"/>
  <c r="I21" i="218"/>
  <c r="H21" i="218"/>
  <c r="H22" i="218" s="1"/>
  <c r="H23" i="218" s="1"/>
  <c r="H24" i="218" s="1"/>
  <c r="H25" i="218" s="1"/>
  <c r="H26" i="218" s="1"/>
  <c r="H20" i="218"/>
  <c r="G20" i="218"/>
  <c r="G21" i="218" s="1"/>
  <c r="G22" i="218" s="1"/>
  <c r="G23" i="218" s="1"/>
  <c r="G24" i="218" s="1"/>
  <c r="G25" i="218" s="1"/>
  <c r="G19" i="218"/>
  <c r="F19" i="218"/>
  <c r="F20" i="218" s="1"/>
  <c r="F21" i="218" s="1"/>
  <c r="F22" i="218" s="1"/>
  <c r="F23" i="218" s="1"/>
  <c r="F24" i="218" s="1"/>
  <c r="F18" i="218"/>
  <c r="E18" i="218"/>
  <c r="E19" i="218" s="1"/>
  <c r="E20" i="218" s="1"/>
  <c r="E21" i="218" s="1"/>
  <c r="E22" i="218" s="1"/>
  <c r="E23" i="218" s="1"/>
  <c r="E17" i="218"/>
  <c r="D17" i="218"/>
  <c r="D18" i="218" s="1"/>
  <c r="D16" i="218"/>
  <c r="C16" i="218" s="1"/>
  <c r="C14" i="218"/>
  <c r="R7" i="218" s="1"/>
  <c r="B44" i="217"/>
  <c r="Z43" i="217"/>
  <c r="T38" i="217"/>
  <c r="Y37" i="217"/>
  <c r="Y43" i="217" s="1"/>
  <c r="X37" i="217"/>
  <c r="R37" i="217"/>
  <c r="X36" i="217"/>
  <c r="W36" i="217"/>
  <c r="W37" i="217" s="1"/>
  <c r="Q36" i="217"/>
  <c r="W35" i="217"/>
  <c r="V35" i="217"/>
  <c r="V36" i="217" s="1"/>
  <c r="Q35" i="217"/>
  <c r="P35" i="217"/>
  <c r="V34" i="217"/>
  <c r="Q34" i="217"/>
  <c r="T33" i="217"/>
  <c r="T34" i="217" s="1"/>
  <c r="T35" i="217" s="1"/>
  <c r="T36" i="217" s="1"/>
  <c r="T37" i="217" s="1"/>
  <c r="Q33" i="217"/>
  <c r="N33" i="217"/>
  <c r="T32" i="217"/>
  <c r="S32" i="217"/>
  <c r="S33" i="217" s="1"/>
  <c r="S34" i="217" s="1"/>
  <c r="S35" i="217" s="1"/>
  <c r="S36" i="217" s="1"/>
  <c r="S37" i="217" s="1"/>
  <c r="Q32" i="217"/>
  <c r="M32" i="217"/>
  <c r="S31" i="217"/>
  <c r="R31" i="217"/>
  <c r="R32" i="217" s="1"/>
  <c r="R33" i="217" s="1"/>
  <c r="R34" i="217" s="1"/>
  <c r="R35" i="217" s="1"/>
  <c r="Q31" i="217"/>
  <c r="L31" i="217"/>
  <c r="R30" i="217"/>
  <c r="Q30" i="217"/>
  <c r="K30" i="217"/>
  <c r="Q29" i="217"/>
  <c r="P29" i="217"/>
  <c r="P30" i="217" s="1"/>
  <c r="P31" i="217" s="1"/>
  <c r="P32" i="217" s="1"/>
  <c r="P33" i="217" s="1"/>
  <c r="P34" i="217" s="1"/>
  <c r="J29" i="217"/>
  <c r="P28" i="217"/>
  <c r="O28" i="217"/>
  <c r="O29" i="217" s="1"/>
  <c r="O30" i="217" s="1"/>
  <c r="O31" i="217" s="1"/>
  <c r="O32" i="217" s="1"/>
  <c r="O33" i="217" s="1"/>
  <c r="I28" i="217"/>
  <c r="O27" i="217"/>
  <c r="N27" i="217"/>
  <c r="N28" i="217" s="1"/>
  <c r="N29" i="217" s="1"/>
  <c r="N30" i="217" s="1"/>
  <c r="N31" i="217" s="1"/>
  <c r="N32" i="217" s="1"/>
  <c r="H27" i="217"/>
  <c r="N26" i="217"/>
  <c r="M26" i="217"/>
  <c r="M27" i="217" s="1"/>
  <c r="M28" i="217" s="1"/>
  <c r="M29" i="217" s="1"/>
  <c r="M30" i="217" s="1"/>
  <c r="M31" i="217" s="1"/>
  <c r="G26" i="217"/>
  <c r="M25" i="217"/>
  <c r="L25" i="217"/>
  <c r="L26" i="217" s="1"/>
  <c r="L27" i="217" s="1"/>
  <c r="L28" i="217" s="1"/>
  <c r="L29" i="217" s="1"/>
  <c r="L30" i="217" s="1"/>
  <c r="F25" i="217"/>
  <c r="L24" i="217"/>
  <c r="K24" i="217"/>
  <c r="K25" i="217" s="1"/>
  <c r="K26" i="217" s="1"/>
  <c r="K27" i="217" s="1"/>
  <c r="K28" i="217" s="1"/>
  <c r="K29" i="217" s="1"/>
  <c r="E24" i="217"/>
  <c r="K23" i="217"/>
  <c r="J23" i="217"/>
  <c r="J24" i="217" s="1"/>
  <c r="J25" i="217" s="1"/>
  <c r="J26" i="217" s="1"/>
  <c r="J27" i="217" s="1"/>
  <c r="J28" i="217" s="1"/>
  <c r="D23" i="217"/>
  <c r="J22" i="217"/>
  <c r="I22" i="217"/>
  <c r="I23" i="217" s="1"/>
  <c r="I24" i="217" s="1"/>
  <c r="I25" i="217" s="1"/>
  <c r="I26" i="217" s="1"/>
  <c r="I27" i="217" s="1"/>
  <c r="I21" i="217"/>
  <c r="H21" i="217"/>
  <c r="H22" i="217" s="1"/>
  <c r="H20" i="217"/>
  <c r="G20" i="217"/>
  <c r="G21" i="217" s="1"/>
  <c r="G22" i="217" s="1"/>
  <c r="G23" i="217" s="1"/>
  <c r="G24" i="217" s="1"/>
  <c r="G25" i="217" s="1"/>
  <c r="G19" i="217"/>
  <c r="F19" i="217"/>
  <c r="F20" i="217" s="1"/>
  <c r="F21" i="217" s="1"/>
  <c r="F22" i="217" s="1"/>
  <c r="F23" i="217" s="1"/>
  <c r="F24" i="217" s="1"/>
  <c r="F18" i="217"/>
  <c r="E18" i="217"/>
  <c r="E19" i="217" s="1"/>
  <c r="E20" i="217" s="1"/>
  <c r="E21" i="217" s="1"/>
  <c r="E22" i="217" s="1"/>
  <c r="E23" i="217" s="1"/>
  <c r="E17" i="217"/>
  <c r="D17" i="217"/>
  <c r="D18" i="217" s="1"/>
  <c r="D19" i="217" s="1"/>
  <c r="D16" i="217"/>
  <c r="C16" i="217" s="1"/>
  <c r="C14" i="217"/>
  <c r="R7" i="217" s="1"/>
  <c r="B43" i="216"/>
  <c r="Z42" i="216"/>
  <c r="T38" i="216"/>
  <c r="Y37" i="216"/>
  <c r="Y42" i="216" s="1"/>
  <c r="X37" i="216"/>
  <c r="R37" i="216"/>
  <c r="X36" i="216"/>
  <c r="W36" i="216"/>
  <c r="W37" i="216" s="1"/>
  <c r="Q36" i="216"/>
  <c r="W35" i="216"/>
  <c r="V35" i="216"/>
  <c r="V36" i="216" s="1"/>
  <c r="Q35" i="216"/>
  <c r="P35" i="216"/>
  <c r="V34" i="216"/>
  <c r="Q34" i="216"/>
  <c r="T33" i="216"/>
  <c r="T34" i="216" s="1"/>
  <c r="T35" i="216" s="1"/>
  <c r="T36" i="216" s="1"/>
  <c r="T37" i="216" s="1"/>
  <c r="Q33" i="216"/>
  <c r="N33" i="216"/>
  <c r="T32" i="216"/>
  <c r="S32" i="216"/>
  <c r="S33" i="216" s="1"/>
  <c r="S34" i="216" s="1"/>
  <c r="S35" i="216" s="1"/>
  <c r="S36" i="216" s="1"/>
  <c r="S37" i="216" s="1"/>
  <c r="Q32" i="216"/>
  <c r="M32" i="216"/>
  <c r="S31" i="216"/>
  <c r="R31" i="216"/>
  <c r="R32" i="216" s="1"/>
  <c r="R33" i="216" s="1"/>
  <c r="R34" i="216" s="1"/>
  <c r="R35" i="216" s="1"/>
  <c r="Q31" i="216"/>
  <c r="L31" i="216"/>
  <c r="R30" i="216"/>
  <c r="Q30" i="216"/>
  <c r="K30" i="216"/>
  <c r="Q29" i="216"/>
  <c r="P29" i="216"/>
  <c r="P30" i="216" s="1"/>
  <c r="P31" i="216" s="1"/>
  <c r="P32" i="216" s="1"/>
  <c r="P33" i="216" s="1"/>
  <c r="P34" i="216" s="1"/>
  <c r="J29" i="216"/>
  <c r="P28" i="216"/>
  <c r="O28" i="216"/>
  <c r="O29" i="216" s="1"/>
  <c r="O30" i="216" s="1"/>
  <c r="O31" i="216" s="1"/>
  <c r="O32" i="216" s="1"/>
  <c r="O33" i="216" s="1"/>
  <c r="I28" i="216"/>
  <c r="O27" i="216"/>
  <c r="N27" i="216"/>
  <c r="N28" i="216" s="1"/>
  <c r="N29" i="216" s="1"/>
  <c r="N30" i="216" s="1"/>
  <c r="N31" i="216" s="1"/>
  <c r="N32" i="216" s="1"/>
  <c r="H27" i="216"/>
  <c r="N26" i="216"/>
  <c r="M26" i="216"/>
  <c r="M27" i="216" s="1"/>
  <c r="M28" i="216" s="1"/>
  <c r="M29" i="216" s="1"/>
  <c r="M30" i="216" s="1"/>
  <c r="M31" i="216" s="1"/>
  <c r="G26" i="216"/>
  <c r="M25" i="216"/>
  <c r="L25" i="216"/>
  <c r="L26" i="216" s="1"/>
  <c r="L27" i="216" s="1"/>
  <c r="L28" i="216" s="1"/>
  <c r="L29" i="216" s="1"/>
  <c r="L30" i="216" s="1"/>
  <c r="F25" i="216"/>
  <c r="L24" i="216"/>
  <c r="K24" i="216"/>
  <c r="K25" i="216" s="1"/>
  <c r="K26" i="216" s="1"/>
  <c r="K27" i="216" s="1"/>
  <c r="K28" i="216" s="1"/>
  <c r="K29" i="216" s="1"/>
  <c r="E24" i="216"/>
  <c r="K23" i="216"/>
  <c r="J23" i="216"/>
  <c r="J24" i="216" s="1"/>
  <c r="J25" i="216" s="1"/>
  <c r="J26" i="216" s="1"/>
  <c r="J27" i="216" s="1"/>
  <c r="J28" i="216" s="1"/>
  <c r="D23" i="216"/>
  <c r="J22" i="216"/>
  <c r="I22" i="216"/>
  <c r="I23" i="216" s="1"/>
  <c r="I24" i="216" s="1"/>
  <c r="I25" i="216" s="1"/>
  <c r="I26" i="216" s="1"/>
  <c r="I27" i="216" s="1"/>
  <c r="I21" i="216"/>
  <c r="H21" i="216"/>
  <c r="H22" i="216" s="1"/>
  <c r="H20" i="216"/>
  <c r="G20" i="216"/>
  <c r="G21" i="216" s="1"/>
  <c r="G22" i="216" s="1"/>
  <c r="G23" i="216" s="1"/>
  <c r="G24" i="216" s="1"/>
  <c r="G25" i="216" s="1"/>
  <c r="G19" i="216"/>
  <c r="F19" i="216"/>
  <c r="F20" i="216" s="1"/>
  <c r="F21" i="216" s="1"/>
  <c r="F22" i="216" s="1"/>
  <c r="F23" i="216" s="1"/>
  <c r="F24" i="216" s="1"/>
  <c r="F18" i="216"/>
  <c r="E18" i="216"/>
  <c r="E19" i="216" s="1"/>
  <c r="E20" i="216" s="1"/>
  <c r="E21" i="216" s="1"/>
  <c r="E22" i="216" s="1"/>
  <c r="E23" i="216" s="1"/>
  <c r="E17" i="216"/>
  <c r="D17" i="216"/>
  <c r="D18" i="216" s="1"/>
  <c r="D19" i="216" s="1"/>
  <c r="D16" i="216"/>
  <c r="C16" i="216" s="1"/>
  <c r="C14" i="216"/>
  <c r="I176" i="1" s="1"/>
  <c r="B43" i="215"/>
  <c r="Z42" i="215"/>
  <c r="T38" i="215"/>
  <c r="Y37" i="215"/>
  <c r="Y42" i="215" s="1"/>
  <c r="X37" i="215"/>
  <c r="R37" i="215"/>
  <c r="X36" i="215"/>
  <c r="W36" i="215"/>
  <c r="W37" i="215" s="1"/>
  <c r="Q36" i="215"/>
  <c r="W35" i="215"/>
  <c r="V35" i="215"/>
  <c r="V36" i="215" s="1"/>
  <c r="V37" i="215" s="1"/>
  <c r="Q35" i="215"/>
  <c r="P35" i="215"/>
  <c r="V34" i="215"/>
  <c r="Q34" i="215"/>
  <c r="T33" i="215"/>
  <c r="T34" i="215" s="1"/>
  <c r="T35" i="215" s="1"/>
  <c r="T36" i="215" s="1"/>
  <c r="T37" i="215" s="1"/>
  <c r="Q33" i="215"/>
  <c r="N33" i="215"/>
  <c r="T32" i="215"/>
  <c r="S32" i="215"/>
  <c r="S33" i="215" s="1"/>
  <c r="S34" i="215" s="1"/>
  <c r="S35" i="215" s="1"/>
  <c r="S36" i="215" s="1"/>
  <c r="S37" i="215" s="1"/>
  <c r="Q32" i="215"/>
  <c r="M32" i="215"/>
  <c r="S31" i="215"/>
  <c r="R31" i="215"/>
  <c r="R32" i="215" s="1"/>
  <c r="R33" i="215" s="1"/>
  <c r="R34" i="215" s="1"/>
  <c r="R35" i="215" s="1"/>
  <c r="Q31" i="215"/>
  <c r="L31" i="215"/>
  <c r="R30" i="215"/>
  <c r="Q30" i="215"/>
  <c r="K30" i="215"/>
  <c r="Q29" i="215"/>
  <c r="P29" i="215"/>
  <c r="P30" i="215" s="1"/>
  <c r="P31" i="215" s="1"/>
  <c r="P32" i="215" s="1"/>
  <c r="P33" i="215" s="1"/>
  <c r="P34" i="215" s="1"/>
  <c r="J29" i="215"/>
  <c r="P28" i="215"/>
  <c r="O28" i="215"/>
  <c r="O29" i="215" s="1"/>
  <c r="O30" i="215" s="1"/>
  <c r="O31" i="215" s="1"/>
  <c r="O32" i="215" s="1"/>
  <c r="O33" i="215" s="1"/>
  <c r="I28" i="215"/>
  <c r="O27" i="215"/>
  <c r="N27" i="215"/>
  <c r="N28" i="215" s="1"/>
  <c r="N29" i="215" s="1"/>
  <c r="N30" i="215" s="1"/>
  <c r="N31" i="215" s="1"/>
  <c r="N32" i="215" s="1"/>
  <c r="H27" i="215"/>
  <c r="N26" i="215"/>
  <c r="M26" i="215"/>
  <c r="M27" i="215" s="1"/>
  <c r="M28" i="215" s="1"/>
  <c r="M29" i="215" s="1"/>
  <c r="M30" i="215" s="1"/>
  <c r="M31" i="215" s="1"/>
  <c r="G26" i="215"/>
  <c r="M25" i="215"/>
  <c r="L25" i="215"/>
  <c r="L26" i="215" s="1"/>
  <c r="L27" i="215" s="1"/>
  <c r="L28" i="215" s="1"/>
  <c r="L29" i="215" s="1"/>
  <c r="L30" i="215" s="1"/>
  <c r="F25" i="215"/>
  <c r="L24" i="215"/>
  <c r="K24" i="215"/>
  <c r="K25" i="215" s="1"/>
  <c r="K26" i="215" s="1"/>
  <c r="K27" i="215" s="1"/>
  <c r="K28" i="215" s="1"/>
  <c r="K29" i="215" s="1"/>
  <c r="E24" i="215"/>
  <c r="K23" i="215"/>
  <c r="J23" i="215"/>
  <c r="J24" i="215" s="1"/>
  <c r="J25" i="215" s="1"/>
  <c r="J26" i="215" s="1"/>
  <c r="J27" i="215" s="1"/>
  <c r="J28" i="215" s="1"/>
  <c r="D23" i="215"/>
  <c r="J22" i="215"/>
  <c r="I22" i="215"/>
  <c r="I23" i="215" s="1"/>
  <c r="I24" i="215" s="1"/>
  <c r="I25" i="215" s="1"/>
  <c r="I26" i="215" s="1"/>
  <c r="I27" i="215" s="1"/>
  <c r="I21" i="215"/>
  <c r="H21" i="215"/>
  <c r="H22" i="215" s="1"/>
  <c r="H23" i="215" s="1"/>
  <c r="H24" i="215" s="1"/>
  <c r="H25" i="215" s="1"/>
  <c r="H26" i="215" s="1"/>
  <c r="H20" i="215"/>
  <c r="G20" i="215"/>
  <c r="G21" i="215" s="1"/>
  <c r="G22" i="215" s="1"/>
  <c r="G23" i="215" s="1"/>
  <c r="G24" i="215" s="1"/>
  <c r="G25" i="215" s="1"/>
  <c r="G19" i="215"/>
  <c r="F19" i="215"/>
  <c r="F20" i="215" s="1"/>
  <c r="F21" i="215" s="1"/>
  <c r="F22" i="215" s="1"/>
  <c r="F23" i="215" s="1"/>
  <c r="F24" i="215" s="1"/>
  <c r="F18" i="215"/>
  <c r="E18" i="215"/>
  <c r="E19" i="215" s="1"/>
  <c r="E20" i="215" s="1"/>
  <c r="E21" i="215" s="1"/>
  <c r="E22" i="215" s="1"/>
  <c r="E23" i="215" s="1"/>
  <c r="E17" i="215"/>
  <c r="D17" i="215"/>
  <c r="D18" i="215" s="1"/>
  <c r="D16" i="215"/>
  <c r="C16" i="215" s="1"/>
  <c r="C14" i="215"/>
  <c r="B43" i="214"/>
  <c r="Z42" i="214"/>
  <c r="T38" i="214"/>
  <c r="Y37" i="214"/>
  <c r="Y42" i="214" s="1"/>
  <c r="X37" i="214"/>
  <c r="R37" i="214"/>
  <c r="X36" i="214"/>
  <c r="W36" i="214"/>
  <c r="W37" i="214" s="1"/>
  <c r="Q36" i="214"/>
  <c r="W35" i="214"/>
  <c r="V35" i="214"/>
  <c r="V36" i="214" s="1"/>
  <c r="V37" i="214" s="1"/>
  <c r="Q35" i="214"/>
  <c r="P35" i="214"/>
  <c r="V34" i="214"/>
  <c r="Q34" i="214"/>
  <c r="T33" i="214"/>
  <c r="T34" i="214" s="1"/>
  <c r="T35" i="214" s="1"/>
  <c r="T36" i="214" s="1"/>
  <c r="T37" i="214" s="1"/>
  <c r="Q33" i="214"/>
  <c r="N33" i="214"/>
  <c r="T32" i="214"/>
  <c r="S32" i="214"/>
  <c r="S33" i="214" s="1"/>
  <c r="S34" i="214" s="1"/>
  <c r="S35" i="214" s="1"/>
  <c r="S36" i="214" s="1"/>
  <c r="S37" i="214" s="1"/>
  <c r="Q32" i="214"/>
  <c r="M32" i="214"/>
  <c r="S31" i="214"/>
  <c r="R31" i="214"/>
  <c r="R32" i="214" s="1"/>
  <c r="R33" i="214" s="1"/>
  <c r="R34" i="214" s="1"/>
  <c r="R35" i="214" s="1"/>
  <c r="R36" i="214" s="1"/>
  <c r="Q31" i="214"/>
  <c r="L31" i="214"/>
  <c r="R30" i="214"/>
  <c r="Q30" i="214"/>
  <c r="K30" i="214"/>
  <c r="Q29" i="214"/>
  <c r="P29" i="214"/>
  <c r="P30" i="214" s="1"/>
  <c r="P31" i="214" s="1"/>
  <c r="P32" i="214" s="1"/>
  <c r="P33" i="214" s="1"/>
  <c r="P34" i="214" s="1"/>
  <c r="J29" i="214"/>
  <c r="P28" i="214"/>
  <c r="O28" i="214"/>
  <c r="O29" i="214" s="1"/>
  <c r="O30" i="214" s="1"/>
  <c r="O31" i="214" s="1"/>
  <c r="O32" i="214" s="1"/>
  <c r="O33" i="214" s="1"/>
  <c r="I28" i="214"/>
  <c r="O27" i="214"/>
  <c r="N27" i="214"/>
  <c r="N28" i="214" s="1"/>
  <c r="N29" i="214" s="1"/>
  <c r="N30" i="214" s="1"/>
  <c r="N31" i="214" s="1"/>
  <c r="N32" i="214" s="1"/>
  <c r="H27" i="214"/>
  <c r="N26" i="214"/>
  <c r="M26" i="214"/>
  <c r="M27" i="214" s="1"/>
  <c r="M28" i="214" s="1"/>
  <c r="M29" i="214" s="1"/>
  <c r="M30" i="214" s="1"/>
  <c r="M31" i="214" s="1"/>
  <c r="G26" i="214"/>
  <c r="M25" i="214"/>
  <c r="L25" i="214"/>
  <c r="L26" i="214" s="1"/>
  <c r="L27" i="214" s="1"/>
  <c r="L28" i="214" s="1"/>
  <c r="L29" i="214" s="1"/>
  <c r="L30" i="214" s="1"/>
  <c r="F25" i="214"/>
  <c r="L24" i="214"/>
  <c r="K24" i="214"/>
  <c r="K25" i="214" s="1"/>
  <c r="K26" i="214" s="1"/>
  <c r="K27" i="214" s="1"/>
  <c r="K28" i="214" s="1"/>
  <c r="K29" i="214" s="1"/>
  <c r="E24" i="214"/>
  <c r="K23" i="214"/>
  <c r="J23" i="214"/>
  <c r="J24" i="214" s="1"/>
  <c r="J25" i="214" s="1"/>
  <c r="J26" i="214" s="1"/>
  <c r="J27" i="214" s="1"/>
  <c r="J28" i="214" s="1"/>
  <c r="D23" i="214"/>
  <c r="J22" i="214"/>
  <c r="I22" i="214"/>
  <c r="I23" i="214" s="1"/>
  <c r="I24" i="214" s="1"/>
  <c r="I25" i="214" s="1"/>
  <c r="I26" i="214" s="1"/>
  <c r="I27" i="214" s="1"/>
  <c r="I21" i="214"/>
  <c r="H21" i="214"/>
  <c r="H22" i="214" s="1"/>
  <c r="H23" i="214" s="1"/>
  <c r="H24" i="214" s="1"/>
  <c r="H25" i="214" s="1"/>
  <c r="H26" i="214" s="1"/>
  <c r="H20" i="214"/>
  <c r="G20" i="214"/>
  <c r="G21" i="214" s="1"/>
  <c r="G22" i="214" s="1"/>
  <c r="G23" i="214" s="1"/>
  <c r="G24" i="214" s="1"/>
  <c r="G25" i="214" s="1"/>
  <c r="G19" i="214"/>
  <c r="F19" i="214"/>
  <c r="F20" i="214" s="1"/>
  <c r="F21" i="214" s="1"/>
  <c r="F22" i="214" s="1"/>
  <c r="F23" i="214" s="1"/>
  <c r="F24" i="214" s="1"/>
  <c r="F18" i="214"/>
  <c r="E18" i="214"/>
  <c r="E19" i="214" s="1"/>
  <c r="E20" i="214" s="1"/>
  <c r="E21" i="214" s="1"/>
  <c r="E22" i="214" s="1"/>
  <c r="E23" i="214" s="1"/>
  <c r="E17" i="214"/>
  <c r="D17" i="214"/>
  <c r="D18" i="214" s="1"/>
  <c r="D16" i="214"/>
  <c r="C16" i="214" s="1"/>
  <c r="C14" i="214"/>
  <c r="Z43" i="213"/>
  <c r="X38" i="213"/>
  <c r="Y37" i="213"/>
  <c r="Y43" i="213" s="1"/>
  <c r="X37" i="213"/>
  <c r="R37" i="213"/>
  <c r="X36" i="213"/>
  <c r="W36" i="213"/>
  <c r="W37" i="213" s="1"/>
  <c r="Q36" i="213"/>
  <c r="W35" i="213"/>
  <c r="Q35" i="213"/>
  <c r="P35" i="213"/>
  <c r="U34" i="213"/>
  <c r="U35" i="213" s="1"/>
  <c r="U36" i="213" s="1"/>
  <c r="U37" i="213" s="1"/>
  <c r="T34" i="213"/>
  <c r="T35" i="213" s="1"/>
  <c r="T36" i="213" s="1"/>
  <c r="T37" i="213" s="1"/>
  <c r="O34" i="213"/>
  <c r="U33" i="213"/>
  <c r="T33" i="213"/>
  <c r="N33" i="213"/>
  <c r="T32" i="213"/>
  <c r="S32" i="213"/>
  <c r="S33" i="213" s="1"/>
  <c r="S34" i="213" s="1"/>
  <c r="S35" i="213" s="1"/>
  <c r="S36" i="213" s="1"/>
  <c r="S37" i="213" s="1"/>
  <c r="S31" i="213"/>
  <c r="R31" i="213"/>
  <c r="R32" i="213" s="1"/>
  <c r="R33" i="213" s="1"/>
  <c r="R34" i="213" s="1"/>
  <c r="R35" i="213" s="1"/>
  <c r="R30" i="213"/>
  <c r="Q30" i="213"/>
  <c r="Q31" i="213" s="1"/>
  <c r="Q32" i="213" s="1"/>
  <c r="Q33" i="213" s="1"/>
  <c r="Q34" i="213" s="1"/>
  <c r="Q29" i="213"/>
  <c r="P29" i="213"/>
  <c r="P30" i="213" s="1"/>
  <c r="P31" i="213" s="1"/>
  <c r="P32" i="213" s="1"/>
  <c r="P33" i="213" s="1"/>
  <c r="P34" i="213" s="1"/>
  <c r="P28" i="213"/>
  <c r="O28" i="213"/>
  <c r="O29" i="213" s="1"/>
  <c r="O30" i="213" s="1"/>
  <c r="O31" i="213" s="1"/>
  <c r="O32" i="213" s="1"/>
  <c r="O33" i="213" s="1"/>
  <c r="O27" i="213"/>
  <c r="N27" i="213"/>
  <c r="N28" i="213" s="1"/>
  <c r="N29" i="213" s="1"/>
  <c r="N30" i="213" s="1"/>
  <c r="N31" i="213" s="1"/>
  <c r="N32" i="213" s="1"/>
  <c r="N26" i="213"/>
  <c r="M32" i="213"/>
  <c r="K30" i="213"/>
  <c r="I28" i="213"/>
  <c r="G26" i="213"/>
  <c r="E24" i="213"/>
  <c r="Z43" i="212"/>
  <c r="X38" i="212"/>
  <c r="Y37" i="212"/>
  <c r="Y43" i="212" s="1"/>
  <c r="X37" i="212"/>
  <c r="R37" i="212"/>
  <c r="X36" i="212"/>
  <c r="W36" i="212"/>
  <c r="W37" i="212" s="1"/>
  <c r="Q36" i="212"/>
  <c r="W35" i="212"/>
  <c r="Q35" i="212"/>
  <c r="P35" i="212"/>
  <c r="U34" i="212"/>
  <c r="U35" i="212" s="1"/>
  <c r="U36" i="212" s="1"/>
  <c r="U37" i="212" s="1"/>
  <c r="T34" i="212"/>
  <c r="T35" i="212" s="1"/>
  <c r="T36" i="212" s="1"/>
  <c r="T37" i="212" s="1"/>
  <c r="O34" i="212"/>
  <c r="U33" i="212"/>
  <c r="T33" i="212"/>
  <c r="N33" i="212"/>
  <c r="T32" i="212"/>
  <c r="S32" i="212"/>
  <c r="S33" i="212" s="1"/>
  <c r="S34" i="212" s="1"/>
  <c r="S35" i="212" s="1"/>
  <c r="S36" i="212" s="1"/>
  <c r="S37" i="212" s="1"/>
  <c r="S31" i="212"/>
  <c r="R31" i="212"/>
  <c r="R32" i="212" s="1"/>
  <c r="R33" i="212" s="1"/>
  <c r="R34" i="212" s="1"/>
  <c r="R35" i="212" s="1"/>
  <c r="R30" i="212"/>
  <c r="Q30" i="212"/>
  <c r="Q31" i="212" s="1"/>
  <c r="Q32" i="212" s="1"/>
  <c r="Q33" i="212" s="1"/>
  <c r="Q34" i="212" s="1"/>
  <c r="Q29" i="212"/>
  <c r="P29" i="212"/>
  <c r="P30" i="212" s="1"/>
  <c r="P31" i="212" s="1"/>
  <c r="P32" i="212" s="1"/>
  <c r="P33" i="212" s="1"/>
  <c r="P34" i="212" s="1"/>
  <c r="P28" i="212"/>
  <c r="O28" i="212"/>
  <c r="O29" i="212" s="1"/>
  <c r="O30" i="212" s="1"/>
  <c r="O31" i="212" s="1"/>
  <c r="O32" i="212" s="1"/>
  <c r="O33" i="212" s="1"/>
  <c r="O27" i="212"/>
  <c r="N27" i="212"/>
  <c r="N28" i="212" s="1"/>
  <c r="N29" i="212" s="1"/>
  <c r="N30" i="212" s="1"/>
  <c r="N31" i="212" s="1"/>
  <c r="N32" i="212" s="1"/>
  <c r="N26" i="212"/>
  <c r="M32" i="212"/>
  <c r="K30" i="212"/>
  <c r="I28" i="212"/>
  <c r="G26" i="212"/>
  <c r="E24" i="212"/>
  <c r="Z43" i="211"/>
  <c r="X38" i="211"/>
  <c r="Y37" i="211"/>
  <c r="Y43" i="211" s="1"/>
  <c r="X37" i="211"/>
  <c r="R37" i="211"/>
  <c r="X36" i="211"/>
  <c r="W36" i="211"/>
  <c r="W37" i="211" s="1"/>
  <c r="Q36" i="211"/>
  <c r="W35" i="211"/>
  <c r="Q35" i="211"/>
  <c r="P35" i="211"/>
  <c r="U34" i="211"/>
  <c r="U35" i="211" s="1"/>
  <c r="U36" i="211" s="1"/>
  <c r="U37" i="211" s="1"/>
  <c r="T34" i="211"/>
  <c r="T35" i="211" s="1"/>
  <c r="T36" i="211" s="1"/>
  <c r="T37" i="211" s="1"/>
  <c r="O34" i="211"/>
  <c r="U33" i="211"/>
  <c r="T33" i="211"/>
  <c r="N33" i="211"/>
  <c r="T32" i="211"/>
  <c r="S32" i="211"/>
  <c r="S33" i="211" s="1"/>
  <c r="S34" i="211" s="1"/>
  <c r="S35" i="211" s="1"/>
  <c r="S36" i="211" s="1"/>
  <c r="S37" i="211" s="1"/>
  <c r="S31" i="211"/>
  <c r="R31" i="211"/>
  <c r="R32" i="211" s="1"/>
  <c r="R33" i="211" s="1"/>
  <c r="R34" i="211" s="1"/>
  <c r="R35" i="211" s="1"/>
  <c r="R30" i="211"/>
  <c r="Q30" i="211"/>
  <c r="Q31" i="211" s="1"/>
  <c r="Q32" i="211" s="1"/>
  <c r="Q33" i="211" s="1"/>
  <c r="Q34" i="211" s="1"/>
  <c r="Q29" i="211"/>
  <c r="P29" i="211"/>
  <c r="P30" i="211" s="1"/>
  <c r="P31" i="211" s="1"/>
  <c r="P32" i="211" s="1"/>
  <c r="P33" i="211" s="1"/>
  <c r="P34" i="211" s="1"/>
  <c r="P28" i="211"/>
  <c r="O28" i="211"/>
  <c r="O29" i="211" s="1"/>
  <c r="O30" i="211" s="1"/>
  <c r="O31" i="211" s="1"/>
  <c r="O32" i="211" s="1"/>
  <c r="O33" i="211" s="1"/>
  <c r="O27" i="211"/>
  <c r="N27" i="211"/>
  <c r="N28" i="211" s="1"/>
  <c r="N29" i="211" s="1"/>
  <c r="N30" i="211" s="1"/>
  <c r="N31" i="211" s="1"/>
  <c r="N32" i="211" s="1"/>
  <c r="N26" i="211"/>
  <c r="M32" i="211"/>
  <c r="K30" i="211"/>
  <c r="I28" i="211"/>
  <c r="G26" i="211"/>
  <c r="E24" i="211"/>
  <c r="Z43" i="210"/>
  <c r="X38" i="210"/>
  <c r="Y37" i="210"/>
  <c r="Y43" i="210" s="1"/>
  <c r="X37" i="210"/>
  <c r="R37" i="210"/>
  <c r="X36" i="210"/>
  <c r="W36" i="210"/>
  <c r="W37" i="210" s="1"/>
  <c r="Q36" i="210"/>
  <c r="W35" i="210"/>
  <c r="Q35" i="210"/>
  <c r="P35" i="210"/>
  <c r="U34" i="210"/>
  <c r="U35" i="210" s="1"/>
  <c r="U36" i="210" s="1"/>
  <c r="U37" i="210" s="1"/>
  <c r="T34" i="210"/>
  <c r="T35" i="210" s="1"/>
  <c r="T36" i="210" s="1"/>
  <c r="T37" i="210" s="1"/>
  <c r="O34" i="210"/>
  <c r="U33" i="210"/>
  <c r="T33" i="210"/>
  <c r="N33" i="210"/>
  <c r="T32" i="210"/>
  <c r="S32" i="210"/>
  <c r="S33" i="210" s="1"/>
  <c r="S34" i="210" s="1"/>
  <c r="S35" i="210" s="1"/>
  <c r="S36" i="210" s="1"/>
  <c r="S37" i="210" s="1"/>
  <c r="S31" i="210"/>
  <c r="R31" i="210"/>
  <c r="R32" i="210" s="1"/>
  <c r="R33" i="210" s="1"/>
  <c r="R34" i="210" s="1"/>
  <c r="R35" i="210" s="1"/>
  <c r="R30" i="210"/>
  <c r="Q30" i="210"/>
  <c r="Q31" i="210" s="1"/>
  <c r="Q32" i="210" s="1"/>
  <c r="Q33" i="210" s="1"/>
  <c r="Q34" i="210" s="1"/>
  <c r="Q29" i="210"/>
  <c r="P29" i="210"/>
  <c r="P30" i="210" s="1"/>
  <c r="P31" i="210" s="1"/>
  <c r="P32" i="210" s="1"/>
  <c r="P33" i="210" s="1"/>
  <c r="P34" i="210" s="1"/>
  <c r="P28" i="210"/>
  <c r="O28" i="210"/>
  <c r="O29" i="210" s="1"/>
  <c r="O30" i="210" s="1"/>
  <c r="O31" i="210" s="1"/>
  <c r="O32" i="210" s="1"/>
  <c r="O33" i="210" s="1"/>
  <c r="O27" i="210"/>
  <c r="N27" i="210"/>
  <c r="N28" i="210" s="1"/>
  <c r="N29" i="210" s="1"/>
  <c r="N30" i="210" s="1"/>
  <c r="N31" i="210" s="1"/>
  <c r="N32" i="210" s="1"/>
  <c r="N26" i="210"/>
  <c r="M32" i="210"/>
  <c r="K30" i="210"/>
  <c r="I28" i="210"/>
  <c r="G26" i="210"/>
  <c r="E24" i="210"/>
  <c r="Z43" i="209"/>
  <c r="X38" i="209"/>
  <c r="Y37" i="209"/>
  <c r="Y43" i="209" s="1"/>
  <c r="X37" i="209"/>
  <c r="R37" i="209"/>
  <c r="X36" i="209"/>
  <c r="W36" i="209"/>
  <c r="W37" i="209" s="1"/>
  <c r="Q36" i="209"/>
  <c r="W35" i="209"/>
  <c r="Q35" i="209"/>
  <c r="P35" i="209"/>
  <c r="U34" i="209"/>
  <c r="U35" i="209" s="1"/>
  <c r="U36" i="209" s="1"/>
  <c r="U37" i="209" s="1"/>
  <c r="T34" i="209"/>
  <c r="T35" i="209" s="1"/>
  <c r="T36" i="209" s="1"/>
  <c r="T37" i="209" s="1"/>
  <c r="O34" i="209"/>
  <c r="U33" i="209"/>
  <c r="T33" i="209"/>
  <c r="N33" i="209"/>
  <c r="T32" i="209"/>
  <c r="S32" i="209"/>
  <c r="S33" i="209" s="1"/>
  <c r="S34" i="209" s="1"/>
  <c r="S35" i="209" s="1"/>
  <c r="S36" i="209" s="1"/>
  <c r="S37" i="209" s="1"/>
  <c r="S31" i="209"/>
  <c r="R31" i="209"/>
  <c r="R32" i="209" s="1"/>
  <c r="R33" i="209" s="1"/>
  <c r="R34" i="209" s="1"/>
  <c r="R35" i="209" s="1"/>
  <c r="R30" i="209"/>
  <c r="Q30" i="209"/>
  <c r="Q31" i="209" s="1"/>
  <c r="Q32" i="209" s="1"/>
  <c r="Q33" i="209" s="1"/>
  <c r="Q34" i="209" s="1"/>
  <c r="Q29" i="209"/>
  <c r="P29" i="209"/>
  <c r="P30" i="209" s="1"/>
  <c r="P31" i="209" s="1"/>
  <c r="P32" i="209" s="1"/>
  <c r="P33" i="209" s="1"/>
  <c r="P34" i="209" s="1"/>
  <c r="P28" i="209"/>
  <c r="O28" i="209"/>
  <c r="O29" i="209" s="1"/>
  <c r="O30" i="209" s="1"/>
  <c r="O31" i="209" s="1"/>
  <c r="O32" i="209" s="1"/>
  <c r="O33" i="209" s="1"/>
  <c r="O27" i="209"/>
  <c r="N27" i="209"/>
  <c r="N28" i="209" s="1"/>
  <c r="N29" i="209" s="1"/>
  <c r="N30" i="209" s="1"/>
  <c r="N31" i="209" s="1"/>
  <c r="N32" i="209" s="1"/>
  <c r="N26" i="209"/>
  <c r="M32" i="209"/>
  <c r="K30" i="209"/>
  <c r="I28" i="209"/>
  <c r="G26" i="209"/>
  <c r="E24" i="209"/>
  <c r="Z43" i="208"/>
  <c r="X38" i="208"/>
  <c r="Y37" i="208"/>
  <c r="Y43" i="208" s="1"/>
  <c r="X37" i="208"/>
  <c r="R37" i="208"/>
  <c r="X36" i="208"/>
  <c r="W36" i="208"/>
  <c r="W37" i="208" s="1"/>
  <c r="Q36" i="208"/>
  <c r="W35" i="208"/>
  <c r="Q35" i="208"/>
  <c r="P35" i="208"/>
  <c r="U34" i="208"/>
  <c r="U35" i="208" s="1"/>
  <c r="U36" i="208" s="1"/>
  <c r="U37" i="208" s="1"/>
  <c r="T34" i="208"/>
  <c r="T35" i="208" s="1"/>
  <c r="T36" i="208" s="1"/>
  <c r="T37" i="208" s="1"/>
  <c r="O34" i="208"/>
  <c r="U33" i="208"/>
  <c r="T33" i="208"/>
  <c r="N33" i="208"/>
  <c r="T32" i="208"/>
  <c r="S32" i="208"/>
  <c r="S33" i="208" s="1"/>
  <c r="S34" i="208" s="1"/>
  <c r="S35" i="208" s="1"/>
  <c r="S36" i="208" s="1"/>
  <c r="S37" i="208" s="1"/>
  <c r="S31" i="208"/>
  <c r="R31" i="208"/>
  <c r="R32" i="208" s="1"/>
  <c r="R33" i="208" s="1"/>
  <c r="R34" i="208" s="1"/>
  <c r="R35" i="208" s="1"/>
  <c r="R30" i="208"/>
  <c r="Q30" i="208"/>
  <c r="Q31" i="208" s="1"/>
  <c r="Q32" i="208" s="1"/>
  <c r="Q33" i="208" s="1"/>
  <c r="Q34" i="208" s="1"/>
  <c r="Q29" i="208"/>
  <c r="P29" i="208"/>
  <c r="P30" i="208" s="1"/>
  <c r="P31" i="208" s="1"/>
  <c r="P32" i="208" s="1"/>
  <c r="P33" i="208" s="1"/>
  <c r="P34" i="208" s="1"/>
  <c r="P28" i="208"/>
  <c r="O28" i="208"/>
  <c r="O29" i="208" s="1"/>
  <c r="O30" i="208" s="1"/>
  <c r="O31" i="208" s="1"/>
  <c r="O32" i="208" s="1"/>
  <c r="O33" i="208" s="1"/>
  <c r="O27" i="208"/>
  <c r="N27" i="208"/>
  <c r="N28" i="208" s="1"/>
  <c r="N29" i="208" s="1"/>
  <c r="N30" i="208" s="1"/>
  <c r="N31" i="208" s="1"/>
  <c r="N32" i="208" s="1"/>
  <c r="N26" i="208"/>
  <c r="M32" i="208"/>
  <c r="K30" i="208"/>
  <c r="I28" i="208"/>
  <c r="G26" i="208"/>
  <c r="E24" i="208"/>
  <c r="Z43" i="207"/>
  <c r="X38" i="207"/>
  <c r="Y37" i="207"/>
  <c r="Y43" i="207" s="1"/>
  <c r="X37" i="207"/>
  <c r="R37" i="207"/>
  <c r="X36" i="207"/>
  <c r="W36" i="207"/>
  <c r="W37" i="207" s="1"/>
  <c r="Q36" i="207"/>
  <c r="W35" i="207"/>
  <c r="Q35" i="207"/>
  <c r="P35" i="207"/>
  <c r="U34" i="207"/>
  <c r="U35" i="207" s="1"/>
  <c r="U36" i="207" s="1"/>
  <c r="U37" i="207" s="1"/>
  <c r="T34" i="207"/>
  <c r="T35" i="207" s="1"/>
  <c r="T36" i="207" s="1"/>
  <c r="T37" i="207" s="1"/>
  <c r="O34" i="207"/>
  <c r="U33" i="207"/>
  <c r="T33" i="207"/>
  <c r="N33" i="207"/>
  <c r="T32" i="207"/>
  <c r="S32" i="207"/>
  <c r="S33" i="207" s="1"/>
  <c r="S34" i="207" s="1"/>
  <c r="S35" i="207" s="1"/>
  <c r="S36" i="207" s="1"/>
  <c r="S37" i="207" s="1"/>
  <c r="S31" i="207"/>
  <c r="R31" i="207"/>
  <c r="R32" i="207" s="1"/>
  <c r="R33" i="207" s="1"/>
  <c r="R34" i="207" s="1"/>
  <c r="R35" i="207" s="1"/>
  <c r="R30" i="207"/>
  <c r="Q30" i="207"/>
  <c r="Q31" i="207" s="1"/>
  <c r="Q32" i="207" s="1"/>
  <c r="Q33" i="207" s="1"/>
  <c r="Q34" i="207" s="1"/>
  <c r="Q29" i="207"/>
  <c r="P29" i="207"/>
  <c r="P30" i="207" s="1"/>
  <c r="P31" i="207" s="1"/>
  <c r="P32" i="207" s="1"/>
  <c r="P33" i="207" s="1"/>
  <c r="P34" i="207" s="1"/>
  <c r="P28" i="207"/>
  <c r="O28" i="207"/>
  <c r="O29" i="207" s="1"/>
  <c r="O30" i="207" s="1"/>
  <c r="O31" i="207" s="1"/>
  <c r="O32" i="207" s="1"/>
  <c r="O33" i="207" s="1"/>
  <c r="O27" i="207"/>
  <c r="N27" i="207"/>
  <c r="N28" i="207" s="1"/>
  <c r="N29" i="207" s="1"/>
  <c r="N30" i="207" s="1"/>
  <c r="N31" i="207" s="1"/>
  <c r="N32" i="207" s="1"/>
  <c r="N26" i="207"/>
  <c r="M32" i="207"/>
  <c r="K30" i="207"/>
  <c r="I28" i="207"/>
  <c r="G26" i="207"/>
  <c r="E24" i="207"/>
  <c r="Z43" i="206"/>
  <c r="Y37" i="206"/>
  <c r="Y43" i="206" s="1"/>
  <c r="R37" i="206"/>
  <c r="W36" i="206"/>
  <c r="W37" i="206" s="1"/>
  <c r="Q36" i="206"/>
  <c r="W35" i="206"/>
  <c r="Q35" i="206"/>
  <c r="P35" i="206"/>
  <c r="U34" i="206"/>
  <c r="U35" i="206" s="1"/>
  <c r="U36" i="206" s="1"/>
  <c r="U37" i="206" s="1"/>
  <c r="T34" i="206"/>
  <c r="T35" i="206" s="1"/>
  <c r="T36" i="206" s="1"/>
  <c r="T37" i="206" s="1"/>
  <c r="O34" i="206"/>
  <c r="U33" i="206"/>
  <c r="T33" i="206"/>
  <c r="N33" i="206"/>
  <c r="T32" i="206"/>
  <c r="S32" i="206"/>
  <c r="S33" i="206" s="1"/>
  <c r="S34" i="206" s="1"/>
  <c r="S35" i="206" s="1"/>
  <c r="S36" i="206" s="1"/>
  <c r="S37" i="206" s="1"/>
  <c r="S31" i="206"/>
  <c r="R31" i="206"/>
  <c r="R32" i="206" s="1"/>
  <c r="R33" i="206" s="1"/>
  <c r="R34" i="206" s="1"/>
  <c r="R35" i="206" s="1"/>
  <c r="R36" i="206" s="1"/>
  <c r="R30" i="206"/>
  <c r="Q30" i="206"/>
  <c r="Q31" i="206" s="1"/>
  <c r="Q32" i="206" s="1"/>
  <c r="Q33" i="206" s="1"/>
  <c r="Q34" i="206" s="1"/>
  <c r="Q29" i="206"/>
  <c r="P29" i="206"/>
  <c r="P30" i="206" s="1"/>
  <c r="P31" i="206" s="1"/>
  <c r="P32" i="206" s="1"/>
  <c r="P33" i="206" s="1"/>
  <c r="P34" i="206" s="1"/>
  <c r="P28" i="206"/>
  <c r="O28" i="206"/>
  <c r="O29" i="206" s="1"/>
  <c r="O30" i="206" s="1"/>
  <c r="O31" i="206" s="1"/>
  <c r="O32" i="206" s="1"/>
  <c r="O33" i="206" s="1"/>
  <c r="O27" i="206"/>
  <c r="N27" i="206"/>
  <c r="N28" i="206" s="1"/>
  <c r="N29" i="206" s="1"/>
  <c r="N30" i="206" s="1"/>
  <c r="N31" i="206" s="1"/>
  <c r="N32" i="206" s="1"/>
  <c r="N26" i="206"/>
  <c r="C14" i="205"/>
  <c r="R7" i="205" s="1"/>
  <c r="B43" i="205"/>
  <c r="Z42" i="205"/>
  <c r="T38" i="205"/>
  <c r="Y37" i="205"/>
  <c r="Y42" i="205" s="1"/>
  <c r="X37" i="205"/>
  <c r="R37" i="205"/>
  <c r="X36" i="205"/>
  <c r="W36" i="205"/>
  <c r="W37" i="205" s="1"/>
  <c r="Q36" i="205"/>
  <c r="W35" i="205"/>
  <c r="V35" i="205"/>
  <c r="V36" i="205" s="1"/>
  <c r="Q35" i="205"/>
  <c r="P35" i="205"/>
  <c r="V34" i="205"/>
  <c r="Q34" i="205"/>
  <c r="T33" i="205"/>
  <c r="T34" i="205" s="1"/>
  <c r="T35" i="205" s="1"/>
  <c r="T36" i="205" s="1"/>
  <c r="T37" i="205" s="1"/>
  <c r="Q33" i="205"/>
  <c r="N33" i="205"/>
  <c r="T32" i="205"/>
  <c r="S32" i="205"/>
  <c r="S33" i="205" s="1"/>
  <c r="S34" i="205" s="1"/>
  <c r="S35" i="205" s="1"/>
  <c r="S36" i="205" s="1"/>
  <c r="S37" i="205" s="1"/>
  <c r="Q32" i="205"/>
  <c r="M32" i="205"/>
  <c r="S31" i="205"/>
  <c r="R31" i="205"/>
  <c r="R32" i="205" s="1"/>
  <c r="R33" i="205" s="1"/>
  <c r="R34" i="205" s="1"/>
  <c r="R35" i="205" s="1"/>
  <c r="Q31" i="205"/>
  <c r="L31" i="205"/>
  <c r="R30" i="205"/>
  <c r="Q30" i="205"/>
  <c r="K30" i="205"/>
  <c r="Q29" i="205"/>
  <c r="P29" i="205"/>
  <c r="P30" i="205" s="1"/>
  <c r="P31" i="205" s="1"/>
  <c r="P32" i="205" s="1"/>
  <c r="P33" i="205" s="1"/>
  <c r="P34" i="205" s="1"/>
  <c r="J29" i="205"/>
  <c r="P28" i="205"/>
  <c r="O28" i="205"/>
  <c r="O29" i="205" s="1"/>
  <c r="O30" i="205" s="1"/>
  <c r="O31" i="205" s="1"/>
  <c r="O32" i="205" s="1"/>
  <c r="O33" i="205" s="1"/>
  <c r="I28" i="205"/>
  <c r="O27" i="205"/>
  <c r="N27" i="205"/>
  <c r="N28" i="205" s="1"/>
  <c r="N29" i="205" s="1"/>
  <c r="N30" i="205" s="1"/>
  <c r="N31" i="205" s="1"/>
  <c r="N32" i="205" s="1"/>
  <c r="H27" i="205"/>
  <c r="N26" i="205"/>
  <c r="M26" i="205"/>
  <c r="M27" i="205" s="1"/>
  <c r="M28" i="205" s="1"/>
  <c r="M29" i="205" s="1"/>
  <c r="M30" i="205" s="1"/>
  <c r="M31" i="205" s="1"/>
  <c r="G26" i="205"/>
  <c r="M25" i="205"/>
  <c r="L25" i="205"/>
  <c r="L26" i="205" s="1"/>
  <c r="L27" i="205" s="1"/>
  <c r="L28" i="205" s="1"/>
  <c r="L29" i="205" s="1"/>
  <c r="L30" i="205" s="1"/>
  <c r="F25" i="205"/>
  <c r="L24" i="205"/>
  <c r="K24" i="205"/>
  <c r="K25" i="205" s="1"/>
  <c r="K26" i="205" s="1"/>
  <c r="K27" i="205" s="1"/>
  <c r="K28" i="205" s="1"/>
  <c r="K29" i="205" s="1"/>
  <c r="E24" i="205"/>
  <c r="K23" i="205"/>
  <c r="J23" i="205"/>
  <c r="J24" i="205" s="1"/>
  <c r="J25" i="205" s="1"/>
  <c r="J26" i="205" s="1"/>
  <c r="J27" i="205" s="1"/>
  <c r="J28" i="205" s="1"/>
  <c r="D23" i="205"/>
  <c r="J22" i="205"/>
  <c r="I22" i="205"/>
  <c r="I23" i="205" s="1"/>
  <c r="I24" i="205" s="1"/>
  <c r="I25" i="205" s="1"/>
  <c r="I26" i="205" s="1"/>
  <c r="I27" i="205" s="1"/>
  <c r="I21" i="205"/>
  <c r="H21" i="205"/>
  <c r="H22" i="205" s="1"/>
  <c r="H23" i="205" s="1"/>
  <c r="H24" i="205" s="1"/>
  <c r="H25" i="205" s="1"/>
  <c r="H26" i="205" s="1"/>
  <c r="H20" i="205"/>
  <c r="G20" i="205"/>
  <c r="G21" i="205" s="1"/>
  <c r="G22" i="205" s="1"/>
  <c r="G23" i="205" s="1"/>
  <c r="G24" i="205" s="1"/>
  <c r="G25" i="205" s="1"/>
  <c r="G19" i="205"/>
  <c r="F19" i="205"/>
  <c r="F20" i="205" s="1"/>
  <c r="F21" i="205" s="1"/>
  <c r="F22" i="205" s="1"/>
  <c r="F23" i="205" s="1"/>
  <c r="F24" i="205" s="1"/>
  <c r="F18" i="205"/>
  <c r="E18" i="205"/>
  <c r="E19" i="205" s="1"/>
  <c r="E20" i="205" s="1"/>
  <c r="E21" i="205" s="1"/>
  <c r="E22" i="205" s="1"/>
  <c r="E23" i="205" s="1"/>
  <c r="E17" i="205"/>
  <c r="D17" i="205"/>
  <c r="D18" i="205" s="1"/>
  <c r="D16" i="205"/>
  <c r="C16" i="205" s="1"/>
  <c r="B43" i="204"/>
  <c r="Z42" i="204"/>
  <c r="T38" i="204"/>
  <c r="Y37" i="204"/>
  <c r="Y42" i="204" s="1"/>
  <c r="X37" i="204"/>
  <c r="R37" i="204"/>
  <c r="X36" i="204"/>
  <c r="W36" i="204"/>
  <c r="W37" i="204" s="1"/>
  <c r="Q36" i="204"/>
  <c r="W35" i="204"/>
  <c r="V35" i="204"/>
  <c r="V36" i="204" s="1"/>
  <c r="V37" i="204" s="1"/>
  <c r="Q35" i="204"/>
  <c r="P35" i="204"/>
  <c r="V34" i="204"/>
  <c r="Q34" i="204"/>
  <c r="T33" i="204"/>
  <c r="T34" i="204" s="1"/>
  <c r="T35" i="204" s="1"/>
  <c r="T36" i="204" s="1"/>
  <c r="T37" i="204" s="1"/>
  <c r="Q33" i="204"/>
  <c r="N33" i="204"/>
  <c r="T32" i="204"/>
  <c r="S32" i="204"/>
  <c r="S33" i="204" s="1"/>
  <c r="S34" i="204" s="1"/>
  <c r="S35" i="204" s="1"/>
  <c r="S36" i="204" s="1"/>
  <c r="S37" i="204" s="1"/>
  <c r="Q32" i="204"/>
  <c r="M32" i="204"/>
  <c r="S31" i="204"/>
  <c r="R31" i="204"/>
  <c r="R32" i="204" s="1"/>
  <c r="R33" i="204" s="1"/>
  <c r="R34" i="204" s="1"/>
  <c r="R35" i="204" s="1"/>
  <c r="Q31" i="204"/>
  <c r="L31" i="204"/>
  <c r="R30" i="204"/>
  <c r="Q30" i="204"/>
  <c r="K30" i="204"/>
  <c r="Q29" i="204"/>
  <c r="P29" i="204"/>
  <c r="P30" i="204" s="1"/>
  <c r="P31" i="204" s="1"/>
  <c r="P32" i="204" s="1"/>
  <c r="P33" i="204" s="1"/>
  <c r="P34" i="204" s="1"/>
  <c r="J29" i="204"/>
  <c r="P28" i="204"/>
  <c r="O28" i="204"/>
  <c r="O29" i="204" s="1"/>
  <c r="O30" i="204" s="1"/>
  <c r="O31" i="204" s="1"/>
  <c r="O32" i="204" s="1"/>
  <c r="O33" i="204" s="1"/>
  <c r="I28" i="204"/>
  <c r="O27" i="204"/>
  <c r="N27" i="204"/>
  <c r="N28" i="204" s="1"/>
  <c r="N29" i="204" s="1"/>
  <c r="N30" i="204" s="1"/>
  <c r="N31" i="204" s="1"/>
  <c r="N32" i="204" s="1"/>
  <c r="H27" i="204"/>
  <c r="N26" i="204"/>
  <c r="M26" i="204"/>
  <c r="M27" i="204" s="1"/>
  <c r="M28" i="204" s="1"/>
  <c r="M29" i="204" s="1"/>
  <c r="M30" i="204" s="1"/>
  <c r="M31" i="204" s="1"/>
  <c r="G26" i="204"/>
  <c r="M25" i="204"/>
  <c r="L25" i="204"/>
  <c r="L26" i="204" s="1"/>
  <c r="L27" i="204" s="1"/>
  <c r="L28" i="204" s="1"/>
  <c r="L29" i="204" s="1"/>
  <c r="L30" i="204" s="1"/>
  <c r="F25" i="204"/>
  <c r="L24" i="204"/>
  <c r="K24" i="204"/>
  <c r="K25" i="204" s="1"/>
  <c r="K26" i="204" s="1"/>
  <c r="K27" i="204" s="1"/>
  <c r="K28" i="204" s="1"/>
  <c r="K29" i="204" s="1"/>
  <c r="E24" i="204"/>
  <c r="K23" i="204"/>
  <c r="J23" i="204"/>
  <c r="J24" i="204" s="1"/>
  <c r="J25" i="204" s="1"/>
  <c r="J26" i="204" s="1"/>
  <c r="J27" i="204" s="1"/>
  <c r="J28" i="204" s="1"/>
  <c r="D23" i="204"/>
  <c r="J22" i="204"/>
  <c r="I22" i="204"/>
  <c r="I23" i="204" s="1"/>
  <c r="I24" i="204" s="1"/>
  <c r="I25" i="204" s="1"/>
  <c r="I26" i="204" s="1"/>
  <c r="I27" i="204" s="1"/>
  <c r="I21" i="204"/>
  <c r="H21" i="204"/>
  <c r="H22" i="204" s="1"/>
  <c r="H23" i="204" s="1"/>
  <c r="H24" i="204" s="1"/>
  <c r="H25" i="204" s="1"/>
  <c r="H26" i="204" s="1"/>
  <c r="H20" i="204"/>
  <c r="G20" i="204"/>
  <c r="G21" i="204" s="1"/>
  <c r="G22" i="204" s="1"/>
  <c r="G23" i="204" s="1"/>
  <c r="G24" i="204" s="1"/>
  <c r="G25" i="204" s="1"/>
  <c r="G19" i="204"/>
  <c r="F19" i="204"/>
  <c r="F20" i="204" s="1"/>
  <c r="F21" i="204" s="1"/>
  <c r="F22" i="204" s="1"/>
  <c r="F23" i="204" s="1"/>
  <c r="F24" i="204" s="1"/>
  <c r="F18" i="204"/>
  <c r="E18" i="204"/>
  <c r="E19" i="204" s="1"/>
  <c r="E20" i="204" s="1"/>
  <c r="E21" i="204" s="1"/>
  <c r="E22" i="204" s="1"/>
  <c r="E23" i="204" s="1"/>
  <c r="E17" i="204"/>
  <c r="D17" i="204"/>
  <c r="D18" i="204" s="1"/>
  <c r="D16" i="204"/>
  <c r="C16" i="204" s="1"/>
  <c r="C14" i="204"/>
  <c r="R7" i="204" s="1"/>
  <c r="AA42" i="203"/>
  <c r="Z42" i="203"/>
  <c r="Y42" i="203"/>
  <c r="X42" i="203"/>
  <c r="W42" i="203"/>
  <c r="T38" i="203"/>
  <c r="V37" i="203"/>
  <c r="T37" i="203"/>
  <c r="V36" i="203"/>
  <c r="U36" i="203"/>
  <c r="T36" i="203"/>
  <c r="V35" i="203"/>
  <c r="U35" i="203"/>
  <c r="T35" i="203"/>
  <c r="V34" i="203"/>
  <c r="U34" i="203"/>
  <c r="T34" i="203"/>
  <c r="O34" i="203"/>
  <c r="U33" i="203"/>
  <c r="T33" i="203"/>
  <c r="N33" i="203"/>
  <c r="T32" i="203"/>
  <c r="S32" i="203"/>
  <c r="S33" i="203" s="1"/>
  <c r="S34" i="203" s="1"/>
  <c r="S35" i="203" s="1"/>
  <c r="S36" i="203" s="1"/>
  <c r="S37" i="203" s="1"/>
  <c r="S31" i="203"/>
  <c r="R31" i="203"/>
  <c r="R32" i="203" s="1"/>
  <c r="R33" i="203" s="1"/>
  <c r="R34" i="203" s="1"/>
  <c r="R35" i="203" s="1"/>
  <c r="R30" i="203"/>
  <c r="Q30" i="203"/>
  <c r="Q31" i="203" s="1"/>
  <c r="Q32" i="203" s="1"/>
  <c r="Q33" i="203" s="1"/>
  <c r="Q34" i="203" s="1"/>
  <c r="Q29" i="203"/>
  <c r="P29" i="203"/>
  <c r="P30" i="203" s="1"/>
  <c r="P31" i="203" s="1"/>
  <c r="P32" i="203" s="1"/>
  <c r="P33" i="203" s="1"/>
  <c r="P34" i="203" s="1"/>
  <c r="P28" i="203"/>
  <c r="O28" i="203"/>
  <c r="O29" i="203" s="1"/>
  <c r="O30" i="203" s="1"/>
  <c r="O31" i="203" s="1"/>
  <c r="O32" i="203" s="1"/>
  <c r="O33" i="203" s="1"/>
  <c r="O27" i="203"/>
  <c r="N27" i="203"/>
  <c r="N28" i="203" s="1"/>
  <c r="N29" i="203" s="1"/>
  <c r="N30" i="203" s="1"/>
  <c r="N31" i="203" s="1"/>
  <c r="N32" i="203" s="1"/>
  <c r="N26" i="203"/>
  <c r="M14" i="203"/>
  <c r="L14" i="203"/>
  <c r="K14" i="203"/>
  <c r="J14" i="203"/>
  <c r="I14" i="203"/>
  <c r="H14" i="203"/>
  <c r="H21" i="203" s="1"/>
  <c r="H22" i="203" s="1"/>
  <c r="H23" i="203" s="1"/>
  <c r="H24" i="203" s="1"/>
  <c r="H25" i="203" s="1"/>
  <c r="H26" i="203" s="1"/>
  <c r="G14" i="203"/>
  <c r="F14" i="203"/>
  <c r="E14" i="203"/>
  <c r="D14" i="203"/>
  <c r="D17" i="203" s="1"/>
  <c r="AA42" i="202"/>
  <c r="Z42" i="202"/>
  <c r="Y42" i="202"/>
  <c r="X42" i="202"/>
  <c r="W42" i="202"/>
  <c r="T38" i="202"/>
  <c r="V37" i="202"/>
  <c r="T37" i="202"/>
  <c r="V36" i="202"/>
  <c r="T36" i="202"/>
  <c r="V35" i="202"/>
  <c r="U35" i="202"/>
  <c r="T35" i="202"/>
  <c r="V34" i="202"/>
  <c r="U34" i="202"/>
  <c r="T34" i="202"/>
  <c r="O34" i="202"/>
  <c r="U33" i="202"/>
  <c r="T33" i="202"/>
  <c r="N33" i="202"/>
  <c r="T32" i="202"/>
  <c r="S32" i="202"/>
  <c r="S33" i="202" s="1"/>
  <c r="S34" i="202" s="1"/>
  <c r="S35" i="202" s="1"/>
  <c r="S36" i="202" s="1"/>
  <c r="S37" i="202" s="1"/>
  <c r="S31" i="202"/>
  <c r="R31" i="202"/>
  <c r="R32" i="202" s="1"/>
  <c r="R33" i="202" s="1"/>
  <c r="R34" i="202" s="1"/>
  <c r="R35" i="202" s="1"/>
  <c r="R30" i="202"/>
  <c r="Q30" i="202"/>
  <c r="Q31" i="202" s="1"/>
  <c r="Q32" i="202" s="1"/>
  <c r="Q33" i="202" s="1"/>
  <c r="Q34" i="202" s="1"/>
  <c r="Q29" i="202"/>
  <c r="P29" i="202"/>
  <c r="P30" i="202" s="1"/>
  <c r="P31" i="202" s="1"/>
  <c r="P32" i="202" s="1"/>
  <c r="P33" i="202" s="1"/>
  <c r="P34" i="202" s="1"/>
  <c r="P28" i="202"/>
  <c r="O28" i="202"/>
  <c r="O29" i="202" s="1"/>
  <c r="O30" i="202" s="1"/>
  <c r="O31" i="202" s="1"/>
  <c r="O32" i="202" s="1"/>
  <c r="O33" i="202" s="1"/>
  <c r="O27" i="202"/>
  <c r="N27" i="202"/>
  <c r="N28" i="202" s="1"/>
  <c r="N29" i="202" s="1"/>
  <c r="N30" i="202" s="1"/>
  <c r="N31" i="202" s="1"/>
  <c r="N32" i="202" s="1"/>
  <c r="N26" i="202"/>
  <c r="M14" i="202"/>
  <c r="L14" i="202"/>
  <c r="K14" i="202"/>
  <c r="J14" i="202"/>
  <c r="I14" i="202"/>
  <c r="H14" i="202"/>
  <c r="H21" i="202" s="1"/>
  <c r="H22" i="202" s="1"/>
  <c r="H23" i="202" s="1"/>
  <c r="H24" i="202" s="1"/>
  <c r="H25" i="202" s="1"/>
  <c r="H26" i="202" s="1"/>
  <c r="G14" i="202"/>
  <c r="F14" i="202"/>
  <c r="E14" i="202"/>
  <c r="D14" i="202"/>
  <c r="C48" i="241" l="1"/>
  <c r="C50" i="241" s="1"/>
  <c r="D48" i="241"/>
  <c r="B48" i="241" s="1"/>
  <c r="C22" i="237"/>
  <c r="C46" i="237" s="1"/>
  <c r="S7" i="237" s="1"/>
  <c r="D46" i="237"/>
  <c r="B46" i="237" s="1"/>
  <c r="C22" i="240"/>
  <c r="C46" i="240" s="1"/>
  <c r="D46" i="240"/>
  <c r="B46" i="240" s="1"/>
  <c r="C22" i="242"/>
  <c r="C48" i="242" s="1"/>
  <c r="S7" i="242" s="1"/>
  <c r="Y45" i="226"/>
  <c r="W40" i="226"/>
  <c r="C40" i="226" s="1"/>
  <c r="W41" i="226"/>
  <c r="C41" i="226" s="1"/>
  <c r="W40" i="225"/>
  <c r="C40" i="225" s="1"/>
  <c r="W41" i="225"/>
  <c r="C41" i="225" s="1"/>
  <c r="W40" i="227"/>
  <c r="C40" i="227" s="1"/>
  <c r="W41" i="227"/>
  <c r="C41" i="227" s="1"/>
  <c r="T7" i="235"/>
  <c r="J213" i="1"/>
  <c r="K213" i="1" s="1"/>
  <c r="W36" i="225"/>
  <c r="W37" i="225"/>
  <c r="W39" i="225"/>
  <c r="C39" i="225" s="1"/>
  <c r="W35" i="225"/>
  <c r="W38" i="225"/>
  <c r="X42" i="216"/>
  <c r="AA203" i="1"/>
  <c r="W36" i="227"/>
  <c r="W39" i="227"/>
  <c r="C39" i="227" s="1"/>
  <c r="W35" i="227"/>
  <c r="W38" i="227"/>
  <c r="W37" i="227"/>
  <c r="W43" i="217"/>
  <c r="W42" i="219"/>
  <c r="W38" i="226"/>
  <c r="W37" i="226"/>
  <c r="W39" i="226"/>
  <c r="C39" i="226" s="1"/>
  <c r="W36" i="226"/>
  <c r="W35" i="226"/>
  <c r="G19" i="225"/>
  <c r="I22" i="229"/>
  <c r="I23" i="229" s="1"/>
  <c r="I24" i="229" s="1"/>
  <c r="I25" i="229" s="1"/>
  <c r="I26" i="229" s="1"/>
  <c r="I27" i="229" s="1"/>
  <c r="C38" i="213"/>
  <c r="Q45" i="228"/>
  <c r="R45" i="228"/>
  <c r="P45" i="229"/>
  <c r="C17" i="216"/>
  <c r="W42" i="204"/>
  <c r="P45" i="231"/>
  <c r="C38" i="215"/>
  <c r="V42" i="221"/>
  <c r="Y45" i="228"/>
  <c r="U43" i="212"/>
  <c r="X42" i="214"/>
  <c r="J42" i="221"/>
  <c r="C38" i="204"/>
  <c r="U43" i="206"/>
  <c r="I185" i="1"/>
  <c r="U42" i="215"/>
  <c r="O45" i="227"/>
  <c r="W43" i="208"/>
  <c r="L42" i="220"/>
  <c r="C26" i="205"/>
  <c r="O42" i="220"/>
  <c r="M42" i="204"/>
  <c r="U43" i="211"/>
  <c r="O42" i="215"/>
  <c r="W42" i="218"/>
  <c r="X42" i="219"/>
  <c r="X45" i="223"/>
  <c r="X42" i="205"/>
  <c r="X43" i="213"/>
  <c r="J42" i="215"/>
  <c r="T42" i="215"/>
  <c r="O42" i="221"/>
  <c r="M42" i="205"/>
  <c r="W43" i="206"/>
  <c r="C38" i="210"/>
  <c r="C38" i="217"/>
  <c r="P42" i="219"/>
  <c r="C38" i="219"/>
  <c r="E42" i="220"/>
  <c r="N47" i="220" s="1"/>
  <c r="I42" i="220"/>
  <c r="X42" i="220"/>
  <c r="C38" i="221"/>
  <c r="X45" i="222"/>
  <c r="L24" i="231"/>
  <c r="C34" i="208"/>
  <c r="T43" i="211"/>
  <c r="K43" i="217"/>
  <c r="K42" i="219"/>
  <c r="C34" i="230"/>
  <c r="Q42" i="202"/>
  <c r="K42" i="205"/>
  <c r="M42" i="218"/>
  <c r="C17" i="219"/>
  <c r="N45" i="223"/>
  <c r="Y45" i="223"/>
  <c r="X45" i="229"/>
  <c r="V42" i="220"/>
  <c r="C38" i="211"/>
  <c r="C38" i="214"/>
  <c r="C17" i="221"/>
  <c r="Y45" i="222"/>
  <c r="Y45" i="224"/>
  <c r="F18" i="231"/>
  <c r="C34" i="203"/>
  <c r="C34" i="206"/>
  <c r="C32" i="209"/>
  <c r="U43" i="209"/>
  <c r="W43" i="209"/>
  <c r="K42" i="214"/>
  <c r="W42" i="214"/>
  <c r="C18" i="215"/>
  <c r="I42" i="216"/>
  <c r="T43" i="217"/>
  <c r="O42" i="219"/>
  <c r="P45" i="225"/>
  <c r="O45" i="231"/>
  <c r="L31" i="231"/>
  <c r="C14" i="207"/>
  <c r="I214" i="1" s="1"/>
  <c r="C38" i="207"/>
  <c r="C32" i="212"/>
  <c r="W43" i="212"/>
  <c r="C17" i="214"/>
  <c r="U42" i="214"/>
  <c r="E42" i="215"/>
  <c r="N47" i="215" s="1"/>
  <c r="R7" i="216"/>
  <c r="O42" i="216"/>
  <c r="M43" i="217"/>
  <c r="H42" i="220"/>
  <c r="N42" i="220"/>
  <c r="C34" i="220"/>
  <c r="U42" i="220"/>
  <c r="C18" i="221"/>
  <c r="L42" i="221"/>
  <c r="X42" i="221"/>
  <c r="I184" i="1"/>
  <c r="C14" i="226"/>
  <c r="I202" i="1" s="1"/>
  <c r="L31" i="227"/>
  <c r="X45" i="227"/>
  <c r="F42" i="204"/>
  <c r="J42" i="204"/>
  <c r="C30" i="204"/>
  <c r="C17" i="205"/>
  <c r="W42" i="205"/>
  <c r="C38" i="208"/>
  <c r="S43" i="212"/>
  <c r="M42" i="215"/>
  <c r="C17" i="217"/>
  <c r="F42" i="218"/>
  <c r="J42" i="218"/>
  <c r="T42" i="218"/>
  <c r="M42" i="221"/>
  <c r="E24" i="229"/>
  <c r="D23" i="231"/>
  <c r="N42" i="219"/>
  <c r="C14" i="223"/>
  <c r="I199" i="1" s="1"/>
  <c r="Y45" i="229"/>
  <c r="N45" i="230"/>
  <c r="G42" i="204"/>
  <c r="X43" i="210"/>
  <c r="W43" i="211"/>
  <c r="M42" i="214"/>
  <c r="W42" i="215"/>
  <c r="W42" i="216"/>
  <c r="X43" i="217"/>
  <c r="G42" i="218"/>
  <c r="W42" i="221"/>
  <c r="C14" i="222"/>
  <c r="R7" i="222" s="1"/>
  <c r="O45" i="222"/>
  <c r="I28" i="225"/>
  <c r="M26" i="229"/>
  <c r="M27" i="229" s="1"/>
  <c r="M28" i="229" s="1"/>
  <c r="M29" i="229" s="1"/>
  <c r="M30" i="229" s="1"/>
  <c r="M31" i="229" s="1"/>
  <c r="M32" i="229"/>
  <c r="C32" i="229" s="1"/>
  <c r="X43" i="207"/>
  <c r="U43" i="208"/>
  <c r="S42" i="202"/>
  <c r="K42" i="204"/>
  <c r="C14" i="209"/>
  <c r="I216" i="1" s="1"/>
  <c r="C38" i="209"/>
  <c r="P42" i="214"/>
  <c r="C17" i="215"/>
  <c r="K42" i="218"/>
  <c r="L42" i="219"/>
  <c r="C38" i="220"/>
  <c r="L25" i="227"/>
  <c r="L26" i="227" s="1"/>
  <c r="L27" i="227" s="1"/>
  <c r="L28" i="227" s="1"/>
  <c r="L29" i="227" s="1"/>
  <c r="L30" i="227" s="1"/>
  <c r="C34" i="228"/>
  <c r="X45" i="231"/>
  <c r="C26" i="215"/>
  <c r="C33" i="223"/>
  <c r="C36" i="231"/>
  <c r="C14" i="203"/>
  <c r="I108" i="1" s="1"/>
  <c r="C38" i="203"/>
  <c r="F25" i="227"/>
  <c r="C14" i="227"/>
  <c r="I203" i="1" s="1"/>
  <c r="F19" i="227"/>
  <c r="F20" i="227" s="1"/>
  <c r="F21" i="227" s="1"/>
  <c r="F22" i="227" s="1"/>
  <c r="F23" i="227" s="1"/>
  <c r="F24" i="227" s="1"/>
  <c r="G20" i="229"/>
  <c r="G21" i="229" s="1"/>
  <c r="G22" i="229" s="1"/>
  <c r="G23" i="229" s="1"/>
  <c r="G24" i="229" s="1"/>
  <c r="G25" i="229" s="1"/>
  <c r="G19" i="229"/>
  <c r="C14" i="213"/>
  <c r="I222" i="1" s="1"/>
  <c r="C30" i="215"/>
  <c r="C28" i="217"/>
  <c r="F18" i="227"/>
  <c r="R7" i="214"/>
  <c r="I173" i="1"/>
  <c r="AA202" i="1"/>
  <c r="D17" i="202"/>
  <c r="D18" i="202" s="1"/>
  <c r="C14" i="202"/>
  <c r="I107" i="1" s="1"/>
  <c r="C30" i="205"/>
  <c r="R7" i="215"/>
  <c r="I174" i="1"/>
  <c r="C24" i="215"/>
  <c r="C17" i="220"/>
  <c r="D18" i="220"/>
  <c r="C18" i="220" s="1"/>
  <c r="C26" i="220"/>
  <c r="Q42" i="220"/>
  <c r="W45" i="230"/>
  <c r="P42" i="204"/>
  <c r="C34" i="224"/>
  <c r="X43" i="212"/>
  <c r="C28" i="215"/>
  <c r="P42" i="215"/>
  <c r="C25" i="218"/>
  <c r="C26" i="219"/>
  <c r="C29" i="219"/>
  <c r="Q42" i="219"/>
  <c r="C24" i="221"/>
  <c r="C14" i="224"/>
  <c r="I200" i="1" s="1"/>
  <c r="T7" i="239"/>
  <c r="J247" i="1"/>
  <c r="K247" i="1" s="1"/>
  <c r="H42" i="204"/>
  <c r="N42" i="204"/>
  <c r="C34" i="204"/>
  <c r="S42" i="204"/>
  <c r="U42" i="204"/>
  <c r="I42" i="205"/>
  <c r="X43" i="209"/>
  <c r="C33" i="212"/>
  <c r="Q42" i="214"/>
  <c r="K42" i="215"/>
  <c r="C30" i="216"/>
  <c r="I43" i="217"/>
  <c r="Q43" i="217"/>
  <c r="C17" i="218"/>
  <c r="H42" i="218"/>
  <c r="N42" i="218"/>
  <c r="C34" i="218"/>
  <c r="S42" i="218"/>
  <c r="U42" i="218"/>
  <c r="C32" i="219"/>
  <c r="J42" i="220"/>
  <c r="C30" i="220"/>
  <c r="P42" i="221"/>
  <c r="C34" i="222"/>
  <c r="W45" i="224"/>
  <c r="I22" i="225"/>
  <c r="I23" i="225" s="1"/>
  <c r="I24" i="225" s="1"/>
  <c r="I25" i="225" s="1"/>
  <c r="I26" i="225" s="1"/>
  <c r="I27" i="225" s="1"/>
  <c r="X45" i="225"/>
  <c r="AA201" i="1"/>
  <c r="P45" i="227"/>
  <c r="X45" i="230"/>
  <c r="C14" i="231"/>
  <c r="I207" i="1" s="1"/>
  <c r="U42" i="202"/>
  <c r="U42" i="203"/>
  <c r="C28" i="204"/>
  <c r="C28" i="205"/>
  <c r="C33" i="207"/>
  <c r="C37" i="210"/>
  <c r="C32" i="208"/>
  <c r="C32" i="211"/>
  <c r="N42" i="214"/>
  <c r="C26" i="204"/>
  <c r="Q42" i="204"/>
  <c r="Q42" i="205"/>
  <c r="L42" i="214"/>
  <c r="C34" i="215"/>
  <c r="S42" i="215"/>
  <c r="C32" i="217"/>
  <c r="Q42" i="218"/>
  <c r="C24" i="220"/>
  <c r="K42" i="221"/>
  <c r="E24" i="225"/>
  <c r="P45" i="230"/>
  <c r="V42" i="202"/>
  <c r="V42" i="203"/>
  <c r="E42" i="204"/>
  <c r="N47" i="204" s="1"/>
  <c r="I42" i="204"/>
  <c r="L42" i="204"/>
  <c r="C32" i="204"/>
  <c r="X42" i="204"/>
  <c r="C32" i="207"/>
  <c r="U43" i="207"/>
  <c r="W43" i="207"/>
  <c r="X43" i="208"/>
  <c r="T43" i="209"/>
  <c r="C32" i="210"/>
  <c r="U43" i="210"/>
  <c r="W43" i="210"/>
  <c r="X43" i="211"/>
  <c r="C32" i="213"/>
  <c r="U43" i="213"/>
  <c r="W43" i="213"/>
  <c r="C27" i="214"/>
  <c r="O42" i="214"/>
  <c r="V42" i="214"/>
  <c r="I42" i="215"/>
  <c r="Q42" i="215"/>
  <c r="C28" i="216"/>
  <c r="O43" i="217"/>
  <c r="E42" i="218"/>
  <c r="N47" i="218" s="1"/>
  <c r="I42" i="218"/>
  <c r="L42" i="218"/>
  <c r="C32" i="218"/>
  <c r="X42" i="218"/>
  <c r="R7" i="219"/>
  <c r="J42" i="219"/>
  <c r="C28" i="220"/>
  <c r="P42" i="220"/>
  <c r="N42" i="221"/>
  <c r="U42" i="221"/>
  <c r="N45" i="222"/>
  <c r="W45" i="222"/>
  <c r="R45" i="223"/>
  <c r="W45" i="223"/>
  <c r="C36" i="224"/>
  <c r="M25" i="225"/>
  <c r="X45" i="226"/>
  <c r="Y45" i="227"/>
  <c r="X45" i="228"/>
  <c r="W45" i="229"/>
  <c r="Y45" i="231"/>
  <c r="C33" i="210"/>
  <c r="C33" i="213"/>
  <c r="C32" i="216"/>
  <c r="P42" i="218"/>
  <c r="U42" i="219"/>
  <c r="C32" i="220"/>
  <c r="T43" i="207"/>
  <c r="T43" i="212"/>
  <c r="N42" i="215"/>
  <c r="M42" i="216"/>
  <c r="T42" i="216"/>
  <c r="C27" i="219"/>
  <c r="V42" i="219"/>
  <c r="M42" i="220"/>
  <c r="M32" i="225"/>
  <c r="N45" i="231"/>
  <c r="T42" i="202"/>
  <c r="C23" i="204"/>
  <c r="O42" i="204"/>
  <c r="V42" i="204"/>
  <c r="C24" i="205"/>
  <c r="O42" i="205"/>
  <c r="V43" i="206"/>
  <c r="C37" i="208"/>
  <c r="C34" i="209"/>
  <c r="C33" i="211"/>
  <c r="C37" i="211"/>
  <c r="C38" i="212"/>
  <c r="J42" i="214"/>
  <c r="L42" i="215"/>
  <c r="C32" i="215"/>
  <c r="X42" i="215"/>
  <c r="K42" i="216"/>
  <c r="C38" i="216"/>
  <c r="C30" i="217"/>
  <c r="I177" i="1"/>
  <c r="C23" i="218"/>
  <c r="O42" i="218"/>
  <c r="C24" i="219"/>
  <c r="M42" i="219"/>
  <c r="K42" i="220"/>
  <c r="W42" i="220"/>
  <c r="E42" i="221"/>
  <c r="N47" i="221" s="1"/>
  <c r="C26" i="221"/>
  <c r="Q42" i="221"/>
  <c r="R45" i="222"/>
  <c r="X45" i="224"/>
  <c r="Y45" i="225"/>
  <c r="P45" i="226"/>
  <c r="I28" i="229"/>
  <c r="I45" i="229" s="1"/>
  <c r="Q45" i="230"/>
  <c r="Y45" i="230"/>
  <c r="D16" i="231"/>
  <c r="C16" i="231" s="1"/>
  <c r="R45" i="231"/>
  <c r="C22" i="238"/>
  <c r="C46" i="238" s="1"/>
  <c r="C22" i="236"/>
  <c r="C46" i="236" s="1"/>
  <c r="D46" i="236"/>
  <c r="B46" i="236" s="1"/>
  <c r="T7" i="234"/>
  <c r="J210" i="1"/>
  <c r="S7" i="233"/>
  <c r="C45" i="233"/>
  <c r="W45" i="231"/>
  <c r="D20" i="232"/>
  <c r="C19" i="232"/>
  <c r="C37" i="213"/>
  <c r="I179" i="1"/>
  <c r="I182" i="1"/>
  <c r="C37" i="218"/>
  <c r="I180" i="1"/>
  <c r="C34" i="231"/>
  <c r="T38" i="231"/>
  <c r="T37" i="231"/>
  <c r="D19" i="231"/>
  <c r="V37" i="231"/>
  <c r="V38" i="231"/>
  <c r="I28" i="231"/>
  <c r="I22" i="231"/>
  <c r="I23" i="231" s="1"/>
  <c r="I24" i="231" s="1"/>
  <c r="I25" i="231" s="1"/>
  <c r="I26" i="231" s="1"/>
  <c r="I27" i="231" s="1"/>
  <c r="H21" i="231"/>
  <c r="H22" i="231" s="1"/>
  <c r="H23" i="231" s="1"/>
  <c r="H24" i="231" s="1"/>
  <c r="H25" i="231" s="1"/>
  <c r="H26" i="231" s="1"/>
  <c r="H20" i="231"/>
  <c r="I21" i="231"/>
  <c r="J22" i="231"/>
  <c r="J23" i="231"/>
  <c r="J24" i="231" s="1"/>
  <c r="J25" i="231" s="1"/>
  <c r="J26" i="231" s="1"/>
  <c r="J27" i="231" s="1"/>
  <c r="J28" i="231" s="1"/>
  <c r="F25" i="231"/>
  <c r="J29" i="231"/>
  <c r="Q45" i="231"/>
  <c r="S38" i="231"/>
  <c r="S37" i="231"/>
  <c r="C33" i="231"/>
  <c r="U38" i="231"/>
  <c r="U37" i="231"/>
  <c r="C35" i="231"/>
  <c r="E24" i="231"/>
  <c r="E18" i="231"/>
  <c r="E19" i="231" s="1"/>
  <c r="E20" i="231" s="1"/>
  <c r="E21" i="231" s="1"/>
  <c r="E22" i="231" s="1"/>
  <c r="E23" i="231" s="1"/>
  <c r="G26" i="231"/>
  <c r="G19" i="231"/>
  <c r="K30" i="231"/>
  <c r="K24" i="231"/>
  <c r="K25" i="231" s="1"/>
  <c r="K26" i="231" s="1"/>
  <c r="K27" i="231" s="1"/>
  <c r="K28" i="231" s="1"/>
  <c r="K29" i="231" s="1"/>
  <c r="K23" i="231"/>
  <c r="M32" i="231"/>
  <c r="C32" i="231" s="1"/>
  <c r="M26" i="231"/>
  <c r="M27" i="231" s="1"/>
  <c r="M28" i="231" s="1"/>
  <c r="M29" i="231" s="1"/>
  <c r="M30" i="231" s="1"/>
  <c r="M31" i="231" s="1"/>
  <c r="M25" i="231"/>
  <c r="E17" i="231"/>
  <c r="C17" i="231" s="1"/>
  <c r="R45" i="230"/>
  <c r="D19" i="230"/>
  <c r="T38" i="230"/>
  <c r="T37" i="230"/>
  <c r="H21" i="230"/>
  <c r="H22" i="230" s="1"/>
  <c r="H23" i="230" s="1"/>
  <c r="H24" i="230" s="1"/>
  <c r="H25" i="230" s="1"/>
  <c r="H26" i="230" s="1"/>
  <c r="H20" i="230"/>
  <c r="J22" i="230"/>
  <c r="J23" i="230"/>
  <c r="J24" i="230" s="1"/>
  <c r="J25" i="230" s="1"/>
  <c r="J26" i="230" s="1"/>
  <c r="J27" i="230" s="1"/>
  <c r="J28" i="230" s="1"/>
  <c r="F25" i="230"/>
  <c r="J29" i="230"/>
  <c r="S38" i="230"/>
  <c r="S37" i="230"/>
  <c r="C33" i="230"/>
  <c r="U38" i="230"/>
  <c r="U37" i="230"/>
  <c r="C35" i="230"/>
  <c r="V36" i="230"/>
  <c r="C36" i="230" s="1"/>
  <c r="C14" i="230"/>
  <c r="I206" i="1" s="1"/>
  <c r="E24" i="230"/>
  <c r="E18" i="230"/>
  <c r="E19" i="230" s="1"/>
  <c r="E20" i="230" s="1"/>
  <c r="E21" i="230" s="1"/>
  <c r="E22" i="230" s="1"/>
  <c r="E23" i="230" s="1"/>
  <c r="G26" i="230"/>
  <c r="G19" i="230"/>
  <c r="I28" i="230"/>
  <c r="I22" i="230"/>
  <c r="I23" i="230" s="1"/>
  <c r="I24" i="230" s="1"/>
  <c r="I25" i="230" s="1"/>
  <c r="I26" i="230" s="1"/>
  <c r="I27" i="230" s="1"/>
  <c r="K30" i="230"/>
  <c r="K24" i="230"/>
  <c r="K25" i="230" s="1"/>
  <c r="K26" i="230" s="1"/>
  <c r="K27" i="230" s="1"/>
  <c r="K28" i="230" s="1"/>
  <c r="K29" i="230" s="1"/>
  <c r="K23" i="230"/>
  <c r="M32" i="230"/>
  <c r="C32" i="230" s="1"/>
  <c r="M26" i="230"/>
  <c r="M27" i="230" s="1"/>
  <c r="M28" i="230" s="1"/>
  <c r="M29" i="230" s="1"/>
  <c r="M30" i="230" s="1"/>
  <c r="M31" i="230" s="1"/>
  <c r="M25" i="230"/>
  <c r="D16" i="230"/>
  <c r="C16" i="230" s="1"/>
  <c r="E17" i="230"/>
  <c r="C17" i="230" s="1"/>
  <c r="F18" i="230"/>
  <c r="D23" i="230"/>
  <c r="L24" i="230"/>
  <c r="L25" i="230"/>
  <c r="L26" i="230" s="1"/>
  <c r="L27" i="230" s="1"/>
  <c r="L28" i="230" s="1"/>
  <c r="L29" i="230" s="1"/>
  <c r="L30" i="230" s="1"/>
  <c r="H27" i="230"/>
  <c r="O45" i="230"/>
  <c r="L31" i="230"/>
  <c r="U37" i="229"/>
  <c r="U38" i="229"/>
  <c r="C33" i="229"/>
  <c r="Q45" i="229"/>
  <c r="S34" i="229"/>
  <c r="S35" i="229" s="1"/>
  <c r="S36" i="229" s="1"/>
  <c r="C36" i="229" s="1"/>
  <c r="D23" i="229"/>
  <c r="F25" i="229"/>
  <c r="F19" i="229"/>
  <c r="F20" i="229" s="1"/>
  <c r="F21" i="229" s="1"/>
  <c r="F22" i="229" s="1"/>
  <c r="F23" i="229" s="1"/>
  <c r="F24" i="229" s="1"/>
  <c r="F18" i="229"/>
  <c r="H27" i="229"/>
  <c r="J29" i="229"/>
  <c r="J23" i="229"/>
  <c r="J24" i="229" s="1"/>
  <c r="J25" i="229" s="1"/>
  <c r="J26" i="229" s="1"/>
  <c r="J27" i="229" s="1"/>
  <c r="J28" i="229" s="1"/>
  <c r="J22" i="229"/>
  <c r="L31" i="229"/>
  <c r="L25" i="229"/>
  <c r="L26" i="229" s="1"/>
  <c r="L27" i="229" s="1"/>
  <c r="L28" i="229" s="1"/>
  <c r="L29" i="229" s="1"/>
  <c r="L30" i="229" s="1"/>
  <c r="L24" i="229"/>
  <c r="D16" i="229"/>
  <c r="C16" i="229" s="1"/>
  <c r="H21" i="229"/>
  <c r="H22" i="229" s="1"/>
  <c r="H23" i="229" s="1"/>
  <c r="H24" i="229" s="1"/>
  <c r="H25" i="229" s="1"/>
  <c r="H26" i="229" s="1"/>
  <c r="O45" i="229"/>
  <c r="C14" i="229"/>
  <c r="I205" i="1" s="1"/>
  <c r="D17" i="229"/>
  <c r="E18" i="229"/>
  <c r="E19" i="229" s="1"/>
  <c r="E20" i="229" s="1"/>
  <c r="E21" i="229" s="1"/>
  <c r="E22" i="229" s="1"/>
  <c r="E23" i="229" s="1"/>
  <c r="H20" i="229"/>
  <c r="K23" i="229"/>
  <c r="K24" i="229"/>
  <c r="K25" i="229" s="1"/>
  <c r="K26" i="229" s="1"/>
  <c r="K27" i="229" s="1"/>
  <c r="K28" i="229" s="1"/>
  <c r="K29" i="229" s="1"/>
  <c r="G26" i="229"/>
  <c r="N45" i="229"/>
  <c r="R45" i="229"/>
  <c r="T38" i="229"/>
  <c r="T37" i="229"/>
  <c r="V38" i="229"/>
  <c r="V37" i="229"/>
  <c r="N45" i="228"/>
  <c r="T36" i="228"/>
  <c r="V37" i="228"/>
  <c r="V38" i="228"/>
  <c r="H21" i="228"/>
  <c r="H22" i="228" s="1"/>
  <c r="H23" i="228" s="1"/>
  <c r="H24" i="228" s="1"/>
  <c r="H25" i="228" s="1"/>
  <c r="H26" i="228" s="1"/>
  <c r="H20" i="228"/>
  <c r="C35" i="228"/>
  <c r="D16" i="228"/>
  <c r="C16" i="228" s="1"/>
  <c r="D17" i="228"/>
  <c r="J22" i="228"/>
  <c r="J23" i="228"/>
  <c r="J24" i="228" s="1"/>
  <c r="J25" i="228" s="1"/>
  <c r="J26" i="228" s="1"/>
  <c r="J27" i="228" s="1"/>
  <c r="J28" i="228" s="1"/>
  <c r="F25" i="228"/>
  <c r="J29" i="228"/>
  <c r="S38" i="228"/>
  <c r="S37" i="228"/>
  <c r="C33" i="228"/>
  <c r="U38" i="228"/>
  <c r="U37" i="228"/>
  <c r="P45" i="228"/>
  <c r="C14" i="228"/>
  <c r="I204" i="1" s="1"/>
  <c r="E24" i="228"/>
  <c r="G26" i="228"/>
  <c r="G19" i="228"/>
  <c r="I28" i="228"/>
  <c r="I22" i="228"/>
  <c r="I23" i="228" s="1"/>
  <c r="I24" i="228" s="1"/>
  <c r="I25" i="228" s="1"/>
  <c r="I26" i="228" s="1"/>
  <c r="I27" i="228" s="1"/>
  <c r="K30" i="228"/>
  <c r="K24" i="228"/>
  <c r="K25" i="228" s="1"/>
  <c r="K26" i="228" s="1"/>
  <c r="K27" i="228" s="1"/>
  <c r="K28" i="228" s="1"/>
  <c r="K29" i="228" s="1"/>
  <c r="K23" i="228"/>
  <c r="M32" i="228"/>
  <c r="C32" i="228" s="1"/>
  <c r="M26" i="228"/>
  <c r="M27" i="228" s="1"/>
  <c r="M28" i="228" s="1"/>
  <c r="M29" i="228" s="1"/>
  <c r="M30" i="228" s="1"/>
  <c r="M31" i="228" s="1"/>
  <c r="C31" i="228" s="1"/>
  <c r="M25" i="228"/>
  <c r="E17" i="228"/>
  <c r="F18" i="228"/>
  <c r="F19" i="228"/>
  <c r="F20" i="228" s="1"/>
  <c r="F21" i="228" s="1"/>
  <c r="F22" i="228" s="1"/>
  <c r="F23" i="228" s="1"/>
  <c r="F24" i="228" s="1"/>
  <c r="L24" i="228"/>
  <c r="L25" i="228"/>
  <c r="L26" i="228" s="1"/>
  <c r="L27" i="228" s="1"/>
  <c r="L28" i="228" s="1"/>
  <c r="L29" i="228" s="1"/>
  <c r="L30" i="228" s="1"/>
  <c r="H27" i="228"/>
  <c r="O45" i="228"/>
  <c r="E24" i="227"/>
  <c r="E18" i="227"/>
  <c r="E19" i="227" s="1"/>
  <c r="E20" i="227" s="1"/>
  <c r="E21" i="227" s="1"/>
  <c r="E22" i="227" s="1"/>
  <c r="E23" i="227" s="1"/>
  <c r="G26" i="227"/>
  <c r="G19" i="227"/>
  <c r="G20" i="227"/>
  <c r="G21" i="227" s="1"/>
  <c r="G22" i="227" s="1"/>
  <c r="G23" i="227" s="1"/>
  <c r="G24" i="227" s="1"/>
  <c r="G25" i="227" s="1"/>
  <c r="I28" i="227"/>
  <c r="I22" i="227"/>
  <c r="I23" i="227" s="1"/>
  <c r="I24" i="227" s="1"/>
  <c r="I25" i="227" s="1"/>
  <c r="I26" i="227" s="1"/>
  <c r="I27" i="227" s="1"/>
  <c r="I21" i="227"/>
  <c r="K30" i="227"/>
  <c r="K24" i="227"/>
  <c r="K25" i="227" s="1"/>
  <c r="K26" i="227" s="1"/>
  <c r="K27" i="227" s="1"/>
  <c r="K28" i="227" s="1"/>
  <c r="K29" i="227" s="1"/>
  <c r="K23" i="227"/>
  <c r="M32" i="227"/>
  <c r="C32" i="227" s="1"/>
  <c r="M26" i="227"/>
  <c r="M27" i="227" s="1"/>
  <c r="M28" i="227" s="1"/>
  <c r="M29" i="227" s="1"/>
  <c r="M30" i="227" s="1"/>
  <c r="M31" i="227" s="1"/>
  <c r="M25" i="227"/>
  <c r="E17" i="227"/>
  <c r="C34" i="227"/>
  <c r="T37" i="227"/>
  <c r="T38" i="227"/>
  <c r="V37" i="227"/>
  <c r="V45" i="227" s="1"/>
  <c r="N45" i="227"/>
  <c r="R45" i="227"/>
  <c r="H21" i="227"/>
  <c r="H22" i="227" s="1"/>
  <c r="H23" i="227" s="1"/>
  <c r="H24" i="227" s="1"/>
  <c r="H25" i="227" s="1"/>
  <c r="H26" i="227" s="1"/>
  <c r="H20" i="227"/>
  <c r="C35" i="227"/>
  <c r="D16" i="227"/>
  <c r="C16" i="227" s="1"/>
  <c r="D17" i="227"/>
  <c r="J22" i="227"/>
  <c r="J23" i="227"/>
  <c r="J24" i="227" s="1"/>
  <c r="J25" i="227" s="1"/>
  <c r="J26" i="227" s="1"/>
  <c r="J27" i="227" s="1"/>
  <c r="J28" i="227" s="1"/>
  <c r="Q45" i="227"/>
  <c r="S38" i="227"/>
  <c r="S37" i="227"/>
  <c r="C33" i="227"/>
  <c r="U38" i="227"/>
  <c r="U37" i="227"/>
  <c r="S34" i="226"/>
  <c r="S35" i="226" s="1"/>
  <c r="S36" i="226" s="1"/>
  <c r="C33" i="226"/>
  <c r="Q45" i="226"/>
  <c r="U37" i="226"/>
  <c r="U38" i="226"/>
  <c r="G19" i="226"/>
  <c r="I22" i="226"/>
  <c r="I23" i="226" s="1"/>
  <c r="I24" i="226" s="1"/>
  <c r="I25" i="226" s="1"/>
  <c r="I26" i="226" s="1"/>
  <c r="I27" i="226" s="1"/>
  <c r="E24" i="226"/>
  <c r="M25" i="226"/>
  <c r="M26" i="226"/>
  <c r="M27" i="226" s="1"/>
  <c r="M28" i="226" s="1"/>
  <c r="M29" i="226" s="1"/>
  <c r="M30" i="226" s="1"/>
  <c r="M31" i="226" s="1"/>
  <c r="I28" i="226"/>
  <c r="M32" i="226"/>
  <c r="C32" i="226" s="1"/>
  <c r="O45" i="226"/>
  <c r="D23" i="226"/>
  <c r="F25" i="226"/>
  <c r="F19" i="226"/>
  <c r="F20" i="226" s="1"/>
  <c r="F21" i="226" s="1"/>
  <c r="F22" i="226" s="1"/>
  <c r="F23" i="226" s="1"/>
  <c r="F24" i="226" s="1"/>
  <c r="F18" i="226"/>
  <c r="H27" i="226"/>
  <c r="J29" i="226"/>
  <c r="J23" i="226"/>
  <c r="J24" i="226" s="1"/>
  <c r="J25" i="226" s="1"/>
  <c r="J26" i="226" s="1"/>
  <c r="J27" i="226" s="1"/>
  <c r="J28" i="226" s="1"/>
  <c r="J22" i="226"/>
  <c r="L31" i="226"/>
  <c r="L25" i="226"/>
  <c r="L26" i="226" s="1"/>
  <c r="L27" i="226" s="1"/>
  <c r="L28" i="226" s="1"/>
  <c r="L29" i="226" s="1"/>
  <c r="L30" i="226" s="1"/>
  <c r="L24" i="226"/>
  <c r="D17" i="226"/>
  <c r="E18" i="226"/>
  <c r="E19" i="226" s="1"/>
  <c r="E20" i="226" s="1"/>
  <c r="E21" i="226" s="1"/>
  <c r="E22" i="226" s="1"/>
  <c r="E23" i="226" s="1"/>
  <c r="H20" i="226"/>
  <c r="K23" i="226"/>
  <c r="K24" i="226"/>
  <c r="K25" i="226" s="1"/>
  <c r="K26" i="226" s="1"/>
  <c r="K27" i="226" s="1"/>
  <c r="K28" i="226" s="1"/>
  <c r="K29" i="226" s="1"/>
  <c r="G26" i="226"/>
  <c r="N45" i="226"/>
  <c r="R45" i="226"/>
  <c r="T38" i="226"/>
  <c r="T37" i="226"/>
  <c r="V38" i="226"/>
  <c r="V37" i="226"/>
  <c r="U37" i="225"/>
  <c r="U38" i="225"/>
  <c r="C33" i="225"/>
  <c r="Q45" i="225"/>
  <c r="S34" i="225"/>
  <c r="S35" i="225" s="1"/>
  <c r="S36" i="225" s="1"/>
  <c r="D23" i="225"/>
  <c r="F25" i="225"/>
  <c r="F19" i="225"/>
  <c r="F20" i="225" s="1"/>
  <c r="F21" i="225" s="1"/>
  <c r="F22" i="225" s="1"/>
  <c r="F23" i="225" s="1"/>
  <c r="F24" i="225" s="1"/>
  <c r="F18" i="225"/>
  <c r="H27" i="225"/>
  <c r="J29" i="225"/>
  <c r="J23" i="225"/>
  <c r="J24" i="225" s="1"/>
  <c r="J25" i="225" s="1"/>
  <c r="J26" i="225" s="1"/>
  <c r="J27" i="225" s="1"/>
  <c r="J28" i="225" s="1"/>
  <c r="J22" i="225"/>
  <c r="L31" i="225"/>
  <c r="C31" i="225" s="1"/>
  <c r="L25" i="225"/>
  <c r="L26" i="225" s="1"/>
  <c r="L27" i="225" s="1"/>
  <c r="L28" i="225" s="1"/>
  <c r="L29" i="225" s="1"/>
  <c r="L30" i="225" s="1"/>
  <c r="C30" i="225" s="1"/>
  <c r="L24" i="225"/>
  <c r="D16" i="225"/>
  <c r="C16" i="225" s="1"/>
  <c r="H21" i="225"/>
  <c r="H22" i="225" s="1"/>
  <c r="H23" i="225" s="1"/>
  <c r="H24" i="225" s="1"/>
  <c r="H25" i="225" s="1"/>
  <c r="H26" i="225" s="1"/>
  <c r="O45" i="225"/>
  <c r="C14" i="225"/>
  <c r="I201" i="1" s="1"/>
  <c r="D17" i="225"/>
  <c r="E18" i="225"/>
  <c r="E19" i="225" s="1"/>
  <c r="E20" i="225" s="1"/>
  <c r="E21" i="225" s="1"/>
  <c r="E22" i="225" s="1"/>
  <c r="E23" i="225" s="1"/>
  <c r="H20" i="225"/>
  <c r="K23" i="225"/>
  <c r="K24" i="225"/>
  <c r="K25" i="225" s="1"/>
  <c r="K26" i="225" s="1"/>
  <c r="K27" i="225" s="1"/>
  <c r="K28" i="225" s="1"/>
  <c r="K29" i="225" s="1"/>
  <c r="G26" i="225"/>
  <c r="N45" i="225"/>
  <c r="R45" i="225"/>
  <c r="T38" i="225"/>
  <c r="T37" i="225"/>
  <c r="V38" i="225"/>
  <c r="V37" i="225"/>
  <c r="E17" i="224"/>
  <c r="E24" i="224"/>
  <c r="E18" i="224"/>
  <c r="E19" i="224" s="1"/>
  <c r="E20" i="224" s="1"/>
  <c r="E21" i="224" s="1"/>
  <c r="E22" i="224" s="1"/>
  <c r="E23" i="224" s="1"/>
  <c r="G20" i="224"/>
  <c r="G21" i="224" s="1"/>
  <c r="G22" i="224" s="1"/>
  <c r="G23" i="224" s="1"/>
  <c r="G24" i="224" s="1"/>
  <c r="G25" i="224" s="1"/>
  <c r="G26" i="224"/>
  <c r="G19" i="224"/>
  <c r="I21" i="224"/>
  <c r="I28" i="224"/>
  <c r="I22" i="224"/>
  <c r="I23" i="224" s="1"/>
  <c r="I24" i="224" s="1"/>
  <c r="I25" i="224" s="1"/>
  <c r="I26" i="224" s="1"/>
  <c r="I27" i="224" s="1"/>
  <c r="K30" i="224"/>
  <c r="K24" i="224"/>
  <c r="K25" i="224" s="1"/>
  <c r="K26" i="224" s="1"/>
  <c r="K27" i="224" s="1"/>
  <c r="K28" i="224" s="1"/>
  <c r="K29" i="224" s="1"/>
  <c r="K23" i="224"/>
  <c r="M32" i="224"/>
  <c r="C32" i="224" s="1"/>
  <c r="M26" i="224"/>
  <c r="M27" i="224" s="1"/>
  <c r="M28" i="224" s="1"/>
  <c r="M29" i="224" s="1"/>
  <c r="M30" i="224" s="1"/>
  <c r="M31" i="224" s="1"/>
  <c r="M25" i="224"/>
  <c r="N45" i="224"/>
  <c r="O45" i="224"/>
  <c r="P45" i="224"/>
  <c r="Q45" i="224"/>
  <c r="R45" i="224"/>
  <c r="U38" i="224"/>
  <c r="U37" i="224"/>
  <c r="C35" i="224"/>
  <c r="V38" i="224"/>
  <c r="V37" i="224"/>
  <c r="D23" i="224"/>
  <c r="D17" i="224"/>
  <c r="F25" i="224"/>
  <c r="F19" i="224"/>
  <c r="F20" i="224" s="1"/>
  <c r="F21" i="224" s="1"/>
  <c r="F22" i="224" s="1"/>
  <c r="F23" i="224" s="1"/>
  <c r="F24" i="224" s="1"/>
  <c r="F18" i="224"/>
  <c r="H27" i="224"/>
  <c r="H21" i="224"/>
  <c r="H22" i="224" s="1"/>
  <c r="H23" i="224" s="1"/>
  <c r="H24" i="224" s="1"/>
  <c r="H25" i="224" s="1"/>
  <c r="H26" i="224" s="1"/>
  <c r="H20" i="224"/>
  <c r="J29" i="224"/>
  <c r="J23" i="224"/>
  <c r="J24" i="224" s="1"/>
  <c r="J25" i="224" s="1"/>
  <c r="J26" i="224" s="1"/>
  <c r="J27" i="224" s="1"/>
  <c r="J28" i="224" s="1"/>
  <c r="J22" i="224"/>
  <c r="L31" i="224"/>
  <c r="L25" i="224"/>
  <c r="L26" i="224" s="1"/>
  <c r="L27" i="224" s="1"/>
  <c r="L28" i="224" s="1"/>
  <c r="L29" i="224" s="1"/>
  <c r="L30" i="224" s="1"/>
  <c r="L24" i="224"/>
  <c r="D16" i="224"/>
  <c r="C16" i="224" s="1"/>
  <c r="S38" i="224"/>
  <c r="S37" i="224"/>
  <c r="C33" i="224"/>
  <c r="T38" i="224"/>
  <c r="T37" i="224"/>
  <c r="D18" i="223"/>
  <c r="U38" i="223"/>
  <c r="U37" i="223"/>
  <c r="E17" i="223"/>
  <c r="C17" i="223" s="1"/>
  <c r="E24" i="223"/>
  <c r="G20" i="223"/>
  <c r="G21" i="223" s="1"/>
  <c r="G22" i="223" s="1"/>
  <c r="G23" i="223" s="1"/>
  <c r="G24" i="223" s="1"/>
  <c r="G25" i="223" s="1"/>
  <c r="G19" i="223"/>
  <c r="G26" i="223"/>
  <c r="I21" i="223"/>
  <c r="I28" i="223"/>
  <c r="I22" i="223"/>
  <c r="I23" i="223" s="1"/>
  <c r="I24" i="223" s="1"/>
  <c r="I25" i="223" s="1"/>
  <c r="I26" i="223" s="1"/>
  <c r="I27" i="223" s="1"/>
  <c r="K30" i="223"/>
  <c r="K24" i="223"/>
  <c r="K25" i="223" s="1"/>
  <c r="K26" i="223" s="1"/>
  <c r="K27" i="223" s="1"/>
  <c r="K28" i="223" s="1"/>
  <c r="K29" i="223" s="1"/>
  <c r="K23" i="223"/>
  <c r="M32" i="223"/>
  <c r="C32" i="223" s="1"/>
  <c r="M26" i="223"/>
  <c r="M27" i="223" s="1"/>
  <c r="M28" i="223" s="1"/>
  <c r="M29" i="223" s="1"/>
  <c r="M30" i="223" s="1"/>
  <c r="M31" i="223" s="1"/>
  <c r="M25" i="223"/>
  <c r="E18" i="223"/>
  <c r="E19" i="223" s="1"/>
  <c r="E20" i="223" s="1"/>
  <c r="E21" i="223" s="1"/>
  <c r="E22" i="223" s="1"/>
  <c r="E23" i="223" s="1"/>
  <c r="O45" i="223"/>
  <c r="S37" i="223"/>
  <c r="S38" i="223"/>
  <c r="T38" i="223"/>
  <c r="T37" i="223"/>
  <c r="V38" i="223"/>
  <c r="V37" i="223"/>
  <c r="C36" i="223"/>
  <c r="Q45" i="223"/>
  <c r="D23" i="223"/>
  <c r="F25" i="223"/>
  <c r="F19" i="223"/>
  <c r="F20" i="223" s="1"/>
  <c r="F21" i="223" s="1"/>
  <c r="F22" i="223" s="1"/>
  <c r="F23" i="223" s="1"/>
  <c r="F24" i="223" s="1"/>
  <c r="F18" i="223"/>
  <c r="H27" i="223"/>
  <c r="J29" i="223"/>
  <c r="J23" i="223"/>
  <c r="J24" i="223" s="1"/>
  <c r="J25" i="223" s="1"/>
  <c r="J26" i="223" s="1"/>
  <c r="J27" i="223" s="1"/>
  <c r="J28" i="223" s="1"/>
  <c r="J22" i="223"/>
  <c r="L31" i="223"/>
  <c r="L25" i="223"/>
  <c r="L26" i="223" s="1"/>
  <c r="L27" i="223" s="1"/>
  <c r="L28" i="223" s="1"/>
  <c r="L29" i="223" s="1"/>
  <c r="L30" i="223" s="1"/>
  <c r="L24" i="223"/>
  <c r="D16" i="223"/>
  <c r="C16" i="223" s="1"/>
  <c r="H21" i="223"/>
  <c r="H22" i="223" s="1"/>
  <c r="H23" i="223" s="1"/>
  <c r="H24" i="223" s="1"/>
  <c r="H25" i="223" s="1"/>
  <c r="H26" i="223" s="1"/>
  <c r="P45" i="223"/>
  <c r="C34" i="223"/>
  <c r="C35" i="223"/>
  <c r="C36" i="222"/>
  <c r="P45" i="222"/>
  <c r="V37" i="222"/>
  <c r="V38" i="222"/>
  <c r="D19" i="222"/>
  <c r="T38" i="222"/>
  <c r="T37" i="222"/>
  <c r="H21" i="222"/>
  <c r="H22" i="222" s="1"/>
  <c r="H23" i="222" s="1"/>
  <c r="H24" i="222" s="1"/>
  <c r="H25" i="222" s="1"/>
  <c r="H26" i="222" s="1"/>
  <c r="H20" i="222"/>
  <c r="J22" i="222"/>
  <c r="J23" i="222"/>
  <c r="J24" i="222" s="1"/>
  <c r="J25" i="222" s="1"/>
  <c r="J26" i="222" s="1"/>
  <c r="J27" i="222" s="1"/>
  <c r="J28" i="222" s="1"/>
  <c r="F25" i="222"/>
  <c r="J29" i="222"/>
  <c r="Q45" i="222"/>
  <c r="S38" i="222"/>
  <c r="S37" i="222"/>
  <c r="C33" i="222"/>
  <c r="U38" i="222"/>
  <c r="U37" i="222"/>
  <c r="C35" i="222"/>
  <c r="E24" i="222"/>
  <c r="E18" i="222"/>
  <c r="E19" i="222" s="1"/>
  <c r="E20" i="222" s="1"/>
  <c r="E21" i="222" s="1"/>
  <c r="E22" i="222" s="1"/>
  <c r="E23" i="222" s="1"/>
  <c r="G26" i="222"/>
  <c r="G19" i="222"/>
  <c r="I28" i="222"/>
  <c r="I22" i="222"/>
  <c r="I23" i="222" s="1"/>
  <c r="I24" i="222" s="1"/>
  <c r="I25" i="222" s="1"/>
  <c r="I26" i="222" s="1"/>
  <c r="I27" i="222" s="1"/>
  <c r="K30" i="222"/>
  <c r="K24" i="222"/>
  <c r="K25" i="222" s="1"/>
  <c r="K26" i="222" s="1"/>
  <c r="K27" i="222" s="1"/>
  <c r="K28" i="222" s="1"/>
  <c r="K29" i="222" s="1"/>
  <c r="K23" i="222"/>
  <c r="M32" i="222"/>
  <c r="C32" i="222" s="1"/>
  <c r="M26" i="222"/>
  <c r="M27" i="222" s="1"/>
  <c r="M28" i="222" s="1"/>
  <c r="M29" i="222" s="1"/>
  <c r="M30" i="222" s="1"/>
  <c r="M31" i="222" s="1"/>
  <c r="M25" i="222"/>
  <c r="D16" i="222"/>
  <c r="C16" i="222" s="1"/>
  <c r="E17" i="222"/>
  <c r="C17" i="222" s="1"/>
  <c r="F18" i="222"/>
  <c r="D23" i="222"/>
  <c r="L24" i="222"/>
  <c r="L25" i="222"/>
  <c r="L26" i="222" s="1"/>
  <c r="L27" i="222" s="1"/>
  <c r="L28" i="222" s="1"/>
  <c r="L29" i="222" s="1"/>
  <c r="L30" i="222" s="1"/>
  <c r="H27" i="222"/>
  <c r="L31" i="222"/>
  <c r="C23" i="221"/>
  <c r="C25" i="221"/>
  <c r="C27" i="221"/>
  <c r="C29" i="221"/>
  <c r="C31" i="221"/>
  <c r="R36" i="221"/>
  <c r="C36" i="221" s="1"/>
  <c r="C35" i="221"/>
  <c r="C33" i="221"/>
  <c r="C37" i="221"/>
  <c r="F42" i="221"/>
  <c r="G42" i="221"/>
  <c r="H42" i="221"/>
  <c r="I42" i="221"/>
  <c r="C28" i="221"/>
  <c r="C30" i="221"/>
  <c r="C32" i="221"/>
  <c r="C34" i="221"/>
  <c r="S42" i="221"/>
  <c r="T42" i="221"/>
  <c r="D19" i="221"/>
  <c r="F42" i="220"/>
  <c r="G42" i="220"/>
  <c r="S42" i="220"/>
  <c r="T42" i="220"/>
  <c r="C23" i="220"/>
  <c r="C25" i="220"/>
  <c r="C27" i="220"/>
  <c r="C29" i="220"/>
  <c r="C31" i="220"/>
  <c r="R36" i="220"/>
  <c r="C36" i="220" s="1"/>
  <c r="C35" i="220"/>
  <c r="C33" i="220"/>
  <c r="C37" i="220"/>
  <c r="E42" i="219"/>
  <c r="N47" i="219" s="1"/>
  <c r="F42" i="219"/>
  <c r="G42" i="219"/>
  <c r="H42" i="219"/>
  <c r="I42" i="219"/>
  <c r="C28" i="219"/>
  <c r="C34" i="219"/>
  <c r="C30" i="219"/>
  <c r="S42" i="219"/>
  <c r="T42" i="219"/>
  <c r="C18" i="219"/>
  <c r="D19" i="219"/>
  <c r="C23" i="219"/>
  <c r="C25" i="219"/>
  <c r="C31" i="219"/>
  <c r="R36" i="219"/>
  <c r="C36" i="219" s="1"/>
  <c r="C35" i="219"/>
  <c r="C33" i="219"/>
  <c r="C37" i="219"/>
  <c r="C38" i="218"/>
  <c r="C24" i="218"/>
  <c r="C26" i="218"/>
  <c r="C28" i="218"/>
  <c r="C30" i="218"/>
  <c r="C18" i="218"/>
  <c r="D19" i="218"/>
  <c r="C27" i="218"/>
  <c r="C29" i="218"/>
  <c r="C31" i="218"/>
  <c r="R36" i="218"/>
  <c r="R42" i="218" s="1"/>
  <c r="C35" i="218"/>
  <c r="C33" i="218"/>
  <c r="V42" i="218"/>
  <c r="C34" i="217"/>
  <c r="D20" i="217"/>
  <c r="C19" i="217"/>
  <c r="R36" i="217"/>
  <c r="C36" i="217" s="1"/>
  <c r="C35" i="217"/>
  <c r="E43" i="217"/>
  <c r="N48" i="217" s="1"/>
  <c r="G43" i="217"/>
  <c r="J43" i="217"/>
  <c r="L43" i="217"/>
  <c r="N43" i="217"/>
  <c r="P43" i="217"/>
  <c r="S43" i="217"/>
  <c r="U43" i="217"/>
  <c r="C18" i="217"/>
  <c r="F43" i="217"/>
  <c r="H23" i="217"/>
  <c r="H24" i="217" s="1"/>
  <c r="H25" i="217" s="1"/>
  <c r="H26" i="217" s="1"/>
  <c r="C26" i="217" s="1"/>
  <c r="C27" i="217"/>
  <c r="C29" i="217"/>
  <c r="C31" i="217"/>
  <c r="C33" i="217"/>
  <c r="V37" i="217"/>
  <c r="V43" i="217" s="1"/>
  <c r="C34" i="216"/>
  <c r="R36" i="216"/>
  <c r="R42" i="216" s="1"/>
  <c r="C35" i="216"/>
  <c r="G42" i="216"/>
  <c r="E42" i="216"/>
  <c r="N47" i="216" s="1"/>
  <c r="D20" i="216"/>
  <c r="C19" i="216"/>
  <c r="J42" i="216"/>
  <c r="L42" i="216"/>
  <c r="N42" i="216"/>
  <c r="P42" i="216"/>
  <c r="S42" i="216"/>
  <c r="U42" i="216"/>
  <c r="C18" i="216"/>
  <c r="F42" i="216"/>
  <c r="H23" i="216"/>
  <c r="H24" i="216" s="1"/>
  <c r="H25" i="216" s="1"/>
  <c r="H26" i="216" s="1"/>
  <c r="C26" i="216" s="1"/>
  <c r="C27" i="216"/>
  <c r="C29" i="216"/>
  <c r="Q42" i="216"/>
  <c r="C31" i="216"/>
  <c r="C33" i="216"/>
  <c r="V37" i="216"/>
  <c r="C37" i="216" s="1"/>
  <c r="C37" i="215"/>
  <c r="F42" i="215"/>
  <c r="G42" i="215"/>
  <c r="H42" i="215"/>
  <c r="C23" i="215"/>
  <c r="C25" i="215"/>
  <c r="C27" i="215"/>
  <c r="C29" i="215"/>
  <c r="C31" i="215"/>
  <c r="R36" i="215"/>
  <c r="R42" i="215" s="1"/>
  <c r="C35" i="215"/>
  <c r="C33" i="215"/>
  <c r="V42" i="215"/>
  <c r="D19" i="215"/>
  <c r="C33" i="214"/>
  <c r="C36" i="214"/>
  <c r="C18" i="214"/>
  <c r="D19" i="214"/>
  <c r="C23" i="214"/>
  <c r="C25" i="214"/>
  <c r="C29" i="214"/>
  <c r="C31" i="214"/>
  <c r="C37" i="214"/>
  <c r="E42" i="214"/>
  <c r="N47" i="214" s="1"/>
  <c r="F42" i="214"/>
  <c r="G42" i="214"/>
  <c r="H42" i="214"/>
  <c r="I42" i="214"/>
  <c r="C24" i="214"/>
  <c r="C26" i="214"/>
  <c r="C32" i="214"/>
  <c r="C28" i="214"/>
  <c r="C34" i="214"/>
  <c r="C30" i="214"/>
  <c r="R42" i="214"/>
  <c r="S42" i="214"/>
  <c r="T42" i="214"/>
  <c r="C35" i="214"/>
  <c r="V43" i="213"/>
  <c r="C35" i="213"/>
  <c r="R36" i="213"/>
  <c r="R43" i="213" s="1"/>
  <c r="N43" i="213"/>
  <c r="O43" i="213"/>
  <c r="P43" i="213"/>
  <c r="Q43" i="213"/>
  <c r="S43" i="213"/>
  <c r="T43" i="213"/>
  <c r="C34" i="213"/>
  <c r="E17" i="213"/>
  <c r="F18" i="213"/>
  <c r="F19" i="213"/>
  <c r="F20" i="213" s="1"/>
  <c r="F21" i="213" s="1"/>
  <c r="F22" i="213" s="1"/>
  <c r="F23" i="213" s="1"/>
  <c r="F24" i="213" s="1"/>
  <c r="G20" i="213"/>
  <c r="G21" i="213" s="1"/>
  <c r="G22" i="213" s="1"/>
  <c r="G23" i="213" s="1"/>
  <c r="G24" i="213" s="1"/>
  <c r="G25" i="213" s="1"/>
  <c r="I21" i="213"/>
  <c r="J22" i="213"/>
  <c r="D23" i="213"/>
  <c r="J23" i="213"/>
  <c r="J24" i="213" s="1"/>
  <c r="J25" i="213" s="1"/>
  <c r="J26" i="213" s="1"/>
  <c r="J27" i="213" s="1"/>
  <c r="J28" i="213" s="1"/>
  <c r="L24" i="213"/>
  <c r="F25" i="213"/>
  <c r="L25" i="213"/>
  <c r="L26" i="213" s="1"/>
  <c r="L27" i="213" s="1"/>
  <c r="L28" i="213" s="1"/>
  <c r="L29" i="213" s="1"/>
  <c r="L30" i="213" s="1"/>
  <c r="H27" i="213"/>
  <c r="J29" i="213"/>
  <c r="L31" i="213"/>
  <c r="D16" i="213"/>
  <c r="C16" i="213" s="1"/>
  <c r="D17" i="213"/>
  <c r="E18" i="213"/>
  <c r="E19" i="213" s="1"/>
  <c r="E20" i="213" s="1"/>
  <c r="E21" i="213" s="1"/>
  <c r="E22" i="213" s="1"/>
  <c r="E23" i="213" s="1"/>
  <c r="G19" i="213"/>
  <c r="H20" i="213"/>
  <c r="H21" i="213"/>
  <c r="H22" i="213" s="1"/>
  <c r="H23" i="213" s="1"/>
  <c r="H24" i="213" s="1"/>
  <c r="H25" i="213" s="1"/>
  <c r="H26" i="213" s="1"/>
  <c r="I22" i="213"/>
  <c r="I23" i="213" s="1"/>
  <c r="I24" i="213" s="1"/>
  <c r="I25" i="213" s="1"/>
  <c r="I26" i="213" s="1"/>
  <c r="I27" i="213" s="1"/>
  <c r="K23" i="213"/>
  <c r="K24" i="213"/>
  <c r="K25" i="213" s="1"/>
  <c r="K26" i="213" s="1"/>
  <c r="K27" i="213" s="1"/>
  <c r="K28" i="213" s="1"/>
  <c r="K29" i="213" s="1"/>
  <c r="M25" i="213"/>
  <c r="M26" i="213"/>
  <c r="M27" i="213" s="1"/>
  <c r="M28" i="213" s="1"/>
  <c r="M29" i="213" s="1"/>
  <c r="M30" i="213" s="1"/>
  <c r="M31" i="213" s="1"/>
  <c r="C37" i="212"/>
  <c r="C35" i="212"/>
  <c r="R36" i="212"/>
  <c r="R43" i="212" s="1"/>
  <c r="V43" i="212"/>
  <c r="N43" i="212"/>
  <c r="O43" i="212"/>
  <c r="P43" i="212"/>
  <c r="Q43" i="212"/>
  <c r="C34" i="212"/>
  <c r="E17" i="212"/>
  <c r="F18" i="212"/>
  <c r="F19" i="212"/>
  <c r="F20" i="212" s="1"/>
  <c r="F21" i="212" s="1"/>
  <c r="F22" i="212" s="1"/>
  <c r="F23" i="212" s="1"/>
  <c r="F24" i="212" s="1"/>
  <c r="G20" i="212"/>
  <c r="G21" i="212" s="1"/>
  <c r="G22" i="212" s="1"/>
  <c r="G23" i="212" s="1"/>
  <c r="G24" i="212" s="1"/>
  <c r="G25" i="212" s="1"/>
  <c r="I21" i="212"/>
  <c r="J22" i="212"/>
  <c r="D23" i="212"/>
  <c r="J23" i="212"/>
  <c r="J24" i="212" s="1"/>
  <c r="J25" i="212" s="1"/>
  <c r="J26" i="212" s="1"/>
  <c r="J27" i="212" s="1"/>
  <c r="J28" i="212" s="1"/>
  <c r="L24" i="212"/>
  <c r="F25" i="212"/>
  <c r="L25" i="212"/>
  <c r="L26" i="212" s="1"/>
  <c r="L27" i="212" s="1"/>
  <c r="L28" i="212" s="1"/>
  <c r="L29" i="212" s="1"/>
  <c r="L30" i="212" s="1"/>
  <c r="H27" i="212"/>
  <c r="J29" i="212"/>
  <c r="L31" i="212"/>
  <c r="C14" i="212"/>
  <c r="I221" i="1" s="1"/>
  <c r="D16" i="212"/>
  <c r="C16" i="212" s="1"/>
  <c r="D17" i="212"/>
  <c r="E18" i="212"/>
  <c r="E19" i="212" s="1"/>
  <c r="E20" i="212" s="1"/>
  <c r="E21" i="212" s="1"/>
  <c r="E22" i="212" s="1"/>
  <c r="E23" i="212" s="1"/>
  <c r="G19" i="212"/>
  <c r="H20" i="212"/>
  <c r="H21" i="212"/>
  <c r="H22" i="212" s="1"/>
  <c r="H23" i="212" s="1"/>
  <c r="H24" i="212" s="1"/>
  <c r="H25" i="212" s="1"/>
  <c r="H26" i="212" s="1"/>
  <c r="I22" i="212"/>
  <c r="I23" i="212" s="1"/>
  <c r="I24" i="212" s="1"/>
  <c r="I25" i="212" s="1"/>
  <c r="I26" i="212" s="1"/>
  <c r="I27" i="212" s="1"/>
  <c r="K23" i="212"/>
  <c r="K24" i="212"/>
  <c r="K25" i="212" s="1"/>
  <c r="K26" i="212" s="1"/>
  <c r="K27" i="212" s="1"/>
  <c r="K28" i="212" s="1"/>
  <c r="K29" i="212" s="1"/>
  <c r="M25" i="212"/>
  <c r="M26" i="212"/>
  <c r="M27" i="212" s="1"/>
  <c r="M28" i="212" s="1"/>
  <c r="M29" i="212" s="1"/>
  <c r="M30" i="212" s="1"/>
  <c r="M31" i="212" s="1"/>
  <c r="V43" i="211"/>
  <c r="C35" i="211"/>
  <c r="R36" i="211"/>
  <c r="R43" i="211" s="1"/>
  <c r="N43" i="211"/>
  <c r="O43" i="211"/>
  <c r="P43" i="211"/>
  <c r="Q43" i="211"/>
  <c r="S43" i="211"/>
  <c r="C34" i="211"/>
  <c r="E17" i="211"/>
  <c r="F18" i="211"/>
  <c r="F19" i="211"/>
  <c r="F20" i="211" s="1"/>
  <c r="F21" i="211" s="1"/>
  <c r="F22" i="211" s="1"/>
  <c r="F23" i="211" s="1"/>
  <c r="F24" i="211" s="1"/>
  <c r="G20" i="211"/>
  <c r="G21" i="211" s="1"/>
  <c r="G22" i="211" s="1"/>
  <c r="G23" i="211" s="1"/>
  <c r="G24" i="211" s="1"/>
  <c r="G25" i="211" s="1"/>
  <c r="I21" i="211"/>
  <c r="J22" i="211"/>
  <c r="D23" i="211"/>
  <c r="J23" i="211"/>
  <c r="J24" i="211" s="1"/>
  <c r="J25" i="211" s="1"/>
  <c r="J26" i="211" s="1"/>
  <c r="J27" i="211" s="1"/>
  <c r="J28" i="211" s="1"/>
  <c r="L24" i="211"/>
  <c r="F25" i="211"/>
  <c r="L25" i="211"/>
  <c r="L26" i="211" s="1"/>
  <c r="L27" i="211" s="1"/>
  <c r="L28" i="211" s="1"/>
  <c r="L29" i="211" s="1"/>
  <c r="L30" i="211" s="1"/>
  <c r="H27" i="211"/>
  <c r="J29" i="211"/>
  <c r="L31" i="211"/>
  <c r="C14" i="211"/>
  <c r="I219" i="1" s="1"/>
  <c r="D16" i="211"/>
  <c r="C16" i="211" s="1"/>
  <c r="D17" i="211"/>
  <c r="E18" i="211"/>
  <c r="E19" i="211" s="1"/>
  <c r="E20" i="211" s="1"/>
  <c r="E21" i="211" s="1"/>
  <c r="E22" i="211" s="1"/>
  <c r="E23" i="211" s="1"/>
  <c r="G19" i="211"/>
  <c r="H20" i="211"/>
  <c r="H21" i="211"/>
  <c r="H22" i="211" s="1"/>
  <c r="H23" i="211" s="1"/>
  <c r="H24" i="211" s="1"/>
  <c r="H25" i="211" s="1"/>
  <c r="H26" i="211" s="1"/>
  <c r="I22" i="211"/>
  <c r="I23" i="211" s="1"/>
  <c r="I24" i="211" s="1"/>
  <c r="I25" i="211" s="1"/>
  <c r="I26" i="211" s="1"/>
  <c r="I27" i="211" s="1"/>
  <c r="K23" i="211"/>
  <c r="K24" i="211"/>
  <c r="K25" i="211" s="1"/>
  <c r="K26" i="211" s="1"/>
  <c r="K27" i="211" s="1"/>
  <c r="K28" i="211" s="1"/>
  <c r="K29" i="211" s="1"/>
  <c r="M25" i="211"/>
  <c r="M26" i="211"/>
  <c r="M27" i="211" s="1"/>
  <c r="M28" i="211" s="1"/>
  <c r="M29" i="211" s="1"/>
  <c r="M30" i="211" s="1"/>
  <c r="M31" i="211" s="1"/>
  <c r="V43" i="210"/>
  <c r="C35" i="210"/>
  <c r="R36" i="210"/>
  <c r="C36" i="210" s="1"/>
  <c r="N43" i="210"/>
  <c r="O43" i="210"/>
  <c r="P43" i="210"/>
  <c r="Q43" i="210"/>
  <c r="S43" i="210"/>
  <c r="T43" i="210"/>
  <c r="C34" i="210"/>
  <c r="E17" i="210"/>
  <c r="F18" i="210"/>
  <c r="F19" i="210"/>
  <c r="F20" i="210" s="1"/>
  <c r="F21" i="210" s="1"/>
  <c r="F22" i="210" s="1"/>
  <c r="F23" i="210" s="1"/>
  <c r="F24" i="210" s="1"/>
  <c r="G20" i="210"/>
  <c r="G21" i="210" s="1"/>
  <c r="G22" i="210" s="1"/>
  <c r="G23" i="210" s="1"/>
  <c r="G24" i="210" s="1"/>
  <c r="G25" i="210" s="1"/>
  <c r="I21" i="210"/>
  <c r="J22" i="210"/>
  <c r="D23" i="210"/>
  <c r="J23" i="210"/>
  <c r="J24" i="210" s="1"/>
  <c r="J25" i="210" s="1"/>
  <c r="J26" i="210" s="1"/>
  <c r="J27" i="210" s="1"/>
  <c r="J28" i="210" s="1"/>
  <c r="L24" i="210"/>
  <c r="F25" i="210"/>
  <c r="L25" i="210"/>
  <c r="L26" i="210" s="1"/>
  <c r="L27" i="210" s="1"/>
  <c r="L28" i="210" s="1"/>
  <c r="L29" i="210" s="1"/>
  <c r="L30" i="210" s="1"/>
  <c r="H27" i="210"/>
  <c r="J29" i="210"/>
  <c r="L31" i="210"/>
  <c r="C14" i="210"/>
  <c r="I217" i="1" s="1"/>
  <c r="D16" i="210"/>
  <c r="C16" i="210" s="1"/>
  <c r="D17" i="210"/>
  <c r="E18" i="210"/>
  <c r="E19" i="210" s="1"/>
  <c r="E20" i="210" s="1"/>
  <c r="E21" i="210" s="1"/>
  <c r="E22" i="210" s="1"/>
  <c r="E23" i="210" s="1"/>
  <c r="G19" i="210"/>
  <c r="H20" i="210"/>
  <c r="H21" i="210"/>
  <c r="H22" i="210" s="1"/>
  <c r="H23" i="210" s="1"/>
  <c r="H24" i="210" s="1"/>
  <c r="H25" i="210" s="1"/>
  <c r="H26" i="210" s="1"/>
  <c r="I22" i="210"/>
  <c r="I23" i="210" s="1"/>
  <c r="I24" i="210" s="1"/>
  <c r="I25" i="210" s="1"/>
  <c r="I26" i="210" s="1"/>
  <c r="I27" i="210" s="1"/>
  <c r="K23" i="210"/>
  <c r="K24" i="210"/>
  <c r="K25" i="210" s="1"/>
  <c r="K26" i="210" s="1"/>
  <c r="K27" i="210" s="1"/>
  <c r="K28" i="210" s="1"/>
  <c r="K29" i="210" s="1"/>
  <c r="M25" i="210"/>
  <c r="M26" i="210"/>
  <c r="M27" i="210" s="1"/>
  <c r="M28" i="210" s="1"/>
  <c r="M29" i="210" s="1"/>
  <c r="M30" i="210" s="1"/>
  <c r="M31" i="210" s="1"/>
  <c r="C37" i="209"/>
  <c r="C35" i="209"/>
  <c r="R36" i="209"/>
  <c r="R43" i="209" s="1"/>
  <c r="C33" i="209"/>
  <c r="V43" i="209"/>
  <c r="N43" i="209"/>
  <c r="O43" i="209"/>
  <c r="P43" i="209"/>
  <c r="Q43" i="209"/>
  <c r="S43" i="209"/>
  <c r="E17" i="209"/>
  <c r="F18" i="209"/>
  <c r="F19" i="209"/>
  <c r="F20" i="209" s="1"/>
  <c r="F21" i="209" s="1"/>
  <c r="F22" i="209" s="1"/>
  <c r="F23" i="209" s="1"/>
  <c r="F24" i="209" s="1"/>
  <c r="G20" i="209"/>
  <c r="G21" i="209" s="1"/>
  <c r="G22" i="209" s="1"/>
  <c r="G23" i="209" s="1"/>
  <c r="G24" i="209" s="1"/>
  <c r="G25" i="209" s="1"/>
  <c r="I21" i="209"/>
  <c r="J22" i="209"/>
  <c r="D23" i="209"/>
  <c r="J23" i="209"/>
  <c r="J24" i="209" s="1"/>
  <c r="J25" i="209" s="1"/>
  <c r="J26" i="209" s="1"/>
  <c r="J27" i="209" s="1"/>
  <c r="J28" i="209" s="1"/>
  <c r="L24" i="209"/>
  <c r="F25" i="209"/>
  <c r="L25" i="209"/>
  <c r="L26" i="209" s="1"/>
  <c r="L27" i="209" s="1"/>
  <c r="L28" i="209" s="1"/>
  <c r="L29" i="209" s="1"/>
  <c r="L30" i="209" s="1"/>
  <c r="H27" i="209"/>
  <c r="J29" i="209"/>
  <c r="L31" i="209"/>
  <c r="D16" i="209"/>
  <c r="C16" i="209" s="1"/>
  <c r="D17" i="209"/>
  <c r="E18" i="209"/>
  <c r="E19" i="209" s="1"/>
  <c r="E20" i="209" s="1"/>
  <c r="E21" i="209" s="1"/>
  <c r="E22" i="209" s="1"/>
  <c r="E23" i="209" s="1"/>
  <c r="G19" i="209"/>
  <c r="H20" i="209"/>
  <c r="H21" i="209"/>
  <c r="H22" i="209" s="1"/>
  <c r="H23" i="209" s="1"/>
  <c r="H24" i="209" s="1"/>
  <c r="H25" i="209" s="1"/>
  <c r="H26" i="209" s="1"/>
  <c r="I22" i="209"/>
  <c r="I23" i="209" s="1"/>
  <c r="I24" i="209" s="1"/>
  <c r="I25" i="209" s="1"/>
  <c r="I26" i="209" s="1"/>
  <c r="I27" i="209" s="1"/>
  <c r="K23" i="209"/>
  <c r="K24" i="209"/>
  <c r="K25" i="209" s="1"/>
  <c r="K26" i="209" s="1"/>
  <c r="K27" i="209" s="1"/>
  <c r="K28" i="209" s="1"/>
  <c r="K29" i="209" s="1"/>
  <c r="M25" i="209"/>
  <c r="M26" i="209"/>
  <c r="M27" i="209" s="1"/>
  <c r="M28" i="209" s="1"/>
  <c r="M29" i="209" s="1"/>
  <c r="M30" i="209" s="1"/>
  <c r="M31" i="209" s="1"/>
  <c r="V43" i="208"/>
  <c r="C35" i="208"/>
  <c r="R36" i="208"/>
  <c r="R43" i="208" s="1"/>
  <c r="C33" i="208"/>
  <c r="N43" i="208"/>
  <c r="O43" i="208"/>
  <c r="P43" i="208"/>
  <c r="Q43" i="208"/>
  <c r="S43" i="208"/>
  <c r="T43" i="208"/>
  <c r="E17" i="208"/>
  <c r="F18" i="208"/>
  <c r="F19" i="208"/>
  <c r="F20" i="208" s="1"/>
  <c r="F21" i="208" s="1"/>
  <c r="F22" i="208" s="1"/>
  <c r="F23" i="208" s="1"/>
  <c r="F24" i="208" s="1"/>
  <c r="G20" i="208"/>
  <c r="G21" i="208" s="1"/>
  <c r="G22" i="208" s="1"/>
  <c r="G23" i="208" s="1"/>
  <c r="G24" i="208" s="1"/>
  <c r="G25" i="208" s="1"/>
  <c r="I21" i="208"/>
  <c r="J22" i="208"/>
  <c r="D23" i="208"/>
  <c r="J23" i="208"/>
  <c r="J24" i="208" s="1"/>
  <c r="J25" i="208" s="1"/>
  <c r="J26" i="208" s="1"/>
  <c r="J27" i="208" s="1"/>
  <c r="J28" i="208" s="1"/>
  <c r="L24" i="208"/>
  <c r="F25" i="208"/>
  <c r="L25" i="208"/>
  <c r="L26" i="208" s="1"/>
  <c r="L27" i="208" s="1"/>
  <c r="L28" i="208" s="1"/>
  <c r="L29" i="208" s="1"/>
  <c r="L30" i="208" s="1"/>
  <c r="H27" i="208"/>
  <c r="J29" i="208"/>
  <c r="L31" i="208"/>
  <c r="C14" i="208"/>
  <c r="I215" i="1" s="1"/>
  <c r="D16" i="208"/>
  <c r="C16" i="208" s="1"/>
  <c r="D17" i="208"/>
  <c r="E18" i="208"/>
  <c r="E19" i="208" s="1"/>
  <c r="E20" i="208" s="1"/>
  <c r="E21" i="208" s="1"/>
  <c r="E22" i="208" s="1"/>
  <c r="E23" i="208" s="1"/>
  <c r="G19" i="208"/>
  <c r="H20" i="208"/>
  <c r="H21" i="208"/>
  <c r="H22" i="208" s="1"/>
  <c r="H23" i="208" s="1"/>
  <c r="H24" i="208" s="1"/>
  <c r="H25" i="208" s="1"/>
  <c r="H26" i="208" s="1"/>
  <c r="I22" i="208"/>
  <c r="I23" i="208" s="1"/>
  <c r="I24" i="208" s="1"/>
  <c r="I25" i="208" s="1"/>
  <c r="I26" i="208" s="1"/>
  <c r="I27" i="208" s="1"/>
  <c r="K23" i="208"/>
  <c r="K24" i="208"/>
  <c r="K25" i="208" s="1"/>
  <c r="K26" i="208" s="1"/>
  <c r="K27" i="208" s="1"/>
  <c r="K28" i="208" s="1"/>
  <c r="K29" i="208" s="1"/>
  <c r="M25" i="208"/>
  <c r="M26" i="208"/>
  <c r="M27" i="208" s="1"/>
  <c r="M28" i="208" s="1"/>
  <c r="M29" i="208" s="1"/>
  <c r="M30" i="208" s="1"/>
  <c r="M31" i="208" s="1"/>
  <c r="C37" i="207"/>
  <c r="V43" i="207"/>
  <c r="C35" i="207"/>
  <c r="R36" i="207"/>
  <c r="R43" i="207" s="1"/>
  <c r="N43" i="207"/>
  <c r="O43" i="207"/>
  <c r="P43" i="207"/>
  <c r="Q43" i="207"/>
  <c r="S43" i="207"/>
  <c r="C34" i="207"/>
  <c r="E17" i="207"/>
  <c r="F18" i="207"/>
  <c r="F19" i="207"/>
  <c r="F20" i="207" s="1"/>
  <c r="F21" i="207" s="1"/>
  <c r="F22" i="207" s="1"/>
  <c r="F23" i="207" s="1"/>
  <c r="F24" i="207" s="1"/>
  <c r="G20" i="207"/>
  <c r="G21" i="207" s="1"/>
  <c r="G22" i="207" s="1"/>
  <c r="G23" i="207" s="1"/>
  <c r="G24" i="207" s="1"/>
  <c r="G25" i="207" s="1"/>
  <c r="I21" i="207"/>
  <c r="J22" i="207"/>
  <c r="D23" i="207"/>
  <c r="J23" i="207"/>
  <c r="J24" i="207" s="1"/>
  <c r="J25" i="207" s="1"/>
  <c r="J26" i="207" s="1"/>
  <c r="J27" i="207" s="1"/>
  <c r="J28" i="207" s="1"/>
  <c r="L24" i="207"/>
  <c r="F25" i="207"/>
  <c r="L25" i="207"/>
  <c r="L26" i="207" s="1"/>
  <c r="L27" i="207" s="1"/>
  <c r="L28" i="207" s="1"/>
  <c r="L29" i="207" s="1"/>
  <c r="L30" i="207" s="1"/>
  <c r="H27" i="207"/>
  <c r="J29" i="207"/>
  <c r="L31" i="207"/>
  <c r="D16" i="207"/>
  <c r="C16" i="207" s="1"/>
  <c r="D17" i="207"/>
  <c r="E18" i="207"/>
  <c r="E19" i="207" s="1"/>
  <c r="E20" i="207" s="1"/>
  <c r="E21" i="207" s="1"/>
  <c r="E22" i="207" s="1"/>
  <c r="E23" i="207" s="1"/>
  <c r="G19" i="207"/>
  <c r="H20" i="207"/>
  <c r="H21" i="207"/>
  <c r="H22" i="207" s="1"/>
  <c r="H23" i="207" s="1"/>
  <c r="H24" i="207" s="1"/>
  <c r="H25" i="207" s="1"/>
  <c r="H26" i="207" s="1"/>
  <c r="I22" i="207"/>
  <c r="I23" i="207" s="1"/>
  <c r="I24" i="207" s="1"/>
  <c r="I25" i="207" s="1"/>
  <c r="I26" i="207" s="1"/>
  <c r="I27" i="207" s="1"/>
  <c r="K23" i="207"/>
  <c r="K24" i="207"/>
  <c r="K25" i="207" s="1"/>
  <c r="K26" i="207" s="1"/>
  <c r="K27" i="207" s="1"/>
  <c r="K28" i="207" s="1"/>
  <c r="K29" i="207" s="1"/>
  <c r="M25" i="207"/>
  <c r="M26" i="207"/>
  <c r="M27" i="207" s="1"/>
  <c r="M28" i="207" s="1"/>
  <c r="M29" i="207" s="1"/>
  <c r="M30" i="207" s="1"/>
  <c r="M31" i="207" s="1"/>
  <c r="D23" i="206"/>
  <c r="D17" i="206"/>
  <c r="D16" i="206"/>
  <c r="C16" i="206" s="1"/>
  <c r="F25" i="206"/>
  <c r="F19" i="206"/>
  <c r="F20" i="206" s="1"/>
  <c r="F21" i="206" s="1"/>
  <c r="F22" i="206" s="1"/>
  <c r="F23" i="206" s="1"/>
  <c r="F24" i="206" s="1"/>
  <c r="F18" i="206"/>
  <c r="H27" i="206"/>
  <c r="H21" i="206"/>
  <c r="H22" i="206" s="1"/>
  <c r="H23" i="206" s="1"/>
  <c r="H24" i="206" s="1"/>
  <c r="H25" i="206" s="1"/>
  <c r="H26" i="206" s="1"/>
  <c r="H20" i="206"/>
  <c r="J29" i="206"/>
  <c r="J23" i="206"/>
  <c r="J24" i="206" s="1"/>
  <c r="J25" i="206" s="1"/>
  <c r="J26" i="206" s="1"/>
  <c r="J27" i="206" s="1"/>
  <c r="J28" i="206" s="1"/>
  <c r="J22" i="206"/>
  <c r="L31" i="206"/>
  <c r="L25" i="206"/>
  <c r="L26" i="206" s="1"/>
  <c r="L27" i="206" s="1"/>
  <c r="L28" i="206" s="1"/>
  <c r="L29" i="206" s="1"/>
  <c r="L30" i="206" s="1"/>
  <c r="L24" i="206"/>
  <c r="X37" i="206"/>
  <c r="C37" i="206" s="1"/>
  <c r="X36" i="206"/>
  <c r="C36" i="206" s="1"/>
  <c r="X38" i="206"/>
  <c r="C38" i="206" s="1"/>
  <c r="C33" i="206"/>
  <c r="C14" i="206"/>
  <c r="I218" i="1" s="1"/>
  <c r="E17" i="206"/>
  <c r="E24" i="206"/>
  <c r="E18" i="206"/>
  <c r="E19" i="206" s="1"/>
  <c r="E20" i="206" s="1"/>
  <c r="E21" i="206" s="1"/>
  <c r="E22" i="206" s="1"/>
  <c r="E23" i="206" s="1"/>
  <c r="G20" i="206"/>
  <c r="G21" i="206" s="1"/>
  <c r="G22" i="206" s="1"/>
  <c r="G23" i="206" s="1"/>
  <c r="G24" i="206" s="1"/>
  <c r="G25" i="206" s="1"/>
  <c r="G26" i="206"/>
  <c r="G19" i="206"/>
  <c r="I21" i="206"/>
  <c r="I28" i="206"/>
  <c r="I22" i="206"/>
  <c r="I23" i="206" s="1"/>
  <c r="I24" i="206" s="1"/>
  <c r="I25" i="206" s="1"/>
  <c r="I26" i="206" s="1"/>
  <c r="I27" i="206" s="1"/>
  <c r="K30" i="206"/>
  <c r="K24" i="206"/>
  <c r="K25" i="206" s="1"/>
  <c r="K26" i="206" s="1"/>
  <c r="K27" i="206" s="1"/>
  <c r="K28" i="206" s="1"/>
  <c r="K29" i="206" s="1"/>
  <c r="K23" i="206"/>
  <c r="M32" i="206"/>
  <c r="C32" i="206" s="1"/>
  <c r="M26" i="206"/>
  <c r="M27" i="206" s="1"/>
  <c r="M28" i="206" s="1"/>
  <c r="M29" i="206" s="1"/>
  <c r="M30" i="206" s="1"/>
  <c r="M31" i="206" s="1"/>
  <c r="M25" i="206"/>
  <c r="N43" i="206"/>
  <c r="O43" i="206"/>
  <c r="P43" i="206"/>
  <c r="Q43" i="206"/>
  <c r="R43" i="206"/>
  <c r="S43" i="206"/>
  <c r="T43" i="206"/>
  <c r="C35" i="206"/>
  <c r="C38" i="205"/>
  <c r="R36" i="205"/>
  <c r="C36" i="205" s="1"/>
  <c r="C35" i="205"/>
  <c r="C32" i="205"/>
  <c r="C34" i="205"/>
  <c r="C18" i="205"/>
  <c r="F42" i="205"/>
  <c r="C23" i="205"/>
  <c r="C25" i="205"/>
  <c r="C27" i="205"/>
  <c r="C29" i="205"/>
  <c r="C31" i="205"/>
  <c r="C33" i="205"/>
  <c r="V37" i="205"/>
  <c r="V42" i="205" s="1"/>
  <c r="E42" i="205"/>
  <c r="N47" i="205" s="1"/>
  <c r="D19" i="205"/>
  <c r="G42" i="205"/>
  <c r="H42" i="205"/>
  <c r="J42" i="205"/>
  <c r="L42" i="205"/>
  <c r="N42" i="205"/>
  <c r="P42" i="205"/>
  <c r="S42" i="205"/>
  <c r="T42" i="205"/>
  <c r="U42" i="205"/>
  <c r="T42" i="204"/>
  <c r="C24" i="204"/>
  <c r="D19" i="204"/>
  <c r="C18" i="204"/>
  <c r="C25" i="204"/>
  <c r="C27" i="204"/>
  <c r="C29" i="204"/>
  <c r="C31" i="204"/>
  <c r="C35" i="204"/>
  <c r="R36" i="204"/>
  <c r="C36" i="204" s="1"/>
  <c r="C33" i="204"/>
  <c r="C37" i="204"/>
  <c r="C17" i="204"/>
  <c r="T42" i="203"/>
  <c r="C33" i="202"/>
  <c r="C38" i="202"/>
  <c r="D18" i="203"/>
  <c r="N42" i="203"/>
  <c r="O42" i="203"/>
  <c r="P42" i="203"/>
  <c r="Q42" i="203"/>
  <c r="S42" i="203"/>
  <c r="C35" i="203"/>
  <c r="R36" i="203"/>
  <c r="C33" i="203"/>
  <c r="E17" i="203"/>
  <c r="C17" i="203" s="1"/>
  <c r="F18" i="203"/>
  <c r="F19" i="203"/>
  <c r="F20" i="203" s="1"/>
  <c r="F21" i="203" s="1"/>
  <c r="F22" i="203" s="1"/>
  <c r="F23" i="203" s="1"/>
  <c r="F24" i="203" s="1"/>
  <c r="G20" i="203"/>
  <c r="G21" i="203" s="1"/>
  <c r="G22" i="203" s="1"/>
  <c r="G23" i="203" s="1"/>
  <c r="G24" i="203" s="1"/>
  <c r="G25" i="203" s="1"/>
  <c r="I21" i="203"/>
  <c r="J22" i="203"/>
  <c r="D23" i="203"/>
  <c r="J23" i="203"/>
  <c r="J24" i="203" s="1"/>
  <c r="J25" i="203" s="1"/>
  <c r="J26" i="203" s="1"/>
  <c r="J27" i="203" s="1"/>
  <c r="J28" i="203" s="1"/>
  <c r="L24" i="203"/>
  <c r="F25" i="203"/>
  <c r="L25" i="203"/>
  <c r="L26" i="203" s="1"/>
  <c r="L27" i="203" s="1"/>
  <c r="L28" i="203" s="1"/>
  <c r="L29" i="203" s="1"/>
  <c r="L30" i="203" s="1"/>
  <c r="H27" i="203"/>
  <c r="J29" i="203"/>
  <c r="L31" i="203"/>
  <c r="D16" i="203"/>
  <c r="C16" i="203" s="1"/>
  <c r="E18" i="203"/>
  <c r="E19" i="203" s="1"/>
  <c r="E20" i="203" s="1"/>
  <c r="E21" i="203" s="1"/>
  <c r="E22" i="203" s="1"/>
  <c r="E23" i="203" s="1"/>
  <c r="G19" i="203"/>
  <c r="H20" i="203"/>
  <c r="I22" i="203"/>
  <c r="I23" i="203" s="1"/>
  <c r="I24" i="203" s="1"/>
  <c r="I25" i="203" s="1"/>
  <c r="I26" i="203" s="1"/>
  <c r="I27" i="203" s="1"/>
  <c r="K23" i="203"/>
  <c r="E24" i="203"/>
  <c r="K24" i="203"/>
  <c r="K25" i="203" s="1"/>
  <c r="K26" i="203" s="1"/>
  <c r="K27" i="203" s="1"/>
  <c r="K28" i="203" s="1"/>
  <c r="K29" i="203" s="1"/>
  <c r="M25" i="203"/>
  <c r="G26" i="203"/>
  <c r="M26" i="203"/>
  <c r="M27" i="203" s="1"/>
  <c r="M28" i="203" s="1"/>
  <c r="M29" i="203" s="1"/>
  <c r="M30" i="203" s="1"/>
  <c r="M31" i="203" s="1"/>
  <c r="I28" i="203"/>
  <c r="K30" i="203"/>
  <c r="M32" i="203"/>
  <c r="C32" i="203" s="1"/>
  <c r="N42" i="202"/>
  <c r="O42" i="202"/>
  <c r="P42" i="202"/>
  <c r="C34" i="202"/>
  <c r="C35" i="202"/>
  <c r="R36" i="202"/>
  <c r="E17" i="202"/>
  <c r="F18" i="202"/>
  <c r="F19" i="202"/>
  <c r="F20" i="202" s="1"/>
  <c r="F21" i="202" s="1"/>
  <c r="F22" i="202" s="1"/>
  <c r="F23" i="202" s="1"/>
  <c r="F24" i="202" s="1"/>
  <c r="G20" i="202"/>
  <c r="G21" i="202" s="1"/>
  <c r="G22" i="202" s="1"/>
  <c r="G23" i="202" s="1"/>
  <c r="G24" i="202" s="1"/>
  <c r="G25" i="202" s="1"/>
  <c r="I21" i="202"/>
  <c r="J22" i="202"/>
  <c r="D23" i="202"/>
  <c r="J23" i="202"/>
  <c r="J24" i="202" s="1"/>
  <c r="J25" i="202" s="1"/>
  <c r="J26" i="202" s="1"/>
  <c r="J27" i="202" s="1"/>
  <c r="J28" i="202" s="1"/>
  <c r="L24" i="202"/>
  <c r="F25" i="202"/>
  <c r="L25" i="202"/>
  <c r="L26" i="202" s="1"/>
  <c r="L27" i="202" s="1"/>
  <c r="L28" i="202" s="1"/>
  <c r="L29" i="202" s="1"/>
  <c r="L30" i="202" s="1"/>
  <c r="H27" i="202"/>
  <c r="J29" i="202"/>
  <c r="L31" i="202"/>
  <c r="D16" i="202"/>
  <c r="C16" i="202" s="1"/>
  <c r="E18" i="202"/>
  <c r="E19" i="202" s="1"/>
  <c r="E20" i="202" s="1"/>
  <c r="E21" i="202" s="1"/>
  <c r="E22" i="202" s="1"/>
  <c r="E23" i="202" s="1"/>
  <c r="G19" i="202"/>
  <c r="H20" i="202"/>
  <c r="I22" i="202"/>
  <c r="I23" i="202" s="1"/>
  <c r="I24" i="202" s="1"/>
  <c r="I25" i="202" s="1"/>
  <c r="I26" i="202" s="1"/>
  <c r="I27" i="202" s="1"/>
  <c r="K23" i="202"/>
  <c r="E24" i="202"/>
  <c r="K24" i="202"/>
  <c r="K25" i="202" s="1"/>
  <c r="K26" i="202" s="1"/>
  <c r="K27" i="202" s="1"/>
  <c r="K28" i="202" s="1"/>
  <c r="K29" i="202" s="1"/>
  <c r="M25" i="202"/>
  <c r="G26" i="202"/>
  <c r="M26" i="202"/>
  <c r="M27" i="202" s="1"/>
  <c r="M28" i="202" s="1"/>
  <c r="M29" i="202" s="1"/>
  <c r="M30" i="202" s="1"/>
  <c r="M31" i="202" s="1"/>
  <c r="I28" i="202"/>
  <c r="K30" i="202"/>
  <c r="M32" i="202"/>
  <c r="C32" i="202" s="1"/>
  <c r="AA42" i="201"/>
  <c r="Z42" i="201"/>
  <c r="Y42" i="201"/>
  <c r="X42" i="201"/>
  <c r="W42" i="201"/>
  <c r="U38" i="201"/>
  <c r="T38" i="201"/>
  <c r="V37" i="201"/>
  <c r="U37" i="201"/>
  <c r="T37" i="201"/>
  <c r="V36" i="201"/>
  <c r="U36" i="201"/>
  <c r="T36" i="201"/>
  <c r="V35" i="201"/>
  <c r="U35" i="201"/>
  <c r="T35" i="201"/>
  <c r="V34" i="201"/>
  <c r="U34" i="201"/>
  <c r="T34" i="201"/>
  <c r="O34" i="201"/>
  <c r="U33" i="201"/>
  <c r="T33" i="201"/>
  <c r="N33" i="201"/>
  <c r="T32" i="201"/>
  <c r="S32" i="201"/>
  <c r="S33" i="201" s="1"/>
  <c r="S34" i="201" s="1"/>
  <c r="S35" i="201" s="1"/>
  <c r="S36" i="201" s="1"/>
  <c r="S37" i="201" s="1"/>
  <c r="S31" i="201"/>
  <c r="R31" i="201"/>
  <c r="R32" i="201" s="1"/>
  <c r="R33" i="201" s="1"/>
  <c r="R34" i="201" s="1"/>
  <c r="R35" i="201" s="1"/>
  <c r="R36" i="201" s="1"/>
  <c r="R37" i="201" s="1"/>
  <c r="R30" i="201"/>
  <c r="Q30" i="201"/>
  <c r="Q31" i="201" s="1"/>
  <c r="Q32" i="201" s="1"/>
  <c r="Q33" i="201" s="1"/>
  <c r="Q34" i="201" s="1"/>
  <c r="Q29" i="201"/>
  <c r="P29" i="201"/>
  <c r="P30" i="201" s="1"/>
  <c r="P31" i="201" s="1"/>
  <c r="P32" i="201" s="1"/>
  <c r="P33" i="201" s="1"/>
  <c r="P34" i="201" s="1"/>
  <c r="P28" i="201"/>
  <c r="O28" i="201"/>
  <c r="O29" i="201" s="1"/>
  <c r="O30" i="201" s="1"/>
  <c r="O31" i="201" s="1"/>
  <c r="O32" i="201" s="1"/>
  <c r="O33" i="201" s="1"/>
  <c r="O27" i="201"/>
  <c r="N27" i="201"/>
  <c r="N28" i="201" s="1"/>
  <c r="N29" i="201" s="1"/>
  <c r="N30" i="201" s="1"/>
  <c r="N31" i="201" s="1"/>
  <c r="N32" i="201" s="1"/>
  <c r="N26" i="201"/>
  <c r="M14" i="201"/>
  <c r="M32" i="201" s="1"/>
  <c r="L14" i="201"/>
  <c r="K14" i="201"/>
  <c r="J14" i="201"/>
  <c r="I14" i="201"/>
  <c r="I21" i="201" s="1"/>
  <c r="H14" i="201"/>
  <c r="H21" i="201" s="1"/>
  <c r="H22" i="201" s="1"/>
  <c r="H23" i="201" s="1"/>
  <c r="H24" i="201" s="1"/>
  <c r="H25" i="201" s="1"/>
  <c r="H26" i="201" s="1"/>
  <c r="G14" i="201"/>
  <c r="G20" i="201" s="1"/>
  <c r="G21" i="201" s="1"/>
  <c r="G22" i="201" s="1"/>
  <c r="G23" i="201" s="1"/>
  <c r="G24" i="201" s="1"/>
  <c r="G25" i="201" s="1"/>
  <c r="F14" i="201"/>
  <c r="E14" i="201"/>
  <c r="E17" i="201" s="1"/>
  <c r="D14" i="201"/>
  <c r="D16" i="201" s="1"/>
  <c r="C16" i="201" s="1"/>
  <c r="T38" i="200"/>
  <c r="AA42" i="200"/>
  <c r="Z42" i="200"/>
  <c r="Y42" i="200"/>
  <c r="X42" i="200"/>
  <c r="W42" i="200"/>
  <c r="V37" i="200"/>
  <c r="T37" i="200"/>
  <c r="V36" i="200"/>
  <c r="T36" i="200"/>
  <c r="V35" i="200"/>
  <c r="T35" i="200"/>
  <c r="V34" i="200"/>
  <c r="T34" i="200"/>
  <c r="O34" i="200"/>
  <c r="T33" i="200"/>
  <c r="N33" i="200"/>
  <c r="T32" i="200"/>
  <c r="S32" i="200"/>
  <c r="S33" i="200" s="1"/>
  <c r="S34" i="200" s="1"/>
  <c r="S35" i="200" s="1"/>
  <c r="S36" i="200" s="1"/>
  <c r="S37" i="200" s="1"/>
  <c r="S31" i="200"/>
  <c r="R31" i="200"/>
  <c r="R32" i="200" s="1"/>
  <c r="R33" i="200" s="1"/>
  <c r="R34" i="200" s="1"/>
  <c r="R35" i="200" s="1"/>
  <c r="R30" i="200"/>
  <c r="Q30" i="200"/>
  <c r="Q31" i="200" s="1"/>
  <c r="Q32" i="200" s="1"/>
  <c r="Q33" i="200" s="1"/>
  <c r="Q34" i="200" s="1"/>
  <c r="Q29" i="200"/>
  <c r="P29" i="200"/>
  <c r="P30" i="200" s="1"/>
  <c r="P31" i="200" s="1"/>
  <c r="P32" i="200" s="1"/>
  <c r="P33" i="200" s="1"/>
  <c r="P34" i="200" s="1"/>
  <c r="P28" i="200"/>
  <c r="O28" i="200"/>
  <c r="O29" i="200" s="1"/>
  <c r="O30" i="200" s="1"/>
  <c r="O31" i="200" s="1"/>
  <c r="O32" i="200" s="1"/>
  <c r="O33" i="200" s="1"/>
  <c r="O27" i="200"/>
  <c r="N27" i="200"/>
  <c r="N28" i="200" s="1"/>
  <c r="N29" i="200" s="1"/>
  <c r="N30" i="200" s="1"/>
  <c r="N31" i="200" s="1"/>
  <c r="N32" i="200" s="1"/>
  <c r="N26" i="200"/>
  <c r="M14" i="200"/>
  <c r="L14" i="200"/>
  <c r="K14" i="200"/>
  <c r="J14" i="200"/>
  <c r="I14" i="200"/>
  <c r="H14" i="200"/>
  <c r="G14" i="200"/>
  <c r="F14" i="200"/>
  <c r="E14" i="200"/>
  <c r="D14" i="200"/>
  <c r="D16" i="200" s="1"/>
  <c r="C16" i="200" s="1"/>
  <c r="T38" i="199"/>
  <c r="AA42" i="199"/>
  <c r="Z42" i="199"/>
  <c r="Y42" i="199"/>
  <c r="X42" i="199"/>
  <c r="W42" i="199"/>
  <c r="V37" i="199"/>
  <c r="T37" i="199"/>
  <c r="V36" i="199"/>
  <c r="T36" i="199"/>
  <c r="V35" i="199"/>
  <c r="T35" i="199"/>
  <c r="V34" i="199"/>
  <c r="T34" i="199"/>
  <c r="O34" i="199"/>
  <c r="T33" i="199"/>
  <c r="N33" i="199"/>
  <c r="T32" i="199"/>
  <c r="S32" i="199"/>
  <c r="S33" i="199" s="1"/>
  <c r="S34" i="199" s="1"/>
  <c r="S35" i="199" s="1"/>
  <c r="S36" i="199" s="1"/>
  <c r="S37" i="199" s="1"/>
  <c r="S31" i="199"/>
  <c r="R31" i="199"/>
  <c r="R32" i="199" s="1"/>
  <c r="R33" i="199" s="1"/>
  <c r="R34" i="199" s="1"/>
  <c r="R35" i="199" s="1"/>
  <c r="R30" i="199"/>
  <c r="Q30" i="199"/>
  <c r="Q31" i="199" s="1"/>
  <c r="Q32" i="199" s="1"/>
  <c r="Q33" i="199" s="1"/>
  <c r="Q34" i="199" s="1"/>
  <c r="Q29" i="199"/>
  <c r="P29" i="199"/>
  <c r="P30" i="199" s="1"/>
  <c r="P31" i="199" s="1"/>
  <c r="P32" i="199" s="1"/>
  <c r="P33" i="199" s="1"/>
  <c r="P34" i="199" s="1"/>
  <c r="P28" i="199"/>
  <c r="O28" i="199"/>
  <c r="O29" i="199" s="1"/>
  <c r="O30" i="199" s="1"/>
  <c r="O31" i="199" s="1"/>
  <c r="O32" i="199" s="1"/>
  <c r="O33" i="199" s="1"/>
  <c r="O27" i="199"/>
  <c r="N27" i="199"/>
  <c r="N28" i="199" s="1"/>
  <c r="N29" i="199" s="1"/>
  <c r="N30" i="199" s="1"/>
  <c r="N31" i="199" s="1"/>
  <c r="N32" i="199" s="1"/>
  <c r="N26" i="199"/>
  <c r="M14" i="199"/>
  <c r="L14" i="199"/>
  <c r="K14" i="199"/>
  <c r="J14" i="199"/>
  <c r="J29" i="199" s="1"/>
  <c r="I14" i="199"/>
  <c r="H14" i="199"/>
  <c r="G14" i="199"/>
  <c r="F14" i="199"/>
  <c r="F25" i="199" s="1"/>
  <c r="E14" i="199"/>
  <c r="D14" i="199"/>
  <c r="Z42" i="198"/>
  <c r="Y42" i="198"/>
  <c r="X42" i="198"/>
  <c r="W42" i="198"/>
  <c r="C38" i="198"/>
  <c r="V37" i="198"/>
  <c r="U37" i="198"/>
  <c r="T37" i="198"/>
  <c r="V36" i="198"/>
  <c r="U36" i="198"/>
  <c r="T36" i="198"/>
  <c r="V35" i="198"/>
  <c r="U35" i="198"/>
  <c r="T35" i="198"/>
  <c r="V34" i="198"/>
  <c r="U34" i="198"/>
  <c r="T34" i="198"/>
  <c r="U33" i="198"/>
  <c r="T33" i="198"/>
  <c r="N33" i="198"/>
  <c r="T32" i="198"/>
  <c r="S32" i="198"/>
  <c r="S33" i="198" s="1"/>
  <c r="S34" i="198" s="1"/>
  <c r="S35" i="198" s="1"/>
  <c r="S36" i="198" s="1"/>
  <c r="S37" i="198" s="1"/>
  <c r="M32" i="198"/>
  <c r="S31" i="198"/>
  <c r="R31" i="198"/>
  <c r="R32" i="198" s="1"/>
  <c r="R33" i="198" s="1"/>
  <c r="R34" i="198" s="1"/>
  <c r="R35" i="198" s="1"/>
  <c r="L31" i="198"/>
  <c r="R30" i="198"/>
  <c r="Q30" i="198"/>
  <c r="Q31" i="198" s="1"/>
  <c r="Q32" i="198" s="1"/>
  <c r="Q33" i="198" s="1"/>
  <c r="Q34" i="198" s="1"/>
  <c r="K30" i="198"/>
  <c r="Q29" i="198"/>
  <c r="P29" i="198"/>
  <c r="P30" i="198" s="1"/>
  <c r="P31" i="198" s="1"/>
  <c r="P32" i="198" s="1"/>
  <c r="P33" i="198" s="1"/>
  <c r="J29" i="198"/>
  <c r="P28" i="198"/>
  <c r="O28" i="198"/>
  <c r="O29" i="198" s="1"/>
  <c r="O30" i="198" s="1"/>
  <c r="O31" i="198" s="1"/>
  <c r="O32" i="198" s="1"/>
  <c r="O33" i="198" s="1"/>
  <c r="I28" i="198"/>
  <c r="O27" i="198"/>
  <c r="N27" i="198"/>
  <c r="N28" i="198" s="1"/>
  <c r="N29" i="198" s="1"/>
  <c r="N30" i="198" s="1"/>
  <c r="N31" i="198" s="1"/>
  <c r="N32" i="198" s="1"/>
  <c r="H27" i="198"/>
  <c r="N26" i="198"/>
  <c r="M26" i="198"/>
  <c r="M27" i="198" s="1"/>
  <c r="M28" i="198" s="1"/>
  <c r="M29" i="198" s="1"/>
  <c r="M30" i="198" s="1"/>
  <c r="M31" i="198" s="1"/>
  <c r="G26" i="198"/>
  <c r="M25" i="198"/>
  <c r="L25" i="198"/>
  <c r="L26" i="198" s="1"/>
  <c r="L27" i="198" s="1"/>
  <c r="L28" i="198" s="1"/>
  <c r="L29" i="198" s="1"/>
  <c r="L30" i="198" s="1"/>
  <c r="F25" i="198"/>
  <c r="L24" i="198"/>
  <c r="K24" i="198"/>
  <c r="K25" i="198" s="1"/>
  <c r="K26" i="198" s="1"/>
  <c r="K27" i="198" s="1"/>
  <c r="K28" i="198" s="1"/>
  <c r="K29" i="198" s="1"/>
  <c r="E24" i="198"/>
  <c r="K23" i="198"/>
  <c r="J23" i="198"/>
  <c r="J24" i="198" s="1"/>
  <c r="J25" i="198" s="1"/>
  <c r="J26" i="198" s="1"/>
  <c r="J27" i="198" s="1"/>
  <c r="J28" i="198" s="1"/>
  <c r="D23" i="198"/>
  <c r="J22" i="198"/>
  <c r="I22" i="198"/>
  <c r="I23" i="198" s="1"/>
  <c r="I24" i="198" s="1"/>
  <c r="I25" i="198" s="1"/>
  <c r="I26" i="198" s="1"/>
  <c r="I27" i="198" s="1"/>
  <c r="I21" i="198"/>
  <c r="H21" i="198"/>
  <c r="H22" i="198" s="1"/>
  <c r="H23" i="198" s="1"/>
  <c r="H24" i="198" s="1"/>
  <c r="H25" i="198" s="1"/>
  <c r="H26" i="198" s="1"/>
  <c r="H20" i="198"/>
  <c r="G20" i="198"/>
  <c r="G21" i="198" s="1"/>
  <c r="G22" i="198" s="1"/>
  <c r="G23" i="198" s="1"/>
  <c r="G24" i="198" s="1"/>
  <c r="G25" i="198" s="1"/>
  <c r="G19" i="198"/>
  <c r="F19" i="198"/>
  <c r="F20" i="198" s="1"/>
  <c r="F21" i="198" s="1"/>
  <c r="F22" i="198" s="1"/>
  <c r="F23" i="198" s="1"/>
  <c r="F24" i="198" s="1"/>
  <c r="F18" i="198"/>
  <c r="E18" i="198"/>
  <c r="E19" i="198" s="1"/>
  <c r="E20" i="198" s="1"/>
  <c r="E21" i="198" s="1"/>
  <c r="E22" i="198" s="1"/>
  <c r="E23" i="198" s="1"/>
  <c r="E17" i="198"/>
  <c r="D17" i="198"/>
  <c r="D18" i="198" s="1"/>
  <c r="D16" i="198"/>
  <c r="C14" i="198"/>
  <c r="R7" i="198" s="1"/>
  <c r="S7" i="241" l="1"/>
  <c r="T7" i="241" s="1"/>
  <c r="F45" i="230"/>
  <c r="G45" i="226"/>
  <c r="C30" i="229"/>
  <c r="R43" i="217"/>
  <c r="J253" i="1"/>
  <c r="K253" i="1" s="1"/>
  <c r="C31" i="231"/>
  <c r="C50" i="242"/>
  <c r="C36" i="225"/>
  <c r="V45" i="222"/>
  <c r="F45" i="224"/>
  <c r="U45" i="224"/>
  <c r="G45" i="224"/>
  <c r="V45" i="225"/>
  <c r="T45" i="229"/>
  <c r="R43" i="210"/>
  <c r="C30" i="212"/>
  <c r="L45" i="223"/>
  <c r="T45" i="224"/>
  <c r="H45" i="226"/>
  <c r="S45" i="228"/>
  <c r="T45" i="231"/>
  <c r="C36" i="209"/>
  <c r="R7" i="223"/>
  <c r="N42" i="198"/>
  <c r="V42" i="198"/>
  <c r="C30" i="207"/>
  <c r="L43" i="213"/>
  <c r="S45" i="222"/>
  <c r="W45" i="225"/>
  <c r="C37" i="231"/>
  <c r="Q42" i="198"/>
  <c r="V45" i="223"/>
  <c r="U45" i="231"/>
  <c r="L45" i="231"/>
  <c r="G42" i="198"/>
  <c r="J43" i="207"/>
  <c r="C31" i="227"/>
  <c r="L43" i="210"/>
  <c r="R7" i="231"/>
  <c r="U45" i="225"/>
  <c r="T7" i="242"/>
  <c r="J254" i="1"/>
  <c r="K254" i="1" s="1"/>
  <c r="F43" i="208"/>
  <c r="C29" i="223"/>
  <c r="M45" i="223"/>
  <c r="H45" i="228"/>
  <c r="C30" i="202"/>
  <c r="J43" i="209"/>
  <c r="C36" i="211"/>
  <c r="J43" i="213"/>
  <c r="L45" i="222"/>
  <c r="K45" i="222"/>
  <c r="C30" i="226"/>
  <c r="E45" i="226"/>
  <c r="N50" i="226" s="1"/>
  <c r="L45" i="229"/>
  <c r="U45" i="230"/>
  <c r="S45" i="231"/>
  <c r="L45" i="227"/>
  <c r="T45" i="223"/>
  <c r="I45" i="226"/>
  <c r="R7" i="226"/>
  <c r="R7" i="202"/>
  <c r="K42" i="203"/>
  <c r="R42" i="205"/>
  <c r="M43" i="212"/>
  <c r="J45" i="225"/>
  <c r="W45" i="227"/>
  <c r="S45" i="230"/>
  <c r="T45" i="230"/>
  <c r="C31" i="223"/>
  <c r="J43" i="208"/>
  <c r="C30" i="211"/>
  <c r="C34" i="225"/>
  <c r="C36" i="227"/>
  <c r="C29" i="229"/>
  <c r="M45" i="225"/>
  <c r="M45" i="229"/>
  <c r="M42" i="202"/>
  <c r="C28" i="225"/>
  <c r="V42" i="201"/>
  <c r="K43" i="206"/>
  <c r="R7" i="213"/>
  <c r="H45" i="224"/>
  <c r="V45" i="224"/>
  <c r="H45" i="227"/>
  <c r="I198" i="1"/>
  <c r="L43" i="212"/>
  <c r="C31" i="230"/>
  <c r="W45" i="226"/>
  <c r="C14" i="201"/>
  <c r="I106" i="1" s="1"/>
  <c r="C30" i="203"/>
  <c r="R7" i="209"/>
  <c r="J43" i="210"/>
  <c r="H43" i="211"/>
  <c r="C36" i="212"/>
  <c r="I45" i="223"/>
  <c r="S45" i="224"/>
  <c r="C28" i="229"/>
  <c r="G45" i="230"/>
  <c r="H45" i="230"/>
  <c r="G45" i="231"/>
  <c r="H45" i="231"/>
  <c r="R7" i="224"/>
  <c r="V42" i="200"/>
  <c r="D17" i="201"/>
  <c r="D18" i="201" s="1"/>
  <c r="K42" i="202"/>
  <c r="R7" i="203"/>
  <c r="H43" i="206"/>
  <c r="G43" i="207"/>
  <c r="C36" i="208"/>
  <c r="C26" i="212"/>
  <c r="C25" i="216"/>
  <c r="R42" i="221"/>
  <c r="U45" i="222"/>
  <c r="U45" i="223"/>
  <c r="C32" i="225"/>
  <c r="V45" i="229"/>
  <c r="K45" i="229"/>
  <c r="C27" i="231"/>
  <c r="C48" i="237"/>
  <c r="H43" i="207"/>
  <c r="H20" i="201"/>
  <c r="C36" i="216"/>
  <c r="C38" i="201"/>
  <c r="R7" i="207"/>
  <c r="H43" i="209"/>
  <c r="C30" i="209"/>
  <c r="C24" i="209"/>
  <c r="H45" i="222"/>
  <c r="K45" i="223"/>
  <c r="H45" i="225"/>
  <c r="F45" i="225"/>
  <c r="C30" i="227"/>
  <c r="U45" i="229"/>
  <c r="K45" i="231"/>
  <c r="H45" i="229"/>
  <c r="J42" i="198"/>
  <c r="F43" i="206"/>
  <c r="C36" i="207"/>
  <c r="G43" i="209"/>
  <c r="C31" i="222"/>
  <c r="M45" i="222"/>
  <c r="G45" i="222"/>
  <c r="C37" i="222"/>
  <c r="L45" i="225"/>
  <c r="T45" i="226"/>
  <c r="I45" i="227"/>
  <c r="R7" i="227"/>
  <c r="E45" i="228"/>
  <c r="N50" i="228" s="1"/>
  <c r="U45" i="228"/>
  <c r="C31" i="229"/>
  <c r="M26" i="201"/>
  <c r="M27" i="201" s="1"/>
  <c r="M28" i="201" s="1"/>
  <c r="M29" i="201" s="1"/>
  <c r="M30" i="201" s="1"/>
  <c r="M31" i="201" s="1"/>
  <c r="K43" i="207"/>
  <c r="F43" i="209"/>
  <c r="H43" i="212"/>
  <c r="K45" i="225"/>
  <c r="M45" i="226"/>
  <c r="J45" i="230"/>
  <c r="T7" i="237"/>
  <c r="J245" i="1"/>
  <c r="K245" i="1" s="1"/>
  <c r="L42" i="198"/>
  <c r="T42" i="198"/>
  <c r="J42" i="202"/>
  <c r="H42" i="203"/>
  <c r="F42" i="203"/>
  <c r="M43" i="206"/>
  <c r="I43" i="206"/>
  <c r="J43" i="206"/>
  <c r="H43" i="208"/>
  <c r="L43" i="209"/>
  <c r="C28" i="210"/>
  <c r="J43" i="211"/>
  <c r="G43" i="212"/>
  <c r="C24" i="212"/>
  <c r="C28" i="213"/>
  <c r="F45" i="222"/>
  <c r="C27" i="223"/>
  <c r="J45" i="224"/>
  <c r="C29" i="225"/>
  <c r="J45" i="228"/>
  <c r="C27" i="229"/>
  <c r="J45" i="231"/>
  <c r="F42" i="198"/>
  <c r="C27" i="198"/>
  <c r="O42" i="198"/>
  <c r="C34" i="198"/>
  <c r="C14" i="200"/>
  <c r="T42" i="200"/>
  <c r="G19" i="201"/>
  <c r="C24" i="202"/>
  <c r="I42" i="202"/>
  <c r="G42" i="203"/>
  <c r="L42" i="203"/>
  <c r="G43" i="206"/>
  <c r="C26" i="207"/>
  <c r="G43" i="208"/>
  <c r="C30" i="208"/>
  <c r="C24" i="208"/>
  <c r="M43" i="209"/>
  <c r="C28" i="209"/>
  <c r="K43" i="210"/>
  <c r="C26" i="211"/>
  <c r="F43" i="212"/>
  <c r="G43" i="213"/>
  <c r="C36" i="213"/>
  <c r="J45" i="222"/>
  <c r="F45" i="223"/>
  <c r="T45" i="225"/>
  <c r="C27" i="225"/>
  <c r="V45" i="226"/>
  <c r="K45" i="226"/>
  <c r="U45" i="227"/>
  <c r="M45" i="227"/>
  <c r="G45" i="228"/>
  <c r="V45" i="228"/>
  <c r="F45" i="229"/>
  <c r="C27" i="230"/>
  <c r="I45" i="231"/>
  <c r="V45" i="231"/>
  <c r="T7" i="233"/>
  <c r="J212" i="1"/>
  <c r="K212" i="1" s="1"/>
  <c r="J211" i="1"/>
  <c r="K211" i="1" s="1"/>
  <c r="F43" i="213"/>
  <c r="C29" i="198"/>
  <c r="C26" i="208"/>
  <c r="C31" i="224"/>
  <c r="F45" i="228"/>
  <c r="V42" i="199"/>
  <c r="C23" i="231"/>
  <c r="C33" i="198"/>
  <c r="C37" i="201"/>
  <c r="M42" i="203"/>
  <c r="X43" i="206"/>
  <c r="L43" i="208"/>
  <c r="C26" i="210"/>
  <c r="G43" i="211"/>
  <c r="C28" i="212"/>
  <c r="C34" i="226"/>
  <c r="G45" i="227"/>
  <c r="L45" i="230"/>
  <c r="S7" i="240"/>
  <c r="C48" i="240"/>
  <c r="P42" i="198"/>
  <c r="I22" i="201"/>
  <c r="I23" i="201" s="1"/>
  <c r="I24" i="201" s="1"/>
  <c r="I25" i="201" s="1"/>
  <c r="I26" i="201" s="1"/>
  <c r="I27" i="201" s="1"/>
  <c r="H42" i="202"/>
  <c r="F42" i="202"/>
  <c r="J42" i="203"/>
  <c r="L43" i="207"/>
  <c r="C28" i="208"/>
  <c r="H43" i="210"/>
  <c r="F43" i="211"/>
  <c r="K43" i="212"/>
  <c r="H43" i="213"/>
  <c r="C23" i="216"/>
  <c r="C27" i="222"/>
  <c r="C37" i="224"/>
  <c r="U45" i="226"/>
  <c r="C37" i="227"/>
  <c r="K45" i="227"/>
  <c r="C26" i="229"/>
  <c r="C35" i="229"/>
  <c r="C23" i="230"/>
  <c r="M45" i="231"/>
  <c r="M25" i="201"/>
  <c r="F43" i="210"/>
  <c r="C28" i="211"/>
  <c r="E42" i="198"/>
  <c r="N47" i="198" s="1"/>
  <c r="M43" i="210"/>
  <c r="K43" i="211"/>
  <c r="M43" i="213"/>
  <c r="C23" i="222"/>
  <c r="F45" i="227"/>
  <c r="C24" i="207"/>
  <c r="C25" i="227"/>
  <c r="M42" i="198"/>
  <c r="U42" i="198"/>
  <c r="I28" i="201"/>
  <c r="F43" i="207"/>
  <c r="M43" i="208"/>
  <c r="K43" i="209"/>
  <c r="C24" i="211"/>
  <c r="C26" i="213"/>
  <c r="E45" i="224"/>
  <c r="N50" i="224" s="1"/>
  <c r="C25" i="198"/>
  <c r="K42" i="198"/>
  <c r="S42" i="198"/>
  <c r="I78" i="1"/>
  <c r="T42" i="199"/>
  <c r="E24" i="201"/>
  <c r="P42" i="201"/>
  <c r="G42" i="202"/>
  <c r="L42" i="202"/>
  <c r="E42" i="202"/>
  <c r="N47" i="202" s="1"/>
  <c r="C24" i="203"/>
  <c r="I42" i="203"/>
  <c r="L43" i="206"/>
  <c r="M43" i="207"/>
  <c r="C28" i="207"/>
  <c r="K43" i="208"/>
  <c r="C26" i="209"/>
  <c r="G43" i="210"/>
  <c r="C30" i="210"/>
  <c r="C24" i="210"/>
  <c r="M43" i="211"/>
  <c r="L43" i="211"/>
  <c r="J43" i="212"/>
  <c r="C30" i="213"/>
  <c r="C24" i="213"/>
  <c r="D19" i="220"/>
  <c r="D20" i="220" s="1"/>
  <c r="T45" i="222"/>
  <c r="J45" i="223"/>
  <c r="E45" i="223"/>
  <c r="N50" i="223" s="1"/>
  <c r="L45" i="224"/>
  <c r="I45" i="224"/>
  <c r="I45" i="225"/>
  <c r="C26" i="225"/>
  <c r="C35" i="225"/>
  <c r="T45" i="227"/>
  <c r="C29" i="227"/>
  <c r="C23" i="227"/>
  <c r="L45" i="228"/>
  <c r="C34" i="229"/>
  <c r="J45" i="229"/>
  <c r="S7" i="238"/>
  <c r="C48" i="238"/>
  <c r="S7" i="236"/>
  <c r="C48" i="236"/>
  <c r="D21" i="232"/>
  <c r="C20" i="232"/>
  <c r="C30" i="231"/>
  <c r="C24" i="231"/>
  <c r="C38" i="231"/>
  <c r="C29" i="231"/>
  <c r="D20" i="231"/>
  <c r="C19" i="231"/>
  <c r="C26" i="231"/>
  <c r="E45" i="231"/>
  <c r="N50" i="231" s="1"/>
  <c r="C25" i="231"/>
  <c r="C28" i="231"/>
  <c r="F45" i="231"/>
  <c r="C18" i="231"/>
  <c r="C30" i="230"/>
  <c r="I45" i="230"/>
  <c r="C26" i="230"/>
  <c r="E45" i="230"/>
  <c r="N50" i="230" s="1"/>
  <c r="C25" i="230"/>
  <c r="C18" i="230"/>
  <c r="M45" i="230"/>
  <c r="K45" i="230"/>
  <c r="C28" i="230"/>
  <c r="C24" i="230"/>
  <c r="R7" i="230"/>
  <c r="V37" i="230"/>
  <c r="C37" i="230" s="1"/>
  <c r="V38" i="230"/>
  <c r="C38" i="230" s="1"/>
  <c r="C29" i="230"/>
  <c r="D20" i="230"/>
  <c r="C19" i="230"/>
  <c r="R7" i="229"/>
  <c r="C25" i="229"/>
  <c r="C23" i="229"/>
  <c r="E45" i="229"/>
  <c r="N50" i="229" s="1"/>
  <c r="D18" i="229"/>
  <c r="C17" i="229"/>
  <c r="C24" i="229"/>
  <c r="S38" i="229"/>
  <c r="C38" i="229" s="1"/>
  <c r="S37" i="229"/>
  <c r="G45" i="229"/>
  <c r="M45" i="228"/>
  <c r="K45" i="228"/>
  <c r="C28" i="228"/>
  <c r="C25" i="228"/>
  <c r="W45" i="228"/>
  <c r="T38" i="228"/>
  <c r="C38" i="228" s="1"/>
  <c r="T37" i="228"/>
  <c r="C37" i="228" s="1"/>
  <c r="C36" i="228"/>
  <c r="C27" i="228"/>
  <c r="C30" i="228"/>
  <c r="I45" i="228"/>
  <c r="C26" i="228"/>
  <c r="C24" i="228"/>
  <c r="R7" i="228"/>
  <c r="C29" i="228"/>
  <c r="D18" i="228"/>
  <c r="C17" i="228"/>
  <c r="C23" i="228"/>
  <c r="C38" i="227"/>
  <c r="D18" i="227"/>
  <c r="C17" i="227"/>
  <c r="S45" i="227"/>
  <c r="C27" i="227"/>
  <c r="C28" i="227"/>
  <c r="C26" i="227"/>
  <c r="E45" i="227"/>
  <c r="N50" i="227" s="1"/>
  <c r="J45" i="227"/>
  <c r="C24" i="227"/>
  <c r="D18" i="226"/>
  <c r="C17" i="226"/>
  <c r="L45" i="226"/>
  <c r="J45" i="226"/>
  <c r="F45" i="226"/>
  <c r="C24" i="226"/>
  <c r="S38" i="226"/>
  <c r="C38" i="226" s="1"/>
  <c r="S37" i="226"/>
  <c r="C37" i="226" s="1"/>
  <c r="C36" i="226"/>
  <c r="C26" i="226"/>
  <c r="C31" i="226"/>
  <c r="C29" i="226"/>
  <c r="C27" i="226"/>
  <c r="C25" i="226"/>
  <c r="C23" i="226"/>
  <c r="C35" i="226"/>
  <c r="C28" i="226"/>
  <c r="R7" i="225"/>
  <c r="C25" i="225"/>
  <c r="C23" i="225"/>
  <c r="E45" i="225"/>
  <c r="N50" i="225" s="1"/>
  <c r="D18" i="225"/>
  <c r="C17" i="225"/>
  <c r="C24" i="225"/>
  <c r="S38" i="225"/>
  <c r="C38" i="225" s="1"/>
  <c r="S37" i="225"/>
  <c r="G45" i="225"/>
  <c r="C23" i="224"/>
  <c r="C30" i="224"/>
  <c r="C38" i="224"/>
  <c r="C29" i="224"/>
  <c r="C27" i="224"/>
  <c r="C25" i="224"/>
  <c r="D18" i="224"/>
  <c r="C17" i="224"/>
  <c r="M45" i="224"/>
  <c r="K45" i="224"/>
  <c r="C28" i="224"/>
  <c r="C26" i="224"/>
  <c r="C24" i="224"/>
  <c r="C25" i="223"/>
  <c r="C23" i="223"/>
  <c r="C38" i="223"/>
  <c r="C30" i="223"/>
  <c r="C28" i="223"/>
  <c r="C26" i="223"/>
  <c r="G45" i="223"/>
  <c r="H45" i="223"/>
  <c r="C37" i="223"/>
  <c r="C24" i="223"/>
  <c r="S45" i="223"/>
  <c r="D19" i="223"/>
  <c r="C18" i="223"/>
  <c r="C30" i="222"/>
  <c r="I45" i="222"/>
  <c r="C26" i="222"/>
  <c r="E45" i="222"/>
  <c r="N50" i="222" s="1"/>
  <c r="C25" i="222"/>
  <c r="C18" i="222"/>
  <c r="C28" i="222"/>
  <c r="C24" i="222"/>
  <c r="C38" i="222"/>
  <c r="C29" i="222"/>
  <c r="D20" i="222"/>
  <c r="C19" i="222"/>
  <c r="D20" i="221"/>
  <c r="C19" i="221"/>
  <c r="R42" i="220"/>
  <c r="D20" i="219"/>
  <c r="C19" i="219"/>
  <c r="R42" i="219"/>
  <c r="D20" i="218"/>
  <c r="C19" i="218"/>
  <c r="C36" i="218"/>
  <c r="H43" i="217"/>
  <c r="C37" i="217"/>
  <c r="C25" i="217"/>
  <c r="C23" i="217"/>
  <c r="D21" i="217"/>
  <c r="C20" i="217"/>
  <c r="C24" i="217"/>
  <c r="V42" i="216"/>
  <c r="H42" i="216"/>
  <c r="D21" i="216"/>
  <c r="C20" i="216"/>
  <c r="C24" i="216"/>
  <c r="C36" i="215"/>
  <c r="D20" i="215"/>
  <c r="C19" i="215"/>
  <c r="D20" i="214"/>
  <c r="C19" i="214"/>
  <c r="K43" i="213"/>
  <c r="C31" i="213"/>
  <c r="C27" i="213"/>
  <c r="C25" i="213"/>
  <c r="D18" i="213"/>
  <c r="C17" i="213"/>
  <c r="I43" i="213"/>
  <c r="E43" i="213"/>
  <c r="N48" i="213" s="1"/>
  <c r="C29" i="213"/>
  <c r="C23" i="213"/>
  <c r="I43" i="212"/>
  <c r="E43" i="212"/>
  <c r="N48" i="212" s="1"/>
  <c r="C29" i="212"/>
  <c r="C23" i="212"/>
  <c r="D18" i="212"/>
  <c r="C17" i="212"/>
  <c r="R7" i="212"/>
  <c r="C31" i="212"/>
  <c r="C27" i="212"/>
  <c r="C25" i="212"/>
  <c r="I43" i="211"/>
  <c r="E43" i="211"/>
  <c r="N48" i="211" s="1"/>
  <c r="C29" i="211"/>
  <c r="C23" i="211"/>
  <c r="D18" i="211"/>
  <c r="C17" i="211"/>
  <c r="R7" i="211"/>
  <c r="C31" i="211"/>
  <c r="C27" i="211"/>
  <c r="C25" i="211"/>
  <c r="D18" i="210"/>
  <c r="C17" i="210"/>
  <c r="R7" i="210"/>
  <c r="C31" i="210"/>
  <c r="C27" i="210"/>
  <c r="C25" i="210"/>
  <c r="I43" i="210"/>
  <c r="E43" i="210"/>
  <c r="N48" i="210" s="1"/>
  <c r="C29" i="210"/>
  <c r="C23" i="210"/>
  <c r="C31" i="209"/>
  <c r="C27" i="209"/>
  <c r="C25" i="209"/>
  <c r="D18" i="209"/>
  <c r="C17" i="209"/>
  <c r="I43" i="209"/>
  <c r="E43" i="209"/>
  <c r="N48" i="209" s="1"/>
  <c r="C29" i="209"/>
  <c r="C23" i="209"/>
  <c r="D18" i="208"/>
  <c r="C17" i="208"/>
  <c r="R7" i="208"/>
  <c r="C31" i="208"/>
  <c r="C27" i="208"/>
  <c r="C25" i="208"/>
  <c r="I43" i="208"/>
  <c r="E43" i="208"/>
  <c r="N48" i="208" s="1"/>
  <c r="C29" i="208"/>
  <c r="C23" i="208"/>
  <c r="D18" i="207"/>
  <c r="C17" i="207"/>
  <c r="I43" i="207"/>
  <c r="E43" i="207"/>
  <c r="N48" i="207" s="1"/>
  <c r="C29" i="207"/>
  <c r="C23" i="207"/>
  <c r="C31" i="207"/>
  <c r="C27" i="207"/>
  <c r="C25" i="207"/>
  <c r="C28" i="206"/>
  <c r="C26" i="206"/>
  <c r="C24" i="206"/>
  <c r="C31" i="206"/>
  <c r="C29" i="206"/>
  <c r="C27" i="206"/>
  <c r="C25" i="206"/>
  <c r="C23" i="206"/>
  <c r="C30" i="206"/>
  <c r="E43" i="206"/>
  <c r="N48" i="206" s="1"/>
  <c r="R7" i="206"/>
  <c r="D18" i="206"/>
  <c r="C17" i="206"/>
  <c r="C37" i="205"/>
  <c r="D20" i="205"/>
  <c r="C19" i="205"/>
  <c r="D20" i="204"/>
  <c r="C19" i="204"/>
  <c r="R42" i="204"/>
  <c r="C29" i="203"/>
  <c r="C23" i="203"/>
  <c r="E42" i="203"/>
  <c r="N47" i="203" s="1"/>
  <c r="C28" i="203"/>
  <c r="C26" i="203"/>
  <c r="C31" i="203"/>
  <c r="C27" i="203"/>
  <c r="C25" i="203"/>
  <c r="C36" i="203"/>
  <c r="R37" i="203"/>
  <c r="C37" i="203" s="1"/>
  <c r="C18" i="203"/>
  <c r="D19" i="203"/>
  <c r="C29" i="202"/>
  <c r="C23" i="202"/>
  <c r="C36" i="202"/>
  <c r="R37" i="202"/>
  <c r="C37" i="202" s="1"/>
  <c r="C18" i="202"/>
  <c r="D19" i="202"/>
  <c r="C28" i="202"/>
  <c r="C26" i="202"/>
  <c r="C31" i="202"/>
  <c r="C27" i="202"/>
  <c r="C25" i="202"/>
  <c r="C17" i="202"/>
  <c r="T42" i="201"/>
  <c r="C33" i="201"/>
  <c r="Q42" i="201"/>
  <c r="C32" i="201"/>
  <c r="C34" i="201"/>
  <c r="C35" i="201"/>
  <c r="E18" i="201"/>
  <c r="E19" i="201" s="1"/>
  <c r="E20" i="201" s="1"/>
  <c r="E21" i="201" s="1"/>
  <c r="E22" i="201" s="1"/>
  <c r="E23" i="201" s="1"/>
  <c r="K23" i="201"/>
  <c r="K24" i="201"/>
  <c r="K25" i="201" s="1"/>
  <c r="K26" i="201" s="1"/>
  <c r="K27" i="201" s="1"/>
  <c r="K28" i="201" s="1"/>
  <c r="K29" i="201" s="1"/>
  <c r="G26" i="201"/>
  <c r="N42" i="201"/>
  <c r="O42" i="201"/>
  <c r="K30" i="201"/>
  <c r="R42" i="201"/>
  <c r="S42" i="201"/>
  <c r="U42" i="201"/>
  <c r="C36" i="201"/>
  <c r="F18" i="201"/>
  <c r="F19" i="201"/>
  <c r="F20" i="201" s="1"/>
  <c r="F21" i="201" s="1"/>
  <c r="F22" i="201" s="1"/>
  <c r="F23" i="201" s="1"/>
  <c r="F24" i="201" s="1"/>
  <c r="J22" i="201"/>
  <c r="D23" i="201"/>
  <c r="J23" i="201"/>
  <c r="J24" i="201" s="1"/>
  <c r="J25" i="201" s="1"/>
  <c r="J26" i="201" s="1"/>
  <c r="J27" i="201" s="1"/>
  <c r="J28" i="201" s="1"/>
  <c r="L24" i="201"/>
  <c r="F25" i="201"/>
  <c r="L25" i="201"/>
  <c r="L26" i="201" s="1"/>
  <c r="L27" i="201" s="1"/>
  <c r="L28" i="201" s="1"/>
  <c r="L29" i="201" s="1"/>
  <c r="L30" i="201" s="1"/>
  <c r="H27" i="201"/>
  <c r="J29" i="201"/>
  <c r="L31" i="201"/>
  <c r="E17" i="200"/>
  <c r="E24" i="200"/>
  <c r="E18" i="200"/>
  <c r="E19" i="200" s="1"/>
  <c r="E20" i="200" s="1"/>
  <c r="E21" i="200" s="1"/>
  <c r="E22" i="200" s="1"/>
  <c r="E23" i="200" s="1"/>
  <c r="G20" i="200"/>
  <c r="G21" i="200" s="1"/>
  <c r="G22" i="200" s="1"/>
  <c r="G23" i="200" s="1"/>
  <c r="G24" i="200" s="1"/>
  <c r="G25" i="200" s="1"/>
  <c r="G26" i="200"/>
  <c r="G19" i="200"/>
  <c r="I21" i="200"/>
  <c r="I28" i="200"/>
  <c r="I22" i="200"/>
  <c r="I23" i="200" s="1"/>
  <c r="I24" i="200" s="1"/>
  <c r="I25" i="200" s="1"/>
  <c r="I26" i="200" s="1"/>
  <c r="I27" i="200" s="1"/>
  <c r="K30" i="200"/>
  <c r="K24" i="200"/>
  <c r="K25" i="200" s="1"/>
  <c r="K26" i="200" s="1"/>
  <c r="K27" i="200" s="1"/>
  <c r="K28" i="200" s="1"/>
  <c r="K29" i="200" s="1"/>
  <c r="K23" i="200"/>
  <c r="R36" i="200"/>
  <c r="D23" i="200"/>
  <c r="D17" i="200"/>
  <c r="F25" i="200"/>
  <c r="F19" i="200"/>
  <c r="F20" i="200" s="1"/>
  <c r="F21" i="200" s="1"/>
  <c r="F22" i="200" s="1"/>
  <c r="F23" i="200" s="1"/>
  <c r="F24" i="200" s="1"/>
  <c r="F18" i="200"/>
  <c r="H27" i="200"/>
  <c r="H21" i="200"/>
  <c r="H22" i="200" s="1"/>
  <c r="H23" i="200" s="1"/>
  <c r="H24" i="200" s="1"/>
  <c r="H25" i="200" s="1"/>
  <c r="H26" i="200" s="1"/>
  <c r="H20" i="200"/>
  <c r="J29" i="200"/>
  <c r="J23" i="200"/>
  <c r="J24" i="200" s="1"/>
  <c r="J25" i="200" s="1"/>
  <c r="J26" i="200" s="1"/>
  <c r="J27" i="200" s="1"/>
  <c r="J28" i="200" s="1"/>
  <c r="J22" i="200"/>
  <c r="L31" i="200"/>
  <c r="L25" i="200"/>
  <c r="L26" i="200" s="1"/>
  <c r="L27" i="200" s="1"/>
  <c r="L28" i="200" s="1"/>
  <c r="L29" i="200" s="1"/>
  <c r="L30" i="200" s="1"/>
  <c r="L24" i="200"/>
  <c r="U38" i="200"/>
  <c r="C38" i="200" s="1"/>
  <c r="U37" i="200"/>
  <c r="U36" i="200"/>
  <c r="U35" i="200"/>
  <c r="C35" i="200" s="1"/>
  <c r="U34" i="200"/>
  <c r="C34" i="200" s="1"/>
  <c r="U33" i="200"/>
  <c r="C33" i="200" s="1"/>
  <c r="N42" i="200"/>
  <c r="O42" i="200"/>
  <c r="P42" i="200"/>
  <c r="Q42" i="200"/>
  <c r="S42" i="200"/>
  <c r="M25" i="200"/>
  <c r="M26" i="200"/>
  <c r="M27" i="200" s="1"/>
  <c r="M28" i="200" s="1"/>
  <c r="M29" i="200" s="1"/>
  <c r="M30" i="200" s="1"/>
  <c r="M31" i="200" s="1"/>
  <c r="M32" i="200"/>
  <c r="C32" i="200" s="1"/>
  <c r="C14" i="199"/>
  <c r="I103" i="1" s="1"/>
  <c r="R36" i="199"/>
  <c r="E24" i="199"/>
  <c r="E18" i="199"/>
  <c r="E19" i="199" s="1"/>
  <c r="E20" i="199" s="1"/>
  <c r="E21" i="199" s="1"/>
  <c r="E22" i="199" s="1"/>
  <c r="E23" i="199" s="1"/>
  <c r="G26" i="199"/>
  <c r="G19" i="199"/>
  <c r="I28" i="199"/>
  <c r="I22" i="199"/>
  <c r="I23" i="199" s="1"/>
  <c r="I24" i="199" s="1"/>
  <c r="I25" i="199" s="1"/>
  <c r="I26" i="199" s="1"/>
  <c r="I27" i="199" s="1"/>
  <c r="K30" i="199"/>
  <c r="K24" i="199"/>
  <c r="K25" i="199" s="1"/>
  <c r="K26" i="199" s="1"/>
  <c r="K27" i="199" s="1"/>
  <c r="K28" i="199" s="1"/>
  <c r="K29" i="199" s="1"/>
  <c r="K23" i="199"/>
  <c r="M32" i="199"/>
  <c r="C32" i="199" s="1"/>
  <c r="M26" i="199"/>
  <c r="M27" i="199" s="1"/>
  <c r="M28" i="199" s="1"/>
  <c r="M29" i="199" s="1"/>
  <c r="M30" i="199" s="1"/>
  <c r="M31" i="199" s="1"/>
  <c r="M25" i="199"/>
  <c r="G20" i="199"/>
  <c r="G21" i="199" s="1"/>
  <c r="G22" i="199" s="1"/>
  <c r="G23" i="199" s="1"/>
  <c r="G24" i="199" s="1"/>
  <c r="G25" i="199" s="1"/>
  <c r="I21" i="199"/>
  <c r="J22" i="199"/>
  <c r="J23" i="199"/>
  <c r="J24" i="199" s="1"/>
  <c r="J25" i="199" s="1"/>
  <c r="J26" i="199" s="1"/>
  <c r="J27" i="199" s="1"/>
  <c r="J28" i="199" s="1"/>
  <c r="N42" i="199"/>
  <c r="O42" i="199"/>
  <c r="S42" i="199"/>
  <c r="D17" i="199"/>
  <c r="H21" i="199"/>
  <c r="H22" i="199" s="1"/>
  <c r="H23" i="199" s="1"/>
  <c r="H24" i="199" s="1"/>
  <c r="H25" i="199" s="1"/>
  <c r="H26" i="199" s="1"/>
  <c r="H20" i="199"/>
  <c r="U37" i="199"/>
  <c r="U36" i="199"/>
  <c r="U35" i="199"/>
  <c r="C35" i="199" s="1"/>
  <c r="U34" i="199"/>
  <c r="C34" i="199" s="1"/>
  <c r="U33" i="199"/>
  <c r="C33" i="199" s="1"/>
  <c r="D16" i="199"/>
  <c r="C16" i="199" s="1"/>
  <c r="E17" i="199"/>
  <c r="F18" i="199"/>
  <c r="F19" i="199"/>
  <c r="F20" i="199" s="1"/>
  <c r="F21" i="199" s="1"/>
  <c r="F22" i="199" s="1"/>
  <c r="F23" i="199" s="1"/>
  <c r="F24" i="199" s="1"/>
  <c r="D23" i="199"/>
  <c r="L24" i="199"/>
  <c r="L25" i="199"/>
  <c r="L26" i="199" s="1"/>
  <c r="L27" i="199" s="1"/>
  <c r="L28" i="199" s="1"/>
  <c r="L29" i="199" s="1"/>
  <c r="L30" i="199" s="1"/>
  <c r="H27" i="199"/>
  <c r="P42" i="199"/>
  <c r="L31" i="199"/>
  <c r="U38" i="199"/>
  <c r="C38" i="199" s="1"/>
  <c r="Q42" i="199"/>
  <c r="C31" i="198"/>
  <c r="D19" i="198"/>
  <c r="C18" i="198"/>
  <c r="C23" i="198"/>
  <c r="H42" i="198"/>
  <c r="I42" i="198"/>
  <c r="C24" i="198"/>
  <c r="C26" i="198"/>
  <c r="C32" i="198"/>
  <c r="C28" i="198"/>
  <c r="C30" i="198"/>
  <c r="R36" i="198"/>
  <c r="C35" i="198"/>
  <c r="C16" i="198"/>
  <c r="C17" i="198"/>
  <c r="AK159" i="1"/>
  <c r="AK210" i="1"/>
  <c r="AK209" i="1"/>
  <c r="M42" i="201" l="1"/>
  <c r="R7" i="200"/>
  <c r="M42" i="199"/>
  <c r="C31" i="201"/>
  <c r="C17" i="201"/>
  <c r="G42" i="199"/>
  <c r="V45" i="230"/>
  <c r="R7" i="201"/>
  <c r="K42" i="199"/>
  <c r="H42" i="200"/>
  <c r="J42" i="199"/>
  <c r="E42" i="199"/>
  <c r="N47" i="199" s="1"/>
  <c r="F42" i="200"/>
  <c r="L42" i="201"/>
  <c r="T7" i="240"/>
  <c r="J248" i="1"/>
  <c r="K248" i="1" s="1"/>
  <c r="I42" i="199"/>
  <c r="C28" i="201"/>
  <c r="U42" i="199"/>
  <c r="C27" i="199"/>
  <c r="J42" i="200"/>
  <c r="C23" i="201"/>
  <c r="T7" i="238"/>
  <c r="J246" i="1"/>
  <c r="K246" i="1" s="1"/>
  <c r="M42" i="200"/>
  <c r="C19" i="220"/>
  <c r="C29" i="201"/>
  <c r="C24" i="201"/>
  <c r="T45" i="228"/>
  <c r="T7" i="236"/>
  <c r="J139" i="1"/>
  <c r="AK329" i="1"/>
  <c r="C31" i="199"/>
  <c r="R7" i="199"/>
  <c r="I42" i="201"/>
  <c r="L42" i="200"/>
  <c r="S45" i="226"/>
  <c r="D22" i="232"/>
  <c r="C22" i="232" s="1"/>
  <c r="C21" i="232"/>
  <c r="D21" i="231"/>
  <c r="C20" i="231"/>
  <c r="D21" i="230"/>
  <c r="C20" i="230"/>
  <c r="C37" i="229"/>
  <c r="S45" i="229"/>
  <c r="D19" i="229"/>
  <c r="C18" i="229"/>
  <c r="D19" i="228"/>
  <c r="C18" i="228"/>
  <c r="D19" i="227"/>
  <c r="C18" i="227"/>
  <c r="D19" i="226"/>
  <c r="C18" i="226"/>
  <c r="C37" i="225"/>
  <c r="S45" i="225"/>
  <c r="D19" i="225"/>
  <c r="C18" i="225"/>
  <c r="D19" i="224"/>
  <c r="C18" i="224"/>
  <c r="C19" i="223"/>
  <c r="D20" i="223"/>
  <c r="D21" i="222"/>
  <c r="C20" i="222"/>
  <c r="D21" i="221"/>
  <c r="C20" i="221"/>
  <c r="D21" i="220"/>
  <c r="C20" i="220"/>
  <c r="D21" i="219"/>
  <c r="C20" i="219"/>
  <c r="D21" i="218"/>
  <c r="C20" i="218"/>
  <c r="C21" i="217"/>
  <c r="D22" i="217"/>
  <c r="C22" i="217" s="1"/>
  <c r="C21" i="216"/>
  <c r="D22" i="216"/>
  <c r="C22" i="216" s="1"/>
  <c r="D21" i="215"/>
  <c r="C20" i="215"/>
  <c r="D21" i="214"/>
  <c r="C20" i="214"/>
  <c r="C18" i="213"/>
  <c r="D19" i="213"/>
  <c r="C18" i="212"/>
  <c r="D19" i="212"/>
  <c r="C18" i="211"/>
  <c r="D19" i="211"/>
  <c r="C18" i="210"/>
  <c r="D19" i="210"/>
  <c r="C18" i="209"/>
  <c r="D19" i="209"/>
  <c r="C18" i="208"/>
  <c r="D19" i="208"/>
  <c r="C18" i="207"/>
  <c r="D19" i="207"/>
  <c r="D19" i="206"/>
  <c r="C18" i="206"/>
  <c r="D21" i="205"/>
  <c r="C20" i="205"/>
  <c r="C20" i="204"/>
  <c r="D21" i="204"/>
  <c r="D20" i="203"/>
  <c r="C19" i="203"/>
  <c r="R42" i="203"/>
  <c r="D20" i="202"/>
  <c r="C19" i="202"/>
  <c r="R42" i="202"/>
  <c r="C30" i="201"/>
  <c r="D19" i="201"/>
  <c r="C18" i="201"/>
  <c r="K42" i="201"/>
  <c r="J42" i="201"/>
  <c r="F42" i="201"/>
  <c r="C27" i="201"/>
  <c r="C25" i="201"/>
  <c r="E42" i="201"/>
  <c r="N47" i="201" s="1"/>
  <c r="C26" i="201"/>
  <c r="H42" i="201"/>
  <c r="G42" i="201"/>
  <c r="U42" i="200"/>
  <c r="C31" i="200"/>
  <c r="C29" i="200"/>
  <c r="C27" i="200"/>
  <c r="C25" i="200"/>
  <c r="K42" i="200"/>
  <c r="C28" i="200"/>
  <c r="I42" i="200"/>
  <c r="C26" i="200"/>
  <c r="G42" i="200"/>
  <c r="C24" i="200"/>
  <c r="E42" i="200"/>
  <c r="N47" i="200" s="1"/>
  <c r="D18" i="200"/>
  <c r="C17" i="200"/>
  <c r="C23" i="200"/>
  <c r="R37" i="200"/>
  <c r="C36" i="200"/>
  <c r="C30" i="200"/>
  <c r="F42" i="199"/>
  <c r="C25" i="199"/>
  <c r="L42" i="199"/>
  <c r="H42" i="199"/>
  <c r="C29" i="199"/>
  <c r="C23" i="199"/>
  <c r="D18" i="199"/>
  <c r="C17" i="199"/>
  <c r="C30" i="199"/>
  <c r="C28" i="199"/>
  <c r="C26" i="199"/>
  <c r="C24" i="199"/>
  <c r="C36" i="199"/>
  <c r="R37" i="199"/>
  <c r="R37" i="198"/>
  <c r="C37" i="198" s="1"/>
  <c r="C36" i="198"/>
  <c r="D20" i="198"/>
  <c r="C19" i="198"/>
  <c r="R42" i="198" l="1"/>
  <c r="D44" i="232"/>
  <c r="B44" i="232" s="1"/>
  <c r="C44" i="232"/>
  <c r="C46" i="232" s="1"/>
  <c r="C42" i="216"/>
  <c r="C44" i="216" s="1"/>
  <c r="C43" i="217"/>
  <c r="C45" i="217" s="1"/>
  <c r="D22" i="231"/>
  <c r="C21" i="231"/>
  <c r="D22" i="230"/>
  <c r="C21" i="230"/>
  <c r="D20" i="229"/>
  <c r="C19" i="229"/>
  <c r="D20" i="228"/>
  <c r="C19" i="228"/>
  <c r="D20" i="227"/>
  <c r="C19" i="227"/>
  <c r="D20" i="226"/>
  <c r="C19" i="226"/>
  <c r="D20" i="225"/>
  <c r="C19" i="225"/>
  <c r="D20" i="224"/>
  <c r="C19" i="224"/>
  <c r="C20" i="223"/>
  <c r="D21" i="223"/>
  <c r="D22" i="222"/>
  <c r="C21" i="222"/>
  <c r="D22" i="221"/>
  <c r="C22" i="221" s="1"/>
  <c r="C21" i="221"/>
  <c r="D22" i="220"/>
  <c r="C22" i="220" s="1"/>
  <c r="C21" i="220"/>
  <c r="D22" i="219"/>
  <c r="C22" i="219" s="1"/>
  <c r="C21" i="219"/>
  <c r="D22" i="218"/>
  <c r="C22" i="218" s="1"/>
  <c r="C21" i="218"/>
  <c r="D43" i="217"/>
  <c r="B43" i="217" s="1"/>
  <c r="D42" i="216"/>
  <c r="B42" i="216" s="1"/>
  <c r="D22" i="215"/>
  <c r="C21" i="215"/>
  <c r="D22" i="214"/>
  <c r="C22" i="214" s="1"/>
  <c r="C21" i="214"/>
  <c r="D20" i="213"/>
  <c r="C19" i="213"/>
  <c r="D20" i="212"/>
  <c r="C19" i="212"/>
  <c r="D20" i="211"/>
  <c r="C19" i="211"/>
  <c r="D20" i="210"/>
  <c r="C19" i="210"/>
  <c r="D20" i="209"/>
  <c r="C19" i="209"/>
  <c r="D20" i="208"/>
  <c r="C19" i="208"/>
  <c r="D20" i="207"/>
  <c r="C19" i="207"/>
  <c r="D20" i="206"/>
  <c r="C19" i="206"/>
  <c r="D22" i="205"/>
  <c r="C21" i="205"/>
  <c r="D22" i="204"/>
  <c r="C22" i="204" s="1"/>
  <c r="C21" i="204"/>
  <c r="D21" i="203"/>
  <c r="C20" i="203"/>
  <c r="D21" i="202"/>
  <c r="C20" i="202"/>
  <c r="D20" i="201"/>
  <c r="C19" i="201"/>
  <c r="D19" i="200"/>
  <c r="C18" i="200"/>
  <c r="C37" i="200"/>
  <c r="R42" i="200"/>
  <c r="C37" i="199"/>
  <c r="R42" i="199"/>
  <c r="C18" i="199"/>
  <c r="D19" i="199"/>
  <c r="C20" i="198"/>
  <c r="D21" i="198"/>
  <c r="S7" i="217" l="1"/>
  <c r="T7" i="217" s="1"/>
  <c r="S7" i="232"/>
  <c r="J220" i="1" s="1"/>
  <c r="K220" i="1" s="1"/>
  <c r="D42" i="219"/>
  <c r="B42" i="219" s="1"/>
  <c r="S7" i="216"/>
  <c r="T7" i="216" s="1"/>
  <c r="C42" i="220"/>
  <c r="C44" i="220" s="1"/>
  <c r="D42" i="218"/>
  <c r="B42" i="218" s="1"/>
  <c r="D42" i="214"/>
  <c r="B42" i="214" s="1"/>
  <c r="C42" i="219"/>
  <c r="C44" i="219" s="1"/>
  <c r="C42" i="214"/>
  <c r="S7" i="214" s="1"/>
  <c r="D42" i="220"/>
  <c r="B42" i="220" s="1"/>
  <c r="D42" i="221"/>
  <c r="B42" i="221" s="1"/>
  <c r="C42" i="204"/>
  <c r="C44" i="204" s="1"/>
  <c r="C42" i="218"/>
  <c r="S7" i="218" s="1"/>
  <c r="C42" i="221"/>
  <c r="C44" i="221" s="1"/>
  <c r="C22" i="231"/>
  <c r="C45" i="231" s="1"/>
  <c r="D45" i="231"/>
  <c r="B45" i="231" s="1"/>
  <c r="C22" i="230"/>
  <c r="C45" i="230" s="1"/>
  <c r="D45" i="230"/>
  <c r="B45" i="230" s="1"/>
  <c r="C20" i="229"/>
  <c r="D21" i="229"/>
  <c r="D21" i="228"/>
  <c r="C20" i="228"/>
  <c r="D21" i="227"/>
  <c r="C20" i="227"/>
  <c r="C20" i="226"/>
  <c r="D21" i="226"/>
  <c r="C20" i="225"/>
  <c r="D21" i="225"/>
  <c r="C20" i="224"/>
  <c r="D21" i="224"/>
  <c r="D22" i="223"/>
  <c r="C22" i="223" s="1"/>
  <c r="C21" i="223"/>
  <c r="C22" i="222"/>
  <c r="C45" i="222" s="1"/>
  <c r="D45" i="222"/>
  <c r="B45" i="222" s="1"/>
  <c r="C22" i="215"/>
  <c r="C42" i="215" s="1"/>
  <c r="D42" i="215"/>
  <c r="B42" i="215" s="1"/>
  <c r="D21" i="213"/>
  <c r="C20" i="213"/>
  <c r="D21" i="212"/>
  <c r="C20" i="212"/>
  <c r="D21" i="211"/>
  <c r="C20" i="211"/>
  <c r="D21" i="210"/>
  <c r="C20" i="210"/>
  <c r="D21" i="209"/>
  <c r="C20" i="209"/>
  <c r="D21" i="208"/>
  <c r="C20" i="208"/>
  <c r="D21" i="207"/>
  <c r="C20" i="207"/>
  <c r="C20" i="206"/>
  <c r="D21" i="206"/>
  <c r="C22" i="205"/>
  <c r="C42" i="205" s="1"/>
  <c r="D42" i="205"/>
  <c r="B42" i="205" s="1"/>
  <c r="D42" i="204"/>
  <c r="B42" i="204" s="1"/>
  <c r="D22" i="203"/>
  <c r="C22" i="203" s="1"/>
  <c r="C21" i="203"/>
  <c r="D22" i="202"/>
  <c r="C21" i="202"/>
  <c r="C20" i="201"/>
  <c r="D21" i="201"/>
  <c r="D20" i="200"/>
  <c r="C19" i="200"/>
  <c r="D20" i="199"/>
  <c r="C19" i="199"/>
  <c r="D22" i="198"/>
  <c r="C22" i="198" s="1"/>
  <c r="C21" i="198"/>
  <c r="C38" i="193"/>
  <c r="C38" i="190"/>
  <c r="C38" i="185"/>
  <c r="C38" i="174"/>
  <c r="C38" i="164"/>
  <c r="C38" i="163"/>
  <c r="Z46" i="189"/>
  <c r="C38" i="166"/>
  <c r="Z46" i="166"/>
  <c r="Z46" i="187"/>
  <c r="C38" i="165"/>
  <c r="Z45" i="165"/>
  <c r="C38" i="162"/>
  <c r="Z45" i="162"/>
  <c r="Z48" i="168"/>
  <c r="Z48" i="167"/>
  <c r="C38" i="184"/>
  <c r="Z45" i="184"/>
  <c r="Z45" i="173"/>
  <c r="Z45" i="172"/>
  <c r="Z44" i="171"/>
  <c r="Z44" i="170"/>
  <c r="C38" i="179"/>
  <c r="Z45" i="179"/>
  <c r="Z38" i="160"/>
  <c r="Z45" i="160" s="1"/>
  <c r="Y38" i="160"/>
  <c r="X38" i="181"/>
  <c r="V38" i="127"/>
  <c r="C38" i="110"/>
  <c r="T38" i="99"/>
  <c r="C38" i="99" s="1"/>
  <c r="C38" i="111"/>
  <c r="C38" i="2"/>
  <c r="T38" i="71"/>
  <c r="S38" i="71"/>
  <c r="S38" i="70"/>
  <c r="C38" i="70" s="1"/>
  <c r="C38" i="93"/>
  <c r="C38" i="89"/>
  <c r="S38" i="69"/>
  <c r="C38" i="69" s="1"/>
  <c r="T38" i="20"/>
  <c r="S38" i="20"/>
  <c r="S38" i="68"/>
  <c r="C38" i="68" s="1"/>
  <c r="S38" i="67"/>
  <c r="C38" i="67" s="1"/>
  <c r="T38" i="66"/>
  <c r="S38" i="66"/>
  <c r="U38" i="73"/>
  <c r="C38" i="73" s="1"/>
  <c r="C38" i="65"/>
  <c r="T38" i="95"/>
  <c r="S38" i="95"/>
  <c r="C38" i="118"/>
  <c r="C38" i="115"/>
  <c r="C38" i="124"/>
  <c r="Z42" i="19"/>
  <c r="C38" i="19"/>
  <c r="C38" i="120"/>
  <c r="C38" i="153"/>
  <c r="U38" i="63"/>
  <c r="C38" i="63" s="1"/>
  <c r="U38" i="62"/>
  <c r="C38" i="62" s="1"/>
  <c r="C38" i="152"/>
  <c r="C38" i="180"/>
  <c r="C38" i="24"/>
  <c r="C38" i="23"/>
  <c r="C38" i="22"/>
  <c r="C38" i="21"/>
  <c r="C38" i="4"/>
  <c r="C38" i="151"/>
  <c r="C38" i="150"/>
  <c r="C38" i="149"/>
  <c r="Y38" i="147"/>
  <c r="X38" i="147"/>
  <c r="C38" i="146"/>
  <c r="C38" i="128"/>
  <c r="C38" i="109"/>
  <c r="C38" i="122"/>
  <c r="C38" i="121"/>
  <c r="C38" i="177"/>
  <c r="C38" i="133"/>
  <c r="C38" i="108"/>
  <c r="C38" i="107"/>
  <c r="C38" i="106"/>
  <c r="C38" i="132"/>
  <c r="C38" i="116"/>
  <c r="C38" i="66" l="1"/>
  <c r="D42" i="198"/>
  <c r="B42" i="198" s="1"/>
  <c r="T7" i="232"/>
  <c r="J176" i="1"/>
  <c r="C38" i="158"/>
  <c r="S7" i="220"/>
  <c r="J182" i="1" s="1"/>
  <c r="J177" i="1"/>
  <c r="C38" i="181"/>
  <c r="S7" i="204"/>
  <c r="J179" i="1" s="1"/>
  <c r="C38" i="129"/>
  <c r="C38" i="169"/>
  <c r="C38" i="71"/>
  <c r="C38" i="126"/>
  <c r="C38" i="95"/>
  <c r="C38" i="20"/>
  <c r="S7" i="219"/>
  <c r="J181" i="1" s="1"/>
  <c r="C42" i="198"/>
  <c r="C44" i="198" s="1"/>
  <c r="C38" i="156"/>
  <c r="D42" i="203"/>
  <c r="B42" i="203" s="1"/>
  <c r="S7" i="221"/>
  <c r="J184" i="1" s="1"/>
  <c r="C44" i="214"/>
  <c r="C44" i="218"/>
  <c r="C22" i="202"/>
  <c r="C42" i="202" s="1"/>
  <c r="S7" i="202" s="1"/>
  <c r="D42" i="202"/>
  <c r="B42" i="202" s="1"/>
  <c r="T7" i="214"/>
  <c r="J173" i="1"/>
  <c r="C38" i="157"/>
  <c r="D45" i="223"/>
  <c r="B45" i="223" s="1"/>
  <c r="C38" i="142"/>
  <c r="T7" i="218"/>
  <c r="J180" i="1"/>
  <c r="S7" i="231"/>
  <c r="T7" i="231" s="1"/>
  <c r="C47" i="231"/>
  <c r="S7" i="230"/>
  <c r="C47" i="230"/>
  <c r="D22" i="229"/>
  <c r="C22" i="229" s="1"/>
  <c r="C21" i="229"/>
  <c r="D22" i="228"/>
  <c r="C21" i="228"/>
  <c r="D22" i="227"/>
  <c r="C21" i="227"/>
  <c r="D22" i="226"/>
  <c r="C22" i="226" s="1"/>
  <c r="C21" i="226"/>
  <c r="D22" i="225"/>
  <c r="C22" i="225" s="1"/>
  <c r="C21" i="225"/>
  <c r="D22" i="224"/>
  <c r="C22" i="224" s="1"/>
  <c r="C21" i="224"/>
  <c r="C45" i="223"/>
  <c r="S7" i="222"/>
  <c r="C47" i="222"/>
  <c r="S7" i="215"/>
  <c r="C44" i="215"/>
  <c r="D22" i="213"/>
  <c r="C21" i="213"/>
  <c r="D22" i="212"/>
  <c r="C21" i="212"/>
  <c r="D22" i="211"/>
  <c r="C22" i="211" s="1"/>
  <c r="C21" i="211"/>
  <c r="D22" i="210"/>
  <c r="C22" i="210" s="1"/>
  <c r="C21" i="210"/>
  <c r="D22" i="209"/>
  <c r="C21" i="209"/>
  <c r="D22" i="208"/>
  <c r="C22" i="208" s="1"/>
  <c r="C21" i="208"/>
  <c r="D22" i="207"/>
  <c r="C22" i="207" s="1"/>
  <c r="C21" i="207"/>
  <c r="D22" i="206"/>
  <c r="C22" i="206" s="1"/>
  <c r="C21" i="206"/>
  <c r="S7" i="205"/>
  <c r="C44" i="205"/>
  <c r="C42" i="203"/>
  <c r="D22" i="201"/>
  <c r="C22" i="201" s="1"/>
  <c r="C21" i="201"/>
  <c r="C20" i="200"/>
  <c r="D21" i="200"/>
  <c r="D21" i="199"/>
  <c r="C20" i="199"/>
  <c r="C38" i="137"/>
  <c r="C38" i="136"/>
  <c r="C38" i="97"/>
  <c r="S38" i="90"/>
  <c r="C38" i="90" s="1"/>
  <c r="C38" i="83"/>
  <c r="C38" i="82"/>
  <c r="Z42" i="82"/>
  <c r="C38" i="92"/>
  <c r="Z42" i="92"/>
  <c r="C38" i="61"/>
  <c r="C38" i="119"/>
  <c r="C38" i="80"/>
  <c r="W38" i="58"/>
  <c r="C38" i="58" s="1"/>
  <c r="Z42" i="58"/>
  <c r="Z42" i="87"/>
  <c r="Y42" i="87"/>
  <c r="C38" i="87"/>
  <c r="S38" i="141"/>
  <c r="C38" i="141" s="1"/>
  <c r="Z42" i="45"/>
  <c r="Y42" i="45"/>
  <c r="C38" i="45"/>
  <c r="Z42" i="44"/>
  <c r="Y42" i="44"/>
  <c r="C38" i="44"/>
  <c r="Z42" i="43"/>
  <c r="Y42" i="43"/>
  <c r="C38" i="43"/>
  <c r="T38" i="42"/>
  <c r="Z43" i="41"/>
  <c r="Y43" i="41"/>
  <c r="C38" i="41"/>
  <c r="Z43" i="40"/>
  <c r="Y43" i="40"/>
  <c r="S38" i="40"/>
  <c r="C38" i="96"/>
  <c r="Z42" i="39"/>
  <c r="Y42" i="39"/>
  <c r="T38" i="39"/>
  <c r="S38" i="39"/>
  <c r="Z42" i="38"/>
  <c r="Y42" i="38"/>
  <c r="S38" i="38"/>
  <c r="C38" i="38" s="1"/>
  <c r="Z48" i="37"/>
  <c r="Y48" i="37"/>
  <c r="Z42" i="11"/>
  <c r="Y42" i="11"/>
  <c r="C38" i="11"/>
  <c r="Z42" i="35"/>
  <c r="Y42" i="35"/>
  <c r="C38" i="35"/>
  <c r="Z46" i="33"/>
  <c r="Y46" i="33"/>
  <c r="C38" i="33"/>
  <c r="C38" i="77"/>
  <c r="C38" i="32"/>
  <c r="C38" i="12"/>
  <c r="C38" i="29"/>
  <c r="C38" i="15"/>
  <c r="C38" i="55"/>
  <c r="C38" i="54"/>
  <c r="T7" i="220" l="1"/>
  <c r="T7" i="204"/>
  <c r="C42" i="201"/>
  <c r="S7" i="201" s="1"/>
  <c r="S7" i="198"/>
  <c r="J78" i="1" s="1"/>
  <c r="T7" i="219"/>
  <c r="D43" i="208"/>
  <c r="B43" i="208" s="1"/>
  <c r="D42" i="201"/>
  <c r="B42" i="201" s="1"/>
  <c r="T7" i="221"/>
  <c r="D43" i="211"/>
  <c r="B43" i="211" s="1"/>
  <c r="D45" i="226"/>
  <c r="B45" i="226" s="1"/>
  <c r="D43" i="206"/>
  <c r="B43" i="206" s="1"/>
  <c r="D45" i="224"/>
  <c r="B45" i="224" s="1"/>
  <c r="C38" i="39"/>
  <c r="C38" i="40"/>
  <c r="C43" i="211"/>
  <c r="C45" i="211" s="1"/>
  <c r="C43" i="206"/>
  <c r="C45" i="206" s="1"/>
  <c r="C44" i="202"/>
  <c r="D43" i="207"/>
  <c r="B43" i="207" s="1"/>
  <c r="D43" i="210"/>
  <c r="B43" i="210" s="1"/>
  <c r="C43" i="207"/>
  <c r="S7" i="207" s="1"/>
  <c r="D45" i="225"/>
  <c r="B45" i="225" s="1"/>
  <c r="T7" i="215"/>
  <c r="J174" i="1"/>
  <c r="T7" i="205"/>
  <c r="J185" i="1"/>
  <c r="D45" i="229"/>
  <c r="B45" i="229" s="1"/>
  <c r="T7" i="230"/>
  <c r="J206" i="1"/>
  <c r="K206" i="1" s="1"/>
  <c r="J207" i="1"/>
  <c r="K207" i="1" s="1"/>
  <c r="T7" i="222"/>
  <c r="J198" i="1"/>
  <c r="K198" i="1" s="1"/>
  <c r="C45" i="229"/>
  <c r="C22" i="228"/>
  <c r="C45" i="228" s="1"/>
  <c r="D45" i="228"/>
  <c r="B45" i="228" s="1"/>
  <c r="C22" i="227"/>
  <c r="C45" i="227" s="1"/>
  <c r="D45" i="227"/>
  <c r="B45" i="227" s="1"/>
  <c r="C45" i="226"/>
  <c r="C45" i="225"/>
  <c r="C45" i="224"/>
  <c r="S7" i="223"/>
  <c r="C47" i="223"/>
  <c r="C22" i="213"/>
  <c r="C43" i="213" s="1"/>
  <c r="D43" i="213"/>
  <c r="B43" i="213" s="1"/>
  <c r="C22" i="212"/>
  <c r="C43" i="212" s="1"/>
  <c r="D43" i="212"/>
  <c r="B43" i="212" s="1"/>
  <c r="C43" i="210"/>
  <c r="C22" i="209"/>
  <c r="C43" i="209" s="1"/>
  <c r="D43" i="209"/>
  <c r="B43" i="209" s="1"/>
  <c r="C43" i="208"/>
  <c r="T7" i="202"/>
  <c r="J107" i="1"/>
  <c r="S7" i="203"/>
  <c r="C44" i="203"/>
  <c r="D22" i="200"/>
  <c r="C22" i="200" s="1"/>
  <c r="C21" i="200"/>
  <c r="D22" i="199"/>
  <c r="C22" i="199" s="1"/>
  <c r="C21" i="199"/>
  <c r="C38" i="10"/>
  <c r="C38" i="8"/>
  <c r="C38" i="16"/>
  <c r="U38" i="51"/>
  <c r="C38" i="51" s="1"/>
  <c r="T7" i="198" l="1"/>
  <c r="S7" i="211"/>
  <c r="J219" i="1" s="1"/>
  <c r="K219" i="1" s="1"/>
  <c r="C45" i="207"/>
  <c r="S7" i="206"/>
  <c r="J218" i="1" s="1"/>
  <c r="K218" i="1" s="1"/>
  <c r="C44" i="201"/>
  <c r="D42" i="199"/>
  <c r="B42" i="199" s="1"/>
  <c r="T7" i="207"/>
  <c r="J214" i="1"/>
  <c r="K214" i="1" s="1"/>
  <c r="C42" i="199"/>
  <c r="S7" i="199" s="1"/>
  <c r="T7" i="223"/>
  <c r="J199" i="1"/>
  <c r="K199" i="1" s="1"/>
  <c r="T7" i="203"/>
  <c r="J108" i="1"/>
  <c r="T7" i="201"/>
  <c r="J106" i="1"/>
  <c r="S7" i="229"/>
  <c r="C47" i="229"/>
  <c r="S7" i="228"/>
  <c r="C47" i="228"/>
  <c r="S7" i="227"/>
  <c r="C47" i="227"/>
  <c r="S7" i="226"/>
  <c r="C47" i="226"/>
  <c r="S7" i="225"/>
  <c r="C47" i="225"/>
  <c r="S7" i="224"/>
  <c r="C47" i="224"/>
  <c r="S7" i="213"/>
  <c r="C45" i="213"/>
  <c r="S7" i="212"/>
  <c r="C45" i="212"/>
  <c r="S7" i="210"/>
  <c r="C45" i="210"/>
  <c r="S7" i="209"/>
  <c r="C45" i="209"/>
  <c r="S7" i="208"/>
  <c r="C45" i="208"/>
  <c r="C42" i="200"/>
  <c r="D42" i="200"/>
  <c r="B42" i="200" s="1"/>
  <c r="Y38" i="139"/>
  <c r="C38" i="139" s="1"/>
  <c r="Y37" i="139"/>
  <c r="Y38" i="7"/>
  <c r="Y49" i="7" s="1"/>
  <c r="X38" i="7"/>
  <c r="X37" i="7"/>
  <c r="W38" i="7"/>
  <c r="V38" i="7"/>
  <c r="U38" i="7"/>
  <c r="AI26" i="1"/>
  <c r="Z38" i="42"/>
  <c r="C38" i="42" s="1"/>
  <c r="Z14" i="183"/>
  <c r="C38" i="7" l="1"/>
  <c r="Z44" i="183"/>
  <c r="C44" i="183" s="1"/>
  <c r="Z45" i="183"/>
  <c r="C45" i="183" s="1"/>
  <c r="Z40" i="183"/>
  <c r="C40" i="183" s="1"/>
  <c r="Z41" i="183"/>
  <c r="C41" i="183" s="1"/>
  <c r="Z42" i="183"/>
  <c r="C42" i="183" s="1"/>
  <c r="Z43" i="183"/>
  <c r="C43" i="183" s="1"/>
  <c r="T7" i="211"/>
  <c r="Z39" i="183"/>
  <c r="C39" i="183" s="1"/>
  <c r="Z38" i="183"/>
  <c r="C38" i="183" s="1"/>
  <c r="T7" i="206"/>
  <c r="T7" i="199"/>
  <c r="J103" i="1"/>
  <c r="T7" i="224"/>
  <c r="J200" i="1"/>
  <c r="K200" i="1" s="1"/>
  <c r="T7" i="228"/>
  <c r="J204" i="1"/>
  <c r="K204" i="1" s="1"/>
  <c r="C44" i="199"/>
  <c r="T7" i="210"/>
  <c r="J217" i="1"/>
  <c r="K217" i="1" s="1"/>
  <c r="T7" i="229"/>
  <c r="J205" i="1"/>
  <c r="K205" i="1" s="1"/>
  <c r="T7" i="209"/>
  <c r="J216" i="1"/>
  <c r="K216" i="1" s="1"/>
  <c r="T7" i="225"/>
  <c r="J201" i="1"/>
  <c r="K201" i="1" s="1"/>
  <c r="T7" i="212"/>
  <c r="J221" i="1"/>
  <c r="K221" i="1" s="1"/>
  <c r="T7" i="226"/>
  <c r="J202" i="1"/>
  <c r="K202" i="1" s="1"/>
  <c r="T7" i="208"/>
  <c r="J215" i="1"/>
  <c r="K215" i="1" s="1"/>
  <c r="T7" i="227"/>
  <c r="J203" i="1"/>
  <c r="K203" i="1" s="1"/>
  <c r="T7" i="213"/>
  <c r="J222" i="1"/>
  <c r="K222" i="1" s="1"/>
  <c r="S7" i="200"/>
  <c r="C44" i="200"/>
  <c r="Z14" i="195"/>
  <c r="Z14" i="182"/>
  <c r="AI118" i="1"/>
  <c r="C44" i="182" l="1"/>
  <c r="C45" i="182"/>
  <c r="C41" i="182"/>
  <c r="C40" i="182"/>
  <c r="C43" i="182"/>
  <c r="C42" i="182"/>
  <c r="Z45" i="195"/>
  <c r="C45" i="195" s="1"/>
  <c r="Z40" i="195"/>
  <c r="C40" i="195" s="1"/>
  <c r="Z42" i="195"/>
  <c r="C42" i="195" s="1"/>
  <c r="Z41" i="195"/>
  <c r="C41" i="195" s="1"/>
  <c r="Z43" i="195"/>
  <c r="C43" i="195" s="1"/>
  <c r="Z44" i="195"/>
  <c r="C44" i="195" s="1"/>
  <c r="Z48" i="183"/>
  <c r="C38" i="182"/>
  <c r="C39" i="182"/>
  <c r="Z38" i="195"/>
  <c r="Z39" i="195"/>
  <c r="C39" i="195" s="1"/>
  <c r="T7" i="200"/>
  <c r="AI252" i="1"/>
  <c r="Y37" i="197"/>
  <c r="Y48" i="197" s="1"/>
  <c r="X37" i="197"/>
  <c r="R37" i="197"/>
  <c r="X36" i="197"/>
  <c r="W36" i="197"/>
  <c r="W37" i="197" s="1"/>
  <c r="Q36" i="197"/>
  <c r="W35" i="197"/>
  <c r="V35" i="197"/>
  <c r="V36" i="197" s="1"/>
  <c r="V37" i="197" s="1"/>
  <c r="Q35" i="197"/>
  <c r="P35" i="197"/>
  <c r="V34" i="197"/>
  <c r="U34" i="197"/>
  <c r="U35" i="197" s="1"/>
  <c r="U36" i="197" s="1"/>
  <c r="U37" i="197" s="1"/>
  <c r="T34" i="197"/>
  <c r="T35" i="197" s="1"/>
  <c r="T36" i="197" s="1"/>
  <c r="T37" i="197" s="1"/>
  <c r="O34" i="197"/>
  <c r="U33" i="197"/>
  <c r="T33" i="197"/>
  <c r="N33" i="197"/>
  <c r="T32" i="197"/>
  <c r="S32" i="197"/>
  <c r="S33" i="197" s="1"/>
  <c r="S34" i="197" s="1"/>
  <c r="S35" i="197" s="1"/>
  <c r="S36" i="197" s="1"/>
  <c r="S37" i="197" s="1"/>
  <c r="S31" i="197"/>
  <c r="R31" i="197"/>
  <c r="R32" i="197" s="1"/>
  <c r="R33" i="197" s="1"/>
  <c r="R34" i="197" s="1"/>
  <c r="R35" i="197" s="1"/>
  <c r="R36" i="197" s="1"/>
  <c r="R30" i="197"/>
  <c r="Q30" i="197"/>
  <c r="Q31" i="197" s="1"/>
  <c r="Q32" i="197" s="1"/>
  <c r="Q33" i="197" s="1"/>
  <c r="Q34" i="197" s="1"/>
  <c r="Q29" i="197"/>
  <c r="P29" i="197"/>
  <c r="P30" i="197" s="1"/>
  <c r="P31" i="197" s="1"/>
  <c r="P32" i="197" s="1"/>
  <c r="P33" i="197" s="1"/>
  <c r="P34" i="197" s="1"/>
  <c r="P28" i="197"/>
  <c r="O28" i="197"/>
  <c r="O29" i="197" s="1"/>
  <c r="O30" i="197" s="1"/>
  <c r="O31" i="197" s="1"/>
  <c r="O32" i="197" s="1"/>
  <c r="O33" i="197" s="1"/>
  <c r="O27" i="197"/>
  <c r="N27" i="197"/>
  <c r="N28" i="197" s="1"/>
  <c r="N29" i="197" s="1"/>
  <c r="N30" i="197" s="1"/>
  <c r="N31" i="197" s="1"/>
  <c r="N32" i="197" s="1"/>
  <c r="N26" i="197"/>
  <c r="AI124" i="1"/>
  <c r="Z14" i="161"/>
  <c r="Z14" i="191"/>
  <c r="Z14" i="194"/>
  <c r="Z14" i="49"/>
  <c r="Z45" i="49" s="1"/>
  <c r="C45" i="49" s="1"/>
  <c r="X36" i="139"/>
  <c r="Y14" i="50"/>
  <c r="Z44" i="161" l="1"/>
  <c r="Z45" i="161"/>
  <c r="C45" i="161" s="1"/>
  <c r="U48" i="197"/>
  <c r="S48" i="197"/>
  <c r="O48" i="197"/>
  <c r="R48" i="197"/>
  <c r="W48" i="197"/>
  <c r="N48" i="197"/>
  <c r="C35" i="197"/>
  <c r="X48" i="197"/>
  <c r="Z48" i="182"/>
  <c r="C37" i="197"/>
  <c r="Z43" i="194"/>
  <c r="C43" i="194" s="1"/>
  <c r="Z44" i="194"/>
  <c r="C44" i="194" s="1"/>
  <c r="Z45" i="194"/>
  <c r="C45" i="194" s="1"/>
  <c r="Z40" i="194"/>
  <c r="C40" i="194" s="1"/>
  <c r="Z42" i="194"/>
  <c r="C42" i="194" s="1"/>
  <c r="Z41" i="194"/>
  <c r="C41" i="194" s="1"/>
  <c r="Z44" i="191"/>
  <c r="C44" i="191" s="1"/>
  <c r="Z45" i="191"/>
  <c r="C45" i="191" s="1"/>
  <c r="P48" i="197"/>
  <c r="C34" i="197"/>
  <c r="E17" i="197"/>
  <c r="G20" i="197"/>
  <c r="G21" i="197" s="1"/>
  <c r="G22" i="197" s="1"/>
  <c r="G23" i="197" s="1"/>
  <c r="G24" i="197" s="1"/>
  <c r="G25" i="197" s="1"/>
  <c r="Z48" i="195"/>
  <c r="C38" i="195"/>
  <c r="C14" i="50"/>
  <c r="Y44" i="50"/>
  <c r="C44" i="50" s="1"/>
  <c r="Q48" i="197"/>
  <c r="T48" i="197"/>
  <c r="C36" i="197"/>
  <c r="I21" i="197"/>
  <c r="C33" i="197"/>
  <c r="V48" i="197"/>
  <c r="C14" i="197"/>
  <c r="Z44" i="49"/>
  <c r="C44" i="49" s="1"/>
  <c r="C14" i="49"/>
  <c r="Y43" i="50"/>
  <c r="C43" i="50" s="1"/>
  <c r="Y42" i="50"/>
  <c r="C42" i="50" s="1"/>
  <c r="Z42" i="49"/>
  <c r="C42" i="49" s="1"/>
  <c r="Z43" i="49"/>
  <c r="C43" i="49" s="1"/>
  <c r="Z42" i="191"/>
  <c r="C42" i="191" s="1"/>
  <c r="Z43" i="191"/>
  <c r="C43" i="191" s="1"/>
  <c r="Z42" i="161"/>
  <c r="C42" i="161" s="1"/>
  <c r="Z43" i="161"/>
  <c r="C43" i="161" s="1"/>
  <c r="Z41" i="191"/>
  <c r="C41" i="191" s="1"/>
  <c r="Z40" i="191"/>
  <c r="C40" i="191" s="1"/>
  <c r="Z40" i="49"/>
  <c r="C40" i="49" s="1"/>
  <c r="Z41" i="49"/>
  <c r="C41" i="49" s="1"/>
  <c r="Z40" i="161"/>
  <c r="C40" i="161" s="1"/>
  <c r="Z41" i="161"/>
  <c r="C41" i="161" s="1"/>
  <c r="Y40" i="50"/>
  <c r="C40" i="50" s="1"/>
  <c r="Y41" i="50"/>
  <c r="C41" i="50" s="1"/>
  <c r="Y38" i="50"/>
  <c r="C38" i="50" s="1"/>
  <c r="Y39" i="50"/>
  <c r="C39" i="50" s="1"/>
  <c r="AI373" i="1"/>
  <c r="Z38" i="161"/>
  <c r="C38" i="161" s="1"/>
  <c r="Z39" i="161"/>
  <c r="C39" i="161" s="1"/>
  <c r="Z39" i="194"/>
  <c r="C39" i="194" s="1"/>
  <c r="Z38" i="194"/>
  <c r="C38" i="194" s="1"/>
  <c r="Z38" i="191"/>
  <c r="C38" i="191" s="1"/>
  <c r="Z39" i="191"/>
  <c r="C39" i="191" s="1"/>
  <c r="Z39" i="49"/>
  <c r="C39" i="49" s="1"/>
  <c r="Z38" i="49"/>
  <c r="C38" i="49" s="1"/>
  <c r="Y37" i="50"/>
  <c r="C37" i="50" s="1"/>
  <c r="D16" i="197"/>
  <c r="C16" i="197" s="1"/>
  <c r="D17" i="197"/>
  <c r="E18" i="197"/>
  <c r="E19" i="197" s="1"/>
  <c r="E20" i="197" s="1"/>
  <c r="E21" i="197" s="1"/>
  <c r="E22" i="197" s="1"/>
  <c r="E23" i="197" s="1"/>
  <c r="G19" i="197"/>
  <c r="H20" i="197"/>
  <c r="H21" i="197"/>
  <c r="H22" i="197" s="1"/>
  <c r="H23" i="197" s="1"/>
  <c r="H24" i="197" s="1"/>
  <c r="H25" i="197" s="1"/>
  <c r="H26" i="197" s="1"/>
  <c r="I22" i="197"/>
  <c r="I23" i="197" s="1"/>
  <c r="I24" i="197" s="1"/>
  <c r="I25" i="197" s="1"/>
  <c r="I26" i="197" s="1"/>
  <c r="I27" i="197" s="1"/>
  <c r="K23" i="197"/>
  <c r="E24" i="197"/>
  <c r="K24" i="197"/>
  <c r="K25" i="197" s="1"/>
  <c r="K26" i="197" s="1"/>
  <c r="K27" i="197" s="1"/>
  <c r="K28" i="197" s="1"/>
  <c r="K29" i="197" s="1"/>
  <c r="M25" i="197"/>
  <c r="G26" i="197"/>
  <c r="M26" i="197"/>
  <c r="M27" i="197" s="1"/>
  <c r="M28" i="197" s="1"/>
  <c r="M29" i="197" s="1"/>
  <c r="M30" i="197" s="1"/>
  <c r="M31" i="197" s="1"/>
  <c r="I28" i="197"/>
  <c r="K30" i="197"/>
  <c r="M32" i="197"/>
  <c r="C32" i="197" s="1"/>
  <c r="F18" i="197"/>
  <c r="F19" i="197"/>
  <c r="F20" i="197" s="1"/>
  <c r="F21" i="197" s="1"/>
  <c r="F22" i="197" s="1"/>
  <c r="F23" i="197" s="1"/>
  <c r="F24" i="197" s="1"/>
  <c r="J22" i="197"/>
  <c r="D23" i="197"/>
  <c r="J23" i="197"/>
  <c r="J24" i="197" s="1"/>
  <c r="J25" i="197" s="1"/>
  <c r="J26" i="197" s="1"/>
  <c r="J27" i="197" s="1"/>
  <c r="J28" i="197" s="1"/>
  <c r="L24" i="197"/>
  <c r="F25" i="197"/>
  <c r="L25" i="197"/>
  <c r="L26" i="197" s="1"/>
  <c r="L27" i="197" s="1"/>
  <c r="L28" i="197" s="1"/>
  <c r="L29" i="197" s="1"/>
  <c r="L30" i="197" s="1"/>
  <c r="H27" i="197"/>
  <c r="J29" i="197"/>
  <c r="L31" i="197"/>
  <c r="C48" i="161" l="1"/>
  <c r="C44" i="161"/>
  <c r="E48" i="197"/>
  <c r="N53" i="197" s="1"/>
  <c r="M48" i="197"/>
  <c r="H48" i="197"/>
  <c r="L48" i="197"/>
  <c r="G48" i="197"/>
  <c r="C27" i="197"/>
  <c r="J48" i="197"/>
  <c r="K48" i="197"/>
  <c r="C17" i="197"/>
  <c r="C25" i="197"/>
  <c r="C26" i="197"/>
  <c r="Z48" i="191"/>
  <c r="F48" i="197"/>
  <c r="C31" i="197"/>
  <c r="C30" i="197"/>
  <c r="C24" i="197"/>
  <c r="I48" i="197"/>
  <c r="C29" i="197"/>
  <c r="C23" i="197"/>
  <c r="C28" i="197"/>
  <c r="Z48" i="194"/>
  <c r="Z50" i="161"/>
  <c r="D18" i="197"/>
  <c r="C18" i="197" s="1"/>
  <c r="R7" i="197"/>
  <c r="I252" i="1" s="1"/>
  <c r="D19" i="197" l="1"/>
  <c r="C19" i="197" s="1"/>
  <c r="D20" i="197" l="1"/>
  <c r="C20" i="197" s="1"/>
  <c r="D21" i="197" l="1"/>
  <c r="C21" i="197" s="1"/>
  <c r="D22" i="197" l="1"/>
  <c r="AM252" i="1"/>
  <c r="C22" i="197" l="1"/>
  <c r="C48" i="197" s="1"/>
  <c r="D48" i="197"/>
  <c r="B48" i="197" s="1"/>
  <c r="AI251" i="1"/>
  <c r="AI42" i="1"/>
  <c r="Z48" i="42"/>
  <c r="Y48" i="42"/>
  <c r="Y37" i="196"/>
  <c r="Y48" i="196" s="1"/>
  <c r="X37" i="196"/>
  <c r="R37" i="196"/>
  <c r="X36" i="196"/>
  <c r="W36" i="196"/>
  <c r="W37" i="196" s="1"/>
  <c r="Q36" i="196"/>
  <c r="W35" i="196"/>
  <c r="V35" i="196"/>
  <c r="V36" i="196" s="1"/>
  <c r="V37" i="196" s="1"/>
  <c r="Q35" i="196"/>
  <c r="P35" i="196"/>
  <c r="V34" i="196"/>
  <c r="U34" i="196"/>
  <c r="U35" i="196" s="1"/>
  <c r="U36" i="196" s="1"/>
  <c r="U37" i="196" s="1"/>
  <c r="T34" i="196"/>
  <c r="T35" i="196" s="1"/>
  <c r="T36" i="196" s="1"/>
  <c r="T37" i="196" s="1"/>
  <c r="O34" i="196"/>
  <c r="U33" i="196"/>
  <c r="T33" i="196"/>
  <c r="N33" i="196"/>
  <c r="T32" i="196"/>
  <c r="S32" i="196"/>
  <c r="S33" i="196" s="1"/>
  <c r="S34" i="196" s="1"/>
  <c r="S35" i="196" s="1"/>
  <c r="S36" i="196" s="1"/>
  <c r="S37" i="196" s="1"/>
  <c r="S31" i="196"/>
  <c r="R31" i="196"/>
  <c r="R32" i="196" s="1"/>
  <c r="R33" i="196" s="1"/>
  <c r="R34" i="196" s="1"/>
  <c r="R35" i="196" s="1"/>
  <c r="R30" i="196"/>
  <c r="Q30" i="196"/>
  <c r="Q31" i="196" s="1"/>
  <c r="Q32" i="196" s="1"/>
  <c r="Q33" i="196" s="1"/>
  <c r="Q34" i="196" s="1"/>
  <c r="Q29" i="196"/>
  <c r="P29" i="196"/>
  <c r="P30" i="196" s="1"/>
  <c r="P31" i="196" s="1"/>
  <c r="P32" i="196" s="1"/>
  <c r="P33" i="196" s="1"/>
  <c r="P34" i="196" s="1"/>
  <c r="P28" i="196"/>
  <c r="O28" i="196"/>
  <c r="O29" i="196" s="1"/>
  <c r="O30" i="196" s="1"/>
  <c r="O31" i="196" s="1"/>
  <c r="O32" i="196" s="1"/>
  <c r="O33" i="196" s="1"/>
  <c r="O27" i="196"/>
  <c r="N27" i="196"/>
  <c r="N28" i="196" s="1"/>
  <c r="N29" i="196" s="1"/>
  <c r="N30" i="196" s="1"/>
  <c r="N31" i="196" s="1"/>
  <c r="N32" i="196" s="1"/>
  <c r="N26" i="196"/>
  <c r="X48" i="196" l="1"/>
  <c r="O48" i="196"/>
  <c r="C35" i="196"/>
  <c r="U48" i="196"/>
  <c r="C37" i="196"/>
  <c r="S48" i="196"/>
  <c r="W48" i="196"/>
  <c r="C50" i="197"/>
  <c r="S7" i="197"/>
  <c r="T7" i="197" s="1"/>
  <c r="K24" i="196"/>
  <c r="K25" i="196" s="1"/>
  <c r="K26" i="196" s="1"/>
  <c r="K27" i="196" s="1"/>
  <c r="K28" i="196" s="1"/>
  <c r="K29" i="196" s="1"/>
  <c r="L24" i="196"/>
  <c r="C34" i="196"/>
  <c r="H21" i="196"/>
  <c r="H22" i="196" s="1"/>
  <c r="H23" i="196" s="1"/>
  <c r="H24" i="196" s="1"/>
  <c r="H25" i="196" s="1"/>
  <c r="H26" i="196" s="1"/>
  <c r="N48" i="196"/>
  <c r="Q48" i="196"/>
  <c r="T48" i="196"/>
  <c r="E18" i="196"/>
  <c r="E19" i="196" s="1"/>
  <c r="E20" i="196" s="1"/>
  <c r="E21" i="196" s="1"/>
  <c r="E22" i="196" s="1"/>
  <c r="E23" i="196" s="1"/>
  <c r="P48" i="196"/>
  <c r="G20" i="196"/>
  <c r="G21" i="196" s="1"/>
  <c r="G22" i="196" s="1"/>
  <c r="G23" i="196" s="1"/>
  <c r="G24" i="196" s="1"/>
  <c r="G25" i="196" s="1"/>
  <c r="I21" i="196"/>
  <c r="C33" i="196"/>
  <c r="V48" i="196"/>
  <c r="D16" i="196"/>
  <c r="C16" i="196" s="1"/>
  <c r="C14" i="196"/>
  <c r="G26" i="196"/>
  <c r="L25" i="196"/>
  <c r="L26" i="196" s="1"/>
  <c r="L27" i="196" s="1"/>
  <c r="L28" i="196" s="1"/>
  <c r="L29" i="196" s="1"/>
  <c r="L30" i="196" s="1"/>
  <c r="H20" i="196"/>
  <c r="H27" i="196"/>
  <c r="D17" i="196"/>
  <c r="K30" i="196"/>
  <c r="D23" i="196"/>
  <c r="K23" i="196"/>
  <c r="L31" i="196"/>
  <c r="R36" i="196"/>
  <c r="R48" i="196" s="1"/>
  <c r="E17" i="196"/>
  <c r="F19" i="196"/>
  <c r="F20" i="196" s="1"/>
  <c r="F21" i="196" s="1"/>
  <c r="F22" i="196" s="1"/>
  <c r="F23" i="196" s="1"/>
  <c r="F24" i="196" s="1"/>
  <c r="G19" i="196"/>
  <c r="I22" i="196"/>
  <c r="I23" i="196" s="1"/>
  <c r="I24" i="196" s="1"/>
  <c r="I25" i="196" s="1"/>
  <c r="I26" i="196" s="1"/>
  <c r="I27" i="196" s="1"/>
  <c r="E24" i="196"/>
  <c r="M25" i="196"/>
  <c r="M26" i="196"/>
  <c r="M27" i="196" s="1"/>
  <c r="M28" i="196" s="1"/>
  <c r="M29" i="196" s="1"/>
  <c r="M30" i="196" s="1"/>
  <c r="M31" i="196" s="1"/>
  <c r="I28" i="196"/>
  <c r="M32" i="196"/>
  <c r="C32" i="196" s="1"/>
  <c r="F18" i="196"/>
  <c r="J22" i="196"/>
  <c r="J23" i="196"/>
  <c r="J24" i="196" s="1"/>
  <c r="J25" i="196" s="1"/>
  <c r="J26" i="196" s="1"/>
  <c r="J27" i="196" s="1"/>
  <c r="J28" i="196" s="1"/>
  <c r="F25" i="196"/>
  <c r="J29" i="196"/>
  <c r="AI22" i="1"/>
  <c r="AI12" i="1"/>
  <c r="AI249" i="1"/>
  <c r="Y37" i="195"/>
  <c r="Y48" i="195" s="1"/>
  <c r="X37" i="195"/>
  <c r="R37" i="195"/>
  <c r="X36" i="195"/>
  <c r="W36" i="195"/>
  <c r="W37" i="195" s="1"/>
  <c r="Q36" i="195"/>
  <c r="W35" i="195"/>
  <c r="V35" i="195"/>
  <c r="V36" i="195" s="1"/>
  <c r="V37" i="195" s="1"/>
  <c r="Q35" i="195"/>
  <c r="P35" i="195"/>
  <c r="V34" i="195"/>
  <c r="U34" i="195"/>
  <c r="U35" i="195" s="1"/>
  <c r="U36" i="195" s="1"/>
  <c r="U37" i="195" s="1"/>
  <c r="T34" i="195"/>
  <c r="T35" i="195" s="1"/>
  <c r="T36" i="195" s="1"/>
  <c r="T37" i="195" s="1"/>
  <c r="O34" i="195"/>
  <c r="U33" i="195"/>
  <c r="T33" i="195"/>
  <c r="N33" i="195"/>
  <c r="T32" i="195"/>
  <c r="S32" i="195"/>
  <c r="S33" i="195" s="1"/>
  <c r="S34" i="195" s="1"/>
  <c r="S35" i="195" s="1"/>
  <c r="S36" i="195" s="1"/>
  <c r="S37" i="195" s="1"/>
  <c r="S31" i="195"/>
  <c r="R31" i="195"/>
  <c r="R32" i="195" s="1"/>
  <c r="R33" i="195" s="1"/>
  <c r="R34" i="195" s="1"/>
  <c r="R35" i="195" s="1"/>
  <c r="R36" i="195" s="1"/>
  <c r="R30" i="195"/>
  <c r="Q30" i="195"/>
  <c r="Q31" i="195" s="1"/>
  <c r="Q32" i="195" s="1"/>
  <c r="Q33" i="195" s="1"/>
  <c r="Q34" i="195" s="1"/>
  <c r="Q29" i="195"/>
  <c r="P29" i="195"/>
  <c r="P30" i="195" s="1"/>
  <c r="P31" i="195" s="1"/>
  <c r="P32" i="195" s="1"/>
  <c r="P33" i="195" s="1"/>
  <c r="P34" i="195" s="1"/>
  <c r="P28" i="195"/>
  <c r="O28" i="195"/>
  <c r="O29" i="195" s="1"/>
  <c r="O30" i="195" s="1"/>
  <c r="O31" i="195" s="1"/>
  <c r="O32" i="195" s="1"/>
  <c r="O33" i="195" s="1"/>
  <c r="O27" i="195"/>
  <c r="N27" i="195"/>
  <c r="N28" i="195" s="1"/>
  <c r="N29" i="195" s="1"/>
  <c r="N30" i="195" s="1"/>
  <c r="N31" i="195" s="1"/>
  <c r="N32" i="195" s="1"/>
  <c r="N26" i="195"/>
  <c r="AI71" i="1"/>
  <c r="W48" i="195" l="1"/>
  <c r="N48" i="195"/>
  <c r="J252" i="1"/>
  <c r="K252" i="1" s="1"/>
  <c r="Q48" i="195"/>
  <c r="L48" i="196"/>
  <c r="M48" i="196"/>
  <c r="C36" i="196"/>
  <c r="H48" i="196"/>
  <c r="K48" i="196"/>
  <c r="I48" i="196"/>
  <c r="J48" i="196"/>
  <c r="P48" i="195"/>
  <c r="S48" i="195"/>
  <c r="C34" i="195"/>
  <c r="C25" i="196"/>
  <c r="E48" i="196"/>
  <c r="C23" i="196"/>
  <c r="C26" i="196"/>
  <c r="G48" i="196"/>
  <c r="D18" i="196"/>
  <c r="C17" i="196"/>
  <c r="L25" i="195"/>
  <c r="L26" i="195" s="1"/>
  <c r="L27" i="195" s="1"/>
  <c r="L28" i="195" s="1"/>
  <c r="L29" i="195" s="1"/>
  <c r="L30" i="195" s="1"/>
  <c r="F48" i="196"/>
  <c r="C30" i="196"/>
  <c r="C36" i="195"/>
  <c r="I21" i="195"/>
  <c r="C33" i="195"/>
  <c r="V48" i="195"/>
  <c r="C27" i="196"/>
  <c r="C24" i="196"/>
  <c r="O48" i="195"/>
  <c r="R48" i="195"/>
  <c r="C35" i="195"/>
  <c r="X48" i="195"/>
  <c r="C31" i="196"/>
  <c r="M32" i="195"/>
  <c r="C32" i="195" s="1"/>
  <c r="H20" i="195"/>
  <c r="T48" i="195"/>
  <c r="E18" i="195"/>
  <c r="E19" i="195" s="1"/>
  <c r="E20" i="195" s="1"/>
  <c r="E21" i="195" s="1"/>
  <c r="E22" i="195" s="1"/>
  <c r="E23" i="195" s="1"/>
  <c r="U48" i="195"/>
  <c r="C37" i="195"/>
  <c r="C29" i="196"/>
  <c r="C28" i="196"/>
  <c r="D17" i="195"/>
  <c r="D18" i="195" s="1"/>
  <c r="C14" i="195"/>
  <c r="R7" i="195" s="1"/>
  <c r="I249" i="1" s="1"/>
  <c r="M26" i="195"/>
  <c r="M27" i="195" s="1"/>
  <c r="M28" i="195" s="1"/>
  <c r="M29" i="195" s="1"/>
  <c r="M30" i="195" s="1"/>
  <c r="M31" i="195" s="1"/>
  <c r="M25" i="195"/>
  <c r="H27" i="195"/>
  <c r="I22" i="195"/>
  <c r="I23" i="195" s="1"/>
  <c r="I24" i="195" s="1"/>
  <c r="I25" i="195" s="1"/>
  <c r="I26" i="195" s="1"/>
  <c r="I27" i="195" s="1"/>
  <c r="E17" i="195"/>
  <c r="D23" i="195"/>
  <c r="E24" i="195"/>
  <c r="L24" i="195"/>
  <c r="I28" i="195"/>
  <c r="L31" i="195"/>
  <c r="D16" i="195"/>
  <c r="C16" i="195" s="1"/>
  <c r="H21" i="195"/>
  <c r="H22" i="195" s="1"/>
  <c r="H23" i="195" s="1"/>
  <c r="H24" i="195" s="1"/>
  <c r="H25" i="195" s="1"/>
  <c r="H26" i="195" s="1"/>
  <c r="N53" i="196"/>
  <c r="R7" i="196"/>
  <c r="I251" i="1" s="1"/>
  <c r="F18" i="195"/>
  <c r="G20" i="195"/>
  <c r="G21" i="195" s="1"/>
  <c r="G22" i="195" s="1"/>
  <c r="G23" i="195" s="1"/>
  <c r="G24" i="195" s="1"/>
  <c r="G25" i="195" s="1"/>
  <c r="J22" i="195"/>
  <c r="J23" i="195"/>
  <c r="J24" i="195" s="1"/>
  <c r="J25" i="195" s="1"/>
  <c r="J26" i="195" s="1"/>
  <c r="J27" i="195" s="1"/>
  <c r="J28" i="195" s="1"/>
  <c r="F25" i="195"/>
  <c r="J29" i="195"/>
  <c r="F19" i="195"/>
  <c r="F20" i="195" s="1"/>
  <c r="F21" i="195" s="1"/>
  <c r="F22" i="195" s="1"/>
  <c r="F23" i="195" s="1"/>
  <c r="F24" i="195" s="1"/>
  <c r="G19" i="195"/>
  <c r="K23" i="195"/>
  <c r="K24" i="195"/>
  <c r="K25" i="195" s="1"/>
  <c r="K26" i="195" s="1"/>
  <c r="K27" i="195" s="1"/>
  <c r="K28" i="195" s="1"/>
  <c r="K29" i="195" s="1"/>
  <c r="G26" i="195"/>
  <c r="K30" i="195"/>
  <c r="C47" i="182"/>
  <c r="AI243" i="1"/>
  <c r="Y37" i="194"/>
  <c r="Y48" i="194" s="1"/>
  <c r="X37" i="194"/>
  <c r="R37" i="194"/>
  <c r="X36" i="194"/>
  <c r="W36" i="194"/>
  <c r="W37" i="194" s="1"/>
  <c r="Q36" i="194"/>
  <c r="W35" i="194"/>
  <c r="V35" i="194"/>
  <c r="V36" i="194" s="1"/>
  <c r="V37" i="194" s="1"/>
  <c r="Q35" i="194"/>
  <c r="P35" i="194"/>
  <c r="V34" i="194"/>
  <c r="U34" i="194"/>
  <c r="U35" i="194" s="1"/>
  <c r="U36" i="194" s="1"/>
  <c r="U37" i="194" s="1"/>
  <c r="T34" i="194"/>
  <c r="T35" i="194" s="1"/>
  <c r="T36" i="194" s="1"/>
  <c r="T37" i="194" s="1"/>
  <c r="O34" i="194"/>
  <c r="U33" i="194"/>
  <c r="T33" i="194"/>
  <c r="N33" i="194"/>
  <c r="T32" i="194"/>
  <c r="S32" i="194"/>
  <c r="S33" i="194" s="1"/>
  <c r="S34" i="194" s="1"/>
  <c r="S35" i="194" s="1"/>
  <c r="S36" i="194" s="1"/>
  <c r="S37" i="194" s="1"/>
  <c r="S31" i="194"/>
  <c r="R31" i="194"/>
  <c r="R32" i="194" s="1"/>
  <c r="R33" i="194" s="1"/>
  <c r="R34" i="194" s="1"/>
  <c r="R35" i="194" s="1"/>
  <c r="R36" i="194" s="1"/>
  <c r="R30" i="194"/>
  <c r="Q30" i="194"/>
  <c r="Q31" i="194" s="1"/>
  <c r="Q32" i="194" s="1"/>
  <c r="Q33" i="194" s="1"/>
  <c r="Q34" i="194" s="1"/>
  <c r="Q29" i="194"/>
  <c r="P29" i="194"/>
  <c r="P30" i="194" s="1"/>
  <c r="P31" i="194" s="1"/>
  <c r="P32" i="194" s="1"/>
  <c r="P33" i="194" s="1"/>
  <c r="P34" i="194" s="1"/>
  <c r="P28" i="194"/>
  <c r="O28" i="194"/>
  <c r="O29" i="194" s="1"/>
  <c r="O30" i="194" s="1"/>
  <c r="O31" i="194" s="1"/>
  <c r="O32" i="194" s="1"/>
  <c r="O33" i="194" s="1"/>
  <c r="O27" i="194"/>
  <c r="N27" i="194"/>
  <c r="N28" i="194" s="1"/>
  <c r="N29" i="194" s="1"/>
  <c r="N30" i="194" s="1"/>
  <c r="N31" i="194" s="1"/>
  <c r="N32" i="194" s="1"/>
  <c r="N26" i="194"/>
  <c r="S48" i="194" l="1"/>
  <c r="P48" i="194"/>
  <c r="N48" i="194"/>
  <c r="Q48" i="194"/>
  <c r="C34" i="194"/>
  <c r="W48" i="194"/>
  <c r="F48" i="195"/>
  <c r="C18" i="195"/>
  <c r="G48" i="195"/>
  <c r="J48" i="195"/>
  <c r="E48" i="195"/>
  <c r="N53" i="195" s="1"/>
  <c r="H48" i="195"/>
  <c r="R48" i="194"/>
  <c r="I48" i="195"/>
  <c r="K48" i="195"/>
  <c r="L48" i="195"/>
  <c r="M48" i="195"/>
  <c r="C24" i="195"/>
  <c r="H20" i="194"/>
  <c r="C23" i="195"/>
  <c r="D19" i="196"/>
  <c r="C18" i="196"/>
  <c r="M26" i="194"/>
  <c r="M27" i="194" s="1"/>
  <c r="M28" i="194" s="1"/>
  <c r="M29" i="194" s="1"/>
  <c r="M30" i="194" s="1"/>
  <c r="M31" i="194" s="1"/>
  <c r="T48" i="194"/>
  <c r="I21" i="194"/>
  <c r="C33" i="194"/>
  <c r="V48" i="194"/>
  <c r="C17" i="195"/>
  <c r="L24" i="194"/>
  <c r="C36" i="194"/>
  <c r="C14" i="194"/>
  <c r="R7" i="194" s="1"/>
  <c r="I243" i="1" s="1"/>
  <c r="O48" i="194"/>
  <c r="C35" i="194"/>
  <c r="X48" i="194"/>
  <c r="C30" i="195"/>
  <c r="C29" i="195"/>
  <c r="C31" i="195"/>
  <c r="E18" i="194"/>
  <c r="E19" i="194" s="1"/>
  <c r="E20" i="194" s="1"/>
  <c r="E21" i="194" s="1"/>
  <c r="E22" i="194" s="1"/>
  <c r="E23" i="194" s="1"/>
  <c r="U48" i="194"/>
  <c r="C37" i="194"/>
  <c r="C26" i="195"/>
  <c r="C25" i="195"/>
  <c r="C28" i="195"/>
  <c r="C27" i="195"/>
  <c r="D17" i="194"/>
  <c r="I22" i="194"/>
  <c r="I23" i="194" s="1"/>
  <c r="I24" i="194" s="1"/>
  <c r="I25" i="194" s="1"/>
  <c r="I26" i="194" s="1"/>
  <c r="I27" i="194" s="1"/>
  <c r="M25" i="194"/>
  <c r="H27" i="194"/>
  <c r="D16" i="194"/>
  <c r="C16" i="194" s="1"/>
  <c r="E17" i="194"/>
  <c r="M32" i="194"/>
  <c r="C32" i="194" s="1"/>
  <c r="L25" i="194"/>
  <c r="L26" i="194" s="1"/>
  <c r="L27" i="194" s="1"/>
  <c r="L28" i="194" s="1"/>
  <c r="L29" i="194" s="1"/>
  <c r="L30" i="194" s="1"/>
  <c r="AH327" i="1"/>
  <c r="Z146" i="79"/>
  <c r="Z147" i="79"/>
  <c r="AI327" i="1"/>
  <c r="AA157" i="79"/>
  <c r="D19" i="195"/>
  <c r="C19" i="195" s="1"/>
  <c r="H21" i="194"/>
  <c r="H22" i="194" s="1"/>
  <c r="H23" i="194" s="1"/>
  <c r="H24" i="194" s="1"/>
  <c r="H25" i="194" s="1"/>
  <c r="H26" i="194" s="1"/>
  <c r="E24" i="194"/>
  <c r="L31" i="194"/>
  <c r="D23" i="194"/>
  <c r="I28" i="194"/>
  <c r="F18" i="194"/>
  <c r="G20" i="194"/>
  <c r="G21" i="194" s="1"/>
  <c r="G22" i="194" s="1"/>
  <c r="G23" i="194" s="1"/>
  <c r="G24" i="194" s="1"/>
  <c r="G25" i="194" s="1"/>
  <c r="J22" i="194"/>
  <c r="J23" i="194"/>
  <c r="J24" i="194" s="1"/>
  <c r="J25" i="194" s="1"/>
  <c r="J26" i="194" s="1"/>
  <c r="J27" i="194" s="1"/>
  <c r="J28" i="194" s="1"/>
  <c r="F25" i="194"/>
  <c r="J29" i="194"/>
  <c r="F19" i="194"/>
  <c r="F20" i="194" s="1"/>
  <c r="F21" i="194" s="1"/>
  <c r="F22" i="194" s="1"/>
  <c r="F23" i="194" s="1"/>
  <c r="F24" i="194" s="1"/>
  <c r="G19" i="194"/>
  <c r="K23" i="194"/>
  <c r="K24" i="194"/>
  <c r="K25" i="194" s="1"/>
  <c r="K26" i="194" s="1"/>
  <c r="K27" i="194" s="1"/>
  <c r="K28" i="194" s="1"/>
  <c r="K29" i="194" s="1"/>
  <c r="G26" i="194"/>
  <c r="K30" i="194"/>
  <c r="AI250" i="1"/>
  <c r="X37" i="193"/>
  <c r="R37" i="193"/>
  <c r="X36" i="193"/>
  <c r="W36" i="193"/>
  <c r="W37" i="193" s="1"/>
  <c r="Q36" i="193"/>
  <c r="W35" i="193"/>
  <c r="V35" i="193"/>
  <c r="V36" i="193" s="1"/>
  <c r="V37" i="193" s="1"/>
  <c r="Q35" i="193"/>
  <c r="P35" i="193"/>
  <c r="V34" i="193"/>
  <c r="U34" i="193"/>
  <c r="U35" i="193" s="1"/>
  <c r="U36" i="193" s="1"/>
  <c r="U37" i="193" s="1"/>
  <c r="T34" i="193"/>
  <c r="T35" i="193" s="1"/>
  <c r="T36" i="193" s="1"/>
  <c r="T37" i="193" s="1"/>
  <c r="O34" i="193"/>
  <c r="U33" i="193"/>
  <c r="T33" i="193"/>
  <c r="N33" i="193"/>
  <c r="T32" i="193"/>
  <c r="S32" i="193"/>
  <c r="S33" i="193" s="1"/>
  <c r="S34" i="193" s="1"/>
  <c r="S35" i="193" s="1"/>
  <c r="S36" i="193" s="1"/>
  <c r="S37" i="193" s="1"/>
  <c r="S31" i="193"/>
  <c r="R31" i="193"/>
  <c r="R32" i="193" s="1"/>
  <c r="R33" i="193" s="1"/>
  <c r="R34" i="193" s="1"/>
  <c r="R35" i="193" s="1"/>
  <c r="R30" i="193"/>
  <c r="Q30" i="193"/>
  <c r="Q31" i="193" s="1"/>
  <c r="Q32" i="193" s="1"/>
  <c r="Q33" i="193" s="1"/>
  <c r="Q34" i="193" s="1"/>
  <c r="Q29" i="193"/>
  <c r="P29" i="193"/>
  <c r="P30" i="193" s="1"/>
  <c r="P31" i="193" s="1"/>
  <c r="P32" i="193" s="1"/>
  <c r="P33" i="193" s="1"/>
  <c r="P34" i="193" s="1"/>
  <c r="P28" i="193"/>
  <c r="O28" i="193"/>
  <c r="O29" i="193" s="1"/>
  <c r="O30" i="193" s="1"/>
  <c r="O31" i="193" s="1"/>
  <c r="O32" i="193" s="1"/>
  <c r="O33" i="193" s="1"/>
  <c r="O27" i="193"/>
  <c r="N27" i="193"/>
  <c r="N28" i="193" s="1"/>
  <c r="N29" i="193" s="1"/>
  <c r="N30" i="193" s="1"/>
  <c r="N31" i="193" s="1"/>
  <c r="N32" i="193" s="1"/>
  <c r="N26" i="193"/>
  <c r="AI238" i="1"/>
  <c r="AI191" i="1"/>
  <c r="AI186" i="1"/>
  <c r="C31" i="194" l="1"/>
  <c r="N42" i="193"/>
  <c r="G48" i="194"/>
  <c r="M48" i="194"/>
  <c r="W42" i="193"/>
  <c r="F48" i="194"/>
  <c r="E48" i="194"/>
  <c r="N53" i="194" s="1"/>
  <c r="H48" i="194"/>
  <c r="C30" i="194"/>
  <c r="L48" i="194"/>
  <c r="X42" i="193"/>
  <c r="O42" i="193"/>
  <c r="U42" i="193"/>
  <c r="K48" i="194"/>
  <c r="J48" i="194"/>
  <c r="P42" i="193"/>
  <c r="S42" i="193"/>
  <c r="C27" i="194"/>
  <c r="C24" i="194"/>
  <c r="Q42" i="193"/>
  <c r="T42" i="193"/>
  <c r="C29" i="194"/>
  <c r="C28" i="194"/>
  <c r="I48" i="194"/>
  <c r="C19" i="196"/>
  <c r="D20" i="196"/>
  <c r="D18" i="194"/>
  <c r="C18" i="194" s="1"/>
  <c r="C17" i="194"/>
  <c r="V42" i="193"/>
  <c r="C26" i="194"/>
  <c r="C25" i="194"/>
  <c r="C23" i="194"/>
  <c r="L24" i="193"/>
  <c r="I21" i="193"/>
  <c r="H21" i="193"/>
  <c r="H22" i="193" s="1"/>
  <c r="H23" i="193" s="1"/>
  <c r="H24" i="193" s="1"/>
  <c r="H25" i="193" s="1"/>
  <c r="H26" i="193" s="1"/>
  <c r="D16" i="193"/>
  <c r="C16" i="193" s="1"/>
  <c r="G20" i="193"/>
  <c r="G21" i="193" s="1"/>
  <c r="G22" i="193" s="1"/>
  <c r="G23" i="193" s="1"/>
  <c r="G24" i="193" s="1"/>
  <c r="G25" i="193" s="1"/>
  <c r="E18" i="193"/>
  <c r="E19" i="193" s="1"/>
  <c r="E20" i="193" s="1"/>
  <c r="E21" i="193" s="1"/>
  <c r="E22" i="193" s="1"/>
  <c r="E23" i="193" s="1"/>
  <c r="K30" i="193"/>
  <c r="D17" i="193"/>
  <c r="D18" i="193" s="1"/>
  <c r="D19" i="193" s="1"/>
  <c r="E17" i="193"/>
  <c r="D23" i="193"/>
  <c r="L25" i="193"/>
  <c r="L26" i="193" s="1"/>
  <c r="L27" i="193" s="1"/>
  <c r="L28" i="193" s="1"/>
  <c r="L29" i="193" s="1"/>
  <c r="L30" i="193" s="1"/>
  <c r="L31" i="193"/>
  <c r="Z157" i="79"/>
  <c r="D20" i="195"/>
  <c r="C20" i="195" s="1"/>
  <c r="K23" i="193"/>
  <c r="K24" i="193"/>
  <c r="K25" i="193" s="1"/>
  <c r="K26" i="193" s="1"/>
  <c r="K27" i="193" s="1"/>
  <c r="K28" i="193" s="1"/>
  <c r="K29" i="193" s="1"/>
  <c r="C14" i="193"/>
  <c r="G26" i="193"/>
  <c r="H20" i="193"/>
  <c r="H27" i="193"/>
  <c r="R36" i="193"/>
  <c r="C36" i="193" s="1"/>
  <c r="C35" i="193"/>
  <c r="C33" i="193"/>
  <c r="C34" i="193"/>
  <c r="F18" i="193"/>
  <c r="G19" i="193"/>
  <c r="I22" i="193"/>
  <c r="I23" i="193" s="1"/>
  <c r="I24" i="193" s="1"/>
  <c r="I25" i="193" s="1"/>
  <c r="I26" i="193" s="1"/>
  <c r="I27" i="193" s="1"/>
  <c r="E24" i="193"/>
  <c r="M25" i="193"/>
  <c r="M26" i="193"/>
  <c r="M27" i="193" s="1"/>
  <c r="M28" i="193" s="1"/>
  <c r="M29" i="193" s="1"/>
  <c r="M30" i="193" s="1"/>
  <c r="M31" i="193" s="1"/>
  <c r="I28" i="193"/>
  <c r="M32" i="193"/>
  <c r="C32" i="193" s="1"/>
  <c r="Y37" i="193"/>
  <c r="Y42" i="193" s="1"/>
  <c r="F19" i="193"/>
  <c r="F20" i="193" s="1"/>
  <c r="F21" i="193" s="1"/>
  <c r="F22" i="193" s="1"/>
  <c r="F23" i="193" s="1"/>
  <c r="F24" i="193" s="1"/>
  <c r="J22" i="193"/>
  <c r="J23" i="193"/>
  <c r="J24" i="193" s="1"/>
  <c r="J25" i="193" s="1"/>
  <c r="J26" i="193" s="1"/>
  <c r="J27" i="193" s="1"/>
  <c r="J28" i="193" s="1"/>
  <c r="F25" i="193"/>
  <c r="J29" i="193"/>
  <c r="D19" i="194" l="1"/>
  <c r="C19" i="194" s="1"/>
  <c r="E42" i="193"/>
  <c r="G42" i="193"/>
  <c r="H42" i="193"/>
  <c r="F42" i="193"/>
  <c r="M42" i="193"/>
  <c r="C20" i="196"/>
  <c r="D21" i="196"/>
  <c r="J42" i="193"/>
  <c r="I42" i="193"/>
  <c r="R42" i="193"/>
  <c r="C37" i="193"/>
  <c r="K42" i="193"/>
  <c r="L42" i="193"/>
  <c r="C31" i="193"/>
  <c r="C18" i="193"/>
  <c r="C17" i="193"/>
  <c r="D21" i="195"/>
  <c r="C21" i="195" s="1"/>
  <c r="C28" i="193"/>
  <c r="C25" i="193"/>
  <c r="C24" i="193"/>
  <c r="C23" i="193"/>
  <c r="R7" i="193"/>
  <c r="I250" i="1" s="1"/>
  <c r="C27" i="193"/>
  <c r="C30" i="193"/>
  <c r="N47" i="193"/>
  <c r="C29" i="193"/>
  <c r="C26" i="193"/>
  <c r="D20" i="193"/>
  <c r="C19" i="193"/>
  <c r="D20" i="194" l="1"/>
  <c r="C20" i="194" s="1"/>
  <c r="C21" i="196"/>
  <c r="D22" i="196"/>
  <c r="D22" i="195"/>
  <c r="C20" i="193"/>
  <c r="D21" i="193"/>
  <c r="D21" i="194" l="1"/>
  <c r="D22" i="194" s="1"/>
  <c r="C22" i="194" s="1"/>
  <c r="C22" i="196"/>
  <c r="C48" i="196" s="1"/>
  <c r="D48" i="196"/>
  <c r="B48" i="196" s="1"/>
  <c r="C22" i="195"/>
  <c r="C48" i="195" s="1"/>
  <c r="D48" i="195"/>
  <c r="B48" i="195" s="1"/>
  <c r="D22" i="193"/>
  <c r="D42" i="193" s="1"/>
  <c r="B42" i="193" s="1"/>
  <c r="C21" i="193"/>
  <c r="C21" i="194" l="1"/>
  <c r="C48" i="194" s="1"/>
  <c r="S7" i="196"/>
  <c r="C50" i="196"/>
  <c r="D48" i="194"/>
  <c r="B48" i="194" s="1"/>
  <c r="S7" i="195"/>
  <c r="C50" i="195"/>
  <c r="C22" i="193"/>
  <c r="C42" i="193" s="1"/>
  <c r="J251" i="1" l="1"/>
  <c r="K251" i="1" s="1"/>
  <c r="T7" i="196"/>
  <c r="S7" i="194"/>
  <c r="C50" i="194"/>
  <c r="T7" i="195"/>
  <c r="J249" i="1"/>
  <c r="K249" i="1" s="1"/>
  <c r="S7" i="193"/>
  <c r="C44" i="193"/>
  <c r="T7" i="194" l="1"/>
  <c r="J243" i="1"/>
  <c r="K243" i="1" s="1"/>
  <c r="T7" i="193"/>
  <c r="J250" i="1"/>
  <c r="K250" i="1" s="1"/>
  <c r="AI244" i="1"/>
  <c r="AI242" i="1"/>
  <c r="AI329" i="1" l="1"/>
  <c r="AI333" i="1" s="1"/>
  <c r="L249" i="1"/>
  <c r="AH71" i="1" l="1"/>
  <c r="B152" i="1" l="1"/>
  <c r="AM330" i="1"/>
  <c r="AM12" i="1"/>
  <c r="AM238" i="1"/>
  <c r="AM243" i="1"/>
  <c r="AL13" i="1"/>
  <c r="AH242" i="1"/>
  <c r="AH241" i="1"/>
  <c r="Y37" i="192"/>
  <c r="Y48" i="192" s="1"/>
  <c r="X37" i="192"/>
  <c r="R37" i="192"/>
  <c r="X36" i="192"/>
  <c r="W36" i="192"/>
  <c r="W37" i="192" s="1"/>
  <c r="Q36" i="192"/>
  <c r="W35" i="192"/>
  <c r="V35" i="192"/>
  <c r="V36" i="192" s="1"/>
  <c r="V37" i="192" s="1"/>
  <c r="Q35" i="192"/>
  <c r="P35" i="192"/>
  <c r="V34" i="192"/>
  <c r="U34" i="192"/>
  <c r="U35" i="192" s="1"/>
  <c r="U36" i="192" s="1"/>
  <c r="U37" i="192" s="1"/>
  <c r="T34" i="192"/>
  <c r="T35" i="192" s="1"/>
  <c r="T36" i="192" s="1"/>
  <c r="T37" i="192" s="1"/>
  <c r="O34" i="192"/>
  <c r="U33" i="192"/>
  <c r="T33" i="192"/>
  <c r="N33" i="192"/>
  <c r="T32" i="192"/>
  <c r="S32" i="192"/>
  <c r="S33" i="192" s="1"/>
  <c r="S34" i="192" s="1"/>
  <c r="S35" i="192" s="1"/>
  <c r="S36" i="192" s="1"/>
  <c r="S37" i="192" s="1"/>
  <c r="S31" i="192"/>
  <c r="R31" i="192"/>
  <c r="R32" i="192" s="1"/>
  <c r="R33" i="192" s="1"/>
  <c r="R34" i="192" s="1"/>
  <c r="R35" i="192" s="1"/>
  <c r="R36" i="192" s="1"/>
  <c r="R30" i="192"/>
  <c r="R48" i="192" s="1"/>
  <c r="Q30" i="192"/>
  <c r="Q31" i="192" s="1"/>
  <c r="Q32" i="192" s="1"/>
  <c r="Q33" i="192" s="1"/>
  <c r="Q34" i="192" s="1"/>
  <c r="Q29" i="192"/>
  <c r="P29" i="192"/>
  <c r="P30" i="192" s="1"/>
  <c r="P31" i="192" s="1"/>
  <c r="P32" i="192" s="1"/>
  <c r="P33" i="192" s="1"/>
  <c r="P34" i="192" s="1"/>
  <c r="P28" i="192"/>
  <c r="O28" i="192"/>
  <c r="O29" i="192" s="1"/>
  <c r="O30" i="192" s="1"/>
  <c r="O31" i="192" s="1"/>
  <c r="O32" i="192" s="1"/>
  <c r="O33" i="192" s="1"/>
  <c r="O27" i="192"/>
  <c r="N27" i="192"/>
  <c r="N28" i="192" s="1"/>
  <c r="N29" i="192" s="1"/>
  <c r="N30" i="192" s="1"/>
  <c r="N31" i="192" s="1"/>
  <c r="N32" i="192" s="1"/>
  <c r="N26" i="192"/>
  <c r="L24" i="192"/>
  <c r="K23" i="192"/>
  <c r="I21" i="192"/>
  <c r="H20" i="192"/>
  <c r="G26" i="192"/>
  <c r="F19" i="192"/>
  <c r="F20" i="192" s="1"/>
  <c r="F21" i="192" s="1"/>
  <c r="F22" i="192" s="1"/>
  <c r="F23" i="192" s="1"/>
  <c r="F24" i="192" s="1"/>
  <c r="E18" i="192"/>
  <c r="E19" i="192" s="1"/>
  <c r="E20" i="192" s="1"/>
  <c r="E21" i="192" s="1"/>
  <c r="E22" i="192" s="1"/>
  <c r="E23" i="192" s="1"/>
  <c r="Y37" i="191"/>
  <c r="Y48" i="191" s="1"/>
  <c r="X37" i="191"/>
  <c r="R37" i="191"/>
  <c r="X36" i="191"/>
  <c r="W36" i="191"/>
  <c r="W37" i="191" s="1"/>
  <c r="Q36" i="191"/>
  <c r="W35" i="191"/>
  <c r="V35" i="191"/>
  <c r="V36" i="191" s="1"/>
  <c r="V37" i="191" s="1"/>
  <c r="Q35" i="191"/>
  <c r="P35" i="191"/>
  <c r="V34" i="191"/>
  <c r="U34" i="191"/>
  <c r="U35" i="191" s="1"/>
  <c r="U36" i="191" s="1"/>
  <c r="U37" i="191" s="1"/>
  <c r="T34" i="191"/>
  <c r="T35" i="191" s="1"/>
  <c r="T36" i="191" s="1"/>
  <c r="T37" i="191" s="1"/>
  <c r="O34" i="191"/>
  <c r="U33" i="191"/>
  <c r="T33" i="191"/>
  <c r="N33" i="191"/>
  <c r="T32" i="191"/>
  <c r="S32" i="191"/>
  <c r="S33" i="191" s="1"/>
  <c r="S34" i="191" s="1"/>
  <c r="S35" i="191" s="1"/>
  <c r="S36" i="191" s="1"/>
  <c r="S37" i="191" s="1"/>
  <c r="S31" i="191"/>
  <c r="R31" i="191"/>
  <c r="R32" i="191" s="1"/>
  <c r="R33" i="191" s="1"/>
  <c r="R34" i="191" s="1"/>
  <c r="R35" i="191" s="1"/>
  <c r="R36" i="191" s="1"/>
  <c r="R30" i="191"/>
  <c r="Q30" i="191"/>
  <c r="Q31" i="191" s="1"/>
  <c r="Q32" i="191" s="1"/>
  <c r="Q33" i="191" s="1"/>
  <c r="Q34" i="191" s="1"/>
  <c r="Q29" i="191"/>
  <c r="P29" i="191"/>
  <c r="P30" i="191" s="1"/>
  <c r="P31" i="191" s="1"/>
  <c r="P32" i="191" s="1"/>
  <c r="P33" i="191" s="1"/>
  <c r="P34" i="191" s="1"/>
  <c r="P28" i="191"/>
  <c r="O28" i="191"/>
  <c r="O29" i="191" s="1"/>
  <c r="O30" i="191" s="1"/>
  <c r="O31" i="191" s="1"/>
  <c r="O32" i="191" s="1"/>
  <c r="O33" i="191" s="1"/>
  <c r="O27" i="191"/>
  <c r="N27" i="191"/>
  <c r="N28" i="191" s="1"/>
  <c r="N29" i="191" s="1"/>
  <c r="N30" i="191" s="1"/>
  <c r="N31" i="191" s="1"/>
  <c r="N32" i="191" s="1"/>
  <c r="N26" i="191"/>
  <c r="X37" i="190"/>
  <c r="R37" i="190"/>
  <c r="X36" i="190"/>
  <c r="W36" i="190"/>
  <c r="W37" i="190" s="1"/>
  <c r="Q36" i="190"/>
  <c r="W35" i="190"/>
  <c r="V35" i="190"/>
  <c r="V36" i="190" s="1"/>
  <c r="V37" i="190" s="1"/>
  <c r="Q35" i="190"/>
  <c r="P35" i="190"/>
  <c r="V34" i="190"/>
  <c r="U34" i="190"/>
  <c r="U35" i="190" s="1"/>
  <c r="U36" i="190" s="1"/>
  <c r="U37" i="190" s="1"/>
  <c r="T34" i="190"/>
  <c r="T35" i="190" s="1"/>
  <c r="T36" i="190" s="1"/>
  <c r="T37" i="190" s="1"/>
  <c r="O34" i="190"/>
  <c r="U33" i="190"/>
  <c r="T33" i="190"/>
  <c r="N33" i="190"/>
  <c r="T32" i="190"/>
  <c r="S32" i="190"/>
  <c r="S33" i="190" s="1"/>
  <c r="S34" i="190" s="1"/>
  <c r="S35" i="190" s="1"/>
  <c r="S36" i="190" s="1"/>
  <c r="S37" i="190" s="1"/>
  <c r="S31" i="190"/>
  <c r="R31" i="190"/>
  <c r="R32" i="190" s="1"/>
  <c r="R33" i="190" s="1"/>
  <c r="R34" i="190" s="1"/>
  <c r="R35" i="190" s="1"/>
  <c r="R36" i="190" s="1"/>
  <c r="R30" i="190"/>
  <c r="Q30" i="190"/>
  <c r="Q31" i="190" s="1"/>
  <c r="Q32" i="190" s="1"/>
  <c r="Q33" i="190" s="1"/>
  <c r="Q34" i="190" s="1"/>
  <c r="Q29" i="190"/>
  <c r="P29" i="190"/>
  <c r="P30" i="190" s="1"/>
  <c r="P31" i="190" s="1"/>
  <c r="P32" i="190" s="1"/>
  <c r="P33" i="190" s="1"/>
  <c r="P34" i="190" s="1"/>
  <c r="P28" i="190"/>
  <c r="O28" i="190"/>
  <c r="O29" i="190" s="1"/>
  <c r="O30" i="190" s="1"/>
  <c r="O31" i="190" s="1"/>
  <c r="O32" i="190" s="1"/>
  <c r="O33" i="190" s="1"/>
  <c r="O27" i="190"/>
  <c r="N27" i="190"/>
  <c r="N28" i="190" s="1"/>
  <c r="N29" i="190" s="1"/>
  <c r="N30" i="190" s="1"/>
  <c r="N31" i="190" s="1"/>
  <c r="N32" i="190" s="1"/>
  <c r="N26" i="190"/>
  <c r="M329" i="1"/>
  <c r="V48" i="191" l="1"/>
  <c r="O48" i="192"/>
  <c r="X48" i="192"/>
  <c r="T48" i="191"/>
  <c r="W48" i="192"/>
  <c r="W48" i="190"/>
  <c r="P48" i="190"/>
  <c r="S48" i="190"/>
  <c r="U48" i="192"/>
  <c r="U48" i="190"/>
  <c r="C14" i="192"/>
  <c r="C35" i="192"/>
  <c r="C37" i="192"/>
  <c r="O48" i="191"/>
  <c r="R48" i="191"/>
  <c r="X48" i="191"/>
  <c r="S48" i="192"/>
  <c r="N48" i="191"/>
  <c r="Q48" i="191"/>
  <c r="C33" i="191"/>
  <c r="P48" i="192"/>
  <c r="C34" i="192"/>
  <c r="E18" i="191"/>
  <c r="E19" i="191" s="1"/>
  <c r="E20" i="191" s="1"/>
  <c r="E21" i="191" s="1"/>
  <c r="E22" i="191" s="1"/>
  <c r="E23" i="191" s="1"/>
  <c r="U48" i="191"/>
  <c r="C37" i="191"/>
  <c r="D16" i="191"/>
  <c r="C16" i="191" s="1"/>
  <c r="C14" i="191"/>
  <c r="J29" i="191"/>
  <c r="C35" i="191"/>
  <c r="F25" i="191"/>
  <c r="P48" i="191"/>
  <c r="S48" i="191"/>
  <c r="C34" i="191"/>
  <c r="Q48" i="192"/>
  <c r="T48" i="192"/>
  <c r="C36" i="192"/>
  <c r="H20" i="191"/>
  <c r="C36" i="191"/>
  <c r="I28" i="191"/>
  <c r="M26" i="191"/>
  <c r="M27" i="191" s="1"/>
  <c r="M28" i="191" s="1"/>
  <c r="M29" i="191" s="1"/>
  <c r="M30" i="191" s="1"/>
  <c r="M31" i="191" s="1"/>
  <c r="W48" i="191"/>
  <c r="C33" i="192"/>
  <c r="V48" i="192"/>
  <c r="M32" i="190"/>
  <c r="C32" i="190" s="1"/>
  <c r="E18" i="190"/>
  <c r="E19" i="190" s="1"/>
  <c r="E20" i="190" s="1"/>
  <c r="E21" i="190" s="1"/>
  <c r="E22" i="190" s="1"/>
  <c r="E23" i="190" s="1"/>
  <c r="G19" i="190"/>
  <c r="H20" i="190"/>
  <c r="N48" i="190"/>
  <c r="Q48" i="190"/>
  <c r="T48" i="190"/>
  <c r="I21" i="190"/>
  <c r="V48" i="190"/>
  <c r="D17" i="190"/>
  <c r="D18" i="190" s="1"/>
  <c r="O48" i="190"/>
  <c r="R48" i="190"/>
  <c r="X48" i="190"/>
  <c r="M25" i="191"/>
  <c r="M32" i="191"/>
  <c r="C32" i="191" s="1"/>
  <c r="H21" i="191"/>
  <c r="H22" i="191" s="1"/>
  <c r="H23" i="191" s="1"/>
  <c r="H24" i="191" s="1"/>
  <c r="H25" i="191" s="1"/>
  <c r="H26" i="191" s="1"/>
  <c r="C33" i="190"/>
  <c r="D17" i="192"/>
  <c r="M25" i="190"/>
  <c r="J22" i="191"/>
  <c r="K24" i="192"/>
  <c r="K25" i="192" s="1"/>
  <c r="K26" i="192" s="1"/>
  <c r="K27" i="192" s="1"/>
  <c r="K28" i="192" s="1"/>
  <c r="K29" i="192" s="1"/>
  <c r="M26" i="190"/>
  <c r="M27" i="190" s="1"/>
  <c r="M28" i="190" s="1"/>
  <c r="M29" i="190" s="1"/>
  <c r="M30" i="190" s="1"/>
  <c r="M31" i="190" s="1"/>
  <c r="I22" i="190"/>
  <c r="I23" i="190" s="1"/>
  <c r="I24" i="190" s="1"/>
  <c r="I25" i="190" s="1"/>
  <c r="I26" i="190" s="1"/>
  <c r="I27" i="190" s="1"/>
  <c r="D17" i="191"/>
  <c r="I21" i="191"/>
  <c r="J23" i="191"/>
  <c r="J24" i="191" s="1"/>
  <c r="J25" i="191" s="1"/>
  <c r="J26" i="191" s="1"/>
  <c r="J27" i="191" s="1"/>
  <c r="J28" i="191" s="1"/>
  <c r="D23" i="192"/>
  <c r="L25" i="192"/>
  <c r="L26" i="192" s="1"/>
  <c r="L27" i="192" s="1"/>
  <c r="L28" i="192" s="1"/>
  <c r="L29" i="192" s="1"/>
  <c r="L30" i="192" s="1"/>
  <c r="L31" i="192"/>
  <c r="G20" i="192"/>
  <c r="G21" i="192" s="1"/>
  <c r="G22" i="192" s="1"/>
  <c r="G23" i="192" s="1"/>
  <c r="G24" i="192" s="1"/>
  <c r="G25" i="192" s="1"/>
  <c r="I28" i="190"/>
  <c r="H27" i="192"/>
  <c r="E24" i="190"/>
  <c r="I22" i="191"/>
  <c r="I23" i="191" s="1"/>
  <c r="I24" i="191" s="1"/>
  <c r="I25" i="191" s="1"/>
  <c r="I26" i="191" s="1"/>
  <c r="I27" i="191" s="1"/>
  <c r="E24" i="191"/>
  <c r="E17" i="192"/>
  <c r="N48" i="192"/>
  <c r="D16" i="192"/>
  <c r="C16" i="192" s="1"/>
  <c r="G19" i="192"/>
  <c r="H21" i="192"/>
  <c r="H22" i="192" s="1"/>
  <c r="H23" i="192" s="1"/>
  <c r="H24" i="192" s="1"/>
  <c r="H25" i="192" s="1"/>
  <c r="H26" i="192" s="1"/>
  <c r="I22" i="192"/>
  <c r="I23" i="192" s="1"/>
  <c r="I24" i="192" s="1"/>
  <c r="I25" i="192" s="1"/>
  <c r="I26" i="192" s="1"/>
  <c r="I27" i="192" s="1"/>
  <c r="E24" i="192"/>
  <c r="M25" i="192"/>
  <c r="M26" i="192"/>
  <c r="M27" i="192" s="1"/>
  <c r="M28" i="192" s="1"/>
  <c r="M29" i="192" s="1"/>
  <c r="M30" i="192" s="1"/>
  <c r="M31" i="192" s="1"/>
  <c r="I28" i="192"/>
  <c r="M32" i="192"/>
  <c r="C32" i="192" s="1"/>
  <c r="F18" i="192"/>
  <c r="J22" i="192"/>
  <c r="J23" i="192"/>
  <c r="J24" i="192" s="1"/>
  <c r="J25" i="192" s="1"/>
  <c r="J26" i="192" s="1"/>
  <c r="J27" i="192" s="1"/>
  <c r="J28" i="192" s="1"/>
  <c r="F25" i="192"/>
  <c r="J29" i="192"/>
  <c r="K30" i="192"/>
  <c r="E17" i="191"/>
  <c r="F18" i="191"/>
  <c r="F19" i="191"/>
  <c r="F20" i="191" s="1"/>
  <c r="F21" i="191" s="1"/>
  <c r="F22" i="191" s="1"/>
  <c r="F23" i="191" s="1"/>
  <c r="F24" i="191" s="1"/>
  <c r="D23" i="191"/>
  <c r="L24" i="191"/>
  <c r="L25" i="191"/>
  <c r="L26" i="191" s="1"/>
  <c r="L27" i="191" s="1"/>
  <c r="L28" i="191" s="1"/>
  <c r="L29" i="191" s="1"/>
  <c r="L30" i="191" s="1"/>
  <c r="H27" i="191"/>
  <c r="L31" i="191"/>
  <c r="G19" i="191"/>
  <c r="G20" i="191"/>
  <c r="G21" i="191" s="1"/>
  <c r="G22" i="191" s="1"/>
  <c r="G23" i="191" s="1"/>
  <c r="G24" i="191" s="1"/>
  <c r="G25" i="191" s="1"/>
  <c r="K23" i="191"/>
  <c r="K24" i="191"/>
  <c r="K25" i="191" s="1"/>
  <c r="K26" i="191" s="1"/>
  <c r="K27" i="191" s="1"/>
  <c r="K28" i="191" s="1"/>
  <c r="K29" i="191" s="1"/>
  <c r="G26" i="191"/>
  <c r="K30" i="191"/>
  <c r="C37" i="190"/>
  <c r="C34" i="190"/>
  <c r="C35" i="190"/>
  <c r="C36" i="190"/>
  <c r="H21" i="190"/>
  <c r="H22" i="190" s="1"/>
  <c r="H23" i="190" s="1"/>
  <c r="H24" i="190" s="1"/>
  <c r="H25" i="190" s="1"/>
  <c r="H26" i="190" s="1"/>
  <c r="C14" i="190"/>
  <c r="E17" i="190"/>
  <c r="F18" i="190"/>
  <c r="F19" i="190"/>
  <c r="F20" i="190" s="1"/>
  <c r="F21" i="190" s="1"/>
  <c r="F22" i="190" s="1"/>
  <c r="F23" i="190" s="1"/>
  <c r="F24" i="190" s="1"/>
  <c r="D23" i="190"/>
  <c r="L24" i="190"/>
  <c r="L25" i="190"/>
  <c r="L26" i="190" s="1"/>
  <c r="L27" i="190" s="1"/>
  <c r="L28" i="190" s="1"/>
  <c r="L29" i="190" s="1"/>
  <c r="L30" i="190" s="1"/>
  <c r="H27" i="190"/>
  <c r="L31" i="190"/>
  <c r="G20" i="190"/>
  <c r="G21" i="190" s="1"/>
  <c r="G22" i="190" s="1"/>
  <c r="G23" i="190" s="1"/>
  <c r="G24" i="190" s="1"/>
  <c r="G25" i="190" s="1"/>
  <c r="J22" i="190"/>
  <c r="J23" i="190"/>
  <c r="J24" i="190" s="1"/>
  <c r="J25" i="190" s="1"/>
  <c r="J26" i="190" s="1"/>
  <c r="J27" i="190" s="1"/>
  <c r="J28" i="190" s="1"/>
  <c r="F25" i="190"/>
  <c r="J29" i="190"/>
  <c r="D16" i="190"/>
  <c r="C16" i="190" s="1"/>
  <c r="K23" i="190"/>
  <c r="K24" i="190"/>
  <c r="K25" i="190" s="1"/>
  <c r="K26" i="190" s="1"/>
  <c r="K27" i="190" s="1"/>
  <c r="K28" i="190" s="1"/>
  <c r="K29" i="190" s="1"/>
  <c r="G26" i="190"/>
  <c r="K30" i="190"/>
  <c r="L48" i="191" l="1"/>
  <c r="K48" i="191"/>
  <c r="F48" i="191"/>
  <c r="E48" i="191"/>
  <c r="N53" i="191" s="1"/>
  <c r="E48" i="190"/>
  <c r="N53" i="190" s="1"/>
  <c r="J48" i="191"/>
  <c r="M48" i="191"/>
  <c r="C31" i="191"/>
  <c r="C26" i="191"/>
  <c r="C27" i="191"/>
  <c r="C24" i="191"/>
  <c r="C31" i="192"/>
  <c r="J48" i="190"/>
  <c r="C30" i="192"/>
  <c r="C26" i="192"/>
  <c r="C28" i="192"/>
  <c r="G48" i="190"/>
  <c r="C28" i="191"/>
  <c r="C25" i="191"/>
  <c r="C23" i="191"/>
  <c r="C25" i="192"/>
  <c r="C27" i="192"/>
  <c r="I48" i="191"/>
  <c r="F48" i="190"/>
  <c r="M48" i="190"/>
  <c r="H48" i="191"/>
  <c r="G48" i="191"/>
  <c r="C29" i="192"/>
  <c r="C23" i="192"/>
  <c r="C30" i="191"/>
  <c r="C24" i="192"/>
  <c r="D18" i="191"/>
  <c r="D19" i="191" s="1"/>
  <c r="C19" i="191" s="1"/>
  <c r="C17" i="191"/>
  <c r="D18" i="192"/>
  <c r="C18" i="192" s="1"/>
  <c r="C17" i="192"/>
  <c r="C29" i="191"/>
  <c r="L48" i="190"/>
  <c r="K48" i="190"/>
  <c r="I48" i="190"/>
  <c r="H48" i="190"/>
  <c r="C17" i="190"/>
  <c r="L48" i="192"/>
  <c r="C30" i="190"/>
  <c r="C28" i="190"/>
  <c r="C24" i="190"/>
  <c r="F48" i="192"/>
  <c r="E48" i="192"/>
  <c r="N53" i="192" s="1"/>
  <c r="M48" i="192"/>
  <c r="G48" i="192"/>
  <c r="C31" i="190"/>
  <c r="C23" i="190"/>
  <c r="I48" i="192"/>
  <c r="J48" i="192"/>
  <c r="H48" i="192"/>
  <c r="K48" i="192"/>
  <c r="R7" i="192"/>
  <c r="I244" i="1" s="1"/>
  <c r="R7" i="191"/>
  <c r="I242" i="1" s="1"/>
  <c r="C25" i="190"/>
  <c r="R7" i="190"/>
  <c r="I241" i="1" s="1"/>
  <c r="C26" i="190"/>
  <c r="C29" i="190"/>
  <c r="C27" i="190"/>
  <c r="D19" i="190"/>
  <c r="C18" i="190"/>
  <c r="Y14" i="189"/>
  <c r="Y44" i="189" s="1"/>
  <c r="C44" i="189" s="1"/>
  <c r="AH81" i="1"/>
  <c r="B17" i="1"/>
  <c r="B20" i="1"/>
  <c r="B21" i="1"/>
  <c r="B26" i="1"/>
  <c r="B28" i="1"/>
  <c r="B131" i="1"/>
  <c r="B183" i="1"/>
  <c r="B344" i="1"/>
  <c r="D19" i="192" l="1"/>
  <c r="C19" i="192" s="1"/>
  <c r="C18" i="191"/>
  <c r="Y42" i="189"/>
  <c r="C42" i="189" s="1"/>
  <c r="Y43" i="189"/>
  <c r="C43" i="189" s="1"/>
  <c r="Y40" i="189"/>
  <c r="C40" i="189" s="1"/>
  <c r="Y41" i="189"/>
  <c r="C41" i="189" s="1"/>
  <c r="Y39" i="189"/>
  <c r="C39" i="189" s="1"/>
  <c r="Y38" i="189"/>
  <c r="C38" i="189" s="1"/>
  <c r="Y37" i="189"/>
  <c r="D20" i="191"/>
  <c r="C20" i="191" s="1"/>
  <c r="D20" i="190"/>
  <c r="C19" i="190"/>
  <c r="AH239" i="1"/>
  <c r="D20" i="192" l="1"/>
  <c r="C20" i="192" s="1"/>
  <c r="D21" i="191"/>
  <c r="C21" i="191" s="1"/>
  <c r="D21" i="190"/>
  <c r="C20" i="190"/>
  <c r="AH30" i="1"/>
  <c r="AH238" i="1"/>
  <c r="AH190" i="1"/>
  <c r="D21" i="192" l="1"/>
  <c r="C21" i="192" s="1"/>
  <c r="D22" i="191"/>
  <c r="C22" i="191" s="1"/>
  <c r="C48" i="191" s="1"/>
  <c r="D22" i="190"/>
  <c r="D48" i="190" s="1"/>
  <c r="B48" i="190" s="1"/>
  <c r="C21" i="190"/>
  <c r="L118" i="1"/>
  <c r="D22" i="192" l="1"/>
  <c r="C22" i="192" s="1"/>
  <c r="C48" i="192" s="1"/>
  <c r="D48" i="191"/>
  <c r="B48" i="191" s="1"/>
  <c r="C50" i="191"/>
  <c r="C22" i="190"/>
  <c r="C48" i="190" s="1"/>
  <c r="D48" i="192" l="1"/>
  <c r="B48" i="192" s="1"/>
  <c r="S7" i="191"/>
  <c r="T7" i="191" s="1"/>
  <c r="S7" i="192"/>
  <c r="C50" i="192"/>
  <c r="S7" i="190"/>
  <c r="C50" i="190"/>
  <c r="J242" i="1" l="1"/>
  <c r="K242" i="1" s="1"/>
  <c r="T7" i="192"/>
  <c r="J244" i="1"/>
  <c r="K244" i="1" s="1"/>
  <c r="T7" i="190"/>
  <c r="J241" i="1"/>
  <c r="K241" i="1" s="1"/>
  <c r="AL159" i="1"/>
  <c r="AL12" i="1"/>
  <c r="AM242" i="1" l="1"/>
  <c r="A8" i="183" l="1"/>
  <c r="AM329" i="1" l="1"/>
  <c r="AM331" i="1" s="1"/>
  <c r="AM333" i="1" s="1"/>
  <c r="AL329" i="1" l="1"/>
  <c r="AH125" i="1" l="1"/>
  <c r="AH124" i="1"/>
  <c r="AH123" i="1"/>
  <c r="AH122" i="1"/>
  <c r="AH121" i="1"/>
  <c r="AH120" i="1"/>
  <c r="AH119" i="1"/>
  <c r="AH118" i="1"/>
  <c r="AH117" i="1"/>
  <c r="AH116" i="1"/>
  <c r="AH115" i="1"/>
  <c r="AH114" i="1"/>
  <c r="AH113" i="1"/>
  <c r="AH112" i="1"/>
  <c r="AH110" i="1"/>
  <c r="AH109" i="1"/>
  <c r="AH58" i="1"/>
  <c r="AH152" i="1"/>
  <c r="AH151" i="1"/>
  <c r="AH150" i="1"/>
  <c r="AH148" i="1"/>
  <c r="AH143" i="1"/>
  <c r="AH142" i="1"/>
  <c r="AH141" i="1"/>
  <c r="AH140" i="1"/>
  <c r="AH138" i="1"/>
  <c r="AH134" i="1"/>
  <c r="AH133" i="1"/>
  <c r="AH172" i="1"/>
  <c r="AH171" i="1"/>
  <c r="AH170" i="1"/>
  <c r="AH169" i="1"/>
  <c r="AH166" i="1"/>
  <c r="AH164" i="1"/>
  <c r="AH163" i="1"/>
  <c r="AH161" i="1"/>
  <c r="AH160" i="1"/>
  <c r="AH159" i="1"/>
  <c r="AH158" i="1"/>
  <c r="AH157" i="1"/>
  <c r="AH156" i="1"/>
  <c r="AH155" i="1"/>
  <c r="AH183" i="1"/>
  <c r="AH189" i="1"/>
  <c r="AH188" i="1"/>
  <c r="AH187" i="1"/>
  <c r="AH186" i="1"/>
  <c r="AH194" i="1"/>
  <c r="AH195" i="1"/>
  <c r="AH197" i="1"/>
  <c r="AH196" i="1"/>
  <c r="AH226" i="1"/>
  <c r="AH224" i="1"/>
  <c r="AH223" i="1"/>
  <c r="AH210" i="1"/>
  <c r="AH209" i="1"/>
  <c r="AH208" i="1"/>
  <c r="AH230" i="1"/>
  <c r="AH229" i="1"/>
  <c r="AH237" i="1"/>
  <c r="AH236" i="1"/>
  <c r="AH235" i="1"/>
  <c r="AH234" i="1"/>
  <c r="AH233" i="1"/>
  <c r="A7" i="189"/>
  <c r="C7" i="189"/>
  <c r="Y46" i="189"/>
  <c r="X37" i="189"/>
  <c r="X46" i="189" s="1"/>
  <c r="R37" i="189"/>
  <c r="W36" i="189"/>
  <c r="W37" i="189" s="1"/>
  <c r="Q36" i="189"/>
  <c r="W35" i="189"/>
  <c r="V35" i="189"/>
  <c r="V36" i="189" s="1"/>
  <c r="V37" i="189" s="1"/>
  <c r="Q35" i="189"/>
  <c r="P35" i="189"/>
  <c r="V34" i="189"/>
  <c r="U34" i="189"/>
  <c r="U35" i="189" s="1"/>
  <c r="U36" i="189" s="1"/>
  <c r="U37" i="189" s="1"/>
  <c r="T34" i="189"/>
  <c r="T35" i="189" s="1"/>
  <c r="T36" i="189" s="1"/>
  <c r="T37" i="189" s="1"/>
  <c r="O34" i="189"/>
  <c r="U33" i="189"/>
  <c r="T33" i="189"/>
  <c r="N33" i="189"/>
  <c r="T32" i="189"/>
  <c r="S32" i="189"/>
  <c r="S33" i="189" s="1"/>
  <c r="S31" i="189"/>
  <c r="R31" i="189"/>
  <c r="R32" i="189" s="1"/>
  <c r="R33" i="189" s="1"/>
  <c r="R34" i="189" s="1"/>
  <c r="R35" i="189" s="1"/>
  <c r="R36" i="189" s="1"/>
  <c r="R30" i="189"/>
  <c r="Q30" i="189"/>
  <c r="Q31" i="189" s="1"/>
  <c r="Q32" i="189" s="1"/>
  <c r="Q33" i="189" s="1"/>
  <c r="Q34" i="189" s="1"/>
  <c r="Q29" i="189"/>
  <c r="P29" i="189"/>
  <c r="P30" i="189" s="1"/>
  <c r="P31" i="189" s="1"/>
  <c r="P32" i="189" s="1"/>
  <c r="P33" i="189" s="1"/>
  <c r="P34" i="189" s="1"/>
  <c r="P28" i="189"/>
  <c r="O28" i="189"/>
  <c r="O29" i="189" s="1"/>
  <c r="O30" i="189" s="1"/>
  <c r="O31" i="189" s="1"/>
  <c r="O32" i="189" s="1"/>
  <c r="O33" i="189" s="1"/>
  <c r="O27" i="189"/>
  <c r="N27" i="189"/>
  <c r="N28" i="189" s="1"/>
  <c r="N29" i="189" s="1"/>
  <c r="N30" i="189" s="1"/>
  <c r="N31" i="189" s="1"/>
  <c r="N32" i="189" s="1"/>
  <c r="N26" i="189"/>
  <c r="M32" i="189"/>
  <c r="K30" i="189"/>
  <c r="J29" i="189"/>
  <c r="I21" i="189"/>
  <c r="G26" i="189"/>
  <c r="F25" i="189"/>
  <c r="E18" i="189"/>
  <c r="E19" i="189" s="1"/>
  <c r="E20" i="189" s="1"/>
  <c r="E21" i="189" s="1"/>
  <c r="E22" i="189" s="1"/>
  <c r="E23" i="189" s="1"/>
  <c r="AH126" i="1"/>
  <c r="AH193" i="1"/>
  <c r="AH373" i="1"/>
  <c r="AH191" i="1"/>
  <c r="AH192" i="1"/>
  <c r="AH374" i="1"/>
  <c r="AH25" i="1"/>
  <c r="AH24" i="1"/>
  <c r="AH23" i="1"/>
  <c r="AH22" i="1"/>
  <c r="AH21" i="1"/>
  <c r="AH20" i="1"/>
  <c r="AH19" i="1"/>
  <c r="AH17" i="1"/>
  <c r="AH16" i="1"/>
  <c r="AH15" i="1"/>
  <c r="AH14" i="1"/>
  <c r="AH13" i="1"/>
  <c r="AH12" i="1"/>
  <c r="AH11" i="1"/>
  <c r="AH10" i="1"/>
  <c r="AH9" i="1"/>
  <c r="C7" i="187"/>
  <c r="A7" i="187"/>
  <c r="Y37" i="187"/>
  <c r="Y46" i="187" s="1"/>
  <c r="B46" i="187" s="1"/>
  <c r="X37" i="187"/>
  <c r="X46" i="187" s="1"/>
  <c r="R37" i="187"/>
  <c r="W36" i="187"/>
  <c r="W37" i="187" s="1"/>
  <c r="Q36" i="187"/>
  <c r="W35" i="187"/>
  <c r="V35" i="187"/>
  <c r="V36" i="187" s="1"/>
  <c r="V37" i="187" s="1"/>
  <c r="Q35" i="187"/>
  <c r="P35" i="187"/>
  <c r="V34" i="187"/>
  <c r="U34" i="187"/>
  <c r="U35" i="187" s="1"/>
  <c r="U36" i="187" s="1"/>
  <c r="U37" i="187" s="1"/>
  <c r="T34" i="187"/>
  <c r="T35" i="187" s="1"/>
  <c r="T36" i="187" s="1"/>
  <c r="T37" i="187" s="1"/>
  <c r="O34" i="187"/>
  <c r="U33" i="187"/>
  <c r="T33" i="187"/>
  <c r="N33" i="187"/>
  <c r="T32" i="187"/>
  <c r="S32" i="187"/>
  <c r="S33" i="187" s="1"/>
  <c r="S31" i="187"/>
  <c r="R31" i="187"/>
  <c r="R32" i="187" s="1"/>
  <c r="R33" i="187" s="1"/>
  <c r="R34" i="187" s="1"/>
  <c r="R35" i="187" s="1"/>
  <c r="R36" i="187" s="1"/>
  <c r="R30" i="187"/>
  <c r="Q30" i="187"/>
  <c r="Q31" i="187" s="1"/>
  <c r="Q32" i="187" s="1"/>
  <c r="Q33" i="187" s="1"/>
  <c r="Q34" i="187" s="1"/>
  <c r="Q29" i="187"/>
  <c r="P29" i="187"/>
  <c r="P30" i="187" s="1"/>
  <c r="P31" i="187" s="1"/>
  <c r="P32" i="187" s="1"/>
  <c r="P33" i="187" s="1"/>
  <c r="P34" i="187" s="1"/>
  <c r="P28" i="187"/>
  <c r="O28" i="187"/>
  <c r="O29" i="187" s="1"/>
  <c r="O30" i="187" s="1"/>
  <c r="O31" i="187" s="1"/>
  <c r="O32" i="187" s="1"/>
  <c r="O33" i="187" s="1"/>
  <c r="O27" i="187"/>
  <c r="N27" i="187"/>
  <c r="N28" i="187" s="1"/>
  <c r="N29" i="187" s="1"/>
  <c r="N30" i="187" s="1"/>
  <c r="N31" i="187" s="1"/>
  <c r="N32" i="187" s="1"/>
  <c r="N26" i="187"/>
  <c r="M32" i="187"/>
  <c r="K30" i="187"/>
  <c r="J29" i="187"/>
  <c r="I21" i="187"/>
  <c r="G26" i="187"/>
  <c r="F25" i="187"/>
  <c r="E18" i="187"/>
  <c r="E19" i="187" s="1"/>
  <c r="E20" i="187" s="1"/>
  <c r="E21" i="187" s="1"/>
  <c r="E22" i="187" s="1"/>
  <c r="E23" i="187" s="1"/>
  <c r="Y37" i="49"/>
  <c r="C37" i="49" s="1"/>
  <c r="B43" i="19"/>
  <c r="B44" i="124"/>
  <c r="B43" i="115"/>
  <c r="B43" i="118"/>
  <c r="B41" i="107"/>
  <c r="B41" i="108"/>
  <c r="B41" i="133"/>
  <c r="B41" i="177"/>
  <c r="B41" i="121"/>
  <c r="B41" i="122"/>
  <c r="B42" i="109"/>
  <c r="B47" i="130"/>
  <c r="B44" i="128"/>
  <c r="B44" i="129"/>
  <c r="B44" i="142"/>
  <c r="B44" i="143"/>
  <c r="B43" i="135"/>
  <c r="B44" i="146"/>
  <c r="B44" i="147"/>
  <c r="B42" i="148"/>
  <c r="B40" i="149"/>
  <c r="B40" i="150"/>
  <c r="B44" i="151"/>
  <c r="B42" i="4"/>
  <c r="B41" i="21"/>
  <c r="B41" i="22"/>
  <c r="B41" i="23"/>
  <c r="B41" i="24"/>
  <c r="B44" i="180"/>
  <c r="B44" i="152"/>
  <c r="B42" i="62"/>
  <c r="B42" i="63"/>
  <c r="B41" i="153"/>
  <c r="B41" i="120"/>
  <c r="B44" i="169"/>
  <c r="B43" i="95"/>
  <c r="B43" i="65"/>
  <c r="B49" i="73"/>
  <c r="B49" i="66"/>
  <c r="B43" i="67"/>
  <c r="B46" i="68"/>
  <c r="B43" i="20"/>
  <c r="B49" i="69"/>
  <c r="B43" i="89"/>
  <c r="B43" i="93"/>
  <c r="B43" i="70"/>
  <c r="B43" i="94"/>
  <c r="B43" i="71"/>
  <c r="B43" i="84"/>
  <c r="B43" i="2"/>
  <c r="B43" i="111"/>
  <c r="B43" i="99"/>
  <c r="B49" i="125"/>
  <c r="B44" i="126"/>
  <c r="B43" i="110"/>
  <c r="B43" i="127"/>
  <c r="B47" i="181"/>
  <c r="B49" i="182"/>
  <c r="B47" i="33"/>
  <c r="B49" i="34"/>
  <c r="B43" i="35"/>
  <c r="B43" i="11"/>
  <c r="W36" i="168"/>
  <c r="W36" i="161"/>
  <c r="W36" i="162"/>
  <c r="W37" i="162" s="1"/>
  <c r="W36" i="165"/>
  <c r="W37" i="165" s="1"/>
  <c r="W36" i="166"/>
  <c r="W37" i="166" s="1"/>
  <c r="W36" i="163"/>
  <c r="W37" i="163" s="1"/>
  <c r="W36" i="104"/>
  <c r="W37" i="104" s="1"/>
  <c r="W36" i="164"/>
  <c r="W37" i="164" s="1"/>
  <c r="W36" i="174"/>
  <c r="W37" i="174" s="1"/>
  <c r="W36" i="183"/>
  <c r="W36" i="185"/>
  <c r="W37" i="185" s="1"/>
  <c r="W36" i="186"/>
  <c r="W37" i="186" s="1"/>
  <c r="W36" i="167"/>
  <c r="W37" i="167" s="1"/>
  <c r="W35" i="168"/>
  <c r="W35" i="161"/>
  <c r="W35" i="162"/>
  <c r="W35" i="165"/>
  <c r="W35" i="166"/>
  <c r="W35" i="163"/>
  <c r="W35" i="104"/>
  <c r="W35" i="164"/>
  <c r="W35" i="174"/>
  <c r="W35" i="183"/>
  <c r="W35" i="185"/>
  <c r="W35" i="186"/>
  <c r="W35" i="167"/>
  <c r="X37" i="157"/>
  <c r="X46" i="157" s="1"/>
  <c r="X37" i="131"/>
  <c r="X37" i="170"/>
  <c r="X44" i="170" s="1"/>
  <c r="X37" i="171"/>
  <c r="X44" i="171" s="1"/>
  <c r="X50" i="161"/>
  <c r="X37" i="166"/>
  <c r="X46" i="166" s="1"/>
  <c r="X37" i="183"/>
  <c r="X37" i="185"/>
  <c r="X37" i="186"/>
  <c r="W37" i="158"/>
  <c r="W46" i="158" s="1"/>
  <c r="W37" i="179"/>
  <c r="W45" i="179" s="1"/>
  <c r="V35" i="158"/>
  <c r="V36" i="158" s="1"/>
  <c r="V37" i="158" s="1"/>
  <c r="V35" i="157"/>
  <c r="V36" i="157" s="1"/>
  <c r="V37" i="157" s="1"/>
  <c r="V35" i="179"/>
  <c r="V36" i="179" s="1"/>
  <c r="V37" i="179" s="1"/>
  <c r="V35" i="170"/>
  <c r="V36" i="170" s="1"/>
  <c r="V37" i="170" s="1"/>
  <c r="V35" i="171"/>
  <c r="V36" i="171" s="1"/>
  <c r="V37" i="171" s="1"/>
  <c r="V35" i="172"/>
  <c r="V36" i="172" s="1"/>
  <c r="V37" i="172" s="1"/>
  <c r="V35" i="173"/>
  <c r="V36" i="173" s="1"/>
  <c r="V37" i="173" s="1"/>
  <c r="V35" i="184"/>
  <c r="V36" i="184" s="1"/>
  <c r="V37" i="184" s="1"/>
  <c r="V35" i="167"/>
  <c r="V36" i="167" s="1"/>
  <c r="V37" i="167" s="1"/>
  <c r="V35" i="168"/>
  <c r="V36" i="168" s="1"/>
  <c r="V37" i="168" s="1"/>
  <c r="V35" i="161"/>
  <c r="V36" i="161" s="1"/>
  <c r="V37" i="161" s="1"/>
  <c r="V35" i="162"/>
  <c r="V36" i="162" s="1"/>
  <c r="V37" i="162" s="1"/>
  <c r="V35" i="165"/>
  <c r="V36" i="165" s="1"/>
  <c r="V37" i="165" s="1"/>
  <c r="V35" i="166"/>
  <c r="V36" i="166" s="1"/>
  <c r="V37" i="166" s="1"/>
  <c r="V35" i="163"/>
  <c r="V36" i="163" s="1"/>
  <c r="V37" i="163" s="1"/>
  <c r="V35" i="104"/>
  <c r="V36" i="104" s="1"/>
  <c r="V35" i="164"/>
  <c r="V36" i="164" s="1"/>
  <c r="V37" i="164" s="1"/>
  <c r="V35" i="174"/>
  <c r="V36" i="174" s="1"/>
  <c r="V37" i="174" s="1"/>
  <c r="V35" i="183"/>
  <c r="V36" i="183" s="1"/>
  <c r="V37" i="183" s="1"/>
  <c r="V35" i="185"/>
  <c r="V36" i="185" s="1"/>
  <c r="V35" i="186"/>
  <c r="V36" i="186" s="1"/>
  <c r="V37" i="186" s="1"/>
  <c r="V35" i="156"/>
  <c r="V36" i="156" s="1"/>
  <c r="V37" i="156" s="1"/>
  <c r="P35" i="158"/>
  <c r="P35" i="160"/>
  <c r="P35" i="159"/>
  <c r="P35" i="157"/>
  <c r="P35" i="131"/>
  <c r="P35" i="179"/>
  <c r="P35" i="170"/>
  <c r="P35" i="171"/>
  <c r="P35" i="172"/>
  <c r="P35" i="173"/>
  <c r="P35" i="184"/>
  <c r="P35" i="167"/>
  <c r="P35" i="168"/>
  <c r="P35" i="161"/>
  <c r="P35" i="162"/>
  <c r="P35" i="165"/>
  <c r="P35" i="166"/>
  <c r="P35" i="163"/>
  <c r="P35" i="104"/>
  <c r="P35" i="164"/>
  <c r="P35" i="174"/>
  <c r="P35" i="183"/>
  <c r="P35" i="185"/>
  <c r="P35" i="186"/>
  <c r="P35" i="156"/>
  <c r="Q36" i="158"/>
  <c r="Q36" i="160"/>
  <c r="Q36" i="159"/>
  <c r="Q36" i="157"/>
  <c r="Q36" i="131"/>
  <c r="Q36" i="179"/>
  <c r="Q36" i="170"/>
  <c r="Q36" i="171"/>
  <c r="Q36" i="172"/>
  <c r="Q36" i="173"/>
  <c r="Q36" i="184"/>
  <c r="Q36" i="167"/>
  <c r="Q36" i="168"/>
  <c r="Q36" i="161"/>
  <c r="Q36" i="162"/>
  <c r="Q36" i="165"/>
  <c r="Q36" i="166"/>
  <c r="Q36" i="163"/>
  <c r="Q36" i="104"/>
  <c r="Q36" i="164"/>
  <c r="Q36" i="174"/>
  <c r="Q36" i="183"/>
  <c r="Q36" i="185"/>
  <c r="Q36" i="186"/>
  <c r="Q36" i="156"/>
  <c r="Q35" i="158"/>
  <c r="Q35" i="160"/>
  <c r="Q35" i="159"/>
  <c r="Q35" i="157"/>
  <c r="Q35" i="131"/>
  <c r="Q35" i="179"/>
  <c r="Q35" i="170"/>
  <c r="Q35" i="171"/>
  <c r="Q35" i="172"/>
  <c r="Q35" i="173"/>
  <c r="Q35" i="184"/>
  <c r="Q35" i="167"/>
  <c r="Q35" i="168"/>
  <c r="Q35" i="161"/>
  <c r="Q35" i="162"/>
  <c r="Q35" i="165"/>
  <c r="Q35" i="166"/>
  <c r="Q35" i="163"/>
  <c r="Q35" i="104"/>
  <c r="Q35" i="164"/>
  <c r="Q35" i="174"/>
  <c r="Q35" i="183"/>
  <c r="Q35" i="185"/>
  <c r="Q35" i="186"/>
  <c r="Q35" i="156"/>
  <c r="R37" i="158"/>
  <c r="R37" i="160"/>
  <c r="R37" i="159"/>
  <c r="R37" i="157"/>
  <c r="R37" i="131"/>
  <c r="R37" i="179"/>
  <c r="R37" i="170"/>
  <c r="R37" i="171"/>
  <c r="R37" i="172"/>
  <c r="R37" i="173"/>
  <c r="R37" i="184"/>
  <c r="R37" i="167"/>
  <c r="R37" i="168"/>
  <c r="R37" i="161"/>
  <c r="R37" i="162"/>
  <c r="R37" i="165"/>
  <c r="R37" i="166"/>
  <c r="R37" i="163"/>
  <c r="R37" i="104"/>
  <c r="R37" i="164"/>
  <c r="R37" i="174"/>
  <c r="R37" i="183"/>
  <c r="R37" i="185"/>
  <c r="R37" i="186"/>
  <c r="R37" i="156"/>
  <c r="Y46" i="158"/>
  <c r="Y37" i="160"/>
  <c r="Y45" i="160" s="1"/>
  <c r="Y37" i="159"/>
  <c r="Y45" i="159" s="1"/>
  <c r="Y46" i="157"/>
  <c r="Y37" i="131"/>
  <c r="Y37" i="179"/>
  <c r="Y45" i="179" s="1"/>
  <c r="Y37" i="170"/>
  <c r="Y44" i="170" s="1"/>
  <c r="Y37" i="171"/>
  <c r="Y44" i="171" s="1"/>
  <c r="Y37" i="172"/>
  <c r="Y45" i="172" s="1"/>
  <c r="Y37" i="173"/>
  <c r="Y45" i="173" s="1"/>
  <c r="Y37" i="184"/>
  <c r="Y45" i="184" s="1"/>
  <c r="Y37" i="167"/>
  <c r="Y48" i="167" s="1"/>
  <c r="Y37" i="168"/>
  <c r="Y48" i="168" s="1"/>
  <c r="Y50" i="161"/>
  <c r="Y37" i="162"/>
  <c r="Y45" i="162" s="1"/>
  <c r="Y37" i="165"/>
  <c r="Y45" i="165" s="1"/>
  <c r="Y46" i="166"/>
  <c r="Y37" i="163"/>
  <c r="Y45" i="163" s="1"/>
  <c r="Y37" i="104"/>
  <c r="Y45" i="104" s="1"/>
  <c r="Y37" i="164"/>
  <c r="Y45" i="164" s="1"/>
  <c r="Y37" i="174"/>
  <c r="Y45" i="174" s="1"/>
  <c r="Y37" i="183"/>
  <c r="Y48" i="183" s="1"/>
  <c r="Y46" i="185"/>
  <c r="Y46" i="156"/>
  <c r="Y37" i="124"/>
  <c r="Y43" i="124" s="1"/>
  <c r="Y37" i="115"/>
  <c r="Y42" i="115" s="1"/>
  <c r="Y37" i="118"/>
  <c r="Y42" i="118" s="1"/>
  <c r="Y37" i="6"/>
  <c r="Y42" i="6" s="1"/>
  <c r="Y37" i="95"/>
  <c r="Y42" i="95" s="1"/>
  <c r="Y37" i="65"/>
  <c r="Y42" i="65" s="1"/>
  <c r="Y37" i="73"/>
  <c r="Y48" i="73" s="1"/>
  <c r="Y37" i="66"/>
  <c r="Y48" i="66" s="1"/>
  <c r="Y37" i="67"/>
  <c r="Y42" i="67" s="1"/>
  <c r="Y37" i="68"/>
  <c r="Y45" i="68" s="1"/>
  <c r="Y37" i="20"/>
  <c r="Y42" i="20" s="1"/>
  <c r="Y37" i="69"/>
  <c r="Y48" i="69" s="1"/>
  <c r="Y37" i="89"/>
  <c r="Y42" i="89" s="1"/>
  <c r="Y37" i="93"/>
  <c r="Y42" i="93" s="1"/>
  <c r="Y37" i="70"/>
  <c r="Y42" i="70" s="1"/>
  <c r="Y37" i="94"/>
  <c r="Y42" i="94" s="1"/>
  <c r="Y37" i="71"/>
  <c r="Y42" i="71" s="1"/>
  <c r="Y37" i="84"/>
  <c r="Y42" i="84" s="1"/>
  <c r="Y37" i="2"/>
  <c r="Y42" i="2" s="1"/>
  <c r="Y37" i="111"/>
  <c r="Y42" i="111" s="1"/>
  <c r="Y37" i="99"/>
  <c r="Y42" i="99" s="1"/>
  <c r="Y37" i="125"/>
  <c r="Y48" i="125" s="1"/>
  <c r="Y37" i="126"/>
  <c r="Y43" i="126" s="1"/>
  <c r="Y37" i="110"/>
  <c r="Y42" i="110" s="1"/>
  <c r="Y37" i="127"/>
  <c r="Y42" i="127" s="1"/>
  <c r="Y46" i="181"/>
  <c r="Y37" i="182"/>
  <c r="Y48" i="182" s="1"/>
  <c r="Y37" i="19"/>
  <c r="Y42" i="19" s="1"/>
  <c r="X37" i="124"/>
  <c r="X37" i="115"/>
  <c r="X37" i="118"/>
  <c r="X37" i="6"/>
  <c r="X37" i="95"/>
  <c r="X37" i="65"/>
  <c r="X37" i="73"/>
  <c r="X37" i="66"/>
  <c r="X37" i="67"/>
  <c r="X37" i="68"/>
  <c r="X37" i="20"/>
  <c r="X37" i="69"/>
  <c r="X37" i="89"/>
  <c r="X37" i="93"/>
  <c r="X37" i="70"/>
  <c r="X37" i="94"/>
  <c r="X37" i="71"/>
  <c r="X37" i="84"/>
  <c r="X37" i="2"/>
  <c r="X37" i="111"/>
  <c r="X37" i="99"/>
  <c r="X37" i="125"/>
  <c r="X37" i="126"/>
  <c r="X37" i="110"/>
  <c r="X37" i="127"/>
  <c r="X37" i="181"/>
  <c r="X37" i="182"/>
  <c r="X37" i="19"/>
  <c r="X36" i="124"/>
  <c r="X36" i="115"/>
  <c r="X36" i="118"/>
  <c r="X36" i="6"/>
  <c r="X36" i="95"/>
  <c r="X36" i="65"/>
  <c r="X36" i="73"/>
  <c r="X36" i="66"/>
  <c r="X36" i="67"/>
  <c r="X36" i="68"/>
  <c r="X36" i="20"/>
  <c r="X36" i="69"/>
  <c r="X36" i="89"/>
  <c r="X36" i="93"/>
  <c r="X36" i="70"/>
  <c r="X36" i="94"/>
  <c r="X36" i="71"/>
  <c r="X36" i="84"/>
  <c r="X36" i="2"/>
  <c r="X36" i="111"/>
  <c r="X36" i="99"/>
  <c r="X36" i="125"/>
  <c r="X36" i="126"/>
  <c r="X36" i="110"/>
  <c r="X36" i="127"/>
  <c r="X36" i="181"/>
  <c r="X36" i="182"/>
  <c r="X36" i="19"/>
  <c r="W36" i="124"/>
  <c r="W37" i="124" s="1"/>
  <c r="W36" i="115"/>
  <c r="W37" i="115" s="1"/>
  <c r="W36" i="118"/>
  <c r="W37" i="118" s="1"/>
  <c r="W36" i="6"/>
  <c r="W37" i="6" s="1"/>
  <c r="W36" i="95"/>
  <c r="W37" i="95" s="1"/>
  <c r="W36" i="65"/>
  <c r="W37" i="65" s="1"/>
  <c r="W36" i="73"/>
  <c r="W37" i="73" s="1"/>
  <c r="W36" i="66"/>
  <c r="W37" i="66" s="1"/>
  <c r="W36" i="67"/>
  <c r="W37" i="67" s="1"/>
  <c r="W36" i="68"/>
  <c r="W37" i="68" s="1"/>
  <c r="W36" i="20"/>
  <c r="W37" i="20" s="1"/>
  <c r="W36" i="69"/>
  <c r="W37" i="69" s="1"/>
  <c r="W36" i="89"/>
  <c r="W37" i="89" s="1"/>
  <c r="W36" i="93"/>
  <c r="W37" i="93" s="1"/>
  <c r="W36" i="70"/>
  <c r="W37" i="70" s="1"/>
  <c r="W36" i="94"/>
  <c r="W37" i="94" s="1"/>
  <c r="W36" i="71"/>
  <c r="W37" i="71" s="1"/>
  <c r="W36" i="84"/>
  <c r="W37" i="84" s="1"/>
  <c r="W36" i="2"/>
  <c r="W37" i="2" s="1"/>
  <c r="W36" i="111"/>
  <c r="W37" i="111" s="1"/>
  <c r="W36" i="99"/>
  <c r="W37" i="99" s="1"/>
  <c r="W36" i="126"/>
  <c r="W37" i="126" s="1"/>
  <c r="W36" i="110"/>
  <c r="W37" i="110" s="1"/>
  <c r="W36" i="127"/>
  <c r="W37" i="127" s="1"/>
  <c r="W36" i="19"/>
  <c r="W37" i="19" s="1"/>
  <c r="W35" i="124"/>
  <c r="W35" i="115"/>
  <c r="W35" i="118"/>
  <c r="W35" i="6"/>
  <c r="W35" i="95"/>
  <c r="W35" i="65"/>
  <c r="W35" i="73"/>
  <c r="W35" i="66"/>
  <c r="W35" i="67"/>
  <c r="W35" i="68"/>
  <c r="W35" i="20"/>
  <c r="W35" i="69"/>
  <c r="W35" i="89"/>
  <c r="W35" i="93"/>
  <c r="W35" i="70"/>
  <c r="W35" i="94"/>
  <c r="W35" i="71"/>
  <c r="W35" i="84"/>
  <c r="W35" i="2"/>
  <c r="W35" i="111"/>
  <c r="W35" i="99"/>
  <c r="W35" i="126"/>
  <c r="W35" i="110"/>
  <c r="W35" i="127"/>
  <c r="W35" i="19"/>
  <c r="R37" i="124"/>
  <c r="R37" i="115"/>
  <c r="R37" i="118"/>
  <c r="R37" i="95"/>
  <c r="R37" i="65"/>
  <c r="R37" i="73"/>
  <c r="R37" i="66"/>
  <c r="R37" i="67"/>
  <c r="R37" i="68"/>
  <c r="R37" i="20"/>
  <c r="R37" i="69"/>
  <c r="R37" i="89"/>
  <c r="R37" i="93"/>
  <c r="R37" i="70"/>
  <c r="R37" i="94"/>
  <c r="R37" i="71"/>
  <c r="R37" i="84"/>
  <c r="R37" i="2"/>
  <c r="R37" i="111"/>
  <c r="R37" i="99"/>
  <c r="R37" i="125"/>
  <c r="R37" i="126"/>
  <c r="R37" i="110"/>
  <c r="R37" i="127"/>
  <c r="R37" i="181"/>
  <c r="R37" i="182"/>
  <c r="V35" i="115"/>
  <c r="V36" i="115" s="1"/>
  <c r="V37" i="115" s="1"/>
  <c r="V35" i="118"/>
  <c r="V36" i="118" s="1"/>
  <c r="V37" i="118" s="1"/>
  <c r="V35" i="6"/>
  <c r="V36" i="6" s="1"/>
  <c r="V37" i="6" s="1"/>
  <c r="V35" i="95"/>
  <c r="V36" i="95" s="1"/>
  <c r="V37" i="95" s="1"/>
  <c r="V35" i="65"/>
  <c r="V36" i="65" s="1"/>
  <c r="V37" i="65" s="1"/>
  <c r="V35" i="73"/>
  <c r="V36" i="73" s="1"/>
  <c r="V37" i="73" s="1"/>
  <c r="V35" i="66"/>
  <c r="V36" i="66" s="1"/>
  <c r="V37" i="66" s="1"/>
  <c r="V35" i="67"/>
  <c r="V36" i="67" s="1"/>
  <c r="V37" i="67" s="1"/>
  <c r="V35" i="68"/>
  <c r="V36" i="68" s="1"/>
  <c r="V37" i="68" s="1"/>
  <c r="V35" i="20"/>
  <c r="V36" i="20" s="1"/>
  <c r="V37" i="20" s="1"/>
  <c r="V35" i="69"/>
  <c r="V36" i="69" s="1"/>
  <c r="V37" i="69" s="1"/>
  <c r="V35" i="89"/>
  <c r="V36" i="89" s="1"/>
  <c r="V37" i="89" s="1"/>
  <c r="V35" i="93"/>
  <c r="V36" i="93" s="1"/>
  <c r="V37" i="93" s="1"/>
  <c r="V35" i="70"/>
  <c r="V36" i="70" s="1"/>
  <c r="V37" i="70" s="1"/>
  <c r="V35" i="94"/>
  <c r="V36" i="94" s="1"/>
  <c r="V37" i="94" s="1"/>
  <c r="V35" i="71"/>
  <c r="V36" i="71" s="1"/>
  <c r="V37" i="71" s="1"/>
  <c r="V35" i="84"/>
  <c r="V36" i="84" s="1"/>
  <c r="V37" i="84" s="1"/>
  <c r="V35" i="2"/>
  <c r="V36" i="2" s="1"/>
  <c r="V37" i="2" s="1"/>
  <c r="V35" i="111"/>
  <c r="V36" i="111" s="1"/>
  <c r="V37" i="111" s="1"/>
  <c r="V35" i="99"/>
  <c r="V36" i="99" s="1"/>
  <c r="V37" i="99" s="1"/>
  <c r="V35" i="110"/>
  <c r="V36" i="110" s="1"/>
  <c r="V37" i="110" s="1"/>
  <c r="V35" i="127"/>
  <c r="V36" i="127" s="1"/>
  <c r="V37" i="127" s="1"/>
  <c r="V35" i="181"/>
  <c r="V36" i="181" s="1"/>
  <c r="V37" i="181" s="1"/>
  <c r="V35" i="182"/>
  <c r="V36" i="182" s="1"/>
  <c r="V37" i="182" s="1"/>
  <c r="V35" i="19"/>
  <c r="V36" i="19" s="1"/>
  <c r="V37" i="19" s="1"/>
  <c r="Z43" i="124"/>
  <c r="Z42" i="115"/>
  <c r="Z42" i="118"/>
  <c r="Z42" i="95"/>
  <c r="Z42" i="65"/>
  <c r="Z42" i="67"/>
  <c r="Z45" i="68"/>
  <c r="Z42" i="20"/>
  <c r="Z48" i="69"/>
  <c r="Z42" i="89"/>
  <c r="Z42" i="93"/>
  <c r="Z42" i="70"/>
  <c r="Z42" i="94"/>
  <c r="Z42" i="71"/>
  <c r="Z42" i="84"/>
  <c r="Z42" i="2"/>
  <c r="Z42" i="111"/>
  <c r="Z42" i="99"/>
  <c r="Z43" i="126"/>
  <c r="Z42" i="110"/>
  <c r="Z42" i="127"/>
  <c r="Z46" i="181"/>
  <c r="Z42" i="153"/>
  <c r="Z42" i="120"/>
  <c r="Z45" i="169"/>
  <c r="Z43" i="63"/>
  <c r="Y37" i="153"/>
  <c r="Y42" i="153" s="1"/>
  <c r="Y37" i="120"/>
  <c r="Y42" i="120" s="1"/>
  <c r="Y37" i="169"/>
  <c r="Y45" i="169" s="1"/>
  <c r="Y37" i="63"/>
  <c r="Y43" i="63" s="1"/>
  <c r="U35" i="181"/>
  <c r="U35" i="182"/>
  <c r="R37" i="153"/>
  <c r="R37" i="120"/>
  <c r="R37" i="169"/>
  <c r="R37" i="63"/>
  <c r="P35" i="153"/>
  <c r="P35" i="120"/>
  <c r="P35" i="169"/>
  <c r="P35" i="124"/>
  <c r="P35" i="115"/>
  <c r="P35" i="118"/>
  <c r="P35" i="95"/>
  <c r="P35" i="65"/>
  <c r="P35" i="73"/>
  <c r="P35" i="66"/>
  <c r="P35" i="67"/>
  <c r="P35" i="68"/>
  <c r="P35" i="20"/>
  <c r="P35" i="69"/>
  <c r="P35" i="89"/>
  <c r="P35" i="93"/>
  <c r="P35" i="70"/>
  <c r="P35" i="94"/>
  <c r="P35" i="71"/>
  <c r="P35" i="84"/>
  <c r="P35" i="2"/>
  <c r="P35" i="111"/>
  <c r="P35" i="99"/>
  <c r="P35" i="125"/>
  <c r="P35" i="126"/>
  <c r="P35" i="110"/>
  <c r="P35" i="127"/>
  <c r="P35" i="181"/>
  <c r="P35" i="182"/>
  <c r="P35" i="63"/>
  <c r="Q36" i="153"/>
  <c r="Q36" i="120"/>
  <c r="Q36" i="169"/>
  <c r="Q36" i="124"/>
  <c r="Q36" i="115"/>
  <c r="Q36" i="118"/>
  <c r="Q36" i="95"/>
  <c r="Q36" i="65"/>
  <c r="Q36" i="73"/>
  <c r="Q36" i="67"/>
  <c r="Q36" i="68"/>
  <c r="Q36" i="20"/>
  <c r="Q36" i="69"/>
  <c r="Q36" i="89"/>
  <c r="Q36" i="93"/>
  <c r="Q36" i="70"/>
  <c r="Q36" i="94"/>
  <c r="Q36" i="71"/>
  <c r="Q36" i="84"/>
  <c r="Q36" i="2"/>
  <c r="Q36" i="111"/>
  <c r="Q36" i="99"/>
  <c r="Q36" i="125"/>
  <c r="Q36" i="126"/>
  <c r="Q36" i="110"/>
  <c r="Q36" i="127"/>
  <c r="Q36" i="181"/>
  <c r="Q36" i="182"/>
  <c r="Q36" i="63"/>
  <c r="Q31" i="153"/>
  <c r="Q32" i="153"/>
  <c r="Q33" i="153"/>
  <c r="Q34" i="153"/>
  <c r="Q35" i="153"/>
  <c r="Q31" i="120"/>
  <c r="Q32" i="120"/>
  <c r="Q33" i="120"/>
  <c r="Q34" i="120"/>
  <c r="Q35" i="120"/>
  <c r="Q31" i="169"/>
  <c r="Q32" i="169"/>
  <c r="Q33" i="169"/>
  <c r="Q34" i="169"/>
  <c r="Q35" i="169"/>
  <c r="Q31" i="124"/>
  <c r="Q32" i="124"/>
  <c r="Q33" i="124"/>
  <c r="Q34" i="124"/>
  <c r="Q35" i="124"/>
  <c r="Q31" i="115"/>
  <c r="Q32" i="115"/>
  <c r="Q33" i="115"/>
  <c r="Q34" i="115"/>
  <c r="Q35" i="115"/>
  <c r="Q31" i="118"/>
  <c r="Q32" i="118"/>
  <c r="Q33" i="118"/>
  <c r="Q34" i="118"/>
  <c r="Q35" i="118"/>
  <c r="Q31" i="95"/>
  <c r="Q32" i="95"/>
  <c r="Q33" i="95"/>
  <c r="Q34" i="95"/>
  <c r="Q35" i="95"/>
  <c r="Q31" i="65"/>
  <c r="Q32" i="65"/>
  <c r="Q33" i="65"/>
  <c r="Q34" i="65"/>
  <c r="Q35" i="65"/>
  <c r="Q31" i="73"/>
  <c r="Q32" i="73"/>
  <c r="Q33" i="73"/>
  <c r="Q34" i="73"/>
  <c r="Q35" i="73"/>
  <c r="Q31" i="66"/>
  <c r="Q31" i="67"/>
  <c r="Q32" i="67"/>
  <c r="Q33" i="67"/>
  <c r="Q34" i="67"/>
  <c r="Q35" i="67"/>
  <c r="Q31" i="68"/>
  <c r="Q32" i="68"/>
  <c r="Q33" i="68"/>
  <c r="Q34" i="68"/>
  <c r="Q35" i="68"/>
  <c r="Q31" i="20"/>
  <c r="Q32" i="20"/>
  <c r="Q33" i="20"/>
  <c r="Q34" i="20"/>
  <c r="Q35" i="20"/>
  <c r="Q31" i="69"/>
  <c r="Q32" i="69"/>
  <c r="Q33" i="69"/>
  <c r="Q34" i="69"/>
  <c r="Q35" i="69"/>
  <c r="Q31" i="89"/>
  <c r="Q32" i="89"/>
  <c r="Q33" i="89"/>
  <c r="Q34" i="89"/>
  <c r="Q35" i="89"/>
  <c r="Q31" i="93"/>
  <c r="Q32" i="93"/>
  <c r="Q33" i="93"/>
  <c r="Q34" i="93"/>
  <c r="Q35" i="93"/>
  <c r="Q31" i="70"/>
  <c r="Q32" i="70"/>
  <c r="Q33" i="70"/>
  <c r="Q34" i="70"/>
  <c r="Q35" i="70"/>
  <c r="Q31" i="94"/>
  <c r="Q32" i="94"/>
  <c r="Q33" i="94"/>
  <c r="Q34" i="94"/>
  <c r="Q35" i="94"/>
  <c r="Q31" i="71"/>
  <c r="Q32" i="71"/>
  <c r="Q33" i="71"/>
  <c r="Q34" i="71"/>
  <c r="Q35" i="71"/>
  <c r="Q31" i="84"/>
  <c r="Q32" i="84"/>
  <c r="Q33" i="84"/>
  <c r="Q34" i="84"/>
  <c r="Q35" i="84"/>
  <c r="Q31" i="2"/>
  <c r="Q32" i="2"/>
  <c r="Q33" i="2"/>
  <c r="Q34" i="2"/>
  <c r="Q35" i="2"/>
  <c r="Q31" i="111"/>
  <c r="Q32" i="111"/>
  <c r="Q33" i="111"/>
  <c r="Q34" i="111"/>
  <c r="Q35" i="111"/>
  <c r="Q31" i="99"/>
  <c r="Q32" i="99"/>
  <c r="Q33" i="99"/>
  <c r="Q34" i="99"/>
  <c r="Q35" i="99"/>
  <c r="Q31" i="125"/>
  <c r="Q32" i="125"/>
  <c r="Q33" i="125"/>
  <c r="Q34" i="125"/>
  <c r="Q35" i="125"/>
  <c r="Q31" i="126"/>
  <c r="Q32" i="126"/>
  <c r="Q33" i="126"/>
  <c r="Q34" i="126"/>
  <c r="Q35" i="126"/>
  <c r="Q31" i="110"/>
  <c r="Q32" i="110"/>
  <c r="Q33" i="110"/>
  <c r="Q34" i="110"/>
  <c r="Q35" i="110"/>
  <c r="Q31" i="127"/>
  <c r="Q32" i="127"/>
  <c r="Q33" i="127"/>
  <c r="Q34" i="127"/>
  <c r="Q35" i="127"/>
  <c r="Q31" i="181"/>
  <c r="Q32" i="181"/>
  <c r="Q33" i="181"/>
  <c r="Q34" i="181"/>
  <c r="Q35" i="181"/>
  <c r="Q31" i="182"/>
  <c r="Q32" i="182"/>
  <c r="Q33" i="182"/>
  <c r="Q34" i="182"/>
  <c r="Q35" i="182"/>
  <c r="Q31" i="63"/>
  <c r="Q32" i="63"/>
  <c r="Q33" i="63"/>
  <c r="Q34" i="63"/>
  <c r="Q35" i="63"/>
  <c r="C14" i="95"/>
  <c r="C14" i="65"/>
  <c r="C14" i="67"/>
  <c r="C14" i="20"/>
  <c r="C14" i="89"/>
  <c r="C14" i="93"/>
  <c r="C14" i="70"/>
  <c r="C14" i="71"/>
  <c r="C14" i="84"/>
  <c r="C14" i="2"/>
  <c r="C14" i="99"/>
  <c r="C14" i="63"/>
  <c r="X37" i="61"/>
  <c r="Y37" i="108"/>
  <c r="Y42" i="108" s="1"/>
  <c r="Y37" i="133"/>
  <c r="Y42" i="133" s="1"/>
  <c r="Y37" i="177"/>
  <c r="Y42" i="177" s="1"/>
  <c r="Y37" i="121"/>
  <c r="Y42" i="121" s="1"/>
  <c r="Y37" i="122"/>
  <c r="Y42" i="122" s="1"/>
  <c r="Y37" i="109"/>
  <c r="Y43" i="109" s="1"/>
  <c r="Y48" i="130"/>
  <c r="Y37" i="128"/>
  <c r="Y45" i="128" s="1"/>
  <c r="Y37" i="129"/>
  <c r="Y45" i="129" s="1"/>
  <c r="Y37" i="142"/>
  <c r="Y45" i="142" s="1"/>
  <c r="Y37" i="143"/>
  <c r="Y45" i="143" s="1"/>
  <c r="Y37" i="135"/>
  <c r="Y44" i="135" s="1"/>
  <c r="Y37" i="144"/>
  <c r="Y48" i="144" s="1"/>
  <c r="Y37" i="146"/>
  <c r="Y45" i="146" s="1"/>
  <c r="Y37" i="147"/>
  <c r="Y45" i="147" s="1"/>
  <c r="Y37" i="148"/>
  <c r="Y43" i="148" s="1"/>
  <c r="Y37" i="149"/>
  <c r="Y41" i="149" s="1"/>
  <c r="Y37" i="150"/>
  <c r="Y41" i="150" s="1"/>
  <c r="Y37" i="151"/>
  <c r="Y45" i="151" s="1"/>
  <c r="Y37" i="4"/>
  <c r="Y43" i="4" s="1"/>
  <c r="Y37" i="21"/>
  <c r="Y42" i="21" s="1"/>
  <c r="Y37" i="22"/>
  <c r="Y42" i="22" s="1"/>
  <c r="Y37" i="23"/>
  <c r="Y42" i="23" s="1"/>
  <c r="Y37" i="24"/>
  <c r="Y42" i="24" s="1"/>
  <c r="Y37" i="180"/>
  <c r="Y45" i="180" s="1"/>
  <c r="Y37" i="152"/>
  <c r="Y45" i="152" s="1"/>
  <c r="Y37" i="62"/>
  <c r="Y43" i="62" s="1"/>
  <c r="Y38" i="131"/>
  <c r="Y37" i="107"/>
  <c r="Y42" i="107" s="1"/>
  <c r="X37" i="108"/>
  <c r="X37" i="133"/>
  <c r="X37" i="177"/>
  <c r="X37" i="121"/>
  <c r="X37" i="122"/>
  <c r="X37" i="109"/>
  <c r="X37" i="130"/>
  <c r="X37" i="128"/>
  <c r="X37" i="129"/>
  <c r="X37" i="142"/>
  <c r="X37" i="143"/>
  <c r="X37" i="135"/>
  <c r="X37" i="144"/>
  <c r="X37" i="146"/>
  <c r="X37" i="147"/>
  <c r="X37" i="148"/>
  <c r="X37" i="4"/>
  <c r="X37" i="21"/>
  <c r="X37" i="22"/>
  <c r="X37" i="23"/>
  <c r="X37" i="24"/>
  <c r="X37" i="180"/>
  <c r="X37" i="152"/>
  <c r="X37" i="62"/>
  <c r="X37" i="63"/>
  <c r="X37" i="153"/>
  <c r="X37" i="120"/>
  <c r="X38" i="131"/>
  <c r="X37" i="107"/>
  <c r="X36" i="108"/>
  <c r="X36" i="133"/>
  <c r="X36" i="177"/>
  <c r="X36" i="121"/>
  <c r="X36" i="122"/>
  <c r="X36" i="109"/>
  <c r="X36" i="130"/>
  <c r="X36" i="128"/>
  <c r="X36" i="129"/>
  <c r="X36" i="142"/>
  <c r="X36" i="143"/>
  <c r="X36" i="135"/>
  <c r="X36" i="144"/>
  <c r="X36" i="146"/>
  <c r="X36" i="147"/>
  <c r="X36" i="148"/>
  <c r="X36" i="4"/>
  <c r="X36" i="21"/>
  <c r="X36" i="22"/>
  <c r="X36" i="23"/>
  <c r="X36" i="24"/>
  <c r="X36" i="180"/>
  <c r="X36" i="152"/>
  <c r="X36" i="62"/>
  <c r="X36" i="63"/>
  <c r="X36" i="153"/>
  <c r="X36" i="120"/>
  <c r="X36" i="131"/>
  <c r="X36" i="107"/>
  <c r="W37" i="108"/>
  <c r="W37" i="133"/>
  <c r="W37" i="177"/>
  <c r="W37" i="121"/>
  <c r="W37" i="122"/>
  <c r="W37" i="109"/>
  <c r="W37" i="128"/>
  <c r="W37" i="148"/>
  <c r="W37" i="149"/>
  <c r="W37" i="150"/>
  <c r="W37" i="151"/>
  <c r="W37" i="4"/>
  <c r="W37" i="21"/>
  <c r="W37" i="22"/>
  <c r="W37" i="23"/>
  <c r="W37" i="24"/>
  <c r="W37" i="62"/>
  <c r="W38" i="131"/>
  <c r="W37" i="107"/>
  <c r="W36" i="108"/>
  <c r="W36" i="133"/>
  <c r="W36" i="177"/>
  <c r="W36" i="121"/>
  <c r="W36" i="122"/>
  <c r="W36" i="109"/>
  <c r="W36" i="128"/>
  <c r="W36" i="148"/>
  <c r="W36" i="149"/>
  <c r="W36" i="150"/>
  <c r="W36" i="151"/>
  <c r="W36" i="4"/>
  <c r="W36" i="21"/>
  <c r="W36" i="22"/>
  <c r="W36" i="23"/>
  <c r="W36" i="24"/>
  <c r="W36" i="62"/>
  <c r="W36" i="63"/>
  <c r="W37" i="63" s="1"/>
  <c r="W36" i="153"/>
  <c r="W37" i="153" s="1"/>
  <c r="W36" i="120"/>
  <c r="W37" i="120" s="1"/>
  <c r="W36" i="131"/>
  <c r="W37" i="131" s="1"/>
  <c r="W36" i="107"/>
  <c r="W35" i="108"/>
  <c r="W35" i="133"/>
  <c r="W35" i="177"/>
  <c r="W35" i="121"/>
  <c r="W35" i="122"/>
  <c r="W35" i="109"/>
  <c r="W35" i="128"/>
  <c r="W35" i="148"/>
  <c r="W35" i="149"/>
  <c r="W35" i="150"/>
  <c r="W35" i="151"/>
  <c r="W35" i="4"/>
  <c r="W35" i="21"/>
  <c r="W35" i="22"/>
  <c r="W35" i="23"/>
  <c r="W35" i="24"/>
  <c r="W35" i="62"/>
  <c r="W35" i="63"/>
  <c r="W35" i="153"/>
  <c r="W35" i="120"/>
  <c r="W35" i="131"/>
  <c r="W35" i="107"/>
  <c r="V35" i="108"/>
  <c r="V36" i="108" s="1"/>
  <c r="V37" i="108" s="1"/>
  <c r="V35" i="133"/>
  <c r="V36" i="133" s="1"/>
  <c r="V37" i="133" s="1"/>
  <c r="V35" i="177"/>
  <c r="V36" i="177" s="1"/>
  <c r="V37" i="177" s="1"/>
  <c r="V35" i="121"/>
  <c r="V36" i="121" s="1"/>
  <c r="V37" i="121" s="1"/>
  <c r="V35" i="122"/>
  <c r="V36" i="122" s="1"/>
  <c r="V37" i="122" s="1"/>
  <c r="V35" i="143"/>
  <c r="V36" i="143" s="1"/>
  <c r="V37" i="143" s="1"/>
  <c r="V35" i="135"/>
  <c r="V36" i="135" s="1"/>
  <c r="V37" i="135" s="1"/>
  <c r="V35" i="146"/>
  <c r="V35" i="147"/>
  <c r="V36" i="147" s="1"/>
  <c r="V37" i="147" s="1"/>
  <c r="V35" i="148"/>
  <c r="V36" i="148" s="1"/>
  <c r="V37" i="148" s="1"/>
  <c r="V35" i="149"/>
  <c r="V36" i="149" s="1"/>
  <c r="V37" i="149" s="1"/>
  <c r="V35" i="150"/>
  <c r="V36" i="150" s="1"/>
  <c r="V37" i="150" s="1"/>
  <c r="V35" i="151"/>
  <c r="V36" i="151" s="1"/>
  <c r="V37" i="151" s="1"/>
  <c r="V35" i="4"/>
  <c r="V36" i="4" s="1"/>
  <c r="V37" i="4" s="1"/>
  <c r="V35" i="21"/>
  <c r="V36" i="21" s="1"/>
  <c r="V37" i="21" s="1"/>
  <c r="V35" i="22"/>
  <c r="V36" i="22" s="1"/>
  <c r="V37" i="22" s="1"/>
  <c r="V35" i="23"/>
  <c r="V36" i="23" s="1"/>
  <c r="V37" i="23" s="1"/>
  <c r="V35" i="24"/>
  <c r="V36" i="24" s="1"/>
  <c r="V37" i="24" s="1"/>
  <c r="V35" i="180"/>
  <c r="V36" i="180" s="1"/>
  <c r="V37" i="180" s="1"/>
  <c r="V35" i="152"/>
  <c r="V36" i="152" s="1"/>
  <c r="V37" i="152" s="1"/>
  <c r="V35" i="153"/>
  <c r="V36" i="153" s="1"/>
  <c r="V37" i="153" s="1"/>
  <c r="V35" i="120"/>
  <c r="V36" i="120" s="1"/>
  <c r="V37" i="120" s="1"/>
  <c r="V35" i="169"/>
  <c r="V36" i="169" s="1"/>
  <c r="V37" i="169" s="1"/>
  <c r="V35" i="107"/>
  <c r="V36" i="107" s="1"/>
  <c r="V37" i="107" s="1"/>
  <c r="U37" i="109"/>
  <c r="U37" i="130"/>
  <c r="U37" i="128"/>
  <c r="U37" i="129"/>
  <c r="U37" i="142"/>
  <c r="U37" i="143"/>
  <c r="U37" i="135"/>
  <c r="U37" i="144"/>
  <c r="U37" i="146"/>
  <c r="U37" i="147"/>
  <c r="U37" i="148"/>
  <c r="U37" i="149"/>
  <c r="U37" i="150"/>
  <c r="U37" i="151"/>
  <c r="U37" i="4"/>
  <c r="U37" i="21"/>
  <c r="U37" i="22"/>
  <c r="U37" i="23"/>
  <c r="U37" i="24"/>
  <c r="U37" i="180"/>
  <c r="U37" i="152"/>
  <c r="C14" i="24"/>
  <c r="C14" i="62"/>
  <c r="Z42" i="108"/>
  <c r="Z42" i="133"/>
  <c r="Z42" i="177"/>
  <c r="Z42" i="121"/>
  <c r="Z42" i="122"/>
  <c r="Z43" i="109"/>
  <c r="Z48" i="130"/>
  <c r="Z45" i="128"/>
  <c r="Z45" i="129"/>
  <c r="Z45" i="142"/>
  <c r="Z45" i="143"/>
  <c r="Z44" i="135"/>
  <c r="Z45" i="146"/>
  <c r="Z45" i="147"/>
  <c r="Z43" i="148"/>
  <c r="Z41" i="149"/>
  <c r="Z41" i="150"/>
  <c r="Z45" i="151"/>
  <c r="Z43" i="4"/>
  <c r="Z42" i="21"/>
  <c r="Z42" i="22"/>
  <c r="Z42" i="23"/>
  <c r="Z42" i="24"/>
  <c r="Z45" i="180"/>
  <c r="Z45" i="152"/>
  <c r="Z43" i="62"/>
  <c r="Z42" i="107"/>
  <c r="Y42" i="106"/>
  <c r="Z42" i="106"/>
  <c r="AA42" i="106"/>
  <c r="AB42" i="106"/>
  <c r="Y42" i="112"/>
  <c r="Z42" i="112"/>
  <c r="AA42" i="112"/>
  <c r="Y48" i="114"/>
  <c r="Z48" i="114"/>
  <c r="Y42" i="132"/>
  <c r="Z42" i="132"/>
  <c r="AA42" i="132"/>
  <c r="Y42" i="116"/>
  <c r="Z42" i="116"/>
  <c r="AA42" i="116"/>
  <c r="Y45" i="137"/>
  <c r="Z45" i="137"/>
  <c r="AA45" i="137"/>
  <c r="Y42" i="136"/>
  <c r="Z42" i="136"/>
  <c r="AA42" i="136"/>
  <c r="Y42" i="97"/>
  <c r="Z42" i="97"/>
  <c r="AA42" i="97"/>
  <c r="Y48" i="90"/>
  <c r="Z48" i="90"/>
  <c r="AA48" i="90"/>
  <c r="Y42" i="83"/>
  <c r="Z42" i="83"/>
  <c r="Y42" i="82"/>
  <c r="Y42" i="92"/>
  <c r="Y42" i="61"/>
  <c r="Z42" i="61"/>
  <c r="AA42" i="61"/>
  <c r="Y42" i="119"/>
  <c r="Z42" i="119"/>
  <c r="AA42" i="119"/>
  <c r="Y42" i="80"/>
  <c r="Z42" i="80"/>
  <c r="Y42" i="58"/>
  <c r="Y42" i="57"/>
  <c r="Z42" i="57"/>
  <c r="W42" i="35"/>
  <c r="X42" i="35"/>
  <c r="W42" i="11"/>
  <c r="X42" i="11"/>
  <c r="W48" i="37"/>
  <c r="X48" i="37"/>
  <c r="W42" i="38"/>
  <c r="X42" i="38"/>
  <c r="W42" i="39"/>
  <c r="X42" i="39"/>
  <c r="X44" i="96"/>
  <c r="W43" i="40"/>
  <c r="X43" i="40"/>
  <c r="W43" i="41"/>
  <c r="X43" i="41"/>
  <c r="W48" i="42"/>
  <c r="X48" i="42"/>
  <c r="W42" i="43"/>
  <c r="X42" i="43"/>
  <c r="W42" i="44"/>
  <c r="X42" i="44"/>
  <c r="W42" i="45"/>
  <c r="X42" i="45"/>
  <c r="W42" i="87"/>
  <c r="X42" i="87"/>
  <c r="W42" i="57"/>
  <c r="X42" i="57"/>
  <c r="X42" i="58"/>
  <c r="W42" i="80"/>
  <c r="X42" i="80"/>
  <c r="W42" i="119"/>
  <c r="X42" i="119"/>
  <c r="W42" i="61"/>
  <c r="W42" i="92"/>
  <c r="X42" i="92"/>
  <c r="W42" i="82"/>
  <c r="X42" i="82"/>
  <c r="W42" i="83"/>
  <c r="X42" i="83"/>
  <c r="X48" i="90"/>
  <c r="W42" i="97"/>
  <c r="X42" i="97"/>
  <c r="X42" i="136"/>
  <c r="X45" i="137"/>
  <c r="W42" i="116"/>
  <c r="X42" i="116"/>
  <c r="W42" i="132"/>
  <c r="X42" i="132"/>
  <c r="W48" i="114"/>
  <c r="X48" i="114"/>
  <c r="W42" i="112"/>
  <c r="X42" i="112"/>
  <c r="W42" i="106"/>
  <c r="X42" i="106"/>
  <c r="W46" i="33"/>
  <c r="X46" i="33"/>
  <c r="T35" i="34"/>
  <c r="U35" i="34"/>
  <c r="V35" i="34"/>
  <c r="T36" i="34"/>
  <c r="U36" i="34"/>
  <c r="V36" i="34"/>
  <c r="T37" i="34"/>
  <c r="U37" i="34"/>
  <c r="V37" i="34"/>
  <c r="T35" i="35"/>
  <c r="U35" i="35"/>
  <c r="V35" i="35"/>
  <c r="T36" i="35"/>
  <c r="U36" i="35"/>
  <c r="V36" i="35"/>
  <c r="T37" i="35"/>
  <c r="U37" i="35"/>
  <c r="V37" i="35"/>
  <c r="T35" i="11"/>
  <c r="U35" i="11"/>
  <c r="V35" i="11"/>
  <c r="T36" i="11"/>
  <c r="U36" i="11"/>
  <c r="V36" i="11"/>
  <c r="T37" i="11"/>
  <c r="U37" i="11"/>
  <c r="V37" i="11"/>
  <c r="T35" i="37"/>
  <c r="U35" i="37"/>
  <c r="V35" i="37"/>
  <c r="T36" i="37"/>
  <c r="U36" i="37"/>
  <c r="V36" i="37"/>
  <c r="T37" i="37"/>
  <c r="U37" i="37"/>
  <c r="V37" i="37"/>
  <c r="T35" i="38"/>
  <c r="U35" i="38"/>
  <c r="V35" i="38"/>
  <c r="T36" i="38"/>
  <c r="U36" i="38"/>
  <c r="V36" i="38"/>
  <c r="T37" i="38"/>
  <c r="U37" i="38"/>
  <c r="V37" i="38"/>
  <c r="T35" i="39"/>
  <c r="U35" i="39"/>
  <c r="V35" i="39"/>
  <c r="T36" i="39"/>
  <c r="U36" i="39"/>
  <c r="V36" i="39"/>
  <c r="T37" i="39"/>
  <c r="U37" i="39"/>
  <c r="V37" i="39"/>
  <c r="T35" i="96"/>
  <c r="U35" i="96"/>
  <c r="V35" i="96"/>
  <c r="T36" i="96"/>
  <c r="U36" i="96"/>
  <c r="V36" i="96"/>
  <c r="T37" i="96"/>
  <c r="U37" i="96"/>
  <c r="V37" i="96"/>
  <c r="T35" i="40"/>
  <c r="U35" i="40"/>
  <c r="T36" i="40"/>
  <c r="U36" i="40"/>
  <c r="T37" i="40"/>
  <c r="U37" i="40"/>
  <c r="T35" i="41"/>
  <c r="U35" i="41"/>
  <c r="V35" i="41"/>
  <c r="T36" i="41"/>
  <c r="U36" i="41"/>
  <c r="V36" i="41"/>
  <c r="T37" i="41"/>
  <c r="U37" i="41"/>
  <c r="V37" i="41"/>
  <c r="T35" i="42"/>
  <c r="U35" i="42"/>
  <c r="V35" i="42"/>
  <c r="T36" i="42"/>
  <c r="U36" i="42"/>
  <c r="V36" i="42"/>
  <c r="T37" i="42"/>
  <c r="U37" i="42"/>
  <c r="V37" i="42"/>
  <c r="T35" i="43"/>
  <c r="U35" i="43"/>
  <c r="V35" i="43"/>
  <c r="T36" i="43"/>
  <c r="U36" i="43"/>
  <c r="V36" i="43"/>
  <c r="T37" i="43"/>
  <c r="U37" i="43"/>
  <c r="V37" i="43"/>
  <c r="T35" i="44"/>
  <c r="U35" i="44"/>
  <c r="V35" i="44"/>
  <c r="T36" i="44"/>
  <c r="U36" i="44"/>
  <c r="V36" i="44"/>
  <c r="T37" i="44"/>
  <c r="U37" i="44"/>
  <c r="V37" i="44"/>
  <c r="T35" i="45"/>
  <c r="U35" i="45"/>
  <c r="V35" i="45"/>
  <c r="T36" i="45"/>
  <c r="U36" i="45"/>
  <c r="V36" i="45"/>
  <c r="T37" i="45"/>
  <c r="U37" i="45"/>
  <c r="V37" i="45"/>
  <c r="T35" i="141"/>
  <c r="U35" i="141"/>
  <c r="V35" i="141"/>
  <c r="T36" i="141"/>
  <c r="U36" i="141"/>
  <c r="V36" i="141"/>
  <c r="T37" i="141"/>
  <c r="U37" i="141"/>
  <c r="V37" i="141"/>
  <c r="T35" i="87"/>
  <c r="U35" i="87"/>
  <c r="V35" i="87"/>
  <c r="T36" i="87"/>
  <c r="U36" i="87"/>
  <c r="V36" i="87"/>
  <c r="T37" i="87"/>
  <c r="U37" i="87"/>
  <c r="V37" i="87"/>
  <c r="T35" i="57"/>
  <c r="U35" i="57"/>
  <c r="V35" i="57"/>
  <c r="T36" i="57"/>
  <c r="U36" i="57"/>
  <c r="V36" i="57"/>
  <c r="T37" i="57"/>
  <c r="U37" i="57"/>
  <c r="V37" i="57"/>
  <c r="T35" i="58"/>
  <c r="U35" i="58"/>
  <c r="V35" i="58"/>
  <c r="T36" i="58"/>
  <c r="U36" i="58"/>
  <c r="V36" i="58"/>
  <c r="T37" i="58"/>
  <c r="U37" i="58"/>
  <c r="V37" i="58"/>
  <c r="T35" i="80"/>
  <c r="U35" i="80"/>
  <c r="V35" i="80"/>
  <c r="T36" i="80"/>
  <c r="U36" i="80"/>
  <c r="V36" i="80"/>
  <c r="T37" i="80"/>
  <c r="U37" i="80"/>
  <c r="V37" i="80"/>
  <c r="T35" i="119"/>
  <c r="V35" i="119"/>
  <c r="T36" i="119"/>
  <c r="V36" i="119"/>
  <c r="T37" i="119"/>
  <c r="V37" i="119"/>
  <c r="U35" i="61"/>
  <c r="V35" i="61"/>
  <c r="U36" i="61"/>
  <c r="V36" i="61"/>
  <c r="U37" i="61"/>
  <c r="V37" i="61"/>
  <c r="T35" i="92"/>
  <c r="U35" i="92"/>
  <c r="V35" i="92"/>
  <c r="T36" i="92"/>
  <c r="U36" i="92"/>
  <c r="V36" i="92"/>
  <c r="T37" i="92"/>
  <c r="U37" i="92"/>
  <c r="V37" i="92"/>
  <c r="T35" i="82"/>
  <c r="U35" i="82"/>
  <c r="V35" i="82"/>
  <c r="T36" i="82"/>
  <c r="U36" i="82"/>
  <c r="V36" i="82"/>
  <c r="T37" i="82"/>
  <c r="U37" i="82"/>
  <c r="V37" i="82"/>
  <c r="T35" i="83"/>
  <c r="U35" i="83"/>
  <c r="V35" i="83"/>
  <c r="T36" i="83"/>
  <c r="U36" i="83"/>
  <c r="V36" i="83"/>
  <c r="T37" i="83"/>
  <c r="U37" i="83"/>
  <c r="V37" i="83"/>
  <c r="T35" i="90"/>
  <c r="T36" i="90"/>
  <c r="T37" i="90"/>
  <c r="T35" i="97"/>
  <c r="U35" i="97"/>
  <c r="V35" i="97"/>
  <c r="T36" i="97"/>
  <c r="U36" i="97"/>
  <c r="V36" i="97"/>
  <c r="T37" i="97"/>
  <c r="U37" i="97"/>
  <c r="V37" i="97"/>
  <c r="T35" i="136"/>
  <c r="V35" i="136"/>
  <c r="T36" i="136"/>
  <c r="V36" i="136"/>
  <c r="T37" i="136"/>
  <c r="V37" i="136"/>
  <c r="T35" i="137"/>
  <c r="U35" i="137"/>
  <c r="V35" i="137"/>
  <c r="T36" i="137"/>
  <c r="U36" i="137"/>
  <c r="V36" i="137"/>
  <c r="T37" i="137"/>
  <c r="U37" i="137"/>
  <c r="V37" i="137"/>
  <c r="T35" i="116"/>
  <c r="U35" i="116"/>
  <c r="V35" i="116"/>
  <c r="T36" i="116"/>
  <c r="V36" i="116"/>
  <c r="T37" i="116"/>
  <c r="V37" i="116"/>
  <c r="T35" i="132"/>
  <c r="U35" i="132"/>
  <c r="V35" i="132"/>
  <c r="T36" i="132"/>
  <c r="U36" i="132"/>
  <c r="V36" i="132"/>
  <c r="T37" i="132"/>
  <c r="V37" i="132"/>
  <c r="T35" i="114"/>
  <c r="U35" i="114"/>
  <c r="V35" i="114"/>
  <c r="T36" i="114"/>
  <c r="U36" i="114"/>
  <c r="V36" i="114"/>
  <c r="T37" i="114"/>
  <c r="U37" i="114"/>
  <c r="V37" i="114"/>
  <c r="T35" i="112"/>
  <c r="V35" i="112"/>
  <c r="T36" i="112"/>
  <c r="V36" i="112"/>
  <c r="T37" i="112"/>
  <c r="V37" i="112"/>
  <c r="T35" i="106"/>
  <c r="U35" i="106"/>
  <c r="V35" i="106"/>
  <c r="T36" i="106"/>
  <c r="U36" i="106"/>
  <c r="V36" i="106"/>
  <c r="T37" i="106"/>
  <c r="U37" i="106"/>
  <c r="V37" i="106"/>
  <c r="T35" i="33"/>
  <c r="U35" i="33"/>
  <c r="V35" i="33"/>
  <c r="T36" i="33"/>
  <c r="U36" i="33"/>
  <c r="V36" i="33"/>
  <c r="T37" i="33"/>
  <c r="U37" i="33"/>
  <c r="V37" i="33"/>
  <c r="C14" i="35"/>
  <c r="C14" i="11"/>
  <c r="C14" i="38"/>
  <c r="C14" i="39"/>
  <c r="C14" i="40"/>
  <c r="C14" i="41"/>
  <c r="C14" i="43"/>
  <c r="C14" i="45"/>
  <c r="C14" i="87"/>
  <c r="C14" i="57"/>
  <c r="C14" i="58"/>
  <c r="C14" i="80"/>
  <c r="C14" i="61"/>
  <c r="C14" i="92"/>
  <c r="C14" i="82"/>
  <c r="C14" i="83"/>
  <c r="C14" i="97"/>
  <c r="C14" i="33"/>
  <c r="R37" i="54"/>
  <c r="C37" i="54" s="1"/>
  <c r="T35" i="8"/>
  <c r="U35" i="8"/>
  <c r="V35" i="8"/>
  <c r="T36" i="8"/>
  <c r="U36" i="8"/>
  <c r="V36" i="8"/>
  <c r="T37" i="8"/>
  <c r="U37" i="8"/>
  <c r="V37" i="8"/>
  <c r="X46" i="139"/>
  <c r="Y46" i="139"/>
  <c r="Z46" i="139"/>
  <c r="X48" i="49"/>
  <c r="Z48" i="49"/>
  <c r="W49" i="50"/>
  <c r="X49" i="50"/>
  <c r="Y49" i="50"/>
  <c r="Z49" i="50"/>
  <c r="W43" i="51"/>
  <c r="X43" i="51"/>
  <c r="Y43" i="51"/>
  <c r="Z43" i="51"/>
  <c r="W48" i="14"/>
  <c r="X48" i="14"/>
  <c r="Y48" i="14"/>
  <c r="Z48" i="14"/>
  <c r="W42" i="16"/>
  <c r="X42" i="16"/>
  <c r="Y42" i="16"/>
  <c r="Z42" i="16"/>
  <c r="W48" i="74"/>
  <c r="X48" i="74"/>
  <c r="Y48" i="74"/>
  <c r="Z48" i="74"/>
  <c r="W42" i="8"/>
  <c r="X42" i="8"/>
  <c r="Y42" i="8"/>
  <c r="Z42" i="8"/>
  <c r="W42" i="10"/>
  <c r="X42" i="10"/>
  <c r="Y42" i="10"/>
  <c r="Z42" i="10"/>
  <c r="W48" i="75"/>
  <c r="X48" i="75"/>
  <c r="Y48" i="75"/>
  <c r="Z48" i="75"/>
  <c r="W43" i="54"/>
  <c r="X43" i="54"/>
  <c r="Y43" i="54"/>
  <c r="Z43" i="54"/>
  <c r="W42" i="55"/>
  <c r="X42" i="55"/>
  <c r="Y42" i="55"/>
  <c r="Z42" i="55"/>
  <c r="W42" i="25"/>
  <c r="X42" i="25"/>
  <c r="Y42" i="25"/>
  <c r="Z42" i="25"/>
  <c r="W48" i="9"/>
  <c r="X48" i="9"/>
  <c r="Y48" i="9"/>
  <c r="Z48" i="9"/>
  <c r="W42" i="15"/>
  <c r="X42" i="15"/>
  <c r="Y42" i="15"/>
  <c r="Z42" i="15"/>
  <c r="W42" i="29"/>
  <c r="X42" i="29"/>
  <c r="Y42" i="29"/>
  <c r="Z42" i="29"/>
  <c r="W42" i="12"/>
  <c r="X42" i="12"/>
  <c r="Y42" i="12"/>
  <c r="Z42" i="12"/>
  <c r="W42" i="32"/>
  <c r="X42" i="32"/>
  <c r="Y42" i="32"/>
  <c r="Z42" i="32"/>
  <c r="W42" i="77"/>
  <c r="X42" i="77"/>
  <c r="Y42" i="77"/>
  <c r="Z42" i="77"/>
  <c r="W48" i="48"/>
  <c r="X48" i="48"/>
  <c r="Y48" i="48"/>
  <c r="Z48" i="48"/>
  <c r="C37" i="16"/>
  <c r="C37" i="10"/>
  <c r="C37" i="55"/>
  <c r="C37" i="15"/>
  <c r="C37" i="29"/>
  <c r="C37" i="12"/>
  <c r="C37" i="32"/>
  <c r="C37" i="77"/>
  <c r="C35" i="16"/>
  <c r="C36" i="16"/>
  <c r="C35" i="10"/>
  <c r="C36" i="10"/>
  <c r="C35" i="15"/>
  <c r="C36" i="15"/>
  <c r="C35" i="29"/>
  <c r="C36" i="29"/>
  <c r="C35" i="12"/>
  <c r="C36" i="12"/>
  <c r="C35" i="32"/>
  <c r="C36" i="32"/>
  <c r="C35" i="77"/>
  <c r="C36" i="77"/>
  <c r="C14" i="54"/>
  <c r="C14" i="55"/>
  <c r="C14" i="25"/>
  <c r="C14" i="15"/>
  <c r="C14" i="29"/>
  <c r="C14" i="12"/>
  <c r="C14" i="32"/>
  <c r="C14" i="77"/>
  <c r="W48" i="73" l="1"/>
  <c r="X48" i="182"/>
  <c r="X48" i="73"/>
  <c r="X48" i="66"/>
  <c r="W45" i="174"/>
  <c r="W48" i="186"/>
  <c r="W48" i="66"/>
  <c r="X48" i="144"/>
  <c r="X48" i="125"/>
  <c r="C32" i="187"/>
  <c r="C33" i="187"/>
  <c r="C14" i="187"/>
  <c r="I374" i="1" s="1"/>
  <c r="W45" i="164"/>
  <c r="V46" i="187"/>
  <c r="W46" i="189"/>
  <c r="P46" i="187"/>
  <c r="P46" i="189"/>
  <c r="X42" i="120"/>
  <c r="W46" i="187"/>
  <c r="W45" i="169"/>
  <c r="X42" i="153"/>
  <c r="W45" i="104"/>
  <c r="V46" i="189"/>
  <c r="W45" i="163"/>
  <c r="W43" i="63"/>
  <c r="X45" i="169"/>
  <c r="V37" i="185"/>
  <c r="W42" i="120"/>
  <c r="X43" i="63"/>
  <c r="W42" i="153"/>
  <c r="W46" i="185"/>
  <c r="W45" i="162"/>
  <c r="W48" i="167"/>
  <c r="W46" i="166"/>
  <c r="W37" i="161"/>
  <c r="W50" i="161" s="1"/>
  <c r="W37" i="168"/>
  <c r="W48" i="168" s="1"/>
  <c r="U36" i="182"/>
  <c r="U37" i="182" s="1"/>
  <c r="W37" i="183"/>
  <c r="W48" i="183" s="1"/>
  <c r="U36" i="181"/>
  <c r="U37" i="181" s="1"/>
  <c r="V37" i="104"/>
  <c r="T46" i="187"/>
  <c r="T46" i="189"/>
  <c r="W45" i="165"/>
  <c r="U46" i="187"/>
  <c r="C32" i="189"/>
  <c r="U46" i="189"/>
  <c r="N46" i="187"/>
  <c r="R46" i="187"/>
  <c r="N46" i="189"/>
  <c r="R46" i="189"/>
  <c r="Y43" i="131"/>
  <c r="V36" i="146"/>
  <c r="V37" i="146" s="1"/>
  <c r="Y48" i="49"/>
  <c r="O46" i="189"/>
  <c r="Q46" i="189"/>
  <c r="S34" i="189"/>
  <c r="S35" i="189" s="1"/>
  <c r="S36" i="189" s="1"/>
  <c r="S37" i="189" s="1"/>
  <c r="C37" i="189" s="1"/>
  <c r="C33" i="189"/>
  <c r="E17" i="189"/>
  <c r="F18" i="189"/>
  <c r="F19" i="189"/>
  <c r="F20" i="189" s="1"/>
  <c r="F21" i="189" s="1"/>
  <c r="F22" i="189" s="1"/>
  <c r="F23" i="189" s="1"/>
  <c r="F24" i="189" s="1"/>
  <c r="D23" i="189"/>
  <c r="L24" i="189"/>
  <c r="L25" i="189"/>
  <c r="L26" i="189" s="1"/>
  <c r="L27" i="189" s="1"/>
  <c r="L28" i="189" s="1"/>
  <c r="L29" i="189" s="1"/>
  <c r="L30" i="189" s="1"/>
  <c r="H27" i="189"/>
  <c r="L31" i="189"/>
  <c r="C14" i="189"/>
  <c r="D16" i="189"/>
  <c r="C16" i="189" s="1"/>
  <c r="G19" i="189"/>
  <c r="H21" i="189"/>
  <c r="H22" i="189" s="1"/>
  <c r="H23" i="189" s="1"/>
  <c r="H24" i="189" s="1"/>
  <c r="H25" i="189" s="1"/>
  <c r="H26" i="189" s="1"/>
  <c r="I22" i="189"/>
  <c r="I23" i="189" s="1"/>
  <c r="I24" i="189" s="1"/>
  <c r="I25" i="189" s="1"/>
  <c r="I26" i="189" s="1"/>
  <c r="I27" i="189" s="1"/>
  <c r="E24" i="189"/>
  <c r="M25" i="189"/>
  <c r="M26" i="189"/>
  <c r="M27" i="189" s="1"/>
  <c r="M28" i="189" s="1"/>
  <c r="M29" i="189" s="1"/>
  <c r="M30" i="189" s="1"/>
  <c r="M31" i="189" s="1"/>
  <c r="I28" i="189"/>
  <c r="G20" i="189"/>
  <c r="G21" i="189" s="1"/>
  <c r="G22" i="189" s="1"/>
  <c r="G23" i="189" s="1"/>
  <c r="G24" i="189" s="1"/>
  <c r="G25" i="189" s="1"/>
  <c r="J22" i="189"/>
  <c r="J23" i="189"/>
  <c r="J24" i="189" s="1"/>
  <c r="J25" i="189" s="1"/>
  <c r="J26" i="189" s="1"/>
  <c r="J27" i="189" s="1"/>
  <c r="J28" i="189" s="1"/>
  <c r="D17" i="189"/>
  <c r="H20" i="189"/>
  <c r="K23" i="189"/>
  <c r="K24" i="189"/>
  <c r="K25" i="189" s="1"/>
  <c r="K26" i="189" s="1"/>
  <c r="K27" i="189" s="1"/>
  <c r="K28" i="189" s="1"/>
  <c r="K29" i="189" s="1"/>
  <c r="O46" i="187"/>
  <c r="Q46" i="187"/>
  <c r="S34" i="187"/>
  <c r="S35" i="187" s="1"/>
  <c r="S36" i="187" s="1"/>
  <c r="S37" i="187" s="1"/>
  <c r="C37" i="187" s="1"/>
  <c r="E17" i="187"/>
  <c r="F18" i="187"/>
  <c r="F19" i="187"/>
  <c r="F20" i="187" s="1"/>
  <c r="F21" i="187" s="1"/>
  <c r="F22" i="187" s="1"/>
  <c r="F23" i="187" s="1"/>
  <c r="F24" i="187" s="1"/>
  <c r="D23" i="187"/>
  <c r="L24" i="187"/>
  <c r="L25" i="187"/>
  <c r="L26" i="187" s="1"/>
  <c r="L27" i="187" s="1"/>
  <c r="L28" i="187" s="1"/>
  <c r="L29" i="187" s="1"/>
  <c r="L30" i="187" s="1"/>
  <c r="H27" i="187"/>
  <c r="L31" i="187"/>
  <c r="D16" i="187"/>
  <c r="C16" i="187" s="1"/>
  <c r="G19" i="187"/>
  <c r="H21" i="187"/>
  <c r="H22" i="187" s="1"/>
  <c r="H23" i="187" s="1"/>
  <c r="H24" i="187" s="1"/>
  <c r="H25" i="187" s="1"/>
  <c r="H26" i="187" s="1"/>
  <c r="I22" i="187"/>
  <c r="I23" i="187" s="1"/>
  <c r="I24" i="187" s="1"/>
  <c r="I25" i="187" s="1"/>
  <c r="I26" i="187" s="1"/>
  <c r="I27" i="187" s="1"/>
  <c r="E24" i="187"/>
  <c r="M25" i="187"/>
  <c r="M26" i="187"/>
  <c r="M27" i="187" s="1"/>
  <c r="M28" i="187" s="1"/>
  <c r="M29" i="187" s="1"/>
  <c r="M30" i="187" s="1"/>
  <c r="M31" i="187" s="1"/>
  <c r="I28" i="187"/>
  <c r="G20" i="187"/>
  <c r="G21" i="187" s="1"/>
  <c r="G22" i="187" s="1"/>
  <c r="G23" i="187" s="1"/>
  <c r="G24" i="187" s="1"/>
  <c r="G25" i="187" s="1"/>
  <c r="J22" i="187"/>
  <c r="J23" i="187"/>
  <c r="J24" i="187" s="1"/>
  <c r="J25" i="187" s="1"/>
  <c r="J26" i="187" s="1"/>
  <c r="J27" i="187" s="1"/>
  <c r="J28" i="187" s="1"/>
  <c r="D17" i="187"/>
  <c r="H20" i="187"/>
  <c r="K23" i="187"/>
  <c r="K24" i="187"/>
  <c r="K25" i="187" s="1"/>
  <c r="K26" i="187" s="1"/>
  <c r="K27" i="187" s="1"/>
  <c r="K28" i="187" s="1"/>
  <c r="K29" i="187" s="1"/>
  <c r="AH240" i="1"/>
  <c r="X36" i="186"/>
  <c r="X48" i="186" s="1"/>
  <c r="V34" i="186"/>
  <c r="V48" i="186" s="1"/>
  <c r="U34" i="186"/>
  <c r="U35" i="186" s="1"/>
  <c r="U36" i="186" s="1"/>
  <c r="U37" i="186" s="1"/>
  <c r="T34" i="186"/>
  <c r="T35" i="186" s="1"/>
  <c r="T36" i="186" s="1"/>
  <c r="T37" i="186" s="1"/>
  <c r="O34" i="186"/>
  <c r="U33" i="186"/>
  <c r="T33" i="186"/>
  <c r="N33" i="186"/>
  <c r="T32" i="186"/>
  <c r="S32" i="186"/>
  <c r="S33" i="186" s="1"/>
  <c r="S34" i="186" s="1"/>
  <c r="S35" i="186" s="1"/>
  <c r="S36" i="186" s="1"/>
  <c r="S37" i="186" s="1"/>
  <c r="S31" i="186"/>
  <c r="R31" i="186"/>
  <c r="R32" i="186" s="1"/>
  <c r="R33" i="186" s="1"/>
  <c r="R34" i="186" s="1"/>
  <c r="R35" i="186" s="1"/>
  <c r="R36" i="186" s="1"/>
  <c r="R30" i="186"/>
  <c r="Q30" i="186"/>
  <c r="Q31" i="186" s="1"/>
  <c r="Q32" i="186" s="1"/>
  <c r="Q33" i="186" s="1"/>
  <c r="Q34" i="186" s="1"/>
  <c r="Q29" i="186"/>
  <c r="P29" i="186"/>
  <c r="P30" i="186" s="1"/>
  <c r="P31" i="186" s="1"/>
  <c r="P32" i="186" s="1"/>
  <c r="P33" i="186" s="1"/>
  <c r="P34" i="186" s="1"/>
  <c r="P28" i="186"/>
  <c r="O28" i="186"/>
  <c r="O29" i="186" s="1"/>
  <c r="O30" i="186" s="1"/>
  <c r="O31" i="186" s="1"/>
  <c r="O32" i="186" s="1"/>
  <c r="O33" i="186" s="1"/>
  <c r="O27" i="186"/>
  <c r="N27" i="186"/>
  <c r="N28" i="186" s="1"/>
  <c r="N29" i="186" s="1"/>
  <c r="N30" i="186" s="1"/>
  <c r="N31" i="186" s="1"/>
  <c r="N32" i="186" s="1"/>
  <c r="N26" i="186"/>
  <c r="C37" i="186" l="1"/>
  <c r="N48" i="186"/>
  <c r="Q48" i="186"/>
  <c r="C36" i="186"/>
  <c r="C34" i="186"/>
  <c r="T48" i="186"/>
  <c r="U48" i="182"/>
  <c r="C33" i="186"/>
  <c r="C35" i="186"/>
  <c r="C14" i="186"/>
  <c r="O48" i="186"/>
  <c r="R48" i="186"/>
  <c r="K30" i="186"/>
  <c r="U48" i="186"/>
  <c r="I22" i="186"/>
  <c r="I23" i="186" s="1"/>
  <c r="I24" i="186" s="1"/>
  <c r="I25" i="186" s="1"/>
  <c r="I26" i="186" s="1"/>
  <c r="I27" i="186" s="1"/>
  <c r="L31" i="186"/>
  <c r="P48" i="186"/>
  <c r="S48" i="186"/>
  <c r="H27" i="186"/>
  <c r="E17" i="186"/>
  <c r="G26" i="186"/>
  <c r="M25" i="186"/>
  <c r="C17" i="187"/>
  <c r="C29" i="187"/>
  <c r="C25" i="187"/>
  <c r="C30" i="187"/>
  <c r="C26" i="187"/>
  <c r="C24" i="187"/>
  <c r="C34" i="187"/>
  <c r="C28" i="187"/>
  <c r="C31" i="187"/>
  <c r="C23" i="187"/>
  <c r="C36" i="187"/>
  <c r="C27" i="187"/>
  <c r="C35" i="187"/>
  <c r="C34" i="189"/>
  <c r="C35" i="189"/>
  <c r="C29" i="189"/>
  <c r="F46" i="187"/>
  <c r="H46" i="189"/>
  <c r="M46" i="189"/>
  <c r="H46" i="187"/>
  <c r="M46" i="187"/>
  <c r="C30" i="189"/>
  <c r="U46" i="181"/>
  <c r="C25" i="189"/>
  <c r="F46" i="189"/>
  <c r="I46" i="187"/>
  <c r="L46" i="187"/>
  <c r="C26" i="189"/>
  <c r="I46" i="189"/>
  <c r="L46" i="189"/>
  <c r="D18" i="189"/>
  <c r="C17" i="189"/>
  <c r="C28" i="189"/>
  <c r="R7" i="189"/>
  <c r="I233" i="1" s="1"/>
  <c r="C31" i="189"/>
  <c r="C23" i="189"/>
  <c r="C36" i="189"/>
  <c r="S46" i="189"/>
  <c r="B46" i="189" s="1"/>
  <c r="K46" i="189"/>
  <c r="C27" i="189"/>
  <c r="G46" i="189"/>
  <c r="J46" i="189"/>
  <c r="C24" i="189"/>
  <c r="E46" i="189"/>
  <c r="N51" i="189" s="1"/>
  <c r="D18" i="187"/>
  <c r="C18" i="187" s="1"/>
  <c r="R7" i="187"/>
  <c r="S46" i="187"/>
  <c r="K46" i="187"/>
  <c r="G46" i="187"/>
  <c r="J46" i="187"/>
  <c r="E46" i="187"/>
  <c r="N51" i="187" s="1"/>
  <c r="D23" i="186"/>
  <c r="H21" i="186"/>
  <c r="H22" i="186" s="1"/>
  <c r="H23" i="186" s="1"/>
  <c r="H24" i="186" s="1"/>
  <c r="H25" i="186" s="1"/>
  <c r="H26" i="186" s="1"/>
  <c r="M26" i="186"/>
  <c r="M27" i="186" s="1"/>
  <c r="M28" i="186" s="1"/>
  <c r="M29" i="186" s="1"/>
  <c r="M30" i="186" s="1"/>
  <c r="M31" i="186" s="1"/>
  <c r="D16" i="186"/>
  <c r="C16" i="186" s="1"/>
  <c r="D17" i="186"/>
  <c r="C17" i="186" s="1"/>
  <c r="E24" i="186"/>
  <c r="H20" i="186"/>
  <c r="I28" i="186"/>
  <c r="M32" i="186"/>
  <c r="C32" i="186" s="1"/>
  <c r="G20" i="186"/>
  <c r="G21" i="186" s="1"/>
  <c r="G22" i="186" s="1"/>
  <c r="G23" i="186" s="1"/>
  <c r="G24" i="186" s="1"/>
  <c r="G25" i="186" s="1"/>
  <c r="I21" i="186"/>
  <c r="J22" i="186"/>
  <c r="J23" i="186"/>
  <c r="J24" i="186" s="1"/>
  <c r="J25" i="186" s="1"/>
  <c r="J26" i="186" s="1"/>
  <c r="J27" i="186" s="1"/>
  <c r="J28" i="186" s="1"/>
  <c r="F25" i="186"/>
  <c r="J29" i="186"/>
  <c r="G19" i="186"/>
  <c r="E18" i="186"/>
  <c r="E19" i="186" s="1"/>
  <c r="E20" i="186" s="1"/>
  <c r="E21" i="186" s="1"/>
  <c r="E22" i="186" s="1"/>
  <c r="E23" i="186" s="1"/>
  <c r="K23" i="186"/>
  <c r="K24" i="186"/>
  <c r="K25" i="186" s="1"/>
  <c r="K26" i="186" s="1"/>
  <c r="K27" i="186" s="1"/>
  <c r="K28" i="186" s="1"/>
  <c r="K29" i="186" s="1"/>
  <c r="F18" i="186"/>
  <c r="F19" i="186"/>
  <c r="F20" i="186" s="1"/>
  <c r="F21" i="186" s="1"/>
  <c r="F22" i="186" s="1"/>
  <c r="F23" i="186" s="1"/>
  <c r="F24" i="186" s="1"/>
  <c r="L24" i="186"/>
  <c r="L25" i="186"/>
  <c r="L26" i="186" s="1"/>
  <c r="L27" i="186" s="1"/>
  <c r="L28" i="186" s="1"/>
  <c r="L29" i="186" s="1"/>
  <c r="L30" i="186" s="1"/>
  <c r="AH232" i="1"/>
  <c r="AH329" i="1" s="1"/>
  <c r="C29" i="186" l="1"/>
  <c r="C31" i="186"/>
  <c r="C28" i="186"/>
  <c r="C25" i="186"/>
  <c r="C26" i="186"/>
  <c r="C23" i="186"/>
  <c r="C24" i="186"/>
  <c r="C27" i="186"/>
  <c r="C30" i="186"/>
  <c r="F48" i="186"/>
  <c r="J48" i="186"/>
  <c r="I48" i="186"/>
  <c r="H48" i="186"/>
  <c r="K48" i="186"/>
  <c r="L48" i="186"/>
  <c r="G48" i="186"/>
  <c r="M48" i="186"/>
  <c r="E48" i="186"/>
  <c r="N53" i="186" s="1"/>
  <c r="D19" i="189"/>
  <c r="C18" i="189"/>
  <c r="D19" i="187"/>
  <c r="C19" i="187" s="1"/>
  <c r="D18" i="186"/>
  <c r="C18" i="186" s="1"/>
  <c r="I240" i="1"/>
  <c r="R7" i="186"/>
  <c r="D20" i="189" l="1"/>
  <c r="C19" i="189"/>
  <c r="D20" i="187"/>
  <c r="C20" i="187" s="1"/>
  <c r="D19" i="186"/>
  <c r="C19" i="186" s="1"/>
  <c r="V36" i="7"/>
  <c r="W36" i="7"/>
  <c r="V37" i="7"/>
  <c r="W37" i="7"/>
  <c r="U37" i="7"/>
  <c r="C20" i="189" l="1"/>
  <c r="D21" i="189"/>
  <c r="D21" i="187"/>
  <c r="C21" i="187" s="1"/>
  <c r="D20" i="186"/>
  <c r="C20" i="186" s="1"/>
  <c r="AH333" i="1"/>
  <c r="X36" i="185"/>
  <c r="X46" i="185" s="1"/>
  <c r="V34" i="185"/>
  <c r="V46" i="185" s="1"/>
  <c r="U34" i="185"/>
  <c r="U35" i="185" s="1"/>
  <c r="U36" i="185" s="1"/>
  <c r="U37" i="185" s="1"/>
  <c r="T34" i="185"/>
  <c r="T35" i="185" s="1"/>
  <c r="T36" i="185" s="1"/>
  <c r="T37" i="185" s="1"/>
  <c r="O34" i="185"/>
  <c r="U33" i="185"/>
  <c r="T33" i="185"/>
  <c r="N33" i="185"/>
  <c r="T32" i="185"/>
  <c r="S32" i="185"/>
  <c r="S33" i="185" s="1"/>
  <c r="S34" i="185" s="1"/>
  <c r="S35" i="185" s="1"/>
  <c r="S36" i="185" s="1"/>
  <c r="S37" i="185" s="1"/>
  <c r="S31" i="185"/>
  <c r="R31" i="185"/>
  <c r="R32" i="185" s="1"/>
  <c r="R33" i="185" s="1"/>
  <c r="R34" i="185" s="1"/>
  <c r="R35" i="185" s="1"/>
  <c r="R30" i="185"/>
  <c r="Q30" i="185"/>
  <c r="Q31" i="185" s="1"/>
  <c r="Q32" i="185" s="1"/>
  <c r="Q33" i="185" s="1"/>
  <c r="Q34" i="185" s="1"/>
  <c r="Q29" i="185"/>
  <c r="P29" i="185"/>
  <c r="P30" i="185" s="1"/>
  <c r="P31" i="185" s="1"/>
  <c r="P32" i="185" s="1"/>
  <c r="P33" i="185" s="1"/>
  <c r="P34" i="185" s="1"/>
  <c r="P28" i="185"/>
  <c r="O28" i="185"/>
  <c r="O29" i="185" s="1"/>
  <c r="O30" i="185" s="1"/>
  <c r="O31" i="185" s="1"/>
  <c r="O32" i="185" s="1"/>
  <c r="O33" i="185" s="1"/>
  <c r="O27" i="185"/>
  <c r="N27" i="185"/>
  <c r="N28" i="185" s="1"/>
  <c r="N29" i="185" s="1"/>
  <c r="N30" i="185" s="1"/>
  <c r="N31" i="185" s="1"/>
  <c r="N32" i="185" s="1"/>
  <c r="N26" i="185"/>
  <c r="J23" i="185"/>
  <c r="J24" i="185" s="1"/>
  <c r="J25" i="185" s="1"/>
  <c r="J26" i="185" s="1"/>
  <c r="J27" i="185" s="1"/>
  <c r="J28" i="185" s="1"/>
  <c r="I21" i="185"/>
  <c r="H21" i="185"/>
  <c r="H22" i="185" s="1"/>
  <c r="H23" i="185" s="1"/>
  <c r="H24" i="185" s="1"/>
  <c r="H25" i="185" s="1"/>
  <c r="H26" i="185" s="1"/>
  <c r="G19" i="185"/>
  <c r="F19" i="185"/>
  <c r="F20" i="185" s="1"/>
  <c r="F21" i="185" s="1"/>
  <c r="F22" i="185" s="1"/>
  <c r="F23" i="185" s="1"/>
  <c r="F24" i="185" s="1"/>
  <c r="Q46" i="185" l="1"/>
  <c r="U46" i="185"/>
  <c r="C37" i="185"/>
  <c r="T46" i="185"/>
  <c r="C34" i="185"/>
  <c r="R36" i="185"/>
  <c r="C36" i="185" s="1"/>
  <c r="C35" i="185"/>
  <c r="N46" i="185"/>
  <c r="O46" i="185"/>
  <c r="S46" i="185"/>
  <c r="C33" i="185"/>
  <c r="D22" i="189"/>
  <c r="C21" i="189"/>
  <c r="D22" i="187"/>
  <c r="C22" i="187" s="1"/>
  <c r="G20" i="185"/>
  <c r="G21" i="185" s="1"/>
  <c r="G22" i="185" s="1"/>
  <c r="G23" i="185" s="1"/>
  <c r="G24" i="185" s="1"/>
  <c r="G25" i="185" s="1"/>
  <c r="F25" i="185"/>
  <c r="D21" i="186"/>
  <c r="C21" i="186" s="1"/>
  <c r="D16" i="185"/>
  <c r="C16" i="185" s="1"/>
  <c r="C14" i="185"/>
  <c r="I239" i="1" s="1"/>
  <c r="J22" i="185"/>
  <c r="J29" i="185"/>
  <c r="P46" i="185"/>
  <c r="D17" i="185"/>
  <c r="E18" i="185"/>
  <c r="E19" i="185" s="1"/>
  <c r="E20" i="185" s="1"/>
  <c r="E21" i="185" s="1"/>
  <c r="E22" i="185" s="1"/>
  <c r="E23" i="185" s="1"/>
  <c r="H20" i="185"/>
  <c r="K23" i="185"/>
  <c r="K24" i="185"/>
  <c r="K25" i="185" s="1"/>
  <c r="K26" i="185" s="1"/>
  <c r="K27" i="185" s="1"/>
  <c r="K28" i="185" s="1"/>
  <c r="K29" i="185" s="1"/>
  <c r="G26" i="185"/>
  <c r="K30" i="185"/>
  <c r="E17" i="185"/>
  <c r="F18" i="185"/>
  <c r="D23" i="185"/>
  <c r="L24" i="185"/>
  <c r="L25" i="185"/>
  <c r="L26" i="185" s="1"/>
  <c r="L27" i="185" s="1"/>
  <c r="L28" i="185" s="1"/>
  <c r="L29" i="185" s="1"/>
  <c r="L30" i="185" s="1"/>
  <c r="H27" i="185"/>
  <c r="L31" i="185"/>
  <c r="I22" i="185"/>
  <c r="I23" i="185" s="1"/>
  <c r="I24" i="185" s="1"/>
  <c r="I25" i="185" s="1"/>
  <c r="I26" i="185" s="1"/>
  <c r="I27" i="185" s="1"/>
  <c r="E24" i="185"/>
  <c r="M25" i="185"/>
  <c r="M26" i="185"/>
  <c r="M27" i="185" s="1"/>
  <c r="M28" i="185" s="1"/>
  <c r="M29" i="185" s="1"/>
  <c r="M30" i="185" s="1"/>
  <c r="M31" i="185" s="1"/>
  <c r="I28" i="185"/>
  <c r="M32" i="185"/>
  <c r="C32" i="185" s="1"/>
  <c r="AC208" i="1"/>
  <c r="AC227" i="1"/>
  <c r="AC226" i="1"/>
  <c r="E24" i="184"/>
  <c r="F18" i="184"/>
  <c r="G26" i="184"/>
  <c r="J23" i="184"/>
  <c r="J24" i="184" s="1"/>
  <c r="J25" i="184" s="1"/>
  <c r="J26" i="184" s="1"/>
  <c r="J27" i="184" s="1"/>
  <c r="J28" i="184" s="1"/>
  <c r="K23" i="184"/>
  <c r="M32" i="184"/>
  <c r="N26" i="184"/>
  <c r="N27" i="184"/>
  <c r="N28" i="184" s="1"/>
  <c r="O27" i="184"/>
  <c r="O28" i="184"/>
  <c r="O29" i="184" s="1"/>
  <c r="O30" i="184" s="1"/>
  <c r="O31" i="184" s="1"/>
  <c r="O32" i="184" s="1"/>
  <c r="P28" i="184"/>
  <c r="P29" i="184"/>
  <c r="P30" i="184" s="1"/>
  <c r="P31" i="184" s="1"/>
  <c r="P32" i="184" s="1"/>
  <c r="P33" i="184" s="1"/>
  <c r="P34" i="184" s="1"/>
  <c r="Q29" i="184"/>
  <c r="Q30" i="184"/>
  <c r="R30" i="184"/>
  <c r="R31" i="184"/>
  <c r="R32" i="184" s="1"/>
  <c r="R33" i="184" s="1"/>
  <c r="R34" i="184" s="1"/>
  <c r="R35" i="184" s="1"/>
  <c r="R36" i="184" s="1"/>
  <c r="S31" i="184"/>
  <c r="S32" i="184"/>
  <c r="S33" i="184" s="1"/>
  <c r="S34" i="184" s="1"/>
  <c r="S35" i="184" s="1"/>
  <c r="T32" i="184"/>
  <c r="N33" i="184"/>
  <c r="T33" i="184"/>
  <c r="U33" i="184"/>
  <c r="O34" i="184"/>
  <c r="T34" i="184"/>
  <c r="T35" i="184" s="1"/>
  <c r="T36" i="184" s="1"/>
  <c r="T37" i="184" s="1"/>
  <c r="U34" i="184"/>
  <c r="U35" i="184" s="1"/>
  <c r="U36" i="184" s="1"/>
  <c r="U37" i="184" s="1"/>
  <c r="V34" i="184"/>
  <c r="V45" i="184" s="1"/>
  <c r="W35" i="184"/>
  <c r="W36" i="184"/>
  <c r="W37" i="184" s="1"/>
  <c r="X14" i="173"/>
  <c r="X14" i="172"/>
  <c r="E18" i="183"/>
  <c r="E19" i="183" s="1"/>
  <c r="E20" i="183" s="1"/>
  <c r="E21" i="183" s="1"/>
  <c r="E22" i="183" s="1"/>
  <c r="E23" i="183" s="1"/>
  <c r="G26" i="183"/>
  <c r="K23" i="183"/>
  <c r="L24" i="183"/>
  <c r="M26" i="183"/>
  <c r="M27" i="183" s="1"/>
  <c r="N26" i="183"/>
  <c r="N27" i="183"/>
  <c r="N28" i="183" s="1"/>
  <c r="N29" i="183" s="1"/>
  <c r="N30" i="183" s="1"/>
  <c r="N31" i="183" s="1"/>
  <c r="N32" i="183" s="1"/>
  <c r="O27" i="183"/>
  <c r="O28" i="183"/>
  <c r="O29" i="183" s="1"/>
  <c r="O30" i="183" s="1"/>
  <c r="O31" i="183" s="1"/>
  <c r="O32" i="183" s="1"/>
  <c r="O33" i="183" s="1"/>
  <c r="P28" i="183"/>
  <c r="P29" i="183"/>
  <c r="P30" i="183" s="1"/>
  <c r="P31" i="183" s="1"/>
  <c r="P32" i="183" s="1"/>
  <c r="P33" i="183" s="1"/>
  <c r="P34" i="183" s="1"/>
  <c r="Q29" i="183"/>
  <c r="Q30" i="183"/>
  <c r="Q31" i="183" s="1"/>
  <c r="Q32" i="183" s="1"/>
  <c r="Q33" i="183" s="1"/>
  <c r="Q34" i="183" s="1"/>
  <c r="R30" i="183"/>
  <c r="R31" i="183"/>
  <c r="R32" i="183" s="1"/>
  <c r="R33" i="183" s="1"/>
  <c r="R34" i="183" s="1"/>
  <c r="R35" i="183" s="1"/>
  <c r="S31" i="183"/>
  <c r="S32" i="183"/>
  <c r="S33" i="183" s="1"/>
  <c r="S34" i="183" s="1"/>
  <c r="S35" i="183" s="1"/>
  <c r="S36" i="183" s="1"/>
  <c r="S37" i="183" s="1"/>
  <c r="T32" i="183"/>
  <c r="N33" i="183"/>
  <c r="T33" i="183"/>
  <c r="U33" i="183"/>
  <c r="O34" i="183"/>
  <c r="T34" i="183"/>
  <c r="T35" i="183" s="1"/>
  <c r="T36" i="183" s="1"/>
  <c r="T37" i="183" s="1"/>
  <c r="U34" i="183"/>
  <c r="U35" i="183" s="1"/>
  <c r="U36" i="183" s="1"/>
  <c r="U37" i="183" s="1"/>
  <c r="V34" i="183"/>
  <c r="V48" i="183" s="1"/>
  <c r="X36" i="183"/>
  <c r="X48" i="183" s="1"/>
  <c r="Y101" i="1"/>
  <c r="Y9" i="1"/>
  <c r="Y83" i="1"/>
  <c r="Y99" i="1"/>
  <c r="Y102" i="1"/>
  <c r="Y104" i="1"/>
  <c r="Y107" i="1"/>
  <c r="Y109" i="1"/>
  <c r="Y110" i="1"/>
  <c r="Y112" i="1"/>
  <c r="Y113" i="1"/>
  <c r="Y114" i="1"/>
  <c r="Y115" i="1"/>
  <c r="Y116" i="1"/>
  <c r="Y141" i="1"/>
  <c r="Y142" i="1"/>
  <c r="Y143" i="1"/>
  <c r="Y150" i="1"/>
  <c r="Y151" i="1"/>
  <c r="Y157" i="1"/>
  <c r="Y160" i="1"/>
  <c r="Y187" i="1"/>
  <c r="Y188" i="1"/>
  <c r="Y189" i="1"/>
  <c r="AA9" i="1"/>
  <c r="AA10" i="1"/>
  <c r="AA11" i="1"/>
  <c r="AA12" i="1"/>
  <c r="AA36" i="1"/>
  <c r="AA37" i="1"/>
  <c r="AA58" i="1"/>
  <c r="AA118" i="1"/>
  <c r="AA121" i="1"/>
  <c r="AA124" i="1"/>
  <c r="AA138" i="1"/>
  <c r="AA140" i="1"/>
  <c r="AA145" i="1"/>
  <c r="AA186" i="1"/>
  <c r="AA190" i="1"/>
  <c r="AA191" i="1"/>
  <c r="AA192" i="1"/>
  <c r="AA196" i="1"/>
  <c r="AA223" i="1"/>
  <c r="AA224" i="1"/>
  <c r="AA229" i="1"/>
  <c r="AA234" i="1"/>
  <c r="AA236" i="1"/>
  <c r="X18" i="79"/>
  <c r="E14" i="182"/>
  <c r="D14" i="182"/>
  <c r="F14" i="182"/>
  <c r="F25" i="182" s="1"/>
  <c r="G14" i="182"/>
  <c r="H14" i="182"/>
  <c r="H20" i="182" s="1"/>
  <c r="I14" i="182"/>
  <c r="J14" i="182"/>
  <c r="J22" i="182" s="1"/>
  <c r="K14" i="182"/>
  <c r="K23" i="182" s="1"/>
  <c r="L14" i="182"/>
  <c r="M14" i="182"/>
  <c r="M25" i="182" s="1"/>
  <c r="N26" i="182"/>
  <c r="N27" i="182"/>
  <c r="N28" i="182" s="1"/>
  <c r="N29" i="182" s="1"/>
  <c r="N30" i="182" s="1"/>
  <c r="N31" i="182" s="1"/>
  <c r="N32" i="182" s="1"/>
  <c r="O27" i="182"/>
  <c r="O28" i="182"/>
  <c r="O29" i="182" s="1"/>
  <c r="O30" i="182" s="1"/>
  <c r="O31" i="182" s="1"/>
  <c r="O32" i="182" s="1"/>
  <c r="O33" i="182" s="1"/>
  <c r="P28" i="182"/>
  <c r="P29" i="182"/>
  <c r="Q29" i="182"/>
  <c r="Q30" i="182"/>
  <c r="R30" i="182"/>
  <c r="R31" i="182"/>
  <c r="R32" i="182" s="1"/>
  <c r="R33" i="182" s="1"/>
  <c r="R34" i="182" s="1"/>
  <c r="R35" i="182" s="1"/>
  <c r="S31" i="182"/>
  <c r="S32" i="182"/>
  <c r="S33" i="182" s="1"/>
  <c r="S34" i="182" s="1"/>
  <c r="S35" i="182" s="1"/>
  <c r="S36" i="182" s="1"/>
  <c r="S37" i="182" s="1"/>
  <c r="T32" i="182"/>
  <c r="N33" i="182"/>
  <c r="T33" i="182"/>
  <c r="T34" i="182" s="1"/>
  <c r="T35" i="182" s="1"/>
  <c r="T36" i="182" s="1"/>
  <c r="T37" i="182" s="1"/>
  <c r="O34" i="182"/>
  <c r="V34" i="182"/>
  <c r="V48" i="182" s="1"/>
  <c r="K78" i="1"/>
  <c r="N78" i="1" s="1"/>
  <c r="K77" i="1"/>
  <c r="N77" i="1" s="1"/>
  <c r="T9" i="1"/>
  <c r="T11" i="1" s="1"/>
  <c r="AB329" i="1"/>
  <c r="AB333" i="1" s="1"/>
  <c r="W35" i="7"/>
  <c r="W49" i="7" s="1"/>
  <c r="Q14" i="7"/>
  <c r="R14" i="7"/>
  <c r="P14" i="7"/>
  <c r="O14" i="7"/>
  <c r="N14" i="7"/>
  <c r="A55" i="7"/>
  <c r="W14" i="159"/>
  <c r="W42" i="159" s="1"/>
  <c r="W14" i="160"/>
  <c r="W42" i="160" s="1"/>
  <c r="W14" i="171"/>
  <c r="W42" i="171" s="1"/>
  <c r="C42" i="171" s="1"/>
  <c r="W14" i="170"/>
  <c r="W42" i="170" s="1"/>
  <c r="C42" i="170" s="1"/>
  <c r="W46" i="181"/>
  <c r="X46" i="181"/>
  <c r="E14" i="181"/>
  <c r="E17" i="181" s="1"/>
  <c r="D14" i="181"/>
  <c r="F14" i="181"/>
  <c r="F19" i="181" s="1"/>
  <c r="G14" i="181"/>
  <c r="G19" i="181" s="1"/>
  <c r="H14" i="181"/>
  <c r="H21" i="181" s="1"/>
  <c r="H22" i="181" s="1"/>
  <c r="I14" i="181"/>
  <c r="J14" i="181"/>
  <c r="K14" i="181"/>
  <c r="K30" i="181" s="1"/>
  <c r="L14" i="181"/>
  <c r="M14" i="181"/>
  <c r="M26" i="181" s="1"/>
  <c r="M27" i="181" s="1"/>
  <c r="M28" i="181" s="1"/>
  <c r="M29" i="181" s="1"/>
  <c r="M30" i="181" s="1"/>
  <c r="M31" i="181" s="1"/>
  <c r="N26" i="181"/>
  <c r="N27" i="181"/>
  <c r="N28" i="181" s="1"/>
  <c r="N29" i="181" s="1"/>
  <c r="N30" i="181" s="1"/>
  <c r="N31" i="181" s="1"/>
  <c r="N32" i="181" s="1"/>
  <c r="O27" i="181"/>
  <c r="O28" i="181"/>
  <c r="O29" i="181" s="1"/>
  <c r="O30" i="181" s="1"/>
  <c r="O31" i="181" s="1"/>
  <c r="O32" i="181" s="1"/>
  <c r="O33" i="181" s="1"/>
  <c r="P28" i="181"/>
  <c r="P29" i="181"/>
  <c r="Q29" i="181"/>
  <c r="Q30" i="181"/>
  <c r="R30" i="181"/>
  <c r="R31" i="181"/>
  <c r="R32" i="181" s="1"/>
  <c r="R33" i="181" s="1"/>
  <c r="R34" i="181" s="1"/>
  <c r="R35" i="181" s="1"/>
  <c r="S31" i="181"/>
  <c r="S32" i="181"/>
  <c r="S33" i="181" s="1"/>
  <c r="S34" i="181" s="1"/>
  <c r="S35" i="181" s="1"/>
  <c r="S36" i="181" s="1"/>
  <c r="S37" i="181" s="1"/>
  <c r="T32" i="181"/>
  <c r="N33" i="181"/>
  <c r="T33" i="181"/>
  <c r="T34" i="181" s="1"/>
  <c r="T35" i="181" s="1"/>
  <c r="T36" i="181" s="1"/>
  <c r="T37" i="181" s="1"/>
  <c r="O34" i="181"/>
  <c r="V34" i="181"/>
  <c r="V46" i="181" s="1"/>
  <c r="Z9" i="1"/>
  <c r="Z37" i="1"/>
  <c r="Z117" i="1"/>
  <c r="Z118" i="1"/>
  <c r="Z119" i="1"/>
  <c r="Z120" i="1"/>
  <c r="Z197" i="1"/>
  <c r="Z148" i="1"/>
  <c r="Z186" i="1"/>
  <c r="Z187" i="1"/>
  <c r="AC9" i="1"/>
  <c r="AC10" i="1"/>
  <c r="AC11" i="1"/>
  <c r="AC12" i="1"/>
  <c r="AC13" i="1"/>
  <c r="AC14" i="1"/>
  <c r="AC58" i="1"/>
  <c r="AC84" i="1"/>
  <c r="AC113" i="1"/>
  <c r="AC124" i="1"/>
  <c r="AC145" i="1"/>
  <c r="AC159" i="1"/>
  <c r="AC186" i="1"/>
  <c r="AC192" i="1"/>
  <c r="AC193" i="1"/>
  <c r="AC196" i="1"/>
  <c r="AC209" i="1"/>
  <c r="AC210" i="1"/>
  <c r="AC373" i="1"/>
  <c r="AC229" i="1"/>
  <c r="AC230" i="1"/>
  <c r="AC234" i="1"/>
  <c r="AC236" i="1"/>
  <c r="AC237" i="1"/>
  <c r="D16" i="180"/>
  <c r="C16" i="180" s="1"/>
  <c r="I21" i="180"/>
  <c r="K23" i="180"/>
  <c r="M25" i="180"/>
  <c r="N26" i="180"/>
  <c r="N27" i="180"/>
  <c r="N28" i="180" s="1"/>
  <c r="N29" i="180" s="1"/>
  <c r="N30" i="180" s="1"/>
  <c r="N31" i="180" s="1"/>
  <c r="N32" i="180" s="1"/>
  <c r="O27" i="180"/>
  <c r="O28" i="180"/>
  <c r="O29" i="180" s="1"/>
  <c r="O30" i="180" s="1"/>
  <c r="O31" i="180" s="1"/>
  <c r="O32" i="180" s="1"/>
  <c r="O33" i="180" s="1"/>
  <c r="P28" i="180"/>
  <c r="P29" i="180"/>
  <c r="P30" i="180" s="1"/>
  <c r="P31" i="180" s="1"/>
  <c r="P32" i="180" s="1"/>
  <c r="P33" i="180" s="1"/>
  <c r="P34" i="180" s="1"/>
  <c r="Q29" i="180"/>
  <c r="Q30" i="180"/>
  <c r="Q31" i="180" s="1"/>
  <c r="Q32" i="180" s="1"/>
  <c r="Q33" i="180" s="1"/>
  <c r="Q34" i="180" s="1"/>
  <c r="R30" i="180"/>
  <c r="R31" i="180"/>
  <c r="R32" i="180" s="1"/>
  <c r="S31" i="180"/>
  <c r="S32" i="180"/>
  <c r="S33" i="180" s="1"/>
  <c r="S34" i="180" s="1"/>
  <c r="S35" i="180" s="1"/>
  <c r="S36" i="180" s="1"/>
  <c r="T32" i="180"/>
  <c r="N33" i="180"/>
  <c r="T33" i="180"/>
  <c r="U33" i="180"/>
  <c r="O34" i="180"/>
  <c r="T34" i="180"/>
  <c r="T35" i="180" s="1"/>
  <c r="T36" i="180" s="1"/>
  <c r="T37" i="180" s="1"/>
  <c r="U34" i="180"/>
  <c r="V34" i="180"/>
  <c r="V45" i="180" s="1"/>
  <c r="X45" i="180"/>
  <c r="W45" i="180"/>
  <c r="X45" i="179"/>
  <c r="V34" i="179"/>
  <c r="V45" i="179" s="1"/>
  <c r="U34" i="179"/>
  <c r="U35" i="179" s="1"/>
  <c r="U36" i="179" s="1"/>
  <c r="U37" i="179" s="1"/>
  <c r="T34" i="179"/>
  <c r="T35" i="179" s="1"/>
  <c r="T36" i="179" s="1"/>
  <c r="T37" i="179" s="1"/>
  <c r="O34" i="179"/>
  <c r="U33" i="179"/>
  <c r="T33" i="179"/>
  <c r="N33" i="179"/>
  <c r="T32" i="179"/>
  <c r="S32" i="179"/>
  <c r="S33" i="179" s="1"/>
  <c r="S34" i="179" s="1"/>
  <c r="S35" i="179" s="1"/>
  <c r="S36" i="179" s="1"/>
  <c r="S37" i="179" s="1"/>
  <c r="S31" i="179"/>
  <c r="R31" i="179"/>
  <c r="R32" i="179" s="1"/>
  <c r="R33" i="179" s="1"/>
  <c r="R34" i="179" s="1"/>
  <c r="R35" i="179" s="1"/>
  <c r="R30" i="179"/>
  <c r="Q30" i="179"/>
  <c r="Q29" i="179"/>
  <c r="P29" i="179"/>
  <c r="P30" i="179" s="1"/>
  <c r="P31" i="179" s="1"/>
  <c r="P32" i="179" s="1"/>
  <c r="P33" i="179" s="1"/>
  <c r="P34" i="179" s="1"/>
  <c r="P28" i="179"/>
  <c r="O28" i="179"/>
  <c r="O29" i="179" s="1"/>
  <c r="O30" i="179" s="1"/>
  <c r="O31" i="179" s="1"/>
  <c r="O32" i="179" s="1"/>
  <c r="O33" i="179" s="1"/>
  <c r="O27" i="179"/>
  <c r="N27" i="179"/>
  <c r="N28" i="179" s="1"/>
  <c r="N29" i="179" s="1"/>
  <c r="N30" i="179" s="1"/>
  <c r="N31" i="179" s="1"/>
  <c r="N32" i="179" s="1"/>
  <c r="N26" i="179"/>
  <c r="L25" i="179"/>
  <c r="L26" i="179" s="1"/>
  <c r="L27" i="179" s="1"/>
  <c r="L28" i="179" s="1"/>
  <c r="L29" i="179" s="1"/>
  <c r="L30" i="179" s="1"/>
  <c r="K30" i="179"/>
  <c r="H27" i="179"/>
  <c r="F18" i="179"/>
  <c r="D16" i="179"/>
  <c r="C16" i="179" s="1"/>
  <c r="Y366" i="1"/>
  <c r="D14" i="7"/>
  <c r="E14" i="7"/>
  <c r="F14" i="7"/>
  <c r="G14" i="7"/>
  <c r="H14" i="7"/>
  <c r="I14" i="7"/>
  <c r="J14" i="7"/>
  <c r="K14" i="7"/>
  <c r="L14" i="7"/>
  <c r="M14" i="7"/>
  <c r="S14" i="7"/>
  <c r="X42" i="177"/>
  <c r="W42" i="177"/>
  <c r="U36" i="177"/>
  <c r="U35" i="177"/>
  <c r="V34" i="177"/>
  <c r="V42" i="177" s="1"/>
  <c r="U34" i="177"/>
  <c r="T34" i="177"/>
  <c r="T35" i="177" s="1"/>
  <c r="T36" i="177" s="1"/>
  <c r="T37" i="177" s="1"/>
  <c r="O34" i="177"/>
  <c r="U33" i="177"/>
  <c r="T33" i="177"/>
  <c r="N33" i="177"/>
  <c r="T32" i="177"/>
  <c r="S32" i="177"/>
  <c r="S33" i="177" s="1"/>
  <c r="S34" i="177" s="1"/>
  <c r="S31" i="177"/>
  <c r="R31" i="177"/>
  <c r="R30" i="177"/>
  <c r="Q30" i="177"/>
  <c r="Q31" i="177" s="1"/>
  <c r="Q32" i="177" s="1"/>
  <c r="Q33" i="177" s="1"/>
  <c r="Q34" i="177" s="1"/>
  <c r="Q29" i="177"/>
  <c r="P29" i="177"/>
  <c r="P30" i="177" s="1"/>
  <c r="P31" i="177" s="1"/>
  <c r="P32" i="177" s="1"/>
  <c r="P33" i="177" s="1"/>
  <c r="P34" i="177" s="1"/>
  <c r="P28" i="177"/>
  <c r="O28" i="177"/>
  <c r="O29" i="177" s="1"/>
  <c r="O30" i="177" s="1"/>
  <c r="O31" i="177" s="1"/>
  <c r="O32" i="177" s="1"/>
  <c r="O33" i="177" s="1"/>
  <c r="O27" i="177"/>
  <c r="N27" i="177"/>
  <c r="N26" i="177"/>
  <c r="M14" i="177"/>
  <c r="L14" i="177"/>
  <c r="L24" i="177" s="1"/>
  <c r="K14" i="177"/>
  <c r="K30" i="177" s="1"/>
  <c r="J14" i="177"/>
  <c r="J29" i="177" s="1"/>
  <c r="I14" i="177"/>
  <c r="I28" i="177" s="1"/>
  <c r="H14" i="177"/>
  <c r="G14" i="177"/>
  <c r="F14" i="177"/>
  <c r="E14" i="177"/>
  <c r="E18" i="177" s="1"/>
  <c r="D14" i="177"/>
  <c r="U14" i="112"/>
  <c r="W99" i="1"/>
  <c r="W329" i="1" s="1"/>
  <c r="W36" i="173"/>
  <c r="W37" i="173" s="1"/>
  <c r="W35" i="173"/>
  <c r="W36" i="172"/>
  <c r="W37" i="172" s="1"/>
  <c r="W35" i="172"/>
  <c r="O34" i="20"/>
  <c r="O34" i="63"/>
  <c r="O34" i="62"/>
  <c r="P35" i="62"/>
  <c r="U35" i="62"/>
  <c r="U36" i="62"/>
  <c r="U35" i="122"/>
  <c r="U36" i="122"/>
  <c r="U35" i="121"/>
  <c r="U36" i="121"/>
  <c r="U35" i="108"/>
  <c r="U36" i="108"/>
  <c r="U35" i="107"/>
  <c r="U36" i="107"/>
  <c r="W36" i="136"/>
  <c r="W35" i="136"/>
  <c r="W35" i="90"/>
  <c r="Q36" i="90"/>
  <c r="P35" i="83"/>
  <c r="O34" i="82"/>
  <c r="O34" i="92"/>
  <c r="W36" i="58"/>
  <c r="W35" i="58"/>
  <c r="O34" i="87"/>
  <c r="O34" i="45"/>
  <c r="O34" i="44"/>
  <c r="O34" i="37"/>
  <c r="O34" i="11"/>
  <c r="Q36" i="35"/>
  <c r="Q36" i="34"/>
  <c r="P35" i="34"/>
  <c r="O34" i="32"/>
  <c r="Q36" i="55"/>
  <c r="C36" i="55" s="1"/>
  <c r="Q36" i="54"/>
  <c r="Q36" i="52"/>
  <c r="C36" i="52" s="1"/>
  <c r="U35" i="51"/>
  <c r="U36" i="51"/>
  <c r="P35" i="51"/>
  <c r="X36" i="7"/>
  <c r="X49" i="7" s="1"/>
  <c r="U35" i="7"/>
  <c r="U36" i="7"/>
  <c r="V34" i="174"/>
  <c r="V45" i="174" s="1"/>
  <c r="U34" i="174"/>
  <c r="U35" i="174" s="1"/>
  <c r="U36" i="174" s="1"/>
  <c r="U37" i="174" s="1"/>
  <c r="T34" i="174"/>
  <c r="T35" i="174" s="1"/>
  <c r="T36" i="174" s="1"/>
  <c r="T37" i="174" s="1"/>
  <c r="O34" i="174"/>
  <c r="U33" i="174"/>
  <c r="T33" i="174"/>
  <c r="N33" i="174"/>
  <c r="T32" i="174"/>
  <c r="S32" i="174"/>
  <c r="S33" i="174" s="1"/>
  <c r="S34" i="174" s="1"/>
  <c r="S35" i="174" s="1"/>
  <c r="S36" i="174" s="1"/>
  <c r="S37" i="174" s="1"/>
  <c r="S31" i="174"/>
  <c r="R31" i="174"/>
  <c r="R32" i="174" s="1"/>
  <c r="R33" i="174" s="1"/>
  <c r="R34" i="174" s="1"/>
  <c r="R35" i="174" s="1"/>
  <c r="R30" i="174"/>
  <c r="Q30" i="174"/>
  <c r="Q31" i="174" s="1"/>
  <c r="Q32" i="174" s="1"/>
  <c r="Q33" i="174" s="1"/>
  <c r="Q34" i="174" s="1"/>
  <c r="Q29" i="174"/>
  <c r="P29" i="174"/>
  <c r="P30" i="174" s="1"/>
  <c r="P31" i="174" s="1"/>
  <c r="P32" i="174" s="1"/>
  <c r="P33" i="174" s="1"/>
  <c r="P34" i="174" s="1"/>
  <c r="P28" i="174"/>
  <c r="O28" i="174"/>
  <c r="O29" i="174" s="1"/>
  <c r="O30" i="174" s="1"/>
  <c r="O31" i="174" s="1"/>
  <c r="O32" i="174" s="1"/>
  <c r="O33" i="174" s="1"/>
  <c r="O27" i="174"/>
  <c r="N27" i="174"/>
  <c r="N28" i="174" s="1"/>
  <c r="N29" i="174" s="1"/>
  <c r="N30" i="174" s="1"/>
  <c r="N31" i="174" s="1"/>
  <c r="N32" i="174" s="1"/>
  <c r="N26" i="174"/>
  <c r="M32" i="174"/>
  <c r="L25" i="174"/>
  <c r="L26" i="174" s="1"/>
  <c r="L27" i="174" s="1"/>
  <c r="L28" i="174" s="1"/>
  <c r="L29" i="174" s="1"/>
  <c r="L30" i="174" s="1"/>
  <c r="K30" i="174"/>
  <c r="I28" i="174"/>
  <c r="H20" i="174"/>
  <c r="G19" i="174"/>
  <c r="E17" i="174"/>
  <c r="C7" i="170"/>
  <c r="C7" i="171"/>
  <c r="A7" i="171"/>
  <c r="A7" i="170"/>
  <c r="V34" i="173"/>
  <c r="V45" i="173" s="1"/>
  <c r="U34" i="173"/>
  <c r="U35" i="173" s="1"/>
  <c r="U36" i="173" s="1"/>
  <c r="U37" i="173" s="1"/>
  <c r="T34" i="173"/>
  <c r="T35" i="173" s="1"/>
  <c r="T36" i="173" s="1"/>
  <c r="T37" i="173" s="1"/>
  <c r="O34" i="173"/>
  <c r="U33" i="173"/>
  <c r="T33" i="173"/>
  <c r="N33" i="173"/>
  <c r="T32" i="173"/>
  <c r="S32" i="173"/>
  <c r="S33" i="173" s="1"/>
  <c r="S34" i="173" s="1"/>
  <c r="S35" i="173" s="1"/>
  <c r="S36" i="173" s="1"/>
  <c r="S37" i="173" s="1"/>
  <c r="S31" i="173"/>
  <c r="R31" i="173"/>
  <c r="R32" i="173" s="1"/>
  <c r="R33" i="173" s="1"/>
  <c r="R34" i="173" s="1"/>
  <c r="R35" i="173" s="1"/>
  <c r="R30" i="173"/>
  <c r="Q30" i="173"/>
  <c r="Q31" i="173" s="1"/>
  <c r="Q32" i="173" s="1"/>
  <c r="Q33" i="173" s="1"/>
  <c r="Q34" i="173" s="1"/>
  <c r="Q29" i="173"/>
  <c r="P29" i="173"/>
  <c r="P28" i="173"/>
  <c r="O28" i="173"/>
  <c r="O29" i="173" s="1"/>
  <c r="O30" i="173" s="1"/>
  <c r="O31" i="173" s="1"/>
  <c r="O32" i="173" s="1"/>
  <c r="O33" i="173" s="1"/>
  <c r="O27" i="173"/>
  <c r="N27" i="173"/>
  <c r="N28" i="173" s="1"/>
  <c r="N29" i="173" s="1"/>
  <c r="N30" i="173" s="1"/>
  <c r="N31" i="173" s="1"/>
  <c r="N32" i="173" s="1"/>
  <c r="N26" i="173"/>
  <c r="L31" i="173"/>
  <c r="K24" i="173"/>
  <c r="K25" i="173" s="1"/>
  <c r="K26" i="173" s="1"/>
  <c r="K27" i="173" s="1"/>
  <c r="K28" i="173" s="1"/>
  <c r="K29" i="173" s="1"/>
  <c r="G20" i="173"/>
  <c r="G21" i="173" s="1"/>
  <c r="G22" i="173" s="1"/>
  <c r="G23" i="173" s="1"/>
  <c r="G24" i="173" s="1"/>
  <c r="G25" i="173" s="1"/>
  <c r="E17" i="173"/>
  <c r="D17" i="173"/>
  <c r="V34" i="172"/>
  <c r="V45" i="172" s="1"/>
  <c r="U34" i="172"/>
  <c r="U35" i="172" s="1"/>
  <c r="U36" i="172" s="1"/>
  <c r="U37" i="172" s="1"/>
  <c r="T34" i="172"/>
  <c r="T35" i="172" s="1"/>
  <c r="T36" i="172" s="1"/>
  <c r="T37" i="172" s="1"/>
  <c r="O34" i="172"/>
  <c r="U33" i="172"/>
  <c r="T33" i="172"/>
  <c r="N33" i="172"/>
  <c r="T32" i="172"/>
  <c r="S32" i="172"/>
  <c r="S33" i="172" s="1"/>
  <c r="S34" i="172" s="1"/>
  <c r="S35" i="172" s="1"/>
  <c r="S36" i="172" s="1"/>
  <c r="S37" i="172" s="1"/>
  <c r="S31" i="172"/>
  <c r="R31" i="172"/>
  <c r="R32" i="172" s="1"/>
  <c r="R33" i="172" s="1"/>
  <c r="R34" i="172" s="1"/>
  <c r="R35" i="172" s="1"/>
  <c r="R30" i="172"/>
  <c r="Q30" i="172"/>
  <c r="Q31" i="172" s="1"/>
  <c r="Q32" i="172" s="1"/>
  <c r="Q33" i="172" s="1"/>
  <c r="Q34" i="172" s="1"/>
  <c r="Q29" i="172"/>
  <c r="P29" i="172"/>
  <c r="P30" i="172" s="1"/>
  <c r="P31" i="172" s="1"/>
  <c r="P32" i="172" s="1"/>
  <c r="P33" i="172" s="1"/>
  <c r="P34" i="172" s="1"/>
  <c r="P28" i="172"/>
  <c r="O28" i="172"/>
  <c r="O29" i="172" s="1"/>
  <c r="O30" i="172" s="1"/>
  <c r="O31" i="172" s="1"/>
  <c r="O32" i="172" s="1"/>
  <c r="O33" i="172" s="1"/>
  <c r="O27" i="172"/>
  <c r="N27" i="172"/>
  <c r="N28" i="172" s="1"/>
  <c r="N29" i="172" s="1"/>
  <c r="N30" i="172" s="1"/>
  <c r="N31" i="172" s="1"/>
  <c r="N32" i="172" s="1"/>
  <c r="N26" i="172"/>
  <c r="K24" i="172"/>
  <c r="K25" i="172" s="1"/>
  <c r="K26" i="172" s="1"/>
  <c r="K27" i="172" s="1"/>
  <c r="K28" i="172" s="1"/>
  <c r="K29" i="172" s="1"/>
  <c r="I28" i="172"/>
  <c r="G20" i="172"/>
  <c r="G21" i="172" s="1"/>
  <c r="G22" i="172" s="1"/>
  <c r="G23" i="172" s="1"/>
  <c r="G24" i="172" s="1"/>
  <c r="G25" i="172" s="1"/>
  <c r="E24" i="172"/>
  <c r="D23" i="172"/>
  <c r="X36" i="61"/>
  <c r="X42" i="61" s="1"/>
  <c r="X14" i="168"/>
  <c r="V34" i="171"/>
  <c r="V44" i="171" s="1"/>
  <c r="U34" i="171"/>
  <c r="U35" i="171" s="1"/>
  <c r="U36" i="171" s="1"/>
  <c r="U37" i="171" s="1"/>
  <c r="T34" i="171"/>
  <c r="O34" i="171"/>
  <c r="U33" i="171"/>
  <c r="T33" i="171"/>
  <c r="N33" i="171"/>
  <c r="T32" i="171"/>
  <c r="S32" i="171"/>
  <c r="S33" i="171" s="1"/>
  <c r="S34" i="171" s="1"/>
  <c r="S35" i="171" s="1"/>
  <c r="S36" i="171" s="1"/>
  <c r="S37" i="171" s="1"/>
  <c r="S31" i="171"/>
  <c r="R31" i="171"/>
  <c r="R32" i="171" s="1"/>
  <c r="R33" i="171" s="1"/>
  <c r="R34" i="171" s="1"/>
  <c r="R35" i="171" s="1"/>
  <c r="R30" i="171"/>
  <c r="Q30" i="171"/>
  <c r="Q31" i="171" s="1"/>
  <c r="Q32" i="171" s="1"/>
  <c r="Q33" i="171" s="1"/>
  <c r="Q34" i="171" s="1"/>
  <c r="Q29" i="171"/>
  <c r="P29" i="171"/>
  <c r="P30" i="171" s="1"/>
  <c r="P31" i="171" s="1"/>
  <c r="P32" i="171" s="1"/>
  <c r="P33" i="171" s="1"/>
  <c r="P34" i="171" s="1"/>
  <c r="P28" i="171"/>
  <c r="O28" i="171"/>
  <c r="O29" i="171" s="1"/>
  <c r="O30" i="171" s="1"/>
  <c r="O31" i="171" s="1"/>
  <c r="O32" i="171" s="1"/>
  <c r="O33" i="171" s="1"/>
  <c r="O27" i="171"/>
  <c r="N27" i="171"/>
  <c r="N28" i="171" s="1"/>
  <c r="N29" i="171" s="1"/>
  <c r="N30" i="171" s="1"/>
  <c r="N31" i="171" s="1"/>
  <c r="N32" i="171" s="1"/>
  <c r="N26" i="171"/>
  <c r="M25" i="171"/>
  <c r="L24" i="171"/>
  <c r="K24" i="171"/>
  <c r="K25" i="171" s="1"/>
  <c r="K26" i="171" s="1"/>
  <c r="K27" i="171" s="1"/>
  <c r="K28" i="171" s="1"/>
  <c r="K29" i="171" s="1"/>
  <c r="J22" i="171"/>
  <c r="I28" i="171"/>
  <c r="F25" i="171"/>
  <c r="V34" i="170"/>
  <c r="V44" i="170" s="1"/>
  <c r="U34" i="170"/>
  <c r="U35" i="170" s="1"/>
  <c r="U36" i="170" s="1"/>
  <c r="U37" i="170" s="1"/>
  <c r="T34" i="170"/>
  <c r="T35" i="170" s="1"/>
  <c r="T36" i="170" s="1"/>
  <c r="T37" i="170" s="1"/>
  <c r="O34" i="170"/>
  <c r="U33" i="170"/>
  <c r="T33" i="170"/>
  <c r="N33" i="170"/>
  <c r="T32" i="170"/>
  <c r="S32" i="170"/>
  <c r="S33" i="170" s="1"/>
  <c r="S34" i="170" s="1"/>
  <c r="S35" i="170" s="1"/>
  <c r="S31" i="170"/>
  <c r="R31" i="170"/>
  <c r="R32" i="170" s="1"/>
  <c r="R33" i="170" s="1"/>
  <c r="R34" i="170" s="1"/>
  <c r="R35" i="170" s="1"/>
  <c r="R36" i="170" s="1"/>
  <c r="R30" i="170"/>
  <c r="Q30" i="170"/>
  <c r="Q29" i="170"/>
  <c r="P29" i="170"/>
  <c r="P30" i="170" s="1"/>
  <c r="P31" i="170" s="1"/>
  <c r="P32" i="170" s="1"/>
  <c r="P33" i="170" s="1"/>
  <c r="P34" i="170" s="1"/>
  <c r="P28" i="170"/>
  <c r="O28" i="170"/>
  <c r="O29" i="170" s="1"/>
  <c r="O30" i="170" s="1"/>
  <c r="O31" i="170" s="1"/>
  <c r="O32" i="170" s="1"/>
  <c r="O33" i="170" s="1"/>
  <c r="O27" i="170"/>
  <c r="N27" i="170"/>
  <c r="N28" i="170" s="1"/>
  <c r="N29" i="170" s="1"/>
  <c r="N30" i="170" s="1"/>
  <c r="N31" i="170" s="1"/>
  <c r="N32" i="170" s="1"/>
  <c r="N26" i="170"/>
  <c r="L31" i="170"/>
  <c r="K24" i="170"/>
  <c r="K25" i="170" s="1"/>
  <c r="K26" i="170" s="1"/>
  <c r="K27" i="170" s="1"/>
  <c r="K28" i="170" s="1"/>
  <c r="K29" i="170" s="1"/>
  <c r="J23" i="170"/>
  <c r="J24" i="170" s="1"/>
  <c r="J25" i="170" s="1"/>
  <c r="J26" i="170" s="1"/>
  <c r="J27" i="170" s="1"/>
  <c r="J28" i="170" s="1"/>
  <c r="H21" i="170"/>
  <c r="H22" i="170" s="1"/>
  <c r="H23" i="170" s="1"/>
  <c r="H24" i="170" s="1"/>
  <c r="H25" i="170" s="1"/>
  <c r="H26" i="170" s="1"/>
  <c r="F18" i="170"/>
  <c r="E24" i="170"/>
  <c r="D16" i="170"/>
  <c r="C16" i="170" s="1"/>
  <c r="V34" i="169"/>
  <c r="V45" i="169" s="1"/>
  <c r="U34" i="169"/>
  <c r="U35" i="169" s="1"/>
  <c r="U36" i="169" s="1"/>
  <c r="U37" i="169" s="1"/>
  <c r="O34" i="169"/>
  <c r="U33" i="169"/>
  <c r="T33" i="169"/>
  <c r="T34" i="169" s="1"/>
  <c r="T35" i="169" s="1"/>
  <c r="T36" i="169" s="1"/>
  <c r="T37" i="169" s="1"/>
  <c r="N33" i="169"/>
  <c r="T32" i="169"/>
  <c r="S32" i="169"/>
  <c r="S33" i="169" s="1"/>
  <c r="S31" i="169"/>
  <c r="R31" i="169"/>
  <c r="R30" i="169"/>
  <c r="Q30" i="169"/>
  <c r="Q29" i="169"/>
  <c r="P29" i="169"/>
  <c r="P30" i="169" s="1"/>
  <c r="P31" i="169" s="1"/>
  <c r="P32" i="169" s="1"/>
  <c r="P33" i="169" s="1"/>
  <c r="P34" i="169" s="1"/>
  <c r="P28" i="169"/>
  <c r="O28" i="169"/>
  <c r="O29" i="169" s="1"/>
  <c r="O30" i="169" s="1"/>
  <c r="O31" i="169" s="1"/>
  <c r="O32" i="169" s="1"/>
  <c r="O33" i="169" s="1"/>
  <c r="O27" i="169"/>
  <c r="N27" i="169"/>
  <c r="N26" i="169"/>
  <c r="M32" i="169"/>
  <c r="I22" i="169"/>
  <c r="X45" i="164"/>
  <c r="X45" i="104"/>
  <c r="V34" i="168"/>
  <c r="V48" i="168" s="1"/>
  <c r="U34" i="168"/>
  <c r="U35" i="168" s="1"/>
  <c r="U36" i="168" s="1"/>
  <c r="U37" i="168" s="1"/>
  <c r="T34" i="168"/>
  <c r="T35" i="168" s="1"/>
  <c r="T36" i="168" s="1"/>
  <c r="T37" i="168" s="1"/>
  <c r="O34" i="168"/>
  <c r="U33" i="168"/>
  <c r="T33" i="168"/>
  <c r="N33" i="168"/>
  <c r="T32" i="168"/>
  <c r="S32" i="168"/>
  <c r="S33" i="168" s="1"/>
  <c r="S34" i="168" s="1"/>
  <c r="S35" i="168" s="1"/>
  <c r="S36" i="168" s="1"/>
  <c r="S37" i="168" s="1"/>
  <c r="S31" i="168"/>
  <c r="R31" i="168"/>
  <c r="R32" i="168" s="1"/>
  <c r="R33" i="168" s="1"/>
  <c r="R34" i="168" s="1"/>
  <c r="R35" i="168" s="1"/>
  <c r="R30" i="168"/>
  <c r="Q30" i="168"/>
  <c r="Q31" i="168" s="1"/>
  <c r="Q32" i="168" s="1"/>
  <c r="Q33" i="168" s="1"/>
  <c r="Q34" i="168" s="1"/>
  <c r="Q29" i="168"/>
  <c r="P29" i="168"/>
  <c r="P30" i="168" s="1"/>
  <c r="P28" i="168"/>
  <c r="O28" i="168"/>
  <c r="O29" i="168" s="1"/>
  <c r="O30" i="168" s="1"/>
  <c r="O31" i="168" s="1"/>
  <c r="O32" i="168" s="1"/>
  <c r="O33" i="168" s="1"/>
  <c r="O27" i="168"/>
  <c r="N27" i="168"/>
  <c r="N28" i="168" s="1"/>
  <c r="N29" i="168" s="1"/>
  <c r="N30" i="168" s="1"/>
  <c r="N31" i="168" s="1"/>
  <c r="N32" i="168" s="1"/>
  <c r="N26" i="168"/>
  <c r="M32" i="168"/>
  <c r="L24" i="168"/>
  <c r="K30" i="168"/>
  <c r="H27" i="168"/>
  <c r="F19" i="168"/>
  <c r="F20" i="168" s="1"/>
  <c r="F21" i="168" s="1"/>
  <c r="F22" i="168" s="1"/>
  <c r="F23" i="168" s="1"/>
  <c r="F24" i="168" s="1"/>
  <c r="V34" i="167"/>
  <c r="V48" i="167" s="1"/>
  <c r="U34" i="167"/>
  <c r="U35" i="167" s="1"/>
  <c r="U36" i="167" s="1"/>
  <c r="U37" i="167" s="1"/>
  <c r="T34" i="167"/>
  <c r="T35" i="167" s="1"/>
  <c r="T36" i="167" s="1"/>
  <c r="T37" i="167" s="1"/>
  <c r="O34" i="167"/>
  <c r="U33" i="167"/>
  <c r="T33" i="167"/>
  <c r="N33" i="167"/>
  <c r="T32" i="167"/>
  <c r="S32" i="167"/>
  <c r="S33" i="167" s="1"/>
  <c r="S34" i="167" s="1"/>
  <c r="S35" i="167" s="1"/>
  <c r="S36" i="167" s="1"/>
  <c r="S37" i="167" s="1"/>
  <c r="S31" i="167"/>
  <c r="R31" i="167"/>
  <c r="R32" i="167" s="1"/>
  <c r="R33" i="167" s="1"/>
  <c r="R34" i="167" s="1"/>
  <c r="R35" i="167" s="1"/>
  <c r="R30" i="167"/>
  <c r="Q30" i="167"/>
  <c r="Q31" i="167" s="1"/>
  <c r="Q32" i="167" s="1"/>
  <c r="Q33" i="167" s="1"/>
  <c r="Q34" i="167" s="1"/>
  <c r="Q29" i="167"/>
  <c r="P29" i="167"/>
  <c r="P30" i="167" s="1"/>
  <c r="P31" i="167" s="1"/>
  <c r="P28" i="167"/>
  <c r="O28" i="167"/>
  <c r="O29" i="167" s="1"/>
  <c r="O27" i="167"/>
  <c r="N27" i="167"/>
  <c r="N28" i="167" s="1"/>
  <c r="N29" i="167" s="1"/>
  <c r="N30" i="167" s="1"/>
  <c r="N31" i="167" s="1"/>
  <c r="N32" i="167" s="1"/>
  <c r="N26" i="167"/>
  <c r="L31" i="167"/>
  <c r="K23" i="167"/>
  <c r="I21" i="167"/>
  <c r="H20" i="167"/>
  <c r="F18" i="167"/>
  <c r="V34" i="166"/>
  <c r="V46" i="166" s="1"/>
  <c r="U34" i="166"/>
  <c r="U35" i="166" s="1"/>
  <c r="U36" i="166" s="1"/>
  <c r="U37" i="166" s="1"/>
  <c r="T34" i="166"/>
  <c r="T35" i="166" s="1"/>
  <c r="T36" i="166" s="1"/>
  <c r="T37" i="166" s="1"/>
  <c r="O34" i="166"/>
  <c r="U33" i="166"/>
  <c r="T33" i="166"/>
  <c r="N33" i="166"/>
  <c r="T32" i="166"/>
  <c r="S32" i="166"/>
  <c r="S33" i="166" s="1"/>
  <c r="S34" i="166" s="1"/>
  <c r="S31" i="166"/>
  <c r="R31" i="166"/>
  <c r="R32" i="166" s="1"/>
  <c r="R33" i="166" s="1"/>
  <c r="R30" i="166"/>
  <c r="Q30" i="166"/>
  <c r="Q31" i="166" s="1"/>
  <c r="Q32" i="166" s="1"/>
  <c r="Q33" i="166" s="1"/>
  <c r="Q29" i="166"/>
  <c r="P29" i="166"/>
  <c r="P30" i="166" s="1"/>
  <c r="P28" i="166"/>
  <c r="O28" i="166"/>
  <c r="O29" i="166" s="1"/>
  <c r="O27" i="166"/>
  <c r="N27" i="166"/>
  <c r="N28" i="166" s="1"/>
  <c r="N26" i="166"/>
  <c r="L31" i="166"/>
  <c r="K24" i="166"/>
  <c r="K25" i="166" s="1"/>
  <c r="K26" i="166" s="1"/>
  <c r="K27" i="166" s="1"/>
  <c r="K28" i="166" s="1"/>
  <c r="K29" i="166" s="1"/>
  <c r="H21" i="166"/>
  <c r="H22" i="166" s="1"/>
  <c r="H23" i="166" s="1"/>
  <c r="H24" i="166" s="1"/>
  <c r="H25" i="166" s="1"/>
  <c r="H26" i="166" s="1"/>
  <c r="G26" i="166"/>
  <c r="F25" i="166"/>
  <c r="E17" i="166"/>
  <c r="V34" i="165"/>
  <c r="V45" i="165" s="1"/>
  <c r="U34" i="165"/>
  <c r="U35" i="165" s="1"/>
  <c r="U36" i="165" s="1"/>
  <c r="U37" i="165" s="1"/>
  <c r="T34" i="165"/>
  <c r="T35" i="165" s="1"/>
  <c r="T36" i="165" s="1"/>
  <c r="T37" i="165" s="1"/>
  <c r="O34" i="165"/>
  <c r="U33" i="165"/>
  <c r="T33" i="165"/>
  <c r="N33" i="165"/>
  <c r="T32" i="165"/>
  <c r="S32" i="165"/>
  <c r="S33" i="165" s="1"/>
  <c r="S34" i="165" s="1"/>
  <c r="S35" i="165" s="1"/>
  <c r="S36" i="165" s="1"/>
  <c r="S37" i="165" s="1"/>
  <c r="S31" i="165"/>
  <c r="R31" i="165"/>
  <c r="R32" i="165" s="1"/>
  <c r="R33" i="165" s="1"/>
  <c r="R34" i="165" s="1"/>
  <c r="R35" i="165" s="1"/>
  <c r="R30" i="165"/>
  <c r="Q30" i="165"/>
  <c r="Q31" i="165" s="1"/>
  <c r="Q32" i="165" s="1"/>
  <c r="Q33" i="165" s="1"/>
  <c r="Q34" i="165" s="1"/>
  <c r="Q29" i="165"/>
  <c r="P29" i="165"/>
  <c r="P30" i="165" s="1"/>
  <c r="P31" i="165" s="1"/>
  <c r="P32" i="165" s="1"/>
  <c r="P33" i="165" s="1"/>
  <c r="P34" i="165" s="1"/>
  <c r="P28" i="165"/>
  <c r="O28" i="165"/>
  <c r="O29" i="165" s="1"/>
  <c r="O30" i="165" s="1"/>
  <c r="O31" i="165" s="1"/>
  <c r="O32" i="165" s="1"/>
  <c r="O33" i="165" s="1"/>
  <c r="O27" i="165"/>
  <c r="N27" i="165"/>
  <c r="N28" i="165" s="1"/>
  <c r="N29" i="165" s="1"/>
  <c r="N30" i="165" s="1"/>
  <c r="N31" i="165" s="1"/>
  <c r="N32" i="165" s="1"/>
  <c r="N26" i="165"/>
  <c r="M25" i="165"/>
  <c r="L31" i="165"/>
  <c r="K24" i="165"/>
  <c r="K25" i="165" s="1"/>
  <c r="K26" i="165" s="1"/>
  <c r="K27" i="165" s="1"/>
  <c r="K28" i="165" s="1"/>
  <c r="K29" i="165" s="1"/>
  <c r="H27" i="165"/>
  <c r="G26" i="165"/>
  <c r="D16" i="165"/>
  <c r="C16" i="165" s="1"/>
  <c r="V34" i="164"/>
  <c r="V45" i="164" s="1"/>
  <c r="U34" i="164"/>
  <c r="U35" i="164" s="1"/>
  <c r="U36" i="164" s="1"/>
  <c r="U37" i="164" s="1"/>
  <c r="T34" i="164"/>
  <c r="T35" i="164" s="1"/>
  <c r="T36" i="164" s="1"/>
  <c r="T37" i="164" s="1"/>
  <c r="O34" i="164"/>
  <c r="U33" i="164"/>
  <c r="T33" i="164"/>
  <c r="N33" i="164"/>
  <c r="T32" i="164"/>
  <c r="S32" i="164"/>
  <c r="S33" i="164" s="1"/>
  <c r="S34" i="164" s="1"/>
  <c r="S35" i="164" s="1"/>
  <c r="S36" i="164" s="1"/>
  <c r="S37" i="164" s="1"/>
  <c r="S31" i="164"/>
  <c r="R31" i="164"/>
  <c r="R32" i="164" s="1"/>
  <c r="R33" i="164" s="1"/>
  <c r="R34" i="164" s="1"/>
  <c r="R35" i="164" s="1"/>
  <c r="R30" i="164"/>
  <c r="Q30" i="164"/>
  <c r="Q31" i="164" s="1"/>
  <c r="Q29" i="164"/>
  <c r="P29" i="164"/>
  <c r="P30" i="164" s="1"/>
  <c r="P31" i="164" s="1"/>
  <c r="P28" i="164"/>
  <c r="O28" i="164"/>
  <c r="O29" i="164" s="1"/>
  <c r="O30" i="164" s="1"/>
  <c r="O27" i="164"/>
  <c r="N27" i="164"/>
  <c r="N28" i="164" s="1"/>
  <c r="N29" i="164" s="1"/>
  <c r="N26" i="164"/>
  <c r="M32" i="164"/>
  <c r="L24" i="164"/>
  <c r="K30" i="164"/>
  <c r="J23" i="164"/>
  <c r="J24" i="164" s="1"/>
  <c r="J25" i="164" s="1"/>
  <c r="J26" i="164" s="1"/>
  <c r="J27" i="164" s="1"/>
  <c r="J28" i="164" s="1"/>
  <c r="I28" i="164"/>
  <c r="G26" i="164"/>
  <c r="E17" i="164"/>
  <c r="D17" i="164"/>
  <c r="X45" i="163"/>
  <c r="X45" i="162"/>
  <c r="V34" i="163"/>
  <c r="V45" i="163" s="1"/>
  <c r="U34" i="163"/>
  <c r="U35" i="163" s="1"/>
  <c r="U36" i="163" s="1"/>
  <c r="U37" i="163" s="1"/>
  <c r="T34" i="163"/>
  <c r="T35" i="163" s="1"/>
  <c r="T36" i="163" s="1"/>
  <c r="T37" i="163" s="1"/>
  <c r="O34" i="163"/>
  <c r="U33" i="163"/>
  <c r="T33" i="163"/>
  <c r="N33" i="163"/>
  <c r="T32" i="163"/>
  <c r="S32" i="163"/>
  <c r="S33" i="163" s="1"/>
  <c r="S34" i="163" s="1"/>
  <c r="S35" i="163" s="1"/>
  <c r="S36" i="163" s="1"/>
  <c r="S37" i="163" s="1"/>
  <c r="S31" i="163"/>
  <c r="R31" i="163"/>
  <c r="R32" i="163" s="1"/>
  <c r="R33" i="163" s="1"/>
  <c r="R34" i="163" s="1"/>
  <c r="R35" i="163" s="1"/>
  <c r="R30" i="163"/>
  <c r="Q30" i="163"/>
  <c r="Q31" i="163" s="1"/>
  <c r="Q32" i="163" s="1"/>
  <c r="Q33" i="163" s="1"/>
  <c r="Q34" i="163" s="1"/>
  <c r="Q29" i="163"/>
  <c r="P29" i="163"/>
  <c r="P30" i="163" s="1"/>
  <c r="P31" i="163" s="1"/>
  <c r="P32" i="163" s="1"/>
  <c r="P33" i="163" s="1"/>
  <c r="P34" i="163" s="1"/>
  <c r="P28" i="163"/>
  <c r="O28" i="163"/>
  <c r="O29" i="163" s="1"/>
  <c r="O30" i="163" s="1"/>
  <c r="O31" i="163" s="1"/>
  <c r="O32" i="163" s="1"/>
  <c r="O33" i="163" s="1"/>
  <c r="O27" i="163"/>
  <c r="N27" i="163"/>
  <c r="N28" i="163" s="1"/>
  <c r="N29" i="163" s="1"/>
  <c r="N30" i="163" s="1"/>
  <c r="N31" i="163" s="1"/>
  <c r="N32" i="163" s="1"/>
  <c r="N26" i="163"/>
  <c r="M32" i="163"/>
  <c r="K24" i="163"/>
  <c r="K25" i="163" s="1"/>
  <c r="K26" i="163" s="1"/>
  <c r="K27" i="163" s="1"/>
  <c r="K28" i="163" s="1"/>
  <c r="K29" i="163" s="1"/>
  <c r="J22" i="163"/>
  <c r="G26" i="163"/>
  <c r="E17" i="163"/>
  <c r="V34" i="162"/>
  <c r="V45" i="162" s="1"/>
  <c r="U34" i="162"/>
  <c r="U35" i="162" s="1"/>
  <c r="U36" i="162" s="1"/>
  <c r="U37" i="162" s="1"/>
  <c r="T34" i="162"/>
  <c r="T35" i="162" s="1"/>
  <c r="T36" i="162" s="1"/>
  <c r="T37" i="162" s="1"/>
  <c r="O34" i="162"/>
  <c r="U33" i="162"/>
  <c r="T33" i="162"/>
  <c r="N33" i="162"/>
  <c r="T32" i="162"/>
  <c r="S32" i="162"/>
  <c r="S33" i="162" s="1"/>
  <c r="S31" i="162"/>
  <c r="R31" i="162"/>
  <c r="R32" i="162" s="1"/>
  <c r="R33" i="162" s="1"/>
  <c r="R34" i="162" s="1"/>
  <c r="R35" i="162" s="1"/>
  <c r="R30" i="162"/>
  <c r="Q30" i="162"/>
  <c r="Q29" i="162"/>
  <c r="P29" i="162"/>
  <c r="P30" i="162" s="1"/>
  <c r="P31" i="162" s="1"/>
  <c r="P32" i="162" s="1"/>
  <c r="P33" i="162" s="1"/>
  <c r="P34" i="162" s="1"/>
  <c r="P28" i="162"/>
  <c r="O28" i="162"/>
  <c r="O29" i="162" s="1"/>
  <c r="O30" i="162" s="1"/>
  <c r="O31" i="162" s="1"/>
  <c r="O32" i="162" s="1"/>
  <c r="O33" i="162" s="1"/>
  <c r="O27" i="162"/>
  <c r="N27" i="162"/>
  <c r="N28" i="162" s="1"/>
  <c r="N29" i="162" s="1"/>
  <c r="N30" i="162" s="1"/>
  <c r="N31" i="162" s="1"/>
  <c r="N32" i="162" s="1"/>
  <c r="N26" i="162"/>
  <c r="M25" i="162"/>
  <c r="J22" i="162"/>
  <c r="H21" i="162"/>
  <c r="H22" i="162" s="1"/>
  <c r="H23" i="162" s="1"/>
  <c r="H24" i="162" s="1"/>
  <c r="H25" i="162" s="1"/>
  <c r="H26" i="162" s="1"/>
  <c r="G20" i="162"/>
  <c r="G21" i="162" s="1"/>
  <c r="G22" i="162" s="1"/>
  <c r="G23" i="162" s="1"/>
  <c r="G24" i="162" s="1"/>
  <c r="G25" i="162" s="1"/>
  <c r="E18" i="162"/>
  <c r="E19" i="162" s="1"/>
  <c r="E20" i="162" s="1"/>
  <c r="E21" i="162" s="1"/>
  <c r="E22" i="162" s="1"/>
  <c r="E23" i="162" s="1"/>
  <c r="V34" i="161"/>
  <c r="V50" i="161" s="1"/>
  <c r="U34" i="161"/>
  <c r="U35" i="161" s="1"/>
  <c r="U36" i="161" s="1"/>
  <c r="U37" i="161" s="1"/>
  <c r="T34" i="161"/>
  <c r="T35" i="161" s="1"/>
  <c r="T36" i="161" s="1"/>
  <c r="T37" i="161" s="1"/>
  <c r="O34" i="161"/>
  <c r="U33" i="161"/>
  <c r="T33" i="161"/>
  <c r="N33" i="161"/>
  <c r="T32" i="161"/>
  <c r="S32" i="161"/>
  <c r="S33" i="161" s="1"/>
  <c r="S34" i="161" s="1"/>
  <c r="S35" i="161" s="1"/>
  <c r="S36" i="161" s="1"/>
  <c r="S37" i="161" s="1"/>
  <c r="C37" i="161" s="1"/>
  <c r="S31" i="161"/>
  <c r="R31" i="161"/>
  <c r="R32" i="161" s="1"/>
  <c r="R33" i="161" s="1"/>
  <c r="R34" i="161" s="1"/>
  <c r="R35" i="161" s="1"/>
  <c r="R30" i="161"/>
  <c r="Q30" i="161"/>
  <c r="Q31" i="161" s="1"/>
  <c r="Q32" i="161" s="1"/>
  <c r="Q33" i="161" s="1"/>
  <c r="Q34" i="161" s="1"/>
  <c r="Q29" i="161"/>
  <c r="P29" i="161"/>
  <c r="P30" i="161" s="1"/>
  <c r="P31" i="161" s="1"/>
  <c r="P32" i="161" s="1"/>
  <c r="P33" i="161" s="1"/>
  <c r="P34" i="161" s="1"/>
  <c r="P28" i="161"/>
  <c r="O28" i="161"/>
  <c r="O27" i="161"/>
  <c r="N27" i="161"/>
  <c r="N28" i="161" s="1"/>
  <c r="N29" i="161" s="1"/>
  <c r="N30" i="161" s="1"/>
  <c r="N31" i="161" s="1"/>
  <c r="N32" i="161" s="1"/>
  <c r="N26" i="161"/>
  <c r="M32" i="161"/>
  <c r="L24" i="161"/>
  <c r="I21" i="161"/>
  <c r="H27" i="161"/>
  <c r="D16" i="161"/>
  <c r="C16" i="161" s="1"/>
  <c r="X14" i="159"/>
  <c r="X14" i="160"/>
  <c r="U34" i="160"/>
  <c r="U35" i="160" s="1"/>
  <c r="U36" i="160" s="1"/>
  <c r="U37" i="160" s="1"/>
  <c r="T34" i="160"/>
  <c r="T35" i="160" s="1"/>
  <c r="T36" i="160" s="1"/>
  <c r="T37" i="160" s="1"/>
  <c r="O34" i="160"/>
  <c r="U33" i="160"/>
  <c r="T33" i="160"/>
  <c r="N33" i="160"/>
  <c r="T32" i="160"/>
  <c r="S32" i="160"/>
  <c r="S33" i="160" s="1"/>
  <c r="S34" i="160" s="1"/>
  <c r="S35" i="160" s="1"/>
  <c r="S36" i="160" s="1"/>
  <c r="S37" i="160" s="1"/>
  <c r="S31" i="160"/>
  <c r="R31" i="160"/>
  <c r="R32" i="160" s="1"/>
  <c r="R33" i="160" s="1"/>
  <c r="R34" i="160" s="1"/>
  <c r="R35" i="160" s="1"/>
  <c r="R30" i="160"/>
  <c r="Q30" i="160"/>
  <c r="Q29" i="160"/>
  <c r="P29" i="160"/>
  <c r="P30" i="160" s="1"/>
  <c r="P31" i="160" s="1"/>
  <c r="P32" i="160" s="1"/>
  <c r="P33" i="160" s="1"/>
  <c r="P34" i="160" s="1"/>
  <c r="P28" i="160"/>
  <c r="O28" i="160"/>
  <c r="O29" i="160" s="1"/>
  <c r="O30" i="160" s="1"/>
  <c r="O31" i="160" s="1"/>
  <c r="O32" i="160" s="1"/>
  <c r="O33" i="160" s="1"/>
  <c r="O27" i="160"/>
  <c r="N27" i="160"/>
  <c r="N28" i="160" s="1"/>
  <c r="N29" i="160" s="1"/>
  <c r="N30" i="160" s="1"/>
  <c r="N31" i="160" s="1"/>
  <c r="N32" i="160" s="1"/>
  <c r="N26" i="160"/>
  <c r="L31" i="160"/>
  <c r="J29" i="160"/>
  <c r="G20" i="160"/>
  <c r="G21" i="160" s="1"/>
  <c r="G22" i="160" s="1"/>
  <c r="G23" i="160" s="1"/>
  <c r="G24" i="160" s="1"/>
  <c r="G25" i="160" s="1"/>
  <c r="D17" i="160"/>
  <c r="U34" i="159"/>
  <c r="U35" i="159" s="1"/>
  <c r="U36" i="159" s="1"/>
  <c r="U37" i="159" s="1"/>
  <c r="T34" i="159"/>
  <c r="O34" i="159"/>
  <c r="U33" i="159"/>
  <c r="T33" i="159"/>
  <c r="N33" i="159"/>
  <c r="T32" i="159"/>
  <c r="S32" i="159"/>
  <c r="S33" i="159" s="1"/>
  <c r="S34" i="159" s="1"/>
  <c r="S35" i="159" s="1"/>
  <c r="S31" i="159"/>
  <c r="R31" i="159"/>
  <c r="R32" i="159" s="1"/>
  <c r="R33" i="159" s="1"/>
  <c r="R34" i="159" s="1"/>
  <c r="R35" i="159" s="1"/>
  <c r="R36" i="159" s="1"/>
  <c r="R30" i="159"/>
  <c r="Q30" i="159"/>
  <c r="Q29" i="159"/>
  <c r="P29" i="159"/>
  <c r="P30" i="159" s="1"/>
  <c r="P31" i="159" s="1"/>
  <c r="P32" i="159" s="1"/>
  <c r="P33" i="159" s="1"/>
  <c r="P34" i="159" s="1"/>
  <c r="P28" i="159"/>
  <c r="O28" i="159"/>
  <c r="O29" i="159" s="1"/>
  <c r="O30" i="159" s="1"/>
  <c r="O31" i="159" s="1"/>
  <c r="O32" i="159" s="1"/>
  <c r="O33" i="159" s="1"/>
  <c r="O27" i="159"/>
  <c r="N27" i="159"/>
  <c r="N28" i="159" s="1"/>
  <c r="N29" i="159" s="1"/>
  <c r="N30" i="159" s="1"/>
  <c r="N31" i="159" s="1"/>
  <c r="N32" i="159" s="1"/>
  <c r="N26" i="159"/>
  <c r="L25" i="159"/>
  <c r="L26" i="159" s="1"/>
  <c r="L27" i="159" s="1"/>
  <c r="L28" i="159" s="1"/>
  <c r="L29" i="159" s="1"/>
  <c r="L30" i="159" s="1"/>
  <c r="J22" i="159"/>
  <c r="D17" i="159"/>
  <c r="D18" i="159" s="1"/>
  <c r="U35" i="133"/>
  <c r="U36" i="133"/>
  <c r="X46" i="158"/>
  <c r="V34" i="158"/>
  <c r="V46" i="158" s="1"/>
  <c r="U34" i="158"/>
  <c r="U35" i="158" s="1"/>
  <c r="U36" i="158" s="1"/>
  <c r="U37" i="158" s="1"/>
  <c r="T34" i="158"/>
  <c r="T35" i="158" s="1"/>
  <c r="T36" i="158" s="1"/>
  <c r="T37" i="158" s="1"/>
  <c r="O34" i="158"/>
  <c r="U33" i="158"/>
  <c r="T33" i="158"/>
  <c r="N33" i="158"/>
  <c r="T32" i="158"/>
  <c r="S32" i="158"/>
  <c r="S33" i="158" s="1"/>
  <c r="S34" i="158" s="1"/>
  <c r="S35" i="158" s="1"/>
  <c r="S36" i="158" s="1"/>
  <c r="S37" i="158" s="1"/>
  <c r="S31" i="158"/>
  <c r="R31" i="158"/>
  <c r="R32" i="158" s="1"/>
  <c r="R33" i="158" s="1"/>
  <c r="R34" i="158" s="1"/>
  <c r="R35" i="158" s="1"/>
  <c r="R30" i="158"/>
  <c r="Q30" i="158"/>
  <c r="Q31" i="158" s="1"/>
  <c r="Q32" i="158" s="1"/>
  <c r="Q33" i="158" s="1"/>
  <c r="Q34" i="158" s="1"/>
  <c r="Q29" i="158"/>
  <c r="P29" i="158"/>
  <c r="P30" i="158" s="1"/>
  <c r="P31" i="158" s="1"/>
  <c r="P32" i="158" s="1"/>
  <c r="P33" i="158" s="1"/>
  <c r="P34" i="158" s="1"/>
  <c r="P28" i="158"/>
  <c r="O28" i="158"/>
  <c r="O29" i="158" s="1"/>
  <c r="O30" i="158" s="1"/>
  <c r="O31" i="158" s="1"/>
  <c r="O32" i="158" s="1"/>
  <c r="O33" i="158" s="1"/>
  <c r="O27" i="158"/>
  <c r="N27" i="158"/>
  <c r="N28" i="158" s="1"/>
  <c r="N29" i="158" s="1"/>
  <c r="N30" i="158" s="1"/>
  <c r="N31" i="158" s="1"/>
  <c r="N32" i="158" s="1"/>
  <c r="N26" i="158"/>
  <c r="M26" i="158"/>
  <c r="M27" i="158" s="1"/>
  <c r="M28" i="158" s="1"/>
  <c r="M29" i="158" s="1"/>
  <c r="M30" i="158" s="1"/>
  <c r="M31" i="158" s="1"/>
  <c r="J22" i="158"/>
  <c r="I22" i="158"/>
  <c r="I23" i="158" s="1"/>
  <c r="I24" i="158" s="1"/>
  <c r="I25" i="158" s="1"/>
  <c r="I26" i="158" s="1"/>
  <c r="I27" i="158" s="1"/>
  <c r="H27" i="158"/>
  <c r="E17" i="158"/>
  <c r="D23" i="158"/>
  <c r="V34" i="157"/>
  <c r="V46" i="157" s="1"/>
  <c r="U34" i="157"/>
  <c r="U35" i="157" s="1"/>
  <c r="U36" i="157" s="1"/>
  <c r="U37" i="157" s="1"/>
  <c r="T34" i="157"/>
  <c r="T35" i="157" s="1"/>
  <c r="T36" i="157" s="1"/>
  <c r="T37" i="157" s="1"/>
  <c r="O34" i="157"/>
  <c r="U33" i="157"/>
  <c r="T33" i="157"/>
  <c r="N33" i="157"/>
  <c r="T32" i="157"/>
  <c r="S32" i="157"/>
  <c r="S33" i="157" s="1"/>
  <c r="S34" i="157" s="1"/>
  <c r="S35" i="157" s="1"/>
  <c r="S36" i="157" s="1"/>
  <c r="S37" i="157" s="1"/>
  <c r="S31" i="157"/>
  <c r="R31" i="157"/>
  <c r="R32" i="157" s="1"/>
  <c r="R33" i="157" s="1"/>
  <c r="R34" i="157" s="1"/>
  <c r="R35" i="157" s="1"/>
  <c r="R36" i="157" s="1"/>
  <c r="R30" i="157"/>
  <c r="Q30" i="157"/>
  <c r="Q31" i="157" s="1"/>
  <c r="Q32" i="157" s="1"/>
  <c r="Q33" i="157" s="1"/>
  <c r="Q34" i="157" s="1"/>
  <c r="Q29" i="157"/>
  <c r="P29" i="157"/>
  <c r="P28" i="157"/>
  <c r="O28" i="157"/>
  <c r="O29" i="157" s="1"/>
  <c r="O30" i="157" s="1"/>
  <c r="O31" i="157" s="1"/>
  <c r="O32" i="157" s="1"/>
  <c r="O33" i="157" s="1"/>
  <c r="O27" i="157"/>
  <c r="N27" i="157"/>
  <c r="N28" i="157" s="1"/>
  <c r="N29" i="157" s="1"/>
  <c r="N30" i="157" s="1"/>
  <c r="N31" i="157" s="1"/>
  <c r="N32" i="157" s="1"/>
  <c r="N26" i="157"/>
  <c r="M26" i="157"/>
  <c r="M27" i="157" s="1"/>
  <c r="M28" i="157" s="1"/>
  <c r="L25" i="157"/>
  <c r="L26" i="157" s="1"/>
  <c r="L27" i="157" s="1"/>
  <c r="L28" i="157" s="1"/>
  <c r="L29" i="157" s="1"/>
  <c r="L30" i="157" s="1"/>
  <c r="H27" i="157"/>
  <c r="F19" i="157"/>
  <c r="F20" i="157" s="1"/>
  <c r="F21" i="157" s="1"/>
  <c r="F22" i="157" s="1"/>
  <c r="F23" i="157" s="1"/>
  <c r="F24" i="157" s="1"/>
  <c r="E17" i="157"/>
  <c r="D17" i="157"/>
  <c r="D18" i="157" s="1"/>
  <c r="D19" i="157" s="1"/>
  <c r="D20" i="157" s="1"/>
  <c r="D21" i="157" s="1"/>
  <c r="D22" i="157" s="1"/>
  <c r="AF192" i="1"/>
  <c r="X46" i="156"/>
  <c r="V34" i="156"/>
  <c r="V46" i="156" s="1"/>
  <c r="U34" i="156"/>
  <c r="U35" i="156" s="1"/>
  <c r="U36" i="156" s="1"/>
  <c r="U37" i="156" s="1"/>
  <c r="T34" i="156"/>
  <c r="T35" i="156" s="1"/>
  <c r="T36" i="156" s="1"/>
  <c r="T37" i="156" s="1"/>
  <c r="O34" i="156"/>
  <c r="U33" i="156"/>
  <c r="T33" i="156"/>
  <c r="N33" i="156"/>
  <c r="T32" i="156"/>
  <c r="S32" i="156"/>
  <c r="S33" i="156" s="1"/>
  <c r="S34" i="156" s="1"/>
  <c r="S35" i="156" s="1"/>
  <c r="S36" i="156" s="1"/>
  <c r="S37" i="156" s="1"/>
  <c r="S31" i="156"/>
  <c r="R31" i="156"/>
  <c r="R32" i="156" s="1"/>
  <c r="R33" i="156" s="1"/>
  <c r="R34" i="156" s="1"/>
  <c r="R35" i="156" s="1"/>
  <c r="R30" i="156"/>
  <c r="Q30" i="156"/>
  <c r="Q31" i="156" s="1"/>
  <c r="Q32" i="156" s="1"/>
  <c r="Q29" i="156"/>
  <c r="P29" i="156"/>
  <c r="P30" i="156" s="1"/>
  <c r="P31" i="156" s="1"/>
  <c r="P32" i="156" s="1"/>
  <c r="P33" i="156" s="1"/>
  <c r="P34" i="156" s="1"/>
  <c r="P28" i="156"/>
  <c r="O28" i="156"/>
  <c r="O29" i="156" s="1"/>
  <c r="O30" i="156" s="1"/>
  <c r="O31" i="156" s="1"/>
  <c r="O32" i="156" s="1"/>
  <c r="O33" i="156" s="1"/>
  <c r="O27" i="156"/>
  <c r="N27" i="156"/>
  <c r="N28" i="156" s="1"/>
  <c r="N29" i="156" s="1"/>
  <c r="N30" i="156" s="1"/>
  <c r="N31" i="156" s="1"/>
  <c r="N32" i="156" s="1"/>
  <c r="N26" i="156"/>
  <c r="L31" i="156"/>
  <c r="I28" i="156"/>
  <c r="G26" i="156"/>
  <c r="F18" i="156"/>
  <c r="E17" i="156"/>
  <c r="D17" i="156"/>
  <c r="X36" i="141"/>
  <c r="X48" i="141" s="1"/>
  <c r="W36" i="141"/>
  <c r="W37" i="141" s="1"/>
  <c r="W35" i="141"/>
  <c r="W36" i="139"/>
  <c r="W35" i="139"/>
  <c r="L202" i="1"/>
  <c r="X203" i="1"/>
  <c r="T18" i="79"/>
  <c r="F18" i="79"/>
  <c r="H18" i="79"/>
  <c r="G18" i="79"/>
  <c r="G123" i="79" s="1"/>
  <c r="L231" i="1"/>
  <c r="L374" i="1"/>
  <c r="L233" i="1"/>
  <c r="K46" i="1"/>
  <c r="N46" i="1" s="1"/>
  <c r="K38" i="1"/>
  <c r="N38" i="1" s="1"/>
  <c r="K39" i="1"/>
  <c r="N39" i="1" s="1"/>
  <c r="K41" i="1"/>
  <c r="N41" i="1" s="1"/>
  <c r="K69" i="1"/>
  <c r="N69" i="1" s="1"/>
  <c r="K70" i="1"/>
  <c r="N70" i="1" s="1"/>
  <c r="K73" i="1"/>
  <c r="N73" i="1" s="1"/>
  <c r="K74" i="1"/>
  <c r="N74" i="1" s="1"/>
  <c r="K75" i="1"/>
  <c r="N75" i="1" s="1"/>
  <c r="K76" i="1"/>
  <c r="N76" i="1" s="1"/>
  <c r="K79" i="1"/>
  <c r="N79" i="1" s="1"/>
  <c r="K80" i="1"/>
  <c r="N80" i="1" s="1"/>
  <c r="K82" i="1"/>
  <c r="N82" i="1" s="1"/>
  <c r="K85" i="1"/>
  <c r="N85" i="1" s="1"/>
  <c r="K90" i="1"/>
  <c r="N90" i="1" s="1"/>
  <c r="K91" i="1"/>
  <c r="N91" i="1" s="1"/>
  <c r="K92" i="1"/>
  <c r="N92" i="1" s="1"/>
  <c r="K93" i="1"/>
  <c r="N93" i="1" s="1"/>
  <c r="K94" i="1"/>
  <c r="N94" i="1" s="1"/>
  <c r="K96" i="1"/>
  <c r="N96" i="1" s="1"/>
  <c r="K97" i="1"/>
  <c r="N97" i="1" s="1"/>
  <c r="K98" i="1"/>
  <c r="N98" i="1" s="1"/>
  <c r="K103" i="1"/>
  <c r="N103" i="1" s="1"/>
  <c r="K105" i="1"/>
  <c r="N105" i="1" s="1"/>
  <c r="K106" i="1"/>
  <c r="N106" i="1" s="1"/>
  <c r="K107" i="1"/>
  <c r="N107" i="1" s="1"/>
  <c r="K108" i="1"/>
  <c r="N108" i="1" s="1"/>
  <c r="K135" i="1"/>
  <c r="N135" i="1" s="1"/>
  <c r="K136" i="1"/>
  <c r="N136" i="1" s="1"/>
  <c r="K137" i="1"/>
  <c r="N137" i="1" s="1"/>
  <c r="K139" i="1"/>
  <c r="N139" i="1" s="1"/>
  <c r="K144" i="1"/>
  <c r="N144" i="1" s="1"/>
  <c r="K371" i="1"/>
  <c r="K146" i="1"/>
  <c r="N146" i="1" s="1"/>
  <c r="K147" i="1"/>
  <c r="N147" i="1" s="1"/>
  <c r="K149" i="1"/>
  <c r="N149" i="1" s="1"/>
  <c r="K153" i="1"/>
  <c r="K154" i="1"/>
  <c r="K162" i="1"/>
  <c r="N162" i="1" s="1"/>
  <c r="K165" i="1"/>
  <c r="N165" i="1" s="1"/>
  <c r="K167" i="1"/>
  <c r="N167" i="1" s="1"/>
  <c r="K168" i="1"/>
  <c r="N168" i="1" s="1"/>
  <c r="K173" i="1"/>
  <c r="N173" i="1" s="1"/>
  <c r="K174" i="1"/>
  <c r="N174" i="1" s="1"/>
  <c r="K176" i="1"/>
  <c r="N176" i="1" s="1"/>
  <c r="K177" i="1"/>
  <c r="N177" i="1" s="1"/>
  <c r="K178" i="1"/>
  <c r="K179" i="1"/>
  <c r="N179" i="1" s="1"/>
  <c r="K180" i="1"/>
  <c r="N180" i="1" s="1"/>
  <c r="K181" i="1"/>
  <c r="N181" i="1" s="1"/>
  <c r="K182" i="1"/>
  <c r="N182" i="1" s="1"/>
  <c r="K184" i="1"/>
  <c r="N184" i="1" s="1"/>
  <c r="K185" i="1"/>
  <c r="N185" i="1" s="1"/>
  <c r="J59" i="1"/>
  <c r="K59" i="1" s="1"/>
  <c r="N59" i="1" s="1"/>
  <c r="J60" i="1"/>
  <c r="K60" i="1" s="1"/>
  <c r="N60" i="1" s="1"/>
  <c r="J61" i="1"/>
  <c r="K61" i="1" s="1"/>
  <c r="N61" i="1" s="1"/>
  <c r="J62" i="1"/>
  <c r="K62" i="1" s="1"/>
  <c r="N62" i="1" s="1"/>
  <c r="J63" i="1"/>
  <c r="K63" i="1" s="1"/>
  <c r="N63" i="1" s="1"/>
  <c r="J64" i="1"/>
  <c r="K64" i="1" s="1"/>
  <c r="N64" i="1" s="1"/>
  <c r="J65" i="1"/>
  <c r="K65" i="1" s="1"/>
  <c r="J66" i="1"/>
  <c r="K66" i="1" s="1"/>
  <c r="N66" i="1" s="1"/>
  <c r="J67" i="1"/>
  <c r="K67" i="1" s="1"/>
  <c r="N67" i="1" s="1"/>
  <c r="J52" i="1"/>
  <c r="K52" i="1" s="1"/>
  <c r="N52" i="1" s="1"/>
  <c r="J53" i="1"/>
  <c r="K53" i="1" s="1"/>
  <c r="N53" i="1" s="1"/>
  <c r="J54" i="1"/>
  <c r="K54" i="1" s="1"/>
  <c r="N54" i="1" s="1"/>
  <c r="J55" i="1"/>
  <c r="K55" i="1" s="1"/>
  <c r="N55" i="1" s="1"/>
  <c r="J56" i="1"/>
  <c r="K56" i="1" s="1"/>
  <c r="N56" i="1" s="1"/>
  <c r="K57" i="1"/>
  <c r="N57" i="1" s="1"/>
  <c r="V34" i="153"/>
  <c r="V42" i="153" s="1"/>
  <c r="O34" i="153"/>
  <c r="U33" i="153"/>
  <c r="T33" i="153"/>
  <c r="T34" i="153" s="1"/>
  <c r="T35" i="153" s="1"/>
  <c r="T36" i="153" s="1"/>
  <c r="T37" i="153" s="1"/>
  <c r="N33" i="153"/>
  <c r="T32" i="153"/>
  <c r="S32" i="153"/>
  <c r="S33" i="153" s="1"/>
  <c r="S31" i="153"/>
  <c r="R31" i="153"/>
  <c r="R32" i="153" s="1"/>
  <c r="R33" i="153" s="1"/>
  <c r="R34" i="153" s="1"/>
  <c r="R35" i="153" s="1"/>
  <c r="R30" i="153"/>
  <c r="Q30" i="153"/>
  <c r="Q29" i="153"/>
  <c r="P29" i="153"/>
  <c r="P30" i="153" s="1"/>
  <c r="P31" i="153" s="1"/>
  <c r="P32" i="153" s="1"/>
  <c r="P33" i="153" s="1"/>
  <c r="P34" i="153" s="1"/>
  <c r="P28" i="153"/>
  <c r="O28" i="153"/>
  <c r="O29" i="153" s="1"/>
  <c r="O30" i="153" s="1"/>
  <c r="O31" i="153" s="1"/>
  <c r="O32" i="153" s="1"/>
  <c r="O33" i="153" s="1"/>
  <c r="O27" i="153"/>
  <c r="N27" i="153"/>
  <c r="N28" i="153" s="1"/>
  <c r="N29" i="153" s="1"/>
  <c r="N30" i="153" s="1"/>
  <c r="N31" i="153" s="1"/>
  <c r="N32" i="153" s="1"/>
  <c r="N26" i="153"/>
  <c r="L25" i="153"/>
  <c r="L26" i="153" s="1"/>
  <c r="L27" i="153" s="1"/>
  <c r="L28" i="153" s="1"/>
  <c r="L29" i="153" s="1"/>
  <c r="L30" i="153" s="1"/>
  <c r="K23" i="153"/>
  <c r="J22" i="153"/>
  <c r="I21" i="153"/>
  <c r="H27" i="153"/>
  <c r="X45" i="152"/>
  <c r="V34" i="152"/>
  <c r="V45" i="152" s="1"/>
  <c r="U34" i="152"/>
  <c r="T34" i="152"/>
  <c r="T35" i="152" s="1"/>
  <c r="T36" i="152" s="1"/>
  <c r="T37" i="152" s="1"/>
  <c r="O34" i="152"/>
  <c r="U33" i="152"/>
  <c r="T33" i="152"/>
  <c r="N33" i="152"/>
  <c r="T32" i="152"/>
  <c r="S32" i="152"/>
  <c r="S33" i="152" s="1"/>
  <c r="S34" i="152" s="1"/>
  <c r="S35" i="152" s="1"/>
  <c r="S36" i="152" s="1"/>
  <c r="S31" i="152"/>
  <c r="R31" i="152"/>
  <c r="R30" i="152"/>
  <c r="Q30" i="152"/>
  <c r="Q31" i="152" s="1"/>
  <c r="Q32" i="152" s="1"/>
  <c r="Q33" i="152" s="1"/>
  <c r="Q34" i="152" s="1"/>
  <c r="Q29" i="152"/>
  <c r="P29" i="152"/>
  <c r="P30" i="152" s="1"/>
  <c r="P28" i="152"/>
  <c r="O28" i="152"/>
  <c r="O29" i="152" s="1"/>
  <c r="O30" i="152" s="1"/>
  <c r="O31" i="152" s="1"/>
  <c r="O32" i="152" s="1"/>
  <c r="O33" i="152" s="1"/>
  <c r="O27" i="152"/>
  <c r="N27" i="152"/>
  <c r="N28" i="152" s="1"/>
  <c r="N29" i="152" s="1"/>
  <c r="N30" i="152" s="1"/>
  <c r="N31" i="152" s="1"/>
  <c r="N32" i="152" s="1"/>
  <c r="N26" i="152"/>
  <c r="M26" i="152"/>
  <c r="M27" i="152" s="1"/>
  <c r="M28" i="152" s="1"/>
  <c r="M29" i="152" s="1"/>
  <c r="M30" i="152" s="1"/>
  <c r="M31" i="152" s="1"/>
  <c r="L25" i="152"/>
  <c r="L26" i="152" s="1"/>
  <c r="L27" i="152" s="1"/>
  <c r="L28" i="152" s="1"/>
  <c r="L29" i="152" s="1"/>
  <c r="L30" i="152" s="1"/>
  <c r="J29" i="152"/>
  <c r="I28" i="152"/>
  <c r="G19" i="152"/>
  <c r="F25" i="152"/>
  <c r="E24" i="152"/>
  <c r="X14" i="150"/>
  <c r="W45" i="151"/>
  <c r="V34" i="151"/>
  <c r="V45" i="151" s="1"/>
  <c r="U34" i="151"/>
  <c r="T34" i="151"/>
  <c r="T35" i="151" s="1"/>
  <c r="T36" i="151" s="1"/>
  <c r="T37" i="151" s="1"/>
  <c r="O34" i="151"/>
  <c r="U33" i="151"/>
  <c r="T33" i="151"/>
  <c r="N33" i="151"/>
  <c r="T32" i="151"/>
  <c r="S32" i="151"/>
  <c r="S33" i="151" s="1"/>
  <c r="S34" i="151" s="1"/>
  <c r="S35" i="151" s="1"/>
  <c r="S36" i="151" s="1"/>
  <c r="S37" i="151" s="1"/>
  <c r="S31" i="151"/>
  <c r="R31" i="151"/>
  <c r="R32" i="151" s="1"/>
  <c r="R33" i="151" s="1"/>
  <c r="R34" i="151" s="1"/>
  <c r="R35" i="151" s="1"/>
  <c r="R30" i="151"/>
  <c r="Q30" i="151"/>
  <c r="Q31" i="151" s="1"/>
  <c r="Q32" i="151" s="1"/>
  <c r="Q33" i="151" s="1"/>
  <c r="Q34" i="151" s="1"/>
  <c r="Q29" i="151"/>
  <c r="P29" i="151"/>
  <c r="P30" i="151" s="1"/>
  <c r="P31" i="151" s="1"/>
  <c r="P32" i="151" s="1"/>
  <c r="P33" i="151" s="1"/>
  <c r="P34" i="151" s="1"/>
  <c r="P28" i="151"/>
  <c r="O28" i="151"/>
  <c r="O27" i="151"/>
  <c r="N27" i="151"/>
  <c r="N28" i="151" s="1"/>
  <c r="N26" i="151"/>
  <c r="L25" i="151"/>
  <c r="L26" i="151" s="1"/>
  <c r="K30" i="151"/>
  <c r="J22" i="151"/>
  <c r="H20" i="151"/>
  <c r="F25" i="151"/>
  <c r="X14" i="149"/>
  <c r="W41" i="150"/>
  <c r="V34" i="150"/>
  <c r="V41" i="150" s="1"/>
  <c r="U34" i="150"/>
  <c r="T34" i="150"/>
  <c r="T35" i="150" s="1"/>
  <c r="T36" i="150" s="1"/>
  <c r="T37" i="150" s="1"/>
  <c r="O34" i="150"/>
  <c r="U33" i="150"/>
  <c r="T33" i="150"/>
  <c r="N33" i="150"/>
  <c r="T32" i="150"/>
  <c r="S32" i="150"/>
  <c r="S33" i="150" s="1"/>
  <c r="S31" i="150"/>
  <c r="R31" i="150"/>
  <c r="R32" i="150" s="1"/>
  <c r="R33" i="150" s="1"/>
  <c r="R34" i="150" s="1"/>
  <c r="R35" i="150" s="1"/>
  <c r="R30" i="150"/>
  <c r="Q30" i="150"/>
  <c r="Q31" i="150" s="1"/>
  <c r="Q32" i="150" s="1"/>
  <c r="Q33" i="150" s="1"/>
  <c r="Q29" i="150"/>
  <c r="P29" i="150"/>
  <c r="P30" i="150" s="1"/>
  <c r="P31" i="150" s="1"/>
  <c r="P32" i="150" s="1"/>
  <c r="P33" i="150" s="1"/>
  <c r="P34" i="150" s="1"/>
  <c r="P28" i="150"/>
  <c r="O28" i="150"/>
  <c r="O29" i="150" s="1"/>
  <c r="O30" i="150" s="1"/>
  <c r="O31" i="150" s="1"/>
  <c r="O32" i="150" s="1"/>
  <c r="O33" i="150" s="1"/>
  <c r="O27" i="150"/>
  <c r="N27" i="150"/>
  <c r="N28" i="150" s="1"/>
  <c r="N26" i="150"/>
  <c r="K30" i="150"/>
  <c r="I21" i="150"/>
  <c r="H21" i="150"/>
  <c r="H22" i="150" s="1"/>
  <c r="H23" i="150" s="1"/>
  <c r="H24" i="150" s="1"/>
  <c r="H25" i="150" s="1"/>
  <c r="H26" i="150" s="1"/>
  <c r="G26" i="150"/>
  <c r="W41" i="149"/>
  <c r="V34" i="149"/>
  <c r="V41" i="149" s="1"/>
  <c r="U34" i="149"/>
  <c r="T34" i="149"/>
  <c r="T35" i="149" s="1"/>
  <c r="T36" i="149" s="1"/>
  <c r="T37" i="149" s="1"/>
  <c r="O34" i="149"/>
  <c r="U33" i="149"/>
  <c r="T33" i="149"/>
  <c r="N33" i="149"/>
  <c r="T32" i="149"/>
  <c r="S32" i="149"/>
  <c r="S33" i="149" s="1"/>
  <c r="S34" i="149" s="1"/>
  <c r="S35" i="149" s="1"/>
  <c r="S36" i="149" s="1"/>
  <c r="S37" i="149" s="1"/>
  <c r="S31" i="149"/>
  <c r="R31" i="149"/>
  <c r="R32" i="149" s="1"/>
  <c r="R33" i="149" s="1"/>
  <c r="R34" i="149" s="1"/>
  <c r="R35" i="149" s="1"/>
  <c r="R30" i="149"/>
  <c r="Q30" i="149"/>
  <c r="Q31" i="149" s="1"/>
  <c r="Q32" i="149" s="1"/>
  <c r="Q33" i="149" s="1"/>
  <c r="Q34" i="149" s="1"/>
  <c r="Q29" i="149"/>
  <c r="P29" i="149"/>
  <c r="P30" i="149" s="1"/>
  <c r="P31" i="149" s="1"/>
  <c r="P28" i="149"/>
  <c r="O28" i="149"/>
  <c r="O29" i="149" s="1"/>
  <c r="O30" i="149" s="1"/>
  <c r="O31" i="149" s="1"/>
  <c r="O32" i="149" s="1"/>
  <c r="O33" i="149" s="1"/>
  <c r="O27" i="149"/>
  <c r="N27" i="149"/>
  <c r="N28" i="149" s="1"/>
  <c r="N26" i="149"/>
  <c r="L24" i="149"/>
  <c r="K30" i="149"/>
  <c r="J29" i="149"/>
  <c r="I28" i="149"/>
  <c r="H21" i="149"/>
  <c r="H22" i="149" s="1"/>
  <c r="H23" i="149" s="1"/>
  <c r="H24" i="149" s="1"/>
  <c r="G26" i="149"/>
  <c r="F18" i="149"/>
  <c r="X43" i="148"/>
  <c r="W43" i="148"/>
  <c r="V34" i="148"/>
  <c r="V43" i="148" s="1"/>
  <c r="U34" i="148"/>
  <c r="T34" i="148"/>
  <c r="T35" i="148" s="1"/>
  <c r="T36" i="148" s="1"/>
  <c r="T37" i="148" s="1"/>
  <c r="O34" i="148"/>
  <c r="U33" i="148"/>
  <c r="T33" i="148"/>
  <c r="N33" i="148"/>
  <c r="T32" i="148"/>
  <c r="S32" i="148"/>
  <c r="S33" i="148" s="1"/>
  <c r="S34" i="148" s="1"/>
  <c r="S35" i="148" s="1"/>
  <c r="S36" i="148" s="1"/>
  <c r="S31" i="148"/>
  <c r="R31" i="148"/>
  <c r="R32" i="148" s="1"/>
  <c r="R33" i="148" s="1"/>
  <c r="R34" i="148" s="1"/>
  <c r="R30" i="148"/>
  <c r="Q30" i="148"/>
  <c r="Q31" i="148" s="1"/>
  <c r="Q32" i="148" s="1"/>
  <c r="Q33" i="148" s="1"/>
  <c r="Q34" i="148" s="1"/>
  <c r="Q29" i="148"/>
  <c r="P29" i="148"/>
  <c r="P30" i="148" s="1"/>
  <c r="P31" i="148" s="1"/>
  <c r="P32" i="148" s="1"/>
  <c r="P33" i="148" s="1"/>
  <c r="P34" i="148" s="1"/>
  <c r="P28" i="148"/>
  <c r="O28" i="148"/>
  <c r="O29" i="148" s="1"/>
  <c r="O30" i="148" s="1"/>
  <c r="O31" i="148" s="1"/>
  <c r="O32" i="148" s="1"/>
  <c r="O33" i="148" s="1"/>
  <c r="O27" i="148"/>
  <c r="N27" i="148"/>
  <c r="N28" i="148" s="1"/>
  <c r="N26" i="148"/>
  <c r="L31" i="148"/>
  <c r="K30" i="148"/>
  <c r="J29" i="148"/>
  <c r="G20" i="148"/>
  <c r="G21" i="148" s="1"/>
  <c r="G22" i="148" s="1"/>
  <c r="G23" i="148" s="1"/>
  <c r="G24" i="148" s="1"/>
  <c r="G25" i="148" s="1"/>
  <c r="X45" i="147"/>
  <c r="V34" i="147"/>
  <c r="V45" i="147" s="1"/>
  <c r="U34" i="147"/>
  <c r="T34" i="147"/>
  <c r="O34" i="147"/>
  <c r="U33" i="147"/>
  <c r="T33" i="147"/>
  <c r="N33" i="147"/>
  <c r="T32" i="147"/>
  <c r="S32" i="147"/>
  <c r="S33" i="147" s="1"/>
  <c r="S34" i="147" s="1"/>
  <c r="S35" i="147" s="1"/>
  <c r="S36" i="147" s="1"/>
  <c r="S37" i="147" s="1"/>
  <c r="S31" i="147"/>
  <c r="R31" i="147"/>
  <c r="R32" i="147" s="1"/>
  <c r="R33" i="147" s="1"/>
  <c r="R34" i="147" s="1"/>
  <c r="R35" i="147" s="1"/>
  <c r="R30" i="147"/>
  <c r="Q30" i="147"/>
  <c r="Q31" i="147" s="1"/>
  <c r="Q29" i="147"/>
  <c r="P29" i="147"/>
  <c r="P30" i="147" s="1"/>
  <c r="P31" i="147" s="1"/>
  <c r="P32" i="147" s="1"/>
  <c r="P33" i="147" s="1"/>
  <c r="P28" i="147"/>
  <c r="O28" i="147"/>
  <c r="O29" i="147" s="1"/>
  <c r="O27" i="147"/>
  <c r="N27" i="147"/>
  <c r="N28" i="147" s="1"/>
  <c r="N29" i="147" s="1"/>
  <c r="N30" i="147" s="1"/>
  <c r="N31" i="147" s="1"/>
  <c r="N32" i="147" s="1"/>
  <c r="N26" i="147"/>
  <c r="J29" i="147"/>
  <c r="I28" i="147"/>
  <c r="H27" i="147"/>
  <c r="G19" i="147"/>
  <c r="E24" i="147"/>
  <c r="X45" i="146"/>
  <c r="V34" i="146"/>
  <c r="V45" i="146" s="1"/>
  <c r="U34" i="146"/>
  <c r="T34" i="146"/>
  <c r="O34" i="146"/>
  <c r="U33" i="146"/>
  <c r="T33" i="146"/>
  <c r="N33" i="146"/>
  <c r="T32" i="146"/>
  <c r="S32" i="146"/>
  <c r="S33" i="146" s="1"/>
  <c r="S31" i="146"/>
  <c r="R31" i="146"/>
  <c r="R32" i="146" s="1"/>
  <c r="R30" i="146"/>
  <c r="Q30" i="146"/>
  <c r="Q31" i="146" s="1"/>
  <c r="Q32" i="146" s="1"/>
  <c r="Q29" i="146"/>
  <c r="P29" i="146"/>
  <c r="P30" i="146" s="1"/>
  <c r="P31" i="146" s="1"/>
  <c r="P28" i="146"/>
  <c r="O28" i="146"/>
  <c r="O29" i="146" s="1"/>
  <c r="O27" i="146"/>
  <c r="N27" i="146"/>
  <c r="N28" i="146" s="1"/>
  <c r="N29" i="146" s="1"/>
  <c r="N26" i="146"/>
  <c r="M32" i="146"/>
  <c r="L24" i="146"/>
  <c r="J22" i="146"/>
  <c r="I21" i="146"/>
  <c r="H27" i="146"/>
  <c r="F18" i="146"/>
  <c r="V34" i="144"/>
  <c r="V48" i="144" s="1"/>
  <c r="U34" i="144"/>
  <c r="T34" i="144"/>
  <c r="O34" i="144"/>
  <c r="U33" i="144"/>
  <c r="T33" i="144"/>
  <c r="N33" i="144"/>
  <c r="T32" i="144"/>
  <c r="S32" i="144"/>
  <c r="S33" i="144" s="1"/>
  <c r="S34" i="144" s="1"/>
  <c r="S35" i="144" s="1"/>
  <c r="S36" i="144" s="1"/>
  <c r="S31" i="144"/>
  <c r="R31" i="144"/>
  <c r="R32" i="144" s="1"/>
  <c r="R33" i="144" s="1"/>
  <c r="R34" i="144" s="1"/>
  <c r="R35" i="144" s="1"/>
  <c r="R30" i="144"/>
  <c r="Q30" i="144"/>
  <c r="Q31" i="144" s="1"/>
  <c r="Q32" i="144" s="1"/>
  <c r="Q33" i="144" s="1"/>
  <c r="Q34" i="144" s="1"/>
  <c r="Q29" i="144"/>
  <c r="P29" i="144"/>
  <c r="P30" i="144" s="1"/>
  <c r="P31" i="144" s="1"/>
  <c r="P32" i="144" s="1"/>
  <c r="P33" i="144" s="1"/>
  <c r="P34" i="144" s="1"/>
  <c r="P28" i="144"/>
  <c r="O28" i="144"/>
  <c r="O29" i="144" s="1"/>
  <c r="O30" i="144" s="1"/>
  <c r="O31" i="144" s="1"/>
  <c r="O27" i="144"/>
  <c r="N27" i="144"/>
  <c r="N28" i="144" s="1"/>
  <c r="N29" i="144" s="1"/>
  <c r="N26" i="144"/>
  <c r="M32" i="144"/>
  <c r="L25" i="144"/>
  <c r="L26" i="144" s="1"/>
  <c r="L27" i="144" s="1"/>
  <c r="L28" i="144" s="1"/>
  <c r="L29" i="144" s="1"/>
  <c r="L30" i="144" s="1"/>
  <c r="K30" i="144"/>
  <c r="J22" i="144"/>
  <c r="I28" i="144"/>
  <c r="H27" i="144"/>
  <c r="G19" i="144"/>
  <c r="F25" i="144"/>
  <c r="E17" i="144"/>
  <c r="X45" i="143"/>
  <c r="V34" i="143"/>
  <c r="V45" i="143" s="1"/>
  <c r="U34" i="143"/>
  <c r="T34" i="143"/>
  <c r="T35" i="143" s="1"/>
  <c r="T36" i="143" s="1"/>
  <c r="T37" i="143" s="1"/>
  <c r="O34" i="143"/>
  <c r="U33" i="143"/>
  <c r="T33" i="143"/>
  <c r="N33" i="143"/>
  <c r="T32" i="143"/>
  <c r="S32" i="143"/>
  <c r="S33" i="143" s="1"/>
  <c r="S34" i="143" s="1"/>
  <c r="S35" i="143" s="1"/>
  <c r="S36" i="143" s="1"/>
  <c r="S37" i="143" s="1"/>
  <c r="S31" i="143"/>
  <c r="R31" i="143"/>
  <c r="R32" i="143" s="1"/>
  <c r="R30" i="143"/>
  <c r="Q30" i="143"/>
  <c r="Q31" i="143" s="1"/>
  <c r="Q29" i="143"/>
  <c r="P29" i="143"/>
  <c r="P30" i="143" s="1"/>
  <c r="P31" i="143" s="1"/>
  <c r="P32" i="143" s="1"/>
  <c r="P33" i="143" s="1"/>
  <c r="P34" i="143" s="1"/>
  <c r="P28" i="143"/>
  <c r="O28" i="143"/>
  <c r="O29" i="143" s="1"/>
  <c r="O30" i="143" s="1"/>
  <c r="O31" i="143" s="1"/>
  <c r="O32" i="143" s="1"/>
  <c r="O33" i="143" s="1"/>
  <c r="O27" i="143"/>
  <c r="N27" i="143"/>
  <c r="N28" i="143" s="1"/>
  <c r="N29" i="143" s="1"/>
  <c r="N30" i="143" s="1"/>
  <c r="N31" i="143" s="1"/>
  <c r="N32" i="143" s="1"/>
  <c r="N26" i="143"/>
  <c r="M25" i="143"/>
  <c r="L25" i="143"/>
  <c r="L26" i="143" s="1"/>
  <c r="L27" i="143" s="1"/>
  <c r="L28" i="143" s="1"/>
  <c r="L29" i="143" s="1"/>
  <c r="L30" i="143" s="1"/>
  <c r="K30" i="143"/>
  <c r="I21" i="143"/>
  <c r="G20" i="143"/>
  <c r="G21" i="143" s="1"/>
  <c r="G22" i="143" s="1"/>
  <c r="G23" i="143" s="1"/>
  <c r="G24" i="143" s="1"/>
  <c r="G25" i="143" s="1"/>
  <c r="X45" i="142"/>
  <c r="U34" i="142"/>
  <c r="T34" i="142"/>
  <c r="T35" i="142" s="1"/>
  <c r="T36" i="142" s="1"/>
  <c r="T37" i="142" s="1"/>
  <c r="O34" i="142"/>
  <c r="U33" i="142"/>
  <c r="T33" i="142"/>
  <c r="N33" i="142"/>
  <c r="T32" i="142"/>
  <c r="S32" i="142"/>
  <c r="S31" i="142"/>
  <c r="R31" i="142"/>
  <c r="R32" i="142" s="1"/>
  <c r="R33" i="142" s="1"/>
  <c r="R34" i="142" s="1"/>
  <c r="R35" i="142" s="1"/>
  <c r="R30" i="142"/>
  <c r="Q30" i="142"/>
  <c r="Q31" i="142" s="1"/>
  <c r="Q32" i="142" s="1"/>
  <c r="Q33" i="142" s="1"/>
  <c r="Q34" i="142" s="1"/>
  <c r="Q29" i="142"/>
  <c r="P29" i="142"/>
  <c r="P28" i="142"/>
  <c r="O28" i="142"/>
  <c r="O29" i="142" s="1"/>
  <c r="O30" i="142" s="1"/>
  <c r="O31" i="142" s="1"/>
  <c r="O32" i="142" s="1"/>
  <c r="O33" i="142" s="1"/>
  <c r="O27" i="142"/>
  <c r="N27" i="142"/>
  <c r="N28" i="142" s="1"/>
  <c r="N29" i="142" s="1"/>
  <c r="N30" i="142" s="1"/>
  <c r="N31" i="142" s="1"/>
  <c r="N32" i="142" s="1"/>
  <c r="N26" i="142"/>
  <c r="I21" i="142"/>
  <c r="V34" i="141"/>
  <c r="V48" i="141" s="1"/>
  <c r="U34" i="141"/>
  <c r="T34" i="141"/>
  <c r="O34" i="141"/>
  <c r="U33" i="141"/>
  <c r="T33" i="141"/>
  <c r="N33" i="141"/>
  <c r="T32" i="141"/>
  <c r="S32" i="141"/>
  <c r="S33" i="141" s="1"/>
  <c r="S34" i="141" s="1"/>
  <c r="S35" i="141" s="1"/>
  <c r="S36" i="141" s="1"/>
  <c r="S37" i="141" s="1"/>
  <c r="S31" i="141"/>
  <c r="R31" i="141"/>
  <c r="R32" i="141" s="1"/>
  <c r="R33" i="141" s="1"/>
  <c r="R34" i="141" s="1"/>
  <c r="R35" i="141" s="1"/>
  <c r="R30" i="141"/>
  <c r="Q30" i="141"/>
  <c r="Q31" i="141" s="1"/>
  <c r="Q32" i="141" s="1"/>
  <c r="Q33" i="141" s="1"/>
  <c r="Q34" i="141" s="1"/>
  <c r="Q29" i="141"/>
  <c r="P29" i="141"/>
  <c r="P30" i="141" s="1"/>
  <c r="P31" i="141" s="1"/>
  <c r="P32" i="141" s="1"/>
  <c r="P33" i="141" s="1"/>
  <c r="P34" i="141" s="1"/>
  <c r="P28" i="141"/>
  <c r="O28" i="141"/>
  <c r="O29" i="141" s="1"/>
  <c r="O30" i="141" s="1"/>
  <c r="O31" i="141" s="1"/>
  <c r="O32" i="141" s="1"/>
  <c r="O33" i="141" s="1"/>
  <c r="O27" i="141"/>
  <c r="N27" i="141"/>
  <c r="N28" i="141" s="1"/>
  <c r="N29" i="141" s="1"/>
  <c r="N30" i="141" s="1"/>
  <c r="N31" i="141" s="1"/>
  <c r="N32" i="141" s="1"/>
  <c r="N26" i="141"/>
  <c r="G20" i="141"/>
  <c r="G21" i="141" s="1"/>
  <c r="G22" i="141" s="1"/>
  <c r="G23" i="141" s="1"/>
  <c r="G24" i="141" s="1"/>
  <c r="G25" i="141" s="1"/>
  <c r="F25" i="141"/>
  <c r="E17" i="141"/>
  <c r="E18" i="141"/>
  <c r="E19" i="141" s="1"/>
  <c r="E20" i="141" s="1"/>
  <c r="E21" i="141" s="1"/>
  <c r="E22" i="141" s="1"/>
  <c r="E23" i="141" s="1"/>
  <c r="G19" i="141"/>
  <c r="E24" i="141"/>
  <c r="G26" i="141"/>
  <c r="F18" i="141"/>
  <c r="F19" i="141"/>
  <c r="F20" i="141" s="1"/>
  <c r="F21" i="141" s="1"/>
  <c r="F22" i="141" s="1"/>
  <c r="F23" i="141" s="1"/>
  <c r="F24" i="141" s="1"/>
  <c r="W45" i="152"/>
  <c r="V34" i="139"/>
  <c r="V46" i="139" s="1"/>
  <c r="U34" i="139"/>
  <c r="T34" i="139"/>
  <c r="U33" i="139"/>
  <c r="T33" i="139"/>
  <c r="T32" i="139"/>
  <c r="S32" i="139"/>
  <c r="S33" i="139" s="1"/>
  <c r="M32" i="139"/>
  <c r="S31" i="139"/>
  <c r="L31" i="139"/>
  <c r="K30" i="139"/>
  <c r="J29" i="139"/>
  <c r="I28" i="139"/>
  <c r="H27" i="139"/>
  <c r="M26" i="139"/>
  <c r="M27" i="139" s="1"/>
  <c r="M28" i="139" s="1"/>
  <c r="M29" i="139" s="1"/>
  <c r="M30" i="139" s="1"/>
  <c r="M31" i="139" s="1"/>
  <c r="G26" i="139"/>
  <c r="M25" i="139"/>
  <c r="L25" i="139"/>
  <c r="L26" i="139" s="1"/>
  <c r="F25" i="139"/>
  <c r="L24" i="139"/>
  <c r="K24" i="139"/>
  <c r="K25" i="139" s="1"/>
  <c r="E24" i="139"/>
  <c r="K23" i="139"/>
  <c r="J23" i="139"/>
  <c r="J24" i="139" s="1"/>
  <c r="J25" i="139" s="1"/>
  <c r="D23" i="139"/>
  <c r="J22" i="139"/>
  <c r="I22" i="139"/>
  <c r="I23" i="139" s="1"/>
  <c r="I24" i="139" s="1"/>
  <c r="I25" i="139" s="1"/>
  <c r="I26" i="139" s="1"/>
  <c r="I27" i="139" s="1"/>
  <c r="I21" i="139"/>
  <c r="H21" i="139"/>
  <c r="H22" i="139" s="1"/>
  <c r="H23" i="139" s="1"/>
  <c r="H24" i="139" s="1"/>
  <c r="H25" i="139" s="1"/>
  <c r="H26" i="139" s="1"/>
  <c r="H20" i="139"/>
  <c r="G20" i="139"/>
  <c r="G21" i="139" s="1"/>
  <c r="G19" i="139"/>
  <c r="F19" i="139"/>
  <c r="F20" i="139" s="1"/>
  <c r="F21" i="139" s="1"/>
  <c r="F22" i="139" s="1"/>
  <c r="F23" i="139" s="1"/>
  <c r="F24" i="139" s="1"/>
  <c r="F18" i="139"/>
  <c r="E18" i="139"/>
  <c r="E19" i="139" s="1"/>
  <c r="E20" i="139" s="1"/>
  <c r="E21" i="139" s="1"/>
  <c r="E22" i="139" s="1"/>
  <c r="E23" i="139" s="1"/>
  <c r="E17" i="139"/>
  <c r="D17" i="139"/>
  <c r="D16" i="139"/>
  <c r="C16" i="139" s="1"/>
  <c r="K376" i="1"/>
  <c r="L376" i="1"/>
  <c r="P35" i="21"/>
  <c r="C244" i="138"/>
  <c r="AB116" i="138"/>
  <c r="M116" i="138"/>
  <c r="AB114" i="138"/>
  <c r="AB98" i="138"/>
  <c r="AB80" i="138"/>
  <c r="AB36" i="138"/>
  <c r="M36" i="138"/>
  <c r="AB34" i="138"/>
  <c r="AB20" i="138"/>
  <c r="H287" i="138"/>
  <c r="F287" i="138"/>
  <c r="B287" i="138"/>
  <c r="F285" i="138"/>
  <c r="D285" i="138"/>
  <c r="F284" i="138"/>
  <c r="L282" i="138"/>
  <c r="O282" i="138" s="1"/>
  <c r="L281" i="138"/>
  <c r="O281" i="138" s="1"/>
  <c r="L280" i="138"/>
  <c r="O280" i="138" s="1"/>
  <c r="L279" i="138"/>
  <c r="O279" i="138" s="1"/>
  <c r="L278" i="138"/>
  <c r="O278" i="138" s="1"/>
  <c r="L277" i="138"/>
  <c r="O277" i="138" s="1"/>
  <c r="L276" i="138"/>
  <c r="O276" i="138" s="1"/>
  <c r="L275" i="138"/>
  <c r="O275" i="138" s="1"/>
  <c r="L274" i="138"/>
  <c r="O274" i="138" s="1"/>
  <c r="L273" i="138"/>
  <c r="O273" i="138" s="1"/>
  <c r="L272" i="138"/>
  <c r="O272" i="138" s="1"/>
  <c r="L271" i="138"/>
  <c r="O271" i="138" s="1"/>
  <c r="L270" i="138"/>
  <c r="O270" i="138" s="1"/>
  <c r="L269" i="138"/>
  <c r="O269" i="138" s="1"/>
  <c r="L268" i="138"/>
  <c r="O268" i="138" s="1"/>
  <c r="L267" i="138"/>
  <c r="O267" i="138" s="1"/>
  <c r="L266" i="138"/>
  <c r="O266" i="138" s="1"/>
  <c r="L265" i="138"/>
  <c r="O265" i="138" s="1"/>
  <c r="O264" i="138"/>
  <c r="F264" i="138"/>
  <c r="AA257" i="138"/>
  <c r="AA260" i="138" s="1"/>
  <c r="AA262" i="138" s="1"/>
  <c r="M257" i="138"/>
  <c r="R254" i="138"/>
  <c r="Y253" i="138"/>
  <c r="X253" i="138"/>
  <c r="V253" i="138"/>
  <c r="U253" i="138"/>
  <c r="T253" i="138"/>
  <c r="S253" i="138"/>
  <c r="N253" i="138"/>
  <c r="Z251" i="138"/>
  <c r="R251" i="138"/>
  <c r="O251" i="138"/>
  <c r="Z248" i="138"/>
  <c r="R248" i="138"/>
  <c r="Z247" i="138"/>
  <c r="R247" i="138"/>
  <c r="Z112" i="138"/>
  <c r="R112" i="138"/>
  <c r="Z237" i="138"/>
  <c r="R237" i="138"/>
  <c r="M237" i="138"/>
  <c r="Z236" i="138"/>
  <c r="R236" i="138"/>
  <c r="M236" i="138"/>
  <c r="Z235" i="138"/>
  <c r="R235" i="138"/>
  <c r="M235" i="138"/>
  <c r="Z226" i="138"/>
  <c r="R226" i="138"/>
  <c r="M226" i="138"/>
  <c r="Z111" i="138"/>
  <c r="R111" i="138"/>
  <c r="M111" i="138"/>
  <c r="Z110" i="138"/>
  <c r="R110" i="138"/>
  <c r="M110" i="138"/>
  <c r="Z30" i="138"/>
  <c r="R30" i="138"/>
  <c r="M30" i="138"/>
  <c r="J109" i="138"/>
  <c r="Z109" i="138" s="1"/>
  <c r="Z225" i="138"/>
  <c r="R225" i="138"/>
  <c r="M225" i="138"/>
  <c r="Z108" i="138"/>
  <c r="R108" i="138"/>
  <c r="M108" i="138"/>
  <c r="Z107" i="138"/>
  <c r="R107" i="138"/>
  <c r="M107" i="138"/>
  <c r="Z106" i="138"/>
  <c r="R106" i="138"/>
  <c r="M106" i="138"/>
  <c r="Z224" i="138"/>
  <c r="R224" i="138"/>
  <c r="M224" i="138"/>
  <c r="Z234" i="138"/>
  <c r="R234" i="138"/>
  <c r="M234" i="138"/>
  <c r="Z233" i="138"/>
  <c r="R233" i="138"/>
  <c r="M233" i="138"/>
  <c r="P105" i="138"/>
  <c r="J105" i="138"/>
  <c r="Z105" i="138" s="1"/>
  <c r="P104" i="138"/>
  <c r="J104" i="138"/>
  <c r="Z104" i="138" s="1"/>
  <c r="Z78" i="138"/>
  <c r="R78" i="138"/>
  <c r="Z97" i="138"/>
  <c r="R97" i="138"/>
  <c r="M97" i="138"/>
  <c r="Z77" i="138"/>
  <c r="R77" i="138"/>
  <c r="M77" i="138"/>
  <c r="Z76" i="138"/>
  <c r="R76" i="138"/>
  <c r="M76" i="138"/>
  <c r="Z75" i="138"/>
  <c r="R75" i="138"/>
  <c r="M75" i="138"/>
  <c r="Z223" i="138"/>
  <c r="R223" i="138"/>
  <c r="M223" i="138"/>
  <c r="Z96" i="138"/>
  <c r="R96" i="138"/>
  <c r="M96" i="138"/>
  <c r="Z74" i="138"/>
  <c r="R74" i="138"/>
  <c r="M74" i="138"/>
  <c r="Z73" i="138"/>
  <c r="R73" i="138"/>
  <c r="M73" i="138"/>
  <c r="Z72" i="138"/>
  <c r="R72" i="138"/>
  <c r="M72" i="138"/>
  <c r="Z71" i="138"/>
  <c r="R71" i="138"/>
  <c r="M71" i="138"/>
  <c r="J103" i="138"/>
  <c r="J102" i="138"/>
  <c r="Z102" i="138" s="1"/>
  <c r="AA70" i="138"/>
  <c r="J70" i="138"/>
  <c r="AA69" i="138"/>
  <c r="J69" i="138"/>
  <c r="Z101" i="138"/>
  <c r="P101" i="138"/>
  <c r="R101" i="138" s="1"/>
  <c r="M101" i="138"/>
  <c r="Z68" i="138"/>
  <c r="R68" i="138"/>
  <c r="M68" i="138"/>
  <c r="J67" i="138"/>
  <c r="Z65" i="138"/>
  <c r="R65" i="138"/>
  <c r="M65" i="138"/>
  <c r="L65" i="138"/>
  <c r="O65" i="138" s="1"/>
  <c r="Z63" i="138"/>
  <c r="R63" i="138"/>
  <c r="L63" i="138"/>
  <c r="O63" i="138" s="1"/>
  <c r="AB222" i="138"/>
  <c r="Z222" i="138"/>
  <c r="R222" i="138"/>
  <c r="L222" i="138"/>
  <c r="O222" i="138" s="1"/>
  <c r="B221" i="138"/>
  <c r="Z220" i="138"/>
  <c r="R220" i="138"/>
  <c r="M220" i="138"/>
  <c r="L220" i="138"/>
  <c r="O220" i="138" s="1"/>
  <c r="Z219" i="138"/>
  <c r="R219" i="138"/>
  <c r="M219" i="138"/>
  <c r="L219" i="138"/>
  <c r="O219" i="138" s="1"/>
  <c r="Z218" i="138"/>
  <c r="R218" i="138"/>
  <c r="M218" i="138"/>
  <c r="L218" i="138"/>
  <c r="O218" i="138" s="1"/>
  <c r="Z217" i="138"/>
  <c r="R217" i="138"/>
  <c r="M217" i="138"/>
  <c r="L217" i="138"/>
  <c r="O217" i="138" s="1"/>
  <c r="Z62" i="138"/>
  <c r="R62" i="138"/>
  <c r="M62" i="138"/>
  <c r="L62" i="138"/>
  <c r="O62" i="138" s="1"/>
  <c r="Z216" i="138"/>
  <c r="R216" i="138"/>
  <c r="M216" i="138"/>
  <c r="L216" i="138"/>
  <c r="O216" i="138" s="1"/>
  <c r="Z215" i="138"/>
  <c r="R215" i="138"/>
  <c r="M215" i="138"/>
  <c r="L215" i="138"/>
  <c r="O215" i="138" s="1"/>
  <c r="Z214" i="138"/>
  <c r="R214" i="138"/>
  <c r="M214" i="138"/>
  <c r="L214" i="138"/>
  <c r="O214" i="138" s="1"/>
  <c r="Z29" i="138"/>
  <c r="R29" i="138"/>
  <c r="M29" i="138"/>
  <c r="L29" i="138"/>
  <c r="O29" i="138" s="1"/>
  <c r="Z213" i="138"/>
  <c r="R213" i="138"/>
  <c r="M213" i="138"/>
  <c r="L213" i="138"/>
  <c r="O213" i="138" s="1"/>
  <c r="Z59" i="138"/>
  <c r="R59" i="138"/>
  <c r="L59" i="138"/>
  <c r="O59" i="138" s="1"/>
  <c r="Z58" i="138"/>
  <c r="R58" i="138"/>
  <c r="L58" i="138"/>
  <c r="O58" i="138" s="1"/>
  <c r="Z56" i="138"/>
  <c r="R56" i="138"/>
  <c r="L56" i="138"/>
  <c r="O56" i="138" s="1"/>
  <c r="Z210" i="138"/>
  <c r="R210" i="138"/>
  <c r="L210" i="138"/>
  <c r="O210" i="138" s="1"/>
  <c r="Z48" i="138"/>
  <c r="R48" i="138"/>
  <c r="Z47" i="138"/>
  <c r="R47" i="138"/>
  <c r="F46" i="138"/>
  <c r="D46" i="138"/>
  <c r="C46" i="138"/>
  <c r="B46" i="138"/>
  <c r="Z232" i="138"/>
  <c r="R232" i="138"/>
  <c r="L232" i="138"/>
  <c r="O232" i="138" s="1"/>
  <c r="Z231" i="138"/>
  <c r="R231" i="138"/>
  <c r="L231" i="138"/>
  <c r="O231" i="138" s="1"/>
  <c r="Z95" i="138"/>
  <c r="R95" i="138"/>
  <c r="M95" i="138"/>
  <c r="L95" i="138"/>
  <c r="O95" i="138" s="1"/>
  <c r="J94" i="138"/>
  <c r="R94" i="138" s="1"/>
  <c r="Z93" i="138"/>
  <c r="R93" i="138"/>
  <c r="L93" i="138"/>
  <c r="O93" i="138" s="1"/>
  <c r="Z92" i="138"/>
  <c r="R92" i="138"/>
  <c r="L92" i="138"/>
  <c r="O92" i="138" s="1"/>
  <c r="Z91" i="138"/>
  <c r="R91" i="138"/>
  <c r="L91" i="138"/>
  <c r="O91" i="138" s="1"/>
  <c r="Z45" i="138"/>
  <c r="R45" i="138"/>
  <c r="L45" i="138"/>
  <c r="O45" i="138" s="1"/>
  <c r="Z44" i="138"/>
  <c r="R44" i="138"/>
  <c r="L44" i="138"/>
  <c r="O44" i="138" s="1"/>
  <c r="Z43" i="138"/>
  <c r="R43" i="138"/>
  <c r="M43" i="138"/>
  <c r="L43" i="138"/>
  <c r="O43" i="138" s="1"/>
  <c r="Z90" i="138"/>
  <c r="R90" i="138"/>
  <c r="L90" i="138"/>
  <c r="O90" i="138" s="1"/>
  <c r="Z89" i="138"/>
  <c r="R89" i="138"/>
  <c r="L89" i="138"/>
  <c r="O89" i="138" s="1"/>
  <c r="Z88" i="138"/>
  <c r="R88" i="138"/>
  <c r="L88" i="138"/>
  <c r="O88" i="138" s="1"/>
  <c r="Z87" i="138"/>
  <c r="R87" i="138"/>
  <c r="L87" i="138"/>
  <c r="O87" i="138" s="1"/>
  <c r="Z86" i="138"/>
  <c r="R86" i="138"/>
  <c r="L86" i="138"/>
  <c r="O86" i="138" s="1"/>
  <c r="Z85" i="138"/>
  <c r="R85" i="138"/>
  <c r="L85" i="138"/>
  <c r="O85" i="138" s="1"/>
  <c r="F84" i="138"/>
  <c r="D84" i="138"/>
  <c r="C84" i="138"/>
  <c r="B84" i="138"/>
  <c r="D40" i="138"/>
  <c r="C40" i="138"/>
  <c r="B40" i="138"/>
  <c r="F83" i="138"/>
  <c r="D83" i="138"/>
  <c r="C83" i="138"/>
  <c r="B83" i="138"/>
  <c r="F82" i="138"/>
  <c r="D82" i="138"/>
  <c r="C82" i="138"/>
  <c r="B82" i="138"/>
  <c r="Z207" i="138"/>
  <c r="R207" i="138"/>
  <c r="J206" i="138"/>
  <c r="Z205" i="138"/>
  <c r="R205" i="138"/>
  <c r="M205" i="138"/>
  <c r="Z204" i="138"/>
  <c r="R204" i="138"/>
  <c r="L204" i="138"/>
  <c r="O204" i="138" s="1"/>
  <c r="J19" i="138"/>
  <c r="J113" i="138"/>
  <c r="J202" i="138"/>
  <c r="M202" i="138" s="1"/>
  <c r="Z201" i="138"/>
  <c r="R201" i="138"/>
  <c r="M201" i="138"/>
  <c r="L201" i="138"/>
  <c r="O201" i="138" s="1"/>
  <c r="J200" i="138"/>
  <c r="M200" i="138" s="1"/>
  <c r="Z39" i="138"/>
  <c r="R39" i="138"/>
  <c r="M39" i="138"/>
  <c r="L39" i="138"/>
  <c r="O39" i="138" s="1"/>
  <c r="Z38" i="138"/>
  <c r="R38" i="138"/>
  <c r="M38" i="138"/>
  <c r="L38" i="138"/>
  <c r="O38" i="138" s="1"/>
  <c r="Z198" i="138"/>
  <c r="R198" i="138"/>
  <c r="M198" i="138"/>
  <c r="L198" i="138"/>
  <c r="O198" i="138" s="1"/>
  <c r="J28" i="138"/>
  <c r="Z27" i="138"/>
  <c r="R27" i="138"/>
  <c r="L27" i="138"/>
  <c r="O27" i="138" s="1"/>
  <c r="Z26" i="138"/>
  <c r="R26" i="138"/>
  <c r="L26" i="138"/>
  <c r="O26" i="138" s="1"/>
  <c r="Z25" i="138"/>
  <c r="R25" i="138"/>
  <c r="L25" i="138"/>
  <c r="O25" i="138" s="1"/>
  <c r="Z24" i="138"/>
  <c r="R24" i="138"/>
  <c r="L24" i="138"/>
  <c r="O24" i="138" s="1"/>
  <c r="Z195" i="138"/>
  <c r="R195" i="138"/>
  <c r="L195" i="138"/>
  <c r="O195" i="138" s="1"/>
  <c r="Z18" i="138"/>
  <c r="R18" i="138"/>
  <c r="L18" i="138"/>
  <c r="O18" i="138" s="1"/>
  <c r="Z81" i="138"/>
  <c r="R81" i="138"/>
  <c r="L81" i="138"/>
  <c r="O81" i="138" s="1"/>
  <c r="Z23" i="138"/>
  <c r="R23" i="138"/>
  <c r="L23" i="138"/>
  <c r="O23" i="138" s="1"/>
  <c r="J22" i="138"/>
  <c r="L22" i="138" s="1"/>
  <c r="J193" i="138"/>
  <c r="Z190" i="138"/>
  <c r="R190" i="138"/>
  <c r="L190" i="138"/>
  <c r="O190" i="138" s="1"/>
  <c r="Z189" i="138"/>
  <c r="R189" i="138"/>
  <c r="L189" i="138"/>
  <c r="O189" i="138" s="1"/>
  <c r="Z188" i="138"/>
  <c r="R188" i="138"/>
  <c r="L188" i="138"/>
  <c r="O188" i="138" s="1"/>
  <c r="Z186" i="138"/>
  <c r="R186" i="138"/>
  <c r="L186" i="138"/>
  <c r="O186" i="138" s="1"/>
  <c r="Z185" i="138"/>
  <c r="R185" i="138"/>
  <c r="L185" i="138"/>
  <c r="O185" i="138" s="1"/>
  <c r="Z184" i="138"/>
  <c r="R184" i="138"/>
  <c r="L184" i="138"/>
  <c r="O184" i="138" s="1"/>
  <c r="Z183" i="138"/>
  <c r="R183" i="138"/>
  <c r="L183" i="138"/>
  <c r="O183" i="138" s="1"/>
  <c r="Z182" i="138"/>
  <c r="R182" i="138"/>
  <c r="L182" i="138"/>
  <c r="O182" i="138" s="1"/>
  <c r="D181" i="138"/>
  <c r="Z179" i="138"/>
  <c r="R179" i="138"/>
  <c r="L179" i="138"/>
  <c r="O179" i="138" s="1"/>
  <c r="Z178" i="138"/>
  <c r="R178" i="138"/>
  <c r="L178" i="138"/>
  <c r="O178" i="138" s="1"/>
  <c r="Z177" i="138"/>
  <c r="R177" i="138"/>
  <c r="L177" i="138"/>
  <c r="O177" i="138" s="1"/>
  <c r="J176" i="138"/>
  <c r="Z175" i="138"/>
  <c r="R175" i="138"/>
  <c r="L175" i="138"/>
  <c r="O175" i="138" s="1"/>
  <c r="Z174" i="138"/>
  <c r="R174" i="138"/>
  <c r="L174" i="138"/>
  <c r="O174" i="138" s="1"/>
  <c r="Z173" i="138"/>
  <c r="R173" i="138"/>
  <c r="L173" i="138"/>
  <c r="O173" i="138" s="1"/>
  <c r="Z172" i="138"/>
  <c r="R172" i="138"/>
  <c r="L172" i="138"/>
  <c r="O172" i="138" s="1"/>
  <c r="Z171" i="138"/>
  <c r="R171" i="138"/>
  <c r="L171" i="138"/>
  <c r="O171" i="138" s="1"/>
  <c r="Z170" i="138"/>
  <c r="R170" i="138"/>
  <c r="L170" i="138"/>
  <c r="O170" i="138" s="1"/>
  <c r="Z169" i="138"/>
  <c r="R169" i="138"/>
  <c r="L169" i="138"/>
  <c r="O169" i="138" s="1"/>
  <c r="Z168" i="138"/>
  <c r="R168" i="138"/>
  <c r="L168" i="138"/>
  <c r="O168" i="138" s="1"/>
  <c r="Z165" i="138"/>
  <c r="R165" i="138"/>
  <c r="L165" i="138"/>
  <c r="O165" i="138" s="1"/>
  <c r="Z164" i="138"/>
  <c r="R164" i="138"/>
  <c r="L164" i="138"/>
  <c r="O164" i="138" s="1"/>
  <c r="Z162" i="138"/>
  <c r="R162" i="138"/>
  <c r="L162" i="138"/>
  <c r="O162" i="138" s="1"/>
  <c r="Z161" i="138"/>
  <c r="R161" i="138"/>
  <c r="L161" i="138"/>
  <c r="O161" i="138" s="1"/>
  <c r="Z160" i="138"/>
  <c r="R160" i="138"/>
  <c r="L160" i="138"/>
  <c r="O160" i="138" s="1"/>
  <c r="Z159" i="138"/>
  <c r="R159" i="138"/>
  <c r="L159" i="138"/>
  <c r="O159" i="138" s="1"/>
  <c r="Z158" i="138"/>
  <c r="R158" i="138"/>
  <c r="L158" i="138"/>
  <c r="O158" i="138" s="1"/>
  <c r="Z99" i="138"/>
  <c r="R99" i="138"/>
  <c r="L99" i="138"/>
  <c r="O99" i="138" s="1"/>
  <c r="Z157" i="138"/>
  <c r="R157" i="138"/>
  <c r="L157" i="138"/>
  <c r="O157" i="138" s="1"/>
  <c r="Z156" i="138"/>
  <c r="R156" i="138"/>
  <c r="L156" i="138"/>
  <c r="O156" i="138" s="1"/>
  <c r="Z155" i="138"/>
  <c r="R155" i="138"/>
  <c r="L155" i="138"/>
  <c r="O155" i="138" s="1"/>
  <c r="Z154" i="138"/>
  <c r="Q154" i="138"/>
  <c r="P154" i="138"/>
  <c r="L154" i="138"/>
  <c r="O154" i="138" s="1"/>
  <c r="Z153" i="138"/>
  <c r="R153" i="138"/>
  <c r="L153" i="138"/>
  <c r="O153" i="138" s="1"/>
  <c r="Z152" i="138"/>
  <c r="R152" i="138"/>
  <c r="L152" i="138"/>
  <c r="O152" i="138" s="1"/>
  <c r="Z151" i="138"/>
  <c r="R151" i="138"/>
  <c r="L151" i="138"/>
  <c r="O151" i="138" s="1"/>
  <c r="Z150" i="138"/>
  <c r="R150" i="138"/>
  <c r="L150" i="138"/>
  <c r="O150" i="138" s="1"/>
  <c r="Z149" i="138"/>
  <c r="R149" i="138"/>
  <c r="L149" i="138"/>
  <c r="O149" i="138" s="1"/>
  <c r="Z148" i="138"/>
  <c r="R148" i="138"/>
  <c r="L148" i="138"/>
  <c r="O148" i="138" s="1"/>
  <c r="Z147" i="138"/>
  <c r="R147" i="138"/>
  <c r="L147" i="138"/>
  <c r="O147" i="138" s="1"/>
  <c r="Z146" i="138"/>
  <c r="R146" i="138"/>
  <c r="L146" i="138"/>
  <c r="O146" i="138" s="1"/>
  <c r="Z145" i="138"/>
  <c r="R145" i="138"/>
  <c r="L145" i="138"/>
  <c r="O145" i="138" s="1"/>
  <c r="Z144" i="138"/>
  <c r="R144" i="138"/>
  <c r="L144" i="138"/>
  <c r="O144" i="138" s="1"/>
  <c r="Z17" i="138"/>
  <c r="R17" i="138"/>
  <c r="L17" i="138"/>
  <c r="O17" i="138" s="1"/>
  <c r="Z143" i="138"/>
  <c r="R143" i="138"/>
  <c r="L143" i="138"/>
  <c r="O143" i="138" s="1"/>
  <c r="Z138" i="138"/>
  <c r="R138" i="138"/>
  <c r="O138" i="138"/>
  <c r="Z136" i="138"/>
  <c r="R136" i="138"/>
  <c r="L136" i="138"/>
  <c r="O136" i="138" s="1"/>
  <c r="Z16" i="138"/>
  <c r="R16" i="138"/>
  <c r="L16" i="138"/>
  <c r="O16" i="138" s="1"/>
  <c r="D135" i="138"/>
  <c r="C135" i="138"/>
  <c r="B135" i="138"/>
  <c r="I130" i="138"/>
  <c r="H130" i="138"/>
  <c r="J129" i="138"/>
  <c r="I129" i="138"/>
  <c r="H129" i="138"/>
  <c r="H128" i="138"/>
  <c r="F128" i="138"/>
  <c r="D128" i="138"/>
  <c r="B128" i="138"/>
  <c r="I127" i="138"/>
  <c r="H127" i="138"/>
  <c r="H126" i="138"/>
  <c r="F126" i="138"/>
  <c r="D126" i="138"/>
  <c r="C126" i="138"/>
  <c r="B126" i="138"/>
  <c r="C13" i="138"/>
  <c r="I12" i="138"/>
  <c r="I11" i="138"/>
  <c r="F125" i="138"/>
  <c r="C125" i="138"/>
  <c r="B125" i="138"/>
  <c r="H124" i="138"/>
  <c r="F124" i="138"/>
  <c r="D124" i="138"/>
  <c r="C124" i="138"/>
  <c r="B124" i="138"/>
  <c r="Z123" i="138"/>
  <c r="R123" i="138"/>
  <c r="I123" i="138"/>
  <c r="H123" i="138"/>
  <c r="F10" i="138"/>
  <c r="D10" i="138"/>
  <c r="C10" i="138"/>
  <c r="B10" i="138"/>
  <c r="I122" i="138"/>
  <c r="H122" i="138"/>
  <c r="H121" i="138"/>
  <c r="F121" i="138"/>
  <c r="D121" i="138"/>
  <c r="C121" i="138"/>
  <c r="B121" i="138"/>
  <c r="I120" i="138"/>
  <c r="H120" i="138"/>
  <c r="I119" i="138"/>
  <c r="H119" i="138"/>
  <c r="I118" i="138"/>
  <c r="H118" i="138"/>
  <c r="Z230" i="138"/>
  <c r="R230" i="138"/>
  <c r="L230" i="138"/>
  <c r="O230" i="138" s="1"/>
  <c r="I117" i="138"/>
  <c r="H117" i="138"/>
  <c r="AA9" i="138"/>
  <c r="Q9" i="138"/>
  <c r="P9" i="138"/>
  <c r="F9" i="138"/>
  <c r="D9" i="138"/>
  <c r="C9" i="138"/>
  <c r="B9" i="138"/>
  <c r="V34" i="137"/>
  <c r="V45" i="137" s="1"/>
  <c r="U34" i="137"/>
  <c r="T34" i="137"/>
  <c r="O34" i="137"/>
  <c r="U33" i="137"/>
  <c r="T33" i="137"/>
  <c r="N33" i="137"/>
  <c r="T32" i="137"/>
  <c r="S32" i="137"/>
  <c r="S33" i="137" s="1"/>
  <c r="S34" i="137" s="1"/>
  <c r="S35" i="137" s="1"/>
  <c r="S36" i="137" s="1"/>
  <c r="S37" i="137" s="1"/>
  <c r="S31" i="137"/>
  <c r="R31" i="137"/>
  <c r="R32" i="137" s="1"/>
  <c r="R30" i="137"/>
  <c r="Q30" i="137"/>
  <c r="Q31" i="137" s="1"/>
  <c r="Q32" i="137" s="1"/>
  <c r="Q33" i="137" s="1"/>
  <c r="Q34" i="137" s="1"/>
  <c r="Q29" i="137"/>
  <c r="P29" i="137"/>
  <c r="P30" i="137" s="1"/>
  <c r="P31" i="137" s="1"/>
  <c r="P28" i="137"/>
  <c r="O28" i="137"/>
  <c r="O29" i="137" s="1"/>
  <c r="O30" i="137" s="1"/>
  <c r="O31" i="137" s="1"/>
  <c r="O32" i="137" s="1"/>
  <c r="O33" i="137" s="1"/>
  <c r="O27" i="137"/>
  <c r="N27" i="137"/>
  <c r="N28" i="137" s="1"/>
  <c r="N29" i="137" s="1"/>
  <c r="N30" i="137" s="1"/>
  <c r="N31" i="137" s="1"/>
  <c r="N32" i="137" s="1"/>
  <c r="N26" i="137"/>
  <c r="M14" i="137"/>
  <c r="M32" i="137" s="1"/>
  <c r="L14" i="137"/>
  <c r="K14" i="137"/>
  <c r="J14" i="137"/>
  <c r="J29" i="137" s="1"/>
  <c r="I14" i="137"/>
  <c r="H14" i="137"/>
  <c r="G14" i="137"/>
  <c r="G19" i="137" s="1"/>
  <c r="F14" i="137"/>
  <c r="E14" i="137"/>
  <c r="E17" i="137" s="1"/>
  <c r="D14" i="137"/>
  <c r="D17" i="137" s="1"/>
  <c r="D18" i="137" s="1"/>
  <c r="B11" i="137"/>
  <c r="V34" i="136"/>
  <c r="V42" i="136" s="1"/>
  <c r="U34" i="136"/>
  <c r="T34" i="136"/>
  <c r="O34" i="136"/>
  <c r="U33" i="136"/>
  <c r="T33" i="136"/>
  <c r="N33" i="136"/>
  <c r="T32" i="136"/>
  <c r="S32" i="136"/>
  <c r="S33" i="136" s="1"/>
  <c r="S34" i="136" s="1"/>
  <c r="S35" i="136" s="1"/>
  <c r="S36" i="136" s="1"/>
  <c r="S37" i="136" s="1"/>
  <c r="S31" i="136"/>
  <c r="R31" i="136"/>
  <c r="R32" i="136" s="1"/>
  <c r="R33" i="136" s="1"/>
  <c r="R34" i="136" s="1"/>
  <c r="R35" i="136" s="1"/>
  <c r="R30" i="136"/>
  <c r="Q30" i="136"/>
  <c r="Q29" i="136"/>
  <c r="P29" i="136"/>
  <c r="P30" i="136" s="1"/>
  <c r="P31" i="136" s="1"/>
  <c r="P32" i="136" s="1"/>
  <c r="P33" i="136" s="1"/>
  <c r="P34" i="136" s="1"/>
  <c r="P28" i="136"/>
  <c r="O28" i="136"/>
  <c r="O29" i="136" s="1"/>
  <c r="O30" i="136" s="1"/>
  <c r="O27" i="136"/>
  <c r="N27" i="136"/>
  <c r="N28" i="136" s="1"/>
  <c r="N29" i="136" s="1"/>
  <c r="N30" i="136" s="1"/>
  <c r="N31" i="136" s="1"/>
  <c r="N32" i="136" s="1"/>
  <c r="N26" i="136"/>
  <c r="M14" i="136"/>
  <c r="L14" i="136"/>
  <c r="L24" i="136" s="1"/>
  <c r="K14" i="136"/>
  <c r="K23" i="136" s="1"/>
  <c r="J14" i="136"/>
  <c r="J23" i="136" s="1"/>
  <c r="J24" i="136" s="1"/>
  <c r="I14" i="136"/>
  <c r="H14" i="136"/>
  <c r="H21" i="136" s="1"/>
  <c r="H22" i="136" s="1"/>
  <c r="H23" i="136" s="1"/>
  <c r="G14" i="136"/>
  <c r="F14" i="136"/>
  <c r="E14" i="136"/>
  <c r="D14" i="136"/>
  <c r="X44" i="135"/>
  <c r="V34" i="135"/>
  <c r="V44" i="135" s="1"/>
  <c r="U34" i="135"/>
  <c r="T34" i="135"/>
  <c r="T35" i="135" s="1"/>
  <c r="T36" i="135" s="1"/>
  <c r="T37" i="135" s="1"/>
  <c r="O34" i="135"/>
  <c r="U33" i="135"/>
  <c r="T33" i="135"/>
  <c r="N33" i="135"/>
  <c r="T32" i="135"/>
  <c r="S32" i="135"/>
  <c r="S33" i="135" s="1"/>
  <c r="S34" i="135" s="1"/>
  <c r="S35" i="135" s="1"/>
  <c r="S36" i="135" s="1"/>
  <c r="S37" i="135" s="1"/>
  <c r="S31" i="135"/>
  <c r="R31" i="135"/>
  <c r="R30" i="135"/>
  <c r="Q30" i="135"/>
  <c r="Q31" i="135" s="1"/>
  <c r="Q32" i="135" s="1"/>
  <c r="Q33" i="135" s="1"/>
  <c r="Q34" i="135" s="1"/>
  <c r="Q29" i="135"/>
  <c r="P29" i="135"/>
  <c r="P30" i="135" s="1"/>
  <c r="P28" i="135"/>
  <c r="O28" i="135"/>
  <c r="O29" i="135" s="1"/>
  <c r="O30" i="135" s="1"/>
  <c r="O31" i="135" s="1"/>
  <c r="O32" i="135" s="1"/>
  <c r="O33" i="135" s="1"/>
  <c r="O27" i="135"/>
  <c r="N27" i="135"/>
  <c r="N26" i="135"/>
  <c r="M14" i="135"/>
  <c r="M32" i="135" s="1"/>
  <c r="L14" i="135"/>
  <c r="L24" i="135" s="1"/>
  <c r="K14" i="135"/>
  <c r="K24" i="135" s="1"/>
  <c r="K25" i="135" s="1"/>
  <c r="K26" i="135" s="1"/>
  <c r="K27" i="135" s="1"/>
  <c r="K28" i="135" s="1"/>
  <c r="K29" i="135" s="1"/>
  <c r="J14" i="135"/>
  <c r="J29" i="135" s="1"/>
  <c r="I14" i="135"/>
  <c r="H14" i="135"/>
  <c r="H27" i="135" s="1"/>
  <c r="G14" i="135"/>
  <c r="G19" i="135" s="1"/>
  <c r="F14" i="135"/>
  <c r="F25" i="135" s="1"/>
  <c r="E14" i="135"/>
  <c r="E17" i="135" s="1"/>
  <c r="D14" i="135"/>
  <c r="L198" i="1"/>
  <c r="L199" i="1"/>
  <c r="L200" i="1"/>
  <c r="L203" i="1"/>
  <c r="L204" i="1"/>
  <c r="L205" i="1"/>
  <c r="L206" i="1"/>
  <c r="L207" i="1"/>
  <c r="L211" i="1"/>
  <c r="L212" i="1"/>
  <c r="L213" i="1"/>
  <c r="L214" i="1"/>
  <c r="L215" i="1"/>
  <c r="L216" i="1"/>
  <c r="L217" i="1"/>
  <c r="L219" i="1"/>
  <c r="L220" i="1"/>
  <c r="L221" i="1"/>
  <c r="L222" i="1"/>
  <c r="L225" i="1"/>
  <c r="V329" i="1"/>
  <c r="X185" i="1"/>
  <c r="X181" i="1"/>
  <c r="X179" i="1"/>
  <c r="X178" i="1"/>
  <c r="X174" i="1"/>
  <c r="X173" i="1"/>
  <c r="X165" i="1"/>
  <c r="X107" i="1"/>
  <c r="X105" i="1"/>
  <c r="X38" i="1"/>
  <c r="X39" i="1"/>
  <c r="X41" i="1"/>
  <c r="X46" i="1"/>
  <c r="X47" i="1"/>
  <c r="X48" i="1"/>
  <c r="X49" i="1"/>
  <c r="X50" i="1"/>
  <c r="X51" i="1"/>
  <c r="X52" i="1"/>
  <c r="X53" i="1"/>
  <c r="X54" i="1"/>
  <c r="X55" i="1"/>
  <c r="X56" i="1"/>
  <c r="X57" i="1"/>
  <c r="X59" i="1"/>
  <c r="X60" i="1"/>
  <c r="X61" i="1"/>
  <c r="X62" i="1"/>
  <c r="X63" i="1"/>
  <c r="X64" i="1"/>
  <c r="X65" i="1"/>
  <c r="X66" i="1"/>
  <c r="X67" i="1"/>
  <c r="X69" i="1"/>
  <c r="X70" i="1"/>
  <c r="X73" i="1"/>
  <c r="X74" i="1"/>
  <c r="X75" i="1"/>
  <c r="X76" i="1"/>
  <c r="X77" i="1"/>
  <c r="X78" i="1"/>
  <c r="X79" i="1"/>
  <c r="X80" i="1"/>
  <c r="X82" i="1"/>
  <c r="X85" i="1"/>
  <c r="X90" i="1"/>
  <c r="X91" i="1"/>
  <c r="X92" i="1"/>
  <c r="X93" i="1"/>
  <c r="X94" i="1"/>
  <c r="X96" i="1"/>
  <c r="X97" i="1"/>
  <c r="X98" i="1"/>
  <c r="X103" i="1"/>
  <c r="X106" i="1"/>
  <c r="X108" i="1"/>
  <c r="X135" i="1"/>
  <c r="X136" i="1"/>
  <c r="X137" i="1"/>
  <c r="X139" i="1"/>
  <c r="X144" i="1"/>
  <c r="X147" i="1"/>
  <c r="X149" i="1"/>
  <c r="X153" i="1"/>
  <c r="X154" i="1"/>
  <c r="X162" i="1"/>
  <c r="X167" i="1"/>
  <c r="X168" i="1"/>
  <c r="X176" i="1"/>
  <c r="X177" i="1"/>
  <c r="X180" i="1"/>
  <c r="X182" i="1"/>
  <c r="X184" i="1"/>
  <c r="X198" i="1"/>
  <c r="X199" i="1"/>
  <c r="X200" i="1"/>
  <c r="X204" i="1"/>
  <c r="X205" i="1"/>
  <c r="X206" i="1"/>
  <c r="X207" i="1"/>
  <c r="X211" i="1"/>
  <c r="X212" i="1"/>
  <c r="X213" i="1"/>
  <c r="X214" i="1"/>
  <c r="X215" i="1"/>
  <c r="X216" i="1"/>
  <c r="X217" i="1"/>
  <c r="X219" i="1"/>
  <c r="X220" i="1"/>
  <c r="X221" i="1"/>
  <c r="X222" i="1"/>
  <c r="X225" i="1"/>
  <c r="X261" i="1"/>
  <c r="X262" i="1"/>
  <c r="X271" i="1"/>
  <c r="X328" i="1"/>
  <c r="F260" i="134"/>
  <c r="D260" i="134"/>
  <c r="F259" i="134"/>
  <c r="K257" i="134"/>
  <c r="N257" i="134" s="1"/>
  <c r="K256" i="134"/>
  <c r="N256" i="134" s="1"/>
  <c r="K255" i="134"/>
  <c r="N255" i="134" s="1"/>
  <c r="K254" i="134"/>
  <c r="N254" i="134" s="1"/>
  <c r="K253" i="134"/>
  <c r="N253" i="134" s="1"/>
  <c r="K252" i="134"/>
  <c r="N252" i="134" s="1"/>
  <c r="K251" i="134"/>
  <c r="N251" i="134" s="1"/>
  <c r="K250" i="134"/>
  <c r="N250" i="134" s="1"/>
  <c r="K249" i="134"/>
  <c r="N249" i="134" s="1"/>
  <c r="K248" i="134"/>
  <c r="N248" i="134" s="1"/>
  <c r="K247" i="134"/>
  <c r="N247" i="134" s="1"/>
  <c r="K246" i="134"/>
  <c r="N246" i="134" s="1"/>
  <c r="K245" i="134"/>
  <c r="N245" i="134" s="1"/>
  <c r="K244" i="134"/>
  <c r="N244" i="134" s="1"/>
  <c r="K243" i="134"/>
  <c r="N243" i="134" s="1"/>
  <c r="K242" i="134"/>
  <c r="N242" i="134" s="1"/>
  <c r="K241" i="134"/>
  <c r="N241" i="134" s="1"/>
  <c r="K240" i="134"/>
  <c r="N240" i="134" s="1"/>
  <c r="N239" i="134"/>
  <c r="F239" i="134"/>
  <c r="L235" i="134"/>
  <c r="Q232" i="134"/>
  <c r="M231" i="134"/>
  <c r="Q230" i="134"/>
  <c r="N230" i="134"/>
  <c r="Q228" i="134"/>
  <c r="Q227" i="134"/>
  <c r="Q91" i="134"/>
  <c r="P226" i="134"/>
  <c r="O226" i="134"/>
  <c r="Q225" i="134"/>
  <c r="Q224" i="134"/>
  <c r="Q223" i="134"/>
  <c r="Q217" i="134"/>
  <c r="Q90" i="134"/>
  <c r="Q89" i="134"/>
  <c r="Q18" i="134"/>
  <c r="I88" i="134"/>
  <c r="Q88" i="134" s="1"/>
  <c r="Q216" i="134"/>
  <c r="Q87" i="134"/>
  <c r="Q86" i="134"/>
  <c r="Q85" i="134"/>
  <c r="Q215" i="134"/>
  <c r="Q222" i="134"/>
  <c r="Q221" i="134"/>
  <c r="O84" i="134"/>
  <c r="I84" i="134"/>
  <c r="O83" i="134"/>
  <c r="I83" i="134"/>
  <c r="Q61" i="134"/>
  <c r="Q79" i="134"/>
  <c r="Q60" i="134"/>
  <c r="Q59" i="134"/>
  <c r="Q58" i="134"/>
  <c r="Q214" i="134"/>
  <c r="Q78" i="134"/>
  <c r="Q57" i="134"/>
  <c r="Q56" i="134"/>
  <c r="Q55" i="134"/>
  <c r="Q54" i="134"/>
  <c r="I82" i="134"/>
  <c r="Q82" i="134" s="1"/>
  <c r="I53" i="134"/>
  <c r="Q53" i="134" s="1"/>
  <c r="W52" i="134"/>
  <c r="V52" i="134"/>
  <c r="I52" i="134"/>
  <c r="Q52" i="134" s="1"/>
  <c r="W51" i="134"/>
  <c r="V51" i="134"/>
  <c r="I51" i="134"/>
  <c r="Q51" i="134" s="1"/>
  <c r="O81" i="134"/>
  <c r="Q81" i="134" s="1"/>
  <c r="L50" i="134"/>
  <c r="I50" i="134"/>
  <c r="Q50" i="134" s="1"/>
  <c r="I49" i="134"/>
  <c r="I48" i="134"/>
  <c r="Q47" i="134"/>
  <c r="L47" i="134"/>
  <c r="K47" i="134"/>
  <c r="N47" i="134" s="1"/>
  <c r="I80" i="134"/>
  <c r="Q45" i="134"/>
  <c r="K45" i="134"/>
  <c r="N45" i="134" s="1"/>
  <c r="Q213" i="134"/>
  <c r="K213" i="134"/>
  <c r="N213" i="134" s="1"/>
  <c r="B212" i="134"/>
  <c r="Q211" i="134"/>
  <c r="L211" i="134"/>
  <c r="K211" i="134"/>
  <c r="N211" i="134" s="1"/>
  <c r="Q210" i="134"/>
  <c r="L210" i="134"/>
  <c r="K210" i="134"/>
  <c r="N210" i="134" s="1"/>
  <c r="Q209" i="134"/>
  <c r="L209" i="134"/>
  <c r="K209" i="134"/>
  <c r="N209" i="134" s="1"/>
  <c r="Q208" i="134"/>
  <c r="L208" i="134"/>
  <c r="K208" i="134"/>
  <c r="N208" i="134" s="1"/>
  <c r="Q44" i="134"/>
  <c r="L44" i="134"/>
  <c r="K44" i="134"/>
  <c r="N44" i="134" s="1"/>
  <c r="Q207" i="134"/>
  <c r="L207" i="134"/>
  <c r="K207" i="134"/>
  <c r="N207" i="134" s="1"/>
  <c r="Q206" i="134"/>
  <c r="L206" i="134"/>
  <c r="K206" i="134"/>
  <c r="N206" i="134" s="1"/>
  <c r="Q205" i="134"/>
  <c r="L205" i="134"/>
  <c r="K205" i="134"/>
  <c r="N205" i="134" s="1"/>
  <c r="Q17" i="134"/>
  <c r="L17" i="134"/>
  <c r="K17" i="134"/>
  <c r="N17" i="134" s="1"/>
  <c r="Q204" i="134"/>
  <c r="L204" i="134"/>
  <c r="K204" i="134"/>
  <c r="N204" i="134" s="1"/>
  <c r="Q41" i="134"/>
  <c r="K41" i="134"/>
  <c r="N41" i="134" s="1"/>
  <c r="Q40" i="134"/>
  <c r="K40" i="134"/>
  <c r="N40" i="134" s="1"/>
  <c r="Q38" i="134"/>
  <c r="K38" i="134"/>
  <c r="N38" i="134" s="1"/>
  <c r="Q201" i="134"/>
  <c r="K201" i="134"/>
  <c r="N201" i="134" s="1"/>
  <c r="Q30" i="134"/>
  <c r="Q29" i="134"/>
  <c r="F28" i="134"/>
  <c r="D28" i="134"/>
  <c r="C28" i="134"/>
  <c r="B28" i="134"/>
  <c r="Q220" i="134"/>
  <c r="K220" i="134"/>
  <c r="N220" i="134" s="1"/>
  <c r="Q219" i="134"/>
  <c r="K219" i="134"/>
  <c r="N219" i="134" s="1"/>
  <c r="Q77" i="134"/>
  <c r="L77" i="134"/>
  <c r="K77" i="134"/>
  <c r="N77" i="134" s="1"/>
  <c r="I76" i="134"/>
  <c r="Q75" i="134"/>
  <c r="K75" i="134"/>
  <c r="N75" i="134" s="1"/>
  <c r="Q73" i="134"/>
  <c r="K73" i="134"/>
  <c r="N73" i="134" s="1"/>
  <c r="Q27" i="134"/>
  <c r="K27" i="134"/>
  <c r="N27" i="134" s="1"/>
  <c r="Q26" i="134"/>
  <c r="K26" i="134"/>
  <c r="N26" i="134" s="1"/>
  <c r="Q25" i="134"/>
  <c r="L25" i="134"/>
  <c r="K25" i="134"/>
  <c r="N25" i="134" s="1"/>
  <c r="Q72" i="134"/>
  <c r="K72" i="134"/>
  <c r="N72" i="134" s="1"/>
  <c r="Q71" i="134"/>
  <c r="K71" i="134"/>
  <c r="N71" i="134" s="1"/>
  <c r="Q70" i="134"/>
  <c r="K70" i="134"/>
  <c r="N70" i="134" s="1"/>
  <c r="Q69" i="134"/>
  <c r="K69" i="134"/>
  <c r="N69" i="134" s="1"/>
  <c r="Q68" i="134"/>
  <c r="K68" i="134"/>
  <c r="N68" i="134" s="1"/>
  <c r="Q67" i="134"/>
  <c r="K67" i="134"/>
  <c r="N67" i="134" s="1"/>
  <c r="F66" i="134"/>
  <c r="D66" i="134"/>
  <c r="C66" i="134"/>
  <c r="B66" i="134"/>
  <c r="D22" i="134"/>
  <c r="C22" i="134"/>
  <c r="B22" i="134"/>
  <c r="F65" i="134"/>
  <c r="D65" i="134"/>
  <c r="C65" i="134"/>
  <c r="B65" i="134"/>
  <c r="F64" i="134"/>
  <c r="D64" i="134"/>
  <c r="C64" i="134"/>
  <c r="B64" i="134"/>
  <c r="Q198" i="134"/>
  <c r="I197" i="134"/>
  <c r="Q197" i="134" s="1"/>
  <c r="Q196" i="134"/>
  <c r="Q195" i="134"/>
  <c r="K195" i="134"/>
  <c r="N195" i="134" s="1"/>
  <c r="I194" i="134"/>
  <c r="Q194" i="134" s="1"/>
  <c r="I193" i="134"/>
  <c r="Q193" i="134" s="1"/>
  <c r="I92" i="134"/>
  <c r="I192" i="134"/>
  <c r="Q192" i="134" s="1"/>
  <c r="Q191" i="134"/>
  <c r="K191" i="134"/>
  <c r="N191" i="134" s="1"/>
  <c r="I190" i="134"/>
  <c r="Q21" i="134"/>
  <c r="L21" i="134"/>
  <c r="K21" i="134"/>
  <c r="N21" i="134" s="1"/>
  <c r="Q20" i="134"/>
  <c r="L20" i="134"/>
  <c r="K20" i="134"/>
  <c r="N20" i="134" s="1"/>
  <c r="Q188" i="134"/>
  <c r="L188" i="134"/>
  <c r="K188" i="134"/>
  <c r="N188" i="134" s="1"/>
  <c r="I16" i="134"/>
  <c r="Q16" i="134" s="1"/>
  <c r="Q15" i="134"/>
  <c r="K15" i="134"/>
  <c r="N15" i="134" s="1"/>
  <c r="Q14" i="134"/>
  <c r="K14" i="134"/>
  <c r="N14" i="134" s="1"/>
  <c r="Q13" i="134"/>
  <c r="K13" i="134"/>
  <c r="N13" i="134" s="1"/>
  <c r="Q12" i="134"/>
  <c r="K12" i="134"/>
  <c r="N12" i="134" s="1"/>
  <c r="Q185" i="134"/>
  <c r="K185" i="134"/>
  <c r="N185" i="134" s="1"/>
  <c r="Q184" i="134"/>
  <c r="K184" i="134"/>
  <c r="N184" i="134" s="1"/>
  <c r="Q63" i="134"/>
  <c r="K63" i="134"/>
  <c r="N63" i="134" s="1"/>
  <c r="Q11" i="134"/>
  <c r="K11" i="134"/>
  <c r="N11" i="134" s="1"/>
  <c r="I10" i="134"/>
  <c r="Q10" i="134" s="1"/>
  <c r="I182" i="134"/>
  <c r="Q181" i="134"/>
  <c r="K181" i="134"/>
  <c r="N181" i="134" s="1"/>
  <c r="Q180" i="134"/>
  <c r="K180" i="134"/>
  <c r="N180" i="134" s="1"/>
  <c r="Q179" i="134"/>
  <c r="K179" i="134"/>
  <c r="N179" i="134" s="1"/>
  <c r="Q178" i="134"/>
  <c r="K178" i="134"/>
  <c r="N178" i="134" s="1"/>
  <c r="Q177" i="134"/>
  <c r="K177" i="134"/>
  <c r="N177" i="134" s="1"/>
  <c r="Q175" i="134"/>
  <c r="K175" i="134"/>
  <c r="N175" i="134" s="1"/>
  <c r="Q174" i="134"/>
  <c r="K174" i="134"/>
  <c r="N174" i="134" s="1"/>
  <c r="Q173" i="134"/>
  <c r="K173" i="134"/>
  <c r="N173" i="134" s="1"/>
  <c r="Q172" i="134"/>
  <c r="K172" i="134"/>
  <c r="N172" i="134" s="1"/>
  <c r="Q171" i="134"/>
  <c r="K171" i="134"/>
  <c r="N171" i="134" s="1"/>
  <c r="D170" i="134"/>
  <c r="Q168" i="134"/>
  <c r="K168" i="134"/>
  <c r="N168" i="134" s="1"/>
  <c r="Q167" i="134"/>
  <c r="K167" i="134"/>
  <c r="N167" i="134" s="1"/>
  <c r="I9" i="134"/>
  <c r="K9" i="134" s="1"/>
  <c r="Q166" i="134"/>
  <c r="K166" i="134"/>
  <c r="N166" i="134" s="1"/>
  <c r="I165" i="134"/>
  <c r="Q165" i="134" s="1"/>
  <c r="Q164" i="134"/>
  <c r="K164" i="134"/>
  <c r="N164" i="134" s="1"/>
  <c r="Q163" i="134"/>
  <c r="K163" i="134"/>
  <c r="N163" i="134" s="1"/>
  <c r="Q162" i="134"/>
  <c r="K162" i="134"/>
  <c r="N162" i="134" s="1"/>
  <c r="Q161" i="134"/>
  <c r="K161" i="134"/>
  <c r="N161" i="134" s="1"/>
  <c r="Q160" i="134"/>
  <c r="K160" i="134"/>
  <c r="N160" i="134" s="1"/>
  <c r="Q159" i="134"/>
  <c r="K159" i="134"/>
  <c r="N159" i="134" s="1"/>
  <c r="Q158" i="134"/>
  <c r="K158" i="134"/>
  <c r="N158" i="134" s="1"/>
  <c r="Q157" i="134"/>
  <c r="K157" i="134"/>
  <c r="N157" i="134" s="1"/>
  <c r="Q154" i="134"/>
  <c r="K154" i="134"/>
  <c r="N154" i="134" s="1"/>
  <c r="Q153" i="134"/>
  <c r="K153" i="134"/>
  <c r="N153" i="134" s="1"/>
  <c r="Q151" i="134"/>
  <c r="K151" i="134"/>
  <c r="N151" i="134" s="1"/>
  <c r="Q150" i="134"/>
  <c r="K150" i="134"/>
  <c r="N150" i="134" s="1"/>
  <c r="Q149" i="134"/>
  <c r="K149" i="134"/>
  <c r="N149" i="134" s="1"/>
  <c r="Q148" i="134"/>
  <c r="K148" i="134"/>
  <c r="N148" i="134" s="1"/>
  <c r="Q147" i="134"/>
  <c r="K147" i="134"/>
  <c r="N147" i="134" s="1"/>
  <c r="Q146" i="134"/>
  <c r="K146" i="134"/>
  <c r="N146" i="134" s="1"/>
  <c r="Q145" i="134"/>
  <c r="K145" i="134"/>
  <c r="N145" i="134" s="1"/>
  <c r="Q144" i="134"/>
  <c r="K144" i="134"/>
  <c r="N144" i="134" s="1"/>
  <c r="Q143" i="134"/>
  <c r="K143" i="134"/>
  <c r="N143" i="134" s="1"/>
  <c r="P142" i="134"/>
  <c r="O142" i="134"/>
  <c r="K142" i="134"/>
  <c r="N142" i="134" s="1"/>
  <c r="Q141" i="134"/>
  <c r="K141" i="134"/>
  <c r="N141" i="134" s="1"/>
  <c r="Q140" i="134"/>
  <c r="K140" i="134"/>
  <c r="N140" i="134" s="1"/>
  <c r="Q139" i="134"/>
  <c r="K139" i="134"/>
  <c r="N139" i="134" s="1"/>
  <c r="Q138" i="134"/>
  <c r="K138" i="134"/>
  <c r="N138" i="134" s="1"/>
  <c r="Q137" i="134"/>
  <c r="K137" i="134"/>
  <c r="N137" i="134" s="1"/>
  <c r="Q136" i="134"/>
  <c r="K136" i="134"/>
  <c r="N136" i="134" s="1"/>
  <c r="Q135" i="134"/>
  <c r="K135" i="134"/>
  <c r="N135" i="134" s="1"/>
  <c r="Q134" i="134"/>
  <c r="K134" i="134"/>
  <c r="N134" i="134" s="1"/>
  <c r="Q133" i="134"/>
  <c r="K133" i="134"/>
  <c r="N133" i="134" s="1"/>
  <c r="Q132" i="134"/>
  <c r="K132" i="134"/>
  <c r="N132" i="134" s="1"/>
  <c r="Q131" i="134"/>
  <c r="K131" i="134"/>
  <c r="N131" i="134" s="1"/>
  <c r="Q130" i="134"/>
  <c r="K130" i="134"/>
  <c r="N130" i="134" s="1"/>
  <c r="Q125" i="134"/>
  <c r="N125" i="134"/>
  <c r="Q123" i="134"/>
  <c r="K123" i="134"/>
  <c r="N123" i="134" s="1"/>
  <c r="Q122" i="134"/>
  <c r="K122" i="134"/>
  <c r="N122" i="134" s="1"/>
  <c r="D62" i="134"/>
  <c r="C62" i="134"/>
  <c r="B62" i="134"/>
  <c r="H115" i="134"/>
  <c r="G115" i="134"/>
  <c r="I114" i="134"/>
  <c r="Q114" i="134" s="1"/>
  <c r="H114" i="134"/>
  <c r="G114" i="134"/>
  <c r="G113" i="134"/>
  <c r="F113" i="134"/>
  <c r="D113" i="134"/>
  <c r="B113" i="134"/>
  <c r="H112" i="134"/>
  <c r="G112" i="134"/>
  <c r="G111" i="134"/>
  <c r="F111" i="134"/>
  <c r="B111" i="134"/>
  <c r="G110" i="134"/>
  <c r="F110" i="134"/>
  <c r="D110" i="134"/>
  <c r="C110" i="134"/>
  <c r="B110" i="134"/>
  <c r="C109" i="134"/>
  <c r="H108" i="134"/>
  <c r="H107" i="134"/>
  <c r="F105" i="134"/>
  <c r="C105" i="134"/>
  <c r="B105" i="134"/>
  <c r="G104" i="134"/>
  <c r="F104" i="134"/>
  <c r="D104" i="134"/>
  <c r="C104" i="134"/>
  <c r="B104" i="134"/>
  <c r="Q103" i="134"/>
  <c r="H103" i="134"/>
  <c r="G103" i="134"/>
  <c r="F102" i="134"/>
  <c r="D102" i="134"/>
  <c r="C102" i="134"/>
  <c r="B102" i="134"/>
  <c r="H101" i="134"/>
  <c r="G101" i="134"/>
  <c r="G100" i="134"/>
  <c r="F100" i="134"/>
  <c r="D100" i="134"/>
  <c r="C100" i="134"/>
  <c r="B100" i="134"/>
  <c r="H99" i="134"/>
  <c r="G99" i="134"/>
  <c r="H98" i="134"/>
  <c r="G98" i="134"/>
  <c r="H97" i="134"/>
  <c r="G97" i="134"/>
  <c r="Q218" i="134"/>
  <c r="K218" i="134"/>
  <c r="N218" i="134" s="1"/>
  <c r="H96" i="134"/>
  <c r="G96" i="134"/>
  <c r="V95" i="134"/>
  <c r="P95" i="134"/>
  <c r="O95" i="134"/>
  <c r="F95" i="134"/>
  <c r="D95" i="134"/>
  <c r="C95" i="134"/>
  <c r="B95" i="134"/>
  <c r="Q262" i="1"/>
  <c r="O210" i="1"/>
  <c r="O209" i="1"/>
  <c r="O192" i="1"/>
  <c r="P58" i="1"/>
  <c r="O58" i="1"/>
  <c r="Q261" i="1"/>
  <c r="P9" i="1"/>
  <c r="O9" i="1"/>
  <c r="Q38" i="1"/>
  <c r="Q39" i="1"/>
  <c r="Q41" i="1"/>
  <c r="Q46" i="1"/>
  <c r="Q47" i="1"/>
  <c r="Q48" i="1"/>
  <c r="Q49" i="1"/>
  <c r="Q50" i="1"/>
  <c r="Q51" i="1"/>
  <c r="Q52" i="1"/>
  <c r="Q53" i="1"/>
  <c r="Q54" i="1"/>
  <c r="Q55" i="1"/>
  <c r="Q56" i="1"/>
  <c r="Q57" i="1"/>
  <c r="Q59" i="1"/>
  <c r="Q60" i="1"/>
  <c r="Q61" i="1"/>
  <c r="Q62" i="1"/>
  <c r="Q63" i="1"/>
  <c r="Q64" i="1"/>
  <c r="Q65" i="1"/>
  <c r="Q66" i="1"/>
  <c r="Q67" i="1"/>
  <c r="Q69" i="1"/>
  <c r="Q70" i="1"/>
  <c r="Q73" i="1"/>
  <c r="Q74" i="1"/>
  <c r="Q75" i="1"/>
  <c r="Q76" i="1"/>
  <c r="Q77" i="1"/>
  <c r="Q78" i="1"/>
  <c r="Q79" i="1"/>
  <c r="Q80" i="1"/>
  <c r="Q82" i="1"/>
  <c r="Q85" i="1"/>
  <c r="Q90" i="1"/>
  <c r="Q91" i="1"/>
  <c r="Q92" i="1"/>
  <c r="Q93" i="1"/>
  <c r="Q94" i="1"/>
  <c r="Q96" i="1"/>
  <c r="Q97" i="1"/>
  <c r="Q98" i="1"/>
  <c r="Q103" i="1"/>
  <c r="Q105" i="1"/>
  <c r="Q106" i="1"/>
  <c r="Q107" i="1"/>
  <c r="Q108" i="1"/>
  <c r="Q135" i="1"/>
  <c r="Q136" i="1"/>
  <c r="Q137" i="1"/>
  <c r="Q139" i="1"/>
  <c r="Q144" i="1"/>
  <c r="Q147" i="1"/>
  <c r="Q149" i="1"/>
  <c r="Q153" i="1"/>
  <c r="Q154" i="1"/>
  <c r="Q162" i="1"/>
  <c r="Q165" i="1"/>
  <c r="Q167" i="1"/>
  <c r="Q168" i="1"/>
  <c r="Q173" i="1"/>
  <c r="Q174" i="1"/>
  <c r="Q176" i="1"/>
  <c r="Q177" i="1"/>
  <c r="Q178" i="1"/>
  <c r="Q179" i="1"/>
  <c r="Q180" i="1"/>
  <c r="Q181" i="1"/>
  <c r="Q182" i="1"/>
  <c r="Q184" i="1"/>
  <c r="Q185" i="1"/>
  <c r="Q198" i="1"/>
  <c r="Q199" i="1"/>
  <c r="Q200" i="1"/>
  <c r="Q203" i="1"/>
  <c r="Q204" i="1"/>
  <c r="Q205" i="1"/>
  <c r="Q206" i="1"/>
  <c r="Q207" i="1"/>
  <c r="Q211" i="1"/>
  <c r="Q212" i="1"/>
  <c r="Q213" i="1"/>
  <c r="Q214" i="1"/>
  <c r="Q215" i="1"/>
  <c r="Q216" i="1"/>
  <c r="Q217" i="1"/>
  <c r="Q219" i="1"/>
  <c r="Q220" i="1"/>
  <c r="Q221" i="1"/>
  <c r="Q222" i="1"/>
  <c r="Q225" i="1"/>
  <c r="Q271" i="1"/>
  <c r="Q328" i="1"/>
  <c r="K365" i="1"/>
  <c r="N365" i="1" s="1"/>
  <c r="K363" i="1"/>
  <c r="N363" i="1" s="1"/>
  <c r="K362" i="1"/>
  <c r="N362" i="1" s="1"/>
  <c r="K361" i="1"/>
  <c r="N361" i="1" s="1"/>
  <c r="K360" i="1"/>
  <c r="N360" i="1" s="1"/>
  <c r="K359" i="1"/>
  <c r="N359" i="1" s="1"/>
  <c r="K358" i="1"/>
  <c r="N358" i="1" s="1"/>
  <c r="K357" i="1"/>
  <c r="N357" i="1" s="1"/>
  <c r="K356" i="1"/>
  <c r="N356" i="1" s="1"/>
  <c r="K355" i="1"/>
  <c r="N355" i="1" s="1"/>
  <c r="K354" i="1"/>
  <c r="N354" i="1" s="1"/>
  <c r="K353" i="1"/>
  <c r="N353" i="1" s="1"/>
  <c r="K352" i="1"/>
  <c r="N352" i="1" s="1"/>
  <c r="K351" i="1"/>
  <c r="N351" i="1" s="1"/>
  <c r="K350" i="1"/>
  <c r="N350" i="1" s="1"/>
  <c r="K349" i="1"/>
  <c r="N349" i="1" s="1"/>
  <c r="K348" i="1"/>
  <c r="N348" i="1" s="1"/>
  <c r="K347" i="1"/>
  <c r="N347" i="1" s="1"/>
  <c r="N346" i="1"/>
  <c r="F346" i="1"/>
  <c r="X42" i="133"/>
  <c r="W42" i="133"/>
  <c r="V34" i="133"/>
  <c r="V42" i="133" s="1"/>
  <c r="U34" i="133"/>
  <c r="T34" i="133"/>
  <c r="O34" i="133"/>
  <c r="U33" i="133"/>
  <c r="T33" i="133"/>
  <c r="N33" i="133"/>
  <c r="T32" i="133"/>
  <c r="S32" i="133"/>
  <c r="S33" i="133" s="1"/>
  <c r="S34" i="133" s="1"/>
  <c r="S35" i="133" s="1"/>
  <c r="S36" i="133" s="1"/>
  <c r="S37" i="133" s="1"/>
  <c r="S31" i="133"/>
  <c r="R31" i="133"/>
  <c r="R32" i="133" s="1"/>
  <c r="R33" i="133" s="1"/>
  <c r="R34" i="133" s="1"/>
  <c r="R35" i="133" s="1"/>
  <c r="R30" i="133"/>
  <c r="Q30" i="133"/>
  <c r="Q31" i="133" s="1"/>
  <c r="Q32" i="133" s="1"/>
  <c r="Q33" i="133" s="1"/>
  <c r="Q34" i="133" s="1"/>
  <c r="Q29" i="133"/>
  <c r="P29" i="133"/>
  <c r="P30" i="133" s="1"/>
  <c r="P31" i="133" s="1"/>
  <c r="P32" i="133" s="1"/>
  <c r="P33" i="133" s="1"/>
  <c r="P34" i="133" s="1"/>
  <c r="P28" i="133"/>
  <c r="O28" i="133"/>
  <c r="O29" i="133" s="1"/>
  <c r="O30" i="133" s="1"/>
  <c r="O31" i="133" s="1"/>
  <c r="O32" i="133" s="1"/>
  <c r="O33" i="133" s="1"/>
  <c r="O27" i="133"/>
  <c r="N27" i="133"/>
  <c r="N26" i="133"/>
  <c r="M14" i="133"/>
  <c r="M26" i="133" s="1"/>
  <c r="M27" i="133" s="1"/>
  <c r="L14" i="133"/>
  <c r="K14" i="133"/>
  <c r="J14" i="133"/>
  <c r="I14" i="133"/>
  <c r="H14" i="133"/>
  <c r="G14" i="133"/>
  <c r="G20" i="133" s="1"/>
  <c r="G21" i="133" s="1"/>
  <c r="G22" i="133" s="1"/>
  <c r="G23" i="133" s="1"/>
  <c r="G24" i="133" s="1"/>
  <c r="G25" i="133" s="1"/>
  <c r="F14" i="133"/>
  <c r="F25" i="133" s="1"/>
  <c r="E14" i="133"/>
  <c r="E18" i="133" s="1"/>
  <c r="E19" i="133" s="1"/>
  <c r="E20" i="133" s="1"/>
  <c r="E21" i="133" s="1"/>
  <c r="E22" i="133" s="1"/>
  <c r="E23" i="133" s="1"/>
  <c r="D14" i="133"/>
  <c r="D23" i="133" s="1"/>
  <c r="V34" i="132"/>
  <c r="V42" i="132" s="1"/>
  <c r="U34" i="132"/>
  <c r="T34" i="132"/>
  <c r="O34" i="132"/>
  <c r="U33" i="132"/>
  <c r="T33" i="132"/>
  <c r="N33" i="132"/>
  <c r="T32" i="132"/>
  <c r="S32" i="132"/>
  <c r="S33" i="132" s="1"/>
  <c r="S34" i="132" s="1"/>
  <c r="S35" i="132" s="1"/>
  <c r="S36" i="132" s="1"/>
  <c r="S37" i="132" s="1"/>
  <c r="S31" i="132"/>
  <c r="R31" i="132"/>
  <c r="R32" i="132" s="1"/>
  <c r="R33" i="132" s="1"/>
  <c r="R34" i="132" s="1"/>
  <c r="R35" i="132" s="1"/>
  <c r="R30" i="132"/>
  <c r="Q30" i="132"/>
  <c r="Q31" i="132" s="1"/>
  <c r="Q32" i="132" s="1"/>
  <c r="Q33" i="132" s="1"/>
  <c r="Q34" i="132" s="1"/>
  <c r="Q29" i="132"/>
  <c r="P29" i="132"/>
  <c r="P30" i="132" s="1"/>
  <c r="P31" i="132" s="1"/>
  <c r="P32" i="132" s="1"/>
  <c r="P33" i="132" s="1"/>
  <c r="P34" i="132" s="1"/>
  <c r="P28" i="132"/>
  <c r="O28" i="132"/>
  <c r="O29" i="132" s="1"/>
  <c r="O30" i="132" s="1"/>
  <c r="O31" i="132" s="1"/>
  <c r="O32" i="132" s="1"/>
  <c r="O33" i="132" s="1"/>
  <c r="O27" i="132"/>
  <c r="N27" i="132"/>
  <c r="N28" i="132" s="1"/>
  <c r="N29" i="132" s="1"/>
  <c r="N30" i="132" s="1"/>
  <c r="N31" i="132" s="1"/>
  <c r="N32" i="132" s="1"/>
  <c r="N26" i="132"/>
  <c r="M14" i="132"/>
  <c r="M25" i="132" s="1"/>
  <c r="L14" i="132"/>
  <c r="K14" i="132"/>
  <c r="J14" i="132"/>
  <c r="I14" i="132"/>
  <c r="I22" i="132" s="1"/>
  <c r="I23" i="132" s="1"/>
  <c r="I24" i="132" s="1"/>
  <c r="I25" i="132" s="1"/>
  <c r="I26" i="132" s="1"/>
  <c r="I27" i="132" s="1"/>
  <c r="H14" i="132"/>
  <c r="H21" i="132" s="1"/>
  <c r="H22" i="132" s="1"/>
  <c r="G14" i="132"/>
  <c r="F14" i="132"/>
  <c r="F19" i="132" s="1"/>
  <c r="F20" i="132" s="1"/>
  <c r="E14" i="132"/>
  <c r="E18" i="132" s="1"/>
  <c r="E19" i="132" s="1"/>
  <c r="D14" i="132"/>
  <c r="D23" i="132" s="1"/>
  <c r="X43" i="131"/>
  <c r="W43" i="131"/>
  <c r="V43" i="131"/>
  <c r="U34" i="131"/>
  <c r="U35" i="131" s="1"/>
  <c r="U36" i="131" s="1"/>
  <c r="T34" i="131"/>
  <c r="T35" i="131" s="1"/>
  <c r="T36" i="131" s="1"/>
  <c r="O34" i="131"/>
  <c r="U33" i="131"/>
  <c r="T33" i="131"/>
  <c r="N33" i="131"/>
  <c r="T32" i="131"/>
  <c r="S32" i="131"/>
  <c r="S33" i="131" s="1"/>
  <c r="S31" i="131"/>
  <c r="R31" i="131"/>
  <c r="R32" i="131" s="1"/>
  <c r="R30" i="131"/>
  <c r="Q30" i="131"/>
  <c r="Q31" i="131" s="1"/>
  <c r="Q32" i="131" s="1"/>
  <c r="Q29" i="131"/>
  <c r="P29" i="131"/>
  <c r="P30" i="131" s="1"/>
  <c r="P31" i="131" s="1"/>
  <c r="P28" i="131"/>
  <c r="O28" i="131"/>
  <c r="O29" i="131" s="1"/>
  <c r="O27" i="131"/>
  <c r="N27" i="131"/>
  <c r="N28" i="131" s="1"/>
  <c r="N29" i="131" s="1"/>
  <c r="N26" i="131"/>
  <c r="M14" i="131"/>
  <c r="M25" i="131" s="1"/>
  <c r="L14" i="131"/>
  <c r="K14" i="131"/>
  <c r="J14" i="131"/>
  <c r="I14" i="131"/>
  <c r="H14" i="131"/>
  <c r="H27" i="131" s="1"/>
  <c r="G14" i="131"/>
  <c r="G26" i="131" s="1"/>
  <c r="F14" i="131"/>
  <c r="F25" i="131" s="1"/>
  <c r="E14" i="131"/>
  <c r="E24" i="131" s="1"/>
  <c r="D14" i="131"/>
  <c r="D16" i="131" s="1"/>
  <c r="C16" i="131" s="1"/>
  <c r="X48" i="130"/>
  <c r="W48" i="130"/>
  <c r="V34" i="130"/>
  <c r="V48" i="130" s="1"/>
  <c r="U34" i="130"/>
  <c r="T34" i="130"/>
  <c r="T35" i="130" s="1"/>
  <c r="T36" i="130" s="1"/>
  <c r="T37" i="130" s="1"/>
  <c r="O34" i="130"/>
  <c r="U33" i="130"/>
  <c r="T33" i="130"/>
  <c r="N33" i="130"/>
  <c r="T32" i="130"/>
  <c r="S32" i="130"/>
  <c r="S33" i="130" s="1"/>
  <c r="S34" i="130" s="1"/>
  <c r="S35" i="130" s="1"/>
  <c r="S36" i="130" s="1"/>
  <c r="S31" i="130"/>
  <c r="R31" i="130"/>
  <c r="R32" i="130" s="1"/>
  <c r="R33" i="130" s="1"/>
  <c r="R34" i="130" s="1"/>
  <c r="R35" i="130" s="1"/>
  <c r="R30" i="130"/>
  <c r="Q30" i="130"/>
  <c r="Q31" i="130" s="1"/>
  <c r="Q29" i="130"/>
  <c r="P29" i="130"/>
  <c r="P30" i="130" s="1"/>
  <c r="P31" i="130" s="1"/>
  <c r="P32" i="130" s="1"/>
  <c r="P33" i="130" s="1"/>
  <c r="P34" i="130" s="1"/>
  <c r="P28" i="130"/>
  <c r="O28" i="130"/>
  <c r="O27" i="130"/>
  <c r="N27" i="130"/>
  <c r="N28" i="130" s="1"/>
  <c r="N29" i="130" s="1"/>
  <c r="N30" i="130" s="1"/>
  <c r="N31" i="130" s="1"/>
  <c r="N32" i="130" s="1"/>
  <c r="N26" i="130"/>
  <c r="M14" i="130"/>
  <c r="M32" i="130" s="1"/>
  <c r="L14" i="130"/>
  <c r="L24" i="130" s="1"/>
  <c r="K14" i="130"/>
  <c r="J14" i="130"/>
  <c r="J23" i="130" s="1"/>
  <c r="J24" i="130" s="1"/>
  <c r="J25" i="130" s="1"/>
  <c r="I14" i="130"/>
  <c r="I22" i="130" s="1"/>
  <c r="I23" i="130" s="1"/>
  <c r="I24" i="130" s="1"/>
  <c r="I25" i="130" s="1"/>
  <c r="I26" i="130" s="1"/>
  <c r="H14" i="130"/>
  <c r="H21" i="130" s="1"/>
  <c r="H22" i="130" s="1"/>
  <c r="H23" i="130" s="1"/>
  <c r="H24" i="130" s="1"/>
  <c r="H25" i="130" s="1"/>
  <c r="H26" i="130" s="1"/>
  <c r="G14" i="130"/>
  <c r="G19" i="130" s="1"/>
  <c r="F14" i="130"/>
  <c r="F19" i="130" s="1"/>
  <c r="F20" i="130" s="1"/>
  <c r="F21" i="130" s="1"/>
  <c r="F22" i="130" s="1"/>
  <c r="F23" i="130" s="1"/>
  <c r="F24" i="130" s="1"/>
  <c r="E14" i="130"/>
  <c r="E18" i="130" s="1"/>
  <c r="E19" i="130" s="1"/>
  <c r="E20" i="130" s="1"/>
  <c r="E21" i="130" s="1"/>
  <c r="E22" i="130" s="1"/>
  <c r="E23" i="130" s="1"/>
  <c r="D14" i="130"/>
  <c r="X45" i="129"/>
  <c r="W45" i="129"/>
  <c r="V34" i="129"/>
  <c r="U34" i="129"/>
  <c r="T34" i="129"/>
  <c r="T35" i="129" s="1"/>
  <c r="T36" i="129" s="1"/>
  <c r="T37" i="129" s="1"/>
  <c r="O34" i="129"/>
  <c r="U33" i="129"/>
  <c r="T33" i="129"/>
  <c r="N33" i="129"/>
  <c r="T32" i="129"/>
  <c r="S32" i="129"/>
  <c r="S31" i="129"/>
  <c r="R31" i="129"/>
  <c r="R32" i="129" s="1"/>
  <c r="R33" i="129" s="1"/>
  <c r="R34" i="129" s="1"/>
  <c r="R35" i="129" s="1"/>
  <c r="R30" i="129"/>
  <c r="Q30" i="129"/>
  <c r="Q31" i="129" s="1"/>
  <c r="Q29" i="129"/>
  <c r="P29" i="129"/>
  <c r="P30" i="129" s="1"/>
  <c r="P31" i="129" s="1"/>
  <c r="P32" i="129" s="1"/>
  <c r="P33" i="129" s="1"/>
  <c r="P34" i="129" s="1"/>
  <c r="P28" i="129"/>
  <c r="O28" i="129"/>
  <c r="O29" i="129" s="1"/>
  <c r="O30" i="129" s="1"/>
  <c r="O31" i="129" s="1"/>
  <c r="O32" i="129" s="1"/>
  <c r="O33" i="129" s="1"/>
  <c r="O27" i="129"/>
  <c r="N27" i="129"/>
  <c r="N26" i="129"/>
  <c r="M14" i="129"/>
  <c r="M25" i="129" s="1"/>
  <c r="L14" i="129"/>
  <c r="K14" i="129"/>
  <c r="J14" i="129"/>
  <c r="I14" i="129"/>
  <c r="H14" i="129"/>
  <c r="G14" i="129"/>
  <c r="G19" i="129" s="1"/>
  <c r="F14" i="129"/>
  <c r="E14" i="129"/>
  <c r="E24" i="129" s="1"/>
  <c r="D14" i="129"/>
  <c r="D17" i="129" s="1"/>
  <c r="D18" i="129" s="1"/>
  <c r="X45" i="128"/>
  <c r="W45" i="128"/>
  <c r="V34" i="128"/>
  <c r="V45" i="128" s="1"/>
  <c r="U34" i="128"/>
  <c r="T34" i="128"/>
  <c r="T35" i="128" s="1"/>
  <c r="T36" i="128" s="1"/>
  <c r="T37" i="128" s="1"/>
  <c r="O34" i="128"/>
  <c r="U33" i="128"/>
  <c r="T33" i="128"/>
  <c r="N33" i="128"/>
  <c r="T32" i="128"/>
  <c r="S32" i="128"/>
  <c r="S33" i="128" s="1"/>
  <c r="S34" i="128" s="1"/>
  <c r="S35" i="128" s="1"/>
  <c r="S36" i="128" s="1"/>
  <c r="S31" i="128"/>
  <c r="R31" i="128"/>
  <c r="R32" i="128" s="1"/>
  <c r="R33" i="128" s="1"/>
  <c r="R34" i="128" s="1"/>
  <c r="R35" i="128" s="1"/>
  <c r="R30" i="128"/>
  <c r="Q30" i="128"/>
  <c r="Q31" i="128" s="1"/>
  <c r="Q32" i="128" s="1"/>
  <c r="Q33" i="128" s="1"/>
  <c r="Q34" i="128" s="1"/>
  <c r="Q29" i="128"/>
  <c r="P29" i="128"/>
  <c r="P30" i="128" s="1"/>
  <c r="P31" i="128" s="1"/>
  <c r="P32" i="128" s="1"/>
  <c r="P33" i="128" s="1"/>
  <c r="P34" i="128" s="1"/>
  <c r="P28" i="128"/>
  <c r="O28" i="128"/>
  <c r="O29" i="128" s="1"/>
  <c r="O30" i="128" s="1"/>
  <c r="O31" i="128" s="1"/>
  <c r="O32" i="128" s="1"/>
  <c r="O33" i="128" s="1"/>
  <c r="O27" i="128"/>
  <c r="N27" i="128"/>
  <c r="N28" i="128" s="1"/>
  <c r="N29" i="128" s="1"/>
  <c r="N30" i="128" s="1"/>
  <c r="N31" i="128" s="1"/>
  <c r="N32" i="128" s="1"/>
  <c r="N26" i="128"/>
  <c r="M14" i="128"/>
  <c r="L14" i="128"/>
  <c r="L31" i="128" s="1"/>
  <c r="K14" i="128"/>
  <c r="J14" i="128"/>
  <c r="I14" i="128"/>
  <c r="I28" i="128" s="1"/>
  <c r="H14" i="128"/>
  <c r="G14" i="128"/>
  <c r="G20" i="128" s="1"/>
  <c r="G21" i="128" s="1"/>
  <c r="F14" i="128"/>
  <c r="E14" i="128"/>
  <c r="D14" i="128"/>
  <c r="D17" i="1"/>
  <c r="Q146" i="1"/>
  <c r="X146" i="1"/>
  <c r="L191" i="1"/>
  <c r="X42" i="127"/>
  <c r="W42" i="127"/>
  <c r="U34" i="127"/>
  <c r="U35" i="127" s="1"/>
  <c r="U36" i="127" s="1"/>
  <c r="U37" i="127" s="1"/>
  <c r="U38" i="127" s="1"/>
  <c r="O34" i="127"/>
  <c r="U33" i="127"/>
  <c r="T33" i="127"/>
  <c r="T34" i="127" s="1"/>
  <c r="T35" i="127" s="1"/>
  <c r="T36" i="127" s="1"/>
  <c r="T37" i="127" s="1"/>
  <c r="N33" i="127"/>
  <c r="T32" i="127"/>
  <c r="S32" i="127"/>
  <c r="S33" i="127" s="1"/>
  <c r="R31" i="127"/>
  <c r="R32" i="127" s="1"/>
  <c r="R33" i="127" s="1"/>
  <c r="R34" i="127" s="1"/>
  <c r="R35" i="127" s="1"/>
  <c r="R36" i="127" s="1"/>
  <c r="R30" i="127"/>
  <c r="Q30" i="127"/>
  <c r="Q29" i="127"/>
  <c r="P29" i="127"/>
  <c r="P30" i="127" s="1"/>
  <c r="P31" i="127" s="1"/>
  <c r="P32" i="127" s="1"/>
  <c r="P33" i="127" s="1"/>
  <c r="P34" i="127" s="1"/>
  <c r="P28" i="127"/>
  <c r="O28" i="127"/>
  <c r="O27" i="127"/>
  <c r="N27" i="127"/>
  <c r="N28" i="127" s="1"/>
  <c r="N29" i="127" s="1"/>
  <c r="N30" i="127" s="1"/>
  <c r="N31" i="127" s="1"/>
  <c r="N32" i="127" s="1"/>
  <c r="N26" i="127"/>
  <c r="M14" i="127"/>
  <c r="M25" i="127" s="1"/>
  <c r="L14" i="127"/>
  <c r="L31" i="127" s="1"/>
  <c r="K14" i="127"/>
  <c r="K24" i="127" s="1"/>
  <c r="K25" i="127" s="1"/>
  <c r="K26" i="127" s="1"/>
  <c r="J14" i="127"/>
  <c r="I14" i="127"/>
  <c r="I21" i="127" s="1"/>
  <c r="H14" i="127"/>
  <c r="G14" i="127"/>
  <c r="F14" i="127"/>
  <c r="F18" i="127" s="1"/>
  <c r="E14" i="127"/>
  <c r="E24" i="127" s="1"/>
  <c r="D14" i="127"/>
  <c r="D17" i="127" s="1"/>
  <c r="D18" i="127" s="1"/>
  <c r="V34" i="127"/>
  <c r="V42" i="127" s="1"/>
  <c r="B11" i="126"/>
  <c r="C7" i="126"/>
  <c r="B7" i="126"/>
  <c r="A7" i="126"/>
  <c r="X43" i="126"/>
  <c r="W43" i="126"/>
  <c r="V43" i="126"/>
  <c r="O34" i="126"/>
  <c r="T33" i="126"/>
  <c r="T34" i="126" s="1"/>
  <c r="T35" i="126" s="1"/>
  <c r="T36" i="126" s="1"/>
  <c r="T37" i="126" s="1"/>
  <c r="N33" i="126"/>
  <c r="T32" i="126"/>
  <c r="S32" i="126"/>
  <c r="S33" i="126" s="1"/>
  <c r="S34" i="126" s="1"/>
  <c r="S35" i="126" s="1"/>
  <c r="S36" i="126" s="1"/>
  <c r="S37" i="126" s="1"/>
  <c r="S31" i="126"/>
  <c r="R31" i="126"/>
  <c r="R32" i="126" s="1"/>
  <c r="R30" i="126"/>
  <c r="Q30" i="126"/>
  <c r="Q29" i="126"/>
  <c r="P29" i="126"/>
  <c r="P28" i="126"/>
  <c r="O28" i="126"/>
  <c r="O29" i="126" s="1"/>
  <c r="O30" i="126" s="1"/>
  <c r="O31" i="126" s="1"/>
  <c r="O32" i="126" s="1"/>
  <c r="O27" i="126"/>
  <c r="N27" i="126"/>
  <c r="N28" i="126" s="1"/>
  <c r="N29" i="126" s="1"/>
  <c r="N30" i="126" s="1"/>
  <c r="N31" i="126" s="1"/>
  <c r="N32" i="126" s="1"/>
  <c r="N26" i="126"/>
  <c r="M14" i="126"/>
  <c r="L14" i="126"/>
  <c r="K14" i="126"/>
  <c r="K23" i="126" s="1"/>
  <c r="J14" i="126"/>
  <c r="I14" i="126"/>
  <c r="I28" i="126" s="1"/>
  <c r="H14" i="126"/>
  <c r="H27" i="126" s="1"/>
  <c r="G14" i="126"/>
  <c r="F14" i="126"/>
  <c r="F18" i="126" s="1"/>
  <c r="E14" i="126"/>
  <c r="E24" i="126" s="1"/>
  <c r="D14" i="126"/>
  <c r="B11" i="125"/>
  <c r="C7" i="125"/>
  <c r="B7" i="125"/>
  <c r="A7" i="125"/>
  <c r="U34" i="125"/>
  <c r="U35" i="125" s="1"/>
  <c r="U36" i="125" s="1"/>
  <c r="U37" i="125" s="1"/>
  <c r="O34" i="125"/>
  <c r="U33" i="125"/>
  <c r="T33" i="125"/>
  <c r="T34" i="125" s="1"/>
  <c r="T35" i="125" s="1"/>
  <c r="T36" i="125" s="1"/>
  <c r="T37" i="125" s="1"/>
  <c r="N33" i="125"/>
  <c r="T32" i="125"/>
  <c r="S32" i="125"/>
  <c r="S33" i="125" s="1"/>
  <c r="S34" i="125" s="1"/>
  <c r="S35" i="125" s="1"/>
  <c r="S36" i="125" s="1"/>
  <c r="S37" i="125" s="1"/>
  <c r="S31" i="125"/>
  <c r="R31" i="125"/>
  <c r="R32" i="125" s="1"/>
  <c r="R33" i="125" s="1"/>
  <c r="R34" i="125" s="1"/>
  <c r="R35" i="125" s="1"/>
  <c r="R30" i="125"/>
  <c r="Q30" i="125"/>
  <c r="Q29" i="125"/>
  <c r="P29" i="125"/>
  <c r="P30" i="125" s="1"/>
  <c r="P31" i="125" s="1"/>
  <c r="P32" i="125" s="1"/>
  <c r="P33" i="125" s="1"/>
  <c r="P34" i="125" s="1"/>
  <c r="P28" i="125"/>
  <c r="O28" i="125"/>
  <c r="O29" i="125" s="1"/>
  <c r="O30" i="125" s="1"/>
  <c r="O31" i="125" s="1"/>
  <c r="O32" i="125" s="1"/>
  <c r="O33" i="125" s="1"/>
  <c r="O27" i="125"/>
  <c r="N27" i="125"/>
  <c r="N28" i="125" s="1"/>
  <c r="N29" i="125" s="1"/>
  <c r="N30" i="125" s="1"/>
  <c r="N26" i="125"/>
  <c r="M14" i="125"/>
  <c r="M25" i="125" s="1"/>
  <c r="L14" i="125"/>
  <c r="K14" i="125"/>
  <c r="J14" i="125"/>
  <c r="I14" i="125"/>
  <c r="I28" i="125" s="1"/>
  <c r="H14" i="125"/>
  <c r="H20" i="125" s="1"/>
  <c r="G14" i="125"/>
  <c r="F14" i="125"/>
  <c r="E14" i="125"/>
  <c r="D14" i="125"/>
  <c r="B11" i="124"/>
  <c r="C7" i="124"/>
  <c r="B7" i="124"/>
  <c r="A7" i="124"/>
  <c r="X43" i="124"/>
  <c r="W43" i="124"/>
  <c r="V43" i="124"/>
  <c r="U34" i="124"/>
  <c r="O34" i="124"/>
  <c r="U33" i="124"/>
  <c r="T33" i="124"/>
  <c r="N33" i="124"/>
  <c r="T32" i="124"/>
  <c r="S32" i="124"/>
  <c r="S33" i="124" s="1"/>
  <c r="S34" i="124" s="1"/>
  <c r="S35" i="124" s="1"/>
  <c r="S36" i="124" s="1"/>
  <c r="S37" i="124" s="1"/>
  <c r="S31" i="124"/>
  <c r="R31" i="124"/>
  <c r="R32" i="124" s="1"/>
  <c r="R33" i="124" s="1"/>
  <c r="R34" i="124" s="1"/>
  <c r="R35" i="124" s="1"/>
  <c r="R30" i="124"/>
  <c r="Q30" i="124"/>
  <c r="Q29" i="124"/>
  <c r="P29" i="124"/>
  <c r="P30" i="124" s="1"/>
  <c r="P31" i="124" s="1"/>
  <c r="P32" i="124" s="1"/>
  <c r="P33" i="124" s="1"/>
  <c r="P34" i="124" s="1"/>
  <c r="P28" i="124"/>
  <c r="O28" i="124"/>
  <c r="O29" i="124" s="1"/>
  <c r="O30" i="124" s="1"/>
  <c r="O31" i="124" s="1"/>
  <c r="O32" i="124" s="1"/>
  <c r="O33" i="124" s="1"/>
  <c r="O27" i="124"/>
  <c r="N27" i="124"/>
  <c r="N28" i="124" s="1"/>
  <c r="N26" i="124"/>
  <c r="M14" i="124"/>
  <c r="M32" i="124" s="1"/>
  <c r="L14" i="124"/>
  <c r="K14" i="124"/>
  <c r="K23" i="124" s="1"/>
  <c r="J14" i="124"/>
  <c r="J29" i="124" s="1"/>
  <c r="I14" i="124"/>
  <c r="I28" i="124" s="1"/>
  <c r="H14" i="124"/>
  <c r="G14" i="124"/>
  <c r="G19" i="124" s="1"/>
  <c r="F14" i="124"/>
  <c r="E14" i="124"/>
  <c r="E24" i="124" s="1"/>
  <c r="D14" i="124"/>
  <c r="D16" i="124" s="1"/>
  <c r="C16" i="124" s="1"/>
  <c r="B11" i="122"/>
  <c r="C7" i="122"/>
  <c r="B7" i="122"/>
  <c r="A7" i="122"/>
  <c r="X42" i="122"/>
  <c r="W42" i="122"/>
  <c r="V34" i="122"/>
  <c r="V42" i="122" s="1"/>
  <c r="U34" i="122"/>
  <c r="T34" i="122"/>
  <c r="T35" i="122" s="1"/>
  <c r="T36" i="122" s="1"/>
  <c r="T37" i="122" s="1"/>
  <c r="O34" i="122"/>
  <c r="U33" i="122"/>
  <c r="T33" i="122"/>
  <c r="N33" i="122"/>
  <c r="T32" i="122"/>
  <c r="S32" i="122"/>
  <c r="S33" i="122" s="1"/>
  <c r="S34" i="122" s="1"/>
  <c r="S35" i="122" s="1"/>
  <c r="S36" i="122" s="1"/>
  <c r="S31" i="122"/>
  <c r="R31" i="122"/>
  <c r="R32" i="122" s="1"/>
  <c r="R33" i="122" s="1"/>
  <c r="R34" i="122" s="1"/>
  <c r="R35" i="122" s="1"/>
  <c r="R30" i="122"/>
  <c r="Q30" i="122"/>
  <c r="Q31" i="122" s="1"/>
  <c r="Q32" i="122" s="1"/>
  <c r="Q33" i="122" s="1"/>
  <c r="Q34" i="122" s="1"/>
  <c r="Q29" i="122"/>
  <c r="P29" i="122"/>
  <c r="P30" i="122" s="1"/>
  <c r="P31" i="122" s="1"/>
  <c r="P32" i="122" s="1"/>
  <c r="P33" i="122" s="1"/>
  <c r="P34" i="122" s="1"/>
  <c r="P28" i="122"/>
  <c r="O28" i="122"/>
  <c r="O29" i="122" s="1"/>
  <c r="O27" i="122"/>
  <c r="N27" i="122"/>
  <c r="N28" i="122" s="1"/>
  <c r="N29" i="122" s="1"/>
  <c r="N30" i="122" s="1"/>
  <c r="N31" i="122" s="1"/>
  <c r="N32" i="122" s="1"/>
  <c r="N26" i="122"/>
  <c r="M14" i="122"/>
  <c r="L14" i="122"/>
  <c r="K14" i="122"/>
  <c r="K30" i="122" s="1"/>
  <c r="J14" i="122"/>
  <c r="J29" i="122" s="1"/>
  <c r="I14" i="122"/>
  <c r="I21" i="122" s="1"/>
  <c r="H14" i="122"/>
  <c r="H21" i="122" s="1"/>
  <c r="H22" i="122" s="1"/>
  <c r="H23" i="122" s="1"/>
  <c r="H24" i="122" s="1"/>
  <c r="G14" i="122"/>
  <c r="F14" i="122"/>
  <c r="E14" i="122"/>
  <c r="E24" i="122" s="1"/>
  <c r="D14" i="122"/>
  <c r="B11" i="121"/>
  <c r="C7" i="121"/>
  <c r="B7" i="121"/>
  <c r="A7" i="121"/>
  <c r="X42" i="121"/>
  <c r="W42" i="121"/>
  <c r="V34" i="121"/>
  <c r="V42" i="121" s="1"/>
  <c r="U34" i="121"/>
  <c r="T34" i="121"/>
  <c r="T35" i="121" s="1"/>
  <c r="O34" i="121"/>
  <c r="U33" i="121"/>
  <c r="T33" i="121"/>
  <c r="N33" i="121"/>
  <c r="T32" i="121"/>
  <c r="S32" i="121"/>
  <c r="S33" i="121" s="1"/>
  <c r="S34" i="121" s="1"/>
  <c r="S35" i="121" s="1"/>
  <c r="S36" i="121" s="1"/>
  <c r="S31" i="121"/>
  <c r="R31" i="121"/>
  <c r="R32" i="121" s="1"/>
  <c r="R33" i="121" s="1"/>
  <c r="R34" i="121" s="1"/>
  <c r="R35" i="121" s="1"/>
  <c r="R30" i="121"/>
  <c r="Q30" i="121"/>
  <c r="Q31" i="121" s="1"/>
  <c r="Q32" i="121" s="1"/>
  <c r="Q33" i="121" s="1"/>
  <c r="Q34" i="121" s="1"/>
  <c r="Q29" i="121"/>
  <c r="P29" i="121"/>
  <c r="P30" i="121" s="1"/>
  <c r="P28" i="121"/>
  <c r="O28" i="121"/>
  <c r="O29" i="121" s="1"/>
  <c r="O30" i="121" s="1"/>
  <c r="O31" i="121" s="1"/>
  <c r="O32" i="121" s="1"/>
  <c r="O33" i="121" s="1"/>
  <c r="O27" i="121"/>
  <c r="N27" i="121"/>
  <c r="N28" i="121" s="1"/>
  <c r="N29" i="121" s="1"/>
  <c r="N30" i="121" s="1"/>
  <c r="N31" i="121" s="1"/>
  <c r="N32" i="121" s="1"/>
  <c r="N26" i="121"/>
  <c r="M14" i="121"/>
  <c r="M25" i="121" s="1"/>
  <c r="L14" i="121"/>
  <c r="L24" i="121" s="1"/>
  <c r="K14" i="121"/>
  <c r="K23" i="121" s="1"/>
  <c r="J14" i="121"/>
  <c r="I14" i="121"/>
  <c r="I28" i="121" s="1"/>
  <c r="H14" i="121"/>
  <c r="H27" i="121" s="1"/>
  <c r="G14" i="121"/>
  <c r="G26" i="121" s="1"/>
  <c r="F14" i="121"/>
  <c r="F25" i="121" s="1"/>
  <c r="E14" i="121"/>
  <c r="D14" i="121"/>
  <c r="D16" i="121" s="1"/>
  <c r="C16" i="121" s="1"/>
  <c r="B7" i="120"/>
  <c r="V34" i="120"/>
  <c r="V42" i="120" s="1"/>
  <c r="O34" i="120"/>
  <c r="T33" i="120"/>
  <c r="N33" i="120"/>
  <c r="T32" i="120"/>
  <c r="S32" i="120"/>
  <c r="S31" i="120"/>
  <c r="R31" i="120"/>
  <c r="R32" i="120" s="1"/>
  <c r="R33" i="120" s="1"/>
  <c r="R34" i="120" s="1"/>
  <c r="R35" i="120" s="1"/>
  <c r="R30" i="120"/>
  <c r="Q30" i="120"/>
  <c r="Q29" i="120"/>
  <c r="P29" i="120"/>
  <c r="P30" i="120" s="1"/>
  <c r="P31" i="120" s="1"/>
  <c r="P32" i="120" s="1"/>
  <c r="P33" i="120" s="1"/>
  <c r="P34" i="120" s="1"/>
  <c r="P28" i="120"/>
  <c r="O28" i="120"/>
  <c r="O29" i="120" s="1"/>
  <c r="O27" i="120"/>
  <c r="N27" i="120"/>
  <c r="N28" i="120" s="1"/>
  <c r="N29" i="120" s="1"/>
  <c r="N30" i="120" s="1"/>
  <c r="N31" i="120" s="1"/>
  <c r="N32" i="120" s="1"/>
  <c r="N26" i="120"/>
  <c r="M14" i="120"/>
  <c r="L14" i="120"/>
  <c r="L31" i="120" s="1"/>
  <c r="K14" i="120"/>
  <c r="J14" i="120"/>
  <c r="J23" i="120" s="1"/>
  <c r="J24" i="120" s="1"/>
  <c r="I14" i="120"/>
  <c r="I28" i="120" s="1"/>
  <c r="H14" i="120"/>
  <c r="G14" i="120"/>
  <c r="G26" i="120" s="1"/>
  <c r="F14" i="120"/>
  <c r="F25" i="120" s="1"/>
  <c r="E14" i="120"/>
  <c r="D14" i="120"/>
  <c r="D17" i="120" s="1"/>
  <c r="D18" i="120" s="1"/>
  <c r="B11" i="119"/>
  <c r="C7" i="119"/>
  <c r="B7" i="119"/>
  <c r="A7" i="119"/>
  <c r="V34" i="119"/>
  <c r="V42" i="119" s="1"/>
  <c r="U34" i="119"/>
  <c r="T34" i="119"/>
  <c r="O34" i="119"/>
  <c r="U33" i="119"/>
  <c r="T33" i="119"/>
  <c r="N33" i="119"/>
  <c r="T32" i="119"/>
  <c r="S32" i="119"/>
  <c r="S33" i="119" s="1"/>
  <c r="S34" i="119" s="1"/>
  <c r="S35" i="119" s="1"/>
  <c r="S36" i="119" s="1"/>
  <c r="S37" i="119" s="1"/>
  <c r="S31" i="119"/>
  <c r="R31" i="119"/>
  <c r="R32" i="119" s="1"/>
  <c r="R33" i="119" s="1"/>
  <c r="R34" i="119" s="1"/>
  <c r="R35" i="119" s="1"/>
  <c r="R30" i="119"/>
  <c r="Q30" i="119"/>
  <c r="Q31" i="119" s="1"/>
  <c r="Q32" i="119" s="1"/>
  <c r="Q29" i="119"/>
  <c r="P29" i="119"/>
  <c r="P28" i="119"/>
  <c r="O28" i="119"/>
  <c r="O29" i="119" s="1"/>
  <c r="O30" i="119" s="1"/>
  <c r="O31" i="119" s="1"/>
  <c r="O32" i="119" s="1"/>
  <c r="O33" i="119" s="1"/>
  <c r="O27" i="119"/>
  <c r="N27" i="119"/>
  <c r="N28" i="119" s="1"/>
  <c r="N29" i="119" s="1"/>
  <c r="N30" i="119" s="1"/>
  <c r="N31" i="119" s="1"/>
  <c r="N32" i="119" s="1"/>
  <c r="N26" i="119"/>
  <c r="M14" i="119"/>
  <c r="M26" i="119" s="1"/>
  <c r="M27" i="119" s="1"/>
  <c r="L14" i="119"/>
  <c r="L24" i="119" s="1"/>
  <c r="K14" i="119"/>
  <c r="K24" i="119" s="1"/>
  <c r="K25" i="119" s="1"/>
  <c r="K26" i="119" s="1"/>
  <c r="K27" i="119" s="1"/>
  <c r="K28" i="119" s="1"/>
  <c r="K29" i="119" s="1"/>
  <c r="J14" i="119"/>
  <c r="I14" i="119"/>
  <c r="I28" i="119" s="1"/>
  <c r="H14" i="119"/>
  <c r="G14" i="119"/>
  <c r="G19" i="119" s="1"/>
  <c r="F14" i="119"/>
  <c r="E14" i="119"/>
  <c r="E24" i="119" s="1"/>
  <c r="D14" i="119"/>
  <c r="D16" i="119" s="1"/>
  <c r="C16" i="119" s="1"/>
  <c r="C7" i="118"/>
  <c r="B7" i="118"/>
  <c r="A7" i="118"/>
  <c r="X42" i="118"/>
  <c r="W42" i="118"/>
  <c r="V34" i="118"/>
  <c r="V42" i="118" s="1"/>
  <c r="O34" i="118"/>
  <c r="U42" i="118"/>
  <c r="T33" i="118"/>
  <c r="T34" i="118" s="1"/>
  <c r="T35" i="118" s="1"/>
  <c r="T36" i="118" s="1"/>
  <c r="T37" i="118" s="1"/>
  <c r="N33" i="118"/>
  <c r="T32" i="118"/>
  <c r="S32" i="118"/>
  <c r="S33" i="118" s="1"/>
  <c r="S34" i="118" s="1"/>
  <c r="S35" i="118" s="1"/>
  <c r="S36" i="118" s="1"/>
  <c r="S37" i="118" s="1"/>
  <c r="S31" i="118"/>
  <c r="R31" i="118"/>
  <c r="R32" i="118" s="1"/>
  <c r="R33" i="118" s="1"/>
  <c r="R34" i="118" s="1"/>
  <c r="R35" i="118" s="1"/>
  <c r="R30" i="118"/>
  <c r="Q30" i="118"/>
  <c r="Q29" i="118"/>
  <c r="P29" i="118"/>
  <c r="P30" i="118" s="1"/>
  <c r="P31" i="118" s="1"/>
  <c r="P32" i="118" s="1"/>
  <c r="P33" i="118" s="1"/>
  <c r="P34" i="118" s="1"/>
  <c r="P28" i="118"/>
  <c r="O28" i="118"/>
  <c r="O29" i="118" s="1"/>
  <c r="O30" i="118" s="1"/>
  <c r="O31" i="118" s="1"/>
  <c r="O32" i="118" s="1"/>
  <c r="O33" i="118" s="1"/>
  <c r="O27" i="118"/>
  <c r="N27" i="118"/>
  <c r="N28" i="118" s="1"/>
  <c r="N29" i="118" s="1"/>
  <c r="N30" i="118" s="1"/>
  <c r="N31" i="118" s="1"/>
  <c r="N32" i="118" s="1"/>
  <c r="N26" i="118"/>
  <c r="M14" i="118"/>
  <c r="M32" i="118" s="1"/>
  <c r="L14" i="118"/>
  <c r="L25" i="118" s="1"/>
  <c r="L26" i="118" s="1"/>
  <c r="L27" i="118" s="1"/>
  <c r="L28" i="118" s="1"/>
  <c r="L29" i="118" s="1"/>
  <c r="L30" i="118" s="1"/>
  <c r="K14" i="118"/>
  <c r="K23" i="118" s="1"/>
  <c r="J14" i="118"/>
  <c r="I14" i="118"/>
  <c r="H14" i="118"/>
  <c r="G14" i="118"/>
  <c r="G19" i="118" s="1"/>
  <c r="F14" i="118"/>
  <c r="E14" i="118"/>
  <c r="D14" i="118"/>
  <c r="B11" i="115"/>
  <c r="B11" i="109"/>
  <c r="B11" i="108"/>
  <c r="B11" i="114"/>
  <c r="B11" i="116"/>
  <c r="C7" i="116"/>
  <c r="B7" i="116"/>
  <c r="A7" i="116"/>
  <c r="V34" i="116"/>
  <c r="V42" i="116" s="1"/>
  <c r="U34" i="116"/>
  <c r="T34" i="116"/>
  <c r="O34" i="116"/>
  <c r="U33" i="116"/>
  <c r="T33" i="116"/>
  <c r="N33" i="116"/>
  <c r="T32" i="116"/>
  <c r="S32" i="116"/>
  <c r="S33" i="116" s="1"/>
  <c r="S34" i="116" s="1"/>
  <c r="S35" i="116" s="1"/>
  <c r="S36" i="116" s="1"/>
  <c r="S37" i="116" s="1"/>
  <c r="S31" i="116"/>
  <c r="R31" i="116"/>
  <c r="R32" i="116" s="1"/>
  <c r="R33" i="116" s="1"/>
  <c r="R30" i="116"/>
  <c r="Q30" i="116"/>
  <c r="Q31" i="116" s="1"/>
  <c r="Q32" i="116" s="1"/>
  <c r="Q33" i="116" s="1"/>
  <c r="Q34" i="116" s="1"/>
  <c r="Q29" i="116"/>
  <c r="P29" i="116"/>
  <c r="P30" i="116" s="1"/>
  <c r="P31" i="116" s="1"/>
  <c r="P32" i="116" s="1"/>
  <c r="P33" i="116" s="1"/>
  <c r="P34" i="116" s="1"/>
  <c r="P28" i="116"/>
  <c r="O28" i="116"/>
  <c r="O29" i="116" s="1"/>
  <c r="O30" i="116" s="1"/>
  <c r="O31" i="116" s="1"/>
  <c r="O32" i="116" s="1"/>
  <c r="O33" i="116" s="1"/>
  <c r="O27" i="116"/>
  <c r="N27" i="116"/>
  <c r="N28" i="116" s="1"/>
  <c r="N29" i="116" s="1"/>
  <c r="N30" i="116" s="1"/>
  <c r="N31" i="116" s="1"/>
  <c r="N26" i="116"/>
  <c r="M14" i="116"/>
  <c r="M26" i="116" s="1"/>
  <c r="L14" i="116"/>
  <c r="L25" i="116" s="1"/>
  <c r="L26" i="116" s="1"/>
  <c r="L27" i="116" s="1"/>
  <c r="L28" i="116" s="1"/>
  <c r="L29" i="116" s="1"/>
  <c r="L30" i="116" s="1"/>
  <c r="K14" i="116"/>
  <c r="J14" i="116"/>
  <c r="I14" i="116"/>
  <c r="I22" i="116" s="1"/>
  <c r="I23" i="116" s="1"/>
  <c r="I24" i="116" s="1"/>
  <c r="I25" i="116" s="1"/>
  <c r="I26" i="116" s="1"/>
  <c r="I27" i="116" s="1"/>
  <c r="H14" i="116"/>
  <c r="G14" i="116"/>
  <c r="F14" i="116"/>
  <c r="E14" i="116"/>
  <c r="E24" i="116" s="1"/>
  <c r="D14" i="116"/>
  <c r="B7" i="115"/>
  <c r="A7" i="115"/>
  <c r="X42" i="115"/>
  <c r="W42" i="115"/>
  <c r="V34" i="115"/>
  <c r="V42" i="115" s="1"/>
  <c r="O34" i="115"/>
  <c r="U42" i="115"/>
  <c r="T33" i="115"/>
  <c r="T34" i="115" s="1"/>
  <c r="T35" i="115" s="1"/>
  <c r="T36" i="115" s="1"/>
  <c r="T37" i="115" s="1"/>
  <c r="N33" i="115"/>
  <c r="T32" i="115"/>
  <c r="S32" i="115"/>
  <c r="S33" i="115" s="1"/>
  <c r="S34" i="115" s="1"/>
  <c r="S35" i="115" s="1"/>
  <c r="S36" i="115" s="1"/>
  <c r="S37" i="115" s="1"/>
  <c r="S31" i="115"/>
  <c r="R31" i="115"/>
  <c r="R32" i="115" s="1"/>
  <c r="R30" i="115"/>
  <c r="Q30" i="115"/>
  <c r="Q29" i="115"/>
  <c r="P29" i="115"/>
  <c r="P30" i="115" s="1"/>
  <c r="P31" i="115" s="1"/>
  <c r="P32" i="115" s="1"/>
  <c r="P33" i="115" s="1"/>
  <c r="P34" i="115" s="1"/>
  <c r="P28" i="115"/>
  <c r="O28" i="115"/>
  <c r="O29" i="115" s="1"/>
  <c r="O30" i="115" s="1"/>
  <c r="O31" i="115" s="1"/>
  <c r="O32" i="115" s="1"/>
  <c r="O33" i="115" s="1"/>
  <c r="O27" i="115"/>
  <c r="N27" i="115"/>
  <c r="N26" i="115"/>
  <c r="M14" i="115"/>
  <c r="L14" i="115"/>
  <c r="L24" i="115" s="1"/>
  <c r="K14" i="115"/>
  <c r="K23" i="115" s="1"/>
  <c r="J14" i="115"/>
  <c r="J23" i="115" s="1"/>
  <c r="J24" i="115" s="1"/>
  <c r="J25" i="115" s="1"/>
  <c r="J26" i="115" s="1"/>
  <c r="J27" i="115" s="1"/>
  <c r="J28" i="115" s="1"/>
  <c r="I14" i="115"/>
  <c r="I28" i="115" s="1"/>
  <c r="H14" i="115"/>
  <c r="H20" i="115" s="1"/>
  <c r="G14" i="115"/>
  <c r="F14" i="115"/>
  <c r="F25" i="115" s="1"/>
  <c r="E14" i="115"/>
  <c r="E18" i="115" s="1"/>
  <c r="E19" i="115" s="1"/>
  <c r="E20" i="115" s="1"/>
  <c r="E21" i="115" s="1"/>
  <c r="E22" i="115" s="1"/>
  <c r="D14" i="115"/>
  <c r="D17" i="115" s="1"/>
  <c r="D18" i="115" s="1"/>
  <c r="D19" i="115" s="1"/>
  <c r="D20" i="115" s="1"/>
  <c r="C7" i="114"/>
  <c r="B7" i="114"/>
  <c r="A7" i="114"/>
  <c r="V34" i="114"/>
  <c r="V48" i="114" s="1"/>
  <c r="U34" i="114"/>
  <c r="T34" i="114"/>
  <c r="O34" i="114"/>
  <c r="U33" i="114"/>
  <c r="T33" i="114"/>
  <c r="N33" i="114"/>
  <c r="T32" i="114"/>
  <c r="S32" i="114"/>
  <c r="S33" i="114" s="1"/>
  <c r="S34" i="114" s="1"/>
  <c r="S35" i="114" s="1"/>
  <c r="S36" i="114" s="1"/>
  <c r="S37" i="114" s="1"/>
  <c r="S31" i="114"/>
  <c r="R31" i="114"/>
  <c r="R32" i="114" s="1"/>
  <c r="R33" i="114" s="1"/>
  <c r="R34" i="114" s="1"/>
  <c r="R35" i="114" s="1"/>
  <c r="R30" i="114"/>
  <c r="Q30" i="114"/>
  <c r="Q31" i="114" s="1"/>
  <c r="Q32" i="114" s="1"/>
  <c r="Q33" i="114" s="1"/>
  <c r="Q34" i="114" s="1"/>
  <c r="Q29" i="114"/>
  <c r="P29" i="114"/>
  <c r="P30" i="114" s="1"/>
  <c r="P31" i="114" s="1"/>
  <c r="P32" i="114" s="1"/>
  <c r="P33" i="114" s="1"/>
  <c r="P34" i="114" s="1"/>
  <c r="P28" i="114"/>
  <c r="O28" i="114"/>
  <c r="O29" i="114" s="1"/>
  <c r="O30" i="114" s="1"/>
  <c r="O31" i="114" s="1"/>
  <c r="O32" i="114" s="1"/>
  <c r="O33" i="114" s="1"/>
  <c r="O27" i="114"/>
  <c r="N27" i="114"/>
  <c r="N28" i="114" s="1"/>
  <c r="N29" i="114" s="1"/>
  <c r="N30" i="114" s="1"/>
  <c r="N31" i="114" s="1"/>
  <c r="N32" i="114" s="1"/>
  <c r="N26" i="114"/>
  <c r="M14" i="114"/>
  <c r="M26" i="114" s="1"/>
  <c r="M27" i="114" s="1"/>
  <c r="M28" i="114" s="1"/>
  <c r="M29" i="114" s="1"/>
  <c r="M30" i="114" s="1"/>
  <c r="M31" i="114" s="1"/>
  <c r="L14" i="114"/>
  <c r="L24" i="114" s="1"/>
  <c r="K14" i="114"/>
  <c r="K23" i="114" s="1"/>
  <c r="J14" i="114"/>
  <c r="J23" i="114" s="1"/>
  <c r="J24" i="114" s="1"/>
  <c r="J25" i="114" s="1"/>
  <c r="J26" i="114" s="1"/>
  <c r="J27" i="114" s="1"/>
  <c r="J28" i="114" s="1"/>
  <c r="I14" i="114"/>
  <c r="H14" i="114"/>
  <c r="H20" i="114" s="1"/>
  <c r="G14" i="114"/>
  <c r="G19" i="114" s="1"/>
  <c r="F14" i="114"/>
  <c r="E14" i="114"/>
  <c r="E24" i="114" s="1"/>
  <c r="D14" i="114"/>
  <c r="V34" i="112"/>
  <c r="V42" i="112" s="1"/>
  <c r="T34" i="112"/>
  <c r="O34" i="112"/>
  <c r="T33" i="112"/>
  <c r="N33" i="112"/>
  <c r="T32" i="112"/>
  <c r="S32" i="112"/>
  <c r="S33" i="112" s="1"/>
  <c r="S34" i="112" s="1"/>
  <c r="S35" i="112" s="1"/>
  <c r="S36" i="112" s="1"/>
  <c r="S37" i="112" s="1"/>
  <c r="S31" i="112"/>
  <c r="R31" i="112"/>
  <c r="R32" i="112" s="1"/>
  <c r="R33" i="112" s="1"/>
  <c r="R34" i="112" s="1"/>
  <c r="R35" i="112" s="1"/>
  <c r="R30" i="112"/>
  <c r="Q30" i="112"/>
  <c r="Q31" i="112" s="1"/>
  <c r="Q32" i="112" s="1"/>
  <c r="Q33" i="112" s="1"/>
  <c r="Q34" i="112" s="1"/>
  <c r="Q29" i="112"/>
  <c r="P29" i="112"/>
  <c r="P28" i="112"/>
  <c r="O28" i="112"/>
  <c r="O29" i="112" s="1"/>
  <c r="O30" i="112" s="1"/>
  <c r="O31" i="112" s="1"/>
  <c r="O32" i="112" s="1"/>
  <c r="O33" i="112" s="1"/>
  <c r="O27" i="112"/>
  <c r="N27" i="112"/>
  <c r="N28" i="112" s="1"/>
  <c r="N29" i="112" s="1"/>
  <c r="N30" i="112" s="1"/>
  <c r="N31" i="112" s="1"/>
  <c r="N32" i="112" s="1"/>
  <c r="N26" i="112"/>
  <c r="M14" i="112"/>
  <c r="L14" i="112"/>
  <c r="K14" i="112"/>
  <c r="K23" i="112" s="1"/>
  <c r="J14" i="112"/>
  <c r="I14" i="112"/>
  <c r="H14" i="112"/>
  <c r="H27" i="112" s="1"/>
  <c r="G14" i="112"/>
  <c r="G19" i="112" s="1"/>
  <c r="F14" i="112"/>
  <c r="E14" i="112"/>
  <c r="D14" i="112"/>
  <c r="C7" i="111"/>
  <c r="B7" i="111"/>
  <c r="A7" i="111"/>
  <c r="X42" i="111"/>
  <c r="W42" i="111"/>
  <c r="V34" i="111"/>
  <c r="V42" i="111" s="1"/>
  <c r="O34" i="111"/>
  <c r="T33" i="111"/>
  <c r="N33" i="111"/>
  <c r="T32" i="111"/>
  <c r="S32" i="111"/>
  <c r="S33" i="111" s="1"/>
  <c r="S34" i="111" s="1"/>
  <c r="S35" i="111" s="1"/>
  <c r="S36" i="111" s="1"/>
  <c r="S37" i="111" s="1"/>
  <c r="S31" i="111"/>
  <c r="R31" i="111"/>
  <c r="R32" i="111" s="1"/>
  <c r="R33" i="111" s="1"/>
  <c r="R34" i="111" s="1"/>
  <c r="R35" i="111" s="1"/>
  <c r="R30" i="111"/>
  <c r="Q30" i="111"/>
  <c r="Q29" i="111"/>
  <c r="P29" i="111"/>
  <c r="P28" i="111"/>
  <c r="O28" i="111"/>
  <c r="O27" i="111"/>
  <c r="N27" i="111"/>
  <c r="N28" i="111" s="1"/>
  <c r="N29" i="111" s="1"/>
  <c r="N30" i="111" s="1"/>
  <c r="N31" i="111" s="1"/>
  <c r="N32" i="111" s="1"/>
  <c r="N26" i="111"/>
  <c r="M14" i="111"/>
  <c r="L14" i="111"/>
  <c r="K14" i="111"/>
  <c r="K30" i="111" s="1"/>
  <c r="J14" i="111"/>
  <c r="I14" i="111"/>
  <c r="H14" i="111"/>
  <c r="G14" i="111"/>
  <c r="F14" i="111"/>
  <c r="F18" i="111" s="1"/>
  <c r="E14" i="111"/>
  <c r="E18" i="111" s="1"/>
  <c r="E19" i="111" s="1"/>
  <c r="E20" i="111" s="1"/>
  <c r="E21" i="111" s="1"/>
  <c r="E22" i="111" s="1"/>
  <c r="E23" i="111" s="1"/>
  <c r="D14" i="111"/>
  <c r="U144" i="79"/>
  <c r="Y327" i="1"/>
  <c r="B7" i="110"/>
  <c r="A7" i="110"/>
  <c r="X42" i="110"/>
  <c r="W42" i="110"/>
  <c r="V34" i="110"/>
  <c r="V42" i="110" s="1"/>
  <c r="O34" i="110"/>
  <c r="T33" i="110"/>
  <c r="T34" i="110" s="1"/>
  <c r="T35" i="110" s="1"/>
  <c r="T36" i="110" s="1"/>
  <c r="T37" i="110" s="1"/>
  <c r="N33" i="110"/>
  <c r="T32" i="110"/>
  <c r="S32" i="110"/>
  <c r="S33" i="110" s="1"/>
  <c r="S34" i="110" s="1"/>
  <c r="S35" i="110" s="1"/>
  <c r="S36" i="110" s="1"/>
  <c r="S37" i="110" s="1"/>
  <c r="S31" i="110"/>
  <c r="R31" i="110"/>
  <c r="R32" i="110" s="1"/>
  <c r="R33" i="110" s="1"/>
  <c r="R34" i="110" s="1"/>
  <c r="R35" i="110" s="1"/>
  <c r="R30" i="110"/>
  <c r="Q30" i="110"/>
  <c r="Q29" i="110"/>
  <c r="P29" i="110"/>
  <c r="P30" i="110" s="1"/>
  <c r="P31" i="110" s="1"/>
  <c r="P32" i="110" s="1"/>
  <c r="P33" i="110" s="1"/>
  <c r="P34" i="110" s="1"/>
  <c r="P28" i="110"/>
  <c r="O28" i="110"/>
  <c r="O29" i="110" s="1"/>
  <c r="O30" i="110" s="1"/>
  <c r="O31" i="110" s="1"/>
  <c r="O32" i="110" s="1"/>
  <c r="O33" i="110" s="1"/>
  <c r="O27" i="110"/>
  <c r="N27" i="110"/>
  <c r="N28" i="110" s="1"/>
  <c r="N29" i="110" s="1"/>
  <c r="N30" i="110" s="1"/>
  <c r="N31" i="110" s="1"/>
  <c r="N32" i="110" s="1"/>
  <c r="N26" i="110"/>
  <c r="M14" i="110"/>
  <c r="M26" i="110" s="1"/>
  <c r="M27" i="110" s="1"/>
  <c r="L14" i="110"/>
  <c r="K14" i="110"/>
  <c r="J14" i="110"/>
  <c r="I14" i="110"/>
  <c r="H14" i="110"/>
  <c r="G14" i="110"/>
  <c r="F14" i="110"/>
  <c r="E14" i="110"/>
  <c r="D14" i="110"/>
  <c r="C7" i="109"/>
  <c r="B7" i="109"/>
  <c r="A7" i="109"/>
  <c r="X43" i="109"/>
  <c r="W43" i="109"/>
  <c r="V34" i="109"/>
  <c r="V43" i="109" s="1"/>
  <c r="U34" i="109"/>
  <c r="T34" i="109"/>
  <c r="O34" i="109"/>
  <c r="U33" i="109"/>
  <c r="T33" i="109"/>
  <c r="N33" i="109"/>
  <c r="T32" i="109"/>
  <c r="S32" i="109"/>
  <c r="S33" i="109" s="1"/>
  <c r="S34" i="109" s="1"/>
  <c r="S35" i="109" s="1"/>
  <c r="S36" i="109" s="1"/>
  <c r="S31" i="109"/>
  <c r="R31" i="109"/>
  <c r="R32" i="109" s="1"/>
  <c r="R33" i="109" s="1"/>
  <c r="R34" i="109" s="1"/>
  <c r="R35" i="109" s="1"/>
  <c r="R30" i="109"/>
  <c r="Q30" i="109"/>
  <c r="Q31" i="109" s="1"/>
  <c r="Q32" i="109" s="1"/>
  <c r="Q33" i="109" s="1"/>
  <c r="Q34" i="109" s="1"/>
  <c r="Q29" i="109"/>
  <c r="P29" i="109"/>
  <c r="P30" i="109" s="1"/>
  <c r="P31" i="109" s="1"/>
  <c r="P32" i="109" s="1"/>
  <c r="P33" i="109" s="1"/>
  <c r="P34" i="109" s="1"/>
  <c r="P28" i="109"/>
  <c r="O28" i="109"/>
  <c r="O29" i="109" s="1"/>
  <c r="O27" i="109"/>
  <c r="N27" i="109"/>
  <c r="N28" i="109" s="1"/>
  <c r="N29" i="109" s="1"/>
  <c r="N30" i="109" s="1"/>
  <c r="N31" i="109" s="1"/>
  <c r="N32" i="109" s="1"/>
  <c r="N26" i="109"/>
  <c r="M14" i="109"/>
  <c r="M26" i="109" s="1"/>
  <c r="M27" i="109" s="1"/>
  <c r="M28" i="109" s="1"/>
  <c r="M29" i="109" s="1"/>
  <c r="M30" i="109" s="1"/>
  <c r="M31" i="109" s="1"/>
  <c r="L14" i="109"/>
  <c r="L31" i="109" s="1"/>
  <c r="K14" i="109"/>
  <c r="K23" i="109" s="1"/>
  <c r="J14" i="109"/>
  <c r="J22" i="109" s="1"/>
  <c r="I14" i="109"/>
  <c r="I21" i="109" s="1"/>
  <c r="H14" i="109"/>
  <c r="H21" i="109" s="1"/>
  <c r="H22" i="109" s="1"/>
  <c r="H23" i="109" s="1"/>
  <c r="G14" i="109"/>
  <c r="F14" i="109"/>
  <c r="F25" i="109" s="1"/>
  <c r="E14" i="109"/>
  <c r="D14" i="109"/>
  <c r="D23" i="109" s="1"/>
  <c r="C7" i="108"/>
  <c r="B7" i="108"/>
  <c r="A7" i="108"/>
  <c r="X42" i="108"/>
  <c r="W42" i="108"/>
  <c r="V34" i="108"/>
  <c r="V42" i="108" s="1"/>
  <c r="U34" i="108"/>
  <c r="T34" i="108"/>
  <c r="T35" i="108" s="1"/>
  <c r="T36" i="108" s="1"/>
  <c r="T37" i="108" s="1"/>
  <c r="O34" i="108"/>
  <c r="U33" i="108"/>
  <c r="T33" i="108"/>
  <c r="N33" i="108"/>
  <c r="T32" i="108"/>
  <c r="S32" i="108"/>
  <c r="S33" i="108" s="1"/>
  <c r="S34" i="108" s="1"/>
  <c r="S35" i="108" s="1"/>
  <c r="S36" i="108" s="1"/>
  <c r="S37" i="108" s="1"/>
  <c r="S31" i="108"/>
  <c r="R31" i="108"/>
  <c r="R32" i="108" s="1"/>
  <c r="R30" i="108"/>
  <c r="Q30" i="108"/>
  <c r="Q31" i="108" s="1"/>
  <c r="Q32" i="108" s="1"/>
  <c r="Q33" i="108" s="1"/>
  <c r="Q34" i="108" s="1"/>
  <c r="Q29" i="108"/>
  <c r="P29" i="108"/>
  <c r="P30" i="108" s="1"/>
  <c r="P31" i="108" s="1"/>
  <c r="P32" i="108" s="1"/>
  <c r="P33" i="108" s="1"/>
  <c r="P34" i="108" s="1"/>
  <c r="P28" i="108"/>
  <c r="O28" i="108"/>
  <c r="O29" i="108" s="1"/>
  <c r="O30" i="108" s="1"/>
  <c r="O31" i="108" s="1"/>
  <c r="O32" i="108" s="1"/>
  <c r="O33" i="108" s="1"/>
  <c r="O27" i="108"/>
  <c r="N27" i="108"/>
  <c r="N26" i="108"/>
  <c r="M14" i="108"/>
  <c r="M26" i="108" s="1"/>
  <c r="M27" i="108" s="1"/>
  <c r="M28" i="108" s="1"/>
  <c r="M29" i="108" s="1"/>
  <c r="M30" i="108" s="1"/>
  <c r="M31" i="108" s="1"/>
  <c r="L14" i="108"/>
  <c r="L25" i="108" s="1"/>
  <c r="L26" i="108" s="1"/>
  <c r="L27" i="108" s="1"/>
  <c r="L28" i="108" s="1"/>
  <c r="L29" i="108" s="1"/>
  <c r="L30" i="108" s="1"/>
  <c r="K14" i="108"/>
  <c r="K23" i="108" s="1"/>
  <c r="J14" i="108"/>
  <c r="I14" i="108"/>
  <c r="H14" i="108"/>
  <c r="G14" i="108"/>
  <c r="G20" i="108" s="1"/>
  <c r="G21" i="108" s="1"/>
  <c r="G22" i="108" s="1"/>
  <c r="G23" i="108" s="1"/>
  <c r="G24" i="108" s="1"/>
  <c r="F14" i="108"/>
  <c r="F18" i="108" s="1"/>
  <c r="E14" i="108"/>
  <c r="E24" i="108" s="1"/>
  <c r="D14" i="108"/>
  <c r="D16" i="108" s="1"/>
  <c r="C16" i="108" s="1"/>
  <c r="B7" i="107"/>
  <c r="A7" i="107"/>
  <c r="X42" i="107"/>
  <c r="W42" i="107"/>
  <c r="V34" i="107"/>
  <c r="V42" i="107" s="1"/>
  <c r="U34" i="107"/>
  <c r="T34" i="107"/>
  <c r="T35" i="107" s="1"/>
  <c r="T36" i="107" s="1"/>
  <c r="T37" i="107" s="1"/>
  <c r="O34" i="107"/>
  <c r="U33" i="107"/>
  <c r="T33" i="107"/>
  <c r="N33" i="107"/>
  <c r="T32" i="107"/>
  <c r="S32" i="107"/>
  <c r="S33" i="107" s="1"/>
  <c r="S34" i="107" s="1"/>
  <c r="S35" i="107" s="1"/>
  <c r="S36" i="107" s="1"/>
  <c r="S31" i="107"/>
  <c r="R31" i="107"/>
  <c r="R32" i="107" s="1"/>
  <c r="R33" i="107" s="1"/>
  <c r="R34" i="107" s="1"/>
  <c r="R35" i="107" s="1"/>
  <c r="R30" i="107"/>
  <c r="Q30" i="107"/>
  <c r="Q31" i="107" s="1"/>
  <c r="Q32" i="107" s="1"/>
  <c r="Q33" i="107" s="1"/>
  <c r="Q34" i="107" s="1"/>
  <c r="Q29" i="107"/>
  <c r="P29" i="107"/>
  <c r="P30" i="107" s="1"/>
  <c r="P31" i="107" s="1"/>
  <c r="P32" i="107" s="1"/>
  <c r="P33" i="107" s="1"/>
  <c r="P34" i="107" s="1"/>
  <c r="P28" i="107"/>
  <c r="O28" i="107"/>
  <c r="O29" i="107" s="1"/>
  <c r="O30" i="107" s="1"/>
  <c r="O31" i="107" s="1"/>
  <c r="O32" i="107" s="1"/>
  <c r="O33" i="107" s="1"/>
  <c r="O27" i="107"/>
  <c r="N27" i="107"/>
  <c r="N28" i="107" s="1"/>
  <c r="N29" i="107" s="1"/>
  <c r="N30" i="107" s="1"/>
  <c r="N31" i="107" s="1"/>
  <c r="N32" i="107" s="1"/>
  <c r="N26" i="107"/>
  <c r="M14" i="107"/>
  <c r="M25" i="107" s="1"/>
  <c r="L14" i="107"/>
  <c r="K14" i="107"/>
  <c r="K30" i="107" s="1"/>
  <c r="J14" i="107"/>
  <c r="J29" i="107" s="1"/>
  <c r="I14" i="107"/>
  <c r="I21" i="107" s="1"/>
  <c r="H14" i="107"/>
  <c r="G14" i="107"/>
  <c r="G19" i="107" s="1"/>
  <c r="F14" i="107"/>
  <c r="F18" i="107" s="1"/>
  <c r="E14" i="107"/>
  <c r="E24" i="107" s="1"/>
  <c r="D14" i="107"/>
  <c r="B7" i="106"/>
  <c r="A7" i="106"/>
  <c r="V34" i="106"/>
  <c r="V42" i="106" s="1"/>
  <c r="U34" i="106"/>
  <c r="T34" i="106"/>
  <c r="O34" i="106"/>
  <c r="U33" i="106"/>
  <c r="T33" i="106"/>
  <c r="N33" i="106"/>
  <c r="T32" i="106"/>
  <c r="S32" i="106"/>
  <c r="S33" i="106" s="1"/>
  <c r="S34" i="106" s="1"/>
  <c r="S35" i="106" s="1"/>
  <c r="S36" i="106" s="1"/>
  <c r="S37" i="106" s="1"/>
  <c r="S31" i="106"/>
  <c r="R31" i="106"/>
  <c r="R32" i="106" s="1"/>
  <c r="R33" i="106" s="1"/>
  <c r="R34" i="106" s="1"/>
  <c r="R35" i="106" s="1"/>
  <c r="R30" i="106"/>
  <c r="Q30" i="106"/>
  <c r="Q31" i="106" s="1"/>
  <c r="Q32" i="106" s="1"/>
  <c r="Q33" i="106" s="1"/>
  <c r="Q34" i="106" s="1"/>
  <c r="Q29" i="106"/>
  <c r="P29" i="106"/>
  <c r="P28" i="106"/>
  <c r="O28" i="106"/>
  <c r="O29" i="106" s="1"/>
  <c r="O30" i="106" s="1"/>
  <c r="O31" i="106" s="1"/>
  <c r="O32" i="106" s="1"/>
  <c r="O33" i="106" s="1"/>
  <c r="O27" i="106"/>
  <c r="N27" i="106"/>
  <c r="N28" i="106" s="1"/>
  <c r="N29" i="106" s="1"/>
  <c r="N26" i="106"/>
  <c r="M14" i="106"/>
  <c r="L14" i="106"/>
  <c r="L31" i="106" s="1"/>
  <c r="K14" i="106"/>
  <c r="J14" i="106"/>
  <c r="J29" i="106" s="1"/>
  <c r="I14" i="106"/>
  <c r="I28" i="106" s="1"/>
  <c r="H14" i="106"/>
  <c r="H27" i="106" s="1"/>
  <c r="G14" i="106"/>
  <c r="G20" i="106" s="1"/>
  <c r="G21" i="106" s="1"/>
  <c r="G22" i="106" s="1"/>
  <c r="G23" i="106" s="1"/>
  <c r="G24" i="106" s="1"/>
  <c r="G25" i="106" s="1"/>
  <c r="F14" i="106"/>
  <c r="E14" i="106"/>
  <c r="D14" i="106"/>
  <c r="D23" i="106" s="1"/>
  <c r="V34" i="104"/>
  <c r="V45" i="104" s="1"/>
  <c r="U34" i="104"/>
  <c r="U35" i="104" s="1"/>
  <c r="U36" i="104" s="1"/>
  <c r="U37" i="104" s="1"/>
  <c r="T34" i="104"/>
  <c r="T35" i="104" s="1"/>
  <c r="T36" i="104" s="1"/>
  <c r="T37" i="104" s="1"/>
  <c r="U33" i="104"/>
  <c r="T33" i="104"/>
  <c r="T32" i="104"/>
  <c r="S32" i="104"/>
  <c r="S33" i="104" s="1"/>
  <c r="S34" i="104" s="1"/>
  <c r="S35" i="104" s="1"/>
  <c r="Q30" i="104"/>
  <c r="Q31" i="104" s="1"/>
  <c r="Q32" i="104" s="1"/>
  <c r="Q33" i="104" s="1"/>
  <c r="Q34" i="104" s="1"/>
  <c r="P29" i="104"/>
  <c r="P30" i="104" s="1"/>
  <c r="P31" i="104" s="1"/>
  <c r="P32" i="104" s="1"/>
  <c r="P33" i="104" s="1"/>
  <c r="P34" i="104" s="1"/>
  <c r="O34" i="104"/>
  <c r="M14" i="104"/>
  <c r="M25" i="104" s="1"/>
  <c r="L14" i="104"/>
  <c r="L24" i="104" s="1"/>
  <c r="K14" i="104"/>
  <c r="K24" i="104" s="1"/>
  <c r="K25" i="104" s="1"/>
  <c r="K26" i="104" s="1"/>
  <c r="J14" i="104"/>
  <c r="I14" i="104"/>
  <c r="I28" i="104" s="1"/>
  <c r="H14" i="104"/>
  <c r="H20" i="104" s="1"/>
  <c r="G14" i="104"/>
  <c r="F14" i="104"/>
  <c r="F25" i="104" s="1"/>
  <c r="E14" i="104"/>
  <c r="D14" i="104"/>
  <c r="U34" i="48"/>
  <c r="U34" i="49"/>
  <c r="U34" i="50"/>
  <c r="U34" i="51"/>
  <c r="U34" i="14"/>
  <c r="U34" i="52"/>
  <c r="U34" i="16"/>
  <c r="U34" i="74"/>
  <c r="U34" i="8"/>
  <c r="U34" i="10"/>
  <c r="U34" i="75"/>
  <c r="U34" i="54"/>
  <c r="U34" i="55"/>
  <c r="U34" i="25"/>
  <c r="U34" i="9"/>
  <c r="U34" i="15"/>
  <c r="U34" i="29"/>
  <c r="U34" i="12"/>
  <c r="U34" i="32"/>
  <c r="U34" i="77"/>
  <c r="U34" i="33"/>
  <c r="U34" i="34"/>
  <c r="U34" i="35"/>
  <c r="U34" i="11"/>
  <c r="U34" i="37"/>
  <c r="U34" i="38"/>
  <c r="U34" i="39"/>
  <c r="U34" i="96"/>
  <c r="U34" i="40"/>
  <c r="U34" i="41"/>
  <c r="U34" i="42"/>
  <c r="U34" i="43"/>
  <c r="U34" i="44"/>
  <c r="U34" i="45"/>
  <c r="U34" i="87"/>
  <c r="U34" i="57"/>
  <c r="U34" i="58"/>
  <c r="U34" i="80"/>
  <c r="U34" i="61"/>
  <c r="U34" i="92"/>
  <c r="U34" i="82"/>
  <c r="U34" i="83"/>
  <c r="U34" i="90"/>
  <c r="U34" i="97"/>
  <c r="U34" i="4"/>
  <c r="U34" i="21"/>
  <c r="U34" i="22"/>
  <c r="U34" i="23"/>
  <c r="U34" i="24"/>
  <c r="U34" i="19"/>
  <c r="U35" i="19" s="1"/>
  <c r="U36" i="19" s="1"/>
  <c r="U37" i="19" s="1"/>
  <c r="U34" i="6"/>
  <c r="U35" i="6" s="1"/>
  <c r="U36" i="6" s="1"/>
  <c r="U37" i="6" s="1"/>
  <c r="U34" i="95"/>
  <c r="U35" i="95" s="1"/>
  <c r="U36" i="95" s="1"/>
  <c r="U37" i="95" s="1"/>
  <c r="U34" i="65"/>
  <c r="U35" i="65" s="1"/>
  <c r="U36" i="65" s="1"/>
  <c r="U37" i="65" s="1"/>
  <c r="U34" i="73"/>
  <c r="U34" i="66"/>
  <c r="U35" i="66" s="1"/>
  <c r="U36" i="66" s="1"/>
  <c r="U37" i="66" s="1"/>
  <c r="U34" i="67"/>
  <c r="U35" i="67" s="1"/>
  <c r="U36" i="67" s="1"/>
  <c r="U37" i="67" s="1"/>
  <c r="U34" i="68"/>
  <c r="U35" i="68" s="1"/>
  <c r="U36" i="68" s="1"/>
  <c r="U37" i="68" s="1"/>
  <c r="U34" i="69"/>
  <c r="U35" i="69" s="1"/>
  <c r="U34" i="89"/>
  <c r="U35" i="89" s="1"/>
  <c r="U36" i="89" s="1"/>
  <c r="U37" i="89" s="1"/>
  <c r="U34" i="93"/>
  <c r="U34" i="70"/>
  <c r="U34" i="94"/>
  <c r="U35" i="94" s="1"/>
  <c r="U36" i="94" s="1"/>
  <c r="U37" i="94" s="1"/>
  <c r="U34" i="71"/>
  <c r="U35" i="71" s="1"/>
  <c r="U36" i="71" s="1"/>
  <c r="U37" i="71" s="1"/>
  <c r="U34" i="84"/>
  <c r="U35" i="84" s="1"/>
  <c r="U36" i="84" s="1"/>
  <c r="U37" i="84" s="1"/>
  <c r="U34" i="2"/>
  <c r="U34" i="7"/>
  <c r="V34" i="48"/>
  <c r="V48" i="48" s="1"/>
  <c r="V34" i="49"/>
  <c r="V48" i="49" s="1"/>
  <c r="V34" i="50"/>
  <c r="V49" i="50" s="1"/>
  <c r="V34" i="51"/>
  <c r="V43" i="51" s="1"/>
  <c r="V34" i="14"/>
  <c r="V48" i="14" s="1"/>
  <c r="V34" i="52"/>
  <c r="V48" i="52" s="1"/>
  <c r="V34" i="16"/>
  <c r="V42" i="16" s="1"/>
  <c r="V34" i="74"/>
  <c r="V48" i="74" s="1"/>
  <c r="V34" i="8"/>
  <c r="V42" i="8" s="1"/>
  <c r="V34" i="10"/>
  <c r="V42" i="10" s="1"/>
  <c r="V34" i="75"/>
  <c r="V48" i="75" s="1"/>
  <c r="V34" i="54"/>
  <c r="V43" i="54" s="1"/>
  <c r="V34" i="55"/>
  <c r="V42" i="55" s="1"/>
  <c r="V34" i="25"/>
  <c r="V42" i="25" s="1"/>
  <c r="V34" i="9"/>
  <c r="V48" i="9" s="1"/>
  <c r="V34" i="15"/>
  <c r="V42" i="15" s="1"/>
  <c r="V34" i="29"/>
  <c r="V42" i="29" s="1"/>
  <c r="V34" i="12"/>
  <c r="V42" i="12" s="1"/>
  <c r="V34" i="32"/>
  <c r="V42" i="32" s="1"/>
  <c r="V34" i="77"/>
  <c r="V42" i="77" s="1"/>
  <c r="V34" i="33"/>
  <c r="V46" i="33" s="1"/>
  <c r="V34" i="34"/>
  <c r="V48" i="34" s="1"/>
  <c r="V34" i="35"/>
  <c r="V42" i="35" s="1"/>
  <c r="V34" i="11"/>
  <c r="V42" i="11" s="1"/>
  <c r="V34" i="37"/>
  <c r="V48" i="37" s="1"/>
  <c r="V34" i="38"/>
  <c r="V42" i="38" s="1"/>
  <c r="V34" i="39"/>
  <c r="V42" i="39" s="1"/>
  <c r="V34" i="96"/>
  <c r="V44" i="96" s="1"/>
  <c r="V34" i="40"/>
  <c r="V34" i="41"/>
  <c r="V43" i="41" s="1"/>
  <c r="V34" i="42"/>
  <c r="V48" i="42" s="1"/>
  <c r="V34" i="43"/>
  <c r="V42" i="43" s="1"/>
  <c r="V34" i="44"/>
  <c r="V42" i="44" s="1"/>
  <c r="V34" i="45"/>
  <c r="V42" i="45" s="1"/>
  <c r="V34" i="87"/>
  <c r="V42" i="87" s="1"/>
  <c r="V34" i="57"/>
  <c r="V42" i="57" s="1"/>
  <c r="V34" i="58"/>
  <c r="V42" i="58" s="1"/>
  <c r="V34" i="80"/>
  <c r="V42" i="80" s="1"/>
  <c r="V34" i="61"/>
  <c r="V42" i="61" s="1"/>
  <c r="V34" i="92"/>
  <c r="V42" i="92" s="1"/>
  <c r="V34" i="82"/>
  <c r="V42" i="82" s="1"/>
  <c r="V34" i="83"/>
  <c r="V42" i="83" s="1"/>
  <c r="V34" i="90"/>
  <c r="V48" i="90" s="1"/>
  <c r="V34" i="97"/>
  <c r="V42" i="97" s="1"/>
  <c r="V34" i="4"/>
  <c r="V43" i="4" s="1"/>
  <c r="V34" i="21"/>
  <c r="V42" i="21" s="1"/>
  <c r="V34" i="22"/>
  <c r="V42" i="22" s="1"/>
  <c r="V34" i="23"/>
  <c r="V42" i="23" s="1"/>
  <c r="V34" i="24"/>
  <c r="V42" i="24" s="1"/>
  <c r="V34" i="62"/>
  <c r="V43" i="62" s="1"/>
  <c r="V34" i="63"/>
  <c r="V34" i="19"/>
  <c r="V42" i="19" s="1"/>
  <c r="V34" i="6"/>
  <c r="V42" i="6" s="1"/>
  <c r="V34" i="95"/>
  <c r="V42" i="95" s="1"/>
  <c r="V34" i="65"/>
  <c r="V42" i="65" s="1"/>
  <c r="V34" i="73"/>
  <c r="V48" i="73" s="1"/>
  <c r="V34" i="66"/>
  <c r="V48" i="66" s="1"/>
  <c r="V34" i="67"/>
  <c r="V42" i="67" s="1"/>
  <c r="V34" i="68"/>
  <c r="V45" i="68" s="1"/>
  <c r="V34" i="20"/>
  <c r="V42" i="20" s="1"/>
  <c r="V34" i="69"/>
  <c r="V48" i="69" s="1"/>
  <c r="V34" i="89"/>
  <c r="V42" i="89" s="1"/>
  <c r="V34" i="93"/>
  <c r="V42" i="93" s="1"/>
  <c r="V34" i="70"/>
  <c r="V42" i="70" s="1"/>
  <c r="V34" i="94"/>
  <c r="V42" i="94" s="1"/>
  <c r="V34" i="71"/>
  <c r="V42" i="71" s="1"/>
  <c r="V34" i="84"/>
  <c r="V42" i="84" s="1"/>
  <c r="V34" i="2"/>
  <c r="V42" i="2" s="1"/>
  <c r="V34" i="99"/>
  <c r="V42" i="99" s="1"/>
  <c r="V34" i="7"/>
  <c r="V49" i="7" s="1"/>
  <c r="T34" i="48"/>
  <c r="T34" i="49"/>
  <c r="T34" i="50"/>
  <c r="T34" i="51"/>
  <c r="T34" i="14"/>
  <c r="T34" i="52"/>
  <c r="T34" i="16"/>
  <c r="T34" i="74"/>
  <c r="T34" i="8"/>
  <c r="T34" i="10"/>
  <c r="T34" i="75"/>
  <c r="T34" i="54"/>
  <c r="T34" i="55"/>
  <c r="T34" i="25"/>
  <c r="T34" i="9"/>
  <c r="T34" i="15"/>
  <c r="T34" i="29"/>
  <c r="T34" i="12"/>
  <c r="T34" i="32"/>
  <c r="T34" i="77"/>
  <c r="T34" i="33"/>
  <c r="T34" i="34"/>
  <c r="T34" i="35"/>
  <c r="T34" i="11"/>
  <c r="T34" i="37"/>
  <c r="T34" i="38"/>
  <c r="T34" i="39"/>
  <c r="T34" i="96"/>
  <c r="T34" i="40"/>
  <c r="T34" i="41"/>
  <c r="T34" i="42"/>
  <c r="T34" i="43"/>
  <c r="T34" i="44"/>
  <c r="T34" i="45"/>
  <c r="T34" i="87"/>
  <c r="T34" i="57"/>
  <c r="T34" i="58"/>
  <c r="T34" i="80"/>
  <c r="T34" i="92"/>
  <c r="T34" i="82"/>
  <c r="T34" i="83"/>
  <c r="T34" i="90"/>
  <c r="T34" i="97"/>
  <c r="T34" i="4"/>
  <c r="T35" i="4" s="1"/>
  <c r="T36" i="4" s="1"/>
  <c r="T37" i="4" s="1"/>
  <c r="T34" i="21"/>
  <c r="T34" i="22"/>
  <c r="T35" i="22" s="1"/>
  <c r="T36" i="22" s="1"/>
  <c r="T37" i="22" s="1"/>
  <c r="T34" i="23"/>
  <c r="T35" i="23" s="1"/>
  <c r="T36" i="23" s="1"/>
  <c r="T37" i="23" s="1"/>
  <c r="T34" i="24"/>
  <c r="T35" i="24" s="1"/>
  <c r="T34" i="62"/>
  <c r="T35" i="62" s="1"/>
  <c r="T36" i="62" s="1"/>
  <c r="T37" i="62" s="1"/>
  <c r="T34" i="7"/>
  <c r="N26" i="104"/>
  <c r="N27" i="104"/>
  <c r="N28" i="104" s="1"/>
  <c r="N29" i="104" s="1"/>
  <c r="N30" i="104" s="1"/>
  <c r="N31" i="104" s="1"/>
  <c r="N32" i="104" s="1"/>
  <c r="R31" i="104"/>
  <c r="R32" i="104" s="1"/>
  <c r="R33" i="104" s="1"/>
  <c r="R34" i="104" s="1"/>
  <c r="R35" i="104" s="1"/>
  <c r="R36" i="104" s="1"/>
  <c r="O27" i="104"/>
  <c r="O28" i="104"/>
  <c r="O29" i="104" s="1"/>
  <c r="O30" i="104" s="1"/>
  <c r="O31" i="104" s="1"/>
  <c r="O32" i="104" s="1"/>
  <c r="O33" i="104" s="1"/>
  <c r="P28" i="104"/>
  <c r="R30" i="104"/>
  <c r="N33" i="104"/>
  <c r="S31" i="104"/>
  <c r="Q29" i="104"/>
  <c r="O34" i="15"/>
  <c r="O34" i="23"/>
  <c r="I197" i="102"/>
  <c r="J208" i="102"/>
  <c r="L139" i="102"/>
  <c r="N213" i="102"/>
  <c r="N212" i="102"/>
  <c r="L196" i="102"/>
  <c r="K196" i="102"/>
  <c r="N196" i="102" s="1"/>
  <c r="K195" i="102"/>
  <c r="N195" i="102" s="1"/>
  <c r="I141" i="102"/>
  <c r="L141" i="102" s="1"/>
  <c r="L143" i="102" s="1"/>
  <c r="K194" i="102"/>
  <c r="N194" i="102" s="1"/>
  <c r="K136" i="102"/>
  <c r="N136" i="102" s="1"/>
  <c r="B135" i="102"/>
  <c r="L134" i="102"/>
  <c r="K134" i="102"/>
  <c r="N134" i="102" s="1"/>
  <c r="L133" i="102"/>
  <c r="K133" i="102"/>
  <c r="N133" i="102" s="1"/>
  <c r="L132" i="102"/>
  <c r="K132" i="102"/>
  <c r="N132" i="102" s="1"/>
  <c r="L131" i="102"/>
  <c r="K131" i="102"/>
  <c r="N131" i="102" s="1"/>
  <c r="L193" i="102"/>
  <c r="K193" i="102"/>
  <c r="N193" i="102" s="1"/>
  <c r="L130" i="102"/>
  <c r="K130" i="102"/>
  <c r="N130" i="102" s="1"/>
  <c r="N210" i="102"/>
  <c r="L129" i="102"/>
  <c r="K129" i="102"/>
  <c r="N129" i="102" s="1"/>
  <c r="L128" i="102"/>
  <c r="K128" i="102"/>
  <c r="N128" i="102" s="1"/>
  <c r="L207" i="102"/>
  <c r="L208" i="102" s="1"/>
  <c r="K207" i="102"/>
  <c r="N207" i="102" s="1"/>
  <c r="L127" i="102"/>
  <c r="K127" i="102"/>
  <c r="N127" i="102" s="1"/>
  <c r="K190" i="102"/>
  <c r="N190" i="102" s="1"/>
  <c r="K189" i="102"/>
  <c r="N189" i="102" s="1"/>
  <c r="K187" i="102"/>
  <c r="N187" i="102" s="1"/>
  <c r="K124" i="102"/>
  <c r="N124" i="102" s="1"/>
  <c r="K182" i="102"/>
  <c r="N182" i="102" s="1"/>
  <c r="F177" i="102"/>
  <c r="D177" i="102"/>
  <c r="C177" i="102"/>
  <c r="B177" i="102"/>
  <c r="L165" i="102"/>
  <c r="K165" i="102"/>
  <c r="N165" i="102" s="1"/>
  <c r="L164" i="102"/>
  <c r="K164" i="102"/>
  <c r="N164" i="102" s="1"/>
  <c r="I163" i="102"/>
  <c r="F162" i="102"/>
  <c r="D162" i="102"/>
  <c r="C162" i="102"/>
  <c r="B162" i="102"/>
  <c r="K161" i="102"/>
  <c r="N161" i="102" s="1"/>
  <c r="K160" i="102"/>
  <c r="N160" i="102" s="1"/>
  <c r="K159" i="102"/>
  <c r="N159" i="102" s="1"/>
  <c r="K176" i="102"/>
  <c r="N176" i="102" s="1"/>
  <c r="L158" i="102"/>
  <c r="K158" i="102"/>
  <c r="N158" i="102" s="1"/>
  <c r="K175" i="102"/>
  <c r="N175" i="102" s="1"/>
  <c r="L174" i="102"/>
  <c r="K174" i="102"/>
  <c r="N174" i="102" s="1"/>
  <c r="K157" i="102"/>
  <c r="N157" i="102" s="1"/>
  <c r="K156" i="102"/>
  <c r="N156" i="102" s="1"/>
  <c r="K155" i="102"/>
  <c r="N155" i="102" s="1"/>
  <c r="K154" i="102"/>
  <c r="N154" i="102" s="1"/>
  <c r="K153" i="102"/>
  <c r="N153" i="102" s="1"/>
  <c r="K152" i="102"/>
  <c r="N152" i="102" s="1"/>
  <c r="K151" i="102"/>
  <c r="N151" i="102" s="1"/>
  <c r="F150" i="102"/>
  <c r="D150" i="102"/>
  <c r="C150" i="102"/>
  <c r="B150" i="102"/>
  <c r="F149" i="102"/>
  <c r="D149" i="102"/>
  <c r="C149" i="102"/>
  <c r="B149" i="102"/>
  <c r="D171" i="102"/>
  <c r="C171" i="102"/>
  <c r="B171" i="102"/>
  <c r="F148" i="102"/>
  <c r="D148" i="102"/>
  <c r="C148" i="102"/>
  <c r="B148" i="102"/>
  <c r="F147" i="102"/>
  <c r="D147" i="102"/>
  <c r="C147" i="102"/>
  <c r="B147" i="102"/>
  <c r="I122" i="102"/>
  <c r="L122" i="102" s="1"/>
  <c r="L170" i="102"/>
  <c r="K170" i="102"/>
  <c r="N170" i="102" s="1"/>
  <c r="L169" i="102"/>
  <c r="K169" i="102"/>
  <c r="N169" i="102" s="1"/>
  <c r="L121" i="102"/>
  <c r="K121" i="102"/>
  <c r="N121" i="102" s="1"/>
  <c r="L120" i="102"/>
  <c r="K120" i="102"/>
  <c r="N120" i="102" s="1"/>
  <c r="K119" i="102"/>
  <c r="N119" i="102" s="1"/>
  <c r="I206" i="102"/>
  <c r="K206" i="102" s="1"/>
  <c r="K205" i="102"/>
  <c r="N205" i="102" s="1"/>
  <c r="K204" i="102"/>
  <c r="N204" i="102" s="1"/>
  <c r="K203" i="102"/>
  <c r="N203" i="102" s="1"/>
  <c r="K202" i="102"/>
  <c r="N202" i="102" s="1"/>
  <c r="K118" i="102"/>
  <c r="N118" i="102" s="1"/>
  <c r="K117" i="102"/>
  <c r="N117" i="102" s="1"/>
  <c r="I146" i="102"/>
  <c r="K146" i="102" s="1"/>
  <c r="N146" i="102" s="1"/>
  <c r="K116" i="102"/>
  <c r="N116" i="102" s="1"/>
  <c r="K201" i="102"/>
  <c r="N201" i="102" s="1"/>
  <c r="I200" i="102"/>
  <c r="K200" i="102" s="1"/>
  <c r="I115" i="102"/>
  <c r="K115" i="102" s="1"/>
  <c r="K114" i="102"/>
  <c r="N114" i="102" s="1"/>
  <c r="K113" i="102"/>
  <c r="N113" i="102" s="1"/>
  <c r="K112" i="102"/>
  <c r="N112" i="102" s="1"/>
  <c r="K111" i="102"/>
  <c r="N111" i="102" s="1"/>
  <c r="K110" i="102"/>
  <c r="N110" i="102" s="1"/>
  <c r="K109" i="102"/>
  <c r="N109" i="102" s="1"/>
  <c r="K108" i="102"/>
  <c r="N108" i="102" s="1"/>
  <c r="K106" i="102"/>
  <c r="N106" i="102" s="1"/>
  <c r="K105" i="102"/>
  <c r="N105" i="102" s="1"/>
  <c r="K104" i="102"/>
  <c r="N104" i="102" s="1"/>
  <c r="K103" i="102"/>
  <c r="N103" i="102" s="1"/>
  <c r="K102" i="102"/>
  <c r="N102" i="102" s="1"/>
  <c r="D101" i="102"/>
  <c r="K99" i="102"/>
  <c r="N99" i="102" s="1"/>
  <c r="K98" i="102"/>
  <c r="N98" i="102" s="1"/>
  <c r="I199" i="102"/>
  <c r="K97" i="102"/>
  <c r="N97" i="102" s="1"/>
  <c r="K96" i="102"/>
  <c r="N96" i="102" s="1"/>
  <c r="I95" i="102"/>
  <c r="K94" i="102"/>
  <c r="N94" i="102" s="1"/>
  <c r="K93" i="102"/>
  <c r="N93" i="102" s="1"/>
  <c r="K92" i="102"/>
  <c r="N92" i="102" s="1"/>
  <c r="K91" i="102"/>
  <c r="N91" i="102" s="1"/>
  <c r="K90" i="102"/>
  <c r="N90" i="102" s="1"/>
  <c r="K89" i="102"/>
  <c r="N89" i="102" s="1"/>
  <c r="K88" i="102"/>
  <c r="N88" i="102" s="1"/>
  <c r="K87" i="102"/>
  <c r="N87" i="102" s="1"/>
  <c r="K86" i="102"/>
  <c r="N86" i="102" s="1"/>
  <c r="K85" i="102"/>
  <c r="N85" i="102" s="1"/>
  <c r="K84" i="102"/>
  <c r="N84" i="102" s="1"/>
  <c r="K83" i="102"/>
  <c r="N83" i="102" s="1"/>
  <c r="K82" i="102"/>
  <c r="N82" i="102" s="1"/>
  <c r="K81" i="102"/>
  <c r="N81" i="102" s="1"/>
  <c r="K78" i="102"/>
  <c r="N78" i="102" s="1"/>
  <c r="K77" i="102"/>
  <c r="N77" i="102" s="1"/>
  <c r="K76" i="102"/>
  <c r="N76" i="102" s="1"/>
  <c r="K75" i="102"/>
  <c r="N75" i="102" s="1"/>
  <c r="K73" i="102"/>
  <c r="N73" i="102" s="1"/>
  <c r="K72" i="102"/>
  <c r="N72" i="102" s="1"/>
  <c r="K71" i="102"/>
  <c r="N71" i="102" s="1"/>
  <c r="K70" i="102"/>
  <c r="N70" i="102" s="1"/>
  <c r="K69" i="102"/>
  <c r="N69" i="102" s="1"/>
  <c r="K68" i="102"/>
  <c r="N68" i="102" s="1"/>
  <c r="K67" i="102"/>
  <c r="N67" i="102" s="1"/>
  <c r="K66" i="102"/>
  <c r="N66" i="102" s="1"/>
  <c r="K65" i="102"/>
  <c r="N65" i="102" s="1"/>
  <c r="K64" i="102"/>
  <c r="N64" i="102" s="1"/>
  <c r="K63" i="102"/>
  <c r="N63" i="102" s="1"/>
  <c r="K62" i="102"/>
  <c r="N62" i="102" s="1"/>
  <c r="K61" i="102"/>
  <c r="N61" i="102" s="1"/>
  <c r="K60" i="102"/>
  <c r="N60" i="102" s="1"/>
  <c r="K59" i="102"/>
  <c r="N59" i="102" s="1"/>
  <c r="K58" i="102"/>
  <c r="N58" i="102" s="1"/>
  <c r="K57" i="102"/>
  <c r="N57" i="102" s="1"/>
  <c r="K56" i="102"/>
  <c r="N56" i="102" s="1"/>
  <c r="K55" i="102"/>
  <c r="N55" i="102" s="1"/>
  <c r="K54" i="102"/>
  <c r="N54" i="102" s="1"/>
  <c r="K53" i="102"/>
  <c r="N53" i="102" s="1"/>
  <c r="K52" i="102"/>
  <c r="N52" i="102" s="1"/>
  <c r="K51" i="102"/>
  <c r="N51" i="102" s="1"/>
  <c r="K50" i="102"/>
  <c r="N50" i="102" s="1"/>
  <c r="K49" i="102"/>
  <c r="N49" i="102" s="1"/>
  <c r="K48" i="102"/>
  <c r="N48" i="102" s="1"/>
  <c r="K47" i="102"/>
  <c r="N47" i="102" s="1"/>
  <c r="K46" i="102"/>
  <c r="N46" i="102" s="1"/>
  <c r="K45" i="102"/>
  <c r="N45" i="102" s="1"/>
  <c r="K38" i="102"/>
  <c r="N38" i="102" s="1"/>
  <c r="K37" i="102"/>
  <c r="N37" i="102" s="1"/>
  <c r="D145" i="102"/>
  <c r="C145" i="102"/>
  <c r="B145" i="102"/>
  <c r="F9" i="102"/>
  <c r="H31" i="102"/>
  <c r="G31" i="102"/>
  <c r="I30" i="102"/>
  <c r="H30" i="102"/>
  <c r="G30" i="102"/>
  <c r="G28" i="102"/>
  <c r="F28" i="102"/>
  <c r="D28" i="102"/>
  <c r="B28" i="102"/>
  <c r="H27" i="102"/>
  <c r="G27" i="102"/>
  <c r="G26" i="102"/>
  <c r="F26" i="102"/>
  <c r="D26" i="102"/>
  <c r="B26" i="102"/>
  <c r="G25" i="102"/>
  <c r="F25" i="102"/>
  <c r="D25" i="102"/>
  <c r="C25" i="102"/>
  <c r="B25" i="102"/>
  <c r="C24" i="102"/>
  <c r="H23" i="102"/>
  <c r="H22" i="102"/>
  <c r="F20" i="102"/>
  <c r="D20" i="102"/>
  <c r="C20" i="102"/>
  <c r="B20" i="102"/>
  <c r="G19" i="102"/>
  <c r="F19" i="102"/>
  <c r="D19" i="102"/>
  <c r="C19" i="102"/>
  <c r="B19" i="102"/>
  <c r="H18" i="102"/>
  <c r="G18" i="102"/>
  <c r="F17" i="102"/>
  <c r="D17" i="102"/>
  <c r="C17" i="102"/>
  <c r="B17" i="102"/>
  <c r="H16" i="102"/>
  <c r="G16" i="102"/>
  <c r="G15" i="102"/>
  <c r="F15" i="102"/>
  <c r="D15" i="102"/>
  <c r="C15" i="102"/>
  <c r="B15" i="102"/>
  <c r="H14" i="102"/>
  <c r="G14" i="102"/>
  <c r="H13" i="102"/>
  <c r="G13" i="102"/>
  <c r="H12" i="102"/>
  <c r="G12" i="102"/>
  <c r="H11" i="102"/>
  <c r="G11" i="102"/>
  <c r="F10" i="102"/>
  <c r="D10" i="102"/>
  <c r="C10" i="102"/>
  <c r="B10" i="102"/>
  <c r="N328" i="1"/>
  <c r="L149" i="1"/>
  <c r="L174" i="1"/>
  <c r="L176" i="1"/>
  <c r="L177" i="1"/>
  <c r="L178" i="1"/>
  <c r="L179" i="1"/>
  <c r="L180" i="1"/>
  <c r="L181" i="1"/>
  <c r="L182" i="1"/>
  <c r="L173" i="1"/>
  <c r="U34" i="63"/>
  <c r="U35" i="63" s="1"/>
  <c r="U34" i="62"/>
  <c r="N40" i="102"/>
  <c r="W43" i="4"/>
  <c r="X43" i="4"/>
  <c r="W42" i="21"/>
  <c r="X42" i="21"/>
  <c r="W42" i="22"/>
  <c r="X42" i="22"/>
  <c r="W42" i="23"/>
  <c r="X42" i="23"/>
  <c r="W42" i="24"/>
  <c r="X42" i="24"/>
  <c r="W43" i="62"/>
  <c r="X43" i="62"/>
  <c r="W42" i="19"/>
  <c r="X42" i="19"/>
  <c r="W42" i="6"/>
  <c r="X42" i="6"/>
  <c r="W42" i="95"/>
  <c r="X42" i="95"/>
  <c r="W42" i="65"/>
  <c r="X42" i="65"/>
  <c r="W42" i="67"/>
  <c r="X42" i="67"/>
  <c r="W45" i="68"/>
  <c r="X45" i="68"/>
  <c r="W42" i="20"/>
  <c r="X42" i="20"/>
  <c r="W48" i="69"/>
  <c r="X48" i="69"/>
  <c r="W42" i="89"/>
  <c r="X42" i="89"/>
  <c r="W42" i="93"/>
  <c r="X42" i="93"/>
  <c r="W42" i="70"/>
  <c r="X42" i="70"/>
  <c r="W42" i="94"/>
  <c r="X42" i="94"/>
  <c r="W42" i="71"/>
  <c r="X42" i="71"/>
  <c r="W42" i="84"/>
  <c r="X42" i="84"/>
  <c r="W42" i="2"/>
  <c r="X42" i="2"/>
  <c r="W42" i="99"/>
  <c r="X42" i="99"/>
  <c r="U33" i="48"/>
  <c r="U33" i="49"/>
  <c r="U33" i="50"/>
  <c r="U33" i="51"/>
  <c r="U33" i="14"/>
  <c r="U33" i="52"/>
  <c r="U33" i="16"/>
  <c r="U33" i="74"/>
  <c r="U33" i="8"/>
  <c r="U33" i="10"/>
  <c r="U33" i="75"/>
  <c r="U33" i="54"/>
  <c r="U33" i="55"/>
  <c r="U33" i="25"/>
  <c r="U33" i="9"/>
  <c r="U33" i="15"/>
  <c r="U33" i="29"/>
  <c r="U33" i="12"/>
  <c r="U33" i="32"/>
  <c r="U33" i="77"/>
  <c r="U33" i="33"/>
  <c r="U33" i="34"/>
  <c r="U33" i="35"/>
  <c r="U33" i="11"/>
  <c r="U33" i="37"/>
  <c r="U33" i="38"/>
  <c r="U33" i="39"/>
  <c r="U33" i="96"/>
  <c r="U33" i="40"/>
  <c r="U33" i="41"/>
  <c r="U33" i="42"/>
  <c r="U33" i="43"/>
  <c r="U33" i="44"/>
  <c r="U33" i="45"/>
  <c r="U33" i="87"/>
  <c r="U33" i="57"/>
  <c r="U33" i="58"/>
  <c r="U33" i="80"/>
  <c r="U33" i="61"/>
  <c r="U33" i="92"/>
  <c r="U33" i="82"/>
  <c r="U33" i="83"/>
  <c r="U33" i="90"/>
  <c r="U33" i="97"/>
  <c r="U33" i="4"/>
  <c r="U33" i="21"/>
  <c r="U33" i="22"/>
  <c r="U33" i="23"/>
  <c r="U33" i="24"/>
  <c r="U33" i="62"/>
  <c r="U33" i="63"/>
  <c r="U33" i="19"/>
  <c r="U33" i="6"/>
  <c r="U33" i="95"/>
  <c r="U33" i="65"/>
  <c r="U33" i="73"/>
  <c r="U33" i="66"/>
  <c r="U33" i="67"/>
  <c r="U33" i="68"/>
  <c r="U33" i="69"/>
  <c r="U33" i="89"/>
  <c r="U33" i="93"/>
  <c r="U33" i="70"/>
  <c r="U33" i="94"/>
  <c r="U33" i="71"/>
  <c r="U33" i="84"/>
  <c r="U33" i="2"/>
  <c r="U33" i="7"/>
  <c r="T33" i="48"/>
  <c r="T32" i="48"/>
  <c r="T33" i="49"/>
  <c r="T32" i="49"/>
  <c r="T33" i="50"/>
  <c r="T32" i="50"/>
  <c r="T33" i="51"/>
  <c r="T32" i="51"/>
  <c r="T33" i="14"/>
  <c r="T32" i="14"/>
  <c r="T33" i="52"/>
  <c r="T32" i="52"/>
  <c r="T33" i="16"/>
  <c r="T32" i="16"/>
  <c r="T33" i="74"/>
  <c r="T32" i="74"/>
  <c r="T33" i="8"/>
  <c r="T32" i="8"/>
  <c r="T33" i="10"/>
  <c r="T32" i="10"/>
  <c r="T33" i="75"/>
  <c r="T32" i="75"/>
  <c r="T33" i="54"/>
  <c r="T32" i="54"/>
  <c r="T33" i="55"/>
  <c r="T32" i="55"/>
  <c r="T33" i="25"/>
  <c r="T32" i="25"/>
  <c r="T33" i="9"/>
  <c r="T32" i="9"/>
  <c r="T33" i="15"/>
  <c r="T32" i="15"/>
  <c r="T33" i="29"/>
  <c r="T32" i="29"/>
  <c r="T33" i="12"/>
  <c r="T32" i="12"/>
  <c r="T33" i="32"/>
  <c r="T32" i="32"/>
  <c r="T33" i="77"/>
  <c r="T32" i="77"/>
  <c r="T33" i="33"/>
  <c r="T32" i="33"/>
  <c r="T33" i="34"/>
  <c r="T32" i="34"/>
  <c r="T33" i="35"/>
  <c r="T32" i="35"/>
  <c r="T33" i="11"/>
  <c r="T32" i="11"/>
  <c r="T33" i="37"/>
  <c r="T32" i="37"/>
  <c r="T33" i="38"/>
  <c r="T32" i="38"/>
  <c r="T33" i="39"/>
  <c r="T32" i="39"/>
  <c r="T33" i="96"/>
  <c r="T32" i="96"/>
  <c r="T33" i="40"/>
  <c r="T32" i="40"/>
  <c r="T33" i="41"/>
  <c r="T32" i="41"/>
  <c r="T33" i="42"/>
  <c r="T32" i="42"/>
  <c r="T33" i="43"/>
  <c r="T32" i="43"/>
  <c r="T33" i="44"/>
  <c r="T32" i="44"/>
  <c r="T33" i="45"/>
  <c r="T32" i="45"/>
  <c r="T33" i="87"/>
  <c r="T32" i="87"/>
  <c r="T33" i="57"/>
  <c r="T32" i="57"/>
  <c r="T33" i="58"/>
  <c r="T32" i="58"/>
  <c r="T33" i="80"/>
  <c r="T32" i="80"/>
  <c r="T33" i="61"/>
  <c r="T32" i="61"/>
  <c r="T33" i="92"/>
  <c r="T32" i="92"/>
  <c r="T33" i="82"/>
  <c r="T32" i="82"/>
  <c r="T33" i="83"/>
  <c r="T32" i="83"/>
  <c r="T33" i="90"/>
  <c r="T32" i="90"/>
  <c r="T33" i="97"/>
  <c r="T32" i="97"/>
  <c r="T33" i="4"/>
  <c r="T32" i="4"/>
  <c r="T33" i="21"/>
  <c r="T32" i="21"/>
  <c r="T33" i="22"/>
  <c r="T32" i="22"/>
  <c r="T33" i="23"/>
  <c r="T32" i="23"/>
  <c r="T33" i="24"/>
  <c r="T32" i="24"/>
  <c r="T33" i="62"/>
  <c r="T32" i="62"/>
  <c r="T33" i="63"/>
  <c r="T34" i="63" s="1"/>
  <c r="T35" i="63" s="1"/>
  <c r="T36" i="63" s="1"/>
  <c r="T37" i="63" s="1"/>
  <c r="T32" i="63"/>
  <c r="T33" i="19"/>
  <c r="T32" i="19"/>
  <c r="T33" i="6"/>
  <c r="T34" i="6" s="1"/>
  <c r="T35" i="6" s="1"/>
  <c r="T36" i="6" s="1"/>
  <c r="T37" i="6" s="1"/>
  <c r="T32" i="6"/>
  <c r="T33" i="95"/>
  <c r="T33" i="65"/>
  <c r="T34" i="65" s="1"/>
  <c r="T35" i="65" s="1"/>
  <c r="T36" i="65" s="1"/>
  <c r="T37" i="65" s="1"/>
  <c r="T32" i="65"/>
  <c r="T33" i="73"/>
  <c r="T32" i="73"/>
  <c r="T33" i="66"/>
  <c r="T33" i="67"/>
  <c r="T34" i="67" s="1"/>
  <c r="T35" i="67" s="1"/>
  <c r="T36" i="67" s="1"/>
  <c r="T37" i="67" s="1"/>
  <c r="T32" i="67"/>
  <c r="T33" i="68"/>
  <c r="T34" i="68" s="1"/>
  <c r="T35" i="68" s="1"/>
  <c r="T36" i="68" s="1"/>
  <c r="T37" i="68" s="1"/>
  <c r="T32" i="68"/>
  <c r="T33" i="20"/>
  <c r="T33" i="69"/>
  <c r="T37" i="69" s="1"/>
  <c r="T32" i="69"/>
  <c r="T33" i="89"/>
  <c r="T32" i="89"/>
  <c r="T33" i="93"/>
  <c r="T34" i="93" s="1"/>
  <c r="T35" i="93" s="1"/>
  <c r="T36" i="93" s="1"/>
  <c r="T37" i="93" s="1"/>
  <c r="T32" i="93"/>
  <c r="T33" i="70"/>
  <c r="T32" i="70"/>
  <c r="T33" i="94"/>
  <c r="T32" i="94"/>
  <c r="T33" i="71"/>
  <c r="T34" i="71" s="1"/>
  <c r="T35" i="71" s="1"/>
  <c r="T36" i="71" s="1"/>
  <c r="T37" i="71" s="1"/>
  <c r="T33" i="84"/>
  <c r="T34" i="84" s="1"/>
  <c r="T35" i="84" s="1"/>
  <c r="T36" i="84" s="1"/>
  <c r="T37" i="84" s="1"/>
  <c r="T32" i="84"/>
  <c r="T33" i="2"/>
  <c r="T32" i="2"/>
  <c r="T33" i="99"/>
  <c r="T33" i="7"/>
  <c r="T32" i="7"/>
  <c r="S32" i="48"/>
  <c r="S33" i="48" s="1"/>
  <c r="S34" i="48" s="1"/>
  <c r="S31" i="48"/>
  <c r="S32" i="49"/>
  <c r="S31" i="49"/>
  <c r="S32" i="50"/>
  <c r="S33" i="50" s="1"/>
  <c r="S34" i="50" s="1"/>
  <c r="S31" i="50"/>
  <c r="S32" i="51"/>
  <c r="S33" i="51" s="1"/>
  <c r="S34" i="51" s="1"/>
  <c r="S31" i="51"/>
  <c r="S32" i="52"/>
  <c r="S33" i="52" s="1"/>
  <c r="S31" i="52"/>
  <c r="S32" i="74"/>
  <c r="S33" i="74" s="1"/>
  <c r="S34" i="74" s="1"/>
  <c r="S31" i="74"/>
  <c r="S32" i="75"/>
  <c r="S33" i="75" s="1"/>
  <c r="S34" i="75" s="1"/>
  <c r="S35" i="75" s="1"/>
  <c r="C35" i="75" s="1"/>
  <c r="S31" i="75"/>
  <c r="S32" i="54"/>
  <c r="S33" i="54" s="1"/>
  <c r="S31" i="54"/>
  <c r="S32" i="55"/>
  <c r="S33" i="55" s="1"/>
  <c r="S31" i="55"/>
  <c r="S32" i="25"/>
  <c r="S33" i="25" s="1"/>
  <c r="S34" i="25" s="1"/>
  <c r="S35" i="25" s="1"/>
  <c r="S31" i="25"/>
  <c r="S32" i="9"/>
  <c r="S33" i="9" s="1"/>
  <c r="S34" i="9" s="1"/>
  <c r="S31" i="9"/>
  <c r="S32" i="15"/>
  <c r="S33" i="15" s="1"/>
  <c r="S31" i="15"/>
  <c r="S32" i="29"/>
  <c r="S33" i="29" s="1"/>
  <c r="S34" i="29" s="1"/>
  <c r="S31" i="29"/>
  <c r="S32" i="12"/>
  <c r="S33" i="12" s="1"/>
  <c r="S34" i="12" s="1"/>
  <c r="S31" i="12"/>
  <c r="S32" i="32"/>
  <c r="S33" i="32" s="1"/>
  <c r="S34" i="32" s="1"/>
  <c r="S31" i="32"/>
  <c r="S32" i="77"/>
  <c r="S31" i="77"/>
  <c r="S32" i="33"/>
  <c r="S33" i="33" s="1"/>
  <c r="S34" i="33" s="1"/>
  <c r="S35" i="33" s="1"/>
  <c r="S36" i="33" s="1"/>
  <c r="S37" i="33" s="1"/>
  <c r="S31" i="33"/>
  <c r="S32" i="34"/>
  <c r="S33" i="34" s="1"/>
  <c r="S31" i="34"/>
  <c r="S32" i="35"/>
  <c r="S33" i="35" s="1"/>
  <c r="S34" i="35" s="1"/>
  <c r="S35" i="35" s="1"/>
  <c r="S36" i="35" s="1"/>
  <c r="S37" i="35" s="1"/>
  <c r="S31" i="35"/>
  <c r="S32" i="11"/>
  <c r="S33" i="11" s="1"/>
  <c r="S34" i="11" s="1"/>
  <c r="S35" i="11" s="1"/>
  <c r="S36" i="11" s="1"/>
  <c r="S37" i="11" s="1"/>
  <c r="S31" i="11"/>
  <c r="S32" i="37"/>
  <c r="S33" i="37" s="1"/>
  <c r="S34" i="37" s="1"/>
  <c r="S35" i="37" s="1"/>
  <c r="S36" i="37" s="1"/>
  <c r="S37" i="37" s="1"/>
  <c r="S31" i="37"/>
  <c r="S32" i="38"/>
  <c r="S33" i="38" s="1"/>
  <c r="S34" i="38" s="1"/>
  <c r="S35" i="38" s="1"/>
  <c r="S36" i="38" s="1"/>
  <c r="S37" i="38" s="1"/>
  <c r="S31" i="38"/>
  <c r="S32" i="39"/>
  <c r="S33" i="39" s="1"/>
  <c r="S34" i="39" s="1"/>
  <c r="S35" i="39" s="1"/>
  <c r="S36" i="39" s="1"/>
  <c r="S37" i="39" s="1"/>
  <c r="S31" i="39"/>
  <c r="S32" i="96"/>
  <c r="S33" i="96" s="1"/>
  <c r="S31" i="96"/>
  <c r="S32" i="40"/>
  <c r="S33" i="40" s="1"/>
  <c r="S34" i="40" s="1"/>
  <c r="S35" i="40" s="1"/>
  <c r="S36" i="40" s="1"/>
  <c r="S37" i="40" s="1"/>
  <c r="S31" i="40"/>
  <c r="S32" i="41"/>
  <c r="S33" i="41" s="1"/>
  <c r="S34" i="41" s="1"/>
  <c r="S35" i="41" s="1"/>
  <c r="S36" i="41" s="1"/>
  <c r="S37" i="41" s="1"/>
  <c r="S31" i="41"/>
  <c r="S32" i="42"/>
  <c r="S33" i="42" s="1"/>
  <c r="S34" i="42" s="1"/>
  <c r="S31" i="42"/>
  <c r="S32" i="43"/>
  <c r="S33" i="43" s="1"/>
  <c r="S34" i="43" s="1"/>
  <c r="S35" i="43" s="1"/>
  <c r="S36" i="43" s="1"/>
  <c r="S37" i="43" s="1"/>
  <c r="S31" i="43"/>
  <c r="S32" i="44"/>
  <c r="S33" i="44" s="1"/>
  <c r="S34" i="44" s="1"/>
  <c r="S35" i="44" s="1"/>
  <c r="S36" i="44" s="1"/>
  <c r="S37" i="44" s="1"/>
  <c r="S31" i="44"/>
  <c r="S32" i="45"/>
  <c r="S33" i="45" s="1"/>
  <c r="S34" i="45" s="1"/>
  <c r="S35" i="45" s="1"/>
  <c r="S36" i="45" s="1"/>
  <c r="S37" i="45" s="1"/>
  <c r="S31" i="45"/>
  <c r="S32" i="87"/>
  <c r="S33" i="87" s="1"/>
  <c r="S34" i="87" s="1"/>
  <c r="S35" i="87" s="1"/>
  <c r="S36" i="87" s="1"/>
  <c r="S37" i="87" s="1"/>
  <c r="S31" i="87"/>
  <c r="S32" i="57"/>
  <c r="S31" i="57"/>
  <c r="S32" i="58"/>
  <c r="S33" i="58" s="1"/>
  <c r="S31" i="58"/>
  <c r="S32" i="80"/>
  <c r="S33" i="80" s="1"/>
  <c r="S34" i="80" s="1"/>
  <c r="S31" i="80"/>
  <c r="S32" i="61"/>
  <c r="S33" i="61" s="1"/>
  <c r="S34" i="61" s="1"/>
  <c r="S35" i="61" s="1"/>
  <c r="S36" i="61" s="1"/>
  <c r="S37" i="61" s="1"/>
  <c r="S31" i="61"/>
  <c r="S32" i="92"/>
  <c r="S31" i="92"/>
  <c r="S32" i="82"/>
  <c r="S33" i="82" s="1"/>
  <c r="S31" i="82"/>
  <c r="S32" i="83"/>
  <c r="S33" i="83" s="1"/>
  <c r="S34" i="83" s="1"/>
  <c r="S35" i="83" s="1"/>
  <c r="S36" i="83" s="1"/>
  <c r="S37" i="83" s="1"/>
  <c r="S31" i="83"/>
  <c r="S32" i="90"/>
  <c r="S33" i="90" s="1"/>
  <c r="S34" i="90" s="1"/>
  <c r="S35" i="90" s="1"/>
  <c r="S36" i="90" s="1"/>
  <c r="S37" i="90" s="1"/>
  <c r="S31" i="90"/>
  <c r="S32" i="97"/>
  <c r="S33" i="97" s="1"/>
  <c r="S31" i="97"/>
  <c r="S32" i="24"/>
  <c r="S33" i="24" s="1"/>
  <c r="S34" i="24" s="1"/>
  <c r="S35" i="24" s="1"/>
  <c r="S36" i="24" s="1"/>
  <c r="S31" i="24"/>
  <c r="S32" i="62"/>
  <c r="S33" i="62" s="1"/>
  <c r="S34" i="62" s="1"/>
  <c r="S35" i="62" s="1"/>
  <c r="S36" i="62" s="1"/>
  <c r="S37" i="62" s="1"/>
  <c r="S31" i="62"/>
  <c r="S32" i="63"/>
  <c r="S31" i="63"/>
  <c r="S32" i="95"/>
  <c r="S33" i="95" s="1"/>
  <c r="S34" i="95" s="1"/>
  <c r="S35" i="95" s="1"/>
  <c r="S36" i="95" s="1"/>
  <c r="S37" i="95" s="1"/>
  <c r="S31" i="95"/>
  <c r="S32" i="65"/>
  <c r="S33" i="65" s="1"/>
  <c r="S34" i="65" s="1"/>
  <c r="S35" i="65" s="1"/>
  <c r="S36" i="65" s="1"/>
  <c r="S37" i="65" s="1"/>
  <c r="S31" i="65"/>
  <c r="S32" i="73"/>
  <c r="S32" i="66"/>
  <c r="S33" i="66" s="1"/>
  <c r="S34" i="66" s="1"/>
  <c r="S35" i="66" s="1"/>
  <c r="S36" i="66" s="1"/>
  <c r="S37" i="66" s="1"/>
  <c r="S31" i="66"/>
  <c r="S32" i="67"/>
  <c r="S33" i="67" s="1"/>
  <c r="S34" i="67" s="1"/>
  <c r="S35" i="67" s="1"/>
  <c r="S36" i="67" s="1"/>
  <c r="S37" i="67" s="1"/>
  <c r="S31" i="67"/>
  <c r="S32" i="68"/>
  <c r="S33" i="68" s="1"/>
  <c r="S34" i="68" s="1"/>
  <c r="S35" i="68" s="1"/>
  <c r="S36" i="68" s="1"/>
  <c r="S37" i="68" s="1"/>
  <c r="S31" i="68"/>
  <c r="S32" i="20"/>
  <c r="S33" i="20" s="1"/>
  <c r="S34" i="20" s="1"/>
  <c r="S35" i="20" s="1"/>
  <c r="S36" i="20" s="1"/>
  <c r="S37" i="20" s="1"/>
  <c r="S31" i="20"/>
  <c r="S32" i="69"/>
  <c r="S31" i="69"/>
  <c r="S32" i="89"/>
  <c r="S33" i="89" s="1"/>
  <c r="S34" i="89" s="1"/>
  <c r="S35" i="89" s="1"/>
  <c r="S36" i="89" s="1"/>
  <c r="S37" i="89" s="1"/>
  <c r="S31" i="89"/>
  <c r="S32" i="93"/>
  <c r="S33" i="93" s="1"/>
  <c r="S34" i="93" s="1"/>
  <c r="S35" i="93" s="1"/>
  <c r="S36" i="93" s="1"/>
  <c r="S37" i="93" s="1"/>
  <c r="S31" i="93"/>
  <c r="S32" i="70"/>
  <c r="S33" i="70" s="1"/>
  <c r="S34" i="70" s="1"/>
  <c r="S35" i="70" s="1"/>
  <c r="S36" i="70" s="1"/>
  <c r="S37" i="70" s="1"/>
  <c r="S31" i="70"/>
  <c r="S32" i="71"/>
  <c r="S33" i="71" s="1"/>
  <c r="S34" i="71" s="1"/>
  <c r="S35" i="71" s="1"/>
  <c r="S36" i="71" s="1"/>
  <c r="S37" i="71" s="1"/>
  <c r="S31" i="71"/>
  <c r="S32" i="84"/>
  <c r="S33" i="84" s="1"/>
  <c r="S34" i="84" s="1"/>
  <c r="S35" i="84" s="1"/>
  <c r="S36" i="84" s="1"/>
  <c r="S37" i="84" s="1"/>
  <c r="S31" i="84"/>
  <c r="S32" i="2"/>
  <c r="S33" i="2" s="1"/>
  <c r="S34" i="2" s="1"/>
  <c r="S35" i="2" s="1"/>
  <c r="S36" i="2" s="1"/>
  <c r="S37" i="2" s="1"/>
  <c r="S31" i="2"/>
  <c r="S32" i="99"/>
  <c r="S33" i="99" s="1"/>
  <c r="S34" i="99" s="1"/>
  <c r="S35" i="99" s="1"/>
  <c r="S36" i="99" s="1"/>
  <c r="S37" i="99" s="1"/>
  <c r="S31" i="99"/>
  <c r="R31" i="48"/>
  <c r="R32" i="48" s="1"/>
  <c r="R33" i="48" s="1"/>
  <c r="R34" i="48" s="1"/>
  <c r="R30" i="48"/>
  <c r="R31" i="49"/>
  <c r="R32" i="49" s="1"/>
  <c r="R33" i="49" s="1"/>
  <c r="R34" i="49" s="1"/>
  <c r="R30" i="49"/>
  <c r="R31" i="50"/>
  <c r="R30" i="50"/>
  <c r="R31" i="51"/>
  <c r="R32" i="51" s="1"/>
  <c r="R30" i="51"/>
  <c r="R31" i="52"/>
  <c r="R32" i="52" s="1"/>
  <c r="R33" i="52" s="1"/>
  <c r="R34" i="52" s="1"/>
  <c r="R30" i="52"/>
  <c r="R31" i="74"/>
  <c r="R32" i="74" s="1"/>
  <c r="R33" i="74" s="1"/>
  <c r="R34" i="74" s="1"/>
  <c r="R30" i="74"/>
  <c r="R31" i="75"/>
  <c r="R32" i="75" s="1"/>
  <c r="R33" i="75" s="1"/>
  <c r="R34" i="75" s="1"/>
  <c r="R30" i="75"/>
  <c r="R31" i="54"/>
  <c r="R32" i="54" s="1"/>
  <c r="R33" i="54" s="1"/>
  <c r="R34" i="54" s="1"/>
  <c r="R35" i="54" s="1"/>
  <c r="R30" i="54"/>
  <c r="R31" i="55"/>
  <c r="R32" i="55" s="1"/>
  <c r="R33" i="55" s="1"/>
  <c r="R30" i="55"/>
  <c r="R31" i="25"/>
  <c r="R32" i="25" s="1"/>
  <c r="R33" i="25" s="1"/>
  <c r="R34" i="25" s="1"/>
  <c r="R30" i="25"/>
  <c r="R31" i="9"/>
  <c r="R32" i="9" s="1"/>
  <c r="R33" i="9" s="1"/>
  <c r="R30" i="9"/>
  <c r="R31" i="15"/>
  <c r="R32" i="15" s="1"/>
  <c r="R33" i="15" s="1"/>
  <c r="R34" i="15" s="1"/>
  <c r="R30" i="15"/>
  <c r="R31" i="29"/>
  <c r="R32" i="29" s="1"/>
  <c r="R30" i="29"/>
  <c r="R31" i="12"/>
  <c r="R32" i="12" s="1"/>
  <c r="R33" i="12" s="1"/>
  <c r="R34" i="12" s="1"/>
  <c r="R30" i="12"/>
  <c r="R31" i="32"/>
  <c r="R32" i="32" s="1"/>
  <c r="R33" i="32" s="1"/>
  <c r="R34" i="32" s="1"/>
  <c r="R30" i="32"/>
  <c r="R31" i="77"/>
  <c r="R32" i="77" s="1"/>
  <c r="R33" i="77" s="1"/>
  <c r="R34" i="77" s="1"/>
  <c r="R30" i="77"/>
  <c r="R31" i="33"/>
  <c r="R32" i="33" s="1"/>
  <c r="R33" i="33" s="1"/>
  <c r="R34" i="33" s="1"/>
  <c r="R35" i="33" s="1"/>
  <c r="R30" i="33"/>
  <c r="R31" i="34"/>
  <c r="R32" i="34" s="1"/>
  <c r="R30" i="34"/>
  <c r="R31" i="35"/>
  <c r="R30" i="35"/>
  <c r="R31" i="11"/>
  <c r="R32" i="11" s="1"/>
  <c r="R33" i="11" s="1"/>
  <c r="R34" i="11" s="1"/>
  <c r="R35" i="11" s="1"/>
  <c r="R30" i="11"/>
  <c r="R31" i="37"/>
  <c r="R32" i="37" s="1"/>
  <c r="R33" i="37" s="1"/>
  <c r="R30" i="37"/>
  <c r="R31" i="38"/>
  <c r="R32" i="38" s="1"/>
  <c r="R33" i="38" s="1"/>
  <c r="R34" i="38" s="1"/>
  <c r="R35" i="38" s="1"/>
  <c r="R30" i="38"/>
  <c r="R31" i="39"/>
  <c r="R32" i="39" s="1"/>
  <c r="R30" i="39"/>
  <c r="R31" i="96"/>
  <c r="R32" i="96" s="1"/>
  <c r="R33" i="96" s="1"/>
  <c r="R34" i="96" s="1"/>
  <c r="R35" i="96" s="1"/>
  <c r="R36" i="96" s="1"/>
  <c r="R37" i="96" s="1"/>
  <c r="R30" i="96"/>
  <c r="R31" i="40"/>
  <c r="R32" i="40" s="1"/>
  <c r="R33" i="40" s="1"/>
  <c r="R30" i="40"/>
  <c r="R31" i="41"/>
  <c r="R32" i="41" s="1"/>
  <c r="R33" i="41" s="1"/>
  <c r="R34" i="41" s="1"/>
  <c r="R35" i="41" s="1"/>
  <c r="R30" i="41"/>
  <c r="R31" i="42"/>
  <c r="R32" i="42" s="1"/>
  <c r="R33" i="42" s="1"/>
  <c r="R34" i="42" s="1"/>
  <c r="R35" i="42" s="1"/>
  <c r="R30" i="42"/>
  <c r="R31" i="43"/>
  <c r="R32" i="43" s="1"/>
  <c r="R33" i="43" s="1"/>
  <c r="R34" i="43" s="1"/>
  <c r="R35" i="43" s="1"/>
  <c r="R30" i="43"/>
  <c r="R31" i="44"/>
  <c r="R32" i="44" s="1"/>
  <c r="R33" i="44" s="1"/>
  <c r="R34" i="44" s="1"/>
  <c r="R35" i="44" s="1"/>
  <c r="R30" i="44"/>
  <c r="R31" i="45"/>
  <c r="R32" i="45" s="1"/>
  <c r="R33" i="45" s="1"/>
  <c r="R34" i="45" s="1"/>
  <c r="R35" i="45" s="1"/>
  <c r="R30" i="45"/>
  <c r="R31" i="87"/>
  <c r="R32" i="87" s="1"/>
  <c r="R30" i="87"/>
  <c r="R31" i="57"/>
  <c r="R32" i="57" s="1"/>
  <c r="R33" i="57" s="1"/>
  <c r="R34" i="57" s="1"/>
  <c r="R35" i="57" s="1"/>
  <c r="R30" i="57"/>
  <c r="R31" i="58"/>
  <c r="R32" i="58" s="1"/>
  <c r="R33" i="58" s="1"/>
  <c r="R34" i="58" s="1"/>
  <c r="R30" i="58"/>
  <c r="R31" i="80"/>
  <c r="R32" i="80" s="1"/>
  <c r="R30" i="80"/>
  <c r="R31" i="61"/>
  <c r="R32" i="61" s="1"/>
  <c r="R33" i="61" s="1"/>
  <c r="R34" i="61" s="1"/>
  <c r="R35" i="61" s="1"/>
  <c r="R30" i="61"/>
  <c r="R31" i="92"/>
  <c r="R32" i="92" s="1"/>
  <c r="R33" i="92" s="1"/>
  <c r="R34" i="92" s="1"/>
  <c r="R35" i="92" s="1"/>
  <c r="R30" i="92"/>
  <c r="R31" i="82"/>
  <c r="R32" i="82" s="1"/>
  <c r="R33" i="82" s="1"/>
  <c r="R34" i="82" s="1"/>
  <c r="R35" i="82" s="1"/>
  <c r="R30" i="82"/>
  <c r="R31" i="83"/>
  <c r="R32" i="83" s="1"/>
  <c r="R33" i="83" s="1"/>
  <c r="R34" i="83" s="1"/>
  <c r="R35" i="83" s="1"/>
  <c r="R36" i="83" s="1"/>
  <c r="R30" i="83"/>
  <c r="R31" i="90"/>
  <c r="R32" i="90" s="1"/>
  <c r="R33" i="90" s="1"/>
  <c r="R34" i="90" s="1"/>
  <c r="R35" i="90" s="1"/>
  <c r="R36" i="90" s="1"/>
  <c r="R37" i="90" s="1"/>
  <c r="R30" i="90"/>
  <c r="R31" i="97"/>
  <c r="R32" i="97" s="1"/>
  <c r="R33" i="97" s="1"/>
  <c r="R34" i="97" s="1"/>
  <c r="R35" i="97" s="1"/>
  <c r="R30" i="97"/>
  <c r="R31" i="21"/>
  <c r="R32" i="21" s="1"/>
  <c r="R33" i="21" s="1"/>
  <c r="R34" i="21" s="1"/>
  <c r="R35" i="21" s="1"/>
  <c r="R30" i="21"/>
  <c r="R31" i="24"/>
  <c r="R32" i="24" s="1"/>
  <c r="R33" i="24" s="1"/>
  <c r="R30" i="24"/>
  <c r="R31" i="62"/>
  <c r="R32" i="62" s="1"/>
  <c r="R33" i="62" s="1"/>
  <c r="R34" i="62" s="1"/>
  <c r="R35" i="62" s="1"/>
  <c r="R30" i="62"/>
  <c r="R31" i="63"/>
  <c r="R32" i="63" s="1"/>
  <c r="R30" i="63"/>
  <c r="R31" i="95"/>
  <c r="R30" i="95"/>
  <c r="R31" i="65"/>
  <c r="R32" i="65" s="1"/>
  <c r="R33" i="65" s="1"/>
  <c r="R34" i="65" s="1"/>
  <c r="R35" i="65" s="1"/>
  <c r="R30" i="65"/>
  <c r="R31" i="73"/>
  <c r="R32" i="73" s="1"/>
  <c r="R33" i="73" s="1"/>
  <c r="R34" i="73" s="1"/>
  <c r="R35" i="73" s="1"/>
  <c r="R30" i="73"/>
  <c r="R31" i="66"/>
  <c r="R32" i="66" s="1"/>
  <c r="R33" i="66" s="1"/>
  <c r="R34" i="66" s="1"/>
  <c r="R35" i="66" s="1"/>
  <c r="R30" i="66"/>
  <c r="R31" i="67"/>
  <c r="R32" i="67" s="1"/>
  <c r="R33" i="67" s="1"/>
  <c r="R34" i="67" s="1"/>
  <c r="R35" i="67" s="1"/>
  <c r="R30" i="67"/>
  <c r="R31" i="68"/>
  <c r="R32" i="68" s="1"/>
  <c r="R33" i="68" s="1"/>
  <c r="R34" i="68" s="1"/>
  <c r="R35" i="68" s="1"/>
  <c r="R30" i="68"/>
  <c r="R31" i="20"/>
  <c r="R32" i="20" s="1"/>
  <c r="R33" i="20" s="1"/>
  <c r="R34" i="20" s="1"/>
  <c r="R35" i="20" s="1"/>
  <c r="R36" i="20" s="1"/>
  <c r="R30" i="20"/>
  <c r="R31" i="69"/>
  <c r="R30" i="69"/>
  <c r="R31" i="89"/>
  <c r="R30" i="89"/>
  <c r="R31" i="93"/>
  <c r="R32" i="93" s="1"/>
  <c r="R30" i="93"/>
  <c r="R31" i="70"/>
  <c r="R32" i="70" s="1"/>
  <c r="R33" i="70" s="1"/>
  <c r="R34" i="70" s="1"/>
  <c r="R35" i="70" s="1"/>
  <c r="R30" i="70"/>
  <c r="R31" i="94"/>
  <c r="R32" i="94" s="1"/>
  <c r="R33" i="94" s="1"/>
  <c r="R34" i="94" s="1"/>
  <c r="R35" i="94" s="1"/>
  <c r="R30" i="94"/>
  <c r="R31" i="71"/>
  <c r="R30" i="71"/>
  <c r="R31" i="84"/>
  <c r="R32" i="84" s="1"/>
  <c r="R33" i="84" s="1"/>
  <c r="R34" i="84" s="1"/>
  <c r="R35" i="84" s="1"/>
  <c r="R30" i="84"/>
  <c r="R31" i="2"/>
  <c r="R32" i="2" s="1"/>
  <c r="R33" i="2" s="1"/>
  <c r="R34" i="2" s="1"/>
  <c r="R35" i="2" s="1"/>
  <c r="R30" i="2"/>
  <c r="R31" i="99"/>
  <c r="R30" i="99"/>
  <c r="Q30" i="48"/>
  <c r="Q31" i="48" s="1"/>
  <c r="Q32" i="48" s="1"/>
  <c r="Q33" i="48" s="1"/>
  <c r="Q34" i="48" s="1"/>
  <c r="Q29" i="48"/>
  <c r="Q30" i="49"/>
  <c r="Q31" i="49" s="1"/>
  <c r="Q32" i="49" s="1"/>
  <c r="Q33" i="49" s="1"/>
  <c r="Q34" i="49" s="1"/>
  <c r="Q29" i="49"/>
  <c r="Q30" i="50"/>
  <c r="Q31" i="50" s="1"/>
  <c r="Q32" i="50" s="1"/>
  <c r="Q33" i="50" s="1"/>
  <c r="Q34" i="50" s="1"/>
  <c r="Q29" i="50"/>
  <c r="Q30" i="51"/>
  <c r="Q31" i="51" s="1"/>
  <c r="Q32" i="51" s="1"/>
  <c r="Q33" i="51" s="1"/>
  <c r="Q34" i="51" s="1"/>
  <c r="Q29" i="51"/>
  <c r="Q30" i="52"/>
  <c r="Q31" i="52" s="1"/>
  <c r="Q32" i="52" s="1"/>
  <c r="Q33" i="52" s="1"/>
  <c r="Q34" i="52" s="1"/>
  <c r="Q29" i="52"/>
  <c r="Q30" i="74"/>
  <c r="Q31" i="74" s="1"/>
  <c r="Q32" i="74" s="1"/>
  <c r="Q33" i="74" s="1"/>
  <c r="Q34" i="74" s="1"/>
  <c r="Q29" i="74"/>
  <c r="Q30" i="75"/>
  <c r="Q31" i="75" s="1"/>
  <c r="Q32" i="75" s="1"/>
  <c r="Q33" i="75" s="1"/>
  <c r="Q34" i="75" s="1"/>
  <c r="Q29" i="75"/>
  <c r="Q30" i="54"/>
  <c r="Q31" i="54" s="1"/>
  <c r="Q32" i="54" s="1"/>
  <c r="Q33" i="54" s="1"/>
  <c r="Q34" i="54" s="1"/>
  <c r="Q29" i="54"/>
  <c r="Q30" i="55"/>
  <c r="Q31" i="55" s="1"/>
  <c r="Q32" i="55" s="1"/>
  <c r="Q33" i="55" s="1"/>
  <c r="Q34" i="55" s="1"/>
  <c r="Q29" i="55"/>
  <c r="Q30" i="25"/>
  <c r="Q31" i="25" s="1"/>
  <c r="Q32" i="25" s="1"/>
  <c r="Q33" i="25" s="1"/>
  <c r="Q34" i="25" s="1"/>
  <c r="Q29" i="25"/>
  <c r="Q30" i="9"/>
  <c r="Q29" i="9"/>
  <c r="Q30" i="15"/>
  <c r="Q29" i="15"/>
  <c r="Q30" i="29"/>
  <c r="Q31" i="29" s="1"/>
  <c r="Q32" i="29" s="1"/>
  <c r="Q33" i="29" s="1"/>
  <c r="Q29" i="29"/>
  <c r="Q30" i="12"/>
  <c r="Q31" i="12" s="1"/>
  <c r="Q32" i="12" s="1"/>
  <c r="Q33" i="12" s="1"/>
  <c r="Q34" i="12" s="1"/>
  <c r="Q29" i="12"/>
  <c r="Q30" i="32"/>
  <c r="Q31" i="32" s="1"/>
  <c r="Q32" i="32" s="1"/>
  <c r="Q33" i="32" s="1"/>
  <c r="Q34" i="32" s="1"/>
  <c r="Q29" i="32"/>
  <c r="Q30" i="77"/>
  <c r="Q31" i="77" s="1"/>
  <c r="Q32" i="77" s="1"/>
  <c r="Q33" i="77" s="1"/>
  <c r="Q34" i="77" s="1"/>
  <c r="Q29" i="77"/>
  <c r="Q30" i="33"/>
  <c r="Q31" i="33" s="1"/>
  <c r="Q29" i="33"/>
  <c r="Q30" i="34"/>
  <c r="Q31" i="34" s="1"/>
  <c r="Q32" i="34" s="1"/>
  <c r="Q33" i="34" s="1"/>
  <c r="Q34" i="34" s="1"/>
  <c r="Q35" i="34" s="1"/>
  <c r="Q29" i="34"/>
  <c r="Q30" i="35"/>
  <c r="Q31" i="35" s="1"/>
  <c r="Q32" i="35" s="1"/>
  <c r="Q33" i="35" s="1"/>
  <c r="Q34" i="35" s="1"/>
  <c r="Q29" i="35"/>
  <c r="Q30" i="11"/>
  <c r="Q31" i="11" s="1"/>
  <c r="Q32" i="11" s="1"/>
  <c r="Q33" i="11" s="1"/>
  <c r="Q34" i="11" s="1"/>
  <c r="Q29" i="11"/>
  <c r="Q30" i="37"/>
  <c r="Q31" i="37" s="1"/>
  <c r="Q29" i="37"/>
  <c r="Q30" i="38"/>
  <c r="Q31" i="38" s="1"/>
  <c r="Q32" i="38" s="1"/>
  <c r="Q33" i="38" s="1"/>
  <c r="Q34" i="38" s="1"/>
  <c r="Q29" i="38"/>
  <c r="Q30" i="39"/>
  <c r="Q31" i="39" s="1"/>
  <c r="Q32" i="39" s="1"/>
  <c r="Q33" i="39" s="1"/>
  <c r="Q34" i="39" s="1"/>
  <c r="Q29" i="39"/>
  <c r="Q30" i="96"/>
  <c r="Q29" i="96"/>
  <c r="Q30" i="40"/>
  <c r="Q31" i="40" s="1"/>
  <c r="Q32" i="40" s="1"/>
  <c r="Q33" i="40" s="1"/>
  <c r="Q34" i="40" s="1"/>
  <c r="Q29" i="40"/>
  <c r="Q30" i="41"/>
  <c r="Q31" i="41" s="1"/>
  <c r="Q32" i="41" s="1"/>
  <c r="Q33" i="41" s="1"/>
  <c r="Q34" i="41" s="1"/>
  <c r="Q29" i="41"/>
  <c r="Q30" i="42"/>
  <c r="Q31" i="42" s="1"/>
  <c r="Q32" i="42" s="1"/>
  <c r="Q33" i="42" s="1"/>
  <c r="Q34" i="42" s="1"/>
  <c r="Q29" i="42"/>
  <c r="Q30" i="43"/>
  <c r="Q31" i="43" s="1"/>
  <c r="Q32" i="43" s="1"/>
  <c r="Q33" i="43" s="1"/>
  <c r="Q34" i="43" s="1"/>
  <c r="Q29" i="43"/>
  <c r="Q30" i="44"/>
  <c r="Q29" i="44"/>
  <c r="Q30" i="45"/>
  <c r="Q31" i="45" s="1"/>
  <c r="Q32" i="45" s="1"/>
  <c r="Q33" i="45" s="1"/>
  <c r="Q34" i="45" s="1"/>
  <c r="Q29" i="45"/>
  <c r="Q30" i="87"/>
  <c r="Q31" i="87" s="1"/>
  <c r="Q32" i="87" s="1"/>
  <c r="Q33" i="87" s="1"/>
  <c r="Q34" i="87" s="1"/>
  <c r="Q29" i="87"/>
  <c r="Q30" i="57"/>
  <c r="Q31" i="57" s="1"/>
  <c r="Q32" i="57" s="1"/>
  <c r="Q33" i="57" s="1"/>
  <c r="Q34" i="57" s="1"/>
  <c r="Q29" i="57"/>
  <c r="Q30" i="58"/>
  <c r="Q31" i="58" s="1"/>
  <c r="Q32" i="58" s="1"/>
  <c r="Q33" i="58" s="1"/>
  <c r="Q34" i="58" s="1"/>
  <c r="Q29" i="58"/>
  <c r="Q30" i="80"/>
  <c r="Q31" i="80" s="1"/>
  <c r="Q32" i="80" s="1"/>
  <c r="Q33" i="80" s="1"/>
  <c r="Q34" i="80" s="1"/>
  <c r="Q29" i="80"/>
  <c r="Q30" i="61"/>
  <c r="Q31" i="61" s="1"/>
  <c r="Q32" i="61" s="1"/>
  <c r="Q33" i="61" s="1"/>
  <c r="Q34" i="61" s="1"/>
  <c r="Q29" i="61"/>
  <c r="Q30" i="92"/>
  <c r="Q29" i="92"/>
  <c r="Q30" i="82"/>
  <c r="Q31" i="82" s="1"/>
  <c r="Q32" i="82" s="1"/>
  <c r="Q33" i="82" s="1"/>
  <c r="Q34" i="82" s="1"/>
  <c r="Q29" i="82"/>
  <c r="Q30" i="83"/>
  <c r="Q31" i="83" s="1"/>
  <c r="Q32" i="83" s="1"/>
  <c r="Q33" i="83" s="1"/>
  <c r="Q34" i="83" s="1"/>
  <c r="Q29" i="83"/>
  <c r="Q30" i="90"/>
  <c r="Q31" i="90" s="1"/>
  <c r="Q32" i="90" s="1"/>
  <c r="Q33" i="90" s="1"/>
  <c r="Q34" i="90" s="1"/>
  <c r="Q29" i="90"/>
  <c r="Q30" i="97"/>
  <c r="Q31" i="97" s="1"/>
  <c r="Q32" i="97" s="1"/>
  <c r="Q33" i="97" s="1"/>
  <c r="Q34" i="97" s="1"/>
  <c r="Q29" i="97"/>
  <c r="Q30" i="21"/>
  <c r="Q31" i="21" s="1"/>
  <c r="Q32" i="21" s="1"/>
  <c r="Q33" i="21" s="1"/>
  <c r="Q34" i="21" s="1"/>
  <c r="Q29" i="21"/>
  <c r="Q30" i="22"/>
  <c r="Q31" i="22" s="1"/>
  <c r="Q32" i="22" s="1"/>
  <c r="Q33" i="22" s="1"/>
  <c r="Q34" i="22" s="1"/>
  <c r="Q29" i="22"/>
  <c r="Q30" i="23"/>
  <c r="Q31" i="23" s="1"/>
  <c r="Q32" i="23" s="1"/>
  <c r="Q33" i="23" s="1"/>
  <c r="Q34" i="23" s="1"/>
  <c r="Q29" i="23"/>
  <c r="Q30" i="24"/>
  <c r="Q31" i="24" s="1"/>
  <c r="Q32" i="24" s="1"/>
  <c r="Q33" i="24" s="1"/>
  <c r="Q34" i="24" s="1"/>
  <c r="Q29" i="24"/>
  <c r="Q30" i="62"/>
  <c r="Q29" i="62"/>
  <c r="Q30" i="63"/>
  <c r="Q29" i="63"/>
  <c r="Q30" i="95"/>
  <c r="Q29" i="95"/>
  <c r="Q30" i="65"/>
  <c r="Q29" i="65"/>
  <c r="Q30" i="73"/>
  <c r="Q29" i="73"/>
  <c r="Q30" i="66"/>
  <c r="Q29" i="66"/>
  <c r="Q30" i="67"/>
  <c r="Q29" i="67"/>
  <c r="Q30" i="68"/>
  <c r="Q29" i="68"/>
  <c r="Q30" i="20"/>
  <c r="Q29" i="20"/>
  <c r="Q30" i="69"/>
  <c r="Q29" i="69"/>
  <c r="Q30" i="89"/>
  <c r="Q29" i="89"/>
  <c r="Q30" i="93"/>
  <c r="Q29" i="93"/>
  <c r="Q30" i="70"/>
  <c r="Q29" i="70"/>
  <c r="Q30" i="94"/>
  <c r="Q29" i="94"/>
  <c r="Q30" i="71"/>
  <c r="Q29" i="71"/>
  <c r="Q30" i="84"/>
  <c r="Q29" i="84"/>
  <c r="Q30" i="2"/>
  <c r="Q29" i="2"/>
  <c r="Q30" i="99"/>
  <c r="Q29" i="99"/>
  <c r="P29" i="48"/>
  <c r="P30" i="48" s="1"/>
  <c r="P31" i="48" s="1"/>
  <c r="P32" i="48" s="1"/>
  <c r="P33" i="48" s="1"/>
  <c r="P28" i="48"/>
  <c r="P29" i="49"/>
  <c r="P30" i="49" s="1"/>
  <c r="P31" i="49" s="1"/>
  <c r="P32" i="49" s="1"/>
  <c r="P33" i="49" s="1"/>
  <c r="P28" i="49"/>
  <c r="P29" i="50"/>
  <c r="P30" i="50" s="1"/>
  <c r="P31" i="50" s="1"/>
  <c r="P32" i="50" s="1"/>
  <c r="P33" i="50" s="1"/>
  <c r="P28" i="50"/>
  <c r="P29" i="51"/>
  <c r="P30" i="51" s="1"/>
  <c r="P31" i="51" s="1"/>
  <c r="P32" i="51" s="1"/>
  <c r="P33" i="51" s="1"/>
  <c r="P34" i="51" s="1"/>
  <c r="P28" i="51"/>
  <c r="P29" i="52"/>
  <c r="P30" i="52" s="1"/>
  <c r="P31" i="52" s="1"/>
  <c r="P32" i="52" s="1"/>
  <c r="P33" i="52" s="1"/>
  <c r="P28" i="52"/>
  <c r="P29" i="74"/>
  <c r="P28" i="74"/>
  <c r="P29" i="75"/>
  <c r="P30" i="75" s="1"/>
  <c r="P31" i="75" s="1"/>
  <c r="P28" i="75"/>
  <c r="P29" i="54"/>
  <c r="P30" i="54" s="1"/>
  <c r="P31" i="54" s="1"/>
  <c r="P32" i="54" s="1"/>
  <c r="P33" i="54" s="1"/>
  <c r="P28" i="54"/>
  <c r="P29" i="55"/>
  <c r="P30" i="55" s="1"/>
  <c r="P31" i="55" s="1"/>
  <c r="P32" i="55" s="1"/>
  <c r="P33" i="55" s="1"/>
  <c r="P28" i="55"/>
  <c r="P29" i="25"/>
  <c r="P30" i="25" s="1"/>
  <c r="P31" i="25" s="1"/>
  <c r="P32" i="25" s="1"/>
  <c r="P33" i="25" s="1"/>
  <c r="P28" i="25"/>
  <c r="P29" i="9"/>
  <c r="P30" i="9" s="1"/>
  <c r="P31" i="9" s="1"/>
  <c r="P32" i="9" s="1"/>
  <c r="P33" i="9" s="1"/>
  <c r="P28" i="9"/>
  <c r="P29" i="15"/>
  <c r="P28" i="15"/>
  <c r="P29" i="29"/>
  <c r="P30" i="29" s="1"/>
  <c r="P31" i="29" s="1"/>
  <c r="P32" i="29" s="1"/>
  <c r="P33" i="29" s="1"/>
  <c r="P28" i="29"/>
  <c r="P29" i="12"/>
  <c r="P30" i="12" s="1"/>
  <c r="P31" i="12" s="1"/>
  <c r="P32" i="12" s="1"/>
  <c r="P28" i="12"/>
  <c r="P29" i="32"/>
  <c r="P30" i="32" s="1"/>
  <c r="P31" i="32" s="1"/>
  <c r="P32" i="32" s="1"/>
  <c r="P33" i="32" s="1"/>
  <c r="P28" i="32"/>
  <c r="P29" i="77"/>
  <c r="P30" i="77" s="1"/>
  <c r="P31" i="77" s="1"/>
  <c r="P32" i="77" s="1"/>
  <c r="P33" i="77" s="1"/>
  <c r="P28" i="77"/>
  <c r="P29" i="33"/>
  <c r="P30" i="33" s="1"/>
  <c r="P31" i="33" s="1"/>
  <c r="P28" i="33"/>
  <c r="P29" i="34"/>
  <c r="P30" i="34" s="1"/>
  <c r="P31" i="34" s="1"/>
  <c r="P32" i="34" s="1"/>
  <c r="P33" i="34" s="1"/>
  <c r="P34" i="34" s="1"/>
  <c r="P28" i="34"/>
  <c r="P29" i="35"/>
  <c r="P30" i="35" s="1"/>
  <c r="P31" i="35" s="1"/>
  <c r="P32" i="35" s="1"/>
  <c r="P28" i="35"/>
  <c r="P29" i="11"/>
  <c r="P30" i="11" s="1"/>
  <c r="P31" i="11" s="1"/>
  <c r="P32" i="11" s="1"/>
  <c r="P33" i="11" s="1"/>
  <c r="P28" i="11"/>
  <c r="P29" i="37"/>
  <c r="P30" i="37" s="1"/>
  <c r="P31" i="37" s="1"/>
  <c r="P32" i="37" s="1"/>
  <c r="P33" i="37" s="1"/>
  <c r="P28" i="37"/>
  <c r="P29" i="38"/>
  <c r="P28" i="38"/>
  <c r="P29" i="39"/>
  <c r="P30" i="39" s="1"/>
  <c r="P31" i="39" s="1"/>
  <c r="P32" i="39" s="1"/>
  <c r="P28" i="39"/>
  <c r="P29" i="96"/>
  <c r="P30" i="96" s="1"/>
  <c r="P31" i="96" s="1"/>
  <c r="P28" i="96"/>
  <c r="P29" i="40"/>
  <c r="P30" i="40" s="1"/>
  <c r="P31" i="40" s="1"/>
  <c r="P32" i="40" s="1"/>
  <c r="P33" i="40" s="1"/>
  <c r="P28" i="40"/>
  <c r="P29" i="41"/>
  <c r="P30" i="41" s="1"/>
  <c r="P31" i="41" s="1"/>
  <c r="P28" i="41"/>
  <c r="P29" i="42"/>
  <c r="P30" i="42" s="1"/>
  <c r="P31" i="42" s="1"/>
  <c r="P32" i="42" s="1"/>
  <c r="P33" i="42" s="1"/>
  <c r="P28" i="42"/>
  <c r="P29" i="43"/>
  <c r="P30" i="43" s="1"/>
  <c r="P31" i="43" s="1"/>
  <c r="P32" i="43" s="1"/>
  <c r="P33" i="43" s="1"/>
  <c r="P28" i="43"/>
  <c r="P29" i="44"/>
  <c r="P30" i="44" s="1"/>
  <c r="P31" i="44" s="1"/>
  <c r="P32" i="44" s="1"/>
  <c r="P33" i="44" s="1"/>
  <c r="P28" i="44"/>
  <c r="P29" i="45"/>
  <c r="P28" i="45"/>
  <c r="P29" i="87"/>
  <c r="P30" i="87" s="1"/>
  <c r="P31" i="87" s="1"/>
  <c r="P32" i="87" s="1"/>
  <c r="P28" i="87"/>
  <c r="P29" i="57"/>
  <c r="P30" i="57" s="1"/>
  <c r="P31" i="57" s="1"/>
  <c r="P32" i="57" s="1"/>
  <c r="P33" i="57" s="1"/>
  <c r="P28" i="57"/>
  <c r="P29" i="58"/>
  <c r="P30" i="58" s="1"/>
  <c r="P31" i="58" s="1"/>
  <c r="P32" i="58" s="1"/>
  <c r="P33" i="58" s="1"/>
  <c r="P28" i="58"/>
  <c r="P29" i="80"/>
  <c r="P30" i="80" s="1"/>
  <c r="P28" i="80"/>
  <c r="P29" i="61"/>
  <c r="P30" i="61" s="1"/>
  <c r="P31" i="61" s="1"/>
  <c r="P32" i="61" s="1"/>
  <c r="P33" i="61" s="1"/>
  <c r="P28" i="61"/>
  <c r="P29" i="92"/>
  <c r="P28" i="92"/>
  <c r="P29" i="82"/>
  <c r="P30" i="82" s="1"/>
  <c r="P31" i="82" s="1"/>
  <c r="P32" i="82" s="1"/>
  <c r="P33" i="82" s="1"/>
  <c r="P28" i="82"/>
  <c r="P29" i="83"/>
  <c r="P30" i="83" s="1"/>
  <c r="P31" i="83" s="1"/>
  <c r="P32" i="83" s="1"/>
  <c r="P28" i="83"/>
  <c r="P29" i="90"/>
  <c r="P30" i="90" s="1"/>
  <c r="P31" i="90" s="1"/>
  <c r="P32" i="90" s="1"/>
  <c r="P33" i="90" s="1"/>
  <c r="P28" i="90"/>
  <c r="P29" i="97"/>
  <c r="P28" i="97"/>
  <c r="P29" i="21"/>
  <c r="P30" i="21" s="1"/>
  <c r="P31" i="21" s="1"/>
  <c r="P32" i="21" s="1"/>
  <c r="P33" i="21" s="1"/>
  <c r="P34" i="21" s="1"/>
  <c r="P28" i="21"/>
  <c r="P29" i="22"/>
  <c r="P30" i="22" s="1"/>
  <c r="P31" i="22" s="1"/>
  <c r="P32" i="22" s="1"/>
  <c r="P33" i="22" s="1"/>
  <c r="P28" i="22"/>
  <c r="P29" i="23"/>
  <c r="P30" i="23" s="1"/>
  <c r="P31" i="23" s="1"/>
  <c r="P32" i="23" s="1"/>
  <c r="P33" i="23" s="1"/>
  <c r="P28" i="23"/>
  <c r="P29" i="24"/>
  <c r="P28" i="24"/>
  <c r="P29" i="62"/>
  <c r="P30" i="62" s="1"/>
  <c r="P31" i="62" s="1"/>
  <c r="P32" i="62" s="1"/>
  <c r="P33" i="62" s="1"/>
  <c r="P34" i="62" s="1"/>
  <c r="P28" i="62"/>
  <c r="P29" i="63"/>
  <c r="P30" i="63" s="1"/>
  <c r="P31" i="63" s="1"/>
  <c r="P32" i="63" s="1"/>
  <c r="P33" i="63" s="1"/>
  <c r="P34" i="63" s="1"/>
  <c r="P28" i="63"/>
  <c r="P29" i="95"/>
  <c r="P28" i="95"/>
  <c r="P29" i="65"/>
  <c r="P28" i="65"/>
  <c r="P29" i="73"/>
  <c r="P28" i="73"/>
  <c r="P29" i="66"/>
  <c r="P30" i="66" s="1"/>
  <c r="P31" i="66" s="1"/>
  <c r="P32" i="66" s="1"/>
  <c r="P33" i="66" s="1"/>
  <c r="P34" i="66" s="1"/>
  <c r="P28" i="66"/>
  <c r="P29" i="67"/>
  <c r="P30" i="67" s="1"/>
  <c r="P28" i="67"/>
  <c r="P29" i="68"/>
  <c r="P30" i="68" s="1"/>
  <c r="P31" i="68" s="1"/>
  <c r="P32" i="68" s="1"/>
  <c r="P33" i="68" s="1"/>
  <c r="P34" i="68" s="1"/>
  <c r="P28" i="68"/>
  <c r="P29" i="20"/>
  <c r="P30" i="20" s="1"/>
  <c r="P31" i="20" s="1"/>
  <c r="P32" i="20" s="1"/>
  <c r="P33" i="20" s="1"/>
  <c r="P34" i="20" s="1"/>
  <c r="P28" i="20"/>
  <c r="P29" i="69"/>
  <c r="P30" i="69" s="1"/>
  <c r="P31" i="69" s="1"/>
  <c r="P32" i="69" s="1"/>
  <c r="P33" i="69" s="1"/>
  <c r="P34" i="69" s="1"/>
  <c r="P28" i="69"/>
  <c r="P29" i="89"/>
  <c r="P30" i="89" s="1"/>
  <c r="P31" i="89" s="1"/>
  <c r="P32" i="89" s="1"/>
  <c r="P33" i="89" s="1"/>
  <c r="P34" i="89" s="1"/>
  <c r="P28" i="89"/>
  <c r="P29" i="93"/>
  <c r="P30" i="93" s="1"/>
  <c r="P28" i="93"/>
  <c r="P29" i="70"/>
  <c r="P30" i="70" s="1"/>
  <c r="P31" i="70" s="1"/>
  <c r="P32" i="70" s="1"/>
  <c r="P33" i="70" s="1"/>
  <c r="P34" i="70" s="1"/>
  <c r="P28" i="70"/>
  <c r="P29" i="94"/>
  <c r="P30" i="94" s="1"/>
  <c r="P28" i="94"/>
  <c r="P29" i="71"/>
  <c r="P30" i="71" s="1"/>
  <c r="P31" i="71" s="1"/>
  <c r="P32" i="71" s="1"/>
  <c r="P33" i="71" s="1"/>
  <c r="P34" i="71" s="1"/>
  <c r="P28" i="71"/>
  <c r="P29" i="84"/>
  <c r="P30" i="84" s="1"/>
  <c r="P31" i="84" s="1"/>
  <c r="P32" i="84" s="1"/>
  <c r="P33" i="84" s="1"/>
  <c r="P34" i="84" s="1"/>
  <c r="P28" i="84"/>
  <c r="P29" i="2"/>
  <c r="P28" i="2"/>
  <c r="P29" i="99"/>
  <c r="P30" i="99" s="1"/>
  <c r="P31" i="99" s="1"/>
  <c r="P32" i="99" s="1"/>
  <c r="P33" i="99" s="1"/>
  <c r="P34" i="99" s="1"/>
  <c r="P28" i="99"/>
  <c r="O28" i="48"/>
  <c r="O27" i="48"/>
  <c r="O28" i="49"/>
  <c r="O29" i="49" s="1"/>
  <c r="O30" i="49" s="1"/>
  <c r="O31" i="49" s="1"/>
  <c r="O32" i="49" s="1"/>
  <c r="O33" i="49" s="1"/>
  <c r="O27" i="49"/>
  <c r="O28" i="50"/>
  <c r="O27" i="50"/>
  <c r="O28" i="51"/>
  <c r="O29" i="51" s="1"/>
  <c r="O30" i="51" s="1"/>
  <c r="O31" i="51" s="1"/>
  <c r="O32" i="51" s="1"/>
  <c r="O33" i="51" s="1"/>
  <c r="O27" i="51"/>
  <c r="O28" i="52"/>
  <c r="O29" i="52" s="1"/>
  <c r="O30" i="52" s="1"/>
  <c r="O31" i="52" s="1"/>
  <c r="O32" i="52" s="1"/>
  <c r="O33" i="52" s="1"/>
  <c r="O27" i="52"/>
  <c r="O28" i="74"/>
  <c r="O29" i="74" s="1"/>
  <c r="O30" i="74" s="1"/>
  <c r="O31" i="74" s="1"/>
  <c r="O32" i="74" s="1"/>
  <c r="O33" i="74" s="1"/>
  <c r="O27" i="74"/>
  <c r="O28" i="75"/>
  <c r="O27" i="75"/>
  <c r="O28" i="54"/>
  <c r="O29" i="54" s="1"/>
  <c r="O30" i="54" s="1"/>
  <c r="O31" i="54" s="1"/>
  <c r="O32" i="54" s="1"/>
  <c r="O33" i="54" s="1"/>
  <c r="O27" i="54"/>
  <c r="O28" i="55"/>
  <c r="O29" i="55" s="1"/>
  <c r="O30" i="55" s="1"/>
  <c r="O31" i="55" s="1"/>
  <c r="O32" i="55" s="1"/>
  <c r="O33" i="55" s="1"/>
  <c r="O27" i="55"/>
  <c r="O28" i="25"/>
  <c r="O29" i="25" s="1"/>
  <c r="O30" i="25" s="1"/>
  <c r="O31" i="25" s="1"/>
  <c r="O32" i="25" s="1"/>
  <c r="O33" i="25" s="1"/>
  <c r="O27" i="25"/>
  <c r="O28" i="9"/>
  <c r="O29" i="9" s="1"/>
  <c r="O30" i="9" s="1"/>
  <c r="O31" i="9" s="1"/>
  <c r="O32" i="9" s="1"/>
  <c r="O33" i="9" s="1"/>
  <c r="O27" i="9"/>
  <c r="O28" i="15"/>
  <c r="O29" i="15" s="1"/>
  <c r="O30" i="15" s="1"/>
  <c r="O31" i="15" s="1"/>
  <c r="O32" i="15" s="1"/>
  <c r="O33" i="15" s="1"/>
  <c r="O27" i="15"/>
  <c r="O28" i="29"/>
  <c r="O27" i="29"/>
  <c r="O28" i="12"/>
  <c r="O29" i="12" s="1"/>
  <c r="O30" i="12" s="1"/>
  <c r="O31" i="12" s="1"/>
  <c r="O32" i="12" s="1"/>
  <c r="O33" i="12" s="1"/>
  <c r="O34" i="12" s="1"/>
  <c r="O27" i="12"/>
  <c r="O28" i="32"/>
  <c r="O29" i="32" s="1"/>
  <c r="O30" i="32" s="1"/>
  <c r="O31" i="32" s="1"/>
  <c r="O32" i="32" s="1"/>
  <c r="O33" i="32" s="1"/>
  <c r="O27" i="32"/>
  <c r="O28" i="77"/>
  <c r="O29" i="77" s="1"/>
  <c r="O30" i="77" s="1"/>
  <c r="O31" i="77" s="1"/>
  <c r="O32" i="77" s="1"/>
  <c r="O33" i="77" s="1"/>
  <c r="O27" i="77"/>
  <c r="O28" i="33"/>
  <c r="O29" i="33" s="1"/>
  <c r="O30" i="33" s="1"/>
  <c r="O31" i="33" s="1"/>
  <c r="O32" i="33" s="1"/>
  <c r="O33" i="33" s="1"/>
  <c r="O27" i="33"/>
  <c r="O28" i="34"/>
  <c r="O29" i="34" s="1"/>
  <c r="O30" i="34" s="1"/>
  <c r="O31" i="34" s="1"/>
  <c r="O32" i="34" s="1"/>
  <c r="O33" i="34" s="1"/>
  <c r="O27" i="34"/>
  <c r="O28" i="35"/>
  <c r="O29" i="35" s="1"/>
  <c r="O30" i="35" s="1"/>
  <c r="O31" i="35" s="1"/>
  <c r="O32" i="35" s="1"/>
  <c r="O33" i="35" s="1"/>
  <c r="O27" i="35"/>
  <c r="O28" i="11"/>
  <c r="O29" i="11" s="1"/>
  <c r="O30" i="11" s="1"/>
  <c r="O31" i="11" s="1"/>
  <c r="O32" i="11" s="1"/>
  <c r="O33" i="11" s="1"/>
  <c r="O27" i="11"/>
  <c r="O28" i="37"/>
  <c r="O29" i="37" s="1"/>
  <c r="O30" i="37" s="1"/>
  <c r="O31" i="37" s="1"/>
  <c r="O27" i="37"/>
  <c r="O28" i="38"/>
  <c r="O29" i="38" s="1"/>
  <c r="O30" i="38" s="1"/>
  <c r="O31" i="38" s="1"/>
  <c r="O32" i="38" s="1"/>
  <c r="O33" i="38" s="1"/>
  <c r="O27" i="38"/>
  <c r="O28" i="39"/>
  <c r="O29" i="39" s="1"/>
  <c r="O30" i="39" s="1"/>
  <c r="O31" i="39" s="1"/>
  <c r="O32" i="39" s="1"/>
  <c r="O33" i="39" s="1"/>
  <c r="O27" i="39"/>
  <c r="O28" i="96"/>
  <c r="O27" i="96"/>
  <c r="O28" i="40"/>
  <c r="O29" i="40" s="1"/>
  <c r="O30" i="40" s="1"/>
  <c r="O31" i="40" s="1"/>
  <c r="O32" i="40" s="1"/>
  <c r="O33" i="40" s="1"/>
  <c r="O27" i="40"/>
  <c r="O28" i="41"/>
  <c r="O29" i="41" s="1"/>
  <c r="O30" i="41" s="1"/>
  <c r="O31" i="41" s="1"/>
  <c r="O32" i="41" s="1"/>
  <c r="O33" i="41" s="1"/>
  <c r="O27" i="41"/>
  <c r="O28" i="42"/>
  <c r="O29" i="42" s="1"/>
  <c r="O30" i="42" s="1"/>
  <c r="O31" i="42" s="1"/>
  <c r="O32" i="42" s="1"/>
  <c r="O33" i="42" s="1"/>
  <c r="O27" i="42"/>
  <c r="O28" i="43"/>
  <c r="O29" i="43" s="1"/>
  <c r="O30" i="43" s="1"/>
  <c r="O31" i="43" s="1"/>
  <c r="O32" i="43" s="1"/>
  <c r="O33" i="43" s="1"/>
  <c r="O27" i="43"/>
  <c r="O28" i="44"/>
  <c r="O29" i="44" s="1"/>
  <c r="O30" i="44" s="1"/>
  <c r="O31" i="44" s="1"/>
  <c r="O32" i="44" s="1"/>
  <c r="O33" i="44" s="1"/>
  <c r="O27" i="44"/>
  <c r="O28" i="45"/>
  <c r="O29" i="45" s="1"/>
  <c r="O30" i="45" s="1"/>
  <c r="O31" i="45" s="1"/>
  <c r="O32" i="45" s="1"/>
  <c r="O33" i="45" s="1"/>
  <c r="O27" i="45"/>
  <c r="O28" i="87"/>
  <c r="O27" i="87"/>
  <c r="O28" i="57"/>
  <c r="O29" i="57" s="1"/>
  <c r="O30" i="57" s="1"/>
  <c r="O31" i="57" s="1"/>
  <c r="O32" i="57" s="1"/>
  <c r="O33" i="57" s="1"/>
  <c r="O27" i="57"/>
  <c r="O28" i="58"/>
  <c r="O27" i="58"/>
  <c r="O28" i="80"/>
  <c r="O29" i="80" s="1"/>
  <c r="O27" i="80"/>
  <c r="O28" i="61"/>
  <c r="O29" i="61" s="1"/>
  <c r="O30" i="61" s="1"/>
  <c r="O31" i="61" s="1"/>
  <c r="O32" i="61" s="1"/>
  <c r="O33" i="61" s="1"/>
  <c r="O27" i="61"/>
  <c r="O28" i="92"/>
  <c r="O29" i="92" s="1"/>
  <c r="O30" i="92" s="1"/>
  <c r="O31" i="92" s="1"/>
  <c r="O27" i="92"/>
  <c r="O28" i="82"/>
  <c r="O29" i="82" s="1"/>
  <c r="O30" i="82" s="1"/>
  <c r="O31" i="82" s="1"/>
  <c r="O32" i="82" s="1"/>
  <c r="O33" i="82" s="1"/>
  <c r="O27" i="82"/>
  <c r="O28" i="83"/>
  <c r="O29" i="83" s="1"/>
  <c r="O30" i="83" s="1"/>
  <c r="O31" i="83" s="1"/>
  <c r="O32" i="83" s="1"/>
  <c r="O33" i="83" s="1"/>
  <c r="O27" i="83"/>
  <c r="O28" i="90"/>
  <c r="O29" i="90" s="1"/>
  <c r="O30" i="90" s="1"/>
  <c r="O31" i="90" s="1"/>
  <c r="O32" i="90" s="1"/>
  <c r="O33" i="90" s="1"/>
  <c r="O27" i="90"/>
  <c r="O28" i="97"/>
  <c r="O29" i="97" s="1"/>
  <c r="O30" i="97" s="1"/>
  <c r="O31" i="97" s="1"/>
  <c r="O32" i="97" s="1"/>
  <c r="O33" i="97" s="1"/>
  <c r="O27" i="97"/>
  <c r="O28" i="23"/>
  <c r="O29" i="23" s="1"/>
  <c r="O30" i="23" s="1"/>
  <c r="O31" i="23" s="1"/>
  <c r="O32" i="23" s="1"/>
  <c r="O33" i="23" s="1"/>
  <c r="O27" i="23"/>
  <c r="O28" i="24"/>
  <c r="O29" i="24" s="1"/>
  <c r="O30" i="24" s="1"/>
  <c r="O31" i="24" s="1"/>
  <c r="O32" i="24" s="1"/>
  <c r="O33" i="24" s="1"/>
  <c r="O27" i="24"/>
  <c r="O28" i="62"/>
  <c r="O29" i="62" s="1"/>
  <c r="O30" i="62" s="1"/>
  <c r="O31" i="62" s="1"/>
  <c r="O32" i="62" s="1"/>
  <c r="O33" i="62" s="1"/>
  <c r="O27" i="62"/>
  <c r="O28" i="63"/>
  <c r="O29" i="63" s="1"/>
  <c r="O27" i="63"/>
  <c r="O28" i="95"/>
  <c r="O29" i="95" s="1"/>
  <c r="O27" i="95"/>
  <c r="O28" i="65"/>
  <c r="O29" i="65" s="1"/>
  <c r="O30" i="65" s="1"/>
  <c r="O31" i="65" s="1"/>
  <c r="O32" i="65" s="1"/>
  <c r="O33" i="65" s="1"/>
  <c r="O27" i="65"/>
  <c r="O28" i="73"/>
  <c r="O29" i="73" s="1"/>
  <c r="O30" i="73" s="1"/>
  <c r="O31" i="73" s="1"/>
  <c r="O32" i="73" s="1"/>
  <c r="O33" i="73" s="1"/>
  <c r="O27" i="73"/>
  <c r="O28" i="66"/>
  <c r="O29" i="66" s="1"/>
  <c r="O30" i="66" s="1"/>
  <c r="O31" i="66" s="1"/>
  <c r="O32" i="66" s="1"/>
  <c r="O33" i="66" s="1"/>
  <c r="O27" i="66"/>
  <c r="O28" i="67"/>
  <c r="O29" i="67" s="1"/>
  <c r="O30" i="67" s="1"/>
  <c r="O31" i="67" s="1"/>
  <c r="O32" i="67" s="1"/>
  <c r="O33" i="67" s="1"/>
  <c r="O27" i="67"/>
  <c r="O28" i="68"/>
  <c r="O27" i="68"/>
  <c r="O28" i="20"/>
  <c r="O29" i="20" s="1"/>
  <c r="O27" i="20"/>
  <c r="O28" i="69"/>
  <c r="O29" i="69" s="1"/>
  <c r="O30" i="69" s="1"/>
  <c r="O31" i="69" s="1"/>
  <c r="O32" i="69" s="1"/>
  <c r="O33" i="69" s="1"/>
  <c r="O27" i="69"/>
  <c r="O28" i="89"/>
  <c r="O27" i="89"/>
  <c r="O28" i="93"/>
  <c r="O29" i="93" s="1"/>
  <c r="O30" i="93" s="1"/>
  <c r="O31" i="93" s="1"/>
  <c r="O32" i="93" s="1"/>
  <c r="O33" i="93" s="1"/>
  <c r="O27" i="93"/>
  <c r="O28" i="70"/>
  <c r="O29" i="70" s="1"/>
  <c r="O30" i="70" s="1"/>
  <c r="O31" i="70" s="1"/>
  <c r="O32" i="70" s="1"/>
  <c r="O33" i="70" s="1"/>
  <c r="O27" i="70"/>
  <c r="O28" i="94"/>
  <c r="O29" i="94" s="1"/>
  <c r="O30" i="94" s="1"/>
  <c r="O31" i="94" s="1"/>
  <c r="O32" i="94" s="1"/>
  <c r="O33" i="94" s="1"/>
  <c r="O27" i="94"/>
  <c r="O28" i="71"/>
  <c r="O29" i="71" s="1"/>
  <c r="O30" i="71" s="1"/>
  <c r="O31" i="71" s="1"/>
  <c r="O32" i="71" s="1"/>
  <c r="O33" i="71" s="1"/>
  <c r="O27" i="71"/>
  <c r="O28" i="84"/>
  <c r="O27" i="84"/>
  <c r="O28" i="2"/>
  <c r="O27" i="2"/>
  <c r="O28" i="99"/>
  <c r="O29" i="99" s="1"/>
  <c r="O30" i="99" s="1"/>
  <c r="O31" i="99" s="1"/>
  <c r="O32" i="99" s="1"/>
  <c r="O33" i="99" s="1"/>
  <c r="O27" i="99"/>
  <c r="N33" i="48"/>
  <c r="N33" i="49"/>
  <c r="N33" i="50"/>
  <c r="N33" i="51"/>
  <c r="N33" i="52"/>
  <c r="N33" i="74"/>
  <c r="N33" i="75"/>
  <c r="N33" i="54"/>
  <c r="N33" i="55"/>
  <c r="N33" i="25"/>
  <c r="N33" i="9"/>
  <c r="N33" i="15"/>
  <c r="N33" i="29"/>
  <c r="N33" i="12"/>
  <c r="N33" i="32"/>
  <c r="N33" i="77"/>
  <c r="N33" i="33"/>
  <c r="N33" i="34"/>
  <c r="N33" i="35"/>
  <c r="N33" i="11"/>
  <c r="N33" i="37"/>
  <c r="N33" i="38"/>
  <c r="N33" i="39"/>
  <c r="N33" i="96"/>
  <c r="N33" i="40"/>
  <c r="N33" i="41"/>
  <c r="N33" i="42"/>
  <c r="N33" i="43"/>
  <c r="N33" i="44"/>
  <c r="N33" i="45"/>
  <c r="N33" i="87"/>
  <c r="N33" i="57"/>
  <c r="N33" i="58"/>
  <c r="N33" i="80"/>
  <c r="N33" i="61"/>
  <c r="N33" i="92"/>
  <c r="N33" i="82"/>
  <c r="N33" i="83"/>
  <c r="N33" i="90"/>
  <c r="N33" i="97"/>
  <c r="N33" i="21"/>
  <c r="N33" i="22"/>
  <c r="N33" i="23"/>
  <c r="N33" i="24"/>
  <c r="N33" i="62"/>
  <c r="N33" i="63"/>
  <c r="N33" i="95"/>
  <c r="N33" i="65"/>
  <c r="N33" i="73"/>
  <c r="N33" i="66"/>
  <c r="N33" i="67"/>
  <c r="N33" i="68"/>
  <c r="N33" i="20"/>
  <c r="N33" i="69"/>
  <c r="N33" i="89"/>
  <c r="N33" i="93"/>
  <c r="N33" i="70"/>
  <c r="N33" i="94"/>
  <c r="N33" i="71"/>
  <c r="N33" i="84"/>
  <c r="N33" i="2"/>
  <c r="N33" i="99"/>
  <c r="I84" i="1"/>
  <c r="X84" i="1" s="1"/>
  <c r="K111" i="1"/>
  <c r="U34" i="99"/>
  <c r="U35" i="99" s="1"/>
  <c r="U36" i="99" s="1"/>
  <c r="U37" i="99" s="1"/>
  <c r="U33" i="99"/>
  <c r="R7" i="99"/>
  <c r="M32" i="99"/>
  <c r="L31" i="99"/>
  <c r="K30" i="99"/>
  <c r="J29" i="99"/>
  <c r="I28" i="99"/>
  <c r="N27" i="99"/>
  <c r="H27" i="99"/>
  <c r="N26" i="99"/>
  <c r="M26" i="99"/>
  <c r="M27" i="99" s="1"/>
  <c r="M28" i="99" s="1"/>
  <c r="M29" i="99" s="1"/>
  <c r="M30" i="99" s="1"/>
  <c r="M31" i="99" s="1"/>
  <c r="G26" i="99"/>
  <c r="M25" i="99"/>
  <c r="L25" i="99"/>
  <c r="L26" i="99" s="1"/>
  <c r="L27" i="99" s="1"/>
  <c r="L28" i="99" s="1"/>
  <c r="L29" i="99" s="1"/>
  <c r="L30" i="99" s="1"/>
  <c r="F25" i="99"/>
  <c r="L24" i="99"/>
  <c r="K24" i="99"/>
  <c r="K25" i="99" s="1"/>
  <c r="K26" i="99" s="1"/>
  <c r="K27" i="99" s="1"/>
  <c r="K28" i="99" s="1"/>
  <c r="K29" i="99" s="1"/>
  <c r="E24" i="99"/>
  <c r="K23" i="99"/>
  <c r="J23" i="99"/>
  <c r="J24" i="99" s="1"/>
  <c r="J25" i="99" s="1"/>
  <c r="J26" i="99" s="1"/>
  <c r="J27" i="99" s="1"/>
  <c r="J28" i="99" s="1"/>
  <c r="D23" i="99"/>
  <c r="J22" i="99"/>
  <c r="I22" i="99"/>
  <c r="I23" i="99" s="1"/>
  <c r="I24" i="99" s="1"/>
  <c r="I25" i="99" s="1"/>
  <c r="I26" i="99" s="1"/>
  <c r="I27" i="99" s="1"/>
  <c r="I21" i="99"/>
  <c r="H21" i="99"/>
  <c r="H20" i="99"/>
  <c r="G20" i="99"/>
  <c r="G21" i="99" s="1"/>
  <c r="G19" i="99"/>
  <c r="F19" i="99"/>
  <c r="F20" i="99" s="1"/>
  <c r="F21" i="99" s="1"/>
  <c r="F22" i="99" s="1"/>
  <c r="F23" i="99" s="1"/>
  <c r="F24" i="99" s="1"/>
  <c r="F18" i="99"/>
  <c r="E18" i="99"/>
  <c r="E19" i="99" s="1"/>
  <c r="E20" i="99" s="1"/>
  <c r="E21" i="99" s="1"/>
  <c r="E17" i="99"/>
  <c r="D17" i="99"/>
  <c r="D18" i="99" s="1"/>
  <c r="D19" i="99" s="1"/>
  <c r="D16" i="99"/>
  <c r="C16" i="99" s="1"/>
  <c r="D36" i="1"/>
  <c r="C36" i="1"/>
  <c r="M32" i="97"/>
  <c r="L31" i="97"/>
  <c r="K30" i="97"/>
  <c r="J29" i="97"/>
  <c r="I28" i="97"/>
  <c r="N27" i="97"/>
  <c r="N28" i="97" s="1"/>
  <c r="N29" i="97" s="1"/>
  <c r="N30" i="97" s="1"/>
  <c r="N31" i="97" s="1"/>
  <c r="N32" i="97" s="1"/>
  <c r="H27" i="97"/>
  <c r="N26" i="97"/>
  <c r="M26" i="97"/>
  <c r="M27" i="97" s="1"/>
  <c r="M28" i="97" s="1"/>
  <c r="M29" i="97" s="1"/>
  <c r="M30" i="97" s="1"/>
  <c r="M31" i="97" s="1"/>
  <c r="G26" i="97"/>
  <c r="M25" i="97"/>
  <c r="L25" i="97"/>
  <c r="L26" i="97" s="1"/>
  <c r="L27" i="97" s="1"/>
  <c r="L28" i="97" s="1"/>
  <c r="L29" i="97" s="1"/>
  <c r="L30" i="97" s="1"/>
  <c r="F25" i="97"/>
  <c r="L24" i="97"/>
  <c r="K24" i="97"/>
  <c r="K25" i="97" s="1"/>
  <c r="K26" i="97" s="1"/>
  <c r="K27" i="97" s="1"/>
  <c r="K28" i="97" s="1"/>
  <c r="K29" i="97" s="1"/>
  <c r="E24" i="97"/>
  <c r="K23" i="97"/>
  <c r="J23" i="97"/>
  <c r="J24" i="97" s="1"/>
  <c r="J25" i="97" s="1"/>
  <c r="J26" i="97" s="1"/>
  <c r="J27" i="97" s="1"/>
  <c r="J28" i="97" s="1"/>
  <c r="D23" i="97"/>
  <c r="J22" i="97"/>
  <c r="I22" i="97"/>
  <c r="I23" i="97" s="1"/>
  <c r="I24" i="97" s="1"/>
  <c r="I25" i="97" s="1"/>
  <c r="I26" i="97" s="1"/>
  <c r="I27" i="97" s="1"/>
  <c r="I21" i="97"/>
  <c r="H21" i="97"/>
  <c r="H22" i="97" s="1"/>
  <c r="H23" i="97" s="1"/>
  <c r="H24" i="97" s="1"/>
  <c r="H25" i="97" s="1"/>
  <c r="H26" i="97" s="1"/>
  <c r="H20" i="97"/>
  <c r="G20" i="97"/>
  <c r="G21" i="97" s="1"/>
  <c r="G22" i="97" s="1"/>
  <c r="G23" i="97" s="1"/>
  <c r="G24" i="97" s="1"/>
  <c r="G25" i="97" s="1"/>
  <c r="G19" i="97"/>
  <c r="F19" i="97"/>
  <c r="F20" i="97" s="1"/>
  <c r="F21" i="97" s="1"/>
  <c r="F22" i="97" s="1"/>
  <c r="F23" i="97" s="1"/>
  <c r="F24" i="97" s="1"/>
  <c r="F18" i="97"/>
  <c r="E18" i="97"/>
  <c r="E19" i="97" s="1"/>
  <c r="E20" i="97" s="1"/>
  <c r="E21" i="97" s="1"/>
  <c r="E22" i="97" s="1"/>
  <c r="E23" i="97" s="1"/>
  <c r="E17" i="97"/>
  <c r="D17" i="97"/>
  <c r="D18" i="97" s="1"/>
  <c r="D16" i="97"/>
  <c r="C16" i="97" s="1"/>
  <c r="R7" i="97"/>
  <c r="I95" i="1" s="1"/>
  <c r="X95" i="1" s="1"/>
  <c r="M32" i="96"/>
  <c r="L31" i="96"/>
  <c r="K30" i="96"/>
  <c r="J29" i="96"/>
  <c r="I28" i="96"/>
  <c r="N27" i="96"/>
  <c r="N28" i="96" s="1"/>
  <c r="H27" i="96"/>
  <c r="N26" i="96"/>
  <c r="M26" i="96"/>
  <c r="M27" i="96" s="1"/>
  <c r="M28" i="96" s="1"/>
  <c r="M29" i="96" s="1"/>
  <c r="M30" i="96" s="1"/>
  <c r="M31" i="96" s="1"/>
  <c r="G26" i="96"/>
  <c r="M25" i="96"/>
  <c r="L25" i="96"/>
  <c r="L26" i="96" s="1"/>
  <c r="L27" i="96" s="1"/>
  <c r="L28" i="96" s="1"/>
  <c r="L29" i="96" s="1"/>
  <c r="L30" i="96" s="1"/>
  <c r="F25" i="96"/>
  <c r="L24" i="96"/>
  <c r="K24" i="96"/>
  <c r="K25" i="96" s="1"/>
  <c r="K26" i="96" s="1"/>
  <c r="K27" i="96" s="1"/>
  <c r="K28" i="96" s="1"/>
  <c r="K29" i="96" s="1"/>
  <c r="E24" i="96"/>
  <c r="K23" i="96"/>
  <c r="J23" i="96"/>
  <c r="J24" i="96" s="1"/>
  <c r="J25" i="96" s="1"/>
  <c r="J26" i="96" s="1"/>
  <c r="J27" i="96" s="1"/>
  <c r="J28" i="96" s="1"/>
  <c r="D23" i="96"/>
  <c r="J22" i="96"/>
  <c r="I22" i="96"/>
  <c r="I23" i="96" s="1"/>
  <c r="I24" i="96" s="1"/>
  <c r="I25" i="96" s="1"/>
  <c r="I26" i="96" s="1"/>
  <c r="I27" i="96" s="1"/>
  <c r="I21" i="96"/>
  <c r="H21" i="96"/>
  <c r="H22" i="96" s="1"/>
  <c r="H23" i="96" s="1"/>
  <c r="H24" i="96" s="1"/>
  <c r="H25" i="96" s="1"/>
  <c r="H26" i="96" s="1"/>
  <c r="H20" i="96"/>
  <c r="G20" i="96"/>
  <c r="G21" i="96" s="1"/>
  <c r="G19" i="96"/>
  <c r="F19" i="96"/>
  <c r="F20" i="96" s="1"/>
  <c r="F21" i="96" s="1"/>
  <c r="F22" i="96" s="1"/>
  <c r="F23" i="96" s="1"/>
  <c r="F24" i="96" s="1"/>
  <c r="F18" i="96"/>
  <c r="E18" i="96"/>
  <c r="E17" i="96"/>
  <c r="D17" i="96"/>
  <c r="D16" i="96"/>
  <c r="C16" i="96" s="1"/>
  <c r="R7" i="96"/>
  <c r="M32" i="95"/>
  <c r="L31" i="95"/>
  <c r="K30" i="95"/>
  <c r="J29" i="95"/>
  <c r="I28" i="95"/>
  <c r="N27" i="95"/>
  <c r="N28" i="95" s="1"/>
  <c r="N29" i="95" s="1"/>
  <c r="N30" i="95" s="1"/>
  <c r="N31" i="95" s="1"/>
  <c r="N32" i="95" s="1"/>
  <c r="H27" i="95"/>
  <c r="N26" i="95"/>
  <c r="M26" i="95"/>
  <c r="M27" i="95" s="1"/>
  <c r="M28" i="95" s="1"/>
  <c r="M29" i="95" s="1"/>
  <c r="M30" i="95" s="1"/>
  <c r="M31" i="95" s="1"/>
  <c r="G26" i="95"/>
  <c r="M25" i="95"/>
  <c r="L25" i="95"/>
  <c r="L26" i="95" s="1"/>
  <c r="L27" i="95" s="1"/>
  <c r="L28" i="95" s="1"/>
  <c r="L29" i="95" s="1"/>
  <c r="L30" i="95" s="1"/>
  <c r="F25" i="95"/>
  <c r="L24" i="95"/>
  <c r="K24" i="95"/>
  <c r="K25" i="95" s="1"/>
  <c r="E24" i="95"/>
  <c r="K23" i="95"/>
  <c r="J23" i="95"/>
  <c r="J24" i="95" s="1"/>
  <c r="J25" i="95" s="1"/>
  <c r="J26" i="95" s="1"/>
  <c r="J27" i="95" s="1"/>
  <c r="J28" i="95" s="1"/>
  <c r="D23" i="95"/>
  <c r="J22" i="95"/>
  <c r="I22" i="95"/>
  <c r="I23" i="95" s="1"/>
  <c r="I24" i="95" s="1"/>
  <c r="I25" i="95" s="1"/>
  <c r="I26" i="95" s="1"/>
  <c r="I27" i="95" s="1"/>
  <c r="I21" i="95"/>
  <c r="H21" i="95"/>
  <c r="H20" i="95"/>
  <c r="G20" i="95"/>
  <c r="G21" i="95" s="1"/>
  <c r="G22" i="95" s="1"/>
  <c r="G23" i="95" s="1"/>
  <c r="G24" i="95" s="1"/>
  <c r="G25" i="95" s="1"/>
  <c r="G19" i="95"/>
  <c r="F19" i="95"/>
  <c r="F18" i="95"/>
  <c r="E18" i="95"/>
  <c r="E19" i="95" s="1"/>
  <c r="E17" i="95"/>
  <c r="D17" i="95"/>
  <c r="D18" i="95" s="1"/>
  <c r="D16" i="95"/>
  <c r="C16" i="95" s="1"/>
  <c r="S14" i="94"/>
  <c r="M32" i="94"/>
  <c r="L31" i="94"/>
  <c r="K30" i="94"/>
  <c r="J29" i="94"/>
  <c r="I28" i="94"/>
  <c r="N27" i="94"/>
  <c r="N28" i="94" s="1"/>
  <c r="N29" i="94" s="1"/>
  <c r="N30" i="94" s="1"/>
  <c r="N31" i="94" s="1"/>
  <c r="N32" i="94" s="1"/>
  <c r="H27" i="94"/>
  <c r="N26" i="94"/>
  <c r="M26" i="94"/>
  <c r="M27" i="94" s="1"/>
  <c r="M28" i="94" s="1"/>
  <c r="M29" i="94" s="1"/>
  <c r="M30" i="94" s="1"/>
  <c r="M31" i="94" s="1"/>
  <c r="G26" i="94"/>
  <c r="M25" i="94"/>
  <c r="L25" i="94"/>
  <c r="L26" i="94" s="1"/>
  <c r="L27" i="94" s="1"/>
  <c r="L28" i="94" s="1"/>
  <c r="L29" i="94" s="1"/>
  <c r="L30" i="94" s="1"/>
  <c r="F25" i="94"/>
  <c r="L24" i="94"/>
  <c r="K24" i="94"/>
  <c r="K25" i="94" s="1"/>
  <c r="K26" i="94" s="1"/>
  <c r="K27" i="94" s="1"/>
  <c r="K28" i="94" s="1"/>
  <c r="K29" i="94" s="1"/>
  <c r="E24" i="94"/>
  <c r="K23" i="94"/>
  <c r="J23" i="94"/>
  <c r="J24" i="94" s="1"/>
  <c r="J25" i="94" s="1"/>
  <c r="J26" i="94" s="1"/>
  <c r="J27" i="94" s="1"/>
  <c r="J28" i="94" s="1"/>
  <c r="D23" i="94"/>
  <c r="J22" i="94"/>
  <c r="I22" i="94"/>
  <c r="I23" i="94" s="1"/>
  <c r="I24" i="94" s="1"/>
  <c r="I25" i="94" s="1"/>
  <c r="I26" i="94" s="1"/>
  <c r="I27" i="94" s="1"/>
  <c r="I21" i="94"/>
  <c r="H21" i="94"/>
  <c r="H22" i="94" s="1"/>
  <c r="H23" i="94" s="1"/>
  <c r="H24" i="94" s="1"/>
  <c r="H25" i="94" s="1"/>
  <c r="H26" i="94" s="1"/>
  <c r="H20" i="94"/>
  <c r="G20" i="94"/>
  <c r="G21" i="94" s="1"/>
  <c r="G22" i="94" s="1"/>
  <c r="G23" i="94" s="1"/>
  <c r="G24" i="94" s="1"/>
  <c r="G25" i="94" s="1"/>
  <c r="G19" i="94"/>
  <c r="F19" i="94"/>
  <c r="F20" i="94" s="1"/>
  <c r="F21" i="94" s="1"/>
  <c r="F18" i="94"/>
  <c r="E18" i="94"/>
  <c r="E19" i="94" s="1"/>
  <c r="E20" i="94" s="1"/>
  <c r="E21" i="94" s="1"/>
  <c r="E22" i="94" s="1"/>
  <c r="E23" i="94" s="1"/>
  <c r="E17" i="94"/>
  <c r="D17" i="94"/>
  <c r="D16" i="94"/>
  <c r="C16" i="94" s="1"/>
  <c r="M32" i="93"/>
  <c r="L31" i="93"/>
  <c r="K30" i="93"/>
  <c r="J29" i="93"/>
  <c r="I28" i="93"/>
  <c r="N27" i="93"/>
  <c r="N28" i="93" s="1"/>
  <c r="N29" i="93" s="1"/>
  <c r="N30" i="93" s="1"/>
  <c r="N31" i="93" s="1"/>
  <c r="N32" i="93" s="1"/>
  <c r="H27" i="93"/>
  <c r="N26" i="93"/>
  <c r="M26" i="93"/>
  <c r="M27" i="93" s="1"/>
  <c r="M28" i="93" s="1"/>
  <c r="M29" i="93" s="1"/>
  <c r="M30" i="93" s="1"/>
  <c r="M31" i="93" s="1"/>
  <c r="G26" i="93"/>
  <c r="M25" i="93"/>
  <c r="L25" i="93"/>
  <c r="L26" i="93" s="1"/>
  <c r="L27" i="93" s="1"/>
  <c r="L28" i="93" s="1"/>
  <c r="L29" i="93" s="1"/>
  <c r="L30" i="93" s="1"/>
  <c r="F25" i="93"/>
  <c r="L24" i="93"/>
  <c r="K24" i="93"/>
  <c r="K25" i="93" s="1"/>
  <c r="K26" i="93" s="1"/>
  <c r="K27" i="93" s="1"/>
  <c r="K28" i="93" s="1"/>
  <c r="K29" i="93" s="1"/>
  <c r="E24" i="93"/>
  <c r="K23" i="93"/>
  <c r="J23" i="93"/>
  <c r="J24" i="93" s="1"/>
  <c r="J25" i="93" s="1"/>
  <c r="J26" i="93" s="1"/>
  <c r="J27" i="93" s="1"/>
  <c r="J28" i="93" s="1"/>
  <c r="D23" i="93"/>
  <c r="J22" i="93"/>
  <c r="I22" i="93"/>
  <c r="I23" i="93" s="1"/>
  <c r="I21" i="93"/>
  <c r="H21" i="93"/>
  <c r="H22" i="93" s="1"/>
  <c r="H23" i="93" s="1"/>
  <c r="H24" i="93" s="1"/>
  <c r="H25" i="93" s="1"/>
  <c r="H26" i="93" s="1"/>
  <c r="H20" i="93"/>
  <c r="G20" i="93"/>
  <c r="G21" i="93" s="1"/>
  <c r="G22" i="93" s="1"/>
  <c r="G23" i="93" s="1"/>
  <c r="G24" i="93" s="1"/>
  <c r="G25" i="93" s="1"/>
  <c r="G19" i="93"/>
  <c r="F19" i="93"/>
  <c r="F20" i="93" s="1"/>
  <c r="F21" i="93" s="1"/>
  <c r="F22" i="93" s="1"/>
  <c r="F23" i="93" s="1"/>
  <c r="F24" i="93" s="1"/>
  <c r="F18" i="93"/>
  <c r="E18" i="93"/>
  <c r="E19" i="93" s="1"/>
  <c r="E20" i="93" s="1"/>
  <c r="E21" i="93" s="1"/>
  <c r="E22" i="93" s="1"/>
  <c r="E23" i="93" s="1"/>
  <c r="E17" i="93"/>
  <c r="D17" i="93"/>
  <c r="D16" i="93"/>
  <c r="O14" i="21"/>
  <c r="R7" i="93"/>
  <c r="R7" i="95"/>
  <c r="I31" i="134" s="1"/>
  <c r="Q31" i="134" s="1"/>
  <c r="E126" i="79"/>
  <c r="M32" i="92"/>
  <c r="L31" i="92"/>
  <c r="K30" i="92"/>
  <c r="J29" i="92"/>
  <c r="I28" i="92"/>
  <c r="N27" i="92"/>
  <c r="N28" i="92" s="1"/>
  <c r="N29" i="92" s="1"/>
  <c r="N30" i="92" s="1"/>
  <c r="N31" i="92" s="1"/>
  <c r="N32" i="92" s="1"/>
  <c r="H27" i="92"/>
  <c r="N26" i="92"/>
  <c r="M26" i="92"/>
  <c r="M27" i="92" s="1"/>
  <c r="M28" i="92" s="1"/>
  <c r="M29" i="92" s="1"/>
  <c r="M30" i="92" s="1"/>
  <c r="M31" i="92" s="1"/>
  <c r="G26" i="92"/>
  <c r="M25" i="92"/>
  <c r="L25" i="92"/>
  <c r="F25" i="92"/>
  <c r="L24" i="92"/>
  <c r="K24" i="92"/>
  <c r="K25" i="92" s="1"/>
  <c r="K26" i="92" s="1"/>
  <c r="K27" i="92" s="1"/>
  <c r="K28" i="92" s="1"/>
  <c r="K29" i="92" s="1"/>
  <c r="E24" i="92"/>
  <c r="K23" i="92"/>
  <c r="J23" i="92"/>
  <c r="J24" i="92" s="1"/>
  <c r="J25" i="92" s="1"/>
  <c r="J26" i="92" s="1"/>
  <c r="J27" i="92" s="1"/>
  <c r="J28" i="92" s="1"/>
  <c r="D23" i="92"/>
  <c r="J22" i="92"/>
  <c r="I22" i="92"/>
  <c r="I21" i="92"/>
  <c r="H21" i="92"/>
  <c r="H22" i="92" s="1"/>
  <c r="H23" i="92" s="1"/>
  <c r="H24" i="92" s="1"/>
  <c r="H25" i="92" s="1"/>
  <c r="H26" i="92" s="1"/>
  <c r="H20" i="92"/>
  <c r="G20" i="92"/>
  <c r="G21" i="92" s="1"/>
  <c r="G22" i="92" s="1"/>
  <c r="G19" i="92"/>
  <c r="F19" i="92"/>
  <c r="F20" i="92" s="1"/>
  <c r="F21" i="92" s="1"/>
  <c r="F22" i="92" s="1"/>
  <c r="F23" i="92" s="1"/>
  <c r="F24" i="92" s="1"/>
  <c r="F18" i="92"/>
  <c r="E18" i="92"/>
  <c r="E19" i="92" s="1"/>
  <c r="E20" i="92" s="1"/>
  <c r="E21" i="92" s="1"/>
  <c r="E22" i="92" s="1"/>
  <c r="E23" i="92" s="1"/>
  <c r="E17" i="92"/>
  <c r="D17" i="92"/>
  <c r="D16" i="92"/>
  <c r="C16" i="92" s="1"/>
  <c r="M32" i="90"/>
  <c r="L31" i="90"/>
  <c r="K30" i="90"/>
  <c r="J29" i="90"/>
  <c r="I28" i="90"/>
  <c r="N27" i="90"/>
  <c r="N28" i="90" s="1"/>
  <c r="N29" i="90" s="1"/>
  <c r="N30" i="90" s="1"/>
  <c r="N31" i="90" s="1"/>
  <c r="N32" i="90" s="1"/>
  <c r="H27" i="90"/>
  <c r="N26" i="90"/>
  <c r="M26" i="90"/>
  <c r="M27" i="90" s="1"/>
  <c r="G26" i="90"/>
  <c r="M25" i="90"/>
  <c r="L25" i="90"/>
  <c r="L26" i="90" s="1"/>
  <c r="F25" i="90"/>
  <c r="L24" i="90"/>
  <c r="K24" i="90"/>
  <c r="K25" i="90" s="1"/>
  <c r="K26" i="90" s="1"/>
  <c r="K27" i="90" s="1"/>
  <c r="K28" i="90" s="1"/>
  <c r="K29" i="90" s="1"/>
  <c r="E24" i="90"/>
  <c r="K23" i="90"/>
  <c r="J23" i="90"/>
  <c r="J24" i="90" s="1"/>
  <c r="J25" i="90" s="1"/>
  <c r="J26" i="90" s="1"/>
  <c r="J27" i="90" s="1"/>
  <c r="J28" i="90" s="1"/>
  <c r="D23" i="90"/>
  <c r="J22" i="90"/>
  <c r="I22" i="90"/>
  <c r="I21" i="90"/>
  <c r="H21" i="90"/>
  <c r="H22" i="90" s="1"/>
  <c r="H23" i="90" s="1"/>
  <c r="H20" i="90"/>
  <c r="G20" i="90"/>
  <c r="G21" i="90" s="1"/>
  <c r="G22" i="90" s="1"/>
  <c r="G23" i="90" s="1"/>
  <c r="G24" i="90" s="1"/>
  <c r="G25" i="90" s="1"/>
  <c r="G19" i="90"/>
  <c r="F19" i="90"/>
  <c r="F20" i="90" s="1"/>
  <c r="F21" i="90" s="1"/>
  <c r="F22" i="90" s="1"/>
  <c r="F23" i="90" s="1"/>
  <c r="F24" i="90" s="1"/>
  <c r="F18" i="90"/>
  <c r="E18" i="90"/>
  <c r="E19" i="90" s="1"/>
  <c r="E20" i="90" s="1"/>
  <c r="E21" i="90" s="1"/>
  <c r="E22" i="90" s="1"/>
  <c r="E23" i="90" s="1"/>
  <c r="E17" i="90"/>
  <c r="D17" i="90"/>
  <c r="D16" i="90"/>
  <c r="C16" i="90" s="1"/>
  <c r="M32" i="89"/>
  <c r="L31" i="89"/>
  <c r="K30" i="89"/>
  <c r="J29" i="89"/>
  <c r="I28" i="89"/>
  <c r="N27" i="89"/>
  <c r="N28" i="89" s="1"/>
  <c r="H27" i="89"/>
  <c r="N26" i="89"/>
  <c r="M26" i="89"/>
  <c r="M27" i="89" s="1"/>
  <c r="M28" i="89" s="1"/>
  <c r="M29" i="89" s="1"/>
  <c r="M30" i="89" s="1"/>
  <c r="M31" i="89" s="1"/>
  <c r="G26" i="89"/>
  <c r="M25" i="89"/>
  <c r="L25" i="89"/>
  <c r="L26" i="89" s="1"/>
  <c r="L27" i="89" s="1"/>
  <c r="L28" i="89" s="1"/>
  <c r="L29" i="89" s="1"/>
  <c r="L30" i="89" s="1"/>
  <c r="F25" i="89"/>
  <c r="L24" i="89"/>
  <c r="K24" i="89"/>
  <c r="K25" i="89" s="1"/>
  <c r="K26" i="89" s="1"/>
  <c r="K27" i="89" s="1"/>
  <c r="K28" i="89" s="1"/>
  <c r="K29" i="89" s="1"/>
  <c r="E24" i="89"/>
  <c r="K23" i="89"/>
  <c r="J23" i="89"/>
  <c r="J24" i="89" s="1"/>
  <c r="J25" i="89" s="1"/>
  <c r="J26" i="89" s="1"/>
  <c r="J27" i="89" s="1"/>
  <c r="J28" i="89" s="1"/>
  <c r="D23" i="89"/>
  <c r="J22" i="89"/>
  <c r="I22" i="89"/>
  <c r="I23" i="89" s="1"/>
  <c r="I24" i="89" s="1"/>
  <c r="I25" i="89" s="1"/>
  <c r="I26" i="89" s="1"/>
  <c r="I27" i="89" s="1"/>
  <c r="I21" i="89"/>
  <c r="H21" i="89"/>
  <c r="H22" i="89" s="1"/>
  <c r="H23" i="89" s="1"/>
  <c r="H24" i="89" s="1"/>
  <c r="H25" i="89" s="1"/>
  <c r="H26" i="89" s="1"/>
  <c r="H20" i="89"/>
  <c r="G20" i="89"/>
  <c r="G21" i="89" s="1"/>
  <c r="G22" i="89" s="1"/>
  <c r="G23" i="89" s="1"/>
  <c r="G24" i="89" s="1"/>
  <c r="G25" i="89" s="1"/>
  <c r="G19" i="89"/>
  <c r="F19" i="89"/>
  <c r="F20" i="89" s="1"/>
  <c r="F21" i="89" s="1"/>
  <c r="F22" i="89" s="1"/>
  <c r="F23" i="89" s="1"/>
  <c r="F24" i="89" s="1"/>
  <c r="F18" i="89"/>
  <c r="E18" i="89"/>
  <c r="E19" i="89" s="1"/>
  <c r="E20" i="89" s="1"/>
  <c r="E21" i="89" s="1"/>
  <c r="E22" i="89" s="1"/>
  <c r="E23" i="89" s="1"/>
  <c r="E17" i="89"/>
  <c r="D17" i="89"/>
  <c r="D16" i="89"/>
  <c r="C16" i="89" s="1"/>
  <c r="M32" i="87"/>
  <c r="L31" i="87"/>
  <c r="K30" i="87"/>
  <c r="J29" i="87"/>
  <c r="I28" i="87"/>
  <c r="N27" i="87"/>
  <c r="N28" i="87" s="1"/>
  <c r="N29" i="87" s="1"/>
  <c r="H27" i="87"/>
  <c r="N26" i="87"/>
  <c r="M26" i="87"/>
  <c r="M27" i="87" s="1"/>
  <c r="G26" i="87"/>
  <c r="M25" i="87"/>
  <c r="L25" i="87"/>
  <c r="L26" i="87" s="1"/>
  <c r="L27" i="87" s="1"/>
  <c r="L28" i="87" s="1"/>
  <c r="L29" i="87" s="1"/>
  <c r="L30" i="87" s="1"/>
  <c r="F25" i="87"/>
  <c r="L24" i="87"/>
  <c r="K24" i="87"/>
  <c r="K25" i="87" s="1"/>
  <c r="K26" i="87" s="1"/>
  <c r="K27" i="87" s="1"/>
  <c r="K28" i="87" s="1"/>
  <c r="K29" i="87" s="1"/>
  <c r="E24" i="87"/>
  <c r="K23" i="87"/>
  <c r="J23" i="87"/>
  <c r="J24" i="87" s="1"/>
  <c r="J25" i="87" s="1"/>
  <c r="J26" i="87" s="1"/>
  <c r="J27" i="87" s="1"/>
  <c r="J28" i="87" s="1"/>
  <c r="D23" i="87"/>
  <c r="J22" i="87"/>
  <c r="I22" i="87"/>
  <c r="I23" i="87" s="1"/>
  <c r="I24" i="87" s="1"/>
  <c r="I25" i="87" s="1"/>
  <c r="I26" i="87" s="1"/>
  <c r="I27" i="87" s="1"/>
  <c r="I21" i="87"/>
  <c r="H21" i="87"/>
  <c r="H22" i="87" s="1"/>
  <c r="H23" i="87" s="1"/>
  <c r="H24" i="87" s="1"/>
  <c r="H25" i="87" s="1"/>
  <c r="H26" i="87" s="1"/>
  <c r="H20" i="87"/>
  <c r="G20" i="87"/>
  <c r="G21" i="87" s="1"/>
  <c r="G22" i="87" s="1"/>
  <c r="G23" i="87" s="1"/>
  <c r="G24" i="87" s="1"/>
  <c r="G25" i="87" s="1"/>
  <c r="G19" i="87"/>
  <c r="F19" i="87"/>
  <c r="F20" i="87" s="1"/>
  <c r="F21" i="87" s="1"/>
  <c r="F22" i="87" s="1"/>
  <c r="F23" i="87" s="1"/>
  <c r="F24" i="87" s="1"/>
  <c r="F18" i="87"/>
  <c r="E18" i="87"/>
  <c r="E19" i="87" s="1"/>
  <c r="E20" i="87" s="1"/>
  <c r="E21" i="87" s="1"/>
  <c r="E22" i="87" s="1"/>
  <c r="E23" i="87" s="1"/>
  <c r="E17" i="87"/>
  <c r="D17" i="87"/>
  <c r="D18" i="87" s="1"/>
  <c r="D16" i="87"/>
  <c r="C16" i="87" s="1"/>
  <c r="M32" i="84"/>
  <c r="L31" i="84"/>
  <c r="K30" i="84"/>
  <c r="J29" i="84"/>
  <c r="I28" i="84"/>
  <c r="N27" i="84"/>
  <c r="H27" i="84"/>
  <c r="N26" i="84"/>
  <c r="M26" i="84"/>
  <c r="M27" i="84" s="1"/>
  <c r="M28" i="84" s="1"/>
  <c r="M29" i="84" s="1"/>
  <c r="M30" i="84" s="1"/>
  <c r="G26" i="84"/>
  <c r="M25" i="84"/>
  <c r="L25" i="84"/>
  <c r="F25" i="84"/>
  <c r="L24" i="84"/>
  <c r="K24" i="84"/>
  <c r="K25" i="84" s="1"/>
  <c r="K26" i="84" s="1"/>
  <c r="K27" i="84" s="1"/>
  <c r="K28" i="84" s="1"/>
  <c r="K29" i="84" s="1"/>
  <c r="E24" i="84"/>
  <c r="K23" i="84"/>
  <c r="J23" i="84"/>
  <c r="D23" i="84"/>
  <c r="J22" i="84"/>
  <c r="I22" i="84"/>
  <c r="I23" i="84" s="1"/>
  <c r="I24" i="84" s="1"/>
  <c r="I25" i="84" s="1"/>
  <c r="I26" i="84" s="1"/>
  <c r="I27" i="84" s="1"/>
  <c r="I21" i="84"/>
  <c r="H21" i="84"/>
  <c r="H22" i="84" s="1"/>
  <c r="H23" i="84" s="1"/>
  <c r="H24" i="84" s="1"/>
  <c r="H25" i="84" s="1"/>
  <c r="H26" i="84" s="1"/>
  <c r="H20" i="84"/>
  <c r="G20" i="84"/>
  <c r="G21" i="84" s="1"/>
  <c r="G22" i="84" s="1"/>
  <c r="G23" i="84" s="1"/>
  <c r="G24" i="84" s="1"/>
  <c r="G25" i="84" s="1"/>
  <c r="G19" i="84"/>
  <c r="F19" i="84"/>
  <c r="F18" i="84"/>
  <c r="E18" i="84"/>
  <c r="E19" i="84" s="1"/>
  <c r="E20" i="84" s="1"/>
  <c r="E21" i="84" s="1"/>
  <c r="E22" i="84" s="1"/>
  <c r="E23" i="84" s="1"/>
  <c r="E17" i="84"/>
  <c r="D17" i="84"/>
  <c r="D16" i="84"/>
  <c r="C16" i="84" s="1"/>
  <c r="R7" i="84"/>
  <c r="M32" i="83"/>
  <c r="L31" i="83"/>
  <c r="K30" i="83"/>
  <c r="J29" i="83"/>
  <c r="I28" i="83"/>
  <c r="N27" i="83"/>
  <c r="N28" i="83" s="1"/>
  <c r="N29" i="83" s="1"/>
  <c r="N30" i="83" s="1"/>
  <c r="N31" i="83" s="1"/>
  <c r="N32" i="83" s="1"/>
  <c r="H27" i="83"/>
  <c r="N26" i="83"/>
  <c r="M26" i="83"/>
  <c r="M27" i="83" s="1"/>
  <c r="M28" i="83" s="1"/>
  <c r="M29" i="83" s="1"/>
  <c r="M30" i="83" s="1"/>
  <c r="M31" i="83" s="1"/>
  <c r="G26" i="83"/>
  <c r="M25" i="83"/>
  <c r="L25" i="83"/>
  <c r="L26" i="83" s="1"/>
  <c r="L27" i="83" s="1"/>
  <c r="L28" i="83" s="1"/>
  <c r="L29" i="83" s="1"/>
  <c r="L30" i="83" s="1"/>
  <c r="F25" i="83"/>
  <c r="L24" i="83"/>
  <c r="K24" i="83"/>
  <c r="K25" i="83" s="1"/>
  <c r="K26" i="83" s="1"/>
  <c r="K27" i="83" s="1"/>
  <c r="K28" i="83" s="1"/>
  <c r="K29" i="83" s="1"/>
  <c r="E24" i="83"/>
  <c r="K23" i="83"/>
  <c r="J23" i="83"/>
  <c r="J24" i="83" s="1"/>
  <c r="J25" i="83" s="1"/>
  <c r="J26" i="83" s="1"/>
  <c r="J27" i="83" s="1"/>
  <c r="J28" i="83" s="1"/>
  <c r="D23" i="83"/>
  <c r="J22" i="83"/>
  <c r="I22" i="83"/>
  <c r="I23" i="83" s="1"/>
  <c r="I24" i="83" s="1"/>
  <c r="I25" i="83" s="1"/>
  <c r="I26" i="83" s="1"/>
  <c r="I27" i="83" s="1"/>
  <c r="I21" i="83"/>
  <c r="H21" i="83"/>
  <c r="H22" i="83" s="1"/>
  <c r="H23" i="83" s="1"/>
  <c r="H24" i="83" s="1"/>
  <c r="H25" i="83" s="1"/>
  <c r="H26" i="83" s="1"/>
  <c r="H20" i="83"/>
  <c r="G20" i="83"/>
  <c r="G21" i="83" s="1"/>
  <c r="G22" i="83" s="1"/>
  <c r="G23" i="83" s="1"/>
  <c r="G24" i="83" s="1"/>
  <c r="G25" i="83" s="1"/>
  <c r="G19" i="83"/>
  <c r="F19" i="83"/>
  <c r="F20" i="83" s="1"/>
  <c r="F21" i="83" s="1"/>
  <c r="F22" i="83" s="1"/>
  <c r="F23" i="83" s="1"/>
  <c r="F24" i="83" s="1"/>
  <c r="F18" i="83"/>
  <c r="E18" i="83"/>
  <c r="E19" i="83" s="1"/>
  <c r="E20" i="83" s="1"/>
  <c r="E21" i="83" s="1"/>
  <c r="E22" i="83" s="1"/>
  <c r="E23" i="83" s="1"/>
  <c r="E17" i="83"/>
  <c r="D17" i="83"/>
  <c r="D16" i="83"/>
  <c r="C16" i="83" s="1"/>
  <c r="M32" i="82"/>
  <c r="L31" i="82"/>
  <c r="K30" i="82"/>
  <c r="J29" i="82"/>
  <c r="I28" i="82"/>
  <c r="N27" i="82"/>
  <c r="H27" i="82"/>
  <c r="N26" i="82"/>
  <c r="M26" i="82"/>
  <c r="M27" i="82" s="1"/>
  <c r="M28" i="82" s="1"/>
  <c r="M29" i="82" s="1"/>
  <c r="M30" i="82" s="1"/>
  <c r="M31" i="82" s="1"/>
  <c r="G26" i="82"/>
  <c r="M25" i="82"/>
  <c r="L25" i="82"/>
  <c r="L26" i="82" s="1"/>
  <c r="L27" i="82" s="1"/>
  <c r="F25" i="82"/>
  <c r="L24" i="82"/>
  <c r="K24" i="82"/>
  <c r="K25" i="82" s="1"/>
  <c r="K26" i="82" s="1"/>
  <c r="K27" i="82" s="1"/>
  <c r="K28" i="82" s="1"/>
  <c r="K29" i="82" s="1"/>
  <c r="E24" i="82"/>
  <c r="K23" i="82"/>
  <c r="J23" i="82"/>
  <c r="J24" i="82" s="1"/>
  <c r="J25" i="82" s="1"/>
  <c r="J26" i="82" s="1"/>
  <c r="J27" i="82" s="1"/>
  <c r="J28" i="82" s="1"/>
  <c r="D23" i="82"/>
  <c r="J22" i="82"/>
  <c r="I22" i="82"/>
  <c r="I23" i="82" s="1"/>
  <c r="I24" i="82" s="1"/>
  <c r="I25" i="82" s="1"/>
  <c r="I26" i="82" s="1"/>
  <c r="I27" i="82" s="1"/>
  <c r="I21" i="82"/>
  <c r="H21" i="82"/>
  <c r="H22" i="82" s="1"/>
  <c r="H23" i="82" s="1"/>
  <c r="H24" i="82" s="1"/>
  <c r="H25" i="82" s="1"/>
  <c r="H26" i="82" s="1"/>
  <c r="H20" i="82"/>
  <c r="G20" i="82"/>
  <c r="G21" i="82" s="1"/>
  <c r="G22" i="82" s="1"/>
  <c r="G23" i="82" s="1"/>
  <c r="G24" i="82" s="1"/>
  <c r="G25" i="82" s="1"/>
  <c r="G19" i="82"/>
  <c r="F19" i="82"/>
  <c r="F20" i="82" s="1"/>
  <c r="F21" i="82" s="1"/>
  <c r="F22" i="82" s="1"/>
  <c r="F23" i="82" s="1"/>
  <c r="F24" i="82" s="1"/>
  <c r="F18" i="82"/>
  <c r="E18" i="82"/>
  <c r="E19" i="82" s="1"/>
  <c r="E20" i="82" s="1"/>
  <c r="E21" i="82" s="1"/>
  <c r="E22" i="82" s="1"/>
  <c r="E23" i="82" s="1"/>
  <c r="E17" i="82"/>
  <c r="D17" i="82"/>
  <c r="D18" i="82" s="1"/>
  <c r="D16" i="82"/>
  <c r="C16" i="82" s="1"/>
  <c r="M32" i="2"/>
  <c r="L31" i="2"/>
  <c r="K30" i="2"/>
  <c r="J29" i="2"/>
  <c r="I28" i="2"/>
  <c r="N27" i="2"/>
  <c r="N28" i="2" s="1"/>
  <c r="N29" i="2" s="1"/>
  <c r="N30" i="2" s="1"/>
  <c r="N31" i="2" s="1"/>
  <c r="N32" i="2" s="1"/>
  <c r="H27" i="2"/>
  <c r="N26" i="2"/>
  <c r="M26" i="2"/>
  <c r="M27" i="2" s="1"/>
  <c r="M28" i="2" s="1"/>
  <c r="M29" i="2" s="1"/>
  <c r="M30" i="2" s="1"/>
  <c r="M31" i="2" s="1"/>
  <c r="G26" i="2"/>
  <c r="M25" i="2"/>
  <c r="L25" i="2"/>
  <c r="L26" i="2" s="1"/>
  <c r="L27" i="2" s="1"/>
  <c r="L28" i="2" s="1"/>
  <c r="L29" i="2" s="1"/>
  <c r="L30" i="2" s="1"/>
  <c r="F25" i="2"/>
  <c r="L24" i="2"/>
  <c r="K24" i="2"/>
  <c r="K25" i="2" s="1"/>
  <c r="K26" i="2" s="1"/>
  <c r="E24" i="2"/>
  <c r="K23" i="2"/>
  <c r="J23" i="2"/>
  <c r="J24" i="2" s="1"/>
  <c r="J25" i="2" s="1"/>
  <c r="J26" i="2" s="1"/>
  <c r="D23" i="2"/>
  <c r="J22" i="2"/>
  <c r="I22" i="2"/>
  <c r="I23" i="2" s="1"/>
  <c r="I24" i="2" s="1"/>
  <c r="I21" i="2"/>
  <c r="H21" i="2"/>
  <c r="H22" i="2" s="1"/>
  <c r="H23" i="2" s="1"/>
  <c r="H24" i="2" s="1"/>
  <c r="H25" i="2" s="1"/>
  <c r="H26" i="2" s="1"/>
  <c r="H20" i="2"/>
  <c r="G20" i="2"/>
  <c r="G21" i="2" s="1"/>
  <c r="G22" i="2" s="1"/>
  <c r="G23" i="2" s="1"/>
  <c r="G24" i="2" s="1"/>
  <c r="G25" i="2" s="1"/>
  <c r="G19" i="2"/>
  <c r="F19" i="2"/>
  <c r="F20" i="2" s="1"/>
  <c r="F21" i="2" s="1"/>
  <c r="F22" i="2" s="1"/>
  <c r="F23" i="2" s="1"/>
  <c r="F24" i="2" s="1"/>
  <c r="F18" i="2"/>
  <c r="E18" i="2"/>
  <c r="E19" i="2" s="1"/>
  <c r="E20" i="2" s="1"/>
  <c r="E21" i="2" s="1"/>
  <c r="E22" i="2" s="1"/>
  <c r="E23" i="2" s="1"/>
  <c r="E17" i="2"/>
  <c r="D17" i="2"/>
  <c r="D16" i="2"/>
  <c r="R7" i="83"/>
  <c r="R7" i="92"/>
  <c r="J180" i="138" s="1"/>
  <c r="Z180" i="138" s="1"/>
  <c r="R7" i="90"/>
  <c r="R7" i="89"/>
  <c r="R7" i="2"/>
  <c r="R7" i="87"/>
  <c r="J163" i="138" s="1"/>
  <c r="R7" i="82"/>
  <c r="M32" i="80"/>
  <c r="L31" i="80"/>
  <c r="K30" i="80"/>
  <c r="J29" i="80"/>
  <c r="I28" i="80"/>
  <c r="N27" i="80"/>
  <c r="N28" i="80" s="1"/>
  <c r="N29" i="80" s="1"/>
  <c r="N30" i="80" s="1"/>
  <c r="N31" i="80" s="1"/>
  <c r="N32" i="80" s="1"/>
  <c r="H27" i="80"/>
  <c r="N26" i="80"/>
  <c r="M26" i="80"/>
  <c r="M27" i="80" s="1"/>
  <c r="M28" i="80" s="1"/>
  <c r="M29" i="80" s="1"/>
  <c r="M30" i="80" s="1"/>
  <c r="M31" i="80" s="1"/>
  <c r="G26" i="80"/>
  <c r="M25" i="80"/>
  <c r="L25" i="80"/>
  <c r="L26" i="80" s="1"/>
  <c r="F25" i="80"/>
  <c r="L24" i="80"/>
  <c r="K24" i="80"/>
  <c r="K25" i="80" s="1"/>
  <c r="K26" i="80" s="1"/>
  <c r="K27" i="80" s="1"/>
  <c r="K28" i="80" s="1"/>
  <c r="K29" i="80" s="1"/>
  <c r="E24" i="80"/>
  <c r="K23" i="80"/>
  <c r="J23" i="80"/>
  <c r="J24" i="80" s="1"/>
  <c r="J25" i="80" s="1"/>
  <c r="J26" i="80" s="1"/>
  <c r="J27" i="80" s="1"/>
  <c r="J28" i="80" s="1"/>
  <c r="D23" i="80"/>
  <c r="J22" i="80"/>
  <c r="I22" i="80"/>
  <c r="I23" i="80" s="1"/>
  <c r="I21" i="80"/>
  <c r="H21" i="80"/>
  <c r="H22" i="80" s="1"/>
  <c r="H23" i="80" s="1"/>
  <c r="H24" i="80" s="1"/>
  <c r="H25" i="80" s="1"/>
  <c r="H26" i="80" s="1"/>
  <c r="H20" i="80"/>
  <c r="G20" i="80"/>
  <c r="G21" i="80" s="1"/>
  <c r="G22" i="80" s="1"/>
  <c r="G23" i="80" s="1"/>
  <c r="G24" i="80" s="1"/>
  <c r="G25" i="80" s="1"/>
  <c r="G19" i="80"/>
  <c r="F19" i="80"/>
  <c r="F20" i="80" s="1"/>
  <c r="F21" i="80" s="1"/>
  <c r="F22" i="80" s="1"/>
  <c r="F23" i="80" s="1"/>
  <c r="F24" i="80" s="1"/>
  <c r="F18" i="80"/>
  <c r="E18" i="80"/>
  <c r="E19" i="80" s="1"/>
  <c r="E20" i="80" s="1"/>
  <c r="E21" i="80" s="1"/>
  <c r="E22" i="80" s="1"/>
  <c r="E23" i="80" s="1"/>
  <c r="E17" i="80"/>
  <c r="D17" i="80"/>
  <c r="D16" i="80"/>
  <c r="C16" i="80" s="1"/>
  <c r="R7" i="80"/>
  <c r="I81" i="1" s="1"/>
  <c r="Q81" i="1" s="1"/>
  <c r="S140" i="79"/>
  <c r="S141" i="79" s="1"/>
  <c r="S142" i="79" s="1"/>
  <c r="O142" i="79"/>
  <c r="P136" i="79"/>
  <c r="Q144" i="79"/>
  <c r="R157" i="79"/>
  <c r="K131" i="79"/>
  <c r="L139" i="79"/>
  <c r="M134" i="79"/>
  <c r="M135" i="79" s="1"/>
  <c r="M136" i="79" s="1"/>
  <c r="M137" i="79" s="1"/>
  <c r="M138" i="79" s="1"/>
  <c r="M139" i="79" s="1"/>
  <c r="J131" i="79"/>
  <c r="J132" i="79" s="1"/>
  <c r="J133" i="79" s="1"/>
  <c r="J134" i="79" s="1"/>
  <c r="J135" i="79" s="1"/>
  <c r="J136" i="79" s="1"/>
  <c r="D123" i="79"/>
  <c r="K138" i="79"/>
  <c r="H30" i="1"/>
  <c r="G30" i="1"/>
  <c r="G29" i="1"/>
  <c r="H29" i="1"/>
  <c r="M32" i="77"/>
  <c r="L31" i="77"/>
  <c r="K30" i="77"/>
  <c r="J29" i="77"/>
  <c r="I28" i="77"/>
  <c r="N27" i="77"/>
  <c r="N28" i="77" s="1"/>
  <c r="N29" i="77" s="1"/>
  <c r="H27" i="77"/>
  <c r="N26" i="77"/>
  <c r="M26" i="77"/>
  <c r="M27" i="77" s="1"/>
  <c r="M28" i="77" s="1"/>
  <c r="M29" i="77" s="1"/>
  <c r="M30" i="77" s="1"/>
  <c r="M31" i="77" s="1"/>
  <c r="G26" i="77"/>
  <c r="M25" i="77"/>
  <c r="L25" i="77"/>
  <c r="L26" i="77" s="1"/>
  <c r="L27" i="77" s="1"/>
  <c r="L28" i="77" s="1"/>
  <c r="L29" i="77" s="1"/>
  <c r="L30" i="77" s="1"/>
  <c r="F25" i="77"/>
  <c r="L24" i="77"/>
  <c r="K24" i="77"/>
  <c r="K25" i="77" s="1"/>
  <c r="K26" i="77" s="1"/>
  <c r="E24" i="77"/>
  <c r="K23" i="77"/>
  <c r="J23" i="77"/>
  <c r="J24" i="77" s="1"/>
  <c r="J25" i="77" s="1"/>
  <c r="D23" i="77"/>
  <c r="J22" i="77"/>
  <c r="I22" i="77"/>
  <c r="I23" i="77" s="1"/>
  <c r="I24" i="77" s="1"/>
  <c r="I25" i="77" s="1"/>
  <c r="I26" i="77" s="1"/>
  <c r="I27" i="77" s="1"/>
  <c r="I21" i="77"/>
  <c r="H21" i="77"/>
  <c r="H22" i="77" s="1"/>
  <c r="H23" i="77" s="1"/>
  <c r="H24" i="77" s="1"/>
  <c r="H25" i="77" s="1"/>
  <c r="H26" i="77" s="1"/>
  <c r="H20" i="77"/>
  <c r="G20" i="77"/>
  <c r="G21" i="77" s="1"/>
  <c r="G22" i="77" s="1"/>
  <c r="G23" i="77" s="1"/>
  <c r="G24" i="77" s="1"/>
  <c r="G25" i="77" s="1"/>
  <c r="G19" i="77"/>
  <c r="F19" i="77"/>
  <c r="F20" i="77" s="1"/>
  <c r="F18" i="77"/>
  <c r="E18" i="77"/>
  <c r="E17" i="77"/>
  <c r="D17" i="77"/>
  <c r="D18" i="77" s="1"/>
  <c r="D16" i="77"/>
  <c r="G28" i="1"/>
  <c r="G27" i="1"/>
  <c r="H27" i="1"/>
  <c r="G344" i="1"/>
  <c r="R7" i="77"/>
  <c r="I29" i="1" s="1"/>
  <c r="X29" i="1" s="1"/>
  <c r="G26" i="1"/>
  <c r="C25" i="1"/>
  <c r="H24" i="1"/>
  <c r="H23" i="1"/>
  <c r="G10" i="1"/>
  <c r="M32" i="75"/>
  <c r="L31" i="75"/>
  <c r="K30" i="75"/>
  <c r="J29" i="75"/>
  <c r="I28" i="75"/>
  <c r="N27" i="75"/>
  <c r="N28" i="75" s="1"/>
  <c r="N29" i="75" s="1"/>
  <c r="N30" i="75" s="1"/>
  <c r="N31" i="75" s="1"/>
  <c r="N32" i="75" s="1"/>
  <c r="H27" i="75"/>
  <c r="N26" i="75"/>
  <c r="M26" i="75"/>
  <c r="M27" i="75" s="1"/>
  <c r="M28" i="75" s="1"/>
  <c r="M29" i="75" s="1"/>
  <c r="M30" i="75" s="1"/>
  <c r="G26" i="75"/>
  <c r="M25" i="75"/>
  <c r="L25" i="75"/>
  <c r="L26" i="75" s="1"/>
  <c r="L27" i="75" s="1"/>
  <c r="L28" i="75" s="1"/>
  <c r="L29" i="75" s="1"/>
  <c r="L30" i="75" s="1"/>
  <c r="F25" i="75"/>
  <c r="L24" i="75"/>
  <c r="K24" i="75"/>
  <c r="K25" i="75" s="1"/>
  <c r="K26" i="75" s="1"/>
  <c r="K27" i="75" s="1"/>
  <c r="K28" i="75" s="1"/>
  <c r="K29" i="75" s="1"/>
  <c r="E24" i="75"/>
  <c r="K23" i="75"/>
  <c r="J23" i="75"/>
  <c r="J24" i="75" s="1"/>
  <c r="J25" i="75" s="1"/>
  <c r="J26" i="75" s="1"/>
  <c r="J27" i="75" s="1"/>
  <c r="J28" i="75" s="1"/>
  <c r="D23" i="75"/>
  <c r="J22" i="75"/>
  <c r="I22" i="75"/>
  <c r="I23" i="75" s="1"/>
  <c r="I24" i="75" s="1"/>
  <c r="I25" i="75" s="1"/>
  <c r="I26" i="75" s="1"/>
  <c r="I27" i="75" s="1"/>
  <c r="I21" i="75"/>
  <c r="H21" i="75"/>
  <c r="H22" i="75" s="1"/>
  <c r="H23" i="75" s="1"/>
  <c r="H24" i="75" s="1"/>
  <c r="H25" i="75" s="1"/>
  <c r="H26" i="75" s="1"/>
  <c r="H20" i="75"/>
  <c r="G20" i="75"/>
  <c r="G21" i="75" s="1"/>
  <c r="G22" i="75" s="1"/>
  <c r="G23" i="75" s="1"/>
  <c r="G24" i="75" s="1"/>
  <c r="G25" i="75" s="1"/>
  <c r="G19" i="75"/>
  <c r="F19" i="75"/>
  <c r="F20" i="75" s="1"/>
  <c r="F21" i="75" s="1"/>
  <c r="F22" i="75" s="1"/>
  <c r="F23" i="75" s="1"/>
  <c r="F24" i="75" s="1"/>
  <c r="F18" i="75"/>
  <c r="E18" i="75"/>
  <c r="E19" i="75" s="1"/>
  <c r="E20" i="75" s="1"/>
  <c r="E21" i="75" s="1"/>
  <c r="E22" i="75" s="1"/>
  <c r="E23" i="75" s="1"/>
  <c r="E17" i="75"/>
  <c r="D17" i="75"/>
  <c r="D16" i="75"/>
  <c r="C16" i="75" s="1"/>
  <c r="G20" i="1"/>
  <c r="H19" i="1"/>
  <c r="G19" i="1"/>
  <c r="M32" i="74"/>
  <c r="L31" i="74"/>
  <c r="K30" i="74"/>
  <c r="J29" i="74"/>
  <c r="I28" i="74"/>
  <c r="N27" i="74"/>
  <c r="N28" i="74" s="1"/>
  <c r="N29" i="74" s="1"/>
  <c r="N30" i="74" s="1"/>
  <c r="N31" i="74" s="1"/>
  <c r="N32" i="74" s="1"/>
  <c r="H27" i="74"/>
  <c r="N26" i="74"/>
  <c r="M26" i="74"/>
  <c r="M27" i="74" s="1"/>
  <c r="G26" i="74"/>
  <c r="M25" i="74"/>
  <c r="L25" i="74"/>
  <c r="L26" i="74" s="1"/>
  <c r="F25" i="74"/>
  <c r="L24" i="74"/>
  <c r="K24" i="74"/>
  <c r="K25" i="74" s="1"/>
  <c r="K26" i="74" s="1"/>
  <c r="K27" i="74" s="1"/>
  <c r="K28" i="74" s="1"/>
  <c r="K29" i="74" s="1"/>
  <c r="E24" i="74"/>
  <c r="K23" i="74"/>
  <c r="J23" i="74"/>
  <c r="J24" i="74" s="1"/>
  <c r="J25" i="74" s="1"/>
  <c r="J26" i="74" s="1"/>
  <c r="J27" i="74" s="1"/>
  <c r="J28" i="74" s="1"/>
  <c r="D23" i="74"/>
  <c r="J22" i="74"/>
  <c r="I22" i="74"/>
  <c r="I23" i="74" s="1"/>
  <c r="I24" i="74" s="1"/>
  <c r="I25" i="74" s="1"/>
  <c r="I26" i="74" s="1"/>
  <c r="I27" i="74" s="1"/>
  <c r="I21" i="74"/>
  <c r="H21" i="74"/>
  <c r="H22" i="74" s="1"/>
  <c r="H23" i="74" s="1"/>
  <c r="H24" i="74" s="1"/>
  <c r="H25" i="74" s="1"/>
  <c r="H26" i="74" s="1"/>
  <c r="H20" i="74"/>
  <c r="G20" i="74"/>
  <c r="G21" i="74" s="1"/>
  <c r="G19" i="74"/>
  <c r="F19" i="74"/>
  <c r="F20" i="74" s="1"/>
  <c r="F21" i="74" s="1"/>
  <c r="F22" i="74" s="1"/>
  <c r="F23" i="74" s="1"/>
  <c r="F24" i="74" s="1"/>
  <c r="F18" i="74"/>
  <c r="E18" i="74"/>
  <c r="E19" i="74" s="1"/>
  <c r="E20" i="74" s="1"/>
  <c r="E17" i="74"/>
  <c r="D17" i="74"/>
  <c r="D16" i="74"/>
  <c r="C16" i="74" s="1"/>
  <c r="G15" i="1"/>
  <c r="H16" i="1"/>
  <c r="G14" i="1"/>
  <c r="H14" i="1"/>
  <c r="H12" i="1"/>
  <c r="H13" i="1"/>
  <c r="H10" i="1"/>
  <c r="D16" i="12"/>
  <c r="C16" i="12" s="1"/>
  <c r="D17" i="12"/>
  <c r="D18" i="12" s="1"/>
  <c r="E17" i="12"/>
  <c r="E18" i="12"/>
  <c r="E19" i="12" s="1"/>
  <c r="E20" i="12" s="1"/>
  <c r="E21" i="12" s="1"/>
  <c r="E22" i="12" s="1"/>
  <c r="E23" i="12" s="1"/>
  <c r="F18" i="12"/>
  <c r="F19" i="12"/>
  <c r="F20" i="12" s="1"/>
  <c r="F21" i="12" s="1"/>
  <c r="F22" i="12" s="1"/>
  <c r="F23" i="12" s="1"/>
  <c r="F24" i="12" s="1"/>
  <c r="G19" i="12"/>
  <c r="G20" i="12"/>
  <c r="G21" i="12" s="1"/>
  <c r="G22" i="12" s="1"/>
  <c r="G23" i="12" s="1"/>
  <c r="G24" i="12" s="1"/>
  <c r="G25" i="12" s="1"/>
  <c r="H20" i="12"/>
  <c r="H21" i="12"/>
  <c r="I21" i="12"/>
  <c r="I22" i="12"/>
  <c r="I23" i="12" s="1"/>
  <c r="I24" i="12" s="1"/>
  <c r="I25" i="12" s="1"/>
  <c r="I26" i="12" s="1"/>
  <c r="I27" i="12" s="1"/>
  <c r="J22" i="12"/>
  <c r="D23" i="12"/>
  <c r="J23" i="12"/>
  <c r="J24" i="12" s="1"/>
  <c r="J25" i="12" s="1"/>
  <c r="J26" i="12" s="1"/>
  <c r="J27" i="12" s="1"/>
  <c r="J28" i="12" s="1"/>
  <c r="K23" i="12"/>
  <c r="E24" i="12"/>
  <c r="K24" i="12"/>
  <c r="K25" i="12" s="1"/>
  <c r="K26" i="12" s="1"/>
  <c r="K27" i="12" s="1"/>
  <c r="K28" i="12" s="1"/>
  <c r="K29" i="12" s="1"/>
  <c r="L24" i="12"/>
  <c r="F25" i="12"/>
  <c r="L25" i="12"/>
  <c r="L26" i="12" s="1"/>
  <c r="L27" i="12" s="1"/>
  <c r="M25" i="12"/>
  <c r="G26" i="12"/>
  <c r="M26" i="12"/>
  <c r="M27" i="12" s="1"/>
  <c r="M28" i="12" s="1"/>
  <c r="M29" i="12" s="1"/>
  <c r="N26" i="12"/>
  <c r="H27" i="12"/>
  <c r="N27" i="12"/>
  <c r="N28" i="12" s="1"/>
  <c r="N29" i="12" s="1"/>
  <c r="N30" i="12" s="1"/>
  <c r="N31" i="12" s="1"/>
  <c r="N32" i="12" s="1"/>
  <c r="I28" i="12"/>
  <c r="J29" i="12"/>
  <c r="K30" i="12"/>
  <c r="L31" i="12"/>
  <c r="M32" i="12"/>
  <c r="R7" i="12"/>
  <c r="B7" i="12"/>
  <c r="B11" i="73"/>
  <c r="A7" i="73"/>
  <c r="C6" i="73"/>
  <c r="B6" i="73"/>
  <c r="A6" i="73"/>
  <c r="R7" i="73"/>
  <c r="D16" i="73"/>
  <c r="C16" i="73" s="1"/>
  <c r="D17" i="73"/>
  <c r="E17" i="73"/>
  <c r="E18" i="73"/>
  <c r="E19" i="73" s="1"/>
  <c r="E20" i="73" s="1"/>
  <c r="E21" i="73" s="1"/>
  <c r="F18" i="73"/>
  <c r="F19" i="73"/>
  <c r="F20" i="73" s="1"/>
  <c r="F21" i="73" s="1"/>
  <c r="F22" i="73" s="1"/>
  <c r="F23" i="73" s="1"/>
  <c r="F24" i="73" s="1"/>
  <c r="G19" i="73"/>
  <c r="G20" i="73"/>
  <c r="G21" i="73" s="1"/>
  <c r="G22" i="73" s="1"/>
  <c r="G23" i="73" s="1"/>
  <c r="G24" i="73" s="1"/>
  <c r="G25" i="73" s="1"/>
  <c r="H20" i="73"/>
  <c r="H21" i="73"/>
  <c r="H22" i="73" s="1"/>
  <c r="H23" i="73" s="1"/>
  <c r="H24" i="73" s="1"/>
  <c r="H25" i="73" s="1"/>
  <c r="H26" i="73" s="1"/>
  <c r="I21" i="73"/>
  <c r="I22" i="73"/>
  <c r="I23" i="73" s="1"/>
  <c r="I24" i="73" s="1"/>
  <c r="I25" i="73" s="1"/>
  <c r="I26" i="73" s="1"/>
  <c r="I27" i="73" s="1"/>
  <c r="J22" i="73"/>
  <c r="D23" i="73"/>
  <c r="J23" i="73"/>
  <c r="J24" i="73" s="1"/>
  <c r="J25" i="73" s="1"/>
  <c r="J26" i="73" s="1"/>
  <c r="J27" i="73" s="1"/>
  <c r="K23" i="73"/>
  <c r="E24" i="73"/>
  <c r="K24" i="73"/>
  <c r="K25" i="73" s="1"/>
  <c r="K26" i="73" s="1"/>
  <c r="K27" i="73" s="1"/>
  <c r="K28" i="73" s="1"/>
  <c r="K29" i="73" s="1"/>
  <c r="L24" i="73"/>
  <c r="F25" i="73"/>
  <c r="L25" i="73"/>
  <c r="L26" i="73" s="1"/>
  <c r="L27" i="73" s="1"/>
  <c r="L28" i="73" s="1"/>
  <c r="M25" i="73"/>
  <c r="G26" i="73"/>
  <c r="M26" i="73"/>
  <c r="M27" i="73" s="1"/>
  <c r="M28" i="73" s="1"/>
  <c r="M29" i="73" s="1"/>
  <c r="M30" i="73" s="1"/>
  <c r="M31" i="73" s="1"/>
  <c r="N26" i="73"/>
  <c r="H27" i="73"/>
  <c r="N27" i="73"/>
  <c r="N28" i="73" s="1"/>
  <c r="N29" i="73" s="1"/>
  <c r="N30" i="73" s="1"/>
  <c r="N31" i="73" s="1"/>
  <c r="N32" i="73" s="1"/>
  <c r="I28" i="73"/>
  <c r="J29" i="73"/>
  <c r="K30" i="73"/>
  <c r="L31" i="73"/>
  <c r="M32" i="73"/>
  <c r="C6" i="44"/>
  <c r="B7" i="24"/>
  <c r="B7" i="7"/>
  <c r="D16" i="15"/>
  <c r="C16" i="15" s="1"/>
  <c r="D17" i="15"/>
  <c r="D18" i="15" s="1"/>
  <c r="D19" i="15" s="1"/>
  <c r="E17" i="15"/>
  <c r="E18" i="15"/>
  <c r="F18" i="15"/>
  <c r="F19" i="15"/>
  <c r="F20" i="15" s="1"/>
  <c r="G19" i="15"/>
  <c r="G20" i="15"/>
  <c r="G21" i="15" s="1"/>
  <c r="G22" i="15" s="1"/>
  <c r="G23" i="15" s="1"/>
  <c r="G24" i="15" s="1"/>
  <c r="G25" i="15" s="1"/>
  <c r="H20" i="15"/>
  <c r="H21" i="15"/>
  <c r="H22" i="15" s="1"/>
  <c r="H23" i="15" s="1"/>
  <c r="H24" i="15" s="1"/>
  <c r="H25" i="15" s="1"/>
  <c r="H26" i="15" s="1"/>
  <c r="I21" i="15"/>
  <c r="I22" i="15"/>
  <c r="I23" i="15" s="1"/>
  <c r="I24" i="15" s="1"/>
  <c r="I25" i="15" s="1"/>
  <c r="J22" i="15"/>
  <c r="D23" i="15"/>
  <c r="J23" i="15"/>
  <c r="J24" i="15" s="1"/>
  <c r="J25" i="15" s="1"/>
  <c r="J26" i="15" s="1"/>
  <c r="J27" i="15" s="1"/>
  <c r="K23" i="15"/>
  <c r="E24" i="15"/>
  <c r="K24" i="15"/>
  <c r="K25" i="15" s="1"/>
  <c r="K26" i="15" s="1"/>
  <c r="K27" i="15" s="1"/>
  <c r="L24" i="15"/>
  <c r="F25" i="15"/>
  <c r="L25" i="15"/>
  <c r="L26" i="15" s="1"/>
  <c r="M25" i="15"/>
  <c r="G26" i="15"/>
  <c r="M26" i="15"/>
  <c r="M27" i="15" s="1"/>
  <c r="M28" i="15" s="1"/>
  <c r="M29" i="15" s="1"/>
  <c r="M30" i="15" s="1"/>
  <c r="M31" i="15" s="1"/>
  <c r="N26" i="15"/>
  <c r="H27" i="15"/>
  <c r="N27" i="15"/>
  <c r="N28" i="15" s="1"/>
  <c r="N29" i="15" s="1"/>
  <c r="N30" i="15" s="1"/>
  <c r="N31" i="15" s="1"/>
  <c r="N32" i="15" s="1"/>
  <c r="I28" i="15"/>
  <c r="J29" i="15"/>
  <c r="K30" i="15"/>
  <c r="L31" i="15"/>
  <c r="M32" i="15"/>
  <c r="R7" i="15"/>
  <c r="B7" i="15"/>
  <c r="D16" i="9"/>
  <c r="C16" i="9" s="1"/>
  <c r="D17" i="9"/>
  <c r="E17" i="9"/>
  <c r="E18" i="9"/>
  <c r="F18" i="9"/>
  <c r="F19" i="9"/>
  <c r="F20" i="9" s="1"/>
  <c r="G19" i="9"/>
  <c r="G20" i="9"/>
  <c r="G21" i="9" s="1"/>
  <c r="G22" i="9" s="1"/>
  <c r="G23" i="9" s="1"/>
  <c r="G24" i="9" s="1"/>
  <c r="G25" i="9" s="1"/>
  <c r="H20" i="9"/>
  <c r="H21" i="9"/>
  <c r="H22" i="9" s="1"/>
  <c r="H23" i="9" s="1"/>
  <c r="H24" i="9" s="1"/>
  <c r="H25" i="9" s="1"/>
  <c r="H26" i="9" s="1"/>
  <c r="I21" i="9"/>
  <c r="I22" i="9"/>
  <c r="J22" i="9"/>
  <c r="D23" i="9"/>
  <c r="J23" i="9"/>
  <c r="J24" i="9" s="1"/>
  <c r="J25" i="9" s="1"/>
  <c r="J26" i="9" s="1"/>
  <c r="J27" i="9" s="1"/>
  <c r="J28" i="9" s="1"/>
  <c r="K23" i="9"/>
  <c r="E24" i="9"/>
  <c r="K24" i="9"/>
  <c r="K25" i="9" s="1"/>
  <c r="K26" i="9" s="1"/>
  <c r="K27" i="9" s="1"/>
  <c r="K28" i="9" s="1"/>
  <c r="K29" i="9" s="1"/>
  <c r="L24" i="9"/>
  <c r="F25" i="9"/>
  <c r="L25" i="9"/>
  <c r="L26" i="9" s="1"/>
  <c r="L27" i="9" s="1"/>
  <c r="L28" i="9" s="1"/>
  <c r="L29" i="9" s="1"/>
  <c r="L30" i="9" s="1"/>
  <c r="M25" i="9"/>
  <c r="G26" i="9"/>
  <c r="M26" i="9"/>
  <c r="M27" i="9" s="1"/>
  <c r="M28" i="9" s="1"/>
  <c r="M29" i="9" s="1"/>
  <c r="M30" i="9" s="1"/>
  <c r="M31" i="9" s="1"/>
  <c r="N26" i="9"/>
  <c r="H27" i="9"/>
  <c r="N27" i="9"/>
  <c r="N28" i="9" s="1"/>
  <c r="N29" i="9" s="1"/>
  <c r="N30" i="9" s="1"/>
  <c r="N31" i="9" s="1"/>
  <c r="N32" i="9" s="1"/>
  <c r="I28" i="9"/>
  <c r="J29" i="9"/>
  <c r="K30" i="9"/>
  <c r="L31" i="9"/>
  <c r="M32" i="9"/>
  <c r="R7" i="9"/>
  <c r="I110" i="134" s="1"/>
  <c r="Q110" i="134" s="1"/>
  <c r="B7" i="9"/>
  <c r="R7" i="11"/>
  <c r="D16" i="11"/>
  <c r="C16" i="11" s="1"/>
  <c r="D17" i="11"/>
  <c r="D18" i="11" s="1"/>
  <c r="E17" i="11"/>
  <c r="E18" i="11"/>
  <c r="E19" i="11" s="1"/>
  <c r="E20" i="11" s="1"/>
  <c r="E21" i="11" s="1"/>
  <c r="E22" i="11" s="1"/>
  <c r="E23" i="11" s="1"/>
  <c r="F18" i="11"/>
  <c r="F19" i="11"/>
  <c r="F20" i="11" s="1"/>
  <c r="F21" i="11" s="1"/>
  <c r="F22" i="11" s="1"/>
  <c r="F23" i="11" s="1"/>
  <c r="F24" i="11" s="1"/>
  <c r="G19" i="11"/>
  <c r="G20" i="11"/>
  <c r="G21" i="11" s="1"/>
  <c r="G22" i="11" s="1"/>
  <c r="G23" i="11" s="1"/>
  <c r="G24" i="11" s="1"/>
  <c r="G25" i="11" s="1"/>
  <c r="H20" i="11"/>
  <c r="H21" i="11"/>
  <c r="H22" i="11" s="1"/>
  <c r="H23" i="11" s="1"/>
  <c r="H24" i="11" s="1"/>
  <c r="H25" i="11" s="1"/>
  <c r="H26" i="11" s="1"/>
  <c r="I21" i="11"/>
  <c r="I22" i="11"/>
  <c r="I23" i="11" s="1"/>
  <c r="I24" i="11" s="1"/>
  <c r="I25" i="11" s="1"/>
  <c r="I26" i="11" s="1"/>
  <c r="I27" i="11" s="1"/>
  <c r="J22" i="11"/>
  <c r="D23" i="11"/>
  <c r="J23" i="11"/>
  <c r="J24" i="11" s="1"/>
  <c r="J25" i="11" s="1"/>
  <c r="J26" i="11" s="1"/>
  <c r="J27" i="11" s="1"/>
  <c r="J28" i="11" s="1"/>
  <c r="K23" i="11"/>
  <c r="E24" i="11"/>
  <c r="K24" i="11"/>
  <c r="K25" i="11" s="1"/>
  <c r="L24" i="11"/>
  <c r="F25" i="11"/>
  <c r="L25" i="11"/>
  <c r="L26" i="11" s="1"/>
  <c r="M25" i="11"/>
  <c r="G26" i="11"/>
  <c r="M26" i="11"/>
  <c r="M27" i="11" s="1"/>
  <c r="M28" i="11" s="1"/>
  <c r="M29" i="11" s="1"/>
  <c r="M30" i="11" s="1"/>
  <c r="M31" i="11" s="1"/>
  <c r="N26" i="11"/>
  <c r="H27" i="11"/>
  <c r="N27" i="11"/>
  <c r="N28" i="11" s="1"/>
  <c r="N29" i="11" s="1"/>
  <c r="N30" i="11" s="1"/>
  <c r="N31" i="11" s="1"/>
  <c r="N32" i="11" s="1"/>
  <c r="I28" i="11"/>
  <c r="J29" i="11"/>
  <c r="K30" i="11"/>
  <c r="L31" i="11"/>
  <c r="M32" i="11"/>
  <c r="B7" i="11"/>
  <c r="L31" i="71"/>
  <c r="M26" i="71"/>
  <c r="M27" i="71" s="1"/>
  <c r="M28" i="71" s="1"/>
  <c r="M29" i="71" s="1"/>
  <c r="M30" i="71" s="1"/>
  <c r="M31" i="71" s="1"/>
  <c r="N27" i="71"/>
  <c r="N28" i="71" s="1"/>
  <c r="N29" i="71" s="1"/>
  <c r="N30" i="71" s="1"/>
  <c r="N31" i="71" s="1"/>
  <c r="N32" i="71" s="1"/>
  <c r="M32" i="71"/>
  <c r="D16" i="71"/>
  <c r="C16" i="71" s="1"/>
  <c r="D17" i="71"/>
  <c r="D18" i="71" s="1"/>
  <c r="D19" i="71" s="1"/>
  <c r="E17" i="71"/>
  <c r="E18" i="71"/>
  <c r="E19" i="71" s="1"/>
  <c r="E20" i="71" s="1"/>
  <c r="E21" i="71" s="1"/>
  <c r="E22" i="71" s="1"/>
  <c r="E23" i="71" s="1"/>
  <c r="F18" i="71"/>
  <c r="F19" i="71"/>
  <c r="F20" i="71" s="1"/>
  <c r="F21" i="71" s="1"/>
  <c r="F22" i="71" s="1"/>
  <c r="F23" i="71" s="1"/>
  <c r="F24" i="71" s="1"/>
  <c r="G19" i="71"/>
  <c r="G20" i="71"/>
  <c r="G21" i="71" s="1"/>
  <c r="G22" i="71" s="1"/>
  <c r="G23" i="71" s="1"/>
  <c r="G24" i="71" s="1"/>
  <c r="G25" i="71" s="1"/>
  <c r="H20" i="71"/>
  <c r="H21" i="71"/>
  <c r="H22" i="71" s="1"/>
  <c r="H23" i="71" s="1"/>
  <c r="H24" i="71" s="1"/>
  <c r="H25" i="71" s="1"/>
  <c r="H26" i="71" s="1"/>
  <c r="I21" i="71"/>
  <c r="I22" i="71"/>
  <c r="I23" i="71" s="1"/>
  <c r="I24" i="71" s="1"/>
  <c r="I25" i="71" s="1"/>
  <c r="I26" i="71" s="1"/>
  <c r="I27" i="71" s="1"/>
  <c r="J22" i="71"/>
  <c r="D23" i="71"/>
  <c r="J23" i="71"/>
  <c r="J24" i="71" s="1"/>
  <c r="J25" i="71" s="1"/>
  <c r="J26" i="71" s="1"/>
  <c r="J27" i="71" s="1"/>
  <c r="K23" i="71"/>
  <c r="E24" i="71"/>
  <c r="K24" i="71"/>
  <c r="K25" i="71" s="1"/>
  <c r="K26" i="71" s="1"/>
  <c r="K27" i="71" s="1"/>
  <c r="K28" i="71" s="1"/>
  <c r="K29" i="71" s="1"/>
  <c r="L24" i="71"/>
  <c r="F25" i="71"/>
  <c r="L25" i="71"/>
  <c r="L26" i="71" s="1"/>
  <c r="L27" i="71" s="1"/>
  <c r="L28" i="71" s="1"/>
  <c r="L29" i="71" s="1"/>
  <c r="L30" i="71" s="1"/>
  <c r="M25" i="71"/>
  <c r="G26" i="71"/>
  <c r="N26" i="71"/>
  <c r="H27" i="71"/>
  <c r="I28" i="71"/>
  <c r="J29" i="71"/>
  <c r="K30" i="71"/>
  <c r="R7" i="71"/>
  <c r="B11" i="71"/>
  <c r="C6" i="71"/>
  <c r="B6" i="71"/>
  <c r="Y29" i="5"/>
  <c r="A15" i="48" s="1"/>
  <c r="K23" i="70"/>
  <c r="D23" i="70"/>
  <c r="E18" i="70"/>
  <c r="F19" i="70"/>
  <c r="F20" i="70" s="1"/>
  <c r="F21" i="70" s="1"/>
  <c r="F22" i="70" s="1"/>
  <c r="G20" i="70"/>
  <c r="G21" i="70" s="1"/>
  <c r="G22" i="70" s="1"/>
  <c r="G23" i="70" s="1"/>
  <c r="G24" i="70" s="1"/>
  <c r="G25" i="70" s="1"/>
  <c r="H21" i="70"/>
  <c r="H22" i="70" s="1"/>
  <c r="H23" i="70" s="1"/>
  <c r="H24" i="70" s="1"/>
  <c r="H25" i="70" s="1"/>
  <c r="H26" i="70" s="1"/>
  <c r="I22" i="70"/>
  <c r="I23" i="70" s="1"/>
  <c r="I24" i="70" s="1"/>
  <c r="I25" i="70" s="1"/>
  <c r="I26" i="70" s="1"/>
  <c r="I27" i="70" s="1"/>
  <c r="J23" i="70"/>
  <c r="J24" i="70" s="1"/>
  <c r="J25" i="70" s="1"/>
  <c r="J26" i="70" s="1"/>
  <c r="J27" i="70" s="1"/>
  <c r="J28" i="70" s="1"/>
  <c r="K24" i="70"/>
  <c r="K25" i="70" s="1"/>
  <c r="K26" i="70" s="1"/>
  <c r="K27" i="70" s="1"/>
  <c r="K28" i="70" s="1"/>
  <c r="K29" i="70" s="1"/>
  <c r="E24" i="70"/>
  <c r="L24" i="70"/>
  <c r="F25" i="70"/>
  <c r="L25" i="70"/>
  <c r="L26" i="70" s="1"/>
  <c r="L27" i="70" s="1"/>
  <c r="L28" i="70" s="1"/>
  <c r="L29" i="70" s="1"/>
  <c r="L30" i="70" s="1"/>
  <c r="M25" i="70"/>
  <c r="G26" i="70"/>
  <c r="M26" i="70"/>
  <c r="M27" i="70" s="1"/>
  <c r="M28" i="70" s="1"/>
  <c r="M29" i="70" s="1"/>
  <c r="M30" i="70" s="1"/>
  <c r="M31" i="70" s="1"/>
  <c r="N26" i="70"/>
  <c r="H27" i="70"/>
  <c r="N27" i="70"/>
  <c r="N28" i="70" s="1"/>
  <c r="N29" i="70" s="1"/>
  <c r="N30" i="70" s="1"/>
  <c r="N31" i="70" s="1"/>
  <c r="N32" i="70" s="1"/>
  <c r="I28" i="70"/>
  <c r="J29" i="70"/>
  <c r="K30" i="70"/>
  <c r="D16" i="70"/>
  <c r="C16" i="70" s="1"/>
  <c r="D17" i="70"/>
  <c r="E17" i="70"/>
  <c r="F18" i="70"/>
  <c r="G19" i="70"/>
  <c r="H20" i="70"/>
  <c r="I21" i="70"/>
  <c r="J22" i="70"/>
  <c r="L31" i="70"/>
  <c r="M32" i="70"/>
  <c r="R7" i="70"/>
  <c r="J57" i="138" s="1"/>
  <c r="Z57" i="138" s="1"/>
  <c r="B11" i="70"/>
  <c r="A7" i="70"/>
  <c r="C6" i="70"/>
  <c r="B6" i="70"/>
  <c r="A6" i="70"/>
  <c r="D16" i="69"/>
  <c r="C16" i="69" s="1"/>
  <c r="D17" i="69"/>
  <c r="E17" i="69"/>
  <c r="E18" i="69"/>
  <c r="E19" i="69" s="1"/>
  <c r="E20" i="69" s="1"/>
  <c r="F18" i="69"/>
  <c r="F19" i="69"/>
  <c r="F20" i="69" s="1"/>
  <c r="F21" i="69" s="1"/>
  <c r="F22" i="69" s="1"/>
  <c r="F23" i="69" s="1"/>
  <c r="F24" i="69" s="1"/>
  <c r="G19" i="69"/>
  <c r="G20" i="69"/>
  <c r="G21" i="69" s="1"/>
  <c r="G22" i="69" s="1"/>
  <c r="G23" i="69" s="1"/>
  <c r="G24" i="69" s="1"/>
  <c r="G25" i="69" s="1"/>
  <c r="H20" i="69"/>
  <c r="H21" i="69"/>
  <c r="H22" i="69" s="1"/>
  <c r="H23" i="69" s="1"/>
  <c r="H24" i="69" s="1"/>
  <c r="H25" i="69" s="1"/>
  <c r="H26" i="69" s="1"/>
  <c r="I21" i="69"/>
  <c r="I22" i="69"/>
  <c r="I23" i="69" s="1"/>
  <c r="I24" i="69" s="1"/>
  <c r="I25" i="69" s="1"/>
  <c r="I26" i="69" s="1"/>
  <c r="I27" i="69" s="1"/>
  <c r="J22" i="69"/>
  <c r="D23" i="69"/>
  <c r="J23" i="69"/>
  <c r="J24" i="69" s="1"/>
  <c r="J25" i="69" s="1"/>
  <c r="J26" i="69" s="1"/>
  <c r="J27" i="69" s="1"/>
  <c r="J28" i="69" s="1"/>
  <c r="K23" i="69"/>
  <c r="E24" i="69"/>
  <c r="K24" i="69"/>
  <c r="K25" i="69" s="1"/>
  <c r="L24" i="69"/>
  <c r="F25" i="69"/>
  <c r="L25" i="69"/>
  <c r="L26" i="69" s="1"/>
  <c r="L27" i="69" s="1"/>
  <c r="L28" i="69" s="1"/>
  <c r="L29" i="69" s="1"/>
  <c r="L30" i="69" s="1"/>
  <c r="M25" i="69"/>
  <c r="G26" i="69"/>
  <c r="M26" i="69"/>
  <c r="M27" i="69" s="1"/>
  <c r="M28" i="69" s="1"/>
  <c r="M29" i="69" s="1"/>
  <c r="M30" i="69" s="1"/>
  <c r="M31" i="69" s="1"/>
  <c r="N26" i="69"/>
  <c r="H27" i="69"/>
  <c r="N27" i="69"/>
  <c r="N28" i="69" s="1"/>
  <c r="I28" i="69"/>
  <c r="J29" i="69"/>
  <c r="K30" i="69"/>
  <c r="L31" i="69"/>
  <c r="M32" i="69"/>
  <c r="B11" i="69"/>
  <c r="A7" i="69"/>
  <c r="C6" i="69"/>
  <c r="B6" i="69"/>
  <c r="A6" i="69"/>
  <c r="K30" i="68"/>
  <c r="L25" i="68"/>
  <c r="L26" i="68" s="1"/>
  <c r="L27" i="68" s="1"/>
  <c r="L28" i="68" s="1"/>
  <c r="L29" i="68" s="1"/>
  <c r="L30" i="68" s="1"/>
  <c r="M26" i="68"/>
  <c r="M27" i="68" s="1"/>
  <c r="M28" i="68" s="1"/>
  <c r="M29" i="68" s="1"/>
  <c r="M30" i="68" s="1"/>
  <c r="M31" i="68" s="1"/>
  <c r="N27" i="68"/>
  <c r="N28" i="68" s="1"/>
  <c r="N29" i="68" s="1"/>
  <c r="N30" i="68" s="1"/>
  <c r="N31" i="68" s="1"/>
  <c r="N32" i="68" s="1"/>
  <c r="L31" i="68"/>
  <c r="M32" i="68"/>
  <c r="D16" i="68"/>
  <c r="C16" i="68" s="1"/>
  <c r="D17" i="68"/>
  <c r="D18" i="68" s="1"/>
  <c r="E17" i="68"/>
  <c r="E18" i="68"/>
  <c r="E19" i="68" s="1"/>
  <c r="E20" i="68" s="1"/>
  <c r="E21" i="68" s="1"/>
  <c r="E22" i="68" s="1"/>
  <c r="E23" i="68" s="1"/>
  <c r="F18" i="68"/>
  <c r="F19" i="68"/>
  <c r="F20" i="68" s="1"/>
  <c r="F21" i="68" s="1"/>
  <c r="F22" i="68" s="1"/>
  <c r="F23" i="68" s="1"/>
  <c r="F24" i="68" s="1"/>
  <c r="G19" i="68"/>
  <c r="G20" i="68"/>
  <c r="G21" i="68" s="1"/>
  <c r="G22" i="68" s="1"/>
  <c r="G23" i="68" s="1"/>
  <c r="G24" i="68" s="1"/>
  <c r="H20" i="68"/>
  <c r="H21" i="68"/>
  <c r="H22" i="68" s="1"/>
  <c r="H23" i="68" s="1"/>
  <c r="H24" i="68" s="1"/>
  <c r="H25" i="68" s="1"/>
  <c r="H26" i="68" s="1"/>
  <c r="I21" i="68"/>
  <c r="I22" i="68"/>
  <c r="I23" i="68" s="1"/>
  <c r="I24" i="68" s="1"/>
  <c r="I25" i="68" s="1"/>
  <c r="I26" i="68" s="1"/>
  <c r="I27" i="68" s="1"/>
  <c r="J22" i="68"/>
  <c r="D23" i="68"/>
  <c r="J23" i="68"/>
  <c r="K23" i="68"/>
  <c r="E24" i="68"/>
  <c r="K24" i="68"/>
  <c r="K25" i="68" s="1"/>
  <c r="K26" i="68" s="1"/>
  <c r="K27" i="68" s="1"/>
  <c r="K28" i="68" s="1"/>
  <c r="K29" i="68" s="1"/>
  <c r="L24" i="68"/>
  <c r="F25" i="68"/>
  <c r="M25" i="68"/>
  <c r="G26" i="68"/>
  <c r="N26" i="68"/>
  <c r="H27" i="68"/>
  <c r="I28" i="68"/>
  <c r="J29" i="68"/>
  <c r="R7" i="68"/>
  <c r="I159" i="1" s="1"/>
  <c r="Q159" i="1" s="1"/>
  <c r="B11" i="68"/>
  <c r="A7" i="68"/>
  <c r="C6" i="68"/>
  <c r="B6" i="68"/>
  <c r="A6" i="68"/>
  <c r="L31" i="67"/>
  <c r="M26" i="67"/>
  <c r="M27" i="67" s="1"/>
  <c r="M28" i="67" s="1"/>
  <c r="M29" i="67" s="1"/>
  <c r="M30" i="67" s="1"/>
  <c r="M31" i="67" s="1"/>
  <c r="N27" i="67"/>
  <c r="N28" i="67" s="1"/>
  <c r="N29" i="67" s="1"/>
  <c r="N30" i="67" s="1"/>
  <c r="N31" i="67" s="1"/>
  <c r="N32" i="67" s="1"/>
  <c r="M32" i="67"/>
  <c r="D16" i="67"/>
  <c r="C16" i="67" s="1"/>
  <c r="D17" i="67"/>
  <c r="D18" i="67" s="1"/>
  <c r="E17" i="67"/>
  <c r="E18" i="67"/>
  <c r="E19" i="67" s="1"/>
  <c r="E20" i="67" s="1"/>
  <c r="E21" i="67" s="1"/>
  <c r="F18" i="67"/>
  <c r="F19" i="67"/>
  <c r="F20" i="67" s="1"/>
  <c r="F21" i="67" s="1"/>
  <c r="F22" i="67" s="1"/>
  <c r="F23" i="67" s="1"/>
  <c r="F24" i="67" s="1"/>
  <c r="G19" i="67"/>
  <c r="G20" i="67"/>
  <c r="G21" i="67" s="1"/>
  <c r="G22" i="67" s="1"/>
  <c r="G23" i="67" s="1"/>
  <c r="G24" i="67" s="1"/>
  <c r="G25" i="67" s="1"/>
  <c r="H20" i="67"/>
  <c r="H21" i="67"/>
  <c r="I21" i="67"/>
  <c r="I22" i="67"/>
  <c r="I23" i="67" s="1"/>
  <c r="I24" i="67" s="1"/>
  <c r="I25" i="67" s="1"/>
  <c r="I26" i="67" s="1"/>
  <c r="I27" i="67" s="1"/>
  <c r="J22" i="67"/>
  <c r="D23" i="67"/>
  <c r="J23" i="67"/>
  <c r="J24" i="67" s="1"/>
  <c r="J25" i="67" s="1"/>
  <c r="J26" i="67" s="1"/>
  <c r="J27" i="67" s="1"/>
  <c r="J28" i="67" s="1"/>
  <c r="K23" i="67"/>
  <c r="E24" i="67"/>
  <c r="K24" i="67"/>
  <c r="L24" i="67"/>
  <c r="F25" i="67"/>
  <c r="L25" i="67"/>
  <c r="L26" i="67" s="1"/>
  <c r="L27" i="67" s="1"/>
  <c r="L28" i="67" s="1"/>
  <c r="L29" i="67" s="1"/>
  <c r="L30" i="67" s="1"/>
  <c r="M25" i="67"/>
  <c r="G26" i="67"/>
  <c r="N26" i="67"/>
  <c r="H27" i="67"/>
  <c r="I28" i="67"/>
  <c r="J29" i="67"/>
  <c r="K30" i="67"/>
  <c r="A7" i="67"/>
  <c r="C6" i="67"/>
  <c r="B6" i="67"/>
  <c r="A6" i="67"/>
  <c r="L31" i="66"/>
  <c r="M26" i="66"/>
  <c r="M27" i="66" s="1"/>
  <c r="M28" i="66" s="1"/>
  <c r="M29" i="66" s="1"/>
  <c r="M30" i="66" s="1"/>
  <c r="M31" i="66" s="1"/>
  <c r="N27" i="66"/>
  <c r="N28" i="66" s="1"/>
  <c r="N29" i="66" s="1"/>
  <c r="N30" i="66" s="1"/>
  <c r="N31" i="66" s="1"/>
  <c r="N32" i="66" s="1"/>
  <c r="M32" i="66"/>
  <c r="D16" i="66"/>
  <c r="C16" i="66" s="1"/>
  <c r="D17" i="66"/>
  <c r="E17" i="66"/>
  <c r="E18" i="66"/>
  <c r="E19" i="66" s="1"/>
  <c r="E20" i="66" s="1"/>
  <c r="E21" i="66" s="1"/>
  <c r="F18" i="66"/>
  <c r="F19" i="66"/>
  <c r="F20" i="66" s="1"/>
  <c r="G19" i="66"/>
  <c r="G20" i="66"/>
  <c r="G21" i="66" s="1"/>
  <c r="G22" i="66" s="1"/>
  <c r="G23" i="66" s="1"/>
  <c r="G24" i="66" s="1"/>
  <c r="G25" i="66" s="1"/>
  <c r="H20" i="66"/>
  <c r="H21" i="66"/>
  <c r="H22" i="66" s="1"/>
  <c r="H23" i="66" s="1"/>
  <c r="H24" i="66" s="1"/>
  <c r="H25" i="66" s="1"/>
  <c r="I21" i="66"/>
  <c r="I22" i="66"/>
  <c r="I23" i="66" s="1"/>
  <c r="I24" i="66" s="1"/>
  <c r="I25" i="66" s="1"/>
  <c r="I26" i="66" s="1"/>
  <c r="I27" i="66" s="1"/>
  <c r="J22" i="66"/>
  <c r="D23" i="66"/>
  <c r="J23" i="66"/>
  <c r="J24" i="66" s="1"/>
  <c r="J25" i="66" s="1"/>
  <c r="K23" i="66"/>
  <c r="E24" i="66"/>
  <c r="K24" i="66"/>
  <c r="L24" i="66"/>
  <c r="F25" i="66"/>
  <c r="L25" i="66"/>
  <c r="L26" i="66" s="1"/>
  <c r="L27" i="66" s="1"/>
  <c r="L28" i="66" s="1"/>
  <c r="L29" i="66" s="1"/>
  <c r="L30" i="66" s="1"/>
  <c r="M25" i="66"/>
  <c r="G26" i="66"/>
  <c r="N26" i="66"/>
  <c r="H27" i="66"/>
  <c r="I28" i="66"/>
  <c r="J29" i="66"/>
  <c r="K30" i="66"/>
  <c r="R7" i="66"/>
  <c r="I34" i="134" s="1"/>
  <c r="Q34" i="134" s="1"/>
  <c r="B11" i="66"/>
  <c r="A7" i="66"/>
  <c r="C6" i="66"/>
  <c r="B6" i="66"/>
  <c r="A6" i="66"/>
  <c r="K30" i="65"/>
  <c r="L25" i="65"/>
  <c r="L26" i="65" s="1"/>
  <c r="L27" i="65" s="1"/>
  <c r="L28" i="65" s="1"/>
  <c r="L29" i="65" s="1"/>
  <c r="L30" i="65" s="1"/>
  <c r="M26" i="65"/>
  <c r="M27" i="65" s="1"/>
  <c r="M28" i="65" s="1"/>
  <c r="M29" i="65" s="1"/>
  <c r="M30" i="65" s="1"/>
  <c r="M31" i="65" s="1"/>
  <c r="N27" i="65"/>
  <c r="N28" i="65" s="1"/>
  <c r="N29" i="65" s="1"/>
  <c r="N30" i="65" s="1"/>
  <c r="N31" i="65" s="1"/>
  <c r="N32" i="65" s="1"/>
  <c r="L31" i="65"/>
  <c r="M32" i="65"/>
  <c r="D16" i="65"/>
  <c r="C16" i="65" s="1"/>
  <c r="D17" i="65"/>
  <c r="D18" i="65" s="1"/>
  <c r="E17" i="65"/>
  <c r="E18" i="65"/>
  <c r="E19" i="65" s="1"/>
  <c r="F18" i="65"/>
  <c r="F19" i="65"/>
  <c r="F20" i="65" s="1"/>
  <c r="F21" i="65" s="1"/>
  <c r="F22" i="65" s="1"/>
  <c r="F23" i="65" s="1"/>
  <c r="F24" i="65" s="1"/>
  <c r="G19" i="65"/>
  <c r="G20" i="65"/>
  <c r="G21" i="65" s="1"/>
  <c r="G22" i="65" s="1"/>
  <c r="G23" i="65" s="1"/>
  <c r="G24" i="65" s="1"/>
  <c r="G25" i="65" s="1"/>
  <c r="H20" i="65"/>
  <c r="H21" i="65"/>
  <c r="H22" i="65" s="1"/>
  <c r="I21" i="65"/>
  <c r="I22" i="65"/>
  <c r="I23" i="65" s="1"/>
  <c r="I24" i="65" s="1"/>
  <c r="I25" i="65" s="1"/>
  <c r="I26" i="65" s="1"/>
  <c r="I27" i="65" s="1"/>
  <c r="J22" i="65"/>
  <c r="D23" i="65"/>
  <c r="J23" i="65"/>
  <c r="J24" i="65" s="1"/>
  <c r="J25" i="65" s="1"/>
  <c r="K23" i="65"/>
  <c r="E24" i="65"/>
  <c r="K24" i="65"/>
  <c r="K25" i="65" s="1"/>
  <c r="L24" i="65"/>
  <c r="F25" i="65"/>
  <c r="M25" i="65"/>
  <c r="G26" i="65"/>
  <c r="N26" i="65"/>
  <c r="H27" i="65"/>
  <c r="I28" i="65"/>
  <c r="J29" i="65"/>
  <c r="R7" i="65"/>
  <c r="B11" i="65"/>
  <c r="A7" i="65"/>
  <c r="C6" i="65"/>
  <c r="B6" i="65"/>
  <c r="A6" i="65"/>
  <c r="B7" i="6"/>
  <c r="B7" i="23"/>
  <c r="B7" i="22"/>
  <c r="D14" i="21"/>
  <c r="E14" i="21"/>
  <c r="F14" i="21"/>
  <c r="G14" i="21"/>
  <c r="G19" i="21" s="1"/>
  <c r="H14" i="21"/>
  <c r="H27" i="21" s="1"/>
  <c r="I14" i="21"/>
  <c r="I22" i="21" s="1"/>
  <c r="I23" i="21" s="1"/>
  <c r="I24" i="21" s="1"/>
  <c r="I25" i="21" s="1"/>
  <c r="I26" i="21" s="1"/>
  <c r="J14" i="21"/>
  <c r="J22" i="21" s="1"/>
  <c r="K14" i="21"/>
  <c r="L14" i="21"/>
  <c r="M14" i="21"/>
  <c r="N26" i="21"/>
  <c r="N27" i="21"/>
  <c r="N28" i="21" s="1"/>
  <c r="N29" i="21" s="1"/>
  <c r="S14" i="21"/>
  <c r="S32" i="21" s="1"/>
  <c r="S33" i="21" s="1"/>
  <c r="B7" i="21"/>
  <c r="B7" i="4"/>
  <c r="H27" i="63"/>
  <c r="I22" i="63"/>
  <c r="I23" i="63" s="1"/>
  <c r="I24" i="63" s="1"/>
  <c r="I25" i="63" s="1"/>
  <c r="I26" i="63" s="1"/>
  <c r="I27" i="63" s="1"/>
  <c r="J23" i="63"/>
  <c r="J24" i="63" s="1"/>
  <c r="J25" i="63" s="1"/>
  <c r="J26" i="63" s="1"/>
  <c r="J27" i="63" s="1"/>
  <c r="J28" i="63" s="1"/>
  <c r="K24" i="63"/>
  <c r="K25" i="63" s="1"/>
  <c r="L25" i="63"/>
  <c r="L26" i="63" s="1"/>
  <c r="L27" i="63" s="1"/>
  <c r="L28" i="63" s="1"/>
  <c r="M26" i="63"/>
  <c r="M27" i="63" s="1"/>
  <c r="M28" i="63" s="1"/>
  <c r="M29" i="63" s="1"/>
  <c r="M30" i="63" s="1"/>
  <c r="M31" i="63" s="1"/>
  <c r="N27" i="63"/>
  <c r="N28" i="63" s="1"/>
  <c r="N29" i="63" s="1"/>
  <c r="N30" i="63" s="1"/>
  <c r="N31" i="63" s="1"/>
  <c r="N32" i="63" s="1"/>
  <c r="I28" i="63"/>
  <c r="J29" i="63"/>
  <c r="K30" i="63"/>
  <c r="L31" i="63"/>
  <c r="M32" i="63"/>
  <c r="D16" i="63"/>
  <c r="D17" i="63"/>
  <c r="D18" i="63" s="1"/>
  <c r="D19" i="63" s="1"/>
  <c r="D20" i="63" s="1"/>
  <c r="E17" i="63"/>
  <c r="E18" i="63"/>
  <c r="F18" i="63"/>
  <c r="F19" i="63"/>
  <c r="F20" i="63" s="1"/>
  <c r="F21" i="63" s="1"/>
  <c r="F22" i="63" s="1"/>
  <c r="F23" i="63" s="1"/>
  <c r="F24" i="63" s="1"/>
  <c r="G19" i="63"/>
  <c r="G20" i="63"/>
  <c r="G21" i="63" s="1"/>
  <c r="G22" i="63" s="1"/>
  <c r="G23" i="63" s="1"/>
  <c r="G24" i="63" s="1"/>
  <c r="G25" i="63" s="1"/>
  <c r="H20" i="63"/>
  <c r="H21" i="63"/>
  <c r="H22" i="63" s="1"/>
  <c r="I21" i="63"/>
  <c r="J22" i="63"/>
  <c r="D23" i="63"/>
  <c r="K23" i="63"/>
  <c r="E24" i="63"/>
  <c r="L24" i="63"/>
  <c r="F25" i="63"/>
  <c r="M25" i="63"/>
  <c r="G26" i="63"/>
  <c r="N26" i="63"/>
  <c r="R7" i="63"/>
  <c r="J42" i="138" s="1"/>
  <c r="B11" i="63"/>
  <c r="A7" i="63"/>
  <c r="C6" i="63"/>
  <c r="B6" i="63"/>
  <c r="A6" i="63"/>
  <c r="H27" i="62"/>
  <c r="I22" i="62"/>
  <c r="I23" i="62" s="1"/>
  <c r="I24" i="62" s="1"/>
  <c r="I25" i="62" s="1"/>
  <c r="I26" i="62" s="1"/>
  <c r="I27" i="62" s="1"/>
  <c r="J23" i="62"/>
  <c r="J24" i="62" s="1"/>
  <c r="J25" i="62" s="1"/>
  <c r="J26" i="62" s="1"/>
  <c r="J27" i="62" s="1"/>
  <c r="K24" i="62"/>
  <c r="L25" i="62"/>
  <c r="L26" i="62" s="1"/>
  <c r="L27" i="62" s="1"/>
  <c r="L28" i="62" s="1"/>
  <c r="L29" i="62" s="1"/>
  <c r="L30" i="62" s="1"/>
  <c r="M26" i="62"/>
  <c r="M27" i="62" s="1"/>
  <c r="N27" i="62"/>
  <c r="N28" i="62" s="1"/>
  <c r="I28" i="62"/>
  <c r="J29" i="62"/>
  <c r="K30" i="62"/>
  <c r="L31" i="62"/>
  <c r="M32" i="62"/>
  <c r="D16" i="62"/>
  <c r="C16" i="62" s="1"/>
  <c r="D17" i="62"/>
  <c r="D18" i="62" s="1"/>
  <c r="D19" i="62" s="1"/>
  <c r="E17" i="62"/>
  <c r="E18" i="62"/>
  <c r="E19" i="62" s="1"/>
  <c r="E20" i="62" s="1"/>
  <c r="E21" i="62" s="1"/>
  <c r="E22" i="62" s="1"/>
  <c r="E23" i="62" s="1"/>
  <c r="F18" i="62"/>
  <c r="F19" i="62"/>
  <c r="G19" i="62"/>
  <c r="G20" i="62"/>
  <c r="G21" i="62" s="1"/>
  <c r="G22" i="62" s="1"/>
  <c r="G23" i="62" s="1"/>
  <c r="G24" i="62" s="1"/>
  <c r="G25" i="62" s="1"/>
  <c r="H20" i="62"/>
  <c r="H21" i="62"/>
  <c r="H22" i="62" s="1"/>
  <c r="H23" i="62" s="1"/>
  <c r="H24" i="62" s="1"/>
  <c r="H25" i="62" s="1"/>
  <c r="H26" i="62" s="1"/>
  <c r="I21" i="62"/>
  <c r="J22" i="62"/>
  <c r="D23" i="62"/>
  <c r="K23" i="62"/>
  <c r="E24" i="62"/>
  <c r="L24" i="62"/>
  <c r="F25" i="62"/>
  <c r="M25" i="62"/>
  <c r="G26" i="62"/>
  <c r="N26" i="62"/>
  <c r="R7" i="62"/>
  <c r="I172" i="102" s="1"/>
  <c r="B6" i="62"/>
  <c r="N26" i="61"/>
  <c r="G26" i="61"/>
  <c r="H21" i="61"/>
  <c r="H22" i="61" s="1"/>
  <c r="H23" i="61" s="1"/>
  <c r="I22" i="61"/>
  <c r="I23" i="61" s="1"/>
  <c r="I24" i="61" s="1"/>
  <c r="I25" i="61" s="1"/>
  <c r="I26" i="61" s="1"/>
  <c r="J23" i="61"/>
  <c r="K24" i="61"/>
  <c r="K25" i="61" s="1"/>
  <c r="K26" i="61" s="1"/>
  <c r="K27" i="61" s="1"/>
  <c r="K28" i="61" s="1"/>
  <c r="K29" i="61" s="1"/>
  <c r="L25" i="61"/>
  <c r="L26" i="61" s="1"/>
  <c r="L27" i="61" s="1"/>
  <c r="L28" i="61" s="1"/>
  <c r="L29" i="61" s="1"/>
  <c r="L30" i="61" s="1"/>
  <c r="M26" i="61"/>
  <c r="M27" i="61" s="1"/>
  <c r="M28" i="61" s="1"/>
  <c r="M29" i="61" s="1"/>
  <c r="M30" i="61" s="1"/>
  <c r="M31" i="61" s="1"/>
  <c r="N27" i="61"/>
  <c r="N28" i="61" s="1"/>
  <c r="N29" i="61" s="1"/>
  <c r="N30" i="61" s="1"/>
  <c r="N31" i="61" s="1"/>
  <c r="N32" i="61" s="1"/>
  <c r="H27" i="61"/>
  <c r="I28" i="61"/>
  <c r="J29" i="61"/>
  <c r="K30" i="61"/>
  <c r="L31" i="61"/>
  <c r="M32" i="61"/>
  <c r="D16" i="61"/>
  <c r="C16" i="61" s="1"/>
  <c r="D17" i="61"/>
  <c r="D18" i="61" s="1"/>
  <c r="E17" i="61"/>
  <c r="E18" i="61"/>
  <c r="E19" i="61" s="1"/>
  <c r="E20" i="61" s="1"/>
  <c r="E21" i="61" s="1"/>
  <c r="E22" i="61" s="1"/>
  <c r="E23" i="61" s="1"/>
  <c r="F18" i="61"/>
  <c r="F19" i="61"/>
  <c r="F20" i="61" s="1"/>
  <c r="G19" i="61"/>
  <c r="G20" i="61"/>
  <c r="G21" i="61" s="1"/>
  <c r="H20" i="61"/>
  <c r="I21" i="61"/>
  <c r="J22" i="61"/>
  <c r="D23" i="61"/>
  <c r="K23" i="61"/>
  <c r="E24" i="61"/>
  <c r="L24" i="61"/>
  <c r="F25" i="61"/>
  <c r="M25" i="61"/>
  <c r="R7" i="61"/>
  <c r="F18" i="58"/>
  <c r="D17" i="58"/>
  <c r="D18" i="58" s="1"/>
  <c r="E18" i="58"/>
  <c r="E19" i="58" s="1"/>
  <c r="E20" i="58" s="1"/>
  <c r="E21" i="58" s="1"/>
  <c r="E22" i="58" s="1"/>
  <c r="E23" i="58" s="1"/>
  <c r="F19" i="58"/>
  <c r="F20" i="58" s="1"/>
  <c r="F21" i="58" s="1"/>
  <c r="F22" i="58" s="1"/>
  <c r="F23" i="58" s="1"/>
  <c r="F24" i="58" s="1"/>
  <c r="G19" i="58"/>
  <c r="G20" i="58"/>
  <c r="G21" i="58" s="1"/>
  <c r="G22" i="58" s="1"/>
  <c r="G23" i="58" s="1"/>
  <c r="G24" i="58" s="1"/>
  <c r="H20" i="58"/>
  <c r="H21" i="58"/>
  <c r="H22" i="58" s="1"/>
  <c r="H23" i="58" s="1"/>
  <c r="H24" i="58" s="1"/>
  <c r="H25" i="58" s="1"/>
  <c r="H26" i="58" s="1"/>
  <c r="I21" i="58"/>
  <c r="I22" i="58"/>
  <c r="I23" i="58" s="1"/>
  <c r="I24" i="58" s="1"/>
  <c r="I25" i="58" s="1"/>
  <c r="I26" i="58" s="1"/>
  <c r="I27" i="58" s="1"/>
  <c r="J22" i="58"/>
  <c r="D23" i="58"/>
  <c r="J23" i="58"/>
  <c r="J24" i="58" s="1"/>
  <c r="J25" i="58" s="1"/>
  <c r="J26" i="58" s="1"/>
  <c r="J27" i="58" s="1"/>
  <c r="J28" i="58" s="1"/>
  <c r="K23" i="58"/>
  <c r="E24" i="58"/>
  <c r="K24" i="58"/>
  <c r="K25" i="58" s="1"/>
  <c r="K26" i="58" s="1"/>
  <c r="K27" i="58" s="1"/>
  <c r="L24" i="58"/>
  <c r="F25" i="58"/>
  <c r="L25" i="58"/>
  <c r="M25" i="58"/>
  <c r="D16" i="58"/>
  <c r="C16" i="58" s="1"/>
  <c r="E17" i="58"/>
  <c r="G26" i="58"/>
  <c r="M26" i="58"/>
  <c r="M27" i="58" s="1"/>
  <c r="M28" i="58" s="1"/>
  <c r="M29" i="58" s="1"/>
  <c r="M30" i="58" s="1"/>
  <c r="M31" i="58" s="1"/>
  <c r="N26" i="58"/>
  <c r="H27" i="58"/>
  <c r="N27" i="58"/>
  <c r="N28" i="58" s="1"/>
  <c r="N29" i="58" s="1"/>
  <c r="N30" i="58" s="1"/>
  <c r="N31" i="58" s="1"/>
  <c r="N32" i="58" s="1"/>
  <c r="I28" i="58"/>
  <c r="J29" i="58"/>
  <c r="K30" i="58"/>
  <c r="L31" i="58"/>
  <c r="M32" i="58"/>
  <c r="R7" i="58"/>
  <c r="B11" i="58"/>
  <c r="A7" i="58"/>
  <c r="C6" i="58"/>
  <c r="B6" i="58"/>
  <c r="A6" i="58"/>
  <c r="F18" i="57"/>
  <c r="D17" i="57"/>
  <c r="E18" i="57"/>
  <c r="E19" i="57" s="1"/>
  <c r="E20" i="57" s="1"/>
  <c r="E21" i="57" s="1"/>
  <c r="E22" i="57" s="1"/>
  <c r="E23" i="57" s="1"/>
  <c r="F19" i="57"/>
  <c r="F20" i="57" s="1"/>
  <c r="F21" i="57" s="1"/>
  <c r="F22" i="57" s="1"/>
  <c r="F23" i="57" s="1"/>
  <c r="F24" i="57" s="1"/>
  <c r="G19" i="57"/>
  <c r="G20" i="57"/>
  <c r="H20" i="57"/>
  <c r="H21" i="57"/>
  <c r="H22" i="57" s="1"/>
  <c r="H23" i="57" s="1"/>
  <c r="H24" i="57" s="1"/>
  <c r="H25" i="57" s="1"/>
  <c r="H26" i="57" s="1"/>
  <c r="I21" i="57"/>
  <c r="I22" i="57"/>
  <c r="I23" i="57" s="1"/>
  <c r="I24" i="57" s="1"/>
  <c r="I25" i="57" s="1"/>
  <c r="I26" i="57" s="1"/>
  <c r="I27" i="57" s="1"/>
  <c r="J22" i="57"/>
  <c r="D23" i="57"/>
  <c r="J23" i="57"/>
  <c r="J24" i="57" s="1"/>
  <c r="J25" i="57" s="1"/>
  <c r="J26" i="57" s="1"/>
  <c r="K23" i="57"/>
  <c r="E24" i="57"/>
  <c r="K24" i="57"/>
  <c r="K25" i="57" s="1"/>
  <c r="L24" i="57"/>
  <c r="F25" i="57"/>
  <c r="L25" i="57"/>
  <c r="L26" i="57" s="1"/>
  <c r="L27" i="57" s="1"/>
  <c r="L28" i="57" s="1"/>
  <c r="L29" i="57" s="1"/>
  <c r="L30" i="57" s="1"/>
  <c r="M25" i="57"/>
  <c r="D16" i="57"/>
  <c r="C16" i="57" s="1"/>
  <c r="E17" i="57"/>
  <c r="G26" i="57"/>
  <c r="M26" i="57"/>
  <c r="M27" i="57" s="1"/>
  <c r="M28" i="57" s="1"/>
  <c r="M29" i="57" s="1"/>
  <c r="M30" i="57" s="1"/>
  <c r="M31" i="57" s="1"/>
  <c r="N26" i="57"/>
  <c r="H27" i="57"/>
  <c r="N27" i="57"/>
  <c r="N28" i="57" s="1"/>
  <c r="N29" i="57" s="1"/>
  <c r="N30" i="57" s="1"/>
  <c r="N31" i="57" s="1"/>
  <c r="N32" i="57" s="1"/>
  <c r="I28" i="57"/>
  <c r="J29" i="57"/>
  <c r="K30" i="57"/>
  <c r="L31" i="57"/>
  <c r="M32" i="57"/>
  <c r="R7" i="57"/>
  <c r="I71" i="1" s="1"/>
  <c r="Q71" i="1" s="1"/>
  <c r="B11" i="57"/>
  <c r="A7" i="57"/>
  <c r="C6" i="57"/>
  <c r="B6" i="57"/>
  <c r="A6" i="57"/>
  <c r="B11" i="55"/>
  <c r="A7" i="55"/>
  <c r="C6" i="55"/>
  <c r="B6" i="55"/>
  <c r="A6" i="55"/>
  <c r="D16" i="54"/>
  <c r="C16" i="54" s="1"/>
  <c r="D17" i="54"/>
  <c r="E17" i="54"/>
  <c r="E18" i="54"/>
  <c r="E19" i="54" s="1"/>
  <c r="E20" i="54" s="1"/>
  <c r="E21" i="54" s="1"/>
  <c r="E22" i="54" s="1"/>
  <c r="E23" i="54" s="1"/>
  <c r="F18" i="54"/>
  <c r="F19" i="54"/>
  <c r="G19" i="54"/>
  <c r="G20" i="54"/>
  <c r="G21" i="54" s="1"/>
  <c r="G22" i="54" s="1"/>
  <c r="G23" i="54" s="1"/>
  <c r="H20" i="54"/>
  <c r="H21" i="54"/>
  <c r="H22" i="54" s="1"/>
  <c r="H23" i="54" s="1"/>
  <c r="H24" i="54" s="1"/>
  <c r="H25" i="54" s="1"/>
  <c r="H26" i="54" s="1"/>
  <c r="I21" i="54"/>
  <c r="I22" i="54"/>
  <c r="I23" i="54" s="1"/>
  <c r="I24" i="54" s="1"/>
  <c r="I25" i="54" s="1"/>
  <c r="J22" i="54"/>
  <c r="D23" i="54"/>
  <c r="J23" i="54"/>
  <c r="J24" i="54" s="1"/>
  <c r="K23" i="54"/>
  <c r="E24" i="54"/>
  <c r="K24" i="54"/>
  <c r="K25" i="54" s="1"/>
  <c r="K26" i="54" s="1"/>
  <c r="K27" i="54" s="1"/>
  <c r="K28" i="54" s="1"/>
  <c r="K29" i="54" s="1"/>
  <c r="L24" i="54"/>
  <c r="F25" i="54"/>
  <c r="L25" i="54"/>
  <c r="L26" i="54" s="1"/>
  <c r="L27" i="54" s="1"/>
  <c r="L28" i="54" s="1"/>
  <c r="L29" i="54" s="1"/>
  <c r="L30" i="54" s="1"/>
  <c r="M25" i="54"/>
  <c r="G26" i="54"/>
  <c r="M26" i="54"/>
  <c r="M27" i="54" s="1"/>
  <c r="M28" i="54" s="1"/>
  <c r="N26" i="54"/>
  <c r="H27" i="54"/>
  <c r="N27" i="54"/>
  <c r="N28" i="54" s="1"/>
  <c r="N29" i="54" s="1"/>
  <c r="N30" i="54" s="1"/>
  <c r="N31" i="54" s="1"/>
  <c r="N32" i="54" s="1"/>
  <c r="I28" i="54"/>
  <c r="J29" i="54"/>
  <c r="K30" i="54"/>
  <c r="L31" i="54"/>
  <c r="M32" i="54"/>
  <c r="R7" i="54"/>
  <c r="I107" i="134" s="1"/>
  <c r="Q107" i="134" s="1"/>
  <c r="M32" i="55"/>
  <c r="L31" i="55"/>
  <c r="K30" i="55"/>
  <c r="J29" i="55"/>
  <c r="I28" i="55"/>
  <c r="N27" i="55"/>
  <c r="N28" i="55" s="1"/>
  <c r="N29" i="55" s="1"/>
  <c r="N30" i="55" s="1"/>
  <c r="N31" i="55" s="1"/>
  <c r="N32" i="55" s="1"/>
  <c r="H27" i="55"/>
  <c r="N26" i="55"/>
  <c r="M26" i="55"/>
  <c r="M27" i="55" s="1"/>
  <c r="M28" i="55" s="1"/>
  <c r="M29" i="55" s="1"/>
  <c r="M30" i="55" s="1"/>
  <c r="M31" i="55" s="1"/>
  <c r="G26" i="55"/>
  <c r="M25" i="55"/>
  <c r="L25" i="55"/>
  <c r="L26" i="55" s="1"/>
  <c r="L27" i="55" s="1"/>
  <c r="F25" i="55"/>
  <c r="L24" i="55"/>
  <c r="K24" i="55"/>
  <c r="K25" i="55" s="1"/>
  <c r="K26" i="55" s="1"/>
  <c r="K27" i="55" s="1"/>
  <c r="K28" i="55" s="1"/>
  <c r="K29" i="55" s="1"/>
  <c r="E24" i="55"/>
  <c r="K23" i="55"/>
  <c r="J23" i="55"/>
  <c r="D23" i="55"/>
  <c r="J22" i="55"/>
  <c r="I22" i="55"/>
  <c r="I23" i="55" s="1"/>
  <c r="I21" i="55"/>
  <c r="H21" i="55"/>
  <c r="H22" i="55" s="1"/>
  <c r="H23" i="55" s="1"/>
  <c r="H24" i="55" s="1"/>
  <c r="H25" i="55" s="1"/>
  <c r="H26" i="55" s="1"/>
  <c r="H20" i="55"/>
  <c r="G20" i="55"/>
  <c r="G21" i="55" s="1"/>
  <c r="G22" i="55" s="1"/>
  <c r="G23" i="55" s="1"/>
  <c r="G24" i="55" s="1"/>
  <c r="G25" i="55" s="1"/>
  <c r="G19" i="55"/>
  <c r="F19" i="55"/>
  <c r="F20" i="55" s="1"/>
  <c r="F21" i="55" s="1"/>
  <c r="F22" i="55" s="1"/>
  <c r="F23" i="55" s="1"/>
  <c r="F24" i="55" s="1"/>
  <c r="F18" i="55"/>
  <c r="E18" i="55"/>
  <c r="E19" i="55" s="1"/>
  <c r="E20" i="55" s="1"/>
  <c r="E21" i="55" s="1"/>
  <c r="E22" i="55" s="1"/>
  <c r="E23" i="55" s="1"/>
  <c r="E17" i="55"/>
  <c r="D17" i="55"/>
  <c r="D16" i="55"/>
  <c r="C16" i="55" s="1"/>
  <c r="R7" i="55"/>
  <c r="I24" i="1" s="1"/>
  <c r="X24" i="1" s="1"/>
  <c r="B11" i="54"/>
  <c r="A7" i="54"/>
  <c r="C6" i="54"/>
  <c r="B6" i="54"/>
  <c r="A6" i="54"/>
  <c r="B7" i="10"/>
  <c r="B11" i="52"/>
  <c r="B6" i="52"/>
  <c r="A7" i="52"/>
  <c r="A6" i="52"/>
  <c r="M32" i="52"/>
  <c r="L31" i="52"/>
  <c r="K30" i="52"/>
  <c r="J29" i="52"/>
  <c r="I28" i="52"/>
  <c r="N27" i="52"/>
  <c r="N28" i="52" s="1"/>
  <c r="N29" i="52" s="1"/>
  <c r="N30" i="52" s="1"/>
  <c r="N31" i="52" s="1"/>
  <c r="N32" i="52" s="1"/>
  <c r="H27" i="52"/>
  <c r="N26" i="52"/>
  <c r="M26" i="52"/>
  <c r="M27" i="52" s="1"/>
  <c r="M28" i="52" s="1"/>
  <c r="M29" i="52" s="1"/>
  <c r="M30" i="52" s="1"/>
  <c r="M31" i="52" s="1"/>
  <c r="G26" i="52"/>
  <c r="M25" i="52"/>
  <c r="L25" i="52"/>
  <c r="L26" i="52" s="1"/>
  <c r="L27" i="52" s="1"/>
  <c r="L28" i="52" s="1"/>
  <c r="F25" i="52"/>
  <c r="L24" i="52"/>
  <c r="K24" i="52"/>
  <c r="K25" i="52" s="1"/>
  <c r="K26" i="52" s="1"/>
  <c r="K27" i="52" s="1"/>
  <c r="K28" i="52" s="1"/>
  <c r="K29" i="52" s="1"/>
  <c r="E24" i="52"/>
  <c r="K23" i="52"/>
  <c r="J23" i="52"/>
  <c r="J24" i="52" s="1"/>
  <c r="J25" i="52" s="1"/>
  <c r="J26" i="52" s="1"/>
  <c r="D23" i="52"/>
  <c r="J22" i="52"/>
  <c r="I22" i="52"/>
  <c r="I23" i="52" s="1"/>
  <c r="I24" i="52" s="1"/>
  <c r="I25" i="52" s="1"/>
  <c r="I26" i="52" s="1"/>
  <c r="I27" i="52" s="1"/>
  <c r="I21" i="52"/>
  <c r="H21" i="52"/>
  <c r="H22" i="52" s="1"/>
  <c r="H23" i="52" s="1"/>
  <c r="H24" i="52" s="1"/>
  <c r="H25" i="52" s="1"/>
  <c r="H26" i="52" s="1"/>
  <c r="H20" i="52"/>
  <c r="G20" i="52"/>
  <c r="G21" i="52" s="1"/>
  <c r="G22" i="52" s="1"/>
  <c r="G23" i="52" s="1"/>
  <c r="G24" i="52" s="1"/>
  <c r="G25" i="52" s="1"/>
  <c r="G19" i="52"/>
  <c r="F19" i="52"/>
  <c r="F20" i="52" s="1"/>
  <c r="F21" i="52" s="1"/>
  <c r="F22" i="52" s="1"/>
  <c r="F23" i="52" s="1"/>
  <c r="F24" i="52" s="1"/>
  <c r="F18" i="52"/>
  <c r="E18" i="52"/>
  <c r="E17" i="52"/>
  <c r="D17" i="52"/>
  <c r="D16" i="52"/>
  <c r="C16" i="52" s="1"/>
  <c r="R7" i="52"/>
  <c r="B11" i="51"/>
  <c r="A7" i="51"/>
  <c r="C6" i="51"/>
  <c r="B6" i="51"/>
  <c r="A6" i="51"/>
  <c r="M32" i="51"/>
  <c r="L31" i="51"/>
  <c r="K30" i="51"/>
  <c r="J29" i="51"/>
  <c r="I28" i="51"/>
  <c r="N27" i="51"/>
  <c r="N28" i="51" s="1"/>
  <c r="N29" i="51" s="1"/>
  <c r="N30" i="51" s="1"/>
  <c r="N31" i="51" s="1"/>
  <c r="N32" i="51" s="1"/>
  <c r="H27" i="51"/>
  <c r="N26" i="51"/>
  <c r="M26" i="51"/>
  <c r="M27" i="51" s="1"/>
  <c r="M28" i="51" s="1"/>
  <c r="M29" i="51" s="1"/>
  <c r="M30" i="51" s="1"/>
  <c r="M31" i="51" s="1"/>
  <c r="G26" i="51"/>
  <c r="M25" i="51"/>
  <c r="L25" i="51"/>
  <c r="L26" i="51" s="1"/>
  <c r="L27" i="51" s="1"/>
  <c r="L28" i="51" s="1"/>
  <c r="L29" i="51" s="1"/>
  <c r="L30" i="51" s="1"/>
  <c r="F25" i="51"/>
  <c r="L24" i="51"/>
  <c r="K24" i="51"/>
  <c r="K25" i="51" s="1"/>
  <c r="K26" i="51" s="1"/>
  <c r="K27" i="51" s="1"/>
  <c r="K28" i="51" s="1"/>
  <c r="K29" i="51" s="1"/>
  <c r="E24" i="51"/>
  <c r="K23" i="51"/>
  <c r="J23" i="51"/>
  <c r="J24" i="51" s="1"/>
  <c r="J25" i="51" s="1"/>
  <c r="J26" i="51" s="1"/>
  <c r="J27" i="51" s="1"/>
  <c r="J28" i="51" s="1"/>
  <c r="D23" i="51"/>
  <c r="J22" i="51"/>
  <c r="I22" i="51"/>
  <c r="I23" i="51" s="1"/>
  <c r="I24" i="51" s="1"/>
  <c r="I21" i="51"/>
  <c r="H21" i="51"/>
  <c r="H22" i="51" s="1"/>
  <c r="H23" i="51" s="1"/>
  <c r="H24" i="51" s="1"/>
  <c r="H25" i="51" s="1"/>
  <c r="H26" i="51" s="1"/>
  <c r="H20" i="51"/>
  <c r="G20" i="51"/>
  <c r="G21" i="51" s="1"/>
  <c r="G22" i="51" s="1"/>
  <c r="G23" i="51" s="1"/>
  <c r="G24" i="51" s="1"/>
  <c r="G25" i="51" s="1"/>
  <c r="G19" i="51"/>
  <c r="F19" i="51"/>
  <c r="F20" i="51" s="1"/>
  <c r="F21" i="51" s="1"/>
  <c r="F22" i="51" s="1"/>
  <c r="F23" i="51" s="1"/>
  <c r="F24" i="51" s="1"/>
  <c r="F18" i="51"/>
  <c r="E18" i="51"/>
  <c r="E19" i="51" s="1"/>
  <c r="E20" i="51" s="1"/>
  <c r="E21" i="51" s="1"/>
  <c r="E22" i="51" s="1"/>
  <c r="E23" i="51" s="1"/>
  <c r="E17" i="51"/>
  <c r="D17" i="51"/>
  <c r="D16" i="51"/>
  <c r="C16" i="51" s="1"/>
  <c r="R7" i="51"/>
  <c r="I14" i="102" s="1"/>
  <c r="B11" i="50"/>
  <c r="A7" i="50"/>
  <c r="C6" i="50"/>
  <c r="B6" i="50"/>
  <c r="A6" i="50"/>
  <c r="M32" i="50"/>
  <c r="L31" i="50"/>
  <c r="K30" i="50"/>
  <c r="J29" i="50"/>
  <c r="I28" i="50"/>
  <c r="N27" i="50"/>
  <c r="H27" i="50"/>
  <c r="N26" i="50"/>
  <c r="M26" i="50"/>
  <c r="M27" i="50" s="1"/>
  <c r="M28" i="50" s="1"/>
  <c r="G26" i="50"/>
  <c r="M25" i="50"/>
  <c r="L25" i="50"/>
  <c r="L26" i="50" s="1"/>
  <c r="F25" i="50"/>
  <c r="L24" i="50"/>
  <c r="K24" i="50"/>
  <c r="K25" i="50" s="1"/>
  <c r="K26" i="50" s="1"/>
  <c r="K27" i="50" s="1"/>
  <c r="K28" i="50" s="1"/>
  <c r="K29" i="50" s="1"/>
  <c r="E24" i="50"/>
  <c r="K23" i="50"/>
  <c r="J23" i="50"/>
  <c r="J24" i="50" s="1"/>
  <c r="J25" i="50" s="1"/>
  <c r="J26" i="50" s="1"/>
  <c r="J27" i="50" s="1"/>
  <c r="J28" i="50" s="1"/>
  <c r="D23" i="50"/>
  <c r="J22" i="50"/>
  <c r="I22" i="50"/>
  <c r="I23" i="50" s="1"/>
  <c r="I24" i="50" s="1"/>
  <c r="I25" i="50" s="1"/>
  <c r="I26" i="50" s="1"/>
  <c r="I21" i="50"/>
  <c r="H21" i="50"/>
  <c r="H22" i="50" s="1"/>
  <c r="H23" i="50" s="1"/>
  <c r="H24" i="50" s="1"/>
  <c r="H25" i="50" s="1"/>
  <c r="H26" i="50" s="1"/>
  <c r="H20" i="50"/>
  <c r="G20" i="50"/>
  <c r="G21" i="50" s="1"/>
  <c r="G22" i="50" s="1"/>
  <c r="G23" i="50" s="1"/>
  <c r="G24" i="50" s="1"/>
  <c r="G25" i="50" s="1"/>
  <c r="G19" i="50"/>
  <c r="F19" i="50"/>
  <c r="F20" i="50" s="1"/>
  <c r="F21" i="50" s="1"/>
  <c r="F22" i="50" s="1"/>
  <c r="F23" i="50" s="1"/>
  <c r="F24" i="50" s="1"/>
  <c r="F18" i="50"/>
  <c r="E18" i="50"/>
  <c r="E19" i="50" s="1"/>
  <c r="E20" i="50" s="1"/>
  <c r="E21" i="50" s="1"/>
  <c r="E22" i="50" s="1"/>
  <c r="E23" i="50" s="1"/>
  <c r="E17" i="50"/>
  <c r="D17" i="50"/>
  <c r="D16" i="50"/>
  <c r="C16" i="50" s="1"/>
  <c r="R7" i="50"/>
  <c r="I21" i="49"/>
  <c r="I22" i="49"/>
  <c r="I23" i="49" s="1"/>
  <c r="L24" i="49"/>
  <c r="L25" i="49"/>
  <c r="L26" i="49" s="1"/>
  <c r="L27" i="49" s="1"/>
  <c r="L28" i="49" s="1"/>
  <c r="L29" i="49" s="1"/>
  <c r="I28" i="49"/>
  <c r="L31" i="49"/>
  <c r="R7" i="49"/>
  <c r="I97" i="134" s="1"/>
  <c r="Q97" i="134" s="1"/>
  <c r="B11" i="49"/>
  <c r="A7" i="49"/>
  <c r="C6" i="49"/>
  <c r="B6" i="49"/>
  <c r="A6" i="49"/>
  <c r="D16" i="49"/>
  <c r="C16" i="49" s="1"/>
  <c r="D17" i="49"/>
  <c r="E17" i="49"/>
  <c r="E18" i="49"/>
  <c r="E19" i="49" s="1"/>
  <c r="E20" i="49" s="1"/>
  <c r="E21" i="49" s="1"/>
  <c r="F18" i="49"/>
  <c r="F19" i="49"/>
  <c r="F20" i="49" s="1"/>
  <c r="F21" i="49" s="1"/>
  <c r="G19" i="49"/>
  <c r="G20" i="49"/>
  <c r="G21" i="49" s="1"/>
  <c r="G22" i="49" s="1"/>
  <c r="G23" i="49" s="1"/>
  <c r="G24" i="49" s="1"/>
  <c r="G25" i="49" s="1"/>
  <c r="H20" i="49"/>
  <c r="H21" i="49"/>
  <c r="H22" i="49" s="1"/>
  <c r="H23" i="49" s="1"/>
  <c r="H24" i="49" s="1"/>
  <c r="H25" i="49" s="1"/>
  <c r="H26" i="49" s="1"/>
  <c r="J22" i="49"/>
  <c r="D23" i="49"/>
  <c r="J23" i="49"/>
  <c r="J24" i="49" s="1"/>
  <c r="J25" i="49" s="1"/>
  <c r="J26" i="49" s="1"/>
  <c r="J27" i="49" s="1"/>
  <c r="J28" i="49" s="1"/>
  <c r="K23" i="49"/>
  <c r="E24" i="49"/>
  <c r="K24" i="49"/>
  <c r="K25" i="49" s="1"/>
  <c r="K26" i="49" s="1"/>
  <c r="K27" i="49" s="1"/>
  <c r="K28" i="49" s="1"/>
  <c r="K29" i="49" s="1"/>
  <c r="F25" i="49"/>
  <c r="M25" i="49"/>
  <c r="G26" i="49"/>
  <c r="M26" i="49"/>
  <c r="M27" i="49" s="1"/>
  <c r="M28" i="49" s="1"/>
  <c r="M29" i="49" s="1"/>
  <c r="M30" i="49" s="1"/>
  <c r="M31" i="49" s="1"/>
  <c r="N26" i="49"/>
  <c r="H27" i="49"/>
  <c r="N27" i="49"/>
  <c r="N28" i="49" s="1"/>
  <c r="J29" i="49"/>
  <c r="K30" i="49"/>
  <c r="M32" i="49"/>
  <c r="B11" i="48"/>
  <c r="A7" i="48"/>
  <c r="C6" i="48"/>
  <c r="B6" i="48"/>
  <c r="A6" i="48"/>
  <c r="F18" i="48"/>
  <c r="D17" i="48"/>
  <c r="E18" i="48"/>
  <c r="E19" i="48" s="1"/>
  <c r="E20" i="48" s="1"/>
  <c r="E21" i="48" s="1"/>
  <c r="E22" i="48" s="1"/>
  <c r="E23" i="48" s="1"/>
  <c r="F19" i="48"/>
  <c r="F20" i="48" s="1"/>
  <c r="F21" i="48" s="1"/>
  <c r="F22" i="48" s="1"/>
  <c r="G19" i="48"/>
  <c r="G20" i="48"/>
  <c r="G21" i="48" s="1"/>
  <c r="G22" i="48" s="1"/>
  <c r="G23" i="48" s="1"/>
  <c r="G24" i="48" s="1"/>
  <c r="H20" i="48"/>
  <c r="H21" i="48"/>
  <c r="H22" i="48" s="1"/>
  <c r="H23" i="48" s="1"/>
  <c r="H24" i="48" s="1"/>
  <c r="H25" i="48" s="1"/>
  <c r="H26" i="48" s="1"/>
  <c r="I21" i="48"/>
  <c r="I22" i="48"/>
  <c r="I23" i="48" s="1"/>
  <c r="I24" i="48" s="1"/>
  <c r="I25" i="48" s="1"/>
  <c r="I26" i="48" s="1"/>
  <c r="I27" i="48" s="1"/>
  <c r="J22" i="48"/>
  <c r="D23" i="48"/>
  <c r="J23" i="48"/>
  <c r="J24" i="48" s="1"/>
  <c r="K23" i="48"/>
  <c r="E24" i="48"/>
  <c r="K24" i="48"/>
  <c r="K25" i="48" s="1"/>
  <c r="K26" i="48" s="1"/>
  <c r="K27" i="48" s="1"/>
  <c r="K28" i="48" s="1"/>
  <c r="K29" i="48" s="1"/>
  <c r="L24" i="48"/>
  <c r="F25" i="48"/>
  <c r="L25" i="48"/>
  <c r="L26" i="48" s="1"/>
  <c r="L27" i="48" s="1"/>
  <c r="L28" i="48" s="1"/>
  <c r="L29" i="48" s="1"/>
  <c r="L30" i="48" s="1"/>
  <c r="M25" i="48"/>
  <c r="D16" i="48"/>
  <c r="C16" i="48" s="1"/>
  <c r="E17" i="48"/>
  <c r="G26" i="48"/>
  <c r="M26" i="48"/>
  <c r="M27" i="48" s="1"/>
  <c r="M28" i="48" s="1"/>
  <c r="N26" i="48"/>
  <c r="H27" i="48"/>
  <c r="N27" i="48"/>
  <c r="N28" i="48" s="1"/>
  <c r="N29" i="48" s="1"/>
  <c r="N30" i="48" s="1"/>
  <c r="N31" i="48" s="1"/>
  <c r="N32" i="48" s="1"/>
  <c r="I28" i="48"/>
  <c r="J29" i="48"/>
  <c r="K30" i="48"/>
  <c r="L31" i="48"/>
  <c r="M32" i="48"/>
  <c r="R7" i="48"/>
  <c r="L24" i="45"/>
  <c r="E24" i="45"/>
  <c r="F19" i="45"/>
  <c r="F20" i="45" s="1"/>
  <c r="F21" i="45" s="1"/>
  <c r="F22" i="45" s="1"/>
  <c r="F23" i="45" s="1"/>
  <c r="F24" i="45" s="1"/>
  <c r="G20" i="45"/>
  <c r="G21" i="45" s="1"/>
  <c r="G22" i="45" s="1"/>
  <c r="G23" i="45" s="1"/>
  <c r="G24" i="45" s="1"/>
  <c r="G25" i="45" s="1"/>
  <c r="H21" i="45"/>
  <c r="H22" i="45" s="1"/>
  <c r="I22" i="45"/>
  <c r="I23" i="45" s="1"/>
  <c r="I24" i="45" s="1"/>
  <c r="I25" i="45" s="1"/>
  <c r="I26" i="45" s="1"/>
  <c r="I27" i="45" s="1"/>
  <c r="J23" i="45"/>
  <c r="J24" i="45" s="1"/>
  <c r="J25" i="45" s="1"/>
  <c r="K24" i="45"/>
  <c r="K25" i="45" s="1"/>
  <c r="K26" i="45" s="1"/>
  <c r="K27" i="45" s="1"/>
  <c r="L25" i="45"/>
  <c r="L26" i="45" s="1"/>
  <c r="L27" i="45" s="1"/>
  <c r="M25" i="45"/>
  <c r="F25" i="45"/>
  <c r="M26" i="45"/>
  <c r="M27" i="45" s="1"/>
  <c r="N26" i="45"/>
  <c r="G26" i="45"/>
  <c r="N27" i="45"/>
  <c r="N28" i="45" s="1"/>
  <c r="N29" i="45" s="1"/>
  <c r="N30" i="45" s="1"/>
  <c r="N31" i="45" s="1"/>
  <c r="N32" i="45" s="1"/>
  <c r="H27" i="45"/>
  <c r="I28" i="45"/>
  <c r="J29" i="45"/>
  <c r="K30" i="45"/>
  <c r="L31" i="45"/>
  <c r="M32" i="45"/>
  <c r="D16" i="45"/>
  <c r="C16" i="45" s="1"/>
  <c r="D17" i="45"/>
  <c r="E17" i="45"/>
  <c r="E18" i="45"/>
  <c r="E19" i="45" s="1"/>
  <c r="F18" i="45"/>
  <c r="G19" i="45"/>
  <c r="H20" i="45"/>
  <c r="I21" i="45"/>
  <c r="J22" i="45"/>
  <c r="D23" i="45"/>
  <c r="K23" i="45"/>
  <c r="B11" i="45"/>
  <c r="A7" i="45"/>
  <c r="C6" i="45"/>
  <c r="B6" i="45"/>
  <c r="A6" i="45"/>
  <c r="H27" i="44"/>
  <c r="I22" i="44"/>
  <c r="I23" i="44" s="1"/>
  <c r="I24" i="44" s="1"/>
  <c r="I25" i="44" s="1"/>
  <c r="I26" i="44" s="1"/>
  <c r="I27" i="44" s="1"/>
  <c r="J23" i="44"/>
  <c r="J24" i="44" s="1"/>
  <c r="J25" i="44" s="1"/>
  <c r="J26" i="44" s="1"/>
  <c r="J27" i="44" s="1"/>
  <c r="J28" i="44" s="1"/>
  <c r="K24" i="44"/>
  <c r="K25" i="44" s="1"/>
  <c r="K26" i="44" s="1"/>
  <c r="K27" i="44" s="1"/>
  <c r="K28" i="44" s="1"/>
  <c r="K29" i="44" s="1"/>
  <c r="L25" i="44"/>
  <c r="L26" i="44" s="1"/>
  <c r="L27" i="44" s="1"/>
  <c r="L28" i="44" s="1"/>
  <c r="L29" i="44" s="1"/>
  <c r="L30" i="44" s="1"/>
  <c r="M26" i="44"/>
  <c r="M27" i="44" s="1"/>
  <c r="M28" i="44" s="1"/>
  <c r="M29" i="44" s="1"/>
  <c r="M30" i="44" s="1"/>
  <c r="M31" i="44" s="1"/>
  <c r="N27" i="44"/>
  <c r="N28" i="44" s="1"/>
  <c r="N29" i="44" s="1"/>
  <c r="N30" i="44" s="1"/>
  <c r="N31" i="44" s="1"/>
  <c r="N32" i="44" s="1"/>
  <c r="I28" i="44"/>
  <c r="J29" i="44"/>
  <c r="K30" i="44"/>
  <c r="L31" i="44"/>
  <c r="M32" i="44"/>
  <c r="D16" i="44"/>
  <c r="C16" i="44" s="1"/>
  <c r="D17" i="44"/>
  <c r="E17" i="44"/>
  <c r="E18" i="44"/>
  <c r="E19" i="44" s="1"/>
  <c r="E20" i="44" s="1"/>
  <c r="E21" i="44" s="1"/>
  <c r="E22" i="44" s="1"/>
  <c r="E23" i="44" s="1"/>
  <c r="F18" i="44"/>
  <c r="F19" i="44"/>
  <c r="F20" i="44" s="1"/>
  <c r="F21" i="44" s="1"/>
  <c r="F22" i="44" s="1"/>
  <c r="F23" i="44" s="1"/>
  <c r="F24" i="44" s="1"/>
  <c r="G19" i="44"/>
  <c r="G20" i="44"/>
  <c r="H20" i="44"/>
  <c r="H21" i="44"/>
  <c r="H22" i="44" s="1"/>
  <c r="H23" i="44" s="1"/>
  <c r="H24" i="44" s="1"/>
  <c r="H25" i="44" s="1"/>
  <c r="H26" i="44" s="1"/>
  <c r="I21" i="44"/>
  <c r="J22" i="44"/>
  <c r="D23" i="44"/>
  <c r="K23" i="44"/>
  <c r="E24" i="44"/>
  <c r="L24" i="44"/>
  <c r="F25" i="44"/>
  <c r="M25" i="44"/>
  <c r="G26" i="44"/>
  <c r="N26" i="44"/>
  <c r="R7" i="44"/>
  <c r="B11" i="44"/>
  <c r="A7" i="44"/>
  <c r="B6" i="44"/>
  <c r="A6" i="44"/>
  <c r="B6" i="43"/>
  <c r="D16" i="43"/>
  <c r="C16" i="43" s="1"/>
  <c r="D17" i="43"/>
  <c r="D18" i="43" s="1"/>
  <c r="D19" i="43" s="1"/>
  <c r="E17" i="43"/>
  <c r="E18" i="43"/>
  <c r="E19" i="43" s="1"/>
  <c r="E20" i="43" s="1"/>
  <c r="E21" i="43" s="1"/>
  <c r="E22" i="43" s="1"/>
  <c r="E23" i="43" s="1"/>
  <c r="F18" i="43"/>
  <c r="F19" i="43"/>
  <c r="F20" i="43" s="1"/>
  <c r="F21" i="43" s="1"/>
  <c r="F22" i="43" s="1"/>
  <c r="F23" i="43" s="1"/>
  <c r="F24" i="43" s="1"/>
  <c r="G19" i="43"/>
  <c r="G20" i="43"/>
  <c r="G21" i="43" s="1"/>
  <c r="G22" i="43" s="1"/>
  <c r="H20" i="43"/>
  <c r="H21" i="43"/>
  <c r="H22" i="43" s="1"/>
  <c r="H23" i="43" s="1"/>
  <c r="H24" i="43" s="1"/>
  <c r="H25" i="43" s="1"/>
  <c r="H26" i="43" s="1"/>
  <c r="I21" i="43"/>
  <c r="I22" i="43"/>
  <c r="I23" i="43" s="1"/>
  <c r="J22" i="43"/>
  <c r="D23" i="43"/>
  <c r="J23" i="43"/>
  <c r="J24" i="43" s="1"/>
  <c r="J25" i="43" s="1"/>
  <c r="J26" i="43" s="1"/>
  <c r="J27" i="43" s="1"/>
  <c r="J28" i="43" s="1"/>
  <c r="K23" i="43"/>
  <c r="E24" i="43"/>
  <c r="K24" i="43"/>
  <c r="L24" i="43"/>
  <c r="F25" i="43"/>
  <c r="L25" i="43"/>
  <c r="L26" i="43" s="1"/>
  <c r="L27" i="43" s="1"/>
  <c r="L28" i="43" s="1"/>
  <c r="L29" i="43" s="1"/>
  <c r="L30" i="43" s="1"/>
  <c r="M25" i="43"/>
  <c r="G26" i="43"/>
  <c r="M26" i="43"/>
  <c r="M27" i="43" s="1"/>
  <c r="M28" i="43" s="1"/>
  <c r="N26" i="43"/>
  <c r="H27" i="43"/>
  <c r="N27" i="43"/>
  <c r="N28" i="43" s="1"/>
  <c r="N29" i="43" s="1"/>
  <c r="N30" i="43" s="1"/>
  <c r="N31" i="43" s="1"/>
  <c r="N32" i="43" s="1"/>
  <c r="I28" i="43"/>
  <c r="J29" i="43"/>
  <c r="K30" i="43"/>
  <c r="L31" i="43"/>
  <c r="M32" i="43"/>
  <c r="R7" i="43"/>
  <c r="J140" i="138" s="1"/>
  <c r="R140" i="138" s="1"/>
  <c r="H20" i="42"/>
  <c r="D17" i="42"/>
  <c r="E18" i="42"/>
  <c r="E19" i="42" s="1"/>
  <c r="E20" i="42" s="1"/>
  <c r="E21" i="42" s="1"/>
  <c r="E22" i="42" s="1"/>
  <c r="F19" i="42"/>
  <c r="F20" i="42" s="1"/>
  <c r="F21" i="42" s="1"/>
  <c r="F22" i="42" s="1"/>
  <c r="F23" i="42" s="1"/>
  <c r="F24" i="42" s="1"/>
  <c r="G20" i="42"/>
  <c r="G21" i="42" s="1"/>
  <c r="G22" i="42" s="1"/>
  <c r="G23" i="42" s="1"/>
  <c r="G24" i="42" s="1"/>
  <c r="G25" i="42" s="1"/>
  <c r="H21" i="42"/>
  <c r="H22" i="42" s="1"/>
  <c r="H23" i="42" s="1"/>
  <c r="H24" i="42" s="1"/>
  <c r="H25" i="42" s="1"/>
  <c r="H26" i="42" s="1"/>
  <c r="I21" i="42"/>
  <c r="J22" i="42"/>
  <c r="I22" i="42"/>
  <c r="I23" i="42" s="1"/>
  <c r="I24" i="42" s="1"/>
  <c r="J23" i="42"/>
  <c r="J24" i="42" s="1"/>
  <c r="J25" i="42" s="1"/>
  <c r="J26" i="42" s="1"/>
  <c r="J27" i="42" s="1"/>
  <c r="J28" i="42" s="1"/>
  <c r="K23" i="42"/>
  <c r="D23" i="42"/>
  <c r="K24" i="42"/>
  <c r="K25" i="42" s="1"/>
  <c r="L24" i="42"/>
  <c r="E24" i="42"/>
  <c r="L25" i="42"/>
  <c r="L26" i="42" s="1"/>
  <c r="L27" i="42" s="1"/>
  <c r="L28" i="42" s="1"/>
  <c r="F25" i="42"/>
  <c r="M25" i="42"/>
  <c r="G26" i="42"/>
  <c r="M26" i="42"/>
  <c r="M27" i="42" s="1"/>
  <c r="M28" i="42" s="1"/>
  <c r="M29" i="42" s="1"/>
  <c r="M30" i="42" s="1"/>
  <c r="N26" i="42"/>
  <c r="H27" i="42"/>
  <c r="N27" i="42"/>
  <c r="N28" i="42" s="1"/>
  <c r="N29" i="42" s="1"/>
  <c r="N30" i="42" s="1"/>
  <c r="N31" i="42" s="1"/>
  <c r="N32" i="42" s="1"/>
  <c r="I28" i="42"/>
  <c r="J29" i="42"/>
  <c r="K30" i="42"/>
  <c r="L31" i="42"/>
  <c r="D16" i="42"/>
  <c r="C16" i="42" s="1"/>
  <c r="E17" i="42"/>
  <c r="F18" i="42"/>
  <c r="G19" i="42"/>
  <c r="M32" i="42"/>
  <c r="R7" i="42"/>
  <c r="I126" i="134" s="1"/>
  <c r="Q126" i="134" s="1"/>
  <c r="B11" i="42"/>
  <c r="A7" i="42"/>
  <c r="C6" i="42"/>
  <c r="B6" i="42"/>
  <c r="A6" i="42"/>
  <c r="D16" i="41"/>
  <c r="D17" i="41"/>
  <c r="E17" i="41"/>
  <c r="E18" i="41"/>
  <c r="E19" i="41" s="1"/>
  <c r="E20" i="41" s="1"/>
  <c r="E21" i="41" s="1"/>
  <c r="E22" i="41" s="1"/>
  <c r="E23" i="41" s="1"/>
  <c r="F18" i="41"/>
  <c r="F19" i="41"/>
  <c r="F20" i="41" s="1"/>
  <c r="F21" i="41" s="1"/>
  <c r="F22" i="41" s="1"/>
  <c r="F23" i="41" s="1"/>
  <c r="F24" i="41" s="1"/>
  <c r="G19" i="41"/>
  <c r="G20" i="41"/>
  <c r="G21" i="41" s="1"/>
  <c r="G22" i="41" s="1"/>
  <c r="G23" i="41" s="1"/>
  <c r="G24" i="41" s="1"/>
  <c r="G25" i="41" s="1"/>
  <c r="H20" i="41"/>
  <c r="H21" i="41"/>
  <c r="H22" i="41" s="1"/>
  <c r="H23" i="41" s="1"/>
  <c r="H24" i="41" s="1"/>
  <c r="H25" i="41" s="1"/>
  <c r="H26" i="41" s="1"/>
  <c r="I21" i="41"/>
  <c r="I22" i="41"/>
  <c r="I23" i="41" s="1"/>
  <c r="I24" i="41" s="1"/>
  <c r="I25" i="41" s="1"/>
  <c r="I26" i="41" s="1"/>
  <c r="I27" i="41" s="1"/>
  <c r="J22" i="41"/>
  <c r="D23" i="41"/>
  <c r="J23" i="41"/>
  <c r="J24" i="41" s="1"/>
  <c r="J25" i="41" s="1"/>
  <c r="J26" i="41" s="1"/>
  <c r="J27" i="41" s="1"/>
  <c r="J28" i="41" s="1"/>
  <c r="K23" i="41"/>
  <c r="E24" i="41"/>
  <c r="K24" i="41"/>
  <c r="K25" i="41" s="1"/>
  <c r="K26" i="41" s="1"/>
  <c r="K27" i="41" s="1"/>
  <c r="K28" i="41" s="1"/>
  <c r="K29" i="41" s="1"/>
  <c r="L24" i="41"/>
  <c r="F25" i="41"/>
  <c r="L25" i="41"/>
  <c r="L26" i="41" s="1"/>
  <c r="L27" i="41" s="1"/>
  <c r="L28" i="41" s="1"/>
  <c r="L29" i="41" s="1"/>
  <c r="L30" i="41" s="1"/>
  <c r="M25" i="41"/>
  <c r="G26" i="41"/>
  <c r="M26" i="41"/>
  <c r="M27" i="41" s="1"/>
  <c r="M28" i="41" s="1"/>
  <c r="M29" i="41" s="1"/>
  <c r="M30" i="41" s="1"/>
  <c r="M31" i="41" s="1"/>
  <c r="N26" i="41"/>
  <c r="H27" i="41"/>
  <c r="N27" i="41"/>
  <c r="N28" i="41" s="1"/>
  <c r="N29" i="41" s="1"/>
  <c r="N30" i="41" s="1"/>
  <c r="N31" i="41" s="1"/>
  <c r="N32" i="41" s="1"/>
  <c r="I28" i="41"/>
  <c r="J29" i="41"/>
  <c r="K30" i="41"/>
  <c r="L31" i="41"/>
  <c r="M32" i="41"/>
  <c r="A6" i="41"/>
  <c r="B11" i="41"/>
  <c r="A7" i="41"/>
  <c r="C6" i="41"/>
  <c r="B6" i="41"/>
  <c r="D16" i="40"/>
  <c r="C16" i="40" s="1"/>
  <c r="D17" i="40"/>
  <c r="D18" i="40" s="1"/>
  <c r="E17" i="40"/>
  <c r="E18" i="40"/>
  <c r="E19" i="40" s="1"/>
  <c r="E20" i="40" s="1"/>
  <c r="E21" i="40" s="1"/>
  <c r="E22" i="40" s="1"/>
  <c r="E23" i="40" s="1"/>
  <c r="F18" i="40"/>
  <c r="F19" i="40"/>
  <c r="F20" i="40" s="1"/>
  <c r="F21" i="40" s="1"/>
  <c r="F22" i="40" s="1"/>
  <c r="F23" i="40" s="1"/>
  <c r="F24" i="40" s="1"/>
  <c r="G19" i="40"/>
  <c r="G20" i="40"/>
  <c r="G21" i="40" s="1"/>
  <c r="G22" i="40" s="1"/>
  <c r="G23" i="40" s="1"/>
  <c r="G24" i="40" s="1"/>
  <c r="G25" i="40" s="1"/>
  <c r="H20" i="40"/>
  <c r="H21" i="40"/>
  <c r="H22" i="40" s="1"/>
  <c r="H23" i="40" s="1"/>
  <c r="H24" i="40" s="1"/>
  <c r="H25" i="40" s="1"/>
  <c r="I21" i="40"/>
  <c r="I22" i="40"/>
  <c r="I23" i="40" s="1"/>
  <c r="I24" i="40" s="1"/>
  <c r="I25" i="40" s="1"/>
  <c r="I26" i="40" s="1"/>
  <c r="J22" i="40"/>
  <c r="D23" i="40"/>
  <c r="J23" i="40"/>
  <c r="J24" i="40" s="1"/>
  <c r="J25" i="40" s="1"/>
  <c r="J26" i="40" s="1"/>
  <c r="J27" i="40" s="1"/>
  <c r="J28" i="40" s="1"/>
  <c r="K23" i="40"/>
  <c r="E24" i="40"/>
  <c r="K24" i="40"/>
  <c r="K25" i="40" s="1"/>
  <c r="K26" i="40" s="1"/>
  <c r="K27" i="40" s="1"/>
  <c r="K28" i="40" s="1"/>
  <c r="K29" i="40" s="1"/>
  <c r="L24" i="40"/>
  <c r="F25" i="40"/>
  <c r="L25" i="40"/>
  <c r="L26" i="40" s="1"/>
  <c r="L27" i="40" s="1"/>
  <c r="L28" i="40" s="1"/>
  <c r="M25" i="40"/>
  <c r="G26" i="40"/>
  <c r="M26" i="40"/>
  <c r="M27" i="40" s="1"/>
  <c r="M28" i="40" s="1"/>
  <c r="M29" i="40" s="1"/>
  <c r="M30" i="40" s="1"/>
  <c r="M31" i="40" s="1"/>
  <c r="N26" i="40"/>
  <c r="H27" i="40"/>
  <c r="N27" i="40"/>
  <c r="N28" i="40" s="1"/>
  <c r="N29" i="40" s="1"/>
  <c r="N30" i="40" s="1"/>
  <c r="N31" i="40" s="1"/>
  <c r="N32" i="40" s="1"/>
  <c r="I28" i="40"/>
  <c r="J29" i="40"/>
  <c r="K30" i="40"/>
  <c r="L31" i="40"/>
  <c r="M32" i="40"/>
  <c r="R7" i="40"/>
  <c r="I37" i="1" s="1"/>
  <c r="Q37" i="1" s="1"/>
  <c r="B11" i="40"/>
  <c r="A7" i="40"/>
  <c r="C6" i="40"/>
  <c r="B6" i="40"/>
  <c r="A6" i="40"/>
  <c r="D16" i="39"/>
  <c r="C16" i="39" s="1"/>
  <c r="D17" i="39"/>
  <c r="D18" i="39" s="1"/>
  <c r="E17" i="39"/>
  <c r="E18" i="39"/>
  <c r="F18" i="39"/>
  <c r="F19" i="39"/>
  <c r="F20" i="39" s="1"/>
  <c r="G19" i="39"/>
  <c r="G20" i="39"/>
  <c r="G21" i="39" s="1"/>
  <c r="G22" i="39" s="1"/>
  <c r="G23" i="39" s="1"/>
  <c r="G24" i="39" s="1"/>
  <c r="G25" i="39" s="1"/>
  <c r="H20" i="39"/>
  <c r="H21" i="39"/>
  <c r="H22" i="39" s="1"/>
  <c r="H23" i="39" s="1"/>
  <c r="H24" i="39" s="1"/>
  <c r="H25" i="39" s="1"/>
  <c r="H26" i="39" s="1"/>
  <c r="I21" i="39"/>
  <c r="I22" i="39"/>
  <c r="I23" i="39" s="1"/>
  <c r="I24" i="39" s="1"/>
  <c r="I25" i="39" s="1"/>
  <c r="I26" i="39" s="1"/>
  <c r="I27" i="39" s="1"/>
  <c r="J22" i="39"/>
  <c r="D23" i="39"/>
  <c r="J23" i="39"/>
  <c r="J24" i="39" s="1"/>
  <c r="J25" i="39" s="1"/>
  <c r="J26" i="39" s="1"/>
  <c r="J27" i="39" s="1"/>
  <c r="J28" i="39" s="1"/>
  <c r="K23" i="39"/>
  <c r="E24" i="39"/>
  <c r="K24" i="39"/>
  <c r="K25" i="39" s="1"/>
  <c r="K26" i="39" s="1"/>
  <c r="K27" i="39" s="1"/>
  <c r="K28" i="39" s="1"/>
  <c r="K29" i="39" s="1"/>
  <c r="L24" i="39"/>
  <c r="F25" i="39"/>
  <c r="L25" i="39"/>
  <c r="L26" i="39" s="1"/>
  <c r="L27" i="39" s="1"/>
  <c r="L28" i="39" s="1"/>
  <c r="L29" i="39" s="1"/>
  <c r="L30" i="39" s="1"/>
  <c r="M25" i="39"/>
  <c r="G26" i="39"/>
  <c r="M26" i="39"/>
  <c r="M27" i="39" s="1"/>
  <c r="N26" i="39"/>
  <c r="H27" i="39"/>
  <c r="N27" i="39"/>
  <c r="N28" i="39" s="1"/>
  <c r="N29" i="39" s="1"/>
  <c r="N30" i="39" s="1"/>
  <c r="N31" i="39" s="1"/>
  <c r="N32" i="39" s="1"/>
  <c r="I28" i="39"/>
  <c r="J29" i="39"/>
  <c r="K30" i="39"/>
  <c r="L31" i="39"/>
  <c r="M32" i="39"/>
  <c r="R7" i="39"/>
  <c r="I35" i="1" s="1"/>
  <c r="Q35" i="1" s="1"/>
  <c r="B11" i="39"/>
  <c r="A7" i="39"/>
  <c r="C6" i="39"/>
  <c r="B6" i="39"/>
  <c r="A6" i="39"/>
  <c r="B11" i="38"/>
  <c r="A7" i="38"/>
  <c r="C6" i="38"/>
  <c r="B6" i="38"/>
  <c r="A6" i="38"/>
  <c r="M32" i="38"/>
  <c r="L31" i="38"/>
  <c r="K30" i="38"/>
  <c r="J29" i="38"/>
  <c r="I28" i="38"/>
  <c r="N27" i="38"/>
  <c r="N28" i="38" s="1"/>
  <c r="N29" i="38" s="1"/>
  <c r="N30" i="38" s="1"/>
  <c r="N31" i="38" s="1"/>
  <c r="N32" i="38" s="1"/>
  <c r="H27" i="38"/>
  <c r="N26" i="38"/>
  <c r="M26" i="38"/>
  <c r="M27" i="38" s="1"/>
  <c r="M28" i="38" s="1"/>
  <c r="M29" i="38" s="1"/>
  <c r="M30" i="38" s="1"/>
  <c r="M31" i="38" s="1"/>
  <c r="G26" i="38"/>
  <c r="M25" i="38"/>
  <c r="L25" i="38"/>
  <c r="L26" i="38" s="1"/>
  <c r="L27" i="38" s="1"/>
  <c r="L28" i="38" s="1"/>
  <c r="L29" i="38" s="1"/>
  <c r="L30" i="38" s="1"/>
  <c r="F25" i="38"/>
  <c r="L24" i="38"/>
  <c r="K24" i="38"/>
  <c r="K25" i="38" s="1"/>
  <c r="K26" i="38" s="1"/>
  <c r="K27" i="38" s="1"/>
  <c r="K28" i="38" s="1"/>
  <c r="E24" i="38"/>
  <c r="K23" i="38"/>
  <c r="J23" i="38"/>
  <c r="J24" i="38" s="1"/>
  <c r="J25" i="38" s="1"/>
  <c r="D23" i="38"/>
  <c r="J22" i="38"/>
  <c r="I22" i="38"/>
  <c r="I23" i="38" s="1"/>
  <c r="I24" i="38" s="1"/>
  <c r="I25" i="38" s="1"/>
  <c r="I26" i="38" s="1"/>
  <c r="I27" i="38" s="1"/>
  <c r="I21" i="38"/>
  <c r="H21" i="38"/>
  <c r="H22" i="38" s="1"/>
  <c r="H23" i="38" s="1"/>
  <c r="H24" i="38" s="1"/>
  <c r="H25" i="38" s="1"/>
  <c r="H26" i="38" s="1"/>
  <c r="H20" i="38"/>
  <c r="G20" i="38"/>
  <c r="G21" i="38" s="1"/>
  <c r="G22" i="38" s="1"/>
  <c r="G23" i="38" s="1"/>
  <c r="G24" i="38" s="1"/>
  <c r="G25" i="38" s="1"/>
  <c r="G19" i="38"/>
  <c r="F19" i="38"/>
  <c r="F20" i="38" s="1"/>
  <c r="F21" i="38" s="1"/>
  <c r="F22" i="38" s="1"/>
  <c r="F23" i="38" s="1"/>
  <c r="F24" i="38" s="1"/>
  <c r="F18" i="38"/>
  <c r="E18" i="38"/>
  <c r="E19" i="38" s="1"/>
  <c r="E20" i="38" s="1"/>
  <c r="E21" i="38" s="1"/>
  <c r="E22" i="38" s="1"/>
  <c r="E23" i="38" s="1"/>
  <c r="E17" i="38"/>
  <c r="D17" i="38"/>
  <c r="D18" i="38" s="1"/>
  <c r="D19" i="38" s="1"/>
  <c r="D16" i="38"/>
  <c r="C16" i="38" s="1"/>
  <c r="B11" i="37"/>
  <c r="A7" i="37"/>
  <c r="C6" i="37"/>
  <c r="B6" i="37"/>
  <c r="A6" i="37"/>
  <c r="M32" i="37"/>
  <c r="L31" i="37"/>
  <c r="K30" i="37"/>
  <c r="J29" i="37"/>
  <c r="I28" i="37"/>
  <c r="N27" i="37"/>
  <c r="N28" i="37" s="1"/>
  <c r="N29" i="37" s="1"/>
  <c r="N30" i="37" s="1"/>
  <c r="H27" i="37"/>
  <c r="N26" i="37"/>
  <c r="M26" i="37"/>
  <c r="M27" i="37" s="1"/>
  <c r="M28" i="37" s="1"/>
  <c r="M29" i="37" s="1"/>
  <c r="M30" i="37" s="1"/>
  <c r="G26" i="37"/>
  <c r="M25" i="37"/>
  <c r="L25" i="37"/>
  <c r="L26" i="37" s="1"/>
  <c r="L27" i="37" s="1"/>
  <c r="L28" i="37" s="1"/>
  <c r="L29" i="37" s="1"/>
  <c r="L30" i="37" s="1"/>
  <c r="F25" i="37"/>
  <c r="L24" i="37"/>
  <c r="K24" i="37"/>
  <c r="K25" i="37" s="1"/>
  <c r="E24" i="37"/>
  <c r="K23" i="37"/>
  <c r="J23" i="37"/>
  <c r="J24" i="37" s="1"/>
  <c r="J25" i="37" s="1"/>
  <c r="J26" i="37" s="1"/>
  <c r="J27" i="37" s="1"/>
  <c r="J28" i="37" s="1"/>
  <c r="D23" i="37"/>
  <c r="J22" i="37"/>
  <c r="I22" i="37"/>
  <c r="I23" i="37" s="1"/>
  <c r="I24" i="37" s="1"/>
  <c r="I25" i="37" s="1"/>
  <c r="I26" i="37" s="1"/>
  <c r="I27" i="37" s="1"/>
  <c r="I21" i="37"/>
  <c r="H21" i="37"/>
  <c r="H22" i="37" s="1"/>
  <c r="H23" i="37" s="1"/>
  <c r="H24" i="37" s="1"/>
  <c r="H25" i="37" s="1"/>
  <c r="H26" i="37" s="1"/>
  <c r="H20" i="37"/>
  <c r="G20" i="37"/>
  <c r="G21" i="37" s="1"/>
  <c r="G22" i="37" s="1"/>
  <c r="G23" i="37" s="1"/>
  <c r="G24" i="37" s="1"/>
  <c r="G25" i="37" s="1"/>
  <c r="G19" i="37"/>
  <c r="F19" i="37"/>
  <c r="F20" i="37" s="1"/>
  <c r="F21" i="37" s="1"/>
  <c r="F22" i="37" s="1"/>
  <c r="F23" i="37" s="1"/>
  <c r="F24" i="37" s="1"/>
  <c r="F18" i="37"/>
  <c r="E18" i="37"/>
  <c r="E19" i="37" s="1"/>
  <c r="E20" i="37" s="1"/>
  <c r="E21" i="37" s="1"/>
  <c r="E22" i="37" s="1"/>
  <c r="E23" i="37" s="1"/>
  <c r="E17" i="37"/>
  <c r="D17" i="37"/>
  <c r="D16" i="37"/>
  <c r="C16" i="37" s="1"/>
  <c r="R7" i="37"/>
  <c r="I33" i="1" s="1"/>
  <c r="Q33" i="1" s="1"/>
  <c r="B11" i="35"/>
  <c r="A7" i="35"/>
  <c r="C6" i="35"/>
  <c r="B6" i="35"/>
  <c r="A6" i="35"/>
  <c r="R7" i="35"/>
  <c r="I117" i="134" s="1"/>
  <c r="Q117" i="134" s="1"/>
  <c r="D16" i="35"/>
  <c r="C16" i="35" s="1"/>
  <c r="D17" i="35"/>
  <c r="E17" i="35"/>
  <c r="E18" i="35"/>
  <c r="E19" i="35" s="1"/>
  <c r="E20" i="35" s="1"/>
  <c r="E21" i="35" s="1"/>
  <c r="E22" i="35" s="1"/>
  <c r="E23" i="35" s="1"/>
  <c r="F18" i="35"/>
  <c r="F19" i="35"/>
  <c r="F20" i="35" s="1"/>
  <c r="F21" i="35" s="1"/>
  <c r="F22" i="35" s="1"/>
  <c r="F23" i="35" s="1"/>
  <c r="F24" i="35" s="1"/>
  <c r="G19" i="35"/>
  <c r="G20" i="35"/>
  <c r="G21" i="35" s="1"/>
  <c r="G22" i="35" s="1"/>
  <c r="G23" i="35" s="1"/>
  <c r="G24" i="35" s="1"/>
  <c r="G25" i="35" s="1"/>
  <c r="H20" i="35"/>
  <c r="H21" i="35"/>
  <c r="H22" i="35" s="1"/>
  <c r="H23" i="35" s="1"/>
  <c r="H24" i="35" s="1"/>
  <c r="H25" i="35" s="1"/>
  <c r="H26" i="35" s="1"/>
  <c r="I21" i="35"/>
  <c r="I22" i="35"/>
  <c r="I23" i="35" s="1"/>
  <c r="I24" i="35" s="1"/>
  <c r="I25" i="35" s="1"/>
  <c r="I26" i="35" s="1"/>
  <c r="I27" i="35" s="1"/>
  <c r="J22" i="35"/>
  <c r="D23" i="35"/>
  <c r="J23" i="35"/>
  <c r="J24" i="35" s="1"/>
  <c r="J25" i="35" s="1"/>
  <c r="J26" i="35" s="1"/>
  <c r="J27" i="35" s="1"/>
  <c r="J28" i="35" s="1"/>
  <c r="K23" i="35"/>
  <c r="E24" i="35"/>
  <c r="K24" i="35"/>
  <c r="L24" i="35"/>
  <c r="F25" i="35"/>
  <c r="L25" i="35"/>
  <c r="M25" i="35"/>
  <c r="G26" i="35"/>
  <c r="M26" i="35"/>
  <c r="M27" i="35" s="1"/>
  <c r="M28" i="35" s="1"/>
  <c r="M29" i="35" s="1"/>
  <c r="M30" i="35" s="1"/>
  <c r="M31" i="35" s="1"/>
  <c r="N26" i="35"/>
  <c r="H27" i="35"/>
  <c r="N27" i="35"/>
  <c r="I28" i="35"/>
  <c r="J29" i="35"/>
  <c r="K30" i="35"/>
  <c r="L31" i="35"/>
  <c r="M32" i="35"/>
  <c r="R7" i="34"/>
  <c r="B11" i="34"/>
  <c r="A7" i="34"/>
  <c r="C6" i="34"/>
  <c r="B6" i="34"/>
  <c r="A6" i="34"/>
  <c r="I21" i="34"/>
  <c r="I22" i="34"/>
  <c r="I23" i="34" s="1"/>
  <c r="I24" i="34" s="1"/>
  <c r="I25" i="34" s="1"/>
  <c r="I26" i="34" s="1"/>
  <c r="I27" i="34" s="1"/>
  <c r="I28" i="34"/>
  <c r="J23" i="34"/>
  <c r="J24" i="34" s="1"/>
  <c r="J25" i="34" s="1"/>
  <c r="J26" i="34" s="1"/>
  <c r="J27" i="34" s="1"/>
  <c r="J28" i="34" s="1"/>
  <c r="K24" i="34"/>
  <c r="K25" i="34" s="1"/>
  <c r="K26" i="34" s="1"/>
  <c r="K27" i="34" s="1"/>
  <c r="K28" i="34" s="1"/>
  <c r="K29" i="34" s="1"/>
  <c r="L25" i="34"/>
  <c r="L26" i="34" s="1"/>
  <c r="L27" i="34" s="1"/>
  <c r="M26" i="34"/>
  <c r="N27" i="34"/>
  <c r="N28" i="34" s="1"/>
  <c r="N29" i="34" s="1"/>
  <c r="N30" i="34" s="1"/>
  <c r="N31" i="34" s="1"/>
  <c r="N32" i="34" s="1"/>
  <c r="D16" i="34"/>
  <c r="C16" i="34" s="1"/>
  <c r="D17" i="34"/>
  <c r="E17" i="34"/>
  <c r="E18" i="34"/>
  <c r="E19" i="34" s="1"/>
  <c r="E20" i="34" s="1"/>
  <c r="E21" i="34" s="1"/>
  <c r="E22" i="34" s="1"/>
  <c r="E23" i="34" s="1"/>
  <c r="F18" i="34"/>
  <c r="F19" i="34"/>
  <c r="F20" i="34" s="1"/>
  <c r="F21" i="34" s="1"/>
  <c r="F22" i="34" s="1"/>
  <c r="F23" i="34" s="1"/>
  <c r="F24" i="34" s="1"/>
  <c r="G19" i="34"/>
  <c r="G20" i="34"/>
  <c r="G21" i="34" s="1"/>
  <c r="G22" i="34" s="1"/>
  <c r="G23" i="34" s="1"/>
  <c r="G24" i="34" s="1"/>
  <c r="G25" i="34" s="1"/>
  <c r="H20" i="34"/>
  <c r="H21" i="34"/>
  <c r="H22" i="34" s="1"/>
  <c r="J22" i="34"/>
  <c r="D23" i="34"/>
  <c r="K23" i="34"/>
  <c r="E24" i="34"/>
  <c r="L24" i="34"/>
  <c r="F25" i="34"/>
  <c r="M25" i="34"/>
  <c r="G26" i="34"/>
  <c r="N26" i="34"/>
  <c r="H27" i="34"/>
  <c r="J29" i="34"/>
  <c r="K30" i="34"/>
  <c r="L31" i="34"/>
  <c r="M32" i="34"/>
  <c r="I21" i="33"/>
  <c r="I22" i="33"/>
  <c r="I23" i="33" s="1"/>
  <c r="I24" i="33" s="1"/>
  <c r="I25" i="33" s="1"/>
  <c r="I26" i="33" s="1"/>
  <c r="I27" i="33" s="1"/>
  <c r="I28" i="33"/>
  <c r="B11" i="33"/>
  <c r="A7" i="33"/>
  <c r="C6" i="33"/>
  <c r="B6" i="33"/>
  <c r="A6" i="33"/>
  <c r="N27" i="33"/>
  <c r="N28" i="33" s="1"/>
  <c r="N29" i="33" s="1"/>
  <c r="N30" i="33" s="1"/>
  <c r="N31" i="33" s="1"/>
  <c r="N32" i="33" s="1"/>
  <c r="N26" i="33"/>
  <c r="D16" i="33"/>
  <c r="C16" i="33" s="1"/>
  <c r="D17" i="33"/>
  <c r="D18" i="33" s="1"/>
  <c r="D19" i="33" s="1"/>
  <c r="E17" i="33"/>
  <c r="E18" i="33"/>
  <c r="E19" i="33" s="1"/>
  <c r="E20" i="33" s="1"/>
  <c r="E21" i="33" s="1"/>
  <c r="E22" i="33" s="1"/>
  <c r="E23" i="33" s="1"/>
  <c r="F18" i="33"/>
  <c r="F19" i="33"/>
  <c r="F20" i="33" s="1"/>
  <c r="F21" i="33" s="1"/>
  <c r="F22" i="33" s="1"/>
  <c r="F23" i="33" s="1"/>
  <c r="F24" i="33" s="1"/>
  <c r="G19" i="33"/>
  <c r="G20" i="33"/>
  <c r="H20" i="33"/>
  <c r="H21" i="33"/>
  <c r="H22" i="33" s="1"/>
  <c r="J22" i="33"/>
  <c r="D23" i="33"/>
  <c r="J23" i="33"/>
  <c r="J24" i="33" s="1"/>
  <c r="J25" i="33" s="1"/>
  <c r="J26" i="33" s="1"/>
  <c r="J27" i="33" s="1"/>
  <c r="J28" i="33" s="1"/>
  <c r="K23" i="33"/>
  <c r="E24" i="33"/>
  <c r="K24" i="33"/>
  <c r="K25" i="33" s="1"/>
  <c r="L24" i="33"/>
  <c r="F25" i="33"/>
  <c r="L25" i="33"/>
  <c r="L26" i="33" s="1"/>
  <c r="L27" i="33" s="1"/>
  <c r="L28" i="33" s="1"/>
  <c r="L29" i="33" s="1"/>
  <c r="L30" i="33" s="1"/>
  <c r="M25" i="33"/>
  <c r="G26" i="33"/>
  <c r="M26" i="33"/>
  <c r="M27" i="33" s="1"/>
  <c r="H27" i="33"/>
  <c r="J29" i="33"/>
  <c r="K30" i="33"/>
  <c r="L31" i="33"/>
  <c r="M32" i="33"/>
  <c r="N26" i="32"/>
  <c r="N27" i="32"/>
  <c r="R7" i="32"/>
  <c r="I238" i="134" s="1"/>
  <c r="D16" i="32"/>
  <c r="C16" i="32" s="1"/>
  <c r="D17" i="32"/>
  <c r="E17" i="32"/>
  <c r="E18" i="32"/>
  <c r="E19" i="32" s="1"/>
  <c r="E20" i="32" s="1"/>
  <c r="E21" i="32" s="1"/>
  <c r="E22" i="32" s="1"/>
  <c r="E23" i="32" s="1"/>
  <c r="F18" i="32"/>
  <c r="F19" i="32"/>
  <c r="F20" i="32" s="1"/>
  <c r="F21" i="32" s="1"/>
  <c r="F22" i="32" s="1"/>
  <c r="F23" i="32" s="1"/>
  <c r="F24" i="32" s="1"/>
  <c r="G19" i="32"/>
  <c r="G20" i="32"/>
  <c r="G21" i="32" s="1"/>
  <c r="G22" i="32" s="1"/>
  <c r="G23" i="32" s="1"/>
  <c r="G24" i="32" s="1"/>
  <c r="G25" i="32" s="1"/>
  <c r="H20" i="32"/>
  <c r="H21" i="32"/>
  <c r="H22" i="32" s="1"/>
  <c r="I21" i="32"/>
  <c r="I22" i="32"/>
  <c r="I23" i="32" s="1"/>
  <c r="I24" i="32" s="1"/>
  <c r="I25" i="32" s="1"/>
  <c r="I26" i="32" s="1"/>
  <c r="I27" i="32" s="1"/>
  <c r="J22" i="32"/>
  <c r="D23" i="32"/>
  <c r="J23" i="32"/>
  <c r="J24" i="32" s="1"/>
  <c r="J25" i="32" s="1"/>
  <c r="J26" i="32" s="1"/>
  <c r="J27" i="32" s="1"/>
  <c r="J28" i="32" s="1"/>
  <c r="K23" i="32"/>
  <c r="E24" i="32"/>
  <c r="K24" i="32"/>
  <c r="K25" i="32" s="1"/>
  <c r="K26" i="32" s="1"/>
  <c r="K27" i="32" s="1"/>
  <c r="K28" i="32" s="1"/>
  <c r="K29" i="32" s="1"/>
  <c r="L24" i="32"/>
  <c r="F25" i="32"/>
  <c r="L25" i="32"/>
  <c r="L26" i="32" s="1"/>
  <c r="L27" i="32" s="1"/>
  <c r="L28" i="32" s="1"/>
  <c r="L29" i="32" s="1"/>
  <c r="L30" i="32" s="1"/>
  <c r="M25" i="32"/>
  <c r="G26" i="32"/>
  <c r="M26" i="32"/>
  <c r="M27" i="32" s="1"/>
  <c r="M28" i="32" s="1"/>
  <c r="M29" i="32" s="1"/>
  <c r="M30" i="32" s="1"/>
  <c r="M31" i="32" s="1"/>
  <c r="H27" i="32"/>
  <c r="I28" i="32"/>
  <c r="J29" i="32"/>
  <c r="K30" i="32"/>
  <c r="L31" i="32"/>
  <c r="M32" i="32"/>
  <c r="F28" i="1"/>
  <c r="D28" i="1"/>
  <c r="B11" i="29"/>
  <c r="A7" i="29"/>
  <c r="B6" i="29"/>
  <c r="A6" i="29"/>
  <c r="M32" i="29"/>
  <c r="L31" i="29"/>
  <c r="K30" i="29"/>
  <c r="J29" i="29"/>
  <c r="I28" i="29"/>
  <c r="N27" i="29"/>
  <c r="N28" i="29" s="1"/>
  <c r="N29" i="29" s="1"/>
  <c r="N30" i="29" s="1"/>
  <c r="N31" i="29" s="1"/>
  <c r="N32" i="29" s="1"/>
  <c r="H27" i="29"/>
  <c r="N26" i="29"/>
  <c r="M26" i="29"/>
  <c r="M27" i="29" s="1"/>
  <c r="M28" i="29" s="1"/>
  <c r="M29" i="29" s="1"/>
  <c r="G26" i="29"/>
  <c r="M25" i="29"/>
  <c r="L25" i="29"/>
  <c r="L26" i="29" s="1"/>
  <c r="L27" i="29" s="1"/>
  <c r="L28" i="29" s="1"/>
  <c r="F25" i="29"/>
  <c r="L24" i="29"/>
  <c r="K24" i="29"/>
  <c r="K25" i="29" s="1"/>
  <c r="K26" i="29" s="1"/>
  <c r="K27" i="29" s="1"/>
  <c r="E24" i="29"/>
  <c r="K23" i="29"/>
  <c r="J23" i="29"/>
  <c r="J24" i="29" s="1"/>
  <c r="J25" i="29" s="1"/>
  <c r="J26" i="29" s="1"/>
  <c r="J27" i="29" s="1"/>
  <c r="D23" i="29"/>
  <c r="J22" i="29"/>
  <c r="I22" i="29"/>
  <c r="I23" i="29" s="1"/>
  <c r="I21" i="29"/>
  <c r="H21" i="29"/>
  <c r="H22" i="29" s="1"/>
  <c r="H23" i="29" s="1"/>
  <c r="H24" i="29" s="1"/>
  <c r="H25" i="29" s="1"/>
  <c r="H26" i="29" s="1"/>
  <c r="H20" i="29"/>
  <c r="G20" i="29"/>
  <c r="G21" i="29" s="1"/>
  <c r="G22" i="29" s="1"/>
  <c r="G23" i="29" s="1"/>
  <c r="G24" i="29" s="1"/>
  <c r="G25" i="29" s="1"/>
  <c r="G19" i="29"/>
  <c r="F19" i="29"/>
  <c r="F20" i="29" s="1"/>
  <c r="F21" i="29" s="1"/>
  <c r="F22" i="29" s="1"/>
  <c r="F23" i="29" s="1"/>
  <c r="F24" i="29" s="1"/>
  <c r="F18" i="29"/>
  <c r="E18" i="29"/>
  <c r="E19" i="29" s="1"/>
  <c r="E20" i="29" s="1"/>
  <c r="E21" i="29" s="1"/>
  <c r="E22" i="29" s="1"/>
  <c r="E23" i="29" s="1"/>
  <c r="E17" i="29"/>
  <c r="D17" i="29"/>
  <c r="D16" i="29"/>
  <c r="C16" i="29" s="1"/>
  <c r="R7" i="29"/>
  <c r="I27" i="1" s="1"/>
  <c r="Q27" i="1" s="1"/>
  <c r="B11" i="25"/>
  <c r="C6" i="25"/>
  <c r="A6" i="25"/>
  <c r="M32" i="25"/>
  <c r="L31" i="25"/>
  <c r="K30" i="25"/>
  <c r="J29" i="25"/>
  <c r="I28" i="25"/>
  <c r="N27" i="25"/>
  <c r="H27" i="25"/>
  <c r="N26" i="25"/>
  <c r="M26" i="25"/>
  <c r="M27" i="25" s="1"/>
  <c r="M28" i="25" s="1"/>
  <c r="M29" i="25" s="1"/>
  <c r="M30" i="25" s="1"/>
  <c r="M31" i="25" s="1"/>
  <c r="G26" i="25"/>
  <c r="M25" i="25"/>
  <c r="L25" i="25"/>
  <c r="L26" i="25" s="1"/>
  <c r="L27" i="25" s="1"/>
  <c r="L28" i="25" s="1"/>
  <c r="L29" i="25" s="1"/>
  <c r="L30" i="25" s="1"/>
  <c r="F25" i="25"/>
  <c r="L24" i="25"/>
  <c r="K24" i="25"/>
  <c r="K25" i="25" s="1"/>
  <c r="K26" i="25" s="1"/>
  <c r="K27" i="25" s="1"/>
  <c r="K28" i="25" s="1"/>
  <c r="K29" i="25" s="1"/>
  <c r="E24" i="25"/>
  <c r="K23" i="25"/>
  <c r="J23" i="25"/>
  <c r="D23" i="25"/>
  <c r="J22" i="25"/>
  <c r="I22" i="25"/>
  <c r="I23" i="25" s="1"/>
  <c r="I24" i="25" s="1"/>
  <c r="I25" i="25" s="1"/>
  <c r="I26" i="25" s="1"/>
  <c r="I27" i="25" s="1"/>
  <c r="I21" i="25"/>
  <c r="H21" i="25"/>
  <c r="H22" i="25" s="1"/>
  <c r="H23" i="25" s="1"/>
  <c r="H24" i="25" s="1"/>
  <c r="H25" i="25" s="1"/>
  <c r="H26" i="25" s="1"/>
  <c r="H20" i="25"/>
  <c r="G20" i="25"/>
  <c r="G21" i="25" s="1"/>
  <c r="G22" i="25" s="1"/>
  <c r="G19" i="25"/>
  <c r="F19" i="25"/>
  <c r="F20" i="25" s="1"/>
  <c r="F21" i="25" s="1"/>
  <c r="F22" i="25" s="1"/>
  <c r="F23" i="25" s="1"/>
  <c r="F24" i="25" s="1"/>
  <c r="F18" i="25"/>
  <c r="E18" i="25"/>
  <c r="E17" i="25"/>
  <c r="D17" i="25"/>
  <c r="D18" i="25" s="1"/>
  <c r="D19" i="25" s="1"/>
  <c r="D20" i="25" s="1"/>
  <c r="D16" i="25"/>
  <c r="C16" i="25" s="1"/>
  <c r="F364" i="1"/>
  <c r="D364" i="1"/>
  <c r="D134" i="1"/>
  <c r="C134" i="1"/>
  <c r="D133" i="1"/>
  <c r="C133" i="1"/>
  <c r="D132" i="1"/>
  <c r="C132" i="1"/>
  <c r="S14" i="23"/>
  <c r="S32" i="23" s="1"/>
  <c r="S33" i="23" s="1"/>
  <c r="S34" i="23" s="1"/>
  <c r="R14" i="23"/>
  <c r="M14" i="23"/>
  <c r="M25" i="23" s="1"/>
  <c r="L14" i="23"/>
  <c r="L31" i="23" s="1"/>
  <c r="K14" i="23"/>
  <c r="K23" i="23" s="1"/>
  <c r="J14" i="23"/>
  <c r="J22" i="23" s="1"/>
  <c r="I14" i="23"/>
  <c r="I22" i="23" s="1"/>
  <c r="I23" i="23" s="1"/>
  <c r="H14" i="23"/>
  <c r="H21" i="23" s="1"/>
  <c r="H22" i="23" s="1"/>
  <c r="H23" i="23" s="1"/>
  <c r="H24" i="23" s="1"/>
  <c r="G14" i="23"/>
  <c r="F14" i="23"/>
  <c r="F19" i="23" s="1"/>
  <c r="F20" i="23" s="1"/>
  <c r="E14" i="23"/>
  <c r="E18" i="23" s="1"/>
  <c r="D14" i="23"/>
  <c r="D23" i="23" s="1"/>
  <c r="S14" i="22"/>
  <c r="S31" i="22" s="1"/>
  <c r="R14" i="22"/>
  <c r="R30" i="22" s="1"/>
  <c r="O14" i="22"/>
  <c r="M14" i="22"/>
  <c r="L14" i="22"/>
  <c r="L25" i="22" s="1"/>
  <c r="L26" i="22" s="1"/>
  <c r="L27" i="22" s="1"/>
  <c r="L28" i="22" s="1"/>
  <c r="L29" i="22" s="1"/>
  <c r="L30" i="22" s="1"/>
  <c r="K14" i="22"/>
  <c r="K30" i="22" s="1"/>
  <c r="J14" i="22"/>
  <c r="J23" i="22" s="1"/>
  <c r="J24" i="22" s="1"/>
  <c r="I14" i="22"/>
  <c r="I21" i="22" s="1"/>
  <c r="H14" i="22"/>
  <c r="H27" i="22" s="1"/>
  <c r="G14" i="22"/>
  <c r="F14" i="22"/>
  <c r="F19" i="22" s="1"/>
  <c r="E14" i="22"/>
  <c r="E17" i="22" s="1"/>
  <c r="D14" i="22"/>
  <c r="D16" i="22" s="1"/>
  <c r="C16" i="22" s="1"/>
  <c r="N27" i="24"/>
  <c r="N28" i="24" s="1"/>
  <c r="M32" i="24"/>
  <c r="L31" i="24"/>
  <c r="K30" i="24"/>
  <c r="J29" i="24"/>
  <c r="I28" i="24"/>
  <c r="H27" i="24"/>
  <c r="G26" i="24"/>
  <c r="F25" i="24"/>
  <c r="E24" i="24"/>
  <c r="D23" i="24"/>
  <c r="R7" i="24"/>
  <c r="I150" i="102" s="1"/>
  <c r="N27" i="23"/>
  <c r="N28" i="23" s="1"/>
  <c r="N29" i="23" s="1"/>
  <c r="N30" i="23" s="1"/>
  <c r="N31" i="23" s="1"/>
  <c r="N32" i="23" s="1"/>
  <c r="N27" i="22"/>
  <c r="N27" i="20"/>
  <c r="N28" i="20" s="1"/>
  <c r="N29" i="20" s="1"/>
  <c r="N30" i="20" s="1"/>
  <c r="N31" i="20" s="1"/>
  <c r="N32" i="20" s="1"/>
  <c r="M32" i="20"/>
  <c r="L31" i="20"/>
  <c r="K30" i="20"/>
  <c r="J29" i="20"/>
  <c r="I28" i="20"/>
  <c r="H27" i="20"/>
  <c r="G26" i="20"/>
  <c r="F25" i="20"/>
  <c r="E24" i="20"/>
  <c r="D23" i="20"/>
  <c r="R7" i="20"/>
  <c r="J209" i="138" s="1"/>
  <c r="Y57" i="5"/>
  <c r="A15" i="24" s="1"/>
  <c r="Y56" i="5"/>
  <c r="Y55" i="5"/>
  <c r="Y54" i="5"/>
  <c r="Y53" i="5"/>
  <c r="Y52" i="5"/>
  <c r="Y51" i="5"/>
  <c r="Y50" i="5"/>
  <c r="Y49" i="5"/>
  <c r="Y48" i="5"/>
  <c r="Y47" i="5"/>
  <c r="Y46" i="5"/>
  <c r="Y45" i="5"/>
  <c r="Y44" i="5"/>
  <c r="Y43" i="5"/>
  <c r="Y42" i="5"/>
  <c r="Y41" i="5"/>
  <c r="Y40" i="5"/>
  <c r="Y39" i="5"/>
  <c r="Y38" i="5"/>
  <c r="Y37" i="5"/>
  <c r="Y36" i="5"/>
  <c r="Q35" i="5"/>
  <c r="Y35" i="5" s="1"/>
  <c r="D16" i="24"/>
  <c r="C16" i="24" s="1"/>
  <c r="D17" i="24"/>
  <c r="D18" i="24" s="1"/>
  <c r="D19" i="24" s="1"/>
  <c r="E17" i="24"/>
  <c r="E18" i="24"/>
  <c r="E19" i="24" s="1"/>
  <c r="E20" i="24" s="1"/>
  <c r="E21" i="24" s="1"/>
  <c r="E22" i="24" s="1"/>
  <c r="E23" i="24" s="1"/>
  <c r="F18" i="24"/>
  <c r="F19" i="24"/>
  <c r="F20" i="24" s="1"/>
  <c r="F21" i="24" s="1"/>
  <c r="F22" i="24" s="1"/>
  <c r="G19" i="24"/>
  <c r="G20" i="24"/>
  <c r="G21" i="24" s="1"/>
  <c r="G22" i="24" s="1"/>
  <c r="G23" i="24" s="1"/>
  <c r="G24" i="24" s="1"/>
  <c r="G25" i="24" s="1"/>
  <c r="H20" i="24"/>
  <c r="H21" i="24"/>
  <c r="H22" i="24" s="1"/>
  <c r="H23" i="24" s="1"/>
  <c r="H24" i="24" s="1"/>
  <c r="H25" i="24" s="1"/>
  <c r="H26" i="24" s="1"/>
  <c r="I21" i="24"/>
  <c r="I22" i="24"/>
  <c r="I23" i="24" s="1"/>
  <c r="I24" i="24" s="1"/>
  <c r="I25" i="24" s="1"/>
  <c r="I26" i="24" s="1"/>
  <c r="I27" i="24" s="1"/>
  <c r="J22" i="24"/>
  <c r="J23" i="24"/>
  <c r="J24" i="24" s="1"/>
  <c r="K23" i="24"/>
  <c r="K24" i="24"/>
  <c r="L24" i="24"/>
  <c r="L25" i="24"/>
  <c r="L26" i="24" s="1"/>
  <c r="L27" i="24" s="1"/>
  <c r="L28" i="24" s="1"/>
  <c r="L29" i="24" s="1"/>
  <c r="L30" i="24" s="1"/>
  <c r="M25" i="24"/>
  <c r="M26" i="24"/>
  <c r="M27" i="24" s="1"/>
  <c r="M28" i="24" s="1"/>
  <c r="M29" i="24" s="1"/>
  <c r="M30" i="24" s="1"/>
  <c r="M31" i="24" s="1"/>
  <c r="N26" i="24"/>
  <c r="N26" i="23"/>
  <c r="N26" i="22"/>
  <c r="D16" i="20"/>
  <c r="D17" i="20"/>
  <c r="D18" i="20" s="1"/>
  <c r="D19" i="20" s="1"/>
  <c r="D20" i="20" s="1"/>
  <c r="D21" i="20" s="1"/>
  <c r="E17" i="20"/>
  <c r="E18" i="20"/>
  <c r="E19" i="20" s="1"/>
  <c r="F18" i="20"/>
  <c r="F19" i="20"/>
  <c r="F20" i="20" s="1"/>
  <c r="F21" i="20" s="1"/>
  <c r="F22" i="20" s="1"/>
  <c r="F23" i="20" s="1"/>
  <c r="F24" i="20" s="1"/>
  <c r="G19" i="20"/>
  <c r="G20" i="20"/>
  <c r="G21" i="20" s="1"/>
  <c r="G22" i="20" s="1"/>
  <c r="G23" i="20" s="1"/>
  <c r="G24" i="20" s="1"/>
  <c r="G25" i="20" s="1"/>
  <c r="H20" i="20"/>
  <c r="H21" i="20"/>
  <c r="H22" i="20" s="1"/>
  <c r="H23" i="20" s="1"/>
  <c r="I21" i="20"/>
  <c r="I22" i="20"/>
  <c r="I23" i="20" s="1"/>
  <c r="I24" i="20" s="1"/>
  <c r="I25" i="20" s="1"/>
  <c r="I26" i="20" s="1"/>
  <c r="I27" i="20" s="1"/>
  <c r="J22" i="20"/>
  <c r="J23" i="20"/>
  <c r="J24" i="20" s="1"/>
  <c r="J25" i="20" s="1"/>
  <c r="J26" i="20" s="1"/>
  <c r="J27" i="20" s="1"/>
  <c r="J28" i="20" s="1"/>
  <c r="K23" i="20"/>
  <c r="K24" i="20"/>
  <c r="K25" i="20" s="1"/>
  <c r="K26" i="20" s="1"/>
  <c r="L24" i="20"/>
  <c r="L25" i="20"/>
  <c r="L26" i="20" s="1"/>
  <c r="L27" i="20" s="1"/>
  <c r="M25" i="20"/>
  <c r="M26" i="20"/>
  <c r="M27" i="20" s="1"/>
  <c r="M28" i="20" s="1"/>
  <c r="M29" i="20" s="1"/>
  <c r="M30" i="20" s="1"/>
  <c r="M31" i="20" s="1"/>
  <c r="N26" i="20"/>
  <c r="R14" i="6"/>
  <c r="R37" i="6" s="1"/>
  <c r="Q14" i="6"/>
  <c r="F367" i="1"/>
  <c r="B11" i="67" s="1"/>
  <c r="B11" i="62"/>
  <c r="C6" i="62"/>
  <c r="A6" i="62"/>
  <c r="S14" i="19"/>
  <c r="S32" i="19" s="1"/>
  <c r="S33" i="19" s="1"/>
  <c r="S34" i="19" s="1"/>
  <c r="S35" i="19" s="1"/>
  <c r="S36" i="19" s="1"/>
  <c r="S37" i="19" s="1"/>
  <c r="R14" i="19"/>
  <c r="R37" i="19" s="1"/>
  <c r="Q14" i="19"/>
  <c r="P14" i="19"/>
  <c r="P29" i="19" s="1"/>
  <c r="P30" i="19" s="1"/>
  <c r="O14" i="19"/>
  <c r="N14" i="19"/>
  <c r="M14" i="19"/>
  <c r="M26" i="19" s="1"/>
  <c r="M27" i="19" s="1"/>
  <c r="M28" i="19" s="1"/>
  <c r="M29" i="19" s="1"/>
  <c r="M30" i="19" s="1"/>
  <c r="M31" i="19" s="1"/>
  <c r="L14" i="19"/>
  <c r="L25" i="19" s="1"/>
  <c r="L26" i="19" s="1"/>
  <c r="L27" i="19" s="1"/>
  <c r="L28" i="19" s="1"/>
  <c r="L29" i="19" s="1"/>
  <c r="L30" i="19" s="1"/>
  <c r="K14" i="19"/>
  <c r="J14" i="19"/>
  <c r="I14" i="19"/>
  <c r="H14" i="19"/>
  <c r="G14" i="19"/>
  <c r="G19" i="19" s="1"/>
  <c r="F14" i="19"/>
  <c r="F18" i="19" s="1"/>
  <c r="E14" i="19"/>
  <c r="D14" i="19"/>
  <c r="Y20" i="5"/>
  <c r="F178" i="18"/>
  <c r="F168" i="18"/>
  <c r="F91" i="18"/>
  <c r="C17" i="1"/>
  <c r="S14" i="16"/>
  <c r="S31" i="16" s="1"/>
  <c r="R14" i="16"/>
  <c r="R30" i="16" s="1"/>
  <c r="Q14" i="16"/>
  <c r="P14" i="16"/>
  <c r="O14" i="16"/>
  <c r="N14" i="16"/>
  <c r="M14" i="16"/>
  <c r="M26" i="16" s="1"/>
  <c r="M27" i="16" s="1"/>
  <c r="M28" i="16" s="1"/>
  <c r="M29" i="16" s="1"/>
  <c r="M30" i="16" s="1"/>
  <c r="M31" i="16" s="1"/>
  <c r="L14" i="16"/>
  <c r="L25" i="16" s="1"/>
  <c r="L26" i="16" s="1"/>
  <c r="L27" i="16" s="1"/>
  <c r="L28" i="16" s="1"/>
  <c r="L29" i="16" s="1"/>
  <c r="L30" i="16" s="1"/>
  <c r="K14" i="16"/>
  <c r="J14" i="16"/>
  <c r="I14" i="16"/>
  <c r="H14" i="16"/>
  <c r="G14" i="16"/>
  <c r="G20" i="16" s="1"/>
  <c r="G21" i="16" s="1"/>
  <c r="G22" i="16" s="1"/>
  <c r="F14" i="16"/>
  <c r="F25" i="16" s="1"/>
  <c r="E14" i="16"/>
  <c r="D14" i="16"/>
  <c r="D17" i="16" s="1"/>
  <c r="F344" i="1"/>
  <c r="F15" i="1"/>
  <c r="D15" i="1"/>
  <c r="C15" i="1"/>
  <c r="S14" i="14"/>
  <c r="S31" i="14" s="1"/>
  <c r="R14" i="14"/>
  <c r="R31" i="14" s="1"/>
  <c r="R32" i="14" s="1"/>
  <c r="R33" i="14" s="1"/>
  <c r="R34" i="14" s="1"/>
  <c r="Q14" i="14"/>
  <c r="Q29" i="14" s="1"/>
  <c r="P14" i="14"/>
  <c r="O14" i="14"/>
  <c r="N14" i="14"/>
  <c r="N26" i="14" s="1"/>
  <c r="M14" i="14"/>
  <c r="L14" i="14"/>
  <c r="K14" i="14"/>
  <c r="K24" i="14" s="1"/>
  <c r="K25" i="14" s="1"/>
  <c r="K26" i="14" s="1"/>
  <c r="K27" i="14" s="1"/>
  <c r="K28" i="14" s="1"/>
  <c r="K29" i="14" s="1"/>
  <c r="J14" i="14"/>
  <c r="I14" i="14"/>
  <c r="H14" i="14"/>
  <c r="G14" i="14"/>
  <c r="F14" i="14"/>
  <c r="F25" i="14" s="1"/>
  <c r="E14" i="14"/>
  <c r="E17" i="14" s="1"/>
  <c r="D14" i="14"/>
  <c r="F21" i="1"/>
  <c r="C21" i="1"/>
  <c r="S14" i="10"/>
  <c r="S32" i="10" s="1"/>
  <c r="S33" i="10" s="1"/>
  <c r="S34" i="10" s="1"/>
  <c r="R14" i="10"/>
  <c r="Q14" i="10"/>
  <c r="Q29" i="10" s="1"/>
  <c r="P14" i="10"/>
  <c r="P28" i="10" s="1"/>
  <c r="O14" i="10"/>
  <c r="O28" i="10" s="1"/>
  <c r="O29" i="10" s="1"/>
  <c r="O30" i="10" s="1"/>
  <c r="O31" i="10" s="1"/>
  <c r="O32" i="10" s="1"/>
  <c r="O33" i="10" s="1"/>
  <c r="N14" i="10"/>
  <c r="M14" i="10"/>
  <c r="M32" i="10" s="1"/>
  <c r="L14" i="10"/>
  <c r="L31" i="10" s="1"/>
  <c r="K14" i="10"/>
  <c r="K24" i="10" s="1"/>
  <c r="K25" i="10" s="1"/>
  <c r="K26" i="10" s="1"/>
  <c r="K27" i="10" s="1"/>
  <c r="K28" i="10" s="1"/>
  <c r="K29" i="10" s="1"/>
  <c r="J14" i="10"/>
  <c r="J22" i="10" s="1"/>
  <c r="I14" i="10"/>
  <c r="H14" i="10"/>
  <c r="H27" i="10" s="1"/>
  <c r="G14" i="10"/>
  <c r="G20" i="10" s="1"/>
  <c r="G21" i="10" s="1"/>
  <c r="G22" i="10" s="1"/>
  <c r="G23" i="10" s="1"/>
  <c r="F14" i="10"/>
  <c r="E14" i="10"/>
  <c r="E18" i="10" s="1"/>
  <c r="E19" i="10" s="1"/>
  <c r="E20" i="10" s="1"/>
  <c r="E21" i="10" s="1"/>
  <c r="E22" i="10" s="1"/>
  <c r="E23" i="10" s="1"/>
  <c r="D14" i="10"/>
  <c r="C131" i="1"/>
  <c r="A7" i="43"/>
  <c r="C152" i="1"/>
  <c r="C9" i="1"/>
  <c r="C20" i="1"/>
  <c r="C26" i="1"/>
  <c r="F26" i="1"/>
  <c r="D26" i="1"/>
  <c r="F20" i="1"/>
  <c r="D20" i="1"/>
  <c r="S14" i="8"/>
  <c r="S31" i="8" s="1"/>
  <c r="R14" i="8"/>
  <c r="R31" i="8" s="1"/>
  <c r="R32" i="8" s="1"/>
  <c r="R33" i="8" s="1"/>
  <c r="R34" i="8" s="1"/>
  <c r="R35" i="8" s="1"/>
  <c r="R36" i="8" s="1"/>
  <c r="R37" i="8" s="1"/>
  <c r="Q14" i="8"/>
  <c r="Q29" i="8" s="1"/>
  <c r="P14" i="8"/>
  <c r="P29" i="8" s="1"/>
  <c r="P30" i="8" s="1"/>
  <c r="P31" i="8" s="1"/>
  <c r="P32" i="8" s="1"/>
  <c r="P33" i="8" s="1"/>
  <c r="O14" i="8"/>
  <c r="N14" i="8"/>
  <c r="M14" i="8"/>
  <c r="L14" i="8"/>
  <c r="K14" i="8"/>
  <c r="K24" i="8" s="1"/>
  <c r="K25" i="8" s="1"/>
  <c r="K26" i="8" s="1"/>
  <c r="K27" i="8" s="1"/>
  <c r="K28" i="8" s="1"/>
  <c r="K29" i="8" s="1"/>
  <c r="J14" i="8"/>
  <c r="I14" i="8"/>
  <c r="I22" i="8" s="1"/>
  <c r="I23" i="8" s="1"/>
  <c r="I24" i="8" s="1"/>
  <c r="I25" i="8" s="1"/>
  <c r="H14" i="8"/>
  <c r="H20" i="8" s="1"/>
  <c r="G14" i="8"/>
  <c r="F14" i="8"/>
  <c r="F25" i="8" s="1"/>
  <c r="E14" i="8"/>
  <c r="E17" i="8" s="1"/>
  <c r="D14" i="8"/>
  <c r="D16" i="8" s="1"/>
  <c r="C16" i="8" s="1"/>
  <c r="Y30" i="5"/>
  <c r="T31" i="5"/>
  <c r="S31" i="5"/>
  <c r="R31" i="5"/>
  <c r="Q31" i="5"/>
  <c r="P31" i="5"/>
  <c r="O31" i="5"/>
  <c r="N31" i="5"/>
  <c r="M31" i="5"/>
  <c r="L31" i="5"/>
  <c r="K31" i="5"/>
  <c r="J31" i="5"/>
  <c r="I31" i="5"/>
  <c r="H31" i="5"/>
  <c r="G31" i="5"/>
  <c r="F31" i="5"/>
  <c r="E31" i="5"/>
  <c r="D31" i="5"/>
  <c r="C31" i="5"/>
  <c r="Q14" i="4"/>
  <c r="S14" i="6"/>
  <c r="P14" i="6"/>
  <c r="P28" i="6" s="1"/>
  <c r="O14" i="6"/>
  <c r="O27" i="6" s="1"/>
  <c r="N14" i="6"/>
  <c r="N33" i="6" s="1"/>
  <c r="M14" i="6"/>
  <c r="M25" i="6" s="1"/>
  <c r="L14" i="6"/>
  <c r="L24" i="6" s="1"/>
  <c r="K14" i="6"/>
  <c r="K24" i="6" s="1"/>
  <c r="K25" i="6" s="1"/>
  <c r="K26" i="6" s="1"/>
  <c r="K27" i="6" s="1"/>
  <c r="K28" i="6" s="1"/>
  <c r="K29" i="6" s="1"/>
  <c r="J14" i="6"/>
  <c r="I14" i="6"/>
  <c r="H14" i="6"/>
  <c r="H20" i="6" s="1"/>
  <c r="G14" i="6"/>
  <c r="G26" i="6" s="1"/>
  <c r="F14" i="6"/>
  <c r="F19" i="6" s="1"/>
  <c r="F20" i="6" s="1"/>
  <c r="F21" i="6" s="1"/>
  <c r="F22" i="6" s="1"/>
  <c r="F23" i="6" s="1"/>
  <c r="F24" i="6" s="1"/>
  <c r="E14" i="6"/>
  <c r="E17" i="6" s="1"/>
  <c r="D14" i="6"/>
  <c r="D16" i="6" s="1"/>
  <c r="C16" i="6" s="1"/>
  <c r="D152" i="1"/>
  <c r="B11" i="43"/>
  <c r="D131" i="1"/>
  <c r="C6" i="43"/>
  <c r="A6" i="43"/>
  <c r="F14" i="4"/>
  <c r="E14" i="4"/>
  <c r="E18" i="4" s="1"/>
  <c r="E19" i="4" s="1"/>
  <c r="D14" i="4"/>
  <c r="S14" i="4"/>
  <c r="S31" i="4" s="1"/>
  <c r="R14" i="4"/>
  <c r="R31" i="4" s="1"/>
  <c r="R32" i="4" s="1"/>
  <c r="P14" i="4"/>
  <c r="P35" i="4" s="1"/>
  <c r="O14" i="4"/>
  <c r="O27" i="4" s="1"/>
  <c r="N14" i="4"/>
  <c r="M14" i="4"/>
  <c r="L14" i="4"/>
  <c r="K14" i="4"/>
  <c r="K23" i="4" s="1"/>
  <c r="J14" i="4"/>
  <c r="J29" i="4" s="1"/>
  <c r="I14" i="4"/>
  <c r="I21" i="4" s="1"/>
  <c r="H14" i="4"/>
  <c r="G14" i="4"/>
  <c r="G20" i="4" s="1"/>
  <c r="G21" i="4" s="1"/>
  <c r="G22" i="4" s="1"/>
  <c r="G23" i="4" s="1"/>
  <c r="X32" i="5"/>
  <c r="W32" i="5"/>
  <c r="V32" i="5"/>
  <c r="U32" i="5"/>
  <c r="Y28" i="5"/>
  <c r="Y27" i="5"/>
  <c r="Y26" i="5"/>
  <c r="A15" i="11" s="1"/>
  <c r="Y25" i="5"/>
  <c r="Y24" i="5"/>
  <c r="Y23" i="5"/>
  <c r="Y22" i="5"/>
  <c r="Y21" i="5"/>
  <c r="Y19" i="5"/>
  <c r="Y18" i="5"/>
  <c r="A15" i="12" s="1"/>
  <c r="Y17" i="5"/>
  <c r="Y16" i="5"/>
  <c r="A15" i="15" s="1"/>
  <c r="Y15" i="5"/>
  <c r="A15" i="9" s="1"/>
  <c r="Y14" i="5"/>
  <c r="Y13" i="5"/>
  <c r="Y12" i="5"/>
  <c r="Y11" i="5"/>
  <c r="Y10" i="5"/>
  <c r="Y9" i="5"/>
  <c r="R7" i="25"/>
  <c r="J13" i="138" s="1"/>
  <c r="R7" i="33"/>
  <c r="J130" i="138" s="1"/>
  <c r="R7" i="38"/>
  <c r="J134" i="138" s="1"/>
  <c r="Z134" i="138" s="1"/>
  <c r="R7" i="41"/>
  <c r="I40" i="1" s="1"/>
  <c r="Q40" i="1" s="1"/>
  <c r="R7" i="45"/>
  <c r="I45" i="1" s="1"/>
  <c r="Q45" i="1" s="1"/>
  <c r="R7" i="67"/>
  <c r="J286" i="138" s="1"/>
  <c r="R7" i="69"/>
  <c r="I35" i="134" s="1"/>
  <c r="Q35" i="134" s="1"/>
  <c r="R7" i="74"/>
  <c r="I19" i="1" s="1"/>
  <c r="R7" i="75"/>
  <c r="I22" i="1" s="1"/>
  <c r="Q22" i="1" s="1"/>
  <c r="K51" i="1"/>
  <c r="N51" i="1" s="1"/>
  <c r="K50" i="1"/>
  <c r="Q330" i="1"/>
  <c r="W45" i="146"/>
  <c r="V34" i="142"/>
  <c r="W45" i="142"/>
  <c r="C17" i="34" l="1"/>
  <c r="C32" i="34"/>
  <c r="C34" i="161"/>
  <c r="C36" i="130"/>
  <c r="C35" i="161"/>
  <c r="U48" i="34"/>
  <c r="Q48" i="183"/>
  <c r="N48" i="183"/>
  <c r="C35" i="167"/>
  <c r="C35" i="168"/>
  <c r="C14" i="142"/>
  <c r="R7" i="142" s="1"/>
  <c r="I121" i="1" s="1"/>
  <c r="X121" i="1" s="1"/>
  <c r="C27" i="73"/>
  <c r="C17" i="73"/>
  <c r="P48" i="34"/>
  <c r="N48" i="73"/>
  <c r="O48" i="34"/>
  <c r="Q48" i="73"/>
  <c r="C34" i="144"/>
  <c r="O48" i="73"/>
  <c r="Q48" i="34"/>
  <c r="C14" i="167"/>
  <c r="C14" i="168"/>
  <c r="X41" i="168"/>
  <c r="C41" i="168" s="1"/>
  <c r="X42" i="168"/>
  <c r="C42" i="168" s="1"/>
  <c r="X43" i="168"/>
  <c r="C43" i="168" s="1"/>
  <c r="X40" i="168"/>
  <c r="C40" i="168" s="1"/>
  <c r="X38" i="168"/>
  <c r="C38" i="168" s="1"/>
  <c r="X39" i="168"/>
  <c r="C39" i="168" s="1"/>
  <c r="C25" i="73"/>
  <c r="C26" i="73"/>
  <c r="C24" i="73"/>
  <c r="C35" i="182"/>
  <c r="T48" i="34"/>
  <c r="C37" i="167"/>
  <c r="I101" i="102"/>
  <c r="I89" i="1"/>
  <c r="C34" i="69"/>
  <c r="U48" i="66"/>
  <c r="S48" i="66"/>
  <c r="U48" i="141"/>
  <c r="N48" i="66"/>
  <c r="C37" i="90"/>
  <c r="C17" i="50"/>
  <c r="P48" i="52"/>
  <c r="U49" i="7"/>
  <c r="T48" i="183"/>
  <c r="U48" i="125"/>
  <c r="C33" i="125"/>
  <c r="O48" i="125"/>
  <c r="F48" i="141"/>
  <c r="C23" i="50"/>
  <c r="C31" i="66"/>
  <c r="C28" i="9"/>
  <c r="C33" i="69"/>
  <c r="O48" i="66"/>
  <c r="P48" i="66"/>
  <c r="T48" i="52"/>
  <c r="G48" i="141"/>
  <c r="O48" i="141"/>
  <c r="C14" i="182"/>
  <c r="C17" i="48"/>
  <c r="C27" i="75"/>
  <c r="C34" i="75"/>
  <c r="C35" i="114"/>
  <c r="C35" i="141"/>
  <c r="R48" i="144"/>
  <c r="N45" i="174"/>
  <c r="Q45" i="174"/>
  <c r="C28" i="75"/>
  <c r="C35" i="130"/>
  <c r="W48" i="141"/>
  <c r="S48" i="182"/>
  <c r="C25" i="50"/>
  <c r="C24" i="37"/>
  <c r="C33" i="52"/>
  <c r="H20" i="7"/>
  <c r="C24" i="52"/>
  <c r="C23" i="75"/>
  <c r="C30" i="37"/>
  <c r="C25" i="69"/>
  <c r="D18" i="69"/>
  <c r="C18" i="69" s="1"/>
  <c r="C17" i="69"/>
  <c r="C17" i="9"/>
  <c r="D18" i="74"/>
  <c r="C17" i="74"/>
  <c r="O48" i="52"/>
  <c r="T34" i="66"/>
  <c r="T35" i="66" s="1"/>
  <c r="T36" i="66" s="1"/>
  <c r="T37" i="66" s="1"/>
  <c r="C37" i="66" s="1"/>
  <c r="U48" i="52"/>
  <c r="U36" i="69"/>
  <c r="C35" i="69"/>
  <c r="C34" i="114"/>
  <c r="C35" i="125"/>
  <c r="C14" i="130"/>
  <c r="L24" i="141"/>
  <c r="P48" i="141"/>
  <c r="S48" i="141"/>
  <c r="C34" i="141"/>
  <c r="U48" i="144"/>
  <c r="C36" i="90"/>
  <c r="L31" i="7"/>
  <c r="F25" i="7"/>
  <c r="O14" i="139"/>
  <c r="O34" i="139" s="1"/>
  <c r="C34" i="183"/>
  <c r="S48" i="183"/>
  <c r="P48" i="183"/>
  <c r="S31" i="7"/>
  <c r="M25" i="7"/>
  <c r="C24" i="42"/>
  <c r="C24" i="50"/>
  <c r="C26" i="50"/>
  <c r="C31" i="52"/>
  <c r="C32" i="66"/>
  <c r="C33" i="90"/>
  <c r="C33" i="42"/>
  <c r="Q35" i="90"/>
  <c r="C35" i="90" s="1"/>
  <c r="C34" i="90"/>
  <c r="C34" i="42"/>
  <c r="C34" i="74"/>
  <c r="T49" i="7"/>
  <c r="P48" i="125"/>
  <c r="S48" i="125"/>
  <c r="C34" i="125"/>
  <c r="P48" i="144"/>
  <c r="O45" i="174"/>
  <c r="K23" i="7"/>
  <c r="E18" i="7"/>
  <c r="E19" i="7" s="1"/>
  <c r="E20" i="7" s="1"/>
  <c r="E21" i="7" s="1"/>
  <c r="E22" i="7" s="1"/>
  <c r="E23" i="7" s="1"/>
  <c r="P14" i="139"/>
  <c r="P34" i="139" s="1"/>
  <c r="T48" i="182"/>
  <c r="Q48" i="182"/>
  <c r="U48" i="183"/>
  <c r="C35" i="183"/>
  <c r="C14" i="141"/>
  <c r="R7" i="141" s="1"/>
  <c r="I58" i="1" s="1"/>
  <c r="X58" i="1" s="1"/>
  <c r="C26" i="52"/>
  <c r="C17" i="66"/>
  <c r="D18" i="75"/>
  <c r="C17" i="75"/>
  <c r="C25" i="75"/>
  <c r="E48" i="141"/>
  <c r="N53" i="141" s="1"/>
  <c r="N14" i="139"/>
  <c r="N27" i="139" s="1"/>
  <c r="O48" i="182"/>
  <c r="D18" i="37"/>
  <c r="C17" i="37"/>
  <c r="C23" i="37"/>
  <c r="C25" i="37"/>
  <c r="C32" i="42"/>
  <c r="C17" i="42"/>
  <c r="D18" i="52"/>
  <c r="C17" i="52"/>
  <c r="C25" i="52"/>
  <c r="C32" i="52"/>
  <c r="C30" i="9"/>
  <c r="C24" i="75"/>
  <c r="C26" i="75"/>
  <c r="C17" i="90"/>
  <c r="C32" i="90"/>
  <c r="C33" i="66"/>
  <c r="Q48" i="66"/>
  <c r="R48" i="52"/>
  <c r="C37" i="125"/>
  <c r="H27" i="141"/>
  <c r="N48" i="141"/>
  <c r="Q48" i="141"/>
  <c r="T48" i="141"/>
  <c r="U45" i="174"/>
  <c r="J23" i="7"/>
  <c r="J24" i="7" s="1"/>
  <c r="J25" i="7" s="1"/>
  <c r="J26" i="7" s="1"/>
  <c r="J27" i="7" s="1"/>
  <c r="J28" i="7" s="1"/>
  <c r="C14" i="7"/>
  <c r="R7" i="7" s="1"/>
  <c r="C37" i="182"/>
  <c r="O48" i="183"/>
  <c r="T45" i="174"/>
  <c r="G19" i="7"/>
  <c r="C37" i="183"/>
  <c r="C14" i="14"/>
  <c r="C30" i="66"/>
  <c r="C24" i="69"/>
  <c r="C29" i="9"/>
  <c r="C26" i="74"/>
  <c r="C33" i="114"/>
  <c r="Q48" i="125"/>
  <c r="T48" i="125"/>
  <c r="C33" i="141"/>
  <c r="Q48" i="144"/>
  <c r="P45" i="174"/>
  <c r="S45" i="174"/>
  <c r="I22" i="7"/>
  <c r="I23" i="7" s="1"/>
  <c r="I24" i="7" s="1"/>
  <c r="I25" i="7" s="1"/>
  <c r="I26" i="7" s="1"/>
  <c r="I27" i="7" s="1"/>
  <c r="Q30" i="7"/>
  <c r="Q31" i="7" s="1"/>
  <c r="Q32" i="7" s="1"/>
  <c r="Q33" i="7" s="1"/>
  <c r="Q34" i="7" s="1"/>
  <c r="Q35" i="7" s="1"/>
  <c r="C33" i="183"/>
  <c r="C14" i="183"/>
  <c r="C14" i="125"/>
  <c r="D16" i="144"/>
  <c r="C16" i="144" s="1"/>
  <c r="C14" i="144"/>
  <c r="I124" i="1" s="1"/>
  <c r="C14" i="114"/>
  <c r="C34" i="48"/>
  <c r="F123" i="79"/>
  <c r="F126" i="79" s="1"/>
  <c r="C18" i="79"/>
  <c r="C123" i="79" s="1"/>
  <c r="S7" i="79" s="1"/>
  <c r="C17" i="49"/>
  <c r="C28" i="49"/>
  <c r="D16" i="125"/>
  <c r="C16" i="125" s="1"/>
  <c r="C14" i="169"/>
  <c r="I238" i="1"/>
  <c r="C14" i="116"/>
  <c r="R7" i="116" s="1"/>
  <c r="D17" i="130"/>
  <c r="U39" i="127"/>
  <c r="C39" i="127" s="1"/>
  <c r="C38" i="127"/>
  <c r="X43" i="160"/>
  <c r="C43" i="160" s="1"/>
  <c r="X42" i="160"/>
  <c r="C42" i="160" s="1"/>
  <c r="D23" i="181"/>
  <c r="C14" i="181"/>
  <c r="X42" i="159"/>
  <c r="C42" i="159" s="1"/>
  <c r="X43" i="159"/>
  <c r="C43" i="159" s="1"/>
  <c r="X43" i="172"/>
  <c r="C43" i="172" s="1"/>
  <c r="X42" i="172"/>
  <c r="C42" i="172" s="1"/>
  <c r="X42" i="173"/>
  <c r="C42" i="173" s="1"/>
  <c r="X43" i="173"/>
  <c r="C43" i="173" s="1"/>
  <c r="J23" i="152"/>
  <c r="J24" i="152" s="1"/>
  <c r="J25" i="152" s="1"/>
  <c r="J26" i="152" s="1"/>
  <c r="L200" i="138"/>
  <c r="O200" i="138" s="1"/>
  <c r="D16" i="7"/>
  <c r="C16" i="7" s="1"/>
  <c r="X55" i="7"/>
  <c r="X57" i="7" s="1"/>
  <c r="X58" i="7" s="1"/>
  <c r="Y51" i="7"/>
  <c r="K23" i="172"/>
  <c r="W40" i="159"/>
  <c r="W41" i="159"/>
  <c r="X40" i="159"/>
  <c r="X41" i="159"/>
  <c r="D18" i="73"/>
  <c r="C18" i="73" s="1"/>
  <c r="X40" i="172"/>
  <c r="C40" i="172" s="1"/>
  <c r="X41" i="172"/>
  <c r="C41" i="172" s="1"/>
  <c r="F25" i="184"/>
  <c r="X40" i="160"/>
  <c r="X41" i="160"/>
  <c r="X40" i="173"/>
  <c r="C40" i="173" s="1"/>
  <c r="X41" i="173"/>
  <c r="C41" i="173" s="1"/>
  <c r="G26" i="124"/>
  <c r="K23" i="174"/>
  <c r="F18" i="182"/>
  <c r="M25" i="133"/>
  <c r="W40" i="170"/>
  <c r="C40" i="170" s="1"/>
  <c r="W41" i="170"/>
  <c r="C41" i="170" s="1"/>
  <c r="W40" i="171"/>
  <c r="C40" i="171" s="1"/>
  <c r="W41" i="171"/>
  <c r="C41" i="171" s="1"/>
  <c r="W40" i="160"/>
  <c r="W41" i="160"/>
  <c r="R36" i="73"/>
  <c r="F18" i="181"/>
  <c r="M25" i="135"/>
  <c r="D16" i="14"/>
  <c r="C16" i="14" s="1"/>
  <c r="D18" i="42"/>
  <c r="C18" i="42" s="1"/>
  <c r="C35" i="128"/>
  <c r="K23" i="151"/>
  <c r="I33" i="102"/>
  <c r="U45" i="104"/>
  <c r="B45" i="104" s="1"/>
  <c r="J122" i="138"/>
  <c r="R122" i="138" s="1"/>
  <c r="I16" i="1"/>
  <c r="Q16" i="1" s="1"/>
  <c r="O34" i="7"/>
  <c r="G26" i="7"/>
  <c r="E18" i="119"/>
  <c r="E19" i="119" s="1"/>
  <c r="E20" i="119" s="1"/>
  <c r="E21" i="119" s="1"/>
  <c r="E22" i="119" s="1"/>
  <c r="E23" i="119" s="1"/>
  <c r="L25" i="7"/>
  <c r="L26" i="7" s="1"/>
  <c r="L27" i="7" s="1"/>
  <c r="L28" i="7" s="1"/>
  <c r="L29" i="7" s="1"/>
  <c r="L30" i="7" s="1"/>
  <c r="D17" i="7"/>
  <c r="O27" i="7"/>
  <c r="I345" i="1"/>
  <c r="L24" i="7"/>
  <c r="N206" i="102"/>
  <c r="E17" i="119"/>
  <c r="M26" i="121"/>
  <c r="M27" i="121" s="1"/>
  <c r="M28" i="121" s="1"/>
  <c r="M29" i="121" s="1"/>
  <c r="M30" i="121" s="1"/>
  <c r="M31" i="121" s="1"/>
  <c r="I140" i="102"/>
  <c r="I143" i="102" s="1"/>
  <c r="K141" i="102"/>
  <c r="N141" i="102" s="1"/>
  <c r="E18" i="116"/>
  <c r="E19" i="116" s="1"/>
  <c r="E20" i="116" s="1"/>
  <c r="E21" i="116" s="1"/>
  <c r="E22" i="116" s="1"/>
  <c r="E23" i="116" s="1"/>
  <c r="E17" i="7"/>
  <c r="I26" i="1"/>
  <c r="Q26" i="1" s="1"/>
  <c r="G20" i="7"/>
  <c r="G21" i="7" s="1"/>
  <c r="G22" i="7" s="1"/>
  <c r="G23" i="7" s="1"/>
  <c r="G24" i="7" s="1"/>
  <c r="G25" i="7" s="1"/>
  <c r="P35" i="7"/>
  <c r="M32" i="121"/>
  <c r="E17" i="124"/>
  <c r="M26" i="144"/>
  <c r="M27" i="144" s="1"/>
  <c r="M28" i="144" s="1"/>
  <c r="M29" i="144" s="1"/>
  <c r="M30" i="144" s="1"/>
  <c r="M31" i="144" s="1"/>
  <c r="K24" i="150"/>
  <c r="K25" i="150" s="1"/>
  <c r="K26" i="150" s="1"/>
  <c r="K27" i="150" s="1"/>
  <c r="K28" i="150" s="1"/>
  <c r="K29" i="150" s="1"/>
  <c r="E18" i="127"/>
  <c r="E19" i="127" s="1"/>
  <c r="E20" i="127" s="1"/>
  <c r="E21" i="127" s="1"/>
  <c r="E22" i="127" s="1"/>
  <c r="E23" i="127" s="1"/>
  <c r="P42" i="22"/>
  <c r="N27" i="7"/>
  <c r="N28" i="7" s="1"/>
  <c r="N29" i="7" s="1"/>
  <c r="N30" i="7" s="1"/>
  <c r="N31" i="7" s="1"/>
  <c r="N32" i="7" s="1"/>
  <c r="M32" i="7"/>
  <c r="I28" i="7"/>
  <c r="P29" i="7"/>
  <c r="P30" i="7" s="1"/>
  <c r="P31" i="7" s="1"/>
  <c r="P32" i="7" s="1"/>
  <c r="P33" i="7" s="1"/>
  <c r="P34" i="7" s="1"/>
  <c r="L24" i="127"/>
  <c r="D18" i="49"/>
  <c r="C18" i="49" s="1"/>
  <c r="W38" i="170"/>
  <c r="C38" i="170" s="1"/>
  <c r="W37" i="170"/>
  <c r="W35" i="170"/>
  <c r="C35" i="170" s="1"/>
  <c r="W36" i="170"/>
  <c r="W39" i="170"/>
  <c r="C39" i="170" s="1"/>
  <c r="S32" i="7"/>
  <c r="S33" i="7" s="1"/>
  <c r="S34" i="7" s="1"/>
  <c r="F18" i="7"/>
  <c r="K24" i="118"/>
  <c r="K25" i="118" s="1"/>
  <c r="K26" i="118" s="1"/>
  <c r="K27" i="118" s="1"/>
  <c r="K28" i="118" s="1"/>
  <c r="K29" i="118" s="1"/>
  <c r="U34" i="112"/>
  <c r="U37" i="112"/>
  <c r="U39" i="112"/>
  <c r="C39" i="112" s="1"/>
  <c r="U38" i="112"/>
  <c r="C38" i="112" s="1"/>
  <c r="H20" i="181"/>
  <c r="W36" i="171"/>
  <c r="W37" i="171"/>
  <c r="W39" i="171"/>
  <c r="C39" i="171" s="1"/>
  <c r="W35" i="171"/>
  <c r="W38" i="171"/>
  <c r="C38" i="171" s="1"/>
  <c r="X123" i="79"/>
  <c r="O33" i="14"/>
  <c r="O29" i="14"/>
  <c r="O32" i="14"/>
  <c r="O34" i="14"/>
  <c r="O31" i="14"/>
  <c r="O30" i="14"/>
  <c r="D17" i="108"/>
  <c r="D18" i="108" s="1"/>
  <c r="D19" i="108" s="1"/>
  <c r="M32" i="116"/>
  <c r="E18" i="144"/>
  <c r="E19" i="144" s="1"/>
  <c r="E20" i="144" s="1"/>
  <c r="E21" i="144" s="1"/>
  <c r="E22" i="144" s="1"/>
  <c r="E23" i="144" s="1"/>
  <c r="T123" i="79"/>
  <c r="T147" i="79" s="1"/>
  <c r="E17" i="170"/>
  <c r="W36" i="160"/>
  <c r="W37" i="160"/>
  <c r="W39" i="160"/>
  <c r="W35" i="160"/>
  <c r="C35" i="160" s="1"/>
  <c r="W38" i="160"/>
  <c r="AC223" i="1"/>
  <c r="X39" i="172"/>
  <c r="C39" i="172" s="1"/>
  <c r="X38" i="172"/>
  <c r="C38" i="172" s="1"/>
  <c r="X37" i="172"/>
  <c r="C37" i="172" s="1"/>
  <c r="X36" i="172"/>
  <c r="D126" i="79"/>
  <c r="H123" i="79"/>
  <c r="X36" i="160"/>
  <c r="X39" i="160"/>
  <c r="X38" i="160"/>
  <c r="X37" i="160"/>
  <c r="X36" i="159"/>
  <c r="X39" i="159"/>
  <c r="X37" i="159"/>
  <c r="X38" i="159"/>
  <c r="O27" i="10"/>
  <c r="O42" i="10" s="1"/>
  <c r="E24" i="14"/>
  <c r="K30" i="6"/>
  <c r="K24" i="23"/>
  <c r="K25" i="23" s="1"/>
  <c r="K26" i="23" s="1"/>
  <c r="K27" i="23" s="1"/>
  <c r="K28" i="23" s="1"/>
  <c r="K29" i="23" s="1"/>
  <c r="I155" i="134"/>
  <c r="Q155" i="134" s="1"/>
  <c r="P29" i="14"/>
  <c r="P31" i="14"/>
  <c r="P34" i="14"/>
  <c r="P30" i="14"/>
  <c r="P32" i="14"/>
  <c r="P33" i="14"/>
  <c r="G26" i="114"/>
  <c r="M25" i="116"/>
  <c r="K30" i="119"/>
  <c r="D16" i="127"/>
  <c r="C16" i="127" s="1"/>
  <c r="D16" i="132"/>
  <c r="C16" i="132" s="1"/>
  <c r="U45" i="169"/>
  <c r="X36" i="168"/>
  <c r="X37" i="168"/>
  <c r="C37" i="168" s="1"/>
  <c r="W36" i="159"/>
  <c r="W39" i="159"/>
  <c r="W35" i="159"/>
  <c r="W38" i="159"/>
  <c r="W37" i="159"/>
  <c r="X38" i="173"/>
  <c r="C38" i="173" s="1"/>
  <c r="X37" i="173"/>
  <c r="C37" i="173" s="1"/>
  <c r="X36" i="173"/>
  <c r="X39" i="173"/>
  <c r="C39" i="173" s="1"/>
  <c r="M26" i="7"/>
  <c r="M27" i="7" s="1"/>
  <c r="M28" i="7" s="1"/>
  <c r="M29" i="7" s="1"/>
  <c r="M30" i="7" s="1"/>
  <c r="M31" i="7" s="1"/>
  <c r="K24" i="7"/>
  <c r="K25" i="7" s="1"/>
  <c r="K26" i="7" s="1"/>
  <c r="K27" i="7" s="1"/>
  <c r="K28" i="7" s="1"/>
  <c r="K29" i="7" s="1"/>
  <c r="K30" i="7"/>
  <c r="I21" i="7"/>
  <c r="O28" i="7"/>
  <c r="O29" i="7" s="1"/>
  <c r="O30" i="7" s="1"/>
  <c r="O31" i="7" s="1"/>
  <c r="O32" i="7" s="1"/>
  <c r="O33" i="7" s="1"/>
  <c r="E24" i="7"/>
  <c r="D23" i="7"/>
  <c r="S42" i="61"/>
  <c r="F19" i="7"/>
  <c r="F20" i="7" s="1"/>
  <c r="F21" i="7" s="1"/>
  <c r="F22" i="7" s="1"/>
  <c r="F23" i="7" s="1"/>
  <c r="F24" i="7" s="1"/>
  <c r="P28" i="7"/>
  <c r="M25" i="108"/>
  <c r="O42" i="45"/>
  <c r="O43" i="41"/>
  <c r="O46" i="33"/>
  <c r="R42" i="32"/>
  <c r="N48" i="75"/>
  <c r="L24" i="128"/>
  <c r="H21" i="141"/>
  <c r="H22" i="141" s="1"/>
  <c r="H23" i="141" s="1"/>
  <c r="H24" i="141" s="1"/>
  <c r="E24" i="144"/>
  <c r="I22" i="150"/>
  <c r="I23" i="150" s="1"/>
  <c r="I24" i="150" s="1"/>
  <c r="I25" i="150" s="1"/>
  <c r="I26" i="150" s="1"/>
  <c r="I27" i="150" s="1"/>
  <c r="I144" i="102"/>
  <c r="O42" i="70"/>
  <c r="O42" i="38"/>
  <c r="O42" i="12"/>
  <c r="O42" i="55"/>
  <c r="P42" i="21"/>
  <c r="H20" i="21"/>
  <c r="E24" i="4"/>
  <c r="J126" i="138"/>
  <c r="R126" i="138" s="1"/>
  <c r="N42" i="71"/>
  <c r="K23" i="111"/>
  <c r="F19" i="121"/>
  <c r="F20" i="121" s="1"/>
  <c r="F21" i="121" s="1"/>
  <c r="F22" i="121" s="1"/>
  <c r="F23" i="121" s="1"/>
  <c r="F24" i="121" s="1"/>
  <c r="M26" i="163"/>
  <c r="M27" i="163" s="1"/>
  <c r="M28" i="163" s="1"/>
  <c r="M29" i="163" s="1"/>
  <c r="M30" i="163" s="1"/>
  <c r="M31" i="163" s="1"/>
  <c r="M26" i="169"/>
  <c r="M27" i="169" s="1"/>
  <c r="M28" i="169" s="1"/>
  <c r="M29" i="169" s="1"/>
  <c r="M30" i="169" s="1"/>
  <c r="M31" i="169" s="1"/>
  <c r="T42" i="38"/>
  <c r="G26" i="21"/>
  <c r="Q42" i="24"/>
  <c r="S42" i="43"/>
  <c r="Q42" i="25"/>
  <c r="P42" i="20"/>
  <c r="O48" i="74"/>
  <c r="Q43" i="40"/>
  <c r="H21" i="22"/>
  <c r="H22" i="22" s="1"/>
  <c r="H23" i="22" s="1"/>
  <c r="H24" i="22" s="1"/>
  <c r="H25" i="22" s="1"/>
  <c r="H26" i="22" s="1"/>
  <c r="S43" i="40"/>
  <c r="T42" i="71"/>
  <c r="K24" i="111"/>
  <c r="K25" i="111" s="1"/>
  <c r="K26" i="111" s="1"/>
  <c r="K27" i="111" s="1"/>
  <c r="K28" i="111" s="1"/>
  <c r="K29" i="111" s="1"/>
  <c r="M102" i="138"/>
  <c r="K23" i="148"/>
  <c r="F18" i="171"/>
  <c r="G26" i="16"/>
  <c r="K23" i="14"/>
  <c r="O28" i="6"/>
  <c r="O29" i="6" s="1"/>
  <c r="O30" i="6" s="1"/>
  <c r="O31" i="6" s="1"/>
  <c r="O32" i="6" s="1"/>
  <c r="O33" i="6" s="1"/>
  <c r="Q30" i="10"/>
  <c r="Q31" i="10" s="1"/>
  <c r="Q32" i="10" s="1"/>
  <c r="Q33" i="10" s="1"/>
  <c r="Q34" i="10" s="1"/>
  <c r="C18" i="68"/>
  <c r="G20" i="21"/>
  <c r="G21" i="21" s="1"/>
  <c r="G22" i="21" s="1"/>
  <c r="G23" i="21" s="1"/>
  <c r="G24" i="21" s="1"/>
  <c r="G25" i="21" s="1"/>
  <c r="G26" i="4"/>
  <c r="C18" i="39"/>
  <c r="S32" i="22"/>
  <c r="S33" i="22" s="1"/>
  <c r="S34" i="22" s="1"/>
  <c r="S35" i="22" s="1"/>
  <c r="S36" i="22" s="1"/>
  <c r="I173" i="102"/>
  <c r="I200" i="134"/>
  <c r="Q200" i="134" s="1"/>
  <c r="K30" i="23"/>
  <c r="H21" i="10"/>
  <c r="H22" i="10" s="1"/>
  <c r="H23" i="10" s="1"/>
  <c r="H24" i="10" s="1"/>
  <c r="H25" i="10" s="1"/>
  <c r="H26" i="10" s="1"/>
  <c r="O34" i="4"/>
  <c r="H20" i="10"/>
  <c r="M32" i="108"/>
  <c r="E18" i="108"/>
  <c r="E19" i="108" s="1"/>
  <c r="E20" i="108" s="1"/>
  <c r="E21" i="108" s="1"/>
  <c r="E22" i="108" s="1"/>
  <c r="E23" i="108" s="1"/>
  <c r="L25" i="109"/>
  <c r="L26" i="109" s="1"/>
  <c r="L27" i="109" s="1"/>
  <c r="L28" i="109" s="1"/>
  <c r="L29" i="109" s="1"/>
  <c r="L30" i="109" s="1"/>
  <c r="F18" i="109"/>
  <c r="E24" i="111"/>
  <c r="I21" i="115"/>
  <c r="F18" i="120"/>
  <c r="F18" i="121"/>
  <c r="J23" i="124"/>
  <c r="J24" i="124" s="1"/>
  <c r="J25" i="124" s="1"/>
  <c r="J26" i="124" s="1"/>
  <c r="J27" i="124" s="1"/>
  <c r="J28" i="124" s="1"/>
  <c r="M32" i="133"/>
  <c r="H20" i="144"/>
  <c r="K23" i="149"/>
  <c r="Q42" i="70"/>
  <c r="Q42" i="20"/>
  <c r="Q43" i="63"/>
  <c r="R48" i="48"/>
  <c r="T42" i="67"/>
  <c r="F18" i="6"/>
  <c r="F25" i="6"/>
  <c r="G19" i="4"/>
  <c r="D17" i="8"/>
  <c r="D18" i="8" s="1"/>
  <c r="D19" i="8" s="1"/>
  <c r="D20" i="8" s="1"/>
  <c r="D21" i="8" s="1"/>
  <c r="D22" i="8" s="1"/>
  <c r="I25" i="102"/>
  <c r="I16" i="102"/>
  <c r="I42" i="58"/>
  <c r="O28" i="4"/>
  <c r="O29" i="4" s="1"/>
  <c r="O30" i="4" s="1"/>
  <c r="O31" i="4" s="1"/>
  <c r="O32" i="4" s="1"/>
  <c r="O33" i="4" s="1"/>
  <c r="I39" i="134"/>
  <c r="Q39" i="134" s="1"/>
  <c r="I101" i="134"/>
  <c r="Q101" i="134" s="1"/>
  <c r="I99" i="134"/>
  <c r="Q99" i="134" s="1"/>
  <c r="U42" i="95"/>
  <c r="U43" i="40"/>
  <c r="U46" i="33"/>
  <c r="H20" i="112"/>
  <c r="G20" i="114"/>
  <c r="G21" i="114" s="1"/>
  <c r="G22" i="114" s="1"/>
  <c r="G23" i="114" s="1"/>
  <c r="G24" i="114" s="1"/>
  <c r="G25" i="114" s="1"/>
  <c r="E17" i="116"/>
  <c r="K30" i="118"/>
  <c r="M32" i="119"/>
  <c r="M25" i="119"/>
  <c r="K23" i="119"/>
  <c r="I21" i="120"/>
  <c r="I22" i="120"/>
  <c r="I23" i="120" s="1"/>
  <c r="I24" i="120" s="1"/>
  <c r="I25" i="120" s="1"/>
  <c r="I26" i="120" s="1"/>
  <c r="I27" i="120" s="1"/>
  <c r="G20" i="124"/>
  <c r="G21" i="124" s="1"/>
  <c r="G22" i="124" s="1"/>
  <c r="G23" i="124" s="1"/>
  <c r="G24" i="124" s="1"/>
  <c r="G25" i="124" s="1"/>
  <c r="R102" i="138"/>
  <c r="G26" i="143"/>
  <c r="G19" i="143"/>
  <c r="F19" i="144"/>
  <c r="F20" i="144" s="1"/>
  <c r="F21" i="144" s="1"/>
  <c r="F22" i="144" s="1"/>
  <c r="F23" i="144" s="1"/>
  <c r="F24" i="144" s="1"/>
  <c r="K24" i="148"/>
  <c r="K25" i="148" s="1"/>
  <c r="K26" i="148" s="1"/>
  <c r="K27" i="148" s="1"/>
  <c r="K28" i="148" s="1"/>
  <c r="K29" i="148" s="1"/>
  <c r="K24" i="149"/>
  <c r="K25" i="149" s="1"/>
  <c r="K26" i="149" s="1"/>
  <c r="K27" i="149" s="1"/>
  <c r="K28" i="149" s="1"/>
  <c r="K29" i="149" s="1"/>
  <c r="U45" i="151"/>
  <c r="E18" i="170"/>
  <c r="E19" i="170" s="1"/>
  <c r="E20" i="170" s="1"/>
  <c r="E21" i="170" s="1"/>
  <c r="E22" i="170" s="1"/>
  <c r="E23" i="170" s="1"/>
  <c r="Q45" i="163"/>
  <c r="O44" i="171"/>
  <c r="U45" i="172"/>
  <c r="R46" i="185"/>
  <c r="R42" i="107"/>
  <c r="L24" i="109"/>
  <c r="F19" i="109"/>
  <c r="F20" i="109" s="1"/>
  <c r="F21" i="109" s="1"/>
  <c r="F22" i="109" s="1"/>
  <c r="F23" i="109" s="1"/>
  <c r="F24" i="109" s="1"/>
  <c r="Q42" i="107"/>
  <c r="T48" i="114"/>
  <c r="L25" i="127"/>
  <c r="L26" i="127" s="1"/>
  <c r="L27" i="127" s="1"/>
  <c r="L28" i="127" s="1"/>
  <c r="L29" i="127" s="1"/>
  <c r="L30" i="127" s="1"/>
  <c r="F18" i="131"/>
  <c r="D16" i="133"/>
  <c r="C16" i="133" s="1"/>
  <c r="J22" i="137"/>
  <c r="Z200" i="138"/>
  <c r="R22" i="138"/>
  <c r="H20" i="141"/>
  <c r="M25" i="144"/>
  <c r="J22" i="148"/>
  <c r="I28" i="150"/>
  <c r="K23" i="150"/>
  <c r="K24" i="151"/>
  <c r="K25" i="151" s="1"/>
  <c r="K26" i="151" s="1"/>
  <c r="K27" i="151" s="1"/>
  <c r="K28" i="151" s="1"/>
  <c r="K29" i="151" s="1"/>
  <c r="M25" i="163"/>
  <c r="G20" i="165"/>
  <c r="G21" i="165" s="1"/>
  <c r="G22" i="165" s="1"/>
  <c r="G23" i="165" s="1"/>
  <c r="G24" i="165" s="1"/>
  <c r="G25" i="165" s="1"/>
  <c r="G20" i="166"/>
  <c r="G21" i="166" s="1"/>
  <c r="G22" i="166" s="1"/>
  <c r="G23" i="166" s="1"/>
  <c r="G24" i="166" s="1"/>
  <c r="G25" i="166" s="1"/>
  <c r="J29" i="170"/>
  <c r="J22" i="170"/>
  <c r="F19" i="171"/>
  <c r="F20" i="171" s="1"/>
  <c r="F21" i="171" s="1"/>
  <c r="F22" i="171" s="1"/>
  <c r="F23" i="171" s="1"/>
  <c r="F24" i="171" s="1"/>
  <c r="W48" i="90"/>
  <c r="G43" i="51"/>
  <c r="L42" i="61"/>
  <c r="G19" i="128"/>
  <c r="H42" i="15"/>
  <c r="E17" i="108"/>
  <c r="K24" i="108"/>
  <c r="K25" i="108" s="1"/>
  <c r="K26" i="108" s="1"/>
  <c r="K27" i="108" s="1"/>
  <c r="K28" i="108" s="1"/>
  <c r="K29" i="108" s="1"/>
  <c r="Q42" i="2"/>
  <c r="Q42" i="71"/>
  <c r="Q42" i="89"/>
  <c r="Q45" i="68"/>
  <c r="R48" i="74"/>
  <c r="G20" i="135"/>
  <c r="G21" i="135" s="1"/>
  <c r="G22" i="135" s="1"/>
  <c r="G23" i="135" s="1"/>
  <c r="G24" i="135" s="1"/>
  <c r="G25" i="135" s="1"/>
  <c r="O42" i="83"/>
  <c r="R34" i="55"/>
  <c r="R42" i="55" s="1"/>
  <c r="Q42" i="67"/>
  <c r="Q42" i="95"/>
  <c r="M26" i="135"/>
  <c r="M27" i="135" s="1"/>
  <c r="M28" i="135" s="1"/>
  <c r="M29" i="135" s="1"/>
  <c r="M30" i="135" s="1"/>
  <c r="M31" i="135" s="1"/>
  <c r="J23" i="153"/>
  <c r="J24" i="153" s="1"/>
  <c r="J25" i="153" s="1"/>
  <c r="J26" i="153" s="1"/>
  <c r="J27" i="153" s="1"/>
  <c r="J28" i="153" s="1"/>
  <c r="M42" i="24"/>
  <c r="H42" i="35"/>
  <c r="O42" i="25"/>
  <c r="R43" i="62"/>
  <c r="R48" i="49"/>
  <c r="S42" i="12"/>
  <c r="S48" i="9"/>
  <c r="R41" i="150"/>
  <c r="H27" i="181"/>
  <c r="M42" i="15"/>
  <c r="P48" i="69"/>
  <c r="R42" i="25"/>
  <c r="S42" i="83"/>
  <c r="S42" i="38"/>
  <c r="S42" i="11"/>
  <c r="T42" i="107"/>
  <c r="Q42" i="110"/>
  <c r="Q42" i="112"/>
  <c r="U48" i="114"/>
  <c r="G26" i="128"/>
  <c r="O45" i="128"/>
  <c r="U45" i="147"/>
  <c r="E48" i="34"/>
  <c r="N53" i="34" s="1"/>
  <c r="I21" i="8"/>
  <c r="G19" i="16"/>
  <c r="H20" i="22"/>
  <c r="K30" i="14"/>
  <c r="K43" i="54"/>
  <c r="F48" i="73"/>
  <c r="K42" i="12"/>
  <c r="N48" i="74"/>
  <c r="P42" i="58"/>
  <c r="P42" i="44"/>
  <c r="P48" i="42"/>
  <c r="P48" i="37"/>
  <c r="P42" i="32"/>
  <c r="P42" i="29"/>
  <c r="Q42" i="99"/>
  <c r="Q42" i="94"/>
  <c r="Q48" i="69"/>
  <c r="Q42" i="43"/>
  <c r="Q43" i="41"/>
  <c r="Q42" i="38"/>
  <c r="Q42" i="12"/>
  <c r="R42" i="20"/>
  <c r="Q43" i="126"/>
  <c r="O22" i="138"/>
  <c r="U45" i="146"/>
  <c r="N45" i="147"/>
  <c r="R41" i="149"/>
  <c r="T41" i="149"/>
  <c r="U41" i="150"/>
  <c r="T45" i="151"/>
  <c r="Q45" i="152"/>
  <c r="S46" i="158"/>
  <c r="D16" i="160"/>
  <c r="C16" i="160" s="1"/>
  <c r="P43" i="51"/>
  <c r="E24" i="181"/>
  <c r="O27" i="22"/>
  <c r="O28" i="22"/>
  <c r="O29" i="22" s="1"/>
  <c r="O30" i="22" s="1"/>
  <c r="O31" i="22" s="1"/>
  <c r="O32" i="22" s="1"/>
  <c r="K23" i="106"/>
  <c r="K24" i="106"/>
  <c r="K25" i="106" s="1"/>
  <c r="K26" i="106" s="1"/>
  <c r="K27" i="106" s="1"/>
  <c r="K28" i="106" s="1"/>
  <c r="K29" i="106" s="1"/>
  <c r="K30" i="106"/>
  <c r="J29" i="7"/>
  <c r="J22" i="7"/>
  <c r="N26" i="8"/>
  <c r="N27" i="8"/>
  <c r="N28" i="8" s="1"/>
  <c r="N29" i="8" s="1"/>
  <c r="N30" i="8" s="1"/>
  <c r="N31" i="8" s="1"/>
  <c r="N32" i="8" s="1"/>
  <c r="N33" i="8"/>
  <c r="L25" i="21"/>
  <c r="L26" i="21" s="1"/>
  <c r="L27" i="21" s="1"/>
  <c r="L28" i="21" s="1"/>
  <c r="L29" i="21" s="1"/>
  <c r="L30" i="21" s="1"/>
  <c r="L31" i="21"/>
  <c r="L24" i="21"/>
  <c r="D16" i="21"/>
  <c r="C16" i="21" s="1"/>
  <c r="D23" i="21"/>
  <c r="D17" i="21"/>
  <c r="D18" i="21" s="1"/>
  <c r="D19" i="21" s="1"/>
  <c r="D20" i="21" s="1"/>
  <c r="D21" i="21" s="1"/>
  <c r="D22" i="21" s="1"/>
  <c r="S43" i="41"/>
  <c r="L24" i="137"/>
  <c r="L31" i="137"/>
  <c r="M32" i="19"/>
  <c r="R42" i="21"/>
  <c r="I28" i="6"/>
  <c r="I21" i="6"/>
  <c r="J119" i="138"/>
  <c r="Z119" i="138" s="1"/>
  <c r="I98" i="134"/>
  <c r="Q98" i="134" s="1"/>
  <c r="J211" i="138"/>
  <c r="R211" i="138" s="1"/>
  <c r="I125" i="102"/>
  <c r="J221" i="138"/>
  <c r="R221" i="138" s="1"/>
  <c r="I135" i="102"/>
  <c r="Q42" i="32"/>
  <c r="Q48" i="75"/>
  <c r="L94" i="138"/>
  <c r="O94" i="138" s="1"/>
  <c r="Z94" i="138"/>
  <c r="M94" i="138"/>
  <c r="M98" i="138" s="1"/>
  <c r="E24" i="19"/>
  <c r="E18" i="19"/>
  <c r="E19" i="19" s="1"/>
  <c r="E20" i="19" s="1"/>
  <c r="E21" i="19" s="1"/>
  <c r="E22" i="19" s="1"/>
  <c r="E23" i="19" s="1"/>
  <c r="E42" i="57"/>
  <c r="N47" i="57" s="1"/>
  <c r="P30" i="74"/>
  <c r="P31" i="74" s="1"/>
  <c r="P32" i="74" s="1"/>
  <c r="P33" i="74" s="1"/>
  <c r="C33" i="74" s="1"/>
  <c r="M25" i="120"/>
  <c r="M26" i="120"/>
  <c r="M27" i="120" s="1"/>
  <c r="M28" i="120" s="1"/>
  <c r="M29" i="120" s="1"/>
  <c r="M30" i="120" s="1"/>
  <c r="M31" i="120" s="1"/>
  <c r="M32" i="120"/>
  <c r="I43" i="102"/>
  <c r="I44" i="1"/>
  <c r="Q44" i="1" s="1"/>
  <c r="I128" i="134"/>
  <c r="Q128" i="134" s="1"/>
  <c r="J141" i="138"/>
  <c r="O42" i="57"/>
  <c r="Q42" i="84"/>
  <c r="Q42" i="65"/>
  <c r="S34" i="55"/>
  <c r="S42" i="55" s="1"/>
  <c r="T45" i="68"/>
  <c r="T42" i="65"/>
  <c r="T43" i="63"/>
  <c r="T42" i="15"/>
  <c r="D23" i="115"/>
  <c r="D16" i="115"/>
  <c r="C16" i="115" s="1"/>
  <c r="L31" i="115"/>
  <c r="L25" i="115"/>
  <c r="L26" i="115" s="1"/>
  <c r="L27" i="115" s="1"/>
  <c r="L28" i="115" s="1"/>
  <c r="L29" i="115" s="1"/>
  <c r="L30" i="115" s="1"/>
  <c r="K30" i="131"/>
  <c r="K24" i="131"/>
  <c r="K25" i="131" s="1"/>
  <c r="K26" i="131" s="1"/>
  <c r="K27" i="131" s="1"/>
  <c r="K28" i="131" s="1"/>
  <c r="I22" i="135"/>
  <c r="I23" i="135" s="1"/>
  <c r="I24" i="135" s="1"/>
  <c r="I25" i="135" s="1"/>
  <c r="I26" i="135" s="1"/>
  <c r="I27" i="135" s="1"/>
  <c r="I28" i="135"/>
  <c r="L31" i="122"/>
  <c r="L24" i="122"/>
  <c r="L25" i="122"/>
  <c r="L26" i="122" s="1"/>
  <c r="L27" i="122" s="1"/>
  <c r="L28" i="122" s="1"/>
  <c r="L29" i="122" s="1"/>
  <c r="L30" i="122" s="1"/>
  <c r="Q49" i="50"/>
  <c r="L31" i="16"/>
  <c r="K25" i="43"/>
  <c r="K26" i="43" s="1"/>
  <c r="K27" i="43" s="1"/>
  <c r="K28" i="43" s="1"/>
  <c r="K29" i="43" s="1"/>
  <c r="P30" i="65"/>
  <c r="P31" i="65" s="1"/>
  <c r="P32" i="65" s="1"/>
  <c r="P33" i="65" s="1"/>
  <c r="P34" i="65" s="1"/>
  <c r="C34" i="65" s="1"/>
  <c r="P30" i="24"/>
  <c r="P31" i="24" s="1"/>
  <c r="P32" i="24" s="1"/>
  <c r="P33" i="24" s="1"/>
  <c r="C33" i="24" s="1"/>
  <c r="E17" i="112"/>
  <c r="E18" i="112"/>
  <c r="E19" i="112" s="1"/>
  <c r="E20" i="112" s="1"/>
  <c r="E21" i="112" s="1"/>
  <c r="E22" i="112" s="1"/>
  <c r="E23" i="112" s="1"/>
  <c r="E24" i="112"/>
  <c r="M25" i="19"/>
  <c r="H27" i="143"/>
  <c r="H20" i="143"/>
  <c r="P30" i="45"/>
  <c r="P31" i="45" s="1"/>
  <c r="P32" i="45" s="1"/>
  <c r="P33" i="45" s="1"/>
  <c r="C33" i="45" s="1"/>
  <c r="P30" i="38"/>
  <c r="P31" i="38" s="1"/>
  <c r="P32" i="38" s="1"/>
  <c r="P33" i="38" s="1"/>
  <c r="C33" i="38" s="1"/>
  <c r="L24" i="16"/>
  <c r="L42" i="16" s="1"/>
  <c r="E19" i="15"/>
  <c r="E20" i="15" s="1"/>
  <c r="E21" i="15" s="1"/>
  <c r="E22" i="15" s="1"/>
  <c r="E23" i="15" s="1"/>
  <c r="O42" i="77"/>
  <c r="O29" i="48"/>
  <c r="O30" i="48" s="1"/>
  <c r="O31" i="48" s="1"/>
  <c r="O32" i="48" s="1"/>
  <c r="O33" i="48" s="1"/>
  <c r="C33" i="48" s="1"/>
  <c r="I28" i="107"/>
  <c r="I22" i="107"/>
  <c r="I23" i="107" s="1"/>
  <c r="I24" i="107" s="1"/>
  <c r="I25" i="107" s="1"/>
  <c r="I26" i="107" s="1"/>
  <c r="I27" i="107" s="1"/>
  <c r="H27" i="111"/>
  <c r="H20" i="111"/>
  <c r="H21" i="111"/>
  <c r="H22" i="111" s="1"/>
  <c r="H23" i="111" s="1"/>
  <c r="H24" i="111" s="1"/>
  <c r="H25" i="111" s="1"/>
  <c r="H26" i="111" s="1"/>
  <c r="M32" i="147"/>
  <c r="M25" i="147"/>
  <c r="H43" i="41"/>
  <c r="D16" i="106"/>
  <c r="C16" i="106" s="1"/>
  <c r="C37" i="110"/>
  <c r="M104" i="138"/>
  <c r="H21" i="21"/>
  <c r="H22" i="21" s="1"/>
  <c r="H23" i="21" s="1"/>
  <c r="H24" i="21" s="1"/>
  <c r="H25" i="21" s="1"/>
  <c r="H26" i="21" s="1"/>
  <c r="H21" i="7"/>
  <c r="H22" i="7" s="1"/>
  <c r="H23" i="7" s="1"/>
  <c r="H24" i="7" s="1"/>
  <c r="H25" i="7" s="1"/>
  <c r="H26" i="7" s="1"/>
  <c r="G42" i="55"/>
  <c r="K23" i="8"/>
  <c r="H27" i="7"/>
  <c r="I160" i="1"/>
  <c r="Q160" i="1" s="1"/>
  <c r="R42" i="15"/>
  <c r="G48" i="49"/>
  <c r="F42" i="12"/>
  <c r="O43" i="62"/>
  <c r="T42" i="80"/>
  <c r="T48" i="42"/>
  <c r="T42" i="35"/>
  <c r="T48" i="9"/>
  <c r="T42" i="16"/>
  <c r="J23" i="107"/>
  <c r="J24" i="107" s="1"/>
  <c r="J25" i="107" s="1"/>
  <c r="J26" i="107" s="1"/>
  <c r="J27" i="107" s="1"/>
  <c r="J28" i="107" s="1"/>
  <c r="K30" i="108"/>
  <c r="E17" i="111"/>
  <c r="E24" i="115"/>
  <c r="G20" i="120"/>
  <c r="G21" i="120" s="1"/>
  <c r="G22" i="120" s="1"/>
  <c r="G23" i="120" s="1"/>
  <c r="G24" i="120" s="1"/>
  <c r="G25" i="120" s="1"/>
  <c r="G19" i="120"/>
  <c r="J22" i="124"/>
  <c r="T42" i="110"/>
  <c r="U42" i="111"/>
  <c r="P329" i="1"/>
  <c r="M109" i="138"/>
  <c r="K24" i="164"/>
  <c r="K25" i="164" s="1"/>
  <c r="K26" i="164" s="1"/>
  <c r="K27" i="164" s="1"/>
  <c r="K28" i="164" s="1"/>
  <c r="K29" i="164" s="1"/>
  <c r="P45" i="172"/>
  <c r="G42" i="29"/>
  <c r="T42" i="11"/>
  <c r="L25" i="106"/>
  <c r="L26" i="106" s="1"/>
  <c r="L27" i="106" s="1"/>
  <c r="L28" i="106" s="1"/>
  <c r="L29" i="106" s="1"/>
  <c r="L30" i="106" s="1"/>
  <c r="E17" i="115"/>
  <c r="C17" i="115" s="1"/>
  <c r="K24" i="177"/>
  <c r="K25" i="177" s="1"/>
  <c r="K26" i="177" s="1"/>
  <c r="K27" i="177" s="1"/>
  <c r="K28" i="177" s="1"/>
  <c r="K29" i="177" s="1"/>
  <c r="I141" i="1"/>
  <c r="X141" i="1" s="1"/>
  <c r="K30" i="8"/>
  <c r="S42" i="89"/>
  <c r="N200" i="102"/>
  <c r="T42" i="25"/>
  <c r="U42" i="44"/>
  <c r="J22" i="107"/>
  <c r="J42" i="107" s="1"/>
  <c r="F19" i="120"/>
  <c r="F20" i="120" s="1"/>
  <c r="F21" i="120" s="1"/>
  <c r="F22" i="120" s="1"/>
  <c r="F23" i="120" s="1"/>
  <c r="F24" i="120" s="1"/>
  <c r="K24" i="121"/>
  <c r="K25" i="121" s="1"/>
  <c r="K26" i="121" s="1"/>
  <c r="K27" i="121" s="1"/>
  <c r="K28" i="121" s="1"/>
  <c r="K29" i="121" s="1"/>
  <c r="P42" i="120"/>
  <c r="E17" i="127"/>
  <c r="C17" i="127" s="1"/>
  <c r="R200" i="138"/>
  <c r="J23" i="148"/>
  <c r="J24" i="148" s="1"/>
  <c r="J25" i="148" s="1"/>
  <c r="J26" i="148" s="1"/>
  <c r="K23" i="164"/>
  <c r="C35" i="51"/>
  <c r="N48" i="9"/>
  <c r="D17" i="131"/>
  <c r="D18" i="131" s="1"/>
  <c r="D19" i="131" s="1"/>
  <c r="U48" i="130"/>
  <c r="M26" i="146"/>
  <c r="M27" i="146" s="1"/>
  <c r="M28" i="146" s="1"/>
  <c r="M29" i="146" s="1"/>
  <c r="M30" i="146" s="1"/>
  <c r="M31" i="146" s="1"/>
  <c r="C35" i="151"/>
  <c r="N33" i="7"/>
  <c r="S31" i="21"/>
  <c r="J132" i="138"/>
  <c r="Z132" i="138" s="1"/>
  <c r="J43" i="51"/>
  <c r="S43" i="62"/>
  <c r="C17" i="84"/>
  <c r="P42" i="77"/>
  <c r="H21" i="106"/>
  <c r="H22" i="106" s="1"/>
  <c r="H23" i="106" s="1"/>
  <c r="H24" i="106" s="1"/>
  <c r="H25" i="106" s="1"/>
  <c r="H26" i="106" s="1"/>
  <c r="F19" i="115"/>
  <c r="F20" i="115" s="1"/>
  <c r="F21" i="115" s="1"/>
  <c r="F22" i="115" s="1"/>
  <c r="F23" i="115" s="1"/>
  <c r="F24" i="115" s="1"/>
  <c r="K30" i="121"/>
  <c r="C35" i="122"/>
  <c r="M25" i="146"/>
  <c r="F19" i="151"/>
  <c r="F20" i="151" s="1"/>
  <c r="F21" i="151" s="1"/>
  <c r="F22" i="151" s="1"/>
  <c r="F23" i="151" s="1"/>
  <c r="F24" i="151" s="1"/>
  <c r="F19" i="182"/>
  <c r="F20" i="182" s="1"/>
  <c r="F21" i="182" s="1"/>
  <c r="F22" i="182" s="1"/>
  <c r="F23" i="182" s="1"/>
  <c r="F24" i="182" s="1"/>
  <c r="F46" i="185"/>
  <c r="P42" i="61"/>
  <c r="Q44" i="135"/>
  <c r="M25" i="152"/>
  <c r="O41" i="149"/>
  <c r="S42" i="29"/>
  <c r="N26" i="7"/>
  <c r="Q29" i="7"/>
  <c r="S49" i="50"/>
  <c r="S48" i="74"/>
  <c r="T48" i="69"/>
  <c r="T42" i="6"/>
  <c r="T42" i="12"/>
  <c r="T42" i="10"/>
  <c r="U42" i="94"/>
  <c r="H20" i="106"/>
  <c r="G20" i="112"/>
  <c r="G21" i="112" s="1"/>
  <c r="G22" i="112" s="1"/>
  <c r="G23" i="112" s="1"/>
  <c r="G24" i="112" s="1"/>
  <c r="G25" i="112" s="1"/>
  <c r="F18" i="115"/>
  <c r="C18" i="115" s="1"/>
  <c r="D17" i="119"/>
  <c r="D18" i="119" s="1"/>
  <c r="D19" i="119" s="1"/>
  <c r="D20" i="119" s="1"/>
  <c r="K192" i="134"/>
  <c r="N192" i="134" s="1"/>
  <c r="J23" i="137"/>
  <c r="J24" i="137" s="1"/>
  <c r="J25" i="137" s="1"/>
  <c r="J26" i="137" s="1"/>
  <c r="J27" i="137" s="1"/>
  <c r="J28" i="137" s="1"/>
  <c r="H21" i="144"/>
  <c r="H22" i="144" s="1"/>
  <c r="H23" i="144" s="1"/>
  <c r="H24" i="144" s="1"/>
  <c r="H25" i="144" s="1"/>
  <c r="H26" i="144" s="1"/>
  <c r="F18" i="151"/>
  <c r="G20" i="163"/>
  <c r="G21" i="163" s="1"/>
  <c r="G22" i="163" s="1"/>
  <c r="G23" i="163" s="1"/>
  <c r="G24" i="163" s="1"/>
  <c r="G25" i="163" s="1"/>
  <c r="T45" i="184"/>
  <c r="J22" i="16"/>
  <c r="J29" i="16"/>
  <c r="O29" i="68"/>
  <c r="O30" i="68" s="1"/>
  <c r="O31" i="68" s="1"/>
  <c r="O32" i="68" s="1"/>
  <c r="O33" i="68" s="1"/>
  <c r="C33" i="68" s="1"/>
  <c r="L24" i="10"/>
  <c r="L25" i="10"/>
  <c r="L26" i="10" s="1"/>
  <c r="L27" i="10" s="1"/>
  <c r="L28" i="10" s="1"/>
  <c r="L29" i="10" s="1"/>
  <c r="L30" i="10" s="1"/>
  <c r="I22" i="14"/>
  <c r="I23" i="14" s="1"/>
  <c r="I24" i="14" s="1"/>
  <c r="I25" i="14" s="1"/>
  <c r="I26" i="14" s="1"/>
  <c r="I27" i="14" s="1"/>
  <c r="I28" i="14"/>
  <c r="T35" i="21"/>
  <c r="T36" i="21" s="1"/>
  <c r="T37" i="21" s="1"/>
  <c r="I21" i="14"/>
  <c r="S33" i="57"/>
  <c r="S34" i="57" s="1"/>
  <c r="S35" i="57" s="1"/>
  <c r="S36" i="57" s="1"/>
  <c r="S37" i="57" s="1"/>
  <c r="E17" i="4"/>
  <c r="I161" i="1"/>
  <c r="Q161" i="1" s="1"/>
  <c r="J53" i="138"/>
  <c r="Z53" i="138" s="1"/>
  <c r="F42" i="44"/>
  <c r="I28" i="8"/>
  <c r="Q48" i="48"/>
  <c r="M26" i="8"/>
  <c r="M27" i="8" s="1"/>
  <c r="M28" i="8" s="1"/>
  <c r="M29" i="8" s="1"/>
  <c r="M30" i="8" s="1"/>
  <c r="M31" i="8" s="1"/>
  <c r="M25" i="8"/>
  <c r="G20" i="14"/>
  <c r="G21" i="14" s="1"/>
  <c r="G22" i="14" s="1"/>
  <c r="G23" i="14" s="1"/>
  <c r="G24" i="14" s="1"/>
  <c r="G25" i="14" s="1"/>
  <c r="G19" i="14"/>
  <c r="G42" i="20"/>
  <c r="M43" i="51"/>
  <c r="F42" i="55"/>
  <c r="I45" i="68"/>
  <c r="H45" i="68"/>
  <c r="O29" i="29"/>
  <c r="O30" i="29" s="1"/>
  <c r="O31" i="29" s="1"/>
  <c r="O32" i="29" s="1"/>
  <c r="O33" i="29" s="1"/>
  <c r="C34" i="68"/>
  <c r="Q31" i="62"/>
  <c r="Q32" i="62" s="1"/>
  <c r="Q33" i="62" s="1"/>
  <c r="Q34" i="62" s="1"/>
  <c r="C34" i="62" s="1"/>
  <c r="E18" i="107"/>
  <c r="E19" i="107" s="1"/>
  <c r="E20" i="107" s="1"/>
  <c r="E21" i="107" s="1"/>
  <c r="E22" i="107" s="1"/>
  <c r="E23" i="107" s="1"/>
  <c r="R31" i="23"/>
  <c r="R32" i="23" s="1"/>
  <c r="R33" i="23" s="1"/>
  <c r="R34" i="23" s="1"/>
  <c r="R30" i="23"/>
  <c r="E18" i="21"/>
  <c r="E19" i="21" s="1"/>
  <c r="E20" i="21" s="1"/>
  <c r="E21" i="21" s="1"/>
  <c r="E22" i="21" s="1"/>
  <c r="E23" i="21" s="1"/>
  <c r="E24" i="21"/>
  <c r="E17" i="21"/>
  <c r="E19" i="63"/>
  <c r="E20" i="63" s="1"/>
  <c r="E21" i="63" s="1"/>
  <c r="E22" i="63" s="1"/>
  <c r="E23" i="63" s="1"/>
  <c r="J22" i="104"/>
  <c r="J23" i="104"/>
  <c r="J24" i="104" s="1"/>
  <c r="J25" i="104" s="1"/>
  <c r="J26" i="104" s="1"/>
  <c r="J27" i="104" s="1"/>
  <c r="J28" i="104" s="1"/>
  <c r="J29" i="104"/>
  <c r="L42" i="71"/>
  <c r="M26" i="22"/>
  <c r="M27" i="22" s="1"/>
  <c r="M28" i="22" s="1"/>
  <c r="M29" i="22" s="1"/>
  <c r="M30" i="22" s="1"/>
  <c r="M31" i="22" s="1"/>
  <c r="M25" i="22"/>
  <c r="K23" i="21"/>
  <c r="K30" i="21"/>
  <c r="R34" i="9"/>
  <c r="R48" i="9" s="1"/>
  <c r="T42" i="61"/>
  <c r="K80" i="134"/>
  <c r="N80" i="134" s="1"/>
  <c r="L80" i="134"/>
  <c r="Q80" i="134"/>
  <c r="J29" i="21"/>
  <c r="J23" i="21"/>
  <c r="J24" i="21" s="1"/>
  <c r="J25" i="21" s="1"/>
  <c r="J26" i="21" s="1"/>
  <c r="J27" i="21" s="1"/>
  <c r="J28" i="21" s="1"/>
  <c r="L42" i="70"/>
  <c r="J128" i="138"/>
  <c r="Z128" i="138" s="1"/>
  <c r="I28" i="102"/>
  <c r="I113" i="134"/>
  <c r="Q113" i="134" s="1"/>
  <c r="I28" i="1"/>
  <c r="X28" i="1" s="1"/>
  <c r="I130" i="79"/>
  <c r="I131" i="79" s="1"/>
  <c r="I132" i="79" s="1"/>
  <c r="I133" i="79" s="1"/>
  <c r="I134" i="79" s="1"/>
  <c r="I135" i="79" s="1"/>
  <c r="I129" i="79"/>
  <c r="O29" i="75"/>
  <c r="O30" i="75" s="1"/>
  <c r="O31" i="75" s="1"/>
  <c r="O32" i="75" s="1"/>
  <c r="O33" i="75" s="1"/>
  <c r="G20" i="115"/>
  <c r="G21" i="115" s="1"/>
  <c r="G22" i="115" s="1"/>
  <c r="G23" i="115" s="1"/>
  <c r="G24" i="115" s="1"/>
  <c r="G25" i="115" s="1"/>
  <c r="G26" i="115"/>
  <c r="N28" i="115"/>
  <c r="N29" i="115" s="1"/>
  <c r="N30" i="115" s="1"/>
  <c r="N31" i="115" s="1"/>
  <c r="N32" i="115" s="1"/>
  <c r="J29" i="116"/>
  <c r="J22" i="116"/>
  <c r="J23" i="116"/>
  <c r="J24" i="116" s="1"/>
  <c r="D17" i="118"/>
  <c r="D18" i="118" s="1"/>
  <c r="D19" i="118" s="1"/>
  <c r="D20" i="118" s="1"/>
  <c r="D21" i="118" s="1"/>
  <c r="D16" i="118"/>
  <c r="C16" i="118" s="1"/>
  <c r="M32" i="141"/>
  <c r="C32" i="141" s="1"/>
  <c r="M25" i="141"/>
  <c r="M26" i="141"/>
  <c r="M27" i="141" s="1"/>
  <c r="M28" i="141" s="1"/>
  <c r="M29" i="141" s="1"/>
  <c r="M30" i="141" s="1"/>
  <c r="M31" i="141" s="1"/>
  <c r="Q31" i="170"/>
  <c r="Q32" i="170" s="1"/>
  <c r="Q33" i="170" s="1"/>
  <c r="Q34" i="170" s="1"/>
  <c r="C34" i="170" s="1"/>
  <c r="R31" i="7"/>
  <c r="R32" i="7" s="1"/>
  <c r="R33" i="7" s="1"/>
  <c r="R34" i="7" s="1"/>
  <c r="R35" i="7" s="1"/>
  <c r="R36" i="7" s="1"/>
  <c r="R30" i="7"/>
  <c r="M25" i="21"/>
  <c r="M26" i="21"/>
  <c r="M27" i="21" s="1"/>
  <c r="M28" i="21" s="1"/>
  <c r="M29" i="21" s="1"/>
  <c r="M30" i="21" s="1"/>
  <c r="M31" i="21" s="1"/>
  <c r="L25" i="182"/>
  <c r="L26" i="182" s="1"/>
  <c r="L27" i="182" s="1"/>
  <c r="L28" i="182" s="1"/>
  <c r="L29" i="182" s="1"/>
  <c r="L30" i="182" s="1"/>
  <c r="L24" i="182"/>
  <c r="L31" i="182"/>
  <c r="H21" i="8"/>
  <c r="H22" i="8" s="1"/>
  <c r="H23" i="8" s="1"/>
  <c r="H24" i="8" s="1"/>
  <c r="H25" i="8" s="1"/>
  <c r="H26" i="8" s="1"/>
  <c r="H27" i="8"/>
  <c r="F25" i="10"/>
  <c r="F19" i="10"/>
  <c r="F20" i="10" s="1"/>
  <c r="F21" i="10" s="1"/>
  <c r="F22" i="10" s="1"/>
  <c r="F23" i="10" s="1"/>
  <c r="F24" i="10" s="1"/>
  <c r="J263" i="138"/>
  <c r="I29" i="102"/>
  <c r="G48" i="66"/>
  <c r="E18" i="106"/>
  <c r="E19" i="106" s="1"/>
  <c r="E20" i="106" s="1"/>
  <c r="E21" i="106" s="1"/>
  <c r="E17" i="106"/>
  <c r="D16" i="149"/>
  <c r="C16" i="149" s="1"/>
  <c r="D17" i="149"/>
  <c r="D18" i="149" s="1"/>
  <c r="M32" i="22"/>
  <c r="O42" i="11"/>
  <c r="P35" i="19"/>
  <c r="P28" i="19"/>
  <c r="H42" i="24"/>
  <c r="J29" i="23"/>
  <c r="J23" i="23"/>
  <c r="J24" i="23" s="1"/>
  <c r="J25" i="23" s="1"/>
  <c r="J26" i="23" s="1"/>
  <c r="J27" i="23" s="1"/>
  <c r="J28" i="23" s="1"/>
  <c r="I28" i="21"/>
  <c r="I21" i="21"/>
  <c r="I166" i="1"/>
  <c r="X166" i="1" s="1"/>
  <c r="I188" i="102"/>
  <c r="J287" i="138"/>
  <c r="Z287" i="138" s="1"/>
  <c r="I26" i="102"/>
  <c r="I33" i="134"/>
  <c r="Q33" i="134" s="1"/>
  <c r="J51" i="138"/>
  <c r="R51" i="138" s="1"/>
  <c r="I180" i="102"/>
  <c r="Q32" i="37"/>
  <c r="Q33" i="37" s="1"/>
  <c r="Q34" i="37" s="1"/>
  <c r="G26" i="106"/>
  <c r="G19" i="106"/>
  <c r="L31" i="169"/>
  <c r="L24" i="169"/>
  <c r="L25" i="169"/>
  <c r="L26" i="169" s="1"/>
  <c r="L27" i="169" s="1"/>
  <c r="L28" i="169" s="1"/>
  <c r="L29" i="169" s="1"/>
  <c r="L30" i="169" s="1"/>
  <c r="G42" i="38"/>
  <c r="O27" i="8"/>
  <c r="O28" i="8"/>
  <c r="O29" i="8" s="1"/>
  <c r="O30" i="8" s="1"/>
  <c r="O31" i="8" s="1"/>
  <c r="O32" i="8" s="1"/>
  <c r="O33" i="8" s="1"/>
  <c r="T42" i="22"/>
  <c r="I42" i="70"/>
  <c r="K24" i="21"/>
  <c r="K25" i="21" s="1"/>
  <c r="K26" i="21" s="1"/>
  <c r="K27" i="21" s="1"/>
  <c r="K28" i="21" s="1"/>
  <c r="K29" i="21" s="1"/>
  <c r="N26" i="4"/>
  <c r="N27" i="4"/>
  <c r="N28" i="4" s="1"/>
  <c r="N29" i="4" s="1"/>
  <c r="N30" i="4" s="1"/>
  <c r="N31" i="4" s="1"/>
  <c r="N32" i="4" s="1"/>
  <c r="N33" i="4"/>
  <c r="E19" i="39"/>
  <c r="E20" i="39" s="1"/>
  <c r="E21" i="39" s="1"/>
  <c r="E22" i="39" s="1"/>
  <c r="E23" i="39" s="1"/>
  <c r="J41" i="138"/>
  <c r="Z41" i="138" s="1"/>
  <c r="I23" i="134"/>
  <c r="Q23" i="134" s="1"/>
  <c r="E24" i="106"/>
  <c r="E17" i="107"/>
  <c r="G19" i="115"/>
  <c r="D17" i="132"/>
  <c r="D18" i="132" s="1"/>
  <c r="K23" i="132"/>
  <c r="K24" i="132"/>
  <c r="K25" i="132" s="1"/>
  <c r="K26" i="132" s="1"/>
  <c r="K27" i="132" s="1"/>
  <c r="K28" i="132" s="1"/>
  <c r="K29" i="132" s="1"/>
  <c r="I28" i="137"/>
  <c r="I22" i="137"/>
  <c r="I23" i="137" s="1"/>
  <c r="I24" i="137" s="1"/>
  <c r="I25" i="137" s="1"/>
  <c r="I26" i="137" s="1"/>
  <c r="I27" i="137" s="1"/>
  <c r="M48" i="73"/>
  <c r="Q42" i="93"/>
  <c r="C37" i="84"/>
  <c r="U42" i="77"/>
  <c r="U43" i="54"/>
  <c r="I22" i="115"/>
  <c r="I23" i="115" s="1"/>
  <c r="I24" i="115" s="1"/>
  <c r="I25" i="115" s="1"/>
  <c r="I26" i="115" s="1"/>
  <c r="I27" i="115" s="1"/>
  <c r="I22" i="119"/>
  <c r="I23" i="119" s="1"/>
  <c r="I24" i="119" s="1"/>
  <c r="I25" i="119" s="1"/>
  <c r="I26" i="119" s="1"/>
  <c r="I27" i="119" s="1"/>
  <c r="I21" i="119"/>
  <c r="K24" i="126"/>
  <c r="D23" i="141"/>
  <c r="D17" i="141"/>
  <c r="C17" i="141" s="1"/>
  <c r="L31" i="142"/>
  <c r="L24" i="142"/>
  <c r="L25" i="142"/>
  <c r="L26" i="142" s="1"/>
  <c r="L27" i="142" s="1"/>
  <c r="L28" i="142" s="1"/>
  <c r="L29" i="142" s="1"/>
  <c r="L30" i="142" s="1"/>
  <c r="E24" i="158"/>
  <c r="E18" i="158"/>
  <c r="E19" i="158" s="1"/>
  <c r="E20" i="158" s="1"/>
  <c r="E21" i="158" s="1"/>
  <c r="E22" i="158" s="1"/>
  <c r="E23" i="158" s="1"/>
  <c r="C37" i="174"/>
  <c r="W45" i="184"/>
  <c r="I48" i="52"/>
  <c r="K48" i="74"/>
  <c r="L42" i="95"/>
  <c r="S48" i="48"/>
  <c r="U42" i="19"/>
  <c r="U43" i="109"/>
  <c r="I22" i="122"/>
  <c r="I23" i="122" s="1"/>
  <c r="I24" i="122" s="1"/>
  <c r="I25" i="122" s="1"/>
  <c r="I26" i="122" s="1"/>
  <c r="I27" i="122" s="1"/>
  <c r="I28" i="122"/>
  <c r="U45" i="128"/>
  <c r="U45" i="129"/>
  <c r="E24" i="130"/>
  <c r="E17" i="130"/>
  <c r="F25" i="132"/>
  <c r="F18" i="132"/>
  <c r="F25" i="146"/>
  <c r="F19" i="146"/>
  <c r="F20" i="146" s="1"/>
  <c r="F21" i="146" s="1"/>
  <c r="F22" i="146" s="1"/>
  <c r="F23" i="146" s="1"/>
  <c r="F24" i="146" s="1"/>
  <c r="I28" i="153"/>
  <c r="M25" i="169"/>
  <c r="J23" i="171"/>
  <c r="J24" i="171" s="1"/>
  <c r="J25" i="171" s="1"/>
  <c r="J26" i="171" s="1"/>
  <c r="J27" i="171" s="1"/>
  <c r="J28" i="171" s="1"/>
  <c r="J29" i="171"/>
  <c r="J29" i="112"/>
  <c r="J22" i="112"/>
  <c r="D16" i="116"/>
  <c r="C16" i="116" s="1"/>
  <c r="D17" i="116"/>
  <c r="D18" i="116" s="1"/>
  <c r="D19" i="116" s="1"/>
  <c r="D20" i="116" s="1"/>
  <c r="D21" i="116" s="1"/>
  <c r="Q48" i="167"/>
  <c r="E24" i="169"/>
  <c r="E18" i="169"/>
  <c r="E19" i="169" s="1"/>
  <c r="E20" i="169" s="1"/>
  <c r="E21" i="169" s="1"/>
  <c r="E22" i="169" s="1"/>
  <c r="E23" i="169" s="1"/>
  <c r="E17" i="169"/>
  <c r="F25" i="172"/>
  <c r="F19" i="172"/>
  <c r="F20" i="172" s="1"/>
  <c r="F21" i="172" s="1"/>
  <c r="F22" i="172" s="1"/>
  <c r="F23" i="172" s="1"/>
  <c r="F24" i="172" s="1"/>
  <c r="H49" i="50"/>
  <c r="L43" i="54"/>
  <c r="H42" i="57"/>
  <c r="J187" i="138"/>
  <c r="R187" i="138" s="1"/>
  <c r="I107" i="102"/>
  <c r="Q42" i="61"/>
  <c r="U42" i="84"/>
  <c r="U45" i="68"/>
  <c r="F25" i="119"/>
  <c r="F18" i="119"/>
  <c r="F19" i="119"/>
  <c r="F20" i="119" s="1"/>
  <c r="F21" i="119" s="1"/>
  <c r="F22" i="119" s="1"/>
  <c r="F23" i="119" s="1"/>
  <c r="F24" i="119" s="1"/>
  <c r="G19" i="125"/>
  <c r="G26" i="125"/>
  <c r="G20" i="125"/>
  <c r="G21" i="125" s="1"/>
  <c r="G22" i="125" s="1"/>
  <c r="G23" i="125" s="1"/>
  <c r="G24" i="125" s="1"/>
  <c r="G25" i="125" s="1"/>
  <c r="D16" i="126"/>
  <c r="C16" i="126" s="1"/>
  <c r="D17" i="126"/>
  <c r="D18" i="126" s="1"/>
  <c r="D19" i="126" s="1"/>
  <c r="F25" i="129"/>
  <c r="F18" i="129"/>
  <c r="F19" i="129"/>
  <c r="F20" i="129" s="1"/>
  <c r="F21" i="129" s="1"/>
  <c r="F22" i="129" s="1"/>
  <c r="F23" i="129" s="1"/>
  <c r="F24" i="129" s="1"/>
  <c r="F25" i="130"/>
  <c r="F18" i="130"/>
  <c r="H27" i="148"/>
  <c r="H20" i="148"/>
  <c r="H21" i="148"/>
  <c r="H22" i="148" s="1"/>
  <c r="H23" i="148" s="1"/>
  <c r="H24" i="148" s="1"/>
  <c r="H25" i="148" s="1"/>
  <c r="H26" i="148" s="1"/>
  <c r="N45" i="152"/>
  <c r="I22" i="153"/>
  <c r="I23" i="153" s="1"/>
  <c r="I24" i="153" s="1"/>
  <c r="I25" i="153" s="1"/>
  <c r="I26" i="153" s="1"/>
  <c r="I27" i="153" s="1"/>
  <c r="T45" i="163"/>
  <c r="M25" i="111"/>
  <c r="M26" i="111"/>
  <c r="M27" i="111" s="1"/>
  <c r="M28" i="111" s="1"/>
  <c r="M29" i="111" s="1"/>
  <c r="M30" i="111" s="1"/>
  <c r="M32" i="111"/>
  <c r="C18" i="61"/>
  <c r="I43" i="63"/>
  <c r="L42" i="67"/>
  <c r="R180" i="138"/>
  <c r="F42" i="93"/>
  <c r="O29" i="84"/>
  <c r="O30" i="84" s="1"/>
  <c r="O31" i="84" s="1"/>
  <c r="O32" i="84" s="1"/>
  <c r="O33" i="84" s="1"/>
  <c r="C33" i="84" s="1"/>
  <c r="U49" i="50"/>
  <c r="I22" i="109"/>
  <c r="I23" i="109" s="1"/>
  <c r="I24" i="109" s="1"/>
  <c r="I25" i="109" s="1"/>
  <c r="I26" i="109" s="1"/>
  <c r="I27" i="109" s="1"/>
  <c r="I28" i="109"/>
  <c r="E17" i="114"/>
  <c r="E18" i="114"/>
  <c r="E19" i="114" s="1"/>
  <c r="E20" i="114" s="1"/>
  <c r="E21" i="114" s="1"/>
  <c r="E22" i="114" s="1"/>
  <c r="E23" i="114" s="1"/>
  <c r="I21" i="121"/>
  <c r="I22" i="121"/>
  <c r="I23" i="121" s="1"/>
  <c r="I24" i="121" s="1"/>
  <c r="I25" i="121" s="1"/>
  <c r="I26" i="121" s="1"/>
  <c r="I27" i="121" s="1"/>
  <c r="K30" i="126"/>
  <c r="K23" i="131"/>
  <c r="G20" i="130"/>
  <c r="G21" i="130" s="1"/>
  <c r="G22" i="130" s="1"/>
  <c r="G23" i="130" s="1"/>
  <c r="G24" i="130" s="1"/>
  <c r="G25" i="130" s="1"/>
  <c r="G26" i="130"/>
  <c r="L31" i="131"/>
  <c r="L24" i="131"/>
  <c r="L25" i="131"/>
  <c r="L26" i="131" s="1"/>
  <c r="L27" i="131" s="1"/>
  <c r="L28" i="131" s="1"/>
  <c r="L29" i="131" s="1"/>
  <c r="L30" i="131" s="1"/>
  <c r="S42" i="133"/>
  <c r="H20" i="136"/>
  <c r="N45" i="137"/>
  <c r="T45" i="142"/>
  <c r="I21" i="147"/>
  <c r="I22" i="147"/>
  <c r="I23" i="147" s="1"/>
  <c r="I24" i="147" s="1"/>
  <c r="K30" i="158"/>
  <c r="K23" i="158"/>
  <c r="K24" i="158"/>
  <c r="K25" i="158" s="1"/>
  <c r="K26" i="158" s="1"/>
  <c r="K27" i="158" s="1"/>
  <c r="K28" i="158" s="1"/>
  <c r="K29" i="158" s="1"/>
  <c r="P30" i="173"/>
  <c r="P31" i="173" s="1"/>
  <c r="P32" i="173" s="1"/>
  <c r="P33" i="173" s="1"/>
  <c r="P34" i="173" s="1"/>
  <c r="C34" i="173" s="1"/>
  <c r="T46" i="181"/>
  <c r="M25" i="181"/>
  <c r="K42" i="83"/>
  <c r="P43" i="54"/>
  <c r="T43" i="4"/>
  <c r="U42" i="24"/>
  <c r="U42" i="82"/>
  <c r="U42" i="45"/>
  <c r="U42" i="38"/>
  <c r="U42" i="12"/>
  <c r="U42" i="10"/>
  <c r="U48" i="49"/>
  <c r="O42" i="15"/>
  <c r="U42" i="110"/>
  <c r="N48" i="114"/>
  <c r="Q42" i="118"/>
  <c r="T42" i="119"/>
  <c r="P42" i="127"/>
  <c r="P253" i="138"/>
  <c r="C37" i="181"/>
  <c r="E48" i="90"/>
  <c r="N53" i="90" s="1"/>
  <c r="N42" i="97"/>
  <c r="O42" i="97"/>
  <c r="P42" i="89"/>
  <c r="S42" i="39"/>
  <c r="S42" i="35"/>
  <c r="T42" i="57"/>
  <c r="T43" i="54"/>
  <c r="T43" i="51"/>
  <c r="U42" i="107"/>
  <c r="Q253" i="138"/>
  <c r="T46" i="156"/>
  <c r="U46" i="157"/>
  <c r="U45" i="160"/>
  <c r="K30" i="182"/>
  <c r="M42" i="93"/>
  <c r="C37" i="67"/>
  <c r="T42" i="83"/>
  <c r="T42" i="39"/>
  <c r="T42" i="32"/>
  <c r="T48" i="75"/>
  <c r="T49" i="50"/>
  <c r="Q42" i="120"/>
  <c r="U42" i="122"/>
  <c r="Q42" i="127"/>
  <c r="U46" i="139"/>
  <c r="P45" i="151"/>
  <c r="U44" i="171"/>
  <c r="M42" i="82"/>
  <c r="Q42" i="39"/>
  <c r="C35" i="107"/>
  <c r="S48" i="114"/>
  <c r="P43" i="124"/>
  <c r="Q84" i="134"/>
  <c r="K24" i="136"/>
  <c r="K25" i="136" s="1"/>
  <c r="K26" i="136" s="1"/>
  <c r="K27" i="136" s="1"/>
  <c r="K28" i="136" s="1"/>
  <c r="K29" i="136" s="1"/>
  <c r="U42" i="136"/>
  <c r="R154" i="138"/>
  <c r="O45" i="142"/>
  <c r="Q43" i="148"/>
  <c r="H24" i="20"/>
  <c r="H25" i="20" s="1"/>
  <c r="H26" i="20" s="1"/>
  <c r="C26" i="20" s="1"/>
  <c r="I24" i="49"/>
  <c r="I25" i="49" s="1"/>
  <c r="I26" i="49" s="1"/>
  <c r="I27" i="49" s="1"/>
  <c r="C27" i="49" s="1"/>
  <c r="G22" i="74"/>
  <c r="G23" i="74" s="1"/>
  <c r="G24" i="74" s="1"/>
  <c r="G25" i="74" s="1"/>
  <c r="C25" i="74" s="1"/>
  <c r="I22" i="10"/>
  <c r="I23" i="10" s="1"/>
  <c r="I24" i="10" s="1"/>
  <c r="I25" i="10" s="1"/>
  <c r="I26" i="10" s="1"/>
  <c r="I27" i="10" s="1"/>
  <c r="I28" i="10"/>
  <c r="P32" i="41"/>
  <c r="P33" i="41" s="1"/>
  <c r="C33" i="41" s="1"/>
  <c r="F42" i="38"/>
  <c r="I22" i="22"/>
  <c r="I23" i="22" s="1"/>
  <c r="I24" i="22" s="1"/>
  <c r="I124" i="134"/>
  <c r="Q124" i="134" s="1"/>
  <c r="Z140" i="138"/>
  <c r="D17" i="23"/>
  <c r="D18" i="23" s="1"/>
  <c r="D19" i="23" s="1"/>
  <c r="D20" i="23" s="1"/>
  <c r="D21" i="23" s="1"/>
  <c r="S32" i="4"/>
  <c r="S33" i="4" s="1"/>
  <c r="S34" i="4" s="1"/>
  <c r="S35" i="4" s="1"/>
  <c r="S36" i="4" s="1"/>
  <c r="N33" i="10"/>
  <c r="N27" i="10"/>
  <c r="N28" i="10" s="1"/>
  <c r="N29" i="10" s="1"/>
  <c r="N30" i="10" s="1"/>
  <c r="N31" i="10" s="1"/>
  <c r="N32" i="10" s="1"/>
  <c r="J22" i="14"/>
  <c r="J29" i="14"/>
  <c r="G19" i="22"/>
  <c r="G26" i="22"/>
  <c r="G20" i="22"/>
  <c r="G21" i="22" s="1"/>
  <c r="G22" i="22" s="1"/>
  <c r="G23" i="22" s="1"/>
  <c r="G24" i="22" s="1"/>
  <c r="G25" i="22" s="1"/>
  <c r="K42" i="25"/>
  <c r="K48" i="52"/>
  <c r="E42" i="55"/>
  <c r="N47" i="55" s="1"/>
  <c r="H22" i="95"/>
  <c r="H23" i="95" s="1"/>
  <c r="H24" i="95" s="1"/>
  <c r="H25" i="95" s="1"/>
  <c r="H26" i="95" s="1"/>
  <c r="P30" i="73"/>
  <c r="P30" i="15"/>
  <c r="P31" i="15" s="1"/>
  <c r="P32" i="15" s="1"/>
  <c r="P33" i="15" s="1"/>
  <c r="Q31" i="44"/>
  <c r="Q32" i="44" s="1"/>
  <c r="Q33" i="44" s="1"/>
  <c r="Q34" i="44" s="1"/>
  <c r="C34" i="44" s="1"/>
  <c r="Q31" i="9"/>
  <c r="Q32" i="9" s="1"/>
  <c r="Q33" i="9" s="1"/>
  <c r="Q34" i="9" s="1"/>
  <c r="F25" i="125"/>
  <c r="F18" i="125"/>
  <c r="F19" i="125"/>
  <c r="F20" i="125" s="1"/>
  <c r="F21" i="125" s="1"/>
  <c r="F22" i="125" s="1"/>
  <c r="F23" i="125" s="1"/>
  <c r="F24" i="125" s="1"/>
  <c r="I22" i="126"/>
  <c r="I23" i="126" s="1"/>
  <c r="I24" i="126" s="1"/>
  <c r="I25" i="126" s="1"/>
  <c r="I26" i="126" s="1"/>
  <c r="I27" i="126" s="1"/>
  <c r="I21" i="126"/>
  <c r="O329" i="1"/>
  <c r="G20" i="136"/>
  <c r="G21" i="136" s="1"/>
  <c r="G22" i="136" s="1"/>
  <c r="G23" i="136" s="1"/>
  <c r="G24" i="136" s="1"/>
  <c r="G25" i="136" s="1"/>
  <c r="G19" i="136"/>
  <c r="G26" i="136"/>
  <c r="M69" i="138"/>
  <c r="Z69" i="138"/>
  <c r="R69" i="138"/>
  <c r="M34" i="138"/>
  <c r="P31" i="152"/>
  <c r="P32" i="152" s="1"/>
  <c r="P33" i="152" s="1"/>
  <c r="P34" i="152" s="1"/>
  <c r="L48" i="9"/>
  <c r="E48" i="37"/>
  <c r="N53" i="37" s="1"/>
  <c r="I39" i="102"/>
  <c r="Q48" i="74"/>
  <c r="E43" i="62"/>
  <c r="N48" i="62" s="1"/>
  <c r="J137" i="138"/>
  <c r="Z137" i="138" s="1"/>
  <c r="K42" i="32"/>
  <c r="J22" i="4"/>
  <c r="I120" i="134"/>
  <c r="Q120" i="134" s="1"/>
  <c r="J285" i="138"/>
  <c r="I260" i="134"/>
  <c r="I364" i="1"/>
  <c r="J49" i="50"/>
  <c r="J166" i="138"/>
  <c r="I79" i="102"/>
  <c r="G43" i="62"/>
  <c r="T43" i="62"/>
  <c r="I42" i="89"/>
  <c r="S33" i="77"/>
  <c r="S34" i="77" s="1"/>
  <c r="C34" i="77" s="1"/>
  <c r="S34" i="15"/>
  <c r="S42" i="15" s="1"/>
  <c r="U42" i="29"/>
  <c r="U42" i="8"/>
  <c r="U48" i="48"/>
  <c r="K23" i="110"/>
  <c r="K30" i="110"/>
  <c r="D16" i="112"/>
  <c r="C16" i="112" s="1"/>
  <c r="D17" i="112"/>
  <c r="D18" i="112" s="1"/>
  <c r="D19" i="112" s="1"/>
  <c r="L31" i="112"/>
  <c r="L25" i="112"/>
  <c r="L26" i="112" s="1"/>
  <c r="L27" i="112" s="1"/>
  <c r="L28" i="112" s="1"/>
  <c r="L29" i="112" s="1"/>
  <c r="L30" i="112" s="1"/>
  <c r="L24" i="112"/>
  <c r="M26" i="132"/>
  <c r="M27" i="132" s="1"/>
  <c r="M28" i="132" s="1"/>
  <c r="M29" i="132" s="1"/>
  <c r="M30" i="132" s="1"/>
  <c r="M31" i="132" s="1"/>
  <c r="M32" i="132"/>
  <c r="C32" i="132" s="1"/>
  <c r="I23" i="1"/>
  <c r="Q23" i="1" s="1"/>
  <c r="F18" i="16"/>
  <c r="F19" i="16"/>
  <c r="F20" i="16" s="1"/>
  <c r="F21" i="16" s="1"/>
  <c r="F22" i="16" s="1"/>
  <c r="F23" i="16" s="1"/>
  <c r="F24" i="16" s="1"/>
  <c r="N33" i="16"/>
  <c r="N27" i="16"/>
  <c r="N28" i="16" s="1"/>
  <c r="N29" i="16" s="1"/>
  <c r="N30" i="16" s="1"/>
  <c r="N31" i="16" s="1"/>
  <c r="N32" i="16" s="1"/>
  <c r="H43" i="54"/>
  <c r="Q34" i="29"/>
  <c r="Q42" i="29" s="1"/>
  <c r="S33" i="92"/>
  <c r="S34" i="92" s="1"/>
  <c r="S35" i="92" s="1"/>
  <c r="S36" i="92" s="1"/>
  <c r="S37" i="92" s="1"/>
  <c r="S34" i="54"/>
  <c r="C34" i="54" s="1"/>
  <c r="S34" i="52"/>
  <c r="C34" i="52" s="1"/>
  <c r="S33" i="49"/>
  <c r="C33" i="49" s="1"/>
  <c r="E24" i="110"/>
  <c r="E18" i="110"/>
  <c r="E19" i="110" s="1"/>
  <c r="E20" i="110" s="1"/>
  <c r="E21" i="110" s="1"/>
  <c r="E22" i="110" s="1"/>
  <c r="E23" i="110" s="1"/>
  <c r="E17" i="110"/>
  <c r="I21" i="111"/>
  <c r="I22" i="111"/>
  <c r="I23" i="111" s="1"/>
  <c r="I24" i="111" s="1"/>
  <c r="I25" i="111" s="1"/>
  <c r="I26" i="111" s="1"/>
  <c r="I27" i="111" s="1"/>
  <c r="I28" i="111"/>
  <c r="J29" i="119"/>
  <c r="J22" i="119"/>
  <c r="J23" i="119"/>
  <c r="J24" i="119" s="1"/>
  <c r="J25" i="119" s="1"/>
  <c r="J26" i="119" s="1"/>
  <c r="J27" i="119" s="1"/>
  <c r="J28" i="119" s="1"/>
  <c r="U35" i="124"/>
  <c r="U36" i="124" s="1"/>
  <c r="U37" i="124" s="1"/>
  <c r="E17" i="126"/>
  <c r="E18" i="126"/>
  <c r="E19" i="126" s="1"/>
  <c r="E20" i="126" s="1"/>
  <c r="E21" i="126" s="1"/>
  <c r="E22" i="126" s="1"/>
  <c r="E23" i="126" s="1"/>
  <c r="L31" i="126"/>
  <c r="L24" i="126"/>
  <c r="L25" i="126"/>
  <c r="L26" i="126" s="1"/>
  <c r="L27" i="126" s="1"/>
  <c r="L28" i="126" s="1"/>
  <c r="L29" i="126" s="1"/>
  <c r="L30" i="126" s="1"/>
  <c r="G26" i="132"/>
  <c r="G20" i="132"/>
  <c r="G21" i="132" s="1"/>
  <c r="G22" i="132" s="1"/>
  <c r="G23" i="132" s="1"/>
  <c r="G24" i="132" s="1"/>
  <c r="G25" i="132" s="1"/>
  <c r="G19" i="132"/>
  <c r="K23" i="133"/>
  <c r="K24" i="133"/>
  <c r="K25" i="133" s="1"/>
  <c r="K26" i="133" s="1"/>
  <c r="K27" i="133" s="1"/>
  <c r="K28" i="133" s="1"/>
  <c r="K29" i="133" s="1"/>
  <c r="K30" i="133"/>
  <c r="Q182" i="134"/>
  <c r="K182" i="134"/>
  <c r="N182" i="134" s="1"/>
  <c r="K23" i="137"/>
  <c r="K24" i="137"/>
  <c r="K25" i="137" s="1"/>
  <c r="K26" i="137" s="1"/>
  <c r="K27" i="137" s="1"/>
  <c r="K28" i="137" s="1"/>
  <c r="K29" i="137" s="1"/>
  <c r="K30" i="137"/>
  <c r="R113" i="138"/>
  <c r="Z113" i="138"/>
  <c r="L113" i="138"/>
  <c r="O113" i="138" s="1"/>
  <c r="AC195" i="1"/>
  <c r="M48" i="69"/>
  <c r="M48" i="49"/>
  <c r="M32" i="8"/>
  <c r="J48" i="34"/>
  <c r="I28" i="22"/>
  <c r="I21" i="10"/>
  <c r="G19" i="10"/>
  <c r="P48" i="9"/>
  <c r="D17" i="4"/>
  <c r="D23" i="4"/>
  <c r="I22" i="19"/>
  <c r="I23" i="19" s="1"/>
  <c r="I24" i="19" s="1"/>
  <c r="I25" i="19" s="1"/>
  <c r="I26" i="19" s="1"/>
  <c r="I27" i="19" s="1"/>
  <c r="I28" i="19"/>
  <c r="Q29" i="6"/>
  <c r="Q30" i="6"/>
  <c r="H42" i="44"/>
  <c r="O29" i="50"/>
  <c r="O30" i="50" s="1"/>
  <c r="O31" i="50" s="1"/>
  <c r="O32" i="50" s="1"/>
  <c r="O33" i="50" s="1"/>
  <c r="R32" i="35"/>
  <c r="R33" i="35" s="1"/>
  <c r="R34" i="35" s="1"/>
  <c r="R35" i="35" s="1"/>
  <c r="R36" i="35" s="1"/>
  <c r="R37" i="35" s="1"/>
  <c r="C37" i="35" s="1"/>
  <c r="S33" i="63"/>
  <c r="S34" i="63" s="1"/>
  <c r="S35" i="63" s="1"/>
  <c r="S36" i="63" s="1"/>
  <c r="S37" i="63" s="1"/>
  <c r="U42" i="25"/>
  <c r="E24" i="109"/>
  <c r="E18" i="109"/>
  <c r="E19" i="109" s="1"/>
  <c r="E20" i="109" s="1"/>
  <c r="E21" i="109" s="1"/>
  <c r="E17" i="109"/>
  <c r="M25" i="109"/>
  <c r="M32" i="109"/>
  <c r="L31" i="135"/>
  <c r="L25" i="135"/>
  <c r="L26" i="135" s="1"/>
  <c r="L27" i="135" s="1"/>
  <c r="L28" i="135" s="1"/>
  <c r="L29" i="135" s="1"/>
  <c r="L30" i="135" s="1"/>
  <c r="G19" i="169"/>
  <c r="G26" i="169"/>
  <c r="H20" i="173"/>
  <c r="H21" i="173"/>
  <c r="H22" i="173" s="1"/>
  <c r="H23" i="173" s="1"/>
  <c r="H24" i="173" s="1"/>
  <c r="H25" i="173" s="1"/>
  <c r="H26" i="173" s="1"/>
  <c r="P33" i="39"/>
  <c r="P42" i="71"/>
  <c r="H48" i="49"/>
  <c r="J117" i="138"/>
  <c r="R117" i="138" s="1"/>
  <c r="I11" i="102"/>
  <c r="I108" i="134"/>
  <c r="Q108" i="134" s="1"/>
  <c r="I23" i="102"/>
  <c r="J12" i="138"/>
  <c r="R12" i="138" s="1"/>
  <c r="J42" i="70"/>
  <c r="K42" i="71"/>
  <c r="M26" i="128"/>
  <c r="M27" i="128" s="1"/>
  <c r="M28" i="128" s="1"/>
  <c r="M29" i="128" s="1"/>
  <c r="M30" i="128" s="1"/>
  <c r="M31" i="128" s="1"/>
  <c r="C31" i="128" s="1"/>
  <c r="M25" i="128"/>
  <c r="M32" i="128"/>
  <c r="C32" i="128" s="1"/>
  <c r="M113" i="138"/>
  <c r="I166" i="102"/>
  <c r="P29" i="10"/>
  <c r="P30" i="10" s="1"/>
  <c r="P31" i="10" s="1"/>
  <c r="P32" i="10" s="1"/>
  <c r="P33" i="10" s="1"/>
  <c r="N33" i="14"/>
  <c r="E17" i="23"/>
  <c r="K24" i="19"/>
  <c r="K25" i="19" s="1"/>
  <c r="K26" i="19" s="1"/>
  <c r="K27" i="19" s="1"/>
  <c r="K28" i="19" s="1"/>
  <c r="K29" i="19" s="1"/>
  <c r="K23" i="19"/>
  <c r="L42" i="39"/>
  <c r="I127" i="134"/>
  <c r="Q127" i="134" s="1"/>
  <c r="I42" i="102"/>
  <c r="J79" i="138"/>
  <c r="Z79" i="138" s="1"/>
  <c r="I93" i="134"/>
  <c r="Q93" i="134" s="1"/>
  <c r="L48" i="69"/>
  <c r="H42" i="70"/>
  <c r="J54" i="138"/>
  <c r="R54" i="138" s="1"/>
  <c r="I36" i="134"/>
  <c r="Q36" i="134" s="1"/>
  <c r="I163" i="1"/>
  <c r="X163" i="1" s="1"/>
  <c r="I185" i="102"/>
  <c r="J55" i="138"/>
  <c r="I164" i="1"/>
  <c r="I37" i="134"/>
  <c r="Q37" i="134" s="1"/>
  <c r="I186" i="102"/>
  <c r="Q42" i="11"/>
  <c r="K197" i="102"/>
  <c r="L197" i="102"/>
  <c r="L198" i="102" s="1"/>
  <c r="H27" i="110"/>
  <c r="H20" i="110"/>
  <c r="H21" i="110"/>
  <c r="H22" i="110" s="1"/>
  <c r="H23" i="110" s="1"/>
  <c r="H24" i="110" s="1"/>
  <c r="H25" i="110" s="1"/>
  <c r="H26" i="110" s="1"/>
  <c r="D17" i="111"/>
  <c r="D18" i="111" s="1"/>
  <c r="C18" i="111" s="1"/>
  <c r="D16" i="111"/>
  <c r="C16" i="111" s="1"/>
  <c r="L31" i="111"/>
  <c r="L25" i="111"/>
  <c r="L26" i="111" s="1"/>
  <c r="L27" i="111" s="1"/>
  <c r="L28" i="111" s="1"/>
  <c r="L29" i="111" s="1"/>
  <c r="L24" i="111"/>
  <c r="H27" i="120"/>
  <c r="H20" i="120"/>
  <c r="H21" i="120"/>
  <c r="H22" i="120" s="1"/>
  <c r="H23" i="120" s="1"/>
  <c r="H24" i="120" s="1"/>
  <c r="H25" i="120" s="1"/>
  <c r="H26" i="120" s="1"/>
  <c r="G19" i="122"/>
  <c r="G26" i="122"/>
  <c r="G20" i="122"/>
  <c r="G21" i="122" s="1"/>
  <c r="G22" i="122" s="1"/>
  <c r="G23" i="122" s="1"/>
  <c r="G24" i="122" s="1"/>
  <c r="G25" i="122" s="1"/>
  <c r="E18" i="136"/>
  <c r="E19" i="136" s="1"/>
  <c r="E20" i="136" s="1"/>
  <c r="E21" i="136" s="1"/>
  <c r="E17" i="136"/>
  <c r="E24" i="136"/>
  <c r="G19" i="159"/>
  <c r="G20" i="159"/>
  <c r="G26" i="159"/>
  <c r="I22" i="102"/>
  <c r="J11" i="138"/>
  <c r="N42" i="55"/>
  <c r="G48" i="37"/>
  <c r="I261" i="134"/>
  <c r="R31" i="22"/>
  <c r="R32" i="22" s="1"/>
  <c r="R33" i="22" s="1"/>
  <c r="R34" i="22" s="1"/>
  <c r="J48" i="69"/>
  <c r="A15" i="198"/>
  <c r="A15" i="51"/>
  <c r="I42" i="71"/>
  <c r="E17" i="128"/>
  <c r="E24" i="128"/>
  <c r="I42" i="11"/>
  <c r="D19" i="39"/>
  <c r="D20" i="39" s="1"/>
  <c r="D21" i="39" s="1"/>
  <c r="I32" i="1"/>
  <c r="Q32" i="1" s="1"/>
  <c r="H27" i="14"/>
  <c r="H20" i="14"/>
  <c r="H21" i="14"/>
  <c r="H22" i="14" s="1"/>
  <c r="H23" i="14" s="1"/>
  <c r="H24" i="14" s="1"/>
  <c r="H25" i="14" s="1"/>
  <c r="H26" i="14" s="1"/>
  <c r="Q30" i="16"/>
  <c r="Q31" i="16" s="1"/>
  <c r="Q32" i="16" s="1"/>
  <c r="Q33" i="16" s="1"/>
  <c r="Q34" i="16" s="1"/>
  <c r="Q29" i="16"/>
  <c r="N42" i="15"/>
  <c r="I48" i="73"/>
  <c r="R48" i="75"/>
  <c r="M48" i="66"/>
  <c r="L42" i="57"/>
  <c r="D16" i="23"/>
  <c r="C16" i="23" s="1"/>
  <c r="E18" i="8"/>
  <c r="E19" i="8" s="1"/>
  <c r="E20" i="8" s="1"/>
  <c r="E21" i="8" s="1"/>
  <c r="E22" i="8" s="1"/>
  <c r="E23" i="8" s="1"/>
  <c r="K24" i="4"/>
  <c r="K25" i="4" s="1"/>
  <c r="K26" i="4" s="1"/>
  <c r="K27" i="4" s="1"/>
  <c r="K28" i="4" s="1"/>
  <c r="K29" i="4" s="1"/>
  <c r="I43" i="1"/>
  <c r="X43" i="1" s="1"/>
  <c r="N27" i="14"/>
  <c r="N28" i="14" s="1"/>
  <c r="N29" i="14" s="1"/>
  <c r="N30" i="14" s="1"/>
  <c r="N31" i="14" s="1"/>
  <c r="N32" i="14" s="1"/>
  <c r="N26" i="16"/>
  <c r="A15" i="34"/>
  <c r="H42" i="29"/>
  <c r="E43" i="41"/>
  <c r="N48" i="41" s="1"/>
  <c r="E43" i="51"/>
  <c r="N48" i="51" s="1"/>
  <c r="K28" i="15"/>
  <c r="K29" i="15" s="1"/>
  <c r="I48" i="74"/>
  <c r="F170" i="18"/>
  <c r="F172" i="18" s="1"/>
  <c r="F176" i="18" s="1"/>
  <c r="M42" i="25"/>
  <c r="C17" i="51"/>
  <c r="C17" i="62"/>
  <c r="F42" i="80"/>
  <c r="H42" i="93"/>
  <c r="T34" i="89"/>
  <c r="T35" i="89" s="1"/>
  <c r="T36" i="89" s="1"/>
  <c r="T37" i="89" s="1"/>
  <c r="C37" i="89" s="1"/>
  <c r="T34" i="95"/>
  <c r="T35" i="95" s="1"/>
  <c r="T36" i="95" s="1"/>
  <c r="T37" i="95" s="1"/>
  <c r="C37" i="95" s="1"/>
  <c r="T42" i="87"/>
  <c r="U42" i="71"/>
  <c r="U42" i="67"/>
  <c r="U42" i="57"/>
  <c r="I22" i="108"/>
  <c r="I23" i="108" s="1"/>
  <c r="I24" i="108" s="1"/>
  <c r="I25" i="108" s="1"/>
  <c r="I21" i="108"/>
  <c r="I28" i="108"/>
  <c r="M32" i="143"/>
  <c r="M26" i="143"/>
  <c r="M27" i="143" s="1"/>
  <c r="M28" i="143" s="1"/>
  <c r="M29" i="143" s="1"/>
  <c r="M30" i="143" s="1"/>
  <c r="M31" i="143" s="1"/>
  <c r="I21" i="148"/>
  <c r="I22" i="148"/>
  <c r="I23" i="148" s="1"/>
  <c r="I24" i="148" s="1"/>
  <c r="I25" i="148" s="1"/>
  <c r="I26" i="148" s="1"/>
  <c r="I27" i="148" s="1"/>
  <c r="I28" i="148"/>
  <c r="Q31" i="159"/>
  <c r="Q32" i="159" s="1"/>
  <c r="Q33" i="159" s="1"/>
  <c r="Q34" i="159" s="1"/>
  <c r="C34" i="159" s="1"/>
  <c r="M32" i="160"/>
  <c r="M25" i="160"/>
  <c r="M26" i="160"/>
  <c r="M27" i="160" s="1"/>
  <c r="M28" i="160" s="1"/>
  <c r="M29" i="160" s="1"/>
  <c r="M30" i="160" s="1"/>
  <c r="M31" i="160" s="1"/>
  <c r="H20" i="180"/>
  <c r="H21" i="180"/>
  <c r="H22" i="180" s="1"/>
  <c r="H23" i="180" s="1"/>
  <c r="H24" i="180" s="1"/>
  <c r="H25" i="180" s="1"/>
  <c r="H26" i="180" s="1"/>
  <c r="L31" i="181"/>
  <c r="L24" i="181"/>
  <c r="C18" i="65"/>
  <c r="G42" i="24"/>
  <c r="F25" i="22"/>
  <c r="L48" i="37"/>
  <c r="M43" i="40"/>
  <c r="F48" i="74"/>
  <c r="C17" i="77"/>
  <c r="L28" i="82"/>
  <c r="L29" i="82" s="1"/>
  <c r="L30" i="82" s="1"/>
  <c r="E42" i="87"/>
  <c r="N47" i="87" s="1"/>
  <c r="J42" i="93"/>
  <c r="I183" i="1"/>
  <c r="Q183" i="1" s="1"/>
  <c r="I212" i="134"/>
  <c r="Q212" i="134" s="1"/>
  <c r="S48" i="90"/>
  <c r="L31" i="119"/>
  <c r="L25" i="119"/>
  <c r="L26" i="119" s="1"/>
  <c r="L27" i="119" s="1"/>
  <c r="L31" i="121"/>
  <c r="L25" i="121"/>
  <c r="L26" i="121" s="1"/>
  <c r="L27" i="121" s="1"/>
  <c r="I22" i="124"/>
  <c r="I23" i="124" s="1"/>
  <c r="I24" i="124" s="1"/>
  <c r="I25" i="124" s="1"/>
  <c r="I26" i="124" s="1"/>
  <c r="I27" i="124" s="1"/>
  <c r="I21" i="124"/>
  <c r="T44" i="170"/>
  <c r="C18" i="40"/>
  <c r="I42" i="57"/>
  <c r="N42" i="58"/>
  <c r="F42" i="11"/>
  <c r="J48" i="74"/>
  <c r="C18" i="77"/>
  <c r="O28" i="21"/>
  <c r="O29" i="21" s="1"/>
  <c r="O30" i="21" s="1"/>
  <c r="O31" i="21" s="1"/>
  <c r="O32" i="21" s="1"/>
  <c r="O27" i="21"/>
  <c r="L42" i="94"/>
  <c r="F42" i="99"/>
  <c r="O42" i="39"/>
  <c r="F25" i="108"/>
  <c r="F19" i="108"/>
  <c r="F20" i="108" s="1"/>
  <c r="F21" i="108" s="1"/>
  <c r="F22" i="108" s="1"/>
  <c r="F23" i="108" s="1"/>
  <c r="F24" i="108" s="1"/>
  <c r="T42" i="108"/>
  <c r="H27" i="109"/>
  <c r="H20" i="109"/>
  <c r="F25" i="128"/>
  <c r="F19" i="128"/>
  <c r="F20" i="128" s="1"/>
  <c r="F21" i="128" s="1"/>
  <c r="F22" i="128" s="1"/>
  <c r="F23" i="128" s="1"/>
  <c r="F24" i="128" s="1"/>
  <c r="E17" i="149"/>
  <c r="E18" i="149"/>
  <c r="E19" i="149" s="1"/>
  <c r="E20" i="149" s="1"/>
  <c r="E21" i="149" s="1"/>
  <c r="E22" i="149" s="1"/>
  <c r="E23" i="149" s="1"/>
  <c r="E24" i="149"/>
  <c r="M32" i="149"/>
  <c r="M25" i="149"/>
  <c r="M26" i="149"/>
  <c r="M27" i="149" s="1"/>
  <c r="M28" i="149" s="1"/>
  <c r="M29" i="149" s="1"/>
  <c r="M30" i="149" s="1"/>
  <c r="M31" i="149" s="1"/>
  <c r="M32" i="151"/>
  <c r="M26" i="151"/>
  <c r="M27" i="151" s="1"/>
  <c r="M28" i="151" s="1"/>
  <c r="M29" i="151" s="1"/>
  <c r="M30" i="151" s="1"/>
  <c r="M31" i="151" s="1"/>
  <c r="M25" i="151"/>
  <c r="J29" i="159"/>
  <c r="J23" i="159"/>
  <c r="J24" i="159" s="1"/>
  <c r="J25" i="159" s="1"/>
  <c r="J26" i="159" s="1"/>
  <c r="J27" i="159" s="1"/>
  <c r="J28" i="159" s="1"/>
  <c r="I42" i="24"/>
  <c r="F48" i="34"/>
  <c r="F48" i="37"/>
  <c r="J43" i="41"/>
  <c r="F48" i="42"/>
  <c r="C17" i="55"/>
  <c r="G48" i="69"/>
  <c r="P30" i="2"/>
  <c r="P31" i="2" s="1"/>
  <c r="P32" i="2" s="1"/>
  <c r="P33" i="2" s="1"/>
  <c r="P34" i="2" s="1"/>
  <c r="P42" i="23"/>
  <c r="T44" i="96"/>
  <c r="U48" i="42"/>
  <c r="U42" i="35"/>
  <c r="K23" i="107"/>
  <c r="K24" i="107"/>
  <c r="K25" i="107" s="1"/>
  <c r="K26" i="107" s="1"/>
  <c r="K27" i="107" s="1"/>
  <c r="K28" i="107" s="1"/>
  <c r="K29" i="107" s="1"/>
  <c r="F25" i="111"/>
  <c r="F19" i="111"/>
  <c r="F20" i="111" s="1"/>
  <c r="F21" i="111" s="1"/>
  <c r="F22" i="111" s="1"/>
  <c r="F23" i="111" s="1"/>
  <c r="F24" i="111" s="1"/>
  <c r="N42" i="111"/>
  <c r="K30" i="114"/>
  <c r="K24" i="114"/>
  <c r="K25" i="114" s="1"/>
  <c r="K26" i="114" s="1"/>
  <c r="K27" i="114" s="1"/>
  <c r="K28" i="114" s="1"/>
  <c r="K29" i="114" s="1"/>
  <c r="J29" i="118"/>
  <c r="J22" i="118"/>
  <c r="J23" i="118"/>
  <c r="J24" i="118" s="1"/>
  <c r="J25" i="118" s="1"/>
  <c r="J26" i="118" s="1"/>
  <c r="J27" i="118" s="1"/>
  <c r="J28" i="118" s="1"/>
  <c r="C37" i="118"/>
  <c r="T34" i="124"/>
  <c r="G20" i="146"/>
  <c r="G21" i="146" s="1"/>
  <c r="G22" i="146" s="1"/>
  <c r="G23" i="146" s="1"/>
  <c r="G24" i="146" s="1"/>
  <c r="G25" i="146" s="1"/>
  <c r="G26" i="146"/>
  <c r="D16" i="169"/>
  <c r="C16" i="169" s="1"/>
  <c r="D23" i="169"/>
  <c r="P42" i="55"/>
  <c r="Q48" i="42"/>
  <c r="U42" i="6"/>
  <c r="U42" i="21"/>
  <c r="U42" i="80"/>
  <c r="U48" i="37"/>
  <c r="G19" i="108"/>
  <c r="G26" i="108"/>
  <c r="I28" i="116"/>
  <c r="I21" i="116"/>
  <c r="M25" i="122"/>
  <c r="M26" i="122"/>
  <c r="M27" i="122" s="1"/>
  <c r="M28" i="122" s="1"/>
  <c r="M29" i="122" s="1"/>
  <c r="M30" i="122" s="1"/>
  <c r="M31" i="122" s="1"/>
  <c r="M32" i="122"/>
  <c r="M26" i="127"/>
  <c r="M27" i="127" s="1"/>
  <c r="M28" i="127" s="1"/>
  <c r="M29" i="127" s="1"/>
  <c r="M30" i="127" s="1"/>
  <c r="M31" i="127" s="1"/>
  <c r="M32" i="127"/>
  <c r="J29" i="130"/>
  <c r="J22" i="130"/>
  <c r="Z67" i="138"/>
  <c r="R67" i="138"/>
  <c r="E17" i="146"/>
  <c r="E18" i="146"/>
  <c r="E19" i="146" s="1"/>
  <c r="E20" i="146" s="1"/>
  <c r="E21" i="146" s="1"/>
  <c r="E22" i="146" s="1"/>
  <c r="E23" i="146" s="1"/>
  <c r="L31" i="149"/>
  <c r="L25" i="149"/>
  <c r="L26" i="149" s="1"/>
  <c r="L27" i="149" s="1"/>
  <c r="L28" i="149" s="1"/>
  <c r="L29" i="149" s="1"/>
  <c r="L30" i="149" s="1"/>
  <c r="D16" i="150"/>
  <c r="C16" i="150" s="1"/>
  <c r="D17" i="150"/>
  <c r="L31" i="150"/>
  <c r="L24" i="150"/>
  <c r="L25" i="150"/>
  <c r="L26" i="150" s="1"/>
  <c r="L27" i="150" s="1"/>
  <c r="L28" i="150" s="1"/>
  <c r="L29" i="150" s="1"/>
  <c r="L30" i="150" s="1"/>
  <c r="D23" i="151"/>
  <c r="D16" i="151"/>
  <c r="C16" i="151" s="1"/>
  <c r="D17" i="151"/>
  <c r="D18" i="151" s="1"/>
  <c r="D19" i="151" s="1"/>
  <c r="D20" i="151" s="1"/>
  <c r="K30" i="152"/>
  <c r="C30" i="152" s="1"/>
  <c r="K23" i="152"/>
  <c r="K24" i="152"/>
  <c r="K25" i="152" s="1"/>
  <c r="K26" i="152" s="1"/>
  <c r="K27" i="152" s="1"/>
  <c r="K28" i="152" s="1"/>
  <c r="K29" i="152" s="1"/>
  <c r="C29" i="152" s="1"/>
  <c r="G19" i="161"/>
  <c r="G20" i="161"/>
  <c r="G21" i="161" s="1"/>
  <c r="G22" i="161" s="1"/>
  <c r="G23" i="161" s="1"/>
  <c r="G24" i="161" s="1"/>
  <c r="G25" i="161" s="1"/>
  <c r="I22" i="163"/>
  <c r="I23" i="163" s="1"/>
  <c r="I24" i="163" s="1"/>
  <c r="I25" i="163" s="1"/>
  <c r="I26" i="163" s="1"/>
  <c r="I27" i="163" s="1"/>
  <c r="I21" i="163"/>
  <c r="M42" i="95"/>
  <c r="Q42" i="23"/>
  <c r="Q42" i="21"/>
  <c r="Q42" i="57"/>
  <c r="Q48" i="49"/>
  <c r="T42" i="82"/>
  <c r="T42" i="45"/>
  <c r="T43" i="41"/>
  <c r="T48" i="49"/>
  <c r="U48" i="90"/>
  <c r="U43" i="41"/>
  <c r="U48" i="9"/>
  <c r="U42" i="16"/>
  <c r="U42" i="58"/>
  <c r="U48" i="14"/>
  <c r="D17" i="106"/>
  <c r="D18" i="106" s="1"/>
  <c r="D19" i="106" s="1"/>
  <c r="J29" i="115"/>
  <c r="J22" i="115"/>
  <c r="L31" i="116"/>
  <c r="L24" i="116"/>
  <c r="N42" i="121"/>
  <c r="H27" i="122"/>
  <c r="H20" i="122"/>
  <c r="K24" i="124"/>
  <c r="K25" i="124" s="1"/>
  <c r="K26" i="124" s="1"/>
  <c r="K27" i="124" s="1"/>
  <c r="K28" i="124" s="1"/>
  <c r="K29" i="124" s="1"/>
  <c r="K30" i="124"/>
  <c r="M32" i="129"/>
  <c r="M26" i="129"/>
  <c r="M27" i="129" s="1"/>
  <c r="M28" i="129" s="1"/>
  <c r="M29" i="129" s="1"/>
  <c r="M30" i="129" s="1"/>
  <c r="M31" i="129" s="1"/>
  <c r="M25" i="130"/>
  <c r="M26" i="130"/>
  <c r="M27" i="130" s="1"/>
  <c r="M28" i="130" s="1"/>
  <c r="M29" i="130" s="1"/>
  <c r="M30" i="130" s="1"/>
  <c r="M31" i="130" s="1"/>
  <c r="T48" i="130"/>
  <c r="Q190" i="134"/>
  <c r="L190" i="134"/>
  <c r="K190" i="134"/>
  <c r="N190" i="134" s="1"/>
  <c r="K30" i="136"/>
  <c r="Z22" i="138"/>
  <c r="Q45" i="142"/>
  <c r="F25" i="143"/>
  <c r="F18" i="143"/>
  <c r="L31" i="143"/>
  <c r="L24" i="143"/>
  <c r="J29" i="144"/>
  <c r="J23" i="144"/>
  <c r="J24" i="144" s="1"/>
  <c r="J25" i="144" s="1"/>
  <c r="J26" i="144" s="1"/>
  <c r="J27" i="144" s="1"/>
  <c r="J28" i="144" s="1"/>
  <c r="G19" i="157"/>
  <c r="G20" i="157"/>
  <c r="G21" i="157" s="1"/>
  <c r="G22" i="157" s="1"/>
  <c r="G23" i="157" s="1"/>
  <c r="G24" i="157" s="1"/>
  <c r="G25" i="157" s="1"/>
  <c r="Q44" i="171"/>
  <c r="D17" i="177"/>
  <c r="D18" i="177" s="1"/>
  <c r="D19" i="177" s="1"/>
  <c r="D20" i="177" s="1"/>
  <c r="D21" i="177" s="1"/>
  <c r="D22" i="177" s="1"/>
  <c r="D23" i="177"/>
  <c r="L25" i="177"/>
  <c r="L26" i="177" s="1"/>
  <c r="L31" i="177"/>
  <c r="T42" i="177"/>
  <c r="I42" i="95"/>
  <c r="P43" i="40"/>
  <c r="P42" i="25"/>
  <c r="C37" i="68"/>
  <c r="U44" i="96"/>
  <c r="T42" i="43"/>
  <c r="T48" i="74"/>
  <c r="L31" i="108"/>
  <c r="L24" i="108"/>
  <c r="L48" i="134"/>
  <c r="K48" i="134"/>
  <c r="N48" i="134" s="1"/>
  <c r="R176" i="138"/>
  <c r="Z176" i="138"/>
  <c r="L31" i="144"/>
  <c r="L24" i="144"/>
  <c r="T45" i="165"/>
  <c r="E24" i="168"/>
  <c r="E18" i="168"/>
  <c r="E19" i="168" s="1"/>
  <c r="E20" i="168" s="1"/>
  <c r="E21" i="168" s="1"/>
  <c r="E22" i="168" s="1"/>
  <c r="E23" i="168" s="1"/>
  <c r="E17" i="168"/>
  <c r="K24" i="182"/>
  <c r="K25" i="182" s="1"/>
  <c r="K26" i="182" s="1"/>
  <c r="K27" i="182" s="1"/>
  <c r="K28" i="182" s="1"/>
  <c r="K29" i="182" s="1"/>
  <c r="K42" i="84"/>
  <c r="I42" i="99"/>
  <c r="O48" i="9"/>
  <c r="P42" i="57"/>
  <c r="P48" i="49"/>
  <c r="C37" i="71"/>
  <c r="S43" i="51"/>
  <c r="T42" i="84"/>
  <c r="T42" i="93"/>
  <c r="T48" i="90"/>
  <c r="T42" i="77"/>
  <c r="U42" i="65"/>
  <c r="U42" i="23"/>
  <c r="U42" i="92"/>
  <c r="L24" i="106"/>
  <c r="Q43" i="109"/>
  <c r="H27" i="130"/>
  <c r="H20" i="130"/>
  <c r="D17" i="136"/>
  <c r="D18" i="136" s="1"/>
  <c r="D16" i="136"/>
  <c r="C16" i="136" s="1"/>
  <c r="L31" i="136"/>
  <c r="L25" i="136"/>
  <c r="L26" i="136" s="1"/>
  <c r="L27" i="136" s="1"/>
  <c r="L28" i="136" s="1"/>
  <c r="L29" i="136" s="1"/>
  <c r="L30" i="136" s="1"/>
  <c r="L67" i="138"/>
  <c r="O67" i="138" s="1"/>
  <c r="E24" i="146"/>
  <c r="J29" i="141"/>
  <c r="J22" i="141"/>
  <c r="T41" i="150"/>
  <c r="I21" i="152"/>
  <c r="I22" i="152"/>
  <c r="I23" i="152" s="1"/>
  <c r="I24" i="152" s="1"/>
  <c r="I25" i="152" s="1"/>
  <c r="I26" i="152" s="1"/>
  <c r="I27" i="152" s="1"/>
  <c r="M32" i="165"/>
  <c r="C32" i="165" s="1"/>
  <c r="M26" i="165"/>
  <c r="M27" i="165" s="1"/>
  <c r="M28" i="165" s="1"/>
  <c r="M29" i="165" s="1"/>
  <c r="M30" i="165" s="1"/>
  <c r="M31" i="165" s="1"/>
  <c r="C31" i="165" s="1"/>
  <c r="R44" i="170"/>
  <c r="U42" i="121"/>
  <c r="T42" i="106"/>
  <c r="Q42" i="111"/>
  <c r="P42" i="118"/>
  <c r="I46" i="139"/>
  <c r="P41" i="150"/>
  <c r="O45" i="172"/>
  <c r="C37" i="179"/>
  <c r="N42" i="118"/>
  <c r="S42" i="119"/>
  <c r="T45" i="129"/>
  <c r="X256" i="138"/>
  <c r="X259" i="138" s="1"/>
  <c r="C37" i="165"/>
  <c r="F18" i="172"/>
  <c r="W46" i="156"/>
  <c r="X50" i="156" s="1"/>
  <c r="X52" i="156" s="1"/>
  <c r="X55" i="156" s="1"/>
  <c r="T45" i="180"/>
  <c r="Q46" i="181"/>
  <c r="T42" i="112"/>
  <c r="U42" i="119"/>
  <c r="T43" i="126"/>
  <c r="H27" i="136"/>
  <c r="U43" i="148"/>
  <c r="T50" i="161"/>
  <c r="W45" i="172"/>
  <c r="Q42" i="115"/>
  <c r="T42" i="115"/>
  <c r="N43" i="126"/>
  <c r="T42" i="132"/>
  <c r="O45" i="152"/>
  <c r="U46" i="158"/>
  <c r="N45" i="172"/>
  <c r="E21" i="69"/>
  <c r="J28" i="73"/>
  <c r="J48" i="73" s="1"/>
  <c r="C19" i="43"/>
  <c r="D20" i="43"/>
  <c r="G24" i="54"/>
  <c r="G25" i="54" s="1"/>
  <c r="J26" i="65"/>
  <c r="J27" i="65" s="1"/>
  <c r="J28" i="65" s="1"/>
  <c r="N42" i="12"/>
  <c r="F48" i="52"/>
  <c r="L28" i="55"/>
  <c r="L29" i="55" s="1"/>
  <c r="L30" i="55" s="1"/>
  <c r="C30" i="55" s="1"/>
  <c r="P31" i="93"/>
  <c r="P32" i="93" s="1"/>
  <c r="P33" i="93" s="1"/>
  <c r="P34" i="93" s="1"/>
  <c r="E20" i="45"/>
  <c r="E21" i="45" s="1"/>
  <c r="E22" i="45" s="1"/>
  <c r="E23" i="45" s="1"/>
  <c r="M28" i="74"/>
  <c r="M29" i="74" s="1"/>
  <c r="M30" i="74" s="1"/>
  <c r="M31" i="74" s="1"/>
  <c r="C19" i="71"/>
  <c r="D20" i="71"/>
  <c r="C18" i="67"/>
  <c r="D19" i="67"/>
  <c r="C19" i="67" s="1"/>
  <c r="N48" i="48"/>
  <c r="C19" i="33"/>
  <c r="D20" i="33"/>
  <c r="D21" i="33" s="1"/>
  <c r="D22" i="33" s="1"/>
  <c r="P32" i="33"/>
  <c r="P33" i="33" s="1"/>
  <c r="I155" i="1"/>
  <c r="I178" i="102"/>
  <c r="A15" i="44"/>
  <c r="K48" i="75"/>
  <c r="A15" i="38"/>
  <c r="A15" i="33"/>
  <c r="J127" i="138"/>
  <c r="K42" i="82"/>
  <c r="K30" i="129"/>
  <c r="K23" i="129"/>
  <c r="K24" i="129"/>
  <c r="K25" i="129" s="1"/>
  <c r="K26" i="129" s="1"/>
  <c r="K27" i="129" s="1"/>
  <c r="K28" i="129" s="1"/>
  <c r="K29" i="129" s="1"/>
  <c r="F25" i="159"/>
  <c r="F18" i="159"/>
  <c r="F19" i="159"/>
  <c r="F20" i="159" s="1"/>
  <c r="F21" i="159" s="1"/>
  <c r="F22" i="159" s="1"/>
  <c r="F23" i="159" s="1"/>
  <c r="F24" i="159" s="1"/>
  <c r="D19" i="40"/>
  <c r="D20" i="40" s="1"/>
  <c r="A15" i="62"/>
  <c r="A15" i="37"/>
  <c r="A15" i="25"/>
  <c r="I112" i="134"/>
  <c r="Q112" i="134" s="1"/>
  <c r="D19" i="120"/>
  <c r="D20" i="120" s="1"/>
  <c r="R193" i="138"/>
  <c r="L193" i="138"/>
  <c r="O193" i="138" s="1"/>
  <c r="Z193" i="138"/>
  <c r="J22" i="165"/>
  <c r="J23" i="165"/>
  <c r="J24" i="165" s="1"/>
  <c r="J25" i="165" s="1"/>
  <c r="J26" i="165" s="1"/>
  <c r="J27" i="165" s="1"/>
  <c r="J28" i="165" s="1"/>
  <c r="J29" i="165"/>
  <c r="I25" i="1"/>
  <c r="X25" i="1" s="1"/>
  <c r="K48" i="48"/>
  <c r="I10" i="1"/>
  <c r="Q10" i="1" s="1"/>
  <c r="I181" i="102"/>
  <c r="S31" i="19"/>
  <c r="S42" i="19" s="1"/>
  <c r="P28" i="4"/>
  <c r="L31" i="19"/>
  <c r="A15" i="55"/>
  <c r="F42" i="25"/>
  <c r="C37" i="156"/>
  <c r="I22" i="184"/>
  <c r="I23" i="184" s="1"/>
  <c r="I24" i="184" s="1"/>
  <c r="I25" i="184" s="1"/>
  <c r="I26" i="184" s="1"/>
  <c r="I27" i="184" s="1"/>
  <c r="I21" i="184"/>
  <c r="O42" i="61"/>
  <c r="I34" i="1"/>
  <c r="X34" i="1" s="1"/>
  <c r="D19" i="61"/>
  <c r="I119" i="134"/>
  <c r="Q119" i="134" s="1"/>
  <c r="D19" i="68"/>
  <c r="A15" i="49"/>
  <c r="E17" i="19"/>
  <c r="G48" i="75"/>
  <c r="O48" i="69"/>
  <c r="D18" i="55"/>
  <c r="C18" i="55" s="1"/>
  <c r="Q42" i="58"/>
  <c r="M25" i="16"/>
  <c r="C18" i="63"/>
  <c r="F19" i="19"/>
  <c r="F20" i="19" s="1"/>
  <c r="F21" i="19" s="1"/>
  <c r="F22" i="19" s="1"/>
  <c r="F23" i="19" s="1"/>
  <c r="F24" i="19" s="1"/>
  <c r="R30" i="8"/>
  <c r="R42" i="8" s="1"/>
  <c r="R30" i="14"/>
  <c r="R48" i="14" s="1"/>
  <c r="C18" i="62"/>
  <c r="S31" i="23"/>
  <c r="I28" i="23"/>
  <c r="M32" i="16"/>
  <c r="A15" i="32"/>
  <c r="G19" i="6"/>
  <c r="I96" i="134"/>
  <c r="Q96" i="134" s="1"/>
  <c r="E18" i="14"/>
  <c r="E19" i="14" s="1"/>
  <c r="E20" i="14" s="1"/>
  <c r="E21" i="14" s="1"/>
  <c r="E22" i="14" s="1"/>
  <c r="E23" i="14" s="1"/>
  <c r="J23" i="16"/>
  <c r="J24" i="16" s="1"/>
  <c r="J25" i="16" s="1"/>
  <c r="J26" i="16" s="1"/>
  <c r="J27" i="16" s="1"/>
  <c r="J28" i="16" s="1"/>
  <c r="E19" i="25"/>
  <c r="E20" i="25" s="1"/>
  <c r="E21" i="25" s="1"/>
  <c r="E22" i="25" s="1"/>
  <c r="E23" i="25" s="1"/>
  <c r="M32" i="21"/>
  <c r="H26" i="66"/>
  <c r="H48" i="66" s="1"/>
  <c r="G48" i="9"/>
  <c r="J49" i="138"/>
  <c r="C23" i="82"/>
  <c r="I23" i="92"/>
  <c r="I24" i="92" s="1"/>
  <c r="I25" i="92" s="1"/>
  <c r="I26" i="92" s="1"/>
  <c r="I27" i="92" s="1"/>
  <c r="O42" i="99"/>
  <c r="R44" i="96"/>
  <c r="G20" i="118"/>
  <c r="G21" i="118" s="1"/>
  <c r="G22" i="118" s="1"/>
  <c r="G23" i="118" s="1"/>
  <c r="G24" i="118" s="1"/>
  <c r="G25" i="118" s="1"/>
  <c r="G26" i="118"/>
  <c r="E18" i="120"/>
  <c r="E24" i="120"/>
  <c r="E17" i="120"/>
  <c r="C17" i="120" s="1"/>
  <c r="L25" i="120"/>
  <c r="L26" i="120" s="1"/>
  <c r="L27" i="120" s="1"/>
  <c r="L28" i="120" s="1"/>
  <c r="L29" i="120" s="1"/>
  <c r="L30" i="120" s="1"/>
  <c r="L24" i="120"/>
  <c r="J26" i="139"/>
  <c r="J27" i="139" s="1"/>
  <c r="J28" i="139" s="1"/>
  <c r="C23" i="41"/>
  <c r="G42" i="82"/>
  <c r="J43" i="40"/>
  <c r="A15" i="45"/>
  <c r="Q42" i="45"/>
  <c r="N42" i="44"/>
  <c r="K163" i="102"/>
  <c r="N163" i="102" s="1"/>
  <c r="L163" i="102"/>
  <c r="L167" i="102" s="1"/>
  <c r="A15" i="43"/>
  <c r="F42" i="65"/>
  <c r="F18" i="23"/>
  <c r="Q30" i="8"/>
  <c r="Q31" i="8" s="1"/>
  <c r="Q32" i="8" s="1"/>
  <c r="Q33" i="8" s="1"/>
  <c r="Q34" i="8" s="1"/>
  <c r="Q35" i="8" s="1"/>
  <c r="I344" i="1"/>
  <c r="X344" i="1" s="1"/>
  <c r="C25" i="70"/>
  <c r="M26" i="153"/>
  <c r="M27" i="153" s="1"/>
  <c r="M28" i="153" s="1"/>
  <c r="M29" i="153" s="1"/>
  <c r="M30" i="153" s="1"/>
  <c r="M31" i="153" s="1"/>
  <c r="M25" i="153"/>
  <c r="A15" i="61"/>
  <c r="A124" i="79"/>
  <c r="F25" i="23"/>
  <c r="M45" i="68"/>
  <c r="I183" i="102"/>
  <c r="M32" i="6"/>
  <c r="R30" i="6"/>
  <c r="L48" i="48"/>
  <c r="A15" i="50"/>
  <c r="F43" i="41"/>
  <c r="J42" i="58"/>
  <c r="K43" i="41"/>
  <c r="R134" i="138"/>
  <c r="K30" i="19"/>
  <c r="A15" i="41"/>
  <c r="A15" i="75"/>
  <c r="A15" i="77"/>
  <c r="G42" i="67"/>
  <c r="F42" i="57"/>
  <c r="P49" i="50"/>
  <c r="I22" i="4"/>
  <c r="I23" i="4" s="1"/>
  <c r="I24" i="4" s="1"/>
  <c r="I25" i="4" s="1"/>
  <c r="I26" i="4" s="1"/>
  <c r="I27" i="4" s="1"/>
  <c r="N26" i="6"/>
  <c r="K24" i="22"/>
  <c r="K25" i="22" s="1"/>
  <c r="K26" i="22" s="1"/>
  <c r="K27" i="22" s="1"/>
  <c r="K28" i="22" s="1"/>
  <c r="K29" i="22" s="1"/>
  <c r="K30" i="4"/>
  <c r="K23" i="22"/>
  <c r="G26" i="10"/>
  <c r="C18" i="11"/>
  <c r="D17" i="22"/>
  <c r="D18" i="22" s="1"/>
  <c r="D19" i="22" s="1"/>
  <c r="D20" i="22" s="1"/>
  <c r="D21" i="22" s="1"/>
  <c r="I158" i="1"/>
  <c r="X158" i="1" s="1"/>
  <c r="R30" i="4"/>
  <c r="P28" i="8"/>
  <c r="P42" i="8" s="1"/>
  <c r="R31" i="16"/>
  <c r="F19" i="14"/>
  <c r="F20" i="14" s="1"/>
  <c r="F21" i="14" s="1"/>
  <c r="F22" i="14" s="1"/>
  <c r="F23" i="14" s="1"/>
  <c r="F24" i="14" s="1"/>
  <c r="R31" i="6"/>
  <c r="R32" i="6" s="1"/>
  <c r="R33" i="6" s="1"/>
  <c r="R34" i="6" s="1"/>
  <c r="R35" i="6" s="1"/>
  <c r="R36" i="6" s="1"/>
  <c r="L24" i="19"/>
  <c r="A15" i="29"/>
  <c r="F18" i="22"/>
  <c r="J52" i="138"/>
  <c r="C17" i="25"/>
  <c r="S42" i="45"/>
  <c r="H43" i="51"/>
  <c r="L48" i="75"/>
  <c r="E19" i="77"/>
  <c r="E20" i="77" s="1"/>
  <c r="E21" i="77" s="1"/>
  <c r="E22" i="77" s="1"/>
  <c r="E23" i="77" s="1"/>
  <c r="C18" i="82"/>
  <c r="U35" i="2"/>
  <c r="U36" i="2" s="1"/>
  <c r="U37" i="2" s="1"/>
  <c r="G19" i="121"/>
  <c r="G20" i="121"/>
  <c r="G21" i="121" s="1"/>
  <c r="G22" i="121" s="1"/>
  <c r="G23" i="121" s="1"/>
  <c r="G24" i="121" s="1"/>
  <c r="G25" i="121" s="1"/>
  <c r="G20" i="153"/>
  <c r="G21" i="153" s="1"/>
  <c r="G22" i="153" s="1"/>
  <c r="G23" i="153" s="1"/>
  <c r="G24" i="153" s="1"/>
  <c r="G25" i="153" s="1"/>
  <c r="G19" i="153"/>
  <c r="G26" i="153"/>
  <c r="I19" i="134"/>
  <c r="Q19" i="134" s="1"/>
  <c r="I168" i="102"/>
  <c r="J37" i="138"/>
  <c r="I87" i="1"/>
  <c r="X87" i="1" s="1"/>
  <c r="J29" i="110"/>
  <c r="J23" i="110"/>
  <c r="J24" i="110" s="1"/>
  <c r="J25" i="110" s="1"/>
  <c r="J26" i="110" s="1"/>
  <c r="J27" i="110" s="1"/>
  <c r="J28" i="110" s="1"/>
  <c r="J22" i="110"/>
  <c r="G48" i="73"/>
  <c r="C25" i="41"/>
  <c r="I28" i="157"/>
  <c r="I22" i="157"/>
  <c r="I23" i="157" s="1"/>
  <c r="I24" i="157" s="1"/>
  <c r="I25" i="157" s="1"/>
  <c r="I26" i="157" s="1"/>
  <c r="I27" i="157" s="1"/>
  <c r="I21" i="157"/>
  <c r="A15" i="42"/>
  <c r="K45" i="68"/>
  <c r="I157" i="1"/>
  <c r="Q157" i="1" s="1"/>
  <c r="R31" i="19"/>
  <c r="R32" i="19" s="1"/>
  <c r="R33" i="19" s="1"/>
  <c r="R34" i="19" s="1"/>
  <c r="R35" i="19" s="1"/>
  <c r="R36" i="19" s="1"/>
  <c r="I111" i="134"/>
  <c r="Q111" i="134" s="1"/>
  <c r="D18" i="84"/>
  <c r="D19" i="84" s="1"/>
  <c r="D20" i="84" s="1"/>
  <c r="D21" i="84" s="1"/>
  <c r="D22" i="84" s="1"/>
  <c r="C17" i="89"/>
  <c r="D18" i="89"/>
  <c r="I23" i="90"/>
  <c r="I24" i="90" s="1"/>
  <c r="I25" i="90" s="1"/>
  <c r="I26" i="90" s="1"/>
  <c r="I27" i="90" s="1"/>
  <c r="P30" i="95"/>
  <c r="P31" i="95" s="1"/>
  <c r="P32" i="95" s="1"/>
  <c r="P33" i="95" s="1"/>
  <c r="P34" i="95" s="1"/>
  <c r="H20" i="128"/>
  <c r="H21" i="128"/>
  <c r="H22" i="128" s="1"/>
  <c r="H23" i="128" s="1"/>
  <c r="H24" i="128" s="1"/>
  <c r="H25" i="128" s="1"/>
  <c r="H26" i="128" s="1"/>
  <c r="H27" i="128"/>
  <c r="O42" i="44"/>
  <c r="I109" i="134"/>
  <c r="Q109" i="134" s="1"/>
  <c r="A15" i="58"/>
  <c r="A15" i="35"/>
  <c r="A15" i="40"/>
  <c r="A15" i="80"/>
  <c r="I43" i="41"/>
  <c r="K30" i="10"/>
  <c r="I28" i="4"/>
  <c r="K42" i="39"/>
  <c r="H27" i="23"/>
  <c r="E24" i="22"/>
  <c r="H21" i="6"/>
  <c r="H22" i="6" s="1"/>
  <c r="H23" i="6" s="1"/>
  <c r="H24" i="6" s="1"/>
  <c r="H25" i="6" s="1"/>
  <c r="H26" i="6" s="1"/>
  <c r="M42" i="61"/>
  <c r="G26" i="14"/>
  <c r="F25" i="19"/>
  <c r="I27" i="102"/>
  <c r="D16" i="16"/>
  <c r="C16" i="16" s="1"/>
  <c r="I21" i="23"/>
  <c r="J23" i="4"/>
  <c r="J24" i="4" s="1"/>
  <c r="J25" i="4" s="1"/>
  <c r="J26" i="4" s="1"/>
  <c r="J27" i="4" s="1"/>
  <c r="J28" i="4" s="1"/>
  <c r="A15" i="52"/>
  <c r="G26" i="19"/>
  <c r="I46" i="33"/>
  <c r="N42" i="57"/>
  <c r="E42" i="11"/>
  <c r="N47" i="11" s="1"/>
  <c r="M48" i="9"/>
  <c r="J48" i="9"/>
  <c r="L29" i="73"/>
  <c r="C29" i="73" s="1"/>
  <c r="H48" i="75"/>
  <c r="J48" i="75"/>
  <c r="C17" i="83"/>
  <c r="D18" i="83"/>
  <c r="D19" i="83" s="1"/>
  <c r="T34" i="99"/>
  <c r="T35" i="99" s="1"/>
  <c r="T36" i="99" s="1"/>
  <c r="T37" i="99" s="1"/>
  <c r="C37" i="99" s="1"/>
  <c r="T34" i="94"/>
  <c r="M25" i="118"/>
  <c r="M26" i="118"/>
  <c r="M27" i="118" s="1"/>
  <c r="M28" i="118" s="1"/>
  <c r="M29" i="118" s="1"/>
  <c r="M30" i="118" s="1"/>
  <c r="M31" i="118" s="1"/>
  <c r="I22" i="125"/>
  <c r="I23" i="125" s="1"/>
  <c r="I24" i="125" s="1"/>
  <c r="I25" i="125" s="1"/>
  <c r="I26" i="125" s="1"/>
  <c r="I27" i="125" s="1"/>
  <c r="J29" i="125"/>
  <c r="J23" i="125"/>
  <c r="J24" i="125" s="1"/>
  <c r="J25" i="125" s="1"/>
  <c r="J26" i="125" s="1"/>
  <c r="J27" i="125" s="1"/>
  <c r="J28" i="125" s="1"/>
  <c r="J22" i="125"/>
  <c r="J29" i="146"/>
  <c r="J23" i="146"/>
  <c r="J24" i="146" s="1"/>
  <c r="J25" i="146" s="1"/>
  <c r="J26" i="146" s="1"/>
  <c r="J27" i="146" s="1"/>
  <c r="J28" i="146" s="1"/>
  <c r="K30" i="147"/>
  <c r="K23" i="147"/>
  <c r="K24" i="147"/>
  <c r="K25" i="147" s="1"/>
  <c r="K26" i="147" s="1"/>
  <c r="K27" i="147" s="1"/>
  <c r="K28" i="147" s="1"/>
  <c r="K29" i="147" s="1"/>
  <c r="N29" i="149"/>
  <c r="N30" i="149" s="1"/>
  <c r="N31" i="149" s="1"/>
  <c r="N32" i="149" s="1"/>
  <c r="D18" i="51"/>
  <c r="A15" i="54"/>
  <c r="I28" i="165"/>
  <c r="I21" i="165"/>
  <c r="I22" i="165"/>
  <c r="I23" i="165" s="1"/>
  <c r="I24" i="165" s="1"/>
  <c r="I25" i="165" s="1"/>
  <c r="I26" i="165" s="1"/>
  <c r="I27" i="165" s="1"/>
  <c r="R30" i="19"/>
  <c r="R42" i="12"/>
  <c r="L46" i="33"/>
  <c r="I48" i="34"/>
  <c r="H48" i="69"/>
  <c r="P32" i="75"/>
  <c r="P33" i="75" s="1"/>
  <c r="E17" i="153"/>
  <c r="E18" i="153"/>
  <c r="E19" i="153" s="1"/>
  <c r="E20" i="153" s="1"/>
  <c r="E21" i="153" s="1"/>
  <c r="E22" i="153" s="1"/>
  <c r="E23" i="153" s="1"/>
  <c r="E24" i="153"/>
  <c r="C37" i="163"/>
  <c r="K23" i="10"/>
  <c r="C18" i="25"/>
  <c r="O43" i="40"/>
  <c r="S34" i="58"/>
  <c r="S35" i="58" s="1"/>
  <c r="S36" i="58" s="1"/>
  <c r="S37" i="58" s="1"/>
  <c r="H27" i="127"/>
  <c r="H20" i="127"/>
  <c r="H21" i="127"/>
  <c r="H22" i="127" s="1"/>
  <c r="H23" i="127" s="1"/>
  <c r="H24" i="127" s="1"/>
  <c r="H25" i="127" s="1"/>
  <c r="H26" i="127" s="1"/>
  <c r="F25" i="153"/>
  <c r="F19" i="153"/>
  <c r="F20" i="153" s="1"/>
  <c r="F21" i="153" s="1"/>
  <c r="F22" i="153" s="1"/>
  <c r="F23" i="153" s="1"/>
  <c r="F24" i="153" s="1"/>
  <c r="F18" i="153"/>
  <c r="C37" i="164"/>
  <c r="G43" i="41"/>
  <c r="I24" i="102"/>
  <c r="A15" i="57"/>
  <c r="A15" i="39"/>
  <c r="I48" i="75"/>
  <c r="A15" i="74"/>
  <c r="K48" i="73"/>
  <c r="O42" i="67"/>
  <c r="O42" i="23"/>
  <c r="H20" i="23"/>
  <c r="N27" i="6"/>
  <c r="N28" i="6" s="1"/>
  <c r="N29" i="6" s="1"/>
  <c r="N30" i="6" s="1"/>
  <c r="N31" i="6" s="1"/>
  <c r="N32" i="6" s="1"/>
  <c r="G20" i="19"/>
  <c r="G21" i="19" s="1"/>
  <c r="G22" i="19" s="1"/>
  <c r="G23" i="19" s="1"/>
  <c r="G24" i="19" s="1"/>
  <c r="G25" i="19" s="1"/>
  <c r="F42" i="32"/>
  <c r="H27" i="6"/>
  <c r="O42" i="32"/>
  <c r="F18" i="14"/>
  <c r="D23" i="16"/>
  <c r="S32" i="8"/>
  <c r="S33" i="8" s="1"/>
  <c r="S34" i="8" s="1"/>
  <c r="S35" i="8" s="1"/>
  <c r="S36" i="8" s="1"/>
  <c r="S37" i="8" s="1"/>
  <c r="C18" i="20"/>
  <c r="R57" i="138"/>
  <c r="L42" i="65"/>
  <c r="M42" i="65"/>
  <c r="H42" i="2"/>
  <c r="E19" i="96"/>
  <c r="R33" i="51"/>
  <c r="R34" i="51" s="1"/>
  <c r="C34" i="51" s="1"/>
  <c r="S48" i="37"/>
  <c r="J22" i="108"/>
  <c r="J23" i="108"/>
  <c r="J24" i="108" s="1"/>
  <c r="J25" i="108" s="1"/>
  <c r="J26" i="108" s="1"/>
  <c r="J27" i="108" s="1"/>
  <c r="J28" i="108" s="1"/>
  <c r="J29" i="108"/>
  <c r="F25" i="118"/>
  <c r="F19" i="118"/>
  <c r="F20" i="118" s="1"/>
  <c r="F21" i="118" s="1"/>
  <c r="F22" i="118" s="1"/>
  <c r="F23" i="118" s="1"/>
  <c r="F24" i="118" s="1"/>
  <c r="F18" i="118"/>
  <c r="H20" i="121"/>
  <c r="H21" i="121"/>
  <c r="H22" i="121" s="1"/>
  <c r="H23" i="121" s="1"/>
  <c r="H24" i="121" s="1"/>
  <c r="H25" i="121" s="1"/>
  <c r="H26" i="121" s="1"/>
  <c r="I21" i="125"/>
  <c r="K23" i="125"/>
  <c r="K30" i="125"/>
  <c r="K24" i="125"/>
  <c r="K25" i="125" s="1"/>
  <c r="K26" i="125" s="1"/>
  <c r="K27" i="125" s="1"/>
  <c r="K28" i="125" s="1"/>
  <c r="K29" i="125" s="1"/>
  <c r="K30" i="146"/>
  <c r="K24" i="146"/>
  <c r="K25" i="146" s="1"/>
  <c r="K26" i="146" s="1"/>
  <c r="K27" i="146" s="1"/>
  <c r="K28" i="146" s="1"/>
  <c r="K29" i="146" s="1"/>
  <c r="K23" i="146"/>
  <c r="D23" i="147"/>
  <c r="D17" i="147"/>
  <c r="D18" i="147" s="1"/>
  <c r="D16" i="147"/>
  <c r="C16" i="147" s="1"/>
  <c r="L31" i="147"/>
  <c r="L25" i="147"/>
  <c r="L24" i="147"/>
  <c r="H42" i="38"/>
  <c r="C17" i="57"/>
  <c r="N43" i="63"/>
  <c r="E42" i="12"/>
  <c r="N47" i="12" s="1"/>
  <c r="H42" i="80"/>
  <c r="I176" i="134"/>
  <c r="Q176" i="134" s="1"/>
  <c r="C17" i="95"/>
  <c r="O42" i="71"/>
  <c r="C34" i="43"/>
  <c r="R48" i="90"/>
  <c r="U42" i="87"/>
  <c r="I22" i="106"/>
  <c r="I23" i="106" s="1"/>
  <c r="I24" i="106" s="1"/>
  <c r="I25" i="106" s="1"/>
  <c r="I26" i="106" s="1"/>
  <c r="I27" i="106" s="1"/>
  <c r="I21" i="106"/>
  <c r="F25" i="122"/>
  <c r="F19" i="122"/>
  <c r="F20" i="122" s="1"/>
  <c r="F21" i="122" s="1"/>
  <c r="F22" i="122" s="1"/>
  <c r="F23" i="122" s="1"/>
  <c r="F24" i="122" s="1"/>
  <c r="F18" i="122"/>
  <c r="G19" i="127"/>
  <c r="G26" i="127"/>
  <c r="G20" i="127"/>
  <c r="G21" i="127" s="1"/>
  <c r="G22" i="127" s="1"/>
  <c r="G23" i="127" s="1"/>
  <c r="G24" i="127" s="1"/>
  <c r="G25" i="127" s="1"/>
  <c r="T45" i="128"/>
  <c r="J29" i="129"/>
  <c r="J23" i="129"/>
  <c r="J24" i="129" s="1"/>
  <c r="J25" i="129" s="1"/>
  <c r="J26" i="129" s="1"/>
  <c r="J27" i="129" s="1"/>
  <c r="J28" i="129" s="1"/>
  <c r="J22" i="129"/>
  <c r="R28" i="138"/>
  <c r="L28" i="138"/>
  <c r="O28" i="138" s="1"/>
  <c r="Z28" i="138"/>
  <c r="G19" i="158"/>
  <c r="G26" i="158"/>
  <c r="C34" i="158"/>
  <c r="F42" i="35"/>
  <c r="J42" i="39"/>
  <c r="G42" i="77"/>
  <c r="F42" i="87"/>
  <c r="L42" i="89"/>
  <c r="F42" i="97"/>
  <c r="F44" i="96"/>
  <c r="L42" i="97"/>
  <c r="U42" i="99"/>
  <c r="O48" i="42"/>
  <c r="Q42" i="77"/>
  <c r="T42" i="23"/>
  <c r="T42" i="97"/>
  <c r="T42" i="92"/>
  <c r="T42" i="58"/>
  <c r="T42" i="44"/>
  <c r="T43" i="40"/>
  <c r="T48" i="37"/>
  <c r="T46" i="33"/>
  <c r="T42" i="29"/>
  <c r="T42" i="55"/>
  <c r="T42" i="8"/>
  <c r="T48" i="14"/>
  <c r="T48" i="48"/>
  <c r="N43" i="109"/>
  <c r="P43" i="109"/>
  <c r="T35" i="109"/>
  <c r="T36" i="109" s="1"/>
  <c r="T37" i="109" s="1"/>
  <c r="D17" i="114"/>
  <c r="D16" i="114"/>
  <c r="C16" i="114" s="1"/>
  <c r="L31" i="114"/>
  <c r="C31" i="114" s="1"/>
  <c r="L25" i="114"/>
  <c r="L26" i="114" s="1"/>
  <c r="L27" i="114" s="1"/>
  <c r="L28" i="114" s="1"/>
  <c r="L29" i="114" s="1"/>
  <c r="L30" i="114" s="1"/>
  <c r="H27" i="118"/>
  <c r="H21" i="118"/>
  <c r="H22" i="118" s="1"/>
  <c r="H23" i="118" s="1"/>
  <c r="H24" i="118" s="1"/>
  <c r="H25" i="118" s="1"/>
  <c r="H26" i="118" s="1"/>
  <c r="N31" i="125"/>
  <c r="N32" i="125" s="1"/>
  <c r="H20" i="126"/>
  <c r="H21" i="126"/>
  <c r="H22" i="126" s="1"/>
  <c r="H23" i="126" s="1"/>
  <c r="H24" i="126" s="1"/>
  <c r="H25" i="126" s="1"/>
  <c r="H26" i="126" s="1"/>
  <c r="I22" i="131"/>
  <c r="I23" i="131" s="1"/>
  <c r="I24" i="131" s="1"/>
  <c r="I25" i="131" s="1"/>
  <c r="I26" i="131" s="1"/>
  <c r="I27" i="131" s="1"/>
  <c r="I21" i="131"/>
  <c r="I28" i="131"/>
  <c r="Q42" i="132"/>
  <c r="Q142" i="134"/>
  <c r="F25" i="137"/>
  <c r="F19" i="137"/>
  <c r="F20" i="137" s="1"/>
  <c r="F21" i="137" s="1"/>
  <c r="F22" i="137" s="1"/>
  <c r="F23" i="137" s="1"/>
  <c r="F24" i="137" s="1"/>
  <c r="F18" i="137"/>
  <c r="M26" i="137"/>
  <c r="M27" i="137" s="1"/>
  <c r="M28" i="137" s="1"/>
  <c r="M29" i="137" s="1"/>
  <c r="M30" i="137" s="1"/>
  <c r="M31" i="137" s="1"/>
  <c r="M25" i="137"/>
  <c r="F19" i="142"/>
  <c r="F18" i="142"/>
  <c r="M32" i="142"/>
  <c r="M26" i="142"/>
  <c r="M27" i="142" s="1"/>
  <c r="M28" i="142" s="1"/>
  <c r="M29" i="142" s="1"/>
  <c r="M30" i="142" s="1"/>
  <c r="M31" i="142" s="1"/>
  <c r="M25" i="142"/>
  <c r="L42" i="38"/>
  <c r="M43" i="41"/>
  <c r="F42" i="45"/>
  <c r="C23" i="51"/>
  <c r="M42" i="55"/>
  <c r="M42" i="58"/>
  <c r="I48" i="66"/>
  <c r="N42" i="11"/>
  <c r="I42" i="84"/>
  <c r="M42" i="99"/>
  <c r="Q43" i="51"/>
  <c r="U35" i="93"/>
  <c r="U36" i="93" s="1"/>
  <c r="U37" i="93" s="1"/>
  <c r="C37" i="93" s="1"/>
  <c r="F19" i="104"/>
  <c r="F20" i="104" s="1"/>
  <c r="F21" i="104" s="1"/>
  <c r="F22" i="104" s="1"/>
  <c r="F23" i="104" s="1"/>
  <c r="F24" i="104" s="1"/>
  <c r="F18" i="104"/>
  <c r="D23" i="110"/>
  <c r="D16" i="110"/>
  <c r="C16" i="110" s="1"/>
  <c r="T44" i="135"/>
  <c r="J29" i="136"/>
  <c r="J22" i="136"/>
  <c r="G20" i="137"/>
  <c r="G21" i="137" s="1"/>
  <c r="G22" i="137" s="1"/>
  <c r="G23" i="137" s="1"/>
  <c r="G24" i="137" s="1"/>
  <c r="G25" i="137" s="1"/>
  <c r="G26" i="137"/>
  <c r="T46" i="139"/>
  <c r="G20" i="142"/>
  <c r="G21" i="142" s="1"/>
  <c r="G22" i="142" s="1"/>
  <c r="G23" i="142" s="1"/>
  <c r="G24" i="142" s="1"/>
  <c r="G25" i="142" s="1"/>
  <c r="G26" i="142"/>
  <c r="G19" i="142"/>
  <c r="K23" i="143"/>
  <c r="K24" i="143"/>
  <c r="K25" i="143" s="1"/>
  <c r="K26" i="143" s="1"/>
  <c r="K27" i="143" s="1"/>
  <c r="K28" i="143" s="1"/>
  <c r="K29" i="143" s="1"/>
  <c r="W45" i="137"/>
  <c r="L42" i="44"/>
  <c r="N42" i="45"/>
  <c r="N43" i="54"/>
  <c r="J42" i="67"/>
  <c r="F42" i="71"/>
  <c r="M42" i="11"/>
  <c r="K42" i="99"/>
  <c r="C34" i="38"/>
  <c r="U42" i="83"/>
  <c r="G26" i="104"/>
  <c r="G20" i="104"/>
  <c r="G21" i="104" s="1"/>
  <c r="G22" i="104" s="1"/>
  <c r="G23" i="104" s="1"/>
  <c r="G24" i="104" s="1"/>
  <c r="G25" i="104" s="1"/>
  <c r="N28" i="108"/>
  <c r="N29" i="108" s="1"/>
  <c r="N30" i="108" s="1"/>
  <c r="R129" i="138"/>
  <c r="Z129" i="138"/>
  <c r="H27" i="142"/>
  <c r="H20" i="142"/>
  <c r="H21" i="142"/>
  <c r="H22" i="142" s="1"/>
  <c r="H23" i="142" s="1"/>
  <c r="H24" i="142" s="1"/>
  <c r="H25" i="142" s="1"/>
  <c r="H26" i="142" s="1"/>
  <c r="F19" i="174"/>
  <c r="F20" i="174" s="1"/>
  <c r="F21" i="174" s="1"/>
  <c r="F22" i="174" s="1"/>
  <c r="F23" i="174" s="1"/>
  <c r="F24" i="174" s="1"/>
  <c r="F25" i="174"/>
  <c r="F18" i="174"/>
  <c r="P42" i="99"/>
  <c r="U42" i="89"/>
  <c r="U48" i="75"/>
  <c r="O42" i="110"/>
  <c r="L31" i="130"/>
  <c r="L25" i="130"/>
  <c r="L26" i="130" s="1"/>
  <c r="L27" i="130" s="1"/>
  <c r="L28" i="130" s="1"/>
  <c r="L29" i="130" s="1"/>
  <c r="L30" i="130" s="1"/>
  <c r="G26" i="133"/>
  <c r="G19" i="133"/>
  <c r="Z206" i="138"/>
  <c r="R206" i="138"/>
  <c r="M206" i="138"/>
  <c r="F19" i="150"/>
  <c r="F20" i="150" s="1"/>
  <c r="F21" i="150" s="1"/>
  <c r="F22" i="150" s="1"/>
  <c r="F23" i="150" s="1"/>
  <c r="F24" i="150" s="1"/>
  <c r="F18" i="150"/>
  <c r="C37" i="65"/>
  <c r="U43" i="4"/>
  <c r="U42" i="39"/>
  <c r="U42" i="55"/>
  <c r="O42" i="107"/>
  <c r="T42" i="116"/>
  <c r="N42" i="122"/>
  <c r="C33" i="124"/>
  <c r="Q48" i="134"/>
  <c r="J23" i="135"/>
  <c r="J24" i="135" s="1"/>
  <c r="J25" i="135" s="1"/>
  <c r="J26" i="135" s="1"/>
  <c r="J27" i="135" s="1"/>
  <c r="J28" i="135" s="1"/>
  <c r="J22" i="135"/>
  <c r="J29" i="151"/>
  <c r="J23" i="151"/>
  <c r="R32" i="152"/>
  <c r="I21" i="160"/>
  <c r="I28" i="160"/>
  <c r="S34" i="169"/>
  <c r="S35" i="169" s="1"/>
  <c r="S36" i="169" s="1"/>
  <c r="S37" i="169" s="1"/>
  <c r="C37" i="169" s="1"/>
  <c r="S35" i="177"/>
  <c r="S36" i="177" s="1"/>
  <c r="S37" i="177" s="1"/>
  <c r="I28" i="179"/>
  <c r="I22" i="179"/>
  <c r="Q14" i="139"/>
  <c r="Q36" i="7"/>
  <c r="C34" i="84"/>
  <c r="U42" i="97"/>
  <c r="U42" i="32"/>
  <c r="C34" i="110"/>
  <c r="Q48" i="114"/>
  <c r="T42" i="122"/>
  <c r="Q43" i="124"/>
  <c r="Q49" i="134"/>
  <c r="K49" i="134"/>
  <c r="N49" i="134" s="1"/>
  <c r="D17" i="135"/>
  <c r="D16" i="135"/>
  <c r="C16" i="135" s="1"/>
  <c r="N42" i="136"/>
  <c r="K30" i="169"/>
  <c r="K23" i="169"/>
  <c r="K24" i="169"/>
  <c r="K25" i="169" s="1"/>
  <c r="K26" i="169" s="1"/>
  <c r="K27" i="169" s="1"/>
  <c r="K28" i="169" s="1"/>
  <c r="K29" i="169" s="1"/>
  <c r="AA194" i="1"/>
  <c r="K42" i="93"/>
  <c r="J42" i="95"/>
  <c r="K122" i="102"/>
  <c r="N122" i="102" s="1"/>
  <c r="U42" i="22"/>
  <c r="U42" i="61"/>
  <c r="U42" i="43"/>
  <c r="U42" i="11"/>
  <c r="U42" i="15"/>
  <c r="U48" i="74"/>
  <c r="O48" i="114"/>
  <c r="O42" i="119"/>
  <c r="Z70" i="138"/>
  <c r="R70" i="138"/>
  <c r="M70" i="138"/>
  <c r="R35" i="148"/>
  <c r="E17" i="150"/>
  <c r="E24" i="150"/>
  <c r="M26" i="150"/>
  <c r="M27" i="150" s="1"/>
  <c r="M28" i="150" s="1"/>
  <c r="M29" i="150" s="1"/>
  <c r="M25" i="150"/>
  <c r="K30" i="159"/>
  <c r="K24" i="159"/>
  <c r="U33" i="112"/>
  <c r="Y369" i="1"/>
  <c r="I21" i="179"/>
  <c r="L31" i="180"/>
  <c r="L25" i="180"/>
  <c r="L26" i="180" s="1"/>
  <c r="L27" i="180" s="1"/>
  <c r="L28" i="180" s="1"/>
  <c r="L29" i="180" s="1"/>
  <c r="L30" i="180" s="1"/>
  <c r="AA195" i="1"/>
  <c r="R42" i="121"/>
  <c r="J23" i="141"/>
  <c r="J24" i="141" s="1"/>
  <c r="J25" i="141" s="1"/>
  <c r="J26" i="141" s="1"/>
  <c r="J27" i="141" s="1"/>
  <c r="J28" i="141" s="1"/>
  <c r="D16" i="141"/>
  <c r="C16" i="141" s="1"/>
  <c r="O45" i="143"/>
  <c r="F25" i="148"/>
  <c r="F18" i="148"/>
  <c r="F19" i="148"/>
  <c r="F20" i="148" s="1"/>
  <c r="F21" i="148" s="1"/>
  <c r="F22" i="148" s="1"/>
  <c r="F23" i="148" s="1"/>
  <c r="H27" i="151"/>
  <c r="H21" i="151"/>
  <c r="H22" i="151" s="1"/>
  <c r="H23" i="151" s="1"/>
  <c r="H24" i="151" s="1"/>
  <c r="H25" i="151" s="1"/>
  <c r="H26" i="151" s="1"/>
  <c r="E17" i="152"/>
  <c r="E18" i="152"/>
  <c r="E19" i="152" s="1"/>
  <c r="E20" i="152" s="1"/>
  <c r="E21" i="152" s="1"/>
  <c r="E22" i="152" s="1"/>
  <c r="E23" i="152" s="1"/>
  <c r="N44" i="171"/>
  <c r="T45" i="172"/>
  <c r="W42" i="136"/>
  <c r="Q42" i="106"/>
  <c r="Q42" i="116"/>
  <c r="U42" i="116"/>
  <c r="O43" i="124"/>
  <c r="R45" i="129"/>
  <c r="G26" i="135"/>
  <c r="I21" i="137"/>
  <c r="Q45" i="137"/>
  <c r="G20" i="144"/>
  <c r="G26" i="144"/>
  <c r="D16" i="146"/>
  <c r="C16" i="146" s="1"/>
  <c r="D17" i="146"/>
  <c r="L31" i="146"/>
  <c r="L25" i="146"/>
  <c r="L26" i="146" s="1"/>
  <c r="L27" i="146" s="1"/>
  <c r="L28" i="146" s="1"/>
  <c r="L29" i="146" s="1"/>
  <c r="L30" i="146" s="1"/>
  <c r="E17" i="147"/>
  <c r="E18" i="147"/>
  <c r="E19" i="147" s="1"/>
  <c r="E20" i="147" s="1"/>
  <c r="E21" i="147" s="1"/>
  <c r="E22" i="147" s="1"/>
  <c r="E23" i="147" s="1"/>
  <c r="H27" i="149"/>
  <c r="H20" i="149"/>
  <c r="J22" i="157"/>
  <c r="J29" i="157"/>
  <c r="J23" i="157"/>
  <c r="J24" i="157" s="1"/>
  <c r="J25" i="157" s="1"/>
  <c r="J26" i="157" s="1"/>
  <c r="J27" i="157" s="1"/>
  <c r="J28" i="157" s="1"/>
  <c r="M32" i="167"/>
  <c r="M25" i="167"/>
  <c r="M26" i="167"/>
  <c r="M27" i="167" s="1"/>
  <c r="M28" i="167" s="1"/>
  <c r="M29" i="167" s="1"/>
  <c r="M30" i="167" s="1"/>
  <c r="M31" i="167" s="1"/>
  <c r="Q45" i="169"/>
  <c r="S44" i="171"/>
  <c r="U45" i="173"/>
  <c r="I22" i="181"/>
  <c r="I23" i="181" s="1"/>
  <c r="I28" i="181"/>
  <c r="G26" i="182"/>
  <c r="G20" i="182"/>
  <c r="G21" i="182" s="1"/>
  <c r="G22" i="182" s="1"/>
  <c r="G23" i="182" s="1"/>
  <c r="G24" i="182" s="1"/>
  <c r="G25" i="182" s="1"/>
  <c r="O42" i="106"/>
  <c r="Q42" i="122"/>
  <c r="S43" i="124"/>
  <c r="U45" i="137"/>
  <c r="P45" i="143"/>
  <c r="D23" i="148"/>
  <c r="D17" i="148"/>
  <c r="D18" i="148" s="1"/>
  <c r="D16" i="148"/>
  <c r="C16" i="148" s="1"/>
  <c r="R45" i="151"/>
  <c r="J29" i="158"/>
  <c r="J23" i="158"/>
  <c r="J24" i="158" s="1"/>
  <c r="J25" i="158" s="1"/>
  <c r="J26" i="158" s="1"/>
  <c r="J27" i="158" s="1"/>
  <c r="J28" i="158" s="1"/>
  <c r="C37" i="158"/>
  <c r="J29" i="163"/>
  <c r="J23" i="163"/>
  <c r="J24" i="163" s="1"/>
  <c r="J25" i="163" s="1"/>
  <c r="J26" i="163" s="1"/>
  <c r="J27" i="163" s="1"/>
  <c r="J28" i="163" s="1"/>
  <c r="Q45" i="165"/>
  <c r="N28" i="177"/>
  <c r="N29" i="177" s="1"/>
  <c r="N30" i="177" s="1"/>
  <c r="N31" i="177" s="1"/>
  <c r="N32" i="177" s="1"/>
  <c r="T45" i="179"/>
  <c r="C37" i="115"/>
  <c r="U42" i="120"/>
  <c r="T42" i="127"/>
  <c r="Q45" i="128"/>
  <c r="O42" i="132"/>
  <c r="R42" i="133"/>
  <c r="Q83" i="134"/>
  <c r="O45" i="137"/>
  <c r="L31" i="141"/>
  <c r="L25" i="141"/>
  <c r="L26" i="141" s="1"/>
  <c r="L27" i="141" s="1"/>
  <c r="L28" i="141" s="1"/>
  <c r="L29" i="141" s="1"/>
  <c r="L30" i="141" s="1"/>
  <c r="I21" i="144"/>
  <c r="I22" i="144"/>
  <c r="I23" i="144" s="1"/>
  <c r="I24" i="144" s="1"/>
  <c r="I25" i="144" s="1"/>
  <c r="I26" i="144" s="1"/>
  <c r="I27" i="144" s="1"/>
  <c r="E17" i="148"/>
  <c r="E18" i="148"/>
  <c r="E19" i="148" s="1"/>
  <c r="E20" i="148" s="1"/>
  <c r="E21" i="148" s="1"/>
  <c r="E22" i="148" s="1"/>
  <c r="E23" i="148" s="1"/>
  <c r="T43" i="148"/>
  <c r="D23" i="152"/>
  <c r="D17" i="152"/>
  <c r="D18" i="152" s="1"/>
  <c r="L31" i="152"/>
  <c r="L24" i="152"/>
  <c r="G26" i="167"/>
  <c r="G20" i="167"/>
  <c r="G21" i="167" s="1"/>
  <c r="G22" i="167" s="1"/>
  <c r="G23" i="167" s="1"/>
  <c r="G24" i="167" s="1"/>
  <c r="G25" i="167" s="1"/>
  <c r="H20" i="169"/>
  <c r="H27" i="169"/>
  <c r="N28" i="169"/>
  <c r="M32" i="171"/>
  <c r="C32" i="171" s="1"/>
  <c r="M26" i="171"/>
  <c r="M27" i="171" s="1"/>
  <c r="M28" i="171" s="1"/>
  <c r="M29" i="171" s="1"/>
  <c r="M30" i="171" s="1"/>
  <c r="M31" i="171" s="1"/>
  <c r="G20" i="181"/>
  <c r="G21" i="181" s="1"/>
  <c r="G22" i="181" s="1"/>
  <c r="G23" i="181" s="1"/>
  <c r="G24" i="181" s="1"/>
  <c r="G25" i="181" s="1"/>
  <c r="G26" i="181"/>
  <c r="M26" i="182"/>
  <c r="M27" i="182" s="1"/>
  <c r="M28" i="182" s="1"/>
  <c r="M29" i="182" s="1"/>
  <c r="M30" i="182" s="1"/>
  <c r="M31" i="182" s="1"/>
  <c r="M32" i="182"/>
  <c r="AA209" i="1"/>
  <c r="U45" i="164"/>
  <c r="B45" i="164" s="1"/>
  <c r="T46" i="166"/>
  <c r="T45" i="169"/>
  <c r="E46" i="139"/>
  <c r="N51" i="139" s="1"/>
  <c r="C33" i="148"/>
  <c r="U41" i="149"/>
  <c r="T45" i="162"/>
  <c r="K30" i="172"/>
  <c r="C35" i="83"/>
  <c r="N45" i="180"/>
  <c r="R104" i="138"/>
  <c r="H46" i="139"/>
  <c r="T45" i="152"/>
  <c r="S45" i="172"/>
  <c r="AA253" i="138"/>
  <c r="R109" i="138"/>
  <c r="U45" i="143"/>
  <c r="P43" i="148"/>
  <c r="U45" i="152"/>
  <c r="U42" i="153"/>
  <c r="O44" i="170"/>
  <c r="P45" i="179"/>
  <c r="F25" i="181"/>
  <c r="O135" i="79"/>
  <c r="Q138" i="79"/>
  <c r="Q139" i="79" s="1"/>
  <c r="Q140" i="79" s="1"/>
  <c r="Q141" i="79" s="1"/>
  <c r="Q142" i="79" s="1"/>
  <c r="Q143" i="79" s="1"/>
  <c r="Q137" i="79"/>
  <c r="K28" i="45"/>
  <c r="K29" i="45" s="1"/>
  <c r="C18" i="58"/>
  <c r="D19" i="58"/>
  <c r="J24" i="25"/>
  <c r="J25" i="25" s="1"/>
  <c r="J26" i="25" s="1"/>
  <c r="F21" i="39"/>
  <c r="F22" i="39" s="1"/>
  <c r="F23" i="39" s="1"/>
  <c r="F24" i="39" s="1"/>
  <c r="C24" i="39" s="1"/>
  <c r="M29" i="48"/>
  <c r="M30" i="48" s="1"/>
  <c r="M31" i="48" s="1"/>
  <c r="J50" i="138"/>
  <c r="I179" i="102"/>
  <c r="I32" i="134"/>
  <c r="Q32" i="134" s="1"/>
  <c r="I156" i="1"/>
  <c r="Q156" i="1" s="1"/>
  <c r="J24" i="68"/>
  <c r="J25" i="68" s="1"/>
  <c r="J26" i="68" s="1"/>
  <c r="J27" i="68" s="1"/>
  <c r="J28" i="68" s="1"/>
  <c r="C28" i="68" s="1"/>
  <c r="T34" i="2"/>
  <c r="T35" i="2" s="1"/>
  <c r="T36" i="2" s="1"/>
  <c r="T37" i="2" s="1"/>
  <c r="K28" i="29"/>
  <c r="K29" i="29" s="1"/>
  <c r="L30" i="49"/>
  <c r="H27" i="19"/>
  <c r="H21" i="19"/>
  <c r="H22" i="19" s="1"/>
  <c r="H23" i="19" s="1"/>
  <c r="H20" i="19"/>
  <c r="N26" i="19"/>
  <c r="N33" i="19"/>
  <c r="N27" i="19"/>
  <c r="N28" i="19" s="1"/>
  <c r="N29" i="19" s="1"/>
  <c r="N30" i="19" s="1"/>
  <c r="N31" i="19" s="1"/>
  <c r="N32" i="19" s="1"/>
  <c r="E20" i="20"/>
  <c r="M42" i="35"/>
  <c r="G42" i="35"/>
  <c r="I42" i="39"/>
  <c r="H26" i="40"/>
  <c r="H43" i="40" s="1"/>
  <c r="N43" i="41"/>
  <c r="H48" i="42"/>
  <c r="I24" i="43"/>
  <c r="I25" i="43" s="1"/>
  <c r="I26" i="43" s="1"/>
  <c r="C29" i="44"/>
  <c r="J42" i="44"/>
  <c r="M42" i="44"/>
  <c r="E49" i="50"/>
  <c r="N54" i="50" s="1"/>
  <c r="F20" i="62"/>
  <c r="F21" i="62" s="1"/>
  <c r="F22" i="62" s="1"/>
  <c r="F23" i="62" s="1"/>
  <c r="F24" i="62" s="1"/>
  <c r="C24" i="62" s="1"/>
  <c r="H22" i="67"/>
  <c r="H23" i="67" s="1"/>
  <c r="H24" i="67" s="1"/>
  <c r="C16" i="77"/>
  <c r="I24" i="93"/>
  <c r="I25" i="93" s="1"/>
  <c r="I26" i="93" s="1"/>
  <c r="I27" i="93" s="1"/>
  <c r="C27" i="93" s="1"/>
  <c r="O30" i="20"/>
  <c r="O31" i="20" s="1"/>
  <c r="O32" i="20" s="1"/>
  <c r="O33" i="20" s="1"/>
  <c r="C33" i="20" s="1"/>
  <c r="R33" i="34"/>
  <c r="R34" i="34" s="1"/>
  <c r="R35" i="34" s="1"/>
  <c r="R36" i="34" s="1"/>
  <c r="R37" i="34" s="1"/>
  <c r="C19" i="24"/>
  <c r="D20" i="24"/>
  <c r="C19" i="38"/>
  <c r="D20" i="38"/>
  <c r="G42" i="70"/>
  <c r="J142" i="138"/>
  <c r="Z142" i="138" s="1"/>
  <c r="I44" i="102"/>
  <c r="I129" i="134"/>
  <c r="Q129" i="134" s="1"/>
  <c r="J46" i="33"/>
  <c r="M31" i="42"/>
  <c r="M48" i="42" s="1"/>
  <c r="M25" i="4"/>
  <c r="M32" i="4"/>
  <c r="M26" i="4"/>
  <c r="M27" i="4" s="1"/>
  <c r="M28" i="4" s="1"/>
  <c r="M29" i="4" s="1"/>
  <c r="M30" i="4" s="1"/>
  <c r="M31" i="4" s="1"/>
  <c r="F19" i="4"/>
  <c r="F20" i="4" s="1"/>
  <c r="F21" i="4" s="1"/>
  <c r="F22" i="4" s="1"/>
  <c r="F23" i="4" s="1"/>
  <c r="F24" i="4" s="1"/>
  <c r="F25" i="4"/>
  <c r="F18" i="4"/>
  <c r="J22" i="6"/>
  <c r="J29" i="6"/>
  <c r="J23" i="6"/>
  <c r="J24" i="6" s="1"/>
  <c r="J25" i="6" s="1"/>
  <c r="J26" i="6" s="1"/>
  <c r="J27" i="6" s="1"/>
  <c r="J28" i="6" s="1"/>
  <c r="Q30" i="4"/>
  <c r="Q31" i="4" s="1"/>
  <c r="Q32" i="4" s="1"/>
  <c r="Q33" i="4" s="1"/>
  <c r="Q29" i="4"/>
  <c r="O28" i="14"/>
  <c r="O27" i="14"/>
  <c r="I22" i="16"/>
  <c r="I23" i="16" s="1"/>
  <c r="I24" i="16" s="1"/>
  <c r="I25" i="16" s="1"/>
  <c r="I26" i="16" s="1"/>
  <c r="I27" i="16" s="1"/>
  <c r="I28" i="16"/>
  <c r="I21" i="16"/>
  <c r="O28" i="19"/>
  <c r="O29" i="19" s="1"/>
  <c r="O30" i="19" s="1"/>
  <c r="O31" i="19" s="1"/>
  <c r="O32" i="19" s="1"/>
  <c r="O33" i="19" s="1"/>
  <c r="O34" i="19"/>
  <c r="O27" i="19"/>
  <c r="J25" i="24"/>
  <c r="M30" i="29"/>
  <c r="M31" i="29" s="1"/>
  <c r="M42" i="32"/>
  <c r="E42" i="32"/>
  <c r="N47" i="32" s="1"/>
  <c r="C17" i="35"/>
  <c r="D18" i="35"/>
  <c r="N31" i="37"/>
  <c r="M29" i="43"/>
  <c r="G23" i="43"/>
  <c r="G24" i="43" s="1"/>
  <c r="G25" i="43" s="1"/>
  <c r="C28" i="44"/>
  <c r="G25" i="48"/>
  <c r="G48" i="48" s="1"/>
  <c r="F43" i="51"/>
  <c r="I24" i="55"/>
  <c r="I25" i="55" s="1"/>
  <c r="I26" i="55" s="1"/>
  <c r="I27" i="55" s="1"/>
  <c r="I26" i="54"/>
  <c r="I27" i="54" s="1"/>
  <c r="I156" i="134"/>
  <c r="Q156" i="134" s="1"/>
  <c r="I80" i="102"/>
  <c r="C16" i="63"/>
  <c r="L48" i="66"/>
  <c r="E22" i="67"/>
  <c r="E23" i="67" s="1"/>
  <c r="N42" i="67"/>
  <c r="I48" i="69"/>
  <c r="C32" i="70"/>
  <c r="C17" i="70"/>
  <c r="D18" i="70"/>
  <c r="K26" i="11"/>
  <c r="K27" i="11" s="1"/>
  <c r="K28" i="11" s="1"/>
  <c r="K29" i="11" s="1"/>
  <c r="K48" i="9"/>
  <c r="L28" i="12"/>
  <c r="M31" i="75"/>
  <c r="M48" i="75" s="1"/>
  <c r="R33" i="39"/>
  <c r="R34" i="39" s="1"/>
  <c r="R35" i="39" s="1"/>
  <c r="L28" i="20"/>
  <c r="H23" i="34"/>
  <c r="H24" i="34" s="1"/>
  <c r="H25" i="34" s="1"/>
  <c r="H26" i="34" s="1"/>
  <c r="C26" i="34" s="1"/>
  <c r="J26" i="45"/>
  <c r="J27" i="45" s="1"/>
  <c r="J28" i="45" s="1"/>
  <c r="L26" i="58"/>
  <c r="L27" i="58" s="1"/>
  <c r="L28" i="58" s="1"/>
  <c r="L29" i="58" s="1"/>
  <c r="L30" i="58" s="1"/>
  <c r="G25" i="68"/>
  <c r="I23" i="9"/>
  <c r="I24" i="9" s="1"/>
  <c r="I25" i="9" s="1"/>
  <c r="C25" i="9" s="1"/>
  <c r="J28" i="15"/>
  <c r="J42" i="15" s="1"/>
  <c r="T34" i="20"/>
  <c r="T35" i="20" s="1"/>
  <c r="T36" i="20" s="1"/>
  <c r="T37" i="20" s="1"/>
  <c r="T34" i="19"/>
  <c r="T35" i="19" s="1"/>
  <c r="T36" i="19" s="1"/>
  <c r="T37" i="19" s="1"/>
  <c r="C37" i="19" s="1"/>
  <c r="D22" i="20"/>
  <c r="D42" i="20" s="1"/>
  <c r="F23" i="24"/>
  <c r="F24" i="24" s="1"/>
  <c r="C24" i="24" s="1"/>
  <c r="E23" i="42"/>
  <c r="C23" i="42" s="1"/>
  <c r="K26" i="65"/>
  <c r="K27" i="65" s="1"/>
  <c r="K28" i="65" s="1"/>
  <c r="K29" i="65" s="1"/>
  <c r="C29" i="65" s="1"/>
  <c r="E20" i="65"/>
  <c r="E21" i="65" s="1"/>
  <c r="E22" i="65" s="1"/>
  <c r="E23" i="65" s="1"/>
  <c r="M42" i="67"/>
  <c r="M28" i="90"/>
  <c r="M29" i="90" s="1"/>
  <c r="M30" i="90" s="1"/>
  <c r="M31" i="90" s="1"/>
  <c r="C31" i="90" s="1"/>
  <c r="R33" i="29"/>
  <c r="R34" i="29" s="1"/>
  <c r="R32" i="50"/>
  <c r="R33" i="50" s="1"/>
  <c r="R34" i="50" s="1"/>
  <c r="C34" i="50" s="1"/>
  <c r="F46" i="33"/>
  <c r="N42" i="70"/>
  <c r="M28" i="45"/>
  <c r="D17" i="14"/>
  <c r="C17" i="14" s="1"/>
  <c r="D23" i="14"/>
  <c r="P28" i="16"/>
  <c r="P29" i="16"/>
  <c r="P30" i="16" s="1"/>
  <c r="P31" i="16" s="1"/>
  <c r="P32" i="16" s="1"/>
  <c r="J28" i="29"/>
  <c r="K26" i="33"/>
  <c r="K27" i="33" s="1"/>
  <c r="K28" i="33" s="1"/>
  <c r="K29" i="33" s="1"/>
  <c r="E42" i="44"/>
  <c r="N47" i="44" s="1"/>
  <c r="H23" i="45"/>
  <c r="H24" i="45" s="1"/>
  <c r="H25" i="45" s="1"/>
  <c r="H26" i="45" s="1"/>
  <c r="E19" i="52"/>
  <c r="E20" i="52" s="1"/>
  <c r="E21" i="52" s="1"/>
  <c r="E22" i="52" s="1"/>
  <c r="E23" i="52" s="1"/>
  <c r="C23" i="52" s="1"/>
  <c r="J43" i="63"/>
  <c r="E22" i="99"/>
  <c r="E23" i="99" s="1"/>
  <c r="R35" i="58"/>
  <c r="R36" i="58" s="1"/>
  <c r="R37" i="58" s="1"/>
  <c r="N43" i="51"/>
  <c r="J25" i="54"/>
  <c r="J26" i="54" s="1"/>
  <c r="J27" i="54" s="1"/>
  <c r="J28" i="54" s="1"/>
  <c r="C28" i="54" s="1"/>
  <c r="F43" i="63"/>
  <c r="I25" i="51"/>
  <c r="I26" i="51" s="1"/>
  <c r="I27" i="51" s="1"/>
  <c r="C27" i="51" s="1"/>
  <c r="H48" i="37"/>
  <c r="R13" i="138"/>
  <c r="Z13" i="138"/>
  <c r="C18" i="15"/>
  <c r="G42" i="15"/>
  <c r="Y32" i="5"/>
  <c r="C16" i="20"/>
  <c r="L42" i="24"/>
  <c r="E42" i="24"/>
  <c r="N47" i="24" s="1"/>
  <c r="N42" i="20"/>
  <c r="L25" i="23"/>
  <c r="L26" i="23" s="1"/>
  <c r="L27" i="23" s="1"/>
  <c r="L28" i="23" s="1"/>
  <c r="L29" i="23" s="1"/>
  <c r="L30" i="23" s="1"/>
  <c r="L24" i="23"/>
  <c r="G23" i="25"/>
  <c r="G24" i="25" s="1"/>
  <c r="G25" i="25" s="1"/>
  <c r="J42" i="32"/>
  <c r="G42" i="32"/>
  <c r="K48" i="34"/>
  <c r="J42" i="35"/>
  <c r="J15" i="138"/>
  <c r="I36" i="102"/>
  <c r="I121" i="134"/>
  <c r="Q121" i="134" s="1"/>
  <c r="N43" i="40"/>
  <c r="C30" i="41"/>
  <c r="L28" i="45"/>
  <c r="F49" i="50"/>
  <c r="I14" i="1"/>
  <c r="Q14" i="1" s="1"/>
  <c r="J120" i="138"/>
  <c r="L43" i="62"/>
  <c r="K25" i="67"/>
  <c r="N29" i="69"/>
  <c r="N30" i="69" s="1"/>
  <c r="N31" i="69" s="1"/>
  <c r="N32" i="69" s="1"/>
  <c r="C32" i="69" s="1"/>
  <c r="G42" i="11"/>
  <c r="M30" i="12"/>
  <c r="M31" i="12" s="1"/>
  <c r="C31" i="12" s="1"/>
  <c r="L27" i="74"/>
  <c r="L28" i="74" s="1"/>
  <c r="L29" i="74" s="1"/>
  <c r="L30" i="74" s="1"/>
  <c r="H48" i="74"/>
  <c r="C27" i="97"/>
  <c r="O32" i="37"/>
  <c r="O33" i="37" s="1"/>
  <c r="R36" i="114"/>
  <c r="C36" i="114" s="1"/>
  <c r="C19" i="62"/>
  <c r="D20" i="62"/>
  <c r="G22" i="61"/>
  <c r="G23" i="61" s="1"/>
  <c r="G24" i="61" s="1"/>
  <c r="G25" i="61" s="1"/>
  <c r="I24" i="29"/>
  <c r="I25" i="29" s="1"/>
  <c r="I26" i="29" s="1"/>
  <c r="I27" i="29" s="1"/>
  <c r="C27" i="29" s="1"/>
  <c r="I27" i="50"/>
  <c r="F20" i="54"/>
  <c r="F21" i="54" s="1"/>
  <c r="F22" i="54" s="1"/>
  <c r="F23" i="54" s="1"/>
  <c r="F24" i="54" s="1"/>
  <c r="G25" i="58"/>
  <c r="G42" i="58" s="1"/>
  <c r="L27" i="15"/>
  <c r="L28" i="15" s="1"/>
  <c r="L29" i="15" s="1"/>
  <c r="L30" i="15" s="1"/>
  <c r="H48" i="73"/>
  <c r="T34" i="70"/>
  <c r="T34" i="73"/>
  <c r="T35" i="73" s="1"/>
  <c r="T36" i="73" s="1"/>
  <c r="T37" i="73" s="1"/>
  <c r="F25" i="177"/>
  <c r="F18" i="177"/>
  <c r="F19" i="177"/>
  <c r="F20" i="177" s="1"/>
  <c r="F21" i="177" s="1"/>
  <c r="F22" i="177" s="1"/>
  <c r="F23" i="177" s="1"/>
  <c r="F24" i="177" s="1"/>
  <c r="J42" i="20"/>
  <c r="E42" i="61"/>
  <c r="N47" i="61" s="1"/>
  <c r="C18" i="12"/>
  <c r="D19" i="12"/>
  <c r="G42" i="12"/>
  <c r="K27" i="20"/>
  <c r="K28" i="20" s="1"/>
  <c r="K29" i="20" s="1"/>
  <c r="M42" i="38"/>
  <c r="G42" i="2"/>
  <c r="K30" i="162"/>
  <c r="K24" i="162"/>
  <c r="K25" i="162" s="1"/>
  <c r="K26" i="162" s="1"/>
  <c r="K27" i="162" s="1"/>
  <c r="K28" i="162" s="1"/>
  <c r="K29" i="162" s="1"/>
  <c r="K23" i="162"/>
  <c r="J48" i="49"/>
  <c r="D20" i="15"/>
  <c r="E22" i="66"/>
  <c r="E23" i="66" s="1"/>
  <c r="K28" i="58"/>
  <c r="L28" i="34"/>
  <c r="L29" i="34" s="1"/>
  <c r="L30" i="34" s="1"/>
  <c r="I48" i="37"/>
  <c r="F42" i="67"/>
  <c r="E45" i="68"/>
  <c r="N50" i="68" s="1"/>
  <c r="H42" i="71"/>
  <c r="J48" i="37"/>
  <c r="S42" i="32"/>
  <c r="E42" i="38"/>
  <c r="N47" i="38" s="1"/>
  <c r="L29" i="40"/>
  <c r="L30" i="40" s="1"/>
  <c r="C30" i="40" s="1"/>
  <c r="N48" i="42"/>
  <c r="C28" i="51"/>
  <c r="N42" i="65"/>
  <c r="R32" i="99"/>
  <c r="R33" i="99" s="1"/>
  <c r="C35" i="61"/>
  <c r="R36" i="61"/>
  <c r="R34" i="40"/>
  <c r="R35" i="40" s="1"/>
  <c r="D21" i="63"/>
  <c r="H24" i="61"/>
  <c r="H25" i="61" s="1"/>
  <c r="H26" i="61" s="1"/>
  <c r="L43" i="51"/>
  <c r="L27" i="50"/>
  <c r="L28" i="50" s="1"/>
  <c r="I25" i="42"/>
  <c r="C25" i="42" s="1"/>
  <c r="L42" i="25"/>
  <c r="E42" i="43"/>
  <c r="N47" i="43" s="1"/>
  <c r="N29" i="24"/>
  <c r="N30" i="24" s="1"/>
  <c r="N31" i="24" s="1"/>
  <c r="N32" i="24" s="1"/>
  <c r="L42" i="32"/>
  <c r="L26" i="35"/>
  <c r="L27" i="35" s="1"/>
  <c r="L28" i="35" s="1"/>
  <c r="L29" i="35" s="1"/>
  <c r="L30" i="35" s="1"/>
  <c r="K26" i="37"/>
  <c r="K27" i="37" s="1"/>
  <c r="K28" i="37" s="1"/>
  <c r="K29" i="37" s="1"/>
  <c r="C29" i="37" s="1"/>
  <c r="M31" i="37"/>
  <c r="M48" i="37" s="1"/>
  <c r="M28" i="39"/>
  <c r="M29" i="39" s="1"/>
  <c r="M30" i="39" s="1"/>
  <c r="M31" i="39" s="1"/>
  <c r="C31" i="39" s="1"/>
  <c r="I27" i="40"/>
  <c r="I43" i="40" s="1"/>
  <c r="E43" i="40"/>
  <c r="N48" i="40" s="1"/>
  <c r="I48" i="48"/>
  <c r="F23" i="48"/>
  <c r="F24" i="48" s="1"/>
  <c r="C24" i="48" s="1"/>
  <c r="J27" i="52"/>
  <c r="J28" i="52" s="1"/>
  <c r="C28" i="52" s="1"/>
  <c r="J24" i="55"/>
  <c r="J25" i="55" s="1"/>
  <c r="J26" i="55" s="1"/>
  <c r="J27" i="55" s="1"/>
  <c r="J28" i="55" s="1"/>
  <c r="F21" i="61"/>
  <c r="F22" i="61" s="1"/>
  <c r="F23" i="61" s="1"/>
  <c r="F24" i="61" s="1"/>
  <c r="N42" i="61"/>
  <c r="K25" i="62"/>
  <c r="F21" i="66"/>
  <c r="F22" i="66" s="1"/>
  <c r="F23" i="66" s="1"/>
  <c r="F24" i="66" s="1"/>
  <c r="C24" i="66" s="1"/>
  <c r="I42" i="67"/>
  <c r="L45" i="68"/>
  <c r="E19" i="70"/>
  <c r="E20" i="70" s="1"/>
  <c r="E21" i="70" s="1"/>
  <c r="E22" i="70" s="1"/>
  <c r="E23" i="70" s="1"/>
  <c r="I170" i="1"/>
  <c r="I192" i="102"/>
  <c r="J61" i="138"/>
  <c r="I43" i="134"/>
  <c r="Q43" i="134" s="1"/>
  <c r="J28" i="71"/>
  <c r="C28" i="71" s="1"/>
  <c r="D21" i="25"/>
  <c r="L29" i="42"/>
  <c r="L30" i="42" s="1"/>
  <c r="C30" i="42" s="1"/>
  <c r="N28" i="22"/>
  <c r="N29" i="22" s="1"/>
  <c r="N30" i="22" s="1"/>
  <c r="N31" i="22" s="1"/>
  <c r="N32" i="22" s="1"/>
  <c r="N28" i="25"/>
  <c r="N29" i="25" s="1"/>
  <c r="N30" i="25" s="1"/>
  <c r="N31" i="25" s="1"/>
  <c r="N32" i="25" s="1"/>
  <c r="C32" i="25" s="1"/>
  <c r="C16" i="41"/>
  <c r="J25" i="48"/>
  <c r="J26" i="48" s="1"/>
  <c r="C26" i="48" s="1"/>
  <c r="N29" i="62"/>
  <c r="N30" i="62" s="1"/>
  <c r="N31" i="62" s="1"/>
  <c r="N32" i="62" s="1"/>
  <c r="K42" i="70"/>
  <c r="G43" i="63"/>
  <c r="K25" i="24"/>
  <c r="K26" i="24" s="1"/>
  <c r="K27" i="24" s="1"/>
  <c r="K28" i="24" s="1"/>
  <c r="N42" i="29"/>
  <c r="J26" i="38"/>
  <c r="J27" i="38" s="1"/>
  <c r="J28" i="38" s="1"/>
  <c r="C28" i="38" s="1"/>
  <c r="H23" i="65"/>
  <c r="H24" i="65" s="1"/>
  <c r="H25" i="65" s="1"/>
  <c r="H26" i="65" s="1"/>
  <c r="F21" i="9"/>
  <c r="F22" i="9" s="1"/>
  <c r="F23" i="9" s="1"/>
  <c r="O30" i="63"/>
  <c r="G42" i="45"/>
  <c r="C27" i="39"/>
  <c r="C31" i="41"/>
  <c r="G21" i="44"/>
  <c r="G22" i="44" s="1"/>
  <c r="G23" i="44" s="1"/>
  <c r="G24" i="44" s="1"/>
  <c r="G25" i="44" s="1"/>
  <c r="C25" i="44" s="1"/>
  <c r="M29" i="50"/>
  <c r="M30" i="50" s="1"/>
  <c r="M31" i="50" s="1"/>
  <c r="G48" i="52"/>
  <c r="M29" i="54"/>
  <c r="M30" i="54" s="1"/>
  <c r="M31" i="54" s="1"/>
  <c r="C31" i="54" s="1"/>
  <c r="F42" i="58"/>
  <c r="F23" i="70"/>
  <c r="F24" i="70" s="1"/>
  <c r="C24" i="70" s="1"/>
  <c r="E22" i="73"/>
  <c r="E23" i="73" s="1"/>
  <c r="C23" i="73" s="1"/>
  <c r="R36" i="42"/>
  <c r="M42" i="57"/>
  <c r="I42" i="44"/>
  <c r="G43" i="40"/>
  <c r="N30" i="21"/>
  <c r="N31" i="21" s="1"/>
  <c r="N32" i="21" s="1"/>
  <c r="N45" i="68"/>
  <c r="K26" i="69"/>
  <c r="K27" i="69" s="1"/>
  <c r="K28" i="69" s="1"/>
  <c r="K29" i="69" s="1"/>
  <c r="L29" i="63"/>
  <c r="L30" i="63" s="1"/>
  <c r="I27" i="61"/>
  <c r="I42" i="61" s="1"/>
  <c r="K42" i="44"/>
  <c r="K48" i="49"/>
  <c r="K29" i="38"/>
  <c r="G48" i="34"/>
  <c r="H42" i="25"/>
  <c r="E42" i="29"/>
  <c r="N47" i="29" s="1"/>
  <c r="C27" i="32"/>
  <c r="G21" i="33"/>
  <c r="G22" i="33" s="1"/>
  <c r="G23" i="33" s="1"/>
  <c r="G24" i="33" s="1"/>
  <c r="G25" i="33" s="1"/>
  <c r="E46" i="33"/>
  <c r="N51" i="33" s="1"/>
  <c r="M27" i="34"/>
  <c r="M28" i="34" s="1"/>
  <c r="M29" i="34" s="1"/>
  <c r="M30" i="34" s="1"/>
  <c r="M31" i="34" s="1"/>
  <c r="C31" i="34" s="1"/>
  <c r="N42" i="38"/>
  <c r="G42" i="39"/>
  <c r="L43" i="41"/>
  <c r="C17" i="41"/>
  <c r="D18" i="41"/>
  <c r="J42" i="43"/>
  <c r="G49" i="50"/>
  <c r="L29" i="52"/>
  <c r="L30" i="52" s="1"/>
  <c r="C30" i="52" s="1"/>
  <c r="K42" i="61"/>
  <c r="J28" i="62"/>
  <c r="J43" i="62" s="1"/>
  <c r="K26" i="63"/>
  <c r="J26" i="66"/>
  <c r="J27" i="66" s="1"/>
  <c r="J28" i="66" s="1"/>
  <c r="C30" i="71"/>
  <c r="G42" i="71"/>
  <c r="I26" i="15"/>
  <c r="E21" i="74"/>
  <c r="P30" i="92"/>
  <c r="P31" i="92" s="1"/>
  <c r="P32" i="92" s="1"/>
  <c r="P33" i="92" s="1"/>
  <c r="S35" i="42"/>
  <c r="S36" i="42" s="1"/>
  <c r="S37" i="42" s="1"/>
  <c r="J27" i="2"/>
  <c r="J28" i="2" s="1"/>
  <c r="C18" i="95"/>
  <c r="D19" i="95"/>
  <c r="S36" i="170"/>
  <c r="S37" i="170" s="1"/>
  <c r="C17" i="32"/>
  <c r="D18" i="32"/>
  <c r="N28" i="32"/>
  <c r="I32" i="102"/>
  <c r="J131" i="138"/>
  <c r="L42" i="43"/>
  <c r="M48" i="52"/>
  <c r="C31" i="55"/>
  <c r="H42" i="58"/>
  <c r="C25" i="71"/>
  <c r="C17" i="11"/>
  <c r="C25" i="15"/>
  <c r="M42" i="2"/>
  <c r="H42" i="84"/>
  <c r="C23" i="89"/>
  <c r="K48" i="90"/>
  <c r="C19" i="99"/>
  <c r="D20" i="99"/>
  <c r="C23" i="97"/>
  <c r="O29" i="89"/>
  <c r="C35" i="45"/>
  <c r="R36" i="45"/>
  <c r="J29" i="126"/>
  <c r="J23" i="126"/>
  <c r="J24" i="126" s="1"/>
  <c r="J25" i="126" s="1"/>
  <c r="J26" i="126" s="1"/>
  <c r="J27" i="126" s="1"/>
  <c r="J28" i="126" s="1"/>
  <c r="J22" i="126"/>
  <c r="T35" i="159"/>
  <c r="T36" i="159" s="1"/>
  <c r="T37" i="159" s="1"/>
  <c r="R36" i="161"/>
  <c r="C36" i="161" s="1"/>
  <c r="R36" i="162"/>
  <c r="R45" i="162" s="1"/>
  <c r="H43" i="62"/>
  <c r="I42" i="45"/>
  <c r="F42" i="20"/>
  <c r="I184" i="102"/>
  <c r="F48" i="75"/>
  <c r="M42" i="71"/>
  <c r="E42" i="71"/>
  <c r="N47" i="71" s="1"/>
  <c r="M28" i="62"/>
  <c r="M29" i="62" s="1"/>
  <c r="M30" i="62" s="1"/>
  <c r="M31" i="62" s="1"/>
  <c r="E43" i="54"/>
  <c r="N48" i="54" s="1"/>
  <c r="F43" i="40"/>
  <c r="O43" i="54"/>
  <c r="O48" i="49"/>
  <c r="F42" i="43"/>
  <c r="H23" i="32"/>
  <c r="E17" i="10"/>
  <c r="E18" i="22"/>
  <c r="E19" i="22" s="1"/>
  <c r="E20" i="22" s="1"/>
  <c r="E21" i="22" s="1"/>
  <c r="E22" i="22" s="1"/>
  <c r="E23" i="22" s="1"/>
  <c r="P48" i="48"/>
  <c r="I42" i="12"/>
  <c r="S32" i="14"/>
  <c r="J23" i="14"/>
  <c r="J24" i="14" s="1"/>
  <c r="J25" i="14" s="1"/>
  <c r="J26" i="14" s="1"/>
  <c r="J27" i="14" s="1"/>
  <c r="J28" i="14" s="1"/>
  <c r="Q30" i="14"/>
  <c r="Q31" i="14" s="1"/>
  <c r="Q32" i="14" s="1"/>
  <c r="Q33" i="14" s="1"/>
  <c r="Q34" i="14" s="1"/>
  <c r="H42" i="11"/>
  <c r="J133" i="138"/>
  <c r="H27" i="4"/>
  <c r="H21" i="4"/>
  <c r="H22" i="4" s="1"/>
  <c r="H23" i="4" s="1"/>
  <c r="H24" i="4" s="1"/>
  <c r="H25" i="4" s="1"/>
  <c r="H26" i="4" s="1"/>
  <c r="H20" i="4"/>
  <c r="J29" i="8"/>
  <c r="J23" i="8"/>
  <c r="J24" i="8" s="1"/>
  <c r="J25" i="8" s="1"/>
  <c r="J26" i="8" s="1"/>
  <c r="J27" i="8" s="1"/>
  <c r="J28" i="8" s="1"/>
  <c r="J22" i="8"/>
  <c r="J29" i="19"/>
  <c r="J22" i="19"/>
  <c r="J23" i="19"/>
  <c r="J24" i="19" s="1"/>
  <c r="J25" i="19" s="1"/>
  <c r="J26" i="19" s="1"/>
  <c r="J27" i="19" s="1"/>
  <c r="J28" i="19" s="1"/>
  <c r="Q30" i="19"/>
  <c r="Q29" i="19"/>
  <c r="C14" i="22"/>
  <c r="D23" i="22"/>
  <c r="L29" i="29"/>
  <c r="L30" i="29" s="1"/>
  <c r="M28" i="33"/>
  <c r="M29" i="33" s="1"/>
  <c r="M30" i="33" s="1"/>
  <c r="M31" i="33" s="1"/>
  <c r="C31" i="33" s="1"/>
  <c r="H23" i="33"/>
  <c r="H24" i="33" s="1"/>
  <c r="H25" i="33" s="1"/>
  <c r="H26" i="33" s="1"/>
  <c r="I42" i="35"/>
  <c r="C32" i="40"/>
  <c r="C28" i="41"/>
  <c r="C26" i="41"/>
  <c r="G48" i="42"/>
  <c r="K26" i="42"/>
  <c r="K27" i="42" s="1"/>
  <c r="K28" i="42" s="1"/>
  <c r="K29" i="42" s="1"/>
  <c r="C17" i="44"/>
  <c r="D18" i="44"/>
  <c r="H48" i="48"/>
  <c r="E22" i="49"/>
  <c r="E23" i="49" s="1"/>
  <c r="N28" i="50"/>
  <c r="N29" i="50" s="1"/>
  <c r="N30" i="50" s="1"/>
  <c r="N31" i="50" s="1"/>
  <c r="N32" i="50" s="1"/>
  <c r="J27" i="57"/>
  <c r="J28" i="57" s="1"/>
  <c r="C30" i="61"/>
  <c r="H23" i="63"/>
  <c r="H24" i="63" s="1"/>
  <c r="H25" i="63" s="1"/>
  <c r="H26" i="63" s="1"/>
  <c r="C30" i="70"/>
  <c r="L27" i="11"/>
  <c r="L28" i="11" s="1"/>
  <c r="L29" i="11" s="1"/>
  <c r="L30" i="11" s="1"/>
  <c r="C30" i="11" s="1"/>
  <c r="F21" i="15"/>
  <c r="F22" i="15" s="1"/>
  <c r="F23" i="15" s="1"/>
  <c r="F24" i="15" s="1"/>
  <c r="C24" i="15" s="1"/>
  <c r="M42" i="77"/>
  <c r="I24" i="80"/>
  <c r="J212" i="138"/>
  <c r="I172" i="1"/>
  <c r="X172" i="1" s="1"/>
  <c r="I126" i="102"/>
  <c r="I203" i="134"/>
  <c r="Q203" i="134" s="1"/>
  <c r="J42" i="89"/>
  <c r="H42" i="89"/>
  <c r="H22" i="99"/>
  <c r="H23" i="99" s="1"/>
  <c r="H24" i="99" s="1"/>
  <c r="H25" i="99" s="1"/>
  <c r="H26" i="99" s="1"/>
  <c r="C26" i="99" s="1"/>
  <c r="P33" i="12"/>
  <c r="P42" i="12" s="1"/>
  <c r="P33" i="83"/>
  <c r="P34" i="83" s="1"/>
  <c r="C34" i="83" s="1"/>
  <c r="P33" i="35"/>
  <c r="P42" i="35" s="1"/>
  <c r="R34" i="24"/>
  <c r="R35" i="24" s="1"/>
  <c r="C35" i="24" s="1"/>
  <c r="R36" i="57"/>
  <c r="P31" i="135"/>
  <c r="P32" i="135" s="1"/>
  <c r="P33" i="135" s="1"/>
  <c r="P34" i="135" s="1"/>
  <c r="H27" i="137"/>
  <c r="H21" i="137"/>
  <c r="H22" i="137" s="1"/>
  <c r="H23" i="137" s="1"/>
  <c r="H24" i="137" s="1"/>
  <c r="H25" i="137" s="1"/>
  <c r="H26" i="137" s="1"/>
  <c r="H20" i="137"/>
  <c r="Q35" i="55"/>
  <c r="C35" i="55" s="1"/>
  <c r="R36" i="82"/>
  <c r="O42" i="65"/>
  <c r="D19" i="11"/>
  <c r="G21" i="57"/>
  <c r="G22" i="57" s="1"/>
  <c r="G23" i="57" s="1"/>
  <c r="G24" i="57" s="1"/>
  <c r="G25" i="57" s="1"/>
  <c r="C25" i="57" s="1"/>
  <c r="I42" i="20"/>
  <c r="G20" i="23"/>
  <c r="G21" i="23" s="1"/>
  <c r="G22" i="23" s="1"/>
  <c r="G23" i="23" s="1"/>
  <c r="G24" i="23" s="1"/>
  <c r="G25" i="23" s="1"/>
  <c r="G26" i="23"/>
  <c r="C23" i="71"/>
  <c r="I25" i="2"/>
  <c r="I26" i="2" s="1"/>
  <c r="I27" i="2" s="1"/>
  <c r="C27" i="83"/>
  <c r="C25" i="89"/>
  <c r="G22" i="96"/>
  <c r="G23" i="96" s="1"/>
  <c r="G24" i="96" s="1"/>
  <c r="G25" i="96" s="1"/>
  <c r="C25" i="96" s="1"/>
  <c r="F48" i="69"/>
  <c r="J24" i="61"/>
  <c r="J25" i="61" s="1"/>
  <c r="J26" i="61" s="1"/>
  <c r="J27" i="61" s="1"/>
  <c r="J28" i="61" s="1"/>
  <c r="C28" i="61" s="1"/>
  <c r="H48" i="52"/>
  <c r="H42" i="39"/>
  <c r="N48" i="52"/>
  <c r="E24" i="10"/>
  <c r="O43" i="51"/>
  <c r="C18" i="24"/>
  <c r="L25" i="6"/>
  <c r="L26" i="6" s="1"/>
  <c r="L27" i="6" s="1"/>
  <c r="L28" i="6" s="1"/>
  <c r="L29" i="6" s="1"/>
  <c r="L30" i="6" s="1"/>
  <c r="M42" i="20"/>
  <c r="N48" i="34"/>
  <c r="I34" i="102"/>
  <c r="I13" i="102"/>
  <c r="S32" i="16"/>
  <c r="S33" i="16" s="1"/>
  <c r="S34" i="16" s="1"/>
  <c r="S31" i="10"/>
  <c r="S42" i="10" s="1"/>
  <c r="J29" i="22"/>
  <c r="I116" i="134"/>
  <c r="Q116" i="134" s="1"/>
  <c r="L31" i="14"/>
  <c r="L25" i="14"/>
  <c r="L26" i="14" s="1"/>
  <c r="L27" i="14" s="1"/>
  <c r="L28" i="14" s="1"/>
  <c r="L29" i="14" s="1"/>
  <c r="L30" i="14" s="1"/>
  <c r="L24" i="14"/>
  <c r="C17" i="29"/>
  <c r="D18" i="29"/>
  <c r="N46" i="33"/>
  <c r="C23" i="35"/>
  <c r="C24" i="38"/>
  <c r="C25" i="40"/>
  <c r="K43" i="40"/>
  <c r="C27" i="44"/>
  <c r="C17" i="45"/>
  <c r="D18" i="45"/>
  <c r="C32" i="51"/>
  <c r="F45" i="68"/>
  <c r="C28" i="70"/>
  <c r="E19" i="9"/>
  <c r="E20" i="9" s="1"/>
  <c r="E21" i="9" s="1"/>
  <c r="E22" i="9" s="1"/>
  <c r="E23" i="9" s="1"/>
  <c r="J42" i="12"/>
  <c r="J26" i="77"/>
  <c r="J48" i="90"/>
  <c r="C27" i="82"/>
  <c r="E42" i="84"/>
  <c r="N47" i="84" s="1"/>
  <c r="J24" i="84"/>
  <c r="J25" i="84" s="1"/>
  <c r="J26" i="84" s="1"/>
  <c r="J27" i="84" s="1"/>
  <c r="J28" i="84" s="1"/>
  <c r="L42" i="87"/>
  <c r="N30" i="87"/>
  <c r="N31" i="87" s="1"/>
  <c r="N32" i="87" s="1"/>
  <c r="G42" i="95"/>
  <c r="Q35" i="54"/>
  <c r="C35" i="54" s="1"/>
  <c r="P31" i="80"/>
  <c r="P32" i="80" s="1"/>
  <c r="P33" i="80" s="1"/>
  <c r="F25" i="136"/>
  <c r="F18" i="136"/>
  <c r="F19" i="136"/>
  <c r="F20" i="136" s="1"/>
  <c r="F21" i="136" s="1"/>
  <c r="F22" i="136" s="1"/>
  <c r="F23" i="136" s="1"/>
  <c r="F24" i="136" s="1"/>
  <c r="M26" i="136"/>
  <c r="M27" i="136" s="1"/>
  <c r="M28" i="136" s="1"/>
  <c r="M29" i="136" s="1"/>
  <c r="M30" i="136" s="1"/>
  <c r="M31" i="136" s="1"/>
  <c r="M25" i="136"/>
  <c r="M32" i="136"/>
  <c r="C18" i="87"/>
  <c r="D19" i="87"/>
  <c r="P31" i="94"/>
  <c r="P32" i="94" s="1"/>
  <c r="P33" i="94" s="1"/>
  <c r="P34" i="94" s="1"/>
  <c r="Q32" i="33"/>
  <c r="Q33" i="33" s="1"/>
  <c r="Q34" i="33" s="1"/>
  <c r="C34" i="33" s="1"/>
  <c r="G26" i="177"/>
  <c r="G19" i="177"/>
  <c r="O33" i="184"/>
  <c r="C19" i="20"/>
  <c r="C25" i="39"/>
  <c r="I30" i="1"/>
  <c r="X30" i="1" s="1"/>
  <c r="I42" i="32"/>
  <c r="J22" i="22"/>
  <c r="D16" i="19"/>
  <c r="C16" i="19" s="1"/>
  <c r="D23" i="19"/>
  <c r="D17" i="19"/>
  <c r="L24" i="22"/>
  <c r="L31" i="22"/>
  <c r="C24" i="40"/>
  <c r="C24" i="41"/>
  <c r="H42" i="82"/>
  <c r="C25" i="83"/>
  <c r="L26" i="84"/>
  <c r="L27" i="84" s="1"/>
  <c r="L28" i="84" s="1"/>
  <c r="L29" i="84" s="1"/>
  <c r="L30" i="84" s="1"/>
  <c r="H24" i="90"/>
  <c r="H25" i="90" s="1"/>
  <c r="H26" i="90" s="1"/>
  <c r="Q42" i="22"/>
  <c r="F25" i="106"/>
  <c r="F19" i="106"/>
  <c r="F20" i="106" s="1"/>
  <c r="F21" i="106" s="1"/>
  <c r="F22" i="106" s="1"/>
  <c r="F23" i="106" s="1"/>
  <c r="F24" i="106" s="1"/>
  <c r="F18" i="106"/>
  <c r="G42" i="65"/>
  <c r="P43" i="63"/>
  <c r="O42" i="35"/>
  <c r="I115" i="134"/>
  <c r="Q115" i="134" s="1"/>
  <c r="P45" i="68"/>
  <c r="K42" i="55"/>
  <c r="J48" i="42"/>
  <c r="K43" i="51"/>
  <c r="I21" i="19"/>
  <c r="F42" i="29"/>
  <c r="L31" i="6"/>
  <c r="M42" i="70"/>
  <c r="S46" i="33"/>
  <c r="G19" i="23"/>
  <c r="I13" i="1"/>
  <c r="Q13" i="1" s="1"/>
  <c r="M26" i="23"/>
  <c r="M27" i="23" s="1"/>
  <c r="M28" i="23" s="1"/>
  <c r="M29" i="23" s="1"/>
  <c r="M30" i="23" s="1"/>
  <c r="M31" i="23" s="1"/>
  <c r="P35" i="6"/>
  <c r="P29" i="6"/>
  <c r="F18" i="8"/>
  <c r="F19" i="8"/>
  <c r="F20" i="8" s="1"/>
  <c r="F21" i="8" s="1"/>
  <c r="F22" i="8" s="1"/>
  <c r="F23" i="8" s="1"/>
  <c r="F24" i="8" s="1"/>
  <c r="M25" i="10"/>
  <c r="M26" i="10"/>
  <c r="M27" i="10" s="1"/>
  <c r="M28" i="10" s="1"/>
  <c r="M29" i="10" s="1"/>
  <c r="M30" i="10" s="1"/>
  <c r="M31" i="10" s="1"/>
  <c r="K25" i="35"/>
  <c r="K26" i="35" s="1"/>
  <c r="K27" i="35" s="1"/>
  <c r="K28" i="35" s="1"/>
  <c r="K29" i="35" s="1"/>
  <c r="C23" i="38"/>
  <c r="J14" i="138"/>
  <c r="I35" i="102"/>
  <c r="N42" i="39"/>
  <c r="H42" i="43"/>
  <c r="D18" i="48"/>
  <c r="C18" i="48" s="1"/>
  <c r="N29" i="49"/>
  <c r="N30" i="49" s="1"/>
  <c r="N31" i="49" s="1"/>
  <c r="N32" i="49" s="1"/>
  <c r="C32" i="49" s="1"/>
  <c r="F22" i="49"/>
  <c r="F23" i="49" s="1"/>
  <c r="F24" i="49" s="1"/>
  <c r="C17" i="54"/>
  <c r="D18" i="54"/>
  <c r="C31" i="57"/>
  <c r="K25" i="66"/>
  <c r="K26" i="66" s="1"/>
  <c r="K27" i="66" s="1"/>
  <c r="K28" i="66" s="1"/>
  <c r="K29" i="66" s="1"/>
  <c r="C29" i="66" s="1"/>
  <c r="D18" i="66"/>
  <c r="C18" i="66" s="1"/>
  <c r="C30" i="67"/>
  <c r="C24" i="71"/>
  <c r="H48" i="9"/>
  <c r="F21" i="77"/>
  <c r="F22" i="77" s="1"/>
  <c r="F23" i="77" s="1"/>
  <c r="J181" i="138"/>
  <c r="I170" i="134"/>
  <c r="Q170" i="134" s="1"/>
  <c r="C25" i="82"/>
  <c r="L26" i="92"/>
  <c r="L27" i="92" s="1"/>
  <c r="L28" i="92" s="1"/>
  <c r="L29" i="92" s="1"/>
  <c r="L30" i="92" s="1"/>
  <c r="J42" i="94"/>
  <c r="M42" i="94"/>
  <c r="C24" i="97"/>
  <c r="O29" i="58"/>
  <c r="O30" i="58" s="1"/>
  <c r="O31" i="58" s="1"/>
  <c r="O32" i="58" s="1"/>
  <c r="O33" i="58" s="1"/>
  <c r="C33" i="58" s="1"/>
  <c r="O29" i="96"/>
  <c r="O30" i="96" s="1"/>
  <c r="O31" i="96" s="1"/>
  <c r="O32" i="96" s="1"/>
  <c r="O33" i="96" s="1"/>
  <c r="P42" i="43"/>
  <c r="Q31" i="96"/>
  <c r="Q32" i="96" s="1"/>
  <c r="Q33" i="96" s="1"/>
  <c r="Q34" i="96" s="1"/>
  <c r="R34" i="37"/>
  <c r="R35" i="37" s="1"/>
  <c r="C35" i="37" s="1"/>
  <c r="P31" i="121"/>
  <c r="P32" i="121" s="1"/>
  <c r="P33" i="121" s="1"/>
  <c r="P34" i="121" s="1"/>
  <c r="C34" i="121" s="1"/>
  <c r="O42" i="121"/>
  <c r="K44" i="96"/>
  <c r="Q31" i="15"/>
  <c r="Q32" i="15" s="1"/>
  <c r="Q33" i="15" s="1"/>
  <c r="R36" i="97"/>
  <c r="P42" i="11"/>
  <c r="C14" i="6"/>
  <c r="R7" i="6" s="1"/>
  <c r="D17" i="6"/>
  <c r="D18" i="6" s="1"/>
  <c r="D19" i="6" s="1"/>
  <c r="D20" i="6" s="1"/>
  <c r="I118" i="134"/>
  <c r="Q118" i="134" s="1"/>
  <c r="N42" i="23"/>
  <c r="N28" i="35"/>
  <c r="N29" i="35" s="1"/>
  <c r="N30" i="35" s="1"/>
  <c r="N31" i="35" s="1"/>
  <c r="N32" i="35" s="1"/>
  <c r="D18" i="50"/>
  <c r="C18" i="50" s="1"/>
  <c r="F19" i="21"/>
  <c r="F25" i="21"/>
  <c r="F18" i="21"/>
  <c r="D19" i="77"/>
  <c r="O48" i="90"/>
  <c r="O29" i="87"/>
  <c r="O30" i="87" s="1"/>
  <c r="O31" i="87" s="1"/>
  <c r="O32" i="87" s="1"/>
  <c r="O33" i="87" s="1"/>
  <c r="P31" i="67"/>
  <c r="P32" i="67" s="1"/>
  <c r="C34" i="61"/>
  <c r="Q35" i="35"/>
  <c r="M26" i="106"/>
  <c r="M27" i="106" s="1"/>
  <c r="M28" i="106" s="1"/>
  <c r="M29" i="106" s="1"/>
  <c r="M30" i="106" s="1"/>
  <c r="M31" i="106" s="1"/>
  <c r="M32" i="106"/>
  <c r="M25" i="106"/>
  <c r="G19" i="109"/>
  <c r="G26" i="109"/>
  <c r="G20" i="109"/>
  <c r="G21" i="109" s="1"/>
  <c r="G22" i="109" s="1"/>
  <c r="G23" i="109" s="1"/>
  <c r="G24" i="109" s="1"/>
  <c r="G25" i="109" s="1"/>
  <c r="P30" i="111"/>
  <c r="P31" i="111" s="1"/>
  <c r="P32" i="111" s="1"/>
  <c r="P33" i="111" s="1"/>
  <c r="P34" i="111" s="1"/>
  <c r="O42" i="24"/>
  <c r="D19" i="65"/>
  <c r="N42" i="43"/>
  <c r="E42" i="35"/>
  <c r="N47" i="35" s="1"/>
  <c r="E48" i="48"/>
  <c r="N53" i="48" s="1"/>
  <c r="I368" i="1"/>
  <c r="I31" i="102"/>
  <c r="E48" i="75"/>
  <c r="P42" i="70"/>
  <c r="P43" i="62"/>
  <c r="E42" i="58"/>
  <c r="N47" i="58" s="1"/>
  <c r="D18" i="57"/>
  <c r="H42" i="55"/>
  <c r="O42" i="43"/>
  <c r="M43" i="63"/>
  <c r="K49" i="50"/>
  <c r="I42" i="38"/>
  <c r="I42" i="25"/>
  <c r="I42" i="65"/>
  <c r="D23" i="8"/>
  <c r="I31" i="1"/>
  <c r="Q31" i="1" s="1"/>
  <c r="M32" i="23"/>
  <c r="E24" i="23"/>
  <c r="L25" i="4"/>
  <c r="L26" i="4" s="1"/>
  <c r="L27" i="4" s="1"/>
  <c r="L28" i="4" s="1"/>
  <c r="L29" i="4" s="1"/>
  <c r="L30" i="4" s="1"/>
  <c r="L31" i="4"/>
  <c r="L24" i="4"/>
  <c r="S38" i="6"/>
  <c r="C38" i="6" s="1"/>
  <c r="S31" i="6"/>
  <c r="D18" i="34"/>
  <c r="C18" i="34" s="1"/>
  <c r="C32" i="39"/>
  <c r="C32" i="43"/>
  <c r="C24" i="51"/>
  <c r="K26" i="57"/>
  <c r="I43" i="62"/>
  <c r="J42" i="11"/>
  <c r="D18" i="9"/>
  <c r="C18" i="9" s="1"/>
  <c r="H22" i="12"/>
  <c r="H23" i="12" s="1"/>
  <c r="H24" i="12" s="1"/>
  <c r="H25" i="12" s="1"/>
  <c r="H26" i="12" s="1"/>
  <c r="C26" i="12" s="1"/>
  <c r="L27" i="80"/>
  <c r="L28" i="80" s="1"/>
  <c r="L29" i="80" s="1"/>
  <c r="L30" i="80" s="1"/>
  <c r="J42" i="82"/>
  <c r="N28" i="82"/>
  <c r="M42" i="92"/>
  <c r="I42" i="97"/>
  <c r="N28" i="99"/>
  <c r="N29" i="99" s="1"/>
  <c r="N30" i="99" s="1"/>
  <c r="N31" i="99" s="1"/>
  <c r="N32" i="99" s="1"/>
  <c r="P48" i="90"/>
  <c r="P33" i="87"/>
  <c r="P42" i="87" s="1"/>
  <c r="R32" i="71"/>
  <c r="R33" i="71" s="1"/>
  <c r="R34" i="71" s="1"/>
  <c r="R35" i="71" s="1"/>
  <c r="C35" i="68"/>
  <c r="R36" i="68"/>
  <c r="R42" i="77"/>
  <c r="S35" i="80"/>
  <c r="S36" i="80" s="1"/>
  <c r="S37" i="80" s="1"/>
  <c r="S42" i="44"/>
  <c r="S34" i="96"/>
  <c r="S35" i="96" s="1"/>
  <c r="S36" i="96" s="1"/>
  <c r="S37" i="96" s="1"/>
  <c r="S34" i="34"/>
  <c r="S35" i="34" s="1"/>
  <c r="S36" i="34" s="1"/>
  <c r="S37" i="34" s="1"/>
  <c r="R33" i="115"/>
  <c r="R34" i="115" s="1"/>
  <c r="R35" i="115" s="1"/>
  <c r="K23" i="116"/>
  <c r="K24" i="116"/>
  <c r="K30" i="116"/>
  <c r="C33" i="118"/>
  <c r="C18" i="38"/>
  <c r="C17" i="20"/>
  <c r="C17" i="24"/>
  <c r="C17" i="38"/>
  <c r="C26" i="39"/>
  <c r="C31" i="40"/>
  <c r="C29" i="41"/>
  <c r="C27" i="41"/>
  <c r="C32" i="55"/>
  <c r="C31" i="61"/>
  <c r="C29" i="70"/>
  <c r="E42" i="80"/>
  <c r="N47" i="80" s="1"/>
  <c r="J42" i="80"/>
  <c r="G42" i="83"/>
  <c r="C24" i="83"/>
  <c r="M42" i="83"/>
  <c r="K42" i="87"/>
  <c r="E42" i="92"/>
  <c r="N47" i="92" s="1"/>
  <c r="E42" i="93"/>
  <c r="N47" i="93" s="1"/>
  <c r="F22" i="94"/>
  <c r="F23" i="94" s="1"/>
  <c r="F24" i="94" s="1"/>
  <c r="C24" i="94" s="1"/>
  <c r="E20" i="95"/>
  <c r="E21" i="95" s="1"/>
  <c r="E22" i="95" s="1"/>
  <c r="E23" i="95" s="1"/>
  <c r="N42" i="95"/>
  <c r="H44" i="96"/>
  <c r="J44" i="96"/>
  <c r="E42" i="97"/>
  <c r="N47" i="97" s="1"/>
  <c r="J42" i="97"/>
  <c r="C25" i="97"/>
  <c r="C27" i="99"/>
  <c r="O29" i="2"/>
  <c r="O30" i="2" s="1"/>
  <c r="O31" i="2" s="1"/>
  <c r="O32" i="2" s="1"/>
  <c r="O33" i="2" s="1"/>
  <c r="Q42" i="87"/>
  <c r="C35" i="67"/>
  <c r="R36" i="67"/>
  <c r="R33" i="80"/>
  <c r="R34" i="80" s="1"/>
  <c r="R35" i="80" s="1"/>
  <c r="D21" i="115"/>
  <c r="D22" i="115" s="1"/>
  <c r="C35" i="104"/>
  <c r="S36" i="104"/>
  <c r="I22" i="128"/>
  <c r="I23" i="128" s="1"/>
  <c r="I24" i="128" s="1"/>
  <c r="I25" i="128" s="1"/>
  <c r="I26" i="128" s="1"/>
  <c r="I27" i="128" s="1"/>
  <c r="I21" i="128"/>
  <c r="S45" i="137"/>
  <c r="AB227" i="138"/>
  <c r="AB245" i="138" s="1"/>
  <c r="AB252" i="138" s="1"/>
  <c r="C18" i="43"/>
  <c r="C18" i="71"/>
  <c r="C18" i="33"/>
  <c r="C24" i="35"/>
  <c r="C25" i="38"/>
  <c r="C29" i="51"/>
  <c r="C29" i="61"/>
  <c r="C23" i="68"/>
  <c r="C17" i="71"/>
  <c r="C31" i="11"/>
  <c r="C17" i="12"/>
  <c r="L42" i="77"/>
  <c r="N30" i="77"/>
  <c r="N31" i="77" s="1"/>
  <c r="N32" i="77" s="1"/>
  <c r="C32" i="77" s="1"/>
  <c r="I169" i="134"/>
  <c r="Q169" i="134" s="1"/>
  <c r="I86" i="1"/>
  <c r="X86" i="1" s="1"/>
  <c r="I100" i="102"/>
  <c r="N29" i="89"/>
  <c r="N30" i="89" s="1"/>
  <c r="N31" i="89" s="1"/>
  <c r="G23" i="92"/>
  <c r="N42" i="92"/>
  <c r="G22" i="99"/>
  <c r="G23" i="99" s="1"/>
  <c r="G24" i="99" s="1"/>
  <c r="C33" i="40"/>
  <c r="C33" i="55"/>
  <c r="O42" i="82"/>
  <c r="P42" i="84"/>
  <c r="Q42" i="82"/>
  <c r="R36" i="70"/>
  <c r="R32" i="95"/>
  <c r="R33" i="95" s="1"/>
  <c r="R34" i="95" s="1"/>
  <c r="R35" i="95" s="1"/>
  <c r="S37" i="24"/>
  <c r="R33" i="108"/>
  <c r="R34" i="108" s="1"/>
  <c r="R35" i="108" s="1"/>
  <c r="C35" i="108" s="1"/>
  <c r="I21" i="112"/>
  <c r="I28" i="112"/>
  <c r="I22" i="112"/>
  <c r="I23" i="112" s="1"/>
  <c r="I24" i="112" s="1"/>
  <c r="I25" i="112" s="1"/>
  <c r="I26" i="112" s="1"/>
  <c r="I27" i="112" s="1"/>
  <c r="Q32" i="129"/>
  <c r="Q33" i="129" s="1"/>
  <c r="Q34" i="129" s="1"/>
  <c r="K23" i="130"/>
  <c r="K30" i="130"/>
  <c r="K24" i="130"/>
  <c r="K25" i="130" s="1"/>
  <c r="K26" i="130" s="1"/>
  <c r="K27" i="130" s="1"/>
  <c r="K28" i="130" s="1"/>
  <c r="K29" i="130" s="1"/>
  <c r="Q32" i="130"/>
  <c r="N28" i="133"/>
  <c r="N29" i="133" s="1"/>
  <c r="N30" i="133" s="1"/>
  <c r="N31" i="133" s="1"/>
  <c r="N32" i="133" s="1"/>
  <c r="Q76" i="134"/>
  <c r="K76" i="134"/>
  <c r="N76" i="134" s="1"/>
  <c r="L76" i="134"/>
  <c r="C17" i="33"/>
  <c r="C17" i="39"/>
  <c r="C28" i="40"/>
  <c r="C17" i="43"/>
  <c r="C26" i="71"/>
  <c r="C25" i="11"/>
  <c r="N134" i="79"/>
  <c r="N141" i="79"/>
  <c r="N42" i="80"/>
  <c r="R163" i="138"/>
  <c r="Z163" i="138"/>
  <c r="F42" i="2"/>
  <c r="F42" i="82"/>
  <c r="F20" i="84"/>
  <c r="M28" i="87"/>
  <c r="K42" i="89"/>
  <c r="M42" i="89"/>
  <c r="G48" i="90"/>
  <c r="L27" i="90"/>
  <c r="L28" i="90" s="1"/>
  <c r="L29" i="90" s="1"/>
  <c r="L30" i="90" s="1"/>
  <c r="J42" i="92"/>
  <c r="S38" i="94"/>
  <c r="C38" i="94" s="1"/>
  <c r="C14" i="94"/>
  <c r="S32" i="94"/>
  <c r="S31" i="94"/>
  <c r="F20" i="95"/>
  <c r="F21" i="95" s="1"/>
  <c r="F22" i="95" s="1"/>
  <c r="F23" i="95" s="1"/>
  <c r="F24" i="95" s="1"/>
  <c r="J135" i="138"/>
  <c r="R135" i="138" s="1"/>
  <c r="I36" i="1"/>
  <c r="X36" i="1" s="1"/>
  <c r="I62" i="134"/>
  <c r="Q62" i="134" s="1"/>
  <c r="I145" i="102"/>
  <c r="G42" i="97"/>
  <c r="C29" i="97"/>
  <c r="P32" i="96"/>
  <c r="P33" i="96" s="1"/>
  <c r="O30" i="80"/>
  <c r="O31" i="80" s="1"/>
  <c r="O32" i="80" s="1"/>
  <c r="O33" i="80" s="1"/>
  <c r="R36" i="92"/>
  <c r="R36" i="44"/>
  <c r="C35" i="44"/>
  <c r="E17" i="129"/>
  <c r="C17" i="129" s="1"/>
  <c r="E18" i="129"/>
  <c r="E19" i="129" s="1"/>
  <c r="E20" i="129" s="1"/>
  <c r="E21" i="129" s="1"/>
  <c r="E22" i="129" s="1"/>
  <c r="E23" i="129" s="1"/>
  <c r="O231" i="134"/>
  <c r="C14" i="23"/>
  <c r="C23" i="29"/>
  <c r="C23" i="40"/>
  <c r="C17" i="40"/>
  <c r="C26" i="44"/>
  <c r="C30" i="44"/>
  <c r="C30" i="51"/>
  <c r="C32" i="54"/>
  <c r="C32" i="57"/>
  <c r="C17" i="58"/>
  <c r="C17" i="63"/>
  <c r="C17" i="65"/>
  <c r="C32" i="12"/>
  <c r="K27" i="77"/>
  <c r="K28" i="77" s="1"/>
  <c r="K29" i="77" s="1"/>
  <c r="C29" i="77" s="1"/>
  <c r="G42" i="87"/>
  <c r="I94" i="134"/>
  <c r="Q94" i="134" s="1"/>
  <c r="J115" i="138"/>
  <c r="I88" i="1"/>
  <c r="X88" i="1" s="1"/>
  <c r="I138" i="102"/>
  <c r="I139" i="102" s="1"/>
  <c r="K27" i="2"/>
  <c r="K28" i="2" s="1"/>
  <c r="K29" i="2" s="1"/>
  <c r="E42" i="83"/>
  <c r="N47" i="83" s="1"/>
  <c r="G42" i="84"/>
  <c r="M31" i="84"/>
  <c r="M42" i="84" s="1"/>
  <c r="C28" i="89"/>
  <c r="D18" i="90"/>
  <c r="C18" i="90" s="1"/>
  <c r="L44" i="96"/>
  <c r="L42" i="93"/>
  <c r="N42" i="93"/>
  <c r="C30" i="93"/>
  <c r="O42" i="94"/>
  <c r="K26" i="95"/>
  <c r="K27" i="95" s="1"/>
  <c r="K28" i="95" s="1"/>
  <c r="K29" i="95" s="1"/>
  <c r="C29" i="95" s="1"/>
  <c r="N29" i="96"/>
  <c r="N30" i="96" s="1"/>
  <c r="N31" i="96" s="1"/>
  <c r="N32" i="96" s="1"/>
  <c r="C26" i="97"/>
  <c r="O32" i="92"/>
  <c r="O33" i="92" s="1"/>
  <c r="O42" i="93"/>
  <c r="P30" i="97"/>
  <c r="P31" i="97" s="1"/>
  <c r="P32" i="97" s="1"/>
  <c r="P33" i="97" s="1"/>
  <c r="C33" i="97" s="1"/>
  <c r="Q35" i="52"/>
  <c r="C35" i="52" s="1"/>
  <c r="R33" i="93"/>
  <c r="R34" i="93" s="1"/>
  <c r="R35" i="93" s="1"/>
  <c r="R33" i="63"/>
  <c r="R34" i="63" s="1"/>
  <c r="R35" i="63" s="1"/>
  <c r="R36" i="63" s="1"/>
  <c r="C35" i="41"/>
  <c r="R36" i="41"/>
  <c r="P30" i="106"/>
  <c r="P31" i="106" s="1"/>
  <c r="P32" i="106" s="1"/>
  <c r="P33" i="106" s="1"/>
  <c r="P34" i="106" s="1"/>
  <c r="C34" i="106" s="1"/>
  <c r="O30" i="120"/>
  <c r="O31" i="120" s="1"/>
  <c r="O32" i="120" s="1"/>
  <c r="O33" i="120" s="1"/>
  <c r="R42" i="122"/>
  <c r="F25" i="124"/>
  <c r="F18" i="124"/>
  <c r="F19" i="124"/>
  <c r="F20" i="124" s="1"/>
  <c r="F21" i="124" s="1"/>
  <c r="F22" i="124" s="1"/>
  <c r="F23" i="124" s="1"/>
  <c r="F24" i="124" s="1"/>
  <c r="D19" i="129"/>
  <c r="J29" i="131"/>
  <c r="J23" i="131"/>
  <c r="J24" i="131" s="1"/>
  <c r="J25" i="131" s="1"/>
  <c r="J26" i="131" s="1"/>
  <c r="J27" i="131" s="1"/>
  <c r="J28" i="131" s="1"/>
  <c r="J22" i="131"/>
  <c r="C34" i="132"/>
  <c r="U42" i="132"/>
  <c r="I22" i="133"/>
  <c r="I23" i="133" s="1"/>
  <c r="I24" i="133" s="1"/>
  <c r="I25" i="133" s="1"/>
  <c r="I26" i="133" s="1"/>
  <c r="I27" i="133" s="1"/>
  <c r="I28" i="133"/>
  <c r="C24" i="11"/>
  <c r="C23" i="11"/>
  <c r="M42" i="80"/>
  <c r="C16" i="2"/>
  <c r="C24" i="2"/>
  <c r="N42" i="2"/>
  <c r="J42" i="83"/>
  <c r="C26" i="83"/>
  <c r="H42" i="87"/>
  <c r="J42" i="87"/>
  <c r="F42" i="89"/>
  <c r="C18" i="97"/>
  <c r="D19" i="97"/>
  <c r="C17" i="94"/>
  <c r="D18" i="94"/>
  <c r="H42" i="94"/>
  <c r="C17" i="96"/>
  <c r="D18" i="96"/>
  <c r="I44" i="96"/>
  <c r="C34" i="25"/>
  <c r="R36" i="2"/>
  <c r="R32" i="89"/>
  <c r="R33" i="89" s="1"/>
  <c r="R34" i="89" s="1"/>
  <c r="R35" i="89" s="1"/>
  <c r="R36" i="38"/>
  <c r="C35" i="38"/>
  <c r="R36" i="11"/>
  <c r="C35" i="11"/>
  <c r="H27" i="116"/>
  <c r="H21" i="116"/>
  <c r="H22" i="116" s="1"/>
  <c r="H23" i="116" s="1"/>
  <c r="H20" i="116"/>
  <c r="R34" i="116"/>
  <c r="R35" i="116" s="1"/>
  <c r="H27" i="124"/>
  <c r="H20" i="124"/>
  <c r="H21" i="124"/>
  <c r="H22" i="124" s="1"/>
  <c r="H23" i="124" s="1"/>
  <c r="H24" i="124" s="1"/>
  <c r="N29" i="124"/>
  <c r="N30" i="124" s="1"/>
  <c r="N31" i="124" s="1"/>
  <c r="N32" i="124" s="1"/>
  <c r="C32" i="124" s="1"/>
  <c r="H20" i="129"/>
  <c r="H27" i="129"/>
  <c r="H21" i="129"/>
  <c r="H22" i="129" s="1"/>
  <c r="H23" i="129" s="1"/>
  <c r="H24" i="129" s="1"/>
  <c r="H25" i="129" s="1"/>
  <c r="H26" i="129" s="1"/>
  <c r="N28" i="129"/>
  <c r="N29" i="129" s="1"/>
  <c r="N30" i="129" s="1"/>
  <c r="N31" i="129" s="1"/>
  <c r="N32" i="129" s="1"/>
  <c r="N48" i="130"/>
  <c r="L31" i="132"/>
  <c r="L24" i="132"/>
  <c r="L25" i="132"/>
  <c r="L26" i="132" s="1"/>
  <c r="L27" i="132" s="1"/>
  <c r="L28" i="132" s="1"/>
  <c r="L29" i="132" s="1"/>
  <c r="L30" i="132" s="1"/>
  <c r="D23" i="143"/>
  <c r="D16" i="143"/>
  <c r="C16" i="143" s="1"/>
  <c r="D17" i="143"/>
  <c r="E24" i="159"/>
  <c r="E18" i="159"/>
  <c r="E19" i="159" s="1"/>
  <c r="E20" i="159" s="1"/>
  <c r="E21" i="159" s="1"/>
  <c r="E22" i="159" s="1"/>
  <c r="E23" i="159" s="1"/>
  <c r="C31" i="51"/>
  <c r="C30" i="57"/>
  <c r="C17" i="61"/>
  <c r="C17" i="68"/>
  <c r="C27" i="70"/>
  <c r="C26" i="70"/>
  <c r="C17" i="15"/>
  <c r="C27" i="12"/>
  <c r="H42" i="77"/>
  <c r="I42" i="77"/>
  <c r="C17" i="80"/>
  <c r="D18" i="80"/>
  <c r="G42" i="80"/>
  <c r="D19" i="82"/>
  <c r="C17" i="2"/>
  <c r="D18" i="2"/>
  <c r="C23" i="2"/>
  <c r="I42" i="82"/>
  <c r="C24" i="82"/>
  <c r="C26" i="82"/>
  <c r="H42" i="83"/>
  <c r="C23" i="83"/>
  <c r="N28" i="84"/>
  <c r="N29" i="84" s="1"/>
  <c r="N30" i="84" s="1"/>
  <c r="N31" i="84" s="1"/>
  <c r="N32" i="84" s="1"/>
  <c r="I42" i="87"/>
  <c r="C27" i="89"/>
  <c r="F48" i="90"/>
  <c r="N48" i="90"/>
  <c r="C16" i="93"/>
  <c r="C28" i="93"/>
  <c r="N42" i="94"/>
  <c r="C33" i="32"/>
  <c r="Q42" i="83"/>
  <c r="Q31" i="92"/>
  <c r="Q32" i="92" s="1"/>
  <c r="Q33" i="92" s="1"/>
  <c r="Q34" i="92" s="1"/>
  <c r="Q42" i="80"/>
  <c r="R33" i="87"/>
  <c r="R34" i="87" s="1"/>
  <c r="R35" i="87" s="1"/>
  <c r="S42" i="71"/>
  <c r="C14" i="107"/>
  <c r="D23" i="107"/>
  <c r="D17" i="107"/>
  <c r="D16" i="107"/>
  <c r="C16" i="107" s="1"/>
  <c r="L31" i="107"/>
  <c r="L25" i="107"/>
  <c r="L26" i="107" s="1"/>
  <c r="L27" i="107" s="1"/>
  <c r="L28" i="107" s="1"/>
  <c r="L24" i="107"/>
  <c r="J29" i="109"/>
  <c r="J23" i="109"/>
  <c r="J24" i="109" s="1"/>
  <c r="J25" i="109" s="1"/>
  <c r="J26" i="109" s="1"/>
  <c r="J27" i="109" s="1"/>
  <c r="J28" i="109" s="1"/>
  <c r="G26" i="119"/>
  <c r="G20" i="119"/>
  <c r="G21" i="119" s="1"/>
  <c r="G22" i="119" s="1"/>
  <c r="G23" i="119" s="1"/>
  <c r="G24" i="119" s="1"/>
  <c r="G25" i="119" s="1"/>
  <c r="P30" i="126"/>
  <c r="P31" i="126" s="1"/>
  <c r="P32" i="126" s="1"/>
  <c r="P33" i="126" s="1"/>
  <c r="P34" i="126" s="1"/>
  <c r="N42" i="127"/>
  <c r="P48" i="130"/>
  <c r="R48" i="130"/>
  <c r="Q42" i="133"/>
  <c r="R36" i="141"/>
  <c r="C36" i="141" s="1"/>
  <c r="N45" i="142"/>
  <c r="O32" i="144"/>
  <c r="O33" i="144" s="1"/>
  <c r="C33" i="144" s="1"/>
  <c r="P34" i="147"/>
  <c r="P45" i="147" s="1"/>
  <c r="Q34" i="150"/>
  <c r="Q41" i="150" s="1"/>
  <c r="S36" i="159"/>
  <c r="S37" i="159" s="1"/>
  <c r="C23" i="55"/>
  <c r="C17" i="67"/>
  <c r="C29" i="71"/>
  <c r="C32" i="11"/>
  <c r="I68" i="1"/>
  <c r="Q68" i="1" s="1"/>
  <c r="I74" i="102"/>
  <c r="I152" i="134"/>
  <c r="Q152" i="134" s="1"/>
  <c r="E42" i="2"/>
  <c r="N47" i="2" s="1"/>
  <c r="L42" i="2"/>
  <c r="L42" i="83"/>
  <c r="C28" i="83"/>
  <c r="I202" i="134"/>
  <c r="Q202" i="134" s="1"/>
  <c r="I171" i="1"/>
  <c r="X171" i="1" s="1"/>
  <c r="C17" i="87"/>
  <c r="E42" i="89"/>
  <c r="N47" i="89" s="1"/>
  <c r="C24" i="89"/>
  <c r="C17" i="92"/>
  <c r="D18" i="92"/>
  <c r="F42" i="92"/>
  <c r="H42" i="92"/>
  <c r="C17" i="93"/>
  <c r="D18" i="93"/>
  <c r="G42" i="93"/>
  <c r="G42" i="94"/>
  <c r="K42" i="94"/>
  <c r="H42" i="97"/>
  <c r="K42" i="97"/>
  <c r="M42" i="97"/>
  <c r="C28" i="97"/>
  <c r="J42" i="99"/>
  <c r="L42" i="99"/>
  <c r="C33" i="82"/>
  <c r="O30" i="95"/>
  <c r="O31" i="95" s="1"/>
  <c r="O32" i="95" s="1"/>
  <c r="O33" i="95" s="1"/>
  <c r="P42" i="82"/>
  <c r="Q42" i="97"/>
  <c r="R36" i="84"/>
  <c r="C35" i="84"/>
  <c r="C35" i="65"/>
  <c r="R36" i="65"/>
  <c r="S42" i="99"/>
  <c r="S34" i="97"/>
  <c r="S35" i="97" s="1"/>
  <c r="S36" i="97" s="1"/>
  <c r="S37" i="97" s="1"/>
  <c r="S34" i="82"/>
  <c r="S42" i="87"/>
  <c r="K199" i="102"/>
  <c r="K208" i="102" s="1"/>
  <c r="I208" i="102"/>
  <c r="O42" i="108"/>
  <c r="S42" i="108"/>
  <c r="K24" i="109"/>
  <c r="K25" i="109" s="1"/>
  <c r="K26" i="109" s="1"/>
  <c r="K27" i="109" s="1"/>
  <c r="K28" i="109" s="1"/>
  <c r="K29" i="109" s="1"/>
  <c r="K30" i="109"/>
  <c r="H20" i="119"/>
  <c r="H21" i="119"/>
  <c r="H22" i="119" s="1"/>
  <c r="H23" i="119" s="1"/>
  <c r="H24" i="119" s="1"/>
  <c r="H25" i="119" s="1"/>
  <c r="H26" i="119" s="1"/>
  <c r="H27" i="119"/>
  <c r="R36" i="119"/>
  <c r="C35" i="119"/>
  <c r="J22" i="121"/>
  <c r="J29" i="121"/>
  <c r="J23" i="121"/>
  <c r="J24" i="121" s="1"/>
  <c r="J25" i="121" s="1"/>
  <c r="J26" i="121" s="1"/>
  <c r="J27" i="121" s="1"/>
  <c r="I22" i="127"/>
  <c r="I23" i="127" s="1"/>
  <c r="I24" i="127" s="1"/>
  <c r="I25" i="127" s="1"/>
  <c r="I26" i="127" s="1"/>
  <c r="I27" i="127" s="1"/>
  <c r="I28" i="127"/>
  <c r="P45" i="129"/>
  <c r="P32" i="137"/>
  <c r="P33" i="137" s="1"/>
  <c r="P34" i="137" s="1"/>
  <c r="R33" i="137"/>
  <c r="R34" i="137" s="1"/>
  <c r="R35" i="137" s="1"/>
  <c r="T45" i="137"/>
  <c r="K26" i="139"/>
  <c r="K27" i="139" s="1"/>
  <c r="K28" i="139" s="1"/>
  <c r="K29" i="139" s="1"/>
  <c r="J29" i="142"/>
  <c r="J23" i="142"/>
  <c r="J24" i="142" s="1"/>
  <c r="J25" i="142" s="1"/>
  <c r="J26" i="142" s="1"/>
  <c r="J27" i="142" s="1"/>
  <c r="J28" i="142" s="1"/>
  <c r="J22" i="142"/>
  <c r="C24" i="58"/>
  <c r="C23" i="58"/>
  <c r="C32" i="61"/>
  <c r="C31" i="70"/>
  <c r="C27" i="71"/>
  <c r="C31" i="71"/>
  <c r="C25" i="77"/>
  <c r="K42" i="80"/>
  <c r="E42" i="82"/>
  <c r="N47" i="82" s="1"/>
  <c r="F42" i="83"/>
  <c r="I42" i="83"/>
  <c r="N42" i="83"/>
  <c r="G42" i="89"/>
  <c r="C26" i="89"/>
  <c r="K42" i="92"/>
  <c r="E42" i="94"/>
  <c r="N47" i="94" s="1"/>
  <c r="I42" i="94"/>
  <c r="M44" i="96"/>
  <c r="C18" i="99"/>
  <c r="C34" i="12"/>
  <c r="C34" i="41"/>
  <c r="R37" i="83"/>
  <c r="C36" i="83"/>
  <c r="R36" i="43"/>
  <c r="C35" i="43"/>
  <c r="J22" i="111"/>
  <c r="J23" i="111"/>
  <c r="J24" i="111" s="1"/>
  <c r="J25" i="111" s="1"/>
  <c r="J26" i="111" s="1"/>
  <c r="J27" i="111" s="1"/>
  <c r="J28" i="111" s="1"/>
  <c r="J29" i="111"/>
  <c r="M26" i="115"/>
  <c r="M27" i="115" s="1"/>
  <c r="M28" i="115" s="1"/>
  <c r="M29" i="115" s="1"/>
  <c r="M30" i="115" s="1"/>
  <c r="M31" i="115" s="1"/>
  <c r="M32" i="115"/>
  <c r="M25" i="115"/>
  <c r="O30" i="122"/>
  <c r="S37" i="122"/>
  <c r="C37" i="122" s="1"/>
  <c r="C36" i="122"/>
  <c r="C14" i="124"/>
  <c r="R7" i="124" s="1"/>
  <c r="D17" i="124"/>
  <c r="D18" i="124" s="1"/>
  <c r="L31" i="124"/>
  <c r="L25" i="124"/>
  <c r="L26" i="124" s="1"/>
  <c r="L27" i="124" s="1"/>
  <c r="L28" i="124" s="1"/>
  <c r="L29" i="124" s="1"/>
  <c r="L30" i="124" s="1"/>
  <c r="L24" i="124"/>
  <c r="J29" i="128"/>
  <c r="J22" i="128"/>
  <c r="J23" i="128"/>
  <c r="J24" i="128" s="1"/>
  <c r="J25" i="128" s="1"/>
  <c r="J26" i="128" s="1"/>
  <c r="J27" i="128" s="1"/>
  <c r="J28" i="128" s="1"/>
  <c r="H27" i="132"/>
  <c r="H20" i="132"/>
  <c r="N42" i="132"/>
  <c r="T35" i="133"/>
  <c r="T36" i="133" s="1"/>
  <c r="T37" i="133" s="1"/>
  <c r="O31" i="136"/>
  <c r="O32" i="136" s="1"/>
  <c r="O33" i="136" s="1"/>
  <c r="C29" i="83"/>
  <c r="C25" i="94"/>
  <c r="C26" i="94"/>
  <c r="C27" i="94"/>
  <c r="C28" i="94"/>
  <c r="C33" i="61"/>
  <c r="C33" i="43"/>
  <c r="C33" i="11"/>
  <c r="N30" i="106"/>
  <c r="N31" i="106" s="1"/>
  <c r="N32" i="106" s="1"/>
  <c r="C35" i="106"/>
  <c r="R36" i="106"/>
  <c r="F25" i="107"/>
  <c r="F19" i="107"/>
  <c r="F20" i="107" s="1"/>
  <c r="F21" i="107" s="1"/>
  <c r="F22" i="107" s="1"/>
  <c r="F23" i="107" s="1"/>
  <c r="F24" i="107" s="1"/>
  <c r="N42" i="107"/>
  <c r="P42" i="107"/>
  <c r="O30" i="109"/>
  <c r="O31" i="109" s="1"/>
  <c r="S37" i="109"/>
  <c r="L31" i="110"/>
  <c r="L24" i="110"/>
  <c r="L25" i="110"/>
  <c r="L26" i="110" s="1"/>
  <c r="L27" i="110" s="1"/>
  <c r="L28" i="110" s="1"/>
  <c r="L29" i="110" s="1"/>
  <c r="L30" i="110" s="1"/>
  <c r="T34" i="111"/>
  <c r="T35" i="111" s="1"/>
  <c r="T36" i="111" s="1"/>
  <c r="T37" i="111" s="1"/>
  <c r="C37" i="111" s="1"/>
  <c r="P30" i="112"/>
  <c r="P31" i="112" s="1"/>
  <c r="P32" i="112" s="1"/>
  <c r="P33" i="112" s="1"/>
  <c r="P34" i="112" s="1"/>
  <c r="I28" i="114"/>
  <c r="I21" i="114"/>
  <c r="I22" i="114"/>
  <c r="I23" i="114" s="1"/>
  <c r="I24" i="114" s="1"/>
  <c r="I25" i="114" s="1"/>
  <c r="I26" i="114" s="1"/>
  <c r="I27" i="114" s="1"/>
  <c r="O42" i="116"/>
  <c r="E18" i="121"/>
  <c r="E19" i="121" s="1"/>
  <c r="E20" i="121" s="1"/>
  <c r="E21" i="121" s="1"/>
  <c r="E22" i="121" s="1"/>
  <c r="E23" i="121" s="1"/>
  <c r="E17" i="121"/>
  <c r="E24" i="121"/>
  <c r="Q42" i="121"/>
  <c r="H27" i="125"/>
  <c r="H21" i="125"/>
  <c r="H22" i="125" s="1"/>
  <c r="H23" i="125" s="1"/>
  <c r="H24" i="125" s="1"/>
  <c r="H25" i="125" s="1"/>
  <c r="H26" i="125" s="1"/>
  <c r="O33" i="126"/>
  <c r="O43" i="126" s="1"/>
  <c r="D17" i="128"/>
  <c r="D18" i="128" s="1"/>
  <c r="D19" i="128" s="1"/>
  <c r="D16" i="128"/>
  <c r="C16" i="128" s="1"/>
  <c r="K23" i="128"/>
  <c r="K30" i="128"/>
  <c r="K24" i="128"/>
  <c r="K25" i="128" s="1"/>
  <c r="K26" i="128" s="1"/>
  <c r="K27" i="128" s="1"/>
  <c r="K28" i="128" s="1"/>
  <c r="K29" i="128" s="1"/>
  <c r="P42" i="133"/>
  <c r="C17" i="139"/>
  <c r="D18" i="139"/>
  <c r="Q33" i="156"/>
  <c r="Q34" i="156" s="1"/>
  <c r="C34" i="156" s="1"/>
  <c r="P46" i="158"/>
  <c r="N45" i="159"/>
  <c r="N45" i="160"/>
  <c r="C30" i="83"/>
  <c r="C29" i="94"/>
  <c r="C28" i="96"/>
  <c r="R36" i="94"/>
  <c r="R36" i="66"/>
  <c r="R48" i="66" s="1"/>
  <c r="C35" i="33"/>
  <c r="R36" i="33"/>
  <c r="N115" i="102"/>
  <c r="L137" i="102"/>
  <c r="G20" i="107"/>
  <c r="G26" i="107"/>
  <c r="H27" i="108"/>
  <c r="H21" i="108"/>
  <c r="H22" i="108" s="1"/>
  <c r="H23" i="108" s="1"/>
  <c r="H24" i="108" s="1"/>
  <c r="H25" i="108" s="1"/>
  <c r="H26" i="108" s="1"/>
  <c r="Q42" i="108"/>
  <c r="P48" i="114"/>
  <c r="S37" i="121"/>
  <c r="S42" i="121" s="1"/>
  <c r="D23" i="122"/>
  <c r="C14" i="122"/>
  <c r="I116" i="1" s="1"/>
  <c r="D16" i="122"/>
  <c r="C16" i="122" s="1"/>
  <c r="F25" i="126"/>
  <c r="F19" i="126"/>
  <c r="F20" i="126" s="1"/>
  <c r="F21" i="126" s="1"/>
  <c r="F22" i="126" s="1"/>
  <c r="F23" i="126" s="1"/>
  <c r="F24" i="126" s="1"/>
  <c r="M32" i="126"/>
  <c r="M25" i="126"/>
  <c r="M26" i="126"/>
  <c r="M27" i="126" s="1"/>
  <c r="M28" i="126" s="1"/>
  <c r="M29" i="126" s="1"/>
  <c r="M30" i="126" s="1"/>
  <c r="M31" i="126" s="1"/>
  <c r="R33" i="126"/>
  <c r="R34" i="126" s="1"/>
  <c r="R35" i="126" s="1"/>
  <c r="R36" i="126" s="1"/>
  <c r="R45" i="128"/>
  <c r="S33" i="129"/>
  <c r="S34" i="129" s="1"/>
  <c r="S35" i="129" s="1"/>
  <c r="S36" i="129" s="1"/>
  <c r="K92" i="134"/>
  <c r="N92" i="134" s="1"/>
  <c r="Q92" i="134"/>
  <c r="C14" i="137"/>
  <c r="D23" i="137"/>
  <c r="D16" i="137"/>
  <c r="C16" i="137" s="1"/>
  <c r="L27" i="139"/>
  <c r="L28" i="139" s="1"/>
  <c r="L29" i="139" s="1"/>
  <c r="L30" i="139" s="1"/>
  <c r="Q31" i="160"/>
  <c r="Q32" i="160" s="1"/>
  <c r="Q33" i="160" s="1"/>
  <c r="Q34" i="160" s="1"/>
  <c r="C34" i="160" s="1"/>
  <c r="R36" i="165"/>
  <c r="R45" i="165" s="1"/>
  <c r="C35" i="165"/>
  <c r="C17" i="82"/>
  <c r="C31" i="83"/>
  <c r="C23" i="87"/>
  <c r="C24" i="87"/>
  <c r="C25" i="87"/>
  <c r="C26" i="87"/>
  <c r="C27" i="87"/>
  <c r="C30" i="94"/>
  <c r="C26" i="96"/>
  <c r="C27" i="96"/>
  <c r="C17" i="97"/>
  <c r="C17" i="99"/>
  <c r="C33" i="70"/>
  <c r="C33" i="25"/>
  <c r="S48" i="69"/>
  <c r="U35" i="70"/>
  <c r="U36" i="70" s="1"/>
  <c r="U37" i="70" s="1"/>
  <c r="U35" i="73"/>
  <c r="U36" i="73" s="1"/>
  <c r="U37" i="73" s="1"/>
  <c r="E24" i="104"/>
  <c r="E18" i="104"/>
  <c r="E19" i="104" s="1"/>
  <c r="E20" i="104" s="1"/>
  <c r="E21" i="104" s="1"/>
  <c r="E22" i="104" s="1"/>
  <c r="E23" i="104" s="1"/>
  <c r="M32" i="104"/>
  <c r="C32" i="104" s="1"/>
  <c r="M26" i="104"/>
  <c r="H20" i="108"/>
  <c r="H27" i="107"/>
  <c r="H20" i="107"/>
  <c r="H21" i="107"/>
  <c r="H22" i="107" s="1"/>
  <c r="H23" i="107" s="1"/>
  <c r="H24" i="107" s="1"/>
  <c r="H25" i="107" s="1"/>
  <c r="H26" i="107" s="1"/>
  <c r="R43" i="109"/>
  <c r="G20" i="110"/>
  <c r="G21" i="110" s="1"/>
  <c r="G22" i="110" s="1"/>
  <c r="G23" i="110" s="1"/>
  <c r="G24" i="110" s="1"/>
  <c r="G25" i="110" s="1"/>
  <c r="G26" i="110"/>
  <c r="G19" i="110"/>
  <c r="N42" i="110"/>
  <c r="P42" i="110"/>
  <c r="S42" i="110"/>
  <c r="N32" i="116"/>
  <c r="E24" i="118"/>
  <c r="E17" i="118"/>
  <c r="E18" i="118"/>
  <c r="E19" i="118" s="1"/>
  <c r="E20" i="118" s="1"/>
  <c r="E21" i="118" s="1"/>
  <c r="E22" i="118" s="1"/>
  <c r="E23" i="118" s="1"/>
  <c r="L31" i="118"/>
  <c r="L24" i="118"/>
  <c r="Q33" i="119"/>
  <c r="Q34" i="119" s="1"/>
  <c r="R36" i="120"/>
  <c r="E17" i="122"/>
  <c r="E18" i="122"/>
  <c r="E19" i="122" s="1"/>
  <c r="E20" i="122" s="1"/>
  <c r="E21" i="122" s="1"/>
  <c r="E22" i="122" s="1"/>
  <c r="E23" i="122" s="1"/>
  <c r="J22" i="122"/>
  <c r="J23" i="122"/>
  <c r="J24" i="122" s="1"/>
  <c r="J25" i="122" s="1"/>
  <c r="J26" i="122" s="1"/>
  <c r="J27" i="122" s="1"/>
  <c r="G19" i="126"/>
  <c r="G26" i="126"/>
  <c r="G20" i="126"/>
  <c r="G21" i="126" s="1"/>
  <c r="G22" i="126" s="1"/>
  <c r="G23" i="126" s="1"/>
  <c r="G24" i="126" s="1"/>
  <c r="G25" i="126" s="1"/>
  <c r="D19" i="127"/>
  <c r="D20" i="127" s="1"/>
  <c r="D21" i="127" s="1"/>
  <c r="D22" i="127" s="1"/>
  <c r="O29" i="127"/>
  <c r="O30" i="127" s="1"/>
  <c r="O31" i="127" s="1"/>
  <c r="O32" i="127" s="1"/>
  <c r="O33" i="127" s="1"/>
  <c r="C33" i="127" s="1"/>
  <c r="L31" i="129"/>
  <c r="L25" i="129"/>
  <c r="L26" i="129" s="1"/>
  <c r="L27" i="129" s="1"/>
  <c r="L28" i="129" s="1"/>
  <c r="L29" i="129" s="1"/>
  <c r="L30" i="129" s="1"/>
  <c r="L24" i="129"/>
  <c r="H27" i="133"/>
  <c r="H21" i="133"/>
  <c r="H22" i="133" s="1"/>
  <c r="H23" i="133" s="1"/>
  <c r="H24" i="133" s="1"/>
  <c r="H25" i="133" s="1"/>
  <c r="H26" i="133" s="1"/>
  <c r="N9" i="134"/>
  <c r="Q9" i="134"/>
  <c r="K10" i="134"/>
  <c r="N10" i="134" s="1"/>
  <c r="D19" i="137"/>
  <c r="Q31" i="136"/>
  <c r="Z202" i="138"/>
  <c r="L202" i="138"/>
  <c r="O202" i="138" s="1"/>
  <c r="R202" i="138"/>
  <c r="R33" i="143"/>
  <c r="R34" i="143" s="1"/>
  <c r="R35" i="143" s="1"/>
  <c r="S37" i="144"/>
  <c r="T35" i="144"/>
  <c r="C35" i="144" s="1"/>
  <c r="C23" i="80"/>
  <c r="C32" i="83"/>
  <c r="C23" i="93"/>
  <c r="C29" i="93"/>
  <c r="C33" i="54"/>
  <c r="S42" i="93"/>
  <c r="S42" i="20"/>
  <c r="S42" i="95"/>
  <c r="E17" i="104"/>
  <c r="M27" i="116"/>
  <c r="M28" i="116" s="1"/>
  <c r="M29" i="116" s="1"/>
  <c r="M30" i="116" s="1"/>
  <c r="M31" i="116" s="1"/>
  <c r="S42" i="112"/>
  <c r="O29" i="111"/>
  <c r="F25" i="112"/>
  <c r="F18" i="112"/>
  <c r="F19" i="112"/>
  <c r="F20" i="112" s="1"/>
  <c r="F21" i="112" s="1"/>
  <c r="F22" i="112" s="1"/>
  <c r="F23" i="112" s="1"/>
  <c r="F24" i="112" s="1"/>
  <c r="M32" i="112"/>
  <c r="M25" i="112"/>
  <c r="M26" i="112"/>
  <c r="M27" i="112" s="1"/>
  <c r="M28" i="112" s="1"/>
  <c r="M29" i="112" s="1"/>
  <c r="M30" i="112" s="1"/>
  <c r="M31" i="112" s="1"/>
  <c r="M25" i="114"/>
  <c r="M32" i="114"/>
  <c r="C32" i="114" s="1"/>
  <c r="O42" i="115"/>
  <c r="P42" i="116"/>
  <c r="N42" i="119"/>
  <c r="N42" i="120"/>
  <c r="S33" i="120"/>
  <c r="S34" i="120" s="1"/>
  <c r="S35" i="120" s="1"/>
  <c r="S36" i="120" s="1"/>
  <c r="S37" i="120" s="1"/>
  <c r="C34" i="128"/>
  <c r="D16" i="130"/>
  <c r="C16" i="130" s="1"/>
  <c r="S42" i="132"/>
  <c r="J29" i="133"/>
  <c r="J22" i="133"/>
  <c r="J23" i="133"/>
  <c r="J24" i="133" s="1"/>
  <c r="J25" i="133" s="1"/>
  <c r="J26" i="133" s="1"/>
  <c r="J27" i="133" s="1"/>
  <c r="J28" i="133" s="1"/>
  <c r="R32" i="135"/>
  <c r="P30" i="142"/>
  <c r="P31" i="142" s="1"/>
  <c r="S33" i="142"/>
  <c r="S34" i="142" s="1"/>
  <c r="S35" i="142" s="1"/>
  <c r="J29" i="143"/>
  <c r="J22" i="143"/>
  <c r="J23" i="143"/>
  <c r="J24" i="143" s="1"/>
  <c r="J25" i="143" s="1"/>
  <c r="J26" i="143" s="1"/>
  <c r="J27" i="143" s="1"/>
  <c r="J28" i="143" s="1"/>
  <c r="N30" i="144"/>
  <c r="M25" i="148"/>
  <c r="M32" i="148"/>
  <c r="M26" i="148"/>
  <c r="M27" i="148" s="1"/>
  <c r="M28" i="148" s="1"/>
  <c r="M29" i="148" s="1"/>
  <c r="M30" i="148" s="1"/>
  <c r="M31" i="148" s="1"/>
  <c r="O30" i="167"/>
  <c r="O31" i="167" s="1"/>
  <c r="O32" i="167" s="1"/>
  <c r="O33" i="167" s="1"/>
  <c r="R36" i="167"/>
  <c r="G26" i="168"/>
  <c r="G19" i="168"/>
  <c r="G20" i="168"/>
  <c r="G21" i="168" s="1"/>
  <c r="G22" i="168" s="1"/>
  <c r="G23" i="168" s="1"/>
  <c r="G24" i="168" s="1"/>
  <c r="G25" i="168" s="1"/>
  <c r="F19" i="169"/>
  <c r="F20" i="169" s="1"/>
  <c r="F21" i="169" s="1"/>
  <c r="F22" i="169" s="1"/>
  <c r="F23" i="169" s="1"/>
  <c r="F25" i="169"/>
  <c r="F18" i="169"/>
  <c r="S42" i="106"/>
  <c r="C14" i="109"/>
  <c r="R7" i="109" s="1"/>
  <c r="D16" i="109"/>
  <c r="D17" i="109"/>
  <c r="C34" i="109"/>
  <c r="I28" i="110"/>
  <c r="I22" i="110"/>
  <c r="I23" i="110" s="1"/>
  <c r="I24" i="110" s="1"/>
  <c r="I25" i="110" s="1"/>
  <c r="I26" i="110" s="1"/>
  <c r="I27" i="110" s="1"/>
  <c r="K24" i="112"/>
  <c r="K25" i="112" s="1"/>
  <c r="K26" i="112" s="1"/>
  <c r="K27" i="112" s="1"/>
  <c r="K28" i="112" s="1"/>
  <c r="K29" i="112" s="1"/>
  <c r="K30" i="112"/>
  <c r="N42" i="112"/>
  <c r="R36" i="112"/>
  <c r="F25" i="114"/>
  <c r="F19" i="114"/>
  <c r="O42" i="118"/>
  <c r="C14" i="119"/>
  <c r="P30" i="119"/>
  <c r="P31" i="119" s="1"/>
  <c r="P32" i="119" s="1"/>
  <c r="P33" i="119" s="1"/>
  <c r="P34" i="119" s="1"/>
  <c r="J29" i="120"/>
  <c r="J22" i="120"/>
  <c r="K23" i="122"/>
  <c r="K24" i="122"/>
  <c r="K25" i="122" s="1"/>
  <c r="K26" i="122" s="1"/>
  <c r="K27" i="122" s="1"/>
  <c r="K28" i="122" s="1"/>
  <c r="K29" i="122" s="1"/>
  <c r="P42" i="122"/>
  <c r="C34" i="122"/>
  <c r="J29" i="127"/>
  <c r="J22" i="127"/>
  <c r="J23" i="127"/>
  <c r="J24" i="127" s="1"/>
  <c r="J25" i="127" s="1"/>
  <c r="J26" i="127" s="1"/>
  <c r="J27" i="127" s="1"/>
  <c r="M26" i="131"/>
  <c r="M27" i="131" s="1"/>
  <c r="M28" i="131" s="1"/>
  <c r="M29" i="131" s="1"/>
  <c r="M30" i="131" s="1"/>
  <c r="M31" i="131" s="1"/>
  <c r="M32" i="131"/>
  <c r="I28" i="132"/>
  <c r="I21" i="132"/>
  <c r="P42" i="132"/>
  <c r="N28" i="135"/>
  <c r="N29" i="135" s="1"/>
  <c r="N30" i="135" s="1"/>
  <c r="N31" i="135" s="1"/>
  <c r="N32" i="135" s="1"/>
  <c r="P42" i="136"/>
  <c r="T42" i="136"/>
  <c r="E18" i="137"/>
  <c r="E19" i="137" s="1"/>
  <c r="E20" i="137" s="1"/>
  <c r="E21" i="137" s="1"/>
  <c r="E24" i="137"/>
  <c r="M105" i="138"/>
  <c r="R105" i="138"/>
  <c r="K30" i="142"/>
  <c r="K24" i="142"/>
  <c r="K25" i="142" s="1"/>
  <c r="K26" i="142" s="1"/>
  <c r="K27" i="142" s="1"/>
  <c r="K23" i="142"/>
  <c r="Q32" i="143"/>
  <c r="Q33" i="143" s="1"/>
  <c r="Q34" i="143" s="1"/>
  <c r="N29" i="151"/>
  <c r="N30" i="151" s="1"/>
  <c r="N31" i="151" s="1"/>
  <c r="N32" i="151" s="1"/>
  <c r="C36" i="51"/>
  <c r="U37" i="51"/>
  <c r="S42" i="2"/>
  <c r="S45" i="68"/>
  <c r="T36" i="24"/>
  <c r="C34" i="107"/>
  <c r="P42" i="108"/>
  <c r="R36" i="111"/>
  <c r="H27" i="115"/>
  <c r="H21" i="115"/>
  <c r="H22" i="115" s="1"/>
  <c r="H23" i="115" s="1"/>
  <c r="H24" i="115" s="1"/>
  <c r="H25" i="115" s="1"/>
  <c r="F25" i="116"/>
  <c r="F19" i="116"/>
  <c r="F20" i="116" s="1"/>
  <c r="F21" i="116" s="1"/>
  <c r="F22" i="116" s="1"/>
  <c r="F23" i="116" s="1"/>
  <c r="F24" i="116" s="1"/>
  <c r="S42" i="116"/>
  <c r="D23" i="120"/>
  <c r="D16" i="120"/>
  <c r="C16" i="120" s="1"/>
  <c r="K30" i="120"/>
  <c r="K23" i="120"/>
  <c r="K24" i="120"/>
  <c r="K25" i="120" s="1"/>
  <c r="K26" i="120" s="1"/>
  <c r="K27" i="120" s="1"/>
  <c r="K28" i="120" s="1"/>
  <c r="K29" i="120" s="1"/>
  <c r="D23" i="125"/>
  <c r="D17" i="125"/>
  <c r="L31" i="125"/>
  <c r="L24" i="125"/>
  <c r="L25" i="125"/>
  <c r="L26" i="125" s="1"/>
  <c r="L27" i="125" s="1"/>
  <c r="L28" i="125" s="1"/>
  <c r="L29" i="125" s="1"/>
  <c r="L30" i="125" s="1"/>
  <c r="K30" i="127"/>
  <c r="K23" i="127"/>
  <c r="S37" i="130"/>
  <c r="C37" i="130" s="1"/>
  <c r="J29" i="132"/>
  <c r="J22" i="132"/>
  <c r="L24" i="133"/>
  <c r="L25" i="133"/>
  <c r="L26" i="133" s="1"/>
  <c r="L27" i="133" s="1"/>
  <c r="L28" i="133" s="1"/>
  <c r="L29" i="133" s="1"/>
  <c r="L30" i="133" s="1"/>
  <c r="L31" i="133"/>
  <c r="S44" i="135"/>
  <c r="R36" i="136"/>
  <c r="C35" i="136"/>
  <c r="M19" i="138"/>
  <c r="M20" i="138" s="1"/>
  <c r="Z19" i="138"/>
  <c r="R19" i="138"/>
  <c r="N29" i="150"/>
  <c r="N30" i="150" s="1"/>
  <c r="N31" i="150" s="1"/>
  <c r="N32" i="150" s="1"/>
  <c r="S34" i="150"/>
  <c r="R36" i="168"/>
  <c r="O45" i="169"/>
  <c r="C33" i="172"/>
  <c r="R36" i="173"/>
  <c r="C35" i="173"/>
  <c r="C35" i="181"/>
  <c r="R36" i="181"/>
  <c r="C36" i="181" s="1"/>
  <c r="S42" i="70"/>
  <c r="F18" i="114"/>
  <c r="F18" i="116"/>
  <c r="C32" i="118"/>
  <c r="H20" i="118"/>
  <c r="G19" i="111"/>
  <c r="G26" i="111"/>
  <c r="G20" i="111"/>
  <c r="G21" i="111" s="1"/>
  <c r="G22" i="111" s="1"/>
  <c r="G23" i="111" s="1"/>
  <c r="G24" i="111" s="1"/>
  <c r="G25" i="111" s="1"/>
  <c r="O42" i="112"/>
  <c r="H27" i="114"/>
  <c r="H21" i="114"/>
  <c r="P42" i="115"/>
  <c r="G19" i="116"/>
  <c r="G26" i="116"/>
  <c r="G20" i="116"/>
  <c r="G21" i="116" s="1"/>
  <c r="G22" i="116" s="1"/>
  <c r="G23" i="116" s="1"/>
  <c r="G24" i="116" s="1"/>
  <c r="G25" i="116" s="1"/>
  <c r="I28" i="118"/>
  <c r="I21" i="118"/>
  <c r="I22" i="118"/>
  <c r="I23" i="118" s="1"/>
  <c r="I24" i="118" s="1"/>
  <c r="I25" i="118" s="1"/>
  <c r="I26" i="118" s="1"/>
  <c r="I27" i="118" s="1"/>
  <c r="S42" i="118"/>
  <c r="T34" i="120"/>
  <c r="T35" i="120" s="1"/>
  <c r="T36" i="120" s="1"/>
  <c r="T37" i="120" s="1"/>
  <c r="D23" i="121"/>
  <c r="C14" i="121"/>
  <c r="D17" i="121"/>
  <c r="R36" i="124"/>
  <c r="E18" i="125"/>
  <c r="E19" i="125" s="1"/>
  <c r="E20" i="125" s="1"/>
  <c r="E21" i="125" s="1"/>
  <c r="E22" i="125" s="1"/>
  <c r="E23" i="125" s="1"/>
  <c r="E24" i="125"/>
  <c r="E17" i="125"/>
  <c r="M26" i="125"/>
  <c r="M27" i="125" s="1"/>
  <c r="M28" i="125" s="1"/>
  <c r="M29" i="125" s="1"/>
  <c r="M30" i="125" s="1"/>
  <c r="M32" i="125"/>
  <c r="R42" i="127"/>
  <c r="F19" i="131"/>
  <c r="F20" i="131" s="1"/>
  <c r="F21" i="131" s="1"/>
  <c r="F22" i="131" s="1"/>
  <c r="F23" i="131" s="1"/>
  <c r="F24" i="131" s="1"/>
  <c r="N45" i="128"/>
  <c r="S37" i="128"/>
  <c r="C36" i="128"/>
  <c r="O45" i="129"/>
  <c r="O29" i="130"/>
  <c r="O30" i="130" s="1"/>
  <c r="O31" i="130" s="1"/>
  <c r="O32" i="130" s="1"/>
  <c r="O33" i="130" s="1"/>
  <c r="G19" i="131"/>
  <c r="G20" i="131"/>
  <c r="G21" i="131" s="1"/>
  <c r="G22" i="131" s="1"/>
  <c r="G23" i="131" s="1"/>
  <c r="G24" i="131" s="1"/>
  <c r="G25" i="131" s="1"/>
  <c r="J23" i="132"/>
  <c r="J24" i="132" s="1"/>
  <c r="J25" i="132" s="1"/>
  <c r="J26" i="132" s="1"/>
  <c r="J27" i="132" s="1"/>
  <c r="J28" i="132" s="1"/>
  <c r="R36" i="132"/>
  <c r="C35" i="132"/>
  <c r="E24" i="133"/>
  <c r="E17" i="133"/>
  <c r="E18" i="135"/>
  <c r="E19" i="135" s="1"/>
  <c r="E20" i="135" s="1"/>
  <c r="E21" i="135" s="1"/>
  <c r="E22" i="135" s="1"/>
  <c r="E23" i="135" s="1"/>
  <c r="E24" i="135"/>
  <c r="G22" i="139"/>
  <c r="G23" i="139" s="1"/>
  <c r="S34" i="139"/>
  <c r="S46" i="139" s="1"/>
  <c r="I21" i="141"/>
  <c r="I28" i="141"/>
  <c r="I22" i="141"/>
  <c r="I23" i="141" s="1"/>
  <c r="I24" i="141" s="1"/>
  <c r="I25" i="141" s="1"/>
  <c r="I26" i="141" s="1"/>
  <c r="I27" i="141" s="1"/>
  <c r="T35" i="146"/>
  <c r="O41" i="150"/>
  <c r="O29" i="151"/>
  <c r="O30" i="151" s="1"/>
  <c r="O31" i="151" s="1"/>
  <c r="O32" i="151" s="1"/>
  <c r="O33" i="151" s="1"/>
  <c r="C33" i="151" s="1"/>
  <c r="S37" i="152"/>
  <c r="C36" i="152"/>
  <c r="R36" i="163"/>
  <c r="C36" i="163" s="1"/>
  <c r="C35" i="163"/>
  <c r="R36" i="179"/>
  <c r="C36" i="179" s="1"/>
  <c r="C35" i="179"/>
  <c r="S37" i="180"/>
  <c r="C37" i="180" s="1"/>
  <c r="C36" i="180"/>
  <c r="R36" i="183"/>
  <c r="C36" i="183" s="1"/>
  <c r="N29" i="184"/>
  <c r="S42" i="84"/>
  <c r="S42" i="67"/>
  <c r="S42" i="65"/>
  <c r="J22" i="106"/>
  <c r="J23" i="106"/>
  <c r="J24" i="106" s="1"/>
  <c r="J25" i="106" s="1"/>
  <c r="J26" i="106" s="1"/>
  <c r="J27" i="106" s="1"/>
  <c r="J28" i="106" s="1"/>
  <c r="U42" i="106"/>
  <c r="M26" i="107"/>
  <c r="M27" i="107" s="1"/>
  <c r="M28" i="107" s="1"/>
  <c r="M29" i="107" s="1"/>
  <c r="M30" i="107" s="1"/>
  <c r="M31" i="107" s="1"/>
  <c r="M32" i="107"/>
  <c r="C32" i="107" s="1"/>
  <c r="S37" i="107"/>
  <c r="C37" i="107" s="1"/>
  <c r="C36" i="107"/>
  <c r="F25" i="110"/>
  <c r="F19" i="110"/>
  <c r="F20" i="110" s="1"/>
  <c r="F21" i="110" s="1"/>
  <c r="F22" i="110" s="1"/>
  <c r="F23" i="110" s="1"/>
  <c r="F24" i="110" s="1"/>
  <c r="M32" i="110"/>
  <c r="C32" i="110" s="1"/>
  <c r="M25" i="110"/>
  <c r="J29" i="114"/>
  <c r="J22" i="114"/>
  <c r="K30" i="115"/>
  <c r="K24" i="115"/>
  <c r="K25" i="115" s="1"/>
  <c r="K26" i="115" s="1"/>
  <c r="K27" i="115" s="1"/>
  <c r="K28" i="115" s="1"/>
  <c r="K29" i="115" s="1"/>
  <c r="T42" i="118"/>
  <c r="E18" i="124"/>
  <c r="E19" i="124" s="1"/>
  <c r="E20" i="124" s="1"/>
  <c r="E21" i="124" s="1"/>
  <c r="E22" i="124" s="1"/>
  <c r="E23" i="124" s="1"/>
  <c r="M25" i="124"/>
  <c r="M26" i="124"/>
  <c r="M27" i="124" s="1"/>
  <c r="M28" i="124" s="1"/>
  <c r="M29" i="124" s="1"/>
  <c r="M30" i="124" s="1"/>
  <c r="M31" i="124" s="1"/>
  <c r="F25" i="127"/>
  <c r="F19" i="127"/>
  <c r="F20" i="127" s="1"/>
  <c r="F21" i="127" s="1"/>
  <c r="F22" i="127" s="1"/>
  <c r="F23" i="127" s="1"/>
  <c r="F24" i="127" s="1"/>
  <c r="E17" i="131"/>
  <c r="E18" i="131"/>
  <c r="E19" i="131" s="1"/>
  <c r="E20" i="131" s="1"/>
  <c r="E21" i="131" s="1"/>
  <c r="E22" i="131" s="1"/>
  <c r="E23" i="131" s="1"/>
  <c r="P45" i="128"/>
  <c r="C33" i="128"/>
  <c r="I22" i="129"/>
  <c r="I23" i="129" s="1"/>
  <c r="I24" i="129" s="1"/>
  <c r="I25" i="129" s="1"/>
  <c r="I26" i="129" s="1"/>
  <c r="I27" i="129" s="1"/>
  <c r="I21" i="129"/>
  <c r="I28" i="129"/>
  <c r="E24" i="132"/>
  <c r="E17" i="132"/>
  <c r="O42" i="133"/>
  <c r="C34" i="133"/>
  <c r="P231" i="134"/>
  <c r="K16" i="134"/>
  <c r="N16" i="134" s="1"/>
  <c r="Q226" i="134"/>
  <c r="L25" i="137"/>
  <c r="L26" i="137" s="1"/>
  <c r="L27" i="137" s="1"/>
  <c r="L28" i="137" s="1"/>
  <c r="L29" i="137" s="1"/>
  <c r="L30" i="137" s="1"/>
  <c r="Z103" i="138"/>
  <c r="M103" i="138"/>
  <c r="R103" i="138"/>
  <c r="F46" i="139"/>
  <c r="S45" i="143"/>
  <c r="O46" i="158"/>
  <c r="C14" i="162"/>
  <c r="P45" i="163"/>
  <c r="N45" i="165"/>
  <c r="AC228" i="1"/>
  <c r="N45" i="179"/>
  <c r="AC224" i="1"/>
  <c r="C33" i="104"/>
  <c r="C34" i="104"/>
  <c r="D23" i="108"/>
  <c r="C14" i="108"/>
  <c r="R7" i="108" s="1"/>
  <c r="S42" i="111"/>
  <c r="C35" i="118"/>
  <c r="R36" i="118"/>
  <c r="C36" i="118" s="1"/>
  <c r="R36" i="125"/>
  <c r="C36" i="125" s="1"/>
  <c r="C14" i="127"/>
  <c r="D23" i="142"/>
  <c r="D16" i="142"/>
  <c r="C16" i="142" s="1"/>
  <c r="E17" i="143"/>
  <c r="E24" i="143"/>
  <c r="O30" i="147"/>
  <c r="Q32" i="147"/>
  <c r="Q33" i="147" s="1"/>
  <c r="Q34" i="147" s="1"/>
  <c r="P32" i="149"/>
  <c r="P33" i="149" s="1"/>
  <c r="P34" i="149" s="1"/>
  <c r="C34" i="149" s="1"/>
  <c r="O29" i="161"/>
  <c r="O30" i="161" s="1"/>
  <c r="O31" i="161" s="1"/>
  <c r="O32" i="161" s="1"/>
  <c r="O33" i="161" s="1"/>
  <c r="C33" i="161" s="1"/>
  <c r="R36" i="172"/>
  <c r="C35" i="172"/>
  <c r="C33" i="174"/>
  <c r="O45" i="179"/>
  <c r="R33" i="180"/>
  <c r="J29" i="182"/>
  <c r="J23" i="182"/>
  <c r="J24" i="182" s="1"/>
  <c r="J25" i="182" s="1"/>
  <c r="J26" i="182" s="1"/>
  <c r="J27" i="182" s="1"/>
  <c r="J28" i="182" s="1"/>
  <c r="C33" i="110"/>
  <c r="C34" i="118"/>
  <c r="K23" i="135"/>
  <c r="K30" i="135"/>
  <c r="I28" i="136"/>
  <c r="I21" i="136"/>
  <c r="S42" i="136"/>
  <c r="E18" i="143"/>
  <c r="E19" i="143" s="1"/>
  <c r="E20" i="143" s="1"/>
  <c r="E21" i="143" s="1"/>
  <c r="E22" i="143" s="1"/>
  <c r="E23" i="143" s="1"/>
  <c r="K30" i="141"/>
  <c r="K24" i="141"/>
  <c r="K25" i="141" s="1"/>
  <c r="K26" i="141" s="1"/>
  <c r="K27" i="141" s="1"/>
  <c r="K28" i="141" s="1"/>
  <c r="K29" i="141" s="1"/>
  <c r="E17" i="142"/>
  <c r="E24" i="142"/>
  <c r="E18" i="142"/>
  <c r="E19" i="142" s="1"/>
  <c r="E20" i="142" s="1"/>
  <c r="E21" i="142" s="1"/>
  <c r="E22" i="142" s="1"/>
  <c r="E23" i="142" s="1"/>
  <c r="R45" i="142"/>
  <c r="N46" i="158"/>
  <c r="Q46" i="158"/>
  <c r="S34" i="162"/>
  <c r="S35" i="162" s="1"/>
  <c r="S36" i="162" s="1"/>
  <c r="S37" i="162" s="1"/>
  <c r="C37" i="162" s="1"/>
  <c r="O45" i="163"/>
  <c r="P32" i="167"/>
  <c r="P33" i="167" s="1"/>
  <c r="P34" i="167" s="1"/>
  <c r="C34" i="167" s="1"/>
  <c r="P31" i="168"/>
  <c r="P32" i="168" s="1"/>
  <c r="C32" i="168" s="1"/>
  <c r="S48" i="168"/>
  <c r="R32" i="177"/>
  <c r="R33" i="177" s="1"/>
  <c r="R34" i="177" s="1"/>
  <c r="R35" i="177" s="1"/>
  <c r="N48" i="182"/>
  <c r="R36" i="110"/>
  <c r="C36" i="110" s="1"/>
  <c r="C35" i="110"/>
  <c r="C33" i="116"/>
  <c r="C35" i="121"/>
  <c r="T36" i="121"/>
  <c r="T37" i="121" s="1"/>
  <c r="C14" i="126"/>
  <c r="R7" i="126" s="1"/>
  <c r="E18" i="128"/>
  <c r="E19" i="128" s="1"/>
  <c r="E20" i="128" s="1"/>
  <c r="E21" i="128" s="1"/>
  <c r="E22" i="128" s="1"/>
  <c r="E23" i="128" s="1"/>
  <c r="H21" i="131"/>
  <c r="H22" i="131" s="1"/>
  <c r="H23" i="131" s="1"/>
  <c r="H24" i="131" s="1"/>
  <c r="H25" i="131" s="1"/>
  <c r="H26" i="131" s="1"/>
  <c r="K30" i="132"/>
  <c r="C33" i="132"/>
  <c r="C33" i="133"/>
  <c r="O44" i="135"/>
  <c r="N45" i="143"/>
  <c r="F18" i="147"/>
  <c r="F25" i="147"/>
  <c r="S45" i="147"/>
  <c r="I21" i="149"/>
  <c r="I22" i="149"/>
  <c r="I23" i="149" s="1"/>
  <c r="I24" i="149" s="1"/>
  <c r="I25" i="149" s="1"/>
  <c r="I26" i="149" s="1"/>
  <c r="I27" i="149" s="1"/>
  <c r="Q41" i="149"/>
  <c r="O46" i="156"/>
  <c r="P45" i="160"/>
  <c r="R36" i="171"/>
  <c r="N45" i="173"/>
  <c r="R36" i="174"/>
  <c r="C36" i="174" s="1"/>
  <c r="C35" i="174"/>
  <c r="P42" i="177"/>
  <c r="Q45" i="180"/>
  <c r="O46" i="181"/>
  <c r="P30" i="182"/>
  <c r="P31" i="182" s="1"/>
  <c r="P32" i="182" s="1"/>
  <c r="P33" i="182" s="1"/>
  <c r="P34" i="182" s="1"/>
  <c r="C34" i="182" s="1"/>
  <c r="C33" i="107"/>
  <c r="S42" i="115"/>
  <c r="S43" i="126"/>
  <c r="L25" i="128"/>
  <c r="L26" i="128" s="1"/>
  <c r="L27" i="128" s="1"/>
  <c r="L28" i="128" s="1"/>
  <c r="L29" i="128" s="1"/>
  <c r="L30" i="128" s="1"/>
  <c r="I21" i="130"/>
  <c r="I28" i="130"/>
  <c r="H20" i="131"/>
  <c r="C14" i="131"/>
  <c r="U44" i="135"/>
  <c r="I22" i="136"/>
  <c r="I23" i="136" s="1"/>
  <c r="I24" i="136" s="1"/>
  <c r="I25" i="136" s="1"/>
  <c r="I26" i="136" s="1"/>
  <c r="I27" i="136" s="1"/>
  <c r="M46" i="139"/>
  <c r="G20" i="147"/>
  <c r="G21" i="147" s="1"/>
  <c r="G22" i="147" s="1"/>
  <c r="G23" i="147" s="1"/>
  <c r="G24" i="147" s="1"/>
  <c r="G25" i="147" s="1"/>
  <c r="G26" i="147"/>
  <c r="T35" i="147"/>
  <c r="T36" i="147" s="1"/>
  <c r="T37" i="147" s="1"/>
  <c r="N29" i="148"/>
  <c r="N30" i="148" s="1"/>
  <c r="N31" i="148" s="1"/>
  <c r="N32" i="148" s="1"/>
  <c r="O42" i="153"/>
  <c r="R36" i="156"/>
  <c r="C36" i="156" s="1"/>
  <c r="C35" i="156"/>
  <c r="N44" i="170"/>
  <c r="M26" i="172"/>
  <c r="M27" i="172" s="1"/>
  <c r="M28" i="172" s="1"/>
  <c r="M29" i="172" s="1"/>
  <c r="M30" i="172" s="1"/>
  <c r="M31" i="172" s="1"/>
  <c r="M25" i="172"/>
  <c r="O45" i="173"/>
  <c r="Q42" i="153"/>
  <c r="C33" i="153"/>
  <c r="J23" i="156"/>
  <c r="J24" i="156" s="1"/>
  <c r="J25" i="156" s="1"/>
  <c r="J26" i="156" s="1"/>
  <c r="J27" i="156" s="1"/>
  <c r="J28" i="156" s="1"/>
  <c r="J22" i="156"/>
  <c r="J29" i="156"/>
  <c r="P46" i="156"/>
  <c r="R36" i="158"/>
  <c r="C36" i="158" s="1"/>
  <c r="C35" i="158"/>
  <c r="R36" i="164"/>
  <c r="C36" i="164" s="1"/>
  <c r="C35" i="164"/>
  <c r="N48" i="167"/>
  <c r="N48" i="168"/>
  <c r="T45" i="173"/>
  <c r="M25" i="177"/>
  <c r="M32" i="177"/>
  <c r="N46" i="181"/>
  <c r="L25" i="181"/>
  <c r="L26" i="181" s="1"/>
  <c r="L27" i="181" s="1"/>
  <c r="L28" i="181" s="1"/>
  <c r="L29" i="181" s="1"/>
  <c r="L30" i="181" s="1"/>
  <c r="E17" i="182"/>
  <c r="E18" i="182"/>
  <c r="E19" i="182" s="1"/>
  <c r="E20" i="182" s="1"/>
  <c r="E21" i="182" s="1"/>
  <c r="E22" i="182" s="1"/>
  <c r="E23" i="182" s="1"/>
  <c r="E24" i="182"/>
  <c r="Q31" i="184"/>
  <c r="Q32" i="184" s="1"/>
  <c r="Q33" i="184" s="1"/>
  <c r="Q34" i="184" s="1"/>
  <c r="C34" i="184" s="1"/>
  <c r="D16" i="184"/>
  <c r="C16" i="184" s="1"/>
  <c r="D17" i="184"/>
  <c r="D18" i="184" s="1"/>
  <c r="R36" i="153"/>
  <c r="R42" i="153" s="1"/>
  <c r="R45" i="159"/>
  <c r="R32" i="169"/>
  <c r="R33" i="169" s="1"/>
  <c r="R34" i="169" s="1"/>
  <c r="R35" i="169" s="1"/>
  <c r="C34" i="171"/>
  <c r="H21" i="172"/>
  <c r="H22" i="172" s="1"/>
  <c r="H23" i="172" s="1"/>
  <c r="H24" i="172" s="1"/>
  <c r="H25" i="172" s="1"/>
  <c r="H26" i="172" s="1"/>
  <c r="H20" i="172"/>
  <c r="H27" i="172"/>
  <c r="F18" i="173"/>
  <c r="F25" i="173"/>
  <c r="F19" i="173"/>
  <c r="F20" i="173" s="1"/>
  <c r="F21" i="173" s="1"/>
  <c r="F22" i="173" s="1"/>
  <c r="F23" i="173" s="1"/>
  <c r="F24" i="173" s="1"/>
  <c r="H20" i="177"/>
  <c r="H21" i="177"/>
  <c r="H22" i="177" s="1"/>
  <c r="H23" i="177" s="1"/>
  <c r="H24" i="177" s="1"/>
  <c r="H25" i="177" s="1"/>
  <c r="H26" i="177" s="1"/>
  <c r="G26" i="179"/>
  <c r="G20" i="179"/>
  <c r="G21" i="179" s="1"/>
  <c r="G22" i="179" s="1"/>
  <c r="G23" i="179" s="1"/>
  <c r="G24" i="179" s="1"/>
  <c r="G25" i="179" s="1"/>
  <c r="I22" i="182"/>
  <c r="I23" i="182" s="1"/>
  <c r="I24" i="182" s="1"/>
  <c r="I25" i="182" s="1"/>
  <c r="I26" i="182" s="1"/>
  <c r="I27" i="182" s="1"/>
  <c r="I21" i="182"/>
  <c r="H20" i="183"/>
  <c r="H21" i="183"/>
  <c r="H22" i="183" s="1"/>
  <c r="H23" i="183" s="1"/>
  <c r="H24" i="183" s="1"/>
  <c r="H25" i="183" s="1"/>
  <c r="H26" i="183" s="1"/>
  <c r="L24" i="148"/>
  <c r="O43" i="148"/>
  <c r="S41" i="149"/>
  <c r="F25" i="142"/>
  <c r="T45" i="143"/>
  <c r="C35" i="149"/>
  <c r="F25" i="150"/>
  <c r="C33" i="150"/>
  <c r="N46" i="156"/>
  <c r="U46" i="156"/>
  <c r="G20" i="158"/>
  <c r="G21" i="158" s="1"/>
  <c r="G22" i="158" s="1"/>
  <c r="G23" i="158" s="1"/>
  <c r="G24" i="158" s="1"/>
  <c r="G25" i="158" s="1"/>
  <c r="K23" i="159"/>
  <c r="I22" i="160"/>
  <c r="I23" i="160" s="1"/>
  <c r="I24" i="160" s="1"/>
  <c r="I25" i="160" s="1"/>
  <c r="I26" i="160" s="1"/>
  <c r="I27" i="160" s="1"/>
  <c r="Q50" i="161"/>
  <c r="G20" i="169"/>
  <c r="G21" i="169" s="1"/>
  <c r="G22" i="169" s="1"/>
  <c r="G23" i="169" s="1"/>
  <c r="G24" i="169" s="1"/>
  <c r="G25" i="169" s="1"/>
  <c r="R46" i="157"/>
  <c r="T46" i="157"/>
  <c r="P45" i="159"/>
  <c r="J22" i="160"/>
  <c r="J23" i="160"/>
  <c r="J24" i="160" s="1"/>
  <c r="J25" i="160" s="1"/>
  <c r="J26" i="160" s="1"/>
  <c r="J27" i="160" s="1"/>
  <c r="J28" i="160" s="1"/>
  <c r="R36" i="160"/>
  <c r="T45" i="160"/>
  <c r="N50" i="161"/>
  <c r="P45" i="162"/>
  <c r="I28" i="163"/>
  <c r="P45" i="165"/>
  <c r="S48" i="167"/>
  <c r="J29" i="168"/>
  <c r="J22" i="168"/>
  <c r="J23" i="168"/>
  <c r="J24" i="168" s="1"/>
  <c r="J25" i="168" s="1"/>
  <c r="J26" i="168" s="1"/>
  <c r="J27" i="168" s="1"/>
  <c r="J28" i="168" s="1"/>
  <c r="I28" i="170"/>
  <c r="I21" i="170"/>
  <c r="I22" i="170"/>
  <c r="I23" i="170" s="1"/>
  <c r="I24" i="170" s="1"/>
  <c r="I25" i="170" s="1"/>
  <c r="I26" i="170" s="1"/>
  <c r="I27" i="170" s="1"/>
  <c r="U44" i="170"/>
  <c r="G26" i="171"/>
  <c r="G20" i="171"/>
  <c r="G21" i="171" s="1"/>
  <c r="G22" i="171" s="1"/>
  <c r="G23" i="171" s="1"/>
  <c r="G24" i="171" s="1"/>
  <c r="G25" i="171" s="1"/>
  <c r="T35" i="171"/>
  <c r="T36" i="171" s="1"/>
  <c r="T37" i="171" s="1"/>
  <c r="C34" i="45"/>
  <c r="S45" i="179"/>
  <c r="L24" i="180"/>
  <c r="P30" i="181"/>
  <c r="P31" i="181" s="1"/>
  <c r="I21" i="181"/>
  <c r="K23" i="181"/>
  <c r="K24" i="181"/>
  <c r="K25" i="181" s="1"/>
  <c r="K26" i="181" s="1"/>
  <c r="K27" i="181" s="1"/>
  <c r="K28" i="181" s="1"/>
  <c r="K29" i="181" s="1"/>
  <c r="R14" i="139"/>
  <c r="R37" i="139" s="1"/>
  <c r="C37" i="139" s="1"/>
  <c r="R37" i="7"/>
  <c r="C37" i="7" s="1"/>
  <c r="G19" i="182"/>
  <c r="H27" i="182"/>
  <c r="H21" i="182"/>
  <c r="H22" i="182" s="1"/>
  <c r="H23" i="182" s="1"/>
  <c r="H24" i="182" s="1"/>
  <c r="H25" i="182" s="1"/>
  <c r="H26" i="182" s="1"/>
  <c r="M25" i="184"/>
  <c r="H21" i="146"/>
  <c r="H22" i="146" s="1"/>
  <c r="H23" i="146" s="1"/>
  <c r="H24" i="146" s="1"/>
  <c r="H25" i="146" s="1"/>
  <c r="H26" i="146" s="1"/>
  <c r="Q45" i="151"/>
  <c r="S45" i="151"/>
  <c r="P42" i="153"/>
  <c r="S46" i="156"/>
  <c r="N45" i="162"/>
  <c r="Q48" i="168"/>
  <c r="Q46" i="157"/>
  <c r="S46" i="157"/>
  <c r="T46" i="158"/>
  <c r="O45" i="160"/>
  <c r="S45" i="160"/>
  <c r="D23" i="161"/>
  <c r="C14" i="161"/>
  <c r="I373" i="1" s="1"/>
  <c r="F25" i="165"/>
  <c r="F19" i="165"/>
  <c r="F20" i="165" s="1"/>
  <c r="F21" i="165" s="1"/>
  <c r="F22" i="165" s="1"/>
  <c r="F23" i="165" s="1"/>
  <c r="F24" i="165" s="1"/>
  <c r="T48" i="167"/>
  <c r="T48" i="168"/>
  <c r="I28" i="169"/>
  <c r="I21" i="169"/>
  <c r="P45" i="169"/>
  <c r="C35" i="62"/>
  <c r="H27" i="177"/>
  <c r="O42" i="177"/>
  <c r="U45" i="180"/>
  <c r="P45" i="180"/>
  <c r="J22" i="181"/>
  <c r="J23" i="181"/>
  <c r="J24" i="181" s="1"/>
  <c r="J25" i="181" s="1"/>
  <c r="J26" i="181" s="1"/>
  <c r="J27" i="181" s="1"/>
  <c r="J28" i="181" s="1"/>
  <c r="J29" i="181"/>
  <c r="I28" i="143"/>
  <c r="I22" i="143"/>
  <c r="I23" i="143" s="1"/>
  <c r="I24" i="143" s="1"/>
  <c r="I25" i="143" s="1"/>
  <c r="I26" i="143" s="1"/>
  <c r="I27" i="143" s="1"/>
  <c r="H20" i="146"/>
  <c r="M26" i="147"/>
  <c r="M27" i="147" s="1"/>
  <c r="M28" i="147" s="1"/>
  <c r="M29" i="147" s="1"/>
  <c r="M30" i="147" s="1"/>
  <c r="M31" i="147" s="1"/>
  <c r="H21" i="147"/>
  <c r="H22" i="147" s="1"/>
  <c r="H23" i="147" s="1"/>
  <c r="H24" i="147" s="1"/>
  <c r="H25" i="147" s="1"/>
  <c r="H26" i="147" s="1"/>
  <c r="E18" i="150"/>
  <c r="R45" i="147"/>
  <c r="S37" i="148"/>
  <c r="C36" i="148"/>
  <c r="N42" i="153"/>
  <c r="S34" i="153"/>
  <c r="S35" i="153" s="1"/>
  <c r="S36" i="153" s="1"/>
  <c r="S37" i="153" s="1"/>
  <c r="C37" i="153" s="1"/>
  <c r="G26" i="157"/>
  <c r="E24" i="157"/>
  <c r="E18" i="157"/>
  <c r="M32" i="157"/>
  <c r="M25" i="157"/>
  <c r="O46" i="157"/>
  <c r="C33" i="158"/>
  <c r="P50" i="161"/>
  <c r="S50" i="161"/>
  <c r="O45" i="162"/>
  <c r="G19" i="164"/>
  <c r="G20" i="164"/>
  <c r="G21" i="164" s="1"/>
  <c r="G22" i="164" s="1"/>
  <c r="G23" i="164" s="1"/>
  <c r="G24" i="164" s="1"/>
  <c r="G25" i="164" s="1"/>
  <c r="S45" i="165"/>
  <c r="J22" i="166"/>
  <c r="J29" i="166"/>
  <c r="O48" i="168"/>
  <c r="Q45" i="172"/>
  <c r="S45" i="173"/>
  <c r="Q31" i="179"/>
  <c r="Q32" i="179" s="1"/>
  <c r="Q33" i="179" s="1"/>
  <c r="Q34" i="179" s="1"/>
  <c r="C34" i="179" s="1"/>
  <c r="O45" i="180"/>
  <c r="R36" i="182"/>
  <c r="C36" i="182" s="1"/>
  <c r="J29" i="184"/>
  <c r="J22" i="184"/>
  <c r="C14" i="136"/>
  <c r="I99" i="1" s="1"/>
  <c r="H20" i="147"/>
  <c r="K30" i="153"/>
  <c r="K24" i="153"/>
  <c r="K25" i="153" s="1"/>
  <c r="K26" i="153" s="1"/>
  <c r="K27" i="153" s="1"/>
  <c r="K28" i="153" s="1"/>
  <c r="K29" i="153" s="1"/>
  <c r="T42" i="153"/>
  <c r="F18" i="157"/>
  <c r="F25" i="157"/>
  <c r="N46" i="157"/>
  <c r="O45" i="159"/>
  <c r="Q31" i="162"/>
  <c r="Q32" i="162" s="1"/>
  <c r="Q33" i="162" s="1"/>
  <c r="Q34" i="162" s="1"/>
  <c r="N45" i="163"/>
  <c r="S45" i="163"/>
  <c r="H27" i="164"/>
  <c r="H20" i="164"/>
  <c r="O45" i="165"/>
  <c r="E24" i="167"/>
  <c r="E18" i="167"/>
  <c r="E19" i="167" s="1"/>
  <c r="E20" i="167" s="1"/>
  <c r="E21" i="167" s="1"/>
  <c r="E22" i="167" s="1"/>
  <c r="E23" i="167" s="1"/>
  <c r="E17" i="167"/>
  <c r="P44" i="170"/>
  <c r="I22" i="171"/>
  <c r="I23" i="171" s="1"/>
  <c r="I24" i="171" s="1"/>
  <c r="I25" i="171" s="1"/>
  <c r="I26" i="171" s="1"/>
  <c r="I27" i="171" s="1"/>
  <c r="I21" i="171"/>
  <c r="P44" i="171"/>
  <c r="Q45" i="173"/>
  <c r="Q42" i="177"/>
  <c r="C35" i="184"/>
  <c r="S36" i="184"/>
  <c r="S37" i="184" s="1"/>
  <c r="C37" i="184" s="1"/>
  <c r="R45" i="184"/>
  <c r="P45" i="184"/>
  <c r="L31" i="153"/>
  <c r="P30" i="157"/>
  <c r="P31" i="157" s="1"/>
  <c r="P32" i="157" s="1"/>
  <c r="P33" i="157" s="1"/>
  <c r="P34" i="157" s="1"/>
  <c r="C34" i="157" s="1"/>
  <c r="C33" i="163"/>
  <c r="C33" i="165"/>
  <c r="K30" i="170"/>
  <c r="C34" i="172"/>
  <c r="L25" i="183"/>
  <c r="L26" i="183" s="1"/>
  <c r="L27" i="183" s="1"/>
  <c r="L28" i="183" s="1"/>
  <c r="L29" i="183" s="1"/>
  <c r="L30" i="183" s="1"/>
  <c r="U45" i="184"/>
  <c r="D23" i="149"/>
  <c r="H20" i="162"/>
  <c r="C32" i="163"/>
  <c r="U46" i="166"/>
  <c r="G19" i="167"/>
  <c r="C34" i="174"/>
  <c r="C34" i="11"/>
  <c r="U35" i="112"/>
  <c r="U36" i="112"/>
  <c r="M32" i="181"/>
  <c r="F19" i="184"/>
  <c r="F20" i="184" s="1"/>
  <c r="F21" i="184" s="1"/>
  <c r="F22" i="184" s="1"/>
  <c r="F23" i="184" s="1"/>
  <c r="F24" i="184" s="1"/>
  <c r="C34" i="148"/>
  <c r="U45" i="159"/>
  <c r="U50" i="161"/>
  <c r="U45" i="162"/>
  <c r="U45" i="163"/>
  <c r="U45" i="165"/>
  <c r="C33" i="171"/>
  <c r="C34" i="32"/>
  <c r="H27" i="180"/>
  <c r="AC194" i="1"/>
  <c r="S46" i="181"/>
  <c r="D23" i="183"/>
  <c r="C34" i="151"/>
  <c r="W46" i="139"/>
  <c r="D23" i="160"/>
  <c r="C34" i="163"/>
  <c r="C34" i="165"/>
  <c r="U48" i="167"/>
  <c r="U48" i="168"/>
  <c r="C32" i="174"/>
  <c r="W45" i="173"/>
  <c r="U45" i="179"/>
  <c r="AA210" i="1"/>
  <c r="S139" i="79"/>
  <c r="L133" i="79"/>
  <c r="L134" i="79" s="1"/>
  <c r="L135" i="79" s="1"/>
  <c r="U143" i="79"/>
  <c r="D125" i="79"/>
  <c r="C125" i="79" s="1"/>
  <c r="L132" i="79"/>
  <c r="D132" i="79"/>
  <c r="N135" i="79"/>
  <c r="N136" i="79" s="1"/>
  <c r="N137" i="79" s="1"/>
  <c r="N138" i="79" s="1"/>
  <c r="N139" i="79" s="1"/>
  <c r="N140" i="79" s="1"/>
  <c r="X81" i="1"/>
  <c r="J137" i="79"/>
  <c r="P143" i="79"/>
  <c r="J130" i="79"/>
  <c r="O136" i="79"/>
  <c r="O137" i="79" s="1"/>
  <c r="O138" i="79" s="1"/>
  <c r="O139" i="79" s="1"/>
  <c r="O140" i="79" s="1"/>
  <c r="O141" i="79" s="1"/>
  <c r="P137" i="79"/>
  <c r="P138" i="79" s="1"/>
  <c r="P139" i="79" s="1"/>
  <c r="P140" i="79" s="1"/>
  <c r="P141" i="79" s="1"/>
  <c r="P142" i="79" s="1"/>
  <c r="E127" i="79"/>
  <c r="E128" i="79" s="1"/>
  <c r="E129" i="79" s="1"/>
  <c r="K132" i="79"/>
  <c r="K133" i="79" s="1"/>
  <c r="K134" i="79" s="1"/>
  <c r="K135" i="79" s="1"/>
  <c r="K136" i="79" s="1"/>
  <c r="K137" i="79" s="1"/>
  <c r="E133" i="79"/>
  <c r="G134" i="79"/>
  <c r="G128" i="79"/>
  <c r="G129" i="79" s="1"/>
  <c r="G130" i="79" s="1"/>
  <c r="G131" i="79" s="1"/>
  <c r="G132" i="79" s="1"/>
  <c r="G133" i="79" s="1"/>
  <c r="G127" i="79"/>
  <c r="U145" i="79"/>
  <c r="U146" i="79" s="1"/>
  <c r="U147" i="79" s="1"/>
  <c r="S146" i="79"/>
  <c r="S145" i="79"/>
  <c r="M140" i="79"/>
  <c r="U142" i="79"/>
  <c r="M133" i="79"/>
  <c r="I136" i="79"/>
  <c r="V45" i="129"/>
  <c r="U45" i="142"/>
  <c r="V45" i="142"/>
  <c r="Y146" i="79"/>
  <c r="X45" i="184"/>
  <c r="X48" i="167"/>
  <c r="C36" i="157"/>
  <c r="C37" i="157"/>
  <c r="C35" i="157"/>
  <c r="S33" i="73"/>
  <c r="S34" i="127"/>
  <c r="U36" i="63"/>
  <c r="V43" i="63"/>
  <c r="I142" i="1"/>
  <c r="I24" i="134"/>
  <c r="Q24" i="134" s="1"/>
  <c r="C36" i="108"/>
  <c r="Z327" i="1"/>
  <c r="Z329" i="1" s="1"/>
  <c r="Z333" i="1" s="1"/>
  <c r="V45" i="159"/>
  <c r="V45" i="160"/>
  <c r="J167" i="138"/>
  <c r="I72" i="1"/>
  <c r="X72" i="1" s="1"/>
  <c r="N178" i="1"/>
  <c r="S143" i="79"/>
  <c r="S144" i="79" s="1"/>
  <c r="X45" i="165"/>
  <c r="O30" i="131"/>
  <c r="O31" i="131" s="1"/>
  <c r="O32" i="131" s="1"/>
  <c r="O33" i="131" s="1"/>
  <c r="P32" i="131"/>
  <c r="P33" i="131" s="1"/>
  <c r="P34" i="131" s="1"/>
  <c r="R33" i="131"/>
  <c r="R34" i="131" s="1"/>
  <c r="R35" i="131" s="1"/>
  <c r="S34" i="131"/>
  <c r="S35" i="131" s="1"/>
  <c r="S36" i="131" s="1"/>
  <c r="N30" i="131"/>
  <c r="N31" i="131" s="1"/>
  <c r="N32" i="131" s="1"/>
  <c r="N43" i="131" s="1"/>
  <c r="Q33" i="131"/>
  <c r="Q34" i="131" s="1"/>
  <c r="T38" i="131"/>
  <c r="T37" i="131"/>
  <c r="U37" i="131"/>
  <c r="U38" i="131"/>
  <c r="E18" i="181"/>
  <c r="E19" i="181" s="1"/>
  <c r="E20" i="181" s="1"/>
  <c r="E21" i="181" s="1"/>
  <c r="E22" i="181" s="1"/>
  <c r="E23" i="181" s="1"/>
  <c r="I21" i="110"/>
  <c r="F18" i="110"/>
  <c r="K24" i="110"/>
  <c r="K25" i="110" s="1"/>
  <c r="K26" i="110" s="1"/>
  <c r="K27" i="110" s="1"/>
  <c r="K28" i="110" s="1"/>
  <c r="K29" i="110" s="1"/>
  <c r="D17" i="110"/>
  <c r="D18" i="110" s="1"/>
  <c r="C14" i="111"/>
  <c r="D23" i="6"/>
  <c r="E24" i="6"/>
  <c r="E18" i="6"/>
  <c r="E19" i="6" s="1"/>
  <c r="E20" i="6" s="1"/>
  <c r="E21" i="6" s="1"/>
  <c r="E22" i="6" s="1"/>
  <c r="E23" i="6" s="1"/>
  <c r="M26" i="6"/>
  <c r="M27" i="6" s="1"/>
  <c r="M28" i="6" s="1"/>
  <c r="M29" i="6" s="1"/>
  <c r="M30" i="6" s="1"/>
  <c r="M31" i="6" s="1"/>
  <c r="S32" i="6"/>
  <c r="S33" i="6" s="1"/>
  <c r="S34" i="6" s="1"/>
  <c r="S35" i="6" s="1"/>
  <c r="S36" i="6" s="1"/>
  <c r="S37" i="6" s="1"/>
  <c r="C37" i="6" s="1"/>
  <c r="K23" i="6"/>
  <c r="G20" i="6"/>
  <c r="I22" i="6"/>
  <c r="C14" i="118"/>
  <c r="E23" i="115"/>
  <c r="P31" i="19"/>
  <c r="C14" i="120"/>
  <c r="R7" i="120" s="1"/>
  <c r="C14" i="153"/>
  <c r="R7" i="153" s="1"/>
  <c r="J29" i="153"/>
  <c r="U37" i="62"/>
  <c r="C36" i="62"/>
  <c r="M32" i="152"/>
  <c r="S35" i="23"/>
  <c r="S36" i="23" s="1"/>
  <c r="E19" i="23"/>
  <c r="E20" i="23" s="1"/>
  <c r="E21" i="23" s="1"/>
  <c r="E22" i="23" s="1"/>
  <c r="E23" i="23" s="1"/>
  <c r="C14" i="21"/>
  <c r="R33" i="4"/>
  <c r="C14" i="4"/>
  <c r="D16" i="4"/>
  <c r="C16" i="4" s="1"/>
  <c r="D23" i="150"/>
  <c r="M32" i="150"/>
  <c r="F25" i="149"/>
  <c r="O30" i="146"/>
  <c r="O31" i="146" s="1"/>
  <c r="O32" i="146" s="1"/>
  <c r="O33" i="146" s="1"/>
  <c r="P32" i="146"/>
  <c r="P33" i="146" s="1"/>
  <c r="P34" i="146" s="1"/>
  <c r="R33" i="146"/>
  <c r="R34" i="146" s="1"/>
  <c r="R35" i="146" s="1"/>
  <c r="S34" i="146"/>
  <c r="S35" i="146" s="1"/>
  <c r="S36" i="146" s="1"/>
  <c r="N30" i="146"/>
  <c r="Q33" i="146"/>
  <c r="Q34" i="146" s="1"/>
  <c r="D23" i="135"/>
  <c r="D23" i="129"/>
  <c r="C14" i="129"/>
  <c r="R7" i="129" s="1"/>
  <c r="D23" i="128"/>
  <c r="C14" i="128"/>
  <c r="D23" i="130"/>
  <c r="H24" i="109"/>
  <c r="H25" i="109" s="1"/>
  <c r="H26" i="109" s="1"/>
  <c r="D16" i="177"/>
  <c r="C16" i="177" s="1"/>
  <c r="C14" i="177"/>
  <c r="C14" i="133"/>
  <c r="R7" i="133" s="1"/>
  <c r="C14" i="106"/>
  <c r="J23" i="112"/>
  <c r="J24" i="112" s="1"/>
  <c r="J25" i="112" s="1"/>
  <c r="J26" i="112" s="1"/>
  <c r="J27" i="112" s="1"/>
  <c r="J28" i="112" s="1"/>
  <c r="G26" i="112"/>
  <c r="H21" i="112"/>
  <c r="H22" i="112" s="1"/>
  <c r="H23" i="112" s="1"/>
  <c r="H24" i="112" s="1"/>
  <c r="H25" i="112" s="1"/>
  <c r="H26" i="112" s="1"/>
  <c r="D23" i="112"/>
  <c r="C14" i="112"/>
  <c r="D23" i="114"/>
  <c r="C14" i="132"/>
  <c r="I102" i="1" s="1"/>
  <c r="Q102" i="1" s="1"/>
  <c r="D23" i="116"/>
  <c r="C17" i="137"/>
  <c r="D23" i="119"/>
  <c r="W37" i="58"/>
  <c r="W42" i="58" s="1"/>
  <c r="V43" i="40"/>
  <c r="D16" i="182"/>
  <c r="C16" i="182" s="1"/>
  <c r="Q201" i="1"/>
  <c r="L201" i="1"/>
  <c r="X201" i="1"/>
  <c r="I41" i="102"/>
  <c r="J139" i="138"/>
  <c r="I42" i="1"/>
  <c r="X42" i="1" s="1"/>
  <c r="I21" i="102"/>
  <c r="I106" i="134"/>
  <c r="Q106" i="134" s="1"/>
  <c r="J31" i="138"/>
  <c r="E17" i="151"/>
  <c r="E24" i="151"/>
  <c r="G19" i="151"/>
  <c r="G26" i="151"/>
  <c r="K23" i="156"/>
  <c r="K24" i="156"/>
  <c r="K25" i="156" s="1"/>
  <c r="K26" i="156" s="1"/>
  <c r="K27" i="156" s="1"/>
  <c r="K28" i="156" s="1"/>
  <c r="K29" i="156" s="1"/>
  <c r="J23" i="162"/>
  <c r="J24" i="162" s="1"/>
  <c r="J25" i="162" s="1"/>
  <c r="J26" i="162" s="1"/>
  <c r="J27" i="162" s="1"/>
  <c r="J28" i="162" s="1"/>
  <c r="J29" i="162"/>
  <c r="F19" i="163"/>
  <c r="F20" i="163" s="1"/>
  <c r="F21" i="163" s="1"/>
  <c r="F22" i="163" s="1"/>
  <c r="F23" i="163" s="1"/>
  <c r="F24" i="163" s="1"/>
  <c r="F18" i="163"/>
  <c r="F25" i="163"/>
  <c r="E24" i="165"/>
  <c r="E17" i="165"/>
  <c r="E18" i="165"/>
  <c r="E19" i="165" s="1"/>
  <c r="E20" i="165" s="1"/>
  <c r="E21" i="165" s="1"/>
  <c r="E22" i="165" s="1"/>
  <c r="E23" i="165" s="1"/>
  <c r="J29" i="167"/>
  <c r="J22" i="167"/>
  <c r="J23" i="167"/>
  <c r="J24" i="167" s="1"/>
  <c r="J25" i="167" s="1"/>
  <c r="J26" i="167" s="1"/>
  <c r="J27" i="167" s="1"/>
  <c r="J28" i="167" s="1"/>
  <c r="J29" i="174"/>
  <c r="J22" i="174"/>
  <c r="F18" i="183"/>
  <c r="F25" i="183"/>
  <c r="I28" i="146"/>
  <c r="J29" i="150"/>
  <c r="J22" i="150"/>
  <c r="J23" i="166"/>
  <c r="J24" i="166" s="1"/>
  <c r="J25" i="166" s="1"/>
  <c r="J26" i="166" s="1"/>
  <c r="J27" i="166" s="1"/>
  <c r="J28" i="166" s="1"/>
  <c r="L31" i="158"/>
  <c r="C31" i="158" s="1"/>
  <c r="L24" i="158"/>
  <c r="L25" i="158"/>
  <c r="L26" i="158" s="1"/>
  <c r="L27" i="158" s="1"/>
  <c r="L28" i="158" s="1"/>
  <c r="L29" i="158" s="1"/>
  <c r="L30" i="158" s="1"/>
  <c r="H21" i="159"/>
  <c r="H22" i="159" s="1"/>
  <c r="H23" i="159" s="1"/>
  <c r="H24" i="159" s="1"/>
  <c r="H25" i="159" s="1"/>
  <c r="H26" i="159" s="1"/>
  <c r="H20" i="159"/>
  <c r="H27" i="159"/>
  <c r="F19" i="160"/>
  <c r="F20" i="160" s="1"/>
  <c r="F21" i="160" s="1"/>
  <c r="F22" i="160" s="1"/>
  <c r="F23" i="160" s="1"/>
  <c r="F24" i="160" s="1"/>
  <c r="F25" i="160"/>
  <c r="E24" i="161"/>
  <c r="E18" i="161"/>
  <c r="E19" i="161" s="1"/>
  <c r="E20" i="161" s="1"/>
  <c r="E21" i="161" s="1"/>
  <c r="E22" i="161" s="1"/>
  <c r="E23" i="161" s="1"/>
  <c r="I28" i="168"/>
  <c r="I21" i="168"/>
  <c r="I22" i="168"/>
  <c r="I23" i="168" s="1"/>
  <c r="I24" i="168" s="1"/>
  <c r="I25" i="168" s="1"/>
  <c r="I26" i="168" s="1"/>
  <c r="I27" i="168" s="1"/>
  <c r="I28" i="173"/>
  <c r="I22" i="173"/>
  <c r="I23" i="173" s="1"/>
  <c r="I24" i="173" s="1"/>
  <c r="I25" i="173" s="1"/>
  <c r="I26" i="173" s="1"/>
  <c r="I27" i="173" s="1"/>
  <c r="I21" i="173"/>
  <c r="M46" i="185"/>
  <c r="K23" i="141"/>
  <c r="I22" i="142"/>
  <c r="I23" i="142" s="1"/>
  <c r="I24" i="142" s="1"/>
  <c r="I25" i="142" s="1"/>
  <c r="I26" i="142" s="1"/>
  <c r="I27" i="142" s="1"/>
  <c r="G19" i="146"/>
  <c r="J23" i="147"/>
  <c r="F19" i="147"/>
  <c r="F20" i="147" s="1"/>
  <c r="F21" i="147" s="1"/>
  <c r="F22" i="147" s="1"/>
  <c r="F23" i="147" s="1"/>
  <c r="F24" i="147" s="1"/>
  <c r="E24" i="148"/>
  <c r="J23" i="149"/>
  <c r="J24" i="149" s="1"/>
  <c r="J25" i="149" s="1"/>
  <c r="J26" i="149" s="1"/>
  <c r="J27" i="149" s="1"/>
  <c r="J28" i="149" s="1"/>
  <c r="F19" i="149"/>
  <c r="F20" i="149" s="1"/>
  <c r="F21" i="149" s="1"/>
  <c r="F22" i="149" s="1"/>
  <c r="F23" i="149" s="1"/>
  <c r="F24" i="149" s="1"/>
  <c r="J23" i="150"/>
  <c r="J24" i="150" s="1"/>
  <c r="J25" i="150" s="1"/>
  <c r="J26" i="150" s="1"/>
  <c r="J27" i="150" s="1"/>
  <c r="J28" i="150" s="1"/>
  <c r="E18" i="151"/>
  <c r="E19" i="151" s="1"/>
  <c r="E20" i="151" s="1"/>
  <c r="E21" i="151" s="1"/>
  <c r="E22" i="151" s="1"/>
  <c r="E23" i="151" s="1"/>
  <c r="J22" i="152"/>
  <c r="G20" i="149"/>
  <c r="G21" i="149" s="1"/>
  <c r="G22" i="149" s="1"/>
  <c r="G23" i="149" s="1"/>
  <c r="G24" i="149" s="1"/>
  <c r="G25" i="149" s="1"/>
  <c r="G19" i="149"/>
  <c r="G20" i="150"/>
  <c r="G21" i="150" s="1"/>
  <c r="G22" i="150" s="1"/>
  <c r="G23" i="150" s="1"/>
  <c r="G24" i="150" s="1"/>
  <c r="G25" i="150" s="1"/>
  <c r="G19" i="150"/>
  <c r="I21" i="151"/>
  <c r="I22" i="151"/>
  <c r="I23" i="151" s="1"/>
  <c r="I24" i="151" s="1"/>
  <c r="I25" i="151" s="1"/>
  <c r="I26" i="151" s="1"/>
  <c r="I27" i="151" s="1"/>
  <c r="I28" i="151"/>
  <c r="C14" i="152"/>
  <c r="R7" i="152" s="1"/>
  <c r="I140" i="1" s="1"/>
  <c r="L140" i="1" s="1"/>
  <c r="D16" i="152"/>
  <c r="C16" i="152" s="1"/>
  <c r="G20" i="152"/>
  <c r="G26" i="152"/>
  <c r="H20" i="153"/>
  <c r="H21" i="153"/>
  <c r="H22" i="153" s="1"/>
  <c r="H23" i="153" s="1"/>
  <c r="H24" i="153" s="1"/>
  <c r="H25" i="153" s="1"/>
  <c r="H26" i="153" s="1"/>
  <c r="E18" i="156"/>
  <c r="E19" i="156" s="1"/>
  <c r="E20" i="156" s="1"/>
  <c r="E21" i="156" s="1"/>
  <c r="E22" i="156" s="1"/>
  <c r="E23" i="156" s="1"/>
  <c r="F18" i="160"/>
  <c r="F18" i="165"/>
  <c r="M32" i="170"/>
  <c r="M25" i="170"/>
  <c r="M26" i="170"/>
  <c r="M27" i="170" s="1"/>
  <c r="M28" i="170" s="1"/>
  <c r="M29" i="170" s="1"/>
  <c r="M30" i="170" s="1"/>
  <c r="M31" i="170" s="1"/>
  <c r="J23" i="180"/>
  <c r="J24" i="180" s="1"/>
  <c r="J22" i="180"/>
  <c r="J29" i="180"/>
  <c r="F18" i="180"/>
  <c r="F25" i="180"/>
  <c r="F19" i="180"/>
  <c r="F20" i="180" s="1"/>
  <c r="F21" i="180" s="1"/>
  <c r="F22" i="180" s="1"/>
  <c r="F23" i="180" s="1"/>
  <c r="F24" i="180" s="1"/>
  <c r="H20" i="156"/>
  <c r="H27" i="156"/>
  <c r="E24" i="160"/>
  <c r="E18" i="160"/>
  <c r="E19" i="160" s="1"/>
  <c r="E20" i="160" s="1"/>
  <c r="E21" i="160" s="1"/>
  <c r="E22" i="160" s="1"/>
  <c r="E23" i="160" s="1"/>
  <c r="F25" i="162"/>
  <c r="F18" i="162"/>
  <c r="E18" i="179"/>
  <c r="E19" i="179" s="1"/>
  <c r="E20" i="179" s="1"/>
  <c r="E21" i="179" s="1"/>
  <c r="E22" i="179" s="1"/>
  <c r="E23" i="179" s="1"/>
  <c r="E17" i="179"/>
  <c r="J22" i="183"/>
  <c r="J23" i="183"/>
  <c r="J24" i="183" s="1"/>
  <c r="J25" i="183" s="1"/>
  <c r="J26" i="183" s="1"/>
  <c r="J27" i="183" s="1"/>
  <c r="J28" i="183" s="1"/>
  <c r="J29" i="183"/>
  <c r="I28" i="142"/>
  <c r="F18" i="144"/>
  <c r="K23" i="144"/>
  <c r="D23" i="144"/>
  <c r="C14" i="146"/>
  <c r="R7" i="146" s="1"/>
  <c r="D23" i="146"/>
  <c r="L31" i="151"/>
  <c r="L24" i="151"/>
  <c r="F18" i="152"/>
  <c r="F19" i="152"/>
  <c r="F20" i="152" s="1"/>
  <c r="F21" i="152" s="1"/>
  <c r="F22" i="152" s="1"/>
  <c r="F23" i="152" s="1"/>
  <c r="F24" i="152" s="1"/>
  <c r="D19" i="159"/>
  <c r="I28" i="161"/>
  <c r="I22" i="161"/>
  <c r="I23" i="161" s="1"/>
  <c r="I24" i="161" s="1"/>
  <c r="I25" i="161" s="1"/>
  <c r="I26" i="161" s="1"/>
  <c r="I27" i="161" s="1"/>
  <c r="I21" i="183"/>
  <c r="I28" i="183"/>
  <c r="J46" i="185"/>
  <c r="D17" i="142"/>
  <c r="F19" i="143"/>
  <c r="F20" i="143" s="1"/>
  <c r="F21" i="143" s="1"/>
  <c r="F22" i="143" s="1"/>
  <c r="F23" i="143" s="1"/>
  <c r="F24" i="143" s="1"/>
  <c r="H21" i="143"/>
  <c r="H22" i="143" s="1"/>
  <c r="H23" i="143" s="1"/>
  <c r="H24" i="143" s="1"/>
  <c r="H25" i="143" s="1"/>
  <c r="K24" i="144"/>
  <c r="K25" i="144" s="1"/>
  <c r="K26" i="144" s="1"/>
  <c r="K27" i="144" s="1"/>
  <c r="K28" i="144" s="1"/>
  <c r="K29" i="144" s="1"/>
  <c r="D17" i="144"/>
  <c r="C17" i="144" s="1"/>
  <c r="I22" i="146"/>
  <c r="I23" i="146" s="1"/>
  <c r="I24" i="146" s="1"/>
  <c r="I25" i="146" s="1"/>
  <c r="I26" i="146" s="1"/>
  <c r="I27" i="146" s="1"/>
  <c r="J22" i="147"/>
  <c r="L25" i="148"/>
  <c r="L26" i="148" s="1"/>
  <c r="L27" i="148" s="1"/>
  <c r="L28" i="148" s="1"/>
  <c r="L29" i="148" s="1"/>
  <c r="L30" i="148" s="1"/>
  <c r="G26" i="148"/>
  <c r="G19" i="148"/>
  <c r="J22" i="149"/>
  <c r="H27" i="150"/>
  <c r="H20" i="150"/>
  <c r="G20" i="151"/>
  <c r="G21" i="151" s="1"/>
  <c r="G22" i="151" s="1"/>
  <c r="G23" i="151" s="1"/>
  <c r="G24" i="151" s="1"/>
  <c r="G25" i="151" s="1"/>
  <c r="H27" i="152"/>
  <c r="H20" i="152"/>
  <c r="H21" i="152"/>
  <c r="H22" i="152" s="1"/>
  <c r="H23" i="152" s="1"/>
  <c r="H24" i="152" s="1"/>
  <c r="H25" i="152" s="1"/>
  <c r="H26" i="152" s="1"/>
  <c r="E24" i="156"/>
  <c r="H21" i="156"/>
  <c r="H22" i="156" s="1"/>
  <c r="H23" i="156" s="1"/>
  <c r="H24" i="156" s="1"/>
  <c r="H25" i="156" s="1"/>
  <c r="H26" i="156" s="1"/>
  <c r="K30" i="156"/>
  <c r="E17" i="160"/>
  <c r="C17" i="160" s="1"/>
  <c r="E17" i="161"/>
  <c r="F19" i="162"/>
  <c r="F20" i="162" s="1"/>
  <c r="F21" i="162" s="1"/>
  <c r="F22" i="162" s="1"/>
  <c r="F23" i="162" s="1"/>
  <c r="F24" i="162" s="1"/>
  <c r="J22" i="169"/>
  <c r="J29" i="169"/>
  <c r="J23" i="169"/>
  <c r="J24" i="169" s="1"/>
  <c r="J25" i="169" s="1"/>
  <c r="J26" i="169" s="1"/>
  <c r="J27" i="169" s="1"/>
  <c r="J28" i="169" s="1"/>
  <c r="G26" i="170"/>
  <c r="G20" i="170"/>
  <c r="G21" i="170" s="1"/>
  <c r="G22" i="170" s="1"/>
  <c r="G23" i="170" s="1"/>
  <c r="G24" i="170" s="1"/>
  <c r="G25" i="170" s="1"/>
  <c r="E24" i="179"/>
  <c r="H21" i="179"/>
  <c r="H22" i="179" s="1"/>
  <c r="H23" i="179" s="1"/>
  <c r="H24" i="179" s="1"/>
  <c r="H25" i="179" s="1"/>
  <c r="H26" i="179" s="1"/>
  <c r="M26" i="180"/>
  <c r="M27" i="180" s="1"/>
  <c r="M28" i="180" s="1"/>
  <c r="M29" i="180" s="1"/>
  <c r="M30" i="180" s="1"/>
  <c r="M31" i="180" s="1"/>
  <c r="M32" i="180"/>
  <c r="C32" i="180" s="1"/>
  <c r="I22" i="180"/>
  <c r="I23" i="180" s="1"/>
  <c r="I24" i="180" s="1"/>
  <c r="I25" i="180" s="1"/>
  <c r="I26" i="180" s="1"/>
  <c r="I27" i="180" s="1"/>
  <c r="I28" i="180"/>
  <c r="C14" i="180"/>
  <c r="D17" i="180"/>
  <c r="D23" i="180"/>
  <c r="C14" i="148"/>
  <c r="R7" i="148" s="1"/>
  <c r="I127" i="1" s="1"/>
  <c r="X127" i="1" s="1"/>
  <c r="I28" i="158"/>
  <c r="I21" i="158"/>
  <c r="M32" i="158"/>
  <c r="C32" i="158" s="1"/>
  <c r="M25" i="158"/>
  <c r="I28" i="159"/>
  <c r="I21" i="159"/>
  <c r="I22" i="159"/>
  <c r="I23" i="159" s="1"/>
  <c r="I24" i="159" s="1"/>
  <c r="I25" i="159" s="1"/>
  <c r="I26" i="159" s="1"/>
  <c r="I27" i="159" s="1"/>
  <c r="M32" i="159"/>
  <c r="M25" i="159"/>
  <c r="M26" i="159"/>
  <c r="M27" i="159" s="1"/>
  <c r="M28" i="159" s="1"/>
  <c r="M29" i="159" s="1"/>
  <c r="M30" i="159" s="1"/>
  <c r="M31" i="159" s="1"/>
  <c r="F25" i="161"/>
  <c r="F18" i="161"/>
  <c r="F19" i="161"/>
  <c r="F20" i="161" s="1"/>
  <c r="F21" i="161" s="1"/>
  <c r="F22" i="161" s="1"/>
  <c r="F23" i="161" s="1"/>
  <c r="F24" i="161" s="1"/>
  <c r="J22" i="161"/>
  <c r="J29" i="161"/>
  <c r="J23" i="161"/>
  <c r="J24" i="161" s="1"/>
  <c r="J25" i="161" s="1"/>
  <c r="J26" i="161" s="1"/>
  <c r="J27" i="161" s="1"/>
  <c r="J28" i="161" s="1"/>
  <c r="M25" i="161"/>
  <c r="M26" i="161"/>
  <c r="M27" i="161" s="1"/>
  <c r="M28" i="161" s="1"/>
  <c r="M29" i="161" s="1"/>
  <c r="M30" i="161" s="1"/>
  <c r="M31" i="161" s="1"/>
  <c r="H20" i="163"/>
  <c r="H21" i="163"/>
  <c r="H22" i="163" s="1"/>
  <c r="H23" i="163" s="1"/>
  <c r="H24" i="163" s="1"/>
  <c r="H25" i="163" s="1"/>
  <c r="H26" i="163" s="1"/>
  <c r="F25" i="164"/>
  <c r="F19" i="164"/>
  <c r="F20" i="164" s="1"/>
  <c r="F21" i="164" s="1"/>
  <c r="F22" i="164" s="1"/>
  <c r="F23" i="164" s="1"/>
  <c r="F24" i="164" s="1"/>
  <c r="J29" i="164"/>
  <c r="J22" i="164"/>
  <c r="M25" i="168"/>
  <c r="M26" i="168"/>
  <c r="M27" i="168" s="1"/>
  <c r="M28" i="168" s="1"/>
  <c r="M29" i="168" s="1"/>
  <c r="M30" i="168" s="1"/>
  <c r="M31" i="168" s="1"/>
  <c r="H21" i="169"/>
  <c r="D17" i="171"/>
  <c r="D18" i="171" s="1"/>
  <c r="D19" i="171" s="1"/>
  <c r="D20" i="171" s="1"/>
  <c r="D21" i="171" s="1"/>
  <c r="D22" i="171" s="1"/>
  <c r="D23" i="171"/>
  <c r="D16" i="171"/>
  <c r="C16" i="171" s="1"/>
  <c r="M32" i="172"/>
  <c r="C32" i="172" s="1"/>
  <c r="D16" i="173"/>
  <c r="C16" i="173" s="1"/>
  <c r="G20" i="174"/>
  <c r="G21" i="174" s="1"/>
  <c r="G22" i="174" s="1"/>
  <c r="G23" i="174" s="1"/>
  <c r="G24" i="174" s="1"/>
  <c r="G25" i="174" s="1"/>
  <c r="G26" i="174"/>
  <c r="E18" i="180"/>
  <c r="E19" i="180" s="1"/>
  <c r="E20" i="180" s="1"/>
  <c r="E21" i="180" s="1"/>
  <c r="E22" i="180" s="1"/>
  <c r="E23" i="180" s="1"/>
  <c r="E17" i="180"/>
  <c r="E24" i="180"/>
  <c r="M32" i="156"/>
  <c r="C32" i="156" s="1"/>
  <c r="M25" i="156"/>
  <c r="M26" i="156"/>
  <c r="M27" i="156" s="1"/>
  <c r="M28" i="156" s="1"/>
  <c r="M29" i="156" s="1"/>
  <c r="M30" i="156" s="1"/>
  <c r="M31" i="156" s="1"/>
  <c r="C31" i="156" s="1"/>
  <c r="K30" i="157"/>
  <c r="K23" i="157"/>
  <c r="K24" i="157"/>
  <c r="K25" i="157" s="1"/>
  <c r="K26" i="157" s="1"/>
  <c r="K27" i="157" s="1"/>
  <c r="K28" i="157" s="1"/>
  <c r="K29" i="157" s="1"/>
  <c r="F18" i="158"/>
  <c r="F25" i="158"/>
  <c r="F19" i="158"/>
  <c r="F20" i="158" s="1"/>
  <c r="F21" i="158" s="1"/>
  <c r="F22" i="158" s="1"/>
  <c r="F23" i="158" s="1"/>
  <c r="H20" i="160"/>
  <c r="H21" i="160"/>
  <c r="H22" i="160" s="1"/>
  <c r="H23" i="160" s="1"/>
  <c r="H24" i="160" s="1"/>
  <c r="H25" i="160" s="1"/>
  <c r="H26" i="160" s="1"/>
  <c r="I28" i="162"/>
  <c r="I22" i="162"/>
  <c r="I23" i="162" s="1"/>
  <c r="I24" i="162" s="1"/>
  <c r="I25" i="162" s="1"/>
  <c r="I26" i="162" s="1"/>
  <c r="I27" i="162" s="1"/>
  <c r="I21" i="162"/>
  <c r="M32" i="162"/>
  <c r="M26" i="162"/>
  <c r="M27" i="162" s="1"/>
  <c r="M28" i="162" s="1"/>
  <c r="M29" i="162" s="1"/>
  <c r="M30" i="162" s="1"/>
  <c r="M31" i="162" s="1"/>
  <c r="E24" i="163"/>
  <c r="E18" i="163"/>
  <c r="E19" i="163" s="1"/>
  <c r="E20" i="163" s="1"/>
  <c r="E21" i="163" s="1"/>
  <c r="E22" i="163" s="1"/>
  <c r="E23" i="163" s="1"/>
  <c r="H20" i="165"/>
  <c r="H21" i="165"/>
  <c r="H22" i="165" s="1"/>
  <c r="H23" i="165" s="1"/>
  <c r="H24" i="165" s="1"/>
  <c r="I28" i="166"/>
  <c r="I21" i="166"/>
  <c r="I22" i="166"/>
  <c r="I23" i="166" s="1"/>
  <c r="I24" i="166" s="1"/>
  <c r="I25" i="166" s="1"/>
  <c r="I26" i="166" s="1"/>
  <c r="I27" i="166" s="1"/>
  <c r="E24" i="171"/>
  <c r="E18" i="171"/>
  <c r="E19" i="171" s="1"/>
  <c r="E20" i="171" s="1"/>
  <c r="E21" i="171" s="1"/>
  <c r="E22" i="171" s="1"/>
  <c r="E23" i="171" s="1"/>
  <c r="E17" i="171"/>
  <c r="D16" i="156"/>
  <c r="C16" i="156" s="1"/>
  <c r="K30" i="167"/>
  <c r="L31" i="168"/>
  <c r="L24" i="170"/>
  <c r="L24" i="173"/>
  <c r="K24" i="167"/>
  <c r="K25" i="167" s="1"/>
  <c r="K26" i="167" s="1"/>
  <c r="K27" i="167" s="1"/>
  <c r="K28" i="167" s="1"/>
  <c r="K29" i="167" s="1"/>
  <c r="D17" i="169"/>
  <c r="L31" i="179"/>
  <c r="X159" i="1"/>
  <c r="X71" i="1"/>
  <c r="I12" i="102"/>
  <c r="J118" i="138"/>
  <c r="I12" i="1"/>
  <c r="Q12" i="1" s="1"/>
  <c r="X218" i="1"/>
  <c r="X40" i="1"/>
  <c r="Q24" i="1"/>
  <c r="Q95" i="1"/>
  <c r="Z130" i="138"/>
  <c r="R130" i="138"/>
  <c r="X33" i="1"/>
  <c r="Q202" i="1"/>
  <c r="X202" i="1"/>
  <c r="N65" i="1"/>
  <c r="X22" i="1"/>
  <c r="X45" i="1"/>
  <c r="X35" i="1"/>
  <c r="X37" i="1"/>
  <c r="X27" i="1"/>
  <c r="AC327" i="1"/>
  <c r="Q111" i="1"/>
  <c r="Q218" i="1"/>
  <c r="L218" i="1"/>
  <c r="Q84" i="1"/>
  <c r="C22" i="189"/>
  <c r="C46" i="189" s="1"/>
  <c r="D46" i="189"/>
  <c r="B48" i="189" s="1"/>
  <c r="X36" i="150"/>
  <c r="C14" i="150"/>
  <c r="R7" i="150" s="1"/>
  <c r="X37" i="150"/>
  <c r="X37" i="149"/>
  <c r="C37" i="149" s="1"/>
  <c r="X36" i="149"/>
  <c r="C14" i="149"/>
  <c r="R7" i="149" s="1"/>
  <c r="C37" i="151"/>
  <c r="C14" i="151"/>
  <c r="R7" i="151" s="1"/>
  <c r="C46" i="187"/>
  <c r="D46" i="187"/>
  <c r="B48" i="187" s="1"/>
  <c r="S35" i="166"/>
  <c r="S36" i="166" s="1"/>
  <c r="S37" i="166" s="1"/>
  <c r="C37" i="166" s="1"/>
  <c r="O30" i="166"/>
  <c r="O31" i="166" s="1"/>
  <c r="O32" i="166" s="1"/>
  <c r="O33" i="166" s="1"/>
  <c r="Q34" i="166"/>
  <c r="Q46" i="166" s="1"/>
  <c r="N29" i="166"/>
  <c r="N30" i="166" s="1"/>
  <c r="N31" i="166" s="1"/>
  <c r="N32" i="166" s="1"/>
  <c r="P31" i="166"/>
  <c r="P32" i="166" s="1"/>
  <c r="P33" i="166" s="1"/>
  <c r="P34" i="166" s="1"/>
  <c r="R34" i="166"/>
  <c r="R35" i="166" s="1"/>
  <c r="I22" i="156"/>
  <c r="I23" i="156" s="1"/>
  <c r="I24" i="156" s="1"/>
  <c r="I25" i="156" s="1"/>
  <c r="I26" i="156" s="1"/>
  <c r="I27" i="156" s="1"/>
  <c r="I21" i="156"/>
  <c r="G19" i="162"/>
  <c r="G26" i="162"/>
  <c r="E24" i="166"/>
  <c r="E18" i="166"/>
  <c r="F19" i="167"/>
  <c r="F20" i="167" s="1"/>
  <c r="F21" i="167" s="1"/>
  <c r="F22" i="167" s="1"/>
  <c r="F23" i="167" s="1"/>
  <c r="F24" i="167" s="1"/>
  <c r="F25" i="167"/>
  <c r="I28" i="167"/>
  <c r="I22" i="167"/>
  <c r="I23" i="167" s="1"/>
  <c r="I24" i="167" s="1"/>
  <c r="I25" i="167" s="1"/>
  <c r="I26" i="167" s="1"/>
  <c r="I27" i="167" s="1"/>
  <c r="L31" i="172"/>
  <c r="L25" i="172"/>
  <c r="L26" i="172" s="1"/>
  <c r="L27" i="172" s="1"/>
  <c r="L28" i="172" s="1"/>
  <c r="L29" i="172" s="1"/>
  <c r="L30" i="172" s="1"/>
  <c r="M25" i="179"/>
  <c r="M32" i="179"/>
  <c r="L24" i="184"/>
  <c r="L25" i="184"/>
  <c r="L26" i="184" s="1"/>
  <c r="L27" i="184" s="1"/>
  <c r="L28" i="184" s="1"/>
  <c r="L29" i="184" s="1"/>
  <c r="L30" i="184" s="1"/>
  <c r="L31" i="184"/>
  <c r="H20" i="184"/>
  <c r="H27" i="184"/>
  <c r="L25" i="160"/>
  <c r="L26" i="160" s="1"/>
  <c r="L27" i="160" s="1"/>
  <c r="L28" i="160" s="1"/>
  <c r="L29" i="160" s="1"/>
  <c r="L30" i="160" s="1"/>
  <c r="D23" i="162"/>
  <c r="D17" i="162"/>
  <c r="F25" i="170"/>
  <c r="F19" i="170"/>
  <c r="F20" i="170" s="1"/>
  <c r="F21" i="170" s="1"/>
  <c r="F22" i="170" s="1"/>
  <c r="F23" i="170" s="1"/>
  <c r="F24" i="170" s="1"/>
  <c r="L24" i="172"/>
  <c r="G26" i="172"/>
  <c r="G19" i="172"/>
  <c r="J22" i="172"/>
  <c r="J29" i="172"/>
  <c r="J23" i="172"/>
  <c r="J24" i="172" s="1"/>
  <c r="J25" i="172" s="1"/>
  <c r="J26" i="172" s="1"/>
  <c r="J27" i="172" s="1"/>
  <c r="J28" i="172" s="1"/>
  <c r="M26" i="173"/>
  <c r="M27" i="173" s="1"/>
  <c r="M28" i="173" s="1"/>
  <c r="M29" i="173" s="1"/>
  <c r="M30" i="173" s="1"/>
  <c r="M31" i="173" s="1"/>
  <c r="M32" i="173"/>
  <c r="M25" i="173"/>
  <c r="M26" i="179"/>
  <c r="M27" i="179" s="1"/>
  <c r="M28" i="179" s="1"/>
  <c r="M29" i="179" s="1"/>
  <c r="M30" i="179" s="1"/>
  <c r="M31" i="179" s="1"/>
  <c r="J22" i="179"/>
  <c r="J29" i="179"/>
  <c r="E18" i="184"/>
  <c r="E19" i="184" s="1"/>
  <c r="E20" i="184" s="1"/>
  <c r="E21" i="184" s="1"/>
  <c r="E22" i="184" s="1"/>
  <c r="E23" i="184" s="1"/>
  <c r="E17" i="184"/>
  <c r="F19" i="156"/>
  <c r="F20" i="156" s="1"/>
  <c r="F21" i="156" s="1"/>
  <c r="F22" i="156" s="1"/>
  <c r="F23" i="156" s="1"/>
  <c r="F24" i="156" s="1"/>
  <c r="G20" i="156"/>
  <c r="G21" i="156" s="1"/>
  <c r="G22" i="156" s="1"/>
  <c r="G23" i="156" s="1"/>
  <c r="G24" i="156" s="1"/>
  <c r="G25" i="156" s="1"/>
  <c r="G19" i="156"/>
  <c r="H20" i="161"/>
  <c r="H21" i="161"/>
  <c r="H22" i="161" s="1"/>
  <c r="H23" i="161" s="1"/>
  <c r="H24" i="161" s="1"/>
  <c r="H25" i="161" s="1"/>
  <c r="H26" i="161" s="1"/>
  <c r="L31" i="162"/>
  <c r="L25" i="162"/>
  <c r="L26" i="162" s="1"/>
  <c r="L27" i="162" s="1"/>
  <c r="L28" i="162" s="1"/>
  <c r="L29" i="162" s="1"/>
  <c r="L30" i="162" s="1"/>
  <c r="L24" i="162"/>
  <c r="H20" i="171"/>
  <c r="H27" i="171"/>
  <c r="H21" i="171"/>
  <c r="H22" i="171" s="1"/>
  <c r="H23" i="171" s="1"/>
  <c r="H24" i="171" s="1"/>
  <c r="H25" i="171" s="1"/>
  <c r="H26" i="171" s="1"/>
  <c r="J22" i="173"/>
  <c r="J23" i="173"/>
  <c r="J24" i="173" s="1"/>
  <c r="J25" i="173" s="1"/>
  <c r="J26" i="173" s="1"/>
  <c r="J27" i="173" s="1"/>
  <c r="J28" i="173" s="1"/>
  <c r="D23" i="157"/>
  <c r="H21" i="158"/>
  <c r="H22" i="158" s="1"/>
  <c r="H23" i="158" s="1"/>
  <c r="H24" i="158" s="1"/>
  <c r="H25" i="158" s="1"/>
  <c r="H26" i="158" s="1"/>
  <c r="H20" i="158"/>
  <c r="L24" i="159"/>
  <c r="L31" i="159"/>
  <c r="D23" i="163"/>
  <c r="D16" i="163"/>
  <c r="C16" i="163" s="1"/>
  <c r="D17" i="163"/>
  <c r="C17" i="163" s="1"/>
  <c r="F25" i="168"/>
  <c r="F18" i="168"/>
  <c r="E24" i="173"/>
  <c r="E18" i="173"/>
  <c r="E19" i="173" s="1"/>
  <c r="E20" i="173" s="1"/>
  <c r="E21" i="173" s="1"/>
  <c r="E22" i="173" s="1"/>
  <c r="E23" i="173" s="1"/>
  <c r="H21" i="184"/>
  <c r="H22" i="184" s="1"/>
  <c r="H23" i="184" s="1"/>
  <c r="H24" i="184" s="1"/>
  <c r="H25" i="184" s="1"/>
  <c r="H26" i="184" s="1"/>
  <c r="H27" i="162"/>
  <c r="K24" i="168"/>
  <c r="K25" i="168" s="1"/>
  <c r="K26" i="168" s="1"/>
  <c r="K27" i="168" s="1"/>
  <c r="K28" i="168" s="1"/>
  <c r="K29" i="168" s="1"/>
  <c r="D17" i="170"/>
  <c r="D18" i="170" s="1"/>
  <c r="D19" i="170" s="1"/>
  <c r="D20" i="170" s="1"/>
  <c r="D21" i="170" s="1"/>
  <c r="L25" i="170"/>
  <c r="L26" i="170" s="1"/>
  <c r="L27" i="170" s="1"/>
  <c r="L28" i="170" s="1"/>
  <c r="D23" i="173"/>
  <c r="I22" i="174"/>
  <c r="I23" i="174" s="1"/>
  <c r="I24" i="174" s="1"/>
  <c r="I25" i="174" s="1"/>
  <c r="I26" i="174" s="1"/>
  <c r="I27" i="174" s="1"/>
  <c r="K24" i="179"/>
  <c r="K25" i="179" s="1"/>
  <c r="K26" i="179" s="1"/>
  <c r="K27" i="179" s="1"/>
  <c r="K28" i="179" s="1"/>
  <c r="K29" i="179" s="1"/>
  <c r="H27" i="183"/>
  <c r="K24" i="183"/>
  <c r="K25" i="183" s="1"/>
  <c r="K26" i="183" s="1"/>
  <c r="K27" i="183" s="1"/>
  <c r="K28" i="183" s="1"/>
  <c r="K29" i="183" s="1"/>
  <c r="G20" i="183"/>
  <c r="G21" i="183" s="1"/>
  <c r="G22" i="183" s="1"/>
  <c r="G23" i="183" s="1"/>
  <c r="G24" i="183" s="1"/>
  <c r="G25" i="183" s="1"/>
  <c r="G20" i="184"/>
  <c r="G21" i="184" s="1"/>
  <c r="G22" i="184" s="1"/>
  <c r="G23" i="184" s="1"/>
  <c r="G24" i="184" s="1"/>
  <c r="G25" i="184" s="1"/>
  <c r="C31" i="185"/>
  <c r="H27" i="163"/>
  <c r="D23" i="170"/>
  <c r="H20" i="179"/>
  <c r="E46" i="185"/>
  <c r="N51" i="185" s="1"/>
  <c r="K23" i="168"/>
  <c r="L25" i="173"/>
  <c r="L26" i="173" s="1"/>
  <c r="L27" i="173" s="1"/>
  <c r="L28" i="173" s="1"/>
  <c r="L29" i="173" s="1"/>
  <c r="L30" i="173" s="1"/>
  <c r="M25" i="174"/>
  <c r="K23" i="179"/>
  <c r="L31" i="183"/>
  <c r="C28" i="185"/>
  <c r="H46" i="185"/>
  <c r="M29" i="157"/>
  <c r="M30" i="157" s="1"/>
  <c r="M31" i="157" s="1"/>
  <c r="D16" i="104"/>
  <c r="C16" i="104" s="1"/>
  <c r="C14" i="104"/>
  <c r="R7" i="104" s="1"/>
  <c r="I235" i="1" s="1"/>
  <c r="C17" i="156"/>
  <c r="L25" i="156"/>
  <c r="L26" i="156" s="1"/>
  <c r="L27" i="156" s="1"/>
  <c r="L28" i="156" s="1"/>
  <c r="L29" i="156" s="1"/>
  <c r="L30" i="156" s="1"/>
  <c r="C14" i="156"/>
  <c r="D23" i="131"/>
  <c r="D23" i="156"/>
  <c r="L24" i="156"/>
  <c r="G19" i="104"/>
  <c r="F25" i="156"/>
  <c r="D18" i="156"/>
  <c r="E17" i="159"/>
  <c r="D18" i="160"/>
  <c r="K30" i="161"/>
  <c r="K23" i="161"/>
  <c r="K24" i="161"/>
  <c r="K25" i="161" s="1"/>
  <c r="K26" i="161" s="1"/>
  <c r="K27" i="161" s="1"/>
  <c r="K28" i="161" s="1"/>
  <c r="K29" i="161" s="1"/>
  <c r="D18" i="164"/>
  <c r="D19" i="164" s="1"/>
  <c r="C17" i="164"/>
  <c r="C17" i="157"/>
  <c r="G26" i="160"/>
  <c r="G19" i="160"/>
  <c r="K24" i="160"/>
  <c r="K25" i="160" s="1"/>
  <c r="K26" i="160" s="1"/>
  <c r="K27" i="160" s="1"/>
  <c r="K28" i="160" s="1"/>
  <c r="K29" i="160" s="1"/>
  <c r="K30" i="160"/>
  <c r="K23" i="160"/>
  <c r="L24" i="160"/>
  <c r="H20" i="157"/>
  <c r="L24" i="157"/>
  <c r="C14" i="158"/>
  <c r="D17" i="158"/>
  <c r="D16" i="158"/>
  <c r="G26" i="161"/>
  <c r="C14" i="157"/>
  <c r="L31" i="157"/>
  <c r="D16" i="157"/>
  <c r="H21" i="157"/>
  <c r="H22" i="157" s="1"/>
  <c r="H23" i="157" s="1"/>
  <c r="H24" i="157" s="1"/>
  <c r="H25" i="157" s="1"/>
  <c r="H26" i="157" s="1"/>
  <c r="C14" i="159"/>
  <c r="D23" i="159"/>
  <c r="D16" i="159"/>
  <c r="E17" i="162"/>
  <c r="E24" i="162"/>
  <c r="L24" i="163"/>
  <c r="L25" i="163"/>
  <c r="L26" i="163" s="1"/>
  <c r="L27" i="163" s="1"/>
  <c r="L28" i="163" s="1"/>
  <c r="L29" i="163" s="1"/>
  <c r="L30" i="163" s="1"/>
  <c r="L31" i="163"/>
  <c r="H27" i="160"/>
  <c r="L25" i="161"/>
  <c r="L31" i="161"/>
  <c r="K23" i="163"/>
  <c r="C14" i="165"/>
  <c r="G19" i="165"/>
  <c r="D23" i="165"/>
  <c r="L24" i="165"/>
  <c r="D16" i="167"/>
  <c r="C16" i="167" s="1"/>
  <c r="H21" i="167"/>
  <c r="D17" i="167"/>
  <c r="L25" i="167"/>
  <c r="L26" i="167" s="1"/>
  <c r="L27" i="167" s="1"/>
  <c r="L28" i="167" s="1"/>
  <c r="L29" i="167" s="1"/>
  <c r="L30" i="167" s="1"/>
  <c r="H27" i="167"/>
  <c r="D16" i="168"/>
  <c r="C16" i="168" s="1"/>
  <c r="H21" i="168"/>
  <c r="H22" i="168" s="1"/>
  <c r="H23" i="168" s="1"/>
  <c r="H24" i="168" s="1"/>
  <c r="H25" i="168" s="1"/>
  <c r="H26" i="168" s="1"/>
  <c r="D17" i="168"/>
  <c r="L25" i="168"/>
  <c r="L26" i="168" s="1"/>
  <c r="L27" i="168" s="1"/>
  <c r="L28" i="168" s="1"/>
  <c r="L29" i="168" s="1"/>
  <c r="L30" i="168" s="1"/>
  <c r="C14" i="170"/>
  <c r="G19" i="170"/>
  <c r="H20" i="170"/>
  <c r="K23" i="170"/>
  <c r="H27" i="170"/>
  <c r="L31" i="171"/>
  <c r="K23" i="171"/>
  <c r="I22" i="172"/>
  <c r="I23" i="172" s="1"/>
  <c r="I24" i="172" s="1"/>
  <c r="I25" i="172" s="1"/>
  <c r="I26" i="172" s="1"/>
  <c r="I27" i="172" s="1"/>
  <c r="E17" i="172"/>
  <c r="E18" i="172"/>
  <c r="E19" i="172" s="1"/>
  <c r="E20" i="172" s="1"/>
  <c r="E21" i="172" s="1"/>
  <c r="E22" i="172" s="1"/>
  <c r="E23" i="172" s="1"/>
  <c r="C14" i="172"/>
  <c r="D17" i="172"/>
  <c r="D16" i="172"/>
  <c r="J29" i="173"/>
  <c r="D23" i="164"/>
  <c r="C14" i="164"/>
  <c r="I236" i="1" s="1"/>
  <c r="K23" i="165"/>
  <c r="K30" i="165"/>
  <c r="D23" i="166"/>
  <c r="C14" i="166"/>
  <c r="H20" i="168"/>
  <c r="L25" i="171"/>
  <c r="G26" i="173"/>
  <c r="G19" i="173"/>
  <c r="C14" i="160"/>
  <c r="D17" i="161"/>
  <c r="C14" i="163"/>
  <c r="G19" i="163"/>
  <c r="K30" i="163"/>
  <c r="D17" i="165"/>
  <c r="L25" i="165"/>
  <c r="L26" i="165" s="1"/>
  <c r="L27" i="165" s="1"/>
  <c r="L28" i="165" s="1"/>
  <c r="L29" i="165" s="1"/>
  <c r="L30" i="165" s="1"/>
  <c r="D23" i="167"/>
  <c r="L24" i="167"/>
  <c r="D23" i="168"/>
  <c r="C14" i="171"/>
  <c r="G19" i="171"/>
  <c r="K30" i="171"/>
  <c r="C17" i="173"/>
  <c r="D18" i="173"/>
  <c r="D16" i="162"/>
  <c r="C16" i="162" s="1"/>
  <c r="I21" i="172"/>
  <c r="K23" i="173"/>
  <c r="H27" i="173"/>
  <c r="M26" i="174"/>
  <c r="M27" i="174" s="1"/>
  <c r="M28" i="174" s="1"/>
  <c r="M29" i="174" s="1"/>
  <c r="M30" i="174" s="1"/>
  <c r="M31" i="174" s="1"/>
  <c r="E18" i="174"/>
  <c r="E19" i="174" s="1"/>
  <c r="E20" i="174" s="1"/>
  <c r="E21" i="174" s="1"/>
  <c r="E22" i="174" s="1"/>
  <c r="E23" i="174" s="1"/>
  <c r="J23" i="174"/>
  <c r="J24" i="174" s="1"/>
  <c r="J25" i="174" s="1"/>
  <c r="J26" i="174" s="1"/>
  <c r="J27" i="174" s="1"/>
  <c r="J28" i="174" s="1"/>
  <c r="J23" i="179"/>
  <c r="J24" i="179" s="1"/>
  <c r="J25" i="179" s="1"/>
  <c r="J26" i="179" s="1"/>
  <c r="J27" i="179" s="1"/>
  <c r="J28" i="179" s="1"/>
  <c r="C14" i="179"/>
  <c r="G19" i="179"/>
  <c r="D23" i="179"/>
  <c r="L24" i="179"/>
  <c r="K30" i="183"/>
  <c r="G19" i="183"/>
  <c r="M26" i="184"/>
  <c r="K24" i="184"/>
  <c r="K25" i="184" s="1"/>
  <c r="K26" i="184" s="1"/>
  <c r="K27" i="184" s="1"/>
  <c r="K28" i="184" s="1"/>
  <c r="K29" i="184" s="1"/>
  <c r="D23" i="184"/>
  <c r="G19" i="184"/>
  <c r="C24" i="185"/>
  <c r="C27" i="185"/>
  <c r="C26" i="185"/>
  <c r="C29" i="185"/>
  <c r="D22" i="186"/>
  <c r="D16" i="183"/>
  <c r="C16" i="183" s="1"/>
  <c r="C17" i="185"/>
  <c r="C14" i="173"/>
  <c r="K30" i="173"/>
  <c r="K24" i="174"/>
  <c r="K25" i="174" s="1"/>
  <c r="K26" i="174" s="1"/>
  <c r="K27" i="174" s="1"/>
  <c r="K28" i="174" s="1"/>
  <c r="K29" i="174" s="1"/>
  <c r="I21" i="174"/>
  <c r="C14" i="174"/>
  <c r="R7" i="174" s="1"/>
  <c r="F19" i="179"/>
  <c r="F20" i="179" s="1"/>
  <c r="F21" i="179" s="1"/>
  <c r="F22" i="179" s="1"/>
  <c r="F23" i="179" s="1"/>
  <c r="F24" i="179" s="1"/>
  <c r="F25" i="179"/>
  <c r="D17" i="179"/>
  <c r="M25" i="183"/>
  <c r="E24" i="183"/>
  <c r="K30" i="184"/>
  <c r="I28" i="184"/>
  <c r="L46" i="185"/>
  <c r="G46" i="185"/>
  <c r="K46" i="185"/>
  <c r="C25" i="185"/>
  <c r="C14" i="184"/>
  <c r="C23" i="185"/>
  <c r="C30" i="185"/>
  <c r="M28" i="110"/>
  <c r="M29" i="110" s="1"/>
  <c r="M30" i="110" s="1"/>
  <c r="M31" i="110" s="1"/>
  <c r="C14" i="19"/>
  <c r="R7" i="19" s="1"/>
  <c r="Q36" i="19"/>
  <c r="Q31" i="19"/>
  <c r="Q35" i="19"/>
  <c r="Q32" i="19"/>
  <c r="Q33" i="19"/>
  <c r="Q34" i="19"/>
  <c r="Q36" i="6"/>
  <c r="Q31" i="6"/>
  <c r="Q35" i="6"/>
  <c r="Q32" i="6"/>
  <c r="Q33" i="6"/>
  <c r="Q34" i="6"/>
  <c r="C14" i="115"/>
  <c r="F20" i="181"/>
  <c r="F21" i="181" s="1"/>
  <c r="F22" i="181" s="1"/>
  <c r="F23" i="181" s="1"/>
  <c r="F24" i="181" s="1"/>
  <c r="D23" i="111"/>
  <c r="D23" i="118"/>
  <c r="D23" i="124"/>
  <c r="K27" i="127"/>
  <c r="K28" i="127" s="1"/>
  <c r="K29" i="127" s="1"/>
  <c r="C14" i="110"/>
  <c r="H23" i="181"/>
  <c r="H24" i="181" s="1"/>
  <c r="H25" i="181" s="1"/>
  <c r="H26" i="181" s="1"/>
  <c r="D23" i="126"/>
  <c r="D23" i="127"/>
  <c r="I28" i="182"/>
  <c r="D17" i="181"/>
  <c r="D23" i="182"/>
  <c r="D16" i="181"/>
  <c r="D17" i="182"/>
  <c r="R209" i="138"/>
  <c r="Z209" i="138"/>
  <c r="R42" i="138"/>
  <c r="Z42" i="138"/>
  <c r="F20" i="22"/>
  <c r="F21" i="22" s="1"/>
  <c r="F22" i="22" s="1"/>
  <c r="F23" i="22" s="1"/>
  <c r="H25" i="122"/>
  <c r="H26" i="122" s="1"/>
  <c r="J25" i="120"/>
  <c r="J26" i="120" s="1"/>
  <c r="H25" i="23"/>
  <c r="H26" i="23" s="1"/>
  <c r="F21" i="23"/>
  <c r="F22" i="23" s="1"/>
  <c r="F23" i="23" s="1"/>
  <c r="E20" i="4"/>
  <c r="E21" i="4" s="1"/>
  <c r="E22" i="4" s="1"/>
  <c r="E23" i="4" s="1"/>
  <c r="I27" i="21"/>
  <c r="S34" i="21"/>
  <c r="I24" i="23"/>
  <c r="I25" i="23" s="1"/>
  <c r="I26" i="23" s="1"/>
  <c r="I27" i="23" s="1"/>
  <c r="G24" i="4"/>
  <c r="G25" i="4" s="1"/>
  <c r="J25" i="22"/>
  <c r="J26" i="22" s="1"/>
  <c r="J27" i="22" s="1"/>
  <c r="J28" i="22" s="1"/>
  <c r="G25" i="108"/>
  <c r="P29" i="4"/>
  <c r="G22" i="128"/>
  <c r="G23" i="128" s="1"/>
  <c r="G24" i="128" s="1"/>
  <c r="G25" i="128" s="1"/>
  <c r="I27" i="130"/>
  <c r="J26" i="130"/>
  <c r="J27" i="130" s="1"/>
  <c r="J28" i="130" s="1"/>
  <c r="D17" i="122"/>
  <c r="F18" i="128"/>
  <c r="G20" i="129"/>
  <c r="G21" i="129" s="1"/>
  <c r="G22" i="129" s="1"/>
  <c r="G23" i="129" s="1"/>
  <c r="G24" i="129" s="1"/>
  <c r="G25" i="129" s="1"/>
  <c r="G26" i="129"/>
  <c r="D16" i="129"/>
  <c r="C16" i="129" s="1"/>
  <c r="M28" i="133"/>
  <c r="M29" i="133" s="1"/>
  <c r="M30" i="133" s="1"/>
  <c r="M31" i="133" s="1"/>
  <c r="H21" i="135"/>
  <c r="H22" i="135" s="1"/>
  <c r="H23" i="135" s="1"/>
  <c r="H24" i="135" s="1"/>
  <c r="H25" i="135" s="1"/>
  <c r="H26" i="135" s="1"/>
  <c r="I21" i="133"/>
  <c r="F19" i="133"/>
  <c r="F20" i="133" s="1"/>
  <c r="F21" i="133" s="1"/>
  <c r="F22" i="133" s="1"/>
  <c r="F23" i="133" s="1"/>
  <c r="F24" i="133" s="1"/>
  <c r="H20" i="133"/>
  <c r="D17" i="133"/>
  <c r="I21" i="135"/>
  <c r="F19" i="135"/>
  <c r="F20" i="135" s="1"/>
  <c r="F21" i="135" s="1"/>
  <c r="F22" i="135" s="1"/>
  <c r="F23" i="135" s="1"/>
  <c r="F24" i="135" s="1"/>
  <c r="H20" i="135"/>
  <c r="L27" i="151"/>
  <c r="L28" i="151" s="1"/>
  <c r="L29" i="151" s="1"/>
  <c r="L30" i="151" s="1"/>
  <c r="F18" i="133"/>
  <c r="F18" i="135"/>
  <c r="H25" i="149"/>
  <c r="L24" i="153"/>
  <c r="D16" i="153"/>
  <c r="C16" i="153" s="1"/>
  <c r="D23" i="153"/>
  <c r="M32" i="153"/>
  <c r="C32" i="153" s="1"/>
  <c r="E19" i="177"/>
  <c r="E20" i="177" s="1"/>
  <c r="D17" i="153"/>
  <c r="I23" i="169"/>
  <c r="I24" i="169" s="1"/>
  <c r="I25" i="169" s="1"/>
  <c r="I26" i="169" s="1"/>
  <c r="I27" i="169" s="1"/>
  <c r="K23" i="177"/>
  <c r="G20" i="177"/>
  <c r="E17" i="177"/>
  <c r="I22" i="177"/>
  <c r="I23" i="177" s="1"/>
  <c r="I24" i="177" s="1"/>
  <c r="I25" i="177" s="1"/>
  <c r="I26" i="177" s="1"/>
  <c r="I27" i="177" s="1"/>
  <c r="E24" i="177"/>
  <c r="M26" i="177"/>
  <c r="M27" i="177" s="1"/>
  <c r="M28" i="177" s="1"/>
  <c r="M29" i="177" s="1"/>
  <c r="M30" i="177" s="1"/>
  <c r="M31" i="177" s="1"/>
  <c r="K30" i="180"/>
  <c r="G26" i="180"/>
  <c r="K24" i="180"/>
  <c r="K25" i="180" s="1"/>
  <c r="K26" i="180" s="1"/>
  <c r="K27" i="180" s="1"/>
  <c r="K28" i="180" s="1"/>
  <c r="K29" i="180" s="1"/>
  <c r="J22" i="177"/>
  <c r="G20" i="180"/>
  <c r="G21" i="180" s="1"/>
  <c r="G22" i="180" s="1"/>
  <c r="G23" i="180" s="1"/>
  <c r="G24" i="180" s="1"/>
  <c r="G25" i="180" s="1"/>
  <c r="G19" i="180"/>
  <c r="I21" i="177"/>
  <c r="J23" i="177"/>
  <c r="J24" i="177" s="1"/>
  <c r="J25" i="177" s="1"/>
  <c r="J26" i="177" s="1"/>
  <c r="J27" i="177" s="1"/>
  <c r="J28" i="177" s="1"/>
  <c r="K47" i="1"/>
  <c r="N47" i="1" s="1"/>
  <c r="K49" i="1"/>
  <c r="N49" i="1" s="1"/>
  <c r="K48" i="1"/>
  <c r="N48" i="1" s="1"/>
  <c r="M28" i="119"/>
  <c r="M29" i="119" s="1"/>
  <c r="M30" i="119" s="1"/>
  <c r="M31" i="119" s="1"/>
  <c r="F21" i="132"/>
  <c r="F22" i="132" s="1"/>
  <c r="F23" i="132" s="1"/>
  <c r="F24" i="132" s="1"/>
  <c r="H23" i="132"/>
  <c r="H24" i="132" s="1"/>
  <c r="H25" i="132" s="1"/>
  <c r="H26" i="132" s="1"/>
  <c r="E20" i="132"/>
  <c r="J25" i="136"/>
  <c r="J26" i="136" s="1"/>
  <c r="J27" i="136" s="1"/>
  <c r="J28" i="136" s="1"/>
  <c r="H24" i="136"/>
  <c r="H25" i="136" s="1"/>
  <c r="H26" i="136" s="1"/>
  <c r="D23" i="136"/>
  <c r="I26" i="8"/>
  <c r="G24" i="10"/>
  <c r="G25" i="10" s="1"/>
  <c r="G23" i="16"/>
  <c r="G24" i="16" s="1"/>
  <c r="G25" i="16" s="1"/>
  <c r="K30" i="16"/>
  <c r="K23" i="16"/>
  <c r="K24" i="16"/>
  <c r="K25" i="16" s="1"/>
  <c r="K26" i="16" s="1"/>
  <c r="K27" i="16" s="1"/>
  <c r="K28" i="16" s="1"/>
  <c r="K29" i="16" s="1"/>
  <c r="E24" i="8"/>
  <c r="E17" i="16"/>
  <c r="C17" i="16" s="1"/>
  <c r="F18" i="10"/>
  <c r="M32" i="14"/>
  <c r="M26" i="14"/>
  <c r="M27" i="14" s="1"/>
  <c r="M28" i="14" s="1"/>
  <c r="M29" i="14" s="1"/>
  <c r="M30" i="14" s="1"/>
  <c r="M31" i="14" s="1"/>
  <c r="M25" i="14"/>
  <c r="P35" i="14"/>
  <c r="C35" i="14" s="1"/>
  <c r="P28" i="14"/>
  <c r="C14" i="10"/>
  <c r="D23" i="10"/>
  <c r="D17" i="10"/>
  <c r="D16" i="10"/>
  <c r="C16" i="10" s="1"/>
  <c r="R31" i="10"/>
  <c r="R32" i="10" s="1"/>
  <c r="R33" i="10" s="1"/>
  <c r="R34" i="10" s="1"/>
  <c r="R30" i="10"/>
  <c r="O28" i="16"/>
  <c r="O27" i="16"/>
  <c r="N26" i="10"/>
  <c r="G20" i="8"/>
  <c r="G21" i="8" s="1"/>
  <c r="G26" i="8"/>
  <c r="G19" i="8"/>
  <c r="E18" i="16"/>
  <c r="E19" i="16" s="1"/>
  <c r="E20" i="16" s="1"/>
  <c r="E21" i="16" s="1"/>
  <c r="E22" i="16" s="1"/>
  <c r="E23" i="16" s="1"/>
  <c r="E24" i="16"/>
  <c r="C35" i="25"/>
  <c r="S36" i="25"/>
  <c r="L31" i="8"/>
  <c r="L25" i="8"/>
  <c r="L26" i="8" s="1"/>
  <c r="L27" i="8" s="1"/>
  <c r="L28" i="8" s="1"/>
  <c r="L29" i="8" s="1"/>
  <c r="L30" i="8" s="1"/>
  <c r="L24" i="8"/>
  <c r="J29" i="10"/>
  <c r="J23" i="10"/>
  <c r="D18" i="16"/>
  <c r="H27" i="16"/>
  <c r="H20" i="16"/>
  <c r="H21" i="16"/>
  <c r="H22" i="16" s="1"/>
  <c r="H23" i="16" s="1"/>
  <c r="H24" i="16" s="1"/>
  <c r="H25" i="16" s="1"/>
  <c r="H26" i="16" s="1"/>
  <c r="C14" i="8"/>
  <c r="S36" i="75"/>
  <c r="C36" i="75" s="1"/>
  <c r="R36" i="54"/>
  <c r="C14" i="16"/>
  <c r="X19" i="1"/>
  <c r="Q19" i="1"/>
  <c r="Y329" i="1"/>
  <c r="Y333" i="1" s="1"/>
  <c r="M26" i="164"/>
  <c r="M27" i="164" s="1"/>
  <c r="M28" i="164" s="1"/>
  <c r="M29" i="164" s="1"/>
  <c r="M30" i="164" s="1"/>
  <c r="M31" i="164" s="1"/>
  <c r="M25" i="164"/>
  <c r="F18" i="164"/>
  <c r="I21" i="164"/>
  <c r="I22" i="164"/>
  <c r="I23" i="164" s="1"/>
  <c r="I24" i="164" s="1"/>
  <c r="I25" i="164" s="1"/>
  <c r="I26" i="164" s="1"/>
  <c r="I27" i="164" s="1"/>
  <c r="E18" i="164"/>
  <c r="E19" i="164" s="1"/>
  <c r="E20" i="164" s="1"/>
  <c r="E21" i="164" s="1"/>
  <c r="E22" i="164" s="1"/>
  <c r="E23" i="164" s="1"/>
  <c r="P32" i="164"/>
  <c r="P33" i="164" s="1"/>
  <c r="P34" i="164" s="1"/>
  <c r="O31" i="164"/>
  <c r="O32" i="164" s="1"/>
  <c r="O33" i="164" s="1"/>
  <c r="N30" i="164"/>
  <c r="N31" i="164" s="1"/>
  <c r="N32" i="164" s="1"/>
  <c r="Q32" i="164"/>
  <c r="Q33" i="164" s="1"/>
  <c r="Q34" i="164" s="1"/>
  <c r="D16" i="164"/>
  <c r="C16" i="164" s="1"/>
  <c r="E24" i="164"/>
  <c r="H21" i="164"/>
  <c r="H22" i="164" s="1"/>
  <c r="H23" i="164" s="1"/>
  <c r="H24" i="164" s="1"/>
  <c r="H25" i="164" s="1"/>
  <c r="H26" i="164" s="1"/>
  <c r="L31" i="164"/>
  <c r="L25" i="164"/>
  <c r="L26" i="164" s="1"/>
  <c r="L27" i="164" s="1"/>
  <c r="L28" i="164" s="1"/>
  <c r="L29" i="164" s="1"/>
  <c r="L30" i="164" s="1"/>
  <c r="K23" i="104"/>
  <c r="I22" i="104"/>
  <c r="I23" i="104" s="1"/>
  <c r="I24" i="104" s="1"/>
  <c r="I25" i="104" s="1"/>
  <c r="I26" i="104" s="1"/>
  <c r="I27" i="104" s="1"/>
  <c r="K30" i="104"/>
  <c r="I21" i="104"/>
  <c r="K27" i="104"/>
  <c r="K28" i="104" s="1"/>
  <c r="K29" i="104" s="1"/>
  <c r="H27" i="104"/>
  <c r="D23" i="104"/>
  <c r="D17" i="104"/>
  <c r="H21" i="104"/>
  <c r="H22" i="104" s="1"/>
  <c r="H23" i="104" s="1"/>
  <c r="H24" i="104" s="1"/>
  <c r="H25" i="104" s="1"/>
  <c r="H26" i="104" s="1"/>
  <c r="L31" i="104"/>
  <c r="L25" i="104"/>
  <c r="L26" i="104" s="1"/>
  <c r="L27" i="104" s="1"/>
  <c r="L28" i="104" s="1"/>
  <c r="L29" i="104" s="1"/>
  <c r="L30" i="104" s="1"/>
  <c r="L24" i="174"/>
  <c r="L31" i="174"/>
  <c r="E24" i="174"/>
  <c r="D16" i="174"/>
  <c r="C16" i="174" s="1"/>
  <c r="H21" i="174"/>
  <c r="H22" i="174" s="1"/>
  <c r="H23" i="174" s="1"/>
  <c r="H24" i="174" s="1"/>
  <c r="H25" i="174" s="1"/>
  <c r="H26" i="174" s="1"/>
  <c r="D23" i="174"/>
  <c r="D17" i="174"/>
  <c r="C17" i="174" s="1"/>
  <c r="H27" i="174"/>
  <c r="M32" i="183"/>
  <c r="C32" i="183" s="1"/>
  <c r="I22" i="183"/>
  <c r="I23" i="183" s="1"/>
  <c r="I24" i="183" s="1"/>
  <c r="I25" i="183" s="1"/>
  <c r="I26" i="183" s="1"/>
  <c r="I27" i="183" s="1"/>
  <c r="M28" i="183"/>
  <c r="M29" i="183" s="1"/>
  <c r="M30" i="183" s="1"/>
  <c r="M31" i="183" s="1"/>
  <c r="F19" i="183"/>
  <c r="F20" i="183" s="1"/>
  <c r="F21" i="183" s="1"/>
  <c r="F22" i="183" s="1"/>
  <c r="F23" i="183" s="1"/>
  <c r="F24" i="183" s="1"/>
  <c r="D17" i="183"/>
  <c r="E17" i="183"/>
  <c r="K30" i="166"/>
  <c r="K23" i="166"/>
  <c r="M25" i="166"/>
  <c r="F19" i="166"/>
  <c r="F20" i="166" s="1"/>
  <c r="F21" i="166" s="1"/>
  <c r="F22" i="166" s="1"/>
  <c r="F23" i="166" s="1"/>
  <c r="F24" i="166" s="1"/>
  <c r="M32" i="166"/>
  <c r="D17" i="166"/>
  <c r="C17" i="166" s="1"/>
  <c r="L24" i="166"/>
  <c r="H20" i="166"/>
  <c r="H27" i="166"/>
  <c r="M26" i="166"/>
  <c r="M27" i="166" s="1"/>
  <c r="M28" i="166" s="1"/>
  <c r="M29" i="166" s="1"/>
  <c r="M30" i="166" s="1"/>
  <c r="M31" i="166" s="1"/>
  <c r="F18" i="166"/>
  <c r="G19" i="166"/>
  <c r="D16" i="166"/>
  <c r="C16" i="166" s="1"/>
  <c r="L25" i="166"/>
  <c r="L26" i="166" s="1"/>
  <c r="L27" i="166" s="1"/>
  <c r="L28" i="166" s="1"/>
  <c r="L29" i="166" s="1"/>
  <c r="L30" i="166" s="1"/>
  <c r="N50" i="1"/>
  <c r="T329" i="1"/>
  <c r="V332" i="1" s="1"/>
  <c r="N111" i="1"/>
  <c r="X111" i="1"/>
  <c r="Q29" i="1"/>
  <c r="R7" i="185"/>
  <c r="I46" i="185"/>
  <c r="D18" i="185"/>
  <c r="C18" i="185" s="1"/>
  <c r="C37" i="34" l="1"/>
  <c r="C24" i="49"/>
  <c r="C30" i="34"/>
  <c r="C29" i="34"/>
  <c r="C34" i="34"/>
  <c r="C33" i="34"/>
  <c r="C28" i="34"/>
  <c r="C23" i="34"/>
  <c r="C35" i="34"/>
  <c r="C25" i="34"/>
  <c r="C24" i="34"/>
  <c r="C36" i="34"/>
  <c r="C27" i="34"/>
  <c r="C32" i="125"/>
  <c r="C31" i="161"/>
  <c r="C17" i="168"/>
  <c r="P29" i="139"/>
  <c r="P30" i="139" s="1"/>
  <c r="P31" i="139" s="1"/>
  <c r="P32" i="139" s="1"/>
  <c r="P33" i="139" s="1"/>
  <c r="P35" i="139"/>
  <c r="C23" i="161"/>
  <c r="N26" i="139"/>
  <c r="C17" i="161"/>
  <c r="N33" i="139"/>
  <c r="C25" i="161"/>
  <c r="C24" i="161"/>
  <c r="P28" i="139"/>
  <c r="F133" i="79"/>
  <c r="C32" i="161"/>
  <c r="C17" i="167"/>
  <c r="O28" i="139"/>
  <c r="O29" i="139" s="1"/>
  <c r="O30" i="139" s="1"/>
  <c r="O31" i="139" s="1"/>
  <c r="O32" i="139" s="1"/>
  <c r="O33" i="139" s="1"/>
  <c r="O27" i="139"/>
  <c r="C27" i="139" s="1"/>
  <c r="Q48" i="90"/>
  <c r="C32" i="167"/>
  <c r="C28" i="144"/>
  <c r="C27" i="144"/>
  <c r="C31" i="48"/>
  <c r="C36" i="7"/>
  <c r="C33" i="167"/>
  <c r="C26" i="90"/>
  <c r="C28" i="73"/>
  <c r="C28" i="114"/>
  <c r="C33" i="37"/>
  <c r="T48" i="73"/>
  <c r="C27" i="168"/>
  <c r="S48" i="144"/>
  <c r="C29" i="144"/>
  <c r="S48" i="34"/>
  <c r="C31" i="168"/>
  <c r="U48" i="73"/>
  <c r="R48" i="34"/>
  <c r="C32" i="50"/>
  <c r="C30" i="144"/>
  <c r="R48" i="167"/>
  <c r="C36" i="167"/>
  <c r="C31" i="167"/>
  <c r="C24" i="168"/>
  <c r="X89" i="1"/>
  <c r="Q89" i="1"/>
  <c r="R48" i="168"/>
  <c r="C36" i="168"/>
  <c r="C26" i="144"/>
  <c r="C30" i="168"/>
  <c r="C28" i="167"/>
  <c r="R48" i="73"/>
  <c r="C26" i="168"/>
  <c r="C23" i="168"/>
  <c r="C30" i="141"/>
  <c r="C29" i="167"/>
  <c r="C31" i="141"/>
  <c r="C29" i="168"/>
  <c r="C27" i="167"/>
  <c r="C25" i="168"/>
  <c r="C30" i="167"/>
  <c r="C28" i="168"/>
  <c r="C29" i="69"/>
  <c r="C34" i="9"/>
  <c r="K48" i="141"/>
  <c r="C17" i="182"/>
  <c r="C30" i="90"/>
  <c r="C28" i="50"/>
  <c r="C31" i="74"/>
  <c r="N49" i="7"/>
  <c r="C31" i="183"/>
  <c r="C30" i="74"/>
  <c r="U42" i="127"/>
  <c r="C23" i="9"/>
  <c r="C27" i="50"/>
  <c r="Q49" i="7"/>
  <c r="G49" i="7"/>
  <c r="S49" i="7"/>
  <c r="C30" i="183"/>
  <c r="C27" i="90"/>
  <c r="J48" i="141"/>
  <c r="C33" i="75"/>
  <c r="C27" i="74"/>
  <c r="R45" i="174"/>
  <c r="B45" i="174" s="1"/>
  <c r="C31" i="42"/>
  <c r="C28" i="66"/>
  <c r="C31" i="50"/>
  <c r="R49" i="7"/>
  <c r="P49" i="7"/>
  <c r="O49" i="7"/>
  <c r="C32" i="182"/>
  <c r="C25" i="182"/>
  <c r="C25" i="14"/>
  <c r="C26" i="183"/>
  <c r="I48" i="141"/>
  <c r="C23" i="66"/>
  <c r="C23" i="14"/>
  <c r="C28" i="125"/>
  <c r="C33" i="50"/>
  <c r="C26" i="37"/>
  <c r="D19" i="69"/>
  <c r="C19" i="69" s="1"/>
  <c r="C34" i="37"/>
  <c r="C28" i="74"/>
  <c r="I49" i="7"/>
  <c r="C30" i="130"/>
  <c r="M48" i="141"/>
  <c r="C24" i="141"/>
  <c r="L49" i="7"/>
  <c r="C30" i="75"/>
  <c r="C33" i="9"/>
  <c r="C31" i="14"/>
  <c r="C29" i="42"/>
  <c r="C25" i="125"/>
  <c r="C24" i="130"/>
  <c r="C27" i="7"/>
  <c r="J49" i="7"/>
  <c r="F49" i="7"/>
  <c r="C32" i="130"/>
  <c r="C25" i="90"/>
  <c r="K49" i="7"/>
  <c r="C29" i="90"/>
  <c r="C29" i="52"/>
  <c r="C29" i="14"/>
  <c r="C26" i="130"/>
  <c r="C23" i="141"/>
  <c r="C27" i="52"/>
  <c r="C28" i="42"/>
  <c r="C31" i="37"/>
  <c r="C34" i="66"/>
  <c r="H49" i="7"/>
  <c r="C28" i="183"/>
  <c r="C23" i="183"/>
  <c r="C27" i="182"/>
  <c r="C26" i="182"/>
  <c r="C17" i="114"/>
  <c r="C26" i="14"/>
  <c r="C30" i="114"/>
  <c r="C31" i="182"/>
  <c r="C28" i="14"/>
  <c r="C30" i="14"/>
  <c r="C29" i="74"/>
  <c r="Q48" i="52"/>
  <c r="C23" i="90"/>
  <c r="O48" i="144"/>
  <c r="E49" i="7"/>
  <c r="N54" i="7" s="1"/>
  <c r="C24" i="90"/>
  <c r="C33" i="182"/>
  <c r="L48" i="141"/>
  <c r="C27" i="69"/>
  <c r="C32" i="75"/>
  <c r="C23" i="182"/>
  <c r="C25" i="183"/>
  <c r="C23" i="130"/>
  <c r="C28" i="141"/>
  <c r="C27" i="114"/>
  <c r="C36" i="66"/>
  <c r="C36" i="42"/>
  <c r="C30" i="125"/>
  <c r="C29" i="125"/>
  <c r="C25" i="130"/>
  <c r="C26" i="69"/>
  <c r="R48" i="183"/>
  <c r="C27" i="141"/>
  <c r="C30" i="69"/>
  <c r="D19" i="37"/>
  <c r="C18" i="37"/>
  <c r="C35" i="42"/>
  <c r="C31" i="9"/>
  <c r="M49" i="7"/>
  <c r="U37" i="69"/>
  <c r="C36" i="69"/>
  <c r="C32" i="9"/>
  <c r="R48" i="182"/>
  <c r="C17" i="183"/>
  <c r="C24" i="183"/>
  <c r="C28" i="182"/>
  <c r="C27" i="183"/>
  <c r="F127" i="79"/>
  <c r="F128" i="79" s="1"/>
  <c r="F129" i="79" s="1"/>
  <c r="F130" i="79" s="1"/>
  <c r="F131" i="79" s="1"/>
  <c r="F132" i="79" s="1"/>
  <c r="C29" i="182"/>
  <c r="C29" i="114"/>
  <c r="C17" i="125"/>
  <c r="C27" i="125"/>
  <c r="C29" i="141"/>
  <c r="C26" i="125"/>
  <c r="C24" i="14"/>
  <c r="D18" i="130"/>
  <c r="C17" i="130"/>
  <c r="S48" i="52"/>
  <c r="C24" i="74"/>
  <c r="C29" i="75"/>
  <c r="C31" i="75"/>
  <c r="C35" i="66"/>
  <c r="C31" i="69"/>
  <c r="C28" i="37"/>
  <c r="D19" i="74"/>
  <c r="C18" i="74"/>
  <c r="C27" i="66"/>
  <c r="C25" i="66"/>
  <c r="C28" i="90"/>
  <c r="C28" i="69"/>
  <c r="D19" i="75"/>
  <c r="C18" i="75"/>
  <c r="C31" i="130"/>
  <c r="C27" i="130"/>
  <c r="D48" i="186"/>
  <c r="B48" i="186" s="1"/>
  <c r="C22" i="186"/>
  <c r="C48" i="186" s="1"/>
  <c r="C32" i="14"/>
  <c r="C29" i="183"/>
  <c r="C24" i="182"/>
  <c r="C28" i="130"/>
  <c r="C24" i="125"/>
  <c r="C23" i="125"/>
  <c r="C29" i="130"/>
  <c r="C27" i="14"/>
  <c r="C30" i="182"/>
  <c r="C31" i="7"/>
  <c r="P48" i="182"/>
  <c r="C26" i="66"/>
  <c r="D19" i="52"/>
  <c r="C18" i="52"/>
  <c r="C27" i="37"/>
  <c r="T48" i="66"/>
  <c r="C32" i="74"/>
  <c r="R48" i="125"/>
  <c r="C23" i="48"/>
  <c r="C29" i="48"/>
  <c r="C25" i="48"/>
  <c r="C30" i="48"/>
  <c r="C32" i="48"/>
  <c r="C23" i="7"/>
  <c r="C34" i="7"/>
  <c r="C29" i="7"/>
  <c r="C24" i="7"/>
  <c r="C35" i="7"/>
  <c r="D18" i="7"/>
  <c r="C17" i="7"/>
  <c r="C25" i="7"/>
  <c r="C30" i="7"/>
  <c r="C32" i="7"/>
  <c r="C28" i="7"/>
  <c r="C33" i="7"/>
  <c r="C26" i="7"/>
  <c r="C126" i="79"/>
  <c r="C139" i="79"/>
  <c r="C23" i="49"/>
  <c r="C30" i="49"/>
  <c r="C25" i="49"/>
  <c r="C26" i="49"/>
  <c r="C31" i="49"/>
  <c r="C29" i="49"/>
  <c r="K45" i="172"/>
  <c r="B123" i="79"/>
  <c r="B124" i="79" s="1"/>
  <c r="I327" i="1"/>
  <c r="C40" i="159"/>
  <c r="D19" i="73"/>
  <c r="C19" i="73" s="1"/>
  <c r="C40" i="160"/>
  <c r="C41" i="160"/>
  <c r="C41" i="159"/>
  <c r="Z122" i="138"/>
  <c r="D19" i="42"/>
  <c r="C19" i="42" s="1"/>
  <c r="D18" i="14"/>
  <c r="C18" i="14" s="1"/>
  <c r="X149" i="79"/>
  <c r="C149" i="79" s="1"/>
  <c r="X150" i="79"/>
  <c r="C150" i="79" s="1"/>
  <c r="M45" i="146"/>
  <c r="K42" i="121"/>
  <c r="E48" i="144"/>
  <c r="N53" i="144" s="1"/>
  <c r="C39" i="159"/>
  <c r="I128" i="1"/>
  <c r="I129" i="1"/>
  <c r="L129" i="1" s="1"/>
  <c r="M42" i="121"/>
  <c r="C18" i="108"/>
  <c r="C32" i="62"/>
  <c r="C17" i="108"/>
  <c r="R41" i="138"/>
  <c r="G45" i="165"/>
  <c r="F44" i="171"/>
  <c r="C36" i="173"/>
  <c r="C34" i="112"/>
  <c r="C26" i="68"/>
  <c r="C32" i="23"/>
  <c r="M45" i="169"/>
  <c r="C17" i="146"/>
  <c r="Q42" i="10"/>
  <c r="K42" i="119"/>
  <c r="C32" i="170"/>
  <c r="C30" i="158"/>
  <c r="C34" i="40"/>
  <c r="C34" i="20"/>
  <c r="C33" i="170"/>
  <c r="C27" i="68"/>
  <c r="C30" i="15"/>
  <c r="C31" i="152"/>
  <c r="G44" i="135"/>
  <c r="M45" i="163"/>
  <c r="C17" i="149"/>
  <c r="J44" i="171"/>
  <c r="M42" i="108"/>
  <c r="C17" i="8"/>
  <c r="N42" i="10"/>
  <c r="C34" i="10"/>
  <c r="C32" i="173"/>
  <c r="Q141" i="1"/>
  <c r="T144" i="79"/>
  <c r="T141" i="79"/>
  <c r="C141" i="79" s="1"/>
  <c r="R287" i="138"/>
  <c r="H44" i="135"/>
  <c r="K42" i="118"/>
  <c r="F48" i="144"/>
  <c r="C17" i="119"/>
  <c r="T142" i="79"/>
  <c r="C142" i="79" s="1"/>
  <c r="C33" i="44"/>
  <c r="Z211" i="138"/>
  <c r="L45" i="143"/>
  <c r="C31" i="143"/>
  <c r="G42" i="106"/>
  <c r="G46" i="166"/>
  <c r="G48" i="114"/>
  <c r="C31" i="173"/>
  <c r="I41" i="150"/>
  <c r="T145" i="79"/>
  <c r="T146" i="79" s="1"/>
  <c r="T140" i="79"/>
  <c r="C140" i="79" s="1"/>
  <c r="T143" i="79"/>
  <c r="C143" i="79" s="1"/>
  <c r="X26" i="1"/>
  <c r="C18" i="116"/>
  <c r="C31" i="118"/>
  <c r="C32" i="116"/>
  <c r="C19" i="84"/>
  <c r="C18" i="83"/>
  <c r="C19" i="25"/>
  <c r="R119" i="138"/>
  <c r="G42" i="120"/>
  <c r="L42" i="122"/>
  <c r="J44" i="170"/>
  <c r="L43" i="109"/>
  <c r="G45" i="143"/>
  <c r="E42" i="116"/>
  <c r="N47" i="116" s="1"/>
  <c r="F45" i="151"/>
  <c r="C20" i="25"/>
  <c r="F43" i="109"/>
  <c r="Q42" i="16"/>
  <c r="I42" i="120"/>
  <c r="G42" i="21"/>
  <c r="I42" i="21"/>
  <c r="G45" i="163"/>
  <c r="Q34" i="1"/>
  <c r="M48" i="144"/>
  <c r="C30" i="143"/>
  <c r="I45" i="152"/>
  <c r="H128" i="79"/>
  <c r="H135" i="79"/>
  <c r="C135" i="79" s="1"/>
  <c r="C18" i="127"/>
  <c r="C33" i="62"/>
  <c r="C29" i="2"/>
  <c r="C30" i="38"/>
  <c r="C30" i="68"/>
  <c r="C25" i="20"/>
  <c r="D19" i="49"/>
  <c r="C19" i="49" s="1"/>
  <c r="C34" i="57"/>
  <c r="I157" i="79"/>
  <c r="D127" i="79"/>
  <c r="J47" i="104"/>
  <c r="C31" i="65"/>
  <c r="K42" i="6"/>
  <c r="I44" i="135"/>
  <c r="C36" i="109"/>
  <c r="C35" i="92"/>
  <c r="F42" i="6"/>
  <c r="K48" i="14"/>
  <c r="C39" i="160"/>
  <c r="X147" i="79"/>
  <c r="C147" i="79" s="1"/>
  <c r="X146" i="79"/>
  <c r="X148" i="79"/>
  <c r="C148" i="79" s="1"/>
  <c r="X145" i="79"/>
  <c r="X144" i="79"/>
  <c r="R137" i="138"/>
  <c r="AA327" i="1"/>
  <c r="Z117" i="138"/>
  <c r="F42" i="10"/>
  <c r="K42" i="177"/>
  <c r="E48" i="130"/>
  <c r="N53" i="130" s="1"/>
  <c r="Z54" i="138"/>
  <c r="E44" i="170"/>
  <c r="N49" i="170" s="1"/>
  <c r="X16" i="1"/>
  <c r="C31" i="38"/>
  <c r="C32" i="133"/>
  <c r="D42" i="8"/>
  <c r="C34" i="55"/>
  <c r="C37" i="170"/>
  <c r="C32" i="24"/>
  <c r="Z126" i="138"/>
  <c r="H129" i="79"/>
  <c r="H130" i="79" s="1"/>
  <c r="H131" i="79" s="1"/>
  <c r="H132" i="79" s="1"/>
  <c r="H133" i="79" s="1"/>
  <c r="H134" i="79" s="1"/>
  <c r="C134" i="79" s="1"/>
  <c r="C28" i="150"/>
  <c r="C17" i="116"/>
  <c r="J42" i="153"/>
  <c r="C17" i="21"/>
  <c r="Z51" i="138"/>
  <c r="E42" i="111"/>
  <c r="N47" i="111" s="1"/>
  <c r="C31" i="163"/>
  <c r="J191" i="138"/>
  <c r="R191" i="138" s="1"/>
  <c r="C32" i="160"/>
  <c r="C29" i="96"/>
  <c r="C33" i="129"/>
  <c r="C17" i="148"/>
  <c r="F45" i="128"/>
  <c r="F42" i="108"/>
  <c r="C34" i="71"/>
  <c r="L42" i="22"/>
  <c r="D19" i="55"/>
  <c r="D20" i="55" s="1"/>
  <c r="C17" i="110"/>
  <c r="C17" i="151"/>
  <c r="C33" i="173"/>
  <c r="C26" i="93"/>
  <c r="C30" i="65"/>
  <c r="C32" i="65"/>
  <c r="C31" i="44"/>
  <c r="Q45" i="129"/>
  <c r="C33" i="65"/>
  <c r="C32" i="45"/>
  <c r="C33" i="2"/>
  <c r="L42" i="6"/>
  <c r="C32" i="44"/>
  <c r="C19" i="63"/>
  <c r="R53" i="138"/>
  <c r="K42" i="19"/>
  <c r="Z12" i="138"/>
  <c r="R42" i="35"/>
  <c r="O49" i="50"/>
  <c r="P42" i="38"/>
  <c r="P42" i="65"/>
  <c r="I47" i="174"/>
  <c r="C33" i="160"/>
  <c r="P46" i="33"/>
  <c r="L45" i="169"/>
  <c r="Q48" i="37"/>
  <c r="O48" i="37"/>
  <c r="L48" i="74"/>
  <c r="M42" i="12"/>
  <c r="K42" i="65"/>
  <c r="J45" i="68"/>
  <c r="G42" i="16"/>
  <c r="J45" i="184"/>
  <c r="E44" i="135"/>
  <c r="N49" i="135" s="1"/>
  <c r="U42" i="70"/>
  <c r="E48" i="9"/>
  <c r="N53" i="9" s="1"/>
  <c r="S45" i="169"/>
  <c r="P48" i="74"/>
  <c r="I42" i="132"/>
  <c r="O42" i="92"/>
  <c r="C34" i="93"/>
  <c r="C33" i="39"/>
  <c r="H42" i="122"/>
  <c r="S42" i="80"/>
  <c r="P42" i="111"/>
  <c r="P42" i="121"/>
  <c r="C32" i="87"/>
  <c r="C14" i="139"/>
  <c r="R7" i="139" s="1"/>
  <c r="G42" i="133"/>
  <c r="F47" i="104"/>
  <c r="M45" i="142"/>
  <c r="T43" i="109"/>
  <c r="N41" i="149"/>
  <c r="J48" i="144"/>
  <c r="P42" i="2"/>
  <c r="T42" i="95"/>
  <c r="G48" i="14"/>
  <c r="S42" i="57"/>
  <c r="Q45" i="162"/>
  <c r="C29" i="143"/>
  <c r="C18" i="136"/>
  <c r="L46" i="181"/>
  <c r="C34" i="164"/>
  <c r="R7" i="164"/>
  <c r="Q171" i="1"/>
  <c r="G43" i="148"/>
  <c r="C34" i="63"/>
  <c r="C33" i="177"/>
  <c r="X45" i="159"/>
  <c r="C34" i="177"/>
  <c r="E45" i="143"/>
  <c r="N50" i="143" s="1"/>
  <c r="C30" i="137"/>
  <c r="C34" i="115"/>
  <c r="P42" i="119"/>
  <c r="C28" i="128"/>
  <c r="C31" i="77"/>
  <c r="C32" i="15"/>
  <c r="N42" i="77"/>
  <c r="C28" i="39"/>
  <c r="C30" i="39"/>
  <c r="P42" i="10"/>
  <c r="F48" i="49"/>
  <c r="I42" i="2"/>
  <c r="E42" i="10"/>
  <c r="N47" i="10" s="1"/>
  <c r="L48" i="42"/>
  <c r="J42" i="71"/>
  <c r="C20" i="63"/>
  <c r="C19" i="15"/>
  <c r="C18" i="177"/>
  <c r="F43" i="54"/>
  <c r="C29" i="11"/>
  <c r="O42" i="20"/>
  <c r="F42" i="39"/>
  <c r="Q157" i="79"/>
  <c r="N42" i="177"/>
  <c r="P42" i="95"/>
  <c r="C26" i="153"/>
  <c r="J45" i="165"/>
  <c r="L42" i="55"/>
  <c r="L42" i="116"/>
  <c r="P42" i="39"/>
  <c r="S43" i="54"/>
  <c r="F42" i="16"/>
  <c r="S42" i="77"/>
  <c r="Q48" i="9"/>
  <c r="F48" i="130"/>
  <c r="C18" i="119"/>
  <c r="E45" i="169"/>
  <c r="N50" i="169" s="1"/>
  <c r="C23" i="39"/>
  <c r="O42" i="8"/>
  <c r="Q44" i="170"/>
  <c r="E43" i="63"/>
  <c r="N48" i="63" s="1"/>
  <c r="Q43" i="62"/>
  <c r="H42" i="106"/>
  <c r="K42" i="8"/>
  <c r="I42" i="107"/>
  <c r="E42" i="15"/>
  <c r="N47" i="15" s="1"/>
  <c r="M42" i="19"/>
  <c r="Q28" i="1"/>
  <c r="Q87" i="1"/>
  <c r="L42" i="108"/>
  <c r="D19" i="111"/>
  <c r="D20" i="111" s="1"/>
  <c r="J45" i="160"/>
  <c r="F45" i="184"/>
  <c r="F42" i="115"/>
  <c r="C36" i="170"/>
  <c r="I42" i="10"/>
  <c r="C31" i="177"/>
  <c r="F42" i="133"/>
  <c r="I43" i="109"/>
  <c r="X157" i="1"/>
  <c r="X160" i="1"/>
  <c r="Q25" i="1"/>
  <c r="C17" i="111"/>
  <c r="C33" i="159"/>
  <c r="G47" i="164"/>
  <c r="S44" i="170"/>
  <c r="C32" i="93"/>
  <c r="G42" i="118"/>
  <c r="C31" i="68"/>
  <c r="N199" i="102"/>
  <c r="C25" i="95"/>
  <c r="C19" i="40"/>
  <c r="N42" i="16"/>
  <c r="L43" i="131"/>
  <c r="I42" i="122"/>
  <c r="C18" i="132"/>
  <c r="T42" i="21"/>
  <c r="E42" i="21"/>
  <c r="N47" i="21" s="1"/>
  <c r="L42" i="106"/>
  <c r="D42" i="177"/>
  <c r="C27" i="135"/>
  <c r="I42" i="111"/>
  <c r="C19" i="115"/>
  <c r="C34" i="89"/>
  <c r="C23" i="54"/>
  <c r="C24" i="95"/>
  <c r="Q172" i="1"/>
  <c r="C17" i="153"/>
  <c r="C17" i="184"/>
  <c r="X44" i="1"/>
  <c r="E46" i="156"/>
  <c r="N51" i="156" s="1"/>
  <c r="Q166" i="1"/>
  <c r="K48" i="182"/>
  <c r="C33" i="149"/>
  <c r="C31" i="121"/>
  <c r="C33" i="77"/>
  <c r="K42" i="95"/>
  <c r="C32" i="68"/>
  <c r="H42" i="12"/>
  <c r="E48" i="14"/>
  <c r="N53" i="14" s="1"/>
  <c r="O42" i="58"/>
  <c r="L42" i="35"/>
  <c r="K42" i="20"/>
  <c r="C17" i="152"/>
  <c r="P42" i="93"/>
  <c r="M45" i="151"/>
  <c r="Q45" i="159"/>
  <c r="T42" i="89"/>
  <c r="K42" i="43"/>
  <c r="Z141" i="138"/>
  <c r="R141" i="138"/>
  <c r="X161" i="1"/>
  <c r="C30" i="149"/>
  <c r="M43" i="109"/>
  <c r="C17" i="4"/>
  <c r="M42" i="8"/>
  <c r="N42" i="8"/>
  <c r="C29" i="118"/>
  <c r="E42" i="110"/>
  <c r="N47" i="110" s="1"/>
  <c r="D18" i="146"/>
  <c r="C18" i="146" s="1"/>
  <c r="C17" i="106"/>
  <c r="D18" i="4"/>
  <c r="C18" i="4" s="1"/>
  <c r="C38" i="159"/>
  <c r="C33" i="95"/>
  <c r="C25" i="65"/>
  <c r="C34" i="92"/>
  <c r="K25" i="126"/>
  <c r="K26" i="126" s="1"/>
  <c r="K27" i="126" s="1"/>
  <c r="K28" i="126" s="1"/>
  <c r="K29" i="126" s="1"/>
  <c r="K43" i="126" s="1"/>
  <c r="Z221" i="138"/>
  <c r="C32" i="41"/>
  <c r="C28" i="43"/>
  <c r="R132" i="138"/>
  <c r="J48" i="66"/>
  <c r="H48" i="34"/>
  <c r="C31" i="137"/>
  <c r="F42" i="118"/>
  <c r="C18" i="23"/>
  <c r="J42" i="115"/>
  <c r="U43" i="124"/>
  <c r="P45" i="173"/>
  <c r="L42" i="10"/>
  <c r="O48" i="48"/>
  <c r="P42" i="45"/>
  <c r="P42" i="24"/>
  <c r="C27" i="95"/>
  <c r="K42" i="15"/>
  <c r="C32" i="159"/>
  <c r="C31" i="180"/>
  <c r="C31" i="115"/>
  <c r="E42" i="19"/>
  <c r="N47" i="19" s="1"/>
  <c r="C33" i="33"/>
  <c r="C32" i="149"/>
  <c r="L46" i="158"/>
  <c r="C33" i="156"/>
  <c r="W44" i="171"/>
  <c r="S45" i="180"/>
  <c r="C30" i="142"/>
  <c r="C18" i="84"/>
  <c r="Q42" i="119"/>
  <c r="L46" i="139"/>
  <c r="C25" i="119"/>
  <c r="C29" i="68"/>
  <c r="C27" i="35"/>
  <c r="C30" i="24"/>
  <c r="C31" i="93"/>
  <c r="C17" i="23"/>
  <c r="H42" i="99"/>
  <c r="C19" i="39"/>
  <c r="C28" i="2"/>
  <c r="C32" i="38"/>
  <c r="D20" i="67"/>
  <c r="D21" i="67" s="1"/>
  <c r="G42" i="61"/>
  <c r="J43" i="54"/>
  <c r="K43" i="124"/>
  <c r="Q42" i="44"/>
  <c r="L45" i="142"/>
  <c r="E42" i="39"/>
  <c r="N47" i="39" s="1"/>
  <c r="H42" i="8"/>
  <c r="O48" i="75"/>
  <c r="O45" i="68"/>
  <c r="I25" i="22"/>
  <c r="I26" i="22" s="1"/>
  <c r="I27" i="22" s="1"/>
  <c r="C27" i="22" s="1"/>
  <c r="C26" i="110"/>
  <c r="R31" i="139"/>
  <c r="R32" i="139" s="1"/>
  <c r="R33" i="139" s="1"/>
  <c r="R34" i="139" s="1"/>
  <c r="C27" i="122"/>
  <c r="C32" i="166"/>
  <c r="G42" i="115"/>
  <c r="C27" i="163"/>
  <c r="K46" i="158"/>
  <c r="C33" i="23"/>
  <c r="I43" i="126"/>
  <c r="C20" i="118"/>
  <c r="C33" i="121"/>
  <c r="C32" i="97"/>
  <c r="C32" i="84"/>
  <c r="D19" i="136"/>
  <c r="C19" i="136" s="1"/>
  <c r="Z187" i="138"/>
  <c r="C23" i="95"/>
  <c r="C26" i="40"/>
  <c r="C35" i="35"/>
  <c r="C31" i="25"/>
  <c r="E45" i="146"/>
  <c r="N50" i="146" s="1"/>
  <c r="R79" i="138"/>
  <c r="C17" i="118"/>
  <c r="F48" i="168"/>
  <c r="Q344" i="1"/>
  <c r="F45" i="165"/>
  <c r="C17" i="136"/>
  <c r="C32" i="177"/>
  <c r="C31" i="116"/>
  <c r="C33" i="57"/>
  <c r="C32" i="115"/>
  <c r="C23" i="63"/>
  <c r="C24" i="54"/>
  <c r="N43" i="124"/>
  <c r="C28" i="95"/>
  <c r="C33" i="120"/>
  <c r="C25" i="63"/>
  <c r="C20" i="115"/>
  <c r="C34" i="35"/>
  <c r="C19" i="21"/>
  <c r="F42" i="15"/>
  <c r="N42" i="25"/>
  <c r="L42" i="15"/>
  <c r="G42" i="25"/>
  <c r="R42" i="29"/>
  <c r="C25" i="68"/>
  <c r="F43" i="62"/>
  <c r="L48" i="130"/>
  <c r="C18" i="137"/>
  <c r="T42" i="99"/>
  <c r="K48" i="114"/>
  <c r="C27" i="119"/>
  <c r="S43" i="63"/>
  <c r="L43" i="126"/>
  <c r="G48" i="74"/>
  <c r="O42" i="84"/>
  <c r="C21" i="115"/>
  <c r="F42" i="119"/>
  <c r="L45" i="146"/>
  <c r="C17" i="112"/>
  <c r="K45" i="152"/>
  <c r="C34" i="58"/>
  <c r="E43" i="126"/>
  <c r="N48" i="126" s="1"/>
  <c r="Q35" i="139"/>
  <c r="R128" i="138"/>
  <c r="C18" i="8"/>
  <c r="E48" i="114"/>
  <c r="N53" i="114" s="1"/>
  <c r="I42" i="153"/>
  <c r="C31" i="170"/>
  <c r="K44" i="170"/>
  <c r="C31" i="179"/>
  <c r="X31" i="1"/>
  <c r="C36" i="96"/>
  <c r="R46" i="158"/>
  <c r="C37" i="171"/>
  <c r="C17" i="132"/>
  <c r="C24" i="68"/>
  <c r="C24" i="20"/>
  <c r="C20" i="39"/>
  <c r="C32" i="35"/>
  <c r="Q44" i="96"/>
  <c r="C31" i="23"/>
  <c r="J42" i="8"/>
  <c r="P42" i="92"/>
  <c r="C25" i="33"/>
  <c r="J42" i="55"/>
  <c r="J44" i="135"/>
  <c r="C30" i="10"/>
  <c r="F45" i="159"/>
  <c r="C31" i="160"/>
  <c r="C26" i="95"/>
  <c r="Q29" i="139"/>
  <c r="C35" i="96"/>
  <c r="Q36" i="139"/>
  <c r="C23" i="115"/>
  <c r="C18" i="112"/>
  <c r="H48" i="130"/>
  <c r="L48" i="144"/>
  <c r="Q30" i="139"/>
  <c r="Q31" i="139" s="1"/>
  <c r="Q32" i="139" s="1"/>
  <c r="Q33" i="139" s="1"/>
  <c r="Q34" i="139" s="1"/>
  <c r="G42" i="119"/>
  <c r="H45" i="146"/>
  <c r="C28" i="115"/>
  <c r="G47" i="104"/>
  <c r="C25" i="163"/>
  <c r="C29" i="149"/>
  <c r="C19" i="119"/>
  <c r="D19" i="132"/>
  <c r="D20" i="132" s="1"/>
  <c r="G42" i="112"/>
  <c r="C32" i="150"/>
  <c r="C36" i="35"/>
  <c r="R45" i="179"/>
  <c r="C32" i="121"/>
  <c r="D18" i="141"/>
  <c r="C18" i="141" s="1"/>
  <c r="C33" i="115"/>
  <c r="C30" i="99"/>
  <c r="C30" i="25"/>
  <c r="C35" i="57"/>
  <c r="C28" i="55"/>
  <c r="C32" i="29"/>
  <c r="C18" i="118"/>
  <c r="M42" i="16"/>
  <c r="J42" i="118"/>
  <c r="K42" i="107"/>
  <c r="E41" i="149"/>
  <c r="N46" i="149" s="1"/>
  <c r="I43" i="124"/>
  <c r="S42" i="92"/>
  <c r="C28" i="84"/>
  <c r="C31" i="126"/>
  <c r="C21" i="39"/>
  <c r="C26" i="131"/>
  <c r="C23" i="62"/>
  <c r="C29" i="15"/>
  <c r="C23" i="24"/>
  <c r="C17" i="133"/>
  <c r="C17" i="126"/>
  <c r="D42" i="115"/>
  <c r="C27" i="110"/>
  <c r="G44" i="170"/>
  <c r="E48" i="168"/>
  <c r="N53" i="168" s="1"/>
  <c r="F45" i="146"/>
  <c r="I42" i="119"/>
  <c r="H45" i="147"/>
  <c r="C28" i="143"/>
  <c r="Q45" i="184"/>
  <c r="C30" i="181"/>
  <c r="C18" i="126"/>
  <c r="C34" i="129"/>
  <c r="C31" i="97"/>
  <c r="F42" i="107"/>
  <c r="C30" i="77"/>
  <c r="C34" i="39"/>
  <c r="C18" i="21"/>
  <c r="Q46" i="33"/>
  <c r="H43" i="63"/>
  <c r="C27" i="20"/>
  <c r="G42" i="44"/>
  <c r="K45" i="162"/>
  <c r="C26" i="11"/>
  <c r="E42" i="99"/>
  <c r="N47" i="99" s="1"/>
  <c r="C31" i="29"/>
  <c r="K42" i="29"/>
  <c r="F47" i="174"/>
  <c r="K45" i="143"/>
  <c r="M45" i="137"/>
  <c r="S42" i="58"/>
  <c r="E42" i="153"/>
  <c r="N47" i="153" s="1"/>
  <c r="E42" i="77"/>
  <c r="N47" i="77" s="1"/>
  <c r="C23" i="45"/>
  <c r="I45" i="163"/>
  <c r="L41" i="149"/>
  <c r="G42" i="132"/>
  <c r="N42" i="115"/>
  <c r="O42" i="29"/>
  <c r="Q86" i="1"/>
  <c r="Q43" i="1"/>
  <c r="X32" i="1"/>
  <c r="X183" i="1"/>
  <c r="M30" i="150"/>
  <c r="M31" i="150" s="1"/>
  <c r="C31" i="150" s="1"/>
  <c r="R33" i="135"/>
  <c r="R34" i="135" s="1"/>
  <c r="R35" i="135" s="1"/>
  <c r="Q32" i="136"/>
  <c r="Q33" i="136" s="1"/>
  <c r="Q34" i="136" s="1"/>
  <c r="C34" i="136" s="1"/>
  <c r="S37" i="104"/>
  <c r="C37" i="104" s="1"/>
  <c r="C36" i="104"/>
  <c r="N29" i="169"/>
  <c r="N30" i="169" s="1"/>
  <c r="C17" i="135"/>
  <c r="D18" i="135"/>
  <c r="C18" i="135" s="1"/>
  <c r="R34" i="4"/>
  <c r="R35" i="4" s="1"/>
  <c r="C35" i="4" s="1"/>
  <c r="N31" i="144"/>
  <c r="C31" i="144" s="1"/>
  <c r="T36" i="144"/>
  <c r="C36" i="144" s="1"/>
  <c r="E20" i="96"/>
  <c r="E21" i="96" s="1"/>
  <c r="E22" i="96" s="1"/>
  <c r="E23" i="96" s="1"/>
  <c r="C23" i="96" s="1"/>
  <c r="Q33" i="130"/>
  <c r="Q34" i="130" s="1"/>
  <c r="C34" i="130" s="1"/>
  <c r="C29" i="181"/>
  <c r="O30" i="89"/>
  <c r="O31" i="89" s="1"/>
  <c r="O32" i="89" s="1"/>
  <c r="O33" i="89" s="1"/>
  <c r="C33" i="89" s="1"/>
  <c r="J26" i="24"/>
  <c r="C25" i="24"/>
  <c r="H25" i="67"/>
  <c r="H26" i="67" s="1"/>
  <c r="C24" i="67"/>
  <c r="C27" i="149"/>
  <c r="L26" i="147"/>
  <c r="L27" i="147" s="1"/>
  <c r="L28" i="147" s="1"/>
  <c r="L29" i="147" s="1"/>
  <c r="L30" i="147" s="1"/>
  <c r="C30" i="147" s="1"/>
  <c r="S34" i="49"/>
  <c r="C34" i="49" s="1"/>
  <c r="M30" i="43"/>
  <c r="C29" i="43"/>
  <c r="D18" i="114"/>
  <c r="C18" i="114" s="1"/>
  <c r="H24" i="19"/>
  <c r="H25" i="19" s="1"/>
  <c r="H26" i="19" s="1"/>
  <c r="C26" i="19" s="1"/>
  <c r="M43" i="126"/>
  <c r="D18" i="19"/>
  <c r="C18" i="19" s="1"/>
  <c r="C17" i="19"/>
  <c r="G21" i="159"/>
  <c r="G22" i="159" s="1"/>
  <c r="G23" i="159" s="1"/>
  <c r="G24" i="159" s="1"/>
  <c r="G25" i="159" s="1"/>
  <c r="Q164" i="1"/>
  <c r="X164" i="1"/>
  <c r="C26" i="135"/>
  <c r="H50" i="161"/>
  <c r="O30" i="111"/>
  <c r="O31" i="111" s="1"/>
  <c r="O32" i="111" s="1"/>
  <c r="O33" i="111" s="1"/>
  <c r="C33" i="111" s="1"/>
  <c r="C32" i="99"/>
  <c r="I23" i="179"/>
  <c r="I24" i="179" s="1"/>
  <c r="I25" i="179" s="1"/>
  <c r="I26" i="179" s="1"/>
  <c r="I27" i="179" s="1"/>
  <c r="C27" i="179" s="1"/>
  <c r="R32" i="16"/>
  <c r="R33" i="16" s="1"/>
  <c r="R34" i="16" s="1"/>
  <c r="C34" i="16" s="1"/>
  <c r="R49" i="138"/>
  <c r="Z49" i="138"/>
  <c r="T35" i="124"/>
  <c r="C34" i="124"/>
  <c r="I43" i="148"/>
  <c r="N31" i="146"/>
  <c r="N32" i="146" s="1"/>
  <c r="C32" i="146" s="1"/>
  <c r="C30" i="146"/>
  <c r="K26" i="62"/>
  <c r="C25" i="62"/>
  <c r="C29" i="108"/>
  <c r="C23" i="23"/>
  <c r="H22" i="169"/>
  <c r="H23" i="169" s="1"/>
  <c r="H24" i="169" s="1"/>
  <c r="H25" i="169" s="1"/>
  <c r="H26" i="169" s="1"/>
  <c r="C26" i="169" s="1"/>
  <c r="E22" i="69"/>
  <c r="E23" i="69" s="1"/>
  <c r="C23" i="69" s="1"/>
  <c r="D18" i="150"/>
  <c r="D19" i="150" s="1"/>
  <c r="D20" i="150" s="1"/>
  <c r="D21" i="150" s="1"/>
  <c r="D22" i="150" s="1"/>
  <c r="C17" i="150"/>
  <c r="P31" i="73"/>
  <c r="C31" i="73" s="1"/>
  <c r="C29" i="110"/>
  <c r="J45" i="129"/>
  <c r="R42" i="10"/>
  <c r="C24" i="135"/>
  <c r="E46" i="181"/>
  <c r="N51" i="181" s="1"/>
  <c r="X23" i="1"/>
  <c r="I46" i="158"/>
  <c r="C25" i="143"/>
  <c r="C20" i="151"/>
  <c r="C32" i="152"/>
  <c r="C33" i="169"/>
  <c r="R46" i="181"/>
  <c r="C28" i="118"/>
  <c r="C32" i="135"/>
  <c r="C24" i="65"/>
  <c r="C26" i="54"/>
  <c r="C27" i="38"/>
  <c r="C25" i="51"/>
  <c r="C34" i="29"/>
  <c r="C30" i="58"/>
  <c r="G45" i="142"/>
  <c r="C20" i="127"/>
  <c r="P42" i="15"/>
  <c r="L42" i="118"/>
  <c r="C29" i="29"/>
  <c r="K45" i="147"/>
  <c r="I42" i="116"/>
  <c r="Z55" i="138"/>
  <c r="R55" i="138"/>
  <c r="C26" i="16"/>
  <c r="C30" i="8"/>
  <c r="J42" i="133"/>
  <c r="G42" i="108"/>
  <c r="N43" i="4"/>
  <c r="C30" i="118"/>
  <c r="C29" i="174"/>
  <c r="J47" i="164"/>
  <c r="E50" i="161"/>
  <c r="N55" i="161" s="1"/>
  <c r="F45" i="160"/>
  <c r="K41" i="149"/>
  <c r="C23" i="119"/>
  <c r="C20" i="23"/>
  <c r="C34" i="126"/>
  <c r="H45" i="180"/>
  <c r="T44" i="171"/>
  <c r="T42" i="120"/>
  <c r="M42" i="122"/>
  <c r="C37" i="120"/>
  <c r="N42" i="106"/>
  <c r="C33" i="71"/>
  <c r="M42" i="115"/>
  <c r="J45" i="142"/>
  <c r="O42" i="120"/>
  <c r="C25" i="35"/>
  <c r="O42" i="2"/>
  <c r="C30" i="116"/>
  <c r="N42" i="99"/>
  <c r="D46" i="33"/>
  <c r="C27" i="11"/>
  <c r="C34" i="96"/>
  <c r="C24" i="63"/>
  <c r="C31" i="62"/>
  <c r="C20" i="33"/>
  <c r="C24" i="61"/>
  <c r="C26" i="61"/>
  <c r="C23" i="65"/>
  <c r="K42" i="45"/>
  <c r="S42" i="177"/>
  <c r="P48" i="75"/>
  <c r="S42" i="8"/>
  <c r="N42" i="6"/>
  <c r="C26" i="118"/>
  <c r="I42" i="92"/>
  <c r="G43" i="54"/>
  <c r="P45" i="152"/>
  <c r="H42" i="95"/>
  <c r="I48" i="49"/>
  <c r="C31" i="8"/>
  <c r="C23" i="124"/>
  <c r="C25" i="111"/>
  <c r="C33" i="179"/>
  <c r="C30" i="128"/>
  <c r="C17" i="177"/>
  <c r="C31" i="120"/>
  <c r="C26" i="122"/>
  <c r="K46" i="181"/>
  <c r="C23" i="118"/>
  <c r="F43" i="124"/>
  <c r="C32" i="162"/>
  <c r="G45" i="146"/>
  <c r="M45" i="143"/>
  <c r="M41" i="149"/>
  <c r="C27" i="115"/>
  <c r="C35" i="177"/>
  <c r="C29" i="122"/>
  <c r="C31" i="148"/>
  <c r="C29" i="80"/>
  <c r="E42" i="122"/>
  <c r="N47" i="122" s="1"/>
  <c r="C24" i="118"/>
  <c r="C29" i="99"/>
  <c r="F43" i="126"/>
  <c r="H42" i="119"/>
  <c r="C23" i="57"/>
  <c r="C30" i="92"/>
  <c r="C19" i="23"/>
  <c r="I42" i="19"/>
  <c r="C26" i="51"/>
  <c r="C26" i="137"/>
  <c r="C23" i="70"/>
  <c r="D22" i="39"/>
  <c r="C22" i="39" s="1"/>
  <c r="C28" i="29"/>
  <c r="I42" i="16"/>
  <c r="G48" i="167"/>
  <c r="C33" i="112"/>
  <c r="C27" i="118"/>
  <c r="C19" i="127"/>
  <c r="J45" i="146"/>
  <c r="C34" i="95"/>
  <c r="C21" i="22"/>
  <c r="Z166" i="138"/>
  <c r="R166" i="138"/>
  <c r="C18" i="129"/>
  <c r="L42" i="29"/>
  <c r="Q163" i="1"/>
  <c r="N48" i="14"/>
  <c r="J42" i="132"/>
  <c r="J42" i="136"/>
  <c r="C29" i="21"/>
  <c r="M42" i="21"/>
  <c r="C26" i="120"/>
  <c r="J46" i="157"/>
  <c r="C17" i="162"/>
  <c r="C32" i="179"/>
  <c r="M46" i="158"/>
  <c r="C26" i="170"/>
  <c r="L41" i="150"/>
  <c r="J42" i="119"/>
  <c r="C36" i="133"/>
  <c r="J46" i="181"/>
  <c r="L45" i="180"/>
  <c r="J46" i="156"/>
  <c r="K44" i="135"/>
  <c r="C27" i="129"/>
  <c r="C19" i="108"/>
  <c r="O45" i="151"/>
  <c r="C32" i="148"/>
  <c r="C36" i="120"/>
  <c r="C30" i="109"/>
  <c r="C32" i="129"/>
  <c r="L42" i="11"/>
  <c r="C30" i="54"/>
  <c r="J42" i="2"/>
  <c r="F42" i="70"/>
  <c r="J48" i="52"/>
  <c r="K42" i="11"/>
  <c r="L45" i="152"/>
  <c r="I48" i="144"/>
  <c r="E45" i="147"/>
  <c r="N50" i="147" s="1"/>
  <c r="C28" i="131"/>
  <c r="H42" i="121"/>
  <c r="R43" i="51"/>
  <c r="K42" i="10"/>
  <c r="I48" i="90"/>
  <c r="L42" i="19"/>
  <c r="E42" i="25"/>
  <c r="N47" i="25" s="1"/>
  <c r="M48" i="74"/>
  <c r="L42" i="82"/>
  <c r="H48" i="14"/>
  <c r="Z11" i="138"/>
  <c r="R11" i="138"/>
  <c r="P43" i="41"/>
  <c r="H42" i="20"/>
  <c r="F43" i="131"/>
  <c r="C24" i="131"/>
  <c r="F24" i="158"/>
  <c r="C24" i="158" s="1"/>
  <c r="J28" i="127"/>
  <c r="C28" i="127" s="1"/>
  <c r="C27" i="127"/>
  <c r="L28" i="121"/>
  <c r="L29" i="121" s="1"/>
  <c r="L30" i="121" s="1"/>
  <c r="C30" i="121" s="1"/>
  <c r="G25" i="99"/>
  <c r="C25" i="99" s="1"/>
  <c r="C24" i="99"/>
  <c r="M29" i="45"/>
  <c r="M30" i="45" s="1"/>
  <c r="M31" i="45" s="1"/>
  <c r="C31" i="45" s="1"/>
  <c r="G21" i="144"/>
  <c r="G22" i="144" s="1"/>
  <c r="G23" i="144" s="1"/>
  <c r="G24" i="144" s="1"/>
  <c r="C24" i="144" s="1"/>
  <c r="C28" i="172"/>
  <c r="S35" i="82"/>
  <c r="S36" i="82" s="1"/>
  <c r="S37" i="82" s="1"/>
  <c r="C34" i="82"/>
  <c r="F42" i="8"/>
  <c r="K26" i="67"/>
  <c r="K27" i="67" s="1"/>
  <c r="K28" i="67" s="1"/>
  <c r="J27" i="25"/>
  <c r="J28" i="25" s="1"/>
  <c r="C28" i="25" s="1"/>
  <c r="C26" i="25"/>
  <c r="K25" i="159"/>
  <c r="K26" i="159" s="1"/>
  <c r="K27" i="159" s="1"/>
  <c r="K28" i="159" s="1"/>
  <c r="K29" i="159" s="1"/>
  <c r="C29" i="159" s="1"/>
  <c r="C26" i="121"/>
  <c r="L30" i="73"/>
  <c r="C30" i="73" s="1"/>
  <c r="D21" i="43"/>
  <c r="C20" i="43"/>
  <c r="K25" i="116"/>
  <c r="K26" i="116" s="1"/>
  <c r="K27" i="116" s="1"/>
  <c r="K28" i="116" s="1"/>
  <c r="K29" i="116" s="1"/>
  <c r="C29" i="116" s="1"/>
  <c r="L27" i="177"/>
  <c r="L28" i="177" s="1"/>
  <c r="L29" i="177" s="1"/>
  <c r="L30" i="177" s="1"/>
  <c r="C30" i="177" s="1"/>
  <c r="E19" i="166"/>
  <c r="E20" i="166" s="1"/>
  <c r="E21" i="166" s="1"/>
  <c r="E22" i="166" s="1"/>
  <c r="E23" i="166" s="1"/>
  <c r="C23" i="166" s="1"/>
  <c r="O31" i="122"/>
  <c r="C30" i="122"/>
  <c r="O45" i="184"/>
  <c r="C33" i="184"/>
  <c r="O31" i="63"/>
  <c r="O32" i="63" s="1"/>
  <c r="O33" i="63" s="1"/>
  <c r="C33" i="63" s="1"/>
  <c r="O29" i="16"/>
  <c r="O30" i="16" s="1"/>
  <c r="O31" i="16" s="1"/>
  <c r="O32" i="16" s="1"/>
  <c r="O33" i="16" s="1"/>
  <c r="C33" i="10"/>
  <c r="L45" i="137"/>
  <c r="L44" i="135"/>
  <c r="C25" i="118"/>
  <c r="P32" i="19"/>
  <c r="P33" i="19" s="1"/>
  <c r="P34" i="19" s="1"/>
  <c r="C34" i="19" s="1"/>
  <c r="E42" i="115"/>
  <c r="N47" i="115" s="1"/>
  <c r="J48" i="114"/>
  <c r="N44" i="135"/>
  <c r="F20" i="114"/>
  <c r="F21" i="114" s="1"/>
  <c r="F22" i="114" s="1"/>
  <c r="F23" i="114" s="1"/>
  <c r="F24" i="114" s="1"/>
  <c r="P32" i="142"/>
  <c r="P33" i="142" s="1"/>
  <c r="P34" i="142" s="1"/>
  <c r="C34" i="142" s="1"/>
  <c r="C31" i="142"/>
  <c r="L209" i="102"/>
  <c r="L214" i="102" s="1"/>
  <c r="J25" i="116"/>
  <c r="J26" i="116" s="1"/>
  <c r="J27" i="116" s="1"/>
  <c r="J28" i="116" s="1"/>
  <c r="C29" i="55"/>
  <c r="N29" i="82"/>
  <c r="C28" i="82"/>
  <c r="G43" i="109"/>
  <c r="M42" i="10"/>
  <c r="C29" i="89"/>
  <c r="C29" i="38"/>
  <c r="K42" i="38"/>
  <c r="L29" i="45"/>
  <c r="C28" i="45"/>
  <c r="C35" i="148"/>
  <c r="R43" i="148"/>
  <c r="Z37" i="138"/>
  <c r="R37" i="138"/>
  <c r="U42" i="2"/>
  <c r="E19" i="120"/>
  <c r="C18" i="120"/>
  <c r="P33" i="168"/>
  <c r="C33" i="168" s="1"/>
  <c r="P33" i="67"/>
  <c r="C32" i="67"/>
  <c r="R52" i="138"/>
  <c r="Z52" i="138"/>
  <c r="U43" i="131"/>
  <c r="N29" i="32"/>
  <c r="C28" i="32"/>
  <c r="C29" i="33"/>
  <c r="C28" i="4"/>
  <c r="C28" i="112"/>
  <c r="E19" i="157"/>
  <c r="E20" i="157" s="1"/>
  <c r="E21" i="157" s="1"/>
  <c r="E22" i="157" s="1"/>
  <c r="E23" i="157" s="1"/>
  <c r="C23" i="157" s="1"/>
  <c r="C18" i="157"/>
  <c r="C28" i="156"/>
  <c r="S35" i="150"/>
  <c r="C34" i="150"/>
  <c r="C37" i="109"/>
  <c r="S43" i="109"/>
  <c r="C25" i="121"/>
  <c r="C29" i="109"/>
  <c r="C31" i="67"/>
  <c r="I48" i="114"/>
  <c r="C23" i="99"/>
  <c r="H42" i="118"/>
  <c r="C21" i="118"/>
  <c r="D22" i="118"/>
  <c r="C22" i="118" s="1"/>
  <c r="P46" i="166"/>
  <c r="R45" i="173"/>
  <c r="C26" i="177"/>
  <c r="C34" i="147"/>
  <c r="G24" i="139"/>
  <c r="C23" i="139"/>
  <c r="C25" i="131"/>
  <c r="S42" i="122"/>
  <c r="I42" i="118"/>
  <c r="O32" i="109"/>
  <c r="C31" i="109"/>
  <c r="O42" i="136"/>
  <c r="F21" i="84"/>
  <c r="F22" i="84" s="1"/>
  <c r="F23" i="84" s="1"/>
  <c r="C20" i="84"/>
  <c r="K27" i="57"/>
  <c r="K28" i="57" s="1"/>
  <c r="K29" i="57" s="1"/>
  <c r="C29" i="57" s="1"/>
  <c r="C26" i="57"/>
  <c r="Q34" i="15"/>
  <c r="C34" i="15" s="1"/>
  <c r="C33" i="15"/>
  <c r="E22" i="74"/>
  <c r="E23" i="74" s="1"/>
  <c r="C23" i="74" s="1"/>
  <c r="K29" i="24"/>
  <c r="I26" i="42"/>
  <c r="C26" i="42" s="1"/>
  <c r="K29" i="58"/>
  <c r="C29" i="58" s="1"/>
  <c r="C28" i="58"/>
  <c r="T35" i="70"/>
  <c r="C35" i="70" s="1"/>
  <c r="C34" i="70"/>
  <c r="I49" i="50"/>
  <c r="L29" i="12"/>
  <c r="C27" i="55"/>
  <c r="I27" i="43"/>
  <c r="C26" i="43"/>
  <c r="E21" i="20"/>
  <c r="C20" i="20"/>
  <c r="R33" i="152"/>
  <c r="T35" i="94"/>
  <c r="T36" i="94" s="1"/>
  <c r="T37" i="94" s="1"/>
  <c r="F46" i="157"/>
  <c r="C23" i="148"/>
  <c r="C24" i="136"/>
  <c r="D19" i="152"/>
  <c r="D20" i="152" s="1"/>
  <c r="C20" i="152" s="1"/>
  <c r="C18" i="152"/>
  <c r="H22" i="114"/>
  <c r="H23" i="114" s="1"/>
  <c r="H24" i="114" s="1"/>
  <c r="H25" i="114" s="1"/>
  <c r="H26" i="114" s="1"/>
  <c r="C26" i="114" s="1"/>
  <c r="S33" i="94"/>
  <c r="S34" i="94" s="1"/>
  <c r="S35" i="94" s="1"/>
  <c r="C32" i="94"/>
  <c r="H24" i="32"/>
  <c r="K27" i="63"/>
  <c r="C26" i="63"/>
  <c r="D19" i="51"/>
  <c r="C18" i="51"/>
  <c r="I138" i="1"/>
  <c r="X138" i="1" s="1"/>
  <c r="R7" i="180"/>
  <c r="H42" i="107"/>
  <c r="O42" i="19"/>
  <c r="I43" i="131"/>
  <c r="M44" i="171"/>
  <c r="C31" i="162"/>
  <c r="C33" i="166"/>
  <c r="C28" i="181"/>
  <c r="C25" i="150"/>
  <c r="R34" i="180"/>
  <c r="C33" i="180"/>
  <c r="C27" i="131"/>
  <c r="N30" i="184"/>
  <c r="N31" i="184" s="1"/>
  <c r="N32" i="184" s="1"/>
  <c r="C32" i="184" s="1"/>
  <c r="L116" i="1"/>
  <c r="X116" i="1"/>
  <c r="G21" i="107"/>
  <c r="G22" i="107" s="1"/>
  <c r="G23" i="107" s="1"/>
  <c r="G24" i="107" s="1"/>
  <c r="G25" i="107" s="1"/>
  <c r="C25" i="107" s="1"/>
  <c r="C23" i="32"/>
  <c r="F24" i="77"/>
  <c r="C24" i="77" s="1"/>
  <c r="C23" i="77"/>
  <c r="I27" i="15"/>
  <c r="C27" i="15" s="1"/>
  <c r="C26" i="15"/>
  <c r="F24" i="9"/>
  <c r="C24" i="9" s="1"/>
  <c r="L29" i="50"/>
  <c r="C29" i="50" s="1"/>
  <c r="R34" i="99"/>
  <c r="C33" i="99"/>
  <c r="L29" i="20"/>
  <c r="C28" i="20"/>
  <c r="J24" i="151"/>
  <c r="J25" i="151" s="1"/>
  <c r="J26" i="151" s="1"/>
  <c r="J27" i="151" s="1"/>
  <c r="J28" i="151" s="1"/>
  <c r="C28" i="151" s="1"/>
  <c r="H45" i="142"/>
  <c r="N31" i="108"/>
  <c r="C30" i="108"/>
  <c r="F45" i="137"/>
  <c r="Q155" i="1"/>
  <c r="X155" i="1"/>
  <c r="D18" i="109"/>
  <c r="D19" i="109" s="1"/>
  <c r="C17" i="109"/>
  <c r="M27" i="104"/>
  <c r="M28" i="104" s="1"/>
  <c r="M29" i="104" s="1"/>
  <c r="M30" i="104" s="1"/>
  <c r="M31" i="104" s="1"/>
  <c r="C31" i="104" s="1"/>
  <c r="N32" i="89"/>
  <c r="N42" i="89" s="1"/>
  <c r="I25" i="80"/>
  <c r="C24" i="80"/>
  <c r="J27" i="48"/>
  <c r="C27" i="48" s="1"/>
  <c r="Q170" i="1"/>
  <c r="X170" i="1"/>
  <c r="N45" i="129"/>
  <c r="R50" i="161"/>
  <c r="C29" i="146"/>
  <c r="M29" i="87"/>
  <c r="M30" i="87" s="1"/>
  <c r="M31" i="87" s="1"/>
  <c r="C31" i="87" s="1"/>
  <c r="C28" i="87"/>
  <c r="F20" i="142"/>
  <c r="F21" i="142" s="1"/>
  <c r="F22" i="142" s="1"/>
  <c r="F23" i="142" s="1"/>
  <c r="F24" i="142" s="1"/>
  <c r="C24" i="142" s="1"/>
  <c r="M46" i="156"/>
  <c r="C19" i="159"/>
  <c r="D20" i="159"/>
  <c r="D21" i="159" s="1"/>
  <c r="T36" i="146"/>
  <c r="T37" i="146" s="1"/>
  <c r="C24" i="57"/>
  <c r="N32" i="37"/>
  <c r="C32" i="37" s="1"/>
  <c r="M43" i="62"/>
  <c r="C25" i="122"/>
  <c r="L30" i="111"/>
  <c r="D18" i="162"/>
  <c r="C18" i="162" s="1"/>
  <c r="J45" i="163"/>
  <c r="M50" i="161"/>
  <c r="X156" i="1"/>
  <c r="Q142" i="1"/>
  <c r="X142" i="1"/>
  <c r="C23" i="149"/>
  <c r="P32" i="181"/>
  <c r="P33" i="181" s="1"/>
  <c r="C31" i="181"/>
  <c r="O31" i="147"/>
  <c r="O32" i="147" s="1"/>
  <c r="O33" i="147" s="1"/>
  <c r="C33" i="147" s="1"/>
  <c r="C28" i="110"/>
  <c r="S36" i="142"/>
  <c r="S37" i="142" s="1"/>
  <c r="C35" i="142"/>
  <c r="C23" i="122"/>
  <c r="C19" i="129"/>
  <c r="D20" i="129"/>
  <c r="D21" i="129" s="1"/>
  <c r="C21" i="129" s="1"/>
  <c r="G24" i="92"/>
  <c r="C23" i="92"/>
  <c r="C27" i="128"/>
  <c r="J27" i="77"/>
  <c r="C26" i="77"/>
  <c r="I26" i="9"/>
  <c r="C26" i="9" s="1"/>
  <c r="C28" i="6"/>
  <c r="C21" i="23"/>
  <c r="G43" i="126"/>
  <c r="C31" i="166"/>
  <c r="C32" i="164"/>
  <c r="C26" i="21"/>
  <c r="C29" i="10"/>
  <c r="H42" i="112"/>
  <c r="C17" i="122"/>
  <c r="C29" i="129"/>
  <c r="C28" i="21"/>
  <c r="C27" i="109"/>
  <c r="E47" i="174"/>
  <c r="N52" i="174" s="1"/>
  <c r="C32" i="8"/>
  <c r="K42" i="16"/>
  <c r="C27" i="169"/>
  <c r="C29" i="153"/>
  <c r="C32" i="21"/>
  <c r="C27" i="23"/>
  <c r="C23" i="127"/>
  <c r="G42" i="127"/>
  <c r="L45" i="179"/>
  <c r="J46" i="158"/>
  <c r="C25" i="170"/>
  <c r="I41" i="149"/>
  <c r="C19" i="112"/>
  <c r="H43" i="109"/>
  <c r="L45" i="128"/>
  <c r="Q45" i="146"/>
  <c r="W44" i="170"/>
  <c r="C35" i="133"/>
  <c r="C32" i="157"/>
  <c r="C27" i="143"/>
  <c r="C29" i="156"/>
  <c r="C36" i="171"/>
  <c r="P41" i="149"/>
  <c r="C36" i="111"/>
  <c r="C25" i="110"/>
  <c r="C31" i="99"/>
  <c r="C27" i="58"/>
  <c r="C35" i="129"/>
  <c r="C28" i="99"/>
  <c r="C34" i="80"/>
  <c r="C32" i="33"/>
  <c r="F42" i="106"/>
  <c r="C27" i="2"/>
  <c r="C29" i="54"/>
  <c r="M43" i="54"/>
  <c r="I43" i="51"/>
  <c r="F42" i="24"/>
  <c r="C28" i="15"/>
  <c r="C27" i="19"/>
  <c r="X10" i="1"/>
  <c r="C17" i="147"/>
  <c r="C35" i="109"/>
  <c r="C27" i="137"/>
  <c r="C28" i="179"/>
  <c r="H45" i="184"/>
  <c r="G48" i="168"/>
  <c r="L42" i="132"/>
  <c r="C32" i="96"/>
  <c r="H42" i="133"/>
  <c r="I48" i="130"/>
  <c r="C23" i="4"/>
  <c r="E42" i="127"/>
  <c r="N47" i="127" s="1"/>
  <c r="L46" i="156"/>
  <c r="G46" i="156"/>
  <c r="G45" i="172"/>
  <c r="C31" i="149"/>
  <c r="J41" i="149"/>
  <c r="C33" i="146"/>
  <c r="C17" i="22"/>
  <c r="G43" i="124"/>
  <c r="K42" i="115"/>
  <c r="W46" i="157"/>
  <c r="C34" i="153"/>
  <c r="Q45" i="179"/>
  <c r="S46" i="166"/>
  <c r="X45" i="172"/>
  <c r="R42" i="177"/>
  <c r="C36" i="172"/>
  <c r="E43" i="131"/>
  <c r="N48" i="131" s="1"/>
  <c r="E43" i="124"/>
  <c r="N48" i="124" s="1"/>
  <c r="M48" i="114"/>
  <c r="L45" i="129"/>
  <c r="C19" i="128"/>
  <c r="E42" i="121"/>
  <c r="N47" i="121" s="1"/>
  <c r="C31" i="124"/>
  <c r="P43" i="126"/>
  <c r="C31" i="107"/>
  <c r="C32" i="92"/>
  <c r="K48" i="130"/>
  <c r="C32" i="106"/>
  <c r="C33" i="87"/>
  <c r="C33" i="96"/>
  <c r="K48" i="66"/>
  <c r="Q43" i="54"/>
  <c r="L48" i="52"/>
  <c r="L43" i="63"/>
  <c r="H42" i="65"/>
  <c r="F48" i="66"/>
  <c r="N42" i="24"/>
  <c r="C25" i="25"/>
  <c r="H42" i="45"/>
  <c r="C25" i="43"/>
  <c r="T42" i="2"/>
  <c r="M48" i="48"/>
  <c r="U42" i="93"/>
  <c r="J42" i="110"/>
  <c r="J46" i="139"/>
  <c r="C19" i="61"/>
  <c r="D20" i="61"/>
  <c r="E42" i="45"/>
  <c r="N47" i="45" s="1"/>
  <c r="C19" i="68"/>
  <c r="D20" i="68"/>
  <c r="M48" i="168"/>
  <c r="C34" i="146"/>
  <c r="M43" i="124"/>
  <c r="C34" i="137"/>
  <c r="R127" i="138"/>
  <c r="Z127" i="138"/>
  <c r="C24" i="111"/>
  <c r="C31" i="171"/>
  <c r="C27" i="158"/>
  <c r="K48" i="144"/>
  <c r="M45" i="147"/>
  <c r="C19" i="22"/>
  <c r="C24" i="120"/>
  <c r="C29" i="115"/>
  <c r="C17" i="6"/>
  <c r="C34" i="131"/>
  <c r="C37" i="160"/>
  <c r="C23" i="121"/>
  <c r="C25" i="115"/>
  <c r="C32" i="151"/>
  <c r="H43" i="126"/>
  <c r="C31" i="112"/>
  <c r="C30" i="97"/>
  <c r="C31" i="80"/>
  <c r="C33" i="83"/>
  <c r="C33" i="80"/>
  <c r="C31" i="24"/>
  <c r="C31" i="106"/>
  <c r="C35" i="6"/>
  <c r="C30" i="84"/>
  <c r="C31" i="136"/>
  <c r="C25" i="61"/>
  <c r="C37" i="2"/>
  <c r="C18" i="89"/>
  <c r="D19" i="89"/>
  <c r="C30" i="124"/>
  <c r="C29" i="6"/>
  <c r="C33" i="164"/>
  <c r="C33" i="8"/>
  <c r="D20" i="108"/>
  <c r="C20" i="108" s="1"/>
  <c r="M42" i="22"/>
  <c r="C28" i="108"/>
  <c r="C24" i="127"/>
  <c r="C30" i="110"/>
  <c r="C30" i="115"/>
  <c r="C28" i="111"/>
  <c r="E45" i="173"/>
  <c r="N50" i="173" s="1"/>
  <c r="C28" i="162"/>
  <c r="C23" i="171"/>
  <c r="Q158" i="1"/>
  <c r="C24" i="119"/>
  <c r="C36" i="177"/>
  <c r="C28" i="124"/>
  <c r="C19" i="118"/>
  <c r="C34" i="169"/>
  <c r="X48" i="168"/>
  <c r="E42" i="133"/>
  <c r="N47" i="133" s="1"/>
  <c r="C34" i="143"/>
  <c r="C34" i="119"/>
  <c r="J45" i="143"/>
  <c r="H42" i="108"/>
  <c r="L42" i="110"/>
  <c r="C33" i="51"/>
  <c r="C26" i="58"/>
  <c r="C35" i="159"/>
  <c r="C33" i="92"/>
  <c r="K42" i="2"/>
  <c r="K42" i="35"/>
  <c r="C29" i="25"/>
  <c r="C28" i="19"/>
  <c r="E42" i="22"/>
  <c r="N47" i="22" s="1"/>
  <c r="C34" i="8"/>
  <c r="N48" i="125"/>
  <c r="M42" i="118"/>
  <c r="F42" i="19"/>
  <c r="C20" i="71"/>
  <c r="D21" i="71"/>
  <c r="J42" i="65"/>
  <c r="X13" i="1"/>
  <c r="Q30" i="1"/>
  <c r="X68" i="1"/>
  <c r="X14" i="1"/>
  <c r="C36" i="25"/>
  <c r="S37" i="25"/>
  <c r="I24" i="181"/>
  <c r="I25" i="181" s="1"/>
  <c r="I26" i="181" s="1"/>
  <c r="C23" i="181"/>
  <c r="H46" i="156"/>
  <c r="M43" i="4"/>
  <c r="I237" i="1"/>
  <c r="M31" i="111"/>
  <c r="C20" i="119"/>
  <c r="D21" i="119"/>
  <c r="C21" i="119" s="1"/>
  <c r="L29" i="107"/>
  <c r="C28" i="107"/>
  <c r="H48" i="125"/>
  <c r="H25" i="124"/>
  <c r="C24" i="124"/>
  <c r="J24" i="147"/>
  <c r="C24" i="147" s="1"/>
  <c r="C23" i="147"/>
  <c r="K28" i="142"/>
  <c r="K29" i="142" s="1"/>
  <c r="C29" i="142" s="1"/>
  <c r="C27" i="142"/>
  <c r="K46" i="157"/>
  <c r="C30" i="157"/>
  <c r="H45" i="137"/>
  <c r="P33" i="16"/>
  <c r="P42" i="16" s="1"/>
  <c r="Q34" i="4"/>
  <c r="Q43" i="4" s="1"/>
  <c r="C29" i="111"/>
  <c r="C17" i="169"/>
  <c r="D18" i="169"/>
  <c r="C18" i="169" s="1"/>
  <c r="G22" i="8"/>
  <c r="G23" i="8" s="1"/>
  <c r="G24" i="8" s="1"/>
  <c r="G25" i="8" s="1"/>
  <c r="C25" i="8" s="1"/>
  <c r="C21" i="8"/>
  <c r="J28" i="121"/>
  <c r="J42" i="121" s="1"/>
  <c r="C27" i="121"/>
  <c r="H25" i="165"/>
  <c r="H26" i="165" s="1"/>
  <c r="C26" i="165" s="1"/>
  <c r="C24" i="165"/>
  <c r="J50" i="161"/>
  <c r="M31" i="125"/>
  <c r="M48" i="125" s="1"/>
  <c r="C25" i="184"/>
  <c r="C21" i="170"/>
  <c r="D22" i="170"/>
  <c r="C22" i="170" s="1"/>
  <c r="I50" i="161"/>
  <c r="I27" i="8"/>
  <c r="C27" i="8" s="1"/>
  <c r="L29" i="170"/>
  <c r="L30" i="170" s="1"/>
  <c r="C30" i="170" s="1"/>
  <c r="C28" i="170"/>
  <c r="K47" i="104"/>
  <c r="C26" i="129"/>
  <c r="I26" i="108"/>
  <c r="I27" i="108" s="1"/>
  <c r="C27" i="108" s="1"/>
  <c r="C25" i="108"/>
  <c r="C35" i="19"/>
  <c r="F42" i="110"/>
  <c r="C24" i="110"/>
  <c r="C27" i="84"/>
  <c r="C25" i="58"/>
  <c r="C31" i="131"/>
  <c r="C33" i="108"/>
  <c r="C19" i="106"/>
  <c r="D20" i="106"/>
  <c r="C29" i="92"/>
  <c r="R36" i="87"/>
  <c r="C35" i="87"/>
  <c r="C19" i="83"/>
  <c r="D20" i="83"/>
  <c r="R36" i="116"/>
  <c r="C35" i="116"/>
  <c r="C18" i="96"/>
  <c r="D19" i="96"/>
  <c r="C26" i="29"/>
  <c r="D19" i="66"/>
  <c r="C19" i="66" s="1"/>
  <c r="C18" i="44"/>
  <c r="D19" i="44"/>
  <c r="C18" i="41"/>
  <c r="D19" i="41"/>
  <c r="R36" i="139"/>
  <c r="C25" i="128"/>
  <c r="C30" i="163"/>
  <c r="L45" i="163"/>
  <c r="I44" i="171"/>
  <c r="C27" i="162"/>
  <c r="Q36" i="1"/>
  <c r="K46" i="156"/>
  <c r="C35" i="63"/>
  <c r="P48" i="167"/>
  <c r="J196" i="138"/>
  <c r="I112" i="1"/>
  <c r="I186" i="134"/>
  <c r="C36" i="132"/>
  <c r="R37" i="132"/>
  <c r="S48" i="130"/>
  <c r="N42" i="116"/>
  <c r="C27" i="92"/>
  <c r="C18" i="124"/>
  <c r="C33" i="12"/>
  <c r="C37" i="159"/>
  <c r="R36" i="89"/>
  <c r="C35" i="89"/>
  <c r="C28" i="92"/>
  <c r="C35" i="93"/>
  <c r="R36" i="93"/>
  <c r="C25" i="29"/>
  <c r="S42" i="24"/>
  <c r="C33" i="93"/>
  <c r="C30" i="29"/>
  <c r="C18" i="57"/>
  <c r="D19" i="57"/>
  <c r="C20" i="40"/>
  <c r="D21" i="40"/>
  <c r="C18" i="29"/>
  <c r="D19" i="29"/>
  <c r="R48" i="69"/>
  <c r="Z212" i="138"/>
  <c r="R212" i="138"/>
  <c r="S33" i="14"/>
  <c r="C33" i="14" s="1"/>
  <c r="C35" i="162"/>
  <c r="J43" i="126"/>
  <c r="C19" i="95"/>
  <c r="D20" i="95"/>
  <c r="M42" i="39"/>
  <c r="R37" i="114"/>
  <c r="C37" i="114" s="1"/>
  <c r="Z15" i="138"/>
  <c r="R15" i="138"/>
  <c r="Q48" i="14"/>
  <c r="J42" i="29"/>
  <c r="M42" i="29"/>
  <c r="J42" i="6"/>
  <c r="N42" i="19"/>
  <c r="L48" i="49"/>
  <c r="R35" i="139"/>
  <c r="C23" i="16"/>
  <c r="G42" i="136"/>
  <c r="C24" i="137"/>
  <c r="C25" i="137"/>
  <c r="M42" i="119"/>
  <c r="C28" i="106"/>
  <c r="L42" i="112"/>
  <c r="L42" i="153"/>
  <c r="C25" i="153"/>
  <c r="E45" i="142"/>
  <c r="N50" i="142" s="1"/>
  <c r="C25" i="149"/>
  <c r="C30" i="135"/>
  <c r="C29" i="128"/>
  <c r="C24" i="4"/>
  <c r="C26" i="4"/>
  <c r="F42" i="122"/>
  <c r="C29" i="4"/>
  <c r="G42" i="122"/>
  <c r="C26" i="23"/>
  <c r="F20" i="21"/>
  <c r="F21" i="21" s="1"/>
  <c r="F22" i="21" s="1"/>
  <c r="F23" i="21" s="1"/>
  <c r="F24" i="21" s="1"/>
  <c r="C24" i="21" s="1"/>
  <c r="C26" i="127"/>
  <c r="C26" i="111"/>
  <c r="D19" i="124"/>
  <c r="C30" i="173"/>
  <c r="G44" i="171"/>
  <c r="C24" i="172"/>
  <c r="C26" i="163"/>
  <c r="C28" i="158"/>
  <c r="H46" i="157"/>
  <c r="D18" i="163"/>
  <c r="K50" i="161"/>
  <c r="C35" i="58"/>
  <c r="I45" i="143"/>
  <c r="C17" i="124"/>
  <c r="C35" i="131"/>
  <c r="C36" i="184"/>
  <c r="U42" i="112"/>
  <c r="C33" i="143"/>
  <c r="S45" i="184"/>
  <c r="S45" i="159"/>
  <c r="N43" i="148"/>
  <c r="C33" i="137"/>
  <c r="AB253" i="138"/>
  <c r="C23" i="108"/>
  <c r="X45" i="173"/>
  <c r="C36" i="159"/>
  <c r="R43" i="124"/>
  <c r="N45" i="151"/>
  <c r="K42" i="122"/>
  <c r="R42" i="111"/>
  <c r="C25" i="93"/>
  <c r="O42" i="127"/>
  <c r="S37" i="129"/>
  <c r="C37" i="129" s="1"/>
  <c r="C36" i="129"/>
  <c r="C32" i="126"/>
  <c r="C36" i="121"/>
  <c r="C26" i="107"/>
  <c r="C33" i="35"/>
  <c r="C32" i="95"/>
  <c r="C33" i="126"/>
  <c r="P42" i="112"/>
  <c r="C26" i="92"/>
  <c r="J208" i="138"/>
  <c r="I199" i="134"/>
  <c r="I148" i="1"/>
  <c r="C34" i="2"/>
  <c r="C25" i="84"/>
  <c r="P45" i="137"/>
  <c r="C18" i="93"/>
  <c r="D19" i="93"/>
  <c r="R37" i="141"/>
  <c r="C19" i="82"/>
  <c r="D20" i="82"/>
  <c r="C17" i="143"/>
  <c r="D18" i="143"/>
  <c r="C36" i="2"/>
  <c r="P42" i="106"/>
  <c r="D19" i="90"/>
  <c r="C19" i="90" s="1"/>
  <c r="C27" i="65"/>
  <c r="C27" i="54"/>
  <c r="C24" i="29"/>
  <c r="F42" i="95"/>
  <c r="L48" i="90"/>
  <c r="C26" i="38"/>
  <c r="R36" i="80"/>
  <c r="C35" i="80"/>
  <c r="E42" i="95"/>
  <c r="N47" i="95" s="1"/>
  <c r="R36" i="115"/>
  <c r="C35" i="115"/>
  <c r="C34" i="111"/>
  <c r="D19" i="50"/>
  <c r="C19" i="50" s="1"/>
  <c r="C34" i="97"/>
  <c r="Q42" i="35"/>
  <c r="C24" i="43"/>
  <c r="C31" i="15"/>
  <c r="P44" i="135"/>
  <c r="D42" i="84"/>
  <c r="C36" i="162"/>
  <c r="R37" i="45"/>
  <c r="C37" i="45" s="1"/>
  <c r="C36" i="45"/>
  <c r="R37" i="42"/>
  <c r="C37" i="42" s="1"/>
  <c r="J42" i="38"/>
  <c r="R61" i="138"/>
  <c r="Z61" i="138"/>
  <c r="R36" i="40"/>
  <c r="C35" i="40"/>
  <c r="C18" i="22"/>
  <c r="J42" i="61"/>
  <c r="C28" i="11"/>
  <c r="E48" i="42"/>
  <c r="N53" i="42" s="1"/>
  <c r="N42" i="21"/>
  <c r="E48" i="49"/>
  <c r="N53" i="49" s="1"/>
  <c r="I42" i="93"/>
  <c r="R7" i="111"/>
  <c r="I175" i="1"/>
  <c r="AA350" i="1" s="1"/>
  <c r="C38" i="160"/>
  <c r="C37" i="148"/>
  <c r="S43" i="148"/>
  <c r="C33" i="131"/>
  <c r="C30" i="35"/>
  <c r="C18" i="70"/>
  <c r="D19" i="70"/>
  <c r="C27" i="112"/>
  <c r="C24" i="129"/>
  <c r="C19" i="131"/>
  <c r="C25" i="133"/>
  <c r="G42" i="116"/>
  <c r="T37" i="24"/>
  <c r="C37" i="24" s="1"/>
  <c r="C24" i="121"/>
  <c r="C36" i="106"/>
  <c r="R37" i="106"/>
  <c r="R36" i="137"/>
  <c r="C35" i="137"/>
  <c r="C36" i="65"/>
  <c r="R42" i="65"/>
  <c r="C26" i="33"/>
  <c r="C20" i="99"/>
  <c r="D21" i="99"/>
  <c r="C18" i="32"/>
  <c r="D19" i="32"/>
  <c r="C26" i="45"/>
  <c r="L48" i="34"/>
  <c r="C20" i="24"/>
  <c r="D21" i="24"/>
  <c r="S37" i="75"/>
  <c r="C37" i="75" s="1"/>
  <c r="L48" i="14"/>
  <c r="C25" i="112"/>
  <c r="C30" i="120"/>
  <c r="C27" i="111"/>
  <c r="E42" i="118"/>
  <c r="N47" i="118" s="1"/>
  <c r="C23" i="162"/>
  <c r="K48" i="167"/>
  <c r="E44" i="171"/>
  <c r="N49" i="171" s="1"/>
  <c r="E45" i="165"/>
  <c r="N50" i="165" s="1"/>
  <c r="F42" i="120"/>
  <c r="Q45" i="147"/>
  <c r="C37" i="128"/>
  <c r="S45" i="128"/>
  <c r="R7" i="119"/>
  <c r="I83" i="1"/>
  <c r="J21" i="138"/>
  <c r="S42" i="120"/>
  <c r="C30" i="2"/>
  <c r="C18" i="106"/>
  <c r="C17" i="131"/>
  <c r="C32" i="80"/>
  <c r="Z115" i="138"/>
  <c r="R115" i="138"/>
  <c r="P44" i="96"/>
  <c r="O42" i="87"/>
  <c r="C30" i="63"/>
  <c r="R30" i="139"/>
  <c r="C26" i="139"/>
  <c r="C26" i="104"/>
  <c r="C29" i="164"/>
  <c r="P48" i="14"/>
  <c r="I101" i="1"/>
  <c r="C25" i="136"/>
  <c r="J45" i="137"/>
  <c r="C31" i="119"/>
  <c r="D20" i="112"/>
  <c r="C30" i="112"/>
  <c r="Z135" i="138"/>
  <c r="K45" i="169"/>
  <c r="C20" i="177"/>
  <c r="I143" i="1"/>
  <c r="Q143" i="1" s="1"/>
  <c r="C24" i="149"/>
  <c r="C30" i="151"/>
  <c r="C31" i="135"/>
  <c r="C31" i="129"/>
  <c r="C29" i="23"/>
  <c r="G42" i="22"/>
  <c r="D21" i="120"/>
  <c r="D22" i="120" s="1"/>
  <c r="C28" i="23"/>
  <c r="C25" i="109"/>
  <c r="L42" i="21"/>
  <c r="C30" i="126"/>
  <c r="C23" i="111"/>
  <c r="C36" i="6"/>
  <c r="C23" i="19"/>
  <c r="C30" i="19"/>
  <c r="I42" i="110"/>
  <c r="H45" i="162"/>
  <c r="C28" i="157"/>
  <c r="C25" i="156"/>
  <c r="C23" i="131"/>
  <c r="C23" i="160"/>
  <c r="C31" i="159"/>
  <c r="C26" i="162"/>
  <c r="C24" i="173"/>
  <c r="F45" i="162"/>
  <c r="C26" i="119"/>
  <c r="C19" i="116"/>
  <c r="H26" i="115"/>
  <c r="R42" i="6"/>
  <c r="C33" i="119"/>
  <c r="P157" i="79"/>
  <c r="O46" i="166"/>
  <c r="W45" i="159"/>
  <c r="C33" i="162"/>
  <c r="S42" i="153"/>
  <c r="E19" i="150"/>
  <c r="E20" i="150" s="1"/>
  <c r="E21" i="150" s="1"/>
  <c r="E22" i="150" s="1"/>
  <c r="E23" i="150" s="1"/>
  <c r="C23" i="150" s="1"/>
  <c r="C32" i="143"/>
  <c r="F45" i="173"/>
  <c r="C35" i="169"/>
  <c r="R36" i="169"/>
  <c r="C18" i="159"/>
  <c r="T45" i="147"/>
  <c r="C35" i="171"/>
  <c r="S45" i="162"/>
  <c r="C30" i="131"/>
  <c r="C32" i="137"/>
  <c r="C33" i="106"/>
  <c r="R44" i="171"/>
  <c r="C34" i="120"/>
  <c r="Q45" i="143"/>
  <c r="C32" i="112"/>
  <c r="C24" i="93"/>
  <c r="C24" i="96"/>
  <c r="J192" i="138"/>
  <c r="R7" i="137"/>
  <c r="I100" i="1"/>
  <c r="C37" i="121"/>
  <c r="T42" i="111"/>
  <c r="G45" i="147"/>
  <c r="C34" i="108"/>
  <c r="C36" i="84"/>
  <c r="R42" i="84"/>
  <c r="C28" i="12"/>
  <c r="C17" i="107"/>
  <c r="D18" i="107"/>
  <c r="Q42" i="92"/>
  <c r="C27" i="61"/>
  <c r="C25" i="54"/>
  <c r="C35" i="2"/>
  <c r="R37" i="92"/>
  <c r="C37" i="92" s="1"/>
  <c r="C36" i="92"/>
  <c r="C28" i="65"/>
  <c r="N42" i="133"/>
  <c r="R36" i="95"/>
  <c r="C35" i="95"/>
  <c r="C23" i="44"/>
  <c r="C27" i="33"/>
  <c r="C32" i="119"/>
  <c r="C36" i="67"/>
  <c r="R42" i="67"/>
  <c r="F42" i="94"/>
  <c r="C25" i="2"/>
  <c r="C31" i="35"/>
  <c r="D19" i="9"/>
  <c r="C19" i="9" s="1"/>
  <c r="C19" i="77"/>
  <c r="D20" i="77"/>
  <c r="C35" i="97"/>
  <c r="C34" i="24"/>
  <c r="N48" i="49"/>
  <c r="R14" i="138"/>
  <c r="Z14" i="138"/>
  <c r="P42" i="94"/>
  <c r="N42" i="87"/>
  <c r="G44" i="96"/>
  <c r="R37" i="82"/>
  <c r="C32" i="2"/>
  <c r="N43" i="62"/>
  <c r="K48" i="42"/>
  <c r="H42" i="61"/>
  <c r="R37" i="61"/>
  <c r="C36" i="61"/>
  <c r="L43" i="40"/>
  <c r="E48" i="66"/>
  <c r="N53" i="66" s="1"/>
  <c r="C30" i="162"/>
  <c r="N49" i="50"/>
  <c r="C20" i="62"/>
  <c r="D21" i="62"/>
  <c r="Q36" i="8"/>
  <c r="C35" i="8"/>
  <c r="M48" i="90"/>
  <c r="T42" i="19"/>
  <c r="G45" i="68"/>
  <c r="C35" i="39"/>
  <c r="R36" i="39"/>
  <c r="O48" i="14"/>
  <c r="C23" i="33"/>
  <c r="J42" i="16"/>
  <c r="C16" i="109"/>
  <c r="J46" i="138"/>
  <c r="I28" i="134"/>
  <c r="Q28" i="134" s="1"/>
  <c r="I152" i="1"/>
  <c r="R36" i="37"/>
  <c r="C36" i="37" s="1"/>
  <c r="C19" i="87"/>
  <c r="D20" i="87"/>
  <c r="R7" i="22"/>
  <c r="A15" i="22"/>
  <c r="I45" i="159"/>
  <c r="C36" i="160"/>
  <c r="R45" i="160"/>
  <c r="C35" i="120"/>
  <c r="C18" i="139"/>
  <c r="D19" i="139"/>
  <c r="C31" i="95"/>
  <c r="C29" i="84"/>
  <c r="C29" i="35"/>
  <c r="R131" i="138"/>
  <c r="Z131" i="138"/>
  <c r="J42" i="45"/>
  <c r="Q88" i="1"/>
  <c r="C27" i="136"/>
  <c r="C27" i="106"/>
  <c r="C25" i="129"/>
  <c r="C36" i="19"/>
  <c r="C17" i="104"/>
  <c r="J48" i="14"/>
  <c r="C28" i="137"/>
  <c r="C29" i="106"/>
  <c r="L42" i="133"/>
  <c r="R7" i="122"/>
  <c r="C25" i="23"/>
  <c r="C30" i="21"/>
  <c r="C24" i="115"/>
  <c r="C28" i="163"/>
  <c r="C24" i="162"/>
  <c r="AC329" i="1"/>
  <c r="AC333" i="1" s="1"/>
  <c r="C25" i="162"/>
  <c r="C20" i="116"/>
  <c r="G42" i="110"/>
  <c r="C34" i="116"/>
  <c r="C32" i="120"/>
  <c r="C19" i="126"/>
  <c r="D20" i="126"/>
  <c r="C24" i="122"/>
  <c r="C36" i="43"/>
  <c r="R37" i="43"/>
  <c r="C37" i="43" s="1"/>
  <c r="C36" i="119"/>
  <c r="R37" i="119"/>
  <c r="C26" i="55"/>
  <c r="C18" i="80"/>
  <c r="D19" i="80"/>
  <c r="S42" i="107"/>
  <c r="R42" i="70"/>
  <c r="D19" i="34"/>
  <c r="C19" i="34" s="1"/>
  <c r="C21" i="33"/>
  <c r="R37" i="97"/>
  <c r="C36" i="97"/>
  <c r="C27" i="45"/>
  <c r="C23" i="43"/>
  <c r="C28" i="33"/>
  <c r="G46" i="33"/>
  <c r="C18" i="35"/>
  <c r="D19" i="35"/>
  <c r="M46" i="33"/>
  <c r="I9" i="1"/>
  <c r="C31" i="164"/>
  <c r="M48" i="14"/>
  <c r="C26" i="136"/>
  <c r="R7" i="136"/>
  <c r="C31" i="132"/>
  <c r="C26" i="132"/>
  <c r="K42" i="112"/>
  <c r="R142" i="138"/>
  <c r="I42" i="177"/>
  <c r="C24" i="153"/>
  <c r="C24" i="133"/>
  <c r="C29" i="133"/>
  <c r="C30" i="129"/>
  <c r="J43" i="109"/>
  <c r="K42" i="22"/>
  <c r="M42" i="107"/>
  <c r="C28" i="22"/>
  <c r="C31" i="21"/>
  <c r="C23" i="22"/>
  <c r="M46" i="181"/>
  <c r="C27" i="124"/>
  <c r="M42" i="127"/>
  <c r="C29" i="19"/>
  <c r="C22" i="115"/>
  <c r="C23" i="173"/>
  <c r="C17" i="171"/>
  <c r="C25" i="173"/>
  <c r="E45" i="162"/>
  <c r="N50" i="162" s="1"/>
  <c r="C31" i="157"/>
  <c r="C25" i="158"/>
  <c r="H45" i="163"/>
  <c r="G45" i="169"/>
  <c r="C29" i="157"/>
  <c r="M45" i="159"/>
  <c r="C25" i="146"/>
  <c r="C31" i="151"/>
  <c r="C24" i="163"/>
  <c r="E45" i="151"/>
  <c r="N50" i="151" s="1"/>
  <c r="H43" i="148"/>
  <c r="C37" i="58"/>
  <c r="C24" i="109"/>
  <c r="E42" i="23"/>
  <c r="N47" i="23" s="1"/>
  <c r="H42" i="120"/>
  <c r="H42" i="6"/>
  <c r="C36" i="165"/>
  <c r="C33" i="157"/>
  <c r="X45" i="160"/>
  <c r="J48" i="168"/>
  <c r="R45" i="172"/>
  <c r="C35" i="153"/>
  <c r="R45" i="163"/>
  <c r="J64" i="138"/>
  <c r="I46" i="134"/>
  <c r="I187" i="1"/>
  <c r="O50" i="161"/>
  <c r="J66" i="138"/>
  <c r="I189" i="1"/>
  <c r="R7" i="127"/>
  <c r="O48" i="130"/>
  <c r="C17" i="121"/>
  <c r="D18" i="121"/>
  <c r="C36" i="136"/>
  <c r="R37" i="136"/>
  <c r="C37" i="136" s="1"/>
  <c r="C32" i="131"/>
  <c r="C35" i="112"/>
  <c r="O48" i="167"/>
  <c r="M42" i="116"/>
  <c r="C31" i="96"/>
  <c r="C31" i="92"/>
  <c r="Q45" i="160"/>
  <c r="R43" i="126"/>
  <c r="R42" i="118"/>
  <c r="R42" i="94"/>
  <c r="Q46" i="156"/>
  <c r="T42" i="133"/>
  <c r="C30" i="62"/>
  <c r="K46" i="139"/>
  <c r="S42" i="97"/>
  <c r="C30" i="95"/>
  <c r="C23" i="15"/>
  <c r="C25" i="55"/>
  <c r="R7" i="107"/>
  <c r="I110" i="1"/>
  <c r="N42" i="84"/>
  <c r="C24" i="12"/>
  <c r="C23" i="61"/>
  <c r="E42" i="119"/>
  <c r="N47" i="119" s="1"/>
  <c r="R37" i="11"/>
  <c r="C37" i="11" s="1"/>
  <c r="C36" i="11"/>
  <c r="C18" i="94"/>
  <c r="D19" i="94"/>
  <c r="P42" i="97"/>
  <c r="K42" i="77"/>
  <c r="C30" i="96"/>
  <c r="C28" i="80"/>
  <c r="C24" i="44"/>
  <c r="S44" i="96"/>
  <c r="L42" i="80"/>
  <c r="C27" i="40"/>
  <c r="R181" i="138"/>
  <c r="Z181" i="138"/>
  <c r="C18" i="54"/>
  <c r="D19" i="54"/>
  <c r="D19" i="48"/>
  <c r="C19" i="48" s="1"/>
  <c r="H48" i="90"/>
  <c r="C33" i="29"/>
  <c r="P42" i="80"/>
  <c r="C18" i="45"/>
  <c r="D19" i="45"/>
  <c r="C36" i="57"/>
  <c r="R37" i="57"/>
  <c r="C37" i="57" s="1"/>
  <c r="P42" i="83"/>
  <c r="C24" i="45"/>
  <c r="C24" i="25"/>
  <c r="J42" i="19"/>
  <c r="R133" i="138"/>
  <c r="Z133" i="138"/>
  <c r="T45" i="159"/>
  <c r="C24" i="33"/>
  <c r="R42" i="2"/>
  <c r="M48" i="34"/>
  <c r="E48" i="73"/>
  <c r="N53" i="73" s="1"/>
  <c r="H46" i="33"/>
  <c r="E42" i="70"/>
  <c r="N47" i="70" s="1"/>
  <c r="F48" i="48"/>
  <c r="C20" i="15"/>
  <c r="D21" i="15"/>
  <c r="C19" i="12"/>
  <c r="D20" i="12"/>
  <c r="N48" i="69"/>
  <c r="Z120" i="138"/>
  <c r="R120" i="138"/>
  <c r="G42" i="57"/>
  <c r="C22" i="33"/>
  <c r="E42" i="65"/>
  <c r="N47" i="65" s="1"/>
  <c r="T42" i="20"/>
  <c r="L42" i="58"/>
  <c r="E42" i="67"/>
  <c r="N47" i="67" s="1"/>
  <c r="I43" i="54"/>
  <c r="C20" i="38"/>
  <c r="D21" i="38"/>
  <c r="C19" i="58"/>
  <c r="D20" i="58"/>
  <c r="R46" i="156"/>
  <c r="R37" i="38"/>
  <c r="C37" i="38" s="1"/>
  <c r="C36" i="38"/>
  <c r="C19" i="97"/>
  <c r="D20" i="97"/>
  <c r="R37" i="44"/>
  <c r="C37" i="44" s="1"/>
  <c r="C36" i="44"/>
  <c r="P30" i="6"/>
  <c r="C27" i="4"/>
  <c r="L45" i="184"/>
  <c r="R42" i="110"/>
  <c r="D18" i="125"/>
  <c r="C18" i="125" s="1"/>
  <c r="R37" i="33"/>
  <c r="C36" i="33"/>
  <c r="C18" i="131"/>
  <c r="C36" i="24"/>
  <c r="J42" i="57"/>
  <c r="I42" i="55"/>
  <c r="C29" i="137"/>
  <c r="C31" i="133"/>
  <c r="Q116" i="1"/>
  <c r="C26" i="128"/>
  <c r="C32" i="22"/>
  <c r="C24" i="126"/>
  <c r="C31" i="110"/>
  <c r="O42" i="6"/>
  <c r="C24" i="171"/>
  <c r="C30" i="172"/>
  <c r="C29" i="132"/>
  <c r="C30" i="136"/>
  <c r="C21" i="116"/>
  <c r="C31" i="153"/>
  <c r="C29" i="124"/>
  <c r="C31" i="172"/>
  <c r="C30" i="148"/>
  <c r="C18" i="151"/>
  <c r="C36" i="58"/>
  <c r="C34" i="87"/>
  <c r="C37" i="152"/>
  <c r="S45" i="152"/>
  <c r="C27" i="107"/>
  <c r="R42" i="120"/>
  <c r="C23" i="12"/>
  <c r="C30" i="80"/>
  <c r="R37" i="41"/>
  <c r="C36" i="41"/>
  <c r="R7" i="23"/>
  <c r="A15" i="23"/>
  <c r="C31" i="20"/>
  <c r="C32" i="58"/>
  <c r="C30" i="33"/>
  <c r="C36" i="68"/>
  <c r="R45" i="68"/>
  <c r="C23" i="25"/>
  <c r="C19" i="65"/>
  <c r="D20" i="65"/>
  <c r="S42" i="16"/>
  <c r="C31" i="58"/>
  <c r="C21" i="25"/>
  <c r="D22" i="25"/>
  <c r="C22" i="25" s="1"/>
  <c r="J47" i="174"/>
  <c r="C27" i="16"/>
  <c r="C29" i="136"/>
  <c r="C24" i="132"/>
  <c r="I42" i="133"/>
  <c r="C29" i="22"/>
  <c r="C25" i="4"/>
  <c r="C31" i="22"/>
  <c r="C30" i="23"/>
  <c r="C29" i="120"/>
  <c r="C31" i="127"/>
  <c r="G45" i="179"/>
  <c r="C27" i="170"/>
  <c r="C30" i="160"/>
  <c r="E45" i="159"/>
  <c r="N50" i="159" s="1"/>
  <c r="E45" i="163"/>
  <c r="N50" i="163" s="1"/>
  <c r="J43" i="131"/>
  <c r="C29" i="158"/>
  <c r="C26" i="158"/>
  <c r="C24" i="170"/>
  <c r="I44" i="170"/>
  <c r="C27" i="146"/>
  <c r="I45" i="173"/>
  <c r="J48" i="167"/>
  <c r="C29" i="162"/>
  <c r="F42" i="112"/>
  <c r="C17" i="128"/>
  <c r="J43" i="124"/>
  <c r="I42" i="115"/>
  <c r="I177" i="102"/>
  <c r="C34" i="162"/>
  <c r="W45" i="160"/>
  <c r="P46" i="157"/>
  <c r="C36" i="153"/>
  <c r="C32" i="127"/>
  <c r="C24" i="108"/>
  <c r="I115" i="1"/>
  <c r="R7" i="121"/>
  <c r="N41" i="150"/>
  <c r="C35" i="111"/>
  <c r="C37" i="51"/>
  <c r="U43" i="51"/>
  <c r="R37" i="112"/>
  <c r="C36" i="112"/>
  <c r="C31" i="94"/>
  <c r="R45" i="143"/>
  <c r="C19" i="137"/>
  <c r="D20" i="137"/>
  <c r="T42" i="121"/>
  <c r="C23" i="94"/>
  <c r="C31" i="84"/>
  <c r="L43" i="124"/>
  <c r="G42" i="121"/>
  <c r="C37" i="83"/>
  <c r="R42" i="83"/>
  <c r="C23" i="67"/>
  <c r="O42" i="95"/>
  <c r="C18" i="92"/>
  <c r="D19" i="92"/>
  <c r="C24" i="55"/>
  <c r="C26" i="84"/>
  <c r="C18" i="2"/>
  <c r="D19" i="2"/>
  <c r="C25" i="12"/>
  <c r="R43" i="63"/>
  <c r="N44" i="96"/>
  <c r="C32" i="20"/>
  <c r="O42" i="80"/>
  <c r="R7" i="94"/>
  <c r="C28" i="35"/>
  <c r="R42" i="108"/>
  <c r="C29" i="40"/>
  <c r="C26" i="35"/>
  <c r="R36" i="71"/>
  <c r="C35" i="71"/>
  <c r="N42" i="35"/>
  <c r="O44" i="96"/>
  <c r="L42" i="92"/>
  <c r="L42" i="84"/>
  <c r="J42" i="84"/>
  <c r="C26" i="65"/>
  <c r="Q42" i="55"/>
  <c r="C19" i="11"/>
  <c r="D20" i="11"/>
  <c r="R42" i="24"/>
  <c r="C25" i="45"/>
  <c r="C29" i="39"/>
  <c r="S48" i="42"/>
  <c r="K48" i="69"/>
  <c r="M49" i="50"/>
  <c r="G42" i="19"/>
  <c r="N42" i="22"/>
  <c r="C32" i="71"/>
  <c r="F42" i="61"/>
  <c r="K48" i="37"/>
  <c r="C21" i="63"/>
  <c r="D22" i="63"/>
  <c r="C26" i="2"/>
  <c r="I42" i="29"/>
  <c r="R42" i="58"/>
  <c r="E48" i="52"/>
  <c r="N53" i="52" s="1"/>
  <c r="K46" i="33"/>
  <c r="R49" i="50"/>
  <c r="G42" i="43"/>
  <c r="C31" i="2"/>
  <c r="R50" i="138"/>
  <c r="Z50" i="138"/>
  <c r="N157" i="79"/>
  <c r="J157" i="79"/>
  <c r="Q72" i="1"/>
  <c r="X102" i="1"/>
  <c r="U157" i="79"/>
  <c r="O157" i="79"/>
  <c r="K157" i="79"/>
  <c r="G157" i="79"/>
  <c r="M157" i="79"/>
  <c r="Y157" i="79"/>
  <c r="S157" i="79"/>
  <c r="W44" i="96"/>
  <c r="C37" i="96"/>
  <c r="C35" i="20"/>
  <c r="S34" i="73"/>
  <c r="S35" i="127"/>
  <c r="C34" i="127"/>
  <c r="U37" i="63"/>
  <c r="C37" i="63" s="1"/>
  <c r="C36" i="63"/>
  <c r="C37" i="108"/>
  <c r="U42" i="108"/>
  <c r="C35" i="126"/>
  <c r="L136" i="79"/>
  <c r="C136" i="79" s="1"/>
  <c r="R167" i="138"/>
  <c r="Z167" i="138"/>
  <c r="E130" i="79"/>
  <c r="P43" i="131"/>
  <c r="S37" i="131"/>
  <c r="S38" i="131"/>
  <c r="C38" i="131" s="1"/>
  <c r="T43" i="131"/>
  <c r="Q43" i="131"/>
  <c r="R36" i="131"/>
  <c r="C36" i="131" s="1"/>
  <c r="O43" i="131"/>
  <c r="H46" i="181"/>
  <c r="F42" i="127"/>
  <c r="C30" i="127"/>
  <c r="C23" i="110"/>
  <c r="H42" i="110"/>
  <c r="M42" i="110"/>
  <c r="C18" i="110"/>
  <c r="D19" i="110"/>
  <c r="I48" i="125"/>
  <c r="J42" i="111"/>
  <c r="H42" i="111"/>
  <c r="F42" i="111"/>
  <c r="I23" i="6"/>
  <c r="I24" i="6" s="1"/>
  <c r="I25" i="6" s="1"/>
  <c r="I26" i="6" s="1"/>
  <c r="M42" i="6"/>
  <c r="G21" i="6"/>
  <c r="G22" i="6" s="1"/>
  <c r="G23" i="6" s="1"/>
  <c r="E42" i="6"/>
  <c r="N47" i="6" s="1"/>
  <c r="C19" i="6"/>
  <c r="S42" i="6"/>
  <c r="C18" i="6"/>
  <c r="I151" i="1"/>
  <c r="R7" i="118"/>
  <c r="R42" i="19"/>
  <c r="C28" i="169"/>
  <c r="J283" i="138"/>
  <c r="I258" i="134"/>
  <c r="I366" i="1"/>
  <c r="C25" i="120"/>
  <c r="H42" i="153"/>
  <c r="C37" i="62"/>
  <c r="U43" i="62"/>
  <c r="F45" i="152"/>
  <c r="M45" i="152"/>
  <c r="I45" i="180"/>
  <c r="G42" i="23"/>
  <c r="M42" i="23"/>
  <c r="R35" i="23"/>
  <c r="C34" i="23"/>
  <c r="S37" i="23"/>
  <c r="C36" i="23"/>
  <c r="C30" i="22"/>
  <c r="J42" i="22"/>
  <c r="C20" i="22"/>
  <c r="R35" i="22"/>
  <c r="C34" i="22"/>
  <c r="S37" i="22"/>
  <c r="C36" i="22"/>
  <c r="S35" i="21"/>
  <c r="C34" i="21"/>
  <c r="A15" i="21"/>
  <c r="R7" i="21"/>
  <c r="C25" i="21"/>
  <c r="C27" i="21"/>
  <c r="H43" i="4"/>
  <c r="S37" i="4"/>
  <c r="C37" i="4" s="1"/>
  <c r="C36" i="4"/>
  <c r="F43" i="4"/>
  <c r="E43" i="4"/>
  <c r="N48" i="4" s="1"/>
  <c r="L43" i="4"/>
  <c r="I64" i="134"/>
  <c r="Q64" i="134" s="1"/>
  <c r="A15" i="4"/>
  <c r="J82" i="138"/>
  <c r="I147" i="102"/>
  <c r="R7" i="4"/>
  <c r="I131" i="1" s="1"/>
  <c r="C29" i="151"/>
  <c r="C19" i="151"/>
  <c r="I45" i="151"/>
  <c r="C26" i="150"/>
  <c r="R45" i="146"/>
  <c r="C23" i="146"/>
  <c r="S37" i="146"/>
  <c r="P45" i="146"/>
  <c r="C24" i="146"/>
  <c r="C35" i="146"/>
  <c r="O45" i="146"/>
  <c r="C23" i="135"/>
  <c r="C29" i="135"/>
  <c r="C25" i="135"/>
  <c r="C28" i="135"/>
  <c r="C24" i="143"/>
  <c r="I45" i="142"/>
  <c r="C26" i="142"/>
  <c r="C25" i="142"/>
  <c r="C23" i="129"/>
  <c r="C28" i="129"/>
  <c r="I45" i="128"/>
  <c r="E45" i="128"/>
  <c r="N50" i="128" s="1"/>
  <c r="H45" i="128"/>
  <c r="M45" i="128"/>
  <c r="J45" i="128"/>
  <c r="G45" i="128"/>
  <c r="C23" i="128"/>
  <c r="C18" i="128"/>
  <c r="C24" i="128"/>
  <c r="K43" i="109"/>
  <c r="J199" i="138"/>
  <c r="I117" i="1"/>
  <c r="I189" i="134"/>
  <c r="C28" i="109"/>
  <c r="C26" i="109"/>
  <c r="C37" i="177"/>
  <c r="U42" i="177"/>
  <c r="H42" i="177"/>
  <c r="C19" i="177"/>
  <c r="J197" i="138"/>
  <c r="Z197" i="138" s="1"/>
  <c r="I187" i="134"/>
  <c r="Q187" i="134" s="1"/>
  <c r="I113" i="1"/>
  <c r="X113" i="1" s="1"/>
  <c r="C26" i="133"/>
  <c r="C27" i="133"/>
  <c r="K42" i="133"/>
  <c r="C37" i="133"/>
  <c r="U42" i="133"/>
  <c r="C23" i="133"/>
  <c r="C28" i="133"/>
  <c r="C30" i="133"/>
  <c r="K42" i="106"/>
  <c r="I109" i="1"/>
  <c r="R7" i="106"/>
  <c r="C26" i="106"/>
  <c r="C30" i="106"/>
  <c r="C25" i="106"/>
  <c r="C24" i="106"/>
  <c r="C23" i="112"/>
  <c r="C29" i="112"/>
  <c r="I369" i="1"/>
  <c r="R7" i="112"/>
  <c r="C26" i="112"/>
  <c r="C24" i="112"/>
  <c r="J194" i="138"/>
  <c r="I104" i="1"/>
  <c r="I183" i="134"/>
  <c r="Q183" i="134" s="1"/>
  <c r="R7" i="114"/>
  <c r="C30" i="132"/>
  <c r="C25" i="132"/>
  <c r="C28" i="132"/>
  <c r="C27" i="132"/>
  <c r="C23" i="116"/>
  <c r="F42" i="116"/>
  <c r="K45" i="137"/>
  <c r="G45" i="137"/>
  <c r="K42" i="136"/>
  <c r="I42" i="136"/>
  <c r="L42" i="136"/>
  <c r="C28" i="136"/>
  <c r="J35" i="138"/>
  <c r="E48" i="182"/>
  <c r="N53" i="182" s="1"/>
  <c r="M48" i="182"/>
  <c r="Q127" i="1"/>
  <c r="X140" i="1"/>
  <c r="Q42" i="1"/>
  <c r="R139" i="138"/>
  <c r="Z139" i="138"/>
  <c r="R31" i="138"/>
  <c r="Z31" i="138"/>
  <c r="J25" i="180"/>
  <c r="J26" i="180" s="1"/>
  <c r="J27" i="180" s="1"/>
  <c r="J28" i="180" s="1"/>
  <c r="C28" i="180" s="1"/>
  <c r="C23" i="163"/>
  <c r="C17" i="180"/>
  <c r="D18" i="180"/>
  <c r="D18" i="144"/>
  <c r="C18" i="144" s="1"/>
  <c r="C17" i="142"/>
  <c r="D18" i="142"/>
  <c r="Q124" i="1"/>
  <c r="R7" i="144"/>
  <c r="J45" i="179"/>
  <c r="C24" i="160"/>
  <c r="I145" i="1"/>
  <c r="R7" i="169"/>
  <c r="C29" i="148"/>
  <c r="M44" i="170"/>
  <c r="H45" i="159"/>
  <c r="C24" i="150"/>
  <c r="L121" i="1"/>
  <c r="J48" i="183"/>
  <c r="C27" i="174"/>
  <c r="C26" i="174"/>
  <c r="C26" i="164"/>
  <c r="C30" i="180"/>
  <c r="K45" i="180"/>
  <c r="C23" i="153"/>
  <c r="E45" i="179"/>
  <c r="N50" i="179" s="1"/>
  <c r="C27" i="173"/>
  <c r="C28" i="173"/>
  <c r="C26" i="173"/>
  <c r="C29" i="172"/>
  <c r="K45" i="179"/>
  <c r="C23" i="172"/>
  <c r="C27" i="172"/>
  <c r="C28" i="160"/>
  <c r="C27" i="157"/>
  <c r="D44" i="171"/>
  <c r="E46" i="158"/>
  <c r="N51" i="158" s="1"/>
  <c r="L45" i="159"/>
  <c r="F44" i="170"/>
  <c r="C21" i="171"/>
  <c r="F50" i="161"/>
  <c r="M45" i="180"/>
  <c r="H45" i="152"/>
  <c r="H41" i="150"/>
  <c r="D19" i="148"/>
  <c r="C18" i="148"/>
  <c r="C29" i="180"/>
  <c r="C26" i="152"/>
  <c r="G41" i="149"/>
  <c r="C18" i="147"/>
  <c r="D19" i="147"/>
  <c r="C27" i="153"/>
  <c r="J41" i="150"/>
  <c r="C18" i="149"/>
  <c r="D19" i="149"/>
  <c r="F45" i="147"/>
  <c r="L43" i="148"/>
  <c r="C18" i="171"/>
  <c r="C29" i="160"/>
  <c r="I45" i="165"/>
  <c r="C23" i="158"/>
  <c r="E45" i="160"/>
  <c r="N50" i="160" s="1"/>
  <c r="G45" i="151"/>
  <c r="C25" i="148"/>
  <c r="C23" i="151"/>
  <c r="C28" i="146"/>
  <c r="C23" i="143"/>
  <c r="Q121" i="1"/>
  <c r="E48" i="183"/>
  <c r="N53" i="183" s="1"/>
  <c r="X124" i="1"/>
  <c r="M42" i="153"/>
  <c r="I45" i="146"/>
  <c r="G45" i="184"/>
  <c r="G48" i="183"/>
  <c r="C17" i="170"/>
  <c r="L45" i="173"/>
  <c r="H48" i="168"/>
  <c r="C20" i="170"/>
  <c r="C27" i="160"/>
  <c r="C26" i="157"/>
  <c r="C30" i="159"/>
  <c r="C18" i="170"/>
  <c r="I48" i="167"/>
  <c r="M45" i="162"/>
  <c r="C23" i="156"/>
  <c r="C30" i="156"/>
  <c r="M45" i="160"/>
  <c r="H46" i="158"/>
  <c r="Q140" i="1"/>
  <c r="C28" i="153"/>
  <c r="C30" i="153"/>
  <c r="M48" i="167"/>
  <c r="C24" i="180"/>
  <c r="C23" i="180"/>
  <c r="C27" i="150"/>
  <c r="C26" i="148"/>
  <c r="C26" i="146"/>
  <c r="C28" i="149"/>
  <c r="G21" i="152"/>
  <c r="G22" i="152" s="1"/>
  <c r="G23" i="152" s="1"/>
  <c r="G24" i="152" s="1"/>
  <c r="G25" i="152" s="1"/>
  <c r="C25" i="152" s="1"/>
  <c r="G41" i="150"/>
  <c r="C29" i="150"/>
  <c r="E43" i="148"/>
  <c r="N48" i="148" s="1"/>
  <c r="K45" i="151"/>
  <c r="E45" i="152"/>
  <c r="N50" i="152" s="1"/>
  <c r="K45" i="146"/>
  <c r="R7" i="183"/>
  <c r="Q58" i="1"/>
  <c r="X12" i="1"/>
  <c r="Z118" i="138"/>
  <c r="R118" i="138"/>
  <c r="S7" i="189"/>
  <c r="C48" i="189"/>
  <c r="C36" i="149"/>
  <c r="X41" i="149"/>
  <c r="X41" i="150"/>
  <c r="C36" i="151"/>
  <c r="X45" i="151"/>
  <c r="S7" i="187"/>
  <c r="C48" i="187"/>
  <c r="N46" i="166"/>
  <c r="C34" i="166"/>
  <c r="C28" i="166"/>
  <c r="C35" i="166"/>
  <c r="R36" i="166"/>
  <c r="R46" i="166" s="1"/>
  <c r="C31" i="174"/>
  <c r="C23" i="104"/>
  <c r="E45" i="184"/>
  <c r="N50" i="184" s="1"/>
  <c r="I45" i="172"/>
  <c r="C23" i="170"/>
  <c r="L48" i="167"/>
  <c r="K45" i="165"/>
  <c r="C29" i="173"/>
  <c r="C23" i="165"/>
  <c r="C26" i="172"/>
  <c r="J45" i="162"/>
  <c r="C27" i="156"/>
  <c r="I45" i="160"/>
  <c r="I46" i="157"/>
  <c r="L45" i="162"/>
  <c r="F48" i="167"/>
  <c r="C27" i="166"/>
  <c r="I46" i="166"/>
  <c r="C30" i="166"/>
  <c r="C25" i="174"/>
  <c r="M47" i="174"/>
  <c r="C28" i="174"/>
  <c r="C30" i="164"/>
  <c r="H43" i="131"/>
  <c r="C25" i="157"/>
  <c r="J45" i="172"/>
  <c r="K45" i="160"/>
  <c r="I228" i="1"/>
  <c r="R7" i="168"/>
  <c r="C22" i="171"/>
  <c r="C24" i="166"/>
  <c r="K47" i="174"/>
  <c r="C27" i="164"/>
  <c r="C23" i="184"/>
  <c r="C27" i="165"/>
  <c r="I227" i="1"/>
  <c r="R7" i="167"/>
  <c r="H44" i="171"/>
  <c r="C20" i="171"/>
  <c r="I48" i="168"/>
  <c r="G45" i="162"/>
  <c r="K46" i="166"/>
  <c r="K48" i="183"/>
  <c r="C23" i="174"/>
  <c r="G43" i="131"/>
  <c r="C24" i="184"/>
  <c r="C29" i="179"/>
  <c r="C26" i="184"/>
  <c r="E45" i="172"/>
  <c r="N50" i="172" s="1"/>
  <c r="C30" i="165"/>
  <c r="C16" i="172"/>
  <c r="D18" i="167"/>
  <c r="C18" i="167" s="1"/>
  <c r="L45" i="165"/>
  <c r="I230" i="1"/>
  <c r="R7" i="165"/>
  <c r="L26" i="161"/>
  <c r="L27" i="161" s="1"/>
  <c r="C27" i="161" s="1"/>
  <c r="H45" i="172"/>
  <c r="C16" i="157"/>
  <c r="D46" i="157"/>
  <c r="L45" i="160"/>
  <c r="C16" i="158"/>
  <c r="C26" i="160"/>
  <c r="C29" i="166"/>
  <c r="H44" i="170"/>
  <c r="C24" i="157"/>
  <c r="E48" i="167"/>
  <c r="N53" i="167" s="1"/>
  <c r="R7" i="131"/>
  <c r="I74" i="134" s="1"/>
  <c r="I197" i="1"/>
  <c r="I45" i="162"/>
  <c r="C17" i="159"/>
  <c r="I46" i="156"/>
  <c r="G46" i="157"/>
  <c r="K45" i="173"/>
  <c r="K45" i="184"/>
  <c r="C25" i="166"/>
  <c r="I229" i="1"/>
  <c r="R7" i="162"/>
  <c r="C18" i="173"/>
  <c r="D19" i="173"/>
  <c r="C17" i="165"/>
  <c r="D18" i="165"/>
  <c r="I234" i="1"/>
  <c r="R7" i="163"/>
  <c r="C17" i="172"/>
  <c r="D18" i="172"/>
  <c r="I209" i="1"/>
  <c r="R7" i="170"/>
  <c r="H22" i="167"/>
  <c r="H23" i="167" s="1"/>
  <c r="H24" i="167" s="1"/>
  <c r="C24" i="167" s="1"/>
  <c r="R7" i="161"/>
  <c r="C16" i="159"/>
  <c r="C17" i="158"/>
  <c r="D18" i="158"/>
  <c r="F45" i="172"/>
  <c r="L48" i="168"/>
  <c r="C18" i="160"/>
  <c r="D19" i="160"/>
  <c r="C19" i="171"/>
  <c r="C18" i="156"/>
  <c r="D19" i="156"/>
  <c r="H45" i="160"/>
  <c r="F46" i="156"/>
  <c r="C24" i="174"/>
  <c r="H46" i="166"/>
  <c r="C24" i="164"/>
  <c r="D20" i="164"/>
  <c r="C19" i="164"/>
  <c r="C17" i="179"/>
  <c r="D18" i="179"/>
  <c r="I224" i="1"/>
  <c r="R7" i="173"/>
  <c r="G45" i="173"/>
  <c r="C25" i="164"/>
  <c r="I210" i="1"/>
  <c r="K210" i="1" s="1"/>
  <c r="R7" i="171"/>
  <c r="C28" i="164"/>
  <c r="D18" i="161"/>
  <c r="C18" i="161" s="1"/>
  <c r="M45" i="179"/>
  <c r="L26" i="171"/>
  <c r="I223" i="1"/>
  <c r="R7" i="172"/>
  <c r="K45" i="163"/>
  <c r="M45" i="173"/>
  <c r="R7" i="157"/>
  <c r="I196" i="1"/>
  <c r="G50" i="161"/>
  <c r="I193" i="1"/>
  <c r="R7" i="158"/>
  <c r="C25" i="171"/>
  <c r="C18" i="164"/>
  <c r="L45" i="172"/>
  <c r="C25" i="160"/>
  <c r="I192" i="1"/>
  <c r="R7" i="156"/>
  <c r="D20" i="131"/>
  <c r="C20" i="131" s="1"/>
  <c r="L47" i="174"/>
  <c r="I47" i="104"/>
  <c r="M47" i="164"/>
  <c r="I226" i="1"/>
  <c r="R7" i="184"/>
  <c r="C18" i="184"/>
  <c r="D19" i="184"/>
  <c r="M27" i="184"/>
  <c r="I208" i="1"/>
  <c r="R7" i="179"/>
  <c r="C30" i="179"/>
  <c r="H45" i="179"/>
  <c r="C25" i="172"/>
  <c r="I194" i="1"/>
  <c r="R7" i="160"/>
  <c r="I45" i="184"/>
  <c r="C30" i="174"/>
  <c r="C28" i="165"/>
  <c r="C23" i="164"/>
  <c r="F45" i="179"/>
  <c r="J45" i="173"/>
  <c r="K44" i="171"/>
  <c r="D18" i="168"/>
  <c r="C18" i="168" s="1"/>
  <c r="C26" i="166"/>
  <c r="H45" i="173"/>
  <c r="R7" i="159"/>
  <c r="I195" i="1"/>
  <c r="C19" i="170"/>
  <c r="C29" i="165"/>
  <c r="M45" i="172"/>
  <c r="L46" i="157"/>
  <c r="C29" i="163"/>
  <c r="K48" i="168"/>
  <c r="G45" i="160"/>
  <c r="C25" i="104"/>
  <c r="C24" i="156"/>
  <c r="M45" i="165"/>
  <c r="C24" i="104"/>
  <c r="F45" i="163"/>
  <c r="G46" i="158"/>
  <c r="M46" i="157"/>
  <c r="J45" i="159"/>
  <c r="C26" i="156"/>
  <c r="R7" i="182"/>
  <c r="I191" i="1"/>
  <c r="H48" i="182"/>
  <c r="K42" i="127"/>
  <c r="J48" i="182"/>
  <c r="F46" i="181"/>
  <c r="G48" i="125"/>
  <c r="L48" i="125"/>
  <c r="Q42" i="6"/>
  <c r="K48" i="125"/>
  <c r="J284" i="138"/>
  <c r="I259" i="134"/>
  <c r="I367" i="1"/>
  <c r="I162" i="102"/>
  <c r="K42" i="110"/>
  <c r="C20" i="6"/>
  <c r="D21" i="6"/>
  <c r="C16" i="181"/>
  <c r="C25" i="127"/>
  <c r="C23" i="126"/>
  <c r="G48" i="182"/>
  <c r="H42" i="127"/>
  <c r="F48" i="182"/>
  <c r="G46" i="181"/>
  <c r="C29" i="127"/>
  <c r="J48" i="125"/>
  <c r="E48" i="125"/>
  <c r="F48" i="125"/>
  <c r="G42" i="111"/>
  <c r="L42" i="115"/>
  <c r="K42" i="111"/>
  <c r="C17" i="181"/>
  <c r="D18" i="181"/>
  <c r="C21" i="127"/>
  <c r="C31" i="19"/>
  <c r="Q42" i="19"/>
  <c r="D42" i="127"/>
  <c r="D18" i="182"/>
  <c r="C18" i="182" s="1"/>
  <c r="J100" i="138"/>
  <c r="R7" i="125"/>
  <c r="I186" i="1"/>
  <c r="R7" i="181"/>
  <c r="I190" i="1"/>
  <c r="I188" i="1"/>
  <c r="R7" i="110"/>
  <c r="I42" i="127"/>
  <c r="L42" i="127"/>
  <c r="I48" i="182"/>
  <c r="L48" i="182"/>
  <c r="I150" i="1"/>
  <c r="R7" i="115"/>
  <c r="C22" i="127"/>
  <c r="F24" i="169"/>
  <c r="F42" i="177"/>
  <c r="E45" i="180"/>
  <c r="N50" i="180" s="1"/>
  <c r="M42" i="177"/>
  <c r="H45" i="151"/>
  <c r="M43" i="148"/>
  <c r="F41" i="150"/>
  <c r="F41" i="149"/>
  <c r="J27" i="148"/>
  <c r="C27" i="148" s="1"/>
  <c r="L45" i="151"/>
  <c r="I25" i="147"/>
  <c r="M42" i="133"/>
  <c r="D18" i="122"/>
  <c r="C18" i="122" s="1"/>
  <c r="E45" i="129"/>
  <c r="N50" i="129" s="1"/>
  <c r="J48" i="130"/>
  <c r="M43" i="131"/>
  <c r="I45" i="129"/>
  <c r="M48" i="130"/>
  <c r="H45" i="129"/>
  <c r="M45" i="129"/>
  <c r="D42" i="21"/>
  <c r="O43" i="4"/>
  <c r="H42" i="21"/>
  <c r="E22" i="109"/>
  <c r="E42" i="108"/>
  <c r="N47" i="108" s="1"/>
  <c r="G43" i="4"/>
  <c r="I42" i="23"/>
  <c r="K43" i="4"/>
  <c r="K42" i="21"/>
  <c r="D22" i="22"/>
  <c r="C22" i="22" s="1"/>
  <c r="L42" i="23"/>
  <c r="M42" i="120"/>
  <c r="J27" i="120"/>
  <c r="C27" i="120" s="1"/>
  <c r="E42" i="107"/>
  <c r="I43" i="4"/>
  <c r="J42" i="177"/>
  <c r="G21" i="177"/>
  <c r="D18" i="153"/>
  <c r="C18" i="153" s="1"/>
  <c r="J27" i="152"/>
  <c r="C27" i="152" s="1"/>
  <c r="F24" i="148"/>
  <c r="C24" i="148" s="1"/>
  <c r="R7" i="128"/>
  <c r="G45" i="129"/>
  <c r="O33" i="21"/>
  <c r="C33" i="21" s="1"/>
  <c r="O33" i="22"/>
  <c r="C33" i="22" s="1"/>
  <c r="L42" i="120"/>
  <c r="J42" i="108"/>
  <c r="R7" i="177"/>
  <c r="I45" i="169"/>
  <c r="F45" i="180"/>
  <c r="G42" i="153"/>
  <c r="F42" i="153"/>
  <c r="H26" i="149"/>
  <c r="C26" i="149" s="1"/>
  <c r="K43" i="148"/>
  <c r="F44" i="135"/>
  <c r="K41" i="150"/>
  <c r="H26" i="143"/>
  <c r="C26" i="143" s="1"/>
  <c r="D18" i="133"/>
  <c r="C18" i="133" s="1"/>
  <c r="F45" i="143"/>
  <c r="D21" i="151"/>
  <c r="C21" i="151" s="1"/>
  <c r="M44" i="135"/>
  <c r="K29" i="131"/>
  <c r="C29" i="131" s="1"/>
  <c r="G48" i="130"/>
  <c r="K45" i="129"/>
  <c r="F45" i="129"/>
  <c r="K45" i="128"/>
  <c r="P30" i="4"/>
  <c r="P31" i="4" s="1"/>
  <c r="P32" i="4" s="1"/>
  <c r="P33" i="4" s="1"/>
  <c r="P34" i="4" s="1"/>
  <c r="I42" i="121"/>
  <c r="K42" i="23"/>
  <c r="H42" i="22"/>
  <c r="K42" i="108"/>
  <c r="J42" i="21"/>
  <c r="J42" i="23"/>
  <c r="J28" i="122"/>
  <c r="C28" i="122" s="1"/>
  <c r="F24" i="23"/>
  <c r="C24" i="23" s="1"/>
  <c r="H42" i="23"/>
  <c r="F42" i="121"/>
  <c r="K42" i="120"/>
  <c r="F24" i="22"/>
  <c r="C24" i="22" s="1"/>
  <c r="G45" i="180"/>
  <c r="E21" i="177"/>
  <c r="J45" i="169"/>
  <c r="K42" i="153"/>
  <c r="H48" i="144"/>
  <c r="R7" i="130"/>
  <c r="D20" i="128"/>
  <c r="C20" i="128" s="1"/>
  <c r="I120" i="1"/>
  <c r="D22" i="23"/>
  <c r="C22" i="23" s="1"/>
  <c r="J43" i="4"/>
  <c r="I125" i="1"/>
  <c r="I45" i="137"/>
  <c r="E22" i="136"/>
  <c r="Q99" i="1"/>
  <c r="X99" i="1"/>
  <c r="M42" i="132"/>
  <c r="H42" i="132"/>
  <c r="J42" i="112"/>
  <c r="I42" i="112"/>
  <c r="H42" i="136"/>
  <c r="F42" i="136"/>
  <c r="E21" i="132"/>
  <c r="L28" i="119"/>
  <c r="C28" i="119" s="1"/>
  <c r="M42" i="112"/>
  <c r="I42" i="106"/>
  <c r="R7" i="132"/>
  <c r="E22" i="137"/>
  <c r="M42" i="136"/>
  <c r="F42" i="132"/>
  <c r="H24" i="116"/>
  <c r="C24" i="116" s="1"/>
  <c r="E22" i="106"/>
  <c r="J42" i="106"/>
  <c r="D22" i="116"/>
  <c r="C22" i="116" s="1"/>
  <c r="K42" i="132"/>
  <c r="H25" i="141"/>
  <c r="C25" i="141" s="1"/>
  <c r="L48" i="114"/>
  <c r="E42" i="112"/>
  <c r="N47" i="112" s="1"/>
  <c r="M42" i="106"/>
  <c r="C32" i="10"/>
  <c r="C18" i="16"/>
  <c r="D19" i="16"/>
  <c r="L42" i="8"/>
  <c r="C23" i="10"/>
  <c r="H42" i="10"/>
  <c r="R7" i="16"/>
  <c r="A15" i="16"/>
  <c r="C36" i="54"/>
  <c r="R43" i="54"/>
  <c r="C20" i="8"/>
  <c r="A15" i="10"/>
  <c r="R7" i="10"/>
  <c r="C31" i="10"/>
  <c r="E42" i="8"/>
  <c r="N47" i="8" s="1"/>
  <c r="E42" i="16"/>
  <c r="N47" i="16" s="1"/>
  <c r="A15" i="14"/>
  <c r="R7" i="14"/>
  <c r="H42" i="16"/>
  <c r="J24" i="10"/>
  <c r="C24" i="16"/>
  <c r="C25" i="16"/>
  <c r="C26" i="8"/>
  <c r="C28" i="16"/>
  <c r="I48" i="14"/>
  <c r="F48" i="14"/>
  <c r="G42" i="10"/>
  <c r="R7" i="8"/>
  <c r="A15" i="8"/>
  <c r="C29" i="8"/>
  <c r="C28" i="8"/>
  <c r="C17" i="10"/>
  <c r="D18" i="10"/>
  <c r="C19" i="8"/>
  <c r="E47" i="164"/>
  <c r="N52" i="164" s="1"/>
  <c r="I47" i="164"/>
  <c r="L47" i="164"/>
  <c r="K47" i="164"/>
  <c r="H47" i="164"/>
  <c r="F47" i="164"/>
  <c r="D18" i="104"/>
  <c r="C18" i="104" s="1"/>
  <c r="L235" i="1"/>
  <c r="H47" i="104"/>
  <c r="L47" i="104"/>
  <c r="E47" i="104"/>
  <c r="N52" i="104" s="1"/>
  <c r="D18" i="174"/>
  <c r="C18" i="174" s="1"/>
  <c r="H47" i="174"/>
  <c r="G47" i="174"/>
  <c r="M48" i="183"/>
  <c r="F48" i="183"/>
  <c r="D18" i="183"/>
  <c r="C18" i="183" s="1"/>
  <c r="H48" i="183"/>
  <c r="L48" i="183"/>
  <c r="I48" i="183"/>
  <c r="L46" i="166"/>
  <c r="J46" i="166"/>
  <c r="R7" i="166"/>
  <c r="I232" i="1"/>
  <c r="D18" i="166"/>
  <c r="C18" i="166" s="1"/>
  <c r="F46" i="166"/>
  <c r="M46" i="166"/>
  <c r="N28" i="139"/>
  <c r="J9" i="138"/>
  <c r="I95" i="134"/>
  <c r="I10" i="102"/>
  <c r="D19" i="185"/>
  <c r="C19" i="185" s="1"/>
  <c r="P46" i="139" l="1"/>
  <c r="C26" i="161"/>
  <c r="C28" i="139"/>
  <c r="O46" i="139"/>
  <c r="F157" i="79"/>
  <c r="O162" i="79" s="1"/>
  <c r="C23" i="144"/>
  <c r="C23" i="167"/>
  <c r="C127" i="79"/>
  <c r="D20" i="69"/>
  <c r="C20" i="69" s="1"/>
  <c r="C146" i="79"/>
  <c r="T37" i="144"/>
  <c r="C37" i="144" s="1"/>
  <c r="C37" i="141"/>
  <c r="R48" i="141"/>
  <c r="C144" i="79"/>
  <c r="C18" i="7"/>
  <c r="D19" i="130"/>
  <c r="C18" i="130"/>
  <c r="C31" i="125"/>
  <c r="C24" i="114"/>
  <c r="C145" i="79"/>
  <c r="U48" i="69"/>
  <c r="C37" i="69"/>
  <c r="C19" i="37"/>
  <c r="D20" i="37"/>
  <c r="C33" i="130"/>
  <c r="C19" i="52"/>
  <c r="D20" i="52"/>
  <c r="D20" i="75"/>
  <c r="C19" i="75"/>
  <c r="C19" i="74"/>
  <c r="D20" i="74"/>
  <c r="C23" i="114"/>
  <c r="C25" i="114"/>
  <c r="D19" i="7"/>
  <c r="C19" i="7" s="1"/>
  <c r="C133" i="79"/>
  <c r="X9" i="1"/>
  <c r="D20" i="73"/>
  <c r="C20" i="73" s="1"/>
  <c r="L128" i="1"/>
  <c r="D19" i="4"/>
  <c r="C19" i="4" s="1"/>
  <c r="B46" i="166"/>
  <c r="X157" i="79"/>
  <c r="C20" i="159"/>
  <c r="C23" i="107"/>
  <c r="D20" i="42"/>
  <c r="C20" i="42" s="1"/>
  <c r="D19" i="14"/>
  <c r="C19" i="14" s="1"/>
  <c r="L191" i="138"/>
  <c r="O191" i="138" s="1"/>
  <c r="D42" i="118"/>
  <c r="B42" i="118" s="1"/>
  <c r="C27" i="126"/>
  <c r="C24" i="8"/>
  <c r="C23" i="159"/>
  <c r="T157" i="79"/>
  <c r="Z191" i="138"/>
  <c r="D19" i="135"/>
  <c r="C19" i="135" s="1"/>
  <c r="D20" i="136"/>
  <c r="D21" i="136" s="1"/>
  <c r="D19" i="19"/>
  <c r="D20" i="19" s="1"/>
  <c r="C19" i="55"/>
  <c r="D22" i="129"/>
  <c r="C22" i="129" s="1"/>
  <c r="C19" i="111"/>
  <c r="C30" i="150"/>
  <c r="C20" i="67"/>
  <c r="C27" i="104"/>
  <c r="D20" i="49"/>
  <c r="C20" i="49" s="1"/>
  <c r="D128" i="79"/>
  <c r="C128" i="79" s="1"/>
  <c r="C29" i="177"/>
  <c r="D19" i="146"/>
  <c r="C19" i="146" s="1"/>
  <c r="H157" i="79"/>
  <c r="C36" i="142"/>
  <c r="C24" i="159"/>
  <c r="A15" i="139"/>
  <c r="C22" i="8"/>
  <c r="D22" i="119"/>
  <c r="C22" i="119" s="1"/>
  <c r="F42" i="21"/>
  <c r="C29" i="104"/>
  <c r="C25" i="22"/>
  <c r="C26" i="22"/>
  <c r="C25" i="126"/>
  <c r="C30" i="111"/>
  <c r="C26" i="126"/>
  <c r="D19" i="114"/>
  <c r="C19" i="114" s="1"/>
  <c r="C28" i="104"/>
  <c r="C33" i="135"/>
  <c r="C29" i="126"/>
  <c r="C28" i="126"/>
  <c r="D19" i="141"/>
  <c r="C19" i="141" s="1"/>
  <c r="L30" i="50"/>
  <c r="C30" i="50" s="1"/>
  <c r="L187" i="134"/>
  <c r="R42" i="57"/>
  <c r="O42" i="22"/>
  <c r="J42" i="25"/>
  <c r="C29" i="121"/>
  <c r="J45" i="180"/>
  <c r="I42" i="8"/>
  <c r="D21" i="108"/>
  <c r="C21" i="108" s="1"/>
  <c r="C24" i="151"/>
  <c r="C25" i="151"/>
  <c r="Q42" i="15"/>
  <c r="C30" i="87"/>
  <c r="C22" i="84"/>
  <c r="C23" i="142"/>
  <c r="E48" i="69"/>
  <c r="N53" i="69" s="1"/>
  <c r="Q48" i="130"/>
  <c r="R43" i="4"/>
  <c r="Q42" i="136"/>
  <c r="R48" i="42"/>
  <c r="L224" i="1"/>
  <c r="D44" i="170"/>
  <c r="R42" i="38"/>
  <c r="C27" i="25"/>
  <c r="G42" i="99"/>
  <c r="C27" i="67"/>
  <c r="C28" i="116"/>
  <c r="K42" i="116"/>
  <c r="C20" i="157"/>
  <c r="C32" i="142"/>
  <c r="L42" i="111"/>
  <c r="O42" i="111"/>
  <c r="G45" i="159"/>
  <c r="C26" i="67"/>
  <c r="C25" i="179"/>
  <c r="C31" i="146"/>
  <c r="P45" i="142"/>
  <c r="C34" i="135"/>
  <c r="P43" i="4"/>
  <c r="K45" i="159"/>
  <c r="O42" i="89"/>
  <c r="C34" i="139"/>
  <c r="C29" i="169"/>
  <c r="C19" i="132"/>
  <c r="C30" i="16"/>
  <c r="R197" i="138"/>
  <c r="C19" i="152"/>
  <c r="N45" i="146"/>
  <c r="F42" i="77"/>
  <c r="C36" i="82"/>
  <c r="S42" i="82"/>
  <c r="C35" i="139"/>
  <c r="F45" i="142"/>
  <c r="C18" i="150"/>
  <c r="D41" i="150"/>
  <c r="Q46" i="139"/>
  <c r="D19" i="162"/>
  <c r="C19" i="162" s="1"/>
  <c r="K187" i="134"/>
  <c r="N187" i="134" s="1"/>
  <c r="L44" i="170"/>
  <c r="D21" i="152"/>
  <c r="C21" i="152" s="1"/>
  <c r="C25" i="67"/>
  <c r="C42" i="118"/>
  <c r="C44" i="118" s="1"/>
  <c r="L42" i="121"/>
  <c r="I42" i="22"/>
  <c r="C33" i="139"/>
  <c r="C36" i="139"/>
  <c r="C25" i="159"/>
  <c r="C20" i="129"/>
  <c r="C36" i="146"/>
  <c r="I42" i="15"/>
  <c r="N45" i="184"/>
  <c r="H48" i="114"/>
  <c r="C25" i="19"/>
  <c r="R42" i="16"/>
  <c r="L45" i="147"/>
  <c r="Q138" i="1"/>
  <c r="C23" i="169"/>
  <c r="P32" i="73"/>
  <c r="C32" i="73" s="1"/>
  <c r="C19" i="157"/>
  <c r="C31" i="16"/>
  <c r="L197" i="138"/>
  <c r="O197" i="138" s="1"/>
  <c r="C20" i="21"/>
  <c r="C18" i="109"/>
  <c r="C19" i="150"/>
  <c r="C33" i="142"/>
  <c r="C22" i="21"/>
  <c r="H45" i="165"/>
  <c r="C21" i="84"/>
  <c r="R42" i="92"/>
  <c r="C29" i="87"/>
  <c r="H42" i="67"/>
  <c r="C33" i="16"/>
  <c r="C31" i="89"/>
  <c r="F48" i="114"/>
  <c r="K27" i="62"/>
  <c r="C26" i="62"/>
  <c r="R44" i="135"/>
  <c r="C31" i="147"/>
  <c r="C23" i="179"/>
  <c r="C34" i="94"/>
  <c r="T36" i="124"/>
  <c r="C35" i="124"/>
  <c r="D42" i="39"/>
  <c r="C30" i="89"/>
  <c r="C24" i="19"/>
  <c r="C32" i="136"/>
  <c r="C32" i="89"/>
  <c r="C33" i="136"/>
  <c r="M31" i="43"/>
  <c r="C30" i="43"/>
  <c r="C25" i="169"/>
  <c r="C32" i="19"/>
  <c r="C27" i="159"/>
  <c r="O45" i="147"/>
  <c r="C21" i="157"/>
  <c r="R46" i="139"/>
  <c r="C24" i="169"/>
  <c r="C22" i="157"/>
  <c r="C24" i="179"/>
  <c r="U43" i="63"/>
  <c r="G42" i="8"/>
  <c r="N48" i="37"/>
  <c r="C30" i="104"/>
  <c r="S48" i="49"/>
  <c r="M41" i="150"/>
  <c r="J27" i="24"/>
  <c r="C26" i="24"/>
  <c r="C26" i="179"/>
  <c r="C33" i="94"/>
  <c r="C26" i="159"/>
  <c r="C32" i="16"/>
  <c r="C28" i="159"/>
  <c r="C29" i="147"/>
  <c r="R42" i="136"/>
  <c r="C32" i="111"/>
  <c r="C31" i="111"/>
  <c r="O42" i="16"/>
  <c r="C29" i="16"/>
  <c r="H45" i="169"/>
  <c r="I45" i="179"/>
  <c r="H42" i="19"/>
  <c r="E44" i="96"/>
  <c r="N49" i="96" s="1"/>
  <c r="N32" i="144"/>
  <c r="C32" i="144" s="1"/>
  <c r="N31" i="169"/>
  <c r="C30" i="169"/>
  <c r="D22" i="159"/>
  <c r="C22" i="159" s="1"/>
  <c r="C21" i="159"/>
  <c r="L30" i="12"/>
  <c r="C30" i="12" s="1"/>
  <c r="C29" i="12"/>
  <c r="P34" i="168"/>
  <c r="C34" i="168" s="1"/>
  <c r="D42" i="116"/>
  <c r="H25" i="32"/>
  <c r="C24" i="32"/>
  <c r="R34" i="152"/>
  <c r="C33" i="152"/>
  <c r="N30" i="82"/>
  <c r="C29" i="82"/>
  <c r="C20" i="150"/>
  <c r="C37" i="146"/>
  <c r="C27" i="177"/>
  <c r="R42" i="11"/>
  <c r="C27" i="116"/>
  <c r="R42" i="45"/>
  <c r="C21" i="71"/>
  <c r="D22" i="71"/>
  <c r="C22" i="71" s="1"/>
  <c r="C32" i="181"/>
  <c r="I27" i="9"/>
  <c r="C27" i="9" s="1"/>
  <c r="G25" i="92"/>
  <c r="C24" i="92"/>
  <c r="R35" i="99"/>
  <c r="C34" i="99"/>
  <c r="C29" i="24"/>
  <c r="K42" i="24"/>
  <c r="L30" i="45"/>
  <c r="C29" i="45"/>
  <c r="C24" i="107"/>
  <c r="C26" i="151"/>
  <c r="C27" i="180"/>
  <c r="K42" i="57"/>
  <c r="C28" i="121"/>
  <c r="D42" i="25"/>
  <c r="D21" i="61"/>
  <c r="C20" i="61"/>
  <c r="T45" i="146"/>
  <c r="M47" i="104"/>
  <c r="N32" i="108"/>
  <c r="C32" i="108" s="1"/>
  <c r="C31" i="108"/>
  <c r="S36" i="94"/>
  <c r="C35" i="94"/>
  <c r="E22" i="20"/>
  <c r="C21" i="20"/>
  <c r="E48" i="74"/>
  <c r="N53" i="74" s="1"/>
  <c r="F24" i="84"/>
  <c r="C23" i="84"/>
  <c r="E20" i="120"/>
  <c r="C19" i="120"/>
  <c r="J42" i="116"/>
  <c r="F46" i="158"/>
  <c r="C19" i="89"/>
  <c r="D20" i="89"/>
  <c r="P34" i="181"/>
  <c r="C34" i="181" s="1"/>
  <c r="C33" i="181"/>
  <c r="C19" i="51"/>
  <c r="D20" i="51"/>
  <c r="T36" i="70"/>
  <c r="G25" i="139"/>
  <c r="C25" i="139" s="1"/>
  <c r="C24" i="139"/>
  <c r="O32" i="122"/>
  <c r="C31" i="122"/>
  <c r="C25" i="180"/>
  <c r="C21" i="21"/>
  <c r="C33" i="19"/>
  <c r="C27" i="57"/>
  <c r="C35" i="82"/>
  <c r="K45" i="142"/>
  <c r="C28" i="57"/>
  <c r="J28" i="48"/>
  <c r="C28" i="48" s="1"/>
  <c r="J45" i="151"/>
  <c r="G42" i="107"/>
  <c r="R35" i="180"/>
  <c r="C34" i="180"/>
  <c r="T42" i="94"/>
  <c r="C27" i="43"/>
  <c r="I42" i="43"/>
  <c r="P42" i="19"/>
  <c r="E46" i="166"/>
  <c r="N51" i="166" s="1"/>
  <c r="D21" i="68"/>
  <c r="C20" i="68"/>
  <c r="I26" i="80"/>
  <c r="C25" i="80"/>
  <c r="L30" i="20"/>
  <c r="C29" i="20"/>
  <c r="I27" i="42"/>
  <c r="C27" i="42" s="1"/>
  <c r="N30" i="32"/>
  <c r="C29" i="32"/>
  <c r="J42" i="127"/>
  <c r="C25" i="165"/>
  <c r="J28" i="77"/>
  <c r="C27" i="77"/>
  <c r="F48" i="9"/>
  <c r="O33" i="109"/>
  <c r="C33" i="109" s="1"/>
  <c r="C32" i="109"/>
  <c r="P34" i="67"/>
  <c r="C33" i="67"/>
  <c r="C21" i="43"/>
  <c r="D22" i="43"/>
  <c r="G25" i="144"/>
  <c r="C25" i="144" s="1"/>
  <c r="C24" i="181"/>
  <c r="C27" i="151"/>
  <c r="C26" i="180"/>
  <c r="E46" i="157"/>
  <c r="N51" i="157" s="1"/>
  <c r="C32" i="63"/>
  <c r="C23" i="8"/>
  <c r="C31" i="63"/>
  <c r="C32" i="147"/>
  <c r="K42" i="58"/>
  <c r="K28" i="63"/>
  <c r="C27" i="63"/>
  <c r="C28" i="177"/>
  <c r="S36" i="150"/>
  <c r="C35" i="150"/>
  <c r="O43" i="63"/>
  <c r="L42" i="177"/>
  <c r="L48" i="73"/>
  <c r="K29" i="67"/>
  <c r="C28" i="67"/>
  <c r="M42" i="45"/>
  <c r="M42" i="87"/>
  <c r="Q9" i="1"/>
  <c r="Q113" i="1"/>
  <c r="X101" i="1"/>
  <c r="X143" i="1"/>
  <c r="L143" i="1"/>
  <c r="Q101" i="1"/>
  <c r="L113" i="1"/>
  <c r="C19" i="139"/>
  <c r="D20" i="139"/>
  <c r="C20" i="112"/>
  <c r="D21" i="112"/>
  <c r="C21" i="112" s="1"/>
  <c r="C37" i="131"/>
  <c r="S43" i="131"/>
  <c r="C20" i="58"/>
  <c r="D21" i="58"/>
  <c r="C26" i="115"/>
  <c r="H42" i="115"/>
  <c r="C37" i="106"/>
  <c r="R42" i="106"/>
  <c r="C19" i="57"/>
  <c r="D20" i="57"/>
  <c r="C37" i="97"/>
  <c r="R42" i="97"/>
  <c r="C20" i="126"/>
  <c r="D21" i="126"/>
  <c r="G22" i="177"/>
  <c r="G23" i="177" s="1"/>
  <c r="G24" i="177" s="1"/>
  <c r="G25" i="177" s="1"/>
  <c r="C25" i="177" s="1"/>
  <c r="C20" i="97"/>
  <c r="D21" i="97"/>
  <c r="C37" i="119"/>
  <c r="R42" i="119"/>
  <c r="C18" i="163"/>
  <c r="D19" i="163"/>
  <c r="C19" i="163" s="1"/>
  <c r="D20" i="124"/>
  <c r="C20" i="124" s="1"/>
  <c r="C19" i="124"/>
  <c r="C37" i="33"/>
  <c r="C46" i="33" s="1"/>
  <c r="R46" i="33"/>
  <c r="B46" i="33" s="1"/>
  <c r="C37" i="41"/>
  <c r="R43" i="41"/>
  <c r="C19" i="54"/>
  <c r="D20" i="54"/>
  <c r="I171" i="102"/>
  <c r="J40" i="138"/>
  <c r="I22" i="134"/>
  <c r="Q22" i="134" s="1"/>
  <c r="I133" i="1"/>
  <c r="Z21" i="138"/>
  <c r="L21" i="138"/>
  <c r="O21" i="138" s="1"/>
  <c r="R21" i="138"/>
  <c r="C19" i="29"/>
  <c r="D20" i="29"/>
  <c r="S34" i="14"/>
  <c r="C34" i="14" s="1"/>
  <c r="Z208" i="138"/>
  <c r="M208" i="138"/>
  <c r="L208" i="138"/>
  <c r="O208" i="138" s="1"/>
  <c r="R208" i="138"/>
  <c r="C37" i="132"/>
  <c r="R42" i="132"/>
  <c r="C19" i="44"/>
  <c r="D20" i="44"/>
  <c r="R42" i="112"/>
  <c r="C37" i="112"/>
  <c r="C18" i="121"/>
  <c r="D19" i="121"/>
  <c r="L115" i="1"/>
  <c r="Q115" i="1"/>
  <c r="X115" i="1"/>
  <c r="C21" i="38"/>
  <c r="D22" i="38"/>
  <c r="C22" i="38" s="1"/>
  <c r="C19" i="94"/>
  <c r="D20" i="94"/>
  <c r="R66" i="138"/>
  <c r="M66" i="138"/>
  <c r="M80" i="138" s="1"/>
  <c r="Z66" i="138"/>
  <c r="L66" i="138"/>
  <c r="O66" i="138" s="1"/>
  <c r="C19" i="80"/>
  <c r="D20" i="80"/>
  <c r="C18" i="107"/>
  <c r="D19" i="107"/>
  <c r="C21" i="24"/>
  <c r="D22" i="24"/>
  <c r="C22" i="24" s="1"/>
  <c r="C21" i="99"/>
  <c r="D22" i="99"/>
  <c r="C22" i="99" s="1"/>
  <c r="C19" i="93"/>
  <c r="D20" i="93"/>
  <c r="L148" i="1"/>
  <c r="Q148" i="1"/>
  <c r="X148" i="1"/>
  <c r="C21" i="40"/>
  <c r="D22" i="40"/>
  <c r="C22" i="40" s="1"/>
  <c r="C19" i="41"/>
  <c r="D20" i="41"/>
  <c r="M197" i="138"/>
  <c r="C21" i="177"/>
  <c r="C34" i="4"/>
  <c r="C19" i="92"/>
  <c r="D20" i="92"/>
  <c r="C20" i="137"/>
  <c r="D21" i="137"/>
  <c r="Z46" i="138"/>
  <c r="R46" i="138"/>
  <c r="L192" i="138"/>
  <c r="O192" i="138" s="1"/>
  <c r="Z192" i="138"/>
  <c r="R192" i="138"/>
  <c r="R37" i="137"/>
  <c r="C37" i="137" s="1"/>
  <c r="C36" i="137"/>
  <c r="C36" i="40"/>
  <c r="R37" i="40"/>
  <c r="C37" i="40" s="1"/>
  <c r="C20" i="82"/>
  <c r="D21" i="82"/>
  <c r="K199" i="134"/>
  <c r="N199" i="134" s="1"/>
  <c r="L199" i="134"/>
  <c r="Q199" i="134"/>
  <c r="R48" i="114"/>
  <c r="C36" i="89"/>
  <c r="R42" i="89"/>
  <c r="C19" i="96"/>
  <c r="D20" i="96"/>
  <c r="R37" i="87"/>
  <c r="C36" i="87"/>
  <c r="C25" i="181"/>
  <c r="H26" i="124"/>
  <c r="C25" i="124"/>
  <c r="C36" i="115"/>
  <c r="R42" i="115"/>
  <c r="I27" i="181"/>
  <c r="C27" i="181" s="1"/>
  <c r="C26" i="181"/>
  <c r="Q187" i="1"/>
  <c r="X187" i="1"/>
  <c r="R37" i="116"/>
  <c r="C37" i="116" s="1"/>
  <c r="C36" i="116"/>
  <c r="D19" i="169"/>
  <c r="C19" i="169" s="1"/>
  <c r="J60" i="138"/>
  <c r="I169" i="1"/>
  <c r="I42" i="134"/>
  <c r="Q42" i="134" s="1"/>
  <c r="I191" i="102"/>
  <c r="C19" i="2"/>
  <c r="D20" i="2"/>
  <c r="D19" i="125"/>
  <c r="C19" i="125" s="1"/>
  <c r="P31" i="6"/>
  <c r="C30" i="6"/>
  <c r="C20" i="12"/>
  <c r="D21" i="12"/>
  <c r="K46" i="134"/>
  <c r="N46" i="134" s="1"/>
  <c r="Q46" i="134"/>
  <c r="C19" i="35"/>
  <c r="D20" i="35"/>
  <c r="R42" i="43"/>
  <c r="R37" i="39"/>
  <c r="C37" i="39" s="1"/>
  <c r="C36" i="39"/>
  <c r="R42" i="61"/>
  <c r="C37" i="61"/>
  <c r="W48" i="49"/>
  <c r="S38" i="75"/>
  <c r="C38" i="75" s="1"/>
  <c r="T42" i="24"/>
  <c r="C18" i="143"/>
  <c r="D19" i="143"/>
  <c r="C36" i="93"/>
  <c r="R42" i="93"/>
  <c r="Q112" i="1"/>
  <c r="X112" i="1"/>
  <c r="D20" i="66"/>
  <c r="C20" i="66" s="1"/>
  <c r="J25" i="147"/>
  <c r="J26" i="147" s="1"/>
  <c r="J27" i="147" s="1"/>
  <c r="J28" i="147" s="1"/>
  <c r="C28" i="147" s="1"/>
  <c r="S38" i="25"/>
  <c r="C37" i="25"/>
  <c r="C20" i="87"/>
  <c r="D21" i="87"/>
  <c r="D20" i="9"/>
  <c r="C20" i="9" s="1"/>
  <c r="Q83" i="1"/>
  <c r="X83" i="1"/>
  <c r="D21" i="106"/>
  <c r="C20" i="106"/>
  <c r="C19" i="70"/>
  <c r="D20" i="70"/>
  <c r="C20" i="95"/>
  <c r="D21" i="95"/>
  <c r="Q186" i="134"/>
  <c r="K186" i="134"/>
  <c r="N186" i="134" s="1"/>
  <c r="I42" i="108"/>
  <c r="C29" i="170"/>
  <c r="C44" i="170" s="1"/>
  <c r="C21" i="150"/>
  <c r="C20" i="11"/>
  <c r="D21" i="11"/>
  <c r="C36" i="71"/>
  <c r="R42" i="71"/>
  <c r="C37" i="142"/>
  <c r="S45" i="142"/>
  <c r="C20" i="65"/>
  <c r="D21" i="65"/>
  <c r="X110" i="1"/>
  <c r="Q110" i="1"/>
  <c r="Z64" i="138"/>
  <c r="L64" i="138"/>
  <c r="O64" i="138" s="1"/>
  <c r="R64" i="138"/>
  <c r="R37" i="37"/>
  <c r="C37" i="37" s="1"/>
  <c r="C21" i="62"/>
  <c r="D22" i="62"/>
  <c r="C22" i="62" s="1"/>
  <c r="S45" i="129"/>
  <c r="C19" i="32"/>
  <c r="D20" i="32"/>
  <c r="C21" i="67"/>
  <c r="D22" i="67"/>
  <c r="X175" i="1"/>
  <c r="Q175" i="1"/>
  <c r="L175" i="1"/>
  <c r="D20" i="50"/>
  <c r="C20" i="50" s="1"/>
  <c r="L196" i="138"/>
  <c r="O196" i="138" s="1"/>
  <c r="Z196" i="138"/>
  <c r="R196" i="138"/>
  <c r="C20" i="55"/>
  <c r="D21" i="55"/>
  <c r="C20" i="83"/>
  <c r="D21" i="83"/>
  <c r="Q37" i="8"/>
  <c r="C37" i="8" s="1"/>
  <c r="C36" i="8"/>
  <c r="C36" i="169"/>
  <c r="R45" i="169"/>
  <c r="D20" i="34"/>
  <c r="C20" i="34" s="1"/>
  <c r="M42" i="111"/>
  <c r="C22" i="150"/>
  <c r="S43" i="4"/>
  <c r="C22" i="63"/>
  <c r="D43" i="63"/>
  <c r="C19" i="109"/>
  <c r="D20" i="109"/>
  <c r="I66" i="134"/>
  <c r="Q66" i="134" s="1"/>
  <c r="J84" i="138"/>
  <c r="I149" i="102"/>
  <c r="I134" i="1"/>
  <c r="R42" i="44"/>
  <c r="C21" i="15"/>
  <c r="D22" i="15"/>
  <c r="C22" i="15" s="1"/>
  <c r="C19" i="45"/>
  <c r="D20" i="45"/>
  <c r="D20" i="48"/>
  <c r="C20" i="48" s="1"/>
  <c r="X189" i="1"/>
  <c r="Q189" i="1"/>
  <c r="Q152" i="1"/>
  <c r="X152" i="1"/>
  <c r="C37" i="82"/>
  <c r="R42" i="82"/>
  <c r="C20" i="77"/>
  <c r="D21" i="77"/>
  <c r="C36" i="95"/>
  <c r="R42" i="95"/>
  <c r="X100" i="1"/>
  <c r="Q100" i="1"/>
  <c r="E41" i="150"/>
  <c r="N46" i="150" s="1"/>
  <c r="R37" i="80"/>
  <c r="C37" i="80" s="1"/>
  <c r="C36" i="80"/>
  <c r="D20" i="90"/>
  <c r="C20" i="90" s="1"/>
  <c r="C28" i="142"/>
  <c r="C23" i="21"/>
  <c r="C26" i="108"/>
  <c r="L30" i="107"/>
  <c r="C29" i="107"/>
  <c r="W157" i="79"/>
  <c r="I211" i="102"/>
  <c r="I229" i="134"/>
  <c r="Q229" i="134" s="1"/>
  <c r="C36" i="20"/>
  <c r="S35" i="73"/>
  <c r="C35" i="73" s="1"/>
  <c r="S36" i="127"/>
  <c r="C35" i="127"/>
  <c r="C36" i="126"/>
  <c r="L137" i="79"/>
  <c r="C137" i="79" s="1"/>
  <c r="E131" i="79"/>
  <c r="R43" i="131"/>
  <c r="C19" i="110"/>
  <c r="D20" i="110"/>
  <c r="I27" i="6"/>
  <c r="C27" i="6" s="1"/>
  <c r="C26" i="6"/>
  <c r="G24" i="6"/>
  <c r="C23" i="6"/>
  <c r="X151" i="1"/>
  <c r="Q151" i="1"/>
  <c r="K258" i="134"/>
  <c r="N258" i="134" s="1"/>
  <c r="L258" i="134"/>
  <c r="L366" i="1"/>
  <c r="K366" i="1"/>
  <c r="N366" i="1" s="1"/>
  <c r="M283" i="138"/>
  <c r="L283" i="138"/>
  <c r="O283" i="138" s="1"/>
  <c r="C37" i="23"/>
  <c r="S42" i="23"/>
  <c r="C35" i="23"/>
  <c r="R42" i="23"/>
  <c r="C37" i="22"/>
  <c r="S42" i="22"/>
  <c r="C35" i="22"/>
  <c r="R42" i="22"/>
  <c r="I65" i="134"/>
  <c r="Q65" i="134" s="1"/>
  <c r="J83" i="138"/>
  <c r="I132" i="1"/>
  <c r="I148" i="102"/>
  <c r="S36" i="21"/>
  <c r="C35" i="21"/>
  <c r="C30" i="4"/>
  <c r="C32" i="4"/>
  <c r="Q131" i="1"/>
  <c r="X131" i="1"/>
  <c r="R82" i="138"/>
  <c r="Z82" i="138"/>
  <c r="C31" i="4"/>
  <c r="C33" i="4"/>
  <c r="S45" i="146"/>
  <c r="Q189" i="134"/>
  <c r="K189" i="134"/>
  <c r="N189" i="134" s="1"/>
  <c r="L189" i="134"/>
  <c r="R199" i="138"/>
  <c r="M199" i="138"/>
  <c r="L199" i="138"/>
  <c r="O199" i="138" s="1"/>
  <c r="Z199" i="138"/>
  <c r="Q117" i="1"/>
  <c r="X117" i="1"/>
  <c r="L117" i="1"/>
  <c r="Q109" i="1"/>
  <c r="X109" i="1"/>
  <c r="R194" i="138"/>
  <c r="Z194" i="138"/>
  <c r="X104" i="1"/>
  <c r="Q104" i="1"/>
  <c r="C20" i="132"/>
  <c r="D21" i="132"/>
  <c r="T7" i="187"/>
  <c r="J374" i="1"/>
  <c r="K374" i="1" s="1"/>
  <c r="C23" i="152"/>
  <c r="T7" i="189"/>
  <c r="J233" i="1"/>
  <c r="K233" i="1" s="1"/>
  <c r="D19" i="144"/>
  <c r="C19" i="144" s="1"/>
  <c r="X145" i="1"/>
  <c r="Q145" i="1"/>
  <c r="G45" i="152"/>
  <c r="C19" i="149"/>
  <c r="D20" i="149"/>
  <c r="C19" i="147"/>
  <c r="D20" i="147"/>
  <c r="C19" i="148"/>
  <c r="D20" i="148"/>
  <c r="C18" i="142"/>
  <c r="D19" i="142"/>
  <c r="D19" i="180"/>
  <c r="C18" i="180"/>
  <c r="C24" i="152"/>
  <c r="Z35" i="138"/>
  <c r="R35" i="138"/>
  <c r="C36" i="166"/>
  <c r="S7" i="186"/>
  <c r="C50" i="186"/>
  <c r="L194" i="1"/>
  <c r="Q194" i="1"/>
  <c r="X194" i="1"/>
  <c r="Q208" i="1"/>
  <c r="X208" i="1"/>
  <c r="C19" i="184"/>
  <c r="D20" i="184"/>
  <c r="D21" i="131"/>
  <c r="C21" i="131" s="1"/>
  <c r="C18" i="179"/>
  <c r="D19" i="179"/>
  <c r="H25" i="167"/>
  <c r="C25" i="167" s="1"/>
  <c r="Q74" i="134"/>
  <c r="K74" i="134"/>
  <c r="N74" i="134" s="1"/>
  <c r="L226" i="1"/>
  <c r="X226" i="1"/>
  <c r="Q226" i="1"/>
  <c r="Q223" i="1"/>
  <c r="L223" i="1"/>
  <c r="X223" i="1"/>
  <c r="C19" i="156"/>
  <c r="D20" i="156"/>
  <c r="C18" i="158"/>
  <c r="D19" i="158"/>
  <c r="X209" i="1"/>
  <c r="Q209" i="1"/>
  <c r="L209" i="1"/>
  <c r="C18" i="165"/>
  <c r="D19" i="165"/>
  <c r="C19" i="173"/>
  <c r="D20" i="173"/>
  <c r="L229" i="1"/>
  <c r="L28" i="161"/>
  <c r="C28" i="161" s="1"/>
  <c r="D19" i="167"/>
  <c r="C19" i="167" s="1"/>
  <c r="M28" i="184"/>
  <c r="C27" i="184"/>
  <c r="X193" i="1"/>
  <c r="Q196" i="1"/>
  <c r="X196" i="1"/>
  <c r="D19" i="161"/>
  <c r="C19" i="161" s="1"/>
  <c r="X210" i="1"/>
  <c r="L210" i="1"/>
  <c r="Q210" i="1"/>
  <c r="C19" i="160"/>
  <c r="D20" i="160"/>
  <c r="C18" i="172"/>
  <c r="D19" i="172"/>
  <c r="Q195" i="1"/>
  <c r="L195" i="1"/>
  <c r="X195" i="1"/>
  <c r="D19" i="168"/>
  <c r="C19" i="168" s="1"/>
  <c r="Q192" i="1"/>
  <c r="X192" i="1"/>
  <c r="L27" i="171"/>
  <c r="C26" i="171"/>
  <c r="D21" i="164"/>
  <c r="C20" i="164"/>
  <c r="L234" i="1"/>
  <c r="X197" i="1"/>
  <c r="L197" i="1"/>
  <c r="Q197" i="1"/>
  <c r="L230" i="1"/>
  <c r="Q150" i="1"/>
  <c r="X150" i="1"/>
  <c r="L100" i="138"/>
  <c r="O100" i="138" s="1"/>
  <c r="R100" i="138"/>
  <c r="M100" i="138"/>
  <c r="M114" i="138" s="1"/>
  <c r="Z100" i="138"/>
  <c r="N53" i="125"/>
  <c r="C21" i="6"/>
  <c r="D22" i="6"/>
  <c r="C22" i="6" s="1"/>
  <c r="D19" i="182"/>
  <c r="C19" i="182" s="1"/>
  <c r="C18" i="181"/>
  <c r="D19" i="181"/>
  <c r="Q188" i="1"/>
  <c r="X188" i="1"/>
  <c r="L188" i="1"/>
  <c r="X186" i="1"/>
  <c r="L186" i="1"/>
  <c r="Q186" i="1"/>
  <c r="C20" i="111"/>
  <c r="D21" i="111"/>
  <c r="Q190" i="1"/>
  <c r="X190" i="1"/>
  <c r="Q191" i="1"/>
  <c r="X191" i="1"/>
  <c r="Q125" i="1"/>
  <c r="L125" i="1"/>
  <c r="X125" i="1"/>
  <c r="D42" i="23"/>
  <c r="J42" i="122"/>
  <c r="H41" i="149"/>
  <c r="I114" i="1"/>
  <c r="I119" i="1"/>
  <c r="J28" i="152"/>
  <c r="C28" i="152" s="1"/>
  <c r="D19" i="153"/>
  <c r="C19" i="153" s="1"/>
  <c r="N47" i="107"/>
  <c r="E23" i="109"/>
  <c r="C23" i="109" s="1"/>
  <c r="I26" i="147"/>
  <c r="F43" i="148"/>
  <c r="D22" i="151"/>
  <c r="C22" i="151" s="1"/>
  <c r="D42" i="22"/>
  <c r="E22" i="177"/>
  <c r="K43" i="131"/>
  <c r="J28" i="120"/>
  <c r="C28" i="120" s="1"/>
  <c r="O42" i="21"/>
  <c r="F45" i="169"/>
  <c r="F42" i="22"/>
  <c r="L120" i="1"/>
  <c r="X120" i="1"/>
  <c r="Q120" i="1"/>
  <c r="D21" i="128"/>
  <c r="C21" i="128" s="1"/>
  <c r="I118" i="1"/>
  <c r="D19" i="133"/>
  <c r="C19" i="133" s="1"/>
  <c r="H45" i="143"/>
  <c r="D19" i="122"/>
  <c r="C19" i="122" s="1"/>
  <c r="J28" i="148"/>
  <c r="J43" i="148" s="1"/>
  <c r="F42" i="23"/>
  <c r="D42" i="120"/>
  <c r="H25" i="116"/>
  <c r="C25" i="116" s="1"/>
  <c r="E23" i="136"/>
  <c r="C23" i="136" s="1"/>
  <c r="H26" i="141"/>
  <c r="C26" i="141" s="1"/>
  <c r="E23" i="106"/>
  <c r="C23" i="106" s="1"/>
  <c r="E23" i="137"/>
  <c r="C23" i="137" s="1"/>
  <c r="L29" i="119"/>
  <c r="C29" i="119" s="1"/>
  <c r="E22" i="132"/>
  <c r="C18" i="10"/>
  <c r="D19" i="10"/>
  <c r="I104" i="134"/>
  <c r="Q104" i="134" s="1"/>
  <c r="J124" i="138"/>
  <c r="I20" i="1"/>
  <c r="I19" i="102"/>
  <c r="I17" i="1"/>
  <c r="I102" i="134"/>
  <c r="Q102" i="134" s="1"/>
  <c r="I17" i="102"/>
  <c r="J10" i="138"/>
  <c r="I21" i="1"/>
  <c r="I105" i="134"/>
  <c r="I20" i="102"/>
  <c r="J125" i="138"/>
  <c r="C19" i="16"/>
  <c r="D20" i="16"/>
  <c r="J25" i="10"/>
  <c r="C24" i="10"/>
  <c r="J121" i="138"/>
  <c r="I100" i="134"/>
  <c r="Q100" i="134" s="1"/>
  <c r="I15" i="1"/>
  <c r="I15" i="102"/>
  <c r="D19" i="104"/>
  <c r="C19" i="104" s="1"/>
  <c r="D19" i="174"/>
  <c r="C19" i="174" s="1"/>
  <c r="D19" i="183"/>
  <c r="C19" i="183" s="1"/>
  <c r="D19" i="166"/>
  <c r="C19" i="166" s="1"/>
  <c r="L232" i="1"/>
  <c r="Q95" i="134"/>
  <c r="N29" i="139"/>
  <c r="C29" i="139" s="1"/>
  <c r="R9" i="138"/>
  <c r="Z9" i="138"/>
  <c r="I11" i="1"/>
  <c r="D20" i="185"/>
  <c r="C20" i="185" s="1"/>
  <c r="D21" i="69" l="1"/>
  <c r="C21" i="69" s="1"/>
  <c r="D20" i="7"/>
  <c r="C20" i="7" s="1"/>
  <c r="C20" i="74"/>
  <c r="D21" i="74"/>
  <c r="C19" i="130"/>
  <c r="D20" i="130"/>
  <c r="T48" i="144"/>
  <c r="C20" i="75"/>
  <c r="D21" i="75"/>
  <c r="H48" i="141"/>
  <c r="C20" i="52"/>
  <c r="D21" i="52"/>
  <c r="C20" i="37"/>
  <c r="D21" i="37"/>
  <c r="D21" i="73"/>
  <c r="C21" i="73" s="1"/>
  <c r="D20" i="4"/>
  <c r="C20" i="4" s="1"/>
  <c r="B46" i="157"/>
  <c r="D21" i="49"/>
  <c r="C21" i="49" s="1"/>
  <c r="X327" i="1"/>
  <c r="D21" i="42"/>
  <c r="C21" i="42" s="1"/>
  <c r="D20" i="14"/>
  <c r="C20" i="14" s="1"/>
  <c r="C45" i="129"/>
  <c r="S7" i="129" s="1"/>
  <c r="C19" i="19"/>
  <c r="D20" i="146"/>
  <c r="C20" i="146" s="1"/>
  <c r="D20" i="141"/>
  <c r="C20" i="141" s="1"/>
  <c r="C20" i="136"/>
  <c r="D22" i="108"/>
  <c r="C22" i="108" s="1"/>
  <c r="C42" i="108" s="1"/>
  <c r="D20" i="135"/>
  <c r="C20" i="135" s="1"/>
  <c r="D45" i="129"/>
  <c r="B45" i="129" s="1"/>
  <c r="D22" i="152"/>
  <c r="C22" i="152" s="1"/>
  <c r="D42" i="119"/>
  <c r="D129" i="79"/>
  <c r="C129" i="79" s="1"/>
  <c r="R42" i="80"/>
  <c r="B42" i="115"/>
  <c r="D20" i="114"/>
  <c r="C20" i="114" s="1"/>
  <c r="D21" i="124"/>
  <c r="D22" i="124" s="1"/>
  <c r="C22" i="124" s="1"/>
  <c r="B44" i="170"/>
  <c r="D20" i="169"/>
  <c r="C20" i="169" s="1"/>
  <c r="C24" i="177"/>
  <c r="L231" i="134"/>
  <c r="L233" i="134" s="1"/>
  <c r="L49" i="50"/>
  <c r="C22" i="177"/>
  <c r="I48" i="42"/>
  <c r="C42" i="39"/>
  <c r="S7" i="39" s="1"/>
  <c r="P46" i="181"/>
  <c r="I48" i="9"/>
  <c r="R43" i="40"/>
  <c r="C42" i="38"/>
  <c r="S7" i="38" s="1"/>
  <c r="I42" i="6"/>
  <c r="I46" i="181"/>
  <c r="S48" i="14"/>
  <c r="P48" i="168"/>
  <c r="C42" i="22"/>
  <c r="S7" i="22" s="1"/>
  <c r="D43" i="40"/>
  <c r="D22" i="112"/>
  <c r="C22" i="112" s="1"/>
  <c r="C42" i="112" s="1"/>
  <c r="D20" i="162"/>
  <c r="C20" i="162" s="1"/>
  <c r="G46" i="139"/>
  <c r="C46" i="157"/>
  <c r="C48" i="157" s="1"/>
  <c r="D45" i="159"/>
  <c r="B45" i="159" s="1"/>
  <c r="D42" i="24"/>
  <c r="Q42" i="8"/>
  <c r="B42" i="8" s="1"/>
  <c r="S7" i="118"/>
  <c r="T7" i="118" s="1"/>
  <c r="N42" i="108"/>
  <c r="C31" i="43"/>
  <c r="M42" i="43"/>
  <c r="K28" i="62"/>
  <c r="C27" i="62"/>
  <c r="N32" i="169"/>
  <c r="C31" i="169"/>
  <c r="T37" i="124"/>
  <c r="C37" i="124" s="1"/>
  <c r="C36" i="124"/>
  <c r="D42" i="99"/>
  <c r="R42" i="39"/>
  <c r="B42" i="39" s="1"/>
  <c r="O43" i="109"/>
  <c r="N48" i="144"/>
  <c r="C42" i="71"/>
  <c r="S7" i="71" s="1"/>
  <c r="P33" i="73"/>
  <c r="C33" i="73" s="1"/>
  <c r="C42" i="15"/>
  <c r="C44" i="15" s="1"/>
  <c r="L42" i="12"/>
  <c r="C45" i="159"/>
  <c r="S7" i="159" s="1"/>
  <c r="J28" i="24"/>
  <c r="C28" i="24" s="1"/>
  <c r="C27" i="24"/>
  <c r="C45" i="151"/>
  <c r="C47" i="151" s="1"/>
  <c r="C29" i="67"/>
  <c r="K42" i="67"/>
  <c r="J48" i="48"/>
  <c r="C20" i="51"/>
  <c r="D21" i="51"/>
  <c r="E23" i="20"/>
  <c r="C23" i="20" s="1"/>
  <c r="C22" i="20"/>
  <c r="R36" i="99"/>
  <c r="C36" i="99" s="1"/>
  <c r="C35" i="99"/>
  <c r="N31" i="82"/>
  <c r="C30" i="82"/>
  <c r="C42" i="115"/>
  <c r="C44" i="115" s="1"/>
  <c r="I27" i="80"/>
  <c r="C27" i="80" s="1"/>
  <c r="C26" i="80"/>
  <c r="D22" i="61"/>
  <c r="C21" i="61"/>
  <c r="S37" i="94"/>
  <c r="C37" i="94" s="1"/>
  <c r="C36" i="94"/>
  <c r="C22" i="43"/>
  <c r="D42" i="43"/>
  <c r="N31" i="32"/>
  <c r="C30" i="32"/>
  <c r="D22" i="68"/>
  <c r="C22" i="68" s="1"/>
  <c r="C21" i="68"/>
  <c r="E21" i="120"/>
  <c r="C20" i="120"/>
  <c r="I167" i="102"/>
  <c r="C42" i="8"/>
  <c r="S7" i="8" s="1"/>
  <c r="T7" i="8" s="1"/>
  <c r="J45" i="147"/>
  <c r="R42" i="116"/>
  <c r="K29" i="63"/>
  <c r="C29" i="63" s="1"/>
  <c r="C28" i="63"/>
  <c r="C35" i="180"/>
  <c r="R45" i="180"/>
  <c r="D42" i="71"/>
  <c r="B42" i="71" s="1"/>
  <c r="C20" i="89"/>
  <c r="D21" i="89"/>
  <c r="L42" i="45"/>
  <c r="C30" i="45"/>
  <c r="H26" i="32"/>
  <c r="C26" i="32" s="1"/>
  <c r="C25" i="32"/>
  <c r="C25" i="92"/>
  <c r="G42" i="92"/>
  <c r="R35" i="152"/>
  <c r="C35" i="152" s="1"/>
  <c r="C34" i="152"/>
  <c r="F42" i="84"/>
  <c r="B42" i="84" s="1"/>
  <c r="C24" i="84"/>
  <c r="C42" i="84" s="1"/>
  <c r="C34" i="67"/>
  <c r="P42" i="67"/>
  <c r="C28" i="77"/>
  <c r="J42" i="77"/>
  <c r="O33" i="122"/>
  <c r="C33" i="122" s="1"/>
  <c r="C32" i="122"/>
  <c r="G48" i="144"/>
  <c r="S37" i="150"/>
  <c r="C36" i="150"/>
  <c r="C30" i="20"/>
  <c r="L42" i="20"/>
  <c r="T37" i="70"/>
  <c r="C36" i="70"/>
  <c r="C46" i="170"/>
  <c r="S7" i="170"/>
  <c r="T7" i="170" s="1"/>
  <c r="D21" i="90"/>
  <c r="C21" i="90" s="1"/>
  <c r="C20" i="32"/>
  <c r="D21" i="32"/>
  <c r="D20" i="143"/>
  <c r="C19" i="143"/>
  <c r="C21" i="82"/>
  <c r="D22" i="82"/>
  <c r="C22" i="82" s="1"/>
  <c r="C20" i="139"/>
  <c r="D21" i="139"/>
  <c r="E45" i="137"/>
  <c r="N50" i="137" s="1"/>
  <c r="D21" i="109"/>
  <c r="C20" i="109"/>
  <c r="C22" i="67"/>
  <c r="D42" i="67"/>
  <c r="C20" i="70"/>
  <c r="D21" i="70"/>
  <c r="D22" i="106"/>
  <c r="C22" i="106" s="1"/>
  <c r="C21" i="106"/>
  <c r="P32" i="6"/>
  <c r="C31" i="6"/>
  <c r="Q169" i="1"/>
  <c r="X169" i="1"/>
  <c r="C37" i="87"/>
  <c r="R42" i="87"/>
  <c r="R40" i="138"/>
  <c r="Z40" i="138"/>
  <c r="C20" i="57"/>
  <c r="D21" i="57"/>
  <c r="C21" i="55"/>
  <c r="D22" i="55"/>
  <c r="C22" i="55" s="1"/>
  <c r="C38" i="25"/>
  <c r="C42" i="25" s="1"/>
  <c r="S42" i="25"/>
  <c r="B42" i="25" s="1"/>
  <c r="D20" i="125"/>
  <c r="C20" i="125" s="1"/>
  <c r="R60" i="138"/>
  <c r="Z60" i="138"/>
  <c r="D21" i="7"/>
  <c r="C21" i="7" s="1"/>
  <c r="C20" i="96"/>
  <c r="D21" i="96"/>
  <c r="D22" i="137"/>
  <c r="C22" i="137" s="1"/>
  <c r="C21" i="137"/>
  <c r="C20" i="80"/>
  <c r="D21" i="80"/>
  <c r="D42" i="38"/>
  <c r="B42" i="38" s="1"/>
  <c r="I198" i="102"/>
  <c r="C48" i="33"/>
  <c r="S7" i="33"/>
  <c r="C21" i="97"/>
  <c r="D22" i="97"/>
  <c r="C22" i="97" s="1"/>
  <c r="C21" i="58"/>
  <c r="D22" i="58"/>
  <c r="R48" i="37"/>
  <c r="C20" i="19"/>
  <c r="D21" i="19"/>
  <c r="C21" i="126"/>
  <c r="D22" i="126"/>
  <c r="C22" i="126" s="1"/>
  <c r="D21" i="48"/>
  <c r="C21" i="48" s="1"/>
  <c r="C30" i="107"/>
  <c r="L42" i="107"/>
  <c r="C21" i="77"/>
  <c r="D22" i="77"/>
  <c r="C22" i="77" s="1"/>
  <c r="C20" i="45"/>
  <c r="D21" i="45"/>
  <c r="D21" i="34"/>
  <c r="C21" i="34" s="1"/>
  <c r="C21" i="65"/>
  <c r="D22" i="65"/>
  <c r="C22" i="65" s="1"/>
  <c r="C21" i="95"/>
  <c r="D22" i="95"/>
  <c r="C26" i="124"/>
  <c r="H43" i="124"/>
  <c r="D20" i="121"/>
  <c r="C19" i="121"/>
  <c r="G42" i="177"/>
  <c r="C25" i="147"/>
  <c r="D21" i="50"/>
  <c r="C21" i="50" s="1"/>
  <c r="C20" i="44"/>
  <c r="D21" i="44"/>
  <c r="D22" i="136"/>
  <c r="C22" i="136" s="1"/>
  <c r="C21" i="136"/>
  <c r="C20" i="2"/>
  <c r="D21" i="2"/>
  <c r="Q134" i="1"/>
  <c r="X134" i="1"/>
  <c r="C21" i="11"/>
  <c r="D22" i="11"/>
  <c r="D21" i="9"/>
  <c r="C21" i="9" s="1"/>
  <c r="C21" i="12"/>
  <c r="D22" i="12"/>
  <c r="C20" i="41"/>
  <c r="D21" i="41"/>
  <c r="Z84" i="138"/>
  <c r="R84" i="138"/>
  <c r="C21" i="87"/>
  <c r="D22" i="87"/>
  <c r="S48" i="75"/>
  <c r="C20" i="29"/>
  <c r="D21" i="29"/>
  <c r="Q133" i="1"/>
  <c r="X133" i="1"/>
  <c r="C20" i="92"/>
  <c r="D21" i="92"/>
  <c r="C20" i="54"/>
  <c r="D21" i="54"/>
  <c r="D21" i="66"/>
  <c r="C21" i="66" s="1"/>
  <c r="C20" i="93"/>
  <c r="D21" i="93"/>
  <c r="D20" i="163"/>
  <c r="D21" i="163" s="1"/>
  <c r="E42" i="136"/>
  <c r="N47" i="136" s="1"/>
  <c r="C26" i="147"/>
  <c r="C42" i="23"/>
  <c r="S7" i="23" s="1"/>
  <c r="D42" i="15"/>
  <c r="B42" i="15" s="1"/>
  <c r="C21" i="83"/>
  <c r="D22" i="83"/>
  <c r="C22" i="83" s="1"/>
  <c r="D43" i="62"/>
  <c r="C20" i="35"/>
  <c r="D21" i="35"/>
  <c r="R45" i="137"/>
  <c r="D22" i="69"/>
  <c r="C22" i="69" s="1"/>
  <c r="C48" i="69" s="1"/>
  <c r="C43" i="40"/>
  <c r="C19" i="107"/>
  <c r="D20" i="107"/>
  <c r="C20" i="94"/>
  <c r="D21" i="94"/>
  <c r="I231" i="134"/>
  <c r="Q231" i="134" s="1"/>
  <c r="Q233" i="134" s="1"/>
  <c r="Q327" i="1"/>
  <c r="C37" i="20"/>
  <c r="U42" i="20"/>
  <c r="S36" i="73"/>
  <c r="C36" i="73" s="1"/>
  <c r="S37" i="127"/>
  <c r="C36" i="127"/>
  <c r="C37" i="126"/>
  <c r="U43" i="126"/>
  <c r="L138" i="79"/>
  <c r="C138" i="79" s="1"/>
  <c r="E132" i="79"/>
  <c r="C132" i="79" s="1"/>
  <c r="C20" i="110"/>
  <c r="D21" i="110"/>
  <c r="G25" i="6"/>
  <c r="C25" i="6" s="1"/>
  <c r="C24" i="6"/>
  <c r="J42" i="120"/>
  <c r="B42" i="23"/>
  <c r="B42" i="22"/>
  <c r="S37" i="21"/>
  <c r="C37" i="21" s="1"/>
  <c r="C36" i="21"/>
  <c r="R83" i="138"/>
  <c r="Z83" i="138"/>
  <c r="X132" i="1"/>
  <c r="Q132" i="1"/>
  <c r="E43" i="109"/>
  <c r="N48" i="109" s="1"/>
  <c r="C21" i="132"/>
  <c r="D22" i="132"/>
  <c r="C22" i="132" s="1"/>
  <c r="C19" i="180"/>
  <c r="D20" i="180"/>
  <c r="C20" i="148"/>
  <c r="D21" i="148"/>
  <c r="C19" i="142"/>
  <c r="D20" i="142"/>
  <c r="C20" i="149"/>
  <c r="D21" i="149"/>
  <c r="D20" i="144"/>
  <c r="C20" i="144" s="1"/>
  <c r="C28" i="148"/>
  <c r="T7" i="186"/>
  <c r="J240" i="1"/>
  <c r="K240" i="1" s="1"/>
  <c r="D21" i="147"/>
  <c r="C20" i="147"/>
  <c r="D20" i="168"/>
  <c r="C20" i="168" s="1"/>
  <c r="L29" i="161"/>
  <c r="C29" i="161" s="1"/>
  <c r="C20" i="184"/>
  <c r="D21" i="184"/>
  <c r="D20" i="161"/>
  <c r="C20" i="161" s="1"/>
  <c r="D20" i="167"/>
  <c r="C20" i="167" s="1"/>
  <c r="C20" i="173"/>
  <c r="D21" i="173"/>
  <c r="C19" i="158"/>
  <c r="D20" i="158"/>
  <c r="C20" i="156"/>
  <c r="D21" i="156"/>
  <c r="H26" i="167"/>
  <c r="C26" i="167" s="1"/>
  <c r="L28" i="171"/>
  <c r="C27" i="171"/>
  <c r="C20" i="160"/>
  <c r="D21" i="160"/>
  <c r="D22" i="131"/>
  <c r="C22" i="131" s="1"/>
  <c r="D22" i="164"/>
  <c r="C21" i="164"/>
  <c r="C19" i="172"/>
  <c r="D20" i="172"/>
  <c r="M29" i="184"/>
  <c r="C28" i="184"/>
  <c r="C19" i="165"/>
  <c r="D20" i="165"/>
  <c r="C19" i="179"/>
  <c r="D20" i="179"/>
  <c r="C21" i="111"/>
  <c r="D22" i="111"/>
  <c r="C22" i="111" s="1"/>
  <c r="C19" i="181"/>
  <c r="D20" i="181"/>
  <c r="D42" i="6"/>
  <c r="D20" i="182"/>
  <c r="C20" i="182" s="1"/>
  <c r="E23" i="177"/>
  <c r="C23" i="177" s="1"/>
  <c r="X114" i="1"/>
  <c r="Q114" i="1"/>
  <c r="L114" i="1"/>
  <c r="D45" i="151"/>
  <c r="B45" i="151" s="1"/>
  <c r="J45" i="152"/>
  <c r="D20" i="122"/>
  <c r="C20" i="122" s="1"/>
  <c r="D20" i="133"/>
  <c r="C20" i="133" s="1"/>
  <c r="D22" i="128"/>
  <c r="L119" i="1"/>
  <c r="X119" i="1"/>
  <c r="Q119" i="1"/>
  <c r="Q118" i="1"/>
  <c r="X118" i="1"/>
  <c r="I27" i="147"/>
  <c r="C27" i="147" s="1"/>
  <c r="D20" i="153"/>
  <c r="C20" i="153" s="1"/>
  <c r="L30" i="119"/>
  <c r="C30" i="119" s="1"/>
  <c r="E23" i="132"/>
  <c r="E42" i="132" s="1"/>
  <c r="E42" i="106"/>
  <c r="H26" i="116"/>
  <c r="C26" i="116" s="1"/>
  <c r="R125" i="138"/>
  <c r="Z125" i="138"/>
  <c r="R121" i="138"/>
  <c r="Z121" i="138"/>
  <c r="C20" i="16"/>
  <c r="D21" i="16"/>
  <c r="Z10" i="138"/>
  <c r="R10" i="138"/>
  <c r="R124" i="138"/>
  <c r="Z124" i="138"/>
  <c r="I137" i="102"/>
  <c r="Q105" i="134"/>
  <c r="J26" i="10"/>
  <c r="C25" i="10"/>
  <c r="Q21" i="1"/>
  <c r="X21" i="1"/>
  <c r="C19" i="10"/>
  <c r="D20" i="10"/>
  <c r="Q17" i="1"/>
  <c r="X17" i="1"/>
  <c r="X20" i="1"/>
  <c r="Q20" i="1"/>
  <c r="Q15" i="1"/>
  <c r="X15" i="1"/>
  <c r="D20" i="104"/>
  <c r="C20" i="104" s="1"/>
  <c r="D20" i="174"/>
  <c r="C20" i="174" s="1"/>
  <c r="D20" i="183"/>
  <c r="C20" i="183" s="1"/>
  <c r="D20" i="166"/>
  <c r="C20" i="166" s="1"/>
  <c r="Q11" i="1"/>
  <c r="X11" i="1"/>
  <c r="N30" i="139"/>
  <c r="C30" i="139" s="1"/>
  <c r="D21" i="185"/>
  <c r="C21" i="185" s="1"/>
  <c r="D22" i="73" l="1"/>
  <c r="C22" i="73" s="1"/>
  <c r="C21" i="37"/>
  <c r="D22" i="37"/>
  <c r="C22" i="37" s="1"/>
  <c r="C21" i="75"/>
  <c r="D22" i="75"/>
  <c r="C22" i="75" s="1"/>
  <c r="C21" i="74"/>
  <c r="D22" i="74"/>
  <c r="C20" i="130"/>
  <c r="D21" i="130"/>
  <c r="C21" i="52"/>
  <c r="D22" i="52"/>
  <c r="D22" i="49"/>
  <c r="C22" i="49" s="1"/>
  <c r="C48" i="49" s="1"/>
  <c r="C50" i="49" s="1"/>
  <c r="C45" i="68"/>
  <c r="C47" i="68" s="1"/>
  <c r="D21" i="4"/>
  <c r="C21" i="4" s="1"/>
  <c r="D42" i="112"/>
  <c r="B42" i="112" s="1"/>
  <c r="C47" i="129"/>
  <c r="D21" i="14"/>
  <c r="C21" i="14" s="1"/>
  <c r="D22" i="42"/>
  <c r="C22" i="42" s="1"/>
  <c r="C21" i="124"/>
  <c r="C43" i="124" s="1"/>
  <c r="S7" i="124" s="1"/>
  <c r="D21" i="146"/>
  <c r="C21" i="146" s="1"/>
  <c r="D21" i="135"/>
  <c r="C21" i="135" s="1"/>
  <c r="D21" i="141"/>
  <c r="C21" i="141" s="1"/>
  <c r="D42" i="108"/>
  <c r="B42" i="108" s="1"/>
  <c r="D21" i="162"/>
  <c r="C21" i="162" s="1"/>
  <c r="D45" i="152"/>
  <c r="E157" i="79"/>
  <c r="D130" i="79"/>
  <c r="C130" i="79" s="1"/>
  <c r="T43" i="124"/>
  <c r="D21" i="114"/>
  <c r="C21" i="114" s="1"/>
  <c r="C44" i="39"/>
  <c r="S7" i="151"/>
  <c r="T7" i="151" s="1"/>
  <c r="C20" i="163"/>
  <c r="C44" i="38"/>
  <c r="D21" i="169"/>
  <c r="C21" i="169" s="1"/>
  <c r="J151" i="1"/>
  <c r="K151" i="1" s="1"/>
  <c r="N151" i="1" s="1"/>
  <c r="C42" i="24"/>
  <c r="S7" i="24" s="1"/>
  <c r="B43" i="40"/>
  <c r="B42" i="43"/>
  <c r="C42" i="99"/>
  <c r="S7" i="99" s="1"/>
  <c r="K221" i="138" s="1"/>
  <c r="L221" i="138" s="1"/>
  <c r="O221" i="138" s="1"/>
  <c r="D42" i="83"/>
  <c r="B42" i="83" s="1"/>
  <c r="C44" i="22"/>
  <c r="S7" i="157"/>
  <c r="J196" i="1" s="1"/>
  <c r="K196" i="1" s="1"/>
  <c r="C42" i="43"/>
  <c r="S7" i="43" s="1"/>
  <c r="D45" i="68"/>
  <c r="B45" i="68" s="1"/>
  <c r="C47" i="159"/>
  <c r="C42" i="97"/>
  <c r="C44" i="97" s="1"/>
  <c r="C45" i="152"/>
  <c r="S7" i="152" s="1"/>
  <c r="J42" i="24"/>
  <c r="B42" i="24" s="1"/>
  <c r="S7" i="15"/>
  <c r="K287" i="138" s="1"/>
  <c r="L287" i="138" s="1"/>
  <c r="O287" i="138" s="1"/>
  <c r="I209" i="102"/>
  <c r="I214" i="102" s="1"/>
  <c r="C44" i="23"/>
  <c r="K84" i="138"/>
  <c r="L84" i="138" s="1"/>
  <c r="O84" i="138" s="1"/>
  <c r="J149" i="102"/>
  <c r="K149" i="102" s="1"/>
  <c r="N149" i="102" s="1"/>
  <c r="T7" i="23"/>
  <c r="J134" i="1"/>
  <c r="K134" i="1" s="1"/>
  <c r="N134" i="1" s="1"/>
  <c r="J66" i="134"/>
  <c r="K66" i="134" s="1"/>
  <c r="N66" i="134" s="1"/>
  <c r="J20" i="1"/>
  <c r="K20" i="1" s="1"/>
  <c r="N20" i="1" s="1"/>
  <c r="P34" i="73"/>
  <c r="C44" i="8"/>
  <c r="C42" i="20"/>
  <c r="C44" i="20" s="1"/>
  <c r="K124" i="138"/>
  <c r="L124" i="138" s="1"/>
  <c r="G42" i="6"/>
  <c r="C43" i="63"/>
  <c r="C45" i="63" s="1"/>
  <c r="K29" i="62"/>
  <c r="C28" i="62"/>
  <c r="C50" i="69"/>
  <c r="J19" i="102"/>
  <c r="K19" i="102" s="1"/>
  <c r="N19" i="102" s="1"/>
  <c r="D42" i="77"/>
  <c r="B42" i="77" s="1"/>
  <c r="S7" i="115"/>
  <c r="J150" i="1" s="1"/>
  <c r="K150" i="1" s="1"/>
  <c r="N150" i="1" s="1"/>
  <c r="C44" i="71"/>
  <c r="J104" i="134"/>
  <c r="K104" i="134" s="1"/>
  <c r="N104" i="134" s="1"/>
  <c r="C42" i="67"/>
  <c r="C44" i="67" s="1"/>
  <c r="I42" i="80"/>
  <c r="J209" i="1"/>
  <c r="K209" i="1" s="1"/>
  <c r="C42" i="83"/>
  <c r="S7" i="83" s="1"/>
  <c r="C42" i="65"/>
  <c r="C44" i="65" s="1"/>
  <c r="C32" i="169"/>
  <c r="N45" i="169"/>
  <c r="N32" i="82"/>
  <c r="C31" i="82"/>
  <c r="C42" i="21"/>
  <c r="C44" i="21" s="1"/>
  <c r="D42" i="106"/>
  <c r="B42" i="106" s="1"/>
  <c r="D48" i="69"/>
  <c r="B48" i="69" s="1"/>
  <c r="C42" i="136"/>
  <c r="S7" i="136" s="1"/>
  <c r="C37" i="70"/>
  <c r="T42" i="70"/>
  <c r="R45" i="152"/>
  <c r="K43" i="63"/>
  <c r="B43" i="63" s="1"/>
  <c r="C22" i="61"/>
  <c r="C42" i="61" s="1"/>
  <c r="D42" i="61"/>
  <c r="B42" i="61" s="1"/>
  <c r="E22" i="120"/>
  <c r="C21" i="120"/>
  <c r="C21" i="89"/>
  <c r="D22" i="89"/>
  <c r="C22" i="89" s="1"/>
  <c r="S42" i="94"/>
  <c r="C42" i="55"/>
  <c r="C44" i="55" s="1"/>
  <c r="B42" i="67"/>
  <c r="D42" i="82"/>
  <c r="E42" i="20"/>
  <c r="N47" i="20" s="1"/>
  <c r="C37" i="150"/>
  <c r="C41" i="150" s="1"/>
  <c r="S41" i="150"/>
  <c r="B41" i="150" s="1"/>
  <c r="H42" i="32"/>
  <c r="N32" i="32"/>
  <c r="C32" i="32" s="1"/>
  <c r="C31" i="32"/>
  <c r="R42" i="99"/>
  <c r="B42" i="99" s="1"/>
  <c r="C21" i="51"/>
  <c r="D22" i="51"/>
  <c r="O42" i="122"/>
  <c r="C42" i="77"/>
  <c r="C44" i="77" s="1"/>
  <c r="S42" i="21"/>
  <c r="B42" i="21" s="1"/>
  <c r="C45" i="137"/>
  <c r="C47" i="137" s="1"/>
  <c r="C42" i="106"/>
  <c r="S7" i="106" s="1"/>
  <c r="J109" i="1" s="1"/>
  <c r="K109" i="1" s="1"/>
  <c r="N109" i="1" s="1"/>
  <c r="S7" i="84"/>
  <c r="C44" i="84"/>
  <c r="L157" i="79"/>
  <c r="R231" i="134"/>
  <c r="C21" i="93"/>
  <c r="D22" i="93"/>
  <c r="C22" i="93" s="1"/>
  <c r="D22" i="9"/>
  <c r="C22" i="9" s="1"/>
  <c r="J115" i="134"/>
  <c r="K115" i="134" s="1"/>
  <c r="N115" i="134" s="1"/>
  <c r="J30" i="1"/>
  <c r="K30" i="1" s="1"/>
  <c r="N30" i="1" s="1"/>
  <c r="T7" i="33"/>
  <c r="J31" i="102"/>
  <c r="K31" i="102" s="1"/>
  <c r="N31" i="102" s="1"/>
  <c r="K130" i="138"/>
  <c r="C21" i="32"/>
  <c r="D22" i="32"/>
  <c r="D48" i="73"/>
  <c r="C21" i="35"/>
  <c r="D22" i="35"/>
  <c r="C22" i="87"/>
  <c r="C42" i="87" s="1"/>
  <c r="D42" i="87"/>
  <c r="B42" i="87" s="1"/>
  <c r="D42" i="136"/>
  <c r="B42" i="136" s="1"/>
  <c r="C22" i="95"/>
  <c r="C42" i="95" s="1"/>
  <c r="D42" i="95"/>
  <c r="B42" i="95" s="1"/>
  <c r="D42" i="55"/>
  <c r="B42" i="55" s="1"/>
  <c r="C21" i="57"/>
  <c r="D22" i="57"/>
  <c r="C21" i="139"/>
  <c r="D22" i="139"/>
  <c r="J192" i="102"/>
  <c r="K192" i="102" s="1"/>
  <c r="N192" i="102" s="1"/>
  <c r="J43" i="134"/>
  <c r="K43" i="134" s="1"/>
  <c r="N43" i="134" s="1"/>
  <c r="J170" i="1"/>
  <c r="K170" i="1" s="1"/>
  <c r="N170" i="1" s="1"/>
  <c r="K61" i="138"/>
  <c r="L61" i="138" s="1"/>
  <c r="O61" i="138" s="1"/>
  <c r="T7" i="71"/>
  <c r="D22" i="90"/>
  <c r="C22" i="90" s="1"/>
  <c r="J35" i="102"/>
  <c r="J35" i="1"/>
  <c r="K35" i="1" s="1"/>
  <c r="N35" i="1" s="1"/>
  <c r="T7" i="39"/>
  <c r="J120" i="134"/>
  <c r="K14" i="138"/>
  <c r="L14" i="138" s="1"/>
  <c r="O14" i="138" s="1"/>
  <c r="D22" i="50"/>
  <c r="C22" i="50" s="1"/>
  <c r="J34" i="1"/>
  <c r="K34" i="1" s="1"/>
  <c r="N34" i="1" s="1"/>
  <c r="T7" i="38"/>
  <c r="J144" i="102"/>
  <c r="J119" i="134"/>
  <c r="K119" i="134" s="1"/>
  <c r="N119" i="134" s="1"/>
  <c r="K134" i="138"/>
  <c r="L134" i="138" s="1"/>
  <c r="O134" i="138" s="1"/>
  <c r="D43" i="124"/>
  <c r="C43" i="126"/>
  <c r="S7" i="126" s="1"/>
  <c r="C21" i="94"/>
  <c r="D22" i="94"/>
  <c r="C22" i="94" s="1"/>
  <c r="C21" i="29"/>
  <c r="D22" i="29"/>
  <c r="C22" i="29" s="1"/>
  <c r="C22" i="12"/>
  <c r="C42" i="12" s="1"/>
  <c r="D42" i="12"/>
  <c r="B42" i="12" s="1"/>
  <c r="C21" i="19"/>
  <c r="D22" i="19"/>
  <c r="D42" i="97"/>
  <c r="B42" i="97" s="1"/>
  <c r="D43" i="126"/>
  <c r="B43" i="126" s="1"/>
  <c r="C22" i="11"/>
  <c r="C42" i="11" s="1"/>
  <c r="D42" i="11"/>
  <c r="B42" i="11" s="1"/>
  <c r="C21" i="45"/>
  <c r="D22" i="45"/>
  <c r="C22" i="45" s="1"/>
  <c r="C21" i="96"/>
  <c r="D22" i="96"/>
  <c r="C22" i="96" s="1"/>
  <c r="P33" i="6"/>
  <c r="C32" i="6"/>
  <c r="C22" i="58"/>
  <c r="C42" i="58" s="1"/>
  <c r="D42" i="58"/>
  <c r="B42" i="58" s="1"/>
  <c r="D22" i="66"/>
  <c r="C22" i="66" s="1"/>
  <c r="C21" i="54"/>
  <c r="D22" i="54"/>
  <c r="C22" i="54" s="1"/>
  <c r="C21" i="92"/>
  <c r="D22" i="92"/>
  <c r="C22" i="92" s="1"/>
  <c r="C21" i="2"/>
  <c r="D22" i="2"/>
  <c r="C21" i="44"/>
  <c r="D22" i="44"/>
  <c r="D22" i="34"/>
  <c r="C22" i="34" s="1"/>
  <c r="D45" i="137"/>
  <c r="B45" i="137" s="1"/>
  <c r="D22" i="7"/>
  <c r="C22" i="7" s="1"/>
  <c r="S7" i="25"/>
  <c r="C44" i="25"/>
  <c r="C21" i="70"/>
  <c r="D22" i="70"/>
  <c r="C22" i="70" s="1"/>
  <c r="D22" i="109"/>
  <c r="C21" i="109"/>
  <c r="D42" i="65"/>
  <c r="B42" i="65" s="1"/>
  <c r="C20" i="121"/>
  <c r="D21" i="121"/>
  <c r="C45" i="40"/>
  <c r="S7" i="40"/>
  <c r="C21" i="41"/>
  <c r="D22" i="41"/>
  <c r="D21" i="125"/>
  <c r="C21" i="125" s="1"/>
  <c r="C21" i="80"/>
  <c r="D22" i="80"/>
  <c r="C22" i="80" s="1"/>
  <c r="C20" i="107"/>
  <c r="D21" i="107"/>
  <c r="D22" i="48"/>
  <c r="C22" i="48" s="1"/>
  <c r="C20" i="143"/>
  <c r="D21" i="143"/>
  <c r="I233" i="134"/>
  <c r="S37" i="73"/>
  <c r="C37" i="127"/>
  <c r="C42" i="127" s="1"/>
  <c r="S42" i="127"/>
  <c r="B42" i="127" s="1"/>
  <c r="C21" i="110"/>
  <c r="D22" i="110"/>
  <c r="T7" i="129"/>
  <c r="J120" i="1"/>
  <c r="K120" i="1" s="1"/>
  <c r="N120" i="1" s="1"/>
  <c r="C22" i="128"/>
  <c r="C45" i="128" s="1"/>
  <c r="C23" i="132"/>
  <c r="C42" i="132" s="1"/>
  <c r="D42" i="132"/>
  <c r="B42" i="132" s="1"/>
  <c r="D21" i="144"/>
  <c r="C21" i="144" s="1"/>
  <c r="C20" i="142"/>
  <c r="D21" i="142"/>
  <c r="C20" i="180"/>
  <c r="D21" i="180"/>
  <c r="T7" i="159"/>
  <c r="J195" i="1"/>
  <c r="K195" i="1" s="1"/>
  <c r="K130" i="1"/>
  <c r="H48" i="167"/>
  <c r="C21" i="147"/>
  <c r="D22" i="147"/>
  <c r="C22" i="147" s="1"/>
  <c r="C21" i="149"/>
  <c r="D22" i="149"/>
  <c r="C21" i="148"/>
  <c r="D22" i="148"/>
  <c r="C22" i="148" s="1"/>
  <c r="C20" i="179"/>
  <c r="D21" i="179"/>
  <c r="C20" i="172"/>
  <c r="D21" i="172"/>
  <c r="L30" i="161"/>
  <c r="C30" i="161" s="1"/>
  <c r="C20" i="165"/>
  <c r="D21" i="165"/>
  <c r="C43" i="131"/>
  <c r="D43" i="131"/>
  <c r="B43" i="131" s="1"/>
  <c r="M30" i="184"/>
  <c r="C29" i="184"/>
  <c r="C20" i="158"/>
  <c r="D21" i="158"/>
  <c r="C21" i="184"/>
  <c r="D22" i="184"/>
  <c r="C22" i="184" s="1"/>
  <c r="D21" i="168"/>
  <c r="C21" i="168" s="1"/>
  <c r="L29" i="171"/>
  <c r="C28" i="171"/>
  <c r="D21" i="161"/>
  <c r="C21" i="161" s="1"/>
  <c r="C21" i="163"/>
  <c r="D22" i="163"/>
  <c r="D47" i="164"/>
  <c r="B47" i="164" s="1"/>
  <c r="C22" i="164"/>
  <c r="C47" i="164" s="1"/>
  <c r="C21" i="160"/>
  <c r="D22" i="160"/>
  <c r="C22" i="160" s="1"/>
  <c r="C21" i="156"/>
  <c r="D22" i="156"/>
  <c r="C22" i="156" s="1"/>
  <c r="C21" i="173"/>
  <c r="D22" i="173"/>
  <c r="C22" i="173" s="1"/>
  <c r="D21" i="167"/>
  <c r="C21" i="167" s="1"/>
  <c r="C20" i="181"/>
  <c r="D21" i="181"/>
  <c r="C42" i="111"/>
  <c r="D21" i="182"/>
  <c r="C21" i="182" s="1"/>
  <c r="D42" i="111"/>
  <c r="B42" i="111" s="1"/>
  <c r="D21" i="122"/>
  <c r="C21" i="122" s="1"/>
  <c r="C42" i="177"/>
  <c r="E42" i="177"/>
  <c r="B42" i="177" s="1"/>
  <c r="D45" i="128"/>
  <c r="B45" i="128" s="1"/>
  <c r="S7" i="108"/>
  <c r="C44" i="108"/>
  <c r="D21" i="153"/>
  <c r="C21" i="153" s="1"/>
  <c r="D21" i="133"/>
  <c r="C21" i="133" s="1"/>
  <c r="I45" i="147"/>
  <c r="J133" i="1"/>
  <c r="J171" i="102"/>
  <c r="T7" i="22"/>
  <c r="J22" i="134"/>
  <c r="K40" i="138"/>
  <c r="C42" i="116"/>
  <c r="H42" i="116"/>
  <c r="B42" i="116" s="1"/>
  <c r="C44" i="112"/>
  <c r="S7" i="112"/>
  <c r="T7" i="112" s="1"/>
  <c r="C42" i="119"/>
  <c r="L42" i="119"/>
  <c r="B42" i="119" s="1"/>
  <c r="N47" i="132"/>
  <c r="N47" i="106"/>
  <c r="J27" i="10"/>
  <c r="C26" i="10"/>
  <c r="C20" i="10"/>
  <c r="D21" i="10"/>
  <c r="C21" i="16"/>
  <c r="D22" i="16"/>
  <c r="D21" i="104"/>
  <c r="C21" i="104" s="1"/>
  <c r="D21" i="174"/>
  <c r="C21" i="174" s="1"/>
  <c r="D21" i="183"/>
  <c r="C21" i="183" s="1"/>
  <c r="D21" i="166"/>
  <c r="C21" i="166" s="1"/>
  <c r="N31" i="139"/>
  <c r="C31" i="139" s="1"/>
  <c r="D22" i="185"/>
  <c r="C22" i="185" s="1"/>
  <c r="C34" i="73" l="1"/>
  <c r="P48" i="73"/>
  <c r="C37" i="73"/>
  <c r="S48" i="73"/>
  <c r="C48" i="37"/>
  <c r="C48" i="75"/>
  <c r="C50" i="75" s="1"/>
  <c r="D48" i="75"/>
  <c r="B48" i="75" s="1"/>
  <c r="C22" i="52"/>
  <c r="C48" i="52" s="1"/>
  <c r="D48" i="52"/>
  <c r="B48" i="52" s="1"/>
  <c r="C21" i="130"/>
  <c r="D22" i="130"/>
  <c r="D48" i="130" s="1"/>
  <c r="B48" i="130" s="1"/>
  <c r="D49" i="7"/>
  <c r="B49" i="7" s="1"/>
  <c r="D48" i="49"/>
  <c r="B48" i="49" s="1"/>
  <c r="D48" i="37"/>
  <c r="B48" i="37" s="1"/>
  <c r="C22" i="74"/>
  <c r="C48" i="74" s="1"/>
  <c r="D48" i="74"/>
  <c r="B48" i="74" s="1"/>
  <c r="D22" i="4"/>
  <c r="C22" i="4" s="1"/>
  <c r="C43" i="4" s="1"/>
  <c r="S7" i="4" s="1"/>
  <c r="J131" i="1" s="1"/>
  <c r="K131" i="1" s="1"/>
  <c r="N131" i="1" s="1"/>
  <c r="S7" i="49"/>
  <c r="J12" i="1" s="1"/>
  <c r="K12" i="1" s="1"/>
  <c r="N12" i="1" s="1"/>
  <c r="C48" i="42"/>
  <c r="D48" i="42"/>
  <c r="B48" i="42" s="1"/>
  <c r="D22" i="14"/>
  <c r="C22" i="14" s="1"/>
  <c r="D22" i="146"/>
  <c r="C22" i="146" s="1"/>
  <c r="C45" i="146" s="1"/>
  <c r="C47" i="146" s="1"/>
  <c r="D22" i="169"/>
  <c r="D45" i="169" s="1"/>
  <c r="B45" i="169" s="1"/>
  <c r="D22" i="141"/>
  <c r="C44" i="43"/>
  <c r="D22" i="135"/>
  <c r="D44" i="135" s="1"/>
  <c r="D22" i="162"/>
  <c r="C22" i="162" s="1"/>
  <c r="C45" i="162" s="1"/>
  <c r="B43" i="124"/>
  <c r="B45" i="152"/>
  <c r="C44" i="99"/>
  <c r="S7" i="67"/>
  <c r="J368" i="1" s="1"/>
  <c r="K368" i="1" s="1"/>
  <c r="N368" i="1" s="1"/>
  <c r="J111" i="134"/>
  <c r="K111" i="134" s="1"/>
  <c r="N111" i="134" s="1"/>
  <c r="D131" i="79"/>
  <c r="C45" i="126"/>
  <c r="D22" i="114"/>
  <c r="C22" i="114" s="1"/>
  <c r="T7" i="157"/>
  <c r="J344" i="1"/>
  <c r="K344" i="1" s="1"/>
  <c r="N344" i="1" s="1"/>
  <c r="T7" i="15"/>
  <c r="J26" i="102"/>
  <c r="K26" i="102" s="1"/>
  <c r="N26" i="102" s="1"/>
  <c r="S7" i="63"/>
  <c r="T7" i="63" s="1"/>
  <c r="C44" i="24"/>
  <c r="J260" i="134"/>
  <c r="K260" i="134" s="1"/>
  <c r="N260" i="134" s="1"/>
  <c r="J364" i="1"/>
  <c r="K364" i="1" s="1"/>
  <c r="N364" i="1" s="1"/>
  <c r="K285" i="138"/>
  <c r="L285" i="138" s="1"/>
  <c r="O285" i="138" s="1"/>
  <c r="J150" i="102"/>
  <c r="K150" i="102" s="1"/>
  <c r="N150" i="102" s="1"/>
  <c r="T7" i="24"/>
  <c r="D42" i="45"/>
  <c r="B42" i="45" s="1"/>
  <c r="S7" i="68"/>
  <c r="J159" i="1" s="1"/>
  <c r="K159" i="1" s="1"/>
  <c r="N159" i="1" s="1"/>
  <c r="C44" i="83"/>
  <c r="S7" i="97"/>
  <c r="J176" i="134" s="1"/>
  <c r="K176" i="134" s="1"/>
  <c r="N176" i="134" s="1"/>
  <c r="C47" i="152"/>
  <c r="C45" i="124"/>
  <c r="C44" i="96"/>
  <c r="S7" i="96" s="1"/>
  <c r="S7" i="55"/>
  <c r="J23" i="102" s="1"/>
  <c r="K23" i="102" s="1"/>
  <c r="N23" i="102" s="1"/>
  <c r="J99" i="1"/>
  <c r="K99" i="1" s="1"/>
  <c r="N99" i="1" s="1"/>
  <c r="T7" i="136"/>
  <c r="T7" i="115"/>
  <c r="D42" i="92"/>
  <c r="B42" i="92" s="1"/>
  <c r="D48" i="9"/>
  <c r="B48" i="9" s="1"/>
  <c r="D48" i="90"/>
  <c r="B48" i="90" s="1"/>
  <c r="S7" i="65"/>
  <c r="J32" i="134" s="1"/>
  <c r="K32" i="134" s="1"/>
  <c r="N32" i="134" s="1"/>
  <c r="C44" i="136"/>
  <c r="S7" i="137"/>
  <c r="T7" i="137" s="1"/>
  <c r="S7" i="69"/>
  <c r="J35" i="134" s="1"/>
  <c r="K35" i="134" s="1"/>
  <c r="N35" i="134" s="1"/>
  <c r="C29" i="62"/>
  <c r="K43" i="62"/>
  <c r="B43" i="62" s="1"/>
  <c r="C44" i="106"/>
  <c r="S7" i="20"/>
  <c r="T7" i="20" s="1"/>
  <c r="O124" i="138"/>
  <c r="C42" i="29"/>
  <c r="S7" i="29" s="1"/>
  <c r="T7" i="99"/>
  <c r="J43" i="1"/>
  <c r="K43" i="1" s="1"/>
  <c r="N43" i="1" s="1"/>
  <c r="J42" i="102"/>
  <c r="K42" i="102" s="1"/>
  <c r="N42" i="102" s="1"/>
  <c r="T7" i="43"/>
  <c r="K140" i="138"/>
  <c r="L140" i="138" s="1"/>
  <c r="O140" i="138" s="1"/>
  <c r="J127" i="134"/>
  <c r="K127" i="134" s="1"/>
  <c r="N127" i="134" s="1"/>
  <c r="D42" i="93"/>
  <c r="B42" i="93" s="1"/>
  <c r="S7" i="61"/>
  <c r="C44" i="61"/>
  <c r="B42" i="20"/>
  <c r="N42" i="32"/>
  <c r="T7" i="84"/>
  <c r="K211" i="138"/>
  <c r="L211" i="138" s="1"/>
  <c r="O211" i="138" s="1"/>
  <c r="J125" i="102"/>
  <c r="K125" i="102" s="1"/>
  <c r="N125" i="102" s="1"/>
  <c r="J171" i="1"/>
  <c r="K171" i="1" s="1"/>
  <c r="N171" i="1" s="1"/>
  <c r="J202" i="134"/>
  <c r="K202" i="134" s="1"/>
  <c r="N202" i="134" s="1"/>
  <c r="D45" i="184"/>
  <c r="S7" i="21"/>
  <c r="K83" i="138" s="1"/>
  <c r="L83" i="138" s="1"/>
  <c r="O83" i="138" s="1"/>
  <c r="D42" i="80"/>
  <c r="B42" i="80" s="1"/>
  <c r="D42" i="94"/>
  <c r="B42" i="94" s="1"/>
  <c r="J212" i="134"/>
  <c r="K212" i="134" s="1"/>
  <c r="N212" i="134" s="1"/>
  <c r="D43" i="51"/>
  <c r="B43" i="51" s="1"/>
  <c r="C22" i="51"/>
  <c r="C43" i="51" s="1"/>
  <c r="C43" i="150"/>
  <c r="S7" i="150"/>
  <c r="C42" i="89"/>
  <c r="C42" i="93"/>
  <c r="S7" i="93" s="1"/>
  <c r="J183" i="1"/>
  <c r="K183" i="1" s="1"/>
  <c r="N183" i="1" s="1"/>
  <c r="D42" i="89"/>
  <c r="B42" i="89" s="1"/>
  <c r="S7" i="77"/>
  <c r="J30" i="102" s="1"/>
  <c r="K30" i="102" s="1"/>
  <c r="N30" i="102" s="1"/>
  <c r="C42" i="94"/>
  <c r="C44" i="94" s="1"/>
  <c r="J135" i="102"/>
  <c r="K135" i="102" s="1"/>
  <c r="N135" i="102" s="1"/>
  <c r="C32" i="82"/>
  <c r="N42" i="82"/>
  <c r="B42" i="82" s="1"/>
  <c r="C42" i="92"/>
  <c r="S7" i="92" s="1"/>
  <c r="C48" i="90"/>
  <c r="S7" i="90" s="1"/>
  <c r="J89" i="1" s="1"/>
  <c r="K89" i="1" s="1"/>
  <c r="N89" i="1" s="1"/>
  <c r="C48" i="9"/>
  <c r="C50" i="9" s="1"/>
  <c r="E23" i="120"/>
  <c r="C22" i="120"/>
  <c r="C44" i="11"/>
  <c r="S7" i="11"/>
  <c r="T7" i="11" s="1"/>
  <c r="C22" i="41"/>
  <c r="C43" i="41" s="1"/>
  <c r="D43" i="41"/>
  <c r="B43" i="41" s="1"/>
  <c r="C48" i="34"/>
  <c r="D48" i="34"/>
  <c r="B48" i="34" s="1"/>
  <c r="K35" i="102"/>
  <c r="N35" i="102" s="1"/>
  <c r="C22" i="139"/>
  <c r="D46" i="139"/>
  <c r="D43" i="54"/>
  <c r="B43" i="54" s="1"/>
  <c r="P34" i="6"/>
  <c r="C33" i="6"/>
  <c r="C44" i="12"/>
  <c r="S7" i="12"/>
  <c r="C49" i="50"/>
  <c r="D49" i="50"/>
  <c r="B49" i="50" s="1"/>
  <c r="C22" i="35"/>
  <c r="C42" i="35" s="1"/>
  <c r="D42" i="35"/>
  <c r="B42" i="35" s="1"/>
  <c r="D44" i="96"/>
  <c r="B44" i="96" s="1"/>
  <c r="K15" i="138"/>
  <c r="J37" i="1"/>
  <c r="K37" i="1" s="1"/>
  <c r="N37" i="1" s="1"/>
  <c r="J36" i="102"/>
  <c r="K36" i="102" s="1"/>
  <c r="N36" i="102" s="1"/>
  <c r="J121" i="134"/>
  <c r="K121" i="134" s="1"/>
  <c r="N121" i="134" s="1"/>
  <c r="T7" i="40"/>
  <c r="T7" i="25"/>
  <c r="J24" i="102"/>
  <c r="K24" i="102" s="1"/>
  <c r="N24" i="102" s="1"/>
  <c r="J25" i="1"/>
  <c r="K25" i="1" s="1"/>
  <c r="N25" i="1" s="1"/>
  <c r="J109" i="134"/>
  <c r="K109" i="134" s="1"/>
  <c r="N109" i="134" s="1"/>
  <c r="K13" i="138"/>
  <c r="L13" i="138" s="1"/>
  <c r="O13" i="138" s="1"/>
  <c r="C22" i="44"/>
  <c r="C42" i="44" s="1"/>
  <c r="D42" i="44"/>
  <c r="B42" i="44" s="1"/>
  <c r="L130" i="138"/>
  <c r="O130" i="138" s="1"/>
  <c r="C49" i="7"/>
  <c r="S7" i="95"/>
  <c r="C44" i="95"/>
  <c r="C43" i="148"/>
  <c r="C45" i="148" s="1"/>
  <c r="T7" i="106"/>
  <c r="C21" i="107"/>
  <c r="D22" i="107"/>
  <c r="C42" i="80"/>
  <c r="C22" i="109"/>
  <c r="C43" i="109" s="1"/>
  <c r="D43" i="109"/>
  <c r="B43" i="109" s="1"/>
  <c r="C42" i="45"/>
  <c r="K120" i="134"/>
  <c r="N120" i="134" s="1"/>
  <c r="C22" i="57"/>
  <c r="C42" i="57" s="1"/>
  <c r="D42" i="57"/>
  <c r="B42" i="57" s="1"/>
  <c r="D42" i="29"/>
  <c r="B42" i="29" s="1"/>
  <c r="K144" i="102"/>
  <c r="N144" i="102" s="1"/>
  <c r="C21" i="143"/>
  <c r="D22" i="143"/>
  <c r="C22" i="143" s="1"/>
  <c r="C48" i="66"/>
  <c r="D48" i="66"/>
  <c r="B48" i="66" s="1"/>
  <c r="C22" i="19"/>
  <c r="C42" i="19" s="1"/>
  <c r="D42" i="19"/>
  <c r="B42" i="19" s="1"/>
  <c r="S7" i="87"/>
  <c r="C44" i="87"/>
  <c r="C22" i="32"/>
  <c r="C42" i="32" s="1"/>
  <c r="D42" i="32"/>
  <c r="D45" i="147"/>
  <c r="C43" i="54"/>
  <c r="C22" i="2"/>
  <c r="C42" i="2" s="1"/>
  <c r="D42" i="2"/>
  <c r="B42" i="2" s="1"/>
  <c r="C48" i="48"/>
  <c r="D48" i="48"/>
  <c r="B48" i="48" s="1"/>
  <c r="D22" i="125"/>
  <c r="C22" i="125" s="1"/>
  <c r="C21" i="121"/>
  <c r="D22" i="121"/>
  <c r="C42" i="70"/>
  <c r="S7" i="58"/>
  <c r="C44" i="58"/>
  <c r="K115" i="138"/>
  <c r="L115" i="138" s="1"/>
  <c r="O115" i="138" s="1"/>
  <c r="J138" i="102"/>
  <c r="T7" i="83"/>
  <c r="J94" i="134"/>
  <c r="K94" i="134" s="1"/>
  <c r="N94" i="134" s="1"/>
  <c r="J88" i="1"/>
  <c r="K88" i="1" s="1"/>
  <c r="N88" i="1" s="1"/>
  <c r="D42" i="70"/>
  <c r="B42" i="70" s="1"/>
  <c r="C44" i="127"/>
  <c r="S7" i="127"/>
  <c r="J187" i="1"/>
  <c r="K187" i="1" s="1"/>
  <c r="N187" i="1" s="1"/>
  <c r="T7" i="126"/>
  <c r="C22" i="110"/>
  <c r="C42" i="110" s="1"/>
  <c r="D42" i="110"/>
  <c r="B42" i="110" s="1"/>
  <c r="T7" i="124"/>
  <c r="J148" i="1"/>
  <c r="K148" i="1" s="1"/>
  <c r="N148" i="1" s="1"/>
  <c r="S7" i="128"/>
  <c r="C47" i="128"/>
  <c r="T7" i="108"/>
  <c r="J112" i="1"/>
  <c r="K112" i="1" s="1"/>
  <c r="N112" i="1" s="1"/>
  <c r="C44" i="132"/>
  <c r="S7" i="132"/>
  <c r="C22" i="149"/>
  <c r="C41" i="149" s="1"/>
  <c r="D41" i="149"/>
  <c r="B41" i="149" s="1"/>
  <c r="C21" i="180"/>
  <c r="D22" i="180"/>
  <c r="D22" i="144"/>
  <c r="C22" i="144" s="1"/>
  <c r="C45" i="173"/>
  <c r="S7" i="173" s="1"/>
  <c r="C46" i="156"/>
  <c r="C48" i="156" s="1"/>
  <c r="C21" i="142"/>
  <c r="D22" i="142"/>
  <c r="C22" i="142" s="1"/>
  <c r="D43" i="148"/>
  <c r="B43" i="148" s="1"/>
  <c r="S7" i="164"/>
  <c r="C49" i="164"/>
  <c r="D22" i="167"/>
  <c r="C22" i="167" s="1"/>
  <c r="D22" i="161"/>
  <c r="C22" i="161" s="1"/>
  <c r="L30" i="171"/>
  <c r="C30" i="171" s="1"/>
  <c r="C29" i="171"/>
  <c r="L50" i="161"/>
  <c r="C21" i="172"/>
  <c r="D22" i="172"/>
  <c r="C22" i="172" s="1"/>
  <c r="D45" i="173"/>
  <c r="B45" i="173" s="1"/>
  <c r="C45" i="131"/>
  <c r="S7" i="131"/>
  <c r="D22" i="168"/>
  <c r="C22" i="168" s="1"/>
  <c r="M31" i="184"/>
  <c r="C31" i="184" s="1"/>
  <c r="C30" i="184"/>
  <c r="C21" i="165"/>
  <c r="D22" i="165"/>
  <c r="D45" i="160"/>
  <c r="B45" i="160" s="1"/>
  <c r="D46" i="156"/>
  <c r="B46" i="156" s="1"/>
  <c r="C45" i="160"/>
  <c r="C22" i="163"/>
  <c r="C45" i="163" s="1"/>
  <c r="D45" i="163"/>
  <c r="B45" i="163" s="1"/>
  <c r="C21" i="158"/>
  <c r="D22" i="158"/>
  <c r="C21" i="179"/>
  <c r="D22" i="179"/>
  <c r="C22" i="179" s="1"/>
  <c r="S7" i="111"/>
  <c r="C44" i="111"/>
  <c r="C21" i="181"/>
  <c r="D22" i="181"/>
  <c r="C22" i="181" s="1"/>
  <c r="D22" i="182"/>
  <c r="C22" i="182" s="1"/>
  <c r="S7" i="177"/>
  <c r="C44" i="177"/>
  <c r="K171" i="102"/>
  <c r="D22" i="133"/>
  <c r="C22" i="133" s="1"/>
  <c r="L40" i="138"/>
  <c r="O40" i="138" s="1"/>
  <c r="K133" i="1"/>
  <c r="N133" i="1" s="1"/>
  <c r="D22" i="153"/>
  <c r="C22" i="153" s="1"/>
  <c r="N47" i="177"/>
  <c r="K22" i="134"/>
  <c r="N22" i="134" s="1"/>
  <c r="J140" i="1"/>
  <c r="K140" i="1" s="1"/>
  <c r="N140" i="1" s="1"/>
  <c r="T7" i="152"/>
  <c r="D22" i="122"/>
  <c r="S7" i="116"/>
  <c r="C44" i="116"/>
  <c r="C44" i="119"/>
  <c r="S7" i="119"/>
  <c r="C22" i="16"/>
  <c r="D42" i="16"/>
  <c r="B42" i="16" s="1"/>
  <c r="J28" i="10"/>
  <c r="C28" i="10" s="1"/>
  <c r="C27" i="10"/>
  <c r="C21" i="10"/>
  <c r="D22" i="10"/>
  <c r="D22" i="104"/>
  <c r="C22" i="104" s="1"/>
  <c r="D22" i="174"/>
  <c r="D47" i="174" s="1"/>
  <c r="B47" i="174" s="1"/>
  <c r="D22" i="183"/>
  <c r="C22" i="183" s="1"/>
  <c r="D22" i="166"/>
  <c r="C22" i="166" s="1"/>
  <c r="N32" i="139"/>
  <c r="C32" i="139" s="1"/>
  <c r="C46" i="185"/>
  <c r="D46" i="185"/>
  <c r="B46" i="185" s="1"/>
  <c r="C48" i="73" l="1"/>
  <c r="S7" i="73" s="1"/>
  <c r="K82" i="138"/>
  <c r="T7" i="4"/>
  <c r="J64" i="134"/>
  <c r="J147" i="102"/>
  <c r="K147" i="102" s="1"/>
  <c r="S7" i="37"/>
  <c r="C50" i="37"/>
  <c r="S7" i="75"/>
  <c r="C50" i="52"/>
  <c r="S7" i="52"/>
  <c r="C22" i="141"/>
  <c r="C48" i="141" s="1"/>
  <c r="D48" i="141"/>
  <c r="B48" i="141" s="1"/>
  <c r="C50" i="74"/>
  <c r="S7" i="74"/>
  <c r="C22" i="130"/>
  <c r="C48" i="130" s="1"/>
  <c r="C131" i="79"/>
  <c r="C157" i="79" s="1"/>
  <c r="J97" i="134"/>
  <c r="K97" i="134" s="1"/>
  <c r="N97" i="134" s="1"/>
  <c r="K118" i="138"/>
  <c r="L118" i="138" s="1"/>
  <c r="O118" i="138" s="1"/>
  <c r="D43" i="4"/>
  <c r="B43" i="4" s="1"/>
  <c r="C45" i="4"/>
  <c r="J12" i="102"/>
  <c r="K12" i="102" s="1"/>
  <c r="N12" i="102" s="1"/>
  <c r="B48" i="73"/>
  <c r="T7" i="116"/>
  <c r="J101" i="1"/>
  <c r="K101" i="1" s="1"/>
  <c r="N101" i="1" s="1"/>
  <c r="T7" i="132"/>
  <c r="J102" i="1"/>
  <c r="T7" i="49"/>
  <c r="T7" i="68"/>
  <c r="C48" i="14"/>
  <c r="C50" i="14" s="1"/>
  <c r="D48" i="14"/>
  <c r="B48" i="14" s="1"/>
  <c r="C50" i="42"/>
  <c r="S7" i="42"/>
  <c r="K42" i="138"/>
  <c r="L42" i="138" s="1"/>
  <c r="O42" i="138" s="1"/>
  <c r="D45" i="146"/>
  <c r="B45" i="146" s="1"/>
  <c r="T7" i="67"/>
  <c r="J161" i="1"/>
  <c r="K161" i="1" s="1"/>
  <c r="N161" i="1" s="1"/>
  <c r="C22" i="135"/>
  <c r="C22" i="169"/>
  <c r="C45" i="169" s="1"/>
  <c r="C47" i="169" s="1"/>
  <c r="T7" i="65"/>
  <c r="J184" i="102"/>
  <c r="K184" i="102" s="1"/>
  <c r="N184" i="102" s="1"/>
  <c r="J166" i="102"/>
  <c r="K166" i="102" s="1"/>
  <c r="N166" i="102" s="1"/>
  <c r="D45" i="162"/>
  <c r="B45" i="162" s="1"/>
  <c r="J95" i="1"/>
  <c r="K95" i="1" s="1"/>
  <c r="N95" i="1" s="1"/>
  <c r="T7" i="69"/>
  <c r="K286" i="138"/>
  <c r="L286" i="138" s="1"/>
  <c r="O286" i="138" s="1"/>
  <c r="J261" i="134"/>
  <c r="K261" i="134" s="1"/>
  <c r="N261" i="134" s="1"/>
  <c r="K79" i="138"/>
  <c r="L79" i="138" s="1"/>
  <c r="O79" i="138" s="1"/>
  <c r="D157" i="79"/>
  <c r="B157" i="79" s="1"/>
  <c r="J142" i="1"/>
  <c r="K142" i="1" s="1"/>
  <c r="N142" i="1" s="1"/>
  <c r="C50" i="90"/>
  <c r="T7" i="97"/>
  <c r="J183" i="102"/>
  <c r="K183" i="102" s="1"/>
  <c r="N183" i="102" s="1"/>
  <c r="C48" i="114"/>
  <c r="D48" i="114"/>
  <c r="B48" i="114" s="1"/>
  <c r="C46" i="96"/>
  <c r="J24" i="134"/>
  <c r="K24" i="134" s="1"/>
  <c r="N24" i="134" s="1"/>
  <c r="J140" i="102"/>
  <c r="J143" i="102" s="1"/>
  <c r="J93" i="134"/>
  <c r="K93" i="134" s="1"/>
  <c r="N93" i="134" s="1"/>
  <c r="J173" i="102"/>
  <c r="K173" i="102" s="1"/>
  <c r="N173" i="102" s="1"/>
  <c r="K187" i="138"/>
  <c r="L187" i="138" s="1"/>
  <c r="O187" i="138" s="1"/>
  <c r="J107" i="102"/>
  <c r="K107" i="102" s="1"/>
  <c r="N107" i="102" s="1"/>
  <c r="K53" i="138"/>
  <c r="L53" i="138" s="1"/>
  <c r="O53" i="138" s="1"/>
  <c r="C46" i="181"/>
  <c r="C48" i="181" s="1"/>
  <c r="C42" i="82"/>
  <c r="C44" i="82" s="1"/>
  <c r="J200" i="134"/>
  <c r="K200" i="134" s="1"/>
  <c r="N200" i="134" s="1"/>
  <c r="J108" i="134"/>
  <c r="K108" i="134" s="1"/>
  <c r="N108" i="134" s="1"/>
  <c r="J160" i="1"/>
  <c r="K160" i="1" s="1"/>
  <c r="N160" i="1" s="1"/>
  <c r="K12" i="138"/>
  <c r="L12" i="138" s="1"/>
  <c r="C44" i="93"/>
  <c r="K209" i="138"/>
  <c r="L209" i="138" s="1"/>
  <c r="O209" i="138" s="1"/>
  <c r="T7" i="55"/>
  <c r="J100" i="1"/>
  <c r="K100" i="1" s="1"/>
  <c r="N100" i="1" s="1"/>
  <c r="J24" i="1"/>
  <c r="K24" i="1" s="1"/>
  <c r="N24" i="1" s="1"/>
  <c r="S7" i="148"/>
  <c r="T7" i="148" s="1"/>
  <c r="S7" i="94"/>
  <c r="K60" i="138" s="1"/>
  <c r="L60" i="138" s="1"/>
  <c r="O60" i="138" s="1"/>
  <c r="J179" i="102"/>
  <c r="K179" i="102" s="1"/>
  <c r="N179" i="102" s="1"/>
  <c r="C44" i="29"/>
  <c r="K50" i="138"/>
  <c r="L50" i="138" s="1"/>
  <c r="O50" i="138" s="1"/>
  <c r="J156" i="1"/>
  <c r="K156" i="1" s="1"/>
  <c r="N156" i="1" s="1"/>
  <c r="B42" i="32"/>
  <c r="S7" i="9"/>
  <c r="T7" i="9" s="1"/>
  <c r="C43" i="62"/>
  <c r="J29" i="1"/>
  <c r="K29" i="1" s="1"/>
  <c r="N29" i="1" s="1"/>
  <c r="C44" i="92"/>
  <c r="T7" i="21"/>
  <c r="K129" i="138"/>
  <c r="L129" i="138" s="1"/>
  <c r="O129" i="138" s="1"/>
  <c r="C45" i="51"/>
  <c r="S7" i="51"/>
  <c r="J84" i="1"/>
  <c r="K84" i="1" s="1"/>
  <c r="N84" i="1" s="1"/>
  <c r="T7" i="61"/>
  <c r="J148" i="102"/>
  <c r="K148" i="102" s="1"/>
  <c r="N148" i="102" s="1"/>
  <c r="J114" i="134"/>
  <c r="K114" i="134" s="1"/>
  <c r="N114" i="134" s="1"/>
  <c r="T7" i="77"/>
  <c r="J65" i="134"/>
  <c r="K65" i="134" s="1"/>
  <c r="N65" i="134" s="1"/>
  <c r="J129" i="1"/>
  <c r="K129" i="1" s="1"/>
  <c r="T7" i="150"/>
  <c r="J132" i="1"/>
  <c r="K132" i="1" s="1"/>
  <c r="N132" i="1" s="1"/>
  <c r="J42" i="10"/>
  <c r="C48" i="125"/>
  <c r="C50" i="125" s="1"/>
  <c r="S7" i="146"/>
  <c r="J125" i="1" s="1"/>
  <c r="K125" i="1" s="1"/>
  <c r="D48" i="125"/>
  <c r="B48" i="125" s="1"/>
  <c r="C23" i="120"/>
  <c r="C42" i="120" s="1"/>
  <c r="E42" i="120"/>
  <c r="C44" i="89"/>
  <c r="S7" i="89"/>
  <c r="S7" i="7"/>
  <c r="C51" i="7"/>
  <c r="S7" i="2"/>
  <c r="C44" i="2"/>
  <c r="S7" i="32"/>
  <c r="C44" i="32"/>
  <c r="S7" i="19"/>
  <c r="C44" i="19"/>
  <c r="J80" i="102"/>
  <c r="K80" i="102" s="1"/>
  <c r="N80" i="102" s="1"/>
  <c r="J156" i="134"/>
  <c r="K156" i="134" s="1"/>
  <c r="N156" i="134" s="1"/>
  <c r="J72" i="1"/>
  <c r="K72" i="1" s="1"/>
  <c r="N72" i="1" s="1"/>
  <c r="T7" i="58"/>
  <c r="K167" i="138"/>
  <c r="L167" i="138" s="1"/>
  <c r="O167" i="138" s="1"/>
  <c r="C22" i="107"/>
  <c r="C42" i="107" s="1"/>
  <c r="D42" i="107"/>
  <c r="B42" i="107" s="1"/>
  <c r="J113" i="134"/>
  <c r="K113" i="134" s="1"/>
  <c r="N113" i="134" s="1"/>
  <c r="J28" i="1"/>
  <c r="K28" i="1" s="1"/>
  <c r="N28" i="1" s="1"/>
  <c r="T7" i="12"/>
  <c r="K128" i="138"/>
  <c r="L128" i="138" s="1"/>
  <c r="O128" i="138" s="1"/>
  <c r="J28" i="102"/>
  <c r="K28" i="102" s="1"/>
  <c r="N28" i="102" s="1"/>
  <c r="C44" i="70"/>
  <c r="S7" i="70"/>
  <c r="S7" i="44"/>
  <c r="C44" i="44"/>
  <c r="T7" i="95"/>
  <c r="J178" i="102"/>
  <c r="K178" i="102" s="1"/>
  <c r="N178" i="102" s="1"/>
  <c r="J31" i="134"/>
  <c r="K31" i="134" s="1"/>
  <c r="N31" i="134" s="1"/>
  <c r="J155" i="1"/>
  <c r="K155" i="1" s="1"/>
  <c r="N155" i="1" s="1"/>
  <c r="K49" i="138"/>
  <c r="L49" i="138" s="1"/>
  <c r="O49" i="138" s="1"/>
  <c r="S7" i="34"/>
  <c r="C50" i="34"/>
  <c r="C22" i="122"/>
  <c r="C42" i="122" s="1"/>
  <c r="C45" i="109"/>
  <c r="S7" i="109"/>
  <c r="S7" i="50"/>
  <c r="C51" i="50"/>
  <c r="S7" i="48"/>
  <c r="C50" i="48"/>
  <c r="J68" i="1"/>
  <c r="K68" i="1" s="1"/>
  <c r="N68" i="1" s="1"/>
  <c r="K163" i="138"/>
  <c r="L163" i="138" s="1"/>
  <c r="O163" i="138" s="1"/>
  <c r="T7" i="87"/>
  <c r="J74" i="102"/>
  <c r="K74" i="102" s="1"/>
  <c r="N74" i="102" s="1"/>
  <c r="J152" i="134"/>
  <c r="K152" i="134" s="1"/>
  <c r="N152" i="134" s="1"/>
  <c r="T7" i="111"/>
  <c r="J175" i="1"/>
  <c r="K175" i="1" s="1"/>
  <c r="L44" i="171"/>
  <c r="B44" i="171" s="1"/>
  <c r="C44" i="57"/>
  <c r="S7" i="57"/>
  <c r="C44" i="45"/>
  <c r="S7" i="45"/>
  <c r="L15" i="138"/>
  <c r="O15" i="138" s="1"/>
  <c r="C34" i="6"/>
  <c r="C42" i="6" s="1"/>
  <c r="P42" i="6"/>
  <c r="B42" i="6" s="1"/>
  <c r="D45" i="143"/>
  <c r="K138" i="102"/>
  <c r="K139" i="102" s="1"/>
  <c r="J139" i="102"/>
  <c r="S7" i="35"/>
  <c r="C44" i="35"/>
  <c r="C45" i="41"/>
  <c r="S7" i="41"/>
  <c r="S7" i="54"/>
  <c r="C45" i="54"/>
  <c r="S7" i="66"/>
  <c r="C50" i="66"/>
  <c r="S7" i="80"/>
  <c r="C44" i="80"/>
  <c r="C22" i="121"/>
  <c r="C42" i="121" s="1"/>
  <c r="D42" i="121"/>
  <c r="B42" i="121" s="1"/>
  <c r="T7" i="96"/>
  <c r="J36" i="1"/>
  <c r="K36" i="1" s="1"/>
  <c r="N36" i="1" s="1"/>
  <c r="K135" i="138"/>
  <c r="J145" i="102"/>
  <c r="J62" i="134"/>
  <c r="J101" i="102"/>
  <c r="K101" i="102" s="1"/>
  <c r="N101" i="102" s="1"/>
  <c r="T7" i="90"/>
  <c r="K181" i="138"/>
  <c r="L181" i="138" s="1"/>
  <c r="O181" i="138" s="1"/>
  <c r="J170" i="134"/>
  <c r="K170" i="134" s="1"/>
  <c r="N170" i="134" s="1"/>
  <c r="C50" i="73"/>
  <c r="J37" i="134"/>
  <c r="K37" i="134" s="1"/>
  <c r="N37" i="134" s="1"/>
  <c r="K55" i="138"/>
  <c r="L55" i="138" s="1"/>
  <c r="O55" i="138" s="1"/>
  <c r="T7" i="93"/>
  <c r="J164" i="1"/>
  <c r="K164" i="1" s="1"/>
  <c r="N164" i="1" s="1"/>
  <c r="J186" i="102"/>
  <c r="K186" i="102" s="1"/>
  <c r="N186" i="102" s="1"/>
  <c r="K127" i="138"/>
  <c r="L127" i="138" s="1"/>
  <c r="O127" i="138" s="1"/>
  <c r="T7" i="29"/>
  <c r="J27" i="1"/>
  <c r="K27" i="1" s="1"/>
  <c r="N27" i="1" s="1"/>
  <c r="J27" i="102"/>
  <c r="K27" i="102" s="1"/>
  <c r="N27" i="102" s="1"/>
  <c r="J112" i="134"/>
  <c r="K112" i="134" s="1"/>
  <c r="N112" i="134" s="1"/>
  <c r="T7" i="92"/>
  <c r="J169" i="134"/>
  <c r="K169" i="134" s="1"/>
  <c r="N169" i="134" s="1"/>
  <c r="J100" i="102"/>
  <c r="K100" i="102" s="1"/>
  <c r="N100" i="102" s="1"/>
  <c r="K180" i="138"/>
  <c r="L180" i="138" s="1"/>
  <c r="O180" i="138" s="1"/>
  <c r="J86" i="1"/>
  <c r="K86" i="1" s="1"/>
  <c r="N86" i="1" s="1"/>
  <c r="J157" i="1"/>
  <c r="K157" i="1" s="1"/>
  <c r="N157" i="1" s="1"/>
  <c r="J33" i="134"/>
  <c r="K33" i="134" s="1"/>
  <c r="N33" i="134" s="1"/>
  <c r="J180" i="102"/>
  <c r="K51" i="138"/>
  <c r="L51" i="138" s="1"/>
  <c r="O51" i="138" s="1"/>
  <c r="T7" i="73"/>
  <c r="T7" i="127"/>
  <c r="J189" i="1"/>
  <c r="K189" i="1" s="1"/>
  <c r="N189" i="1" s="1"/>
  <c r="T7" i="131"/>
  <c r="J197" i="1"/>
  <c r="K197" i="1" s="1"/>
  <c r="C44" i="110"/>
  <c r="S7" i="110"/>
  <c r="C45" i="142"/>
  <c r="S7" i="142" s="1"/>
  <c r="T7" i="128"/>
  <c r="J119" i="1"/>
  <c r="K119" i="1" s="1"/>
  <c r="N119" i="1" s="1"/>
  <c r="T7" i="177"/>
  <c r="J114" i="1"/>
  <c r="K114" i="1" s="1"/>
  <c r="N114" i="1" s="1"/>
  <c r="D42" i="133"/>
  <c r="B42" i="133" s="1"/>
  <c r="T7" i="119"/>
  <c r="J83" i="1"/>
  <c r="K83" i="1" s="1"/>
  <c r="N83" i="1" s="1"/>
  <c r="C43" i="149"/>
  <c r="S7" i="149"/>
  <c r="T7" i="173"/>
  <c r="J224" i="1"/>
  <c r="K224" i="1" s="1"/>
  <c r="C22" i="180"/>
  <c r="C45" i="180" s="1"/>
  <c r="T7" i="164"/>
  <c r="J236" i="1"/>
  <c r="K236" i="1" s="1"/>
  <c r="C48" i="144"/>
  <c r="D48" i="144"/>
  <c r="B48" i="144" s="1"/>
  <c r="S7" i="156"/>
  <c r="C47" i="173"/>
  <c r="D45" i="142"/>
  <c r="B45" i="142" s="1"/>
  <c r="D42" i="153"/>
  <c r="B42" i="153" s="1"/>
  <c r="M45" i="184"/>
  <c r="B45" i="184" s="1"/>
  <c r="D45" i="172"/>
  <c r="B45" i="172" s="1"/>
  <c r="D50" i="161"/>
  <c r="B50" i="161" s="1"/>
  <c r="D45" i="180"/>
  <c r="B45" i="180" s="1"/>
  <c r="C45" i="179"/>
  <c r="S7" i="179" s="1"/>
  <c r="C48" i="168"/>
  <c r="S7" i="168" s="1"/>
  <c r="C45" i="184"/>
  <c r="S7" i="184" s="1"/>
  <c r="C50" i="161"/>
  <c r="S7" i="161" s="1"/>
  <c r="C48" i="183"/>
  <c r="D46" i="166"/>
  <c r="B48" i="166" s="1"/>
  <c r="D48" i="168"/>
  <c r="B48" i="168" s="1"/>
  <c r="C45" i="172"/>
  <c r="C48" i="167"/>
  <c r="D48" i="167"/>
  <c r="B48" i="167" s="1"/>
  <c r="S7" i="163"/>
  <c r="C47" i="163"/>
  <c r="D48" i="183"/>
  <c r="B48" i="183" s="1"/>
  <c r="D45" i="179"/>
  <c r="B45" i="179" s="1"/>
  <c r="S7" i="160"/>
  <c r="C47" i="160"/>
  <c r="S7" i="162"/>
  <c r="C47" i="162"/>
  <c r="C44" i="171"/>
  <c r="C22" i="174"/>
  <c r="C47" i="174" s="1"/>
  <c r="C22" i="158"/>
  <c r="C46" i="158" s="1"/>
  <c r="D46" i="158"/>
  <c r="B46" i="158" s="1"/>
  <c r="C22" i="165"/>
  <c r="C45" i="165" s="1"/>
  <c r="D45" i="165"/>
  <c r="B45" i="165" s="1"/>
  <c r="D46" i="181"/>
  <c r="B46" i="181" s="1"/>
  <c r="C48" i="182"/>
  <c r="C50" i="182" s="1"/>
  <c r="D48" i="182"/>
  <c r="B48" i="182" s="1"/>
  <c r="N171" i="102"/>
  <c r="K64" i="134"/>
  <c r="N64" i="134" s="1"/>
  <c r="D42" i="122"/>
  <c r="B42" i="122" s="1"/>
  <c r="C42" i="153"/>
  <c r="L82" i="138"/>
  <c r="O82" i="138" s="1"/>
  <c r="C42" i="133"/>
  <c r="C42" i="16"/>
  <c r="C22" i="10"/>
  <c r="C42" i="10" s="1"/>
  <c r="D42" i="10"/>
  <c r="C47" i="104"/>
  <c r="D47" i="104"/>
  <c r="B47" i="104" s="1"/>
  <c r="C46" i="166"/>
  <c r="C46" i="139"/>
  <c r="N46" i="139"/>
  <c r="B46" i="139" s="1"/>
  <c r="S7" i="185"/>
  <c r="C48" i="185"/>
  <c r="J34" i="102" l="1"/>
  <c r="K34" i="102" s="1"/>
  <c r="N34" i="102" s="1"/>
  <c r="T7" i="37"/>
  <c r="J33" i="1"/>
  <c r="K33" i="1" s="1"/>
  <c r="N33" i="1" s="1"/>
  <c r="K133" i="138"/>
  <c r="L133" i="138" s="1"/>
  <c r="O133" i="138" s="1"/>
  <c r="J118" i="134"/>
  <c r="K118" i="134" s="1"/>
  <c r="N118" i="134" s="1"/>
  <c r="J21" i="102"/>
  <c r="K21" i="102" s="1"/>
  <c r="N21" i="102" s="1"/>
  <c r="K31" i="138"/>
  <c r="L31" i="138" s="1"/>
  <c r="O31" i="138" s="1"/>
  <c r="T7" i="75"/>
  <c r="J22" i="1"/>
  <c r="K22" i="1" s="1"/>
  <c r="N22" i="1" s="1"/>
  <c r="J106" i="134"/>
  <c r="K106" i="134" s="1"/>
  <c r="N106" i="134" s="1"/>
  <c r="S7" i="141"/>
  <c r="J58" i="1" s="1"/>
  <c r="K58" i="1" s="1"/>
  <c r="N58" i="1" s="1"/>
  <c r="C50" i="141"/>
  <c r="S7" i="130"/>
  <c r="C50" i="130"/>
  <c r="J16" i="1"/>
  <c r="K16" i="1" s="1"/>
  <c r="N16" i="1" s="1"/>
  <c r="K122" i="138"/>
  <c r="O122" i="138" s="1"/>
  <c r="T7" i="52"/>
  <c r="J16" i="102"/>
  <c r="N16" i="102" s="1"/>
  <c r="J101" i="134"/>
  <c r="N101" i="134" s="1"/>
  <c r="K123" i="138"/>
  <c r="L123" i="138" s="1"/>
  <c r="O123" i="138" s="1"/>
  <c r="T7" i="74"/>
  <c r="J19" i="1"/>
  <c r="K19" i="1" s="1"/>
  <c r="N19" i="1" s="1"/>
  <c r="J103" i="134"/>
  <c r="K103" i="134" s="1"/>
  <c r="N103" i="134" s="1"/>
  <c r="J18" i="102"/>
  <c r="K18" i="102" s="1"/>
  <c r="N18" i="102" s="1"/>
  <c r="K102" i="1"/>
  <c r="N102" i="1" s="1"/>
  <c r="S7" i="14"/>
  <c r="J15" i="1" s="1"/>
  <c r="K15" i="1" s="1"/>
  <c r="N15" i="1" s="1"/>
  <c r="J42" i="1"/>
  <c r="K42" i="1" s="1"/>
  <c r="N42" i="1" s="1"/>
  <c r="T7" i="42"/>
  <c r="J41" i="102"/>
  <c r="K41" i="102" s="1"/>
  <c r="N41" i="102" s="1"/>
  <c r="K139" i="138"/>
  <c r="L139" i="138" s="1"/>
  <c r="O139" i="138" s="1"/>
  <c r="J126" i="134"/>
  <c r="K126" i="134" s="1"/>
  <c r="N126" i="134" s="1"/>
  <c r="J15" i="102"/>
  <c r="K15" i="102" s="1"/>
  <c r="N15" i="102" s="1"/>
  <c r="S7" i="169"/>
  <c r="T7" i="169" s="1"/>
  <c r="S7" i="181"/>
  <c r="J190" i="1" s="1"/>
  <c r="J127" i="1"/>
  <c r="K127" i="1" s="1"/>
  <c r="J42" i="134"/>
  <c r="K42" i="134" s="1"/>
  <c r="N42" i="134" s="1"/>
  <c r="K140" i="102"/>
  <c r="K143" i="102" s="1"/>
  <c r="C159" i="79"/>
  <c r="T7" i="79"/>
  <c r="U7" i="79" s="1"/>
  <c r="K194" i="138"/>
  <c r="L194" i="138" s="1"/>
  <c r="O194" i="138" s="1"/>
  <c r="S7" i="114"/>
  <c r="J183" i="134"/>
  <c r="K183" i="134" s="1"/>
  <c r="N183" i="134" s="1"/>
  <c r="C50" i="114"/>
  <c r="S7" i="125"/>
  <c r="T7" i="125" s="1"/>
  <c r="J110" i="134"/>
  <c r="K110" i="134" s="1"/>
  <c r="N110" i="134" s="1"/>
  <c r="J191" i="102"/>
  <c r="K191" i="102" s="1"/>
  <c r="N191" i="102" s="1"/>
  <c r="K126" i="138"/>
  <c r="L126" i="138" s="1"/>
  <c r="O126" i="138" s="1"/>
  <c r="S7" i="82"/>
  <c r="T7" i="82" s="1"/>
  <c r="T7" i="146"/>
  <c r="T7" i="94"/>
  <c r="J169" i="1"/>
  <c r="K169" i="1" s="1"/>
  <c r="N169" i="1" s="1"/>
  <c r="O12" i="138"/>
  <c r="J25" i="102"/>
  <c r="K25" i="102" s="1"/>
  <c r="N25" i="102" s="1"/>
  <c r="C45" i="62"/>
  <c r="S7" i="62"/>
  <c r="J26" i="1"/>
  <c r="K26" i="1" s="1"/>
  <c r="N26" i="1" s="1"/>
  <c r="N47" i="120"/>
  <c r="B42" i="120"/>
  <c r="C44" i="120"/>
  <c r="S7" i="120"/>
  <c r="T7" i="120" s="1"/>
  <c r="K120" i="138"/>
  <c r="L120" i="138" s="1"/>
  <c r="O120" i="138" s="1"/>
  <c r="T7" i="51"/>
  <c r="J14" i="1"/>
  <c r="K14" i="1" s="1"/>
  <c r="N14" i="1" s="1"/>
  <c r="J14" i="102"/>
  <c r="K14" i="102" s="1"/>
  <c r="N14" i="102" s="1"/>
  <c r="J99" i="134"/>
  <c r="K99" i="134" s="1"/>
  <c r="N99" i="134" s="1"/>
  <c r="B42" i="10"/>
  <c r="K54" i="138"/>
  <c r="L54" i="138" s="1"/>
  <c r="O54" i="138" s="1"/>
  <c r="J185" i="102"/>
  <c r="K185" i="102" s="1"/>
  <c r="N185" i="102" s="1"/>
  <c r="J163" i="1"/>
  <c r="K163" i="1" s="1"/>
  <c r="N163" i="1" s="1"/>
  <c r="T7" i="89"/>
  <c r="J36" i="134"/>
  <c r="K36" i="134" s="1"/>
  <c r="N36" i="134" s="1"/>
  <c r="C44" i="122"/>
  <c r="S7" i="122"/>
  <c r="T7" i="122" s="1"/>
  <c r="C44" i="121"/>
  <c r="S7" i="121"/>
  <c r="C44" i="6"/>
  <c r="S7" i="6"/>
  <c r="C44" i="107"/>
  <c r="S7" i="107"/>
  <c r="L135" i="138"/>
  <c r="O135" i="138" s="1"/>
  <c r="K62" i="134"/>
  <c r="N62" i="134" s="1"/>
  <c r="K145" i="102"/>
  <c r="N145" i="102" s="1"/>
  <c r="K166" i="138"/>
  <c r="L166" i="138" s="1"/>
  <c r="O166" i="138" s="1"/>
  <c r="J79" i="102"/>
  <c r="K79" i="102" s="1"/>
  <c r="N79" i="102" s="1"/>
  <c r="J155" i="134"/>
  <c r="T7" i="57"/>
  <c r="J71" i="1"/>
  <c r="K71" i="1" s="1"/>
  <c r="N71" i="1" s="1"/>
  <c r="K52" i="138"/>
  <c r="L52" i="138" s="1"/>
  <c r="O52" i="138" s="1"/>
  <c r="T7" i="66"/>
  <c r="J158" i="1"/>
  <c r="K158" i="1" s="1"/>
  <c r="N158" i="1" s="1"/>
  <c r="J181" i="102"/>
  <c r="K181" i="102" s="1"/>
  <c r="N181" i="102" s="1"/>
  <c r="J34" i="134"/>
  <c r="K34" i="134" s="1"/>
  <c r="N34" i="134" s="1"/>
  <c r="N138" i="102"/>
  <c r="K142" i="138"/>
  <c r="L142" i="138" s="1"/>
  <c r="O142" i="138" s="1"/>
  <c r="J45" i="1"/>
  <c r="K45" i="1" s="1"/>
  <c r="N45" i="1" s="1"/>
  <c r="J129" i="134"/>
  <c r="K129" i="134" s="1"/>
  <c r="N129" i="134" s="1"/>
  <c r="J44" i="102"/>
  <c r="K44" i="102" s="1"/>
  <c r="N44" i="102" s="1"/>
  <c r="T7" i="45"/>
  <c r="T7" i="50"/>
  <c r="J13" i="102"/>
  <c r="K13" i="102" s="1"/>
  <c r="N13" i="102" s="1"/>
  <c r="J13" i="1"/>
  <c r="K13" i="1" s="1"/>
  <c r="N13" i="1" s="1"/>
  <c r="K119" i="138"/>
  <c r="L119" i="138" s="1"/>
  <c r="O119" i="138" s="1"/>
  <c r="J98" i="134"/>
  <c r="K98" i="134" s="1"/>
  <c r="N98" i="134" s="1"/>
  <c r="J31" i="1"/>
  <c r="K31" i="1" s="1"/>
  <c r="N31" i="1" s="1"/>
  <c r="T7" i="34"/>
  <c r="J116" i="134"/>
  <c r="K116" i="134" s="1"/>
  <c r="N116" i="134" s="1"/>
  <c r="K131" i="138"/>
  <c r="L131" i="138" s="1"/>
  <c r="O131" i="138" s="1"/>
  <c r="J32" i="102"/>
  <c r="K32" i="102" s="1"/>
  <c r="N32" i="102" s="1"/>
  <c r="J166" i="1"/>
  <c r="K166" i="1" s="1"/>
  <c r="N166" i="1" s="1"/>
  <c r="J39" i="134"/>
  <c r="K39" i="134" s="1"/>
  <c r="N39" i="134" s="1"/>
  <c r="J188" i="102"/>
  <c r="K188" i="102" s="1"/>
  <c r="N188" i="102" s="1"/>
  <c r="T7" i="70"/>
  <c r="K57" i="138"/>
  <c r="L57" i="138" s="1"/>
  <c r="O57" i="138" s="1"/>
  <c r="J367" i="1"/>
  <c r="K367" i="1" s="1"/>
  <c r="N367" i="1" s="1"/>
  <c r="T7" i="19"/>
  <c r="K284" i="138"/>
  <c r="L284" i="138" s="1"/>
  <c r="O284" i="138" s="1"/>
  <c r="J259" i="134"/>
  <c r="K259" i="134" s="1"/>
  <c r="N259" i="134" s="1"/>
  <c r="J162" i="102"/>
  <c r="J172" i="1"/>
  <c r="K172" i="1" s="1"/>
  <c r="N172" i="1" s="1"/>
  <c r="J126" i="102"/>
  <c r="K126" i="102" s="1"/>
  <c r="N126" i="102" s="1"/>
  <c r="K212" i="138"/>
  <c r="J203" i="134"/>
  <c r="K203" i="134" s="1"/>
  <c r="N203" i="134" s="1"/>
  <c r="T7" i="2"/>
  <c r="N175" i="1"/>
  <c r="J11" i="102"/>
  <c r="K11" i="102" s="1"/>
  <c r="N11" i="102" s="1"/>
  <c r="K117" i="138"/>
  <c r="L117" i="138" s="1"/>
  <c r="O117" i="138" s="1"/>
  <c r="T7" i="48"/>
  <c r="J10" i="1"/>
  <c r="K10" i="1" s="1"/>
  <c r="N10" i="1" s="1"/>
  <c r="J96" i="134"/>
  <c r="K96" i="134" s="1"/>
  <c r="N96" i="134" s="1"/>
  <c r="J22" i="102"/>
  <c r="K22" i="102" s="1"/>
  <c r="N22" i="102" s="1"/>
  <c r="T7" i="54"/>
  <c r="J23" i="1"/>
  <c r="K23" i="1" s="1"/>
  <c r="N23" i="1" s="1"/>
  <c r="J107" i="134"/>
  <c r="K107" i="134" s="1"/>
  <c r="N107" i="134" s="1"/>
  <c r="K11" i="138"/>
  <c r="L11" i="138" s="1"/>
  <c r="O11" i="138" s="1"/>
  <c r="K263" i="138"/>
  <c r="L263" i="138" s="1"/>
  <c r="O263" i="138" s="1"/>
  <c r="T7" i="32"/>
  <c r="J238" i="134"/>
  <c r="K238" i="134" s="1"/>
  <c r="N238" i="134" s="1"/>
  <c r="J345" i="1"/>
  <c r="K345" i="1" s="1"/>
  <c r="N345" i="1" s="1"/>
  <c r="J29" i="102"/>
  <c r="K29" i="102" s="1"/>
  <c r="N29" i="102" s="1"/>
  <c r="T7" i="109"/>
  <c r="J117" i="1"/>
  <c r="K117" i="1" s="1"/>
  <c r="N117" i="1" s="1"/>
  <c r="J40" i="1"/>
  <c r="K40" i="1" s="1"/>
  <c r="N40" i="1" s="1"/>
  <c r="T7" i="41"/>
  <c r="J39" i="102"/>
  <c r="K39" i="102" s="1"/>
  <c r="N39" i="102" s="1"/>
  <c r="K137" i="138"/>
  <c r="L137" i="138" s="1"/>
  <c r="O137" i="138" s="1"/>
  <c r="J124" i="134"/>
  <c r="K124" i="134" s="1"/>
  <c r="N124" i="134" s="1"/>
  <c r="K176" i="138"/>
  <c r="L176" i="138" s="1"/>
  <c r="O176" i="138" s="1"/>
  <c r="J95" i="102"/>
  <c r="K95" i="102" s="1"/>
  <c r="N95" i="102" s="1"/>
  <c r="J81" i="1"/>
  <c r="K81" i="1" s="1"/>
  <c r="N81" i="1" s="1"/>
  <c r="T7" i="80"/>
  <c r="J165" i="134"/>
  <c r="K165" i="134" s="1"/>
  <c r="N165" i="134" s="1"/>
  <c r="K132" i="138"/>
  <c r="L132" i="138" s="1"/>
  <c r="O132" i="138" s="1"/>
  <c r="T7" i="35"/>
  <c r="J33" i="102"/>
  <c r="K33" i="102" s="1"/>
  <c r="N33" i="102" s="1"/>
  <c r="J117" i="134"/>
  <c r="K117" i="134" s="1"/>
  <c r="N117" i="134" s="1"/>
  <c r="J32" i="1"/>
  <c r="K32" i="1" s="1"/>
  <c r="N32" i="1" s="1"/>
  <c r="K141" i="138"/>
  <c r="L141" i="138" s="1"/>
  <c r="O141" i="138" s="1"/>
  <c r="J44" i="1"/>
  <c r="K44" i="1" s="1"/>
  <c r="N44" i="1" s="1"/>
  <c r="J43" i="102"/>
  <c r="K43" i="102" s="1"/>
  <c r="N43" i="102" s="1"/>
  <c r="J128" i="134"/>
  <c r="K128" i="134" s="1"/>
  <c r="N128" i="134" s="1"/>
  <c r="T7" i="44"/>
  <c r="J95" i="134"/>
  <c r="J9" i="1"/>
  <c r="AE9" i="1"/>
  <c r="K9" i="138"/>
  <c r="T7" i="7"/>
  <c r="J10" i="102"/>
  <c r="K10" i="102" s="1"/>
  <c r="N10" i="102" s="1"/>
  <c r="C47" i="142"/>
  <c r="K180" i="102"/>
  <c r="T7" i="110"/>
  <c r="J188" i="1"/>
  <c r="K188" i="1" s="1"/>
  <c r="N188" i="1" s="1"/>
  <c r="S7" i="180"/>
  <c r="C47" i="180"/>
  <c r="S7" i="144"/>
  <c r="C50" i="144"/>
  <c r="T7" i="160"/>
  <c r="J194" i="1"/>
  <c r="K194" i="1" s="1"/>
  <c r="T7" i="163"/>
  <c r="J234" i="1"/>
  <c r="K234" i="1" s="1"/>
  <c r="T7" i="184"/>
  <c r="J226" i="1"/>
  <c r="K226" i="1" s="1"/>
  <c r="T7" i="142"/>
  <c r="J121" i="1"/>
  <c r="K121" i="1" s="1"/>
  <c r="N121" i="1" s="1"/>
  <c r="T7" i="168"/>
  <c r="J228" i="1"/>
  <c r="K228" i="1" s="1"/>
  <c r="T7" i="156"/>
  <c r="J192" i="1"/>
  <c r="K192" i="1" s="1"/>
  <c r="T7" i="162"/>
  <c r="J229" i="1"/>
  <c r="K229" i="1" s="1"/>
  <c r="T7" i="179"/>
  <c r="J208" i="1"/>
  <c r="K208" i="1" s="1"/>
  <c r="J128" i="1"/>
  <c r="K128" i="1" s="1"/>
  <c r="T7" i="149"/>
  <c r="T7" i="185"/>
  <c r="J239" i="1"/>
  <c r="K239" i="1" s="1"/>
  <c r="T7" i="161"/>
  <c r="J373" i="1"/>
  <c r="K373" i="1" s="1"/>
  <c r="C47" i="184"/>
  <c r="C47" i="179"/>
  <c r="C50" i="168"/>
  <c r="C52" i="161"/>
  <c r="S7" i="174"/>
  <c r="C49" i="174"/>
  <c r="S7" i="165"/>
  <c r="C47" i="165"/>
  <c r="C50" i="167"/>
  <c r="S7" i="167"/>
  <c r="S7" i="183"/>
  <c r="C50" i="183"/>
  <c r="C46" i="171"/>
  <c r="S7" i="171"/>
  <c r="C48" i="158"/>
  <c r="S7" i="158"/>
  <c r="C47" i="172"/>
  <c r="S7" i="172"/>
  <c r="S7" i="182"/>
  <c r="T7" i="182" s="1"/>
  <c r="N147" i="102"/>
  <c r="S7" i="153"/>
  <c r="C44" i="153"/>
  <c r="S7" i="133"/>
  <c r="C44" i="133"/>
  <c r="S7" i="10"/>
  <c r="C44" i="10"/>
  <c r="C44" i="16"/>
  <c r="S7" i="16"/>
  <c r="S7" i="104"/>
  <c r="C49" i="104"/>
  <c r="C48" i="166"/>
  <c r="S7" i="166"/>
  <c r="S7" i="139"/>
  <c r="C48" i="139"/>
  <c r="T7" i="141" l="1"/>
  <c r="AF58" i="1" s="1"/>
  <c r="AE58" i="1"/>
  <c r="J118" i="1"/>
  <c r="K118" i="1" s="1"/>
  <c r="N118" i="1" s="1"/>
  <c r="T7" i="130"/>
  <c r="J186" i="1"/>
  <c r="K186" i="1" s="1"/>
  <c r="N186" i="1" s="1"/>
  <c r="AC350" i="1"/>
  <c r="T7" i="114"/>
  <c r="J104" i="1"/>
  <c r="K104" i="1" s="1"/>
  <c r="N104" i="1" s="1"/>
  <c r="N140" i="102"/>
  <c r="K121" i="138"/>
  <c r="L121" i="138" s="1"/>
  <c r="O121" i="138" s="1"/>
  <c r="J100" i="134"/>
  <c r="K100" i="134" s="1"/>
  <c r="N100" i="134" s="1"/>
  <c r="T7" i="14"/>
  <c r="AF9" i="1"/>
  <c r="Y52" i="7"/>
  <c r="Y53" i="7" s="1"/>
  <c r="K190" i="1"/>
  <c r="N190" i="1" s="1"/>
  <c r="T7" i="181"/>
  <c r="J145" i="1"/>
  <c r="K145" i="1" s="1"/>
  <c r="N145" i="1" s="1"/>
  <c r="J116" i="1"/>
  <c r="K116" i="1" s="1"/>
  <c r="N116" i="1" s="1"/>
  <c r="J19" i="134"/>
  <c r="K19" i="134" s="1"/>
  <c r="N19" i="134" s="1"/>
  <c r="K35" i="138"/>
  <c r="L35" i="138" s="1"/>
  <c r="O35" i="138" s="1"/>
  <c r="J229" i="134"/>
  <c r="K229" i="134" s="1"/>
  <c r="N229" i="134" s="1"/>
  <c r="J211" i="102"/>
  <c r="K211" i="102" s="1"/>
  <c r="N211" i="102" s="1"/>
  <c r="J327" i="1"/>
  <c r="J168" i="102"/>
  <c r="K168" i="102" s="1"/>
  <c r="N168" i="102" s="1"/>
  <c r="K37" i="138"/>
  <c r="L37" i="138" s="1"/>
  <c r="O37" i="138" s="1"/>
  <c r="J87" i="1"/>
  <c r="K87" i="1" s="1"/>
  <c r="N87" i="1" s="1"/>
  <c r="J23" i="134"/>
  <c r="K23" i="134" s="1"/>
  <c r="N23" i="134" s="1"/>
  <c r="J141" i="1"/>
  <c r="K141" i="1" s="1"/>
  <c r="N141" i="1" s="1"/>
  <c r="T7" i="62"/>
  <c r="K41" i="138"/>
  <c r="L41" i="138" s="1"/>
  <c r="O41" i="138" s="1"/>
  <c r="J172" i="102"/>
  <c r="K172" i="102" s="1"/>
  <c r="N172" i="102" s="1"/>
  <c r="K155" i="134"/>
  <c r="N155" i="134" s="1"/>
  <c r="J110" i="1"/>
  <c r="K110" i="1" s="1"/>
  <c r="N110" i="1" s="1"/>
  <c r="T7" i="107"/>
  <c r="T7" i="144"/>
  <c r="J124" i="1"/>
  <c r="K124" i="1" s="1"/>
  <c r="N124" i="1" s="1"/>
  <c r="K95" i="134"/>
  <c r="N95" i="134" s="1"/>
  <c r="K46" i="138"/>
  <c r="L46" i="138" s="1"/>
  <c r="J28" i="134"/>
  <c r="K28" i="134" s="1"/>
  <c r="T7" i="6"/>
  <c r="J152" i="1"/>
  <c r="K152" i="1" s="1"/>
  <c r="J177" i="102"/>
  <c r="J115" i="1"/>
  <c r="K115" i="1" s="1"/>
  <c r="N115" i="1" s="1"/>
  <c r="T7" i="121"/>
  <c r="K9" i="1"/>
  <c r="N9" i="1" s="1"/>
  <c r="K162" i="102"/>
  <c r="J167" i="102"/>
  <c r="L9" i="138"/>
  <c r="O9" i="138" s="1"/>
  <c r="L212" i="138"/>
  <c r="O212" i="138" s="1"/>
  <c r="N180" i="102"/>
  <c r="T7" i="104"/>
  <c r="J235" i="1"/>
  <c r="K235" i="1" s="1"/>
  <c r="T7" i="133"/>
  <c r="J113" i="1"/>
  <c r="K113" i="1" s="1"/>
  <c r="N113" i="1" s="1"/>
  <c r="T7" i="174"/>
  <c r="J237" i="1"/>
  <c r="K237" i="1" s="1"/>
  <c r="T7" i="158"/>
  <c r="J193" i="1"/>
  <c r="K193" i="1" s="1"/>
  <c r="T7" i="165"/>
  <c r="J230" i="1"/>
  <c r="K230" i="1" s="1"/>
  <c r="T7" i="166"/>
  <c r="J232" i="1"/>
  <c r="K232" i="1" s="1"/>
  <c r="T7" i="153"/>
  <c r="J143" i="1"/>
  <c r="K143" i="1" s="1"/>
  <c r="N143" i="1" s="1"/>
  <c r="T7" i="172"/>
  <c r="J223" i="1"/>
  <c r="K223" i="1" s="1"/>
  <c r="T7" i="171"/>
  <c r="T7" i="167"/>
  <c r="J227" i="1"/>
  <c r="K227" i="1" s="1"/>
  <c r="T7" i="180"/>
  <c r="J138" i="1"/>
  <c r="K138" i="1" s="1"/>
  <c r="N138" i="1" s="1"/>
  <c r="T7" i="183"/>
  <c r="J238" i="1"/>
  <c r="K238" i="1" s="1"/>
  <c r="J191" i="1"/>
  <c r="K191" i="1" s="1"/>
  <c r="J17" i="102"/>
  <c r="J17" i="1"/>
  <c r="K17" i="1" s="1"/>
  <c r="K10" i="138"/>
  <c r="J102" i="134"/>
  <c r="T7" i="16"/>
  <c r="K125" i="138"/>
  <c r="L125" i="138" s="1"/>
  <c r="O125" i="138" s="1"/>
  <c r="J20" i="102"/>
  <c r="K20" i="102" s="1"/>
  <c r="N20" i="102" s="1"/>
  <c r="J105" i="134"/>
  <c r="J21" i="1"/>
  <c r="K21" i="1" s="1"/>
  <c r="N21" i="1" s="1"/>
  <c r="T7" i="10"/>
  <c r="J11" i="1"/>
  <c r="K11" i="1" s="1"/>
  <c r="T7" i="139"/>
  <c r="K327" i="1" l="1"/>
  <c r="N327" i="1" s="1"/>
  <c r="K177" i="102"/>
  <c r="J198" i="102"/>
  <c r="N162" i="102"/>
  <c r="K167" i="102"/>
  <c r="N11" i="1"/>
  <c r="N17" i="1"/>
  <c r="K105" i="134"/>
  <c r="N105" i="134" s="1"/>
  <c r="K102" i="134"/>
  <c r="J231" i="134"/>
  <c r="J232" i="134" s="1"/>
  <c r="L10" i="138"/>
  <c r="L253" i="138" s="1"/>
  <c r="K253" i="138"/>
  <c r="K254" i="138" s="1"/>
  <c r="J137" i="102"/>
  <c r="K17" i="102"/>
  <c r="K137" i="102" s="1"/>
  <c r="J209" i="102" l="1"/>
  <c r="J214" i="102" s="1"/>
  <c r="N177" i="102"/>
  <c r="K198" i="102"/>
  <c r="K209" i="102" s="1"/>
  <c r="K214" i="102" s="1"/>
  <c r="N329" i="1"/>
  <c r="N102" i="134"/>
  <c r="N231" i="134" s="1"/>
  <c r="K231" i="134"/>
  <c r="N17" i="102"/>
  <c r="O10" i="138"/>
  <c r="O253" i="138" s="1"/>
  <c r="C38" i="143"/>
  <c r="C37" i="143"/>
  <c r="C36" i="143"/>
  <c r="C14" i="143"/>
  <c r="AA122" i="1"/>
  <c r="W45" i="143" l="1"/>
  <c r="B45" i="143" s="1"/>
  <c r="N214" i="102"/>
  <c r="M214" i="102"/>
  <c r="C35" i="143"/>
  <c r="C45" i="143" s="1"/>
  <c r="S7" i="143" s="1"/>
  <c r="J122" i="1" s="1"/>
  <c r="R7" i="143"/>
  <c r="I122" i="1" l="1"/>
  <c r="T7" i="143"/>
  <c r="C47" i="143"/>
  <c r="Q122" i="1" l="1"/>
  <c r="L122" i="1"/>
  <c r="K122" i="1"/>
  <c r="X122" i="1"/>
  <c r="C38" i="135"/>
  <c r="C36" i="135"/>
  <c r="C37" i="135"/>
  <c r="AA123" i="1"/>
  <c r="C14" i="135"/>
  <c r="W44" i="135" l="1"/>
  <c r="B44" i="135" s="1"/>
  <c r="R7" i="135"/>
  <c r="C35" i="135"/>
  <c r="C44" i="135" s="1"/>
  <c r="S7" i="135" s="1"/>
  <c r="J203" i="138"/>
  <c r="J123" i="1" l="1"/>
  <c r="T7" i="135"/>
  <c r="J253" i="138"/>
  <c r="M203" i="138"/>
  <c r="R203" i="138"/>
  <c r="R253" i="138" s="1"/>
  <c r="R255" i="138" s="1"/>
  <c r="Z203" i="138"/>
  <c r="Z253" i="138" s="1"/>
  <c r="I123" i="1"/>
  <c r="C46" i="135"/>
  <c r="K123" i="1" l="1"/>
  <c r="Q123" i="1"/>
  <c r="L123" i="1"/>
  <c r="X123" i="1"/>
  <c r="M227" i="138"/>
  <c r="M245" i="138" s="1"/>
  <c r="M253" i="138" s="1"/>
  <c r="M255" i="138" s="1"/>
  <c r="J255" i="138"/>
  <c r="Z255" i="138"/>
  <c r="Z256" i="138" s="1"/>
  <c r="C38" i="147"/>
  <c r="C36" i="147"/>
  <c r="C37" i="147"/>
  <c r="C35" i="147"/>
  <c r="AA126" i="1"/>
  <c r="AA329" i="1" s="1"/>
  <c r="AA333" i="1" s="1"/>
  <c r="C14" i="147"/>
  <c r="C45" i="147" l="1"/>
  <c r="S7" i="147" s="1"/>
  <c r="J126" i="1" s="1"/>
  <c r="J329" i="1" s="1"/>
  <c r="AA346" i="1" s="1"/>
  <c r="W45" i="147"/>
  <c r="B45" i="147" s="1"/>
  <c r="M252" i="138"/>
  <c r="R7" i="147"/>
  <c r="T7" i="147" l="1"/>
  <c r="C47" i="147"/>
  <c r="I126" i="1"/>
  <c r="I329" i="1" s="1"/>
  <c r="K126" i="1" l="1"/>
  <c r="X126" i="1"/>
  <c r="X329" i="1" s="1"/>
  <c r="L126" i="1"/>
  <c r="L329" i="1" s="1"/>
  <c r="L331" i="1" s="1"/>
  <c r="L341" i="1" s="1"/>
  <c r="Q126" i="1"/>
  <c r="Q329" i="1" s="1"/>
  <c r="Q331" i="1" s="1"/>
  <c r="K329" i="1" l="1"/>
  <c r="AA347" i="1" s="1"/>
  <c r="X331" i="1"/>
  <c r="X332" i="1" s="1"/>
  <c r="I331" i="1"/>
  <c r="I341" i="1" s="1"/>
  <c r="AA34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Paul Marcotte</author>
    <author>smacdonald</author>
    <author>Preferred Customer</author>
    <author>elena</author>
  </authors>
  <commentList>
    <comment ref="I8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Paul Marcotte:</t>
        </r>
        <r>
          <rPr>
            <sz val="9"/>
            <color indexed="81"/>
            <rFont val="Tahoma"/>
            <family val="2"/>
          </rPr>
          <t xml:space="preserve">
FISCAL YEAR
</t>
        </r>
      </text>
    </comment>
    <comment ref="B16" authorId="1" shapeId="0" xr:uid="{00000000-0006-0000-0100-000002000000}">
      <text>
        <r>
          <rPr>
            <b/>
            <sz val="8"/>
            <color indexed="81"/>
            <rFont val="Tahoma"/>
            <family val="2"/>
          </rPr>
          <t>smacdonald:</t>
        </r>
        <r>
          <rPr>
            <sz val="8"/>
            <color indexed="81"/>
            <rFont val="Tahoma"/>
            <family val="2"/>
          </rPr>
          <t xml:space="preserve">
asset #'s 175, 176, 178 &amp; 207 all on one line on summary page.</t>
        </r>
      </text>
    </comment>
    <comment ref="J22" authorId="2" shapeId="0" xr:uid="{00000000-0006-0000-0100-000003000000}">
      <text>
        <r>
          <rPr>
            <b/>
            <sz val="8"/>
            <color indexed="81"/>
            <rFont val="Tahoma"/>
            <family val="2"/>
          </rPr>
          <t>Preferred Customer:</t>
        </r>
        <r>
          <rPr>
            <sz val="8"/>
            <color indexed="81"/>
            <rFont val="Tahoma"/>
            <family val="2"/>
          </rPr>
          <t xml:space="preserve">
2011 amount $186,009.78</t>
        </r>
      </text>
    </comment>
    <comment ref="Z43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Paul Marcotte:</t>
        </r>
        <r>
          <rPr>
            <sz val="9"/>
            <color indexed="81"/>
            <rFont val="Tahoma"/>
            <family val="2"/>
          </rPr>
          <t xml:space="preserve">
OK $7,500 INCL IN # 720.1 ON F11 SCH NOW COMBINED WITH #514
</t>
        </r>
      </text>
    </comment>
    <comment ref="J49" authorId="1" shapeId="0" xr:uid="{00000000-0006-0000-0100-000005000000}">
      <text>
        <r>
          <rPr>
            <b/>
            <sz val="8"/>
            <color indexed="81"/>
            <rFont val="Tahoma"/>
            <family val="2"/>
          </rPr>
          <t>smacdonald:</t>
        </r>
        <r>
          <rPr>
            <sz val="8"/>
            <color indexed="81"/>
            <rFont val="Tahoma"/>
            <family val="2"/>
          </rPr>
          <t xml:space="preserve">
Y/E 2008 16516.93
Y/E 2009 50190.18</t>
        </r>
      </text>
    </comment>
    <comment ref="J60" authorId="1" shapeId="0" xr:uid="{00000000-0006-0000-0100-000006000000}">
      <text>
        <r>
          <rPr>
            <b/>
            <sz val="8"/>
            <color indexed="81"/>
            <rFont val="Tahoma"/>
            <family val="2"/>
          </rPr>
          <t>smacdonald:</t>
        </r>
        <r>
          <rPr>
            <sz val="8"/>
            <color indexed="81"/>
            <rFont val="Tahoma"/>
            <family val="2"/>
          </rPr>
          <t xml:space="preserve">
Y/E 2008 40000.00
Y/E 2009 93277.23</t>
        </r>
      </text>
    </comment>
    <comment ref="AB69" authorId="2" shapeId="0" xr:uid="{00000000-0006-0000-0100-000007000000}">
      <text>
        <r>
          <rPr>
            <b/>
            <sz val="8"/>
            <color indexed="81"/>
            <rFont val="Tahoma"/>
            <family val="2"/>
          </rPr>
          <t>Preferred Customer:</t>
        </r>
        <r>
          <rPr>
            <sz val="8"/>
            <color indexed="81"/>
            <rFont val="Tahoma"/>
            <family val="2"/>
          </rPr>
          <t xml:space="preserve">
71,971
</t>
        </r>
      </text>
    </comment>
    <comment ref="AB70" authorId="2" shapeId="0" xr:uid="{00000000-0006-0000-0100-000008000000}">
      <text>
        <r>
          <rPr>
            <b/>
            <sz val="8"/>
            <color indexed="81"/>
            <rFont val="Tahoma"/>
            <family val="2"/>
          </rPr>
          <t>Preferred Customer:</t>
        </r>
        <r>
          <rPr>
            <sz val="8"/>
            <color indexed="81"/>
            <rFont val="Tahoma"/>
            <family val="2"/>
          </rPr>
          <t xml:space="preserve">
71,971
</t>
        </r>
      </text>
    </comment>
    <comment ref="J81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Paul Marcotte:</t>
        </r>
        <r>
          <rPr>
            <sz val="9"/>
            <color indexed="81"/>
            <rFont val="Tahoma"/>
            <family val="2"/>
          </rPr>
          <t xml:space="preserve">
ADD F 2011 ADDITIONS 32,
765.66
</t>
        </r>
      </text>
    </comment>
    <comment ref="J94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Paul Marcotte:</t>
        </r>
        <r>
          <rPr>
            <sz val="9"/>
            <color indexed="81"/>
            <rFont val="Tahoma"/>
            <family val="2"/>
          </rPr>
          <t xml:space="preserve">
ADD'L COSTS F 11 12,006.46
</t>
        </r>
      </text>
    </comment>
    <comment ref="F113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Paul Marcotte:</t>
        </r>
        <r>
          <rPr>
            <sz val="9"/>
            <color indexed="81"/>
            <rFont val="Tahoma"/>
            <family val="2"/>
          </rPr>
          <t xml:space="preserve">
currently as of oct 12 in 1601 burlington</t>
        </r>
      </text>
    </comment>
    <comment ref="G113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Paul Marcotte:</t>
        </r>
        <r>
          <rPr>
            <sz val="9"/>
            <color indexed="81"/>
            <rFont val="Tahoma"/>
            <family val="2"/>
          </rPr>
          <t xml:space="preserve">
currently as of oct 12 in 1601 burlington</t>
        </r>
      </text>
    </comment>
    <comment ref="H113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Paul Marcotte:</t>
        </r>
        <r>
          <rPr>
            <sz val="9"/>
            <color indexed="81"/>
            <rFont val="Tahoma"/>
            <family val="2"/>
          </rPr>
          <t xml:space="preserve">
DESTINATION 1490 C BAY</t>
        </r>
      </text>
    </comment>
    <comment ref="J113" authorId="0" shapeId="0" xr:uid="{00000000-0006-0000-0100-00000E000000}">
      <text>
        <r>
          <rPr>
            <b/>
            <sz val="9"/>
            <color indexed="81"/>
            <rFont val="Tahoma"/>
            <family val="2"/>
          </rPr>
          <t>Paul Marcotte:</t>
        </r>
        <r>
          <rPr>
            <sz val="9"/>
            <color indexed="81"/>
            <rFont val="Tahoma"/>
            <family val="2"/>
          </rPr>
          <t xml:space="preserve">
USD - TO ARRIVE DEC 2012
</t>
        </r>
      </text>
    </comment>
    <comment ref="D127" authorId="0" shapeId="0" xr:uid="{00000000-0006-0000-0100-00000F000000}">
      <text>
        <r>
          <rPr>
            <b/>
            <sz val="9"/>
            <color indexed="81"/>
            <rFont val="Tahoma"/>
            <family val="2"/>
          </rPr>
          <t>Paul Marcotte:</t>
        </r>
        <r>
          <rPr>
            <sz val="9"/>
            <color indexed="81"/>
            <rFont val="Tahoma"/>
            <family val="2"/>
          </rPr>
          <t xml:space="preserve">
CHECKED TO INV OK
</t>
        </r>
      </text>
    </comment>
    <comment ref="D128" authorId="0" shapeId="0" xr:uid="{00000000-0006-0000-0100-000010000000}">
      <text>
        <r>
          <rPr>
            <b/>
            <sz val="9"/>
            <color indexed="81"/>
            <rFont val="Tahoma"/>
            <family val="2"/>
          </rPr>
          <t>Paul Marcotte:</t>
        </r>
        <r>
          <rPr>
            <sz val="9"/>
            <color indexed="81"/>
            <rFont val="Tahoma"/>
            <family val="2"/>
          </rPr>
          <t xml:space="preserve">
OK SERIAL CHECKEDC TO INV</t>
        </r>
      </text>
    </comment>
    <comment ref="B143" authorId="1" shapeId="0" xr:uid="{00000000-0006-0000-0100-000011000000}">
      <text>
        <r>
          <rPr>
            <b/>
            <sz val="8"/>
            <color indexed="81"/>
            <rFont val="Tahoma"/>
            <family val="2"/>
          </rPr>
          <t>smacdonald:</t>
        </r>
        <r>
          <rPr>
            <sz val="8"/>
            <color indexed="81"/>
            <rFont val="Tahoma"/>
            <family val="2"/>
          </rPr>
          <t xml:space="preserve">
asset #'s 175, 176, 178 &amp; 207 all on one line on summary page.</t>
        </r>
      </text>
    </comment>
    <comment ref="J154" authorId="0" shapeId="0" xr:uid="{00000000-0006-0000-0100-000012000000}">
      <text>
        <r>
          <rPr>
            <b/>
            <sz val="9"/>
            <color indexed="81"/>
            <rFont val="Tahoma"/>
            <family val="2"/>
          </rPr>
          <t xml:space="preserve">Paul Marcorigainl costs in misc schedule
</t>
        </r>
      </text>
    </comment>
    <comment ref="J172" authorId="1" shapeId="0" xr:uid="{00000000-0006-0000-0100-000013000000}">
      <text>
        <r>
          <rPr>
            <b/>
            <sz val="8"/>
            <color indexed="81"/>
            <rFont val="Tahoma"/>
            <family val="2"/>
          </rPr>
          <t>smacdonald:</t>
        </r>
        <r>
          <rPr>
            <sz val="8"/>
            <color indexed="81"/>
            <rFont val="Tahoma"/>
            <family val="2"/>
          </rPr>
          <t xml:space="preserve">
Y/E 2008 - 353.29
Y/E 2009 - 2339.18</t>
        </r>
      </text>
    </comment>
    <comment ref="J173" authorId="1" shapeId="0" xr:uid="{00000000-0006-0000-0100-000014000000}">
      <text>
        <r>
          <rPr>
            <b/>
            <sz val="8"/>
            <color indexed="81"/>
            <rFont val="Tahoma"/>
            <family val="2"/>
          </rPr>
          <t>smacdonald:</t>
        </r>
        <r>
          <rPr>
            <sz val="8"/>
            <color indexed="81"/>
            <rFont val="Tahoma"/>
            <family val="2"/>
          </rPr>
          <t xml:space="preserve">
TOTAL 204285.97 LESS SALE OF 1 AT 93831.95</t>
        </r>
      </text>
    </comment>
    <comment ref="J187" authorId="1" shapeId="0" xr:uid="{00000000-0006-0000-0100-000015000000}">
      <text>
        <r>
          <rPr>
            <b/>
            <sz val="8"/>
            <color indexed="81"/>
            <rFont val="Tahoma"/>
            <family val="2"/>
          </rPr>
          <t>smacdonald:</t>
        </r>
        <r>
          <rPr>
            <sz val="8"/>
            <color indexed="81"/>
            <rFont val="Tahoma"/>
            <family val="2"/>
          </rPr>
          <t xml:space="preserve">
Y/E 2008 451114.72</t>
        </r>
      </text>
    </comment>
    <comment ref="B209" authorId="3" shapeId="0" xr:uid="{00000000-0006-0000-0100-000016000000}">
      <text>
        <r>
          <rPr>
            <b/>
            <sz val="8"/>
            <color indexed="81"/>
            <rFont val="Tahoma"/>
            <family val="2"/>
          </rPr>
          <t>elena:</t>
        </r>
        <r>
          <rPr>
            <sz val="8"/>
            <color indexed="81"/>
            <rFont val="Tahoma"/>
            <family val="2"/>
          </rPr>
          <t xml:space="preserve">
Price is totally different than in the file.</t>
        </r>
      </text>
    </comment>
    <comment ref="AB249" authorId="2" shapeId="0" xr:uid="{00000000-0006-0000-0100-000017000000}">
      <text>
        <r>
          <rPr>
            <b/>
            <sz val="8"/>
            <color indexed="81"/>
            <rFont val="Tahoma"/>
            <family val="2"/>
          </rPr>
          <t>Preferred Customer:</t>
        </r>
        <r>
          <rPr>
            <sz val="8"/>
            <color indexed="81"/>
            <rFont val="Tahoma"/>
            <family val="2"/>
          </rPr>
          <t xml:space="preserve">
Asset#814/815
Microweily model TY-2260VS variable speed center lathe
</t>
        </r>
      </text>
    </comment>
    <comment ref="AB250" authorId="2" shapeId="0" xr:uid="{00000000-0006-0000-0100-000018000000}">
      <text>
        <r>
          <rPr>
            <b/>
            <sz val="8"/>
            <color indexed="81"/>
            <rFont val="Tahoma"/>
            <family val="2"/>
          </rPr>
          <t>Preferred Customer:</t>
        </r>
        <r>
          <rPr>
            <sz val="8"/>
            <color indexed="81"/>
            <rFont val="Tahoma"/>
            <family val="2"/>
          </rPr>
          <t xml:space="preserve">
FORESTLINE RETROFIT
</t>
        </r>
      </text>
    </comment>
    <comment ref="B266" authorId="3" shapeId="0" xr:uid="{00000000-0006-0000-0100-000019000000}">
      <text>
        <r>
          <rPr>
            <b/>
            <sz val="8"/>
            <color indexed="81"/>
            <rFont val="Tahoma"/>
            <family val="2"/>
          </rPr>
          <t>elena:</t>
        </r>
        <r>
          <rPr>
            <sz val="8"/>
            <color indexed="81"/>
            <rFont val="Tahoma"/>
            <family val="2"/>
          </rPr>
          <t xml:space="preserve">
has note 'sold'</t>
        </r>
      </text>
    </comment>
    <comment ref="B267" authorId="3" shapeId="0" xr:uid="{00000000-0006-0000-0100-00001A000000}">
      <text>
        <r>
          <rPr>
            <b/>
            <sz val="8"/>
            <color indexed="81"/>
            <rFont val="Tahoma"/>
            <family val="2"/>
          </rPr>
          <t>elena:</t>
        </r>
        <r>
          <rPr>
            <sz val="8"/>
            <color indexed="81"/>
            <rFont val="Tahoma"/>
            <family val="2"/>
          </rPr>
          <t xml:space="preserve">
has note 'sold'</t>
        </r>
      </text>
    </comment>
    <comment ref="C287" authorId="0" shapeId="0" xr:uid="{00000000-0006-0000-0100-00001B000000}">
      <text>
        <r>
          <rPr>
            <b/>
            <sz val="9"/>
            <color indexed="81"/>
            <rFont val="Tahoma"/>
            <family val="2"/>
          </rPr>
          <t>Paul Marcotte:</t>
        </r>
        <r>
          <rPr>
            <sz val="9"/>
            <color indexed="81"/>
            <rFont val="Tahoma"/>
            <family val="2"/>
          </rPr>
          <t xml:space="preserve">
pending sale to compumachine</t>
        </r>
      </text>
    </comment>
    <comment ref="D287" authorId="0" shapeId="0" xr:uid="{00000000-0006-0000-0100-00001C000000}">
      <text>
        <r>
          <rPr>
            <b/>
            <sz val="9"/>
            <color indexed="81"/>
            <rFont val="Tahoma"/>
            <family val="2"/>
          </rPr>
          <t>Paul Marcotte:</t>
        </r>
        <r>
          <rPr>
            <sz val="9"/>
            <color indexed="81"/>
            <rFont val="Tahoma"/>
            <family val="2"/>
          </rPr>
          <t xml:space="preserve">
CHECKED TO INV OK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Paul Marcotte</author>
    <author>Melissa McDermott</author>
    <author>Andrew Mendes</author>
    <author>smacdonald</author>
    <author>Preferred Customer</author>
    <author>elena</author>
    <author>Dhiraj</author>
    <author>Raymond Marandure</author>
    <author>tc={39D614F3-DA42-41F5-8C45-7C7492B97E0C}</author>
    <author>Henry Christie</author>
  </authors>
  <commentList>
    <comment ref="H8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Paul Marcotte:</t>
        </r>
        <r>
          <rPr>
            <sz val="9"/>
            <color indexed="81"/>
            <rFont val="Tahoma"/>
            <family val="2"/>
          </rPr>
          <t xml:space="preserve">
FISCAL YEAR
</t>
        </r>
      </text>
    </comment>
    <comment ref="J8" authorId="1" shapeId="0" xr:uid="{00000000-0006-0000-0000-000002000000}">
      <text>
        <r>
          <rPr>
            <b/>
            <sz val="9"/>
            <color indexed="81"/>
            <rFont val="Tahoma"/>
            <family val="2"/>
          </rPr>
          <t>Melissa McDermott:</t>
        </r>
        <r>
          <rPr>
            <sz val="9"/>
            <color indexed="81"/>
            <rFont val="Tahoma"/>
            <family val="2"/>
          </rPr>
          <t xml:space="preserve">
NEED FORMULA, BASED ON AGE</t>
        </r>
      </text>
    </comment>
    <comment ref="AC12" authorId="1" shapeId="0" xr:uid="{00000000-0006-0000-0000-000003000000}">
      <text>
        <r>
          <rPr>
            <b/>
            <sz val="9"/>
            <color indexed="81"/>
            <rFont val="Tahoma"/>
            <family val="2"/>
          </rPr>
          <t>Melissa McDermott:</t>
        </r>
        <r>
          <rPr>
            <sz val="9"/>
            <color indexed="81"/>
            <rFont val="Tahoma"/>
            <family val="2"/>
          </rPr>
          <t xml:space="preserve">
additions of $182,181.82 tsf to 115008</t>
        </r>
      </text>
    </comment>
    <comment ref="F13" authorId="2" shapeId="0" xr:uid="{E26FDAA0-FF86-4047-B5D4-43055A481C71}">
      <text>
        <r>
          <rPr>
            <b/>
            <sz val="9"/>
            <color indexed="81"/>
            <rFont val="Tahoma"/>
            <family val="2"/>
          </rPr>
          <t>Andrew Mendes:</t>
        </r>
        <r>
          <rPr>
            <sz val="9"/>
            <color indexed="81"/>
            <rFont val="Tahoma"/>
            <family val="2"/>
          </rPr>
          <t xml:space="preserve">
Machine was moved from Miss 1490 B3 to John Lucas</t>
        </r>
      </text>
    </comment>
    <comment ref="AC13" authorId="1" shapeId="0" xr:uid="{00000000-0006-0000-0000-000004000000}">
      <text>
        <r>
          <rPr>
            <b/>
            <sz val="9"/>
            <color indexed="81"/>
            <rFont val="Tahoma"/>
            <family val="2"/>
          </rPr>
          <t>Melissa McDermott:</t>
        </r>
        <r>
          <rPr>
            <sz val="9"/>
            <color indexed="81"/>
            <rFont val="Tahoma"/>
            <family val="2"/>
          </rPr>
          <t xml:space="preserve">
f14 additions of $80,646.51 tsf to 1115008 and 73270 from pama us</t>
        </r>
      </text>
    </comment>
    <comment ref="F16" authorId="1" shapeId="0" xr:uid="{00000000-0006-0000-0000-000005000000}">
      <text>
        <r>
          <rPr>
            <b/>
            <sz val="9"/>
            <color indexed="81"/>
            <rFont val="Tahoma"/>
            <family val="2"/>
          </rPr>
          <t>Melissa McDermott:</t>
        </r>
        <r>
          <rPr>
            <sz val="9"/>
            <color indexed="81"/>
            <rFont val="Tahoma"/>
            <family val="2"/>
          </rPr>
          <t xml:space="preserve">
MELISSA MOVED FROM MISS A1 AS PER EQUP LAYOUT DIAGRAM</t>
        </r>
      </text>
    </comment>
    <comment ref="D27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Paul Marcotte:</t>
        </r>
        <r>
          <rPr>
            <sz val="9"/>
            <color indexed="81"/>
            <rFont val="Tahoma"/>
            <family val="2"/>
          </rPr>
          <t xml:space="preserve">
CHECKED TO INV OK
</t>
        </r>
      </text>
    </comment>
    <comment ref="D28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Paul Marcotte:</t>
        </r>
        <r>
          <rPr>
            <sz val="9"/>
            <color indexed="81"/>
            <rFont val="Tahoma"/>
            <family val="2"/>
          </rPr>
          <t xml:space="preserve">
OK SERIAL CHECKEDC TO INV</t>
        </r>
      </text>
    </comment>
    <comment ref="B38" authorId="3" shapeId="0" xr:uid="{00000000-0006-0000-0000-000008000000}">
      <text>
        <r>
          <rPr>
            <b/>
            <sz val="8"/>
            <color indexed="81"/>
            <rFont val="Tahoma"/>
            <family val="2"/>
          </rPr>
          <t>smacdonald:</t>
        </r>
        <r>
          <rPr>
            <sz val="8"/>
            <color indexed="81"/>
            <rFont val="Tahoma"/>
            <family val="2"/>
          </rPr>
          <t xml:space="preserve">
asset #'s 175, 176, 178 &amp; 207 all on one line on summary page.</t>
        </r>
      </text>
    </comment>
    <comment ref="B46" authorId="3" shapeId="0" xr:uid="{00000000-0006-0000-0000-000009000000}">
      <text>
        <r>
          <rPr>
            <b/>
            <sz val="8"/>
            <color indexed="81"/>
            <rFont val="Tahoma"/>
            <family val="2"/>
          </rPr>
          <t>smacdonald:</t>
        </r>
        <r>
          <rPr>
            <sz val="8"/>
            <color indexed="81"/>
            <rFont val="Tahoma"/>
            <family val="2"/>
          </rPr>
          <t xml:space="preserve">
asset #'s 175, 176, 178 &amp; 207 all on one line on summary page.</t>
        </r>
      </text>
    </comment>
    <comment ref="I54" authorId="1" shapeId="0" xr:uid="{00000000-0006-0000-0000-00000A000000}">
      <text>
        <r>
          <rPr>
            <b/>
            <sz val="9"/>
            <color indexed="81"/>
            <rFont val="Tahoma"/>
            <family val="2"/>
          </rPr>
          <t>Melissa McDermott:</t>
        </r>
        <r>
          <rPr>
            <sz val="9"/>
            <color indexed="81"/>
            <rFont val="Tahoma"/>
            <family val="2"/>
          </rPr>
          <t xml:space="preserve">
48750</t>
        </r>
      </text>
    </comment>
    <comment ref="D58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Paul Marcotte:</t>
        </r>
        <r>
          <rPr>
            <sz val="9"/>
            <color indexed="81"/>
            <rFont val="Tahoma"/>
            <family val="2"/>
          </rPr>
          <t xml:space="preserve">
COULD BE MODEL # CHECK</t>
        </r>
      </text>
    </comment>
    <comment ref="I58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 xml:space="preserve">Paul Marc
original costs in misc schedule
</t>
        </r>
      </text>
    </comment>
    <comment ref="I77" authorId="3" shapeId="0" xr:uid="{00000000-0006-0000-0000-00000D000000}">
      <text>
        <r>
          <rPr>
            <b/>
            <sz val="8"/>
            <color indexed="81"/>
            <rFont val="Tahoma"/>
            <family val="2"/>
          </rPr>
          <t>smacdonald:</t>
        </r>
        <r>
          <rPr>
            <sz val="8"/>
            <color indexed="81"/>
            <rFont val="Tahoma"/>
            <family val="2"/>
          </rPr>
          <t xml:space="preserve">
Y/E 2008 - 353.29
Y/E 2009 - 2339.18</t>
        </r>
      </text>
    </comment>
    <comment ref="I78" authorId="3" shapeId="0" xr:uid="{00000000-0006-0000-0000-00000E000000}">
      <text>
        <r>
          <rPr>
            <b/>
            <sz val="8"/>
            <color indexed="81"/>
            <rFont val="Tahoma"/>
            <family val="2"/>
          </rPr>
          <t>smacdonald:</t>
        </r>
        <r>
          <rPr>
            <sz val="8"/>
            <color indexed="81"/>
            <rFont val="Tahoma"/>
            <family val="2"/>
          </rPr>
          <t xml:space="preserve">
TOTAL 204285.97 LESS SALE OF 1 AT 93831.95</t>
        </r>
      </text>
    </comment>
    <comment ref="I95" authorId="3" shapeId="0" xr:uid="{00000000-0006-0000-0000-00000F000000}">
      <text>
        <r>
          <rPr>
            <b/>
            <sz val="8"/>
            <color indexed="81"/>
            <rFont val="Tahoma"/>
            <family val="2"/>
          </rPr>
          <t>smacdonald:</t>
        </r>
        <r>
          <rPr>
            <sz val="8"/>
            <color indexed="81"/>
            <rFont val="Tahoma"/>
            <family val="2"/>
          </rPr>
          <t xml:space="preserve">
Y/E 2008 451114.72</t>
        </r>
      </text>
    </comment>
    <comment ref="B99" authorId="0" shapeId="0" xr:uid="{00000000-0006-0000-0000-000010000000}">
      <text>
        <r>
          <rPr>
            <b/>
            <sz val="9"/>
            <color indexed="81"/>
            <rFont val="Tahoma"/>
            <family val="2"/>
          </rPr>
          <t>Paul Marcotte:</t>
        </r>
        <r>
          <rPr>
            <sz val="9"/>
            <color indexed="81"/>
            <rFont val="Tahoma"/>
            <family val="2"/>
          </rPr>
          <t xml:space="preserve">
disposed of notified by p murphy 020518
</t>
        </r>
      </text>
    </comment>
    <comment ref="F121" authorId="0" shapeId="0" xr:uid="{00000000-0006-0000-0000-000011000000}">
      <text>
        <r>
          <rPr>
            <b/>
            <sz val="9"/>
            <color indexed="81"/>
            <rFont val="Tahoma"/>
            <family val="2"/>
          </rPr>
          <t>Paul Marcotte:</t>
        </r>
        <r>
          <rPr>
            <sz val="9"/>
            <color indexed="81"/>
            <rFont val="Tahoma"/>
            <family val="2"/>
          </rPr>
          <t xml:space="preserve">
currently as of oct 12 in 1601 burlington</t>
        </r>
      </text>
    </comment>
    <comment ref="G121" authorId="0" shapeId="0" xr:uid="{00000000-0006-0000-0000-000012000000}">
      <text>
        <r>
          <rPr>
            <b/>
            <sz val="9"/>
            <color indexed="81"/>
            <rFont val="Tahoma"/>
            <family val="2"/>
          </rPr>
          <t>Paul Marcotte:</t>
        </r>
        <r>
          <rPr>
            <sz val="9"/>
            <color indexed="81"/>
            <rFont val="Tahoma"/>
            <family val="2"/>
          </rPr>
          <t xml:space="preserve">
DESTINATION 1490 C BAY</t>
        </r>
      </text>
    </comment>
    <comment ref="I124" authorId="4" shapeId="0" xr:uid="{00000000-0006-0000-0000-000013000000}">
      <text>
        <r>
          <rPr>
            <b/>
            <sz val="8"/>
            <color indexed="81"/>
            <rFont val="Tahoma"/>
            <family val="2"/>
          </rPr>
          <t>Preferred Customer:</t>
        </r>
        <r>
          <rPr>
            <sz val="8"/>
            <color indexed="81"/>
            <rFont val="Tahoma"/>
            <family val="2"/>
          </rPr>
          <t xml:space="preserve">
Paul to finalize 
amount from 2011,2012,2013 and final amount will be 2014</t>
        </r>
      </text>
    </comment>
    <comment ref="G132" authorId="1" shapeId="0" xr:uid="{00000000-0006-0000-0000-000014000000}">
      <text>
        <r>
          <rPr>
            <b/>
            <sz val="9"/>
            <color indexed="81"/>
            <rFont val="Tahoma"/>
            <family val="2"/>
          </rPr>
          <t>Melissa McDermott:</t>
        </r>
        <r>
          <rPr>
            <sz val="9"/>
            <color indexed="81"/>
            <rFont val="Tahoma"/>
            <family val="2"/>
          </rPr>
          <t xml:space="preserve">
AT 1601</t>
        </r>
      </text>
    </comment>
    <comment ref="X143" authorId="0" shapeId="0" xr:uid="{00000000-0006-0000-0000-000015000000}">
      <text>
        <r>
          <rPr>
            <b/>
            <sz val="9"/>
            <color indexed="81"/>
            <rFont val="Tahoma"/>
            <family val="2"/>
          </rPr>
          <t>Paul Marcotte:</t>
        </r>
        <r>
          <rPr>
            <sz val="9"/>
            <color indexed="81"/>
            <rFont val="Tahoma"/>
            <family val="2"/>
          </rPr>
          <t xml:space="preserve">
OK $7,500 INCL IN # 720.1 ON F11 SCH NOW COMBINED WITH #514
</t>
        </r>
      </text>
    </comment>
    <comment ref="AA145" authorId="4" shapeId="0" xr:uid="{00000000-0006-0000-0000-000016000000}">
      <text>
        <r>
          <rPr>
            <b/>
            <sz val="8"/>
            <color indexed="81"/>
            <rFont val="Tahoma"/>
            <family val="2"/>
          </rPr>
          <t>Preferred Customer:</t>
        </r>
        <r>
          <rPr>
            <sz val="8"/>
            <color indexed="81"/>
            <rFont val="Tahoma"/>
            <family val="2"/>
          </rPr>
          <t xml:space="preserve">
LISTA CABINET $32,500 ASSET #721
TENNANT SWEEPER$24,000 ASSET # 517
`
</t>
        </r>
      </text>
    </comment>
    <comment ref="I155" authorId="3" shapeId="0" xr:uid="{00000000-0006-0000-0000-000017000000}">
      <text>
        <r>
          <rPr>
            <b/>
            <sz val="8"/>
            <color indexed="81"/>
            <rFont val="Tahoma"/>
            <family val="2"/>
          </rPr>
          <t>smacdonald:</t>
        </r>
        <r>
          <rPr>
            <sz val="8"/>
            <color indexed="81"/>
            <rFont val="Tahoma"/>
            <family val="2"/>
          </rPr>
          <t xml:space="preserve">
Y/E 2008 16516.93
Y/E 2009 50190.18</t>
        </r>
      </text>
    </comment>
    <comment ref="D159" authorId="0" shapeId="0" xr:uid="{00000000-0006-0000-0000-000018000000}">
      <text>
        <r>
          <rPr>
            <b/>
            <sz val="9"/>
            <color indexed="81"/>
            <rFont val="Tahoma"/>
            <family val="2"/>
          </rPr>
          <t>Paul Marcotte:</t>
        </r>
        <r>
          <rPr>
            <sz val="9"/>
            <color indexed="81"/>
            <rFont val="Tahoma"/>
            <family val="2"/>
          </rPr>
          <t xml:space="preserve">
REF # ON ORIG INVOICE
</t>
        </r>
      </text>
    </comment>
    <comment ref="B160" authorId="5" shapeId="0" xr:uid="{00000000-0006-0000-0000-00001A000000}">
      <text>
        <r>
          <rPr>
            <b/>
            <sz val="8"/>
            <color indexed="81"/>
            <rFont val="Tahoma"/>
            <family val="2"/>
          </rPr>
          <t>elena:</t>
        </r>
        <r>
          <rPr>
            <sz val="8"/>
            <color indexed="81"/>
            <rFont val="Tahoma"/>
            <family val="2"/>
          </rPr>
          <t xml:space="preserve">
Price is totally different than in the file.</t>
        </r>
      </text>
    </comment>
    <comment ref="F160" authorId="1" shapeId="0" xr:uid="{00000000-0006-0000-0000-00001B000000}">
      <text>
        <r>
          <rPr>
            <b/>
            <sz val="9"/>
            <color indexed="81"/>
            <rFont val="Tahoma"/>
            <family val="2"/>
          </rPr>
          <t>Melissa McDermott:</t>
        </r>
        <r>
          <rPr>
            <sz val="9"/>
            <color indexed="81"/>
            <rFont val="Tahoma"/>
            <family val="2"/>
          </rPr>
          <t xml:space="preserve">
OR BRAM</t>
        </r>
      </text>
    </comment>
    <comment ref="I169" authorId="3" shapeId="0" xr:uid="{00000000-0006-0000-0000-00001C000000}">
      <text>
        <r>
          <rPr>
            <b/>
            <sz val="8"/>
            <color indexed="81"/>
            <rFont val="Tahoma"/>
            <family val="2"/>
          </rPr>
          <t>smacdonald:</t>
        </r>
        <r>
          <rPr>
            <sz val="8"/>
            <color indexed="81"/>
            <rFont val="Tahoma"/>
            <family val="2"/>
          </rPr>
          <t xml:space="preserve">
Y/E 2008 40000.00
Y/E 2009 93277.23</t>
        </r>
      </text>
    </comment>
    <comment ref="AA184" authorId="4" shapeId="0" xr:uid="{00000000-0006-0000-0000-00001D000000}">
      <text>
        <r>
          <rPr>
            <b/>
            <sz val="8"/>
            <color indexed="81"/>
            <rFont val="Tahoma"/>
            <family val="2"/>
          </rPr>
          <t>Preferred Customer:</t>
        </r>
        <r>
          <rPr>
            <sz val="8"/>
            <color indexed="81"/>
            <rFont val="Tahoma"/>
            <family val="2"/>
          </rPr>
          <t xml:space="preserve">
LISTA CABINET $32,500 ASSET #721
TENNANT SWEEPER$24,000 ASSET # 517</t>
        </r>
      </text>
    </comment>
    <comment ref="S186" authorId="0" shapeId="0" xr:uid="{00000000-0006-0000-0000-00001E000000}">
      <text>
        <r>
          <rPr>
            <b/>
            <sz val="9"/>
            <color indexed="81"/>
            <rFont val="Tahoma"/>
            <family val="2"/>
          </rPr>
          <t>Paul Marcotte:</t>
        </r>
        <r>
          <rPr>
            <sz val="9"/>
            <color indexed="81"/>
            <rFont val="Tahoma"/>
            <family val="2"/>
          </rPr>
          <t xml:space="preserve">
TECMAUT COMP PO-112929
</t>
        </r>
      </text>
    </comment>
    <comment ref="AC186" authorId="1" shapeId="0" xr:uid="{00000000-0006-0000-0000-00001F000000}">
      <text>
        <r>
          <rPr>
            <b/>
            <sz val="9"/>
            <color indexed="81"/>
            <rFont val="Tahoma"/>
            <family val="2"/>
          </rPr>
          <t>Melissa McDermott:</t>
        </r>
        <r>
          <rPr>
            <sz val="9"/>
            <color indexed="81"/>
            <rFont val="Tahoma"/>
            <family val="2"/>
          </rPr>
          <t xml:space="preserve">
$504,612.51 in additions none added to fixed assets as machine not being used in production</t>
        </r>
      </text>
    </comment>
    <comment ref="D190" authorId="0" shapeId="0" xr:uid="{00000000-0006-0000-0000-000020000000}">
      <text>
        <r>
          <rPr>
            <b/>
            <sz val="9"/>
            <color indexed="81"/>
            <rFont val="Tahoma"/>
            <family val="2"/>
          </rPr>
          <t>Paul Marcotte:</t>
        </r>
        <r>
          <rPr>
            <sz val="9"/>
            <color indexed="81"/>
            <rFont val="Tahoma"/>
            <family val="2"/>
          </rPr>
          <t xml:space="preserve">
COULD BE MODEL #
</t>
        </r>
      </text>
    </comment>
    <comment ref="F191" authorId="1" shapeId="0" xr:uid="{00000000-0006-0000-0000-000021000000}">
      <text>
        <r>
          <rPr>
            <b/>
            <sz val="9"/>
            <color indexed="81"/>
            <rFont val="Tahoma"/>
            <family val="2"/>
          </rPr>
          <t>Melissa McDermott:</t>
        </r>
        <r>
          <rPr>
            <sz val="9"/>
            <color indexed="81"/>
            <rFont val="Tahoma"/>
            <family val="2"/>
          </rPr>
          <t xml:space="preserve">
TO BE INSTALLED AT 1601
</t>
        </r>
      </text>
    </comment>
    <comment ref="AC192" authorId="0" shapeId="0" xr:uid="{00000000-0006-0000-0000-000022000000}">
      <text>
        <r>
          <rPr>
            <b/>
            <sz val="9"/>
            <color indexed="81"/>
            <rFont val="Tahoma"/>
            <family val="2"/>
          </rPr>
          <t>Paul Marcotte:</t>
        </r>
        <r>
          <rPr>
            <sz val="9"/>
            <color indexed="81"/>
            <rFont val="Tahoma"/>
            <family val="2"/>
          </rPr>
          <t xml:space="preserve">
BONETTI PO 1.35 M E + 380K E ROTARY TBL
</t>
        </r>
      </text>
    </comment>
    <comment ref="AC196" authorId="1" shapeId="0" xr:uid="{00000000-0006-0000-0000-000023000000}">
      <text>
        <r>
          <rPr>
            <b/>
            <sz val="9"/>
            <color indexed="81"/>
            <rFont val="Tahoma"/>
            <family val="2"/>
          </rPr>
          <t>Melissa McDermott:</t>
        </r>
        <r>
          <rPr>
            <sz val="9"/>
            <color indexed="81"/>
            <rFont val="Tahoma"/>
            <family val="2"/>
          </rPr>
          <t xml:space="preserve">
additions of $50838.91 tsf to 1115008
</t>
        </r>
      </text>
    </comment>
    <comment ref="AA209" authorId="4" shapeId="0" xr:uid="{00000000-0006-0000-0000-000024000000}">
      <text>
        <r>
          <rPr>
            <b/>
            <sz val="8"/>
            <color indexed="81"/>
            <rFont val="Tahoma"/>
            <family val="2"/>
          </rPr>
          <t xml:space="preserve">Preferred Customer:
Used Wotan Table SN#54403/39511
Asset #817/818
Total addition $385,358.00
</t>
        </r>
      </text>
    </comment>
    <comment ref="AC209" authorId="1" shapeId="0" xr:uid="{00000000-0006-0000-0000-000025000000}">
      <text>
        <r>
          <rPr>
            <b/>
            <sz val="9"/>
            <color indexed="81"/>
            <rFont val="Tahoma"/>
            <family val="2"/>
          </rPr>
          <t>Melissa McDermott:</t>
        </r>
        <r>
          <rPr>
            <sz val="9"/>
            <color indexed="81"/>
            <rFont val="Tahoma"/>
            <family val="2"/>
          </rPr>
          <t xml:space="preserve">
ADD OF 109520 IN DTV</t>
        </r>
      </text>
    </comment>
    <comment ref="AA210" authorId="4" shapeId="0" xr:uid="{00000000-0006-0000-0000-000026000000}">
      <text>
        <r>
          <rPr>
            <b/>
            <sz val="8"/>
            <color indexed="81"/>
            <rFont val="Tahoma"/>
            <family val="2"/>
          </rPr>
          <t>Preferred Customer:</t>
        </r>
        <r>
          <rPr>
            <sz val="8"/>
            <color indexed="81"/>
            <rFont val="Tahoma"/>
            <family val="2"/>
          </rPr>
          <t xml:space="preserve">
Used Wotan Table SN#54403/39511
Asset #817/818
Total addition $385,358.00</t>
        </r>
      </text>
    </comment>
    <comment ref="AC210" authorId="1" shapeId="0" xr:uid="{00000000-0006-0000-0000-000027000000}">
      <text>
        <r>
          <rPr>
            <b/>
            <sz val="9"/>
            <color indexed="81"/>
            <rFont val="Tahoma"/>
            <family val="2"/>
          </rPr>
          <t>Melissa McDermott:</t>
        </r>
        <r>
          <rPr>
            <sz val="9"/>
            <color indexed="81"/>
            <rFont val="Tahoma"/>
            <family val="2"/>
          </rPr>
          <t xml:space="preserve">
ADD OF 109520 IN DTV</t>
        </r>
      </text>
    </comment>
    <comment ref="AA220" authorId="4" shapeId="0" xr:uid="{00000000-0006-0000-0000-000028000000}">
      <text>
        <r>
          <rPr>
            <b/>
            <sz val="8"/>
            <color indexed="81"/>
            <rFont val="Tahoma"/>
            <family val="2"/>
          </rPr>
          <t>Preferred Customer:</t>
        </r>
        <r>
          <rPr>
            <sz val="8"/>
            <color indexed="81"/>
            <rFont val="Tahoma"/>
            <family val="2"/>
          </rPr>
          <t xml:space="preserve">
Used Wotan Table SN#54403/39511
Asset #817/818
Total addition $385,358.00</t>
        </r>
      </text>
    </comment>
    <comment ref="AA221" authorId="0" shapeId="0" xr:uid="{00000000-0006-0000-0000-000029000000}">
      <text>
        <r>
          <rPr>
            <b/>
            <sz val="9"/>
            <color indexed="81"/>
            <rFont val="Tahoma"/>
            <family val="2"/>
          </rPr>
          <t>Paul Marcotte:</t>
        </r>
        <r>
          <rPr>
            <sz val="9"/>
            <color indexed="81"/>
            <rFont val="Tahoma"/>
            <family val="2"/>
          </rPr>
          <t xml:space="preserve">
BLAKE CONFIRMED THIS IS 3RD UNIT SAME UNIT AS #812, 813</t>
        </r>
      </text>
    </comment>
    <comment ref="AL225" authorId="1" shapeId="0" xr:uid="{00000000-0006-0000-0000-00002A000000}">
      <text>
        <r>
          <rPr>
            <b/>
            <sz val="9"/>
            <color indexed="81"/>
            <rFont val="Tahoma"/>
            <family val="2"/>
          </rPr>
          <t>Melissa McDermott:</t>
        </r>
        <r>
          <rPr>
            <sz val="9"/>
            <color indexed="81"/>
            <rFont val="Tahoma"/>
            <family val="2"/>
          </rPr>
          <t xml:space="preserve">
FROM 2011
SEE DTV F14 WORKSHEET</t>
        </r>
      </text>
    </comment>
    <comment ref="AD227" authorId="1" shapeId="0" xr:uid="{00000000-0006-0000-0000-00002B000000}">
      <text>
        <r>
          <rPr>
            <b/>
            <sz val="9"/>
            <color indexed="81"/>
            <rFont val="Tahoma"/>
            <family val="2"/>
          </rPr>
          <t>Melissa McDermott:</t>
        </r>
        <r>
          <rPr>
            <sz val="9"/>
            <color indexed="81"/>
            <rFont val="Tahoma"/>
            <family val="2"/>
          </rPr>
          <t xml:space="preserve">
14875+29750 in euro payments under po 601873</t>
        </r>
      </text>
    </comment>
    <comment ref="BD228" authorId="6" shapeId="0" xr:uid="{79DA4BA3-173B-4DF0-87BD-2257F74F391A}">
      <text>
        <r>
          <rPr>
            <sz val="9"/>
            <color indexed="81"/>
            <rFont val="Tahoma"/>
            <family val="2"/>
          </rPr>
          <t xml:space="preserve">Directly from the asset (836) schedule. </t>
        </r>
      </text>
    </comment>
    <comment ref="B230" authorId="0" shapeId="0" xr:uid="{00000000-0006-0000-0000-00002D000000}">
      <text>
        <r>
          <rPr>
            <b/>
            <sz val="9"/>
            <color indexed="81"/>
            <rFont val="Tahoma"/>
            <family val="2"/>
          </rPr>
          <t>Paul Marcotte:</t>
        </r>
        <r>
          <rPr>
            <sz val="9"/>
            <color indexed="81"/>
            <rFont val="Tahoma"/>
            <family val="2"/>
          </rPr>
          <t xml:space="preserve">
SUB ARC
</t>
        </r>
      </text>
    </comment>
    <comment ref="B233" authorId="1" shapeId="0" xr:uid="{00000000-0006-0000-0000-00002F000000}">
      <text>
        <r>
          <rPr>
            <b/>
            <sz val="9"/>
            <color indexed="81"/>
            <rFont val="Tahoma"/>
            <family val="2"/>
          </rPr>
          <t>Melissa McDermott:</t>
        </r>
        <r>
          <rPr>
            <sz val="9"/>
            <color indexed="81"/>
            <rFont val="Tahoma"/>
            <family val="2"/>
          </rPr>
          <t xml:space="preserve">
UNDER DIM CODE; BURL SHOP 1601</t>
        </r>
      </text>
    </comment>
    <comment ref="I238" authorId="1" shapeId="0" xr:uid="{00000000-0006-0000-0000-000030000000}">
      <text>
        <r>
          <rPr>
            <b/>
            <sz val="9"/>
            <color indexed="81"/>
            <rFont val="Tahoma"/>
            <family val="2"/>
          </rPr>
          <t>Melissa McDermott:</t>
        </r>
        <r>
          <rPr>
            <sz val="9"/>
            <color indexed="81"/>
            <rFont val="Tahoma"/>
            <family val="2"/>
          </rPr>
          <t xml:space="preserve">
587600 with tax</t>
        </r>
      </text>
    </comment>
    <comment ref="AH238" authorId="1" shapeId="0" xr:uid="{00000000-0006-0000-0000-000031000000}">
      <text>
        <r>
          <rPr>
            <b/>
            <sz val="9"/>
            <color indexed="81"/>
            <rFont val="Tahoma"/>
            <family val="2"/>
          </rPr>
          <t>Melissa McDermott:</t>
        </r>
        <r>
          <rPr>
            <sz val="9"/>
            <color indexed="81"/>
            <rFont val="Tahoma"/>
            <family val="2"/>
          </rPr>
          <t xml:space="preserve">
COST CAP WHILE BAL N DTV</t>
        </r>
      </text>
    </comment>
    <comment ref="B240" authorId="1" shapeId="0" xr:uid="{00000000-0006-0000-0000-000032000000}">
      <text>
        <r>
          <rPr>
            <b/>
            <sz val="9"/>
            <color indexed="81"/>
            <rFont val="Tahoma"/>
            <family val="2"/>
          </rPr>
          <t>Melissa McDermott:</t>
        </r>
        <r>
          <rPr>
            <sz val="9"/>
            <color indexed="81"/>
            <rFont val="Tahoma"/>
            <family val="2"/>
          </rPr>
          <t xml:space="preserve">
ENTRY 216817
V817560
NO DIMCODE CREATED UNDER DIMCODE; UNDER MISS PLANT 1495</t>
        </r>
      </text>
    </comment>
    <comment ref="B241" authorId="1" shapeId="0" xr:uid="{00000000-0006-0000-0000-000033000000}">
      <text>
        <r>
          <rPr>
            <b/>
            <sz val="9"/>
            <color indexed="81"/>
            <rFont val="Tahoma"/>
            <family val="2"/>
          </rPr>
          <t>Melissa McDermott:</t>
        </r>
        <r>
          <rPr>
            <sz val="9"/>
            <color indexed="81"/>
            <rFont val="Tahoma"/>
            <family val="2"/>
          </rPr>
          <t xml:space="preserve">
DIMCODE BURL PLANT CORP
</t>
        </r>
      </text>
    </comment>
    <comment ref="L256" authorId="0" shapeId="0" xr:uid="{00000000-0006-0000-0000-000034000000}">
      <text>
        <r>
          <rPr>
            <b/>
            <sz val="9"/>
            <color indexed="81"/>
            <rFont val="Tahoma"/>
            <family val="2"/>
          </rPr>
          <t>Paul Marcotte:</t>
        </r>
        <r>
          <rPr>
            <sz val="9"/>
            <color indexed="81"/>
            <rFont val="Tahoma"/>
            <family val="2"/>
          </rPr>
          <t xml:space="preserve">
USD
</t>
        </r>
      </text>
    </comment>
    <comment ref="L257" authorId="0" shapeId="0" xr:uid="{00000000-0006-0000-0000-000035000000}">
      <text>
        <r>
          <rPr>
            <b/>
            <sz val="9"/>
            <color indexed="81"/>
            <rFont val="Tahoma"/>
            <family val="2"/>
          </rPr>
          <t>Paul Marcotte:</t>
        </r>
        <r>
          <rPr>
            <sz val="9"/>
            <color indexed="81"/>
            <rFont val="Tahoma"/>
            <family val="2"/>
          </rPr>
          <t xml:space="preserve">
USD
</t>
        </r>
      </text>
    </comment>
    <comment ref="S258" authorId="0" shapeId="0" xr:uid="{00000000-0006-0000-0000-000036000000}">
      <text>
        <r>
          <rPr>
            <b/>
            <sz val="9"/>
            <color indexed="81"/>
            <rFont val="Tahoma"/>
            <family val="2"/>
          </rPr>
          <t>Paul Marcotte:</t>
        </r>
        <r>
          <rPr>
            <sz val="9"/>
            <color indexed="81"/>
            <rFont val="Tahoma"/>
            <family val="2"/>
          </rPr>
          <t xml:space="preserve">
621237
</t>
        </r>
      </text>
    </comment>
    <comment ref="B303" authorId="7" shapeId="0" xr:uid="{0AEE0D90-2D1D-4950-B82C-50EC9A305F56}">
      <text>
        <r>
          <rPr>
            <b/>
            <sz val="9"/>
            <color indexed="81"/>
            <rFont val="Tahoma"/>
            <family val="2"/>
          </rPr>
          <t>Raymond Marandure:</t>
        </r>
        <r>
          <rPr>
            <sz val="9"/>
            <color indexed="81"/>
            <rFont val="Tahoma"/>
            <family val="2"/>
          </rPr>
          <t xml:space="preserve">
to be assigned.
</t>
        </r>
      </text>
    </comment>
    <comment ref="S306" authorId="8" shapeId="0" xr:uid="{39D614F3-DA42-41F5-8C45-7C7492B97E0C}">
      <text>
        <t>[Threaded comment]
Your version of Excel allows you to read this threaded comment; however, any edits to it will get removed if the file is opened in a newer version of Excel. Learn more: https://go.microsoft.com/fwlink/?linkid=870924
Comment:
    PP $800 K</t>
      </text>
    </comment>
    <comment ref="A310" authorId="6" shapeId="0" xr:uid="{E78C9BEB-6801-4891-B38F-24CC99F03A93}">
      <text>
        <r>
          <rPr>
            <sz val="9"/>
            <color indexed="81"/>
            <rFont val="Tahoma"/>
            <family val="2"/>
          </rPr>
          <t xml:space="preserve">Not yet installed. </t>
        </r>
      </text>
    </comment>
    <comment ref="D321" authorId="2" shapeId="0" xr:uid="{428E2A8A-CB56-4829-9346-42C41F572044}">
      <text>
        <r>
          <rPr>
            <b/>
            <sz val="9"/>
            <color indexed="81"/>
            <rFont val="Tahoma"/>
            <family val="2"/>
          </rPr>
          <t>Andrew Mendes:</t>
        </r>
        <r>
          <rPr>
            <sz val="9"/>
            <color indexed="81"/>
            <rFont val="Tahoma"/>
            <family val="2"/>
          </rPr>
          <t xml:space="preserve">
No Serial # issued as yet (March 22, 2024)</t>
        </r>
      </text>
    </comment>
    <comment ref="BD321" authorId="6" shapeId="0" xr:uid="{C20418B4-09E2-4BF4-B9D1-F5D77BF7FE59}">
      <text>
        <r>
          <rPr>
            <sz val="9"/>
            <color indexed="81"/>
            <rFont val="Tahoma"/>
            <family val="2"/>
          </rPr>
          <t xml:space="preserve">Directly from the schedule. Confirm the amount to be  captured for each Mazak and the FY in which they are to be included. 
</t>
        </r>
      </text>
    </comment>
    <comment ref="D322" authorId="2" shapeId="0" xr:uid="{F223C8C9-69DD-470D-9994-CBF0EBAA9FF6}">
      <text>
        <r>
          <rPr>
            <b/>
            <sz val="9"/>
            <color indexed="81"/>
            <rFont val="Tahoma"/>
            <family val="2"/>
          </rPr>
          <t>Andrew Mendes:</t>
        </r>
        <r>
          <rPr>
            <sz val="9"/>
            <color indexed="81"/>
            <rFont val="Tahoma"/>
            <family val="2"/>
          </rPr>
          <t xml:space="preserve">
No Serial # issued as yet (March 22, 2024)</t>
        </r>
      </text>
    </comment>
    <comment ref="BD323" authorId="6" shapeId="0" xr:uid="{0E003FB8-4E69-42EA-B250-C8ADEAD7DCA4}">
      <text>
        <r>
          <rPr>
            <sz val="9"/>
            <color indexed="81"/>
            <rFont val="Tahoma"/>
            <family val="2"/>
          </rPr>
          <t>Confirm the cost and the FY in which this asset is to be included in</t>
        </r>
      </text>
    </comment>
    <comment ref="B324" authorId="9" shapeId="0" xr:uid="{FD038E6A-CD0C-4BEB-96C3-E76959952EF1}">
      <text>
        <r>
          <rPr>
            <b/>
            <sz val="9"/>
            <color indexed="81"/>
            <rFont val="Tahoma"/>
            <family val="2"/>
          </rPr>
          <t>Henry Christie:</t>
        </r>
        <r>
          <rPr>
            <sz val="9"/>
            <color indexed="81"/>
            <rFont val="Tahoma"/>
            <family val="2"/>
          </rPr>
          <t xml:space="preserve">
PO # 673456 order date 09/28/2024</t>
        </r>
      </text>
    </comment>
    <comment ref="H324" authorId="2" shapeId="0" xr:uid="{B0631EF4-DD4D-4CB6-B625-5E486269BFA4}">
      <text>
        <r>
          <rPr>
            <b/>
            <sz val="9"/>
            <color indexed="81"/>
            <rFont val="Tahoma"/>
            <family val="2"/>
          </rPr>
          <t>Andrew Mendes:</t>
        </r>
        <r>
          <rPr>
            <sz val="9"/>
            <color indexed="81"/>
            <rFont val="Tahoma"/>
            <family val="2"/>
          </rPr>
          <t xml:space="preserve">
Order Date; July 31, 2024</t>
        </r>
      </text>
    </comment>
    <comment ref="B325" authorId="9" shapeId="0" xr:uid="{4093CAD1-2994-4CD3-897F-9F85E650F0C9}">
      <text>
        <r>
          <rPr>
            <b/>
            <sz val="9"/>
            <color indexed="81"/>
            <rFont val="Tahoma"/>
            <family val="2"/>
          </rPr>
          <t>Henry Christie:</t>
        </r>
        <r>
          <rPr>
            <sz val="9"/>
            <color indexed="81"/>
            <rFont val="Tahoma"/>
            <family val="2"/>
          </rPr>
          <t xml:space="preserve">
PO # 671969 order date 09/28/2024</t>
        </r>
      </text>
    </comment>
    <comment ref="B326" authorId="9" shapeId="0" xr:uid="{40CD1D73-E98C-4ECC-8921-27DF4F28ADF3}">
      <text>
        <r>
          <rPr>
            <b/>
            <sz val="9"/>
            <color indexed="81"/>
            <rFont val="Tahoma"/>
            <family val="2"/>
          </rPr>
          <t>Henry Christie:</t>
        </r>
        <r>
          <rPr>
            <sz val="9"/>
            <color indexed="81"/>
            <rFont val="Tahoma"/>
            <family val="2"/>
          </rPr>
          <t xml:space="preserve">
PO # 675655 Order date: 11/12/2024</t>
        </r>
      </text>
    </comment>
    <comment ref="Y330" authorId="1" shapeId="0" xr:uid="{00000000-0006-0000-0000-000037000000}">
      <text>
        <r>
          <rPr>
            <b/>
            <sz val="9"/>
            <color indexed="81"/>
            <rFont val="Tahoma"/>
            <family val="2"/>
          </rPr>
          <t>Melissa McDermott:</t>
        </r>
        <r>
          <rPr>
            <sz val="9"/>
            <color indexed="81"/>
            <rFont val="Tahoma"/>
            <family val="2"/>
          </rPr>
          <t xml:space="preserve">
515 sold</t>
        </r>
      </text>
    </comment>
    <comment ref="AA330" authorId="1" shapeId="0" xr:uid="{00000000-0006-0000-0000-000038000000}">
      <text>
        <r>
          <rPr>
            <b/>
            <sz val="9"/>
            <color indexed="81"/>
            <rFont val="Tahoma"/>
            <family val="2"/>
          </rPr>
          <t>Melissa McDermott:</t>
        </r>
        <r>
          <rPr>
            <sz val="9"/>
            <color indexed="81"/>
            <rFont val="Tahoma"/>
            <family val="2"/>
          </rPr>
          <t xml:space="preserve">
SOLD SANDVIK CHARGER, INCLUDED IN F13 ADDITIONS EVEN WHEN SOLD</t>
        </r>
      </text>
    </comment>
    <comment ref="Y331" authorId="1" shapeId="0" xr:uid="{00000000-0006-0000-0000-000039000000}">
      <text>
        <r>
          <rPr>
            <b/>
            <sz val="9"/>
            <color indexed="81"/>
            <rFont val="Tahoma"/>
            <family val="2"/>
          </rPr>
          <t>Melissa McDermott:</t>
        </r>
        <r>
          <rPr>
            <sz val="9"/>
            <color indexed="81"/>
            <rFont val="Tahoma"/>
            <family val="2"/>
          </rPr>
          <t xml:space="preserve">
#298 SOLD</t>
        </r>
      </text>
    </comment>
    <comment ref="AA331" authorId="1" shapeId="0" xr:uid="{00000000-0006-0000-0000-00003A000000}">
      <text>
        <r>
          <rPr>
            <b/>
            <sz val="9"/>
            <color indexed="81"/>
            <rFont val="Tahoma"/>
            <family val="2"/>
          </rPr>
          <t>Melissa McDermott:</t>
        </r>
        <r>
          <rPr>
            <sz val="9"/>
            <color indexed="81"/>
            <rFont val="Tahoma"/>
            <family val="2"/>
          </rPr>
          <t xml:space="preserve">
INMISC SOLD ATLET LIFT TRUCK</t>
        </r>
      </text>
    </comment>
    <comment ref="AC332" authorId="1" shapeId="0" xr:uid="{00000000-0006-0000-0000-00003B000000}">
      <text>
        <r>
          <rPr>
            <b/>
            <sz val="9"/>
            <color indexed="81"/>
            <rFont val="Tahoma"/>
            <family val="2"/>
          </rPr>
          <t>Melissa McDermott:</t>
        </r>
        <r>
          <rPr>
            <sz val="9"/>
            <color indexed="81"/>
            <rFont val="Tahoma"/>
            <family val="2"/>
          </rPr>
          <t xml:space="preserve">
WITH DTV REMOVED</t>
        </r>
      </text>
    </comment>
    <comment ref="C344" authorId="0" shapeId="0" xr:uid="{00000000-0006-0000-0000-00003C000000}">
      <text>
        <r>
          <rPr>
            <b/>
            <sz val="9"/>
            <color indexed="81"/>
            <rFont val="Tahoma"/>
            <family val="2"/>
          </rPr>
          <t>Paul Marcotte:</t>
        </r>
        <r>
          <rPr>
            <sz val="9"/>
            <color indexed="81"/>
            <rFont val="Tahoma"/>
            <family val="2"/>
          </rPr>
          <t xml:space="preserve">
pending sale to compumachine</t>
        </r>
      </text>
    </comment>
    <comment ref="D344" authorId="0" shapeId="0" xr:uid="{00000000-0006-0000-0000-00003D000000}">
      <text>
        <r>
          <rPr>
            <b/>
            <sz val="9"/>
            <color indexed="81"/>
            <rFont val="Tahoma"/>
            <family val="2"/>
          </rPr>
          <t>Paul Marcotte:</t>
        </r>
        <r>
          <rPr>
            <sz val="9"/>
            <color indexed="81"/>
            <rFont val="Tahoma"/>
            <family val="2"/>
          </rPr>
          <t xml:space="preserve">
CHECKED TO INV OK
</t>
        </r>
      </text>
    </comment>
    <comment ref="B348" authorId="5" shapeId="0" xr:uid="{00000000-0006-0000-0000-00003E000000}">
      <text>
        <r>
          <rPr>
            <b/>
            <sz val="8"/>
            <color indexed="81"/>
            <rFont val="Tahoma"/>
            <family val="2"/>
          </rPr>
          <t>elena:</t>
        </r>
        <r>
          <rPr>
            <sz val="8"/>
            <color indexed="81"/>
            <rFont val="Tahoma"/>
            <family val="2"/>
          </rPr>
          <t xml:space="preserve">
has note 'sold'</t>
        </r>
      </text>
    </comment>
    <comment ref="B349" authorId="5" shapeId="0" xr:uid="{00000000-0006-0000-0000-00003F000000}">
      <text>
        <r>
          <rPr>
            <b/>
            <sz val="8"/>
            <color indexed="81"/>
            <rFont val="Tahoma"/>
            <family val="2"/>
          </rPr>
          <t>elena:</t>
        </r>
        <r>
          <rPr>
            <sz val="8"/>
            <color indexed="81"/>
            <rFont val="Tahoma"/>
            <family val="2"/>
          </rPr>
          <t xml:space="preserve">
has note 'sold'</t>
        </r>
      </text>
    </comment>
    <comment ref="AC373" authorId="1" shapeId="0" xr:uid="{00000000-0006-0000-0000-00002C000000}">
      <text>
        <r>
          <rPr>
            <b/>
            <sz val="9"/>
            <color indexed="81"/>
            <rFont val="Tahoma"/>
            <family val="2"/>
          </rPr>
          <t>Melissa McDermott:
DTV 45178</t>
        </r>
      </text>
    </comment>
    <comment ref="AR374" authorId="0" shapeId="0" xr:uid="{00000000-0006-0000-0000-00002E000000}">
      <text>
        <r>
          <rPr>
            <b/>
            <sz val="8"/>
            <color indexed="81"/>
            <rFont val="Tahoma"/>
            <family val="2"/>
          </rPr>
          <t>Paul Marcotte:</t>
        </r>
        <r>
          <rPr>
            <sz val="8"/>
            <color indexed="81"/>
            <rFont val="Tahoma"/>
            <family val="2"/>
          </rPr>
          <t xml:space="preserve">
sale of the Base  42,500 Euros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elena</author>
    <author>Melissa McDermott</author>
    <author>Preferred Customer</author>
    <author>Paul Marcotte</author>
  </authors>
  <commentList>
    <comment ref="O14" authorId="0" shapeId="0" xr:uid="{00000000-0006-0000-0400-000001000000}">
      <text>
        <r>
          <rPr>
            <b/>
            <sz val="8"/>
            <color indexed="81"/>
            <rFont val="Tahoma"/>
            <family val="2"/>
          </rPr>
          <t>elena:</t>
        </r>
        <r>
          <rPr>
            <sz val="8"/>
            <color indexed="81"/>
            <rFont val="Tahoma"/>
            <family val="2"/>
          </rPr>
          <t xml:space="preserve">
245 - 5 TON CRANE
</t>
        </r>
      </text>
    </comment>
    <comment ref="U14" authorId="0" shapeId="0" xr:uid="{00000000-0006-0000-0400-000002000000}">
      <text>
        <r>
          <rPr>
            <b/>
            <sz val="8"/>
            <color indexed="81"/>
            <rFont val="Tahoma"/>
            <family val="2"/>
          </rPr>
          <t>elena:</t>
        </r>
        <r>
          <rPr>
            <sz val="8"/>
            <color indexed="81"/>
            <rFont val="Tahoma"/>
            <family val="2"/>
          </rPr>
          <t xml:space="preserve">
721- LISTA CABINETS
</t>
        </r>
      </text>
    </comment>
    <comment ref="V14" authorId="1" shapeId="0" xr:uid="{00000000-0006-0000-0400-000003000000}">
      <text>
        <r>
          <rPr>
            <b/>
            <sz val="9"/>
            <color indexed="81"/>
            <rFont val="Tahoma"/>
            <family val="2"/>
          </rPr>
          <t>Melissa McDermott:</t>
        </r>
        <r>
          <rPr>
            <sz val="9"/>
            <color indexed="81"/>
            <rFont val="Tahoma"/>
            <family val="2"/>
          </rPr>
          <t xml:space="preserve">
METAL DIISINTRIGRATOR MODEL ARC ER MODEL 25 CW</t>
        </r>
      </text>
    </comment>
    <comment ref="W14" authorId="2" shapeId="0" xr:uid="{00000000-0006-0000-0400-000004000000}">
      <text>
        <r>
          <rPr>
            <b/>
            <sz val="8"/>
            <color indexed="81"/>
            <rFont val="Tahoma"/>
            <family val="2"/>
          </rPr>
          <t>Preferred Customer:</t>
        </r>
        <r>
          <rPr>
            <sz val="8"/>
            <color indexed="81"/>
            <rFont val="Tahoma"/>
            <family val="2"/>
          </rPr>
          <t xml:space="preserve">
DEDUCTED AMOUNT $180,025 FOR WOTAN DELKEN TABLE CUT MAX PLUS $26,162.02 FOR WOTAN DELKEN TABLE TOTAL MISC.707,551.14
TRANSFERRED TO ASSET#315 PLUS LESS #819 $10,000 AND #821 $8,140, LESS #825 $26,705, LESS #824 $$27,268, LESS #827 $32,986, #622 $22,378, LESS #314 $6,017 INCL IN MISC FOR TACCHI
 LATHE
</t>
        </r>
      </text>
    </comment>
    <comment ref="X14" authorId="2" shapeId="0" xr:uid="{00000000-0006-0000-0400-000005000000}">
      <text>
        <r>
          <rPr>
            <b/>
            <sz val="8"/>
            <color indexed="81"/>
            <rFont val="Tahoma"/>
            <family val="2"/>
          </rPr>
          <t>Preferred Customer:</t>
        </r>
        <r>
          <rPr>
            <sz val="8"/>
            <color indexed="81"/>
            <rFont val="Tahoma"/>
            <family val="2"/>
          </rPr>
          <t xml:space="preserve">
METAL LATHE STAND 
</t>
        </r>
      </text>
    </comment>
    <comment ref="O15" authorId="0" shapeId="0" xr:uid="{00000000-0006-0000-0400-000006000000}">
      <text>
        <r>
          <rPr>
            <b/>
            <sz val="8"/>
            <color indexed="81"/>
            <rFont val="Tahoma"/>
            <family val="2"/>
          </rPr>
          <t>elena:</t>
        </r>
        <r>
          <rPr>
            <sz val="8"/>
            <color indexed="81"/>
            <rFont val="Tahoma"/>
            <family val="2"/>
          </rPr>
          <t xml:space="preserve">
271 h&amp;s table</t>
        </r>
      </text>
    </comment>
    <comment ref="U15" authorId="0" shapeId="0" xr:uid="{00000000-0006-0000-0400-000007000000}">
      <text>
        <r>
          <rPr>
            <b/>
            <sz val="8"/>
            <color indexed="81"/>
            <rFont val="Tahoma"/>
            <family val="2"/>
          </rPr>
          <t>elena:</t>
        </r>
        <r>
          <rPr>
            <sz val="8"/>
            <color indexed="81"/>
            <rFont val="Tahoma"/>
            <family val="2"/>
          </rPr>
          <t xml:space="preserve">
toshiba mpc 2140</t>
        </r>
      </text>
    </comment>
    <comment ref="W15" authorId="2" shapeId="0" xr:uid="{00000000-0006-0000-0400-000008000000}">
      <text>
        <r>
          <rPr>
            <b/>
            <sz val="8"/>
            <color indexed="81"/>
            <rFont val="Tahoma"/>
            <family val="2"/>
          </rPr>
          <t>Preferred Customer:</t>
        </r>
        <r>
          <rPr>
            <sz val="8"/>
            <color indexed="81"/>
            <rFont val="Tahoma"/>
            <family val="2"/>
          </rPr>
          <t xml:space="preserve">
Future Bldg
</t>
        </r>
      </text>
    </comment>
    <comment ref="X15" authorId="2" shapeId="0" xr:uid="{00000000-0006-0000-0400-000009000000}">
      <text>
        <r>
          <rPr>
            <b/>
            <sz val="8"/>
            <color indexed="81"/>
            <rFont val="Tahoma"/>
            <family val="2"/>
          </rPr>
          <t>Preferred Customer:</t>
        </r>
        <r>
          <rPr>
            <sz val="8"/>
            <color indexed="81"/>
            <rFont val="Tahoma"/>
            <family val="2"/>
          </rPr>
          <t xml:space="preserve">
CHARGER (SANDVIK) 
</t>
        </r>
      </text>
    </comment>
    <comment ref="W16" authorId="1" shapeId="0" xr:uid="{00000000-0006-0000-0400-00000A000000}">
      <text>
        <r>
          <rPr>
            <b/>
            <sz val="9"/>
            <color indexed="81"/>
            <rFont val="Tahoma"/>
            <family val="2"/>
          </rPr>
          <t>Melissa McDermott:</t>
        </r>
        <r>
          <rPr>
            <sz val="9"/>
            <color indexed="81"/>
            <rFont val="Tahoma"/>
            <family val="2"/>
          </rPr>
          <t xml:space="preserve">
MISC, MANY, SEE F12 ADDITIONS</t>
        </r>
      </text>
    </comment>
    <comment ref="X16" authorId="2" shapeId="0" xr:uid="{00000000-0006-0000-0400-00000B000000}">
      <text>
        <r>
          <rPr>
            <b/>
            <sz val="8"/>
            <color indexed="81"/>
            <rFont val="Tahoma"/>
            <family val="2"/>
          </rPr>
          <t>Preferred Customer:</t>
        </r>
        <r>
          <rPr>
            <sz val="8"/>
            <color indexed="81"/>
            <rFont val="Tahoma"/>
            <family val="2"/>
          </rPr>
          <t xml:space="preserve">
DREXEL LIFT TRUCK 
ATLET LIFT TRUCKSW/ACCESS.&amp; BATTERIES</t>
        </r>
      </text>
    </comment>
    <comment ref="W17" authorId="3" shapeId="0" xr:uid="{00000000-0006-0000-0400-00000C000000}">
      <text>
        <r>
          <rPr>
            <b/>
            <sz val="9"/>
            <color indexed="81"/>
            <rFont val="Tahoma"/>
            <family val="2"/>
          </rPr>
          <t>Paul Marcotte:</t>
        </r>
        <r>
          <rPr>
            <sz val="9"/>
            <color indexed="81"/>
            <rFont val="Tahoma"/>
            <family val="2"/>
          </rPr>
          <t xml:space="preserve">
trsf bullards 802,803 tos ummary
</t>
        </r>
      </text>
    </comment>
    <comment ref="X18" authorId="1" shapeId="0" xr:uid="{00000000-0006-0000-0400-00000D000000}">
      <text>
        <r>
          <rPr>
            <b/>
            <sz val="9"/>
            <color indexed="81"/>
            <rFont val="Tahoma"/>
            <family val="2"/>
          </rPr>
          <t>Melissa McDermott:</t>
        </r>
        <r>
          <rPr>
            <sz val="9"/>
            <color indexed="81"/>
            <rFont val="Tahoma"/>
            <family val="2"/>
          </rPr>
          <t xml:space="preserve">
sold in f14 see details apex sale 2014-010</t>
        </r>
      </text>
    </comment>
    <comment ref="L19" authorId="0" shapeId="0" xr:uid="{00000000-0006-0000-0400-00000E000000}">
      <text>
        <r>
          <rPr>
            <b/>
            <sz val="8"/>
            <color indexed="81"/>
            <rFont val="Tahoma"/>
            <family val="2"/>
          </rPr>
          <t>elena: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O19" authorId="0" shapeId="0" xr:uid="{00000000-0006-0000-0400-00000F000000}">
      <text>
        <r>
          <rPr>
            <b/>
            <sz val="8"/>
            <color indexed="81"/>
            <rFont val="Tahoma"/>
            <family val="2"/>
          </rPr>
          <t>elena:</t>
        </r>
        <r>
          <rPr>
            <sz val="8"/>
            <color indexed="81"/>
            <rFont val="Tahoma"/>
            <family val="2"/>
          </rPr>
          <t xml:space="preserve">
272 welding machine</t>
        </r>
      </text>
    </comment>
    <comment ref="P19" authorId="0" shapeId="0" xr:uid="{00000000-0006-0000-0400-000010000000}">
      <text>
        <r>
          <rPr>
            <b/>
            <sz val="8"/>
            <color indexed="81"/>
            <rFont val="Tahoma"/>
            <family val="2"/>
          </rPr>
          <t>elena:</t>
        </r>
        <r>
          <rPr>
            <sz val="8"/>
            <color indexed="81"/>
            <rFont val="Tahoma"/>
            <family val="2"/>
          </rPr>
          <t xml:space="preserve">
272 welding machine</t>
        </r>
      </text>
    </comment>
    <comment ref="Q19" authorId="0" shapeId="0" xr:uid="{00000000-0006-0000-0400-000011000000}">
      <text>
        <r>
          <rPr>
            <b/>
            <sz val="8"/>
            <color indexed="81"/>
            <rFont val="Tahoma"/>
            <family val="2"/>
          </rPr>
          <t>elena:</t>
        </r>
        <r>
          <rPr>
            <sz val="8"/>
            <color indexed="81"/>
            <rFont val="Tahoma"/>
            <family val="2"/>
          </rPr>
          <t xml:space="preserve">
272 welding machine</t>
        </r>
      </text>
    </comment>
    <comment ref="T19" authorId="0" shapeId="0" xr:uid="{00000000-0006-0000-0400-000012000000}">
      <text>
        <r>
          <rPr>
            <b/>
            <sz val="8"/>
            <color indexed="81"/>
            <rFont val="Tahoma"/>
            <family val="2"/>
          </rPr>
          <t>elena:</t>
        </r>
        <r>
          <rPr>
            <sz val="8"/>
            <color indexed="81"/>
            <rFont val="Tahoma"/>
            <family val="2"/>
          </rPr>
          <t xml:space="preserve">
246 - 100 TON CRANE</t>
        </r>
      </text>
    </comment>
    <comment ref="H20" authorId="0" shapeId="0" xr:uid="{00000000-0006-0000-0400-000013000000}">
      <text>
        <r>
          <rPr>
            <b/>
            <sz val="8"/>
            <color indexed="81"/>
            <rFont val="Tahoma"/>
            <family val="2"/>
          </rPr>
          <t>elena:</t>
        </r>
        <r>
          <rPr>
            <sz val="8"/>
            <color indexed="81"/>
            <rFont val="Tahoma"/>
            <family val="2"/>
          </rPr>
          <t xml:space="preserve">
249 - CLARKSON</t>
        </r>
      </text>
    </comment>
    <comment ref="I20" authorId="0" shapeId="0" xr:uid="{00000000-0006-0000-0400-000014000000}">
      <text>
        <r>
          <rPr>
            <b/>
            <sz val="8"/>
            <color indexed="81"/>
            <rFont val="Tahoma"/>
            <family val="2"/>
          </rPr>
          <t>elena:</t>
        </r>
        <r>
          <rPr>
            <sz val="8"/>
            <color indexed="81"/>
            <rFont val="Tahoma"/>
            <family val="2"/>
          </rPr>
          <t xml:space="preserve">
249 - CLARKSON
</t>
        </r>
      </text>
    </comment>
    <comment ref="J20" authorId="0" shapeId="0" xr:uid="{00000000-0006-0000-0400-000015000000}">
      <text>
        <r>
          <rPr>
            <b/>
            <sz val="8"/>
            <color indexed="81"/>
            <rFont val="Tahoma"/>
            <family val="2"/>
          </rPr>
          <t>elena:</t>
        </r>
        <r>
          <rPr>
            <sz val="8"/>
            <color indexed="81"/>
            <rFont val="Tahoma"/>
            <family val="2"/>
          </rPr>
          <t xml:space="preserve">
262 DORRIES VERTICAL TURRET LATHE</t>
        </r>
      </text>
    </comment>
    <comment ref="L20" authorId="0" shapeId="0" xr:uid="{00000000-0006-0000-0400-000016000000}">
      <text>
        <r>
          <rPr>
            <b/>
            <sz val="8"/>
            <color indexed="81"/>
            <rFont val="Tahoma"/>
            <family val="2"/>
          </rPr>
          <t>elena:</t>
        </r>
        <r>
          <rPr>
            <sz val="8"/>
            <color indexed="81"/>
            <rFont val="Tahoma"/>
            <family val="2"/>
          </rPr>
          <t xml:space="preserve">
243 - 16 TON CRANE
</t>
        </r>
      </text>
    </comment>
    <comment ref="M20" authorId="0" shapeId="0" xr:uid="{00000000-0006-0000-0400-000017000000}">
      <text>
        <r>
          <rPr>
            <b/>
            <sz val="8"/>
            <color indexed="81"/>
            <rFont val="Tahoma"/>
            <family val="2"/>
          </rPr>
          <t>elena:</t>
        </r>
        <r>
          <rPr>
            <sz val="8"/>
            <color indexed="81"/>
            <rFont val="Tahoma"/>
            <family val="2"/>
          </rPr>
          <t xml:space="preserve">
268 - cmt lathes</t>
        </r>
      </text>
    </comment>
    <comment ref="D21" authorId="0" shapeId="0" xr:uid="{00000000-0006-0000-0400-000018000000}">
      <text>
        <r>
          <rPr>
            <b/>
            <sz val="8"/>
            <color indexed="81"/>
            <rFont val="Tahoma"/>
            <family val="2"/>
          </rPr>
          <t>elena:</t>
        </r>
        <r>
          <rPr>
            <sz val="8"/>
            <color indexed="81"/>
            <rFont val="Tahoma"/>
            <family val="2"/>
          </rPr>
          <t xml:space="preserve">
has note 'sold'</t>
        </r>
      </text>
    </comment>
    <comment ref="H21" authorId="0" shapeId="0" xr:uid="{00000000-0006-0000-0400-000019000000}">
      <text>
        <r>
          <rPr>
            <b/>
            <sz val="8"/>
            <color indexed="81"/>
            <rFont val="Tahoma"/>
            <family val="2"/>
          </rPr>
          <t>elena:</t>
        </r>
        <r>
          <rPr>
            <sz val="8"/>
            <color indexed="81"/>
            <rFont val="Tahoma"/>
            <family val="2"/>
          </rPr>
          <t xml:space="preserve">
255 - SKODA</t>
        </r>
      </text>
    </comment>
    <comment ref="I21" authorId="0" shapeId="0" xr:uid="{00000000-0006-0000-0400-00001A000000}">
      <text>
        <r>
          <rPr>
            <b/>
            <sz val="8"/>
            <color indexed="81"/>
            <rFont val="Tahoma"/>
            <family val="2"/>
          </rPr>
          <t>elena:</t>
        </r>
        <r>
          <rPr>
            <sz val="8"/>
            <color indexed="81"/>
            <rFont val="Tahoma"/>
            <family val="2"/>
          </rPr>
          <t xml:space="preserve">
259-IKE100
</t>
        </r>
      </text>
    </comment>
    <comment ref="D22" authorId="0" shapeId="0" xr:uid="{00000000-0006-0000-0400-00001B000000}">
      <text>
        <r>
          <rPr>
            <b/>
            <sz val="8"/>
            <color indexed="81"/>
            <rFont val="Tahoma"/>
            <family val="2"/>
          </rPr>
          <t>elena:</t>
        </r>
        <r>
          <rPr>
            <sz val="8"/>
            <color indexed="81"/>
            <rFont val="Tahoma"/>
            <family val="2"/>
          </rPr>
          <t xml:space="preserve">
has note 'sold'
</t>
        </r>
      </text>
    </comment>
    <comment ref="I22" authorId="0" shapeId="0" xr:uid="{00000000-0006-0000-0400-00001C000000}">
      <text>
        <r>
          <rPr>
            <b/>
            <sz val="8"/>
            <color indexed="81"/>
            <rFont val="Tahoma"/>
            <family val="2"/>
          </rPr>
          <t>elena:</t>
        </r>
        <r>
          <rPr>
            <sz val="8"/>
            <color indexed="81"/>
            <rFont val="Tahoma"/>
            <family val="2"/>
          </rPr>
          <t xml:space="preserve">
261 SVM 100</t>
        </r>
      </text>
    </comment>
    <comment ref="J22" authorId="0" shapeId="0" xr:uid="{00000000-0006-0000-0400-00001D000000}">
      <text>
        <r>
          <rPr>
            <b/>
            <sz val="8"/>
            <color indexed="81"/>
            <rFont val="Tahoma"/>
            <family val="2"/>
          </rPr>
          <t>elena:</t>
        </r>
        <r>
          <rPr>
            <sz val="8"/>
            <color indexed="81"/>
            <rFont val="Tahoma"/>
            <family val="2"/>
          </rPr>
          <t xml:space="preserve">
263 FRORIEP TDV</t>
        </r>
      </text>
    </comment>
    <comment ref="P22" authorId="0" shapeId="0" xr:uid="{00000000-0006-0000-0400-00001E000000}">
      <text>
        <r>
          <rPr>
            <b/>
            <sz val="8"/>
            <color indexed="81"/>
            <rFont val="Tahoma"/>
            <family val="2"/>
          </rPr>
          <t>elena:</t>
        </r>
        <r>
          <rPr>
            <sz val="8"/>
            <color indexed="81"/>
            <rFont val="Tahoma"/>
            <family val="2"/>
          </rPr>
          <t xml:space="preserve">
263 FRORIEP TDV</t>
        </r>
      </text>
    </comment>
    <comment ref="L23" authorId="3" shapeId="0" xr:uid="{00000000-0006-0000-0400-00001F000000}">
      <text>
        <r>
          <rPr>
            <b/>
            <sz val="9"/>
            <color indexed="81"/>
            <rFont val="Tahoma"/>
            <family val="2"/>
          </rPr>
          <t>Paul Marcotte:</t>
        </r>
        <r>
          <rPr>
            <sz val="9"/>
            <color indexed="81"/>
            <rFont val="Tahoma"/>
            <family val="2"/>
          </rPr>
          <t xml:space="preserve">
TOSHIBA TABLE #266
</t>
        </r>
      </text>
    </comment>
    <comment ref="J24" authorId="0" shapeId="0" xr:uid="{00000000-0006-0000-0400-000020000000}">
      <text>
        <r>
          <rPr>
            <b/>
            <sz val="8"/>
            <color indexed="81"/>
            <rFont val="Tahoma"/>
            <family val="2"/>
          </rPr>
          <t>elena:</t>
        </r>
        <r>
          <rPr>
            <sz val="8"/>
            <color indexed="81"/>
            <rFont val="Tahoma"/>
            <family val="2"/>
          </rPr>
          <t xml:space="preserve">
265 M&amp;M TABLE</t>
        </r>
      </text>
    </comment>
    <comment ref="S24" authorId="0" shapeId="0" xr:uid="{00000000-0006-0000-0400-000021000000}">
      <text>
        <r>
          <rPr>
            <b/>
            <sz val="8"/>
            <color indexed="81"/>
            <rFont val="Tahoma"/>
            <family val="2"/>
          </rPr>
          <t>elena:</t>
        </r>
        <r>
          <rPr>
            <sz val="8"/>
            <color indexed="81"/>
            <rFont val="Tahoma"/>
            <family val="2"/>
          </rPr>
          <t xml:space="preserve">
265 M&amp;M TABLE</t>
        </r>
      </text>
    </comment>
    <comment ref="T24" authorId="0" shapeId="0" xr:uid="{00000000-0006-0000-0400-000022000000}">
      <text>
        <r>
          <rPr>
            <b/>
            <sz val="8"/>
            <color indexed="81"/>
            <rFont val="Tahoma"/>
            <family val="2"/>
          </rPr>
          <t>elena:</t>
        </r>
        <r>
          <rPr>
            <sz val="8"/>
            <color indexed="81"/>
            <rFont val="Tahoma"/>
            <family val="2"/>
          </rPr>
          <t xml:space="preserve">
265 M&amp;M TABLE
</t>
        </r>
      </text>
    </comment>
    <comment ref="L25" authorId="0" shapeId="0" xr:uid="{00000000-0006-0000-0400-000023000000}">
      <text>
        <r>
          <rPr>
            <b/>
            <sz val="8"/>
            <color indexed="81"/>
            <rFont val="Tahoma"/>
            <family val="2"/>
          </rPr>
          <t>elena:</t>
        </r>
        <r>
          <rPr>
            <sz val="8"/>
            <color indexed="81"/>
            <rFont val="Tahoma"/>
            <family val="2"/>
          </rPr>
          <t xml:space="preserve">
267 milling machine</t>
        </r>
      </text>
    </comment>
    <comment ref="O25" authorId="0" shapeId="0" xr:uid="{00000000-0006-0000-0400-000024000000}">
      <text>
        <r>
          <rPr>
            <b/>
            <sz val="8"/>
            <color indexed="81"/>
            <rFont val="Tahoma"/>
            <family val="2"/>
          </rPr>
          <t>elena:</t>
        </r>
        <r>
          <rPr>
            <sz val="8"/>
            <color indexed="81"/>
            <rFont val="Tahoma"/>
            <family val="2"/>
          </rPr>
          <t xml:space="preserve">
517 floor sweeper</t>
        </r>
      </text>
    </comment>
    <comment ref="P25" authorId="0" shapeId="0" xr:uid="{00000000-0006-0000-0400-000025000000}">
      <text>
        <r>
          <rPr>
            <b/>
            <sz val="8"/>
            <color indexed="81"/>
            <rFont val="Tahoma"/>
            <family val="2"/>
          </rPr>
          <t>elena:</t>
        </r>
        <r>
          <rPr>
            <sz val="8"/>
            <color indexed="81"/>
            <rFont val="Tahoma"/>
            <family val="2"/>
          </rPr>
          <t xml:space="preserve">
275 steam cleaner</t>
        </r>
      </text>
    </comment>
    <comment ref="S25" authorId="0" shapeId="0" xr:uid="{00000000-0006-0000-0400-000026000000}">
      <text>
        <r>
          <rPr>
            <b/>
            <sz val="8"/>
            <color indexed="81"/>
            <rFont val="Tahoma"/>
            <family val="2"/>
          </rPr>
          <t>elena:</t>
        </r>
        <r>
          <rPr>
            <sz val="8"/>
            <color indexed="81"/>
            <rFont val="Tahoma"/>
            <family val="2"/>
          </rPr>
          <t xml:space="preserve">
519 hyster</t>
        </r>
      </text>
    </comment>
    <comment ref="D26" authorId="0" shapeId="0" xr:uid="{00000000-0006-0000-0400-000027000000}">
      <text>
        <r>
          <rPr>
            <b/>
            <sz val="8"/>
            <color indexed="81"/>
            <rFont val="Tahoma"/>
            <family val="2"/>
          </rPr>
          <t>elena:</t>
        </r>
        <r>
          <rPr>
            <sz val="8"/>
            <color indexed="81"/>
            <rFont val="Tahoma"/>
            <family val="2"/>
          </rPr>
          <t xml:space="preserve">
has note 'sold</t>
        </r>
      </text>
    </comment>
    <comment ref="O26" authorId="0" shapeId="0" xr:uid="{00000000-0006-0000-0400-000028000000}">
      <text>
        <r>
          <rPr>
            <b/>
            <sz val="8"/>
            <color indexed="81"/>
            <rFont val="Tahoma"/>
            <family val="2"/>
          </rPr>
          <t>elena:</t>
        </r>
        <r>
          <rPr>
            <sz val="8"/>
            <color indexed="81"/>
            <rFont val="Tahoma"/>
            <family val="2"/>
          </rPr>
          <t xml:space="preserve">
269 - tool crib equip</t>
        </r>
      </text>
    </comment>
    <comment ref="S26" authorId="0" shapeId="0" xr:uid="{00000000-0006-0000-0400-000029000000}">
      <text>
        <r>
          <rPr>
            <b/>
            <sz val="8"/>
            <color indexed="81"/>
            <rFont val="Tahoma"/>
            <family val="2"/>
          </rPr>
          <t>elena:</t>
        </r>
        <r>
          <rPr>
            <sz val="8"/>
            <color indexed="81"/>
            <rFont val="Tahoma"/>
            <family val="2"/>
          </rPr>
          <t xml:space="preserve">
toyota forklift</t>
        </r>
      </text>
    </comment>
    <comment ref="O27" authorId="0" shapeId="0" xr:uid="{00000000-0006-0000-0400-00002A000000}">
      <text>
        <r>
          <rPr>
            <b/>
            <sz val="8"/>
            <color indexed="81"/>
            <rFont val="Tahoma"/>
            <family val="2"/>
          </rPr>
          <t>elena:</t>
        </r>
        <r>
          <rPr>
            <sz val="8"/>
            <color indexed="81"/>
            <rFont val="Tahoma"/>
            <family val="2"/>
          </rPr>
          <t xml:space="preserve">
211 vert bandsaw</t>
        </r>
      </text>
    </comment>
    <comment ref="P27" authorId="0" shapeId="0" xr:uid="{00000000-0006-0000-0400-00002B000000}">
      <text>
        <r>
          <rPr>
            <b/>
            <sz val="8"/>
            <color indexed="81"/>
            <rFont val="Tahoma"/>
            <family val="2"/>
          </rPr>
          <t>elena:</t>
        </r>
        <r>
          <rPr>
            <sz val="8"/>
            <color indexed="81"/>
            <rFont val="Tahoma"/>
            <family val="2"/>
          </rPr>
          <t xml:space="preserve">
211 vert bandsaw</t>
        </r>
      </text>
    </comment>
    <comment ref="S27" authorId="0" shapeId="0" xr:uid="{00000000-0006-0000-0400-00002C000000}">
      <text>
        <r>
          <rPr>
            <b/>
            <sz val="8"/>
            <color indexed="81"/>
            <rFont val="Tahoma"/>
            <family val="2"/>
          </rPr>
          <t>elena:</t>
        </r>
        <r>
          <rPr>
            <sz val="8"/>
            <color indexed="81"/>
            <rFont val="Tahoma"/>
            <family val="2"/>
          </rPr>
          <t xml:space="preserve">
281 moga lift</t>
        </r>
      </text>
    </comment>
    <comment ref="S29" authorId="0" shapeId="0" xr:uid="{00000000-0006-0000-0400-00002D000000}">
      <text>
        <r>
          <rPr>
            <b/>
            <sz val="8"/>
            <color indexed="81"/>
            <rFont val="Tahoma"/>
            <family val="2"/>
          </rPr>
          <t>elena:</t>
        </r>
        <r>
          <rPr>
            <sz val="8"/>
            <color indexed="81"/>
            <rFont val="Tahoma"/>
            <family val="2"/>
          </rPr>
          <t xml:space="preserve">
282 presetter tool</t>
        </r>
      </text>
    </comment>
    <comment ref="S30" authorId="0" shapeId="0" xr:uid="{00000000-0006-0000-0400-00002E000000}">
      <text>
        <r>
          <rPr>
            <b/>
            <sz val="8"/>
            <color indexed="81"/>
            <rFont val="Tahoma"/>
            <family val="2"/>
          </rPr>
          <t>elena:</t>
        </r>
        <r>
          <rPr>
            <sz val="8"/>
            <color indexed="81"/>
            <rFont val="Tahoma"/>
            <family val="2"/>
          </rPr>
          <t xml:space="preserve">
283 metal disintegrator</t>
        </r>
      </text>
    </comment>
    <comment ref="S31" authorId="0" shapeId="0" xr:uid="{00000000-0006-0000-0400-00002F000000}">
      <text>
        <r>
          <rPr>
            <b/>
            <sz val="8"/>
            <color indexed="81"/>
            <rFont val="Tahoma"/>
            <family val="2"/>
          </rPr>
          <t>elena:</t>
        </r>
        <r>
          <rPr>
            <sz val="8"/>
            <color indexed="81"/>
            <rFont val="Tahoma"/>
            <family val="2"/>
          </rPr>
          <t xml:space="preserve">
284 vert bandsaw</t>
        </r>
      </text>
    </comment>
    <comment ref="S32" authorId="0" shapeId="0" xr:uid="{00000000-0006-0000-0400-000030000000}">
      <text>
        <r>
          <rPr>
            <b/>
            <sz val="8"/>
            <color indexed="81"/>
            <rFont val="Tahoma"/>
            <family val="2"/>
          </rPr>
          <t>elena:</t>
        </r>
        <r>
          <rPr>
            <sz val="8"/>
            <color indexed="81"/>
            <rFont val="Tahoma"/>
            <family val="2"/>
          </rPr>
          <t xml:space="preserve">
715 cabinets bram</t>
        </r>
      </text>
    </comment>
    <comment ref="S33" authorId="0" shapeId="0" xr:uid="{00000000-0006-0000-0400-000031000000}">
      <text>
        <r>
          <rPr>
            <b/>
            <sz val="8"/>
            <color indexed="81"/>
            <rFont val="Tahoma"/>
            <family val="2"/>
          </rPr>
          <t>elena:</t>
        </r>
        <r>
          <rPr>
            <sz val="8"/>
            <color indexed="81"/>
            <rFont val="Tahoma"/>
            <family val="2"/>
          </rPr>
          <t xml:space="preserve">
720 - sweeper tennant</t>
        </r>
      </text>
    </comment>
    <comment ref="T36" authorId="0" shapeId="0" xr:uid="{00000000-0006-0000-0400-000032000000}">
      <text>
        <r>
          <rPr>
            <b/>
            <sz val="8"/>
            <color indexed="81"/>
            <rFont val="Tahoma"/>
            <family val="2"/>
          </rPr>
          <t>elena:</t>
        </r>
        <r>
          <rPr>
            <sz val="8"/>
            <color indexed="81"/>
            <rFont val="Tahoma"/>
            <family val="2"/>
          </rPr>
          <t xml:space="preserve">
no number granit table</t>
        </r>
      </text>
    </comment>
    <comment ref="T37" authorId="0" shapeId="0" xr:uid="{00000000-0006-0000-0400-000033000000}">
      <text>
        <r>
          <rPr>
            <b/>
            <sz val="8"/>
            <color indexed="81"/>
            <rFont val="Tahoma"/>
            <family val="2"/>
          </rPr>
          <t>elena:</t>
        </r>
        <r>
          <rPr>
            <sz val="8"/>
            <color indexed="81"/>
            <rFont val="Tahoma"/>
            <family val="2"/>
          </rPr>
          <t xml:space="preserve">
no number radial drill</t>
        </r>
      </text>
    </comment>
    <comment ref="T38" authorId="0" shapeId="0" xr:uid="{00000000-0006-0000-0400-000034000000}">
      <text>
        <r>
          <rPr>
            <b/>
            <sz val="8"/>
            <color indexed="81"/>
            <rFont val="Tahoma"/>
            <family val="2"/>
          </rPr>
          <t>elena:</t>
        </r>
        <r>
          <rPr>
            <sz val="8"/>
            <color indexed="81"/>
            <rFont val="Tahoma"/>
            <family val="2"/>
          </rPr>
          <t xml:space="preserve">
287 - San Rocco Futura 110 MF</t>
        </r>
      </text>
    </comment>
    <comment ref="Y39" authorId="1" shapeId="0" xr:uid="{00000000-0006-0000-0400-000035000000}">
      <text>
        <r>
          <rPr>
            <b/>
            <sz val="9"/>
            <color indexed="81"/>
            <rFont val="Tahoma"/>
            <family val="2"/>
          </rPr>
          <t>Melissa McDermott:</t>
        </r>
        <r>
          <rPr>
            <sz val="9"/>
            <color indexed="81"/>
            <rFont val="Tahoma"/>
            <family val="2"/>
          </rPr>
          <t xml:space="preserve">
NEW WELD MACHINE</t>
        </r>
      </text>
    </comment>
    <comment ref="Y40" authorId="1" shapeId="0" xr:uid="{00000000-0006-0000-0400-000036000000}">
      <text>
        <r>
          <rPr>
            <b/>
            <sz val="9"/>
            <color indexed="81"/>
            <rFont val="Tahoma"/>
            <family val="2"/>
          </rPr>
          <t>Melissa McDermott:</t>
        </r>
        <r>
          <rPr>
            <sz val="9"/>
            <color indexed="81"/>
            <rFont val="Tahoma"/>
            <family val="2"/>
          </rPr>
          <t xml:space="preserve">
Fabmaster Hydraulic Ironworker
</t>
        </r>
      </text>
    </comment>
    <comment ref="Y41" authorId="1" shapeId="0" xr:uid="{00000000-0006-0000-0400-000037000000}">
      <text>
        <r>
          <rPr>
            <b/>
            <sz val="9"/>
            <color indexed="81"/>
            <rFont val="Tahoma"/>
            <family val="2"/>
          </rPr>
          <t>Melissa McDermott:</t>
        </r>
        <r>
          <rPr>
            <sz val="9"/>
            <color indexed="81"/>
            <rFont val="Tahoma"/>
            <family val="2"/>
          </rPr>
          <t xml:space="preserve">
Induction Coil - KTS Tooling 
</t>
        </r>
      </text>
    </comment>
    <comment ref="Y42" authorId="1" shapeId="0" xr:uid="{00000000-0006-0000-0400-000038000000}">
      <text>
        <r>
          <rPr>
            <b/>
            <sz val="9"/>
            <color indexed="81"/>
            <rFont val="Tahoma"/>
            <family val="2"/>
          </rPr>
          <t>Melissa McDermott:</t>
        </r>
        <r>
          <rPr>
            <sz val="9"/>
            <color indexed="81"/>
            <rFont val="Tahoma"/>
            <family val="2"/>
          </rPr>
          <t xml:space="preserve">
Universal Milling Heads 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smacdonald</author>
  </authors>
  <commentList>
    <comment ref="D14" authorId="0" shapeId="0" xr:uid="{00000000-0006-0000-2400-000001000000}">
      <text>
        <r>
          <rPr>
            <b/>
            <sz val="8"/>
            <color indexed="81"/>
            <rFont val="Tahoma"/>
            <family val="2"/>
          </rPr>
          <t>smacdonald:</t>
        </r>
        <r>
          <rPr>
            <sz val="8"/>
            <color indexed="81"/>
            <rFont val="Tahoma"/>
            <family val="2"/>
          </rPr>
          <t xml:space="preserve">
actual purchase date 1993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smacdonald</author>
  </authors>
  <commentList>
    <comment ref="K14" authorId="0" shapeId="0" xr:uid="{00000000-0006-0000-2E00-000001000000}">
      <text>
        <r>
          <rPr>
            <b/>
            <sz val="8"/>
            <color indexed="81"/>
            <rFont val="Tahoma"/>
            <family val="2"/>
          </rPr>
          <t>smacdonald:</t>
        </r>
        <r>
          <rPr>
            <sz val="8"/>
            <color indexed="81"/>
            <rFont val="Tahoma"/>
            <family val="2"/>
          </rPr>
          <t xml:space="preserve">
TOTAL 204285.97 LESS SALE OF 1 AT 93831.95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Melissa McDermott</author>
  </authors>
  <commentList>
    <comment ref="V14" authorId="0" shapeId="0" xr:uid="{00000000-0006-0000-5000-000001000000}">
      <text>
        <r>
          <rPr>
            <b/>
            <sz val="9"/>
            <color indexed="81"/>
            <rFont val="Tahoma"/>
            <family val="2"/>
          </rPr>
          <t>Melissa McDermott:</t>
        </r>
        <r>
          <rPr>
            <sz val="9"/>
            <color indexed="81"/>
            <rFont val="Tahoma"/>
            <family val="2"/>
          </rPr>
          <t xml:space="preserve">
??? CHECK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smacdonald</author>
  </authors>
  <commentList>
    <comment ref="R14" authorId="0" shapeId="0" xr:uid="{00000000-0006-0000-6A00-000001000000}">
      <text>
        <r>
          <rPr>
            <b/>
            <sz val="8"/>
            <color indexed="81"/>
            <rFont val="Tahoma"/>
            <family val="2"/>
          </rPr>
          <t>smacdonald:</t>
        </r>
        <r>
          <rPr>
            <sz val="8"/>
            <color indexed="81"/>
            <rFont val="Tahoma"/>
            <family val="2"/>
          </rPr>
          <t xml:space="preserve">
Dec 31/07 - 964737.56
y/e 2008 - 456.13
Total - 965193.69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smacdonald</author>
    <author>Melissa McDermott</author>
  </authors>
  <commentList>
    <comment ref="R14" authorId="0" shapeId="0" xr:uid="{00000000-0006-0000-6B00-000001000000}">
      <text>
        <r>
          <rPr>
            <b/>
            <sz val="8"/>
            <color indexed="81"/>
            <rFont val="Tahoma"/>
            <family val="2"/>
          </rPr>
          <t>smacdonald:</t>
        </r>
        <r>
          <rPr>
            <sz val="8"/>
            <color indexed="81"/>
            <rFont val="Tahoma"/>
            <family val="2"/>
          </rPr>
          <t xml:space="preserve">
Dec 31/07 - 29139.52
y/e 2008 - 906094.00
Total - 935233.52</t>
        </r>
      </text>
    </comment>
    <comment ref="S14" authorId="1" shapeId="0" xr:uid="{00000000-0006-0000-6B00-000002000000}">
      <text>
        <r>
          <rPr>
            <b/>
            <sz val="9"/>
            <color indexed="81"/>
            <rFont val="Tahoma"/>
            <family val="2"/>
          </rPr>
          <t>Melissa McDermott:</t>
        </r>
        <r>
          <rPr>
            <sz val="9"/>
            <color indexed="81"/>
            <rFont val="Tahoma"/>
            <family val="2"/>
          </rPr>
          <t xml:space="preserve">
ADDITIONS OF $10K SPREAD AMOUNG 703/72
4/726
</t>
        </r>
      </text>
    </comment>
    <comment ref="U14" authorId="1" shapeId="0" xr:uid="{00000000-0006-0000-6B00-000003000000}">
      <text>
        <r>
          <rPr>
            <b/>
            <sz val="9"/>
            <color indexed="81"/>
            <rFont val="Tahoma"/>
            <family val="2"/>
          </rPr>
          <t>Melissa McDermott:</t>
        </r>
        <r>
          <rPr>
            <sz val="9"/>
            <color indexed="81"/>
            <rFont val="Tahoma"/>
            <family val="2"/>
          </rPr>
          <t xml:space="preserve">
ADDITIONS OF $10K SPREAD AMOUNG 703/72
4/726
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smacdonald</author>
  </authors>
  <commentList>
    <comment ref="R14" authorId="0" shapeId="0" xr:uid="{00000000-0006-0000-7000-000001000000}">
      <text>
        <r>
          <rPr>
            <b/>
            <sz val="8"/>
            <color indexed="81"/>
            <rFont val="Tahoma"/>
            <family val="2"/>
          </rPr>
          <t>smacdonald:</t>
        </r>
        <r>
          <rPr>
            <sz val="8"/>
            <color indexed="81"/>
            <rFont val="Tahoma"/>
            <family val="2"/>
          </rPr>
          <t xml:space="preserve">
Dec 31/07 - 50284.09
y/e 2008 - 2294978.03
Total - 2345262.12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Melissa McDermott</author>
  </authors>
  <commentList>
    <comment ref="U14" authorId="0" shapeId="0" xr:uid="{00000000-0006-0000-7D00-000001000000}">
      <text>
        <r>
          <rPr>
            <b/>
            <sz val="9"/>
            <color indexed="81"/>
            <rFont val="Tahoma"/>
            <family val="2"/>
          </rPr>
          <t>Melissa McDermott:</t>
        </r>
        <r>
          <rPr>
            <sz val="9"/>
            <color indexed="81"/>
            <rFont val="Tahoma"/>
            <family val="2"/>
          </rPr>
          <t xml:space="preserve">
=17117.25+7043.4 INPUTTED MELISSA DELETED AS NO ADDITIONS SHOWS ON FA SCHEDULE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Melissa McDermott</author>
  </authors>
  <commentList>
    <comment ref="U14" authorId="0" shapeId="0" xr:uid="{00000000-0006-0000-7E00-000001000000}">
      <text>
        <r>
          <rPr>
            <b/>
            <sz val="9"/>
            <color indexed="81"/>
            <rFont val="Tahoma"/>
            <family val="2"/>
          </rPr>
          <t>Melissa McDermott:</t>
        </r>
        <r>
          <rPr>
            <sz val="9"/>
            <color indexed="81"/>
            <rFont val="Tahoma"/>
            <family val="2"/>
          </rPr>
          <t xml:space="preserve">
=17117.25+7043.4 INPUTTED MELISSA DELETED AS NO ADDITIONS SHOWS ON FA SCHEDULE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Melissa McDermott</author>
  </authors>
  <commentList>
    <comment ref="U14" authorId="0" shapeId="0" xr:uid="{00000000-0006-0000-8300-000001000000}">
      <text>
        <r>
          <rPr>
            <b/>
            <sz val="9"/>
            <color indexed="81"/>
            <rFont val="Tahoma"/>
            <family val="2"/>
          </rPr>
          <t>Melissa McDermott:</t>
        </r>
        <r>
          <rPr>
            <sz val="9"/>
            <color indexed="81"/>
            <rFont val="Tahoma"/>
            <family val="2"/>
          </rPr>
          <t xml:space="preserve">
=17117.25+7043.4 INPUTTED MELISSA DELETED AS NO ADDITIONS SHOWS ON FA SCHEDULE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Melissa McDermott</author>
  </authors>
  <commentList>
    <comment ref="V14" authorId="0" shapeId="0" xr:uid="{00000000-0006-0000-8500-000001000000}">
      <text>
        <r>
          <rPr>
            <b/>
            <sz val="9"/>
            <color indexed="81"/>
            <rFont val="Tahoma"/>
            <family val="2"/>
          </rPr>
          <t>Melissa McDermott:</t>
        </r>
        <r>
          <rPr>
            <sz val="9"/>
            <color indexed="81"/>
            <rFont val="Tahoma"/>
            <family val="2"/>
          </rPr>
          <t xml:space="preserve">
852663 was here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Melissa McDermott</author>
  </authors>
  <commentList>
    <comment ref="X14" authorId="0" shapeId="0" xr:uid="{00000000-0006-0000-8B00-000001000000}">
      <text>
        <r>
          <rPr>
            <b/>
            <sz val="9"/>
            <color indexed="81"/>
            <rFont val="Tahoma"/>
            <family val="2"/>
          </rPr>
          <t>Melissa McDermott:</t>
        </r>
        <r>
          <rPr>
            <sz val="9"/>
            <color indexed="81"/>
            <rFont val="Tahoma"/>
            <family val="2"/>
          </rPr>
          <t xml:space="preserve">
NOT FULLY PAID FOR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Melissa McDermott</author>
  </authors>
  <commentList>
    <comment ref="W14" authorId="0" shapeId="0" xr:uid="{00000000-0006-0000-8C00-000001000000}">
      <text>
        <r>
          <rPr>
            <b/>
            <sz val="9"/>
            <color indexed="81"/>
            <rFont val="Tahoma"/>
            <family val="2"/>
          </rPr>
          <t>Melissa McDermott:</t>
        </r>
        <r>
          <rPr>
            <sz val="9"/>
            <color indexed="81"/>
            <rFont val="Tahoma"/>
            <family val="2"/>
          </rPr>
          <t xml:space="preserve">
6285/2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Raymond Marandure</author>
  </authors>
  <commentList>
    <comment ref="A6" authorId="0" shapeId="0" xr:uid="{65A86881-E10F-48F4-851F-E186BBB43F9F}">
      <text>
        <r>
          <rPr>
            <b/>
            <sz val="9"/>
            <color indexed="81"/>
            <rFont val="Tahoma"/>
            <family val="2"/>
          </rPr>
          <t>Raymond Marandure:</t>
        </r>
        <r>
          <rPr>
            <sz val="9"/>
            <color indexed="81"/>
            <rFont val="Tahoma"/>
            <family val="2"/>
          </rPr>
          <t xml:space="preserve">
To be assigned later.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Dhiraj</author>
  </authors>
  <commentList>
    <comment ref="R7" authorId="0" shapeId="0" xr:uid="{15686986-42B6-4A8B-8D88-527B6A15CCD6}">
      <text>
        <r>
          <rPr>
            <sz val="9"/>
            <color indexed="81"/>
            <rFont val="Tahoma"/>
            <family val="2"/>
          </rPr>
          <t xml:space="preserve">Need to confirm the price paid for this equipment. 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Henry Christie</author>
  </authors>
  <commentList>
    <comment ref="A7" authorId="0" shapeId="0" xr:uid="{ED27194B-ACB8-4DC9-AFB7-59C48592A4DA}">
      <text>
        <r>
          <rPr>
            <b/>
            <sz val="9"/>
            <color indexed="81"/>
            <rFont val="Tahoma"/>
            <family val="2"/>
          </rPr>
          <t>Henry Christie:</t>
        </r>
        <r>
          <rPr>
            <sz val="9"/>
            <color indexed="81"/>
            <rFont val="Tahoma"/>
            <family val="2"/>
          </rPr>
          <t xml:space="preserve">
PO # 673456 order date 09/28/2024
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Henry Christie</author>
  </authors>
  <commentList>
    <comment ref="A7" authorId="0" shapeId="0" xr:uid="{CF519D99-C373-4F0C-98F6-6E75781514E1}">
      <text>
        <r>
          <rPr>
            <b/>
            <sz val="9"/>
            <color indexed="81"/>
            <rFont val="Tahoma"/>
            <family val="2"/>
          </rPr>
          <t>Henry Christie:</t>
        </r>
        <r>
          <rPr>
            <sz val="9"/>
            <color indexed="81"/>
            <rFont val="Tahoma"/>
            <family val="2"/>
          </rPr>
          <t xml:space="preserve">
PO # 671969 order date 09/28/2024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Henry Christie</author>
  </authors>
  <commentList>
    <comment ref="A7" authorId="0" shapeId="0" xr:uid="{4838CFE3-DFB4-4811-A0F2-9458FD5824AC}">
      <text>
        <r>
          <rPr>
            <b/>
            <sz val="9"/>
            <color indexed="81"/>
            <rFont val="Tahoma"/>
            <family val="2"/>
          </rPr>
          <t>Henry Christie:</t>
        </r>
        <r>
          <rPr>
            <sz val="9"/>
            <color indexed="81"/>
            <rFont val="Tahoma"/>
            <family val="2"/>
          </rPr>
          <t xml:space="preserve">
PO # 675655 Order date: 11/12/2024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Paul Marcotte</author>
    <author>smacdonald</author>
    <author>elena</author>
  </authors>
  <commentList>
    <comment ref="H8" authorId="0" shapeId="0" xr:uid="{00000000-0006-0000-D900-000001000000}">
      <text>
        <r>
          <rPr>
            <b/>
            <sz val="9"/>
            <color indexed="81"/>
            <rFont val="Tahoma"/>
            <family val="2"/>
          </rPr>
          <t>Paul Marcotte:</t>
        </r>
        <r>
          <rPr>
            <sz val="9"/>
            <color indexed="81"/>
            <rFont val="Tahoma"/>
            <family val="2"/>
          </rPr>
          <t xml:space="preserve">
FISCAL YEAR
</t>
        </r>
      </text>
    </comment>
    <comment ref="B37" authorId="1" shapeId="0" xr:uid="{00000000-0006-0000-D900-000002000000}">
      <text>
        <r>
          <rPr>
            <b/>
            <sz val="8"/>
            <color indexed="81"/>
            <rFont val="Tahoma"/>
            <family val="2"/>
          </rPr>
          <t>smacdonald:</t>
        </r>
        <r>
          <rPr>
            <sz val="8"/>
            <color indexed="81"/>
            <rFont val="Tahoma"/>
            <family val="2"/>
          </rPr>
          <t xml:space="preserve">
asset #'s 175, 176, 178 &amp; 207 all on one line on summary page.</t>
        </r>
      </text>
    </comment>
    <comment ref="B45" authorId="1" shapeId="0" xr:uid="{00000000-0006-0000-D900-000003000000}">
      <text>
        <r>
          <rPr>
            <b/>
            <sz val="8"/>
            <color indexed="81"/>
            <rFont val="Tahoma"/>
            <family val="2"/>
          </rPr>
          <t>smacdonald:</t>
        </r>
        <r>
          <rPr>
            <sz val="8"/>
            <color indexed="81"/>
            <rFont val="Tahoma"/>
            <family val="2"/>
          </rPr>
          <t xml:space="preserve">
asset #'s 175, 176, 178 &amp; 207 all on one line on summary page.</t>
        </r>
      </text>
    </comment>
    <comment ref="B52" authorId="2" shapeId="0" xr:uid="{00000000-0006-0000-D900-000004000000}">
      <text>
        <r>
          <rPr>
            <b/>
            <sz val="8"/>
            <color indexed="81"/>
            <rFont val="Tahoma"/>
            <family val="2"/>
          </rPr>
          <t>elena:</t>
        </r>
        <r>
          <rPr>
            <sz val="8"/>
            <color indexed="81"/>
            <rFont val="Tahoma"/>
            <family val="2"/>
          </rPr>
          <t xml:space="preserve">
has note 'sold'</t>
        </r>
      </text>
    </comment>
    <comment ref="B53" authorId="2" shapeId="0" xr:uid="{00000000-0006-0000-D900-000005000000}">
      <text>
        <r>
          <rPr>
            <b/>
            <sz val="8"/>
            <color indexed="81"/>
            <rFont val="Tahoma"/>
            <family val="2"/>
          </rPr>
          <t>elena:</t>
        </r>
        <r>
          <rPr>
            <sz val="8"/>
            <color indexed="81"/>
            <rFont val="Tahoma"/>
            <family val="2"/>
          </rPr>
          <t xml:space="preserve">
has note 'sold'</t>
        </r>
      </text>
    </comment>
    <comment ref="I64" authorId="1" shapeId="0" xr:uid="{00000000-0006-0000-D900-000006000000}">
      <text>
        <r>
          <rPr>
            <b/>
            <sz val="8"/>
            <color indexed="81"/>
            <rFont val="Tahoma"/>
            <family val="2"/>
          </rPr>
          <t>smacdonald:</t>
        </r>
        <r>
          <rPr>
            <sz val="8"/>
            <color indexed="81"/>
            <rFont val="Tahoma"/>
            <family val="2"/>
          </rPr>
          <t xml:space="preserve">
Y/E 2009 8980.00</t>
        </r>
      </text>
    </comment>
    <comment ref="I90" authorId="1" shapeId="0" xr:uid="{00000000-0006-0000-D900-000007000000}">
      <text>
        <r>
          <rPr>
            <b/>
            <sz val="8"/>
            <color indexed="81"/>
            <rFont val="Tahoma"/>
            <family val="2"/>
          </rPr>
          <t>smacdonald:</t>
        </r>
        <r>
          <rPr>
            <sz val="8"/>
            <color indexed="81"/>
            <rFont val="Tahoma"/>
            <family val="2"/>
          </rPr>
          <t xml:space="preserve">
Y/E 2008 - 353.29
Y/E 2009 - 2339.18</t>
        </r>
      </text>
    </comment>
    <comment ref="I91" authorId="1" shapeId="0" xr:uid="{00000000-0006-0000-D900-000008000000}">
      <text>
        <r>
          <rPr>
            <b/>
            <sz val="8"/>
            <color indexed="81"/>
            <rFont val="Tahoma"/>
            <family val="2"/>
          </rPr>
          <t>smacdonald:</t>
        </r>
        <r>
          <rPr>
            <sz val="8"/>
            <color indexed="81"/>
            <rFont val="Tahoma"/>
            <family val="2"/>
          </rPr>
          <t xml:space="preserve">
TOTAL 204285.97 LESS SALE OF 1 AT 93831.95</t>
        </r>
      </text>
    </comment>
    <comment ref="I107" authorId="1" shapeId="0" xr:uid="{00000000-0006-0000-D900-000009000000}">
      <text>
        <r>
          <rPr>
            <b/>
            <sz val="8"/>
            <color indexed="81"/>
            <rFont val="Tahoma"/>
            <family val="2"/>
          </rPr>
          <t>smacdonald:</t>
        </r>
        <r>
          <rPr>
            <sz val="8"/>
            <color indexed="81"/>
            <rFont val="Tahoma"/>
            <family val="2"/>
          </rPr>
          <t xml:space="preserve">
Y/E 2008 451114.72</t>
        </r>
      </text>
    </comment>
    <comment ref="I123" authorId="0" shapeId="0" xr:uid="{00000000-0006-0000-D900-00000A000000}">
      <text>
        <r>
          <rPr>
            <b/>
            <sz val="9"/>
            <color indexed="81"/>
            <rFont val="Tahoma"/>
            <family val="2"/>
          </rPr>
          <t>Paul Marcotte:</t>
        </r>
        <r>
          <rPr>
            <sz val="9"/>
            <color indexed="81"/>
            <rFont val="Tahoma"/>
            <family val="2"/>
          </rPr>
          <t xml:space="preserve">
USD - TO ARRIVE DEC 2012
</t>
        </r>
      </text>
    </comment>
    <comment ref="I146" authorId="0" shapeId="0" xr:uid="{00000000-0006-0000-D900-00000B000000}">
      <text>
        <r>
          <rPr>
            <b/>
            <sz val="9"/>
            <color indexed="81"/>
            <rFont val="Tahoma"/>
            <family val="2"/>
          </rPr>
          <t>Paul Marcotte:</t>
        </r>
        <r>
          <rPr>
            <sz val="9"/>
            <color indexed="81"/>
            <rFont val="Tahoma"/>
            <family val="2"/>
          </rPr>
          <t xml:space="preserve">
ADD F 2011 ADDITIONS 32,
765.66
</t>
        </r>
      </text>
    </comment>
    <comment ref="I163" authorId="0" shapeId="0" xr:uid="{00000000-0006-0000-D900-00000C000000}">
      <text>
        <r>
          <rPr>
            <b/>
            <sz val="9"/>
            <color indexed="81"/>
            <rFont val="Tahoma"/>
            <family val="2"/>
          </rPr>
          <t>Paul Marcotte:</t>
        </r>
        <r>
          <rPr>
            <sz val="9"/>
            <color indexed="81"/>
            <rFont val="Tahoma"/>
            <family val="2"/>
          </rPr>
          <t xml:space="preserve">
ADD'L COSTS F 11 12,006.46
</t>
        </r>
      </text>
    </comment>
    <comment ref="I178" authorId="1" shapeId="0" xr:uid="{00000000-0006-0000-D900-00000D000000}">
      <text>
        <r>
          <rPr>
            <b/>
            <sz val="8"/>
            <color indexed="81"/>
            <rFont val="Tahoma"/>
            <family val="2"/>
          </rPr>
          <t>smacdonald:</t>
        </r>
        <r>
          <rPr>
            <sz val="8"/>
            <color indexed="81"/>
            <rFont val="Tahoma"/>
            <family val="2"/>
          </rPr>
          <t xml:space="preserve">
Y/E 2008 16516.93
Y/E 2009 50190.18</t>
        </r>
      </text>
    </comment>
    <comment ref="B183" authorId="2" shapeId="0" xr:uid="{00000000-0006-0000-D900-00000E000000}">
      <text>
        <r>
          <rPr>
            <b/>
            <sz val="8"/>
            <color indexed="81"/>
            <rFont val="Tahoma"/>
            <family val="2"/>
          </rPr>
          <t>elena:</t>
        </r>
        <r>
          <rPr>
            <sz val="8"/>
            <color indexed="81"/>
            <rFont val="Tahoma"/>
            <family val="2"/>
          </rPr>
          <t xml:space="preserve">
Price is totally different than in the file.</t>
        </r>
      </text>
    </comment>
    <comment ref="I191" authorId="1" shapeId="0" xr:uid="{00000000-0006-0000-D900-00000F000000}">
      <text>
        <r>
          <rPr>
            <b/>
            <sz val="8"/>
            <color indexed="81"/>
            <rFont val="Tahoma"/>
            <family val="2"/>
          </rPr>
          <t>smacdonald:</t>
        </r>
        <r>
          <rPr>
            <sz val="8"/>
            <color indexed="81"/>
            <rFont val="Tahoma"/>
            <family val="2"/>
          </rPr>
          <t xml:space="preserve">
Y/E 2008 40000.00
Y/E 2009 93277.23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Paul Marcotte</author>
    <author>Preferred Customer</author>
    <author>smacdonald</author>
    <author>elena</author>
  </authors>
  <commentList>
    <comment ref="H8" authorId="0" shapeId="0" xr:uid="{00000000-0006-0000-DC00-000001000000}">
      <text>
        <r>
          <rPr>
            <b/>
            <sz val="9"/>
            <color indexed="81"/>
            <rFont val="Tahoma"/>
            <family val="2"/>
          </rPr>
          <t>Paul Marcotte:</t>
        </r>
        <r>
          <rPr>
            <sz val="9"/>
            <color indexed="81"/>
            <rFont val="Tahoma"/>
            <family val="2"/>
          </rPr>
          <t xml:space="preserve">
FISCAL YEAR
</t>
        </r>
      </text>
    </comment>
    <comment ref="I10" authorId="1" shapeId="0" xr:uid="{00000000-0006-0000-DC00-000002000000}">
      <text>
        <r>
          <rPr>
            <b/>
            <sz val="8"/>
            <color indexed="81"/>
            <rFont val="Tahoma"/>
            <family val="2"/>
          </rPr>
          <t>Preferred Customer:</t>
        </r>
        <r>
          <rPr>
            <sz val="8"/>
            <color indexed="81"/>
            <rFont val="Tahoma"/>
            <family val="2"/>
          </rPr>
          <t xml:space="preserve">
2011 amount $186,009.78</t>
        </r>
      </text>
    </comment>
    <comment ref="I31" authorId="2" shapeId="0" xr:uid="{00000000-0006-0000-DC00-000003000000}">
      <text>
        <r>
          <rPr>
            <b/>
            <sz val="8"/>
            <color indexed="81"/>
            <rFont val="Tahoma"/>
            <family val="2"/>
          </rPr>
          <t>smacdonald:</t>
        </r>
        <r>
          <rPr>
            <sz val="8"/>
            <color indexed="81"/>
            <rFont val="Tahoma"/>
            <family val="2"/>
          </rPr>
          <t xml:space="preserve">
Y/E 2008 16516.93
Y/E 2009 50190.18</t>
        </r>
      </text>
    </comment>
    <comment ref="I42" authorId="2" shapeId="0" xr:uid="{00000000-0006-0000-DC00-000004000000}">
      <text>
        <r>
          <rPr>
            <b/>
            <sz val="8"/>
            <color indexed="81"/>
            <rFont val="Tahoma"/>
            <family val="2"/>
          </rPr>
          <t>smacdonald:</t>
        </r>
        <r>
          <rPr>
            <sz val="8"/>
            <color indexed="81"/>
            <rFont val="Tahoma"/>
            <family val="2"/>
          </rPr>
          <t xml:space="preserve">
Y/E 2008 40000.00
Y/E 2009 93277.23</t>
        </r>
      </text>
    </comment>
    <comment ref="I63" authorId="0" shapeId="0" xr:uid="{00000000-0006-0000-DC00-000005000000}">
      <text>
        <r>
          <rPr>
            <b/>
            <sz val="9"/>
            <color indexed="81"/>
            <rFont val="Tahoma"/>
            <family val="2"/>
          </rPr>
          <t>Paul Marcotte:</t>
        </r>
        <r>
          <rPr>
            <sz val="9"/>
            <color indexed="81"/>
            <rFont val="Tahoma"/>
            <family val="2"/>
          </rPr>
          <t xml:space="preserve">
ADD F 2011 ADDITIONS 32,
765.66
</t>
        </r>
      </text>
    </comment>
    <comment ref="I76" authorId="0" shapeId="0" xr:uid="{00000000-0006-0000-DC00-000006000000}">
      <text>
        <r>
          <rPr>
            <b/>
            <sz val="9"/>
            <color indexed="81"/>
            <rFont val="Tahoma"/>
            <family val="2"/>
          </rPr>
          <t>Paul Marcotte:</t>
        </r>
        <r>
          <rPr>
            <sz val="9"/>
            <color indexed="81"/>
            <rFont val="Tahoma"/>
            <family val="2"/>
          </rPr>
          <t xml:space="preserve">
ADD'L COSTS F 11 12,006.46
</t>
        </r>
      </text>
    </comment>
    <comment ref="F92" authorId="0" shapeId="0" xr:uid="{00000000-0006-0000-DC00-000007000000}">
      <text>
        <r>
          <rPr>
            <b/>
            <sz val="9"/>
            <color indexed="81"/>
            <rFont val="Tahoma"/>
            <family val="2"/>
          </rPr>
          <t>Paul Marcotte:</t>
        </r>
        <r>
          <rPr>
            <sz val="9"/>
            <color indexed="81"/>
            <rFont val="Tahoma"/>
            <family val="2"/>
          </rPr>
          <t xml:space="preserve">
currently as of oct 12 in 1601 burlington</t>
        </r>
      </text>
    </comment>
    <comment ref="G92" authorId="0" shapeId="0" xr:uid="{00000000-0006-0000-DC00-000008000000}">
      <text>
        <r>
          <rPr>
            <b/>
            <sz val="9"/>
            <color indexed="81"/>
            <rFont val="Tahoma"/>
            <family val="2"/>
          </rPr>
          <t>Paul Marcotte:</t>
        </r>
        <r>
          <rPr>
            <sz val="9"/>
            <color indexed="81"/>
            <rFont val="Tahoma"/>
            <family val="2"/>
          </rPr>
          <t xml:space="preserve">
DESTINATION 1490 C BAY</t>
        </r>
      </text>
    </comment>
    <comment ref="I92" authorId="0" shapeId="0" xr:uid="{00000000-0006-0000-DC00-000009000000}">
      <text>
        <r>
          <rPr>
            <b/>
            <sz val="9"/>
            <color indexed="81"/>
            <rFont val="Tahoma"/>
            <family val="2"/>
          </rPr>
          <t>Paul Marcotte:</t>
        </r>
        <r>
          <rPr>
            <sz val="9"/>
            <color indexed="81"/>
            <rFont val="Tahoma"/>
            <family val="2"/>
          </rPr>
          <t xml:space="preserve">
USD - TO ARRIVE DEC 2012
</t>
        </r>
      </text>
    </comment>
    <comment ref="C111" authorId="0" shapeId="0" xr:uid="{00000000-0006-0000-DC00-00000A000000}">
      <text>
        <r>
          <rPr>
            <b/>
            <sz val="9"/>
            <color indexed="81"/>
            <rFont val="Tahoma"/>
            <family val="2"/>
          </rPr>
          <t>Paul Marcotte:</t>
        </r>
        <r>
          <rPr>
            <sz val="9"/>
            <color indexed="81"/>
            <rFont val="Tahoma"/>
            <family val="2"/>
          </rPr>
          <t xml:space="preserve">
pending sale to compumachine</t>
        </r>
      </text>
    </comment>
    <comment ref="D111" authorId="0" shapeId="0" xr:uid="{00000000-0006-0000-DC00-00000B000000}">
      <text>
        <r>
          <rPr>
            <b/>
            <sz val="9"/>
            <color indexed="81"/>
            <rFont val="Tahoma"/>
            <family val="2"/>
          </rPr>
          <t>Paul Marcotte:</t>
        </r>
        <r>
          <rPr>
            <sz val="9"/>
            <color indexed="81"/>
            <rFont val="Tahoma"/>
            <family val="2"/>
          </rPr>
          <t xml:space="preserve">
CHECKED TO INV OK
</t>
        </r>
      </text>
    </comment>
    <comment ref="D112" authorId="0" shapeId="0" xr:uid="{00000000-0006-0000-DC00-00000C000000}">
      <text>
        <r>
          <rPr>
            <b/>
            <sz val="9"/>
            <color indexed="81"/>
            <rFont val="Tahoma"/>
            <family val="2"/>
          </rPr>
          <t>Paul Marcotte:</t>
        </r>
        <r>
          <rPr>
            <sz val="9"/>
            <color indexed="81"/>
            <rFont val="Tahoma"/>
            <family val="2"/>
          </rPr>
          <t xml:space="preserve">
CHECKED TO INV OK
</t>
        </r>
      </text>
    </comment>
    <comment ref="D113" authorId="0" shapeId="0" xr:uid="{00000000-0006-0000-DC00-00000D000000}">
      <text>
        <r>
          <rPr>
            <b/>
            <sz val="9"/>
            <color indexed="81"/>
            <rFont val="Tahoma"/>
            <family val="2"/>
          </rPr>
          <t>Paul Marcotte:</t>
        </r>
        <r>
          <rPr>
            <sz val="9"/>
            <color indexed="81"/>
            <rFont val="Tahoma"/>
            <family val="2"/>
          </rPr>
          <t xml:space="preserve">
OK SERIAL CHECKEDC TO INV</t>
        </r>
      </text>
    </comment>
    <comment ref="B122" authorId="2" shapeId="0" xr:uid="{00000000-0006-0000-DC00-00000E000000}">
      <text>
        <r>
          <rPr>
            <b/>
            <sz val="8"/>
            <color indexed="81"/>
            <rFont val="Tahoma"/>
            <family val="2"/>
          </rPr>
          <t>smacdonald:</t>
        </r>
        <r>
          <rPr>
            <sz val="8"/>
            <color indexed="81"/>
            <rFont val="Tahoma"/>
            <family val="2"/>
          </rPr>
          <t xml:space="preserve">
asset #'s 175, 176, 178 &amp; 207 all on one line on summary page.</t>
        </r>
      </text>
    </comment>
    <comment ref="B130" authorId="2" shapeId="0" xr:uid="{00000000-0006-0000-DC00-00000F000000}">
      <text>
        <r>
          <rPr>
            <b/>
            <sz val="8"/>
            <color indexed="81"/>
            <rFont val="Tahoma"/>
            <family val="2"/>
          </rPr>
          <t>smacdonald:</t>
        </r>
        <r>
          <rPr>
            <sz val="8"/>
            <color indexed="81"/>
            <rFont val="Tahoma"/>
            <family val="2"/>
          </rPr>
          <t xml:space="preserve">
asset #'s 175, 176, 178 &amp; 207 all on one line on summary page.</t>
        </r>
      </text>
    </comment>
    <comment ref="I142" authorId="2" shapeId="0" xr:uid="{00000000-0006-0000-DC00-000010000000}">
      <text>
        <r>
          <rPr>
            <b/>
            <sz val="8"/>
            <color indexed="81"/>
            <rFont val="Tahoma"/>
            <family val="2"/>
          </rPr>
          <t>smacdonald:</t>
        </r>
        <r>
          <rPr>
            <sz val="8"/>
            <color indexed="81"/>
            <rFont val="Tahoma"/>
            <family val="2"/>
          </rPr>
          <t xml:space="preserve">
Y/E 2009 8980.00</t>
        </r>
      </text>
    </comment>
    <comment ref="I161" authorId="2" shapeId="0" xr:uid="{00000000-0006-0000-DC00-000011000000}">
      <text>
        <r>
          <rPr>
            <b/>
            <sz val="8"/>
            <color indexed="81"/>
            <rFont val="Tahoma"/>
            <family val="2"/>
          </rPr>
          <t>smacdonald:</t>
        </r>
        <r>
          <rPr>
            <sz val="8"/>
            <color indexed="81"/>
            <rFont val="Tahoma"/>
            <family val="2"/>
          </rPr>
          <t xml:space="preserve">
Y/E 2008 - 353.29
Y/E 2009 - 2339.18</t>
        </r>
      </text>
    </comment>
    <comment ref="I162" authorId="2" shapeId="0" xr:uid="{00000000-0006-0000-DC00-000012000000}">
      <text>
        <r>
          <rPr>
            <b/>
            <sz val="8"/>
            <color indexed="81"/>
            <rFont val="Tahoma"/>
            <family val="2"/>
          </rPr>
          <t>smacdonald:</t>
        </r>
        <r>
          <rPr>
            <sz val="8"/>
            <color indexed="81"/>
            <rFont val="Tahoma"/>
            <family val="2"/>
          </rPr>
          <t xml:space="preserve">
TOTAL 204285.97 LESS SALE OF 1 AT 93831.95</t>
        </r>
      </text>
    </comment>
    <comment ref="I176" authorId="2" shapeId="0" xr:uid="{00000000-0006-0000-DC00-000013000000}">
      <text>
        <r>
          <rPr>
            <b/>
            <sz val="8"/>
            <color indexed="81"/>
            <rFont val="Tahoma"/>
            <family val="2"/>
          </rPr>
          <t>smacdonald:</t>
        </r>
        <r>
          <rPr>
            <sz val="8"/>
            <color indexed="81"/>
            <rFont val="Tahoma"/>
            <family val="2"/>
          </rPr>
          <t xml:space="preserve">
Y/E 2008 451114.72</t>
        </r>
      </text>
    </comment>
    <comment ref="B200" authorId="3" shapeId="0" xr:uid="{00000000-0006-0000-DC00-000014000000}">
      <text>
        <r>
          <rPr>
            <b/>
            <sz val="8"/>
            <color indexed="81"/>
            <rFont val="Tahoma"/>
            <family val="2"/>
          </rPr>
          <t>elena:</t>
        </r>
        <r>
          <rPr>
            <sz val="8"/>
            <color indexed="81"/>
            <rFont val="Tahoma"/>
            <family val="2"/>
          </rPr>
          <t xml:space="preserve">
Price is totally different than in the file.</t>
        </r>
      </text>
    </comment>
    <comment ref="B241" authorId="3" shapeId="0" xr:uid="{00000000-0006-0000-DC00-000015000000}">
      <text>
        <r>
          <rPr>
            <b/>
            <sz val="8"/>
            <color indexed="81"/>
            <rFont val="Tahoma"/>
            <family val="2"/>
          </rPr>
          <t>elena:</t>
        </r>
        <r>
          <rPr>
            <sz val="8"/>
            <color indexed="81"/>
            <rFont val="Tahoma"/>
            <family val="2"/>
          </rPr>
          <t xml:space="preserve">
has note 'sold'</t>
        </r>
      </text>
    </comment>
    <comment ref="B242" authorId="3" shapeId="0" xr:uid="{00000000-0006-0000-DC00-000016000000}">
      <text>
        <r>
          <rPr>
            <b/>
            <sz val="8"/>
            <color indexed="81"/>
            <rFont val="Tahoma"/>
            <family val="2"/>
          </rPr>
          <t>elena:</t>
        </r>
        <r>
          <rPr>
            <sz val="8"/>
            <color indexed="81"/>
            <rFont val="Tahoma"/>
            <family val="2"/>
          </rPr>
          <t xml:space="preserve">
has note 'sold'</t>
        </r>
      </text>
    </comment>
  </commentList>
</comments>
</file>

<file path=xl/sharedStrings.xml><?xml version="1.0" encoding="utf-8"?>
<sst xmlns="http://schemas.openxmlformats.org/spreadsheetml/2006/main" count="11382" uniqueCount="1502">
  <si>
    <t>A.B.S. MACHINING LTD</t>
  </si>
  <si>
    <t xml:space="preserve">FIXED ASSET SUMMARY </t>
  </si>
  <si>
    <t>Costs</t>
  </si>
  <si>
    <t>Total</t>
  </si>
  <si>
    <t xml:space="preserve">Total </t>
  </si>
  <si>
    <t>Purchased Year Ending</t>
  </si>
  <si>
    <t>Depreciation</t>
  </si>
  <si>
    <t>Value</t>
  </si>
  <si>
    <t>Book</t>
  </si>
  <si>
    <t>Description</t>
  </si>
  <si>
    <t>ABS EQUIPMENT LEASING INC.</t>
  </si>
  <si>
    <t>#</t>
  </si>
  <si>
    <t>Serial #</t>
  </si>
  <si>
    <t>Model</t>
  </si>
  <si>
    <t xml:space="preserve">Select Equipment List </t>
  </si>
  <si>
    <t>ACCOUNT # 1505</t>
  </si>
  <si>
    <t>DESCRIPTION</t>
  </si>
  <si>
    <t>Y/E 1990</t>
  </si>
  <si>
    <t>Y/E 1991</t>
  </si>
  <si>
    <t>Y/E 1992</t>
  </si>
  <si>
    <t>Y/E 1993</t>
  </si>
  <si>
    <t>Y/E 1994</t>
  </si>
  <si>
    <t>Y/E 1995</t>
  </si>
  <si>
    <t>Y/E 1996</t>
  </si>
  <si>
    <t>Y/E 1997</t>
  </si>
  <si>
    <t>Y/E 1998</t>
  </si>
  <si>
    <t>Y/E 1999</t>
  </si>
  <si>
    <t>Y/E 2000</t>
  </si>
  <si>
    <t>Y/E 2001</t>
  </si>
  <si>
    <t>Y/E 2002</t>
  </si>
  <si>
    <t>Y/E 2003</t>
  </si>
  <si>
    <t>Y/E 2004</t>
  </si>
  <si>
    <t>Y/E 2005</t>
  </si>
  <si>
    <t>y/e 2006</t>
  </si>
  <si>
    <t>y/e 2007</t>
  </si>
  <si>
    <t>Dec 31/07</t>
  </si>
  <si>
    <t>y/e 2008</t>
  </si>
  <si>
    <t>y/e 2009</t>
  </si>
  <si>
    <t>TOTAL</t>
  </si>
  <si>
    <t xml:space="preserve">SAN ROCCO - FUTURA </t>
  </si>
  <si>
    <t>PAMA 300 - (KAMES GMBH)</t>
  </si>
  <si>
    <t xml:space="preserve">7357 PAMA AT130 CNC Y.O.M. 1984 </t>
  </si>
  <si>
    <t>BTD-110 - R 16 PURCH TOSHIBA</t>
  </si>
  <si>
    <t>MAY/96 S/N 143601</t>
  </si>
  <si>
    <t>TOSHIBA BP-110</t>
  </si>
  <si>
    <t xml:space="preserve"> </t>
  </si>
  <si>
    <t>DAEWOOD ACE 100</t>
  </si>
  <si>
    <t>DAEWOOD ACE V-850</t>
  </si>
  <si>
    <t>TOSHIBA BF-130B (NEW</t>
  </si>
  <si>
    <t xml:space="preserve">TOSHIBA BTD 200 QF </t>
  </si>
  <si>
    <t>Toshiba BTD 200QF</t>
  </si>
  <si>
    <t>Toshiba Tables (2)</t>
  </si>
  <si>
    <t>WOTAN 5 - PHIL GEAR rapid 5K</t>
  </si>
  <si>
    <t>BERTHIEZ VBM TMM250/315</t>
  </si>
  <si>
    <t>BERTHIEZ LVP</t>
  </si>
  <si>
    <t>G&amp;L 42"</t>
  </si>
  <si>
    <t xml:space="preserve">TOYODA </t>
  </si>
  <si>
    <t>FORESTLINE MACHINES</t>
  </si>
  <si>
    <t>G&amp;L s/n 285 s/n 286</t>
  </si>
  <si>
    <t>To April 30th, 2010</t>
  </si>
  <si>
    <t>Depr.</t>
  </si>
  <si>
    <t>Purchases</t>
  </si>
  <si>
    <t>ST</t>
  </si>
  <si>
    <t>Net Book Value</t>
  </si>
  <si>
    <t>Asset #</t>
  </si>
  <si>
    <t>Location</t>
  </si>
  <si>
    <t>Location:</t>
  </si>
  <si>
    <t>Asset</t>
  </si>
  <si>
    <t>Purch Yr.</t>
  </si>
  <si>
    <t>BRAM</t>
  </si>
  <si>
    <t xml:space="preserve">G&amp;L </t>
  </si>
  <si>
    <t>285_286</t>
  </si>
  <si>
    <t>COST 1387287.18 TAX ADJ'M 105492.05</t>
  </si>
  <si>
    <t>Purchases (Fiscal Yr.)</t>
  </si>
  <si>
    <t>MISS</t>
  </si>
  <si>
    <t>TOSHIBA BP 110</t>
  </si>
  <si>
    <t>BERTHIEZ LVP (SMALL)</t>
  </si>
  <si>
    <t>TOSHIBA BF-130B</t>
  </si>
  <si>
    <t>BURL</t>
  </si>
  <si>
    <t>G&amp;L  (2 machines)</t>
  </si>
  <si>
    <t xml:space="preserve">Source: F 2009 Fixed Asset Summary </t>
  </si>
  <si>
    <t>ADEL</t>
  </si>
  <si>
    <t>G &amp; L MC 50 s/n 285 and 286</t>
  </si>
  <si>
    <t>Date</t>
  </si>
  <si>
    <t>Supplier</t>
  </si>
  <si>
    <t>Invoice #</t>
  </si>
  <si>
    <t>Euro</t>
  </si>
  <si>
    <t>US $</t>
  </si>
  <si>
    <t xml:space="preserve">Cdn $ </t>
  </si>
  <si>
    <t>Equipment Marketing International</t>
  </si>
  <si>
    <t>G&amp;L MC 50 S/n 450-286</t>
  </si>
  <si>
    <t>G&amp;L MC 50 s/n 450-285</t>
  </si>
  <si>
    <t>OK MACHINE TOOL SERVICES</t>
  </si>
  <si>
    <t>19-0506-1</t>
  </si>
  <si>
    <t>G&amp;L BORING MILL Brampton</t>
  </si>
  <si>
    <t>Concrete Demolition</t>
  </si>
  <si>
    <t>G&amp;L MC50 286</t>
  </si>
  <si>
    <t>Basic Concrete</t>
  </si>
  <si>
    <t>2 - G &amp; L Foundations</t>
  </si>
  <si>
    <t>ICI Paints</t>
  </si>
  <si>
    <t>885-89309</t>
  </si>
  <si>
    <t>G&amp;L - Brampton</t>
  </si>
  <si>
    <t>RELIABLE BEARING</t>
  </si>
  <si>
    <t>Harwell</t>
  </si>
  <si>
    <t>Various</t>
  </si>
  <si>
    <t>Caliber Industrial Supply</t>
  </si>
  <si>
    <t xml:space="preserve">ICI Paints </t>
  </si>
  <si>
    <t>885-89707</t>
  </si>
  <si>
    <t>Russel Metals</t>
  </si>
  <si>
    <t>Foundation - G&amp;L 's</t>
  </si>
  <si>
    <t>Carbon Profiles</t>
  </si>
  <si>
    <t>A4387</t>
  </si>
  <si>
    <t xml:space="preserve">Mississauga Steel Mart </t>
  </si>
  <si>
    <t>Adel Automation Inc.</t>
  </si>
  <si>
    <t xml:space="preserve">G&amp;L's </t>
  </si>
  <si>
    <t>885-44869</t>
  </si>
  <si>
    <t>G&amp;L</t>
  </si>
  <si>
    <t>Salit Steel</t>
  </si>
  <si>
    <t>DiPaolo</t>
  </si>
  <si>
    <t>G&amp;L 's</t>
  </si>
  <si>
    <t xml:space="preserve">Dufferin Concrete </t>
  </si>
  <si>
    <t>885-90556</t>
  </si>
  <si>
    <t>885-90537</t>
  </si>
  <si>
    <t>LIVINGSTON</t>
  </si>
  <si>
    <t>411-280480</t>
  </si>
  <si>
    <t>ONGO</t>
  </si>
  <si>
    <t>Carbon Profile</t>
  </si>
  <si>
    <t>A6099</t>
  </si>
  <si>
    <t>Russel Metal</t>
  </si>
  <si>
    <t>BUWW Coverings</t>
  </si>
  <si>
    <t>G&amp;L MC50</t>
  </si>
  <si>
    <t xml:space="preserve">Reliable Bearing </t>
  </si>
  <si>
    <t>Try Hard</t>
  </si>
  <si>
    <t>1124500-01</t>
  </si>
  <si>
    <t>Innocon</t>
  </si>
  <si>
    <t>Adel Automation Inc</t>
  </si>
  <si>
    <t>Dufferin</t>
  </si>
  <si>
    <t>885-45960</t>
  </si>
  <si>
    <t>DOMINION METAL</t>
  </si>
  <si>
    <t>CALIBER</t>
  </si>
  <si>
    <t>OFIR Machine Shop</t>
  </si>
  <si>
    <t>G&amp;L MC50 s/n 285</t>
  </si>
  <si>
    <t xml:space="preserve">Caliber </t>
  </si>
  <si>
    <t>G&amp;L (2 machines)</t>
  </si>
  <si>
    <t>Foundation G&amp;L MC50 s/n 285</t>
  </si>
  <si>
    <t xml:space="preserve">Redmond &amp; Associates </t>
  </si>
  <si>
    <t xml:space="preserve">JVC Electric </t>
  </si>
  <si>
    <t>G&amp;L MC 50 sn 285/286</t>
  </si>
  <si>
    <t>885-92871</t>
  </si>
  <si>
    <t>G&amp;L MC 50 s/n 285</t>
  </si>
  <si>
    <t xml:space="preserve">Williams Fluidair </t>
  </si>
  <si>
    <t>G&amp;L MC 50</t>
  </si>
  <si>
    <t>Reliable Bearing</t>
  </si>
  <si>
    <t xml:space="preserve">Hydraulic Power </t>
  </si>
  <si>
    <t>T213124</t>
  </si>
  <si>
    <t>G&amp;L MC 50 285/286</t>
  </si>
  <si>
    <t>OK Machine Tool</t>
  </si>
  <si>
    <t>19-0511-1</t>
  </si>
  <si>
    <t>G&amp;L MC 50 s/n 286</t>
  </si>
  <si>
    <t>Powerline Electric</t>
  </si>
  <si>
    <t>1130244-01</t>
  </si>
  <si>
    <t>19-0210-1</t>
  </si>
  <si>
    <t>G&amp;L - 450-285</t>
  </si>
  <si>
    <t xml:space="preserve">M&amp;M Construction </t>
  </si>
  <si>
    <t>G&amp;L MC 50 s/n 285/286</t>
  </si>
  <si>
    <t>Fabory Canada</t>
  </si>
  <si>
    <t>Pragma Engineering</t>
  </si>
  <si>
    <t>71212ABS</t>
  </si>
  <si>
    <t>Schaeffler Canada Inc</t>
  </si>
  <si>
    <t>G&amp;L s/n 286</t>
  </si>
  <si>
    <t xml:space="preserve">Porretti - Bolts Plus </t>
  </si>
  <si>
    <t xml:space="preserve">Roccair Heating </t>
  </si>
  <si>
    <t>G&amp;L s/n 285</t>
  </si>
  <si>
    <t>19-0112-1</t>
  </si>
  <si>
    <t>04492</t>
  </si>
  <si>
    <t>04493</t>
  </si>
  <si>
    <t>04515</t>
  </si>
  <si>
    <t>FEDEX</t>
  </si>
  <si>
    <t>8-172-74063</t>
  </si>
  <si>
    <t>411-425430</t>
  </si>
  <si>
    <t>PROVINCE ELECTRIC</t>
  </si>
  <si>
    <t>CARBON STEEL</t>
  </si>
  <si>
    <t>B2327</t>
  </si>
  <si>
    <t>EVOLVENTA</t>
  </si>
  <si>
    <t xml:space="preserve">RELIABLE </t>
  </si>
  <si>
    <t>Inductosyn International</t>
  </si>
  <si>
    <t>G&amp;L MC50 s/n 285 s/n 286</t>
  </si>
  <si>
    <t>Adel</t>
  </si>
  <si>
    <t>G&amp;L MC50 s/n 286</t>
  </si>
  <si>
    <t>Powerline</t>
  </si>
  <si>
    <t>Adel Automation Inc July 2007</t>
  </si>
  <si>
    <t>Adel Automation Inc Aug 2007</t>
  </si>
  <si>
    <t>OK Machine Tool Service</t>
  </si>
  <si>
    <t>20-0101-1</t>
  </si>
  <si>
    <t>Province Electric</t>
  </si>
  <si>
    <t>G&amp;L 286</t>
  </si>
  <si>
    <t>ALLIED HEAT</t>
  </si>
  <si>
    <t>IN033476</t>
  </si>
  <si>
    <t>DIPAOLO</t>
  </si>
  <si>
    <t>G&amp;L BRAMPTON</t>
  </si>
  <si>
    <t>Feb 6/08</t>
  </si>
  <si>
    <t>Roccair</t>
  </si>
  <si>
    <t>Adel Automation</t>
  </si>
  <si>
    <t>Reliable Bearing Co. Ltd</t>
  </si>
  <si>
    <t xml:space="preserve">OK Machine </t>
  </si>
  <si>
    <t>20-0302-1</t>
  </si>
  <si>
    <t>IAC AND ASSOCIATES</t>
  </si>
  <si>
    <t>0000040622</t>
  </si>
  <si>
    <r>
      <t xml:space="preserve">G&amp;L BRAMPTON  </t>
    </r>
    <r>
      <rPr>
        <sz val="10"/>
        <color indexed="10"/>
        <rFont val="Arial"/>
        <family val="2"/>
      </rPr>
      <t>Adjust for Kuraki &amp; Dawoo = 631.20</t>
    </r>
  </si>
  <si>
    <t>8-202-35208</t>
  </si>
  <si>
    <t>ABLE RINGS</t>
  </si>
  <si>
    <t>ON1109</t>
  </si>
  <si>
    <t>4070</t>
  </si>
  <si>
    <t>G&amp;L TOOLING-BRAMPTON</t>
  </si>
  <si>
    <t>Mar 2008</t>
  </si>
  <si>
    <t>AZTEC Electrical</t>
  </si>
  <si>
    <t xml:space="preserve">Casvin Enterprises </t>
  </si>
  <si>
    <t>G&amp;L 285/286</t>
  </si>
  <si>
    <t>20-0603-1</t>
  </si>
  <si>
    <t>FABORY</t>
  </si>
  <si>
    <t>ON1120</t>
  </si>
  <si>
    <t>G&amp;L-BRAMPTON</t>
  </si>
  <si>
    <t>ON1127</t>
  </si>
  <si>
    <t>ON1138</t>
  </si>
  <si>
    <t>G&amp;L/SACEM-BRAMPTON</t>
  </si>
  <si>
    <t>ON1173</t>
  </si>
  <si>
    <t>ON1182</t>
  </si>
  <si>
    <t>Dantinser</t>
  </si>
  <si>
    <t>2008BP-002</t>
  </si>
  <si>
    <t>G&amp;L 285</t>
  </si>
  <si>
    <t>20-0504-1</t>
  </si>
  <si>
    <t>MARMON/KEYSTONE</t>
  </si>
  <si>
    <t>411-621718</t>
  </si>
  <si>
    <t>ON1298</t>
  </si>
  <si>
    <t>ON1309</t>
  </si>
  <si>
    <t>ON1313</t>
  </si>
  <si>
    <t>TRAKAR PRODUCTS</t>
  </si>
  <si>
    <t>0000115554</t>
  </si>
  <si>
    <t>G&amp;L MC50-BRAMPTON</t>
  </si>
  <si>
    <t>FT&amp;B ELECTRIC MOTORS</t>
  </si>
  <si>
    <t>BEARING BRONZE</t>
  </si>
  <si>
    <t>W44768</t>
  </si>
  <si>
    <t xml:space="preserve">CARBON STEEL </t>
  </si>
  <si>
    <t>B9292</t>
  </si>
  <si>
    <t>Heidenhain</t>
  </si>
  <si>
    <t>A</t>
  </si>
  <si>
    <t>B</t>
  </si>
  <si>
    <t>A+ B</t>
  </si>
  <si>
    <t>Additions in 2009 per Fixed Asset Subledger</t>
  </si>
  <si>
    <t xml:space="preserve">Net Variance </t>
  </si>
  <si>
    <t>Total G&amp;L SN 285_286 Original purchase plus addition through y/e 2008</t>
  </si>
  <si>
    <t>Total per Fixed Asset Subledger y/e 2009</t>
  </si>
  <si>
    <t>Sub Total  to Jan 9, 2008</t>
  </si>
  <si>
    <t>Sub Total  to Jan 10, 2008 to April 2008</t>
  </si>
  <si>
    <t>EQUIP:</t>
  </si>
  <si>
    <t>Desr.</t>
  </si>
  <si>
    <t xml:space="preserve">ABS EQUIPMENT LEASING LTD. FIXED ASSET RECONCILIATION </t>
  </si>
  <si>
    <t>Adel Retrofit Costs after Dec. 31, 2007</t>
  </si>
  <si>
    <t xml:space="preserve">MC50 W FANUC 18iMB </t>
  </si>
  <si>
    <t xml:space="preserve">MISS </t>
  </si>
  <si>
    <t>1490 BAY A4</t>
  </si>
  <si>
    <t>GIDDINGS &amp; LEWIS HBM WITH 100 AUTOMATIC TOOL CHANGER - TWIN ROTARY PALLET CHANGER - 5" SPINDLE</t>
  </si>
  <si>
    <t xml:space="preserve">GIDDINGS &amp; LEWIS CNC VBM  PALLET CHANGER </t>
  </si>
  <si>
    <t>FHVTC</t>
  </si>
  <si>
    <t>511-152-90</t>
  </si>
  <si>
    <t>HIGH PRECISION HD HMC</t>
  </si>
  <si>
    <t>AH100067</t>
  </si>
  <si>
    <t>LVM-200</t>
  </si>
  <si>
    <t>103" SWING DOUBLE COLUMN W/(2) SIEMENS SINUMERIK SPRINT 8 CNC CONTROL WITHLIVE SPINDLE</t>
  </si>
  <si>
    <t>WOTAN 5 -  Rapid 5P</t>
  </si>
  <si>
    <t>TOYODA HMC</t>
  </si>
  <si>
    <t>TABLE TOP HORIZONTAL BORING &amp; MILLING MACHINE WITH TOSNUC 888</t>
  </si>
  <si>
    <t>HB&amp;M</t>
  </si>
  <si>
    <t>HORIZONTAL PLANER TYPE</t>
  </si>
  <si>
    <t>CNC BORING &amp; MILLING</t>
  </si>
  <si>
    <t xml:space="preserve">HORIZONTAL BORING &amp; MILLING MACHINE </t>
  </si>
  <si>
    <t>SAN ROCCO - FUTURA 14</t>
  </si>
  <si>
    <t>HORIZONTAL BORING MILL</t>
  </si>
  <si>
    <t>14/34"</t>
  </si>
  <si>
    <t>F07/6</t>
  </si>
  <si>
    <t>CNC VBM W/ FANUC 18T</t>
  </si>
  <si>
    <t>TOSHIBA TUE-15 S/N 112467 (NEW)</t>
  </si>
  <si>
    <t xml:space="preserve">TOSHIBA TUE-15 </t>
  </si>
  <si>
    <t>VECOMIL 563 5 AXIS CNC VERTICAL</t>
  </si>
  <si>
    <t>MANDELLI REGENT #2 s/n 7588</t>
  </si>
  <si>
    <t xml:space="preserve">&amp; PALLETPOOL </t>
  </si>
  <si>
    <t>PURCHASED FROM ITC INC.</t>
  </si>
  <si>
    <t>MANDELLI - M8</t>
  </si>
  <si>
    <t xml:space="preserve">FLOOR SWEEPER </t>
  </si>
  <si>
    <t>PURCHASED FROM TENNANT</t>
  </si>
  <si>
    <t>Goratu GBM Lagun</t>
  </si>
  <si>
    <t>s/n 30017</t>
  </si>
  <si>
    <t>Toshiba R16 s/n 144725</t>
  </si>
  <si>
    <t>Burlington Plant</t>
  </si>
  <si>
    <t>Toshiba R16 s/n 144728</t>
  </si>
  <si>
    <t xml:space="preserve">Burlington Plant </t>
  </si>
  <si>
    <t>Mandelli 7555</t>
  </si>
  <si>
    <t>Mandelli 7579</t>
  </si>
  <si>
    <t>MANDELLI</t>
  </si>
  <si>
    <t>REGENT #2</t>
  </si>
  <si>
    <t>M 8</t>
  </si>
  <si>
    <t>7579</t>
  </si>
  <si>
    <t>7555</t>
  </si>
  <si>
    <t>1500 B HMC</t>
  </si>
  <si>
    <t xml:space="preserve">FIXED ASSET LEDGER </t>
  </si>
  <si>
    <t>Active/Inactive</t>
  </si>
  <si>
    <t>TOSHIBA BSF - 150B</t>
  </si>
  <si>
    <t>WOTAN RAPID 6</t>
  </si>
  <si>
    <t>WOTAN RAPID 2</t>
  </si>
  <si>
    <t>PAMACENTER</t>
  </si>
  <si>
    <t>TOSHIBA TSS 20/55</t>
  </si>
  <si>
    <t>DAEWOO ACE V850</t>
  </si>
  <si>
    <t>LAGUN GBM 21</t>
  </si>
  <si>
    <t>TOSHIBA TMD - 16</t>
  </si>
  <si>
    <t>2 STAHLKRAN 15 TON</t>
  </si>
  <si>
    <t>PAMA SPEEDRAM</t>
  </si>
  <si>
    <t>30-6 AB POSIT</t>
  </si>
  <si>
    <t>15312X08-20</t>
  </si>
  <si>
    <t>TOSHIBA BTD-13F.R22</t>
  </si>
  <si>
    <t>KURAKI KBT-13-A</t>
  </si>
  <si>
    <t>KURAKI KBT-13E-A</t>
  </si>
  <si>
    <t>BERTHIEZ TMM 250/315</t>
  </si>
  <si>
    <t>TMM</t>
  </si>
  <si>
    <t>MAZAK VARIAXIS 730-5X II</t>
  </si>
  <si>
    <t>TOSHIBA BP-150.R22</t>
  </si>
  <si>
    <t>BP-150.R22</t>
  </si>
  <si>
    <t>TOSHIBA TMD-23</t>
  </si>
  <si>
    <t>CRANE; STAHLKRANE; 7.5[t]; BRIDGE TYPE</t>
  </si>
  <si>
    <t>M0190435</t>
  </si>
  <si>
    <t>CRANE; SOS; 5[t]; BRIDGE TYPE</t>
  </si>
  <si>
    <t>CRANE; UNIFRAN; 2[t]; GANTRY TYPE</t>
  </si>
  <si>
    <t>ACEZ-H100</t>
  </si>
  <si>
    <t>CRANE; 2 STAHLKRAN 5[t]; BRIDGE TYPE</t>
  </si>
  <si>
    <t>10 TON CRANE KONE (2)</t>
  </si>
  <si>
    <t>5 TON KONE</t>
  </si>
  <si>
    <t>1 TON JIB CRANE (6)</t>
  </si>
  <si>
    <t>2 DEMAG 10 &amp; 5 TON CRANES</t>
  </si>
  <si>
    <t>10 TON CRANE - CDN. CRANE</t>
  </si>
  <si>
    <t>[included with bldg]</t>
  </si>
  <si>
    <t>[new]</t>
  </si>
  <si>
    <t>COMPRESSOR</t>
  </si>
  <si>
    <t>R 16 TOSHIBA 144725</t>
  </si>
  <si>
    <t>R 16 TOSHIBA 144728</t>
  </si>
  <si>
    <t>CMM INSPECTION</t>
  </si>
  <si>
    <t>FLOOR SWEEPER</t>
  </si>
  <si>
    <t>TOSHIBA BP150 R22</t>
  </si>
  <si>
    <t>TOSHIBA TMD - 23</t>
  </si>
  <si>
    <t>TOSHIBA TUE - 15</t>
  </si>
  <si>
    <t>SCHARMANN (PRESTIGE) 945M US</t>
  </si>
  <si>
    <t>SACEM-ABS STOCK</t>
  </si>
  <si>
    <t>50 TON MITSUBISHI TABLE</t>
  </si>
  <si>
    <t>[used]</t>
  </si>
  <si>
    <t>20 TON DELKEN TABLE</t>
  </si>
  <si>
    <t>2 - NEW COMPRESSORS COMPREVAC</t>
  </si>
  <si>
    <t>MISC</t>
  </si>
  <si>
    <t>TOSHIBA MPC 3680B</t>
  </si>
  <si>
    <t>MISC FOUNDATIONS, FORKLIFTS, CRANES</t>
  </si>
  <si>
    <t>CNC HBM</t>
  </si>
  <si>
    <t>FLOOR JIB CRANE - PRO CRANE</t>
  </si>
  <si>
    <t>ROTARY TABLE/CNC CONTROL-OLYMPIA ENG</t>
  </si>
  <si>
    <t>VDF LATHE MACHINE (HANSON &amp; YOUNG)</t>
  </si>
  <si>
    <t>BERTHIER</t>
  </si>
  <si>
    <t>CARLETON</t>
  </si>
  <si>
    <t>AMANDA SAW (ORR METAL)</t>
  </si>
  <si>
    <t>USED CAZENEUVE LATHE</t>
  </si>
  <si>
    <t>BLANCHARD GRINDER (DARBERT)</t>
  </si>
  <si>
    <t>USED KASTO BANDSAW (TECSAW INT'L)</t>
  </si>
  <si>
    <t>C.M.T. FERRO 16, 16X40 LATHE</t>
  </si>
  <si>
    <t>FERRO TECHINIQUE</t>
  </si>
  <si>
    <t>CRANES 10 T R.W.O.H CRANE</t>
  </si>
  <si>
    <t>USED MILWAUKEE DRILL PRESS</t>
  </si>
  <si>
    <t>WELDING M/C</t>
  </si>
  <si>
    <t>PAMA 300 (KAMES GMBH)</t>
  </si>
  <si>
    <t>7357 PAMA AT 130 CNC Y.O.M</t>
  </si>
  <si>
    <t>TOSCAN TECH-ELECTRO SPINDLE</t>
  </si>
  <si>
    <t>TOPWELL 5VK TURRET MILL</t>
  </si>
  <si>
    <t>(PURC H.H. ROBERTS)</t>
  </si>
  <si>
    <t>CRANES (1490 BLDG)</t>
  </si>
  <si>
    <t>OUTSIDE CRANE - 20 TON</t>
  </si>
  <si>
    <t>BAY A1 - CRANE</t>
  </si>
  <si>
    <t>16 TON CRANE - (FRAIZO)</t>
  </si>
  <si>
    <t>CRANES Y/E 2003</t>
  </si>
  <si>
    <t>5 TON CRANE Y/E 2004</t>
  </si>
  <si>
    <t>88/100 TON CRANE (1490)</t>
  </si>
  <si>
    <t>CRANES - 3100 JARROW (Y/E 2005)</t>
  </si>
  <si>
    <t>FORKLIFT ALLIS CHAMBERS 8000 LBS</t>
  </si>
  <si>
    <t>ACP 80L</t>
  </si>
  <si>
    <t>ABA71747</t>
  </si>
  <si>
    <t>PURCH CLARKSON MACH</t>
  </si>
  <si>
    <t>HYSTER FORKLIFT (McLEARY)</t>
  </si>
  <si>
    <t>FT50TG</t>
  </si>
  <si>
    <t>293/05.95</t>
  </si>
  <si>
    <t>MONTI FT 50 TG ( PURCH - ALESA MONTI)</t>
  </si>
  <si>
    <t>WELDING EQUIPTMENT</t>
  </si>
  <si>
    <t>TOS300 OMNITRADE</t>
  </si>
  <si>
    <t>WHN110 CNC</t>
  </si>
  <si>
    <t>OSO5 SI-16563</t>
  </si>
  <si>
    <t>ENS100 - CAHMAC INT'L ENSHU - VERT MILLING</t>
  </si>
  <si>
    <t>EV650B</t>
  </si>
  <si>
    <t>SKODA</t>
  </si>
  <si>
    <t>BC-8001069-J</t>
  </si>
  <si>
    <t>HURCO BMC8001069J PURCH MERCO IND</t>
  </si>
  <si>
    <t>15-10 GM 300 NC YOM 1977</t>
  </si>
  <si>
    <t>WALDRICH COBURG - STOCK #7743</t>
  </si>
  <si>
    <t>MURA TABLES</t>
  </si>
  <si>
    <t>IKE100</t>
  </si>
  <si>
    <t>EIMELDINGEN</t>
  </si>
  <si>
    <t>SVM100</t>
  </si>
  <si>
    <t>DORRIES VERT TURRET LATHE USED</t>
  </si>
  <si>
    <t>USED FRORIEP TDV 80T TABLE</t>
  </si>
  <si>
    <t>GIDDINGS &amp; LEWIS TABLE USED</t>
  </si>
  <si>
    <t>M&amp;M TABLE - USED (CAME WITH MITSUBISHI)</t>
  </si>
  <si>
    <t>TOSHIBA TABLES (2) - ONE SOLD</t>
  </si>
  <si>
    <t>CMT LATHE'S - PHOENIX</t>
  </si>
  <si>
    <t>ZOLLER PRESETTER</t>
  </si>
  <si>
    <t>H&amp;S TABLE</t>
  </si>
  <si>
    <t>WELDING MACHINE</t>
  </si>
  <si>
    <t>SACEM RACEM 601</t>
  </si>
  <si>
    <t>POWER CORRECTION SYSTEM - MILAN ELECTRIC</t>
  </si>
  <si>
    <t>DELKEN TABLE CAPACITY 10 TON (WOTAN RAPID 2)</t>
  </si>
  <si>
    <t>DCN 150 ST</t>
  </si>
  <si>
    <t>DELKEN TABLE 175 SPECIAL</t>
  </si>
  <si>
    <t>PAMA S/R VOITH PAPER</t>
  </si>
  <si>
    <t>TOYOTA FORKLIFT, PURCH LIFTOW LTD</t>
  </si>
  <si>
    <t>MOGO LIFE EQUIP. #309367</t>
  </si>
  <si>
    <t>EQUIP MARKETING PRESETTER TOOL</t>
  </si>
  <si>
    <t>TRANSFORMER METAL DISINTEGRATOR</t>
  </si>
  <si>
    <t>VERTICAL BANDSAW</t>
  </si>
  <si>
    <t>SAN ROCCO (MESSIER-DOWTY)</t>
  </si>
  <si>
    <t>DELKEN TABLES</t>
  </si>
  <si>
    <t>SAN ROCCO 110MF USED - 1490</t>
  </si>
  <si>
    <t>CRANES - BURLINGTON (YE 2005)</t>
  </si>
  <si>
    <t>HYSTE 2003 LIFT TRUCK - BURL</t>
  </si>
  <si>
    <t>CABINETS - BRAMPTON</t>
  </si>
  <si>
    <t>CRANES - BRAMPTON</t>
  </si>
  <si>
    <t>4 BOX TABLES 40X40X20 STAN CANADA INC</t>
  </si>
  <si>
    <t>50D</t>
  </si>
  <si>
    <t>KPT DIASET (USED ON ALL M/C)</t>
  </si>
  <si>
    <t xml:space="preserve">Equipment List </t>
  </si>
  <si>
    <t>W/FANUC 15M CONTROL</t>
  </si>
  <si>
    <t xml:space="preserve">TOSHIBA BTD-110 - R 16 </t>
  </si>
  <si>
    <t xml:space="preserve">Bay </t>
  </si>
  <si>
    <t>F01-06</t>
  </si>
  <si>
    <t>153685 F07/07</t>
  </si>
  <si>
    <t>110MF</t>
  </si>
  <si>
    <t>A3</t>
  </si>
  <si>
    <t>C3</t>
  </si>
  <si>
    <t>B4</t>
  </si>
  <si>
    <t>A1</t>
  </si>
  <si>
    <t>C2</t>
  </si>
  <si>
    <t>TOSHIBA - BSF 150B NEW</t>
  </si>
  <si>
    <t>A2</t>
  </si>
  <si>
    <t>C1</t>
  </si>
  <si>
    <t>Welding Positioner - 3100</t>
  </si>
  <si>
    <t>A4</t>
  </si>
  <si>
    <t>VBM</t>
  </si>
  <si>
    <t>TOSHIBA MPC</t>
  </si>
  <si>
    <t>3680B</t>
  </si>
  <si>
    <t>DEA LAMBA MEASURING</t>
  </si>
  <si>
    <t>240-249-259-261</t>
  </si>
  <si>
    <t>240-262-263-264-265</t>
  </si>
  <si>
    <t>242-268</t>
  </si>
  <si>
    <t>SEE MISC. SHEET</t>
  </si>
  <si>
    <t>Brampton</t>
  </si>
  <si>
    <t xml:space="preserve">DELKEN TABLE </t>
  </si>
  <si>
    <t xml:space="preserve">CAPACITY 10 TON </t>
  </si>
  <si>
    <t>(WOTAN RAPID 2)</t>
  </si>
  <si>
    <t>Delken Table 175 Special</t>
  </si>
  <si>
    <t>Compressors &amp; Dryers</t>
  </si>
  <si>
    <t>Misc</t>
  </si>
  <si>
    <t xml:space="preserve">Miscellaneous </t>
  </si>
  <si>
    <t>Delken Table</t>
  </si>
  <si>
    <t>BRAM?</t>
  </si>
  <si>
    <t>Pama S/R Voith Paper</t>
  </si>
  <si>
    <t xml:space="preserve">Power Correction System </t>
  </si>
  <si>
    <t xml:space="preserve">Milan Electric </t>
  </si>
  <si>
    <t>box tables-pallets</t>
  </si>
  <si>
    <t>misc</t>
  </si>
  <si>
    <t>Compressors - Comprevac</t>
  </si>
  <si>
    <t>Cranes - Brampton</t>
  </si>
  <si>
    <t>San Rocco (Messier-Dowty)</t>
  </si>
  <si>
    <t>F07/07</t>
  </si>
  <si>
    <t>Delken Tables</t>
  </si>
  <si>
    <t>E-R MAIER VERTICAL BANDSAW</t>
  </si>
  <si>
    <t>DARBERT MILLING MACHINE</t>
  </si>
  <si>
    <t>Jenny Oil fired Steam Cleaner</t>
  </si>
  <si>
    <t>Walter Kames</t>
  </si>
  <si>
    <t>Industrial Machine Tool Inc.</t>
  </si>
  <si>
    <t>Philadelphia Gear Corp</t>
  </si>
  <si>
    <t>BP150 R22</t>
  </si>
  <si>
    <t>PURCH - ALESA MONTI</t>
  </si>
  <si>
    <t>WELDING POSITIONER NEW</t>
  </si>
  <si>
    <t>HBM</t>
  </si>
  <si>
    <t>M</t>
  </si>
  <si>
    <t xml:space="preserve">SAFOP </t>
  </si>
  <si>
    <t>HT-850/CNC</t>
  </si>
  <si>
    <t>Cahmac Int'l</t>
  </si>
  <si>
    <t>Omnitrade Machinery</t>
  </si>
  <si>
    <t xml:space="preserve">HB &amp; M </t>
  </si>
  <si>
    <t>FUTURA 901 (320)</t>
  </si>
  <si>
    <t xml:space="preserve">VBM </t>
  </si>
  <si>
    <t>MAZAK VBM</t>
  </si>
  <si>
    <t>E1060V/B</t>
  </si>
  <si>
    <t>TOSHIBA TSS 30/55</t>
  </si>
  <si>
    <t>RAVENSBURG LATHE</t>
  </si>
  <si>
    <t>LISTA CABINETS</t>
  </si>
  <si>
    <t>94-10</t>
  </si>
  <si>
    <r>
      <rPr>
        <sz val="11"/>
        <color theme="6" tint="-0.249977111117893"/>
        <rFont val="Calibri"/>
        <family val="2"/>
        <scheme val="minor"/>
      </rPr>
      <t>245-</t>
    </r>
    <r>
      <rPr>
        <i/>
        <u/>
        <sz val="11"/>
        <color theme="3" tint="0.39997558519241921"/>
        <rFont val="Calibri"/>
        <family val="2"/>
        <scheme val="minor"/>
      </rPr>
      <t>270</t>
    </r>
    <r>
      <rPr>
        <sz val="11"/>
        <color theme="3" tint="0.39997558519241921"/>
        <rFont val="Calibri"/>
        <family val="2"/>
        <scheme val="minor"/>
      </rPr>
      <t>-</t>
    </r>
    <r>
      <rPr>
        <sz val="11"/>
        <color theme="6" tint="-0.249977111117893"/>
        <rFont val="Calibri"/>
        <family val="2"/>
        <scheme val="minor"/>
      </rPr>
      <t>271-272-</t>
    </r>
    <r>
      <rPr>
        <sz val="11"/>
        <color theme="6" tint="-0.249977111117893"/>
        <rFont val="Calibri"/>
        <family val="2"/>
        <scheme val="minor"/>
      </rPr>
      <t>517-269-211</t>
    </r>
  </si>
  <si>
    <r>
      <rPr>
        <sz val="11"/>
        <color theme="6" tint="-0.249977111117893"/>
        <rFont val="Calibri"/>
        <family val="2"/>
        <scheme val="minor"/>
      </rPr>
      <t>518-250-263-272-</t>
    </r>
    <r>
      <rPr>
        <sz val="11"/>
        <color theme="6" tint="-0.249977111117893"/>
        <rFont val="Calibri"/>
        <family val="2"/>
        <scheme val="minor"/>
      </rPr>
      <t>275-211</t>
    </r>
    <r>
      <rPr>
        <i/>
        <u/>
        <sz val="11"/>
        <color theme="3" tint="0.39997558519241921"/>
        <rFont val="Calibri"/>
        <family val="2"/>
        <scheme val="minor"/>
      </rPr>
      <t/>
    </r>
  </si>
  <si>
    <r>
      <rPr>
        <sz val="11"/>
        <color theme="6" tint="-0.249977111117893"/>
        <rFont val="Calibri"/>
        <family val="2"/>
        <scheme val="minor"/>
      </rPr>
      <t>229</t>
    </r>
    <r>
      <rPr>
        <sz val="11"/>
        <color theme="1"/>
        <rFont val="Calibri"/>
        <family val="2"/>
        <scheme val="minor"/>
      </rPr>
      <t>-</t>
    </r>
    <r>
      <rPr>
        <sz val="11"/>
        <color theme="6" tint="-0.249977111117893"/>
        <rFont val="Calibri"/>
        <family val="2"/>
        <scheme val="minor"/>
      </rPr>
      <t>250-272</t>
    </r>
  </si>
  <si>
    <r>
      <rPr>
        <sz val="11"/>
        <color theme="6" tint="-0.249977111117893"/>
        <rFont val="Calibri"/>
        <family val="2"/>
        <scheme val="minor"/>
      </rPr>
      <t>265</t>
    </r>
    <r>
      <rPr>
        <sz val="11"/>
        <color theme="1"/>
        <rFont val="Calibri"/>
        <family val="2"/>
        <scheme val="minor"/>
      </rPr>
      <t>-</t>
    </r>
    <r>
      <rPr>
        <i/>
        <u/>
        <sz val="11"/>
        <color theme="3" tint="0.39997558519241921"/>
        <rFont val="Calibri"/>
        <family val="2"/>
        <scheme val="minor"/>
      </rPr>
      <t>279-</t>
    </r>
    <r>
      <rPr>
        <sz val="11"/>
        <color theme="6" tint="-0.249977111117893"/>
        <rFont val="Calibri"/>
        <family val="2"/>
        <scheme val="minor"/>
      </rPr>
      <t>519-280</t>
    </r>
    <r>
      <rPr>
        <sz val="11"/>
        <color theme="1"/>
        <rFont val="Calibri"/>
        <family val="2"/>
        <scheme val="minor"/>
      </rPr>
      <t>-</t>
    </r>
    <r>
      <rPr>
        <sz val="11"/>
        <color theme="6" tint="-0.249977111117893"/>
        <rFont val="Calibri"/>
        <family val="2"/>
        <scheme val="minor"/>
      </rPr>
      <t>281-282-</t>
    </r>
    <r>
      <rPr>
        <i/>
        <u/>
        <sz val="11"/>
        <color theme="3" tint="0.39997558519241921"/>
        <rFont val="Calibri"/>
        <family val="2"/>
        <scheme val="minor"/>
      </rPr>
      <t>-</t>
    </r>
    <r>
      <rPr>
        <sz val="11"/>
        <color theme="6" tint="-0.249977111117893"/>
        <rFont val="Calibri"/>
        <family val="2"/>
        <scheme val="minor"/>
      </rPr>
      <t>283-284-715-720-</t>
    </r>
    <r>
      <rPr>
        <i/>
        <u/>
        <sz val="11"/>
        <color theme="3" tint="0.39997558519241921"/>
        <rFont val="Calibri"/>
        <family val="2"/>
        <scheme val="minor"/>
      </rPr>
      <t>716-701-</t>
    </r>
  </si>
  <si>
    <r>
      <rPr>
        <sz val="11"/>
        <color theme="6" tint="-0.249977111117893"/>
        <rFont val="Calibri"/>
        <family val="2"/>
        <scheme val="minor"/>
      </rPr>
      <t>220</t>
    </r>
    <r>
      <rPr>
        <sz val="11"/>
        <color theme="1"/>
        <rFont val="Calibri"/>
        <family val="2"/>
        <scheme val="minor"/>
      </rPr>
      <t>-</t>
    </r>
    <r>
      <rPr>
        <sz val="11"/>
        <color theme="6" tint="-0.249977111117893"/>
        <rFont val="Calibri"/>
        <family val="2"/>
        <scheme val="minor"/>
      </rPr>
      <t>221-288</t>
    </r>
    <r>
      <rPr>
        <sz val="11"/>
        <color theme="1"/>
        <rFont val="Calibri"/>
        <family val="2"/>
        <scheme val="minor"/>
      </rPr>
      <t>-</t>
    </r>
    <r>
      <rPr>
        <sz val="11"/>
        <color theme="6" tint="-0.249977111117893"/>
        <rFont val="Calibri"/>
        <family val="2"/>
        <scheme val="minor"/>
      </rPr>
      <t>222-175-178-176-207</t>
    </r>
    <r>
      <rPr>
        <sz val="11"/>
        <color theme="1"/>
        <rFont val="Calibri"/>
        <family val="2"/>
        <scheme val="minor"/>
      </rPr>
      <t>-</t>
    </r>
    <r>
      <rPr>
        <sz val="11"/>
        <color theme="6" tint="-0.249977111117893"/>
        <rFont val="Calibri"/>
        <family val="2"/>
        <scheme val="minor"/>
      </rPr>
      <t>223</t>
    </r>
    <r>
      <rPr>
        <sz val="11"/>
        <color theme="4" tint="-0.249977111117893"/>
        <rFont val="Calibri"/>
        <family val="2"/>
        <scheme val="minor"/>
      </rPr>
      <t>-</t>
    </r>
    <r>
      <rPr>
        <sz val="11"/>
        <color theme="6" tint="-0.249977111117893"/>
        <rFont val="Calibri"/>
        <family val="2"/>
        <scheme val="minor"/>
      </rPr>
      <t>224</t>
    </r>
    <r>
      <rPr>
        <sz val="11"/>
        <rFont val="Calibri"/>
        <family val="2"/>
        <scheme val="minor"/>
      </rPr>
      <t>-</t>
    </r>
    <r>
      <rPr>
        <sz val="11"/>
        <color theme="6" tint="-0.249977111117893"/>
        <rFont val="Calibri"/>
        <family val="2"/>
        <scheme val="minor"/>
      </rPr>
      <t>213-214</t>
    </r>
    <r>
      <rPr>
        <sz val="11"/>
        <rFont val="Calibri"/>
        <family val="2"/>
        <scheme val="minor"/>
      </rPr>
      <t>-</t>
    </r>
    <r>
      <rPr>
        <sz val="11"/>
        <color theme="6" tint="-0.249977111117893"/>
        <rFont val="Calibri"/>
        <family val="2"/>
        <scheme val="minor"/>
      </rPr>
      <t>225</t>
    </r>
    <r>
      <rPr>
        <sz val="11"/>
        <rFont val="Calibri"/>
        <family val="2"/>
        <scheme val="minor"/>
      </rPr>
      <t>-</t>
    </r>
    <r>
      <rPr>
        <sz val="11"/>
        <color theme="6" tint="-0.249977111117893"/>
        <rFont val="Calibri"/>
        <family val="2"/>
        <scheme val="minor"/>
      </rPr>
      <t>226</t>
    </r>
    <r>
      <rPr>
        <sz val="11"/>
        <rFont val="Calibri"/>
        <family val="2"/>
        <scheme val="minor"/>
      </rPr>
      <t>-</t>
    </r>
    <r>
      <rPr>
        <sz val="11"/>
        <color theme="6" tint="-0.249977111117893"/>
        <rFont val="Calibri"/>
        <family val="2"/>
        <scheme val="minor"/>
      </rPr>
      <t>227-289-229-230-231-232</t>
    </r>
    <r>
      <rPr>
        <sz val="11"/>
        <rFont val="Calibri"/>
        <family val="2"/>
        <scheme val="minor"/>
      </rPr>
      <t>-</t>
    </r>
    <r>
      <rPr>
        <sz val="11"/>
        <color theme="6" tint="-0.249977111117893"/>
        <rFont val="Calibri"/>
        <family val="2"/>
        <scheme val="minor"/>
      </rPr>
      <t>233-258-234-235-177</t>
    </r>
  </si>
  <si>
    <t>229-237-238-239-251-1761-248</t>
  </si>
  <si>
    <t>721-tosh MPC</t>
  </si>
  <si>
    <t>M = SEE MISC. SHEET</t>
  </si>
  <si>
    <t>Variance</t>
  </si>
  <si>
    <t>Total depr. As per summary</t>
  </si>
  <si>
    <t>ABS</t>
  </si>
  <si>
    <t>Segal</t>
  </si>
  <si>
    <t>SKYLIFT</t>
  </si>
  <si>
    <t>ATB 38</t>
  </si>
  <si>
    <t>USED MILLING HEAD (LS WALKER)</t>
  </si>
  <si>
    <t>HERCULES FORK LIFT</t>
  </si>
  <si>
    <t>161200</t>
  </si>
  <si>
    <t>8504-H0062-716</t>
  </si>
  <si>
    <t>HYSTER LIFT TRUCK</t>
  </si>
  <si>
    <t xml:space="preserve">TOSHIBA TSS 30/55 </t>
  </si>
  <si>
    <t>1495</t>
  </si>
  <si>
    <t>CNC VBM</t>
  </si>
  <si>
    <t>HAMILT</t>
  </si>
  <si>
    <t>INSTALL</t>
  </si>
  <si>
    <t>STORAGE</t>
  </si>
  <si>
    <t>B2</t>
  </si>
  <si>
    <t>WELDING EQUIPMENT</t>
  </si>
  <si>
    <t>3100</t>
  </si>
  <si>
    <t>VIRGINIA CRANE DOUBLE GIRDER</t>
  </si>
  <si>
    <t>VC89-323</t>
  </si>
  <si>
    <t>BRIDGE CRANE (50/10 TON)</t>
  </si>
  <si>
    <t>UNIVERSAL MILLING HEAD</t>
  </si>
  <si>
    <t>LS WALKER</t>
  </si>
  <si>
    <t>PO-96660</t>
  </si>
  <si>
    <t>SHAW BOX 40 TON CRANE</t>
  </si>
  <si>
    <t>GIRDER OVER BRIDGE 72 FT.</t>
  </si>
  <si>
    <t>59-37500</t>
  </si>
  <si>
    <t>CRANE HOIST 30 TON &amp; 15 AUXILARY</t>
  </si>
  <si>
    <t>IST LEASIING CORP</t>
  </si>
  <si>
    <t>XD LASER 6D KIT REV 2</t>
  </si>
  <si>
    <t>CMM</t>
  </si>
  <si>
    <t>1981 FANUX CTL 6T SYSTEM</t>
  </si>
  <si>
    <t>1985 FANUC CTL 10TE-F</t>
  </si>
  <si>
    <t xml:space="preserve">LATHE - MORI-SEIKI SL-3H </t>
  </si>
  <si>
    <t xml:space="preserve">LATHE - MORI-SEIKI SL-6 </t>
  </si>
  <si>
    <t>STYLINER SUPER STRINGER</t>
  </si>
  <si>
    <t>HAND MARKING HEAD</t>
  </si>
  <si>
    <t>PROCECO TYPHOON PARTS WASHER</t>
  </si>
  <si>
    <t>UCAM CNC ROTARY TABLE</t>
  </si>
  <si>
    <t>URH-1200-SP</t>
  </si>
  <si>
    <t>included in Misc. Summary</t>
  </si>
  <si>
    <t>5 AXIS</t>
  </si>
  <si>
    <r>
      <t xml:space="preserve">BERTHIEZ LVP </t>
    </r>
    <r>
      <rPr>
        <b/>
        <u/>
        <sz val="11"/>
        <color theme="1"/>
        <rFont val="Calibri"/>
        <family val="2"/>
        <scheme val="minor"/>
      </rPr>
      <t>(SOLD JULY 2010)</t>
    </r>
  </si>
  <si>
    <t>B1</t>
  </si>
  <si>
    <t>C5</t>
  </si>
  <si>
    <t>SCHIESS (SOLD)</t>
  </si>
  <si>
    <t>SCHIESS (FRORIEP) CLARKSON MACH  (SOLD)</t>
  </si>
  <si>
    <t>DELIO</t>
  </si>
  <si>
    <t>?</t>
  </si>
  <si>
    <t>TOOLCRIB EQUIPMENT</t>
  </si>
  <si>
    <t>SOLD</t>
  </si>
  <si>
    <t>TOOLCRIB</t>
  </si>
  <si>
    <t>BF 150B BSF 150</t>
  </si>
  <si>
    <t>M/BR</t>
  </si>
  <si>
    <t>BONETTI RETROFIT</t>
  </si>
  <si>
    <t>BSF 150</t>
  </si>
  <si>
    <t>TOSHIBA TSS NEW 30/55</t>
  </si>
  <si>
    <t xml:space="preserve">FMV </t>
  </si>
  <si>
    <t>ESTIMATE</t>
  </si>
  <si>
    <t>CNC W/CNC A.B.840 D</t>
  </si>
  <si>
    <t>Italian Made</t>
  </si>
  <si>
    <t>MILLING MACHINE (105OV5)</t>
  </si>
  <si>
    <t>Other Misc. tool estimate per TB - Boring Bars etc.</t>
  </si>
  <si>
    <t>ALL LOC</t>
  </si>
  <si>
    <t>Grand Total</t>
  </si>
  <si>
    <t xml:space="preserve">KOLOWNA VBM </t>
  </si>
  <si>
    <t>1A563F4 CNC</t>
  </si>
  <si>
    <t>I</t>
  </si>
  <si>
    <t>POREBA 2 AXIS LATHE</t>
  </si>
  <si>
    <t>DRO</t>
  </si>
  <si>
    <t>TOS 2 AXIS LATHE</t>
  </si>
  <si>
    <t>WELDING STN FLOOR PLATES</t>
  </si>
  <si>
    <t>LIFTING MAGNET</t>
  </si>
  <si>
    <t>LOCKERS WELD SHOP</t>
  </si>
  <si>
    <t>CRANES 3100</t>
  </si>
  <si>
    <t>WELDING ELECTRICAL</t>
  </si>
  <si>
    <t xml:space="preserve">TOSHIBA R16 </t>
  </si>
  <si>
    <t>BTD-110H</t>
  </si>
  <si>
    <t>TOSHIBA R22</t>
  </si>
  <si>
    <t>BP-150 HBM</t>
  </si>
  <si>
    <t>2 ANGLE PLATES</t>
  </si>
  <si>
    <t>CMEGMAT LIFT MODEL</t>
  </si>
  <si>
    <t>TOOL TO MARK CATERPILLAR PARTS</t>
  </si>
  <si>
    <t>USED UNIVERSALMILLING HEAD</t>
  </si>
  <si>
    <t>SNORKEL</t>
  </si>
  <si>
    <t>ATB38</t>
  </si>
  <si>
    <t>K005D05153X</t>
  </si>
  <si>
    <t>Fiscal</t>
  </si>
  <si>
    <t>UCAM ROTARY TABLE</t>
  </si>
  <si>
    <t>IMPACT SALES (WOTAN RAPID 2)</t>
  </si>
  <si>
    <t>ATLAS COPCO COMPRESSOR</t>
  </si>
  <si>
    <t>API1519769</t>
  </si>
  <si>
    <t>TABLE FOR TSS 30/55</t>
  </si>
  <si>
    <t>48" ROTARY TABLE</t>
  </si>
  <si>
    <t>IMPACT SALES</t>
  </si>
  <si>
    <t>K&amp;W MACHINE</t>
  </si>
  <si>
    <t>MIKRON HPM 800 UHD</t>
  </si>
  <si>
    <t>107 57 00 011</t>
  </si>
  <si>
    <t>KH 100</t>
  </si>
  <si>
    <t xml:space="preserve">SC-450 </t>
  </si>
  <si>
    <t>NAKAMURA - TOME  CNC</t>
  </si>
  <si>
    <t>S453905</t>
  </si>
  <si>
    <t>BROWN AND SHARP</t>
  </si>
  <si>
    <t>PRAGATI VERTICAL TOOL TURRET</t>
  </si>
  <si>
    <t>VTP-250/4</t>
  </si>
  <si>
    <t>CMM INSPECTION - UPGRADE</t>
  </si>
  <si>
    <t>PO-102151</t>
  </si>
  <si>
    <t>INCL</t>
  </si>
  <si>
    <t>5E10647006</t>
  </si>
  <si>
    <t>PO-100342</t>
  </si>
  <si>
    <t>FSE 3.6 1224/816-7010</t>
  </si>
  <si>
    <t>DAEWOO ACE H100</t>
  </si>
  <si>
    <t xml:space="preserve"> MISS   Total</t>
  </si>
  <si>
    <t xml:space="preserve"> M/BR  Total</t>
  </si>
  <si>
    <t xml:space="preserve"> HAMILT  Total</t>
  </si>
  <si>
    <t xml:space="preserve"> BURL  Total</t>
  </si>
  <si>
    <t xml:space="preserve"> BRAM  Total</t>
  </si>
  <si>
    <t xml:space="preserve"> 3100  Total</t>
  </si>
  <si>
    <t>BP 150 LN HBM</t>
  </si>
  <si>
    <t>REVISED AS OF SEPT. 28, 2011</t>
  </si>
  <si>
    <t xml:space="preserve">TOSHIBA  BP 150 R22 </t>
  </si>
  <si>
    <t>MFG NO 411597</t>
  </si>
  <si>
    <t xml:space="preserve">FORESTLINE #2 </t>
  </si>
  <si>
    <t>SEE 100</t>
  </si>
  <si>
    <t>TOSHIBA BSF 150 B</t>
  </si>
  <si>
    <t>WOTAN 4.7" CUTMAX 2 CNC</t>
  </si>
  <si>
    <t>HEIDENHAIN TNC 430 CNC</t>
  </si>
  <si>
    <t>C</t>
  </si>
  <si>
    <t>Depreciation updated to Apr 30, 2012</t>
  </si>
  <si>
    <t>To April 30, 2012</t>
  </si>
  <si>
    <t>"Do not add rows or columns"</t>
  </si>
  <si>
    <t>RE: 12.5 TON GANTRY CRANE</t>
  </si>
  <si>
    <t>80/30 TON P&amp;H BRIDGE CRANE</t>
  </si>
  <si>
    <t>C1-29216</t>
  </si>
  <si>
    <t>P&amp;H BRIDGE CRANE</t>
  </si>
  <si>
    <t xml:space="preserve">KOLOMNA VBM </t>
  </si>
  <si>
    <t>see # 521</t>
  </si>
  <si>
    <t>TACCHI LATHE</t>
  </si>
  <si>
    <t>LEOPOLD LATHE</t>
  </si>
  <si>
    <t>BURL1</t>
  </si>
  <si>
    <t>PAMA ACC 200/530</t>
  </si>
  <si>
    <t>PAMA CENTRE #2</t>
  </si>
  <si>
    <t>61-2011</t>
  </si>
  <si>
    <t>UCAM DEEP TILTING TABLE</t>
  </si>
  <si>
    <t>NOMURA</t>
  </si>
  <si>
    <t>KURAKI KBT-11W A #3</t>
  </si>
  <si>
    <t>CNC W FANUC 31I-A5</t>
  </si>
  <si>
    <t>Q180</t>
  </si>
  <si>
    <t>HBM-HBA-110T-R3</t>
  </si>
  <si>
    <t>SEE # 521 FOR ADD'L COSTS - THEN COMBINE UNDER 298</t>
  </si>
  <si>
    <t>BURL1`</t>
  </si>
  <si>
    <t>Vendor</t>
  </si>
  <si>
    <t>Prime Machinery</t>
  </si>
  <si>
    <t>Orig</t>
  </si>
  <si>
    <t>PO #</t>
  </si>
  <si>
    <t xml:space="preserve">REVISED AS OF </t>
  </si>
  <si>
    <t xml:space="preserve">ELLIOTT MATSUURA </t>
  </si>
  <si>
    <t xml:space="preserve">NAM-72-100H </t>
  </si>
  <si>
    <t>SAFOP LATHE</t>
  </si>
  <si>
    <t>HT 1250</t>
  </si>
  <si>
    <t>TRADED IN</t>
  </si>
  <si>
    <t>MONARCH MORANDO</t>
  </si>
  <si>
    <t>MOVING TO BRAM</t>
  </si>
  <si>
    <t>PO-112249</t>
  </si>
  <si>
    <t>PRESTIGE EQUIPMENT</t>
  </si>
  <si>
    <t>DYN-AU-TAPE</t>
  </si>
  <si>
    <t>PO-105953</t>
  </si>
  <si>
    <t>ADEL AUTOMATION INC.</t>
  </si>
  <si>
    <t>BONETTI</t>
  </si>
  <si>
    <t>KONES CRANES</t>
  </si>
  <si>
    <t>2 - 80/25 TON</t>
  </si>
  <si>
    <t>PO-103157</t>
  </si>
  <si>
    <t xml:space="preserve">CSPEC DRILL </t>
  </si>
  <si>
    <t>RFH 100</t>
  </si>
  <si>
    <t xml:space="preserve">Source: F 2012 Fixed Asset Summary </t>
  </si>
  <si>
    <t>TOSHIBA BP150</t>
  </si>
  <si>
    <t>Model#</t>
  </si>
  <si>
    <t>DEA DELTA 4507 GANTRY CMM</t>
  </si>
  <si>
    <t>USED UNIVERSAL MILLING HEAD</t>
  </si>
  <si>
    <t>PAMA AT 150/4</t>
  </si>
  <si>
    <t>33C070449</t>
  </si>
  <si>
    <t>INSTALL TBD</t>
  </si>
  <si>
    <t>VERTICAL MACHINING CENTRE</t>
  </si>
  <si>
    <t>MCV-300</t>
  </si>
  <si>
    <t>SLANT BED CNC LATHE</t>
  </si>
  <si>
    <t>FCL-820</t>
  </si>
  <si>
    <t>A0070701</t>
  </si>
  <si>
    <t>PRECISION HANDFEED SURFACE GRINDER</t>
  </si>
  <si>
    <t>FSG-618M</t>
  </si>
  <si>
    <t>A3096001</t>
  </si>
  <si>
    <t>BAND SAW</t>
  </si>
  <si>
    <t>115-B</t>
  </si>
  <si>
    <t>VERTICAL MILLING MACHINE</t>
  </si>
  <si>
    <t>LC-1  1/2VS</t>
  </si>
  <si>
    <t>MICROWEILY HIGH SPEED PRECISION LATHE</t>
  </si>
  <si>
    <t>TY-1640S</t>
  </si>
  <si>
    <t>S10006-023</t>
  </si>
  <si>
    <t>S10006-021</t>
  </si>
  <si>
    <t>HEINMAN</t>
  </si>
  <si>
    <t>PO-109586</t>
  </si>
  <si>
    <t>need to split up depr spreadsheet</t>
  </si>
  <si>
    <t>700 B</t>
  </si>
  <si>
    <t>700 A</t>
  </si>
  <si>
    <t>ACE V850</t>
  </si>
  <si>
    <t>V850075</t>
  </si>
  <si>
    <t>550-016</t>
  </si>
  <si>
    <t>CMM - LAMBDA</t>
  </si>
  <si>
    <t>0196-2404</t>
  </si>
  <si>
    <t>33C-7168</t>
  </si>
  <si>
    <t>OSO58 SI-16563</t>
  </si>
  <si>
    <t>1490 A</t>
  </si>
  <si>
    <t>PAMA 5 AXIS CENTRE</t>
  </si>
  <si>
    <t>Additions</t>
  </si>
  <si>
    <t>F12</t>
  </si>
  <si>
    <t>Linked to sheets</t>
  </si>
  <si>
    <t>F11</t>
  </si>
  <si>
    <t>62-2011</t>
  </si>
  <si>
    <t>TOSHIBA BSF - 150B #1</t>
  </si>
  <si>
    <t>TOSHIBA BSF 150 #2</t>
  </si>
  <si>
    <t>46" BULLARD # 1</t>
  </si>
  <si>
    <t>46" BULLARD # 2</t>
  </si>
  <si>
    <t>TOSHIBA MPC 3680B #2</t>
  </si>
  <si>
    <t>TOSHIBA MPC #2</t>
  </si>
  <si>
    <t>TOSHIBA BP-150.R22 #2</t>
  </si>
  <si>
    <t>TOSHIBA R22 #3</t>
  </si>
  <si>
    <t>TOSHIBA BP150 R22 #1</t>
  </si>
  <si>
    <t>TOSHIBA R22 #4</t>
  </si>
  <si>
    <t>TOSHIBA R22 #5</t>
  </si>
  <si>
    <t>TOSHIBA TMD - 23 #2</t>
  </si>
  <si>
    <t>TOSHIBA TMD-23 #1</t>
  </si>
  <si>
    <t>FRONIUS WELDING CENTRE</t>
  </si>
  <si>
    <t>6.3" WOTAN CNC TABLE TYPE BM</t>
  </si>
  <si>
    <t>CUTAMX 3PT-1605</t>
  </si>
  <si>
    <t>MOGA LIFT</t>
  </si>
  <si>
    <t>7F9CU30</t>
  </si>
  <si>
    <t>PO-101703</t>
  </si>
  <si>
    <t>WOTAN RAPID 5 DELKEN TABLE</t>
  </si>
  <si>
    <t>PO-104485</t>
  </si>
  <si>
    <t>TECMAUT</t>
  </si>
  <si>
    <t>DELKEN TABLE TACMAUT-1495</t>
  </si>
  <si>
    <t>BOOM 40-46 ft MAKE GENIE</t>
  </si>
  <si>
    <t>Z45-21701</t>
  </si>
  <si>
    <t>PO-105145</t>
  </si>
  <si>
    <t>CLARK FORFLIFT</t>
  </si>
  <si>
    <t>C30CL</t>
  </si>
  <si>
    <t>PO-106018</t>
  </si>
  <si>
    <t xml:space="preserve">BOOM MAKE JLG </t>
  </si>
  <si>
    <t>PO-106568</t>
  </si>
  <si>
    <t>UNITED RENTALS</t>
  </si>
  <si>
    <t>FORKLIFT YEAR 2007</t>
  </si>
  <si>
    <t>C879V01621E</t>
  </si>
  <si>
    <t>ATLAS COPCO AIR COMPRESSOR</t>
  </si>
  <si>
    <t>PO-106269</t>
  </si>
  <si>
    <t>R&amp;M MECHANICAL</t>
  </si>
  <si>
    <t>DRIVE ROLL</t>
  </si>
  <si>
    <t>PO-107807</t>
  </si>
  <si>
    <t>RED-D-ARC</t>
  </si>
  <si>
    <t>TOYOTA FORKLIFK</t>
  </si>
  <si>
    <t>PO-111214</t>
  </si>
  <si>
    <t>MICROWEILY VAR SPEED CENTER LATHE</t>
  </si>
  <si>
    <t>LC-1 1/2 VS</t>
  </si>
  <si>
    <t>WELD SHOP'</t>
  </si>
  <si>
    <t>PO-115155</t>
  </si>
  <si>
    <t>ERIEZ MFG.</t>
  </si>
  <si>
    <t>CMEGAMAT LIFT MODEL</t>
  </si>
  <si>
    <t>Shaw Box 40 Ton Crance</t>
  </si>
  <si>
    <t>PROECO TYPHOON PARTS WASHER</t>
  </si>
  <si>
    <t>F13</t>
  </si>
  <si>
    <t>SOLD -LVM-200</t>
  </si>
  <si>
    <t>SOLD - W/FANUC 15M CONTROL</t>
  </si>
  <si>
    <t>SOLD ACE-H100</t>
  </si>
  <si>
    <t>PAMA SPEEDRAM # 3</t>
  </si>
  <si>
    <t>AT BONETTI RETROFIT</t>
  </si>
  <si>
    <t>PAMA S/R # 2 (VOITH PAPER)</t>
  </si>
  <si>
    <t>NOT INSTALLED</t>
  </si>
  <si>
    <t>Sold Equipment</t>
  </si>
  <si>
    <t>SOLD DRO</t>
  </si>
  <si>
    <t>SOLD CNC VBM W/ FANUC 18T</t>
  </si>
  <si>
    <t>SOLD 7579</t>
  </si>
  <si>
    <t xml:space="preserve">ON </t>
  </si>
  <si>
    <t>DEPOSIT</t>
  </si>
  <si>
    <t>FORECAST</t>
  </si>
  <si>
    <t>SPEND</t>
  </si>
  <si>
    <t xml:space="preserve">TOTAL </t>
  </si>
  <si>
    <t>COSTS</t>
  </si>
  <si>
    <t>A + B + C</t>
  </si>
  <si>
    <t xml:space="preserve">Other Misc. tool estimate per TB - Boring Bars etc. </t>
  </si>
  <si>
    <t>DELKEN TABLES PO 113806</t>
  </si>
  <si>
    <t>TECMAUT RETROFIT  TABLE FOR BP 110</t>
  </si>
  <si>
    <t>DELKEN TABLE CN 100 S PO 114982</t>
  </si>
  <si>
    <t>831,2</t>
  </si>
  <si>
    <t>PAMA CENTRE 110 BONETTI PO 113295</t>
  </si>
  <si>
    <t>TOOLING</t>
  </si>
  <si>
    <t>ERIEZ MFG PORTABLE FLUID RECYCLING SYSTEM</t>
  </si>
  <si>
    <t>BERTHIEZ TRADE UP</t>
  </si>
  <si>
    <t>F13 Costs</t>
  </si>
  <si>
    <t>FINAL</t>
  </si>
  <si>
    <t>TO F13</t>
  </si>
  <si>
    <t>VARIANCE</t>
  </si>
  <si>
    <t>A + B</t>
  </si>
  <si>
    <t>REC PER SCH</t>
  </si>
  <si>
    <t>VAR</t>
  </si>
  <si>
    <t>FR F11 ON F13</t>
  </si>
  <si>
    <t>SOLD PRE YE F13</t>
  </si>
  <si>
    <t xml:space="preserve">RECONCILIATION TO F11 SCH </t>
  </si>
  <si>
    <t>CHECK</t>
  </si>
  <si>
    <t>ADD PER FS</t>
  </si>
  <si>
    <t>F 11</t>
  </si>
  <si>
    <t>PER JB SCH</t>
  </si>
  <si>
    <t>SALES</t>
  </si>
  <si>
    <t>DISPOSALS TO REC TO FS</t>
  </si>
  <si>
    <t>PAMA CENTRE 110 (at BONETTI PO 113295)</t>
  </si>
  <si>
    <t>B3</t>
  </si>
  <si>
    <t xml:space="preserve">I </t>
  </si>
  <si>
    <t>G1200 45-90</t>
  </si>
  <si>
    <t>GEAR DRIVEN POSITIONER #1</t>
  </si>
  <si>
    <t>GEAR DRIVEN POSITIONER #2</t>
  </si>
  <si>
    <t>HD500VF</t>
  </si>
  <si>
    <t>Model: Q180</t>
  </si>
  <si>
    <t>Model: ATB 38</t>
  </si>
  <si>
    <t xml:space="preserve">USED MILLING HEAD </t>
  </si>
  <si>
    <t>(LS WALKER)</t>
  </si>
  <si>
    <t>G1200</t>
  </si>
  <si>
    <t>HD 500</t>
  </si>
  <si>
    <t>ARONSON WELDING POSITIONER (Gi200)</t>
  </si>
  <si>
    <t>ARONSON WELDING POSITIONER (HD500)</t>
  </si>
  <si>
    <t>F14</t>
  </si>
  <si>
    <t>REVISED AS OF 10/24/13</t>
  </si>
  <si>
    <t>FIXED ASSET LEDGER - LOCATION SUMMARY</t>
  </si>
  <si>
    <t xml:space="preserve"> 94-10  Total</t>
  </si>
  <si>
    <t xml:space="preserve"> BURL1  Total</t>
  </si>
  <si>
    <t xml:space="preserve"> MISS  Total</t>
  </si>
  <si>
    <t>LOCATION 2</t>
  </si>
  <si>
    <t xml:space="preserve"> 1495  Total</t>
  </si>
  <si>
    <t>HAMILTON</t>
  </si>
  <si>
    <t>FOREST LINE</t>
  </si>
  <si>
    <t>SCHARMAN PIECES EX. HEAD, COLUMN, BED</t>
  </si>
  <si>
    <t>FLOOR PLATES</t>
  </si>
  <si>
    <t>Park Thermal Gas Fired Car Bottom Furnace</t>
  </si>
  <si>
    <t>DCNO 100 S</t>
  </si>
  <si>
    <t>C 485</t>
  </si>
  <si>
    <t>DELKEN TABLE CN 100 S PO 114982 /601873</t>
  </si>
  <si>
    <t>GSS-2000 KTS TOOLING SUPPLY</t>
  </si>
  <si>
    <t xml:space="preserve"> 957/123</t>
  </si>
  <si>
    <t>PAMA SPEED RAM # 1 ( EX LIEBHERR, GERMANY) - tecmaut</t>
  </si>
  <si>
    <t>TBL TYOE HBM 5.9"</t>
  </si>
  <si>
    <t>FRONIUS WELDING CENTRE #1</t>
  </si>
  <si>
    <t>FPA 9000ETR-S</t>
  </si>
  <si>
    <t>MX75 -9700</t>
  </si>
  <si>
    <t>MODULA LIFT -VERTICAL STORAGE SYSTEM</t>
  </si>
  <si>
    <t>#205-12</t>
  </si>
  <si>
    <t>PO-606339</t>
  </si>
  <si>
    <t>TOSHIBA TSS-40/79 (S) - 40 TON</t>
  </si>
  <si>
    <t xml:space="preserve"> W GFANUC SERIES 31iB CNC CTRL</t>
  </si>
  <si>
    <t>LINKED TO DET SHEET</t>
  </si>
  <si>
    <t>VALUE UPDATED TO F13</t>
  </si>
  <si>
    <t>TENNANT FLOOR SWEEPER</t>
  </si>
  <si>
    <t>SN T53092</t>
  </si>
  <si>
    <t>FORESTLINE RETROFIT</t>
  </si>
  <si>
    <t>GRAY POWER ROTARY TABLE</t>
  </si>
  <si>
    <t>84" X 96"</t>
  </si>
  <si>
    <t>USD</t>
  </si>
  <si>
    <t>HAIGHT PRESSURE PUMP</t>
  </si>
  <si>
    <t>BIGNOZZI NEW TECH</t>
  </si>
  <si>
    <t>PO-603010</t>
  </si>
  <si>
    <t>USSD</t>
  </si>
  <si>
    <t>MAY NOT</t>
  </si>
  <si>
    <t>BE RELAVENT</t>
  </si>
  <si>
    <t>UCAM DEEP TILTING TABLE &amp; ROTARY TABLE</t>
  </si>
  <si>
    <t>PO-99199</t>
  </si>
  <si>
    <t>SEE PAUL</t>
  </si>
  <si>
    <t>2012-4</t>
  </si>
  <si>
    <t>INDUCTION HEATER</t>
  </si>
  <si>
    <t>PROHEAT 35</t>
  </si>
  <si>
    <t>RFH 100/3000</t>
  </si>
  <si>
    <t>COMPRESSER R&amp;M MECHANICAL</t>
  </si>
  <si>
    <t>PAMA</t>
  </si>
  <si>
    <t>ALLOCATION</t>
  </si>
  <si>
    <t>PAMA 300 (KAMES GMBH) AT 130</t>
  </si>
  <si>
    <t>OK</t>
  </si>
  <si>
    <r>
      <rPr>
        <i/>
        <sz val="11"/>
        <color rgb="FFFF0000"/>
        <rFont val="Calibri"/>
        <family val="2"/>
        <scheme val="minor"/>
      </rPr>
      <t>237</t>
    </r>
    <r>
      <rPr>
        <sz val="11"/>
        <color theme="6" tint="-0.249977111117893"/>
        <rFont val="Calibri"/>
        <family val="2"/>
        <scheme val="minor"/>
      </rPr>
      <t>-240-249-255</t>
    </r>
  </si>
  <si>
    <r>
      <rPr>
        <sz val="11"/>
        <color rgb="FFFF0000"/>
        <rFont val="Calibri"/>
        <family val="2"/>
        <scheme val="minor"/>
      </rPr>
      <t>237</t>
    </r>
    <r>
      <rPr>
        <sz val="11"/>
        <color theme="6" tint="-0.249977111117893"/>
        <rFont val="Calibri"/>
        <family val="2"/>
        <scheme val="minor"/>
      </rPr>
      <t>-229-246-265-287</t>
    </r>
  </si>
  <si>
    <t>PAMA AT 130 MOVED FROM MISC SCH</t>
  </si>
  <si>
    <t>02036070/73307</t>
  </si>
  <si>
    <t>PB4 460 AU</t>
  </si>
  <si>
    <t>13334,5</t>
  </si>
  <si>
    <t>CMT LATHE'S - PHOENIX X 2</t>
  </si>
  <si>
    <t>TO BE INSTALLED IN BRAMP</t>
  </si>
  <si>
    <t>PANDJIRIS 12 X 12 MANIPULATOR</t>
  </si>
  <si>
    <t>KEC INCORP</t>
  </si>
  <si>
    <t>CINCINNATTI HORIZONTAL MILL (RETURNING)</t>
  </si>
  <si>
    <t>MULTIPLE</t>
  </si>
  <si>
    <t>comments</t>
  </si>
  <si>
    <t>additions of $182181.82 transferred to 1115008 as machine at Bonetti for retrofit</t>
  </si>
  <si>
    <t>Comments</t>
  </si>
  <si>
    <t>tss 40/70</t>
  </si>
  <si>
    <t xml:space="preserve">U CAM TABLE- deep tilting dia 1200MM
</t>
  </si>
  <si>
    <t>IN STORAGE IN BURLINGTON</t>
  </si>
  <si>
    <t>46" BULLARD</t>
  </si>
  <si>
    <t>COMMENTS;</t>
  </si>
  <si>
    <t>46" Bullard</t>
  </si>
  <si>
    <t xml:space="preserve">Source: F 2014 Fixed Asset Summary </t>
  </si>
  <si>
    <t>comments;</t>
  </si>
  <si>
    <t>additions of $45178 tsf to 1115008</t>
  </si>
  <si>
    <t>LINCOLN POWERWAVE- ASSOCIATED WELDING SUPPLY</t>
  </si>
  <si>
    <t>Lincoln Powerwave</t>
  </si>
  <si>
    <t>additions of $107349.23</t>
  </si>
  <si>
    <t>po606883</t>
  </si>
  <si>
    <t>Grey or Gray Power Rotary Table 84x96" (Weld Shop)</t>
  </si>
  <si>
    <t xml:space="preserve">Induction Coil - KTS Tooling </t>
  </si>
  <si>
    <t>Pandjris Welding Manipulator 12x12</t>
  </si>
  <si>
    <t>Narrow Gap Welding</t>
  </si>
  <si>
    <t>NARROW GAP WELDING PKG</t>
  </si>
  <si>
    <t>new MACHINE</t>
  </si>
  <si>
    <t>Fronius Welding centre #2</t>
  </si>
  <si>
    <t>New Aronson Weld Positione</t>
  </si>
  <si>
    <t>MDL HD 500</t>
  </si>
  <si>
    <t>New Aronson Weld Positioner</t>
  </si>
  <si>
    <t>MDL G1200</t>
  </si>
  <si>
    <t>Tennant floor Sweeper</t>
  </si>
  <si>
    <t xml:space="preserve">Universal Milling Heads </t>
  </si>
  <si>
    <t xml:space="preserve">Tables Delken. ROTARY TABLE DCNI 100 </t>
  </si>
  <si>
    <t>C481</t>
  </si>
  <si>
    <t>5 TOM CRANE</t>
  </si>
  <si>
    <t>1495 MISS</t>
  </si>
  <si>
    <t>5 TON CRANE</t>
  </si>
  <si>
    <t>SPLIT</t>
  </si>
  <si>
    <t xml:space="preserve">C481 </t>
  </si>
  <si>
    <t>C48?</t>
  </si>
  <si>
    <t>CHECK!!!</t>
  </si>
  <si>
    <t>USED ON TOSHIBA BP 110 MISS</t>
  </si>
  <si>
    <t>USED ON G&amp;L BRAMPTON</t>
  </si>
  <si>
    <t>SKYLIFT - SNORKEL ELECTRIC ATRTICULATING BOOM</t>
  </si>
  <si>
    <t>V93250</t>
  </si>
  <si>
    <t>H100XM</t>
  </si>
  <si>
    <t>HYSTER FORK LIFT TRUCK</t>
  </si>
  <si>
    <t>12.5 TON GANTRY CRANE</t>
  </si>
  <si>
    <t>AP10647006</t>
  </si>
  <si>
    <t xml:space="preserve">CONFIRM WHEN TRADED IN </t>
  </si>
  <si>
    <t>1/3 of $10,000 2011 invoice for toshiba r22</t>
  </si>
  <si>
    <t>$219039.33 SPLIT BUT TSF TO 1115008</t>
  </si>
  <si>
    <t>$219039.33 SPLIT BUT TSF TO 1115009</t>
  </si>
  <si>
    <t>FRONIUS WELDING  CENTER #1</t>
  </si>
  <si>
    <t>2014 ADDITION OF $109520.15 TSF TO 1115008</t>
  </si>
  <si>
    <t>2014 ADDITION 109520.13 TSF TO 1115008</t>
  </si>
  <si>
    <t>2014 ADDITIONAL $504,000 IN COSTS NOT CAPITALIZED , MACHINE AT ALEX VIS.</t>
  </si>
  <si>
    <t>2014 additions of $80646.51 and $73270 allocated to 1115008</t>
  </si>
  <si>
    <t>2014 additions of $45178 tsf to 1115008</t>
  </si>
  <si>
    <t>9076 masco steel</t>
  </si>
  <si>
    <t>1601 Burl</t>
  </si>
  <si>
    <t>DEA DELTA</t>
  </si>
  <si>
    <t>4507 GANTRY CMM</t>
  </si>
  <si>
    <t>additions in f13/F14 equally split amoungstthe two machines</t>
  </si>
  <si>
    <t>additions in F13 &amp; f14 equally split amoungstthe two machines</t>
  </si>
  <si>
    <t>F13 ADDITIONS OF 6285/2 NOT ADDED AS PER 2013 ADDITIONS SCHEDULE</t>
  </si>
  <si>
    <t>TY-2260VS</t>
  </si>
  <si>
    <t>HAM</t>
  </si>
  <si>
    <t>COMMENTS</t>
  </si>
  <si>
    <t>IN INVOICES FOUND IN 2003 BY MELISSA</t>
  </si>
  <si>
    <t>SEE 100, SPLIT COST EQUALLY UNTIL 2008</t>
  </si>
  <si>
    <t>SPLIT COSTS EQUALLY UNTIL 2007</t>
  </si>
  <si>
    <t>FORESTLINE #1</t>
  </si>
  <si>
    <t>IN STORAGE</t>
  </si>
  <si>
    <t>INACTIVE, IN STORAGE</t>
  </si>
  <si>
    <t>SOLD -APEX nov 2013</t>
  </si>
  <si>
    <t>FINAL BEG</t>
  </si>
  <si>
    <t>DEPRECIATION</t>
  </si>
  <si>
    <t>BOOK VALUE</t>
  </si>
  <si>
    <t>NOTES</t>
  </si>
  <si>
    <t>TSF 1115008</t>
  </si>
  <si>
    <t>bonétec</t>
  </si>
  <si>
    <t>PAMA 150/4</t>
  </si>
  <si>
    <t xml:space="preserve">MORI SEIKI </t>
  </si>
  <si>
    <t>SOLD SOLD SOLD</t>
  </si>
  <si>
    <t xml:space="preserve">LINCOLN POWERWAVE </t>
  </si>
  <si>
    <t>AIR LIQUID CANADA INC. AC/DC 1000SD</t>
  </si>
  <si>
    <t>LINKED</t>
  </si>
  <si>
    <t>FIRED STRESS RELIEVING CAR BOTTOM</t>
  </si>
  <si>
    <t>RETURNED EQUIPMENT</t>
  </si>
  <si>
    <t>Upgrade Purch F 2015</t>
  </si>
  <si>
    <t>DEPRECAITION START DATE TO BE F 2015</t>
  </si>
  <si>
    <t>additions on jane schedule, not confirmed by actual abas payments</t>
  </si>
  <si>
    <t>BURL 1</t>
  </si>
  <si>
    <t>DELIO 1495</t>
  </si>
  <si>
    <t>1490 B</t>
  </si>
  <si>
    <t>B 1TOOLCRIB</t>
  </si>
  <si>
    <t>990111S</t>
  </si>
  <si>
    <t>ABERNE #3214 112/2-902T</t>
  </si>
  <si>
    <t>C4</t>
  </si>
  <si>
    <t>SCHOOL</t>
  </si>
  <si>
    <t>ON WOTAN 2</t>
  </si>
  <si>
    <t>G004V02795E</t>
  </si>
  <si>
    <t>F15</t>
  </si>
  <si>
    <t xml:space="preserve">Source: Fixed Asset Summary </t>
  </si>
  <si>
    <t>sn:3051</t>
  </si>
  <si>
    <t>JANES SCHEDULE:</t>
  </si>
  <si>
    <t>VAR TO JANES SCHEDULE</t>
  </si>
  <si>
    <t>2014 additions of $50,838.91 tsf to 1115008</t>
  </si>
  <si>
    <t xml:space="preserve">VHN-25 </t>
  </si>
  <si>
    <t xml:space="preserve">Source: F 2015 Fixed Asset Summary </t>
  </si>
  <si>
    <t>CONFIRM IN USE</t>
  </si>
  <si>
    <t>FRONIUS WELDING CENTER #2</t>
  </si>
  <si>
    <t>20 TON CRANE - CDN. CRANE</t>
  </si>
  <si>
    <t>20 TON CRANE</t>
  </si>
  <si>
    <t xml:space="preserve">CMM DEA DELTA 4507 GANTRY </t>
  </si>
  <si>
    <t>Park Thermal Gas Fired Car Bottom Furnace- BRAM</t>
  </si>
  <si>
    <t>DT INSTALLED</t>
  </si>
  <si>
    <t>Active/ Inactive</t>
  </si>
  <si>
    <t>Grand Total:</t>
  </si>
  <si>
    <t>DEPOSIT TO</t>
  </si>
  <si>
    <t>VENDOR</t>
  </si>
  <si>
    <t>JANES SCHED</t>
  </si>
  <si>
    <t>F14 ABSEL</t>
  </si>
  <si>
    <t>FORESTLINE #2</t>
  </si>
  <si>
    <t>PAMA CENTER 110  PO 113295</t>
  </si>
  <si>
    <t xml:space="preserve"> Costs to Date</t>
  </si>
  <si>
    <t>SEE 835</t>
  </si>
  <si>
    <t>SEE 836</t>
  </si>
  <si>
    <t>HD 500 VF</t>
  </si>
  <si>
    <t>HAIGHT PRESSURE PUMP + SLOW PRESSURE</t>
  </si>
  <si>
    <t>PO 104826</t>
  </si>
  <si>
    <t>Movable Heavy Carrier （Load 25T)</t>
  </si>
  <si>
    <t>ZHEJIANG</t>
  </si>
  <si>
    <t>YASKAWA</t>
  </si>
  <si>
    <t>INTER. SURFACE TECH</t>
  </si>
  <si>
    <t>F15 ABSM</t>
  </si>
  <si>
    <t>PAMA SPEEDRAM # 3 INCL TBL</t>
  </si>
  <si>
    <t>MH50-20 ROBOTS for Mud Pump Housing Welding Automation</t>
  </si>
  <si>
    <t xml:space="preserve">2 MOTOMAN ROBOTICS MODEL </t>
  </si>
  <si>
    <t>SPX-1810</t>
  </si>
  <si>
    <t>SOLD APEX NOV 13</t>
  </si>
  <si>
    <t>PARK THERMAL FURNACE- BURL</t>
  </si>
  <si>
    <t>CMM DEA DELTA</t>
  </si>
  <si>
    <t xml:space="preserve">TOSHIBA R 16 </t>
  </si>
  <si>
    <t>ZOLLER PRESETTER &amp; MEASURIGN MACHINE</t>
  </si>
  <si>
    <t>P609150</t>
  </si>
  <si>
    <t>CA.CRANE</t>
  </si>
  <si>
    <t xml:space="preserve">S80FT </t>
  </si>
  <si>
    <t>HYSTER 2007 7 2008 LIFT TRUCK</t>
  </si>
  <si>
    <t>G004V04197F</t>
  </si>
  <si>
    <t>RUSSELL EQU.</t>
  </si>
  <si>
    <t>P.T</t>
  </si>
  <si>
    <t>SWISS INSTRU.</t>
  </si>
  <si>
    <t>P.T.</t>
  </si>
  <si>
    <t>Floor Type Boring Mill</t>
  </si>
  <si>
    <t>ALEX V ETC.</t>
  </si>
  <si>
    <t>MULT</t>
  </si>
  <si>
    <t>DTV GL</t>
  </si>
  <si>
    <t>NONCAP IN DTV</t>
  </si>
  <si>
    <t>IN MISC SUMMARY</t>
  </si>
  <si>
    <t>DEA CMM LAMBA MEASURING</t>
  </si>
  <si>
    <t>NAM-72-100 U OR H</t>
  </si>
  <si>
    <t>858/857</t>
  </si>
  <si>
    <t>SANDBLAST ROOM/PAINT BOOTH- IST</t>
  </si>
  <si>
    <t>MOTOMAN</t>
  </si>
  <si>
    <t>PEHAKA PLATE/BLOCK VERTICAL BAND SAW</t>
  </si>
  <si>
    <t>SF92SPEZ</t>
  </si>
  <si>
    <t>268884-50524</t>
  </si>
  <si>
    <t>15 &amp; 10 TON USED DEMAG CRANES &amp; 4 10" CHUCK JAWS</t>
  </si>
  <si>
    <t>80124 &amp; 86099</t>
  </si>
  <si>
    <t>YODER</t>
  </si>
  <si>
    <t>F16</t>
  </si>
  <si>
    <t>L-Shaped cubicle w/ table &amp; chair</t>
  </si>
  <si>
    <t xml:space="preserve">Source: F 2016 Fixed Asset Summary </t>
  </si>
  <si>
    <t>FRASER HUNTLEY</t>
  </si>
  <si>
    <t>857/858</t>
  </si>
  <si>
    <t>L-SHAPED CUBICLE W/ TABLE &amp; CHAIR</t>
  </si>
  <si>
    <t>8 PCS-STOLLE CAST IRON FLOOR PLATE</t>
  </si>
  <si>
    <t>100 hp Air compressor A/C GA75FF</t>
  </si>
  <si>
    <t>2ND</t>
  </si>
  <si>
    <t>2 22 TON 2 80 TON</t>
  </si>
  <si>
    <t xml:space="preserve">AT402 PROBING SYSTEM </t>
  </si>
  <si>
    <t>HEXAGON $99K USD</t>
  </si>
  <si>
    <t>MA3120 YASKAWA ROBOT</t>
  </si>
  <si>
    <t>4M ST2 MHT3155</t>
  </si>
  <si>
    <t>YASAKAWA</t>
  </si>
  <si>
    <t>Toshiba MPC 1" Angle Head</t>
  </si>
  <si>
    <t>Miss Plant 2 - 1490 General</t>
  </si>
  <si>
    <t>Miss - Weld shop</t>
  </si>
  <si>
    <t xml:space="preserve">Welding - Burl shop - 5284 </t>
  </si>
  <si>
    <t>Arson Welding Positioner - Yoder Mach</t>
  </si>
  <si>
    <t>30"x30"x30" Impala black Granite 5-face Master Square</t>
  </si>
  <si>
    <t>Pressure tester for Garder and Weir power frames</t>
  </si>
  <si>
    <t>Pressure tester Assembly - Job 200714</t>
  </si>
  <si>
    <t>14P Weld Automation Centre Job 200774</t>
  </si>
  <si>
    <t>Welding - Brampton</t>
  </si>
  <si>
    <t>Used 10/15 Ton Demag Cranes (from LinMAR Plant) - 1601 Corporate</t>
  </si>
  <si>
    <t>Start up of two air compressors - Burl 1601 Corporate</t>
  </si>
  <si>
    <t>Retractable Enclosure</t>
  </si>
  <si>
    <t>TOS WHN100Q</t>
  </si>
  <si>
    <t>CMM ROC Heat Install New 5 ton Carrier Roof top - Brampton</t>
  </si>
  <si>
    <t>Kone Crane (2) 22 ton (2)80 ton cranes 1601 Corporate</t>
  </si>
  <si>
    <t>Munck 25 ton crane</t>
  </si>
  <si>
    <t>PML2000 Lift Magnet</t>
  </si>
  <si>
    <t>Magnet Lifter 5000</t>
  </si>
  <si>
    <t>Skyjack SJ3219 Electric Scissor Lift</t>
  </si>
  <si>
    <t>8 pc Iron Floor Plates</t>
  </si>
  <si>
    <t>Mixing Room</t>
  </si>
  <si>
    <t xml:space="preserve">Misc Electrical - 1601 Corporate </t>
  </si>
  <si>
    <t>CRANES 3100 (SEE 524,525,273,295)</t>
  </si>
  <si>
    <t>CMM INSPECTION - UPGRADE - LEASEHOLD</t>
  </si>
  <si>
    <t>SNORKEL (SEE #292)</t>
  </si>
  <si>
    <t>F16 ABSEL</t>
  </si>
  <si>
    <t>TECMAUT GRINDER</t>
  </si>
  <si>
    <t>HEXAGON</t>
  </si>
  <si>
    <t>ZOLLER</t>
  </si>
  <si>
    <t>ZOLLER MEASURING MACHINE / VENTURION</t>
  </si>
  <si>
    <t>PILOT 3.0_00/8/D720</t>
  </si>
  <si>
    <t>241-242-243-250-267</t>
  </si>
  <si>
    <t>cosy var</t>
  </si>
  <si>
    <t>SHR FIT SYSTEM - INDUCTION COIL</t>
  </si>
  <si>
    <t>HAIGHT PRESSURE PUMP (EXPENSED)</t>
  </si>
  <si>
    <t>a</t>
  </si>
  <si>
    <t>TOYOTA FORKLIFT</t>
  </si>
  <si>
    <t>PURCH LIFTOW LTD.</t>
  </si>
  <si>
    <t>MODEL # 7F9CU30</t>
  </si>
  <si>
    <t>WOTAN RAPID 5 TABLE</t>
  </si>
  <si>
    <t>DELKEN TABLE</t>
  </si>
  <si>
    <t>10 TON CRANE</t>
  </si>
  <si>
    <t>USED ROTARY TABLE SURFACE GRINDER</t>
  </si>
  <si>
    <t>60 TON TOSHIBA ROTARY TABLE</t>
  </si>
  <si>
    <t>PRESTON POSITIONER</t>
  </si>
  <si>
    <t>PB 45HD197</t>
  </si>
  <si>
    <t>SWIVEL CHECK, TELESCOPIC BALBER</t>
  </si>
  <si>
    <t>FUTURE STEEL BLDG #2</t>
  </si>
  <si>
    <t>PO 628126</t>
  </si>
  <si>
    <t>400-KC-45 Milling/Drilling Machine with Geared Head</t>
  </si>
  <si>
    <t>TOOL</t>
  </si>
  <si>
    <t>F17</t>
  </si>
  <si>
    <t xml:space="preserve">Source: F 2017 Fixed Asset Summary </t>
  </si>
  <si>
    <t>3 uts TECNOMAGNETE MCU MAGNETIC CHUCK CONTROL MODULE</t>
  </si>
  <si>
    <t>IMTS 2016-Zoller Booth-Venturion/Machine 15</t>
  </si>
  <si>
    <t>Welding Robot MA3100-DX100</t>
  </si>
  <si>
    <t>BURL2</t>
  </si>
  <si>
    <t>SURVEILLANCE SYSTEM</t>
  </si>
  <si>
    <t>4 Time Clocks</t>
  </si>
  <si>
    <t>1 PC. Laser sensor Keyence IL-600</t>
  </si>
  <si>
    <t>Brand new container 20ft long</t>
  </si>
  <si>
    <t>PO#621237/619647</t>
  </si>
  <si>
    <t xml:space="preserve">Source: F 201 Fixed Asset Summary </t>
  </si>
  <si>
    <t>Office Trailer with HVAC</t>
  </si>
  <si>
    <t>Miller Dual Feeder Swing ARC</t>
  </si>
  <si>
    <t>10 Units</t>
  </si>
  <si>
    <t>2 - 25 Ton Wire Rope Hoists</t>
  </si>
  <si>
    <t>313344</t>
  </si>
  <si>
    <t>hyster lfit truck -MOGO LIFT EQUIP. #309367</t>
  </si>
  <si>
    <t>S120XM</t>
  </si>
  <si>
    <t>E004V01957Z</t>
  </si>
  <si>
    <t>SPERONIN (EQUIP MARKETING) PRESETTER TOOL</t>
  </si>
  <si>
    <t>KM1012</t>
  </si>
  <si>
    <t>1490</t>
  </si>
  <si>
    <t>88/10 TON CRANE (1490)</t>
  </si>
  <si>
    <t>Belive Traded TB to verify</t>
  </si>
  <si>
    <t>TRSF to 719.5 duplicate</t>
  </si>
  <si>
    <t>ATLAS COPCO - 100 HP</t>
  </si>
  <si>
    <t>GA75</t>
  </si>
  <si>
    <t>ADD TO F14</t>
  </si>
  <si>
    <t>ADD TO F15</t>
  </si>
  <si>
    <t>K&amp;W MACHINE - retrofit  costs of Ravensburg Lather # 720</t>
  </si>
  <si>
    <t xml:space="preserve">G004V02795E </t>
  </si>
  <si>
    <t>S100FT</t>
  </si>
  <si>
    <t>HYSTER  LIFT TRUCK- 2008</t>
  </si>
  <si>
    <t>HYSTER LIFT TRUCK - 2007</t>
  </si>
  <si>
    <t>HYSTER 2003 LIFT TRUCK - BURL</t>
  </si>
  <si>
    <t>DV87V27662A</t>
  </si>
  <si>
    <t>BOXX MODULAR</t>
  </si>
  <si>
    <t>12' X 40'</t>
  </si>
  <si>
    <t>EL 124008CM00003</t>
  </si>
  <si>
    <t>MISS_BR</t>
  </si>
  <si>
    <t>2 IN MISS 2 IN BRAM</t>
  </si>
  <si>
    <t>F18</t>
  </si>
  <si>
    <t>R15217-796-1, R15388-317-2</t>
  </si>
  <si>
    <t>56P453-1A-1</t>
  </si>
  <si>
    <t>FAB E</t>
  </si>
  <si>
    <t>FAB W</t>
  </si>
  <si>
    <t>53R784-1-2, R14882-480-2</t>
  </si>
  <si>
    <t>SOLD DEC 2017</t>
  </si>
  <si>
    <t>HYSTER FORK LIFT TRUCK (TRADE IN DEC 17)</t>
  </si>
  <si>
    <t xml:space="preserve">STORAGE </t>
  </si>
  <si>
    <t>SKODA WELDING POSITONER &amp; FLOOR PLATES</t>
  </si>
  <si>
    <t>6 Miller 452 Dim Used Wedding Machines &amp; new wire Feeders w guns</t>
  </si>
  <si>
    <t xml:space="preserve">Source: F 2018 Fixed Asset Summary </t>
  </si>
  <si>
    <t>HYSTER FORKLIFTS, 2010 MODEL S120FTPRS</t>
  </si>
  <si>
    <t>HYSTER FORKLIFTS, 1995 MODEL S100XL</t>
  </si>
  <si>
    <t>MA3120 robot assembly/173539-1</t>
  </si>
  <si>
    <t>Hyster Forklifts, year 2010 model S120FTPRS</t>
  </si>
  <si>
    <t>G004V05146H</t>
  </si>
  <si>
    <t>Hyster Forklifts, year 1995 model S100XL</t>
  </si>
  <si>
    <t>D004D01967T</t>
  </si>
  <si>
    <t>120" Ingersoll Table</t>
  </si>
  <si>
    <t>120" INGERSOLL TABLE</t>
  </si>
  <si>
    <t>10 ton Demag Crane/Corporate Drive BP2</t>
  </si>
  <si>
    <t>10 TON DEMAG CRANE</t>
  </si>
  <si>
    <t>Skoda Main Positioner IOV-350</t>
  </si>
  <si>
    <t>Security System Installation</t>
  </si>
  <si>
    <t xml:space="preserve">Cat 34 Sweeper </t>
  </si>
  <si>
    <t>Styliner Super-Stinger portable marking system</t>
  </si>
  <si>
    <t>Enerpac Pump -Welding Corporate 1601</t>
  </si>
  <si>
    <t>Cast Iron square block with T-slot HT250</t>
  </si>
  <si>
    <t xml:space="preserve">Time Clocks </t>
  </si>
  <si>
    <t>on deposit</t>
  </si>
  <si>
    <t>ADDITION TO #852</t>
  </si>
  <si>
    <t>2 Motoman MH50-20 Robots and controller -  - Large Cell</t>
  </si>
  <si>
    <t>S7P589-1-1</t>
  </si>
  <si>
    <t>F19</t>
  </si>
  <si>
    <t xml:space="preserve"> MILLER 452 DIM USED WELDINGN MACHINES &amp; NEW WIRE FEEDERS AND 6 GUNS</t>
  </si>
  <si>
    <t>2 DESKTOP COMPUTERS &amp; MONIOTRS SPARES</t>
  </si>
  <si>
    <t>INSPECTION SOFTWARE</t>
  </si>
  <si>
    <t>FOLDERMILL</t>
  </si>
  <si>
    <t xml:space="preserve">Computer desktop -Paul Marcotte </t>
  </si>
  <si>
    <t xml:space="preserve">Computer desktop -Dejan Kovacevic </t>
  </si>
  <si>
    <t>spare PC for Mississauga Shop 2</t>
  </si>
  <si>
    <t>PC for Paul Marcotte</t>
  </si>
  <si>
    <t>Computer desktop -Peter Vidmar PO#642897</t>
  </si>
  <si>
    <t xml:space="preserve">Standard Programmer workstation </t>
  </si>
  <si>
    <t xml:space="preserve">Lenovo Desktop Computer (Tony Bosco) </t>
  </si>
  <si>
    <t xml:space="preserve">MICROBULK PIPING </t>
  </si>
  <si>
    <t>638589/638590</t>
  </si>
  <si>
    <t xml:space="preserve">Source: F 2019 Fixed Asset Summary </t>
  </si>
  <si>
    <t>Micobulk Piping</t>
  </si>
  <si>
    <t>CHIPMASTER CONVEYOR</t>
  </si>
  <si>
    <t xml:space="preserve">used CAT Lift Truck Model V110, SN 60W00705 </t>
  </si>
  <si>
    <t>Super micro server &amp; rack</t>
  </si>
  <si>
    <t xml:space="preserve">Cisco Later 3 switch-24 x Gigabyte Ethernet Network optical fiber </t>
  </si>
  <si>
    <t>450 Robotic Torch</t>
  </si>
  <si>
    <t xml:space="preserve">Laptop Msi GE62MVR </t>
  </si>
  <si>
    <t>Garret Programming Robot</t>
  </si>
  <si>
    <t>Kingston 16 GB Module</t>
  </si>
  <si>
    <t xml:space="preserve">Siris 3 10TB appliance </t>
  </si>
  <si>
    <t>Computer Asus Z270-P for Shadi</t>
  </si>
  <si>
    <t>Octupuz-1 welding solution-software for robotic welding</t>
  </si>
  <si>
    <t>Intel i7-7700K Angelo'S Computer</t>
  </si>
  <si>
    <t>Programming PC-Luigi Caputo SN#705NTHM6V017</t>
  </si>
  <si>
    <t>Work Station &amp; Furniture 1490</t>
  </si>
  <si>
    <t>HP EliteBook 850</t>
  </si>
  <si>
    <t>Intel i5-6400 desktop</t>
  </si>
  <si>
    <t>Network security and firewall appliance</t>
  </si>
  <si>
    <t>UNIDEN 4G 3G, LTE ENHANCEMENT KIT</t>
  </si>
  <si>
    <t>ANGELO PC</t>
  </si>
  <si>
    <t>8  WELD STATIONS</t>
  </si>
  <si>
    <t>MICROSOFT SURFACE PRO4-12.3"-CORE i5 6300U-4GB RAM-128 GB SSD</t>
  </si>
  <si>
    <t>HP ZBOOK 15 G3 15.6" MOBILE WORKSTATION-Intel Core i7</t>
  </si>
  <si>
    <t>ASUS 23.6" LCD MONITOR</t>
  </si>
  <si>
    <t>MCR BII</t>
  </si>
  <si>
    <t>DUNDALK</t>
  </si>
  <si>
    <t>HYDRAULIC WRENCH SET, &amp; CYLINDERS (APEX AUCTIONS)</t>
  </si>
  <si>
    <t xml:space="preserve"> TL 302190</t>
  </si>
  <si>
    <t>LISTA CABINETS &amp; STANDS (APEX AUCTIONS)</t>
  </si>
  <si>
    <t>MAXSA WELDING FEEDER &amp; CONTROLLER</t>
  </si>
  <si>
    <t>U1190707545 U1190900603</t>
  </si>
  <si>
    <t>BURL 2</t>
  </si>
  <si>
    <t>LINCOLN</t>
  </si>
  <si>
    <t>G&amp;L  ROTARY  72 IN.TBL, TOOLSETTERS, GRINDER  (APEX AUCTIONS)</t>
  </si>
  <si>
    <t>New Manipulator Model -1010-4,</t>
  </si>
  <si>
    <t>440 V 3PH</t>
  </si>
  <si>
    <t>DEMAG 60 TON BRIDGE CRANE, 30 &amp; 60 TON HOISTS</t>
  </si>
  <si>
    <t>EPOCH 650 DIGITAL ULTRASONIC FLAW DETECTOR</t>
  </si>
  <si>
    <t>MISS 2</t>
  </si>
  <si>
    <t>OLYMPUS</t>
  </si>
  <si>
    <t>IM Pro Floating License</t>
  </si>
  <si>
    <t>Scale cable 3M</t>
  </si>
  <si>
    <t>Hot Water Pressure Cleaner</t>
  </si>
  <si>
    <t>FLUX RECOVERY SYSTEM</t>
  </si>
  <si>
    <t xml:space="preserve">plus 5 months </t>
  </si>
  <si>
    <t>2020 amortization</t>
  </si>
  <si>
    <t>2020 amortizationm</t>
  </si>
  <si>
    <t>5 amort to Aug 31</t>
  </si>
  <si>
    <t>total</t>
  </si>
  <si>
    <t>nbv 2019</t>
  </si>
  <si>
    <t>nbv aug 2020</t>
  </si>
  <si>
    <t>nbv sept 20</t>
  </si>
  <si>
    <t xml:space="preserve">VC6000 </t>
  </si>
  <si>
    <t>SCH-51157</t>
  </si>
  <si>
    <t>PRESTIGE</t>
  </si>
  <si>
    <t>F20</t>
  </si>
  <si>
    <t>F21</t>
  </si>
  <si>
    <t>CNC VERTICAL BORING MILL - VC6000</t>
  </si>
  <si>
    <t xml:space="preserve">Source: F 2021 Fixed Asset Summary </t>
  </si>
  <si>
    <t>DELTAWELD 500</t>
  </si>
  <si>
    <t>NA261022U</t>
  </si>
  <si>
    <t>MANIPULATOR MODEL - 1010-4</t>
  </si>
  <si>
    <t>U1190707545</t>
  </si>
  <si>
    <t>LISTA CABINETS &amp; STANDS</t>
  </si>
  <si>
    <t>APEX AUCTIONS</t>
  </si>
  <si>
    <t>G&amp;L ROTARY 72 IN. TBL TOOL SETTERS</t>
  </si>
  <si>
    <t>TL 202190</t>
  </si>
  <si>
    <t>HYDRAULIC WRENCH SET &amp; CYLINDERS</t>
  </si>
  <si>
    <t>OKUMA CNC</t>
  </si>
  <si>
    <t>MESH CHAIR</t>
  </si>
  <si>
    <t>OCTOPUZ 2 - UPGRADE</t>
  </si>
  <si>
    <t>COMPUTER HARDWARE - MFG</t>
  </si>
  <si>
    <t>COMPUTER SOFTWARE MFG</t>
  </si>
  <si>
    <t>E818V04102J</t>
  </si>
  <si>
    <t>GLC120VXNGSE092</t>
  </si>
  <si>
    <t>60W00705</t>
  </si>
  <si>
    <t>used CAT Lift Truck</t>
  </si>
  <si>
    <t>YALE FORKLIFT - (TRADE IN NOV. 2020)</t>
  </si>
  <si>
    <t>YALE FORKLIFT</t>
  </si>
  <si>
    <t>12,000 LBS CAPACITY</t>
  </si>
  <si>
    <t>TRADE IN</t>
  </si>
  <si>
    <t>LINEAR AXIS - WOTAN TABLE</t>
  </si>
  <si>
    <t>NEWLAND MACHINE TOOL</t>
  </si>
  <si>
    <t>HO 88X84-E-10000-2-CO</t>
  </si>
  <si>
    <t>MISSS1</t>
  </si>
  <si>
    <t>PROCECO</t>
  </si>
  <si>
    <t>MAHO CNC MILLING MACHINE</t>
  </si>
  <si>
    <t>MH 1000C</t>
  </si>
  <si>
    <t>COMPUMACHINE LTD</t>
  </si>
  <si>
    <t>MISS 1</t>
  </si>
  <si>
    <t>Inactive</t>
  </si>
  <si>
    <t>SOLD TO MASSIV (MAGNA)</t>
  </si>
  <si>
    <t>SLOTS PARALLELS/FLAMMABLE CABINETS  - APEX Auctions</t>
  </si>
  <si>
    <t>HYPERTHERM INC, PLASMA CUTTER</t>
  </si>
  <si>
    <t>CPC PORT</t>
  </si>
  <si>
    <t>AIR LIQUIDE</t>
  </si>
  <si>
    <t>BRAMPTON HEATERS</t>
  </si>
  <si>
    <t>GOV'T REBATES FOR HANECO LED LIGHTING/CAIF</t>
  </si>
  <si>
    <t xml:space="preserve"> HANECO LED LIGHTING</t>
  </si>
  <si>
    <t>LEASEHOLD IMPROVEMENTS</t>
  </si>
  <si>
    <t xml:space="preserve">KURAKI </t>
  </si>
  <si>
    <t>KBT-13A</t>
  </si>
  <si>
    <t>C1990</t>
  </si>
  <si>
    <t xml:space="preserve">JAPAN MACHINE TOOLS </t>
  </si>
  <si>
    <t>WELDING STATION</t>
  </si>
  <si>
    <t>STUD WELDING SYSTEM</t>
  </si>
  <si>
    <t>RED-D-ARC LTD</t>
  </si>
  <si>
    <t>F22</t>
  </si>
  <si>
    <t xml:space="preserve">Source: F 2022 Fixed Asset Summary </t>
  </si>
  <si>
    <t>STUD WELDING SYSTEM  # 904</t>
  </si>
  <si>
    <t>GULLCO WELDING MACHINE</t>
  </si>
  <si>
    <t>GK200RHB</t>
  </si>
  <si>
    <t>AUTOMATION CARRIAGE</t>
  </si>
  <si>
    <t>SN 12144</t>
  </si>
  <si>
    <t>LB 425 Y/M</t>
  </si>
  <si>
    <t>PRESTIGE EQ</t>
  </si>
  <si>
    <t xml:space="preserve">TOYODA BRIDGE MILL </t>
  </si>
  <si>
    <t xml:space="preserve">HYSTER LIFT TRUCK </t>
  </si>
  <si>
    <t>M#S155FT</t>
  </si>
  <si>
    <t>SN G024V02181N</t>
  </si>
  <si>
    <t>PAMA SPEED RAM 3000</t>
  </si>
  <si>
    <t>SN 33PC4091</t>
  </si>
  <si>
    <t>SHUB</t>
  </si>
  <si>
    <t>8FGU32</t>
  </si>
  <si>
    <t>SN 63533</t>
  </si>
  <si>
    <t>LEASE</t>
  </si>
  <si>
    <t>TOYOTA</t>
  </si>
  <si>
    <t>2015 TOYOTA LIFT TRUCK</t>
  </si>
  <si>
    <t>BSF</t>
  </si>
  <si>
    <t>DORRIES CNC VERTICAL BORING MILL</t>
  </si>
  <si>
    <t>BORING &amp; MILLING MACHINE</t>
  </si>
  <si>
    <t>KURAKI - KBT-13A</t>
  </si>
  <si>
    <t>POWERLINE ELECTRIC LTD</t>
  </si>
  <si>
    <t>CORPORATE DRIVE</t>
  </si>
  <si>
    <t>LIQUID COOLED DUAL OUTPUT SYSTEM</t>
  </si>
  <si>
    <t>F60 TROLLEY CAPACITY SYSTEM</t>
  </si>
  <si>
    <t>GKS LIFTING AND MOVING</t>
  </si>
  <si>
    <t>PARPAS THC 120 TILT - 5-Axis CNC</t>
  </si>
  <si>
    <t>BRODMERKLE MACHINERY MOVERS</t>
  </si>
  <si>
    <t>KONE CRANE 88 TON</t>
  </si>
  <si>
    <t>BURL 3</t>
  </si>
  <si>
    <t>MODERN CRANE</t>
  </si>
  <si>
    <t xml:space="preserve">Source: F 2023 Fixed Asset Summary </t>
  </si>
  <si>
    <t>F23</t>
  </si>
  <si>
    <t>ELLIOTT MATSURA</t>
  </si>
  <si>
    <t>903_911</t>
  </si>
  <si>
    <t>UPDATE MTHLKY FA CLEARING TO 903</t>
  </si>
  <si>
    <t>CHICAGO (PIPE FITTING SYSTEM )  PART OF BLDG ?</t>
  </si>
  <si>
    <t>Burling 3</t>
  </si>
  <si>
    <t>OKUMA PLANO  Combine with 110</t>
  </si>
  <si>
    <t>NOT IN USE - SOLD</t>
  </si>
  <si>
    <t>BUR -1601</t>
  </si>
  <si>
    <t>1490-C2</t>
  </si>
  <si>
    <t>RETURNED</t>
  </si>
  <si>
    <t>BURL  1</t>
  </si>
  <si>
    <t>WELDING STATION-Xfume</t>
  </si>
  <si>
    <t>MONITORING SOFTWARE</t>
  </si>
  <si>
    <t>Miss - 1495</t>
  </si>
  <si>
    <t>Elliott Matsura</t>
  </si>
  <si>
    <t>CDN CRANE</t>
  </si>
  <si>
    <t>A, B, C</t>
  </si>
  <si>
    <t>Chicago  Pneumatic - 800</t>
  </si>
  <si>
    <t>Canadian Crane/Hoist</t>
  </si>
  <si>
    <t>800 Laurentain</t>
  </si>
  <si>
    <t>New Gantry Robot 50Ft</t>
  </si>
  <si>
    <t>PARPAS</t>
  </si>
  <si>
    <t xml:space="preserve">DINAMIKA MOBILE COLUMN HIGH DYNAMIC MILLING MACHINE </t>
  </si>
  <si>
    <t>DN22009</t>
  </si>
  <si>
    <t>Mazaks</t>
  </si>
  <si>
    <t>VARIAXIS I-800 NEO / 5-AXIS VERTICAL MACHINING CENTER</t>
  </si>
  <si>
    <t>MA1900T Robot</t>
  </si>
  <si>
    <t>J1207</t>
  </si>
  <si>
    <t xml:space="preserve">Motoman 6-Axis </t>
  </si>
  <si>
    <t>SOLD APR-2024</t>
  </si>
  <si>
    <t>SOLD MAY-2024</t>
  </si>
  <si>
    <t>NEW FILE FOR F 25</t>
  </si>
  <si>
    <t>F24</t>
  </si>
  <si>
    <t>Pro Cube</t>
  </si>
  <si>
    <t>Bulington shop 2- 1601</t>
  </si>
  <si>
    <t>Bulington shop 2 Welding - 1601</t>
  </si>
  <si>
    <t>Burlington Shop 3-800</t>
  </si>
  <si>
    <t>Burlington Shop 1-5284</t>
  </si>
  <si>
    <t>CME GRANT</t>
  </si>
  <si>
    <t>MISSP1</t>
  </si>
  <si>
    <t>ON LEASE</t>
  </si>
  <si>
    <t>MAZAK CORPORATION CANADA</t>
  </si>
  <si>
    <t>OR 1490</t>
  </si>
  <si>
    <t>OR DUNDALK</t>
  </si>
  <si>
    <r>
      <t>Location</t>
    </r>
    <r>
      <rPr>
        <sz val="11"/>
        <color theme="1"/>
        <rFont val="Calibri"/>
        <family val="2"/>
        <scheme val="minor"/>
      </rPr>
      <t>:</t>
    </r>
  </si>
  <si>
    <t xml:space="preserve">Mikron 800 </t>
  </si>
  <si>
    <t>Morando vhn25</t>
  </si>
  <si>
    <t>BURL3</t>
  </si>
  <si>
    <t>2024</t>
  </si>
  <si>
    <t xml:space="preserve">Machine </t>
  </si>
  <si>
    <t>May</t>
  </si>
  <si>
    <t>June</t>
  </si>
  <si>
    <t>July</t>
  </si>
  <si>
    <t>Aug</t>
  </si>
  <si>
    <t>Sept</t>
  </si>
  <si>
    <t>Oct</t>
  </si>
  <si>
    <t>Nov</t>
  </si>
  <si>
    <t>Dec</t>
  </si>
  <si>
    <t>Jan</t>
  </si>
  <si>
    <t>Feb</t>
  </si>
  <si>
    <t>March</t>
  </si>
  <si>
    <t>April</t>
  </si>
  <si>
    <t>BERTHIEZ</t>
  </si>
  <si>
    <t>MOTO Man DX200</t>
  </si>
  <si>
    <t>Pama 3000</t>
  </si>
  <si>
    <t>MISC.</t>
  </si>
  <si>
    <t>PRO CUBE</t>
  </si>
  <si>
    <t>Burlington #2   Shop</t>
  </si>
  <si>
    <t>Burlington # 3  Shop</t>
  </si>
  <si>
    <t>OKUMA</t>
  </si>
  <si>
    <t>Weldshop Facility - Bur #2</t>
  </si>
  <si>
    <t>Matsuura MAM72</t>
  </si>
  <si>
    <t>Burlington #1  SHOP</t>
  </si>
  <si>
    <t>Toyoda</t>
  </si>
  <si>
    <t>Robotic  / Burlington 3</t>
  </si>
  <si>
    <t>Toshiba BF-150B/2</t>
  </si>
  <si>
    <t>Burlington 800 Floor Plates</t>
  </si>
  <si>
    <t>(SHOP)</t>
  </si>
  <si>
    <t>Bldg-800 Laurentian</t>
  </si>
  <si>
    <t>JE by A. Mendes</t>
  </si>
  <si>
    <t>check</t>
  </si>
  <si>
    <t>Purchase Costs for 929 &amp; 930</t>
  </si>
  <si>
    <t>REVISED AS OF Jul 17, 2024</t>
  </si>
  <si>
    <t>JL</t>
  </si>
  <si>
    <t>70 ton (140,000 lbs) capacity Top Running Double Girder crane</t>
  </si>
  <si>
    <t>Crane S/N 31466</t>
  </si>
  <si>
    <t>VARIAXIS I-800 NEO 1 / 5-AXIS VERTICAL MACHINING CENTER</t>
  </si>
  <si>
    <t>VARIAXIS I-800 NEO 2 / 5-AXIS VERTICAL MACHINING CENTER</t>
  </si>
  <si>
    <t xml:space="preserve">Model: MCW 5580 CNC Gantry </t>
  </si>
  <si>
    <t>CH558-17118</t>
  </si>
  <si>
    <t>Chemseiki (PO 671969)</t>
  </si>
  <si>
    <t>Machine Name</t>
  </si>
  <si>
    <t>MOTOMAN Robot - YASKAWA (675655)</t>
  </si>
  <si>
    <t>187782-1 ROBOT ASSY, AR3120</t>
  </si>
  <si>
    <t>FRONIUS WELDING CENTER</t>
  </si>
  <si>
    <t>927/931</t>
  </si>
  <si>
    <t>931/927</t>
  </si>
  <si>
    <t>BURL3 - 800 Laurentian</t>
  </si>
  <si>
    <t>CANADIAN CRANE-800 LAU ( PO  673456/65011-31466-D)</t>
  </si>
  <si>
    <t>CANADIAN CRANE-800 Laur ( 27099-C/PO 662382 )</t>
  </si>
  <si>
    <t>100-12.5 T/35-11 T ( bay C ) /22 T / 20 T (Bay B )  / 10 T ( Bay A )</t>
  </si>
  <si>
    <t>Hose Coupling designed for connecting pipes and or hoses</t>
  </si>
  <si>
    <t xml:space="preserve">Mazaks ( PO # 670500 ) </t>
  </si>
  <si>
    <t>PARPAS ( PO   664641  )</t>
  </si>
  <si>
    <t>1601 Corp</t>
  </si>
  <si>
    <t>New Gantry Robot 50Ft (  Rail  ) Only</t>
  </si>
  <si>
    <t>Motoman 6-Axis  ACTUAL ROBOT -  #  661934</t>
  </si>
  <si>
    <t>Canadian Crane</t>
  </si>
  <si>
    <t>Chemseiki</t>
  </si>
  <si>
    <t>MOTOMAN ROBOT - YASKAWA</t>
  </si>
  <si>
    <t xml:space="preserve">Source: F 2024 Fixed Asset Summary </t>
  </si>
  <si>
    <t>ELLIOTT MATSUURA NAM72-100H (665404)</t>
  </si>
  <si>
    <t>YRC1000  AR3120     R22695-879-1</t>
  </si>
  <si>
    <t>MA3120        DX200   MA 3120</t>
  </si>
  <si>
    <t>S5P423-11-1</t>
  </si>
  <si>
    <t>DX100  MA3100 / R14934-988-1</t>
  </si>
  <si>
    <t>Robot Model: DX100 MA3100    Qty:  2</t>
  </si>
  <si>
    <t>John Lucas</t>
  </si>
  <si>
    <t>John Lucas - Burlington</t>
  </si>
  <si>
    <t>6600   (   800 Laurentian )</t>
  </si>
  <si>
    <t xml:space="preserve">PB 45HD197 </t>
  </si>
  <si>
    <t>800 Laurentian 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</si>
</sst>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&quot;$&quot;* #,##0.00_-;\-&quot;$&quot;* #,##0.00_-;_-&quot;$&quot;* &quot;-&quot;??_-;_-@_-"/>
    <numFmt numFmtId="165" formatCode="_-* #,##0.00_-;\-* #,##0.00_-;_-* &quot;-&quot;??_-;_-@_-"/>
    <numFmt numFmtId="166" formatCode="0.00_)"/>
    <numFmt numFmtId="167" formatCode="_-* #,##0_-;\-* #,##0_-;_-* &quot;-&quot;??_-;_-@_-"/>
    <numFmt numFmtId="168" formatCode="_(* #,##0_);_(* \(#,##0\);_(* &quot;-&quot;??_);_(@_)"/>
    <numFmt numFmtId="169" formatCode="0_)"/>
    <numFmt numFmtId="170" formatCode="m/d/yy;@"/>
    <numFmt numFmtId="171" formatCode="mm/dd/yy;@"/>
    <numFmt numFmtId="172" formatCode="&quot;$&quot;#,##0.00"/>
    <numFmt numFmtId="173" formatCode="[$-1009]mmmm\ d\,\ yyyy;@"/>
    <numFmt numFmtId="174" formatCode="_(* #,##0.0_);_(* \(#,##0.0\);_(* &quot;-&quot;??_);_(@_)"/>
    <numFmt numFmtId="175" formatCode="#,##0.0000_);[Red]\(#,##0.0000\)"/>
  </numFmts>
  <fonts count="53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u/>
      <sz val="11"/>
      <color indexed="8"/>
      <name val="Calibri"/>
      <family val="2"/>
    </font>
    <font>
      <sz val="11"/>
      <color indexed="9"/>
      <name val="Calibri"/>
      <family val="2"/>
    </font>
    <font>
      <sz val="10"/>
      <name val="Courier"/>
      <family val="3"/>
    </font>
    <font>
      <sz val="10"/>
      <name val="Arial"/>
      <family val="2"/>
    </font>
    <font>
      <b/>
      <sz val="10"/>
      <name val="Courier"/>
      <family val="3"/>
    </font>
    <font>
      <u/>
      <sz val="10"/>
      <name val="Courier"/>
      <family val="3"/>
    </font>
    <font>
      <sz val="8"/>
      <color indexed="8"/>
      <name val="Calibri"/>
      <family val="2"/>
    </font>
    <font>
      <sz val="10"/>
      <color indexed="10"/>
      <name val="Arial"/>
      <family val="2"/>
    </font>
    <font>
      <b/>
      <sz val="10"/>
      <name val="Arial"/>
      <family val="2"/>
    </font>
    <font>
      <sz val="10"/>
      <color indexed="9"/>
      <name val="Arial"/>
      <family val="2"/>
    </font>
    <font>
      <b/>
      <sz val="12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8"/>
      <name val="Calibri"/>
      <family val="2"/>
    </font>
    <font>
      <b/>
      <sz val="11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sz val="11"/>
      <name val="Calibri"/>
      <family val="2"/>
      <scheme val="minor"/>
    </font>
    <font>
      <sz val="11"/>
      <color theme="3" tint="0.39997558519241921"/>
      <name val="Calibri"/>
      <family val="2"/>
      <scheme val="minor"/>
    </font>
    <font>
      <sz val="11"/>
      <color theme="6" tint="-0.249977111117893"/>
      <name val="Calibri"/>
      <family val="2"/>
      <scheme val="minor"/>
    </font>
    <font>
      <i/>
      <u/>
      <sz val="11"/>
      <color theme="3" tint="0.3999755851924192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u val="singleAccounting"/>
      <sz val="11"/>
      <color indexed="8"/>
      <name val="Calibri"/>
      <family val="2"/>
    </font>
    <font>
      <b/>
      <sz val="8"/>
      <color theme="1"/>
      <name val="Calibri"/>
      <family val="2"/>
      <scheme val="minor"/>
    </font>
    <font>
      <b/>
      <sz val="8"/>
      <color indexed="8"/>
      <name val="Calibri"/>
      <family val="2"/>
      <scheme val="minor"/>
    </font>
    <font>
      <u/>
      <sz val="11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1"/>
      <color indexed="9"/>
      <name val="Calibri"/>
      <family val="2"/>
      <scheme val="minor"/>
    </font>
    <font>
      <sz val="11"/>
      <color indexed="8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Aptos"/>
      <family val="2"/>
    </font>
    <font>
      <sz val="11"/>
      <color rgb="FFFFC000"/>
      <name val="Calibri"/>
      <family val="2"/>
      <scheme val="minor"/>
    </font>
    <font>
      <sz val="11"/>
      <color rgb="FF000000"/>
      <name val="Aptos Narrow"/>
      <family val="2"/>
    </font>
    <font>
      <sz val="11"/>
      <color rgb="FFFF0000"/>
      <name val="Aptos"/>
      <family val="2"/>
    </font>
  </fonts>
  <fills count="31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3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1">
    <xf numFmtId="0" fontId="0" fillId="0" borderId="0"/>
    <xf numFmtId="43" fontId="6" fillId="0" borderId="0" applyFont="0" applyFill="0" applyBorder="0" applyAlignment="0" applyProtection="0"/>
    <xf numFmtId="165" fontId="11" fillId="0" borderId="0" applyFont="0" applyFill="0" applyBorder="0" applyAlignment="0" applyProtection="0"/>
    <xf numFmtId="166" fontId="10" fillId="0" borderId="0"/>
    <xf numFmtId="0" fontId="11" fillId="0" borderId="0"/>
    <xf numFmtId="43" fontId="1" fillId="0" borderId="0" applyFont="0" applyFill="0" applyBorder="0" applyAlignment="0" applyProtection="0"/>
    <xf numFmtId="43" fontId="38" fillId="0" borderId="0" applyFont="0" applyFill="0" applyBorder="0" applyAlignment="0" applyProtection="0"/>
    <xf numFmtId="164" fontId="38" fillId="0" borderId="0" applyFont="0" applyFill="0" applyBorder="0" applyAlignment="0" applyProtection="0"/>
    <xf numFmtId="165" fontId="38" fillId="0" borderId="0" applyFont="0" applyFill="0" applyBorder="0" applyAlignment="0" applyProtection="0"/>
    <xf numFmtId="165" fontId="11" fillId="0" borderId="0" applyFont="0" applyFill="0" applyBorder="0" applyAlignment="0" applyProtection="0"/>
    <xf numFmtId="0" fontId="11" fillId="0" borderId="0"/>
    <xf numFmtId="0" fontId="11" fillId="0" borderId="0"/>
    <xf numFmtId="0" fontId="38" fillId="0" borderId="0"/>
    <xf numFmtId="0" fontId="11" fillId="0" borderId="0"/>
    <xf numFmtId="0" fontId="38" fillId="0" borderId="0"/>
    <xf numFmtId="0" fontId="11" fillId="0" borderId="0"/>
    <xf numFmtId="43" fontId="1" fillId="0" borderId="0" applyFont="0" applyFill="0" applyBorder="0" applyAlignment="0" applyProtection="0"/>
    <xf numFmtId="165" fontId="11" fillId="0" borderId="0" applyFont="0" applyFill="0" applyBorder="0" applyAlignment="0" applyProtection="0"/>
    <xf numFmtId="166" fontId="10" fillId="0" borderId="0"/>
    <xf numFmtId="43" fontId="1" fillId="0" borderId="0" applyFont="0" applyFill="0" applyBorder="0" applyAlignment="0" applyProtection="0"/>
    <xf numFmtId="44" fontId="38" fillId="0" borderId="0" applyFont="0" applyFill="0" applyBorder="0" applyAlignment="0" applyProtection="0"/>
  </cellStyleXfs>
  <cellXfs count="892">
    <xf numFmtId="0" fontId="0" fillId="0" borderId="0" xfId="0"/>
    <xf numFmtId="165" fontId="0" fillId="0" borderId="0" xfId="1" applyNumberFormat="1" applyFont="1" applyBorder="1"/>
    <xf numFmtId="166" fontId="0" fillId="0" borderId="0" xfId="0" applyNumberFormat="1"/>
    <xf numFmtId="0" fontId="0" fillId="0" borderId="0" xfId="0" applyAlignment="1">
      <alignment horizontal="center"/>
    </xf>
    <xf numFmtId="43" fontId="0" fillId="0" borderId="0" xfId="1" applyFont="1"/>
    <xf numFmtId="167" fontId="0" fillId="0" borderId="0" xfId="1" applyNumberFormat="1" applyFont="1" applyBorder="1" applyProtection="1"/>
    <xf numFmtId="167" fontId="0" fillId="0" borderId="0" xfId="0" applyNumberFormat="1"/>
    <xf numFmtId="168" fontId="0" fillId="0" borderId="0" xfId="1" applyNumberFormat="1" applyFont="1"/>
    <xf numFmtId="168" fontId="0" fillId="0" borderId="1" xfId="1" applyNumberFormat="1" applyFont="1" applyBorder="1"/>
    <xf numFmtId="0" fontId="7" fillId="0" borderId="0" xfId="0" applyFont="1"/>
    <xf numFmtId="0" fontId="7" fillId="0" borderId="1" xfId="0" applyFont="1" applyBorder="1"/>
    <xf numFmtId="166" fontId="7" fillId="0" borderId="0" xfId="0" applyNumberFormat="1" applyFont="1" applyAlignment="1">
      <alignment horizontal="left"/>
    </xf>
    <xf numFmtId="0" fontId="0" fillId="0" borderId="1" xfId="0" applyBorder="1" applyAlignment="1">
      <alignment horizontal="center"/>
    </xf>
    <xf numFmtId="168" fontId="0" fillId="0" borderId="0" xfId="0" applyNumberFormat="1"/>
    <xf numFmtId="169" fontId="10" fillId="0" borderId="2" xfId="3" applyNumberFormat="1" applyBorder="1" applyAlignment="1">
      <alignment horizontal="center"/>
    </xf>
    <xf numFmtId="166" fontId="10" fillId="0" borderId="2" xfId="3" applyBorder="1"/>
    <xf numFmtId="165" fontId="0" fillId="0" borderId="2" xfId="2" applyFont="1" applyBorder="1"/>
    <xf numFmtId="166" fontId="10" fillId="0" borderId="2" xfId="3" applyBorder="1" applyAlignment="1">
      <alignment horizontal="left"/>
    </xf>
    <xf numFmtId="165" fontId="0" fillId="0" borderId="2" xfId="2" applyFont="1" applyBorder="1" applyAlignment="1" applyProtection="1">
      <alignment horizontal="left"/>
    </xf>
    <xf numFmtId="165" fontId="12" fillId="0" borderId="2" xfId="2" applyFont="1" applyBorder="1" applyAlignment="1" applyProtection="1">
      <alignment horizontal="left"/>
    </xf>
    <xf numFmtId="166" fontId="10" fillId="2" borderId="2" xfId="3" applyFill="1" applyBorder="1" applyAlignment="1">
      <alignment horizontal="left"/>
    </xf>
    <xf numFmtId="165" fontId="0" fillId="0" borderId="2" xfId="2" applyFont="1" applyBorder="1" applyProtection="1"/>
    <xf numFmtId="166" fontId="10" fillId="2" borderId="2" xfId="3" applyFill="1" applyBorder="1"/>
    <xf numFmtId="166" fontId="13" fillId="0" borderId="2" xfId="3" applyFont="1" applyBorder="1"/>
    <xf numFmtId="169" fontId="10" fillId="3" borderId="2" xfId="3" applyNumberFormat="1" applyFill="1" applyBorder="1" applyAlignment="1">
      <alignment horizontal="center"/>
    </xf>
    <xf numFmtId="166" fontId="10" fillId="3" borderId="2" xfId="3" applyFill="1" applyBorder="1"/>
    <xf numFmtId="165" fontId="0" fillId="3" borderId="2" xfId="2" applyFont="1" applyFill="1" applyBorder="1"/>
    <xf numFmtId="165" fontId="0" fillId="3" borderId="2" xfId="2" applyFont="1" applyFill="1" applyBorder="1" applyProtection="1"/>
    <xf numFmtId="166" fontId="0" fillId="0" borderId="0" xfId="0" applyNumberFormat="1" applyAlignment="1">
      <alignment horizontal="center"/>
    </xf>
    <xf numFmtId="168" fontId="0" fillId="0" borderId="0" xfId="1" applyNumberFormat="1" applyFont="1" applyFill="1" applyBorder="1"/>
    <xf numFmtId="168" fontId="0" fillId="0" borderId="0" xfId="0" applyNumberFormat="1" applyAlignment="1">
      <alignment horizontal="center"/>
    </xf>
    <xf numFmtId="166" fontId="8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168" fontId="0" fillId="0" borderId="0" xfId="1" applyNumberFormat="1" applyFont="1" applyBorder="1"/>
    <xf numFmtId="168" fontId="14" fillId="0" borderId="0" xfId="0" applyNumberFormat="1" applyFont="1" applyAlignment="1">
      <alignment horizontal="center"/>
    </xf>
    <xf numFmtId="37" fontId="0" fillId="0" borderId="0" xfId="1" applyNumberFormat="1" applyFont="1"/>
    <xf numFmtId="2" fontId="0" fillId="0" borderId="0" xfId="0" applyNumberFormat="1" applyAlignment="1">
      <alignment horizontal="center"/>
    </xf>
    <xf numFmtId="168" fontId="0" fillId="0" borderId="1" xfId="1" applyNumberFormat="1" applyFont="1" applyFill="1" applyBorder="1"/>
    <xf numFmtId="0" fontId="0" fillId="0" borderId="0" xfId="0" applyAlignment="1">
      <alignment horizontal="left"/>
    </xf>
    <xf numFmtId="0" fontId="7" fillId="0" borderId="0" xfId="0" applyFont="1" applyAlignment="1">
      <alignment horizontal="left"/>
    </xf>
    <xf numFmtId="0" fontId="9" fillId="4" borderId="0" xfId="0" applyFont="1" applyFill="1" applyAlignment="1">
      <alignment horizontal="center"/>
    </xf>
    <xf numFmtId="0" fontId="9" fillId="4" borderId="0" xfId="0" applyFont="1" applyFill="1"/>
    <xf numFmtId="0" fontId="9" fillId="4" borderId="1" xfId="0" applyFont="1" applyFill="1" applyBorder="1" applyAlignment="1">
      <alignment horizontal="center"/>
    </xf>
    <xf numFmtId="168" fontId="0" fillId="0" borderId="0" xfId="1" applyNumberFormat="1" applyFont="1" applyFill="1"/>
    <xf numFmtId="170" fontId="0" fillId="0" borderId="0" xfId="1" applyNumberFormat="1" applyFont="1"/>
    <xf numFmtId="0" fontId="11" fillId="0" borderId="0" xfId="4"/>
    <xf numFmtId="0" fontId="11" fillId="0" borderId="0" xfId="4" applyAlignment="1">
      <alignment horizontal="center"/>
    </xf>
    <xf numFmtId="17" fontId="11" fillId="0" borderId="0" xfId="4" applyNumberFormat="1"/>
    <xf numFmtId="4" fontId="11" fillId="0" borderId="0" xfId="4" applyNumberFormat="1"/>
    <xf numFmtId="171" fontId="11" fillId="0" borderId="0" xfId="4" applyNumberFormat="1" applyAlignment="1">
      <alignment horizontal="center"/>
    </xf>
    <xf numFmtId="4" fontId="11" fillId="0" borderId="0" xfId="4" applyNumberFormat="1" applyAlignment="1">
      <alignment horizontal="center"/>
    </xf>
    <xf numFmtId="0" fontId="11" fillId="0" borderId="0" xfId="4" applyAlignment="1">
      <alignment horizontal="left"/>
    </xf>
    <xf numFmtId="172" fontId="11" fillId="0" borderId="0" xfId="4" applyNumberFormat="1"/>
    <xf numFmtId="170" fontId="11" fillId="0" borderId="0" xfId="4" applyNumberFormat="1" applyAlignment="1">
      <alignment horizontal="center"/>
    </xf>
    <xf numFmtId="14" fontId="11" fillId="0" borderId="0" xfId="4" applyNumberFormat="1" applyAlignment="1">
      <alignment horizontal="center"/>
    </xf>
    <xf numFmtId="1" fontId="11" fillId="0" borderId="0" xfId="4" applyNumberFormat="1" applyAlignment="1">
      <alignment horizontal="center"/>
    </xf>
    <xf numFmtId="14" fontId="11" fillId="0" borderId="0" xfId="4" applyNumberFormat="1"/>
    <xf numFmtId="49" fontId="11" fillId="0" borderId="0" xfId="4" applyNumberFormat="1" applyAlignment="1">
      <alignment horizontal="center"/>
    </xf>
    <xf numFmtId="4" fontId="11" fillId="0" borderId="1" xfId="4" applyNumberFormat="1" applyBorder="1"/>
    <xf numFmtId="2" fontId="11" fillId="0" borderId="0" xfId="4" applyNumberFormat="1" applyAlignment="1">
      <alignment horizontal="center"/>
    </xf>
    <xf numFmtId="14" fontId="11" fillId="0" borderId="0" xfId="4" quotePrefix="1" applyNumberFormat="1"/>
    <xf numFmtId="0" fontId="16" fillId="0" borderId="0" xfId="4" applyFont="1"/>
    <xf numFmtId="4" fontId="16" fillId="0" borderId="0" xfId="4" applyNumberFormat="1" applyFont="1"/>
    <xf numFmtId="43" fontId="11" fillId="0" borderId="1" xfId="1" applyFont="1" applyBorder="1"/>
    <xf numFmtId="0" fontId="16" fillId="2" borderId="0" xfId="4" applyFont="1" applyFill="1" applyAlignment="1">
      <alignment horizontal="center"/>
    </xf>
    <xf numFmtId="43" fontId="11" fillId="0" borderId="0" xfId="1" applyFont="1" applyBorder="1"/>
    <xf numFmtId="43" fontId="16" fillId="0" borderId="0" xfId="1" applyFont="1" applyBorder="1"/>
    <xf numFmtId="0" fontId="16" fillId="0" borderId="0" xfId="4" applyFont="1" applyAlignment="1">
      <alignment horizontal="center"/>
    </xf>
    <xf numFmtId="0" fontId="17" fillId="5" borderId="0" xfId="4" applyFont="1" applyFill="1" applyAlignment="1">
      <alignment horizontal="center"/>
    </xf>
    <xf numFmtId="0" fontId="18" fillId="0" borderId="0" xfId="4" applyFont="1"/>
    <xf numFmtId="43" fontId="11" fillId="0" borderId="3" xfId="4" applyNumberFormat="1" applyBorder="1"/>
    <xf numFmtId="43" fontId="0" fillId="0" borderId="0" xfId="1" applyFont="1" applyBorder="1"/>
    <xf numFmtId="170" fontId="0" fillId="0" borderId="0" xfId="1" applyNumberFormat="1" applyFont="1" applyBorder="1"/>
    <xf numFmtId="166" fontId="0" fillId="0" borderId="4" xfId="0" applyNumberFormat="1" applyBorder="1"/>
    <xf numFmtId="165" fontId="0" fillId="0" borderId="0" xfId="1" applyNumberFormat="1" applyFont="1" applyBorder="1" applyProtection="1"/>
    <xf numFmtId="167" fontId="0" fillId="0" borderId="0" xfId="1" applyNumberFormat="1" applyFont="1" applyFill="1" applyBorder="1" applyProtection="1"/>
    <xf numFmtId="165" fontId="5" fillId="0" borderId="0" xfId="1" applyNumberFormat="1" applyFont="1" applyBorder="1"/>
    <xf numFmtId="167" fontId="5" fillId="0" borderId="0" xfId="1" applyNumberFormat="1" applyFont="1" applyBorder="1" applyProtection="1"/>
    <xf numFmtId="168" fontId="5" fillId="0" borderId="0" xfId="1" applyNumberFormat="1" applyFont="1" applyFill="1" applyBorder="1"/>
    <xf numFmtId="168" fontId="5" fillId="0" borderId="0" xfId="1" applyNumberFormat="1" applyFont="1"/>
    <xf numFmtId="168" fontId="5" fillId="0" borderId="1" xfId="1" applyNumberFormat="1" applyFont="1" applyBorder="1"/>
    <xf numFmtId="37" fontId="5" fillId="0" borderId="0" xfId="1" applyNumberFormat="1" applyFont="1"/>
    <xf numFmtId="168" fontId="5" fillId="0" borderId="1" xfId="1" applyNumberFormat="1" applyFont="1" applyFill="1" applyBorder="1"/>
    <xf numFmtId="43" fontId="5" fillId="0" borderId="0" xfId="1" applyFont="1"/>
    <xf numFmtId="165" fontId="4" fillId="0" borderId="0" xfId="1" applyNumberFormat="1" applyFont="1" applyBorder="1"/>
    <xf numFmtId="167" fontId="4" fillId="0" borderId="0" xfId="1" applyNumberFormat="1" applyFont="1" applyBorder="1" applyProtection="1"/>
    <xf numFmtId="168" fontId="4" fillId="0" borderId="0" xfId="1" applyNumberFormat="1" applyFont="1" applyFill="1" applyBorder="1"/>
    <xf numFmtId="168" fontId="4" fillId="0" borderId="0" xfId="1" applyNumberFormat="1" applyFont="1"/>
    <xf numFmtId="168" fontId="4" fillId="0" borderId="1" xfId="1" applyNumberFormat="1" applyFont="1" applyBorder="1"/>
    <xf numFmtId="37" fontId="4" fillId="0" borderId="0" xfId="1" applyNumberFormat="1" applyFont="1"/>
    <xf numFmtId="168" fontId="4" fillId="0" borderId="1" xfId="1" applyNumberFormat="1" applyFont="1" applyFill="1" applyBorder="1"/>
    <xf numFmtId="43" fontId="4" fillId="0" borderId="0" xfId="1" applyFont="1"/>
    <xf numFmtId="165" fontId="3" fillId="0" borderId="0" xfId="1" applyNumberFormat="1" applyFont="1" applyBorder="1"/>
    <xf numFmtId="167" fontId="3" fillId="0" borderId="0" xfId="1" applyNumberFormat="1" applyFont="1" applyBorder="1" applyProtection="1"/>
    <xf numFmtId="168" fontId="3" fillId="0" borderId="0" xfId="1" applyNumberFormat="1" applyFont="1" applyFill="1" applyBorder="1"/>
    <xf numFmtId="168" fontId="3" fillId="0" borderId="0" xfId="1" applyNumberFormat="1" applyFont="1"/>
    <xf numFmtId="168" fontId="3" fillId="0" borderId="1" xfId="1" applyNumberFormat="1" applyFont="1" applyBorder="1"/>
    <xf numFmtId="37" fontId="3" fillId="0" borderId="0" xfId="1" applyNumberFormat="1" applyFont="1"/>
    <xf numFmtId="168" fontId="3" fillId="0" borderId="1" xfId="1" applyNumberFormat="1" applyFont="1" applyFill="1" applyBorder="1"/>
    <xf numFmtId="43" fontId="3" fillId="0" borderId="0" xfId="1" applyFont="1"/>
    <xf numFmtId="165" fontId="2" fillId="0" borderId="0" xfId="1" applyNumberFormat="1" applyFont="1" applyBorder="1"/>
    <xf numFmtId="167" fontId="2" fillId="0" borderId="0" xfId="1" applyNumberFormat="1" applyFont="1" applyBorder="1" applyProtection="1"/>
    <xf numFmtId="168" fontId="2" fillId="0" borderId="0" xfId="1" applyNumberFormat="1" applyFont="1" applyFill="1" applyBorder="1"/>
    <xf numFmtId="168" fontId="2" fillId="0" borderId="0" xfId="1" applyNumberFormat="1" applyFont="1"/>
    <xf numFmtId="168" fontId="2" fillId="0" borderId="1" xfId="1" applyNumberFormat="1" applyFont="1" applyBorder="1"/>
    <xf numFmtId="37" fontId="2" fillId="0" borderId="0" xfId="1" applyNumberFormat="1" applyFont="1"/>
    <xf numFmtId="168" fontId="2" fillId="0" borderId="1" xfId="1" applyNumberFormat="1" applyFont="1" applyFill="1" applyBorder="1"/>
    <xf numFmtId="43" fontId="2" fillId="0" borderId="0" xfId="1" applyFont="1"/>
    <xf numFmtId="165" fontId="0" fillId="0" borderId="2" xfId="2" applyFont="1" applyFill="1" applyBorder="1"/>
    <xf numFmtId="165" fontId="0" fillId="0" borderId="2" xfId="2" applyFont="1" applyFill="1" applyBorder="1" applyAlignment="1" applyProtection="1">
      <alignment horizontal="left"/>
    </xf>
    <xf numFmtId="168" fontId="3" fillId="0" borderId="0" xfId="1" applyNumberFormat="1" applyFont="1" applyFill="1"/>
    <xf numFmtId="168" fontId="2" fillId="0" borderId="0" xfId="1" applyNumberFormat="1" applyFont="1" applyFill="1"/>
    <xf numFmtId="168" fontId="4" fillId="0" borderId="0" xfId="1" applyNumberFormat="1" applyFont="1" applyFill="1"/>
    <xf numFmtId="168" fontId="5" fillId="0" borderId="0" xfId="1" applyNumberFormat="1" applyFont="1" applyFill="1"/>
    <xf numFmtId="0" fontId="7" fillId="0" borderId="1" xfId="0" applyFont="1" applyBorder="1" applyAlignment="1">
      <alignment horizontal="center"/>
    </xf>
    <xf numFmtId="0" fontId="7" fillId="0" borderId="0" xfId="0" applyFont="1" applyAlignment="1">
      <alignment horizontal="center"/>
    </xf>
    <xf numFmtId="43" fontId="0" fillId="0" borderId="0" xfId="1" applyFont="1" applyFill="1"/>
    <xf numFmtId="165" fontId="1" fillId="0" borderId="0" xfId="1" applyNumberFormat="1" applyFont="1" applyBorder="1"/>
    <xf numFmtId="167" fontId="1" fillId="0" borderId="0" xfId="1" applyNumberFormat="1" applyFont="1" applyBorder="1" applyProtection="1"/>
    <xf numFmtId="168" fontId="1" fillId="0" borderId="0" xfId="1" applyNumberFormat="1" applyFont="1" applyFill="1" applyBorder="1"/>
    <xf numFmtId="168" fontId="1" fillId="0" borderId="0" xfId="1" applyNumberFormat="1" applyFont="1" applyFill="1"/>
    <xf numFmtId="168" fontId="1" fillId="0" borderId="0" xfId="1" applyNumberFormat="1" applyFont="1"/>
    <xf numFmtId="168" fontId="1" fillId="0" borderId="1" xfId="1" applyNumberFormat="1" applyFont="1" applyBorder="1"/>
    <xf numFmtId="168" fontId="1" fillId="0" borderId="1" xfId="1" applyNumberFormat="1" applyFont="1" applyFill="1" applyBorder="1"/>
    <xf numFmtId="43" fontId="1" fillId="0" borderId="0" xfId="1" applyFont="1"/>
    <xf numFmtId="165" fontId="0" fillId="0" borderId="0" xfId="2" applyFont="1" applyBorder="1"/>
    <xf numFmtId="166" fontId="0" fillId="0" borderId="4" xfId="0" applyNumberFormat="1" applyBorder="1" applyAlignment="1">
      <alignment wrapText="1"/>
    </xf>
    <xf numFmtId="166" fontId="0" fillId="0" borderId="4" xfId="0" applyNumberFormat="1" applyBorder="1" applyAlignment="1">
      <alignment horizontal="left" wrapText="1"/>
    </xf>
    <xf numFmtId="166" fontId="0" fillId="0" borderId="0" xfId="0" applyNumberFormat="1" applyAlignment="1">
      <alignment horizontal="left"/>
    </xf>
    <xf numFmtId="166" fontId="0" fillId="0" borderId="0" xfId="0" applyNumberFormat="1" applyAlignment="1">
      <alignment horizontal="left" wrapText="1"/>
    </xf>
    <xf numFmtId="3" fontId="0" fillId="0" borderId="0" xfId="0" applyNumberFormat="1" applyAlignment="1">
      <alignment wrapText="1"/>
    </xf>
    <xf numFmtId="0" fontId="0" fillId="0" borderId="0" xfId="0" applyAlignment="1">
      <alignment wrapText="1"/>
    </xf>
    <xf numFmtId="166" fontId="0" fillId="0" borderId="5" xfId="0" applyNumberFormat="1" applyBorder="1"/>
    <xf numFmtId="165" fontId="0" fillId="0" borderId="0" xfId="2" applyFont="1" applyFill="1" applyBorder="1"/>
    <xf numFmtId="166" fontId="0" fillId="0" borderId="0" xfId="0" applyNumberFormat="1" applyAlignment="1">
      <alignment wrapText="1"/>
    </xf>
    <xf numFmtId="0" fontId="27" fillId="0" borderId="0" xfId="0" applyFont="1" applyAlignment="1">
      <alignment wrapText="1"/>
    </xf>
    <xf numFmtId="0" fontId="27" fillId="0" borderId="0" xfId="0" applyFont="1"/>
    <xf numFmtId="0" fontId="27" fillId="0" borderId="0" xfId="0" applyFont="1" applyAlignment="1">
      <alignment horizontal="left"/>
    </xf>
    <xf numFmtId="0" fontId="28" fillId="0" borderId="0" xfId="0" applyFont="1" applyAlignment="1">
      <alignment wrapText="1"/>
    </xf>
    <xf numFmtId="165" fontId="0" fillId="0" borderId="0" xfId="1" applyNumberFormat="1" applyFont="1" applyFill="1" applyBorder="1" applyAlignment="1">
      <alignment horizontal="center"/>
    </xf>
    <xf numFmtId="0" fontId="12" fillId="0" borderId="0" xfId="0" applyFont="1" applyAlignment="1">
      <alignment horizontal="center" wrapText="1"/>
    </xf>
    <xf numFmtId="0" fontId="0" fillId="0" borderId="0" xfId="1" applyNumberFormat="1" applyFont="1" applyFill="1" applyBorder="1" applyAlignment="1">
      <alignment horizontal="center"/>
    </xf>
    <xf numFmtId="168" fontId="0" fillId="6" borderId="0" xfId="1" applyNumberFormat="1" applyFont="1" applyFill="1" applyBorder="1"/>
    <xf numFmtId="0" fontId="0" fillId="0" borderId="0" xfId="1" applyNumberFormat="1" applyFont="1" applyFill="1" applyBorder="1"/>
    <xf numFmtId="165" fontId="0" fillId="0" borderId="0" xfId="1" applyNumberFormat="1" applyFont="1" applyFill="1" applyBorder="1"/>
    <xf numFmtId="41" fontId="0" fillId="0" borderId="0" xfId="0" applyNumberFormat="1"/>
    <xf numFmtId="165" fontId="0" fillId="0" borderId="1" xfId="1" applyNumberFormat="1" applyFont="1" applyFill="1" applyBorder="1" applyAlignment="1">
      <alignment horizontal="center"/>
    </xf>
    <xf numFmtId="0" fontId="22" fillId="0" borderId="0" xfId="0" applyFont="1" applyAlignment="1">
      <alignment horizontal="center"/>
    </xf>
    <xf numFmtId="0" fontId="29" fillId="0" borderId="0" xfId="0" applyFont="1" applyAlignment="1">
      <alignment horizontal="center"/>
    </xf>
    <xf numFmtId="168" fontId="0" fillId="6" borderId="0" xfId="1" applyNumberFormat="1" applyFont="1" applyFill="1"/>
    <xf numFmtId="0" fontId="0" fillId="6" borderId="0" xfId="0" applyFill="1"/>
    <xf numFmtId="165" fontId="23" fillId="0" borderId="0" xfId="1" applyNumberFormat="1" applyFont="1" applyFill="1" applyBorder="1" applyAlignment="1">
      <alignment horizontal="center"/>
    </xf>
    <xf numFmtId="165" fontId="22" fillId="0" borderId="0" xfId="1" applyNumberFormat="1" applyFont="1" applyFill="1" applyBorder="1" applyAlignment="1">
      <alignment horizontal="center"/>
    </xf>
    <xf numFmtId="165" fontId="29" fillId="0" borderId="0" xfId="1" applyNumberFormat="1" applyFont="1" applyFill="1" applyBorder="1" applyAlignment="1">
      <alignment horizontal="center"/>
    </xf>
    <xf numFmtId="0" fontId="30" fillId="0" borderId="0" xfId="0" applyFont="1" applyAlignment="1">
      <alignment horizontal="center"/>
    </xf>
    <xf numFmtId="165" fontId="0" fillId="0" borderId="0" xfId="1" quotePrefix="1" applyNumberFormat="1" applyFont="1" applyFill="1" applyBorder="1" applyAlignment="1">
      <alignment horizontal="center"/>
    </xf>
    <xf numFmtId="165" fontId="25" fillId="0" borderId="0" xfId="1" applyNumberFormat="1" applyFont="1" applyFill="1" applyBorder="1" applyAlignment="1">
      <alignment horizontal="center"/>
    </xf>
    <xf numFmtId="0" fontId="25" fillId="0" borderId="0" xfId="0" applyFont="1" applyAlignment="1">
      <alignment horizontal="center"/>
    </xf>
    <xf numFmtId="165" fontId="0" fillId="7" borderId="0" xfId="1" applyNumberFormat="1" applyFont="1" applyFill="1" applyBorder="1" applyAlignment="1">
      <alignment horizontal="center"/>
    </xf>
    <xf numFmtId="166" fontId="0" fillId="7" borderId="0" xfId="0" applyNumberFormat="1" applyFill="1"/>
    <xf numFmtId="165" fontId="30" fillId="7" borderId="0" xfId="1" applyNumberFormat="1" applyFont="1" applyFill="1" applyBorder="1" applyAlignment="1">
      <alignment horizontal="center"/>
    </xf>
    <xf numFmtId="168" fontId="7" fillId="0" borderId="0" xfId="1" applyNumberFormat="1" applyFont="1" applyFill="1" applyAlignment="1">
      <alignment horizontal="center"/>
    </xf>
    <xf numFmtId="168" fontId="7" fillId="0" borderId="1" xfId="1" applyNumberFormat="1" applyFont="1" applyFill="1" applyBorder="1" applyAlignment="1">
      <alignment horizontal="center"/>
    </xf>
    <xf numFmtId="168" fontId="0" fillId="0" borderId="0" xfId="1" applyNumberFormat="1" applyFont="1" applyFill="1" applyAlignment="1">
      <alignment horizontal="center"/>
    </xf>
    <xf numFmtId="168" fontId="0" fillId="0" borderId="0" xfId="1" applyNumberFormat="1" applyFont="1" applyFill="1" applyBorder="1" applyProtection="1"/>
    <xf numFmtId="168" fontId="0" fillId="0" borderId="0" xfId="1" applyNumberFormat="1" applyFont="1" applyFill="1" applyBorder="1" applyAlignment="1" applyProtection="1">
      <alignment horizontal="center"/>
    </xf>
    <xf numFmtId="168" fontId="7" fillId="0" borderId="0" xfId="1" applyNumberFormat="1" applyFont="1" applyFill="1"/>
    <xf numFmtId="167" fontId="0" fillId="8" borderId="0" xfId="0" applyNumberFormat="1" applyFill="1"/>
    <xf numFmtId="168" fontId="0" fillId="8" borderId="0" xfId="0" applyNumberFormat="1" applyFill="1"/>
    <xf numFmtId="168" fontId="0" fillId="7" borderId="0" xfId="1" applyNumberFormat="1" applyFont="1" applyFill="1" applyBorder="1" applyProtection="1"/>
    <xf numFmtId="11" fontId="0" fillId="0" borderId="0" xfId="0" applyNumberFormat="1"/>
    <xf numFmtId="11" fontId="0" fillId="0" borderId="0" xfId="0" applyNumberFormat="1" applyAlignment="1">
      <alignment horizontal="center"/>
    </xf>
    <xf numFmtId="165" fontId="0" fillId="0" borderId="0" xfId="1" applyNumberFormat="1" applyFont="1" applyFill="1" applyBorder="1" applyAlignment="1"/>
    <xf numFmtId="0" fontId="0" fillId="0" borderId="1" xfId="0" applyBorder="1"/>
    <xf numFmtId="165" fontId="30" fillId="9" borderId="0" xfId="1" applyNumberFormat="1" applyFont="1" applyFill="1" applyBorder="1" applyAlignment="1">
      <alignment horizontal="center"/>
    </xf>
    <xf numFmtId="165" fontId="0" fillId="8" borderId="0" xfId="1" applyNumberFormat="1" applyFont="1" applyFill="1" applyBorder="1" applyAlignment="1">
      <alignment horizontal="center"/>
    </xf>
    <xf numFmtId="0" fontId="0" fillId="8" borderId="0" xfId="0" applyFill="1" applyAlignment="1">
      <alignment horizontal="center"/>
    </xf>
    <xf numFmtId="168" fontId="0" fillId="8" borderId="0" xfId="1" applyNumberFormat="1" applyFont="1" applyFill="1" applyBorder="1" applyProtection="1"/>
    <xf numFmtId="0" fontId="0" fillId="9" borderId="0" xfId="0" applyFill="1" applyAlignment="1">
      <alignment horizontal="center"/>
    </xf>
    <xf numFmtId="165" fontId="0" fillId="9" borderId="0" xfId="1" applyNumberFormat="1" applyFont="1" applyFill="1" applyBorder="1" applyAlignment="1">
      <alignment horizontal="center"/>
    </xf>
    <xf numFmtId="168" fontId="0" fillId="9" borderId="0" xfId="1" applyNumberFormat="1" applyFont="1" applyFill="1" applyBorder="1" applyProtection="1"/>
    <xf numFmtId="0" fontId="0" fillId="7" borderId="0" xfId="0" applyFill="1" applyAlignment="1">
      <alignment horizontal="center"/>
    </xf>
    <xf numFmtId="165" fontId="7" fillId="0" borderId="0" xfId="0" applyNumberFormat="1" applyFont="1" applyAlignment="1">
      <alignment horizontal="center"/>
    </xf>
    <xf numFmtId="165" fontId="30" fillId="8" borderId="0" xfId="1" applyNumberFormat="1" applyFont="1" applyFill="1" applyBorder="1" applyAlignment="1">
      <alignment horizontal="center"/>
    </xf>
    <xf numFmtId="165" fontId="30" fillId="0" borderId="0" xfId="1" quotePrefix="1" applyNumberFormat="1" applyFont="1" applyFill="1" applyBorder="1" applyAlignment="1">
      <alignment horizontal="center"/>
    </xf>
    <xf numFmtId="167" fontId="0" fillId="7" borderId="0" xfId="1" applyNumberFormat="1" applyFont="1" applyFill="1" applyBorder="1" applyProtection="1"/>
    <xf numFmtId="167" fontId="0" fillId="7" borderId="0" xfId="0" applyNumberFormat="1" applyFill="1"/>
    <xf numFmtId="167" fontId="0" fillId="9" borderId="0" xfId="1" applyNumberFormat="1" applyFont="1" applyFill="1" applyBorder="1" applyProtection="1"/>
    <xf numFmtId="167" fontId="0" fillId="9" borderId="0" xfId="0" applyNumberFormat="1" applyFill="1"/>
    <xf numFmtId="165" fontId="30" fillId="11" borderId="0" xfId="1" quotePrefix="1" applyNumberFormat="1" applyFont="1" applyFill="1" applyBorder="1" applyAlignment="1">
      <alignment horizontal="center"/>
    </xf>
    <xf numFmtId="165" fontId="0" fillId="11" borderId="0" xfId="1" applyNumberFormat="1" applyFont="1" applyFill="1" applyBorder="1" applyAlignment="1">
      <alignment horizontal="center"/>
    </xf>
    <xf numFmtId="0" fontId="0" fillId="11" borderId="0" xfId="0" applyFill="1" applyAlignment="1">
      <alignment horizontal="center"/>
    </xf>
    <xf numFmtId="168" fontId="0" fillId="11" borderId="0" xfId="1" applyNumberFormat="1" applyFont="1" applyFill="1" applyBorder="1" applyProtection="1"/>
    <xf numFmtId="167" fontId="0" fillId="11" borderId="0" xfId="1" applyNumberFormat="1" applyFont="1" applyFill="1" applyBorder="1" applyProtection="1"/>
    <xf numFmtId="167" fontId="0" fillId="11" borderId="0" xfId="0" applyNumberFormat="1" applyFill="1"/>
    <xf numFmtId="0" fontId="0" fillId="10" borderId="0" xfId="0" applyFill="1" applyAlignment="1">
      <alignment horizontal="center"/>
    </xf>
    <xf numFmtId="167" fontId="0" fillId="10" borderId="0" xfId="0" applyNumberFormat="1" applyFill="1"/>
    <xf numFmtId="0" fontId="30" fillId="12" borderId="0" xfId="0" applyFont="1" applyFill="1"/>
    <xf numFmtId="0" fontId="0" fillId="12" borderId="0" xfId="0" applyFill="1"/>
    <xf numFmtId="0" fontId="0" fillId="12" borderId="0" xfId="0" applyFill="1" applyAlignment="1">
      <alignment horizontal="center"/>
    </xf>
    <xf numFmtId="168" fontId="0" fillId="12" borderId="0" xfId="1" applyNumberFormat="1" applyFont="1" applyFill="1"/>
    <xf numFmtId="167" fontId="0" fillId="12" borderId="0" xfId="0" applyNumberFormat="1" applyFill="1"/>
    <xf numFmtId="168" fontId="0" fillId="12" borderId="0" xfId="0" applyNumberFormat="1" applyFill="1"/>
    <xf numFmtId="165" fontId="30" fillId="10" borderId="0" xfId="1" applyNumberFormat="1" applyFont="1" applyFill="1" applyBorder="1" applyAlignment="1">
      <alignment horizontal="center"/>
    </xf>
    <xf numFmtId="165" fontId="0" fillId="10" borderId="0" xfId="1" applyNumberFormat="1" applyFont="1" applyFill="1" applyBorder="1" applyAlignment="1">
      <alignment horizontal="center"/>
    </xf>
    <xf numFmtId="168" fontId="0" fillId="10" borderId="0" xfId="1" applyNumberFormat="1" applyFont="1" applyFill="1" applyBorder="1" applyProtection="1"/>
    <xf numFmtId="167" fontId="0" fillId="10" borderId="0" xfId="1" applyNumberFormat="1" applyFont="1" applyFill="1" applyBorder="1" applyProtection="1"/>
    <xf numFmtId="0" fontId="30" fillId="7" borderId="0" xfId="1" applyNumberFormat="1" applyFont="1" applyFill="1" applyBorder="1" applyAlignment="1">
      <alignment horizontal="center"/>
    </xf>
    <xf numFmtId="166" fontId="7" fillId="7" borderId="0" xfId="0" applyNumberFormat="1" applyFont="1" applyFill="1" applyAlignment="1">
      <alignment horizontal="left"/>
    </xf>
    <xf numFmtId="166" fontId="0" fillId="13" borderId="0" xfId="0" applyNumberFormat="1" applyFill="1"/>
    <xf numFmtId="168" fontId="0" fillId="7" borderId="0" xfId="0" applyNumberFormat="1" applyFill="1"/>
    <xf numFmtId="0" fontId="8" fillId="7" borderId="0" xfId="0" applyFont="1" applyFill="1" applyAlignment="1">
      <alignment horizontal="center"/>
    </xf>
    <xf numFmtId="0" fontId="0" fillId="14" borderId="0" xfId="0" applyFill="1" applyAlignment="1">
      <alignment horizontal="center"/>
    </xf>
    <xf numFmtId="166" fontId="0" fillId="14" borderId="0" xfId="0" applyNumberFormat="1" applyFill="1"/>
    <xf numFmtId="0" fontId="0" fillId="14" borderId="0" xfId="0" applyFill="1"/>
    <xf numFmtId="166" fontId="0" fillId="14" borderId="4" xfId="0" applyNumberFormat="1" applyFill="1" applyBorder="1"/>
    <xf numFmtId="165" fontId="0" fillId="14" borderId="0" xfId="1" applyNumberFormat="1" applyFont="1" applyFill="1" applyBorder="1" applyAlignment="1">
      <alignment horizontal="center"/>
    </xf>
    <xf numFmtId="166" fontId="0" fillId="14" borderId="0" xfId="0" quotePrefix="1" applyNumberFormat="1" applyFill="1"/>
    <xf numFmtId="0" fontId="0" fillId="14" borderId="0" xfId="0" quotePrefix="1" applyFill="1"/>
    <xf numFmtId="165" fontId="0" fillId="14" borderId="0" xfId="0" applyNumberFormat="1" applyFill="1" applyAlignment="1">
      <alignment horizontal="center"/>
    </xf>
    <xf numFmtId="168" fontId="0" fillId="0" borderId="1" xfId="1" applyNumberFormat="1" applyFont="1" applyFill="1" applyBorder="1" applyProtection="1"/>
    <xf numFmtId="168" fontId="0" fillId="7" borderId="0" xfId="1" applyNumberFormat="1" applyFont="1" applyFill="1"/>
    <xf numFmtId="168" fontId="0" fillId="0" borderId="2" xfId="1" applyNumberFormat="1" applyFont="1" applyFill="1" applyBorder="1"/>
    <xf numFmtId="165" fontId="25" fillId="7" borderId="0" xfId="1" applyNumberFormat="1" applyFont="1" applyFill="1" applyBorder="1" applyAlignment="1">
      <alignment horizontal="center"/>
    </xf>
    <xf numFmtId="168" fontId="0" fillId="7" borderId="0" xfId="1" applyNumberFormat="1" applyFont="1" applyFill="1" applyBorder="1" applyAlignment="1" applyProtection="1">
      <alignment horizontal="center"/>
    </xf>
    <xf numFmtId="0" fontId="0" fillId="15" borderId="0" xfId="0" applyFill="1" applyAlignment="1">
      <alignment horizontal="center"/>
    </xf>
    <xf numFmtId="166" fontId="0" fillId="15" borderId="0" xfId="0" applyNumberFormat="1" applyFill="1"/>
    <xf numFmtId="165" fontId="0" fillId="15" borderId="0" xfId="1" applyNumberFormat="1" applyFont="1" applyFill="1" applyBorder="1" applyAlignment="1">
      <alignment horizontal="center"/>
    </xf>
    <xf numFmtId="165" fontId="0" fillId="15" borderId="0" xfId="1" quotePrefix="1" applyNumberFormat="1" applyFont="1" applyFill="1" applyBorder="1" applyAlignment="1">
      <alignment horizontal="center"/>
    </xf>
    <xf numFmtId="0" fontId="0" fillId="13" borderId="0" xfId="0" applyFill="1"/>
    <xf numFmtId="165" fontId="0" fillId="16" borderId="0" xfId="1" applyNumberFormat="1" applyFont="1" applyFill="1" applyBorder="1" applyAlignment="1">
      <alignment horizontal="center"/>
    </xf>
    <xf numFmtId="0" fontId="0" fillId="14" borderId="0" xfId="0" applyFill="1" applyAlignment="1">
      <alignment horizontal="left"/>
    </xf>
    <xf numFmtId="165" fontId="0" fillId="0" borderId="0" xfId="5" applyNumberFormat="1" applyFont="1" applyFill="1" applyBorder="1" applyAlignment="1">
      <alignment horizontal="center"/>
    </xf>
    <xf numFmtId="168" fontId="0" fillId="0" borderId="0" xfId="5" applyNumberFormat="1" applyFont="1" applyFill="1"/>
    <xf numFmtId="0" fontId="30" fillId="0" borderId="0" xfId="0" applyFont="1"/>
    <xf numFmtId="0" fontId="0" fillId="0" borderId="6" xfId="0" applyBorder="1" applyAlignment="1">
      <alignment horizontal="center"/>
    </xf>
    <xf numFmtId="165" fontId="0" fillId="0" borderId="5" xfId="1" applyNumberFormat="1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168" fontId="0" fillId="0" borderId="5" xfId="1" applyNumberFormat="1" applyFont="1" applyFill="1" applyBorder="1" applyProtection="1"/>
    <xf numFmtId="167" fontId="0" fillId="0" borderId="5" xfId="0" applyNumberFormat="1" applyBorder="1"/>
    <xf numFmtId="165" fontId="0" fillId="0" borderId="7" xfId="1" applyNumberFormat="1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165" fontId="0" fillId="0" borderId="8" xfId="1" applyNumberFormat="1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166" fontId="0" fillId="0" borderId="1" xfId="0" applyNumberFormat="1" applyBorder="1"/>
    <xf numFmtId="167" fontId="0" fillId="0" borderId="1" xfId="0" applyNumberFormat="1" applyBorder="1"/>
    <xf numFmtId="165" fontId="0" fillId="0" borderId="10" xfId="1" applyNumberFormat="1" applyFont="1" applyFill="1" applyBorder="1" applyAlignment="1">
      <alignment horizontal="center"/>
    </xf>
    <xf numFmtId="43" fontId="30" fillId="0" borderId="0" xfId="1" applyFont="1" applyFill="1"/>
    <xf numFmtId="43" fontId="7" fillId="0" borderId="0" xfId="1" applyFont="1" applyFill="1" applyBorder="1" applyAlignment="1">
      <alignment horizontal="center"/>
    </xf>
    <xf numFmtId="43" fontId="7" fillId="0" borderId="0" xfId="1" applyFont="1" applyFill="1"/>
    <xf numFmtId="14" fontId="7" fillId="0" borderId="0" xfId="0" applyNumberFormat="1" applyFont="1"/>
    <xf numFmtId="173" fontId="7" fillId="0" borderId="0" xfId="0" applyNumberFormat="1" applyFont="1" applyAlignment="1">
      <alignment horizontal="left"/>
    </xf>
    <xf numFmtId="0" fontId="30" fillId="0" borderId="0" xfId="0" applyFont="1" applyAlignment="1">
      <alignment horizontal="left"/>
    </xf>
    <xf numFmtId="167" fontId="0" fillId="0" borderId="1" xfId="1" applyNumberFormat="1" applyFont="1" applyFill="1" applyBorder="1" applyProtection="1"/>
    <xf numFmtId="168" fontId="0" fillId="0" borderId="1" xfId="0" applyNumberFormat="1" applyBorder="1"/>
    <xf numFmtId="168" fontId="30" fillId="0" borderId="0" xfId="1" applyNumberFormat="1" applyFont="1" applyFill="1"/>
    <xf numFmtId="168" fontId="7" fillId="0" borderId="0" xfId="1" applyNumberFormat="1" applyFont="1" applyFill="1" applyBorder="1" applyAlignment="1">
      <alignment horizontal="center"/>
    </xf>
    <xf numFmtId="168" fontId="30" fillId="0" borderId="0" xfId="0" applyNumberFormat="1" applyFont="1"/>
    <xf numFmtId="168" fontId="7" fillId="0" borderId="0" xfId="0" applyNumberFormat="1" applyFont="1"/>
    <xf numFmtId="167" fontId="0" fillId="0" borderId="5" xfId="1" applyNumberFormat="1" applyFont="1" applyFill="1" applyBorder="1" applyProtection="1"/>
    <xf numFmtId="168" fontId="30" fillId="8" borderId="0" xfId="1" applyNumberFormat="1" applyFont="1" applyFill="1" applyAlignment="1">
      <alignment horizontal="center"/>
    </xf>
    <xf numFmtId="168" fontId="7" fillId="8" borderId="0" xfId="1" applyNumberFormat="1" applyFont="1" applyFill="1" applyBorder="1" applyAlignment="1">
      <alignment horizontal="center"/>
    </xf>
    <xf numFmtId="168" fontId="30" fillId="0" borderId="0" xfId="1" applyNumberFormat="1" applyFont="1" applyFill="1" applyAlignment="1">
      <alignment horizontal="center"/>
    </xf>
    <xf numFmtId="168" fontId="7" fillId="0" borderId="11" xfId="1" applyNumberFormat="1" applyFont="1" applyFill="1" applyBorder="1"/>
    <xf numFmtId="43" fontId="0" fillId="0" borderId="12" xfId="1" applyFont="1" applyFill="1" applyBorder="1" applyAlignment="1">
      <alignment horizontal="center"/>
    </xf>
    <xf numFmtId="43" fontId="34" fillId="0" borderId="13" xfId="1" applyFont="1" applyFill="1" applyBorder="1"/>
    <xf numFmtId="168" fontId="0" fillId="0" borderId="12" xfId="1" applyNumberFormat="1" applyFont="1" applyFill="1" applyBorder="1" applyAlignment="1">
      <alignment horizontal="center"/>
    </xf>
    <xf numFmtId="168" fontId="35" fillId="0" borderId="13" xfId="1" applyNumberFormat="1" applyFont="1" applyFill="1" applyBorder="1"/>
    <xf numFmtId="168" fontId="0" fillId="13" borderId="14" xfId="1" applyNumberFormat="1" applyFont="1" applyFill="1" applyBorder="1" applyAlignment="1">
      <alignment horizontal="centerContinuous"/>
    </xf>
    <xf numFmtId="43" fontId="0" fillId="13" borderId="3" xfId="1" applyFont="1" applyFill="1" applyBorder="1" applyAlignment="1">
      <alignment horizontal="centerContinuous"/>
    </xf>
    <xf numFmtId="43" fontId="0" fillId="13" borderId="15" xfId="1" applyFont="1" applyFill="1" applyBorder="1" applyAlignment="1">
      <alignment horizontal="centerContinuous"/>
    </xf>
    <xf numFmtId="168" fontId="30" fillId="13" borderId="0" xfId="1" applyNumberFormat="1" applyFont="1" applyFill="1" applyAlignment="1">
      <alignment horizontal="center"/>
    </xf>
    <xf numFmtId="43" fontId="30" fillId="13" borderId="0" xfId="1" applyFont="1" applyFill="1" applyAlignment="1">
      <alignment horizontal="center"/>
    </xf>
    <xf numFmtId="168" fontId="7" fillId="13" borderId="0" xfId="1" applyNumberFormat="1" applyFont="1" applyFill="1" applyBorder="1" applyAlignment="1">
      <alignment horizontal="center"/>
    </xf>
    <xf numFmtId="43" fontId="7" fillId="13" borderId="0" xfId="1" applyFont="1" applyFill="1" applyBorder="1" applyAlignment="1">
      <alignment horizontal="center"/>
    </xf>
    <xf numFmtId="168" fontId="0" fillId="0" borderId="0" xfId="5" applyNumberFormat="1" applyFont="1" applyFill="1" applyBorder="1"/>
    <xf numFmtId="168" fontId="0" fillId="9" borderId="0" xfId="1" applyNumberFormat="1" applyFont="1" applyFill="1"/>
    <xf numFmtId="168" fontId="0" fillId="13" borderId="0" xfId="1" applyNumberFormat="1" applyFont="1" applyFill="1"/>
    <xf numFmtId="168" fontId="0" fillId="13" borderId="0" xfId="1" applyNumberFormat="1" applyFont="1" applyFill="1" applyBorder="1" applyAlignment="1" applyProtection="1">
      <alignment horizontal="center"/>
    </xf>
    <xf numFmtId="0" fontId="0" fillId="7" borderId="0" xfId="0" applyFill="1"/>
    <xf numFmtId="0" fontId="7" fillId="7" borderId="0" xfId="0" applyFont="1" applyFill="1"/>
    <xf numFmtId="0" fontId="0" fillId="12" borderId="6" xfId="0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165" fontId="30" fillId="0" borderId="0" xfId="1" applyNumberFormat="1" applyFont="1" applyFill="1" applyBorder="1" applyAlignment="1">
      <alignment horizontal="center"/>
    </xf>
    <xf numFmtId="165" fontId="30" fillId="15" borderId="0" xfId="1" applyNumberFormat="1" applyFont="1" applyFill="1" applyBorder="1" applyAlignment="1">
      <alignment horizontal="center"/>
    </xf>
    <xf numFmtId="0" fontId="0" fillId="12" borderId="9" xfId="0" applyFill="1" applyBorder="1" applyAlignment="1">
      <alignment horizontal="center"/>
    </xf>
    <xf numFmtId="43" fontId="0" fillId="0" borderId="0" xfId="1" applyFont="1" applyFill="1" applyAlignment="1">
      <alignment horizontal="center"/>
    </xf>
    <xf numFmtId="43" fontId="0" fillId="0" borderId="1" xfId="1" applyFont="1" applyFill="1" applyBorder="1" applyAlignment="1">
      <alignment horizontal="center"/>
    </xf>
    <xf numFmtId="43" fontId="0" fillId="0" borderId="0" xfId="0" applyNumberFormat="1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168" fontId="0" fillId="0" borderId="17" xfId="1" applyNumberFormat="1" applyFont="1" applyFill="1" applyBorder="1" applyProtection="1"/>
    <xf numFmtId="165" fontId="0" fillId="14" borderId="0" xfId="1" applyNumberFormat="1" applyFont="1" applyFill="1" applyBorder="1" applyAlignment="1">
      <alignment horizontal="left"/>
    </xf>
    <xf numFmtId="165" fontId="0" fillId="0" borderId="0" xfId="5" applyNumberFormat="1" applyFont="1" applyBorder="1"/>
    <xf numFmtId="167" fontId="0" fillId="0" borderId="0" xfId="5" applyNumberFormat="1" applyFont="1" applyBorder="1" applyProtection="1"/>
    <xf numFmtId="168" fontId="0" fillId="0" borderId="2" xfId="5" applyNumberFormat="1" applyFont="1" applyFill="1" applyBorder="1"/>
    <xf numFmtId="168" fontId="0" fillId="7" borderId="0" xfId="5" applyNumberFormat="1" applyFont="1" applyFill="1"/>
    <xf numFmtId="168" fontId="0" fillId="0" borderId="0" xfId="5" applyNumberFormat="1" applyFont="1"/>
    <xf numFmtId="168" fontId="0" fillId="0" borderId="1" xfId="5" applyNumberFormat="1" applyFont="1" applyBorder="1"/>
    <xf numFmtId="168" fontId="0" fillId="0" borderId="1" xfId="5" applyNumberFormat="1" applyFont="1" applyFill="1" applyBorder="1"/>
    <xf numFmtId="37" fontId="0" fillId="0" borderId="0" xfId="5" applyNumberFormat="1" applyFont="1"/>
    <xf numFmtId="43" fontId="0" fillId="0" borderId="0" xfId="5" applyFont="1"/>
    <xf numFmtId="166" fontId="0" fillId="9" borderId="0" xfId="0" applyNumberFormat="1" applyFill="1"/>
    <xf numFmtId="165" fontId="0" fillId="14" borderId="0" xfId="1" quotePrefix="1" applyNumberFormat="1" applyFont="1" applyFill="1" applyBorder="1" applyAlignment="1">
      <alignment horizontal="left"/>
    </xf>
    <xf numFmtId="165" fontId="0" fillId="9" borderId="0" xfId="1" quotePrefix="1" applyNumberFormat="1" applyFont="1" applyFill="1" applyBorder="1" applyAlignment="1">
      <alignment horizontal="left"/>
    </xf>
    <xf numFmtId="0" fontId="0" fillId="9" borderId="0" xfId="0" applyFill="1"/>
    <xf numFmtId="165" fontId="0" fillId="14" borderId="0" xfId="1" quotePrefix="1" applyNumberFormat="1" applyFont="1" applyFill="1" applyBorder="1" applyAlignment="1">
      <alignment horizontal="center"/>
    </xf>
    <xf numFmtId="0" fontId="27" fillId="7" borderId="0" xfId="0" applyFont="1" applyFill="1" applyAlignment="1">
      <alignment wrapText="1"/>
    </xf>
    <xf numFmtId="0" fontId="22" fillId="7" borderId="0" xfId="0" applyFont="1" applyFill="1" applyAlignment="1">
      <alignment horizontal="left"/>
    </xf>
    <xf numFmtId="166" fontId="0" fillId="14" borderId="0" xfId="0" applyNumberFormat="1" applyFill="1" applyAlignment="1">
      <alignment wrapText="1"/>
    </xf>
    <xf numFmtId="4" fontId="0" fillId="0" borderId="0" xfId="0" applyNumberFormat="1"/>
    <xf numFmtId="2" fontId="0" fillId="0" borderId="0" xfId="0" applyNumberFormat="1"/>
    <xf numFmtId="167" fontId="0" fillId="0" borderId="0" xfId="1" applyNumberFormat="1" applyFont="1"/>
    <xf numFmtId="165" fontId="3" fillId="0" borderId="0" xfId="1" applyNumberFormat="1" applyFont="1"/>
    <xf numFmtId="167" fontId="3" fillId="0" borderId="0" xfId="1" applyNumberFormat="1" applyFont="1"/>
    <xf numFmtId="167" fontId="4" fillId="0" borderId="0" xfId="1" applyNumberFormat="1" applyFont="1"/>
    <xf numFmtId="1" fontId="0" fillId="0" borderId="0" xfId="0" applyNumberFormat="1"/>
    <xf numFmtId="1" fontId="0" fillId="0" borderId="1" xfId="0" applyNumberFormat="1" applyBorder="1"/>
    <xf numFmtId="167" fontId="0" fillId="0" borderId="0" xfId="1" applyNumberFormat="1" applyFont="1" applyFill="1"/>
    <xf numFmtId="168" fontId="38" fillId="0" borderId="0" xfId="1" applyNumberFormat="1" applyFont="1" applyFill="1"/>
    <xf numFmtId="167" fontId="0" fillId="0" borderId="0" xfId="5" applyNumberFormat="1" applyFont="1" applyFill="1"/>
    <xf numFmtId="0" fontId="35" fillId="0" borderId="0" xfId="0" applyFont="1" applyAlignment="1">
      <alignment horizontal="left"/>
    </xf>
    <xf numFmtId="164" fontId="35" fillId="0" borderId="0" xfId="7" applyFont="1" applyAlignment="1">
      <alignment horizontal="left"/>
    </xf>
    <xf numFmtId="0" fontId="35" fillId="0" borderId="0" xfId="0" applyFont="1"/>
    <xf numFmtId="168" fontId="3" fillId="0" borderId="0" xfId="1" applyNumberFormat="1" applyFont="1" applyBorder="1"/>
    <xf numFmtId="168" fontId="3" fillId="0" borderId="5" xfId="1" applyNumberFormat="1" applyFont="1" applyBorder="1"/>
    <xf numFmtId="168" fontId="0" fillId="0" borderId="5" xfId="1" applyNumberFormat="1" applyFont="1" applyBorder="1"/>
    <xf numFmtId="168" fontId="5" fillId="0" borderId="5" xfId="1" applyNumberFormat="1" applyFont="1" applyBorder="1"/>
    <xf numFmtId="0" fontId="39" fillId="0" borderId="0" xfId="0" applyFont="1" applyAlignment="1">
      <alignment horizontal="center"/>
    </xf>
    <xf numFmtId="168" fontId="2" fillId="0" borderId="5" xfId="1" applyNumberFormat="1" applyFont="1" applyBorder="1"/>
    <xf numFmtId="168" fontId="0" fillId="0" borderId="5" xfId="5" applyNumberFormat="1" applyFont="1" applyBorder="1"/>
    <xf numFmtId="168" fontId="4" fillId="0" borderId="5" xfId="1" applyNumberFormat="1" applyFont="1" applyBorder="1"/>
    <xf numFmtId="168" fontId="40" fillId="0" borderId="0" xfId="1" applyNumberFormat="1" applyFont="1" applyAlignment="1">
      <alignment horizontal="center"/>
    </xf>
    <xf numFmtId="168" fontId="0" fillId="0" borderId="5" xfId="1" applyNumberFormat="1" applyFont="1" applyFill="1" applyBorder="1"/>
    <xf numFmtId="168" fontId="0" fillId="0" borderId="5" xfId="5" applyNumberFormat="1" applyFont="1" applyFill="1" applyBorder="1"/>
    <xf numFmtId="0" fontId="0" fillId="0" borderId="5" xfId="0" applyBorder="1"/>
    <xf numFmtId="174" fontId="0" fillId="0" borderId="0" xfId="1" applyNumberFormat="1" applyFont="1"/>
    <xf numFmtId="168" fontId="2" fillId="0" borderId="0" xfId="1" applyNumberFormat="1" applyFont="1" applyBorder="1"/>
    <xf numFmtId="168" fontId="0" fillId="0" borderId="0" xfId="5" applyNumberFormat="1" applyFont="1" applyBorder="1"/>
    <xf numFmtId="168" fontId="1" fillId="0" borderId="0" xfId="1" applyNumberFormat="1" applyFont="1" applyBorder="1"/>
    <xf numFmtId="165" fontId="0" fillId="0" borderId="1" xfId="1" applyNumberFormat="1" applyFont="1" applyFill="1" applyBorder="1"/>
    <xf numFmtId="165" fontId="0" fillId="0" borderId="1" xfId="5" applyNumberFormat="1" applyFont="1" applyFill="1" applyBorder="1"/>
    <xf numFmtId="43" fontId="0" fillId="0" borderId="0" xfId="5" applyFont="1" applyBorder="1"/>
    <xf numFmtId="168" fontId="0" fillId="0" borderId="5" xfId="0" applyNumberFormat="1" applyBorder="1" applyAlignment="1">
      <alignment horizontal="center"/>
    </xf>
    <xf numFmtId="0" fontId="43" fillId="0" borderId="0" xfId="0" applyFont="1" applyAlignment="1">
      <alignment horizontal="center"/>
    </xf>
    <xf numFmtId="166" fontId="44" fillId="0" borderId="0" xfId="0" applyNumberFormat="1" applyFont="1" applyAlignment="1">
      <alignment horizontal="left"/>
    </xf>
    <xf numFmtId="0" fontId="44" fillId="0" borderId="0" xfId="0" applyFont="1"/>
    <xf numFmtId="0" fontId="45" fillId="4" borderId="0" xfId="0" applyFont="1" applyFill="1" applyAlignment="1">
      <alignment horizontal="center"/>
    </xf>
    <xf numFmtId="0" fontId="45" fillId="4" borderId="0" xfId="0" applyFont="1" applyFill="1"/>
    <xf numFmtId="0" fontId="44" fillId="0" borderId="1" xfId="0" applyFont="1" applyBorder="1"/>
    <xf numFmtId="0" fontId="45" fillId="4" borderId="1" xfId="0" applyFont="1" applyFill="1" applyBorder="1" applyAlignment="1">
      <alignment horizontal="center"/>
    </xf>
    <xf numFmtId="166" fontId="43" fillId="0" borderId="0" xfId="0" applyNumberFormat="1" applyFont="1" applyAlignment="1">
      <alignment horizontal="center"/>
    </xf>
    <xf numFmtId="168" fontId="46" fillId="0" borderId="0" xfId="0" applyNumberFormat="1" applyFont="1" applyAlignment="1">
      <alignment horizontal="center"/>
    </xf>
    <xf numFmtId="0" fontId="44" fillId="0" borderId="0" xfId="0" applyFont="1" applyAlignment="1">
      <alignment horizontal="left"/>
    </xf>
    <xf numFmtId="43" fontId="0" fillId="0" borderId="0" xfId="0" applyNumberFormat="1"/>
    <xf numFmtId="174" fontId="0" fillId="0" borderId="0" xfId="0" applyNumberFormat="1"/>
    <xf numFmtId="43" fontId="2" fillId="0" borderId="0" xfId="1" applyFont="1" applyBorder="1"/>
    <xf numFmtId="168" fontId="0" fillId="0" borderId="2" xfId="1" applyNumberFormat="1" applyFont="1" applyBorder="1"/>
    <xf numFmtId="43" fontId="0" fillId="0" borderId="1" xfId="1" applyFont="1" applyBorder="1"/>
    <xf numFmtId="0" fontId="49" fillId="0" borderId="0" xfId="0" applyFont="1" applyAlignment="1">
      <alignment vertical="center"/>
    </xf>
    <xf numFmtId="166" fontId="7" fillId="0" borderId="0" xfId="0" applyNumberFormat="1" applyFont="1" applyAlignment="1">
      <alignment horizontal="left" vertical="center"/>
    </xf>
    <xf numFmtId="0" fontId="0" fillId="0" borderId="0" xfId="0" applyAlignment="1">
      <alignment horizontal="left" vertical="center"/>
    </xf>
    <xf numFmtId="168" fontId="0" fillId="0" borderId="0" xfId="1" applyNumberFormat="1" applyFont="1" applyFill="1" applyAlignment="1">
      <alignment vertical="center"/>
    </xf>
    <xf numFmtId="43" fontId="0" fillId="0" borderId="0" xfId="1" applyFont="1" applyFill="1" applyAlignment="1">
      <alignment vertical="center"/>
    </xf>
    <xf numFmtId="168" fontId="0" fillId="9" borderId="0" xfId="1" applyNumberFormat="1" applyFont="1" applyFill="1" applyAlignment="1">
      <alignment vertical="center"/>
    </xf>
    <xf numFmtId="0" fontId="7" fillId="0" borderId="0" xfId="0" applyFont="1" applyAlignment="1">
      <alignment vertical="center"/>
    </xf>
    <xf numFmtId="168" fontId="0" fillId="16" borderId="0" xfId="1" applyNumberFormat="1" applyFont="1" applyFill="1" applyAlignment="1">
      <alignment vertical="center"/>
    </xf>
    <xf numFmtId="43" fontId="35" fillId="0" borderId="0" xfId="1" applyFont="1" applyFill="1" applyAlignment="1">
      <alignment vertical="center"/>
    </xf>
    <xf numFmtId="14" fontId="7" fillId="0" borderId="0" xfId="0" applyNumberFormat="1" applyFont="1" applyAlignment="1">
      <alignment vertical="center"/>
    </xf>
    <xf numFmtId="173" fontId="7" fillId="7" borderId="0" xfId="0" applyNumberFormat="1" applyFont="1" applyFill="1" applyAlignment="1">
      <alignment horizontal="left" vertical="center"/>
    </xf>
    <xf numFmtId="168" fontId="0" fillId="12" borderId="0" xfId="1" applyNumberFormat="1" applyFont="1" applyFill="1" applyAlignment="1">
      <alignment vertical="center"/>
    </xf>
    <xf numFmtId="0" fontId="30" fillId="0" borderId="0" xfId="0" applyFont="1" applyAlignment="1">
      <alignment horizontal="center" vertical="center"/>
    </xf>
    <xf numFmtId="168" fontId="34" fillId="0" borderId="0" xfId="1" applyNumberFormat="1" applyFont="1" applyFill="1" applyAlignment="1">
      <alignment vertical="center"/>
    </xf>
    <xf numFmtId="168" fontId="0" fillId="0" borderId="0" xfId="1" applyNumberFormat="1" applyFont="1" applyFill="1" applyAlignment="1">
      <alignment horizontal="center" vertical="center"/>
    </xf>
    <xf numFmtId="168" fontId="0" fillId="0" borderId="16" xfId="1" applyNumberFormat="1" applyFont="1" applyFill="1" applyBorder="1" applyAlignment="1">
      <alignment horizontal="center" vertical="center"/>
    </xf>
    <xf numFmtId="168" fontId="0" fillId="13" borderId="14" xfId="1" applyNumberFormat="1" applyFont="1" applyFill="1" applyBorder="1" applyAlignment="1">
      <alignment horizontal="centerContinuous" vertical="center"/>
    </xf>
    <xf numFmtId="43" fontId="0" fillId="13" borderId="3" xfId="1" applyFont="1" applyFill="1" applyBorder="1" applyAlignment="1">
      <alignment horizontal="centerContinuous" vertical="center"/>
    </xf>
    <xf numFmtId="43" fontId="0" fillId="13" borderId="15" xfId="1" applyFont="1" applyFill="1" applyBorder="1" applyAlignment="1">
      <alignment horizontal="centerContinuous" vertical="center"/>
    </xf>
    <xf numFmtId="168" fontId="30" fillId="8" borderId="0" xfId="1" applyNumberFormat="1" applyFont="1" applyFill="1" applyAlignment="1">
      <alignment horizontal="center" vertical="center"/>
    </xf>
    <xf numFmtId="43" fontId="30" fillId="0" borderId="16" xfId="1" applyFont="1" applyFill="1" applyBorder="1" applyAlignment="1">
      <alignment horizontal="center" vertical="center"/>
    </xf>
    <xf numFmtId="43" fontId="30" fillId="0" borderId="22" xfId="1" applyFont="1" applyFill="1" applyBorder="1" applyAlignment="1">
      <alignment horizontal="center" vertical="center"/>
    </xf>
    <xf numFmtId="43" fontId="30" fillId="0" borderId="16" xfId="1" applyFont="1" applyFill="1" applyBorder="1" applyAlignment="1">
      <alignment vertical="center"/>
    </xf>
    <xf numFmtId="168" fontId="30" fillId="0" borderId="16" xfId="1" applyNumberFormat="1" applyFont="1" applyFill="1" applyBorder="1" applyAlignment="1">
      <alignment vertical="center"/>
    </xf>
    <xf numFmtId="168" fontId="30" fillId="0" borderId="16" xfId="1" applyNumberFormat="1" applyFont="1" applyFill="1" applyBorder="1" applyAlignment="1">
      <alignment horizontal="center" vertical="center"/>
    </xf>
    <xf numFmtId="168" fontId="30" fillId="18" borderId="16" xfId="1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168" fontId="7" fillId="0" borderId="17" xfId="1" applyNumberFormat="1" applyFont="1" applyFill="1" applyBorder="1" applyAlignment="1">
      <alignment horizontal="center" vertical="center"/>
    </xf>
    <xf numFmtId="168" fontId="7" fillId="0" borderId="0" xfId="1" applyNumberFormat="1" applyFont="1" applyFill="1" applyBorder="1" applyAlignment="1">
      <alignment horizontal="center" vertical="center"/>
    </xf>
    <xf numFmtId="168" fontId="30" fillId="0" borderId="0" xfId="1" applyNumberFormat="1" applyFont="1" applyFill="1" applyBorder="1" applyAlignment="1">
      <alignment horizontal="center" vertical="center"/>
    </xf>
    <xf numFmtId="168" fontId="30" fillId="13" borderId="0" xfId="1" applyNumberFormat="1" applyFont="1" applyFill="1" applyBorder="1" applyAlignment="1">
      <alignment horizontal="center" vertical="center"/>
    </xf>
    <xf numFmtId="43" fontId="30" fillId="13" borderId="0" xfId="1" applyFont="1" applyFill="1" applyBorder="1" applyAlignment="1">
      <alignment horizontal="center" vertical="center"/>
    </xf>
    <xf numFmtId="168" fontId="30" fillId="8" borderId="0" xfId="1" applyNumberFormat="1" applyFont="1" applyFill="1" applyBorder="1" applyAlignment="1">
      <alignment horizontal="center" vertical="center"/>
    </xf>
    <xf numFmtId="43" fontId="30" fillId="0" borderId="17" xfId="1" applyFont="1" applyFill="1" applyBorder="1" applyAlignment="1">
      <alignment horizontal="center" vertical="center"/>
    </xf>
    <xf numFmtId="43" fontId="30" fillId="0" borderId="21" xfId="1" applyFont="1" applyFill="1" applyBorder="1" applyAlignment="1">
      <alignment horizontal="center" vertical="center"/>
    </xf>
    <xf numFmtId="168" fontId="30" fillId="0" borderId="17" xfId="1" applyNumberFormat="1" applyFont="1" applyFill="1" applyBorder="1" applyAlignment="1">
      <alignment horizontal="center" vertical="center"/>
    </xf>
    <xf numFmtId="168" fontId="0" fillId="0" borderId="0" xfId="1" applyNumberFormat="1" applyFont="1" applyFill="1" applyBorder="1" applyAlignment="1">
      <alignment horizontal="center" vertical="center"/>
    </xf>
    <xf numFmtId="168" fontId="30" fillId="0" borderId="17" xfId="1" applyNumberFormat="1" applyFont="1" applyFill="1" applyBorder="1" applyAlignment="1">
      <alignment vertical="center"/>
    </xf>
    <xf numFmtId="168" fontId="0" fillId="0" borderId="0" xfId="1" applyNumberFormat="1" applyFont="1" applyFill="1" applyBorder="1" applyAlignment="1">
      <alignment vertical="center"/>
    </xf>
    <xf numFmtId="168" fontId="30" fillId="18" borderId="17" xfId="1" applyNumberFormat="1" applyFont="1" applyFill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7" fillId="0" borderId="25" xfId="0" applyFont="1" applyBorder="1" applyAlignment="1">
      <alignment horizontal="center" vertical="center"/>
    </xf>
    <xf numFmtId="0" fontId="7" fillId="0" borderId="25" xfId="0" applyFont="1" applyBorder="1" applyAlignment="1">
      <alignment horizontal="left" vertical="center"/>
    </xf>
    <xf numFmtId="0" fontId="0" fillId="0" borderId="25" xfId="1" applyNumberFormat="1" applyFont="1" applyFill="1" applyBorder="1" applyAlignment="1">
      <alignment horizontal="center" vertical="center"/>
    </xf>
    <xf numFmtId="168" fontId="7" fillId="0" borderId="19" xfId="1" applyNumberFormat="1" applyFont="1" applyFill="1" applyBorder="1" applyAlignment="1">
      <alignment horizontal="center" vertical="center"/>
    </xf>
    <xf numFmtId="168" fontId="7" fillId="0" borderId="25" xfId="1" applyNumberFormat="1" applyFont="1" applyFill="1" applyBorder="1" applyAlignment="1">
      <alignment horizontal="center" vertical="center"/>
    </xf>
    <xf numFmtId="0" fontId="0" fillId="0" borderId="25" xfId="0" applyBorder="1" applyAlignment="1">
      <alignment vertical="center"/>
    </xf>
    <xf numFmtId="168" fontId="7" fillId="13" borderId="25" xfId="1" applyNumberFormat="1" applyFont="1" applyFill="1" applyBorder="1" applyAlignment="1">
      <alignment horizontal="center" vertical="center"/>
    </xf>
    <xf numFmtId="43" fontId="7" fillId="13" borderId="25" xfId="1" applyFont="1" applyFill="1" applyBorder="1" applyAlignment="1">
      <alignment horizontal="center" vertical="center"/>
    </xf>
    <xf numFmtId="168" fontId="7" fillId="8" borderId="25" xfId="1" applyNumberFormat="1" applyFont="1" applyFill="1" applyBorder="1" applyAlignment="1">
      <alignment horizontal="center" vertical="center"/>
    </xf>
    <xf numFmtId="43" fontId="7" fillId="0" borderId="19" xfId="1" applyFont="1" applyFill="1" applyBorder="1" applyAlignment="1">
      <alignment horizontal="center" vertical="center"/>
    </xf>
    <xf numFmtId="43" fontId="7" fillId="0" borderId="24" xfId="1" applyFont="1" applyFill="1" applyBorder="1" applyAlignment="1">
      <alignment horizontal="center" vertical="center"/>
    </xf>
    <xf numFmtId="168" fontId="0" fillId="0" borderId="25" xfId="1" applyNumberFormat="1" applyFont="1" applyFill="1" applyBorder="1" applyAlignment="1">
      <alignment horizontal="center" vertical="center"/>
    </xf>
    <xf numFmtId="168" fontId="30" fillId="0" borderId="25" xfId="1" applyNumberFormat="1" applyFont="1" applyFill="1" applyBorder="1" applyAlignment="1">
      <alignment vertical="center"/>
    </xf>
    <xf numFmtId="168" fontId="30" fillId="18" borderId="19" xfId="1" applyNumberFormat="1" applyFont="1" applyFill="1" applyBorder="1" applyAlignment="1">
      <alignment horizontal="center" vertical="center"/>
    </xf>
    <xf numFmtId="166" fontId="25" fillId="0" borderId="0" xfId="0" applyNumberFormat="1" applyFont="1" applyAlignment="1">
      <alignment vertical="center"/>
    </xf>
    <xf numFmtId="165" fontId="0" fillId="0" borderId="0" xfId="1" applyNumberFormat="1" applyFont="1" applyFill="1" applyBorder="1" applyAlignment="1">
      <alignment horizontal="left" vertical="center"/>
    </xf>
    <xf numFmtId="165" fontId="0" fillId="19" borderId="0" xfId="1" applyNumberFormat="1" applyFont="1" applyFill="1" applyBorder="1" applyAlignment="1">
      <alignment horizontal="center" vertical="center"/>
    </xf>
    <xf numFmtId="0" fontId="0" fillId="0" borderId="0" xfId="1" quotePrefix="1" applyNumberFormat="1" applyFont="1" applyFill="1" applyBorder="1" applyAlignment="1">
      <alignment horizontal="center" vertical="center"/>
    </xf>
    <xf numFmtId="168" fontId="0" fillId="9" borderId="17" xfId="1" applyNumberFormat="1" applyFont="1" applyFill="1" applyBorder="1" applyAlignment="1" applyProtection="1">
      <alignment vertical="center"/>
    </xf>
    <xf numFmtId="167" fontId="0" fillId="0" borderId="0" xfId="0" applyNumberFormat="1" applyAlignment="1">
      <alignment vertical="center"/>
    </xf>
    <xf numFmtId="165" fontId="30" fillId="0" borderId="0" xfId="1" applyNumberFormat="1" applyFont="1" applyFill="1" applyBorder="1" applyAlignment="1">
      <alignment horizontal="center" vertical="center"/>
    </xf>
    <xf numFmtId="168" fontId="0" fillId="0" borderId="0" xfId="0" applyNumberFormat="1" applyAlignment="1">
      <alignment vertical="center"/>
    </xf>
    <xf numFmtId="0" fontId="0" fillId="13" borderId="0" xfId="0" applyFill="1" applyAlignment="1">
      <alignment vertical="center"/>
    </xf>
    <xf numFmtId="168" fontId="0" fillId="0" borderId="17" xfId="1" applyNumberFormat="1" applyFont="1" applyFill="1" applyBorder="1" applyAlignment="1">
      <alignment vertical="center"/>
    </xf>
    <xf numFmtId="168" fontId="0" fillId="0" borderId="21" xfId="1" applyNumberFormat="1" applyFont="1" applyFill="1" applyBorder="1" applyAlignment="1">
      <alignment vertical="center"/>
    </xf>
    <xf numFmtId="168" fontId="38" fillId="24" borderId="17" xfId="1" applyNumberFormat="1" applyFont="1" applyFill="1" applyBorder="1" applyAlignment="1">
      <alignment vertical="center"/>
    </xf>
    <xf numFmtId="168" fontId="38" fillId="0" borderId="16" xfId="1" applyNumberFormat="1" applyFont="1" applyFill="1" applyBorder="1" applyAlignment="1">
      <alignment vertical="center"/>
    </xf>
    <xf numFmtId="165" fontId="0" fillId="15" borderId="0" xfId="1" applyNumberFormat="1" applyFont="1" applyFill="1" applyBorder="1" applyAlignment="1">
      <alignment horizontal="center" vertical="center"/>
    </xf>
    <xf numFmtId="0" fontId="0" fillId="0" borderId="0" xfId="1" applyNumberFormat="1" applyFont="1" applyFill="1" applyBorder="1" applyAlignment="1">
      <alignment horizontal="center" vertical="center"/>
    </xf>
    <xf numFmtId="167" fontId="0" fillId="0" borderId="0" xfId="1" applyNumberFormat="1" applyFont="1" applyFill="1" applyBorder="1" applyAlignment="1" applyProtection="1">
      <alignment vertical="center"/>
    </xf>
    <xf numFmtId="165" fontId="0" fillId="0" borderId="0" xfId="1" applyNumberFormat="1" applyFont="1" applyFill="1" applyBorder="1" applyAlignment="1">
      <alignment horizontal="center" vertical="center"/>
    </xf>
    <xf numFmtId="168" fontId="0" fillId="24" borderId="17" xfId="1" applyNumberFormat="1" applyFont="1" applyFill="1" applyBorder="1" applyAlignment="1">
      <alignment vertical="center"/>
    </xf>
    <xf numFmtId="165" fontId="0" fillId="25" borderId="0" xfId="1" applyNumberFormat="1" applyFont="1" applyFill="1" applyBorder="1" applyAlignment="1">
      <alignment horizontal="center" vertical="center"/>
    </xf>
    <xf numFmtId="168" fontId="0" fillId="9" borderId="17" xfId="1" applyNumberFormat="1" applyFont="1" applyFill="1" applyBorder="1" applyAlignment="1">
      <alignment vertical="center"/>
    </xf>
    <xf numFmtId="168" fontId="0" fillId="0" borderId="0" xfId="1" applyNumberFormat="1" applyFont="1" applyFill="1" applyAlignment="1">
      <alignment horizontal="right" vertical="center"/>
    </xf>
    <xf numFmtId="166" fontId="0" fillId="0" borderId="0" xfId="0" applyNumberFormat="1" applyAlignment="1">
      <alignment vertical="center"/>
    </xf>
    <xf numFmtId="168" fontId="38" fillId="0" borderId="17" xfId="1" applyNumberFormat="1" applyFont="1" applyFill="1" applyBorder="1" applyAlignment="1">
      <alignment vertical="center"/>
    </xf>
    <xf numFmtId="165" fontId="0" fillId="14" borderId="0" xfId="1" applyNumberFormat="1" applyFont="1" applyFill="1" applyBorder="1" applyAlignment="1">
      <alignment horizontal="center" vertical="center"/>
    </xf>
    <xf numFmtId="165" fontId="0" fillId="20" borderId="0" xfId="1" applyNumberFormat="1" applyFont="1" applyFill="1" applyBorder="1" applyAlignment="1">
      <alignment horizontal="center" vertical="center"/>
    </xf>
    <xf numFmtId="165" fontId="0" fillId="18" borderId="0" xfId="1" applyNumberFormat="1" applyFont="1" applyFill="1" applyBorder="1" applyAlignment="1">
      <alignment horizontal="center" vertical="center"/>
    </xf>
    <xf numFmtId="168" fontId="0" fillId="7" borderId="0" xfId="0" applyNumberFormat="1" applyFill="1" applyAlignment="1">
      <alignment vertical="center"/>
    </xf>
    <xf numFmtId="0" fontId="0" fillId="26" borderId="0" xfId="0" applyFill="1" applyAlignment="1">
      <alignment horizontal="center" vertical="center"/>
    </xf>
    <xf numFmtId="168" fontId="0" fillId="0" borderId="17" xfId="1" applyNumberFormat="1" applyFont="1" applyFill="1" applyBorder="1" applyAlignment="1" applyProtection="1">
      <alignment vertical="center"/>
    </xf>
    <xf numFmtId="165" fontId="23" fillId="0" borderId="0" xfId="1" applyNumberFormat="1" applyFont="1" applyFill="1" applyBorder="1" applyAlignment="1">
      <alignment horizontal="left" vertical="center"/>
    </xf>
    <xf numFmtId="165" fontId="25" fillId="0" borderId="0" xfId="1" applyNumberFormat="1" applyFont="1" applyFill="1" applyBorder="1" applyAlignment="1">
      <alignment horizontal="left" vertical="center"/>
    </xf>
    <xf numFmtId="0" fontId="22" fillId="0" borderId="0" xfId="0" applyFont="1" applyAlignment="1">
      <alignment horizontal="center" vertical="center"/>
    </xf>
    <xf numFmtId="168" fontId="38" fillId="9" borderId="17" xfId="1" applyNumberFormat="1" applyFont="1" applyFill="1" applyBorder="1" applyAlignment="1">
      <alignment vertical="center"/>
    </xf>
    <xf numFmtId="0" fontId="0" fillId="0" borderId="0" xfId="1" applyNumberFormat="1" applyFont="1" applyFill="1" applyBorder="1" applyAlignment="1">
      <alignment horizontal="left" vertical="center"/>
    </xf>
    <xf numFmtId="0" fontId="35" fillId="0" borderId="0" xfId="0" applyFont="1" applyAlignment="1">
      <alignment horizontal="center" vertical="center"/>
    </xf>
    <xf numFmtId="165" fontId="0" fillId="0" borderId="0" xfId="1" quotePrefix="1" applyNumberFormat="1" applyFont="1" applyFill="1" applyBorder="1" applyAlignment="1">
      <alignment horizontal="left" vertical="center"/>
    </xf>
    <xf numFmtId="0" fontId="35" fillId="0" borderId="0" xfId="1" applyNumberFormat="1" applyFont="1" applyFill="1" applyBorder="1" applyAlignment="1">
      <alignment horizontal="center" vertical="center"/>
    </xf>
    <xf numFmtId="165" fontId="0" fillId="0" borderId="0" xfId="1" quotePrefix="1" applyNumberFormat="1" applyFont="1" applyFill="1" applyBorder="1" applyAlignment="1">
      <alignment horizontal="center" vertical="center"/>
    </xf>
    <xf numFmtId="168" fontId="0" fillId="0" borderId="0" xfId="1" applyNumberFormat="1" applyFont="1" applyFill="1" applyBorder="1" applyAlignment="1" applyProtection="1">
      <alignment vertical="center"/>
    </xf>
    <xf numFmtId="168" fontId="0" fillId="9" borderId="17" xfId="1" applyNumberFormat="1" applyFont="1" applyFill="1" applyBorder="1" applyAlignment="1" applyProtection="1">
      <alignment horizontal="center" vertical="center"/>
    </xf>
    <xf numFmtId="165" fontId="0" fillId="21" borderId="0" xfId="1" quotePrefix="1" applyNumberFormat="1" applyFont="1" applyFill="1" applyBorder="1" applyAlignment="1">
      <alignment horizontal="center" vertical="center"/>
    </xf>
    <xf numFmtId="168" fontId="0" fillId="0" borderId="17" xfId="1" applyNumberFormat="1" applyFont="1" applyFill="1" applyBorder="1" applyAlignment="1" applyProtection="1">
      <alignment horizontal="center" vertical="center"/>
    </xf>
    <xf numFmtId="166" fontId="30" fillId="0" borderId="0" xfId="0" applyNumberFormat="1" applyFont="1" applyAlignment="1">
      <alignment vertical="center"/>
    </xf>
    <xf numFmtId="165" fontId="30" fillId="0" borderId="0" xfId="1" quotePrefix="1" applyNumberFormat="1" applyFont="1" applyFill="1" applyBorder="1" applyAlignment="1">
      <alignment horizontal="left" vertical="center"/>
    </xf>
    <xf numFmtId="165" fontId="30" fillId="20" borderId="0" xfId="1" applyNumberFormat="1" applyFont="1" applyFill="1" applyBorder="1" applyAlignment="1">
      <alignment horizontal="center" vertical="center"/>
    </xf>
    <xf numFmtId="0" fontId="0" fillId="7" borderId="0" xfId="0" applyFill="1" applyAlignment="1">
      <alignment vertical="center"/>
    </xf>
    <xf numFmtId="168" fontId="0" fillId="17" borderId="0" xfId="1" applyNumberFormat="1" applyFont="1" applyFill="1" applyAlignment="1">
      <alignment vertical="center"/>
    </xf>
    <xf numFmtId="0" fontId="29" fillId="0" borderId="0" xfId="0" applyFont="1" applyAlignment="1">
      <alignment horizontal="center" vertical="center"/>
    </xf>
    <xf numFmtId="166" fontId="0" fillId="0" borderId="5" xfId="0" applyNumberFormat="1" applyBorder="1" applyAlignment="1">
      <alignment vertical="center"/>
    </xf>
    <xf numFmtId="165" fontId="0" fillId="0" borderId="5" xfId="1" applyNumberFormat="1" applyFont="1" applyFill="1" applyBorder="1" applyAlignment="1">
      <alignment horizontal="left" vertical="center"/>
    </xf>
    <xf numFmtId="0" fontId="0" fillId="0" borderId="5" xfId="0" applyBorder="1" applyAlignment="1">
      <alignment horizontal="center" vertical="center"/>
    </xf>
    <xf numFmtId="0" fontId="0" fillId="0" borderId="5" xfId="1" applyNumberFormat="1" applyFont="1" applyFill="1" applyBorder="1" applyAlignment="1">
      <alignment horizontal="center" vertical="center"/>
    </xf>
    <xf numFmtId="168" fontId="0" fillId="9" borderId="20" xfId="1" applyNumberFormat="1" applyFont="1" applyFill="1" applyBorder="1" applyAlignment="1" applyProtection="1">
      <alignment vertical="center"/>
    </xf>
    <xf numFmtId="167" fontId="0" fillId="0" borderId="5" xfId="0" applyNumberFormat="1" applyBorder="1" applyAlignment="1">
      <alignment vertical="center"/>
    </xf>
    <xf numFmtId="168" fontId="0" fillId="0" borderId="5" xfId="1" applyNumberFormat="1" applyFont="1" applyFill="1" applyBorder="1" applyAlignment="1">
      <alignment vertical="center"/>
    </xf>
    <xf numFmtId="165" fontId="0" fillId="0" borderId="7" xfId="1" applyNumberFormat="1" applyFont="1" applyFill="1" applyBorder="1" applyAlignment="1">
      <alignment horizontal="center" vertical="center"/>
    </xf>
    <xf numFmtId="165" fontId="0" fillId="0" borderId="8" xfId="1" applyNumberFormat="1" applyFont="1" applyFill="1" applyBorder="1" applyAlignment="1">
      <alignment horizontal="center" vertical="center"/>
    </xf>
    <xf numFmtId="166" fontId="0" fillId="0" borderId="1" xfId="0" applyNumberFormat="1" applyBorder="1" applyAlignment="1">
      <alignment vertical="center"/>
    </xf>
    <xf numFmtId="165" fontId="0" fillId="0" borderId="1" xfId="1" applyNumberFormat="1" applyFont="1" applyFill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1" applyNumberFormat="1" applyFont="1" applyFill="1" applyBorder="1" applyAlignment="1">
      <alignment horizontal="center" vertical="center"/>
    </xf>
    <xf numFmtId="168" fontId="0" fillId="0" borderId="18" xfId="1" applyNumberFormat="1" applyFont="1" applyFill="1" applyBorder="1" applyAlignment="1" applyProtection="1">
      <alignment vertical="center"/>
    </xf>
    <xf numFmtId="167" fontId="0" fillId="0" borderId="1" xfId="0" applyNumberFormat="1" applyBorder="1" applyAlignment="1">
      <alignment vertical="center"/>
    </xf>
    <xf numFmtId="168" fontId="0" fillId="0" borderId="1" xfId="1" applyNumberFormat="1" applyFont="1" applyFill="1" applyBorder="1" applyAlignment="1">
      <alignment vertical="center"/>
    </xf>
    <xf numFmtId="165" fontId="0" fillId="0" borderId="10" xfId="1" applyNumberFormat="1" applyFont="1" applyFill="1" applyBorder="1" applyAlignment="1">
      <alignment horizontal="center" vertical="center"/>
    </xf>
    <xf numFmtId="165" fontId="47" fillId="0" borderId="0" xfId="1" applyNumberFormat="1" applyFont="1" applyFill="1" applyBorder="1" applyAlignment="1">
      <alignment horizontal="left" vertical="center"/>
    </xf>
    <xf numFmtId="168" fontId="0" fillId="7" borderId="0" xfId="1" applyNumberFormat="1" applyFont="1" applyFill="1" applyAlignment="1">
      <alignment vertical="center"/>
    </xf>
    <xf numFmtId="165" fontId="0" fillId="0" borderId="0" xfId="1" applyNumberFormat="1" applyFont="1" applyFill="1" applyBorder="1" applyAlignment="1">
      <alignment vertical="center"/>
    </xf>
    <xf numFmtId="0" fontId="0" fillId="18" borderId="0" xfId="0" applyFill="1" applyAlignment="1">
      <alignment horizontal="center" vertical="center"/>
    </xf>
    <xf numFmtId="165" fontId="0" fillId="22" borderId="0" xfId="1" quotePrefix="1" applyNumberFormat="1" applyFont="1" applyFill="1" applyBorder="1" applyAlignment="1">
      <alignment horizontal="center" vertical="center"/>
    </xf>
    <xf numFmtId="168" fontId="25" fillId="0" borderId="17" xfId="1" applyNumberFormat="1" applyFont="1" applyFill="1" applyBorder="1" applyAlignment="1">
      <alignment vertical="center"/>
    </xf>
    <xf numFmtId="168" fontId="36" fillId="0" borderId="17" xfId="1" applyNumberFormat="1" applyFont="1" applyFill="1" applyBorder="1" applyAlignment="1">
      <alignment vertical="center"/>
    </xf>
    <xf numFmtId="165" fontId="23" fillId="25" borderId="0" xfId="0" applyNumberFormat="1" applyFont="1" applyFill="1" applyAlignment="1">
      <alignment horizontal="center" vertical="center"/>
    </xf>
    <xf numFmtId="0" fontId="0" fillId="0" borderId="0" xfId="5" applyNumberFormat="1" applyFont="1" applyFill="1" applyBorder="1" applyAlignment="1">
      <alignment horizontal="center" vertical="center"/>
    </xf>
    <xf numFmtId="168" fontId="0" fillId="9" borderId="17" xfId="1" applyNumberFormat="1" applyFont="1" applyFill="1" applyBorder="1" applyAlignment="1">
      <alignment horizontal="left" vertical="center"/>
    </xf>
    <xf numFmtId="43" fontId="7" fillId="0" borderId="0" xfId="1" applyFont="1" applyFill="1" applyAlignment="1">
      <alignment vertical="center"/>
    </xf>
    <xf numFmtId="168" fontId="0" fillId="7" borderId="0" xfId="1" applyNumberFormat="1" applyFont="1" applyFill="1" applyBorder="1" applyAlignment="1">
      <alignment vertical="center"/>
    </xf>
    <xf numFmtId="0" fontId="0" fillId="21" borderId="0" xfId="0" applyFill="1" applyAlignment="1">
      <alignment horizontal="center" vertical="center"/>
    </xf>
    <xf numFmtId="0" fontId="30" fillId="0" borderId="0" xfId="0" applyFont="1" applyAlignment="1">
      <alignment vertical="center"/>
    </xf>
    <xf numFmtId="0" fontId="30" fillId="0" borderId="0" xfId="0" applyFont="1" applyAlignment="1">
      <alignment horizontal="left" vertical="center"/>
    </xf>
    <xf numFmtId="0" fontId="30" fillId="21" borderId="0" xfId="0" applyFont="1" applyFill="1" applyAlignment="1">
      <alignment horizontal="center" vertical="center"/>
    </xf>
    <xf numFmtId="168" fontId="0" fillId="7" borderId="17" xfId="1" applyNumberFormat="1" applyFont="1" applyFill="1" applyBorder="1" applyAlignment="1">
      <alignment vertical="center"/>
    </xf>
    <xf numFmtId="0" fontId="0" fillId="19" borderId="0" xfId="0" applyFill="1" applyAlignment="1">
      <alignment horizontal="center" vertical="center"/>
    </xf>
    <xf numFmtId="165" fontId="34" fillId="0" borderId="0" xfId="1" applyNumberFormat="1" applyFont="1" applyFill="1" applyBorder="1" applyAlignment="1">
      <alignment horizontal="center" vertical="center"/>
    </xf>
    <xf numFmtId="0" fontId="0" fillId="20" borderId="0" xfId="0" applyFill="1" applyAlignment="1">
      <alignment horizontal="center" vertical="center"/>
    </xf>
    <xf numFmtId="0" fontId="0" fillId="0" borderId="0" xfId="0" applyAlignment="1">
      <alignment vertical="center" wrapText="1"/>
    </xf>
    <xf numFmtId="4" fontId="0" fillId="0" borderId="0" xfId="0" applyNumberFormat="1" applyAlignment="1">
      <alignment vertical="center"/>
    </xf>
    <xf numFmtId="0" fontId="0" fillId="7" borderId="0" xfId="0" applyFill="1" applyAlignment="1">
      <alignment horizontal="center" vertical="center"/>
    </xf>
    <xf numFmtId="0" fontId="0" fillId="25" borderId="0" xfId="0" applyFill="1" applyAlignment="1">
      <alignment horizontal="center" vertical="center"/>
    </xf>
    <xf numFmtId="0" fontId="35" fillId="0" borderId="0" xfId="0" applyFont="1" applyAlignment="1">
      <alignment horizontal="left" vertical="center"/>
    </xf>
    <xf numFmtId="168" fontId="0" fillId="7" borderId="17" xfId="1" applyNumberFormat="1" applyFont="1" applyFill="1" applyBorder="1" applyAlignment="1" applyProtection="1">
      <alignment vertical="center"/>
    </xf>
    <xf numFmtId="168" fontId="0" fillId="14" borderId="17" xfId="1" applyNumberFormat="1" applyFont="1" applyFill="1" applyBorder="1" applyAlignment="1" applyProtection="1">
      <alignment vertical="center"/>
    </xf>
    <xf numFmtId="167" fontId="0" fillId="0" borderId="1" xfId="1" applyNumberFormat="1" applyFont="1" applyFill="1" applyBorder="1" applyAlignment="1" applyProtection="1">
      <alignment vertical="center"/>
    </xf>
    <xf numFmtId="168" fontId="0" fillId="0" borderId="1" xfId="1" applyNumberFormat="1" applyFont="1" applyFill="1" applyBorder="1" applyAlignment="1" applyProtection="1">
      <alignment vertical="center"/>
    </xf>
    <xf numFmtId="165" fontId="0" fillId="0" borderId="1" xfId="1" applyNumberFormat="1" applyFont="1" applyFill="1" applyBorder="1" applyAlignment="1">
      <alignment horizontal="center" vertical="center"/>
    </xf>
    <xf numFmtId="168" fontId="0" fillId="0" borderId="1" xfId="0" applyNumberFormat="1" applyBorder="1" applyAlignment="1">
      <alignment vertical="center"/>
    </xf>
    <xf numFmtId="168" fontId="0" fillId="0" borderId="18" xfId="1" applyNumberFormat="1" applyFont="1" applyFill="1" applyBorder="1" applyAlignment="1">
      <alignment vertical="center"/>
    </xf>
    <xf numFmtId="168" fontId="0" fillId="0" borderId="23" xfId="1" applyNumberFormat="1" applyFont="1" applyFill="1" applyBorder="1" applyAlignment="1">
      <alignment vertical="center"/>
    </xf>
    <xf numFmtId="168" fontId="0" fillId="0" borderId="19" xfId="1" applyNumberFormat="1" applyFont="1" applyFill="1" applyBorder="1" applyAlignment="1">
      <alignment vertical="center"/>
    </xf>
    <xf numFmtId="168" fontId="7" fillId="0" borderId="17" xfId="1" applyNumberFormat="1" applyFont="1" applyFill="1" applyBorder="1" applyAlignment="1">
      <alignment vertical="center"/>
    </xf>
    <xf numFmtId="168" fontId="7" fillId="0" borderId="29" xfId="1" applyNumberFormat="1" applyFont="1" applyFill="1" applyBorder="1" applyAlignment="1">
      <alignment vertical="center"/>
    </xf>
    <xf numFmtId="168" fontId="7" fillId="0" borderId="0" xfId="1" applyNumberFormat="1" applyFont="1" applyFill="1" applyAlignment="1">
      <alignment vertical="center"/>
    </xf>
    <xf numFmtId="168" fontId="42" fillId="0" borderId="0" xfId="1" applyNumberFormat="1" applyFont="1" applyFill="1" applyAlignment="1">
      <alignment horizontal="left" vertical="center"/>
    </xf>
    <xf numFmtId="168" fontId="7" fillId="0" borderId="11" xfId="1" applyNumberFormat="1" applyFont="1" applyFill="1" applyBorder="1" applyAlignment="1">
      <alignment vertical="center"/>
    </xf>
    <xf numFmtId="168" fontId="30" fillId="0" borderId="21" xfId="1" applyNumberFormat="1" applyFont="1" applyFill="1" applyBorder="1" applyAlignment="1">
      <alignment vertical="center"/>
    </xf>
    <xf numFmtId="168" fontId="30" fillId="0" borderId="0" xfId="1" applyNumberFormat="1" applyFont="1" applyFill="1" applyBorder="1" applyAlignment="1">
      <alignment vertical="center"/>
    </xf>
    <xf numFmtId="168" fontId="7" fillId="23" borderId="0" xfId="1" applyNumberFormat="1" applyFont="1" applyFill="1" applyAlignment="1">
      <alignment vertical="center"/>
    </xf>
    <xf numFmtId="168" fontId="7" fillId="0" borderId="20" xfId="1" applyNumberFormat="1" applyFont="1" applyFill="1" applyBorder="1" applyAlignment="1">
      <alignment vertical="center"/>
    </xf>
    <xf numFmtId="167" fontId="0" fillId="13" borderId="0" xfId="0" applyNumberFormat="1" applyFill="1" applyAlignment="1">
      <alignment vertical="center"/>
    </xf>
    <xf numFmtId="0" fontId="41" fillId="0" borderId="0" xfId="0" applyFont="1" applyAlignment="1">
      <alignment horizontal="left" vertical="center"/>
    </xf>
    <xf numFmtId="168" fontId="0" fillId="0" borderId="12" xfId="1" applyNumberFormat="1" applyFont="1" applyFill="1" applyBorder="1" applyAlignment="1">
      <alignment horizontal="center" vertical="center"/>
    </xf>
    <xf numFmtId="43" fontId="0" fillId="0" borderId="12" xfId="1" applyFont="1" applyFill="1" applyBorder="1" applyAlignment="1">
      <alignment horizontal="center" vertical="center"/>
    </xf>
    <xf numFmtId="168" fontId="0" fillId="0" borderId="17" xfId="1" applyNumberFormat="1" applyFont="1" applyFill="1" applyBorder="1" applyAlignment="1">
      <alignment horizontal="center" vertical="center"/>
    </xf>
    <xf numFmtId="168" fontId="30" fillId="0" borderId="0" xfId="1" applyNumberFormat="1" applyFont="1" applyFill="1" applyAlignment="1">
      <alignment vertical="center"/>
    </xf>
    <xf numFmtId="168" fontId="35" fillId="0" borderId="13" xfId="1" applyNumberFormat="1" applyFont="1" applyFill="1" applyBorder="1" applyAlignment="1">
      <alignment vertical="center"/>
    </xf>
    <xf numFmtId="43" fontId="34" fillId="0" borderId="13" xfId="1" applyFont="1" applyFill="1" applyBorder="1" applyAlignment="1">
      <alignment vertical="center"/>
    </xf>
    <xf numFmtId="168" fontId="0" fillId="13" borderId="0" xfId="1" applyNumberFormat="1" applyFont="1" applyFill="1" applyAlignment="1">
      <alignment vertical="center"/>
    </xf>
    <xf numFmtId="168" fontId="30" fillId="13" borderId="0" xfId="1" applyNumberFormat="1" applyFont="1" applyFill="1" applyAlignment="1">
      <alignment horizontal="center" vertical="center"/>
    </xf>
    <xf numFmtId="43" fontId="0" fillId="13" borderId="0" xfId="1" applyFont="1" applyFill="1" applyAlignment="1">
      <alignment vertical="center"/>
    </xf>
    <xf numFmtId="168" fontId="38" fillId="0" borderId="26" xfId="1" applyNumberFormat="1" applyFont="1" applyFill="1" applyBorder="1" applyAlignment="1">
      <alignment vertical="center"/>
    </xf>
    <xf numFmtId="168" fontId="38" fillId="0" borderId="27" xfId="1" applyNumberFormat="1" applyFont="1" applyFill="1" applyBorder="1" applyAlignment="1">
      <alignment vertical="center"/>
    </xf>
    <xf numFmtId="168" fontId="38" fillId="0" borderId="28" xfId="1" applyNumberFormat="1" applyFont="1" applyFill="1" applyBorder="1" applyAlignment="1">
      <alignment vertical="center"/>
    </xf>
    <xf numFmtId="168" fontId="0" fillId="7" borderId="26" xfId="1" applyNumberFormat="1" applyFont="1" applyFill="1" applyBorder="1" applyAlignment="1">
      <alignment vertical="center"/>
    </xf>
    <xf numFmtId="168" fontId="0" fillId="0" borderId="26" xfId="1" applyNumberFormat="1" applyFont="1" applyFill="1" applyBorder="1" applyAlignment="1">
      <alignment vertical="center"/>
    </xf>
    <xf numFmtId="43" fontId="0" fillId="0" borderId="19" xfId="1" applyFont="1" applyFill="1" applyBorder="1" applyAlignment="1">
      <alignment vertical="center"/>
    </xf>
    <xf numFmtId="168" fontId="0" fillId="0" borderId="24" xfId="1" applyNumberFormat="1" applyFont="1" applyFill="1" applyBorder="1" applyAlignment="1">
      <alignment vertical="center"/>
    </xf>
    <xf numFmtId="43" fontId="0" fillId="0" borderId="0" xfId="1" applyFont="1" applyFill="1" applyBorder="1" applyAlignment="1">
      <alignment vertical="center"/>
    </xf>
    <xf numFmtId="164" fontId="0" fillId="0" borderId="0" xfId="7" applyFont="1" applyAlignment="1">
      <alignment vertical="center"/>
    </xf>
    <xf numFmtId="43" fontId="0" fillId="0" borderId="0" xfId="1" applyFont="1" applyAlignment="1">
      <alignment vertical="center"/>
    </xf>
    <xf numFmtId="43" fontId="0" fillId="0" borderId="0" xfId="0" applyNumberFormat="1" applyAlignment="1">
      <alignment vertical="center"/>
    </xf>
    <xf numFmtId="0" fontId="0" fillId="17" borderId="0" xfId="0" applyFill="1" applyAlignment="1">
      <alignment horizontal="center" vertical="center"/>
    </xf>
    <xf numFmtId="0" fontId="0" fillId="17" borderId="0" xfId="0" applyFill="1" applyAlignment="1">
      <alignment vertical="center"/>
    </xf>
    <xf numFmtId="0" fontId="0" fillId="17" borderId="0" xfId="0" applyFill="1" applyAlignment="1">
      <alignment horizontal="left" vertical="center"/>
    </xf>
    <xf numFmtId="43" fontId="0" fillId="17" borderId="0" xfId="1" applyFont="1" applyFill="1" applyAlignment="1">
      <alignment vertical="center"/>
    </xf>
    <xf numFmtId="168" fontId="0" fillId="17" borderId="0" xfId="1" applyNumberFormat="1" applyFont="1" applyFill="1" applyBorder="1" applyAlignment="1">
      <alignment vertical="center"/>
    </xf>
    <xf numFmtId="165" fontId="38" fillId="0" borderId="0" xfId="1" applyNumberFormat="1" applyFont="1" applyFill="1" applyBorder="1" applyAlignment="1">
      <alignment horizontal="left" vertical="center"/>
    </xf>
    <xf numFmtId="168" fontId="0" fillId="0" borderId="0" xfId="1" applyNumberFormat="1" applyFont="1" applyFill="1" applyBorder="1" applyAlignment="1" applyProtection="1">
      <alignment horizontal="center" vertical="center"/>
    </xf>
    <xf numFmtId="0" fontId="0" fillId="12" borderId="0" xfId="0" applyFill="1" applyAlignment="1">
      <alignment horizontal="center" vertical="center"/>
    </xf>
    <xf numFmtId="165" fontId="0" fillId="22" borderId="0" xfId="1" applyNumberFormat="1" applyFont="1" applyFill="1" applyBorder="1" applyAlignment="1">
      <alignment horizontal="center" vertical="center"/>
    </xf>
    <xf numFmtId="174" fontId="0" fillId="0" borderId="0" xfId="1" applyNumberFormat="1" applyFont="1" applyFill="1" applyAlignment="1">
      <alignment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vertical="center"/>
    </xf>
    <xf numFmtId="0" fontId="0" fillId="0" borderId="5" xfId="0" applyBorder="1" applyAlignment="1">
      <alignment horizontal="left" vertical="center"/>
    </xf>
    <xf numFmtId="0" fontId="0" fillId="25" borderId="5" xfId="0" applyFill="1" applyBorder="1" applyAlignment="1">
      <alignment horizontal="center" vertical="center"/>
    </xf>
    <xf numFmtId="168" fontId="0" fillId="9" borderId="5" xfId="1" applyNumberFormat="1" applyFont="1" applyFill="1" applyBorder="1" applyAlignment="1">
      <alignment vertical="center"/>
    </xf>
    <xf numFmtId="167" fontId="0" fillId="0" borderId="5" xfId="1" applyNumberFormat="1" applyFont="1" applyFill="1" applyBorder="1" applyAlignment="1" applyProtection="1">
      <alignment vertical="center"/>
    </xf>
    <xf numFmtId="165" fontId="0" fillId="0" borderId="5" xfId="1" applyNumberFormat="1" applyFont="1" applyFill="1" applyBorder="1" applyAlignment="1">
      <alignment horizontal="center" vertical="center"/>
    </xf>
    <xf numFmtId="168" fontId="0" fillId="0" borderId="5" xfId="0" applyNumberFormat="1" applyBorder="1" applyAlignment="1">
      <alignment vertical="center"/>
    </xf>
    <xf numFmtId="43" fontId="0" fillId="0" borderId="5" xfId="1" applyFont="1" applyFill="1" applyBorder="1" applyAlignment="1">
      <alignment vertical="center"/>
    </xf>
    <xf numFmtId="168" fontId="38" fillId="0" borderId="5" xfId="1" applyNumberFormat="1" applyFont="1" applyFill="1" applyBorder="1" applyAlignment="1">
      <alignment vertical="center"/>
    </xf>
    <xf numFmtId="0" fontId="0" fillId="13" borderId="5" xfId="0" applyFill="1" applyBorder="1" applyAlignment="1">
      <alignment vertical="center"/>
    </xf>
    <xf numFmtId="168" fontId="0" fillId="0" borderId="7" xfId="1" applyNumberFormat="1" applyFont="1" applyFill="1" applyBorder="1" applyAlignment="1">
      <alignment vertical="center"/>
    </xf>
    <xf numFmtId="0" fontId="0" fillId="0" borderId="9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left" vertical="center"/>
    </xf>
    <xf numFmtId="168" fontId="0" fillId="7" borderId="1" xfId="1" applyNumberFormat="1" applyFont="1" applyFill="1" applyBorder="1" applyAlignment="1">
      <alignment vertical="center"/>
    </xf>
    <xf numFmtId="43" fontId="0" fillId="0" borderId="1" xfId="1" applyFont="1" applyFill="1" applyBorder="1" applyAlignment="1">
      <alignment vertical="center"/>
    </xf>
    <xf numFmtId="168" fontId="38" fillId="9" borderId="1" xfId="1" applyNumberFormat="1" applyFont="1" applyFill="1" applyBorder="1" applyAlignment="1">
      <alignment vertical="center"/>
    </xf>
    <xf numFmtId="168" fontId="38" fillId="0" borderId="1" xfId="1" applyNumberFormat="1" applyFont="1" applyFill="1" applyBorder="1" applyAlignment="1">
      <alignment vertical="center"/>
    </xf>
    <xf numFmtId="168" fontId="0" fillId="0" borderId="10" xfId="1" applyNumberFormat="1" applyFont="1" applyFill="1" applyBorder="1" applyAlignment="1">
      <alignment vertical="center"/>
    </xf>
    <xf numFmtId="1" fontId="39" fillId="0" borderId="0" xfId="1" applyNumberFormat="1" applyFont="1" applyAlignment="1">
      <alignment horizontal="center"/>
    </xf>
    <xf numFmtId="38" fontId="0" fillId="0" borderId="0" xfId="1" applyNumberFormat="1" applyFont="1"/>
    <xf numFmtId="38" fontId="0" fillId="0" borderId="0" xfId="0" applyNumberFormat="1"/>
    <xf numFmtId="3" fontId="0" fillId="0" borderId="0" xfId="1" applyNumberFormat="1" applyFont="1" applyAlignment="1">
      <alignment horizontal="center"/>
    </xf>
    <xf numFmtId="168" fontId="30" fillId="0" borderId="0" xfId="1" applyNumberFormat="1" applyFont="1"/>
    <xf numFmtId="168" fontId="30" fillId="27" borderId="0" xfId="1" applyNumberFormat="1" applyFont="1" applyFill="1"/>
    <xf numFmtId="0" fontId="7" fillId="0" borderId="3" xfId="0" applyFont="1" applyBorder="1"/>
    <xf numFmtId="168" fontId="0" fillId="0" borderId="3" xfId="0" applyNumberFormat="1" applyBorder="1"/>
    <xf numFmtId="0" fontId="9" fillId="4" borderId="0" xfId="0" applyFont="1" applyFill="1" applyAlignment="1">
      <alignment horizontal="center" vertical="center"/>
    </xf>
    <xf numFmtId="0" fontId="9" fillId="4" borderId="0" xfId="0" applyFont="1" applyFill="1" applyAlignment="1">
      <alignment vertical="center"/>
    </xf>
    <xf numFmtId="0" fontId="7" fillId="0" borderId="1" xfId="0" applyFont="1" applyBorder="1" applyAlignment="1">
      <alignment vertical="center"/>
    </xf>
    <xf numFmtId="0" fontId="9" fillId="4" borderId="1" xfId="0" applyFont="1" applyFill="1" applyBorder="1" applyAlignment="1">
      <alignment horizontal="center" vertical="center"/>
    </xf>
    <xf numFmtId="166" fontId="0" fillId="14" borderId="0" xfId="0" applyNumberFormat="1" applyFill="1" applyAlignment="1">
      <alignment vertical="center"/>
    </xf>
    <xf numFmtId="0" fontId="0" fillId="14" borderId="0" xfId="0" applyFill="1" applyAlignment="1">
      <alignment horizontal="center" vertical="center"/>
    </xf>
    <xf numFmtId="0" fontId="0" fillId="14" borderId="0" xfId="0" applyFill="1" applyAlignment="1">
      <alignment vertical="center"/>
    </xf>
    <xf numFmtId="165" fontId="2" fillId="0" borderId="0" xfId="1" applyNumberFormat="1" applyFont="1" applyBorder="1" applyAlignment="1">
      <alignment vertical="center"/>
    </xf>
    <xf numFmtId="167" fontId="2" fillId="0" borderId="0" xfId="1" applyNumberFormat="1" applyFont="1" applyBorder="1" applyAlignment="1" applyProtection="1">
      <alignment vertical="center"/>
    </xf>
    <xf numFmtId="165" fontId="0" fillId="14" borderId="0" xfId="0" applyNumberFormat="1" applyFill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6" fontId="8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168" fontId="2" fillId="0" borderId="0" xfId="1" applyNumberFormat="1" applyFont="1" applyFill="1" applyBorder="1" applyAlignment="1">
      <alignment vertical="center"/>
    </xf>
    <xf numFmtId="168" fontId="2" fillId="0" borderId="0" xfId="1" applyNumberFormat="1" applyFont="1" applyFill="1" applyAlignment="1">
      <alignment vertical="center"/>
    </xf>
    <xf numFmtId="168" fontId="0" fillId="0" borderId="0" xfId="1" applyNumberFormat="1" applyFont="1" applyAlignment="1">
      <alignment vertical="center"/>
    </xf>
    <xf numFmtId="37" fontId="0" fillId="0" borderId="0" xfId="1" applyNumberFormat="1" applyFont="1" applyAlignment="1">
      <alignment vertical="center"/>
    </xf>
    <xf numFmtId="37" fontId="0" fillId="0" borderId="0" xfId="0" applyNumberFormat="1" applyAlignment="1">
      <alignment vertical="center"/>
    </xf>
    <xf numFmtId="168" fontId="14" fillId="0" borderId="0" xfId="0" applyNumberFormat="1" applyFont="1" applyAlignment="1">
      <alignment horizontal="center" vertical="center"/>
    </xf>
    <xf numFmtId="168" fontId="2" fillId="0" borderId="0" xfId="1" applyNumberFormat="1" applyFont="1" applyAlignment="1">
      <alignment vertical="center"/>
    </xf>
    <xf numFmtId="168" fontId="2" fillId="0" borderId="0" xfId="1" applyNumberFormat="1" applyFont="1" applyBorder="1" applyAlignment="1">
      <alignment vertical="center"/>
    </xf>
    <xf numFmtId="168" fontId="0" fillId="0" borderId="0" xfId="1" applyNumberFormat="1" applyFont="1" applyBorder="1" applyAlignment="1">
      <alignment vertical="center"/>
    </xf>
    <xf numFmtId="168" fontId="2" fillId="0" borderId="1" xfId="1" applyNumberFormat="1" applyFont="1" applyBorder="1" applyAlignment="1">
      <alignment vertical="center"/>
    </xf>
    <xf numFmtId="168" fontId="0" fillId="0" borderId="1" xfId="1" applyNumberFormat="1" applyFont="1" applyBorder="1" applyAlignment="1">
      <alignment vertical="center"/>
    </xf>
    <xf numFmtId="37" fontId="2" fillId="0" borderId="0" xfId="1" applyNumberFormat="1" applyFont="1" applyAlignment="1">
      <alignment vertical="center"/>
    </xf>
    <xf numFmtId="168" fontId="0" fillId="0" borderId="5" xfId="1" applyNumberFormat="1" applyFont="1" applyBorder="1" applyAlignment="1">
      <alignment vertical="center"/>
    </xf>
    <xf numFmtId="168" fontId="2" fillId="0" borderId="1" xfId="1" applyNumberFormat="1" applyFont="1" applyFill="1" applyBorder="1" applyAlignment="1">
      <alignment vertical="center"/>
    </xf>
    <xf numFmtId="168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43" fontId="2" fillId="0" borderId="0" xfId="1" applyFont="1" applyAlignment="1">
      <alignment vertical="center"/>
    </xf>
    <xf numFmtId="41" fontId="0" fillId="0" borderId="0" xfId="1" applyNumberFormat="1" applyFont="1"/>
    <xf numFmtId="41" fontId="0" fillId="0" borderId="5" xfId="0" applyNumberFormat="1" applyBorder="1"/>
    <xf numFmtId="165" fontId="3" fillId="0" borderId="0" xfId="1" applyNumberFormat="1" applyFont="1" applyBorder="1" applyAlignment="1">
      <alignment vertical="center"/>
    </xf>
    <xf numFmtId="167" fontId="3" fillId="0" borderId="0" xfId="1" applyNumberFormat="1" applyFont="1" applyBorder="1" applyAlignment="1" applyProtection="1">
      <alignment vertical="center"/>
    </xf>
    <xf numFmtId="168" fontId="3" fillId="0" borderId="0" xfId="1" applyNumberFormat="1" applyFont="1" applyFill="1" applyBorder="1" applyAlignment="1">
      <alignment vertical="center"/>
    </xf>
    <xf numFmtId="168" fontId="3" fillId="0" borderId="0" xfId="1" applyNumberFormat="1" applyFont="1" applyFill="1" applyAlignment="1">
      <alignment vertical="center"/>
    </xf>
    <xf numFmtId="41" fontId="3" fillId="0" borderId="0" xfId="1" applyNumberFormat="1" applyFont="1" applyFill="1" applyAlignment="1">
      <alignment vertical="center"/>
    </xf>
    <xf numFmtId="41" fontId="3" fillId="0" borderId="0" xfId="1" applyNumberFormat="1" applyFont="1" applyFill="1" applyBorder="1" applyAlignment="1">
      <alignment vertical="center"/>
    </xf>
    <xf numFmtId="41" fontId="0" fillId="0" borderId="0" xfId="0" applyNumberFormat="1" applyAlignment="1">
      <alignment vertical="center"/>
    </xf>
    <xf numFmtId="41" fontId="0" fillId="0" borderId="0" xfId="1" applyNumberFormat="1" applyFont="1" applyAlignment="1">
      <alignment vertical="center"/>
    </xf>
    <xf numFmtId="168" fontId="3" fillId="0" borderId="0" xfId="1" applyNumberFormat="1" applyFont="1" applyAlignment="1">
      <alignment vertical="center"/>
    </xf>
    <xf numFmtId="41" fontId="3" fillId="0" borderId="0" xfId="1" applyNumberFormat="1" applyFont="1" applyAlignment="1">
      <alignment vertical="center"/>
    </xf>
    <xf numFmtId="168" fontId="3" fillId="0" borderId="1" xfId="1" applyNumberFormat="1" applyFont="1" applyBorder="1" applyAlignment="1">
      <alignment vertical="center"/>
    </xf>
    <xf numFmtId="41" fontId="3" fillId="0" borderId="1" xfId="1" applyNumberFormat="1" applyFont="1" applyBorder="1" applyAlignment="1">
      <alignment vertical="center"/>
    </xf>
    <xf numFmtId="41" fontId="3" fillId="0" borderId="0" xfId="1" applyNumberFormat="1" applyFont="1" applyBorder="1" applyAlignment="1">
      <alignment vertical="center"/>
    </xf>
    <xf numFmtId="41" fontId="3" fillId="0" borderId="5" xfId="1" applyNumberFormat="1" applyFont="1" applyBorder="1" applyAlignment="1">
      <alignment vertical="center"/>
    </xf>
    <xf numFmtId="41" fontId="0" fillId="0" borderId="5" xfId="0" applyNumberFormat="1" applyBorder="1" applyAlignment="1">
      <alignment vertical="center"/>
    </xf>
    <xf numFmtId="168" fontId="3" fillId="0" borderId="1" xfId="1" applyNumberFormat="1" applyFont="1" applyFill="1" applyBorder="1" applyAlignment="1">
      <alignment vertical="center"/>
    </xf>
    <xf numFmtId="43" fontId="3" fillId="0" borderId="0" xfId="1" applyFont="1" applyAlignment="1">
      <alignment vertical="center"/>
    </xf>
    <xf numFmtId="41" fontId="0" fillId="0" borderId="0" xfId="1" applyNumberFormat="1" applyFont="1" applyFill="1" applyBorder="1"/>
    <xf numFmtId="165" fontId="0" fillId="0" borderId="0" xfId="1" applyNumberFormat="1" applyFont="1" applyBorder="1" applyAlignment="1">
      <alignment vertical="center"/>
    </xf>
    <xf numFmtId="167" fontId="0" fillId="0" borderId="0" xfId="1" applyNumberFormat="1" applyFont="1" applyBorder="1" applyAlignment="1" applyProtection="1">
      <alignment vertical="center"/>
    </xf>
    <xf numFmtId="41" fontId="0" fillId="0" borderId="0" xfId="1" applyNumberFormat="1" applyFont="1" applyFill="1" applyBorder="1" applyAlignment="1">
      <alignment vertical="center"/>
    </xf>
    <xf numFmtId="41" fontId="0" fillId="0" borderId="1" xfId="0" applyNumberFormat="1" applyBorder="1" applyAlignment="1">
      <alignment horizontal="center"/>
    </xf>
    <xf numFmtId="41" fontId="0" fillId="0" borderId="1" xfId="0" applyNumberFormat="1" applyBorder="1" applyAlignment="1">
      <alignment horizontal="center" vertical="center"/>
    </xf>
    <xf numFmtId="41" fontId="0" fillId="0" borderId="0" xfId="1" applyNumberFormat="1" applyFont="1" applyFill="1"/>
    <xf numFmtId="41" fontId="0" fillId="0" borderId="1" xfId="1" applyNumberFormat="1" applyFont="1" applyBorder="1"/>
    <xf numFmtId="41" fontId="0" fillId="0" borderId="1" xfId="0" applyNumberFormat="1" applyBorder="1"/>
    <xf numFmtId="41" fontId="0" fillId="0" borderId="5" xfId="1" applyNumberFormat="1" applyFont="1" applyBorder="1"/>
    <xf numFmtId="166" fontId="0" fillId="0" borderId="4" xfId="0" applyNumberFormat="1" applyBorder="1" applyAlignment="1">
      <alignment vertical="center" wrapText="1"/>
    </xf>
    <xf numFmtId="41" fontId="0" fillId="0" borderId="0" xfId="1" applyNumberFormat="1" applyFont="1" applyFill="1" applyAlignment="1">
      <alignment vertical="center"/>
    </xf>
    <xf numFmtId="41" fontId="0" fillId="0" borderId="0" xfId="2" applyNumberFormat="1" applyFont="1" applyBorder="1" applyAlignment="1">
      <alignment vertical="center"/>
    </xf>
    <xf numFmtId="41" fontId="0" fillId="0" borderId="1" xfId="1" applyNumberFormat="1" applyFont="1" applyBorder="1" applyAlignment="1">
      <alignment vertical="center"/>
    </xf>
    <xf numFmtId="41" fontId="0" fillId="0" borderId="0" xfId="1" applyNumberFormat="1" applyFont="1" applyBorder="1" applyAlignment="1">
      <alignment vertical="center"/>
    </xf>
    <xf numFmtId="41" fontId="0" fillId="0" borderId="1" xfId="0" applyNumberFormat="1" applyBorder="1" applyAlignment="1">
      <alignment vertical="center"/>
    </xf>
    <xf numFmtId="41" fontId="0" fillId="0" borderId="5" xfId="1" applyNumberFormat="1" applyFont="1" applyBorder="1" applyAlignment="1">
      <alignment vertical="center"/>
    </xf>
    <xf numFmtId="41" fontId="0" fillId="0" borderId="1" xfId="1" applyNumberFormat="1" applyFont="1" applyFill="1" applyBorder="1" applyAlignment="1">
      <alignment vertical="center"/>
    </xf>
    <xf numFmtId="165" fontId="5" fillId="0" borderId="0" xfId="1" applyNumberFormat="1" applyFont="1" applyBorder="1" applyAlignment="1">
      <alignment vertical="center"/>
    </xf>
    <xf numFmtId="167" fontId="5" fillId="0" borderId="0" xfId="1" applyNumberFormat="1" applyFont="1" applyBorder="1" applyAlignment="1" applyProtection="1">
      <alignment vertical="center"/>
    </xf>
    <xf numFmtId="0" fontId="39" fillId="0" borderId="0" xfId="0" applyFont="1" applyAlignment="1">
      <alignment horizontal="center" vertical="center"/>
    </xf>
    <xf numFmtId="168" fontId="5" fillId="0" borderId="0" xfId="1" applyNumberFormat="1" applyFont="1" applyFill="1" applyBorder="1" applyAlignment="1">
      <alignment vertical="center"/>
    </xf>
    <xf numFmtId="168" fontId="5" fillId="0" borderId="0" xfId="1" applyNumberFormat="1" applyFont="1" applyFill="1" applyAlignment="1">
      <alignment vertical="center"/>
    </xf>
    <xf numFmtId="168" fontId="5" fillId="0" borderId="0" xfId="1" applyNumberFormat="1" applyFont="1" applyAlignment="1">
      <alignment vertical="center"/>
    </xf>
    <xf numFmtId="168" fontId="5" fillId="0" borderId="1" xfId="1" applyNumberFormat="1" applyFont="1" applyBorder="1" applyAlignment="1">
      <alignment vertical="center"/>
    </xf>
    <xf numFmtId="168" fontId="5" fillId="0" borderId="0" xfId="1" applyNumberFormat="1" applyFont="1" applyBorder="1" applyAlignment="1">
      <alignment vertical="center"/>
    </xf>
    <xf numFmtId="37" fontId="5" fillId="0" borderId="0" xfId="1" applyNumberFormat="1" applyFont="1" applyAlignment="1">
      <alignment vertical="center"/>
    </xf>
    <xf numFmtId="168" fontId="5" fillId="0" borderId="5" xfId="1" applyNumberFormat="1" applyFont="1" applyBorder="1" applyAlignment="1">
      <alignment vertical="center"/>
    </xf>
    <xf numFmtId="168" fontId="5" fillId="0" borderId="1" xfId="1" applyNumberFormat="1" applyFont="1" applyFill="1" applyBorder="1" applyAlignment="1">
      <alignment vertical="center"/>
    </xf>
    <xf numFmtId="43" fontId="5" fillId="0" borderId="0" xfId="1" applyFont="1" applyAlignment="1">
      <alignment vertical="center"/>
    </xf>
    <xf numFmtId="165" fontId="4" fillId="0" borderId="0" xfId="1" applyNumberFormat="1" applyFont="1" applyBorder="1" applyAlignment="1">
      <alignment vertical="center"/>
    </xf>
    <xf numFmtId="167" fontId="4" fillId="0" borderId="0" xfId="1" applyNumberFormat="1" applyFont="1" applyBorder="1" applyAlignment="1" applyProtection="1">
      <alignment vertical="center"/>
    </xf>
    <xf numFmtId="168" fontId="4" fillId="0" borderId="0" xfId="1" applyNumberFormat="1" applyFont="1" applyFill="1" applyBorder="1" applyAlignment="1">
      <alignment vertical="center"/>
    </xf>
    <xf numFmtId="168" fontId="4" fillId="0" borderId="0" xfId="1" applyNumberFormat="1" applyFont="1" applyAlignment="1">
      <alignment vertical="center"/>
    </xf>
    <xf numFmtId="37" fontId="4" fillId="0" borderId="0" xfId="1" applyNumberFormat="1" applyFont="1" applyAlignment="1">
      <alignment vertical="center"/>
    </xf>
    <xf numFmtId="168" fontId="4" fillId="0" borderId="1" xfId="1" applyNumberFormat="1" applyFont="1" applyFill="1" applyBorder="1" applyAlignment="1">
      <alignment vertical="center"/>
    </xf>
    <xf numFmtId="43" fontId="4" fillId="0" borderId="0" xfId="1" applyFont="1" applyAlignment="1">
      <alignment vertical="center"/>
    </xf>
    <xf numFmtId="37" fontId="3" fillId="0" borderId="0" xfId="1" applyNumberFormat="1" applyFont="1" applyAlignment="1">
      <alignment vertical="center"/>
    </xf>
    <xf numFmtId="168" fontId="3" fillId="0" borderId="5" xfId="1" applyNumberFormat="1" applyFont="1" applyBorder="1" applyAlignment="1">
      <alignment vertical="center"/>
    </xf>
    <xf numFmtId="41" fontId="0" fillId="0" borderId="2" xfId="5" applyNumberFormat="1" applyFont="1" applyFill="1" applyBorder="1"/>
    <xf numFmtId="41" fontId="0" fillId="0" borderId="0" xfId="5" applyNumberFormat="1" applyFont="1" applyFill="1"/>
    <xf numFmtId="41" fontId="0" fillId="7" borderId="0" xfId="5" applyNumberFormat="1" applyFont="1" applyFill="1"/>
    <xf numFmtId="41" fontId="0" fillId="0" borderId="0" xfId="5" applyNumberFormat="1" applyFont="1"/>
    <xf numFmtId="41" fontId="0" fillId="0" borderId="0" xfId="5" applyNumberFormat="1" applyFont="1" applyBorder="1"/>
    <xf numFmtId="41" fontId="0" fillId="0" borderId="0" xfId="5" applyNumberFormat="1" applyFont="1" applyFill="1" applyBorder="1"/>
    <xf numFmtId="41" fontId="0" fillId="0" borderId="5" xfId="5" applyNumberFormat="1" applyFont="1" applyFill="1" applyBorder="1"/>
    <xf numFmtId="41" fontId="0" fillId="0" borderId="0" xfId="1" applyNumberFormat="1" applyFont="1" applyFill="1" applyBorder="1" applyProtection="1"/>
    <xf numFmtId="41" fontId="0" fillId="0" borderId="1" xfId="1" applyNumberFormat="1" applyFont="1" applyFill="1" applyBorder="1" applyProtection="1"/>
    <xf numFmtId="168" fontId="0" fillId="0" borderId="2" xfId="1" applyNumberFormat="1" applyFont="1" applyFill="1" applyBorder="1" applyAlignment="1">
      <alignment vertical="center"/>
    </xf>
    <xf numFmtId="41" fontId="0" fillId="0" borderId="2" xfId="1" applyNumberFormat="1" applyFont="1" applyFill="1" applyBorder="1" applyAlignment="1">
      <alignment vertical="center"/>
    </xf>
    <xf numFmtId="41" fontId="0" fillId="0" borderId="5" xfId="1" applyNumberFormat="1" applyFont="1" applyFill="1" applyBorder="1" applyAlignment="1">
      <alignment vertical="center"/>
    </xf>
    <xf numFmtId="37" fontId="2" fillId="0" borderId="5" xfId="1" applyNumberFormat="1" applyFont="1" applyBorder="1"/>
    <xf numFmtId="168" fontId="2" fillId="0" borderId="5" xfId="1" applyNumberFormat="1" applyFont="1" applyFill="1" applyBorder="1"/>
    <xf numFmtId="166" fontId="30" fillId="0" borderId="0" xfId="0" applyNumberFormat="1" applyFont="1"/>
    <xf numFmtId="165" fontId="0" fillId="14" borderId="0" xfId="1" applyNumberFormat="1" applyFont="1" applyFill="1" applyBorder="1" applyAlignment="1">
      <alignment vertical="center"/>
    </xf>
    <xf numFmtId="0" fontId="0" fillId="14" borderId="0" xfId="0" applyFill="1" applyAlignment="1">
      <alignment horizontal="left" vertical="center"/>
    </xf>
    <xf numFmtId="167" fontId="0" fillId="14" borderId="0" xfId="1" applyNumberFormat="1" applyFont="1" applyFill="1" applyBorder="1" applyAlignment="1" applyProtection="1">
      <alignment vertical="center"/>
    </xf>
    <xf numFmtId="41" fontId="0" fillId="0" borderId="1" xfId="5" applyNumberFormat="1" applyFont="1" applyBorder="1"/>
    <xf numFmtId="165" fontId="0" fillId="0" borderId="0" xfId="5" applyNumberFormat="1" applyFont="1" applyBorder="1" applyAlignment="1"/>
    <xf numFmtId="167" fontId="0" fillId="0" borderId="0" xfId="5" applyNumberFormat="1" applyFont="1" applyBorder="1" applyAlignment="1" applyProtection="1"/>
    <xf numFmtId="41" fontId="0" fillId="0" borderId="2" xfId="5" applyNumberFormat="1" applyFont="1" applyFill="1" applyBorder="1" applyAlignment="1"/>
    <xf numFmtId="41" fontId="0" fillId="0" borderId="0" xfId="5" applyNumberFormat="1" applyFont="1" applyFill="1" applyAlignment="1"/>
    <xf numFmtId="41" fontId="0" fillId="0" borderId="0" xfId="1" applyNumberFormat="1" applyFont="1" applyFill="1" applyAlignment="1"/>
    <xf numFmtId="41" fontId="0" fillId="0" borderId="0" xfId="1" applyNumberFormat="1" applyFont="1" applyAlignment="1"/>
    <xf numFmtId="41" fontId="0" fillId="0" borderId="0" xfId="5" applyNumberFormat="1" applyFont="1" applyAlignment="1"/>
    <xf numFmtId="41" fontId="0" fillId="0" borderId="1" xfId="5" applyNumberFormat="1" applyFont="1" applyBorder="1" applyAlignment="1"/>
    <xf numFmtId="41" fontId="0" fillId="0" borderId="0" xfId="5" applyNumberFormat="1" applyFont="1" applyBorder="1" applyAlignment="1"/>
    <xf numFmtId="41" fontId="0" fillId="0" borderId="0" xfId="5" applyNumberFormat="1" applyFont="1" applyFill="1" applyBorder="1" applyAlignment="1"/>
    <xf numFmtId="41" fontId="0" fillId="0" borderId="5" xfId="5" applyNumberFormat="1" applyFont="1" applyFill="1" applyBorder="1" applyAlignment="1"/>
    <xf numFmtId="168" fontId="0" fillId="0" borderId="0" xfId="5" applyNumberFormat="1" applyFont="1" applyFill="1" applyBorder="1" applyAlignment="1"/>
    <xf numFmtId="168" fontId="0" fillId="0" borderId="1" xfId="5" applyNumberFormat="1" applyFont="1" applyFill="1" applyBorder="1" applyAlignment="1"/>
    <xf numFmtId="168" fontId="0" fillId="0" borderId="0" xfId="5" applyNumberFormat="1" applyFont="1" applyAlignment="1"/>
    <xf numFmtId="168" fontId="0" fillId="0" borderId="0" xfId="5" applyNumberFormat="1" applyFont="1" applyBorder="1" applyAlignment="1"/>
    <xf numFmtId="43" fontId="0" fillId="0" borderId="0" xfId="5" applyFont="1" applyAlignment="1"/>
    <xf numFmtId="165" fontId="0" fillId="0" borderId="0" xfId="5" applyNumberFormat="1" applyFont="1" applyBorder="1" applyAlignment="1">
      <alignment vertical="center"/>
    </xf>
    <xf numFmtId="167" fontId="0" fillId="0" borderId="0" xfId="5" applyNumberFormat="1" applyFont="1" applyBorder="1" applyAlignment="1" applyProtection="1">
      <alignment vertical="center"/>
    </xf>
    <xf numFmtId="168" fontId="0" fillId="0" borderId="2" xfId="5" applyNumberFormat="1" applyFont="1" applyFill="1" applyBorder="1" applyAlignment="1">
      <alignment vertical="center"/>
    </xf>
    <xf numFmtId="168" fontId="0" fillId="0" borderId="0" xfId="5" applyNumberFormat="1" applyFont="1" applyFill="1" applyAlignment="1">
      <alignment vertical="center"/>
    </xf>
    <xf numFmtId="168" fontId="0" fillId="0" borderId="0" xfId="5" applyNumberFormat="1" applyFont="1" applyAlignment="1">
      <alignment vertical="center"/>
    </xf>
    <xf numFmtId="168" fontId="0" fillId="0" borderId="1" xfId="5" applyNumberFormat="1" applyFont="1" applyBorder="1" applyAlignment="1">
      <alignment vertical="center"/>
    </xf>
    <xf numFmtId="168" fontId="0" fillId="0" borderId="0" xfId="5" applyNumberFormat="1" applyFont="1" applyBorder="1" applyAlignment="1">
      <alignment vertical="center"/>
    </xf>
    <xf numFmtId="168" fontId="0" fillId="0" borderId="0" xfId="5" applyNumberFormat="1" applyFont="1" applyFill="1" applyBorder="1" applyAlignment="1">
      <alignment vertical="center"/>
    </xf>
    <xf numFmtId="41" fontId="0" fillId="0" borderId="0" xfId="5" applyNumberFormat="1" applyFont="1" applyAlignment="1">
      <alignment vertical="center"/>
    </xf>
    <xf numFmtId="168" fontId="0" fillId="0" borderId="1" xfId="5" applyNumberFormat="1" applyFont="1" applyFill="1" applyBorder="1" applyAlignment="1">
      <alignment vertical="center"/>
    </xf>
    <xf numFmtId="43" fontId="0" fillId="0" borderId="0" xfId="5" applyFont="1" applyAlignment="1">
      <alignment vertical="center"/>
    </xf>
    <xf numFmtId="43" fontId="0" fillId="0" borderId="0" xfId="5" applyFont="1" applyBorder="1" applyAlignment="1">
      <alignment vertical="center"/>
    </xf>
    <xf numFmtId="41" fontId="0" fillId="0" borderId="5" xfId="5" applyNumberFormat="1" applyFont="1" applyBorder="1"/>
    <xf numFmtId="41" fontId="0" fillId="0" borderId="2" xfId="5" applyNumberFormat="1" applyFont="1" applyFill="1" applyBorder="1" applyAlignment="1">
      <alignment vertical="center"/>
    </xf>
    <xf numFmtId="41" fontId="0" fillId="0" borderId="0" xfId="5" applyNumberFormat="1" applyFont="1" applyFill="1" applyAlignment="1">
      <alignment vertical="center"/>
    </xf>
    <xf numFmtId="41" fontId="0" fillId="0" borderId="1" xfId="5" applyNumberFormat="1" applyFont="1" applyBorder="1" applyAlignment="1">
      <alignment vertical="center"/>
    </xf>
    <xf numFmtId="41" fontId="0" fillId="0" borderId="0" xfId="5" applyNumberFormat="1" applyFont="1" applyBorder="1" applyAlignment="1">
      <alignment vertical="center"/>
    </xf>
    <xf numFmtId="41" fontId="0" fillId="0" borderId="0" xfId="5" applyNumberFormat="1" applyFont="1" applyFill="1" applyBorder="1" applyAlignment="1">
      <alignment vertical="center"/>
    </xf>
    <xf numFmtId="41" fontId="0" fillId="0" borderId="5" xfId="5" applyNumberFormat="1" applyFont="1" applyBorder="1" applyAlignment="1">
      <alignment vertical="center"/>
    </xf>
    <xf numFmtId="174" fontId="0" fillId="0" borderId="0" xfId="1" applyNumberFormat="1" applyFont="1" applyAlignment="1">
      <alignment vertical="center"/>
    </xf>
    <xf numFmtId="0" fontId="0" fillId="14" borderId="2" xfId="0" applyFill="1" applyBorder="1" applyAlignment="1">
      <alignment horizontal="center" vertical="center"/>
    </xf>
    <xf numFmtId="41" fontId="0" fillId="0" borderId="1" xfId="5" applyNumberFormat="1" applyFont="1" applyFill="1" applyBorder="1"/>
    <xf numFmtId="41" fontId="0" fillId="0" borderId="1" xfId="5" applyNumberFormat="1" applyFont="1" applyFill="1" applyBorder="1" applyAlignment="1">
      <alignment vertical="center"/>
    </xf>
    <xf numFmtId="41" fontId="0" fillId="0" borderId="2" xfId="1" applyNumberFormat="1" applyFont="1" applyBorder="1"/>
    <xf numFmtId="168" fontId="0" fillId="0" borderId="5" xfId="5" applyNumberFormat="1" applyFont="1" applyBorder="1" applyAlignment="1">
      <alignment vertical="center"/>
    </xf>
    <xf numFmtId="41" fontId="0" fillId="0" borderId="2" xfId="1" applyNumberFormat="1" applyFont="1" applyFill="1" applyBorder="1"/>
    <xf numFmtId="41" fontId="0" fillId="0" borderId="0" xfId="1" applyNumberFormat="1" applyFont="1" applyBorder="1"/>
    <xf numFmtId="41" fontId="0" fillId="0" borderId="2" xfId="1" applyNumberFormat="1" applyFont="1" applyBorder="1" applyAlignment="1">
      <alignment vertical="center"/>
    </xf>
    <xf numFmtId="41" fontId="0" fillId="0" borderId="0" xfId="0" applyNumberFormat="1" applyAlignment="1">
      <alignment horizontal="left"/>
    </xf>
    <xf numFmtId="41" fontId="0" fillId="0" borderId="0" xfId="0" applyNumberFormat="1" applyAlignment="1">
      <alignment horizontal="center"/>
    </xf>
    <xf numFmtId="41" fontId="0" fillId="0" borderId="2" xfId="0" applyNumberFormat="1" applyBorder="1"/>
    <xf numFmtId="41" fontId="0" fillId="0" borderId="2" xfId="0" applyNumberFormat="1" applyBorder="1" applyAlignment="1">
      <alignment vertical="center"/>
    </xf>
    <xf numFmtId="41" fontId="0" fillId="0" borderId="0" xfId="0" applyNumberFormat="1" applyAlignment="1">
      <alignment horizontal="left" vertical="center"/>
    </xf>
    <xf numFmtId="41" fontId="0" fillId="0" borderId="0" xfId="0" applyNumberFormat="1" applyAlignment="1">
      <alignment horizontal="center" vertical="center"/>
    </xf>
    <xf numFmtId="1" fontId="39" fillId="0" borderId="0" xfId="1" applyNumberFormat="1" applyFont="1" applyAlignment="1">
      <alignment horizontal="center" vertical="center"/>
    </xf>
    <xf numFmtId="43" fontId="0" fillId="0" borderId="0" xfId="1" applyFont="1" applyBorder="1" applyAlignment="1">
      <alignment vertical="center"/>
    </xf>
    <xf numFmtId="38" fontId="0" fillId="0" borderId="0" xfId="1" applyNumberFormat="1" applyFont="1" applyAlignment="1">
      <alignment vertical="center"/>
    </xf>
    <xf numFmtId="38" fontId="0" fillId="0" borderId="0" xfId="0" applyNumberFormat="1" applyAlignment="1">
      <alignment vertical="center"/>
    </xf>
    <xf numFmtId="41" fontId="7" fillId="0" borderId="0" xfId="0" applyNumberFormat="1" applyFont="1" applyAlignment="1">
      <alignment vertical="center"/>
    </xf>
    <xf numFmtId="41" fontId="0" fillId="0" borderId="17" xfId="0" applyNumberFormat="1" applyBorder="1" applyAlignment="1">
      <alignment vertical="center"/>
    </xf>
    <xf numFmtId="41" fontId="3" fillId="0" borderId="2" xfId="1" applyNumberFormat="1" applyFont="1" applyFill="1" applyBorder="1"/>
    <xf numFmtId="41" fontId="3" fillId="0" borderId="0" xfId="1" applyNumberFormat="1" applyFont="1" applyFill="1"/>
    <xf numFmtId="41" fontId="3" fillId="0" borderId="0" xfId="1" applyNumberFormat="1" applyFont="1" applyFill="1" applyBorder="1"/>
    <xf numFmtId="41" fontId="3" fillId="0" borderId="0" xfId="1" applyNumberFormat="1" applyFont="1"/>
    <xf numFmtId="41" fontId="3" fillId="0" borderId="1" xfId="1" applyNumberFormat="1" applyFont="1" applyBorder="1"/>
    <xf numFmtId="41" fontId="3" fillId="0" borderId="0" xfId="1" applyNumberFormat="1" applyFont="1" applyBorder="1"/>
    <xf numFmtId="41" fontId="3" fillId="0" borderId="5" xfId="1" applyNumberFormat="1" applyFont="1" applyBorder="1"/>
    <xf numFmtId="41" fontId="0" fillId="0" borderId="17" xfId="1" applyNumberFormat="1" applyFont="1" applyFill="1" applyBorder="1" applyAlignment="1">
      <alignment vertical="center"/>
    </xf>
    <xf numFmtId="41" fontId="0" fillId="7" borderId="17" xfId="1" applyNumberFormat="1" applyFont="1" applyFill="1" applyBorder="1" applyAlignment="1">
      <alignment vertical="center"/>
    </xf>
    <xf numFmtId="41" fontId="0" fillId="0" borderId="18" xfId="0" applyNumberFormat="1" applyBorder="1" applyAlignment="1">
      <alignment vertical="center"/>
    </xf>
    <xf numFmtId="41" fontId="0" fillId="0" borderId="18" xfId="1" applyNumberFormat="1" applyFont="1" applyFill="1" applyBorder="1" applyAlignment="1">
      <alignment vertical="center"/>
    </xf>
    <xf numFmtId="41" fontId="7" fillId="0" borderId="20" xfId="1" applyNumberFormat="1" applyFont="1" applyFill="1" applyBorder="1" applyAlignment="1">
      <alignment vertical="center"/>
    </xf>
    <xf numFmtId="41" fontId="7" fillId="0" borderId="17" xfId="1" applyNumberFormat="1" applyFont="1" applyFill="1" applyBorder="1" applyAlignment="1">
      <alignment vertical="center"/>
    </xf>
    <xf numFmtId="41" fontId="0" fillId="0" borderId="26" xfId="1" applyNumberFormat="1" applyFont="1" applyFill="1" applyBorder="1" applyAlignment="1">
      <alignment vertical="center"/>
    </xf>
    <xf numFmtId="41" fontId="0" fillId="0" borderId="19" xfId="1" applyNumberFormat="1" applyFont="1" applyFill="1" applyBorder="1" applyAlignment="1">
      <alignment vertical="center"/>
    </xf>
    <xf numFmtId="41" fontId="0" fillId="0" borderId="19" xfId="0" applyNumberFormat="1" applyBorder="1" applyAlignment="1">
      <alignment vertical="center"/>
    </xf>
    <xf numFmtId="41" fontId="0" fillId="17" borderId="0" xfId="0" applyNumberFormat="1" applyFill="1" applyAlignment="1">
      <alignment vertical="center"/>
    </xf>
    <xf numFmtId="41" fontId="4" fillId="0" borderId="0" xfId="1" applyNumberFormat="1" applyFont="1"/>
    <xf numFmtId="41" fontId="4" fillId="0" borderId="0" xfId="1" applyNumberFormat="1" applyFont="1" applyFill="1" applyBorder="1"/>
    <xf numFmtId="41" fontId="4" fillId="0" borderId="0" xfId="1" applyNumberFormat="1" applyFont="1" applyFill="1"/>
    <xf numFmtId="41" fontId="4" fillId="0" borderId="1" xfId="1" applyNumberFormat="1" applyFont="1" applyBorder="1"/>
    <xf numFmtId="41" fontId="4" fillId="0" borderId="0" xfId="1" applyNumberFormat="1" applyFont="1" applyBorder="1"/>
    <xf numFmtId="41" fontId="4" fillId="0" borderId="5" xfId="1" applyNumberFormat="1" applyFont="1" applyBorder="1"/>
    <xf numFmtId="41" fontId="4" fillId="0" borderId="0" xfId="1" applyNumberFormat="1" applyFont="1" applyFill="1" applyBorder="1" applyAlignment="1">
      <alignment vertical="center"/>
    </xf>
    <xf numFmtId="41" fontId="4" fillId="0" borderId="0" xfId="1" applyNumberFormat="1" applyFont="1" applyFill="1" applyAlignment="1">
      <alignment vertical="center"/>
    </xf>
    <xf numFmtId="41" fontId="4" fillId="0" borderId="0" xfId="1" applyNumberFormat="1" applyFont="1" applyAlignment="1">
      <alignment vertical="center"/>
    </xf>
    <xf numFmtId="41" fontId="4" fillId="0" borderId="1" xfId="1" applyNumberFormat="1" applyFont="1" applyBorder="1" applyAlignment="1">
      <alignment vertical="center"/>
    </xf>
    <xf numFmtId="41" fontId="4" fillId="0" borderId="5" xfId="1" applyNumberFormat="1" applyFont="1" applyBorder="1" applyAlignment="1">
      <alignment vertical="center"/>
    </xf>
    <xf numFmtId="0" fontId="0" fillId="18" borderId="0" xfId="1" applyNumberFormat="1" applyFont="1" applyFill="1" applyBorder="1" applyAlignment="1">
      <alignment horizontal="center" vertical="center"/>
    </xf>
    <xf numFmtId="41" fontId="2" fillId="0" borderId="0" xfId="1" applyNumberFormat="1" applyFont="1" applyFill="1" applyBorder="1"/>
    <xf numFmtId="41" fontId="2" fillId="0" borderId="0" xfId="1" applyNumberFormat="1" applyFont="1" applyFill="1"/>
    <xf numFmtId="41" fontId="2" fillId="0" borderId="0" xfId="1" applyNumberFormat="1" applyFont="1"/>
    <xf numFmtId="41" fontId="2" fillId="0" borderId="1" xfId="1" applyNumberFormat="1" applyFont="1" applyBorder="1"/>
    <xf numFmtId="168" fontId="1" fillId="0" borderId="5" xfId="1" applyNumberFormat="1" applyFont="1" applyBorder="1"/>
    <xf numFmtId="41" fontId="50" fillId="28" borderId="17" xfId="1" applyNumberFormat="1" applyFont="1" applyFill="1" applyBorder="1" applyAlignment="1">
      <alignment vertical="center"/>
    </xf>
    <xf numFmtId="41" fontId="0" fillId="0" borderId="0" xfId="2" applyNumberFormat="1" applyFont="1" applyFill="1" applyBorder="1"/>
    <xf numFmtId="41" fontId="0" fillId="26" borderId="17" xfId="1" applyNumberFormat="1" applyFont="1" applyFill="1" applyBorder="1" applyAlignment="1">
      <alignment vertical="center"/>
    </xf>
    <xf numFmtId="41" fontId="50" fillId="28" borderId="17" xfId="0" applyNumberFormat="1" applyFont="1" applyFill="1" applyBorder="1" applyAlignment="1">
      <alignment vertical="center"/>
    </xf>
    <xf numFmtId="41" fontId="50" fillId="28" borderId="17" xfId="0" applyNumberFormat="1" applyFont="1" applyFill="1" applyBorder="1" applyAlignment="1">
      <alignment horizontal="center" vertical="center"/>
    </xf>
    <xf numFmtId="0" fontId="30" fillId="0" borderId="30" xfId="0" applyFont="1" applyBorder="1" applyAlignment="1">
      <alignment horizontal="center"/>
    </xf>
    <xf numFmtId="0" fontId="30" fillId="0" borderId="31" xfId="0" applyFont="1" applyBorder="1" applyAlignment="1">
      <alignment horizontal="center"/>
    </xf>
    <xf numFmtId="0" fontId="30" fillId="0" borderId="32" xfId="0" applyFont="1" applyBorder="1" applyAlignment="1">
      <alignment horizontal="center"/>
    </xf>
    <xf numFmtId="0" fontId="30" fillId="0" borderId="33" xfId="0" applyFont="1" applyBorder="1" applyAlignment="1">
      <alignment horizontal="center"/>
    </xf>
    <xf numFmtId="44" fontId="30" fillId="0" borderId="33" xfId="20" applyFont="1" applyBorder="1"/>
    <xf numFmtId="44" fontId="0" fillId="0" borderId="0" xfId="20" applyFont="1"/>
    <xf numFmtId="0" fontId="0" fillId="0" borderId="21" xfId="0" applyBorder="1"/>
    <xf numFmtId="40" fontId="0" fillId="0" borderId="12" xfId="20" applyNumberFormat="1" applyFont="1" applyBorder="1"/>
    <xf numFmtId="40" fontId="0" fillId="0" borderId="0" xfId="20" applyNumberFormat="1" applyFont="1" applyBorder="1"/>
    <xf numFmtId="40" fontId="30" fillId="0" borderId="12" xfId="20" applyNumberFormat="1" applyFont="1" applyBorder="1"/>
    <xf numFmtId="40" fontId="0" fillId="0" borderId="29" xfId="20" applyNumberFormat="1" applyFont="1" applyBorder="1"/>
    <xf numFmtId="0" fontId="0" fillId="0" borderId="34" xfId="0" applyBorder="1"/>
    <xf numFmtId="40" fontId="30" fillId="0" borderId="2" xfId="20" applyNumberFormat="1" applyFont="1" applyBorder="1" applyAlignment="1">
      <alignment horizontal="center"/>
    </xf>
    <xf numFmtId="40" fontId="30" fillId="0" borderId="3" xfId="20" applyNumberFormat="1" applyFont="1" applyBorder="1" applyAlignment="1">
      <alignment horizontal="center"/>
    </xf>
    <xf numFmtId="40" fontId="30" fillId="0" borderId="35" xfId="20" applyNumberFormat="1" applyFont="1" applyBorder="1" applyAlignment="1">
      <alignment horizontal="center"/>
    </xf>
    <xf numFmtId="40" fontId="0" fillId="0" borderId="35" xfId="20" applyNumberFormat="1" applyFont="1" applyBorder="1" applyAlignment="1">
      <alignment horizontal="center"/>
    </xf>
    <xf numFmtId="44" fontId="0" fillId="0" borderId="0" xfId="20" applyFont="1" applyAlignment="1">
      <alignment horizontal="center"/>
    </xf>
    <xf numFmtId="40" fontId="0" fillId="0" borderId="12" xfId="20" applyNumberFormat="1" applyFont="1" applyBorder="1" applyAlignment="1">
      <alignment horizontal="center"/>
    </xf>
    <xf numFmtId="40" fontId="0" fillId="0" borderId="0" xfId="20" applyNumberFormat="1" applyFont="1" applyBorder="1" applyAlignment="1">
      <alignment horizontal="center"/>
    </xf>
    <xf numFmtId="40" fontId="0" fillId="0" borderId="29" xfId="20" applyNumberFormat="1" applyFont="1" applyBorder="1" applyAlignment="1">
      <alignment horizontal="center"/>
    </xf>
    <xf numFmtId="40" fontId="0" fillId="0" borderId="2" xfId="20" applyNumberFormat="1" applyFont="1" applyBorder="1" applyAlignment="1">
      <alignment horizontal="center"/>
    </xf>
    <xf numFmtId="40" fontId="0" fillId="0" borderId="3" xfId="20" applyNumberFormat="1" applyFont="1" applyBorder="1" applyAlignment="1">
      <alignment horizontal="center"/>
    </xf>
    <xf numFmtId="40" fontId="30" fillId="0" borderId="29" xfId="20" applyNumberFormat="1" applyFont="1" applyBorder="1" applyAlignment="1">
      <alignment horizontal="center"/>
    </xf>
    <xf numFmtId="40" fontId="0" fillId="0" borderId="0" xfId="20" applyNumberFormat="1" applyFont="1" applyFill="1" applyBorder="1" applyAlignment="1">
      <alignment horizontal="center"/>
    </xf>
    <xf numFmtId="40" fontId="30" fillId="0" borderId="3" xfId="20" applyNumberFormat="1" applyFont="1" applyFill="1" applyBorder="1" applyAlignment="1">
      <alignment horizontal="center"/>
    </xf>
    <xf numFmtId="40" fontId="30" fillId="0" borderId="3" xfId="20" applyNumberFormat="1" applyFont="1" applyBorder="1"/>
    <xf numFmtId="40" fontId="0" fillId="7" borderId="2" xfId="20" applyNumberFormat="1" applyFont="1" applyFill="1" applyBorder="1" applyAlignment="1">
      <alignment horizontal="center"/>
    </xf>
    <xf numFmtId="40" fontId="30" fillId="0" borderId="2" xfId="20" applyNumberFormat="1" applyFont="1" applyFill="1" applyBorder="1" applyAlignment="1">
      <alignment horizontal="center"/>
    </xf>
    <xf numFmtId="40" fontId="0" fillId="0" borderId="2" xfId="0" applyNumberFormat="1" applyBorder="1" applyAlignment="1">
      <alignment horizontal="center"/>
    </xf>
    <xf numFmtId="40" fontId="0" fillId="0" borderId="12" xfId="0" applyNumberFormat="1" applyBorder="1"/>
    <xf numFmtId="40" fontId="0" fillId="0" borderId="0" xfId="0" applyNumberFormat="1"/>
    <xf numFmtId="40" fontId="0" fillId="0" borderId="2" xfId="0" applyNumberFormat="1" applyBorder="1"/>
    <xf numFmtId="40" fontId="0" fillId="0" borderId="3" xfId="0" applyNumberFormat="1" applyBorder="1"/>
    <xf numFmtId="40" fontId="0" fillId="0" borderId="2" xfId="20" applyNumberFormat="1" applyFont="1" applyBorder="1"/>
    <xf numFmtId="40" fontId="0" fillId="0" borderId="35" xfId="20" applyNumberFormat="1" applyFont="1" applyBorder="1"/>
    <xf numFmtId="40" fontId="30" fillId="0" borderId="2" xfId="20" applyNumberFormat="1" applyFont="1" applyBorder="1"/>
    <xf numFmtId="40" fontId="35" fillId="29" borderId="0" xfId="20" applyNumberFormat="1" applyFont="1" applyFill="1" applyBorder="1"/>
    <xf numFmtId="40" fontId="35" fillId="0" borderId="12" xfId="20" applyNumberFormat="1" applyFont="1" applyBorder="1"/>
    <xf numFmtId="40" fontId="0" fillId="0" borderId="17" xfId="20" applyNumberFormat="1" applyFont="1" applyBorder="1"/>
    <xf numFmtId="0" fontId="0" fillId="0" borderId="24" xfId="0" applyBorder="1"/>
    <xf numFmtId="40" fontId="0" fillId="0" borderId="36" xfId="0" applyNumberFormat="1" applyBorder="1"/>
    <xf numFmtId="40" fontId="0" fillId="0" borderId="25" xfId="0" applyNumberFormat="1" applyBorder="1"/>
    <xf numFmtId="40" fontId="35" fillId="29" borderId="25" xfId="20" applyNumberFormat="1" applyFont="1" applyFill="1" applyBorder="1"/>
    <xf numFmtId="40" fontId="35" fillId="0" borderId="36" xfId="20" applyNumberFormat="1" applyFont="1" applyBorder="1"/>
    <xf numFmtId="40" fontId="0" fillId="0" borderId="37" xfId="20" applyNumberFormat="1" applyFont="1" applyBorder="1"/>
    <xf numFmtId="40" fontId="0" fillId="0" borderId="19" xfId="20" applyNumberFormat="1" applyFont="1" applyBorder="1"/>
    <xf numFmtId="40" fontId="30" fillId="0" borderId="0" xfId="20" applyNumberFormat="1" applyFont="1" applyBorder="1"/>
    <xf numFmtId="40" fontId="30" fillId="0" borderId="0" xfId="0" applyNumberFormat="1" applyFont="1"/>
    <xf numFmtId="40" fontId="30" fillId="0" borderId="0" xfId="6" applyNumberFormat="1" applyFont="1" applyBorder="1"/>
    <xf numFmtId="44" fontId="0" fillId="0" borderId="0" xfId="0" applyNumberFormat="1"/>
    <xf numFmtId="44" fontId="0" fillId="0" borderId="0" xfId="20" applyFont="1" applyBorder="1"/>
    <xf numFmtId="41" fontId="0" fillId="0" borderId="1" xfId="1" applyNumberFormat="1" applyFont="1" applyFill="1" applyBorder="1"/>
    <xf numFmtId="41" fontId="0" fillId="0" borderId="3" xfId="1" applyNumberFormat="1" applyFont="1" applyFill="1" applyBorder="1"/>
    <xf numFmtId="0" fontId="30" fillId="0" borderId="2" xfId="20" applyNumberFormat="1" applyFont="1" applyBorder="1" applyAlignment="1">
      <alignment horizontal="center" vertical="center"/>
    </xf>
    <xf numFmtId="0" fontId="30" fillId="0" borderId="12" xfId="20" applyNumberFormat="1" applyFont="1" applyBorder="1" applyAlignment="1">
      <alignment horizontal="center" vertical="center"/>
    </xf>
    <xf numFmtId="0" fontId="30" fillId="0" borderId="2" xfId="0" applyFont="1" applyBorder="1" applyAlignment="1">
      <alignment horizontal="center" vertical="center"/>
    </xf>
    <xf numFmtId="0" fontId="30" fillId="0" borderId="12" xfId="0" applyFont="1" applyBorder="1" applyAlignment="1">
      <alignment horizontal="center" vertical="center"/>
    </xf>
    <xf numFmtId="0" fontId="30" fillId="0" borderId="36" xfId="0" applyFont="1" applyBorder="1" applyAlignment="1">
      <alignment horizontal="center" vertical="center"/>
    </xf>
    <xf numFmtId="0" fontId="30" fillId="0" borderId="38" xfId="0" quotePrefix="1" applyFont="1" applyBorder="1" applyAlignment="1">
      <alignment horizontal="center" vertical="center"/>
    </xf>
    <xf numFmtId="175" fontId="0" fillId="0" borderId="0" xfId="0" applyNumberFormat="1"/>
    <xf numFmtId="43" fontId="0" fillId="0" borderId="1" xfId="0" applyNumberFormat="1" applyBorder="1"/>
    <xf numFmtId="175" fontId="0" fillId="0" borderId="1" xfId="0" applyNumberFormat="1" applyBorder="1"/>
    <xf numFmtId="41" fontId="0" fillId="30" borderId="0" xfId="1" applyNumberFormat="1" applyFont="1" applyFill="1"/>
    <xf numFmtId="168" fontId="0" fillId="0" borderId="29" xfId="1" applyNumberFormat="1" applyFont="1" applyFill="1" applyBorder="1" applyAlignment="1" applyProtection="1">
      <alignment vertical="center"/>
    </xf>
    <xf numFmtId="168" fontId="0" fillId="0" borderId="29" xfId="1" applyNumberFormat="1" applyFont="1" applyFill="1" applyBorder="1" applyAlignment="1" applyProtection="1">
      <alignment horizontal="center" vertical="center"/>
    </xf>
    <xf numFmtId="0" fontId="0" fillId="0" borderId="2" xfId="0" applyBorder="1" applyAlignment="1">
      <alignment horizontal="center" vertical="center"/>
    </xf>
    <xf numFmtId="166" fontId="0" fillId="0" borderId="2" xfId="0" applyNumberFormat="1" applyBorder="1" applyAlignment="1">
      <alignment vertical="center"/>
    </xf>
    <xf numFmtId="0" fontId="0" fillId="0" borderId="2" xfId="0" applyBorder="1" applyAlignment="1">
      <alignment horizontal="left" vertical="center"/>
    </xf>
    <xf numFmtId="0" fontId="0" fillId="0" borderId="2" xfId="1" applyNumberFormat="1" applyFont="1" applyFill="1" applyBorder="1" applyAlignment="1">
      <alignment horizontal="center" vertical="center"/>
    </xf>
    <xf numFmtId="0" fontId="0" fillId="27" borderId="2" xfId="0" applyFill="1" applyBorder="1" applyAlignment="1">
      <alignment horizontal="center" vertical="center"/>
    </xf>
    <xf numFmtId="166" fontId="0" fillId="27" borderId="2" xfId="0" applyNumberFormat="1" applyFill="1" applyBorder="1" applyAlignment="1">
      <alignment vertical="center"/>
    </xf>
    <xf numFmtId="0" fontId="0" fillId="27" borderId="2" xfId="0" applyFill="1" applyBorder="1" applyAlignment="1">
      <alignment horizontal="left" vertical="center"/>
    </xf>
    <xf numFmtId="0" fontId="0" fillId="27" borderId="2" xfId="1" applyNumberFormat="1" applyFont="1" applyFill="1" applyBorder="1" applyAlignment="1">
      <alignment horizontal="center" vertical="center"/>
    </xf>
    <xf numFmtId="0" fontId="49" fillId="27" borderId="2" xfId="0" applyFont="1" applyFill="1" applyBorder="1" applyAlignment="1">
      <alignment vertical="center"/>
    </xf>
    <xf numFmtId="0" fontId="52" fillId="0" borderId="0" xfId="0" applyFont="1" applyAlignment="1">
      <alignment vertical="center"/>
    </xf>
    <xf numFmtId="0" fontId="49" fillId="0" borderId="0" xfId="0" applyFont="1" applyAlignment="1">
      <alignment vertical="center" wrapText="1"/>
    </xf>
    <xf numFmtId="0" fontId="49" fillId="27" borderId="2" xfId="0" applyFont="1" applyFill="1" applyBorder="1" applyAlignment="1">
      <alignment vertical="center" wrapText="1"/>
    </xf>
    <xf numFmtId="0" fontId="49" fillId="0" borderId="2" xfId="0" applyFont="1" applyBorder="1" applyAlignment="1">
      <alignment vertical="center"/>
    </xf>
    <xf numFmtId="0" fontId="0" fillId="19" borderId="0" xfId="0" applyFill="1" applyAlignment="1">
      <alignment vertical="center"/>
    </xf>
    <xf numFmtId="0" fontId="51" fillId="19" borderId="0" xfId="0" applyFont="1" applyFill="1"/>
    <xf numFmtId="0" fontId="0" fillId="19" borderId="0" xfId="0" applyFill="1" applyAlignment="1">
      <alignment horizontal="left" vertical="center"/>
    </xf>
    <xf numFmtId="0" fontId="0" fillId="9" borderId="2" xfId="0" applyFill="1" applyBorder="1" applyAlignment="1">
      <alignment horizontal="center" vertical="center"/>
    </xf>
    <xf numFmtId="166" fontId="0" fillId="9" borderId="2" xfId="0" applyNumberFormat="1" applyFill="1" applyBorder="1" applyAlignment="1">
      <alignment vertical="center"/>
    </xf>
    <xf numFmtId="0" fontId="49" fillId="9" borderId="2" xfId="0" applyFont="1" applyFill="1" applyBorder="1" applyAlignment="1">
      <alignment vertical="center"/>
    </xf>
    <xf numFmtId="0" fontId="0" fillId="9" borderId="0" xfId="0" applyFill="1" applyAlignment="1">
      <alignment horizontal="center" vertical="center"/>
    </xf>
    <xf numFmtId="166" fontId="0" fillId="9" borderId="0" xfId="0" applyNumberFormat="1" applyFill="1" applyAlignment="1">
      <alignment vertical="center"/>
    </xf>
    <xf numFmtId="0" fontId="0" fillId="9" borderId="0" xfId="0" applyFill="1" applyAlignment="1">
      <alignment horizontal="left" vertical="center"/>
    </xf>
    <xf numFmtId="0" fontId="0" fillId="9" borderId="0" xfId="0" applyFill="1" applyAlignment="1">
      <alignment vertical="center"/>
    </xf>
    <xf numFmtId="0" fontId="0" fillId="9" borderId="0" xfId="0" applyFill="1" applyAlignment="1">
      <alignment vertical="center" wrapText="1"/>
    </xf>
    <xf numFmtId="0" fontId="0" fillId="9" borderId="2" xfId="0" applyFill="1" applyBorder="1" applyAlignment="1">
      <alignment horizontal="left" vertical="center"/>
    </xf>
    <xf numFmtId="0" fontId="0" fillId="22" borderId="0" xfId="0" applyFill="1" applyAlignment="1">
      <alignment horizontal="center" vertical="center"/>
    </xf>
    <xf numFmtId="0" fontId="0" fillId="22" borderId="0" xfId="0" applyFill="1" applyAlignment="1">
      <alignment vertical="center"/>
    </xf>
    <xf numFmtId="0" fontId="0" fillId="22" borderId="0" xfId="0" applyFill="1" applyAlignment="1">
      <alignment horizontal="left" vertical="center"/>
    </xf>
    <xf numFmtId="166" fontId="0" fillId="22" borderId="0" xfId="0" applyNumberFormat="1" applyFill="1" applyAlignment="1">
      <alignment vertical="center"/>
    </xf>
    <xf numFmtId="165" fontId="0" fillId="22" borderId="0" xfId="1" applyNumberFormat="1" applyFont="1" applyFill="1" applyBorder="1" applyAlignment="1">
      <alignment horizontal="left" vertical="center"/>
    </xf>
    <xf numFmtId="0" fontId="0" fillId="22" borderId="2" xfId="0" applyFill="1" applyBorder="1" applyAlignment="1">
      <alignment horizontal="center" vertical="center"/>
    </xf>
    <xf numFmtId="166" fontId="0" fillId="22" borderId="2" xfId="0" applyNumberFormat="1" applyFill="1" applyBorder="1" applyAlignment="1">
      <alignment vertical="center"/>
    </xf>
    <xf numFmtId="0" fontId="49" fillId="22" borderId="2" xfId="0" applyFont="1" applyFill="1" applyBorder="1" applyAlignment="1">
      <alignment vertical="center"/>
    </xf>
    <xf numFmtId="0" fontId="0" fillId="22" borderId="2" xfId="1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7" fillId="0" borderId="25" xfId="0" applyFont="1" applyBorder="1" applyAlignment="1">
      <alignment horizontal="center" vertical="center" wrapText="1"/>
    </xf>
    <xf numFmtId="0" fontId="0" fillId="10" borderId="0" xfId="0" applyFill="1" applyAlignment="1">
      <alignment horizontal="center" vertical="center"/>
    </xf>
    <xf numFmtId="166" fontId="0" fillId="10" borderId="0" xfId="0" applyNumberFormat="1" applyFill="1" applyAlignment="1">
      <alignment vertical="center"/>
    </xf>
    <xf numFmtId="165" fontId="0" fillId="10" borderId="0" xfId="1" quotePrefix="1" applyNumberFormat="1" applyFont="1" applyFill="1" applyBorder="1" applyAlignment="1">
      <alignment horizontal="left" vertical="center"/>
    </xf>
    <xf numFmtId="0" fontId="0" fillId="10" borderId="0" xfId="0" applyFill="1" applyAlignment="1">
      <alignment horizontal="left" vertical="center"/>
    </xf>
    <xf numFmtId="0" fontId="0" fillId="10" borderId="0" xfId="0" applyFill="1" applyAlignment="1">
      <alignment vertical="center"/>
    </xf>
  </cellXfs>
  <cellStyles count="21">
    <cellStyle name="Comma" xfId="1" builtinId="3"/>
    <cellStyle name="Comma 2" xfId="2" xr:uid="{00000000-0005-0000-0000-000001000000}"/>
    <cellStyle name="Comma 2 2" xfId="8" xr:uid="{00000000-0005-0000-0000-000002000000}"/>
    <cellStyle name="Comma 2 3" xfId="17" xr:uid="{00000000-0005-0000-0000-000003000000}"/>
    <cellStyle name="Comma 3" xfId="5" xr:uid="{00000000-0005-0000-0000-000004000000}"/>
    <cellStyle name="Comma 3 2" xfId="19" xr:uid="{00000000-0005-0000-0000-000005000000}"/>
    <cellStyle name="Comma 3 3" xfId="9" xr:uid="{00000000-0005-0000-0000-000006000000}"/>
    <cellStyle name="Comma 4" xfId="6" xr:uid="{00000000-0005-0000-0000-000007000000}"/>
    <cellStyle name="Comma 5" xfId="16" xr:uid="{00000000-0005-0000-0000-000008000000}"/>
    <cellStyle name="Currency" xfId="7" builtinId="4"/>
    <cellStyle name="Currency 2" xfId="20" xr:uid="{9AD7C7E3-9F15-4162-A398-08FF647F67E0}"/>
    <cellStyle name="Normal" xfId="0" builtinId="0"/>
    <cellStyle name="Normal 2" xfId="3" xr:uid="{00000000-0005-0000-0000-00000B000000}"/>
    <cellStyle name="Normal 2 2" xfId="11" xr:uid="{00000000-0005-0000-0000-00000C000000}"/>
    <cellStyle name="Normal 2 3" xfId="18" xr:uid="{00000000-0005-0000-0000-00000D000000}"/>
    <cellStyle name="Normal 2 4" xfId="10" xr:uid="{00000000-0005-0000-0000-00000E000000}"/>
    <cellStyle name="Normal 3" xfId="4" xr:uid="{00000000-0005-0000-0000-00000F000000}"/>
    <cellStyle name="Normal 3 2" xfId="13" xr:uid="{00000000-0005-0000-0000-000010000000}"/>
    <cellStyle name="Normal 3 3" xfId="12" xr:uid="{00000000-0005-0000-0000-000011000000}"/>
    <cellStyle name="Normal 4" xfId="14" xr:uid="{00000000-0005-0000-0000-000012000000}"/>
    <cellStyle name="Normal 5" xfId="15" xr:uid="{00000000-0005-0000-0000-000013000000}"/>
  </cellStyles>
  <dxfs count="0"/>
  <tableStyles count="0" defaultTableStyle="TableStyleMedium9" defaultPivotStyle="PivotStyleLight16"/>
  <colors>
    <mruColors>
      <color rgb="FFFFCCFF"/>
      <color rgb="FFB6E4C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63" Type="http://schemas.openxmlformats.org/officeDocument/2006/relationships/worksheet" Target="worksheets/sheet63.xml"/><Relationship Id="rId159" Type="http://schemas.openxmlformats.org/officeDocument/2006/relationships/worksheet" Target="worksheets/sheet159.xml"/><Relationship Id="rId170" Type="http://schemas.openxmlformats.org/officeDocument/2006/relationships/worksheet" Target="worksheets/sheet170.xml"/><Relationship Id="rId226" Type="http://schemas.openxmlformats.org/officeDocument/2006/relationships/worksheet" Target="worksheets/sheet226.xml"/><Relationship Id="rId268" Type="http://schemas.openxmlformats.org/officeDocument/2006/relationships/worksheet" Target="worksheets/sheet268.xml"/><Relationship Id="rId32" Type="http://schemas.openxmlformats.org/officeDocument/2006/relationships/worksheet" Target="worksheets/sheet32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5" Type="http://schemas.openxmlformats.org/officeDocument/2006/relationships/worksheet" Target="worksheets/sheet5.xml"/><Relationship Id="rId181" Type="http://schemas.openxmlformats.org/officeDocument/2006/relationships/worksheet" Target="worksheets/sheet181.xml"/><Relationship Id="rId237" Type="http://schemas.openxmlformats.org/officeDocument/2006/relationships/worksheet" Target="worksheets/sheet237.xml"/><Relationship Id="rId258" Type="http://schemas.openxmlformats.org/officeDocument/2006/relationships/worksheet" Target="worksheets/sheet258.xml"/><Relationship Id="rId279" Type="http://schemas.microsoft.com/office/2017/10/relationships/person" Target="persons/person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71" Type="http://schemas.openxmlformats.org/officeDocument/2006/relationships/worksheet" Target="worksheets/sheet171.xml"/><Relationship Id="rId192" Type="http://schemas.openxmlformats.org/officeDocument/2006/relationships/worksheet" Target="worksheets/sheet192.xml"/><Relationship Id="rId206" Type="http://schemas.openxmlformats.org/officeDocument/2006/relationships/worksheet" Target="worksheets/sheet206.xml"/><Relationship Id="rId227" Type="http://schemas.openxmlformats.org/officeDocument/2006/relationships/worksheet" Target="worksheets/sheet227.xml"/><Relationship Id="rId248" Type="http://schemas.openxmlformats.org/officeDocument/2006/relationships/worksheet" Target="worksheets/sheet248.xml"/><Relationship Id="rId269" Type="http://schemas.openxmlformats.org/officeDocument/2006/relationships/worksheet" Target="worksheets/sheet269.xml"/><Relationship Id="rId12" Type="http://schemas.openxmlformats.org/officeDocument/2006/relationships/worksheet" Target="worksheets/sheet12.xml"/><Relationship Id="rId33" Type="http://schemas.openxmlformats.org/officeDocument/2006/relationships/worksheet" Target="worksheets/sheet33.xml"/><Relationship Id="rId108" Type="http://schemas.openxmlformats.org/officeDocument/2006/relationships/worksheet" Target="worksheets/sheet108.xml"/><Relationship Id="rId129" Type="http://schemas.openxmlformats.org/officeDocument/2006/relationships/worksheet" Target="worksheets/sheet129.xml"/><Relationship Id="rId280" Type="http://schemas.openxmlformats.org/officeDocument/2006/relationships/calcChain" Target="calcChain.xml"/><Relationship Id="rId54" Type="http://schemas.openxmlformats.org/officeDocument/2006/relationships/worksheet" Target="worksheets/sheet54.xml"/><Relationship Id="rId75" Type="http://schemas.openxmlformats.org/officeDocument/2006/relationships/worksheet" Target="worksheets/sheet75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61" Type="http://schemas.openxmlformats.org/officeDocument/2006/relationships/worksheet" Target="worksheets/sheet161.xml"/><Relationship Id="rId182" Type="http://schemas.openxmlformats.org/officeDocument/2006/relationships/worksheet" Target="worksheets/sheet182.xml"/><Relationship Id="rId217" Type="http://schemas.openxmlformats.org/officeDocument/2006/relationships/worksheet" Target="worksheets/sheet217.xml"/><Relationship Id="rId6" Type="http://schemas.openxmlformats.org/officeDocument/2006/relationships/worksheet" Target="worksheets/sheet6.xml"/><Relationship Id="rId238" Type="http://schemas.openxmlformats.org/officeDocument/2006/relationships/worksheet" Target="worksheets/sheet238.xml"/><Relationship Id="rId259" Type="http://schemas.openxmlformats.org/officeDocument/2006/relationships/worksheet" Target="worksheets/sheet259.xml"/><Relationship Id="rId23" Type="http://schemas.openxmlformats.org/officeDocument/2006/relationships/worksheet" Target="worksheets/sheet23.xml"/><Relationship Id="rId119" Type="http://schemas.openxmlformats.org/officeDocument/2006/relationships/worksheet" Target="worksheets/sheet119.xml"/><Relationship Id="rId270" Type="http://schemas.openxmlformats.org/officeDocument/2006/relationships/worksheet" Target="worksheets/sheet270.xml"/><Relationship Id="rId44" Type="http://schemas.openxmlformats.org/officeDocument/2006/relationships/worksheet" Target="worksheets/sheet44.xml"/><Relationship Id="rId65" Type="http://schemas.openxmlformats.org/officeDocument/2006/relationships/worksheet" Target="worksheets/sheet65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51" Type="http://schemas.openxmlformats.org/officeDocument/2006/relationships/worksheet" Target="worksheets/sheet151.xml"/><Relationship Id="rId172" Type="http://schemas.openxmlformats.org/officeDocument/2006/relationships/worksheet" Target="worksheets/sheet172.xml"/><Relationship Id="rId193" Type="http://schemas.openxmlformats.org/officeDocument/2006/relationships/worksheet" Target="worksheets/sheet193.xml"/><Relationship Id="rId207" Type="http://schemas.openxmlformats.org/officeDocument/2006/relationships/worksheet" Target="worksheets/sheet207.xml"/><Relationship Id="rId228" Type="http://schemas.openxmlformats.org/officeDocument/2006/relationships/worksheet" Target="worksheets/sheet228.xml"/><Relationship Id="rId249" Type="http://schemas.openxmlformats.org/officeDocument/2006/relationships/worksheet" Target="worksheets/sheet249.xml"/><Relationship Id="rId13" Type="http://schemas.openxmlformats.org/officeDocument/2006/relationships/worksheet" Target="worksheets/sheet13.xml"/><Relationship Id="rId109" Type="http://schemas.openxmlformats.org/officeDocument/2006/relationships/worksheet" Target="worksheets/sheet109.xml"/><Relationship Id="rId260" Type="http://schemas.openxmlformats.org/officeDocument/2006/relationships/worksheet" Target="worksheets/sheet260.xml"/><Relationship Id="rId34" Type="http://schemas.openxmlformats.org/officeDocument/2006/relationships/worksheet" Target="worksheets/sheet34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20" Type="http://schemas.openxmlformats.org/officeDocument/2006/relationships/worksheet" Target="worksheets/sheet120.xml"/><Relationship Id="rId141" Type="http://schemas.openxmlformats.org/officeDocument/2006/relationships/worksheet" Target="worksheets/sheet141.xml"/><Relationship Id="rId7" Type="http://schemas.openxmlformats.org/officeDocument/2006/relationships/worksheet" Target="worksheets/sheet7.xml"/><Relationship Id="rId162" Type="http://schemas.openxmlformats.org/officeDocument/2006/relationships/worksheet" Target="worksheets/sheet162.xml"/><Relationship Id="rId183" Type="http://schemas.openxmlformats.org/officeDocument/2006/relationships/worksheet" Target="worksheets/sheet183.xml"/><Relationship Id="rId218" Type="http://schemas.openxmlformats.org/officeDocument/2006/relationships/worksheet" Target="worksheets/sheet218.xml"/><Relationship Id="rId239" Type="http://schemas.openxmlformats.org/officeDocument/2006/relationships/worksheet" Target="worksheets/sheet239.xml"/><Relationship Id="rId250" Type="http://schemas.openxmlformats.org/officeDocument/2006/relationships/worksheet" Target="worksheets/sheet250.xml"/><Relationship Id="rId271" Type="http://schemas.openxmlformats.org/officeDocument/2006/relationships/worksheet" Target="worksheets/sheet271.xml"/><Relationship Id="rId24" Type="http://schemas.openxmlformats.org/officeDocument/2006/relationships/worksheet" Target="worksheets/sheet24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31" Type="http://schemas.openxmlformats.org/officeDocument/2006/relationships/worksheet" Target="worksheets/sheet131.xml"/><Relationship Id="rId152" Type="http://schemas.openxmlformats.org/officeDocument/2006/relationships/worksheet" Target="worksheets/sheet152.xml"/><Relationship Id="rId173" Type="http://schemas.openxmlformats.org/officeDocument/2006/relationships/worksheet" Target="worksheets/sheet173.xml"/><Relationship Id="rId194" Type="http://schemas.openxmlformats.org/officeDocument/2006/relationships/worksheet" Target="worksheets/sheet194.xml"/><Relationship Id="rId208" Type="http://schemas.openxmlformats.org/officeDocument/2006/relationships/worksheet" Target="worksheets/sheet208.xml"/><Relationship Id="rId229" Type="http://schemas.openxmlformats.org/officeDocument/2006/relationships/worksheet" Target="worksheets/sheet229.xml"/><Relationship Id="rId240" Type="http://schemas.openxmlformats.org/officeDocument/2006/relationships/worksheet" Target="worksheets/sheet240.xml"/><Relationship Id="rId261" Type="http://schemas.openxmlformats.org/officeDocument/2006/relationships/worksheet" Target="worksheets/sheet261.xml"/><Relationship Id="rId14" Type="http://schemas.openxmlformats.org/officeDocument/2006/relationships/worksheet" Target="worksheets/sheet14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8" Type="http://schemas.openxmlformats.org/officeDocument/2006/relationships/worksheet" Target="worksheets/sheet8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worksheet" Target="worksheets/sheet163.xml"/><Relationship Id="rId184" Type="http://schemas.openxmlformats.org/officeDocument/2006/relationships/worksheet" Target="worksheets/sheet184.xml"/><Relationship Id="rId219" Type="http://schemas.openxmlformats.org/officeDocument/2006/relationships/worksheet" Target="worksheets/sheet219.xml"/><Relationship Id="rId230" Type="http://schemas.openxmlformats.org/officeDocument/2006/relationships/worksheet" Target="worksheets/sheet230.xml"/><Relationship Id="rId251" Type="http://schemas.openxmlformats.org/officeDocument/2006/relationships/worksheet" Target="worksheets/sheet251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272" Type="http://schemas.openxmlformats.org/officeDocument/2006/relationships/worksheet" Target="worksheets/sheet272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74" Type="http://schemas.openxmlformats.org/officeDocument/2006/relationships/worksheet" Target="worksheets/sheet174.xml"/><Relationship Id="rId195" Type="http://schemas.openxmlformats.org/officeDocument/2006/relationships/worksheet" Target="worksheets/sheet195.xml"/><Relationship Id="rId209" Type="http://schemas.openxmlformats.org/officeDocument/2006/relationships/worksheet" Target="worksheets/sheet209.xml"/><Relationship Id="rId220" Type="http://schemas.openxmlformats.org/officeDocument/2006/relationships/worksheet" Target="worksheets/sheet220.xml"/><Relationship Id="rId241" Type="http://schemas.openxmlformats.org/officeDocument/2006/relationships/worksheet" Target="worksheets/sheet241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262" Type="http://schemas.openxmlformats.org/officeDocument/2006/relationships/worksheet" Target="worksheets/sheet262.xml"/><Relationship Id="rId78" Type="http://schemas.openxmlformats.org/officeDocument/2006/relationships/worksheet" Target="worksheets/sheet78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64" Type="http://schemas.openxmlformats.org/officeDocument/2006/relationships/worksheet" Target="worksheets/sheet164.xml"/><Relationship Id="rId185" Type="http://schemas.openxmlformats.org/officeDocument/2006/relationships/worksheet" Target="worksheets/sheet185.xml"/><Relationship Id="rId9" Type="http://schemas.openxmlformats.org/officeDocument/2006/relationships/worksheet" Target="worksheets/sheet9.xml"/><Relationship Id="rId210" Type="http://schemas.openxmlformats.org/officeDocument/2006/relationships/worksheet" Target="worksheets/sheet210.xml"/><Relationship Id="rId26" Type="http://schemas.openxmlformats.org/officeDocument/2006/relationships/worksheet" Target="worksheets/sheet26.xml"/><Relationship Id="rId231" Type="http://schemas.openxmlformats.org/officeDocument/2006/relationships/worksheet" Target="worksheets/sheet231.xml"/><Relationship Id="rId252" Type="http://schemas.openxmlformats.org/officeDocument/2006/relationships/worksheet" Target="worksheets/sheet252.xml"/><Relationship Id="rId273" Type="http://schemas.openxmlformats.org/officeDocument/2006/relationships/worksheet" Target="worksheets/sheet273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75" Type="http://schemas.openxmlformats.org/officeDocument/2006/relationships/worksheet" Target="worksheets/sheet175.xml"/><Relationship Id="rId196" Type="http://schemas.openxmlformats.org/officeDocument/2006/relationships/worksheet" Target="worksheets/sheet196.xml"/><Relationship Id="rId200" Type="http://schemas.openxmlformats.org/officeDocument/2006/relationships/worksheet" Target="worksheets/sheet200.xml"/><Relationship Id="rId16" Type="http://schemas.openxmlformats.org/officeDocument/2006/relationships/worksheet" Target="worksheets/sheet16.xml"/><Relationship Id="rId221" Type="http://schemas.openxmlformats.org/officeDocument/2006/relationships/worksheet" Target="worksheets/sheet221.xml"/><Relationship Id="rId242" Type="http://schemas.openxmlformats.org/officeDocument/2006/relationships/worksheet" Target="worksheets/sheet242.xml"/><Relationship Id="rId263" Type="http://schemas.openxmlformats.org/officeDocument/2006/relationships/worksheet" Target="worksheets/sheet263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worksheet" Target="worksheets/sheet165.xml"/><Relationship Id="rId186" Type="http://schemas.openxmlformats.org/officeDocument/2006/relationships/worksheet" Target="worksheets/sheet186.xml"/><Relationship Id="rId211" Type="http://schemas.openxmlformats.org/officeDocument/2006/relationships/worksheet" Target="worksheets/sheet211.xml"/><Relationship Id="rId232" Type="http://schemas.openxmlformats.org/officeDocument/2006/relationships/worksheet" Target="worksheets/sheet232.xml"/><Relationship Id="rId253" Type="http://schemas.openxmlformats.org/officeDocument/2006/relationships/worksheet" Target="worksheets/sheet253.xml"/><Relationship Id="rId274" Type="http://schemas.openxmlformats.org/officeDocument/2006/relationships/worksheet" Target="worksheets/sheet274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Relationship Id="rId176" Type="http://schemas.openxmlformats.org/officeDocument/2006/relationships/worksheet" Target="worksheets/sheet176.xml"/><Relationship Id="rId197" Type="http://schemas.openxmlformats.org/officeDocument/2006/relationships/worksheet" Target="worksheets/sheet197.xml"/><Relationship Id="rId201" Type="http://schemas.openxmlformats.org/officeDocument/2006/relationships/worksheet" Target="worksheets/sheet201.xml"/><Relationship Id="rId222" Type="http://schemas.openxmlformats.org/officeDocument/2006/relationships/worksheet" Target="worksheets/sheet222.xml"/><Relationship Id="rId243" Type="http://schemas.openxmlformats.org/officeDocument/2006/relationships/worksheet" Target="worksheets/sheet243.xml"/><Relationship Id="rId264" Type="http://schemas.openxmlformats.org/officeDocument/2006/relationships/worksheet" Target="worksheets/sheet264.xml"/><Relationship Id="rId17" Type="http://schemas.openxmlformats.org/officeDocument/2006/relationships/worksheet" Target="worksheets/sheet17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24" Type="http://schemas.openxmlformats.org/officeDocument/2006/relationships/worksheet" Target="worksheets/sheet124.xml"/><Relationship Id="rId70" Type="http://schemas.openxmlformats.org/officeDocument/2006/relationships/worksheet" Target="worksheets/sheet70.xml"/><Relationship Id="rId91" Type="http://schemas.openxmlformats.org/officeDocument/2006/relationships/worksheet" Target="worksheets/sheet91.xml"/><Relationship Id="rId145" Type="http://schemas.openxmlformats.org/officeDocument/2006/relationships/worksheet" Target="worksheets/sheet145.xml"/><Relationship Id="rId166" Type="http://schemas.openxmlformats.org/officeDocument/2006/relationships/worksheet" Target="worksheets/sheet166.xml"/><Relationship Id="rId187" Type="http://schemas.openxmlformats.org/officeDocument/2006/relationships/worksheet" Target="worksheets/sheet187.xml"/><Relationship Id="rId1" Type="http://schemas.openxmlformats.org/officeDocument/2006/relationships/worksheet" Target="worksheets/sheet1.xml"/><Relationship Id="rId212" Type="http://schemas.openxmlformats.org/officeDocument/2006/relationships/worksheet" Target="worksheets/sheet212.xml"/><Relationship Id="rId233" Type="http://schemas.openxmlformats.org/officeDocument/2006/relationships/worksheet" Target="worksheets/sheet233.xml"/><Relationship Id="rId254" Type="http://schemas.openxmlformats.org/officeDocument/2006/relationships/worksheet" Target="worksheets/sheet254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275" Type="http://schemas.openxmlformats.org/officeDocument/2006/relationships/worksheet" Target="worksheets/sheet275.xml"/><Relationship Id="rId60" Type="http://schemas.openxmlformats.org/officeDocument/2006/relationships/worksheet" Target="worksheets/sheet60.xml"/><Relationship Id="rId81" Type="http://schemas.openxmlformats.org/officeDocument/2006/relationships/worksheet" Target="worksheets/sheet81.xml"/><Relationship Id="rId135" Type="http://schemas.openxmlformats.org/officeDocument/2006/relationships/worksheet" Target="worksheets/sheet135.xml"/><Relationship Id="rId156" Type="http://schemas.openxmlformats.org/officeDocument/2006/relationships/worksheet" Target="worksheets/sheet156.xml"/><Relationship Id="rId177" Type="http://schemas.openxmlformats.org/officeDocument/2006/relationships/worksheet" Target="worksheets/sheet177.xml"/><Relationship Id="rId198" Type="http://schemas.openxmlformats.org/officeDocument/2006/relationships/worksheet" Target="worksheets/sheet198.xml"/><Relationship Id="rId202" Type="http://schemas.openxmlformats.org/officeDocument/2006/relationships/worksheet" Target="worksheets/sheet202.xml"/><Relationship Id="rId223" Type="http://schemas.openxmlformats.org/officeDocument/2006/relationships/worksheet" Target="worksheets/sheet223.xml"/><Relationship Id="rId244" Type="http://schemas.openxmlformats.org/officeDocument/2006/relationships/worksheet" Target="worksheets/sheet244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265" Type="http://schemas.openxmlformats.org/officeDocument/2006/relationships/worksheet" Target="worksheets/sheet265.xml"/><Relationship Id="rId50" Type="http://schemas.openxmlformats.org/officeDocument/2006/relationships/worksheet" Target="worksheets/sheet50.xml"/><Relationship Id="rId104" Type="http://schemas.openxmlformats.org/officeDocument/2006/relationships/worksheet" Target="worksheets/sheet104.xml"/><Relationship Id="rId125" Type="http://schemas.openxmlformats.org/officeDocument/2006/relationships/worksheet" Target="worksheets/sheet125.xml"/><Relationship Id="rId146" Type="http://schemas.openxmlformats.org/officeDocument/2006/relationships/worksheet" Target="worksheets/sheet146.xml"/><Relationship Id="rId167" Type="http://schemas.openxmlformats.org/officeDocument/2006/relationships/worksheet" Target="worksheets/sheet167.xml"/><Relationship Id="rId188" Type="http://schemas.openxmlformats.org/officeDocument/2006/relationships/worksheet" Target="worksheets/sheet188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13" Type="http://schemas.openxmlformats.org/officeDocument/2006/relationships/worksheet" Target="worksheets/sheet213.xml"/><Relationship Id="rId234" Type="http://schemas.openxmlformats.org/officeDocument/2006/relationships/worksheet" Target="worksheets/sheet234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55" Type="http://schemas.openxmlformats.org/officeDocument/2006/relationships/worksheet" Target="worksheets/sheet255.xml"/><Relationship Id="rId276" Type="http://schemas.openxmlformats.org/officeDocument/2006/relationships/theme" Target="theme/theme1.xml"/><Relationship Id="rId40" Type="http://schemas.openxmlformats.org/officeDocument/2006/relationships/worksheet" Target="worksheets/sheet40.xml"/><Relationship Id="rId115" Type="http://schemas.openxmlformats.org/officeDocument/2006/relationships/worksheet" Target="worksheets/sheet115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178" Type="http://schemas.openxmlformats.org/officeDocument/2006/relationships/worksheet" Target="worksheets/sheet178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9" Type="http://schemas.openxmlformats.org/officeDocument/2006/relationships/worksheet" Target="worksheets/sheet199.xml"/><Relationship Id="rId203" Type="http://schemas.openxmlformats.org/officeDocument/2006/relationships/worksheet" Target="worksheets/sheet203.xml"/><Relationship Id="rId19" Type="http://schemas.openxmlformats.org/officeDocument/2006/relationships/worksheet" Target="worksheets/sheet19.xml"/><Relationship Id="rId224" Type="http://schemas.openxmlformats.org/officeDocument/2006/relationships/worksheet" Target="worksheets/sheet224.xml"/><Relationship Id="rId245" Type="http://schemas.openxmlformats.org/officeDocument/2006/relationships/worksheet" Target="worksheets/sheet245.xml"/><Relationship Id="rId266" Type="http://schemas.openxmlformats.org/officeDocument/2006/relationships/worksheet" Target="worksheets/sheet266.xml"/><Relationship Id="rId30" Type="http://schemas.openxmlformats.org/officeDocument/2006/relationships/worksheet" Target="worksheets/sheet3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168" Type="http://schemas.openxmlformats.org/officeDocument/2006/relationships/worksheet" Target="worksheets/sheet16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189" Type="http://schemas.openxmlformats.org/officeDocument/2006/relationships/worksheet" Target="worksheets/sheet189.xml"/><Relationship Id="rId3" Type="http://schemas.openxmlformats.org/officeDocument/2006/relationships/worksheet" Target="worksheets/sheet3.xml"/><Relationship Id="rId214" Type="http://schemas.openxmlformats.org/officeDocument/2006/relationships/worksheet" Target="worksheets/sheet214.xml"/><Relationship Id="rId235" Type="http://schemas.openxmlformats.org/officeDocument/2006/relationships/worksheet" Target="worksheets/sheet235.xml"/><Relationship Id="rId256" Type="http://schemas.openxmlformats.org/officeDocument/2006/relationships/worksheet" Target="worksheets/sheet256.xml"/><Relationship Id="rId277" Type="http://schemas.openxmlformats.org/officeDocument/2006/relationships/styles" Target="styles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179" Type="http://schemas.openxmlformats.org/officeDocument/2006/relationships/worksheet" Target="worksheets/sheet179.xml"/><Relationship Id="rId190" Type="http://schemas.openxmlformats.org/officeDocument/2006/relationships/worksheet" Target="worksheets/sheet190.xml"/><Relationship Id="rId204" Type="http://schemas.openxmlformats.org/officeDocument/2006/relationships/worksheet" Target="worksheets/sheet204.xml"/><Relationship Id="rId225" Type="http://schemas.openxmlformats.org/officeDocument/2006/relationships/worksheet" Target="worksheets/sheet225.xml"/><Relationship Id="rId246" Type="http://schemas.openxmlformats.org/officeDocument/2006/relationships/worksheet" Target="worksheets/sheet246.xml"/><Relationship Id="rId267" Type="http://schemas.openxmlformats.org/officeDocument/2006/relationships/worksheet" Target="worksheets/sheet26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94" Type="http://schemas.openxmlformats.org/officeDocument/2006/relationships/worksheet" Target="worksheets/sheet94.xml"/><Relationship Id="rId148" Type="http://schemas.openxmlformats.org/officeDocument/2006/relationships/worksheet" Target="worksheets/sheet148.xml"/><Relationship Id="rId169" Type="http://schemas.openxmlformats.org/officeDocument/2006/relationships/worksheet" Target="worksheets/sheet169.xml"/><Relationship Id="rId4" Type="http://schemas.openxmlformats.org/officeDocument/2006/relationships/worksheet" Target="worksheets/sheet4.xml"/><Relationship Id="rId180" Type="http://schemas.openxmlformats.org/officeDocument/2006/relationships/worksheet" Target="worksheets/sheet180.xml"/><Relationship Id="rId215" Type="http://schemas.openxmlformats.org/officeDocument/2006/relationships/worksheet" Target="worksheets/sheet215.xml"/><Relationship Id="rId236" Type="http://schemas.openxmlformats.org/officeDocument/2006/relationships/worksheet" Target="worksheets/sheet236.xml"/><Relationship Id="rId257" Type="http://schemas.openxmlformats.org/officeDocument/2006/relationships/worksheet" Target="worksheets/sheet257.xml"/><Relationship Id="rId278" Type="http://schemas.openxmlformats.org/officeDocument/2006/relationships/sharedStrings" Target="sharedStrings.xml"/><Relationship Id="rId42" Type="http://schemas.openxmlformats.org/officeDocument/2006/relationships/worksheet" Target="worksheets/sheet42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91" Type="http://schemas.openxmlformats.org/officeDocument/2006/relationships/worksheet" Target="worksheets/sheet191.xml"/><Relationship Id="rId205" Type="http://schemas.openxmlformats.org/officeDocument/2006/relationships/worksheet" Target="worksheets/sheet205.xml"/><Relationship Id="rId247" Type="http://schemas.openxmlformats.org/officeDocument/2006/relationships/worksheet" Target="worksheets/sheet247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53" Type="http://schemas.openxmlformats.org/officeDocument/2006/relationships/worksheet" Target="worksheets/sheet53.xml"/><Relationship Id="rId149" Type="http://schemas.openxmlformats.org/officeDocument/2006/relationships/worksheet" Target="worksheets/sheet149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216" Type="http://schemas.openxmlformats.org/officeDocument/2006/relationships/worksheet" Target="worksheets/sheet21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123825</xdr:colOff>
      <xdr:row>5</xdr:row>
      <xdr:rowOff>19050</xdr:rowOff>
    </xdr:from>
    <xdr:to>
      <xdr:col>4</xdr:col>
      <xdr:colOff>133350</xdr:colOff>
      <xdr:row>7</xdr:row>
      <xdr:rowOff>19050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CxnSpPr/>
      </xdr:nvCxnSpPr>
      <xdr:spPr bwMode="auto">
        <a:xfrm>
          <a:off x="5162550" y="971550"/>
          <a:ext cx="9525" cy="381000"/>
        </a:xfrm>
        <a:prstGeom prst="straightConnector1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>
          <a:outerShdw dist="35921" dir="2700000" algn="ctr" rotWithShape="0">
            <a:srgbClr val="000000"/>
          </a:outerShdw>
        </a:effectLst>
      </xdr:spPr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152400</xdr:colOff>
      <xdr:row>4</xdr:row>
      <xdr:rowOff>171450</xdr:rowOff>
    </xdr:from>
    <xdr:to>
      <xdr:col>4</xdr:col>
      <xdr:colOff>152400</xdr:colOff>
      <xdr:row>7</xdr:row>
      <xdr:rowOff>28575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D9F9FCCB-FAF4-8D0D-9CF9-6A7EFAF5A96D}"/>
            </a:ext>
          </a:extLst>
        </xdr:cNvPr>
        <xdr:cNvCxnSpPr/>
      </xdr:nvCxnSpPr>
      <xdr:spPr bwMode="auto">
        <a:xfrm>
          <a:off x="6315075" y="933450"/>
          <a:ext cx="0" cy="438150"/>
        </a:xfrm>
        <a:prstGeom prst="straightConnector1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123825</xdr:colOff>
      <xdr:row>5</xdr:row>
      <xdr:rowOff>19050</xdr:rowOff>
    </xdr:from>
    <xdr:to>
      <xdr:col>4</xdr:col>
      <xdr:colOff>133350</xdr:colOff>
      <xdr:row>7</xdr:row>
      <xdr:rowOff>19050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00000000-0008-0000-D900-000002000000}"/>
            </a:ext>
          </a:extLst>
        </xdr:cNvPr>
        <xdr:cNvCxnSpPr/>
      </xdr:nvCxnSpPr>
      <xdr:spPr bwMode="auto">
        <a:xfrm>
          <a:off x="5638800" y="971550"/>
          <a:ext cx="9525" cy="381000"/>
        </a:xfrm>
        <a:prstGeom prst="straightConnector1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>
          <a:outerShdw dist="35921" dir="2700000" algn="ctr" rotWithShape="0">
            <a:srgbClr val="000000"/>
          </a:outerShdw>
        </a:effectLst>
      </xdr:spPr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123825</xdr:colOff>
      <xdr:row>5</xdr:row>
      <xdr:rowOff>19050</xdr:rowOff>
    </xdr:from>
    <xdr:to>
      <xdr:col>4</xdr:col>
      <xdr:colOff>133350</xdr:colOff>
      <xdr:row>7</xdr:row>
      <xdr:rowOff>19050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00000000-0008-0000-DC00-000002000000}"/>
            </a:ext>
          </a:extLst>
        </xdr:cNvPr>
        <xdr:cNvCxnSpPr/>
      </xdr:nvCxnSpPr>
      <xdr:spPr bwMode="auto">
        <a:xfrm>
          <a:off x="6057900" y="971550"/>
          <a:ext cx="9525" cy="381000"/>
        </a:xfrm>
        <a:prstGeom prst="straightConnector1">
          <a:avLst/>
        </a:pr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>
          <a:outerShdw dist="35921" dir="2700000" algn="ctr" rotWithShape="0">
            <a:srgbClr val="000000"/>
          </a:outerShdw>
        </a:effectLst>
      </xdr:spPr>
    </xdr:cxn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Paul Marcotte" id="{EBEFF9E9-8FB7-4176-AB15-15BF9009D9BA}" userId="S::pmarcotte@absmachining.com::e16dfdfd-38e1-45be-9611-463253a62659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S306" dT="2021-07-15T13:03:47.90" personId="{EBEFF9E9-8FB7-4176-AB15-15BF9009D9BA}" id="{39D614F3-DA42-41F5-8C45-7C7492B97E0C}">
    <text>PP $800 K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3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4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5.bin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6.bin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7.bin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8.bin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9.bin"/></Relationships>
</file>

<file path=xl/worksheets/_rels/sheet10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0.bin"/></Relationships>
</file>

<file path=xl/worksheets/_rels/sheet10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1.bin"/></Relationships>
</file>

<file path=xl/worksheets/_rels/sheet10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2.bin"/></Relationships>
</file>

<file path=xl/worksheets/_rels/sheet10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3.bin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4.bin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5.bin"/></Relationships>
</file>

<file path=xl/worksheets/_rels/sheet106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106.bin"/></Relationships>
</file>

<file path=xl/worksheets/_rels/sheet107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107.bin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8.bin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9.bin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0.bin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1.bin"/></Relationships>
</file>

<file path=xl/worksheets/_rels/sheet1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112.bin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3.bin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4.bin"/></Relationships>
</file>

<file path=xl/worksheets/_rels/sheet1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5.bin"/></Relationships>
</file>

<file path=xl/worksheets/_rels/sheet1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6.bin"/></Relationships>
</file>

<file path=xl/worksheets/_rels/sheet1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7.bin"/></Relationships>
</file>

<file path=xl/worksheets/_rels/sheet1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8.bin"/></Relationships>
</file>

<file path=xl/worksheets/_rels/sheet1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9.bin"/></Relationships>
</file>

<file path=xl/worksheets/_rels/sheet1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0.bin"/></Relationships>
</file>

<file path=xl/worksheets/_rels/sheet1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1.bin"/></Relationships>
</file>

<file path=xl/worksheets/_rels/sheet1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2.bin"/></Relationships>
</file>

<file path=xl/worksheets/_rels/sheet1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3.bin"/></Relationships>
</file>

<file path=xl/worksheets/_rels/sheet1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4.bin"/></Relationships>
</file>

<file path=xl/worksheets/_rels/sheet12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25.bin"/></Relationships>
</file>

<file path=xl/worksheets/_rels/sheet12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26.bin"/></Relationships>
</file>

<file path=xl/worksheets/_rels/sheet1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7.bin"/></Relationships>
</file>

<file path=xl/worksheets/_rels/sheet1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8.bin"/></Relationships>
</file>

<file path=xl/worksheets/_rels/sheet1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9.bin"/></Relationships>
</file>

<file path=xl/worksheets/_rels/sheet1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0.bin"/></Relationships>
</file>

<file path=xl/worksheets/_rels/sheet13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31.bin"/></Relationships>
</file>

<file path=xl/worksheets/_rels/sheet1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2.bin"/></Relationships>
</file>

<file path=xl/worksheets/_rels/sheet13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33.bin"/></Relationships>
</file>

<file path=xl/worksheets/_rels/sheet1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4.bin"/></Relationships>
</file>

<file path=xl/worksheets/_rels/sheet1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5.bin"/></Relationships>
</file>

<file path=xl/worksheets/_rels/sheet1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6.bin"/></Relationships>
</file>

<file path=xl/worksheets/_rels/sheet1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7.bin"/></Relationships>
</file>

<file path=xl/worksheets/_rels/sheet1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8.bin"/></Relationships>
</file>

<file path=xl/worksheets/_rels/sheet13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39.bin"/></Relationships>
</file>

<file path=xl/worksheets/_rels/sheet14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140.bin"/></Relationships>
</file>

<file path=xl/worksheets/_rels/sheet1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1.bin"/></Relationships>
</file>

<file path=xl/worksheets/_rels/sheet1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2.bin"/></Relationships>
</file>

<file path=xl/worksheets/_rels/sheet1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3.bin"/></Relationships>
</file>

<file path=xl/worksheets/_rels/sheet1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4.bin"/></Relationships>
</file>

<file path=xl/worksheets/_rels/sheet1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5.bin"/></Relationships>
</file>

<file path=xl/worksheets/_rels/sheet1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6.bin"/></Relationships>
</file>

<file path=xl/worksheets/_rels/sheet1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7.bin"/></Relationships>
</file>

<file path=xl/worksheets/_rels/sheet1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8.bin"/></Relationships>
</file>

<file path=xl/worksheets/_rels/sheet1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9.bin"/></Relationships>
</file>

<file path=xl/worksheets/_rels/sheet1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0.bin"/></Relationships>
</file>

<file path=xl/worksheets/_rels/sheet1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1.bin"/></Relationships>
</file>

<file path=xl/worksheets/_rels/sheet1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2.bin"/></Relationships>
</file>

<file path=xl/worksheets/_rels/sheet1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3.bin"/></Relationships>
</file>

<file path=xl/worksheets/_rels/sheet1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4.bin"/></Relationships>
</file>

<file path=xl/worksheets/_rels/sheet1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5.bin"/></Relationships>
</file>

<file path=xl/worksheets/_rels/sheet1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6.bin"/></Relationships>
</file>

<file path=xl/worksheets/_rels/sheet1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7.bin"/></Relationships>
</file>

<file path=xl/worksheets/_rels/sheet1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8.bin"/></Relationships>
</file>

<file path=xl/worksheets/_rels/sheet1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9.bin"/></Relationships>
</file>

<file path=xl/worksheets/_rels/sheet1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0.bin"/></Relationships>
</file>

<file path=xl/worksheets/_rels/sheet1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1.bin"/></Relationships>
</file>

<file path=xl/worksheets/_rels/sheet1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2.bin"/></Relationships>
</file>

<file path=xl/worksheets/_rels/sheet1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3.bin"/></Relationships>
</file>

<file path=xl/worksheets/_rels/sheet1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4.bin"/></Relationships>
</file>

<file path=xl/worksheets/_rels/sheet1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5.bin"/></Relationships>
</file>

<file path=xl/worksheets/_rels/sheet1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6.bin"/></Relationships>
</file>

<file path=xl/worksheets/_rels/sheet1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7.bin"/></Relationships>
</file>

<file path=xl/worksheets/_rels/sheet1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8.bin"/></Relationships>
</file>

<file path=xl/worksheets/_rels/sheet1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9.bin"/></Relationships>
</file>

<file path=xl/worksheets/_rels/sheet1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0.bin"/></Relationships>
</file>

<file path=xl/worksheets/_rels/sheet1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1.bin"/></Relationships>
</file>

<file path=xl/worksheets/_rels/sheet1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2.bin"/></Relationships>
</file>

<file path=xl/worksheets/_rels/sheet1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3.bin"/></Relationships>
</file>

<file path=xl/worksheets/_rels/sheet1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4.bin"/></Relationships>
</file>

<file path=xl/worksheets/_rels/sheet1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5.bin"/></Relationships>
</file>

<file path=xl/worksheets/_rels/sheet1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6.bin"/></Relationships>
</file>

<file path=xl/worksheets/_rels/sheet1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7.bin"/></Relationships>
</file>

<file path=xl/worksheets/_rels/sheet1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8.bin"/></Relationships>
</file>

<file path=xl/worksheets/_rels/sheet1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9.bin"/></Relationships>
</file>

<file path=xl/worksheets/_rels/sheet1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0.bin"/></Relationships>
</file>

<file path=xl/worksheets/_rels/sheet1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1.bin"/></Relationships>
</file>

<file path=xl/worksheets/_rels/sheet1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2.bin"/></Relationships>
</file>

<file path=xl/worksheets/_rels/sheet1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3.bin"/></Relationships>
</file>

<file path=xl/worksheets/_rels/sheet1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4.bin"/></Relationships>
</file>

<file path=xl/worksheets/_rels/sheet1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5.bin"/></Relationships>
</file>

<file path=xl/worksheets/_rels/sheet1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6.bin"/></Relationships>
</file>

<file path=xl/worksheets/_rels/sheet1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7.bin"/></Relationships>
</file>

<file path=xl/worksheets/_rels/sheet1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8.bin"/></Relationships>
</file>

<file path=xl/worksheets/_rels/sheet1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9.bin"/></Relationships>
</file>

<file path=xl/worksheets/_rels/sheet1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0.bin"/></Relationships>
</file>

<file path=xl/worksheets/_rels/sheet1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1.bin"/></Relationships>
</file>

<file path=xl/worksheets/_rels/sheet1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2.bin"/></Relationships>
</file>

<file path=xl/worksheets/_rels/sheet1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3.bin"/></Relationships>
</file>

<file path=xl/worksheets/_rels/sheet1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4.bin"/></Relationships>
</file>

<file path=xl/worksheets/_rels/sheet1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5.bin"/></Relationships>
</file>

<file path=xl/worksheets/_rels/sheet19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6.bin"/></Relationships>
</file>

<file path=xl/worksheets/_rels/sheet19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7.bin"/></Relationships>
</file>

<file path=xl/worksheets/_rels/sheet19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8.bin"/></Relationships>
</file>

<file path=xl/worksheets/_rels/sheet19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9.bin"/></Relationships>
</file>

<file path=xl/worksheets/_rels/sheet20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0.bin"/></Relationships>
</file>

<file path=xl/worksheets/_rels/sheet20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1.bin"/></Relationships>
</file>

<file path=xl/worksheets/_rels/sheet20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2.bin"/></Relationships>
</file>

<file path=xl/worksheets/_rels/sheet20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3.bin"/></Relationships>
</file>

<file path=xl/worksheets/_rels/sheet20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4.bin"/></Relationships>
</file>

<file path=xl/worksheets/_rels/sheet20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5.bin"/></Relationships>
</file>

<file path=xl/worksheets/_rels/sheet20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6.bin"/></Relationships>
</file>

<file path=xl/worksheets/_rels/sheet20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7.bin"/></Relationships>
</file>

<file path=xl/worksheets/_rels/sheet20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8.bin"/></Relationships>
</file>

<file path=xl/worksheets/_rels/sheet20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9.bin"/></Relationships>
</file>

<file path=xl/worksheets/_rels/sheet2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0.bin"/></Relationships>
</file>

<file path=xl/worksheets/_rels/sheet2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1.bin"/></Relationships>
</file>

<file path=xl/worksheets/_rels/sheet2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2.bin"/></Relationships>
</file>

<file path=xl/worksheets/_rels/sheet2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3.bin"/></Relationships>
</file>

<file path=xl/worksheets/_rels/sheet2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4.bin"/></Relationships>
</file>

<file path=xl/worksheets/_rels/sheet2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5.bin"/></Relationships>
</file>

<file path=xl/worksheets/_rels/sheet2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6.bin"/></Relationships>
</file>

<file path=xl/worksheets/_rels/sheet2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7.bin"/></Relationships>
</file>

<file path=xl/worksheets/_rels/sheet2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8.bin"/></Relationships>
</file>

<file path=xl/worksheets/_rels/sheet2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9.bin"/></Relationships>
</file>

<file path=xl/worksheets/_rels/sheet2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0.bin"/></Relationships>
</file>

<file path=xl/worksheets/_rels/sheet2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1.bin"/></Relationships>
</file>

<file path=xl/worksheets/_rels/sheet2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2.bin"/></Relationships>
</file>

<file path=xl/worksheets/_rels/sheet2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3.bin"/></Relationships>
</file>

<file path=xl/worksheets/_rels/sheet2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4.bin"/></Relationships>
</file>

<file path=xl/worksheets/_rels/sheet2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5.bin"/></Relationships>
</file>

<file path=xl/worksheets/_rels/sheet2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6.bin"/></Relationships>
</file>

<file path=xl/worksheets/_rels/sheet2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7.bin"/></Relationships>
</file>

<file path=xl/worksheets/_rels/sheet2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8.bin"/></Relationships>
</file>

<file path=xl/worksheets/_rels/sheet2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9.bin"/></Relationships>
</file>

<file path=xl/worksheets/_rels/sheet2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0.bin"/></Relationships>
</file>

<file path=xl/worksheets/_rels/sheet2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1.bin"/></Relationships>
</file>

<file path=xl/worksheets/_rels/sheet2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2.bin"/></Relationships>
</file>

<file path=xl/worksheets/_rels/sheet2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3.bin"/></Relationships>
</file>

<file path=xl/worksheets/_rels/sheet2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4.bin"/></Relationships>
</file>

<file path=xl/worksheets/_rels/sheet2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5.bin"/></Relationships>
</file>

<file path=xl/worksheets/_rels/sheet2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6.bin"/></Relationships>
</file>

<file path=xl/worksheets/_rels/sheet2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7.bin"/></Relationships>
</file>

<file path=xl/worksheets/_rels/sheet2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8.bin"/></Relationships>
</file>

<file path=xl/worksheets/_rels/sheet2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9.bin"/></Relationships>
</file>

<file path=xl/worksheets/_rels/sheet2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0.bin"/></Relationships>
</file>

<file path=xl/worksheets/_rels/sheet2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1.bin"/></Relationships>
</file>

<file path=xl/worksheets/_rels/sheet2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2.bin"/></Relationships>
</file>

<file path=xl/worksheets/_rels/sheet2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3.bin"/></Relationships>
</file>

<file path=xl/worksheets/_rels/sheet2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4.bin"/></Relationships>
</file>

<file path=xl/worksheets/_rels/sheet2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5.bin"/></Relationships>
</file>

<file path=xl/worksheets/_rels/sheet2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6.bin"/></Relationships>
</file>

<file path=xl/worksheets/_rels/sheet24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247.bin"/></Relationships>
</file>

<file path=xl/worksheets/_rels/sheet2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8.bin"/></Relationships>
</file>

<file path=xl/worksheets/_rels/sheet2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9.bin"/></Relationships>
</file>

<file path=xl/worksheets/_rels/sheet2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0.bin"/></Relationships>
</file>

<file path=xl/worksheets/_rels/sheet2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1.bin"/></Relationships>
</file>

<file path=xl/worksheets/_rels/sheet2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2.bin"/></Relationships>
</file>

<file path=xl/worksheets/_rels/sheet2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3.bin"/></Relationships>
</file>

<file path=xl/worksheets/_rels/sheet2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4.bin"/></Relationships>
</file>

<file path=xl/worksheets/_rels/sheet2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5.bin"/></Relationships>
</file>

<file path=xl/worksheets/_rels/sheet2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6.bin"/></Relationships>
</file>

<file path=xl/worksheets/_rels/sheet2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7.bin"/></Relationships>
</file>

<file path=xl/worksheets/_rels/sheet2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8.bin"/></Relationships>
</file>

<file path=xl/worksheets/_rels/sheet2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9.bin"/></Relationships>
</file>

<file path=xl/worksheets/_rels/sheet26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_rels/sheet26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8.xml"/><Relationship Id="rId1" Type="http://schemas.openxmlformats.org/officeDocument/2006/relationships/vmlDrawing" Target="../drawings/vmlDrawing18.vml"/></Relationships>
</file>

<file path=xl/worksheets/_rels/sheet26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9.xml"/><Relationship Id="rId1" Type="http://schemas.openxmlformats.org/officeDocument/2006/relationships/vmlDrawing" Target="../drawings/vmlDrawing19.vml"/></Relationships>
</file>

<file path=xl/worksheets/_rels/sheet270.xml.rels><?xml version="1.0" encoding="UTF-8" standalone="yes"?>
<Relationships xmlns="http://schemas.openxmlformats.org/package/2006/relationships"><Relationship Id="rId2" Type="http://schemas.openxmlformats.org/officeDocument/2006/relationships/comments" Target="../comments20.xml"/><Relationship Id="rId1" Type="http://schemas.openxmlformats.org/officeDocument/2006/relationships/vmlDrawing" Target="../drawings/vmlDrawing20.vml"/></Relationships>
</file>

<file path=xl/worksheets/_rels/sheet27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60.bin"/><Relationship Id="rId4" Type="http://schemas.openxmlformats.org/officeDocument/2006/relationships/comments" Target="../comments21.xml"/></Relationships>
</file>

<file path=xl/worksheets/_rels/sheet2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1.bin"/></Relationships>
</file>

<file path=xl/worksheets/_rels/sheet2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2.bin"/></Relationships>
</file>

<file path=xl/worksheets/_rels/sheet27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2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63.bin"/><Relationship Id="rId4" Type="http://schemas.openxmlformats.org/officeDocument/2006/relationships/comments" Target="../comments22.xml"/></Relationships>
</file>

<file path=xl/worksheets/_rels/sheet2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AC287"/>
  <sheetViews>
    <sheetView workbookViewId="0"/>
  </sheetViews>
  <sheetFormatPr defaultColWidth="9.140625" defaultRowHeight="15" outlineLevelRow="2" x14ac:dyDescent="0.25"/>
  <cols>
    <col min="1" max="1" width="6.140625" customWidth="1"/>
    <col min="2" max="2" width="39.28515625" customWidth="1"/>
    <col min="3" max="3" width="30.140625" style="3" customWidth="1"/>
    <col min="4" max="4" width="13.42578125" style="3" hidden="1" customWidth="1"/>
    <col min="5" max="5" width="4.28515625" customWidth="1"/>
    <col min="6" max="6" width="8.42578125" customWidth="1"/>
    <col min="7" max="7" width="12" customWidth="1"/>
    <col min="8" max="8" width="9.28515625" customWidth="1"/>
    <col min="9" max="9" width="8.5703125" customWidth="1"/>
    <col min="10" max="10" width="14.85546875" style="43" customWidth="1"/>
    <col min="11" max="11" width="12.28515625" customWidth="1"/>
    <col min="12" max="13" width="11.5703125" customWidth="1"/>
    <col min="14" max="14" width="13.42578125" hidden="1" customWidth="1"/>
    <col min="15" max="16" width="12" hidden="1" customWidth="1"/>
    <col min="17" max="17" width="12" customWidth="1"/>
    <col min="18" max="18" width="12" hidden="1" customWidth="1"/>
    <col min="19" max="20" width="17.28515625" hidden="1" customWidth="1"/>
    <col min="21" max="21" width="9.140625" hidden="1" customWidth="1"/>
    <col min="22" max="23" width="12.140625" style="43" hidden="1" customWidth="1"/>
    <col min="24" max="24" width="13.140625" style="116" hidden="1" customWidth="1"/>
    <col min="25" max="25" width="11.5703125" style="116" hidden="1" customWidth="1"/>
    <col min="26" max="26" width="11.5703125" style="43" hidden="1" customWidth="1"/>
    <col min="27" max="27" width="12.42578125" style="116" customWidth="1"/>
    <col min="28" max="28" width="11.5703125" style="43" bestFit="1" customWidth="1"/>
  </cols>
  <sheetData>
    <row r="1" spans="1:29" x14ac:dyDescent="0.25">
      <c r="A1" s="11" t="s">
        <v>10</v>
      </c>
    </row>
    <row r="2" spans="1:29" x14ac:dyDescent="0.25">
      <c r="A2" s="208" t="s">
        <v>845</v>
      </c>
      <c r="B2" s="279"/>
    </row>
    <row r="3" spans="1:29" x14ac:dyDescent="0.25">
      <c r="A3" s="279"/>
      <c r="B3" s="280" t="s">
        <v>844</v>
      </c>
    </row>
    <row r="4" spans="1:29" x14ac:dyDescent="0.25">
      <c r="A4" s="250"/>
      <c r="B4" s="251"/>
    </row>
    <row r="5" spans="1:29" x14ac:dyDescent="0.25">
      <c r="A5" s="9"/>
      <c r="B5" s="11"/>
      <c r="E5" s="154" t="s">
        <v>493</v>
      </c>
      <c r="F5" t="s">
        <v>557</v>
      </c>
    </row>
    <row r="6" spans="1:29" x14ac:dyDescent="0.25">
      <c r="A6" s="9"/>
      <c r="B6" s="11"/>
      <c r="J6" s="163" t="s">
        <v>245</v>
      </c>
      <c r="K6" s="3"/>
      <c r="L6" s="3"/>
      <c r="M6" s="3"/>
      <c r="N6" s="3"/>
      <c r="O6" s="3"/>
      <c r="P6" s="3" t="s">
        <v>246</v>
      </c>
      <c r="Q6" s="154" t="s">
        <v>644</v>
      </c>
      <c r="R6" s="154" t="s">
        <v>802</v>
      </c>
      <c r="W6" s="268" t="s">
        <v>821</v>
      </c>
      <c r="X6" s="269"/>
      <c r="Y6" s="270"/>
      <c r="Z6" s="260" t="s">
        <v>824</v>
      </c>
      <c r="AA6" s="247" t="s">
        <v>731</v>
      </c>
    </row>
    <row r="7" spans="1:29" x14ac:dyDescent="0.25">
      <c r="A7" s="9" t="s">
        <v>67</v>
      </c>
      <c r="B7" s="3"/>
      <c r="C7" s="115"/>
      <c r="D7" s="115"/>
      <c r="E7" s="115"/>
      <c r="F7" s="115"/>
      <c r="G7" s="115"/>
      <c r="H7" s="115"/>
      <c r="I7" s="154" t="s">
        <v>604</v>
      </c>
      <c r="J7" s="161" t="s">
        <v>4</v>
      </c>
      <c r="K7" s="9"/>
      <c r="L7" s="115" t="s">
        <v>8</v>
      </c>
      <c r="M7" s="115" t="s">
        <v>574</v>
      </c>
      <c r="N7" s="115"/>
      <c r="P7" s="154" t="s">
        <v>796</v>
      </c>
      <c r="Q7" s="115" t="s">
        <v>798</v>
      </c>
      <c r="R7" s="115" t="s">
        <v>800</v>
      </c>
      <c r="U7" s="154" t="s">
        <v>670</v>
      </c>
      <c r="V7" s="271" t="s">
        <v>813</v>
      </c>
      <c r="W7" s="271"/>
      <c r="X7" s="272"/>
      <c r="Y7" s="272"/>
      <c r="Z7" s="260" t="s">
        <v>815</v>
      </c>
      <c r="AA7" s="247" t="s">
        <v>729</v>
      </c>
      <c r="AB7" s="255" t="s">
        <v>729</v>
      </c>
      <c r="AC7" s="255" t="s">
        <v>729</v>
      </c>
    </row>
    <row r="8" spans="1:29" x14ac:dyDescent="0.25">
      <c r="A8" s="12" t="s">
        <v>11</v>
      </c>
      <c r="B8" s="114" t="s">
        <v>9</v>
      </c>
      <c r="C8" s="114" t="s">
        <v>13</v>
      </c>
      <c r="D8" s="114" t="s">
        <v>12</v>
      </c>
      <c r="E8" s="114" t="s">
        <v>493</v>
      </c>
      <c r="F8" s="114" t="s">
        <v>65</v>
      </c>
      <c r="G8" s="114" t="s">
        <v>849</v>
      </c>
      <c r="H8" s="146" t="s">
        <v>441</v>
      </c>
      <c r="I8" s="114" t="s">
        <v>68</v>
      </c>
      <c r="J8" s="162" t="s">
        <v>812</v>
      </c>
      <c r="K8" s="10" t="s">
        <v>6</v>
      </c>
      <c r="L8" s="114" t="s">
        <v>7</v>
      </c>
      <c r="M8" s="114" t="s">
        <v>575</v>
      </c>
      <c r="N8" s="114" t="s">
        <v>305</v>
      </c>
      <c r="P8" s="114" t="s">
        <v>797</v>
      </c>
      <c r="Q8" s="114" t="s">
        <v>799</v>
      </c>
      <c r="R8" s="114" t="s">
        <v>801</v>
      </c>
      <c r="S8" s="114" t="s">
        <v>668</v>
      </c>
      <c r="T8" s="114"/>
      <c r="U8" s="114" t="s">
        <v>671</v>
      </c>
      <c r="V8" s="273" t="s">
        <v>732</v>
      </c>
      <c r="W8" s="273"/>
      <c r="X8" s="274" t="s">
        <v>732</v>
      </c>
      <c r="Y8" s="274" t="s">
        <v>732</v>
      </c>
      <c r="Z8" s="261" t="s">
        <v>814</v>
      </c>
      <c r="AA8" s="248" t="s">
        <v>730</v>
      </c>
      <c r="AB8" s="256" t="s">
        <v>784</v>
      </c>
      <c r="AC8" s="256" t="s">
        <v>843</v>
      </c>
    </row>
    <row r="9" spans="1:29" outlineLevel="2" x14ac:dyDescent="0.25">
      <c r="A9" s="3">
        <v>100</v>
      </c>
      <c r="B9" s="159" t="str">
        <f>+'100'!A7</f>
        <v>FORESTLINE #1</v>
      </c>
      <c r="C9" s="139" t="str">
        <f>+'100'!A8</f>
        <v>VECOMIL 563 5 AXIS CNC VERTICAL</v>
      </c>
      <c r="D9" s="3">
        <f>+'100'!C7</f>
        <v>3051</v>
      </c>
      <c r="E9" s="3"/>
      <c r="F9" s="139" t="str">
        <f>+'100'!B11</f>
        <v>MISS</v>
      </c>
      <c r="G9" s="155" t="s">
        <v>527</v>
      </c>
      <c r="H9" s="155" t="s">
        <v>527</v>
      </c>
      <c r="I9" s="3">
        <v>2004</v>
      </c>
      <c r="J9" s="164">
        <f>+'100'!R7</f>
        <v>1971035.4899999998</v>
      </c>
      <c r="K9" s="6">
        <f>+'100'!S7</f>
        <v>1971035.4900000002</v>
      </c>
      <c r="L9" s="6">
        <f t="shared" ref="L9:L18" si="0">+J9-K9</f>
        <v>0</v>
      </c>
      <c r="M9" s="6">
        <v>1500000</v>
      </c>
      <c r="N9" s="139" t="s">
        <v>245</v>
      </c>
      <c r="O9" s="13">
        <f t="shared" ref="O9:O18" si="1">+J9-K9-L9</f>
        <v>-4.6566128730773926E-10</v>
      </c>
      <c r="P9" s="13">
        <f>82000+347000</f>
        <v>429000</v>
      </c>
      <c r="Q9" s="13">
        <f>307000+82000</f>
        <v>389000</v>
      </c>
      <c r="R9" s="13">
        <f t="shared" ref="R9:R19" si="2">+J9+P9+Q9</f>
        <v>2789035.4899999998</v>
      </c>
      <c r="V9" s="43">
        <v>1122082.24</v>
      </c>
      <c r="W9" s="43">
        <v>100</v>
      </c>
      <c r="X9" s="43"/>
      <c r="Y9" s="43"/>
      <c r="Z9" s="43">
        <f t="shared" ref="Z9:Z19" si="3">+J9-V9</f>
        <v>848953.24999999977</v>
      </c>
      <c r="AA9" s="43">
        <f>+'100'!V14</f>
        <v>440690.72</v>
      </c>
    </row>
    <row r="10" spans="1:29" outlineLevel="2" x14ac:dyDescent="0.25">
      <c r="A10" s="3">
        <v>108</v>
      </c>
      <c r="B10" s="2" t="str">
        <f>+'108'!A7</f>
        <v>SAN ROCCO - FUTURA 14</v>
      </c>
      <c r="C10" s="139" t="str">
        <f>+'108'!A9</f>
        <v>HORIZONTAL BORING MILL</v>
      </c>
      <c r="D10" s="3" t="str">
        <f>+'108'!C7</f>
        <v>F07/6</v>
      </c>
      <c r="E10" s="3"/>
      <c r="F10" s="139" t="str">
        <f>+'108'!B11</f>
        <v>MISS</v>
      </c>
      <c r="G10" s="155" t="s">
        <v>527</v>
      </c>
      <c r="H10" s="155" t="s">
        <v>527</v>
      </c>
      <c r="I10" s="3">
        <v>1994</v>
      </c>
      <c r="J10" s="164">
        <f>+'108'!R7</f>
        <v>1288891.3299999998</v>
      </c>
      <c r="K10" s="75">
        <f>+'108'!S7</f>
        <v>1288891.33</v>
      </c>
      <c r="L10" s="6">
        <f t="shared" si="0"/>
        <v>0</v>
      </c>
      <c r="M10" s="6">
        <v>875000</v>
      </c>
      <c r="N10" s="139" t="s">
        <v>245</v>
      </c>
      <c r="O10" s="13">
        <f t="shared" si="1"/>
        <v>-2.3283064365386963E-10</v>
      </c>
      <c r="P10" s="13"/>
      <c r="Q10" s="13"/>
      <c r="R10" s="13">
        <f t="shared" si="2"/>
        <v>1288891.3299999998</v>
      </c>
      <c r="V10" s="43">
        <v>1288891.3299999998</v>
      </c>
      <c r="W10" s="43">
        <v>108</v>
      </c>
      <c r="X10" s="43"/>
      <c r="Y10" s="43"/>
      <c r="Z10" s="43">
        <f t="shared" si="3"/>
        <v>0</v>
      </c>
      <c r="AA10" s="43"/>
    </row>
    <row r="11" spans="1:29" outlineLevel="2" x14ac:dyDescent="0.25">
      <c r="A11" s="3">
        <v>117</v>
      </c>
      <c r="B11" s="2" t="s">
        <v>318</v>
      </c>
      <c r="C11" s="139"/>
      <c r="D11" s="3">
        <v>144926</v>
      </c>
      <c r="E11" s="3"/>
      <c r="F11" s="139" t="s">
        <v>74</v>
      </c>
      <c r="G11" s="155" t="s">
        <v>527</v>
      </c>
      <c r="H11" s="155" t="s">
        <v>527</v>
      </c>
      <c r="I11" s="3">
        <f>'117'!$Q$13</f>
        <v>2007</v>
      </c>
      <c r="J11" s="164">
        <f>+'117'!R7</f>
        <v>749420.97</v>
      </c>
      <c r="K11" s="75">
        <f>+'117'!S7</f>
        <v>749420.97</v>
      </c>
      <c r="L11" s="6">
        <f t="shared" si="0"/>
        <v>0</v>
      </c>
      <c r="M11" s="6">
        <v>600000</v>
      </c>
      <c r="N11" s="139" t="s">
        <v>245</v>
      </c>
      <c r="O11" s="13">
        <f t="shared" si="1"/>
        <v>0</v>
      </c>
      <c r="P11" s="13"/>
      <c r="Q11" s="13"/>
      <c r="R11" s="13">
        <f t="shared" si="2"/>
        <v>749420.97</v>
      </c>
      <c r="V11" s="43">
        <v>749420.97</v>
      </c>
      <c r="W11" s="43">
        <v>117</v>
      </c>
      <c r="X11" s="43"/>
      <c r="Y11" s="43"/>
      <c r="Z11" s="43">
        <f t="shared" si="3"/>
        <v>0</v>
      </c>
      <c r="AA11" s="43"/>
    </row>
    <row r="12" spans="1:29" outlineLevel="2" x14ac:dyDescent="0.25">
      <c r="A12" s="3">
        <v>118</v>
      </c>
      <c r="B12" s="2" t="s">
        <v>313</v>
      </c>
      <c r="C12" s="139" t="s">
        <v>528</v>
      </c>
      <c r="D12" s="3">
        <v>420165</v>
      </c>
      <c r="E12" s="3"/>
      <c r="F12" s="139" t="s">
        <v>74</v>
      </c>
      <c r="G12" s="155" t="s">
        <v>527</v>
      </c>
      <c r="H12" s="155" t="s">
        <v>527</v>
      </c>
      <c r="I12" s="3">
        <f>'118'!$Q$13</f>
        <v>2007</v>
      </c>
      <c r="J12" s="164">
        <f>+'118'!R7</f>
        <v>691113.35</v>
      </c>
      <c r="K12" s="75">
        <f>+'118'!S7</f>
        <v>691113.35000000009</v>
      </c>
      <c r="L12" s="6">
        <f t="shared" si="0"/>
        <v>0</v>
      </c>
      <c r="M12" s="6">
        <v>500000</v>
      </c>
      <c r="N12" s="139" t="s">
        <v>245</v>
      </c>
      <c r="O12" s="13">
        <f t="shared" si="1"/>
        <v>-1.1641532182693481E-10</v>
      </c>
      <c r="P12" s="13"/>
      <c r="Q12" s="13"/>
      <c r="R12" s="13">
        <f t="shared" si="2"/>
        <v>691113.35</v>
      </c>
      <c r="V12" s="43">
        <v>691113.35</v>
      </c>
      <c r="W12" s="43">
        <v>118</v>
      </c>
      <c r="X12" s="43"/>
      <c r="Y12" s="43"/>
      <c r="Z12" s="43">
        <f t="shared" si="3"/>
        <v>0</v>
      </c>
      <c r="AA12" s="43"/>
    </row>
    <row r="13" spans="1:29" outlineLevel="2" x14ac:dyDescent="0.25">
      <c r="A13" s="3">
        <v>119</v>
      </c>
      <c r="B13" s="2" t="s">
        <v>282</v>
      </c>
      <c r="C13" s="139" t="str">
        <f>'119'!$A$7</f>
        <v>VBM</v>
      </c>
      <c r="D13" s="3">
        <v>440376</v>
      </c>
      <c r="E13" s="3"/>
      <c r="F13" s="139" t="s">
        <v>74</v>
      </c>
      <c r="G13" s="155" t="s">
        <v>527</v>
      </c>
      <c r="H13" s="155" t="s">
        <v>527</v>
      </c>
      <c r="I13" s="3">
        <v>2009</v>
      </c>
      <c r="J13" s="164">
        <f>+'119'!R7</f>
        <v>442044</v>
      </c>
      <c r="K13" s="75">
        <f>+'119'!S7</f>
        <v>442043.99999999994</v>
      </c>
      <c r="L13" s="6">
        <f t="shared" si="0"/>
        <v>0</v>
      </c>
      <c r="M13" s="6">
        <v>350000</v>
      </c>
      <c r="N13" s="139" t="s">
        <v>245</v>
      </c>
      <c r="O13" s="13">
        <f t="shared" si="1"/>
        <v>5.8207660913467407E-11</v>
      </c>
      <c r="P13" s="13"/>
      <c r="Q13" s="13"/>
      <c r="R13" s="13">
        <f t="shared" si="2"/>
        <v>442044</v>
      </c>
      <c r="V13" s="43">
        <v>442044</v>
      </c>
      <c r="W13" s="43">
        <v>119</v>
      </c>
      <c r="X13" s="43"/>
      <c r="Y13" s="43"/>
      <c r="Z13" s="43">
        <f t="shared" si="3"/>
        <v>0</v>
      </c>
      <c r="AA13" s="43"/>
    </row>
    <row r="14" spans="1:29" outlineLevel="2" x14ac:dyDescent="0.25">
      <c r="A14" s="3">
        <v>159</v>
      </c>
      <c r="B14" s="2" t="s">
        <v>740</v>
      </c>
      <c r="C14" s="139" t="s">
        <v>325</v>
      </c>
      <c r="D14" s="3">
        <v>130380</v>
      </c>
      <c r="E14" s="3"/>
      <c r="F14" s="139" t="s">
        <v>74</v>
      </c>
      <c r="G14" s="155" t="s">
        <v>527</v>
      </c>
      <c r="H14" s="155" t="s">
        <v>527</v>
      </c>
      <c r="I14" s="3">
        <v>2009</v>
      </c>
      <c r="J14" s="164">
        <f>+'159'!R7</f>
        <v>935280.49</v>
      </c>
      <c r="K14" s="75">
        <f>+'159'!S7</f>
        <v>935280.49000000011</v>
      </c>
      <c r="L14" s="6">
        <f t="shared" si="0"/>
        <v>0</v>
      </c>
      <c r="M14" s="6">
        <v>750000</v>
      </c>
      <c r="N14" s="139" t="s">
        <v>245</v>
      </c>
      <c r="O14" s="13">
        <f t="shared" si="1"/>
        <v>-1.1641532182693481E-10</v>
      </c>
      <c r="P14" s="13"/>
      <c r="Q14" s="13"/>
      <c r="R14" s="13">
        <f t="shared" si="2"/>
        <v>935280.49</v>
      </c>
      <c r="V14" s="43">
        <v>935280.49</v>
      </c>
      <c r="W14" s="43">
        <v>144</v>
      </c>
      <c r="X14" s="43"/>
      <c r="Y14" s="43"/>
      <c r="Z14" s="43">
        <f t="shared" si="3"/>
        <v>0</v>
      </c>
      <c r="AA14" s="43"/>
    </row>
    <row r="15" spans="1:29" outlineLevel="2" x14ac:dyDescent="0.25">
      <c r="A15" s="3">
        <v>164</v>
      </c>
      <c r="B15" s="2" t="s">
        <v>746</v>
      </c>
      <c r="C15" s="139" t="s">
        <v>455</v>
      </c>
      <c r="D15" s="3">
        <v>420182</v>
      </c>
      <c r="E15" s="3"/>
      <c r="F15" s="139" t="s">
        <v>74</v>
      </c>
      <c r="G15" s="155" t="s">
        <v>527</v>
      </c>
      <c r="H15" s="155" t="s">
        <v>527</v>
      </c>
      <c r="I15" s="3">
        <v>2009</v>
      </c>
      <c r="J15" s="164">
        <f>+'164'!R7</f>
        <v>897755.57</v>
      </c>
      <c r="K15" s="75">
        <f>+'164'!S7</f>
        <v>897755.56999999983</v>
      </c>
      <c r="L15" s="6">
        <f t="shared" si="0"/>
        <v>0</v>
      </c>
      <c r="M15" s="6">
        <v>800000</v>
      </c>
      <c r="N15" s="139" t="s">
        <v>245</v>
      </c>
      <c r="O15" s="13">
        <f t="shared" si="1"/>
        <v>1.1641532182693481E-10</v>
      </c>
      <c r="P15" s="13"/>
      <c r="Q15" s="13"/>
      <c r="R15" s="13">
        <f t="shared" si="2"/>
        <v>897755.57</v>
      </c>
      <c r="V15" s="43">
        <v>892865.71</v>
      </c>
      <c r="W15" s="43">
        <v>159</v>
      </c>
      <c r="X15" s="43"/>
      <c r="Y15" s="43"/>
      <c r="Z15" s="43">
        <f t="shared" si="3"/>
        <v>4889.859999999986</v>
      </c>
      <c r="AA15" s="43"/>
    </row>
    <row r="16" spans="1:29" outlineLevel="2" x14ac:dyDescent="0.25">
      <c r="A16" s="199">
        <v>175</v>
      </c>
      <c r="B16" s="2" t="s">
        <v>327</v>
      </c>
      <c r="C16" s="139"/>
      <c r="D16" s="3" t="s">
        <v>328</v>
      </c>
      <c r="E16" s="3" t="s">
        <v>493</v>
      </c>
      <c r="F16" s="139" t="s">
        <v>74</v>
      </c>
      <c r="G16" s="155" t="s">
        <v>527</v>
      </c>
      <c r="H16" s="155" t="s">
        <v>527</v>
      </c>
      <c r="I16" s="3"/>
      <c r="J16" s="164"/>
      <c r="K16" s="75"/>
      <c r="L16" s="6">
        <f t="shared" si="0"/>
        <v>0</v>
      </c>
      <c r="M16" s="6"/>
      <c r="N16" s="139" t="s">
        <v>245</v>
      </c>
      <c r="O16" s="13">
        <f t="shared" si="1"/>
        <v>0</v>
      </c>
      <c r="P16" s="13"/>
      <c r="Q16" s="13"/>
      <c r="R16" s="13">
        <f t="shared" si="2"/>
        <v>0</v>
      </c>
      <c r="V16" s="43">
        <v>0</v>
      </c>
      <c r="W16" s="43">
        <v>160</v>
      </c>
      <c r="X16" s="43"/>
      <c r="Y16" s="43"/>
      <c r="Z16" s="43">
        <f t="shared" si="3"/>
        <v>0</v>
      </c>
      <c r="AA16" s="43"/>
    </row>
    <row r="17" spans="1:28" outlineLevel="2" x14ac:dyDescent="0.25">
      <c r="A17" s="199">
        <v>211</v>
      </c>
      <c r="B17" s="2" t="s">
        <v>483</v>
      </c>
      <c r="C17" s="139"/>
      <c r="E17" s="3" t="s">
        <v>493</v>
      </c>
      <c r="F17" s="139" t="s">
        <v>74</v>
      </c>
      <c r="G17" s="155" t="s">
        <v>527</v>
      </c>
      <c r="H17" s="155" t="s">
        <v>527</v>
      </c>
      <c r="I17" s="3"/>
      <c r="J17" s="164"/>
      <c r="K17" s="75"/>
      <c r="L17" s="6">
        <f t="shared" si="0"/>
        <v>0</v>
      </c>
      <c r="M17" s="6">
        <v>500</v>
      </c>
      <c r="N17" s="139" t="s">
        <v>245</v>
      </c>
      <c r="O17" s="13">
        <f t="shared" si="1"/>
        <v>0</v>
      </c>
      <c r="P17" s="13"/>
      <c r="Q17" s="13"/>
      <c r="R17" s="13">
        <f t="shared" si="2"/>
        <v>0</v>
      </c>
      <c r="W17" s="43">
        <v>200</v>
      </c>
      <c r="X17" s="43"/>
      <c r="Y17" s="43"/>
      <c r="Z17" s="43">
        <f t="shared" si="3"/>
        <v>0</v>
      </c>
      <c r="AA17" s="43"/>
    </row>
    <row r="18" spans="1:28" outlineLevel="2" x14ac:dyDescent="0.25">
      <c r="A18" s="3">
        <v>299</v>
      </c>
      <c r="B18" s="2" t="s">
        <v>552</v>
      </c>
      <c r="C18" s="155" t="s">
        <v>553</v>
      </c>
      <c r="E18" s="3"/>
      <c r="F18" s="139" t="s">
        <v>74</v>
      </c>
      <c r="G18" s="155" t="s">
        <v>527</v>
      </c>
      <c r="H18" s="155" t="s">
        <v>527</v>
      </c>
      <c r="I18" s="3">
        <v>2010</v>
      </c>
      <c r="J18" s="165">
        <v>9685</v>
      </c>
      <c r="K18" s="75"/>
      <c r="L18" s="6">
        <f t="shared" si="0"/>
        <v>9685</v>
      </c>
      <c r="M18" s="6">
        <v>6000</v>
      </c>
      <c r="N18" s="139" t="s">
        <v>245</v>
      </c>
      <c r="O18" s="13">
        <f t="shared" si="1"/>
        <v>0</v>
      </c>
      <c r="P18" s="13"/>
      <c r="Q18" s="13"/>
      <c r="R18" s="13">
        <f t="shared" si="2"/>
        <v>9685</v>
      </c>
      <c r="V18" s="43">
        <v>9685</v>
      </c>
      <c r="W18" s="43">
        <v>278</v>
      </c>
      <c r="X18" s="43"/>
      <c r="Y18" s="43"/>
      <c r="Z18" s="43">
        <f t="shared" si="3"/>
        <v>0</v>
      </c>
      <c r="AA18" s="43"/>
    </row>
    <row r="19" spans="1:28" outlineLevel="2" x14ac:dyDescent="0.25">
      <c r="A19" s="225">
        <v>316</v>
      </c>
      <c r="B19" s="226" t="s">
        <v>661</v>
      </c>
      <c r="C19" s="228" t="s">
        <v>665</v>
      </c>
      <c r="D19" s="225">
        <v>5380</v>
      </c>
      <c r="E19" s="225"/>
      <c r="F19" s="227" t="s">
        <v>74</v>
      </c>
      <c r="G19" s="155" t="s">
        <v>527</v>
      </c>
      <c r="H19" s="227" t="s">
        <v>527</v>
      </c>
      <c r="I19" s="225">
        <v>2012</v>
      </c>
      <c r="J19" s="278">
        <f>495000+16300</f>
        <v>511300</v>
      </c>
      <c r="K19" s="75"/>
      <c r="L19" s="6"/>
      <c r="M19" s="186">
        <f>+J19</f>
        <v>511300</v>
      </c>
      <c r="N19" s="139"/>
      <c r="O19" s="13"/>
      <c r="P19" s="13"/>
      <c r="Q19" s="13"/>
      <c r="R19" s="13">
        <f t="shared" si="2"/>
        <v>511300</v>
      </c>
      <c r="W19" s="43">
        <v>296</v>
      </c>
      <c r="X19" s="43"/>
      <c r="Y19" s="43"/>
      <c r="Z19" s="43">
        <f t="shared" si="3"/>
        <v>511300</v>
      </c>
      <c r="AA19" s="43"/>
      <c r="AB19" s="277">
        <v>619412.89</v>
      </c>
    </row>
    <row r="20" spans="1:28" outlineLevel="1" x14ac:dyDescent="0.25">
      <c r="A20" s="225"/>
      <c r="B20" s="226"/>
      <c r="C20" s="228"/>
      <c r="D20" s="225"/>
      <c r="E20" s="225"/>
      <c r="F20" s="227"/>
      <c r="G20" s="184" t="s">
        <v>850</v>
      </c>
      <c r="H20" s="227"/>
      <c r="I20" s="225"/>
      <c r="J20" s="278"/>
      <c r="K20" s="75"/>
      <c r="L20" s="6"/>
      <c r="M20" s="186">
        <f>SUBTOTAL(9,M9:M19)</f>
        <v>5892800</v>
      </c>
      <c r="N20" s="139"/>
      <c r="O20" s="13"/>
      <c r="P20" s="13"/>
      <c r="Q20" s="13"/>
      <c r="R20" s="13"/>
      <c r="X20" s="43"/>
      <c r="Y20" s="43"/>
      <c r="AA20" s="43"/>
      <c r="AB20" s="277">
        <f>SUBTOTAL(9,AB9:AB19)</f>
        <v>619412.89</v>
      </c>
    </row>
    <row r="21" spans="1:28" outlineLevel="2" x14ac:dyDescent="0.25">
      <c r="A21" s="3">
        <v>273</v>
      </c>
      <c r="B21" s="2" t="s">
        <v>535</v>
      </c>
      <c r="C21" s="139" t="s">
        <v>537</v>
      </c>
      <c r="D21" s="3" t="s">
        <v>536</v>
      </c>
      <c r="E21" s="3"/>
      <c r="F21" s="155" t="s">
        <v>534</v>
      </c>
      <c r="G21" s="155" t="s">
        <v>534</v>
      </c>
      <c r="H21" s="139"/>
      <c r="I21" s="3">
        <v>2010</v>
      </c>
      <c r="J21" s="164">
        <f>'273'!C14</f>
        <v>120322.9</v>
      </c>
      <c r="K21" s="75"/>
      <c r="L21" s="6">
        <f t="shared" ref="L21:L29" si="4">+J21-K21</f>
        <v>120322.9</v>
      </c>
      <c r="M21" s="6">
        <v>100000</v>
      </c>
      <c r="N21" s="139" t="s">
        <v>245</v>
      </c>
      <c r="O21" s="13">
        <f t="shared" ref="O21:O29" si="5">+J21-K21-L21</f>
        <v>0</v>
      </c>
      <c r="P21" s="13"/>
      <c r="Q21" s="13"/>
      <c r="R21" s="13">
        <f t="shared" ref="R21:R31" si="6">+J21+P21+Q21</f>
        <v>120322.9</v>
      </c>
      <c r="V21" s="43">
        <v>93679.4</v>
      </c>
      <c r="W21" s="43">
        <v>254</v>
      </c>
      <c r="X21" s="43"/>
      <c r="Y21" s="43"/>
      <c r="Z21" s="43">
        <f t="shared" ref="Z21:Z31" si="7">+J21-V21</f>
        <v>26643.5</v>
      </c>
      <c r="AA21" s="43"/>
    </row>
    <row r="22" spans="1:28" outlineLevel="2" x14ac:dyDescent="0.25">
      <c r="A22" s="3">
        <v>295</v>
      </c>
      <c r="B22" s="2" t="s">
        <v>541</v>
      </c>
      <c r="C22" s="155" t="s">
        <v>542</v>
      </c>
      <c r="D22" s="3" t="s">
        <v>543</v>
      </c>
      <c r="E22" s="3"/>
      <c r="F22" s="155" t="s">
        <v>534</v>
      </c>
      <c r="G22" s="155" t="s">
        <v>534</v>
      </c>
      <c r="H22" s="139"/>
      <c r="I22" s="3">
        <v>2011</v>
      </c>
      <c r="J22" s="165">
        <f>17257.87+17257.87+186009.78</f>
        <v>220525.52</v>
      </c>
      <c r="K22" s="75"/>
      <c r="L22" s="6">
        <f t="shared" si="4"/>
        <v>220525.52</v>
      </c>
      <c r="M22" s="6">
        <v>55000</v>
      </c>
      <c r="N22" s="139" t="s">
        <v>245</v>
      </c>
      <c r="O22" s="13">
        <f t="shared" si="5"/>
        <v>0</v>
      </c>
      <c r="P22" s="13"/>
      <c r="Q22" s="13"/>
      <c r="R22" s="13">
        <f t="shared" si="6"/>
        <v>220525.52</v>
      </c>
      <c r="V22" s="43">
        <v>34515.74</v>
      </c>
      <c r="W22" s="43">
        <v>274</v>
      </c>
      <c r="X22" s="43"/>
      <c r="Y22" s="43"/>
      <c r="Z22" s="43">
        <f t="shared" si="7"/>
        <v>186009.78</v>
      </c>
      <c r="AA22" s="43"/>
    </row>
    <row r="23" spans="1:28" outlineLevel="2" x14ac:dyDescent="0.25">
      <c r="A23" s="3">
        <v>296</v>
      </c>
      <c r="B23" s="2" t="s">
        <v>544</v>
      </c>
      <c r="C23" s="155" t="s">
        <v>545</v>
      </c>
      <c r="E23" s="3"/>
      <c r="F23" s="155" t="s">
        <v>534</v>
      </c>
      <c r="G23" s="155" t="s">
        <v>534</v>
      </c>
      <c r="H23" s="139"/>
      <c r="I23" s="3">
        <v>2010</v>
      </c>
      <c r="J23" s="165">
        <v>17500</v>
      </c>
      <c r="K23" s="75"/>
      <c r="L23" s="6">
        <f t="shared" si="4"/>
        <v>17500</v>
      </c>
      <c r="M23" s="6">
        <v>45000</v>
      </c>
      <c r="N23" s="139" t="s">
        <v>245</v>
      </c>
      <c r="O23" s="13">
        <f t="shared" si="5"/>
        <v>0</v>
      </c>
      <c r="P23" s="13"/>
      <c r="Q23" s="13"/>
      <c r="R23" s="13">
        <f t="shared" si="6"/>
        <v>17500</v>
      </c>
      <c r="V23" s="43">
        <v>17500</v>
      </c>
      <c r="W23" s="43">
        <v>275</v>
      </c>
      <c r="X23" s="43"/>
      <c r="Y23" s="43"/>
      <c r="Z23" s="43">
        <f t="shared" si="7"/>
        <v>0</v>
      </c>
      <c r="AA23" s="43"/>
    </row>
    <row r="24" spans="1:28" outlineLevel="2" x14ac:dyDescent="0.25">
      <c r="A24" s="3">
        <v>301</v>
      </c>
      <c r="B24" s="2" t="s">
        <v>592</v>
      </c>
      <c r="C24" s="155"/>
      <c r="E24" s="3"/>
      <c r="F24" s="155" t="s">
        <v>534</v>
      </c>
      <c r="G24" s="155" t="s">
        <v>534</v>
      </c>
      <c r="H24" s="139"/>
      <c r="I24" s="3">
        <v>2011</v>
      </c>
      <c r="J24" s="165">
        <v>96028</v>
      </c>
      <c r="K24" s="75"/>
      <c r="L24" s="6">
        <f t="shared" si="4"/>
        <v>96028</v>
      </c>
      <c r="M24" s="6">
        <v>50000</v>
      </c>
      <c r="N24" s="139" t="s">
        <v>245</v>
      </c>
      <c r="O24" s="13">
        <f t="shared" si="5"/>
        <v>0</v>
      </c>
      <c r="P24" s="13"/>
      <c r="Q24" s="13"/>
      <c r="R24" s="13">
        <f t="shared" si="6"/>
        <v>96028</v>
      </c>
      <c r="V24" s="43">
        <v>96028</v>
      </c>
      <c r="W24" s="43">
        <v>280</v>
      </c>
      <c r="X24" s="43"/>
      <c r="Y24" s="43"/>
      <c r="Z24" s="43">
        <f t="shared" si="7"/>
        <v>0</v>
      </c>
      <c r="AA24" s="43"/>
    </row>
    <row r="25" spans="1:28" outlineLevel="2" x14ac:dyDescent="0.25">
      <c r="A25" s="3">
        <v>302</v>
      </c>
      <c r="B25" s="2" t="s">
        <v>340</v>
      </c>
      <c r="C25" s="155"/>
      <c r="E25" s="3"/>
      <c r="F25" s="155" t="s">
        <v>534</v>
      </c>
      <c r="G25" s="155" t="s">
        <v>534</v>
      </c>
      <c r="H25" s="139"/>
      <c r="I25" s="3">
        <v>2011</v>
      </c>
      <c r="J25" s="165">
        <v>11773</v>
      </c>
      <c r="K25" s="75"/>
      <c r="L25" s="6">
        <f t="shared" si="4"/>
        <v>11773</v>
      </c>
      <c r="M25" s="6">
        <v>8000</v>
      </c>
      <c r="N25" s="139" t="s">
        <v>245</v>
      </c>
      <c r="O25" s="13">
        <f t="shared" si="5"/>
        <v>0</v>
      </c>
      <c r="P25" s="13"/>
      <c r="Q25" s="13"/>
      <c r="R25" s="13">
        <f t="shared" si="6"/>
        <v>11773</v>
      </c>
      <c r="V25" s="43">
        <v>11773</v>
      </c>
      <c r="W25" s="43">
        <v>281</v>
      </c>
      <c r="X25" s="43"/>
      <c r="Y25" s="43"/>
      <c r="Z25" s="43">
        <f t="shared" si="7"/>
        <v>0</v>
      </c>
      <c r="AA25" s="43"/>
    </row>
    <row r="26" spans="1:28" outlineLevel="2" x14ac:dyDescent="0.25">
      <c r="A26" s="3">
        <v>303</v>
      </c>
      <c r="B26" s="2" t="s">
        <v>588</v>
      </c>
      <c r="C26" s="155"/>
      <c r="E26" s="3"/>
      <c r="F26" s="155" t="s">
        <v>534</v>
      </c>
      <c r="G26" s="155" t="s">
        <v>534</v>
      </c>
      <c r="H26" s="139"/>
      <c r="I26" s="3">
        <v>2011</v>
      </c>
      <c r="J26" s="165">
        <v>200351</v>
      </c>
      <c r="K26" s="75"/>
      <c r="L26" s="6">
        <f t="shared" si="4"/>
        <v>200351</v>
      </c>
      <c r="M26" s="6">
        <v>200000</v>
      </c>
      <c r="N26" s="139" t="s">
        <v>245</v>
      </c>
      <c r="O26" s="13">
        <f t="shared" si="5"/>
        <v>0</v>
      </c>
      <c r="P26" s="13"/>
      <c r="Q26" s="13"/>
      <c r="R26" s="13">
        <f t="shared" si="6"/>
        <v>200351</v>
      </c>
      <c r="V26" s="43">
        <v>200351</v>
      </c>
      <c r="W26" s="43">
        <v>282</v>
      </c>
      <c r="X26" s="43"/>
      <c r="Y26" s="43"/>
      <c r="Z26" s="43">
        <f t="shared" si="7"/>
        <v>0</v>
      </c>
      <c r="AA26" s="43"/>
    </row>
    <row r="27" spans="1:28" outlineLevel="2" x14ac:dyDescent="0.25">
      <c r="A27" s="3">
        <v>304</v>
      </c>
      <c r="B27" s="2" t="s">
        <v>533</v>
      </c>
      <c r="C27" s="155"/>
      <c r="E27" s="3"/>
      <c r="F27" s="155" t="s">
        <v>534</v>
      </c>
      <c r="G27" s="155" t="s">
        <v>534</v>
      </c>
      <c r="H27" s="139"/>
      <c r="I27" s="3">
        <v>2011</v>
      </c>
      <c r="J27" s="165">
        <v>153084</v>
      </c>
      <c r="K27" s="75"/>
      <c r="L27" s="6">
        <f t="shared" si="4"/>
        <v>153084</v>
      </c>
      <c r="M27" s="6">
        <v>100000</v>
      </c>
      <c r="N27" s="139" t="s">
        <v>245</v>
      </c>
      <c r="O27" s="13">
        <f t="shared" si="5"/>
        <v>0</v>
      </c>
      <c r="P27" s="13"/>
      <c r="Q27" s="13"/>
      <c r="R27" s="13">
        <f t="shared" si="6"/>
        <v>153084</v>
      </c>
      <c r="V27" s="43">
        <v>153084</v>
      </c>
      <c r="W27" s="43">
        <v>283</v>
      </c>
      <c r="X27" s="43"/>
      <c r="Y27" s="43"/>
      <c r="Z27" s="43">
        <f t="shared" si="7"/>
        <v>0</v>
      </c>
      <c r="AA27" s="43"/>
    </row>
    <row r="28" spans="1:28" outlineLevel="2" x14ac:dyDescent="0.25">
      <c r="A28" s="3">
        <v>305</v>
      </c>
      <c r="B28" s="2" t="s">
        <v>591</v>
      </c>
      <c r="C28" s="155"/>
      <c r="E28" s="3"/>
      <c r="F28" s="155" t="s">
        <v>534</v>
      </c>
      <c r="G28" s="155" t="s">
        <v>534</v>
      </c>
      <c r="H28" s="139"/>
      <c r="I28" s="3">
        <v>2011</v>
      </c>
      <c r="J28" s="165">
        <f>120321+186009+51651+90550</f>
        <v>448531</v>
      </c>
      <c r="K28" s="75"/>
      <c r="L28" s="6">
        <f t="shared" si="4"/>
        <v>448531</v>
      </c>
      <c r="M28" s="6">
        <v>250000</v>
      </c>
      <c r="N28" s="139" t="s">
        <v>245</v>
      </c>
      <c r="O28" s="13">
        <f t="shared" si="5"/>
        <v>0</v>
      </c>
      <c r="P28" s="13"/>
      <c r="Q28" s="13"/>
      <c r="R28" s="13">
        <f t="shared" si="6"/>
        <v>448531</v>
      </c>
      <c r="V28" s="43">
        <v>448531</v>
      </c>
      <c r="W28" s="43">
        <v>284</v>
      </c>
      <c r="X28" s="43"/>
      <c r="Y28" s="43"/>
      <c r="Z28" s="43">
        <f t="shared" si="7"/>
        <v>0</v>
      </c>
      <c r="AA28" s="43"/>
    </row>
    <row r="29" spans="1:28" outlineLevel="2" x14ac:dyDescent="0.25">
      <c r="A29" s="3">
        <v>719.2</v>
      </c>
      <c r="B29" s="2" t="s">
        <v>590</v>
      </c>
      <c r="C29" s="139"/>
      <c r="E29" s="3"/>
      <c r="F29" s="155" t="s">
        <v>534</v>
      </c>
      <c r="G29" s="155" t="s">
        <v>534</v>
      </c>
      <c r="H29" s="139"/>
      <c r="I29" s="3">
        <v>2011</v>
      </c>
      <c r="J29" s="164">
        <v>2340</v>
      </c>
      <c r="K29" s="75"/>
      <c r="L29" s="6">
        <f t="shared" si="4"/>
        <v>2340</v>
      </c>
      <c r="M29" s="167">
        <f>+J29</f>
        <v>2340</v>
      </c>
      <c r="N29" s="139" t="s">
        <v>245</v>
      </c>
      <c r="O29" s="13">
        <f t="shared" si="5"/>
        <v>0</v>
      </c>
      <c r="P29" s="13"/>
      <c r="Q29" s="13"/>
      <c r="R29" s="13">
        <f t="shared" si="6"/>
        <v>2340</v>
      </c>
      <c r="V29" s="43">
        <v>2340</v>
      </c>
      <c r="W29" s="43">
        <v>709</v>
      </c>
      <c r="X29" s="43"/>
      <c r="Y29" s="43"/>
      <c r="Z29" s="43">
        <f t="shared" si="7"/>
        <v>0</v>
      </c>
      <c r="AA29" s="43"/>
    </row>
    <row r="30" spans="1:28" outlineLevel="2" x14ac:dyDescent="0.25">
      <c r="A30" s="3">
        <v>827</v>
      </c>
      <c r="B30" t="s">
        <v>771</v>
      </c>
      <c r="C30" s="3" t="s">
        <v>778</v>
      </c>
      <c r="F30" s="3">
        <v>3100</v>
      </c>
      <c r="G30" s="3">
        <v>3100</v>
      </c>
      <c r="I30" s="3">
        <v>2012</v>
      </c>
      <c r="J30" s="233">
        <v>32986</v>
      </c>
      <c r="K30" s="75"/>
      <c r="L30" s="6"/>
      <c r="M30" s="186">
        <f>+J30</f>
        <v>32986</v>
      </c>
      <c r="N30" s="139"/>
      <c r="O30" s="13"/>
      <c r="P30" s="13"/>
      <c r="Q30" s="13"/>
      <c r="R30" s="13">
        <f t="shared" si="6"/>
        <v>32986</v>
      </c>
      <c r="S30" t="s">
        <v>772</v>
      </c>
      <c r="T30" t="s">
        <v>773</v>
      </c>
      <c r="Z30" s="43">
        <f t="shared" si="7"/>
        <v>32986</v>
      </c>
      <c r="AA30" s="43"/>
    </row>
    <row r="31" spans="1:28" ht="15.75" customHeight="1" outlineLevel="2" x14ac:dyDescent="0.25">
      <c r="A31" s="3">
        <v>115</v>
      </c>
      <c r="B31" s="2" t="s">
        <v>491</v>
      </c>
      <c r="C31" s="139" t="s">
        <v>316</v>
      </c>
      <c r="D31" s="3" t="s">
        <v>317</v>
      </c>
      <c r="E31" s="3"/>
      <c r="F31" s="139" t="s">
        <v>74</v>
      </c>
      <c r="G31" s="141">
        <v>3100</v>
      </c>
      <c r="H31" s="141">
        <v>3100</v>
      </c>
      <c r="I31" s="3">
        <v>2009</v>
      </c>
      <c r="J31" s="164">
        <f>'115'!$R$7</f>
        <v>38496.5</v>
      </c>
      <c r="K31" s="75">
        <f>'115'!$S$7</f>
        <v>38496.499999999993</v>
      </c>
      <c r="L31" s="6">
        <f>+J31-K31</f>
        <v>0</v>
      </c>
      <c r="M31" s="6">
        <v>8000</v>
      </c>
      <c r="N31" s="139" t="s">
        <v>245</v>
      </c>
      <c r="O31" s="13">
        <f>+J31-K31-L31</f>
        <v>7.2759576141834259E-12</v>
      </c>
      <c r="P31" s="13"/>
      <c r="Q31" s="13"/>
      <c r="R31" s="13">
        <f t="shared" si="6"/>
        <v>38496.5</v>
      </c>
      <c r="V31" s="43">
        <v>19120.07</v>
      </c>
      <c r="W31" s="43">
        <v>115</v>
      </c>
      <c r="X31" s="43"/>
      <c r="Y31" s="43"/>
      <c r="Z31" s="43">
        <f t="shared" si="7"/>
        <v>19376.43</v>
      </c>
      <c r="AA31" s="43"/>
    </row>
    <row r="32" spans="1:28" outlineLevel="2" x14ac:dyDescent="0.25">
      <c r="A32" s="3">
        <v>835</v>
      </c>
      <c r="B32" t="s">
        <v>841</v>
      </c>
      <c r="C32" s="3" t="s">
        <v>839</v>
      </c>
      <c r="D32" s="3">
        <v>48131</v>
      </c>
      <c r="F32" s="3" t="s">
        <v>74</v>
      </c>
      <c r="G32" s="3">
        <v>3100</v>
      </c>
      <c r="H32">
        <v>3100</v>
      </c>
      <c r="J32" s="233">
        <v>261100</v>
      </c>
      <c r="K32" s="75"/>
      <c r="L32" s="6"/>
      <c r="M32" s="186">
        <v>261100</v>
      </c>
      <c r="N32" s="139"/>
      <c r="O32" s="13"/>
      <c r="P32" s="13"/>
      <c r="Q32" s="13"/>
      <c r="R32" s="13"/>
      <c r="AA32" s="43"/>
    </row>
    <row r="33" spans="1:28" outlineLevel="2" x14ac:dyDescent="0.25">
      <c r="A33" s="3">
        <v>836</v>
      </c>
      <c r="B33" t="s">
        <v>842</v>
      </c>
      <c r="C33" s="3" t="s">
        <v>840</v>
      </c>
      <c r="D33" s="3">
        <v>48315</v>
      </c>
      <c r="F33" s="3" t="s">
        <v>74</v>
      </c>
      <c r="G33" s="3">
        <v>3100</v>
      </c>
      <c r="H33">
        <v>3100</v>
      </c>
      <c r="J33" s="233">
        <v>165000</v>
      </c>
      <c r="K33" s="75"/>
      <c r="L33" s="6"/>
      <c r="M33" s="186">
        <v>165000</v>
      </c>
      <c r="N33" s="139"/>
      <c r="O33" s="13"/>
      <c r="P33" s="13"/>
      <c r="Q33" s="13"/>
      <c r="R33" s="13"/>
      <c r="AA33" s="43"/>
    </row>
    <row r="34" spans="1:28" outlineLevel="1" x14ac:dyDescent="0.25">
      <c r="A34" s="3"/>
      <c r="F34" s="3"/>
      <c r="G34" s="154" t="s">
        <v>634</v>
      </c>
      <c r="J34" s="233"/>
      <c r="K34" s="75"/>
      <c r="L34" s="6"/>
      <c r="M34" s="186">
        <f>SUBTOTAL(9,M21:M33)</f>
        <v>1277426</v>
      </c>
      <c r="N34" s="139"/>
      <c r="O34" s="13"/>
      <c r="P34" s="13"/>
      <c r="Q34" s="13"/>
      <c r="R34" s="13"/>
      <c r="AA34" s="43"/>
      <c r="AB34" s="43">
        <f>SUBTOTAL(9,AB21:AB33)</f>
        <v>0</v>
      </c>
    </row>
    <row r="35" spans="1:28" outlineLevel="2" x14ac:dyDescent="0.25">
      <c r="A35" s="3" t="s">
        <v>354</v>
      </c>
      <c r="B35" s="2" t="s">
        <v>462</v>
      </c>
      <c r="C35" s="139" t="s">
        <v>514</v>
      </c>
      <c r="E35" s="3" t="s">
        <v>493</v>
      </c>
      <c r="F35" s="139" t="s">
        <v>506</v>
      </c>
      <c r="G35" s="139" t="s">
        <v>506</v>
      </c>
      <c r="H35" s="139"/>
      <c r="I35" s="3"/>
      <c r="J35" s="164">
        <f>MISC!$S$7</f>
        <v>5916533.7899999982</v>
      </c>
      <c r="K35" s="75">
        <f>MISC!$T$7</f>
        <v>4699006.8270000005</v>
      </c>
      <c r="L35" s="6">
        <f>+J35-K35</f>
        <v>1217526.9629999977</v>
      </c>
      <c r="M35" s="6">
        <v>300000</v>
      </c>
      <c r="N35" s="139"/>
      <c r="O35" s="13">
        <f>+J35-K35-L35</f>
        <v>0</v>
      </c>
      <c r="P35" s="13"/>
      <c r="Q35" s="13"/>
      <c r="R35" s="13">
        <f>+J35+P35+Q35</f>
        <v>5916533.7899999982</v>
      </c>
      <c r="V35" s="43">
        <v>4886192.459999999</v>
      </c>
      <c r="Z35" s="43">
        <f>+J35-V35</f>
        <v>1030341.3299999991</v>
      </c>
      <c r="AA35" s="43"/>
    </row>
    <row r="36" spans="1:28" outlineLevel="1" x14ac:dyDescent="0.25">
      <c r="A36" s="3"/>
      <c r="B36" s="2"/>
      <c r="C36" s="139"/>
      <c r="E36" s="3"/>
      <c r="F36" s="139"/>
      <c r="G36" s="283" t="s">
        <v>846</v>
      </c>
      <c r="H36" s="139"/>
      <c r="I36" s="3"/>
      <c r="J36" s="164"/>
      <c r="K36" s="75"/>
      <c r="L36" s="6"/>
      <c r="M36" s="6">
        <f>SUBTOTAL(9,M35:M35)</f>
        <v>300000</v>
      </c>
      <c r="N36" s="139"/>
      <c r="O36" s="13"/>
      <c r="P36" s="13"/>
      <c r="Q36" s="13"/>
      <c r="R36" s="13"/>
      <c r="AA36" s="43"/>
      <c r="AB36" s="43">
        <f>SUBTOTAL(9,AB35:AB35)</f>
        <v>0</v>
      </c>
    </row>
    <row r="37" spans="1:28" outlineLevel="2" x14ac:dyDescent="0.25">
      <c r="A37" s="3">
        <v>277</v>
      </c>
      <c r="B37" s="2" t="s">
        <v>419</v>
      </c>
      <c r="C37" s="139" t="s">
        <v>420</v>
      </c>
      <c r="E37" s="3"/>
      <c r="F37" s="139" t="s">
        <v>69</v>
      </c>
      <c r="G37" s="139" t="s">
        <v>69</v>
      </c>
      <c r="H37" s="139"/>
      <c r="I37" s="3">
        <v>2005</v>
      </c>
      <c r="J37" s="164">
        <f>'277'!$R$7</f>
        <v>185377.28</v>
      </c>
      <c r="K37" s="75">
        <f>'277'!$S$7</f>
        <v>185377.27999999997</v>
      </c>
      <c r="L37" s="6">
        <f t="shared" ref="L37:L46" si="8">+J37-K37</f>
        <v>0</v>
      </c>
      <c r="M37" s="6">
        <v>150000</v>
      </c>
      <c r="N37" s="139"/>
      <c r="O37" s="13">
        <f t="shared" ref="O37:O45" si="9">+J37-K37-L37</f>
        <v>2.9103830456733704E-11</v>
      </c>
      <c r="P37" s="13"/>
      <c r="Q37" s="13"/>
      <c r="R37" s="13">
        <f t="shared" ref="R37:R79" si="10">+J37+P37+Q37</f>
        <v>185377.28</v>
      </c>
      <c r="V37" s="43">
        <v>185377.28</v>
      </c>
      <c r="W37" s="43">
        <v>259</v>
      </c>
      <c r="X37" s="43"/>
      <c r="Y37" s="43"/>
      <c r="Z37" s="43">
        <f t="shared" ref="Z37:Z79" si="11">+J37-V37</f>
        <v>0</v>
      </c>
      <c r="AA37" s="43"/>
    </row>
    <row r="38" spans="1:28" outlineLevel="2" x14ac:dyDescent="0.25">
      <c r="A38" s="3">
        <v>309</v>
      </c>
      <c r="B38" s="2" t="s">
        <v>504</v>
      </c>
      <c r="C38" s="155" t="s">
        <v>615</v>
      </c>
      <c r="D38" s="3">
        <v>9326</v>
      </c>
      <c r="E38" s="3"/>
      <c r="F38" s="139" t="s">
        <v>69</v>
      </c>
      <c r="G38" s="139" t="s">
        <v>69</v>
      </c>
      <c r="H38" s="139"/>
      <c r="I38" s="3">
        <v>2011</v>
      </c>
      <c r="J38" s="165">
        <v>90000</v>
      </c>
      <c r="K38" s="75"/>
      <c r="L38" s="6">
        <f t="shared" si="8"/>
        <v>90000</v>
      </c>
      <c r="M38" s="6">
        <f>+J38</f>
        <v>90000</v>
      </c>
      <c r="N38" s="139" t="s">
        <v>245</v>
      </c>
      <c r="O38" s="13">
        <f t="shared" si="9"/>
        <v>0</v>
      </c>
      <c r="P38" s="13"/>
      <c r="Q38" s="13"/>
      <c r="R38" s="13">
        <f t="shared" si="10"/>
        <v>90000</v>
      </c>
      <c r="V38" s="43">
        <v>90000</v>
      </c>
      <c r="W38" s="43">
        <v>289</v>
      </c>
      <c r="X38" s="43"/>
      <c r="Y38" s="43"/>
      <c r="Z38" s="43">
        <f t="shared" si="11"/>
        <v>0</v>
      </c>
      <c r="AA38" s="43"/>
    </row>
    <row r="39" spans="1:28" outlineLevel="2" x14ac:dyDescent="0.25">
      <c r="A39" s="3">
        <v>310</v>
      </c>
      <c r="B39" s="2" t="s">
        <v>504</v>
      </c>
      <c r="C39" s="155" t="s">
        <v>615</v>
      </c>
      <c r="D39" s="3">
        <v>9327</v>
      </c>
      <c r="E39" s="3"/>
      <c r="F39" s="139" t="s">
        <v>69</v>
      </c>
      <c r="G39" s="139" t="s">
        <v>69</v>
      </c>
      <c r="H39" s="139"/>
      <c r="I39" s="3">
        <v>2011</v>
      </c>
      <c r="J39" s="165">
        <v>90000</v>
      </c>
      <c r="K39" s="75"/>
      <c r="L39" s="6">
        <f t="shared" si="8"/>
        <v>90000</v>
      </c>
      <c r="M39" s="6">
        <f>+J39</f>
        <v>90000</v>
      </c>
      <c r="N39" s="139" t="s">
        <v>245</v>
      </c>
      <c r="O39" s="13">
        <f t="shared" si="9"/>
        <v>0</v>
      </c>
      <c r="P39" s="13"/>
      <c r="Q39" s="13"/>
      <c r="R39" s="13">
        <f t="shared" si="10"/>
        <v>90000</v>
      </c>
      <c r="V39" s="43">
        <v>90000</v>
      </c>
      <c r="W39" s="43">
        <v>290</v>
      </c>
      <c r="X39" s="43"/>
      <c r="Y39" s="43"/>
      <c r="Z39" s="43">
        <f t="shared" si="11"/>
        <v>0</v>
      </c>
      <c r="AA39" s="43"/>
    </row>
    <row r="40" spans="1:28" outlineLevel="2" x14ac:dyDescent="0.25">
      <c r="A40" s="3">
        <v>502</v>
      </c>
      <c r="B40" s="2" t="str">
        <f>+'502'!A7</f>
        <v>MANDELLI</v>
      </c>
      <c r="C40" s="139" t="str">
        <f>+'502'!A8</f>
        <v>M 8</v>
      </c>
      <c r="D40" s="3">
        <f>+'502'!C7</f>
        <v>7874</v>
      </c>
      <c r="E40" s="3"/>
      <c r="F40" s="139" t="s">
        <v>69</v>
      </c>
      <c r="G40" s="139" t="s">
        <v>69</v>
      </c>
      <c r="H40" s="139"/>
      <c r="I40" s="3">
        <v>2004</v>
      </c>
      <c r="J40" s="164">
        <f>+'502'!R7</f>
        <v>695116</v>
      </c>
      <c r="K40" s="75">
        <f>+'502'!S7</f>
        <v>695115.99999999988</v>
      </c>
      <c r="L40" s="6">
        <f t="shared" si="8"/>
        <v>0</v>
      </c>
      <c r="M40" s="6">
        <v>300000</v>
      </c>
      <c r="N40" s="139" t="s">
        <v>245</v>
      </c>
      <c r="O40" s="13">
        <f t="shared" si="9"/>
        <v>1.1641532182693481E-10</v>
      </c>
      <c r="P40" s="13"/>
      <c r="Q40" s="13"/>
      <c r="R40" s="13">
        <f t="shared" si="10"/>
        <v>695116</v>
      </c>
      <c r="V40" s="43">
        <v>695116</v>
      </c>
      <c r="W40" s="43">
        <v>304</v>
      </c>
      <c r="X40" s="43"/>
      <c r="Y40" s="43"/>
      <c r="Z40" s="43">
        <f t="shared" si="11"/>
        <v>0</v>
      </c>
      <c r="AA40" s="43"/>
    </row>
    <row r="41" spans="1:28" outlineLevel="2" x14ac:dyDescent="0.25">
      <c r="A41" s="3">
        <v>512</v>
      </c>
      <c r="B41" s="2" t="s">
        <v>341</v>
      </c>
      <c r="C41" s="139"/>
      <c r="D41" s="3">
        <v>144725</v>
      </c>
      <c r="E41" s="3"/>
      <c r="F41" s="139" t="s">
        <v>69</v>
      </c>
      <c r="G41" s="139" t="s">
        <v>69</v>
      </c>
      <c r="H41" s="139"/>
      <c r="I41" s="3">
        <v>2005</v>
      </c>
      <c r="J41" s="164">
        <f>+'512'!R7</f>
        <v>855698.36</v>
      </c>
      <c r="K41" s="75">
        <f>+'512'!S7</f>
        <v>855698.36000000022</v>
      </c>
      <c r="L41" s="6">
        <f t="shared" si="8"/>
        <v>0</v>
      </c>
      <c r="M41" s="6">
        <v>450000</v>
      </c>
      <c r="N41" s="139" t="s">
        <v>245</v>
      </c>
      <c r="O41" s="13">
        <f t="shared" si="9"/>
        <v>-2.3283064365386963E-10</v>
      </c>
      <c r="P41" s="13"/>
      <c r="Q41" s="13"/>
      <c r="R41" s="13">
        <f t="shared" si="10"/>
        <v>855698.36</v>
      </c>
      <c r="V41" s="43">
        <v>860698.36</v>
      </c>
      <c r="W41" s="43">
        <v>500</v>
      </c>
      <c r="X41" s="43"/>
      <c r="Y41" s="43"/>
      <c r="Z41" s="43">
        <f t="shared" si="11"/>
        <v>-5000</v>
      </c>
      <c r="AA41" s="43"/>
    </row>
    <row r="42" spans="1:28" outlineLevel="2" x14ac:dyDescent="0.25">
      <c r="A42" s="3">
        <v>513</v>
      </c>
      <c r="B42" s="2" t="s">
        <v>342</v>
      </c>
      <c r="C42" s="139"/>
      <c r="D42" s="3">
        <v>144728</v>
      </c>
      <c r="E42" s="3"/>
      <c r="F42" s="139" t="s">
        <v>69</v>
      </c>
      <c r="G42" s="139" t="s">
        <v>69</v>
      </c>
      <c r="H42" s="139"/>
      <c r="I42" s="3">
        <v>2005</v>
      </c>
      <c r="J42" s="164">
        <f>+'513'!R7</f>
        <v>855069.67</v>
      </c>
      <c r="K42" s="75">
        <f>+'513'!S7</f>
        <v>855069.67000000016</v>
      </c>
      <c r="L42" s="6">
        <f t="shared" si="8"/>
        <v>0</v>
      </c>
      <c r="M42" s="6">
        <v>450000</v>
      </c>
      <c r="N42" s="139" t="s">
        <v>245</v>
      </c>
      <c r="O42" s="13">
        <f t="shared" si="9"/>
        <v>-1.1641532182693481E-10</v>
      </c>
      <c r="P42" s="13"/>
      <c r="Q42" s="13"/>
      <c r="R42" s="13">
        <f t="shared" si="10"/>
        <v>855069.67</v>
      </c>
      <c r="V42" s="43">
        <v>860069.67</v>
      </c>
      <c r="W42" s="43">
        <v>501</v>
      </c>
      <c r="X42" s="43"/>
      <c r="Y42" s="43"/>
      <c r="Z42" s="43">
        <f t="shared" si="11"/>
        <v>-5000</v>
      </c>
      <c r="AA42" s="43"/>
    </row>
    <row r="43" spans="1:28" outlineLevel="2" x14ac:dyDescent="0.25">
      <c r="A43" s="3">
        <v>514</v>
      </c>
      <c r="B43" s="2" t="s">
        <v>783</v>
      </c>
      <c r="C43" s="139"/>
      <c r="E43" s="3"/>
      <c r="F43" s="139" t="s">
        <v>69</v>
      </c>
      <c r="G43" s="139" t="s">
        <v>69</v>
      </c>
      <c r="H43" s="139"/>
      <c r="I43" s="3">
        <v>2010</v>
      </c>
      <c r="J43" s="164">
        <v>15074</v>
      </c>
      <c r="K43" s="75"/>
      <c r="L43" s="6">
        <f t="shared" si="8"/>
        <v>15074</v>
      </c>
      <c r="M43" s="6">
        <f>+J43</f>
        <v>15074</v>
      </c>
      <c r="N43" s="139" t="s">
        <v>245</v>
      </c>
      <c r="O43" s="13">
        <f t="shared" si="9"/>
        <v>0</v>
      </c>
      <c r="P43" s="13"/>
      <c r="Q43" s="13"/>
      <c r="R43" s="13">
        <f t="shared" si="10"/>
        <v>15074</v>
      </c>
      <c r="V43" s="43">
        <v>22574</v>
      </c>
      <c r="W43" s="43">
        <v>502</v>
      </c>
      <c r="X43" s="43"/>
      <c r="Y43" s="43"/>
      <c r="Z43" s="43">
        <f t="shared" si="11"/>
        <v>-7500</v>
      </c>
      <c r="AA43" s="43"/>
    </row>
    <row r="44" spans="1:28" outlineLevel="2" x14ac:dyDescent="0.25">
      <c r="A44" s="3">
        <v>515.1</v>
      </c>
      <c r="B44" s="2" t="s">
        <v>363</v>
      </c>
      <c r="C44" s="139" t="s">
        <v>577</v>
      </c>
      <c r="E44" s="3"/>
      <c r="F44" s="139" t="s">
        <v>69</v>
      </c>
      <c r="G44" s="139" t="s">
        <v>69</v>
      </c>
      <c r="H44" s="139"/>
      <c r="I44" s="3"/>
      <c r="J44" s="164"/>
      <c r="K44" s="75"/>
      <c r="L44" s="6">
        <f t="shared" si="8"/>
        <v>0</v>
      </c>
      <c r="M44" s="6">
        <v>10000</v>
      </c>
      <c r="N44" s="139" t="s">
        <v>245</v>
      </c>
      <c r="O44" s="13">
        <f t="shared" si="9"/>
        <v>0</v>
      </c>
      <c r="P44" s="13"/>
      <c r="Q44" s="13"/>
      <c r="R44" s="13">
        <f t="shared" si="10"/>
        <v>0</v>
      </c>
      <c r="W44" s="43">
        <v>503</v>
      </c>
      <c r="X44" s="43"/>
      <c r="Y44" s="43"/>
      <c r="Z44" s="43">
        <f t="shared" si="11"/>
        <v>0</v>
      </c>
      <c r="AA44" s="43"/>
    </row>
    <row r="45" spans="1:28" outlineLevel="2" x14ac:dyDescent="0.25">
      <c r="A45" s="199">
        <v>516</v>
      </c>
      <c r="B45" s="2" t="s">
        <v>343</v>
      </c>
      <c r="C45" s="139"/>
      <c r="E45" s="3" t="s">
        <v>493</v>
      </c>
      <c r="F45" s="139" t="s">
        <v>69</v>
      </c>
      <c r="G45" s="139" t="s">
        <v>69</v>
      </c>
      <c r="H45" s="139"/>
      <c r="I45" s="3"/>
      <c r="J45" s="164"/>
      <c r="K45" s="75"/>
      <c r="L45" s="6">
        <f t="shared" si="8"/>
        <v>0</v>
      </c>
      <c r="M45" s="6">
        <v>35000</v>
      </c>
      <c r="N45" s="139" t="s">
        <v>245</v>
      </c>
      <c r="O45" s="13">
        <f t="shared" si="9"/>
        <v>0</v>
      </c>
      <c r="P45" s="13"/>
      <c r="Q45" s="13"/>
      <c r="R45" s="13">
        <f t="shared" si="10"/>
        <v>0</v>
      </c>
      <c r="W45" s="43">
        <v>504</v>
      </c>
      <c r="X45" s="43">
        <v>985659</v>
      </c>
      <c r="Y45" s="43" t="s">
        <v>567</v>
      </c>
      <c r="Z45" s="43">
        <f t="shared" si="11"/>
        <v>0</v>
      </c>
      <c r="AA45" s="43"/>
    </row>
    <row r="46" spans="1:28" outlineLevel="2" x14ac:dyDescent="0.25">
      <c r="A46" s="3">
        <v>700</v>
      </c>
      <c r="B46" s="2" t="str">
        <f>+'700'!A7</f>
        <v>G&amp;L  (2 machines)</v>
      </c>
      <c r="C46" s="139" t="str">
        <f>+'700'!A8</f>
        <v xml:space="preserve">MC50 W FANUC 18iMB </v>
      </c>
      <c r="D46" s="3" t="str">
        <f>+'700'!C7</f>
        <v>285_286</v>
      </c>
      <c r="E46" s="3"/>
      <c r="F46" s="139" t="str">
        <f>+'700'!B11</f>
        <v>DUNDALK</v>
      </c>
      <c r="G46" s="139" t="s">
        <v>69</v>
      </c>
      <c r="H46" s="139"/>
      <c r="I46" s="3">
        <v>2008</v>
      </c>
      <c r="J46" s="164">
        <f>+'700'!R7</f>
        <v>957552.29999999993</v>
      </c>
      <c r="K46" s="6">
        <f>+'700'!S7</f>
        <v>957552.29999999993</v>
      </c>
      <c r="L46" s="6">
        <f t="shared" si="8"/>
        <v>0</v>
      </c>
      <c r="M46" s="6">
        <v>700000</v>
      </c>
      <c r="N46" s="139" t="s">
        <v>245</v>
      </c>
      <c r="O46" s="13" t="s">
        <v>717</v>
      </c>
      <c r="P46" s="13"/>
      <c r="Q46" s="13"/>
      <c r="R46" s="13">
        <f t="shared" si="10"/>
        <v>957552.29999999993</v>
      </c>
      <c r="V46" s="43">
        <v>957552.29999999993</v>
      </c>
      <c r="W46" s="43">
        <v>513</v>
      </c>
      <c r="X46" s="43"/>
      <c r="Y46" s="43"/>
      <c r="Z46" s="43">
        <f t="shared" si="11"/>
        <v>0</v>
      </c>
      <c r="AA46" s="43"/>
    </row>
    <row r="47" spans="1:28" outlineLevel="2" x14ac:dyDescent="0.25">
      <c r="A47" s="3" t="s">
        <v>719</v>
      </c>
      <c r="B47" s="2" t="s">
        <v>70</v>
      </c>
      <c r="C47" s="139" t="s">
        <v>258</v>
      </c>
      <c r="D47" s="3">
        <v>285</v>
      </c>
      <c r="E47" s="3"/>
      <c r="F47" s="139" t="s">
        <v>69</v>
      </c>
      <c r="G47" s="139" t="s">
        <v>69</v>
      </c>
      <c r="H47" s="139"/>
      <c r="I47" s="3"/>
      <c r="J47" s="164"/>
      <c r="K47" s="6"/>
      <c r="L47" s="6"/>
      <c r="M47" s="6"/>
      <c r="N47" s="139"/>
      <c r="O47" s="13"/>
      <c r="P47" s="13"/>
      <c r="Q47" s="13"/>
      <c r="R47" s="13">
        <f t="shared" si="10"/>
        <v>0</v>
      </c>
      <c r="W47" s="43">
        <v>514</v>
      </c>
      <c r="X47" s="43"/>
      <c r="Y47" s="43"/>
      <c r="Z47" s="43">
        <f t="shared" si="11"/>
        <v>0</v>
      </c>
      <c r="AA47" s="43"/>
    </row>
    <row r="48" spans="1:28" outlineLevel="2" x14ac:dyDescent="0.25">
      <c r="A48" s="3" t="s">
        <v>718</v>
      </c>
      <c r="B48" s="2" t="s">
        <v>116</v>
      </c>
      <c r="C48" s="139" t="s">
        <v>258</v>
      </c>
      <c r="D48" s="3">
        <v>286</v>
      </c>
      <c r="E48" s="3"/>
      <c r="F48" s="139" t="s">
        <v>69</v>
      </c>
      <c r="G48" s="139" t="s">
        <v>69</v>
      </c>
      <c r="H48" s="139"/>
      <c r="I48" s="3"/>
      <c r="J48" s="164"/>
      <c r="K48" s="6"/>
      <c r="L48" s="6"/>
      <c r="M48" s="6"/>
      <c r="N48" s="139"/>
      <c r="O48" s="13"/>
      <c r="P48" s="13"/>
      <c r="Q48" s="13"/>
      <c r="R48" s="13">
        <f t="shared" si="10"/>
        <v>0</v>
      </c>
      <c r="W48" s="43">
        <v>515</v>
      </c>
      <c r="X48" s="43"/>
      <c r="Y48" s="43"/>
      <c r="Z48" s="43">
        <f t="shared" si="11"/>
        <v>0</v>
      </c>
      <c r="AA48" s="43"/>
    </row>
    <row r="49" spans="1:27" outlineLevel="2" x14ac:dyDescent="0.25">
      <c r="A49" s="3">
        <v>701</v>
      </c>
      <c r="B49" s="2" t="s">
        <v>428</v>
      </c>
      <c r="C49" s="139" t="s">
        <v>499</v>
      </c>
      <c r="D49" s="3" t="s">
        <v>443</v>
      </c>
      <c r="E49" s="3"/>
      <c r="F49" s="139" t="s">
        <v>69</v>
      </c>
      <c r="G49" s="139" t="s">
        <v>69</v>
      </c>
      <c r="H49" s="139"/>
      <c r="I49" s="3">
        <v>2008</v>
      </c>
      <c r="J49" s="164">
        <f>'701'!R7</f>
        <v>231804.78999999998</v>
      </c>
      <c r="K49" s="6">
        <f>'701'!S7</f>
        <v>231804.78999999998</v>
      </c>
      <c r="L49" s="6">
        <f t="shared" ref="L49:L67" si="12">+J49-K49</f>
        <v>0</v>
      </c>
      <c r="M49" s="6">
        <v>350000</v>
      </c>
      <c r="N49" s="139" t="s">
        <v>245</v>
      </c>
      <c r="O49" s="13">
        <f t="shared" ref="O49:O67" si="13">+J49-K49-L49</f>
        <v>0</v>
      </c>
      <c r="P49" s="13"/>
      <c r="Q49" s="13"/>
      <c r="R49" s="13">
        <f t="shared" si="10"/>
        <v>231804.78999999998</v>
      </c>
      <c r="V49" s="43">
        <v>231804.78999999998</v>
      </c>
      <c r="W49" s="43">
        <v>514</v>
      </c>
      <c r="X49" s="43"/>
      <c r="Y49" s="43"/>
      <c r="Z49" s="43">
        <f t="shared" si="11"/>
        <v>0</v>
      </c>
      <c r="AA49" s="43"/>
    </row>
    <row r="50" spans="1:27" outlineLevel="2" x14ac:dyDescent="0.25">
      <c r="A50" s="3">
        <v>702</v>
      </c>
      <c r="B50" s="2" t="s">
        <v>526</v>
      </c>
      <c r="C50" s="3" t="s">
        <v>455</v>
      </c>
      <c r="D50" s="3">
        <v>310455</v>
      </c>
      <c r="E50" s="3"/>
      <c r="F50" s="139" t="s">
        <v>69</v>
      </c>
      <c r="G50" s="139" t="s">
        <v>69</v>
      </c>
      <c r="H50" s="139"/>
      <c r="I50" s="3">
        <v>2007</v>
      </c>
      <c r="J50" s="164">
        <f>+'702'!R7</f>
        <v>965193.69</v>
      </c>
      <c r="K50" s="75">
        <f>+'702'!S7</f>
        <v>965193.69000000006</v>
      </c>
      <c r="L50" s="6">
        <f t="shared" si="12"/>
        <v>0</v>
      </c>
      <c r="M50" s="6">
        <v>780000</v>
      </c>
      <c r="N50" s="139" t="s">
        <v>245</v>
      </c>
      <c r="O50" s="13">
        <f t="shared" si="13"/>
        <v>-1.1641532182693481E-10</v>
      </c>
      <c r="P50" s="13"/>
      <c r="Q50" s="13"/>
      <c r="R50" s="13">
        <f t="shared" si="10"/>
        <v>965193.69</v>
      </c>
      <c r="V50" s="43">
        <v>965193.69</v>
      </c>
      <c r="W50" s="43">
        <v>515</v>
      </c>
      <c r="X50" s="43">
        <v>671438.89</v>
      </c>
      <c r="Y50" s="43" t="s">
        <v>567</v>
      </c>
      <c r="Z50" s="43">
        <f t="shared" si="11"/>
        <v>0</v>
      </c>
      <c r="AA50" s="43"/>
    </row>
    <row r="51" spans="1:27" outlineLevel="2" x14ac:dyDescent="0.25">
      <c r="A51" s="3">
        <v>703</v>
      </c>
      <c r="B51" s="2" t="s">
        <v>742</v>
      </c>
      <c r="C51" s="139" t="s">
        <v>489</v>
      </c>
      <c r="D51" s="3">
        <v>130369</v>
      </c>
      <c r="E51" s="3"/>
      <c r="F51" s="139" t="s">
        <v>69</v>
      </c>
      <c r="G51" s="139" t="s">
        <v>69</v>
      </c>
      <c r="H51" s="139"/>
      <c r="I51" s="3">
        <v>2008</v>
      </c>
      <c r="J51" s="164">
        <f>+'703'!R7</f>
        <v>942015.25</v>
      </c>
      <c r="K51" s="75">
        <f>+'703'!S7</f>
        <v>942015.25000000012</v>
      </c>
      <c r="L51" s="6">
        <f t="shared" si="12"/>
        <v>0</v>
      </c>
      <c r="M51" s="6">
        <v>750000</v>
      </c>
      <c r="N51" s="139" t="s">
        <v>245</v>
      </c>
      <c r="O51" s="13">
        <f t="shared" si="13"/>
        <v>-1.1641532182693481E-10</v>
      </c>
      <c r="P51" s="13"/>
      <c r="Q51" s="13"/>
      <c r="R51" s="13">
        <f t="shared" si="10"/>
        <v>942015.25</v>
      </c>
      <c r="V51" s="43">
        <v>935233.52</v>
      </c>
      <c r="W51" s="43">
        <v>516</v>
      </c>
      <c r="X51" s="43"/>
      <c r="Y51" s="43"/>
      <c r="Z51" s="43">
        <f t="shared" si="11"/>
        <v>6781.7299999999814</v>
      </c>
      <c r="AA51" s="43"/>
    </row>
    <row r="52" spans="1:27" outlineLevel="2" x14ac:dyDescent="0.25">
      <c r="A52" s="3">
        <v>704</v>
      </c>
      <c r="B52" s="2" t="s">
        <v>745</v>
      </c>
      <c r="C52" s="139" t="s">
        <v>455</v>
      </c>
      <c r="D52" s="3">
        <v>420184</v>
      </c>
      <c r="E52" s="3"/>
      <c r="F52" s="139" t="s">
        <v>69</v>
      </c>
      <c r="G52" s="139" t="s">
        <v>69</v>
      </c>
      <c r="H52" s="139"/>
      <c r="I52" s="3">
        <v>2010</v>
      </c>
      <c r="J52" s="164">
        <f>+'704'!R7</f>
        <v>893344.4</v>
      </c>
      <c r="K52" s="75">
        <f>+'704'!S7</f>
        <v>884930.68571428594</v>
      </c>
      <c r="L52" s="6">
        <f t="shared" si="12"/>
        <v>8413.7142857140861</v>
      </c>
      <c r="M52" s="6">
        <v>750000</v>
      </c>
      <c r="N52" s="139" t="s">
        <v>245</v>
      </c>
      <c r="O52" s="13">
        <f t="shared" si="13"/>
        <v>0</v>
      </c>
      <c r="P52" s="13"/>
      <c r="Q52" s="13"/>
      <c r="R52" s="13">
        <f t="shared" si="10"/>
        <v>893344.4</v>
      </c>
      <c r="V52" s="43">
        <v>876889.79</v>
      </c>
      <c r="W52" s="43">
        <v>517</v>
      </c>
      <c r="X52" s="43"/>
      <c r="Y52" s="43"/>
      <c r="Z52" s="43">
        <f t="shared" si="11"/>
        <v>16454.609999999986</v>
      </c>
      <c r="AA52" s="43"/>
    </row>
    <row r="53" spans="1:27" outlineLevel="2" x14ac:dyDescent="0.25">
      <c r="A53" s="3">
        <v>708</v>
      </c>
      <c r="B53" s="2" t="s">
        <v>735</v>
      </c>
      <c r="C53" s="139" t="s">
        <v>339</v>
      </c>
      <c r="D53" s="3">
        <v>520472</v>
      </c>
      <c r="E53" s="3"/>
      <c r="F53" s="139" t="s">
        <v>69</v>
      </c>
      <c r="G53" s="139" t="s">
        <v>69</v>
      </c>
      <c r="H53" s="139"/>
      <c r="I53" s="3">
        <v>2007</v>
      </c>
      <c r="J53" s="164">
        <f>+'708'!R7</f>
        <v>2449653.38</v>
      </c>
      <c r="K53" s="75">
        <f>+'708'!S7</f>
        <v>2359817.5371428574</v>
      </c>
      <c r="L53" s="6">
        <f t="shared" si="12"/>
        <v>89835.842857142445</v>
      </c>
      <c r="M53" s="6">
        <v>2400000</v>
      </c>
      <c r="N53" s="139" t="s">
        <v>245</v>
      </c>
      <c r="O53" s="13">
        <f t="shared" si="13"/>
        <v>0</v>
      </c>
      <c r="P53" s="13"/>
      <c r="Q53" s="13"/>
      <c r="R53" s="13">
        <f t="shared" si="10"/>
        <v>2449653.38</v>
      </c>
      <c r="V53" s="43">
        <v>2342699.58</v>
      </c>
      <c r="W53" s="43">
        <v>520</v>
      </c>
      <c r="X53" s="43">
        <v>464725.27</v>
      </c>
      <c r="Y53" s="43" t="s">
        <v>567</v>
      </c>
      <c r="Z53" s="43">
        <f t="shared" si="11"/>
        <v>106953.79999999981</v>
      </c>
      <c r="AA53" s="43"/>
    </row>
    <row r="54" spans="1:27" outlineLevel="2" x14ac:dyDescent="0.25">
      <c r="A54" s="3">
        <v>710</v>
      </c>
      <c r="B54" s="2" t="s">
        <v>352</v>
      </c>
      <c r="C54" s="139" t="s">
        <v>572</v>
      </c>
      <c r="E54" s="3"/>
      <c r="F54" s="139" t="s">
        <v>69</v>
      </c>
      <c r="G54" s="139" t="s">
        <v>69</v>
      </c>
      <c r="H54" s="139"/>
      <c r="I54" s="3">
        <v>2007</v>
      </c>
      <c r="J54" s="164">
        <f>'710'!R7</f>
        <v>205281.15</v>
      </c>
      <c r="K54" s="75">
        <f>'710'!S7</f>
        <v>205281.14999999997</v>
      </c>
      <c r="L54" s="6">
        <f t="shared" si="12"/>
        <v>0</v>
      </c>
      <c r="M54" s="6" t="s">
        <v>624</v>
      </c>
      <c r="N54" s="139" t="s">
        <v>245</v>
      </c>
      <c r="O54" s="13">
        <f t="shared" si="13"/>
        <v>2.9103830456733704E-11</v>
      </c>
      <c r="P54" s="13"/>
      <c r="Q54" s="13"/>
      <c r="R54" s="13">
        <f t="shared" si="10"/>
        <v>205281.15</v>
      </c>
      <c r="V54" s="43">
        <v>205281.15</v>
      </c>
      <c r="X54" s="43"/>
      <c r="Y54" s="43"/>
      <c r="Z54" s="43">
        <f t="shared" si="11"/>
        <v>0</v>
      </c>
      <c r="AA54" s="43"/>
    </row>
    <row r="55" spans="1:27" outlineLevel="2" x14ac:dyDescent="0.25">
      <c r="A55" s="3">
        <v>711</v>
      </c>
      <c r="B55" s="2" t="s">
        <v>353</v>
      </c>
      <c r="C55" s="139"/>
      <c r="E55" s="3"/>
      <c r="F55" s="139" t="s">
        <v>69</v>
      </c>
      <c r="G55" s="139" t="s">
        <v>69</v>
      </c>
      <c r="H55" s="139"/>
      <c r="I55" s="3">
        <v>2008</v>
      </c>
      <c r="J55" s="164">
        <f>'711'!R7</f>
        <v>80160.789999999994</v>
      </c>
      <c r="K55" s="75">
        <f>'711'!S7</f>
        <v>80160.789999999994</v>
      </c>
      <c r="L55" s="6">
        <f t="shared" si="12"/>
        <v>0</v>
      </c>
      <c r="M55" s="6">
        <v>40000</v>
      </c>
      <c r="N55" s="139" t="s">
        <v>245</v>
      </c>
      <c r="O55" s="13">
        <f t="shared" si="13"/>
        <v>0</v>
      </c>
      <c r="P55" s="13"/>
      <c r="Q55" s="13"/>
      <c r="R55" s="13">
        <f t="shared" si="10"/>
        <v>80160.789999999994</v>
      </c>
      <c r="V55" s="43">
        <v>80160.789999999994</v>
      </c>
      <c r="W55" s="43">
        <v>700</v>
      </c>
      <c r="X55" s="43"/>
      <c r="Y55" s="43"/>
      <c r="Z55" s="43">
        <f t="shared" si="11"/>
        <v>0</v>
      </c>
      <c r="AA55" s="43"/>
    </row>
    <row r="56" spans="1:27" outlineLevel="2" x14ac:dyDescent="0.25">
      <c r="A56" s="199">
        <v>712</v>
      </c>
      <c r="B56" s="2" t="s">
        <v>354</v>
      </c>
      <c r="C56" s="139"/>
      <c r="E56" s="3" t="s">
        <v>493</v>
      </c>
      <c r="F56" s="139" t="s">
        <v>69</v>
      </c>
      <c r="G56" s="139" t="s">
        <v>69</v>
      </c>
      <c r="H56" s="139"/>
      <c r="I56" s="3"/>
      <c r="J56" s="164"/>
      <c r="K56" s="75"/>
      <c r="L56" s="6">
        <f t="shared" si="12"/>
        <v>0</v>
      </c>
      <c r="M56" s="6">
        <v>100000</v>
      </c>
      <c r="N56" s="139" t="s">
        <v>245</v>
      </c>
      <c r="O56" s="13">
        <f t="shared" si="13"/>
        <v>0</v>
      </c>
      <c r="P56" s="13"/>
      <c r="Q56" s="13"/>
      <c r="R56" s="13">
        <f t="shared" si="10"/>
        <v>0</v>
      </c>
      <c r="V56" s="43">
        <v>0</v>
      </c>
      <c r="W56" s="43">
        <v>701</v>
      </c>
      <c r="X56" s="43"/>
      <c r="Y56" s="43"/>
      <c r="Z56" s="43">
        <f t="shared" si="11"/>
        <v>0</v>
      </c>
      <c r="AA56" s="43"/>
    </row>
    <row r="57" spans="1:27" outlineLevel="2" x14ac:dyDescent="0.25">
      <c r="A57" s="3">
        <v>713</v>
      </c>
      <c r="B57" s="2" t="s">
        <v>738</v>
      </c>
      <c r="C57" s="139"/>
      <c r="D57" s="3">
        <v>910516</v>
      </c>
      <c r="E57" s="3"/>
      <c r="F57" s="139" t="s">
        <v>69</v>
      </c>
      <c r="G57" s="139" t="s">
        <v>69</v>
      </c>
      <c r="H57" s="139"/>
      <c r="I57" s="3">
        <v>2009</v>
      </c>
      <c r="J57" s="164">
        <f>+'713'!R7</f>
        <v>2278744.44</v>
      </c>
      <c r="K57" s="75">
        <f>+'713'!S7</f>
        <v>2278744.44</v>
      </c>
      <c r="L57" s="6">
        <f t="shared" si="12"/>
        <v>0</v>
      </c>
      <c r="M57" s="6">
        <v>2000000</v>
      </c>
      <c r="N57" s="139" t="s">
        <v>245</v>
      </c>
      <c r="O57" s="13">
        <f t="shared" si="13"/>
        <v>0</v>
      </c>
      <c r="P57" s="13"/>
      <c r="Q57" s="13"/>
      <c r="R57" s="13">
        <f t="shared" si="10"/>
        <v>2278744.44</v>
      </c>
      <c r="V57" s="43">
        <v>2278744.44</v>
      </c>
      <c r="W57" s="43">
        <v>702</v>
      </c>
      <c r="X57" s="43"/>
      <c r="Y57" s="43"/>
      <c r="Z57" s="43">
        <f t="shared" si="11"/>
        <v>0</v>
      </c>
      <c r="AA57" s="43"/>
    </row>
    <row r="58" spans="1:27" outlineLevel="2" x14ac:dyDescent="0.25">
      <c r="A58" s="199">
        <v>714</v>
      </c>
      <c r="B58" s="2" t="s">
        <v>356</v>
      </c>
      <c r="C58" s="139"/>
      <c r="E58" s="3" t="s">
        <v>493</v>
      </c>
      <c r="F58" s="139" t="s">
        <v>69</v>
      </c>
      <c r="G58" s="139" t="s">
        <v>69</v>
      </c>
      <c r="H58" s="139"/>
      <c r="I58" s="3"/>
      <c r="J58" s="164"/>
      <c r="K58" s="75"/>
      <c r="L58" s="6">
        <f t="shared" si="12"/>
        <v>0</v>
      </c>
      <c r="M58" s="6">
        <v>100000</v>
      </c>
      <c r="N58" s="139" t="s">
        <v>245</v>
      </c>
      <c r="O58" s="13">
        <f t="shared" si="13"/>
        <v>0</v>
      </c>
      <c r="P58" s="13"/>
      <c r="Q58" s="13"/>
      <c r="R58" s="13">
        <f t="shared" si="10"/>
        <v>0</v>
      </c>
      <c r="W58" s="43">
        <v>703</v>
      </c>
      <c r="X58" s="43"/>
      <c r="Y58" s="43"/>
      <c r="Z58" s="43">
        <f t="shared" si="11"/>
        <v>0</v>
      </c>
      <c r="AA58" s="43"/>
    </row>
    <row r="59" spans="1:27" outlineLevel="2" x14ac:dyDescent="0.25">
      <c r="A59" s="199">
        <v>715</v>
      </c>
      <c r="B59" s="2" t="s">
        <v>433</v>
      </c>
      <c r="C59" s="139"/>
      <c r="E59" s="3" t="s">
        <v>493</v>
      </c>
      <c r="F59" s="139" t="s">
        <v>69</v>
      </c>
      <c r="G59" s="139" t="s">
        <v>69</v>
      </c>
      <c r="H59" s="139"/>
      <c r="I59" s="3"/>
      <c r="J59" s="164"/>
      <c r="K59" s="75"/>
      <c r="L59" s="6">
        <f t="shared" si="12"/>
        <v>0</v>
      </c>
      <c r="M59" s="6">
        <v>50000</v>
      </c>
      <c r="N59" s="139" t="s">
        <v>245</v>
      </c>
      <c r="O59" s="13">
        <f t="shared" si="13"/>
        <v>0</v>
      </c>
      <c r="P59" s="13"/>
      <c r="Q59" s="13"/>
      <c r="R59" s="13">
        <f t="shared" si="10"/>
        <v>0</v>
      </c>
      <c r="W59" s="43">
        <v>704</v>
      </c>
      <c r="X59" s="43"/>
      <c r="Y59" s="43"/>
      <c r="Z59" s="43">
        <f t="shared" si="11"/>
        <v>0</v>
      </c>
      <c r="AA59" s="43"/>
    </row>
    <row r="60" spans="1:27" outlineLevel="2" x14ac:dyDescent="0.25">
      <c r="A60" s="3">
        <v>716</v>
      </c>
      <c r="B60" s="2" t="s">
        <v>434</v>
      </c>
      <c r="C60" s="139"/>
      <c r="E60" s="3"/>
      <c r="F60" s="139" t="s">
        <v>69</v>
      </c>
      <c r="G60" s="139" t="s">
        <v>69</v>
      </c>
      <c r="H60" s="139"/>
      <c r="I60" s="3">
        <v>2008</v>
      </c>
      <c r="J60" s="164">
        <f>'716'!R7</f>
        <v>236734.97</v>
      </c>
      <c r="K60" s="75">
        <f>'716'!S7</f>
        <v>236734.97</v>
      </c>
      <c r="L60" s="6">
        <f t="shared" si="12"/>
        <v>0</v>
      </c>
      <c r="M60" s="6">
        <v>50000</v>
      </c>
      <c r="N60" s="139" t="s">
        <v>245</v>
      </c>
      <c r="O60" s="13">
        <f t="shared" si="13"/>
        <v>0</v>
      </c>
      <c r="P60" s="13"/>
      <c r="Q60" s="13"/>
      <c r="R60" s="13">
        <f t="shared" si="10"/>
        <v>236734.97</v>
      </c>
      <c r="V60" s="43">
        <v>236734.97</v>
      </c>
      <c r="W60" s="43">
        <v>705</v>
      </c>
      <c r="X60" s="43">
        <v>440774.69</v>
      </c>
      <c r="Y60" s="43" t="s">
        <v>567</v>
      </c>
      <c r="Z60" s="43">
        <f t="shared" si="11"/>
        <v>0</v>
      </c>
      <c r="AA60" s="43"/>
    </row>
    <row r="61" spans="1:27" outlineLevel="2" x14ac:dyDescent="0.25">
      <c r="A61" s="3">
        <v>717</v>
      </c>
      <c r="B61" s="2" t="s">
        <v>573</v>
      </c>
      <c r="C61" s="139" t="s">
        <v>339</v>
      </c>
      <c r="D61" s="3">
        <v>310349</v>
      </c>
      <c r="E61" s="3"/>
      <c r="F61" s="139" t="s">
        <v>69</v>
      </c>
      <c r="G61" s="139" t="s">
        <v>69</v>
      </c>
      <c r="H61" s="139"/>
      <c r="I61" s="3">
        <v>2010</v>
      </c>
      <c r="J61" s="164">
        <f>+'717'!R7</f>
        <v>982583.15</v>
      </c>
      <c r="K61" s="75">
        <f>+'717'!S7</f>
        <v>982583.15</v>
      </c>
      <c r="L61" s="6">
        <f t="shared" si="12"/>
        <v>0</v>
      </c>
      <c r="M61" s="6">
        <v>800000</v>
      </c>
      <c r="N61" s="139" t="s">
        <v>245</v>
      </c>
      <c r="O61" s="13">
        <f t="shared" si="13"/>
        <v>0</v>
      </c>
      <c r="P61" s="13"/>
      <c r="Q61" s="13"/>
      <c r="R61" s="13">
        <f t="shared" si="10"/>
        <v>982583.15</v>
      </c>
      <c r="V61" s="43">
        <v>982583.15</v>
      </c>
      <c r="W61" s="43">
        <v>706</v>
      </c>
      <c r="X61" s="43"/>
      <c r="Y61" s="43"/>
      <c r="Z61" s="43">
        <f t="shared" si="11"/>
        <v>0</v>
      </c>
      <c r="AA61" s="43"/>
    </row>
    <row r="62" spans="1:27" outlineLevel="2" x14ac:dyDescent="0.25">
      <c r="A62" s="3">
        <v>719.7</v>
      </c>
      <c r="B62" s="2" t="s">
        <v>601</v>
      </c>
      <c r="C62" s="139" t="s">
        <v>602</v>
      </c>
      <c r="D62" s="3">
        <v>992754</v>
      </c>
      <c r="E62" s="3"/>
      <c r="F62" s="139" t="s">
        <v>69</v>
      </c>
      <c r="G62" s="139" t="s">
        <v>69</v>
      </c>
      <c r="H62" s="139"/>
      <c r="I62" s="3">
        <v>2011</v>
      </c>
      <c r="J62" s="164">
        <v>8500</v>
      </c>
      <c r="K62" s="75"/>
      <c r="L62" s="6">
        <f t="shared" si="12"/>
        <v>8500</v>
      </c>
      <c r="M62" s="167">
        <f>+J62</f>
        <v>8500</v>
      </c>
      <c r="N62" s="139" t="s">
        <v>245</v>
      </c>
      <c r="O62" s="13">
        <f t="shared" si="13"/>
        <v>0</v>
      </c>
      <c r="P62" s="13"/>
      <c r="Q62" s="13"/>
      <c r="R62" s="13">
        <f t="shared" si="10"/>
        <v>8500</v>
      </c>
      <c r="V62" s="43">
        <v>8500</v>
      </c>
      <c r="W62" s="43">
        <v>713</v>
      </c>
      <c r="X62" s="43"/>
      <c r="Y62" s="43"/>
      <c r="Z62" s="43">
        <f t="shared" si="11"/>
        <v>0</v>
      </c>
      <c r="AA62" s="43"/>
    </row>
    <row r="63" spans="1:27" outlineLevel="2" x14ac:dyDescent="0.25">
      <c r="A63" s="3">
        <v>722</v>
      </c>
      <c r="B63" s="2" t="s">
        <v>525</v>
      </c>
      <c r="C63" s="139"/>
      <c r="D63" s="3" t="s">
        <v>603</v>
      </c>
      <c r="E63" s="3"/>
      <c r="F63" s="139" t="s">
        <v>69</v>
      </c>
      <c r="G63" s="139" t="s">
        <v>69</v>
      </c>
      <c r="H63" s="139"/>
      <c r="I63" s="3">
        <v>2010</v>
      </c>
      <c r="J63" s="164">
        <v>15000</v>
      </c>
      <c r="K63" s="75"/>
      <c r="L63" s="6">
        <f t="shared" si="12"/>
        <v>15000</v>
      </c>
      <c r="M63" s="6">
        <v>10000</v>
      </c>
      <c r="N63" s="139" t="s">
        <v>245</v>
      </c>
      <c r="O63" s="13">
        <f t="shared" si="13"/>
        <v>0</v>
      </c>
      <c r="P63" s="13"/>
      <c r="Q63" s="13"/>
      <c r="R63" s="13">
        <f t="shared" si="10"/>
        <v>15000</v>
      </c>
      <c r="V63" s="43">
        <v>15000</v>
      </c>
      <c r="W63" s="43">
        <v>719.1</v>
      </c>
      <c r="Y63" s="43"/>
      <c r="Z63" s="43">
        <f t="shared" si="11"/>
        <v>0</v>
      </c>
      <c r="AA63" s="43"/>
    </row>
    <row r="64" spans="1:27" outlineLevel="2" x14ac:dyDescent="0.25">
      <c r="A64" s="3">
        <v>724</v>
      </c>
      <c r="B64" t="s">
        <v>743</v>
      </c>
      <c r="C64" s="3" t="s">
        <v>596</v>
      </c>
      <c r="D64" s="3">
        <v>130401</v>
      </c>
      <c r="F64" s="139" t="s">
        <v>69</v>
      </c>
      <c r="G64" s="139" t="s">
        <v>69</v>
      </c>
      <c r="I64" s="3">
        <v>2011</v>
      </c>
      <c r="J64" s="43">
        <f>'724'!R7</f>
        <v>912932.41</v>
      </c>
      <c r="L64" s="6">
        <f t="shared" si="12"/>
        <v>912932.41</v>
      </c>
      <c r="M64" s="168">
        <v>852863</v>
      </c>
      <c r="N64" s="139" t="s">
        <v>245</v>
      </c>
      <c r="O64" s="13">
        <f t="shared" si="13"/>
        <v>0</v>
      </c>
      <c r="P64" s="13"/>
      <c r="Q64" s="13"/>
      <c r="R64" s="13">
        <f t="shared" si="10"/>
        <v>912932.41</v>
      </c>
      <c r="V64" s="43">
        <v>852563</v>
      </c>
      <c r="W64" s="43">
        <v>719.3</v>
      </c>
      <c r="Y64" s="43"/>
      <c r="Z64" s="43">
        <f t="shared" si="11"/>
        <v>60369.410000000033</v>
      </c>
      <c r="AA64" s="43"/>
    </row>
    <row r="65" spans="1:28" outlineLevel="2" x14ac:dyDescent="0.25">
      <c r="A65" s="3">
        <v>725</v>
      </c>
      <c r="B65" s="2" t="s">
        <v>781</v>
      </c>
      <c r="C65" s="3" t="s">
        <v>627</v>
      </c>
      <c r="D65" s="3" t="s">
        <v>626</v>
      </c>
      <c r="E65" s="3"/>
      <c r="F65" s="139" t="s">
        <v>69</v>
      </c>
      <c r="G65" s="139" t="s">
        <v>69</v>
      </c>
      <c r="H65" s="139"/>
      <c r="I65" s="3">
        <v>2011</v>
      </c>
      <c r="J65" s="164">
        <v>67000</v>
      </c>
      <c r="K65" s="75"/>
      <c r="L65" s="6">
        <f t="shared" si="12"/>
        <v>67000</v>
      </c>
      <c r="M65" s="167">
        <f>+J65</f>
        <v>67000</v>
      </c>
      <c r="N65" s="139" t="s">
        <v>245</v>
      </c>
      <c r="O65" s="13">
        <f t="shared" si="13"/>
        <v>0</v>
      </c>
      <c r="P65" s="13"/>
      <c r="Q65" s="13"/>
      <c r="R65" s="13">
        <f t="shared" si="10"/>
        <v>67000</v>
      </c>
      <c r="V65" s="43">
        <v>67000</v>
      </c>
      <c r="W65" s="43">
        <v>719.4</v>
      </c>
      <c r="Y65" s="43"/>
      <c r="Z65" s="43">
        <f t="shared" si="11"/>
        <v>0</v>
      </c>
      <c r="AA65" s="43"/>
    </row>
    <row r="66" spans="1:28" outlineLevel="2" x14ac:dyDescent="0.25">
      <c r="A66" s="3">
        <v>726</v>
      </c>
      <c r="B66" s="2" t="s">
        <v>744</v>
      </c>
      <c r="C66" s="3" t="s">
        <v>635</v>
      </c>
      <c r="D66" s="3">
        <v>130410</v>
      </c>
      <c r="E66" s="3"/>
      <c r="F66" s="139" t="s">
        <v>69</v>
      </c>
      <c r="G66" s="139" t="s">
        <v>69</v>
      </c>
      <c r="H66" s="139"/>
      <c r="I66" s="3">
        <v>2012</v>
      </c>
      <c r="J66" s="180">
        <f>'726'!$C$14</f>
        <v>852662.5</v>
      </c>
      <c r="K66" s="75"/>
      <c r="L66" s="6">
        <f t="shared" si="12"/>
        <v>852662.5</v>
      </c>
      <c r="M66" s="6">
        <f>+J66</f>
        <v>852662.5</v>
      </c>
      <c r="N66" s="139" t="s">
        <v>245</v>
      </c>
      <c r="O66" s="13">
        <f t="shared" si="13"/>
        <v>0</v>
      </c>
      <c r="P66" s="13"/>
      <c r="Q66" s="13"/>
      <c r="R66" s="13">
        <f t="shared" si="10"/>
        <v>852662.5</v>
      </c>
      <c r="W66" s="43">
        <v>719.5</v>
      </c>
      <c r="Y66" s="43"/>
      <c r="Z66" s="43">
        <f t="shared" si="11"/>
        <v>852662.5</v>
      </c>
      <c r="AA66" s="43"/>
    </row>
    <row r="67" spans="1:28" outlineLevel="2" x14ac:dyDescent="0.25">
      <c r="A67" s="3">
        <v>727</v>
      </c>
      <c r="B67" s="2" t="s">
        <v>694</v>
      </c>
      <c r="E67" s="3"/>
      <c r="F67" s="139" t="s">
        <v>69</v>
      </c>
      <c r="G67" s="139" t="s">
        <v>69</v>
      </c>
      <c r="H67" s="139"/>
      <c r="I67" s="3">
        <v>2013</v>
      </c>
      <c r="J67" s="164">
        <f>196450+2210</f>
        <v>198660</v>
      </c>
      <c r="K67" s="75"/>
      <c r="L67" s="6">
        <f t="shared" si="12"/>
        <v>198660</v>
      </c>
      <c r="M67" s="6">
        <v>196450</v>
      </c>
      <c r="N67" s="139"/>
      <c r="O67" s="13">
        <f t="shared" si="13"/>
        <v>0</v>
      </c>
      <c r="P67" s="13"/>
      <c r="Q67" s="13"/>
      <c r="R67" s="13">
        <f t="shared" si="10"/>
        <v>198660</v>
      </c>
      <c r="W67" s="43">
        <v>719.6</v>
      </c>
      <c r="Y67" s="43"/>
      <c r="Z67" s="43">
        <f t="shared" si="11"/>
        <v>198660</v>
      </c>
      <c r="AA67" s="43"/>
      <c r="AB67" s="43">
        <v>20201.95</v>
      </c>
    </row>
    <row r="68" spans="1:28" outlineLevel="2" x14ac:dyDescent="0.25">
      <c r="A68" s="3">
        <v>728</v>
      </c>
      <c r="B68" s="2" t="s">
        <v>696</v>
      </c>
      <c r="D68" s="3" t="s">
        <v>697</v>
      </c>
      <c r="E68" s="3"/>
      <c r="F68" s="139" t="s">
        <v>69</v>
      </c>
      <c r="G68" s="139" t="s">
        <v>69</v>
      </c>
      <c r="H68" s="139"/>
      <c r="I68" s="3">
        <v>2013</v>
      </c>
      <c r="J68" s="164">
        <v>501131.53</v>
      </c>
      <c r="K68" s="75"/>
      <c r="L68" s="6"/>
      <c r="M68" s="164">
        <f>+(365000+26010+25648)*1.33</f>
        <v>554155.14</v>
      </c>
      <c r="N68" s="139" t="s">
        <v>698</v>
      </c>
      <c r="O68" s="13"/>
      <c r="P68" s="13"/>
      <c r="Q68" s="13">
        <v>25000</v>
      </c>
      <c r="R68" s="13">
        <f t="shared" si="10"/>
        <v>526131.53</v>
      </c>
      <c r="W68" s="43">
        <v>719.7</v>
      </c>
      <c r="Y68" s="43"/>
      <c r="Z68" s="43">
        <f t="shared" si="11"/>
        <v>501131.53</v>
      </c>
      <c r="AA68" s="43"/>
      <c r="AB68" s="43">
        <v>536139.48</v>
      </c>
    </row>
    <row r="69" spans="1:28" outlineLevel="2" x14ac:dyDescent="0.25">
      <c r="A69" s="225">
        <v>802</v>
      </c>
      <c r="B69" s="226" t="s">
        <v>736</v>
      </c>
      <c r="C69" s="3" t="s">
        <v>682</v>
      </c>
      <c r="D69" s="3">
        <v>3072</v>
      </c>
      <c r="E69" s="225"/>
      <c r="F69" s="227" t="s">
        <v>69</v>
      </c>
      <c r="G69" s="227" t="s">
        <v>69</v>
      </c>
      <c r="H69" s="139"/>
      <c r="I69" s="3">
        <v>2012</v>
      </c>
      <c r="J69" s="164">
        <f>262349/2</f>
        <v>131174.5</v>
      </c>
      <c r="K69" s="75"/>
      <c r="L69" s="6"/>
      <c r="M69" s="186">
        <f t="shared" ref="M69:M77" si="14">+J69</f>
        <v>131174.5</v>
      </c>
      <c r="N69" s="139" t="s">
        <v>698</v>
      </c>
      <c r="O69" s="13"/>
      <c r="P69" s="13"/>
      <c r="Q69" s="13">
        <v>2500</v>
      </c>
      <c r="R69" s="13">
        <f t="shared" si="10"/>
        <v>133674.5</v>
      </c>
      <c r="S69" t="s">
        <v>683</v>
      </c>
      <c r="T69" t="s">
        <v>684</v>
      </c>
      <c r="W69" s="43">
        <v>720.2</v>
      </c>
      <c r="Z69" s="43">
        <f t="shared" si="11"/>
        <v>131174.5</v>
      </c>
      <c r="AA69" s="43">
        <f>118406.09/2</f>
        <v>59203.044999999998</v>
      </c>
      <c r="AB69" s="43">
        <v>167067.82999999999</v>
      </c>
    </row>
    <row r="70" spans="1:28" outlineLevel="2" x14ac:dyDescent="0.25">
      <c r="A70" s="225">
        <v>803</v>
      </c>
      <c r="B70" s="226" t="s">
        <v>737</v>
      </c>
      <c r="C70" s="3" t="s">
        <v>682</v>
      </c>
      <c r="D70" s="3">
        <v>3075</v>
      </c>
      <c r="E70" s="225"/>
      <c r="F70" s="227" t="s">
        <v>69</v>
      </c>
      <c r="G70" s="227" t="s">
        <v>69</v>
      </c>
      <c r="H70" s="139"/>
      <c r="I70" s="3">
        <v>2012</v>
      </c>
      <c r="J70" s="164">
        <f>262349/2</f>
        <v>131174.5</v>
      </c>
      <c r="K70" s="75"/>
      <c r="L70" s="6"/>
      <c r="M70" s="186">
        <f t="shared" si="14"/>
        <v>131174.5</v>
      </c>
      <c r="N70" s="139" t="s">
        <v>698</v>
      </c>
      <c r="O70" s="13"/>
      <c r="P70" s="13"/>
      <c r="Q70" s="13">
        <v>2500</v>
      </c>
      <c r="R70" s="13">
        <f t="shared" si="10"/>
        <v>133674.5</v>
      </c>
      <c r="S70" t="s">
        <v>683</v>
      </c>
      <c r="T70" t="s">
        <v>684</v>
      </c>
      <c r="W70" s="43">
        <v>720.3</v>
      </c>
      <c r="Z70" s="43">
        <f t="shared" si="11"/>
        <v>131174.5</v>
      </c>
      <c r="AA70" s="43">
        <f>118406.09/2</f>
        <v>59203.044999999998</v>
      </c>
      <c r="AB70" s="43">
        <v>167068</v>
      </c>
    </row>
    <row r="71" spans="1:28" outlineLevel="2" x14ac:dyDescent="0.25">
      <c r="A71" s="3">
        <v>806</v>
      </c>
      <c r="B71" t="s">
        <v>699</v>
      </c>
      <c r="C71" s="3" t="s">
        <v>700</v>
      </c>
      <c r="D71" s="3">
        <v>301269</v>
      </c>
      <c r="F71" s="3" t="s">
        <v>69</v>
      </c>
      <c r="G71" s="3" t="s">
        <v>69</v>
      </c>
      <c r="H71" s="232"/>
      <c r="I71" s="3">
        <v>2013</v>
      </c>
      <c r="J71" s="233">
        <v>44081.25</v>
      </c>
      <c r="K71" s="75"/>
      <c r="L71" s="6"/>
      <c r="M71" s="186">
        <f t="shared" si="14"/>
        <v>44081.25</v>
      </c>
      <c r="N71" s="139"/>
      <c r="O71" s="13"/>
      <c r="P71" s="13"/>
      <c r="Q71" s="13"/>
      <c r="R71" s="13">
        <f t="shared" si="10"/>
        <v>44081.25</v>
      </c>
      <c r="S71" t="s">
        <v>716</v>
      </c>
      <c r="T71" t="s">
        <v>715</v>
      </c>
      <c r="Z71" s="43">
        <f t="shared" si="11"/>
        <v>44081.25</v>
      </c>
      <c r="AA71" s="43"/>
      <c r="AB71" s="43">
        <v>44081.25</v>
      </c>
    </row>
    <row r="72" spans="1:28" outlineLevel="2" x14ac:dyDescent="0.25">
      <c r="A72" s="3">
        <v>807</v>
      </c>
      <c r="B72" t="s">
        <v>701</v>
      </c>
      <c r="C72" s="3" t="s">
        <v>702</v>
      </c>
      <c r="D72" s="3" t="s">
        <v>703</v>
      </c>
      <c r="F72" s="3" t="s">
        <v>69</v>
      </c>
      <c r="G72" s="3" t="s">
        <v>69</v>
      </c>
      <c r="I72" s="3">
        <v>2013</v>
      </c>
      <c r="J72" s="233">
        <v>58000</v>
      </c>
      <c r="K72" s="75"/>
      <c r="L72" s="6"/>
      <c r="M72" s="186">
        <f t="shared" si="14"/>
        <v>58000</v>
      </c>
      <c r="N72" s="139"/>
      <c r="O72" s="13"/>
      <c r="P72" s="13"/>
      <c r="Q72" s="13"/>
      <c r="R72" s="13">
        <f t="shared" si="10"/>
        <v>58000</v>
      </c>
      <c r="S72" t="s">
        <v>716</v>
      </c>
      <c r="T72" t="s">
        <v>715</v>
      </c>
      <c r="Z72" s="43">
        <f t="shared" si="11"/>
        <v>58000</v>
      </c>
      <c r="AA72" s="43"/>
      <c r="AB72" s="43">
        <v>58000</v>
      </c>
    </row>
    <row r="73" spans="1:28" outlineLevel="2" x14ac:dyDescent="0.25">
      <c r="A73" s="3">
        <v>808</v>
      </c>
      <c r="B73" t="s">
        <v>704</v>
      </c>
      <c r="C73" s="3" t="s">
        <v>705</v>
      </c>
      <c r="D73" s="3" t="s">
        <v>706</v>
      </c>
      <c r="F73" s="3" t="s">
        <v>69</v>
      </c>
      <c r="G73" s="3" t="s">
        <v>69</v>
      </c>
      <c r="I73" s="3">
        <v>2013</v>
      </c>
      <c r="J73" s="233">
        <v>10445.25</v>
      </c>
      <c r="K73" s="75"/>
      <c r="L73" s="6"/>
      <c r="M73" s="186">
        <f t="shared" si="14"/>
        <v>10445.25</v>
      </c>
      <c r="N73" s="139"/>
      <c r="O73" s="13"/>
      <c r="P73" s="13"/>
      <c r="Q73" s="13"/>
      <c r="R73" s="13">
        <f t="shared" si="10"/>
        <v>10445.25</v>
      </c>
      <c r="S73" t="s">
        <v>716</v>
      </c>
      <c r="T73" t="s">
        <v>715</v>
      </c>
      <c r="Z73" s="43">
        <f t="shared" si="11"/>
        <v>10445.25</v>
      </c>
      <c r="AA73" s="43"/>
      <c r="AB73" s="43">
        <v>10445.25</v>
      </c>
    </row>
    <row r="74" spans="1:28" outlineLevel="2" x14ac:dyDescent="0.25">
      <c r="A74" s="3">
        <v>809</v>
      </c>
      <c r="B74" t="s">
        <v>707</v>
      </c>
      <c r="C74" s="3" t="s">
        <v>708</v>
      </c>
      <c r="D74" s="3">
        <v>6159</v>
      </c>
      <c r="F74" s="3" t="s">
        <v>69</v>
      </c>
      <c r="G74" s="3" t="s">
        <v>69</v>
      </c>
      <c r="I74" s="3">
        <v>2013</v>
      </c>
      <c r="J74" s="233">
        <v>3562.5</v>
      </c>
      <c r="K74" s="75"/>
      <c r="L74" s="6"/>
      <c r="M74" s="186">
        <f t="shared" si="14"/>
        <v>3562.5</v>
      </c>
      <c r="N74" s="139"/>
      <c r="O74" s="13"/>
      <c r="P74" s="13"/>
      <c r="Q74" s="13"/>
      <c r="R74" s="13">
        <f t="shared" si="10"/>
        <v>3562.5</v>
      </c>
      <c r="S74" t="s">
        <v>716</v>
      </c>
      <c r="T74" t="s">
        <v>715</v>
      </c>
      <c r="Z74" s="43">
        <f t="shared" si="11"/>
        <v>3562.5</v>
      </c>
      <c r="AA74" s="43"/>
      <c r="AB74" s="43">
        <v>10687.5</v>
      </c>
    </row>
    <row r="75" spans="1:28" outlineLevel="2" x14ac:dyDescent="0.25">
      <c r="A75" s="3">
        <v>812</v>
      </c>
      <c r="B75" t="s">
        <v>709</v>
      </c>
      <c r="C75" s="3" t="s">
        <v>710</v>
      </c>
      <c r="D75" s="3">
        <v>731291</v>
      </c>
      <c r="F75" s="3" t="s">
        <v>69</v>
      </c>
      <c r="G75" s="3" t="s">
        <v>69</v>
      </c>
      <c r="I75" s="3">
        <v>2013</v>
      </c>
      <c r="J75" s="233">
        <v>9594.0499999999993</v>
      </c>
      <c r="K75" s="75"/>
      <c r="L75" s="6"/>
      <c r="M75" s="186">
        <f t="shared" si="14"/>
        <v>9594.0499999999993</v>
      </c>
      <c r="N75" s="139"/>
      <c r="O75" s="13"/>
      <c r="P75" s="13"/>
      <c r="Q75" s="13"/>
      <c r="R75" s="13">
        <f t="shared" si="10"/>
        <v>9594.0499999999993</v>
      </c>
      <c r="S75" t="s">
        <v>716</v>
      </c>
      <c r="T75" t="s">
        <v>715</v>
      </c>
      <c r="W75" s="43">
        <v>722</v>
      </c>
      <c r="Z75" s="43">
        <f t="shared" si="11"/>
        <v>9594.0499999999993</v>
      </c>
      <c r="AA75" s="43"/>
      <c r="AB75" s="43">
        <v>9594.0499999999993</v>
      </c>
    </row>
    <row r="76" spans="1:28" outlineLevel="2" x14ac:dyDescent="0.25">
      <c r="A76" s="3">
        <v>813</v>
      </c>
      <c r="B76" t="s">
        <v>709</v>
      </c>
      <c r="C76" s="3" t="s">
        <v>710</v>
      </c>
      <c r="D76" s="3">
        <v>731290</v>
      </c>
      <c r="F76" s="3" t="s">
        <v>69</v>
      </c>
      <c r="G76" s="3" t="s">
        <v>69</v>
      </c>
      <c r="I76" s="3">
        <v>2013</v>
      </c>
      <c r="J76" s="233">
        <v>9594.0499999999993</v>
      </c>
      <c r="K76" s="75"/>
      <c r="L76" s="6"/>
      <c r="M76" s="186">
        <f t="shared" si="14"/>
        <v>9594.0499999999993</v>
      </c>
      <c r="N76" s="139"/>
      <c r="O76" s="13"/>
      <c r="P76" s="13"/>
      <c r="Q76" s="13"/>
      <c r="R76" s="13">
        <f t="shared" si="10"/>
        <v>9594.0499999999993</v>
      </c>
      <c r="S76" t="s">
        <v>716</v>
      </c>
      <c r="T76" t="s">
        <v>715</v>
      </c>
      <c r="Z76" s="43">
        <f t="shared" si="11"/>
        <v>9594.0499999999993</v>
      </c>
      <c r="AA76" s="43"/>
      <c r="AB76" s="43">
        <v>9594.0499999999993</v>
      </c>
    </row>
    <row r="77" spans="1:28" outlineLevel="2" x14ac:dyDescent="0.25">
      <c r="A77" s="3">
        <v>814</v>
      </c>
      <c r="B77" t="s">
        <v>711</v>
      </c>
      <c r="C77" s="3" t="s">
        <v>712</v>
      </c>
      <c r="D77" s="3" t="s">
        <v>713</v>
      </c>
      <c r="F77" s="3" t="s">
        <v>69</v>
      </c>
      <c r="G77" s="3" t="s">
        <v>69</v>
      </c>
      <c r="I77" s="3">
        <v>2013</v>
      </c>
      <c r="J77" s="233">
        <v>16671.55</v>
      </c>
      <c r="K77" s="75"/>
      <c r="L77" s="6"/>
      <c r="M77" s="186">
        <f t="shared" si="14"/>
        <v>16671.55</v>
      </c>
      <c r="N77" s="139"/>
      <c r="O77" s="13"/>
      <c r="P77" s="13"/>
      <c r="Q77" s="13"/>
      <c r="R77" s="13">
        <f t="shared" si="10"/>
        <v>16671.55</v>
      </c>
      <c r="S77" t="s">
        <v>716</v>
      </c>
      <c r="T77" t="s">
        <v>715</v>
      </c>
      <c r="W77" s="43">
        <v>724</v>
      </c>
      <c r="Z77" s="43">
        <f t="shared" si="11"/>
        <v>16671.55</v>
      </c>
      <c r="AA77" s="43"/>
      <c r="AB77" s="43">
        <v>16671.55</v>
      </c>
    </row>
    <row r="78" spans="1:28" outlineLevel="2" x14ac:dyDescent="0.25">
      <c r="A78" s="3">
        <v>816</v>
      </c>
      <c r="B78" t="s">
        <v>747</v>
      </c>
      <c r="F78" s="3" t="s">
        <v>69</v>
      </c>
      <c r="G78" s="3" t="s">
        <v>69</v>
      </c>
      <c r="I78" s="3">
        <v>2014</v>
      </c>
      <c r="J78" s="233"/>
      <c r="K78" s="75"/>
      <c r="L78" s="6"/>
      <c r="M78" s="186">
        <v>450000</v>
      </c>
      <c r="N78" s="139"/>
      <c r="O78" s="13"/>
      <c r="P78" s="13">
        <v>178000</v>
      </c>
      <c r="Q78" s="13">
        <v>227000</v>
      </c>
      <c r="R78" s="13">
        <f t="shared" si="10"/>
        <v>405000</v>
      </c>
      <c r="W78" s="43" t="s">
        <v>354</v>
      </c>
      <c r="Z78" s="43">
        <f t="shared" si="11"/>
        <v>0</v>
      </c>
      <c r="AA78" s="43"/>
    </row>
    <row r="79" spans="1:28" outlineLevel="2" x14ac:dyDescent="0.25">
      <c r="A79" s="3">
        <v>706</v>
      </c>
      <c r="B79" s="2" t="s">
        <v>348</v>
      </c>
      <c r="C79" s="139" t="s">
        <v>351</v>
      </c>
      <c r="E79" s="3"/>
      <c r="F79" s="139" t="s">
        <v>69</v>
      </c>
      <c r="G79" s="139" t="s">
        <v>69</v>
      </c>
      <c r="H79" s="139"/>
      <c r="I79" s="3">
        <v>2007</v>
      </c>
      <c r="J79" s="164">
        <f>+'706'!R7</f>
        <v>1085452.46</v>
      </c>
      <c r="K79" s="75">
        <f>+'706'!$S$7</f>
        <v>1085452.4599999997</v>
      </c>
      <c r="L79" s="6">
        <f>+J79-K79</f>
        <v>0</v>
      </c>
      <c r="M79" s="186">
        <v>2500000</v>
      </c>
      <c r="N79" s="139" t="s">
        <v>531</v>
      </c>
      <c r="O79" s="13">
        <f>+J79-K79-L79</f>
        <v>2.3283064365386963E-10</v>
      </c>
      <c r="P79" s="13">
        <v>40000</v>
      </c>
      <c r="Q79" s="13">
        <v>950000</v>
      </c>
      <c r="R79" s="13">
        <f t="shared" si="10"/>
        <v>2075452.46</v>
      </c>
      <c r="V79" s="43">
        <v>1085452.46</v>
      </c>
      <c r="W79" s="43">
        <v>518</v>
      </c>
      <c r="X79" s="43"/>
      <c r="Y79" s="43"/>
      <c r="Z79" s="43">
        <f t="shared" si="11"/>
        <v>0</v>
      </c>
      <c r="AA79" s="43"/>
    </row>
    <row r="80" spans="1:28" outlineLevel="1" x14ac:dyDescent="0.25">
      <c r="A80" s="3"/>
      <c r="B80" s="2"/>
      <c r="C80" s="139"/>
      <c r="E80" s="3"/>
      <c r="F80" s="139"/>
      <c r="G80" s="283" t="s">
        <v>633</v>
      </c>
      <c r="H80" s="139"/>
      <c r="I80" s="3"/>
      <c r="J80" s="164"/>
      <c r="K80" s="75"/>
      <c r="L80" s="6"/>
      <c r="M80" s="186">
        <f>SUBTOTAL(9,M37:M79)</f>
        <v>16366002.290000003</v>
      </c>
      <c r="N80" s="139"/>
      <c r="O80" s="13"/>
      <c r="P80" s="13"/>
      <c r="Q80" s="13"/>
      <c r="R80" s="13"/>
      <c r="X80" s="43"/>
      <c r="Y80" s="43"/>
      <c r="AA80" s="43"/>
      <c r="AB80" s="43">
        <f>SUBTOTAL(9,AB37:AB79)</f>
        <v>1049550.9099999999</v>
      </c>
    </row>
    <row r="81" spans="1:28" outlineLevel="2" x14ac:dyDescent="0.25">
      <c r="A81" s="3">
        <v>298</v>
      </c>
      <c r="B81" s="2" t="s">
        <v>551</v>
      </c>
      <c r="C81" s="155" t="s">
        <v>548</v>
      </c>
      <c r="D81" s="3">
        <v>227</v>
      </c>
      <c r="E81" s="3"/>
      <c r="F81" s="139" t="s">
        <v>78</v>
      </c>
      <c r="G81" s="139" t="s">
        <v>78</v>
      </c>
      <c r="H81" s="155"/>
      <c r="I81" s="3">
        <v>2010</v>
      </c>
      <c r="J81" s="165">
        <v>32765.66</v>
      </c>
      <c r="K81" s="75"/>
      <c r="L81" s="6">
        <f t="shared" ref="L81:L95" si="15">+J81-K81</f>
        <v>32765.66</v>
      </c>
      <c r="M81" s="6">
        <v>30000</v>
      </c>
      <c r="N81" s="139" t="s">
        <v>245</v>
      </c>
      <c r="O81" s="13">
        <f t="shared" ref="O81:O95" si="16">+J81-K81-L81</f>
        <v>0</v>
      </c>
      <c r="P81" s="13"/>
      <c r="Q81" s="13"/>
      <c r="R81" s="13">
        <f t="shared" ref="R81:R97" si="17">+J81+P81+Q81</f>
        <v>32765.66</v>
      </c>
      <c r="S81" t="s">
        <v>653</v>
      </c>
      <c r="V81" s="221">
        <v>62765.66</v>
      </c>
      <c r="W81" s="221">
        <v>277</v>
      </c>
      <c r="X81" s="43"/>
      <c r="Y81" s="43"/>
      <c r="Z81" s="43">
        <f t="shared" ref="Z81:Z97" si="18">+J81-V81</f>
        <v>-30000.000000000004</v>
      </c>
      <c r="AA81" s="43"/>
    </row>
    <row r="82" spans="1:28" outlineLevel="2" x14ac:dyDescent="0.25">
      <c r="A82" s="3">
        <v>500</v>
      </c>
      <c r="B82" s="2" t="str">
        <f>+'500'!A7</f>
        <v>G&amp;L 42"</v>
      </c>
      <c r="C82" s="139" t="str">
        <f>+'500'!A8</f>
        <v>FHVTC</v>
      </c>
      <c r="D82" s="3" t="str">
        <f>+'500'!C7</f>
        <v>511-152-90</v>
      </c>
      <c r="E82" s="3"/>
      <c r="F82" s="139" t="str">
        <f>+'500'!B11</f>
        <v>DUNDALK</v>
      </c>
      <c r="G82" s="139" t="s">
        <v>78</v>
      </c>
      <c r="H82" s="139"/>
      <c r="I82" s="3">
        <v>2003</v>
      </c>
      <c r="J82" s="164">
        <f>+'500'!C14</f>
        <v>344790.52</v>
      </c>
      <c r="K82" s="6">
        <f>+'500'!S7</f>
        <v>344790.52</v>
      </c>
      <c r="L82" s="6">
        <f t="shared" si="15"/>
        <v>0</v>
      </c>
      <c r="M82" s="6">
        <v>135000</v>
      </c>
      <c r="N82" s="139" t="s">
        <v>245</v>
      </c>
      <c r="O82" s="13">
        <f t="shared" si="16"/>
        <v>0</v>
      </c>
      <c r="P82" s="13"/>
      <c r="Q82" s="13"/>
      <c r="R82" s="13">
        <f t="shared" si="17"/>
        <v>344790.52</v>
      </c>
      <c r="V82" s="43">
        <v>344790.52</v>
      </c>
      <c r="W82" s="43">
        <v>302</v>
      </c>
      <c r="X82" s="43"/>
      <c r="Y82" s="43"/>
      <c r="Z82" s="43">
        <f t="shared" si="18"/>
        <v>0</v>
      </c>
      <c r="AA82" s="43"/>
    </row>
    <row r="83" spans="1:28" outlineLevel="2" x14ac:dyDescent="0.25">
      <c r="A83" s="3">
        <v>501</v>
      </c>
      <c r="B83" s="2" t="str">
        <f>+'501'!A7</f>
        <v>MANDELLI</v>
      </c>
      <c r="C83" s="139" t="str">
        <f>+'501'!A8</f>
        <v>1500 B HMC</v>
      </c>
      <c r="D83" s="3">
        <f>+'501'!C7</f>
        <v>7588</v>
      </c>
      <c r="E83" s="3"/>
      <c r="F83" s="139" t="str">
        <f>+'501'!B11</f>
        <v>BURL</v>
      </c>
      <c r="G83" s="139" t="s">
        <v>78</v>
      </c>
      <c r="H83" s="139"/>
      <c r="I83" s="3">
        <v>2006</v>
      </c>
      <c r="J83" s="164">
        <f>+'501'!R7</f>
        <v>1102622</v>
      </c>
      <c r="K83" s="75">
        <f>+'501'!S7</f>
        <v>1102622.0000000002</v>
      </c>
      <c r="L83" s="6">
        <f t="shared" si="15"/>
        <v>0</v>
      </c>
      <c r="M83" s="6">
        <v>600000</v>
      </c>
      <c r="N83" s="139" t="s">
        <v>245</v>
      </c>
      <c r="O83" s="13">
        <f t="shared" si="16"/>
        <v>-2.3283064365386963E-10</v>
      </c>
      <c r="P83" s="13"/>
      <c r="Q83" s="13"/>
      <c r="R83" s="13">
        <f t="shared" si="17"/>
        <v>1102622</v>
      </c>
      <c r="V83" s="43">
        <v>1102622</v>
      </c>
      <c r="W83" s="43">
        <v>303</v>
      </c>
      <c r="X83" s="43"/>
      <c r="Y83" s="43"/>
      <c r="Z83" s="43">
        <f t="shared" si="18"/>
        <v>0</v>
      </c>
      <c r="AA83" s="43"/>
    </row>
    <row r="84" spans="1:28" outlineLevel="2" x14ac:dyDescent="0.25">
      <c r="A84" s="3">
        <v>503</v>
      </c>
      <c r="B84" s="2" t="str">
        <f>+'503'!A7</f>
        <v>MANDELLI</v>
      </c>
      <c r="C84" s="139" t="str">
        <f>+'503'!A8</f>
        <v>7555</v>
      </c>
      <c r="D84" s="3">
        <f>+'503'!C7</f>
        <v>7555</v>
      </c>
      <c r="E84" s="3"/>
      <c r="F84" s="139" t="str">
        <f>+'503'!B11</f>
        <v>BURL 1</v>
      </c>
      <c r="G84" s="139" t="s">
        <v>78</v>
      </c>
      <c r="H84" s="139"/>
      <c r="I84" s="3">
        <v>2005</v>
      </c>
      <c r="J84" s="164">
        <f>+'503'!R7</f>
        <v>902774</v>
      </c>
      <c r="K84" s="75">
        <f>+'503'!S7</f>
        <v>902774.00000000012</v>
      </c>
      <c r="L84" s="6">
        <f t="shared" si="15"/>
        <v>0</v>
      </c>
      <c r="M84" s="6">
        <v>650000</v>
      </c>
      <c r="N84" s="139" t="s">
        <v>245</v>
      </c>
      <c r="O84" s="13">
        <f t="shared" si="16"/>
        <v>-1.1641532182693481E-10</v>
      </c>
      <c r="P84" s="13"/>
      <c r="Q84" s="13"/>
      <c r="R84" s="13">
        <f t="shared" si="17"/>
        <v>902774</v>
      </c>
      <c r="V84" s="43">
        <v>902774</v>
      </c>
      <c r="W84" s="43">
        <v>305</v>
      </c>
      <c r="X84" s="43"/>
      <c r="Y84" s="43"/>
      <c r="Z84" s="43">
        <f t="shared" si="18"/>
        <v>0</v>
      </c>
      <c r="AA84" s="43"/>
    </row>
    <row r="85" spans="1:28" outlineLevel="2" x14ac:dyDescent="0.25">
      <c r="A85" s="199">
        <v>505</v>
      </c>
      <c r="B85" s="2" t="s">
        <v>333</v>
      </c>
      <c r="C85" s="139" t="s">
        <v>338</v>
      </c>
      <c r="E85" s="3" t="s">
        <v>493</v>
      </c>
      <c r="F85" s="139" t="s">
        <v>78</v>
      </c>
      <c r="G85" s="139" t="s">
        <v>78</v>
      </c>
      <c r="H85" s="139"/>
      <c r="I85" s="3"/>
      <c r="J85" s="164"/>
      <c r="K85" s="75"/>
      <c r="L85" s="6">
        <f t="shared" si="15"/>
        <v>0</v>
      </c>
      <c r="M85" s="6">
        <v>20000</v>
      </c>
      <c r="N85" s="139"/>
      <c r="O85" s="13">
        <f t="shared" si="16"/>
        <v>0</v>
      </c>
      <c r="P85" s="13"/>
      <c r="Q85" s="13"/>
      <c r="R85" s="13">
        <f t="shared" si="17"/>
        <v>0</v>
      </c>
      <c r="W85" s="43">
        <v>306</v>
      </c>
      <c r="X85" s="43"/>
      <c r="Y85" s="43"/>
      <c r="Z85" s="43">
        <f t="shared" si="18"/>
        <v>0</v>
      </c>
      <c r="AA85" s="43"/>
    </row>
    <row r="86" spans="1:28" outlineLevel="2" x14ac:dyDescent="0.25">
      <c r="A86" s="199">
        <v>506</v>
      </c>
      <c r="B86" s="2" t="s">
        <v>334</v>
      </c>
      <c r="C86" s="139" t="s">
        <v>338</v>
      </c>
      <c r="E86" s="3" t="s">
        <v>493</v>
      </c>
      <c r="F86" s="139" t="s">
        <v>78</v>
      </c>
      <c r="G86" s="139" t="s">
        <v>78</v>
      </c>
      <c r="H86" s="139"/>
      <c r="I86" s="3"/>
      <c r="J86" s="164"/>
      <c r="K86" s="75"/>
      <c r="L86" s="6">
        <f t="shared" si="15"/>
        <v>0</v>
      </c>
      <c r="M86" s="6">
        <v>10000</v>
      </c>
      <c r="N86" s="139"/>
      <c r="O86" s="13">
        <f t="shared" si="16"/>
        <v>0</v>
      </c>
      <c r="P86" s="13"/>
      <c r="Q86" s="13"/>
      <c r="R86" s="13">
        <f t="shared" si="17"/>
        <v>0</v>
      </c>
      <c r="W86" s="43">
        <v>307</v>
      </c>
      <c r="X86" s="43"/>
      <c r="Y86" s="43"/>
      <c r="Z86" s="43">
        <f t="shared" si="18"/>
        <v>0</v>
      </c>
      <c r="AA86" s="43"/>
    </row>
    <row r="87" spans="1:28" outlineLevel="2" x14ac:dyDescent="0.25">
      <c r="A87" s="199">
        <v>507</v>
      </c>
      <c r="B87" s="2" t="s">
        <v>335</v>
      </c>
      <c r="C87" s="139" t="s">
        <v>338</v>
      </c>
      <c r="E87" s="3" t="s">
        <v>493</v>
      </c>
      <c r="F87" s="139" t="s">
        <v>78</v>
      </c>
      <c r="G87" s="139" t="s">
        <v>78</v>
      </c>
      <c r="H87" s="139"/>
      <c r="I87" s="3"/>
      <c r="J87" s="164"/>
      <c r="K87" s="75"/>
      <c r="L87" s="6">
        <f t="shared" si="15"/>
        <v>0</v>
      </c>
      <c r="M87" s="6">
        <v>24000</v>
      </c>
      <c r="N87" s="139"/>
      <c r="O87" s="13">
        <f t="shared" si="16"/>
        <v>0</v>
      </c>
      <c r="P87" s="13"/>
      <c r="Q87" s="13"/>
      <c r="R87" s="13">
        <f t="shared" si="17"/>
        <v>0</v>
      </c>
      <c r="W87" s="43">
        <v>308</v>
      </c>
      <c r="X87" s="43"/>
      <c r="Y87" s="43"/>
      <c r="Z87" s="43">
        <f t="shared" si="18"/>
        <v>0</v>
      </c>
      <c r="AA87" s="43"/>
    </row>
    <row r="88" spans="1:28" outlineLevel="2" x14ac:dyDescent="0.25">
      <c r="A88" s="199">
        <v>508</v>
      </c>
      <c r="B88" s="2" t="s">
        <v>336</v>
      </c>
      <c r="C88" s="139"/>
      <c r="E88" s="3" t="s">
        <v>493</v>
      </c>
      <c r="F88" s="139" t="s">
        <v>78</v>
      </c>
      <c r="G88" s="139" t="s">
        <v>78</v>
      </c>
      <c r="H88" s="139"/>
      <c r="I88" s="3"/>
      <c r="J88" s="164"/>
      <c r="K88" s="75"/>
      <c r="L88" s="6">
        <f t="shared" si="15"/>
        <v>0</v>
      </c>
      <c r="M88" s="6">
        <v>35000</v>
      </c>
      <c r="N88" s="139"/>
      <c r="O88" s="13">
        <f t="shared" si="16"/>
        <v>0</v>
      </c>
      <c r="P88" s="13"/>
      <c r="Q88" s="13"/>
      <c r="R88" s="13">
        <f t="shared" si="17"/>
        <v>0</v>
      </c>
      <c r="W88" s="43">
        <v>309</v>
      </c>
      <c r="X88" s="43"/>
      <c r="Y88" s="43"/>
      <c r="Z88" s="43">
        <f t="shared" si="18"/>
        <v>0</v>
      </c>
      <c r="AA88" s="43"/>
    </row>
    <row r="89" spans="1:28" outlineLevel="2" x14ac:dyDescent="0.25">
      <c r="A89" s="199">
        <v>509</v>
      </c>
      <c r="B89" s="2" t="s">
        <v>337</v>
      </c>
      <c r="C89" s="139" t="s">
        <v>339</v>
      </c>
      <c r="E89" s="3" t="s">
        <v>493</v>
      </c>
      <c r="F89" s="139" t="s">
        <v>78</v>
      </c>
      <c r="G89" s="139" t="s">
        <v>78</v>
      </c>
      <c r="H89" s="139"/>
      <c r="I89" s="3"/>
      <c r="J89" s="164"/>
      <c r="K89" s="75"/>
      <c r="L89" s="6">
        <f t="shared" si="15"/>
        <v>0</v>
      </c>
      <c r="M89" s="6">
        <v>15000</v>
      </c>
      <c r="N89" s="139"/>
      <c r="O89" s="13">
        <f t="shared" si="16"/>
        <v>0</v>
      </c>
      <c r="P89" s="13"/>
      <c r="Q89" s="13"/>
      <c r="R89" s="13">
        <f t="shared" si="17"/>
        <v>0</v>
      </c>
      <c r="W89" s="43">
        <v>310</v>
      </c>
      <c r="X89" s="43"/>
      <c r="Y89" s="43"/>
      <c r="Z89" s="43">
        <f t="shared" si="18"/>
        <v>0</v>
      </c>
      <c r="AA89" s="43"/>
      <c r="AB89" s="43">
        <v>74464.08</v>
      </c>
    </row>
    <row r="90" spans="1:28" outlineLevel="2" x14ac:dyDescent="0.25">
      <c r="A90" s="199">
        <v>511</v>
      </c>
      <c r="B90" s="2" t="s">
        <v>340</v>
      </c>
      <c r="C90" s="139" t="s">
        <v>339</v>
      </c>
      <c r="E90" s="3" t="s">
        <v>493</v>
      </c>
      <c r="F90" s="139" t="s">
        <v>78</v>
      </c>
      <c r="G90" s="139" t="s">
        <v>78</v>
      </c>
      <c r="H90" s="139"/>
      <c r="I90" s="3"/>
      <c r="J90" s="164"/>
      <c r="K90" s="75"/>
      <c r="L90" s="6">
        <f t="shared" si="15"/>
        <v>0</v>
      </c>
      <c r="M90" s="6"/>
      <c r="N90" s="139"/>
      <c r="O90" s="13">
        <f t="shared" si="16"/>
        <v>0</v>
      </c>
      <c r="P90" s="13"/>
      <c r="Q90" s="13"/>
      <c r="R90" s="13">
        <f t="shared" si="17"/>
        <v>0</v>
      </c>
      <c r="X90" s="43"/>
      <c r="Y90" s="43"/>
      <c r="Z90" s="43">
        <f t="shared" si="18"/>
        <v>0</v>
      </c>
      <c r="AA90" s="43"/>
      <c r="AB90" s="43">
        <v>11990</v>
      </c>
    </row>
    <row r="91" spans="1:28" outlineLevel="2" x14ac:dyDescent="0.25">
      <c r="A91" s="199">
        <v>517</v>
      </c>
      <c r="B91" s="2" t="s">
        <v>344</v>
      </c>
      <c r="C91" s="139"/>
      <c r="E91" s="3" t="s">
        <v>493</v>
      </c>
      <c r="F91" s="139" t="s">
        <v>78</v>
      </c>
      <c r="G91" s="139" t="s">
        <v>78</v>
      </c>
      <c r="H91" s="139"/>
      <c r="I91" s="3"/>
      <c r="J91" s="164"/>
      <c r="K91" s="75"/>
      <c r="L91" s="6">
        <f t="shared" si="15"/>
        <v>0</v>
      </c>
      <c r="M91" s="6">
        <v>5000</v>
      </c>
      <c r="N91" s="139" t="s">
        <v>245</v>
      </c>
      <c r="O91" s="13">
        <f t="shared" si="16"/>
        <v>0</v>
      </c>
      <c r="P91" s="13"/>
      <c r="Q91" s="13"/>
      <c r="R91" s="13">
        <f t="shared" si="17"/>
        <v>0</v>
      </c>
      <c r="W91" s="43">
        <v>505</v>
      </c>
      <c r="X91" s="43"/>
      <c r="Y91" s="43"/>
      <c r="Z91" s="43">
        <f t="shared" si="18"/>
        <v>0</v>
      </c>
      <c r="AA91" s="43"/>
    </row>
    <row r="92" spans="1:28" outlineLevel="2" x14ac:dyDescent="0.25">
      <c r="A92" s="199">
        <v>518</v>
      </c>
      <c r="B92" s="2" t="s">
        <v>431</v>
      </c>
      <c r="C92" s="139"/>
      <c r="E92" s="3" t="s">
        <v>493</v>
      </c>
      <c r="F92" s="139" t="s">
        <v>78</v>
      </c>
      <c r="G92" s="139" t="s">
        <v>78</v>
      </c>
      <c r="H92" s="139"/>
      <c r="I92" s="3">
        <v>2012</v>
      </c>
      <c r="J92" s="164"/>
      <c r="K92" s="75"/>
      <c r="L92" s="6">
        <f t="shared" si="15"/>
        <v>0</v>
      </c>
      <c r="M92" s="6">
        <v>35000</v>
      </c>
      <c r="N92" s="139" t="s">
        <v>245</v>
      </c>
      <c r="O92" s="13">
        <f t="shared" si="16"/>
        <v>0</v>
      </c>
      <c r="P92" s="13"/>
      <c r="Q92" s="13"/>
      <c r="R92" s="13">
        <f t="shared" si="17"/>
        <v>0</v>
      </c>
      <c r="W92" s="43">
        <v>506</v>
      </c>
      <c r="X92" s="43"/>
      <c r="Y92" s="43"/>
      <c r="Z92" s="43">
        <f t="shared" si="18"/>
        <v>0</v>
      </c>
      <c r="AA92" s="43"/>
    </row>
    <row r="93" spans="1:28" outlineLevel="2" x14ac:dyDescent="0.25">
      <c r="A93" s="199">
        <v>519</v>
      </c>
      <c r="B93" s="2" t="s">
        <v>432</v>
      </c>
      <c r="C93" s="139"/>
      <c r="E93" s="3" t="s">
        <v>493</v>
      </c>
      <c r="F93" s="139" t="s">
        <v>78</v>
      </c>
      <c r="G93" s="139" t="s">
        <v>78</v>
      </c>
      <c r="H93" s="139"/>
      <c r="I93" s="3"/>
      <c r="J93" s="164"/>
      <c r="K93" s="75"/>
      <c r="L93" s="6">
        <f t="shared" si="15"/>
        <v>0</v>
      </c>
      <c r="M93" s="6">
        <v>10000</v>
      </c>
      <c r="N93" s="139" t="s">
        <v>245</v>
      </c>
      <c r="O93" s="13">
        <f t="shared" si="16"/>
        <v>0</v>
      </c>
      <c r="P93" s="13"/>
      <c r="Q93" s="13"/>
      <c r="R93" s="13">
        <f t="shared" si="17"/>
        <v>0</v>
      </c>
      <c r="W93" s="43">
        <v>507</v>
      </c>
      <c r="X93" s="43"/>
      <c r="Y93" s="43"/>
      <c r="Z93" s="43">
        <f t="shared" si="18"/>
        <v>0</v>
      </c>
      <c r="AA93" s="43"/>
    </row>
    <row r="94" spans="1:28" outlineLevel="2" x14ac:dyDescent="0.25">
      <c r="A94" s="3">
        <v>521</v>
      </c>
      <c r="B94" s="2" t="s">
        <v>550</v>
      </c>
      <c r="C94" s="156" t="s">
        <v>549</v>
      </c>
      <c r="D94" s="157">
        <v>4539</v>
      </c>
      <c r="E94" s="148"/>
      <c r="F94" s="139" t="s">
        <v>78</v>
      </c>
      <c r="G94" s="139" t="s">
        <v>78</v>
      </c>
      <c r="H94" s="139"/>
      <c r="I94" s="3">
        <v>2011</v>
      </c>
      <c r="J94" s="164">
        <f>12006.46</f>
        <v>12006.46</v>
      </c>
      <c r="K94" s="75"/>
      <c r="L94" s="6">
        <f t="shared" si="15"/>
        <v>12006.46</v>
      </c>
      <c r="M94" s="6">
        <f>+J94</f>
        <v>12006.46</v>
      </c>
      <c r="N94" s="139" t="s">
        <v>791</v>
      </c>
      <c r="O94" s="13">
        <f t="shared" si="16"/>
        <v>0</v>
      </c>
      <c r="P94" s="13"/>
      <c r="Q94" s="13"/>
      <c r="R94" s="13">
        <f t="shared" si="17"/>
        <v>12006.46</v>
      </c>
      <c r="V94" s="221">
        <v>22006.46</v>
      </c>
      <c r="W94" s="221">
        <v>508</v>
      </c>
      <c r="X94" s="43"/>
      <c r="Y94" s="43"/>
      <c r="Z94" s="43">
        <f t="shared" si="18"/>
        <v>-10000</v>
      </c>
      <c r="AA94" s="43"/>
    </row>
    <row r="95" spans="1:28" outlineLevel="2" x14ac:dyDescent="0.25">
      <c r="A95" s="3">
        <v>523</v>
      </c>
      <c r="B95" s="2" t="s">
        <v>622</v>
      </c>
      <c r="C95" s="156" t="s">
        <v>619</v>
      </c>
      <c r="D95" s="157" t="s">
        <v>724</v>
      </c>
      <c r="E95" s="148"/>
      <c r="F95" s="139" t="s">
        <v>78</v>
      </c>
      <c r="G95" s="139" t="s">
        <v>78</v>
      </c>
      <c r="H95" s="139"/>
      <c r="I95" s="3">
        <v>2012</v>
      </c>
      <c r="J95" s="164">
        <v>16000</v>
      </c>
      <c r="K95" s="75"/>
      <c r="L95" s="6">
        <f t="shared" si="15"/>
        <v>16000</v>
      </c>
      <c r="M95" s="6">
        <f>+J95</f>
        <v>16000</v>
      </c>
      <c r="N95" s="139" t="s">
        <v>245</v>
      </c>
      <c r="O95" s="13">
        <f t="shared" si="16"/>
        <v>0</v>
      </c>
      <c r="P95" s="13"/>
      <c r="Q95" s="13"/>
      <c r="R95" s="13">
        <f t="shared" si="17"/>
        <v>16000</v>
      </c>
      <c r="W95" s="43">
        <v>510</v>
      </c>
      <c r="X95" s="43"/>
      <c r="Y95" s="43"/>
      <c r="Z95" s="43">
        <f t="shared" si="18"/>
        <v>16000</v>
      </c>
      <c r="AA95" s="43"/>
    </row>
    <row r="96" spans="1:28" outlineLevel="2" x14ac:dyDescent="0.25">
      <c r="A96" s="3">
        <v>810</v>
      </c>
      <c r="B96" t="s">
        <v>707</v>
      </c>
      <c r="C96" s="3" t="s">
        <v>708</v>
      </c>
      <c r="D96" s="3">
        <v>6158</v>
      </c>
      <c r="F96" s="3" t="s">
        <v>78</v>
      </c>
      <c r="G96" s="3" t="s">
        <v>78</v>
      </c>
      <c r="I96" s="3">
        <v>2013</v>
      </c>
      <c r="J96" s="233">
        <v>3562.5</v>
      </c>
      <c r="K96" s="75"/>
      <c r="L96" s="6"/>
      <c r="M96" s="186">
        <f>+J96</f>
        <v>3562.5</v>
      </c>
      <c r="N96" s="139"/>
      <c r="O96" s="13"/>
      <c r="P96" s="13"/>
      <c r="Q96" s="13"/>
      <c r="R96" s="13">
        <f t="shared" si="17"/>
        <v>3562.5</v>
      </c>
      <c r="S96" t="s">
        <v>716</v>
      </c>
      <c r="T96" t="s">
        <v>715</v>
      </c>
      <c r="W96" s="43">
        <v>720</v>
      </c>
      <c r="Z96" s="43">
        <f t="shared" si="18"/>
        <v>3562.5</v>
      </c>
      <c r="AA96" s="43"/>
    </row>
    <row r="97" spans="1:29" outlineLevel="2" x14ac:dyDescent="0.25">
      <c r="A97" s="3">
        <v>815</v>
      </c>
      <c r="B97" t="s">
        <v>711</v>
      </c>
      <c r="C97" s="3" t="s">
        <v>712</v>
      </c>
      <c r="D97" s="3" t="s">
        <v>714</v>
      </c>
      <c r="F97" s="3" t="s">
        <v>78</v>
      </c>
      <c r="G97" s="3" t="s">
        <v>78</v>
      </c>
      <c r="I97" s="3">
        <v>2013</v>
      </c>
      <c r="J97" s="233">
        <v>16671.55</v>
      </c>
      <c r="K97" s="75"/>
      <c r="L97" s="6"/>
      <c r="M97" s="186">
        <f>+J97</f>
        <v>16671.55</v>
      </c>
      <c r="N97" s="139"/>
      <c r="O97" s="13"/>
      <c r="P97" s="13"/>
      <c r="Q97" s="13"/>
      <c r="R97" s="13">
        <f t="shared" si="17"/>
        <v>16671.55</v>
      </c>
      <c r="S97" t="s">
        <v>716</v>
      </c>
      <c r="T97" t="s">
        <v>715</v>
      </c>
      <c r="Z97" s="43">
        <f t="shared" si="18"/>
        <v>16671.55</v>
      </c>
      <c r="AA97" s="43"/>
      <c r="AB97" s="43">
        <v>16884.66</v>
      </c>
    </row>
    <row r="98" spans="1:29" outlineLevel="1" x14ac:dyDescent="0.25">
      <c r="A98" s="3"/>
      <c r="F98" s="3"/>
      <c r="G98" s="154" t="s">
        <v>632</v>
      </c>
      <c r="I98" s="3"/>
      <c r="J98" s="233"/>
      <c r="K98" s="75"/>
      <c r="L98" s="6"/>
      <c r="M98" s="186">
        <f>SUBTOTAL(9,M81:M97)</f>
        <v>1617240.51</v>
      </c>
      <c r="N98" s="139"/>
      <c r="O98" s="13"/>
      <c r="P98" s="13"/>
      <c r="Q98" s="13"/>
      <c r="R98" s="13"/>
      <c r="AA98" s="43"/>
      <c r="AB98" s="43">
        <f>SUBTOTAL(9,AB81:AB97)</f>
        <v>103338.74</v>
      </c>
    </row>
    <row r="99" spans="1:29" outlineLevel="2" x14ac:dyDescent="0.25">
      <c r="A99" s="199">
        <v>241</v>
      </c>
      <c r="B99" s="2" t="s">
        <v>378</v>
      </c>
      <c r="C99" s="139"/>
      <c r="E99" s="3" t="s">
        <v>493</v>
      </c>
      <c r="F99" s="139" t="s">
        <v>656</v>
      </c>
      <c r="G99" s="139" t="s">
        <v>656</v>
      </c>
      <c r="H99" s="139"/>
      <c r="I99" s="3"/>
      <c r="J99" s="164"/>
      <c r="K99" s="75"/>
      <c r="L99" s="6">
        <f>+J99-K99</f>
        <v>0</v>
      </c>
      <c r="M99" s="6"/>
      <c r="N99" s="139" t="s">
        <v>830</v>
      </c>
      <c r="O99" s="13">
        <f>+J99-K99-L99</f>
        <v>0</v>
      </c>
      <c r="P99" s="13"/>
      <c r="Q99" s="13"/>
      <c r="R99" s="13">
        <f t="shared" ref="R99:R113" si="19">+J99+P99+Q99</f>
        <v>0</v>
      </c>
      <c r="W99" s="43">
        <v>231</v>
      </c>
      <c r="X99" s="43"/>
      <c r="Y99" s="43"/>
      <c r="Z99" s="43">
        <f t="shared" ref="Z99:Z113" si="20">+J99-V99</f>
        <v>0</v>
      </c>
      <c r="AA99" s="43"/>
    </row>
    <row r="100" spans="1:29" outlineLevel="2" x14ac:dyDescent="0.25">
      <c r="A100" s="3">
        <v>723</v>
      </c>
      <c r="B100" t="s">
        <v>652</v>
      </c>
      <c r="C100" s="3" t="s">
        <v>583</v>
      </c>
      <c r="D100" s="3">
        <v>1</v>
      </c>
      <c r="F100" s="3" t="s">
        <v>656</v>
      </c>
      <c r="G100" s="3" t="s">
        <v>656</v>
      </c>
      <c r="I100" s="3">
        <v>2012</v>
      </c>
      <c r="J100" s="276">
        <f>'723'!$C$14</f>
        <v>2939202.41</v>
      </c>
      <c r="L100" s="6">
        <f>+J100-K100</f>
        <v>2939202.41</v>
      </c>
      <c r="M100" s="168">
        <f>+J100</f>
        <v>2939202.41</v>
      </c>
      <c r="N100" s="139" t="s">
        <v>584</v>
      </c>
      <c r="O100" s="13">
        <f>+J100-K100-L100</f>
        <v>0</v>
      </c>
      <c r="P100" s="13">
        <v>99000</v>
      </c>
      <c r="Q100" s="13">
        <v>561000</v>
      </c>
      <c r="R100" s="13">
        <f t="shared" si="19"/>
        <v>3599202.41</v>
      </c>
      <c r="W100" s="43">
        <v>719.2</v>
      </c>
      <c r="Y100" s="43"/>
      <c r="Z100" s="43">
        <f t="shared" si="20"/>
        <v>2939202.41</v>
      </c>
      <c r="AA100" s="43"/>
      <c r="AB100" s="43">
        <v>326945.26</v>
      </c>
    </row>
    <row r="101" spans="1:29" outlineLevel="2" x14ac:dyDescent="0.25">
      <c r="A101" s="225">
        <v>800</v>
      </c>
      <c r="B101" s="226" t="s">
        <v>657</v>
      </c>
      <c r="C101" s="225"/>
      <c r="D101" s="225" t="s">
        <v>733</v>
      </c>
      <c r="E101" s="225"/>
      <c r="F101" s="227" t="s">
        <v>656</v>
      </c>
      <c r="G101" s="227" t="s">
        <v>656</v>
      </c>
      <c r="H101" s="139"/>
      <c r="I101" s="3">
        <v>2012</v>
      </c>
      <c r="J101" s="169">
        <v>335624.1</v>
      </c>
      <c r="K101" s="75"/>
      <c r="L101" s="6"/>
      <c r="M101" s="186">
        <f>1350000*1.38</f>
        <v>1862999.9999999998</v>
      </c>
      <c r="N101" s="139" t="s">
        <v>698</v>
      </c>
      <c r="O101" s="13"/>
      <c r="P101" s="13">
        <f>1267000+196000</f>
        <v>1463000</v>
      </c>
      <c r="Q101" s="13">
        <v>873000</v>
      </c>
      <c r="R101" s="13">
        <f t="shared" si="19"/>
        <v>2671624.1</v>
      </c>
      <c r="T101" t="s">
        <v>685</v>
      </c>
      <c r="W101" s="43">
        <v>720.1</v>
      </c>
      <c r="Z101" s="43">
        <f t="shared" si="20"/>
        <v>335624.1</v>
      </c>
      <c r="AA101" s="43"/>
      <c r="AB101" s="43">
        <v>310018.28999999998</v>
      </c>
    </row>
    <row r="102" spans="1:29" s="43" customFormat="1" outlineLevel="2" x14ac:dyDescent="0.25">
      <c r="A102" s="3">
        <v>804</v>
      </c>
      <c r="B102" s="2" t="s">
        <v>678</v>
      </c>
      <c r="C102" s="3"/>
      <c r="D102" s="3"/>
      <c r="E102" s="3"/>
      <c r="F102" s="227" t="s">
        <v>656</v>
      </c>
      <c r="G102" s="227" t="s">
        <v>656</v>
      </c>
      <c r="H102" s="139"/>
      <c r="I102" s="3">
        <v>2012</v>
      </c>
      <c r="J102" s="164">
        <f>187777+27178+13766</f>
        <v>228721</v>
      </c>
      <c r="K102" s="75"/>
      <c r="L102" s="6"/>
      <c r="M102" s="186">
        <f t="shared" ref="M102:M111" si="21">+J102</f>
        <v>228721</v>
      </c>
      <c r="N102" s="139"/>
      <c r="O102" s="13"/>
      <c r="P102" s="13"/>
      <c r="Q102" s="13">
        <v>5000</v>
      </c>
      <c r="R102" s="13">
        <f t="shared" si="19"/>
        <v>233721</v>
      </c>
      <c r="S102" t="s">
        <v>680</v>
      </c>
      <c r="T102" t="s">
        <v>681</v>
      </c>
      <c r="U102"/>
      <c r="W102" s="43">
        <v>720.4</v>
      </c>
      <c r="X102" s="116"/>
      <c r="Y102" s="116"/>
      <c r="Z102" s="43">
        <f t="shared" si="20"/>
        <v>228721</v>
      </c>
      <c r="AB102" s="43">
        <v>236810.59</v>
      </c>
      <c r="AC102"/>
    </row>
    <row r="103" spans="1:29" s="43" customFormat="1" outlineLevel="2" x14ac:dyDescent="0.25">
      <c r="A103" s="3">
        <v>805</v>
      </c>
      <c r="B103" s="2" t="s">
        <v>686</v>
      </c>
      <c r="C103" s="3" t="s">
        <v>687</v>
      </c>
      <c r="D103" s="3"/>
      <c r="E103" s="3"/>
      <c r="F103" s="227" t="s">
        <v>656</v>
      </c>
      <c r="G103" s="227" t="s">
        <v>656</v>
      </c>
      <c r="H103" s="139"/>
      <c r="I103" s="3">
        <v>2012</v>
      </c>
      <c r="J103" s="164">
        <f>449700+76000</f>
        <v>525700</v>
      </c>
      <c r="K103" s="75"/>
      <c r="L103" s="6"/>
      <c r="M103" s="186">
        <f t="shared" si="21"/>
        <v>525700</v>
      </c>
      <c r="N103" s="139"/>
      <c r="O103" s="13"/>
      <c r="P103" s="13"/>
      <c r="Q103" s="13"/>
      <c r="R103" s="13">
        <f t="shared" si="19"/>
        <v>525700</v>
      </c>
      <c r="S103" t="s">
        <v>688</v>
      </c>
      <c r="T103" t="s">
        <v>686</v>
      </c>
      <c r="U103"/>
      <c r="W103" s="43">
        <v>720.5</v>
      </c>
      <c r="X103" s="116"/>
      <c r="Y103" s="116"/>
      <c r="Z103" s="43">
        <f t="shared" si="20"/>
        <v>525700</v>
      </c>
      <c r="AA103" s="43">
        <v>449700</v>
      </c>
      <c r="AB103" s="43">
        <v>76000</v>
      </c>
      <c r="AC103"/>
    </row>
    <row r="104" spans="1:29" s="43" customFormat="1" outlineLevel="2" x14ac:dyDescent="0.25">
      <c r="A104" s="3">
        <v>817</v>
      </c>
      <c r="B104" t="s">
        <v>748</v>
      </c>
      <c r="C104" s="3" t="s">
        <v>749</v>
      </c>
      <c r="D104" s="3">
        <v>54403</v>
      </c>
      <c r="E104"/>
      <c r="F104" s="3" t="s">
        <v>656</v>
      </c>
      <c r="G104" s="3" t="s">
        <v>656</v>
      </c>
      <c r="H104"/>
      <c r="I104" s="3">
        <v>2014</v>
      </c>
      <c r="J104" s="233">
        <f>385358/2+58450-380000/2</f>
        <v>61129</v>
      </c>
      <c r="K104" s="75"/>
      <c r="L104" s="6"/>
      <c r="M104" s="186">
        <f t="shared" si="21"/>
        <v>61129</v>
      </c>
      <c r="N104" s="139"/>
      <c r="O104" s="13"/>
      <c r="P104" s="13">
        <f>380000/2</f>
        <v>190000</v>
      </c>
      <c r="Q104" s="13">
        <v>50000</v>
      </c>
      <c r="R104" s="13">
        <f t="shared" si="19"/>
        <v>301129</v>
      </c>
      <c r="S104"/>
      <c r="T104"/>
      <c r="U104"/>
      <c r="X104" s="116"/>
      <c r="Y104" s="116"/>
      <c r="Z104" s="43">
        <f t="shared" si="20"/>
        <v>61129</v>
      </c>
      <c r="AB104" s="43">
        <v>385358</v>
      </c>
      <c r="AC104"/>
    </row>
    <row r="105" spans="1:29" s="43" customFormat="1" outlineLevel="2" x14ac:dyDescent="0.25">
      <c r="A105" s="3">
        <v>818</v>
      </c>
      <c r="B105" t="s">
        <v>748</v>
      </c>
      <c r="C105" s="3" t="s">
        <v>749</v>
      </c>
      <c r="D105" s="3">
        <v>39511</v>
      </c>
      <c r="E105"/>
      <c r="F105" s="3" t="s">
        <v>656</v>
      </c>
      <c r="G105" s="3" t="s">
        <v>656</v>
      </c>
      <c r="H105"/>
      <c r="I105" s="3">
        <v>2014</v>
      </c>
      <c r="J105" s="233">
        <f>385358/2+58450-380000/2</f>
        <v>61129</v>
      </c>
      <c r="K105" s="75"/>
      <c r="L105" s="6"/>
      <c r="M105" s="186">
        <f t="shared" si="21"/>
        <v>61129</v>
      </c>
      <c r="N105" s="139"/>
      <c r="O105" s="13"/>
      <c r="P105" s="13">
        <f>380000/2</f>
        <v>190000</v>
      </c>
      <c r="Q105" s="13">
        <v>50000</v>
      </c>
      <c r="R105" s="13">
        <f t="shared" si="19"/>
        <v>301129</v>
      </c>
      <c r="S105"/>
      <c r="T105"/>
      <c r="U105"/>
      <c r="X105" s="116"/>
      <c r="Y105" s="116"/>
      <c r="Z105" s="43">
        <f t="shared" si="20"/>
        <v>61129</v>
      </c>
      <c r="AC105"/>
    </row>
    <row r="106" spans="1:29" s="43" customFormat="1" outlineLevel="2" x14ac:dyDescent="0.25">
      <c r="A106" s="3">
        <v>822</v>
      </c>
      <c r="B106" t="s">
        <v>757</v>
      </c>
      <c r="C106" s="3"/>
      <c r="D106" s="3" t="s">
        <v>758</v>
      </c>
      <c r="E106"/>
      <c r="F106" s="3" t="s">
        <v>656</v>
      </c>
      <c r="G106" s="3" t="s">
        <v>656</v>
      </c>
      <c r="H106"/>
      <c r="I106" s="3">
        <v>2012</v>
      </c>
      <c r="J106" s="233">
        <v>22377.8</v>
      </c>
      <c r="K106" s="75"/>
      <c r="L106" s="6"/>
      <c r="M106" s="186">
        <f t="shared" si="21"/>
        <v>22377.8</v>
      </c>
      <c r="N106" s="139"/>
      <c r="O106" s="13"/>
      <c r="P106" s="13"/>
      <c r="Q106" s="13"/>
      <c r="R106" s="13">
        <f t="shared" si="19"/>
        <v>22377.8</v>
      </c>
      <c r="S106" t="s">
        <v>759</v>
      </c>
      <c r="T106"/>
      <c r="U106"/>
      <c r="X106" s="116"/>
      <c r="Y106" s="116"/>
      <c r="Z106" s="43">
        <f t="shared" si="20"/>
        <v>22377.8</v>
      </c>
      <c r="AC106"/>
    </row>
    <row r="107" spans="1:29" s="43" customFormat="1" outlineLevel="2" x14ac:dyDescent="0.25">
      <c r="A107" s="3">
        <v>823</v>
      </c>
      <c r="B107" t="s">
        <v>760</v>
      </c>
      <c r="C107" s="3" t="s">
        <v>761</v>
      </c>
      <c r="D107" s="3"/>
      <c r="E107"/>
      <c r="F107" s="3" t="s">
        <v>656</v>
      </c>
      <c r="G107" s="3" t="s">
        <v>656</v>
      </c>
      <c r="H107"/>
      <c r="I107" s="3">
        <v>2012</v>
      </c>
      <c r="J107" s="233">
        <v>8000</v>
      </c>
      <c r="K107" s="75"/>
      <c r="L107" s="6"/>
      <c r="M107" s="186">
        <f t="shared" si="21"/>
        <v>8000</v>
      </c>
      <c r="N107" s="139"/>
      <c r="O107" s="13"/>
      <c r="P107" s="13"/>
      <c r="Q107" s="13"/>
      <c r="R107" s="13">
        <f t="shared" si="19"/>
        <v>8000</v>
      </c>
      <c r="S107" t="s">
        <v>762</v>
      </c>
      <c r="T107" t="s">
        <v>750</v>
      </c>
      <c r="U107"/>
      <c r="X107" s="116"/>
      <c r="Y107" s="116"/>
      <c r="Z107" s="43">
        <f t="shared" si="20"/>
        <v>8000</v>
      </c>
      <c r="AC107"/>
    </row>
    <row r="108" spans="1:29" s="43" customFormat="1" outlineLevel="2" x14ac:dyDescent="0.25">
      <c r="A108" s="3">
        <v>824</v>
      </c>
      <c r="B108" t="s">
        <v>763</v>
      </c>
      <c r="C108" s="3"/>
      <c r="D108" s="3">
        <v>30006868</v>
      </c>
      <c r="E108"/>
      <c r="F108" s="3" t="s">
        <v>656</v>
      </c>
      <c r="G108" s="3" t="s">
        <v>656</v>
      </c>
      <c r="H108"/>
      <c r="I108" s="3">
        <v>2012</v>
      </c>
      <c r="J108" s="233">
        <v>27268.26</v>
      </c>
      <c r="K108" s="75"/>
      <c r="L108" s="6"/>
      <c r="M108" s="186">
        <f t="shared" si="21"/>
        <v>27268.26</v>
      </c>
      <c r="N108" s="139"/>
      <c r="O108" s="13"/>
      <c r="P108" s="13"/>
      <c r="Q108" s="13"/>
      <c r="R108" s="13">
        <f t="shared" si="19"/>
        <v>27268.26</v>
      </c>
      <c r="S108" t="s">
        <v>764</v>
      </c>
      <c r="T108" t="s">
        <v>765</v>
      </c>
      <c r="U108"/>
      <c r="X108" s="249"/>
      <c r="Y108" s="249"/>
      <c r="Z108" s="43">
        <f t="shared" si="20"/>
        <v>27268.26</v>
      </c>
      <c r="AC108"/>
    </row>
    <row r="109" spans="1:29" s="43" customFormat="1" outlineLevel="2" x14ac:dyDescent="0.25">
      <c r="A109" s="3">
        <v>826</v>
      </c>
      <c r="B109" t="s">
        <v>768</v>
      </c>
      <c r="C109" s="3"/>
      <c r="D109" s="3"/>
      <c r="E109"/>
      <c r="F109" s="3" t="s">
        <v>656</v>
      </c>
      <c r="G109" s="3" t="s">
        <v>656</v>
      </c>
      <c r="H109"/>
      <c r="I109" s="3">
        <v>2012</v>
      </c>
      <c r="J109" s="233">
        <f>11990+51484.87</f>
        <v>63474.87</v>
      </c>
      <c r="K109" s="75"/>
      <c r="L109" s="6"/>
      <c r="M109" s="186">
        <f t="shared" si="21"/>
        <v>63474.87</v>
      </c>
      <c r="N109" s="139"/>
      <c r="O109" s="13"/>
      <c r="P109" s="13"/>
      <c r="Q109" s="13"/>
      <c r="R109" s="13">
        <f t="shared" si="19"/>
        <v>63474.87</v>
      </c>
      <c r="S109" t="s">
        <v>769</v>
      </c>
      <c r="T109" t="s">
        <v>770</v>
      </c>
      <c r="U109"/>
      <c r="X109" s="116"/>
      <c r="Y109" s="116"/>
      <c r="Z109" s="43">
        <f t="shared" si="20"/>
        <v>63474.87</v>
      </c>
      <c r="AC109"/>
    </row>
    <row r="110" spans="1:29" s="43" customFormat="1" outlineLevel="2" x14ac:dyDescent="0.25">
      <c r="A110" s="3">
        <v>828</v>
      </c>
      <c r="B110" t="s">
        <v>776</v>
      </c>
      <c r="C110" s="3" t="s">
        <v>712</v>
      </c>
      <c r="D110" s="3" t="s">
        <v>714</v>
      </c>
      <c r="E110"/>
      <c r="F110" s="3" t="s">
        <v>656</v>
      </c>
      <c r="G110" s="3" t="s">
        <v>656</v>
      </c>
      <c r="H110"/>
      <c r="I110" s="3">
        <v>2013</v>
      </c>
      <c r="J110" s="233">
        <v>30871.200000000001</v>
      </c>
      <c r="K110" s="75"/>
      <c r="L110" s="6"/>
      <c r="M110" s="186">
        <f t="shared" si="21"/>
        <v>30871.200000000001</v>
      </c>
      <c r="N110" s="139"/>
      <c r="O110" s="13"/>
      <c r="P110" s="13"/>
      <c r="Q110" s="13"/>
      <c r="R110" s="13">
        <f t="shared" si="19"/>
        <v>30871.200000000001</v>
      </c>
      <c r="S110" t="s">
        <v>775</v>
      </c>
      <c r="T110" t="s">
        <v>715</v>
      </c>
      <c r="U110"/>
      <c r="X110" s="116"/>
      <c r="Y110" s="116"/>
      <c r="Z110" s="43">
        <f t="shared" si="20"/>
        <v>30871.200000000001</v>
      </c>
      <c r="AC110"/>
    </row>
    <row r="111" spans="1:29" s="43" customFormat="1" outlineLevel="2" x14ac:dyDescent="0.25">
      <c r="A111" s="3">
        <v>829</v>
      </c>
      <c r="B111" t="s">
        <v>709</v>
      </c>
      <c r="C111" s="3" t="s">
        <v>777</v>
      </c>
      <c r="D111" s="3"/>
      <c r="E111"/>
      <c r="F111" s="3" t="s">
        <v>656</v>
      </c>
      <c r="G111" s="3" t="s">
        <v>656</v>
      </c>
      <c r="H111"/>
      <c r="I111" s="3">
        <v>2013</v>
      </c>
      <c r="J111" s="233">
        <v>9594.0499999999993</v>
      </c>
      <c r="K111" s="75"/>
      <c r="L111" s="6"/>
      <c r="M111" s="186">
        <f t="shared" si="21"/>
        <v>9594.0499999999993</v>
      </c>
      <c r="N111" s="139"/>
      <c r="O111" s="13"/>
      <c r="P111" s="13"/>
      <c r="Q111" s="13"/>
      <c r="R111" s="13">
        <f t="shared" si="19"/>
        <v>9594.0499999999993</v>
      </c>
      <c r="S111" t="s">
        <v>775</v>
      </c>
      <c r="T111" t="s">
        <v>715</v>
      </c>
      <c r="U111"/>
      <c r="X111" s="116"/>
      <c r="Y111" s="116"/>
      <c r="Z111" s="43">
        <f t="shared" si="20"/>
        <v>9594.0499999999993</v>
      </c>
      <c r="AC111"/>
    </row>
    <row r="112" spans="1:29" s="43" customFormat="1" outlineLevel="2" x14ac:dyDescent="0.25">
      <c r="A112" s="3"/>
      <c r="B112" t="s">
        <v>809</v>
      </c>
      <c r="C112" s="3"/>
      <c r="D112" s="3"/>
      <c r="E112"/>
      <c r="F112" s="3" t="s">
        <v>656</v>
      </c>
      <c r="G112" s="3" t="s">
        <v>656</v>
      </c>
      <c r="H112"/>
      <c r="I112"/>
      <c r="J112" s="233"/>
      <c r="K112" s="75"/>
      <c r="L112" s="6"/>
      <c r="M112" s="6"/>
      <c r="N112" s="139"/>
      <c r="O112" s="13"/>
      <c r="P112" s="13"/>
      <c r="Q112" s="13">
        <v>250000</v>
      </c>
      <c r="R112" s="13">
        <f t="shared" si="19"/>
        <v>250000</v>
      </c>
      <c r="S112"/>
      <c r="T112"/>
      <c r="U112"/>
      <c r="X112" s="116"/>
      <c r="Y112" s="116"/>
      <c r="Z112" s="43">
        <f t="shared" si="20"/>
        <v>0</v>
      </c>
      <c r="AC112"/>
    </row>
    <row r="113" spans="1:29" s="43" customFormat="1" outlineLevel="2" x14ac:dyDescent="0.25">
      <c r="A113" s="225">
        <v>315</v>
      </c>
      <c r="B113" s="226" t="s">
        <v>642</v>
      </c>
      <c r="C113" s="228" t="s">
        <v>643</v>
      </c>
      <c r="D113" s="225">
        <v>50178</v>
      </c>
      <c r="E113" s="225"/>
      <c r="F113" s="227" t="s">
        <v>667</v>
      </c>
      <c r="G113" s="227" t="s">
        <v>656</v>
      </c>
      <c r="H113" s="227" t="s">
        <v>644</v>
      </c>
      <c r="I113" s="225">
        <v>2012</v>
      </c>
      <c r="J113" s="165">
        <f>4600.56+9955.82+4850+4850+169662.65</f>
        <v>193919.03</v>
      </c>
      <c r="K113" s="75"/>
      <c r="L113" s="6">
        <f>+J113-K113</f>
        <v>193919.03</v>
      </c>
      <c r="M113" s="186">
        <f>+J113</f>
        <v>193919.03</v>
      </c>
      <c r="N113" s="139"/>
      <c r="O113" s="13">
        <f>+J113-K113-L113</f>
        <v>0</v>
      </c>
      <c r="P113" s="13"/>
      <c r="Q113" s="13"/>
      <c r="R113" s="13">
        <f t="shared" si="19"/>
        <v>193919.03</v>
      </c>
      <c r="S113" t="s">
        <v>669</v>
      </c>
      <c r="T113">
        <v>106024</v>
      </c>
      <c r="U113"/>
      <c r="W113" s="43">
        <v>295</v>
      </c>
      <c r="Z113" s="43">
        <f t="shared" si="20"/>
        <v>193919.03</v>
      </c>
      <c r="AB113" s="43">
        <v>12103.95</v>
      </c>
      <c r="AC113"/>
    </row>
    <row r="114" spans="1:29" s="43" customFormat="1" outlineLevel="1" x14ac:dyDescent="0.25">
      <c r="A114" s="225"/>
      <c r="B114" s="226"/>
      <c r="C114" s="228"/>
      <c r="D114" s="225"/>
      <c r="E114" s="225"/>
      <c r="F114" s="227"/>
      <c r="G114" s="284" t="s">
        <v>847</v>
      </c>
      <c r="H114" s="227"/>
      <c r="I114" s="225"/>
      <c r="J114" s="165"/>
      <c r="K114" s="75"/>
      <c r="L114" s="6"/>
      <c r="M114" s="186">
        <f>SUBTOTAL(9,M99:M113)</f>
        <v>6034386.6200000001</v>
      </c>
      <c r="N114" s="139"/>
      <c r="O114" s="13"/>
      <c r="P114" s="13"/>
      <c r="Q114" s="13"/>
      <c r="R114" s="13"/>
      <c r="S114"/>
      <c r="T114"/>
      <c r="U114"/>
      <c r="AB114" s="43">
        <f>SUBTOTAL(9,AB99:AB113)</f>
        <v>1347236.09</v>
      </c>
      <c r="AC114"/>
    </row>
    <row r="115" spans="1:29" s="43" customFormat="1" outlineLevel="2" x14ac:dyDescent="0.25">
      <c r="A115" s="3">
        <v>278</v>
      </c>
      <c r="B115" s="2" t="s">
        <v>421</v>
      </c>
      <c r="C115" s="139" t="s">
        <v>569</v>
      </c>
      <c r="D115" s="3"/>
      <c r="E115" s="3"/>
      <c r="F115" s="139" t="s">
        <v>570</v>
      </c>
      <c r="G115" s="139" t="s">
        <v>570</v>
      </c>
      <c r="H115" s="139"/>
      <c r="I115" s="3">
        <v>2006</v>
      </c>
      <c r="J115" s="164">
        <f>'278'!R7</f>
        <v>91421.42</v>
      </c>
      <c r="K115" s="75">
        <f>'278'!S7</f>
        <v>91421.42</v>
      </c>
      <c r="L115" s="6">
        <f>+J115-K115</f>
        <v>0</v>
      </c>
      <c r="M115" s="6">
        <v>150000</v>
      </c>
      <c r="N115" s="139"/>
      <c r="O115" s="13">
        <f>+J115-K115-L115</f>
        <v>0</v>
      </c>
      <c r="P115" s="13"/>
      <c r="Q115" s="13"/>
      <c r="R115" s="13">
        <f>+J115+P115+Q115</f>
        <v>91421.42</v>
      </c>
      <c r="S115"/>
      <c r="T115"/>
      <c r="U115"/>
      <c r="V115" s="43">
        <v>91421.42</v>
      </c>
      <c r="W115" s="43">
        <v>260</v>
      </c>
      <c r="Z115" s="43">
        <f>+J115-V115</f>
        <v>0</v>
      </c>
      <c r="AC115"/>
    </row>
    <row r="116" spans="1:29" s="43" customFormat="1" outlineLevel="1" x14ac:dyDescent="0.25">
      <c r="A116" s="3"/>
      <c r="B116" s="2"/>
      <c r="C116" s="139"/>
      <c r="D116" s="3"/>
      <c r="E116" s="3"/>
      <c r="F116" s="139"/>
      <c r="G116" s="283" t="s">
        <v>630</v>
      </c>
      <c r="H116" s="139"/>
      <c r="I116" s="3"/>
      <c r="J116" s="164"/>
      <c r="K116" s="75"/>
      <c r="L116" s="6"/>
      <c r="M116" s="6">
        <f>SUBTOTAL(9,M115:M115)</f>
        <v>150000</v>
      </c>
      <c r="N116" s="139"/>
      <c r="O116" s="13"/>
      <c r="P116" s="13"/>
      <c r="Q116" s="13"/>
      <c r="R116" s="13"/>
      <c r="S116"/>
      <c r="T116"/>
      <c r="U116"/>
      <c r="AB116" s="43">
        <f>SUBTOTAL(9,AB115:AB115)</f>
        <v>0</v>
      </c>
      <c r="AC116"/>
    </row>
    <row r="117" spans="1:29" s="43" customFormat="1" outlineLevel="2" x14ac:dyDescent="0.25">
      <c r="A117" s="3">
        <v>101</v>
      </c>
      <c r="B117" s="2" t="s">
        <v>392</v>
      </c>
      <c r="C117" s="139" t="s">
        <v>390</v>
      </c>
      <c r="D117" s="3" t="s">
        <v>391</v>
      </c>
      <c r="E117" s="3"/>
      <c r="F117" s="139" t="s">
        <v>74</v>
      </c>
      <c r="G117" s="139" t="s">
        <v>74</v>
      </c>
      <c r="H117" s="139" t="str">
        <f>'101'!$C$11</f>
        <v>C2</v>
      </c>
      <c r="I117" s="3">
        <f>'101'!$F$13</f>
        <v>1996</v>
      </c>
      <c r="J117" s="164">
        <f>+'101'!R7</f>
        <v>970993.94000000018</v>
      </c>
      <c r="K117" s="75">
        <f>+'101'!S7</f>
        <v>825242.41928571439</v>
      </c>
      <c r="L117" s="6">
        <f>+J117-K117</f>
        <v>145751.52071428578</v>
      </c>
      <c r="M117" s="6">
        <v>200000</v>
      </c>
      <c r="N117" s="139" t="s">
        <v>245</v>
      </c>
      <c r="O117" s="13">
        <f t="shared" ref="O117:O148" si="22">+J117-K117-L117</f>
        <v>0</v>
      </c>
      <c r="P117" s="13"/>
      <c r="Q117" s="13"/>
      <c r="R117" s="13">
        <f t="shared" ref="R117:R148" si="23">+J117+P117+Q117</f>
        <v>970993.94000000018</v>
      </c>
      <c r="S117"/>
      <c r="T117"/>
      <c r="U117"/>
      <c r="V117" s="43">
        <v>661741.31000000006</v>
      </c>
      <c r="W117" s="43">
        <v>101</v>
      </c>
      <c r="Z117" s="43">
        <f t="shared" ref="Z117:Z148" si="24">+J117-V117</f>
        <v>309252.63000000012</v>
      </c>
      <c r="AC117"/>
    </row>
    <row r="118" spans="1:29" s="43" customFormat="1" outlineLevel="2" x14ac:dyDescent="0.25">
      <c r="A118" s="3">
        <v>103</v>
      </c>
      <c r="B118" s="2" t="s">
        <v>788</v>
      </c>
      <c r="C118" s="139" t="s">
        <v>789</v>
      </c>
      <c r="D118" s="3" t="s">
        <v>725</v>
      </c>
      <c r="E118" s="3"/>
      <c r="F118" s="139" t="s">
        <v>74</v>
      </c>
      <c r="G118" s="139" t="s">
        <v>74</v>
      </c>
      <c r="H118" s="139" t="str">
        <f>'103'!$C$11</f>
        <v>A3</v>
      </c>
      <c r="I118" s="3">
        <f>'103'!$I$13</f>
        <v>1999</v>
      </c>
      <c r="J118" s="164">
        <f>+'103'!R7</f>
        <v>3824420.55</v>
      </c>
      <c r="K118" s="75">
        <f>+'103'!S7</f>
        <v>3802179.5264285714</v>
      </c>
      <c r="L118" s="6">
        <f>+J118-K118</f>
        <v>22241.023571428377</v>
      </c>
      <c r="M118" s="6">
        <v>2500000</v>
      </c>
      <c r="N118" s="139" t="s">
        <v>245</v>
      </c>
      <c r="O118" s="13">
        <f t="shared" si="22"/>
        <v>0</v>
      </c>
      <c r="P118" s="13">
        <v>533000</v>
      </c>
      <c r="Q118" s="13">
        <v>1505000</v>
      </c>
      <c r="R118" s="13">
        <f t="shared" si="23"/>
        <v>5862420.5499999998</v>
      </c>
      <c r="S118"/>
      <c r="T118"/>
      <c r="U118"/>
      <c r="V118" s="43">
        <v>1307028.28</v>
      </c>
      <c r="W118" s="43">
        <v>103</v>
      </c>
      <c r="Z118" s="43">
        <f t="shared" si="24"/>
        <v>2517392.2699999996</v>
      </c>
      <c r="AA118" s="7">
        <v>146734.73000000001</v>
      </c>
      <c r="AB118" s="7">
        <v>70905.440000000002</v>
      </c>
      <c r="AC118"/>
    </row>
    <row r="119" spans="1:29" s="43" customFormat="1" outlineLevel="2" x14ac:dyDescent="0.25">
      <c r="A119" s="3">
        <v>104</v>
      </c>
      <c r="B119" t="s">
        <v>828</v>
      </c>
      <c r="C119" s="139" t="s">
        <v>558</v>
      </c>
      <c r="D119" s="3"/>
      <c r="E119" s="3"/>
      <c r="F119" s="139" t="s">
        <v>74</v>
      </c>
      <c r="G119" s="139" t="s">
        <v>74</v>
      </c>
      <c r="H119" s="139" t="str">
        <f>'104'!$C$11</f>
        <v>C3</v>
      </c>
      <c r="I119" s="3">
        <f>'104'!$D$13</f>
        <v>1994</v>
      </c>
      <c r="J119" s="164">
        <f>+'104'!R7</f>
        <v>2069204.0999999999</v>
      </c>
      <c r="K119" s="75">
        <f>+'104'!S7</f>
        <v>2069204.1</v>
      </c>
      <c r="L119" s="6">
        <f>+J119-K119</f>
        <v>0</v>
      </c>
      <c r="M119" s="6">
        <v>900000</v>
      </c>
      <c r="N119" s="139" t="s">
        <v>245</v>
      </c>
      <c r="O119" s="13">
        <f t="shared" si="22"/>
        <v>-2.3283064365386963E-10</v>
      </c>
      <c r="P119" s="13">
        <v>274000</v>
      </c>
      <c r="Q119" s="13">
        <v>718000</v>
      </c>
      <c r="R119" s="13">
        <f t="shared" si="23"/>
        <v>3061204.0999999996</v>
      </c>
      <c r="S119"/>
      <c r="T119"/>
      <c r="U119"/>
      <c r="V119" s="43">
        <v>783833.82000000007</v>
      </c>
      <c r="W119" s="43">
        <v>104</v>
      </c>
      <c r="Z119" s="43">
        <f t="shared" si="24"/>
        <v>1285370.2799999998</v>
      </c>
      <c r="AC119"/>
    </row>
    <row r="120" spans="1:29" outlineLevel="2" x14ac:dyDescent="0.25">
      <c r="A120" s="3">
        <v>105</v>
      </c>
      <c r="B120" s="2" t="s">
        <v>308</v>
      </c>
      <c r="C120" s="139"/>
      <c r="D120" s="3">
        <v>68142</v>
      </c>
      <c r="E120" s="3"/>
      <c r="F120" s="139" t="s">
        <v>74</v>
      </c>
      <c r="G120" s="139" t="s">
        <v>74</v>
      </c>
      <c r="H120" s="139" t="str">
        <f>'105'!$C$11</f>
        <v>B4</v>
      </c>
      <c r="I120" s="3">
        <f>'105'!$M$13</f>
        <v>2003</v>
      </c>
      <c r="J120" s="164">
        <f>+'105'!R7</f>
        <v>827862.17</v>
      </c>
      <c r="K120" s="75">
        <f>+'105'!S7</f>
        <v>827862.16999999993</v>
      </c>
      <c r="L120" s="6">
        <f>+J120-K120</f>
        <v>0</v>
      </c>
      <c r="M120" s="6">
        <v>450000</v>
      </c>
      <c r="N120" s="139" t="s">
        <v>245</v>
      </c>
      <c r="O120" s="13">
        <f t="shared" si="22"/>
        <v>1.1641532182693481E-10</v>
      </c>
      <c r="P120" s="13"/>
      <c r="Q120" s="13"/>
      <c r="R120" s="13">
        <f t="shared" si="23"/>
        <v>827862.17</v>
      </c>
      <c r="V120" s="43">
        <v>743479.62</v>
      </c>
      <c r="W120" s="43">
        <v>105</v>
      </c>
      <c r="X120" s="43"/>
      <c r="Y120" s="43"/>
      <c r="Z120" s="43">
        <f t="shared" si="24"/>
        <v>84382.550000000047</v>
      </c>
      <c r="AA120" s="43"/>
    </row>
    <row r="121" spans="1:29" outlineLevel="2" x14ac:dyDescent="0.25">
      <c r="A121" s="3">
        <v>106</v>
      </c>
      <c r="B121" s="2" t="str">
        <f>+'106'!A7</f>
        <v>WOTAN 5 -  Rapid 5P</v>
      </c>
      <c r="C121" s="139" t="str">
        <f>+'106'!A8</f>
        <v>CNC W/CNC A.B.840 D</v>
      </c>
      <c r="D121" s="3">
        <f>+'106'!C7</f>
        <v>67019</v>
      </c>
      <c r="E121" s="3"/>
      <c r="F121" s="139" t="str">
        <f>+'106'!B11</f>
        <v>MISS</v>
      </c>
      <c r="G121" s="139" t="s">
        <v>74</v>
      </c>
      <c r="H121" s="139" t="str">
        <f>'106'!$C$11</f>
        <v>A3</v>
      </c>
      <c r="I121" s="3">
        <v>2002</v>
      </c>
      <c r="J121" s="164">
        <f>+'106'!R7</f>
        <v>985457.86</v>
      </c>
      <c r="K121" s="75">
        <f>+'106'!S7</f>
        <v>984734.75285714294</v>
      </c>
      <c r="L121" s="6">
        <f>+J121-K121</f>
        <v>723.10714285704307</v>
      </c>
      <c r="M121" s="6">
        <v>750000</v>
      </c>
      <c r="N121" s="139" t="s">
        <v>245</v>
      </c>
      <c r="O121" s="13">
        <f t="shared" si="22"/>
        <v>0</v>
      </c>
      <c r="P121" s="13"/>
      <c r="Q121" s="13"/>
      <c r="R121" s="13">
        <f t="shared" si="23"/>
        <v>985457.86</v>
      </c>
      <c r="V121" s="43">
        <v>982083.36</v>
      </c>
      <c r="W121" s="43">
        <v>106</v>
      </c>
      <c r="X121" s="43"/>
      <c r="Y121" s="43"/>
      <c r="Z121" s="43">
        <f t="shared" si="24"/>
        <v>3374.5</v>
      </c>
      <c r="AA121" s="43"/>
    </row>
    <row r="122" spans="1:29" outlineLevel="2" x14ac:dyDescent="0.25">
      <c r="A122" s="3">
        <v>107</v>
      </c>
      <c r="B122" s="2" t="s">
        <v>307</v>
      </c>
      <c r="C122" s="139" t="s">
        <v>357</v>
      </c>
      <c r="D122" s="3">
        <v>65027</v>
      </c>
      <c r="E122" s="3"/>
      <c r="F122" s="139" t="s">
        <v>74</v>
      </c>
      <c r="G122" s="139" t="s">
        <v>74</v>
      </c>
      <c r="H122" s="139" t="str">
        <f>'107'!$C$11</f>
        <v>A1</v>
      </c>
      <c r="I122" s="3">
        <f>'107'!$K$13</f>
        <v>2001</v>
      </c>
      <c r="J122" s="164">
        <f>+'107'!R7</f>
        <v>1785899.9499999997</v>
      </c>
      <c r="K122" s="75">
        <f>+'107'!S7</f>
        <v>1682124.7618571431</v>
      </c>
      <c r="L122" s="186">
        <v>0</v>
      </c>
      <c r="M122" s="6">
        <v>1500000</v>
      </c>
      <c r="N122" s="139" t="s">
        <v>245</v>
      </c>
      <c r="O122" s="210">
        <f t="shared" si="22"/>
        <v>103775.18814285658</v>
      </c>
      <c r="P122" s="13"/>
      <c r="Q122" s="13"/>
      <c r="R122" s="13">
        <f t="shared" si="23"/>
        <v>1785899.9499999997</v>
      </c>
      <c r="V122" s="43">
        <v>1628900.97</v>
      </c>
      <c r="W122" s="43">
        <v>107</v>
      </c>
      <c r="X122" s="43"/>
      <c r="Y122" s="43"/>
      <c r="Z122" s="43">
        <f t="shared" si="24"/>
        <v>156998.97999999975</v>
      </c>
      <c r="AA122" s="43"/>
    </row>
    <row r="123" spans="1:29" outlineLevel="2" x14ac:dyDescent="0.25">
      <c r="A123" s="3">
        <v>111</v>
      </c>
      <c r="B123" s="2" t="s">
        <v>734</v>
      </c>
      <c r="C123" s="151"/>
      <c r="E123" s="3"/>
      <c r="F123" s="139" t="s">
        <v>74</v>
      </c>
      <c r="G123" s="139" t="s">
        <v>74</v>
      </c>
      <c r="H123" s="139" t="str">
        <f>'111'!$C$11</f>
        <v>A2</v>
      </c>
      <c r="I123" s="3">
        <f>'111'!$J$13</f>
        <v>2000</v>
      </c>
      <c r="J123" s="164">
        <v>2216893.71</v>
      </c>
      <c r="K123" s="75">
        <f>'111'!$S$7</f>
        <v>2245293.5171428574</v>
      </c>
      <c r="L123" s="6">
        <f t="shared" ref="L123:L134" si="25">+J123-K123</f>
        <v>-28399.807142857462</v>
      </c>
      <c r="M123" s="6">
        <v>1300000</v>
      </c>
      <c r="N123" s="139" t="s">
        <v>245</v>
      </c>
      <c r="O123" s="13">
        <f t="shared" si="22"/>
        <v>0</v>
      </c>
      <c r="P123" s="13"/>
      <c r="Q123" s="13"/>
      <c r="R123" s="13">
        <f t="shared" si="23"/>
        <v>2216893.71</v>
      </c>
      <c r="V123" s="43">
        <v>2216893.71</v>
      </c>
      <c r="W123" s="43">
        <v>111</v>
      </c>
      <c r="X123" s="43"/>
      <c r="Y123" s="43"/>
      <c r="Z123" s="43">
        <f t="shared" si="24"/>
        <v>0</v>
      </c>
      <c r="AA123" s="43"/>
    </row>
    <row r="124" spans="1:29" outlineLevel="2" x14ac:dyDescent="0.25">
      <c r="A124" s="3">
        <v>112</v>
      </c>
      <c r="B124" s="2" t="str">
        <f>+'112'!A7</f>
        <v xml:space="preserve">TOSHIBA BTD-110 - R 16 </v>
      </c>
      <c r="C124" s="153" t="str">
        <f>+'112'!A8</f>
        <v>HB&amp;M</v>
      </c>
      <c r="D124" s="148">
        <f>+'112'!C7</f>
        <v>143601</v>
      </c>
      <c r="E124" s="147"/>
      <c r="F124" s="139" t="str">
        <f>+'112'!B11</f>
        <v>MISS</v>
      </c>
      <c r="G124" s="139" t="s">
        <v>74</v>
      </c>
      <c r="H124" s="139" t="str">
        <f>'112'!$C$11</f>
        <v>C1</v>
      </c>
      <c r="I124" s="3">
        <v>1997</v>
      </c>
      <c r="J124" s="164">
        <f>+'112'!R7</f>
        <v>668543.53</v>
      </c>
      <c r="K124" s="75">
        <f>+'112'!S7</f>
        <v>668543.53</v>
      </c>
      <c r="L124" s="6">
        <f t="shared" si="25"/>
        <v>0</v>
      </c>
      <c r="M124" s="6">
        <v>285000</v>
      </c>
      <c r="N124" s="139" t="s">
        <v>245</v>
      </c>
      <c r="O124" s="13">
        <f t="shared" si="22"/>
        <v>0</v>
      </c>
      <c r="P124" s="13"/>
      <c r="Q124" s="13"/>
      <c r="R124" s="13">
        <f t="shared" si="23"/>
        <v>668543.53</v>
      </c>
      <c r="V124" s="43">
        <v>668543.53</v>
      </c>
      <c r="W124" s="43">
        <v>112</v>
      </c>
      <c r="X124" s="43"/>
      <c r="Y124" s="43"/>
      <c r="Z124" s="43">
        <f t="shared" si="24"/>
        <v>0</v>
      </c>
      <c r="AA124" s="43"/>
    </row>
    <row r="125" spans="1:29" outlineLevel="2" x14ac:dyDescent="0.25">
      <c r="A125" s="3">
        <v>113</v>
      </c>
      <c r="B125" s="2" t="str">
        <f>+'113'!A7</f>
        <v>Toshiba BTD 200QF</v>
      </c>
      <c r="C125" s="153" t="str">
        <f>+'113'!A8</f>
        <v>HB&amp;M</v>
      </c>
      <c r="D125" s="148">
        <v>144237</v>
      </c>
      <c r="E125" s="147"/>
      <c r="F125" s="139" t="str">
        <f>+'113'!B11</f>
        <v>MISS</v>
      </c>
      <c r="G125" s="139" t="s">
        <v>74</v>
      </c>
      <c r="H125" s="139" t="s">
        <v>452</v>
      </c>
      <c r="I125" s="3">
        <v>2001</v>
      </c>
      <c r="J125" s="164">
        <f>+'113'!R7</f>
        <v>685302.63</v>
      </c>
      <c r="K125" s="75">
        <f>+'113'!S7</f>
        <v>685302.63000000012</v>
      </c>
      <c r="L125" s="6">
        <f t="shared" si="25"/>
        <v>0</v>
      </c>
      <c r="M125" s="6">
        <v>375000</v>
      </c>
      <c r="N125" s="139" t="s">
        <v>245</v>
      </c>
      <c r="O125" s="13">
        <f t="shared" si="22"/>
        <v>-1.1641532182693481E-10</v>
      </c>
      <c r="P125" s="13"/>
      <c r="Q125" s="13"/>
      <c r="R125" s="13">
        <f t="shared" si="23"/>
        <v>685302.63</v>
      </c>
      <c r="V125" s="43">
        <v>685302.63</v>
      </c>
      <c r="W125" s="43">
        <v>113</v>
      </c>
      <c r="X125" s="43"/>
      <c r="Y125" s="43"/>
      <c r="Z125" s="43">
        <f t="shared" si="24"/>
        <v>0</v>
      </c>
      <c r="AA125" s="43"/>
    </row>
    <row r="126" spans="1:29" outlineLevel="2" x14ac:dyDescent="0.25">
      <c r="A126" s="3">
        <v>122</v>
      </c>
      <c r="B126" s="2" t="str">
        <f>+'122'!A7</f>
        <v>TOSHIBA BP 110</v>
      </c>
      <c r="C126" s="139" t="str">
        <f>+'122'!A8</f>
        <v>HORIZONTAL PLANER TYPE</v>
      </c>
      <c r="D126" s="3">
        <f>+'122'!C7</f>
        <v>130255</v>
      </c>
      <c r="E126" s="3"/>
      <c r="F126" s="139" t="str">
        <f>+'122'!B11</f>
        <v>MISS</v>
      </c>
      <c r="G126" s="139" t="s">
        <v>74</v>
      </c>
      <c r="H126" s="139" t="str">
        <f>'122'!$C$11</f>
        <v>C2</v>
      </c>
      <c r="I126" s="3">
        <v>1998</v>
      </c>
      <c r="J126" s="164">
        <f>+'122'!R7</f>
        <v>583938.71</v>
      </c>
      <c r="K126" s="75">
        <f>+'122'!S7</f>
        <v>583938.71</v>
      </c>
      <c r="L126" s="6">
        <f t="shared" si="25"/>
        <v>0</v>
      </c>
      <c r="M126" s="6">
        <v>300000</v>
      </c>
      <c r="N126" s="139" t="s">
        <v>245</v>
      </c>
      <c r="O126" s="13">
        <f t="shared" si="22"/>
        <v>0</v>
      </c>
      <c r="P126" s="13"/>
      <c r="Q126" s="13"/>
      <c r="R126" s="13">
        <f t="shared" si="23"/>
        <v>583938.71</v>
      </c>
      <c r="V126" s="43">
        <v>579784.84</v>
      </c>
      <c r="W126" s="43">
        <v>122</v>
      </c>
      <c r="X126" s="43"/>
      <c r="Y126" s="43"/>
      <c r="Z126" s="43">
        <f t="shared" si="24"/>
        <v>4153.8699999999953</v>
      </c>
      <c r="AA126" s="43"/>
    </row>
    <row r="127" spans="1:29" outlineLevel="2" x14ac:dyDescent="0.25">
      <c r="A127" s="3">
        <v>124</v>
      </c>
      <c r="B127" s="2" t="s">
        <v>311</v>
      </c>
      <c r="C127" s="139" t="s">
        <v>720</v>
      </c>
      <c r="D127" s="3" t="s">
        <v>721</v>
      </c>
      <c r="E127" s="3"/>
      <c r="F127" s="139" t="s">
        <v>74</v>
      </c>
      <c r="G127" s="139" t="s">
        <v>74</v>
      </c>
      <c r="H127" s="139" t="str">
        <f>'124'!$C$11</f>
        <v>C2</v>
      </c>
      <c r="I127" s="3">
        <f>'124'!$H$13</f>
        <v>1998</v>
      </c>
      <c r="J127" s="164">
        <f>+'124'!R7</f>
        <v>342161.39</v>
      </c>
      <c r="K127" s="75">
        <f>+'124'!S7</f>
        <v>342161.39</v>
      </c>
      <c r="L127" s="6">
        <f t="shared" si="25"/>
        <v>0</v>
      </c>
      <c r="M127" s="6">
        <v>75000</v>
      </c>
      <c r="N127" s="139" t="s">
        <v>245</v>
      </c>
      <c r="O127" s="13">
        <f t="shared" si="22"/>
        <v>0</v>
      </c>
      <c r="P127" s="13"/>
      <c r="Q127" s="13"/>
      <c r="R127" s="13">
        <f t="shared" si="23"/>
        <v>342161.39</v>
      </c>
      <c r="V127" s="43">
        <v>342161.39</v>
      </c>
      <c r="W127" s="43">
        <v>124</v>
      </c>
      <c r="X127" s="43"/>
      <c r="Y127" s="43"/>
      <c r="Z127" s="43">
        <f t="shared" si="24"/>
        <v>0</v>
      </c>
      <c r="AA127" s="43"/>
    </row>
    <row r="128" spans="1:29" outlineLevel="2" x14ac:dyDescent="0.25">
      <c r="A128" s="3">
        <v>126</v>
      </c>
      <c r="B128" s="2" t="str">
        <f>+'126'!A7</f>
        <v>TOSHIBA BF-130B</v>
      </c>
      <c r="C128" s="139" t="s">
        <v>498</v>
      </c>
      <c r="D128" s="3">
        <f>+'126'!C7</f>
        <v>510658</v>
      </c>
      <c r="E128" s="3"/>
      <c r="F128" s="139" t="str">
        <f>+'126'!B11</f>
        <v>MISS</v>
      </c>
      <c r="G128" s="139" t="s">
        <v>74</v>
      </c>
      <c r="H128" s="139" t="str">
        <f>'126'!$C$11</f>
        <v>A2</v>
      </c>
      <c r="I128" s="3">
        <v>1999</v>
      </c>
      <c r="J128" s="164">
        <f>+'126'!R7</f>
        <v>1239553.1100000001</v>
      </c>
      <c r="K128" s="75">
        <f>+'126'!S7</f>
        <v>1239553.1100000006</v>
      </c>
      <c r="L128" s="145">
        <f t="shared" si="25"/>
        <v>0</v>
      </c>
      <c r="M128" s="145">
        <v>750000</v>
      </c>
      <c r="N128" s="139" t="s">
        <v>245</v>
      </c>
      <c r="O128" s="13">
        <f t="shared" si="22"/>
        <v>-4.6566128730773926E-10</v>
      </c>
      <c r="P128" s="13"/>
      <c r="Q128" s="13"/>
      <c r="R128" s="13">
        <f t="shared" si="23"/>
        <v>1239553.1100000001</v>
      </c>
      <c r="V128" s="43">
        <v>1239553.1100000001</v>
      </c>
      <c r="W128" s="43">
        <v>126</v>
      </c>
      <c r="X128" s="43"/>
      <c r="Y128" s="43"/>
      <c r="Z128" s="43">
        <f t="shared" si="24"/>
        <v>0</v>
      </c>
      <c r="AA128" s="43"/>
    </row>
    <row r="129" spans="1:28" outlineLevel="2" x14ac:dyDescent="0.25">
      <c r="A129" s="3">
        <v>128</v>
      </c>
      <c r="B129" s="2" t="s">
        <v>739</v>
      </c>
      <c r="C129" s="139" t="s">
        <v>457</v>
      </c>
      <c r="D129" s="3">
        <v>910428</v>
      </c>
      <c r="E129" s="3"/>
      <c r="F129" s="139" t="s">
        <v>74</v>
      </c>
      <c r="G129" s="139" t="s">
        <v>74</v>
      </c>
      <c r="H129" s="139" t="str">
        <f>'128'!$C$11</f>
        <v>A2</v>
      </c>
      <c r="I129" s="3">
        <f>'128'!$K$13</f>
        <v>2001</v>
      </c>
      <c r="J129" s="164">
        <f>'128'!$K$14</f>
        <v>2553028.58</v>
      </c>
      <c r="K129" s="75">
        <f>'128'!$S$7</f>
        <v>2553028.58</v>
      </c>
      <c r="L129" s="6">
        <f t="shared" si="25"/>
        <v>0</v>
      </c>
      <c r="M129" s="6">
        <v>1400000</v>
      </c>
      <c r="N129" s="139" t="s">
        <v>245</v>
      </c>
      <c r="O129" s="13">
        <f t="shared" si="22"/>
        <v>0</v>
      </c>
      <c r="P129" s="13"/>
      <c r="Q129" s="13"/>
      <c r="R129" s="13">
        <f t="shared" si="23"/>
        <v>2553028.58</v>
      </c>
      <c r="V129" s="43">
        <v>2553028.58</v>
      </c>
      <c r="W129" s="43">
        <v>127</v>
      </c>
      <c r="X129" s="43">
        <v>159378.26</v>
      </c>
      <c r="Y129" s="43" t="s">
        <v>567</v>
      </c>
      <c r="Z129" s="43">
        <f t="shared" si="24"/>
        <v>0</v>
      </c>
      <c r="AA129" s="43"/>
    </row>
    <row r="130" spans="1:28" outlineLevel="2" x14ac:dyDescent="0.25">
      <c r="A130" s="3">
        <v>133</v>
      </c>
      <c r="B130" s="2" t="s">
        <v>494</v>
      </c>
      <c r="C130" s="139" t="s">
        <v>495</v>
      </c>
      <c r="D130" s="3">
        <v>3281</v>
      </c>
      <c r="E130" s="3"/>
      <c r="F130" s="139" t="s">
        <v>74</v>
      </c>
      <c r="G130" s="139" t="s">
        <v>74</v>
      </c>
      <c r="H130" s="139" t="str">
        <f>'133'!$C$11</f>
        <v>B4</v>
      </c>
      <c r="I130" s="3">
        <f>'133'!$I$13</f>
        <v>1999</v>
      </c>
      <c r="J130" s="164">
        <f>+'133'!R7</f>
        <v>904845.26</v>
      </c>
      <c r="K130" s="75">
        <f>+'133'!S7</f>
        <v>904845.26</v>
      </c>
      <c r="L130" s="6">
        <f t="shared" si="25"/>
        <v>0</v>
      </c>
      <c r="M130" s="6">
        <v>400000</v>
      </c>
      <c r="N130" s="139" t="s">
        <v>245</v>
      </c>
      <c r="O130" s="13">
        <f t="shared" si="22"/>
        <v>0</v>
      </c>
      <c r="P130" s="13"/>
      <c r="Q130" s="13"/>
      <c r="R130" s="13">
        <f t="shared" si="23"/>
        <v>904845.26</v>
      </c>
      <c r="V130" s="43">
        <v>885890.26</v>
      </c>
      <c r="W130" s="43">
        <v>128</v>
      </c>
      <c r="X130" s="43"/>
      <c r="Y130" s="43"/>
      <c r="Z130" s="43">
        <f t="shared" si="24"/>
        <v>18955</v>
      </c>
      <c r="AA130" s="43"/>
    </row>
    <row r="131" spans="1:28" outlineLevel="2" x14ac:dyDescent="0.25">
      <c r="A131" s="3">
        <v>141</v>
      </c>
      <c r="B131" s="2" t="s">
        <v>319</v>
      </c>
      <c r="C131" s="139"/>
      <c r="D131" s="3">
        <v>8172</v>
      </c>
      <c r="E131" s="3"/>
      <c r="F131" s="139" t="s">
        <v>74</v>
      </c>
      <c r="G131" s="139" t="s">
        <v>74</v>
      </c>
      <c r="H131" s="139" t="s">
        <v>446</v>
      </c>
      <c r="I131" s="3">
        <v>2006</v>
      </c>
      <c r="J131" s="164">
        <f>+'141'!R7</f>
        <v>858315.66</v>
      </c>
      <c r="K131" s="75">
        <f>+'141'!S7</f>
        <v>849327.08857142867</v>
      </c>
      <c r="L131" s="6">
        <f t="shared" si="25"/>
        <v>8988.571428571362</v>
      </c>
      <c r="M131" s="6">
        <v>625000</v>
      </c>
      <c r="N131" s="139" t="s">
        <v>245</v>
      </c>
      <c r="O131" s="13">
        <f t="shared" si="22"/>
        <v>0</v>
      </c>
      <c r="P131" s="13"/>
      <c r="Q131" s="13"/>
      <c r="R131" s="13">
        <f t="shared" si="23"/>
        <v>858315.66</v>
      </c>
      <c r="V131" s="43">
        <v>846875.66</v>
      </c>
      <c r="W131" s="43">
        <v>133</v>
      </c>
      <c r="X131" s="43"/>
      <c r="Y131" s="43"/>
      <c r="Z131" s="43">
        <f t="shared" si="24"/>
        <v>11440</v>
      </c>
      <c r="AA131" s="43"/>
    </row>
    <row r="132" spans="1:28" outlineLevel="2" x14ac:dyDescent="0.25">
      <c r="A132" s="3">
        <v>142</v>
      </c>
      <c r="B132" s="2" t="s">
        <v>320</v>
      </c>
      <c r="C132" s="139"/>
      <c r="D132" s="3">
        <v>8189</v>
      </c>
      <c r="E132" s="3"/>
      <c r="F132" s="139" t="s">
        <v>74</v>
      </c>
      <c r="G132" s="139" t="s">
        <v>74</v>
      </c>
      <c r="H132" s="139" t="s">
        <v>446</v>
      </c>
      <c r="I132" s="3">
        <v>2007</v>
      </c>
      <c r="J132" s="164">
        <f>+'142'!R7</f>
        <v>900877.47</v>
      </c>
      <c r="K132" s="75">
        <f>+'142'!S7</f>
        <v>900877.47</v>
      </c>
      <c r="L132" s="6">
        <f t="shared" si="25"/>
        <v>0</v>
      </c>
      <c r="M132" s="6">
        <v>675000</v>
      </c>
      <c r="N132" s="139" t="s">
        <v>245</v>
      </c>
      <c r="O132" s="13">
        <f t="shared" si="22"/>
        <v>0</v>
      </c>
      <c r="P132" s="13"/>
      <c r="Q132" s="13"/>
      <c r="R132" s="13">
        <f t="shared" si="23"/>
        <v>900877.47</v>
      </c>
      <c r="V132" s="43">
        <v>900877.47</v>
      </c>
      <c r="W132" s="43">
        <v>141</v>
      </c>
      <c r="X132" s="43"/>
      <c r="Y132" s="43"/>
      <c r="Z132" s="43">
        <f t="shared" si="24"/>
        <v>0</v>
      </c>
      <c r="AA132" s="43"/>
      <c r="AB132" s="43">
        <v>139085.13</v>
      </c>
    </row>
    <row r="133" spans="1:28" outlineLevel="2" x14ac:dyDescent="0.25">
      <c r="A133" s="3">
        <v>144</v>
      </c>
      <c r="B133" s="2" t="s">
        <v>321</v>
      </c>
      <c r="C133" s="139" t="s">
        <v>322</v>
      </c>
      <c r="E133" s="3"/>
      <c r="F133" s="139" t="s">
        <v>74</v>
      </c>
      <c r="G133" s="139" t="s">
        <v>74</v>
      </c>
      <c r="H133" s="139" t="s">
        <v>448</v>
      </c>
      <c r="I133" s="3">
        <v>2002</v>
      </c>
      <c r="J133" s="164">
        <f>+'144'!R7</f>
        <v>2348918.9900000002</v>
      </c>
      <c r="K133" s="75">
        <f>+'144'!S7</f>
        <v>1407030.7492857145</v>
      </c>
      <c r="L133" s="6">
        <f t="shared" si="25"/>
        <v>941888.24071428576</v>
      </c>
      <c r="M133" s="6">
        <v>2000000</v>
      </c>
      <c r="N133" s="139" t="s">
        <v>245</v>
      </c>
      <c r="O133" s="13">
        <f t="shared" si="22"/>
        <v>0</v>
      </c>
      <c r="P133" s="13"/>
      <c r="Q133" s="13"/>
      <c r="R133" s="13">
        <f t="shared" si="23"/>
        <v>2348918.9900000002</v>
      </c>
      <c r="V133" s="43">
        <v>1093866.1200000001</v>
      </c>
      <c r="W133" s="43">
        <v>142</v>
      </c>
      <c r="X133" s="43"/>
      <c r="Y133" s="43"/>
      <c r="Z133" s="43">
        <f t="shared" si="24"/>
        <v>1255052.8700000001</v>
      </c>
      <c r="AA133" s="43"/>
    </row>
    <row r="134" spans="1:28" outlineLevel="2" x14ac:dyDescent="0.25">
      <c r="A134" s="3">
        <v>158</v>
      </c>
      <c r="B134" s="2" t="s">
        <v>323</v>
      </c>
      <c r="C134" s="139"/>
      <c r="D134" s="3">
        <v>211296</v>
      </c>
      <c r="E134" s="3"/>
      <c r="F134" s="139" t="s">
        <v>74</v>
      </c>
      <c r="G134" s="139" t="s">
        <v>74</v>
      </c>
      <c r="H134" s="155" t="s">
        <v>829</v>
      </c>
      <c r="I134" s="3">
        <v>2009</v>
      </c>
      <c r="J134" s="164">
        <f>+'158'!R7</f>
        <v>612727</v>
      </c>
      <c r="K134" s="75">
        <f>+'158'!S7</f>
        <v>612727</v>
      </c>
      <c r="L134" s="6">
        <f t="shared" si="25"/>
        <v>0</v>
      </c>
      <c r="M134" s="6">
        <v>400000</v>
      </c>
      <c r="N134" s="139" t="s">
        <v>245</v>
      </c>
      <c r="O134" s="13">
        <f t="shared" si="22"/>
        <v>0</v>
      </c>
      <c r="P134" s="13"/>
      <c r="Q134" s="13"/>
      <c r="R134" s="13">
        <f t="shared" si="23"/>
        <v>612727</v>
      </c>
      <c r="V134" s="43">
        <v>612727</v>
      </c>
      <c r="W134" s="43">
        <v>143</v>
      </c>
      <c r="X134" s="43"/>
      <c r="Y134" s="43"/>
      <c r="Z134" s="43">
        <f t="shared" si="24"/>
        <v>0</v>
      </c>
      <c r="AA134" s="43"/>
    </row>
    <row r="135" spans="1:28" outlineLevel="2" x14ac:dyDescent="0.25">
      <c r="A135" s="3">
        <v>160</v>
      </c>
      <c r="B135" s="2" t="str">
        <f>'160'!$A$7</f>
        <v>MAZAK VBM</v>
      </c>
      <c r="C135" s="139" t="str">
        <f>'160'!$A$8</f>
        <v>E1060V/B</v>
      </c>
      <c r="D135" s="3">
        <f>'160'!$C$7</f>
        <v>198546</v>
      </c>
      <c r="E135" s="3"/>
      <c r="F135" s="139" t="s">
        <v>74</v>
      </c>
      <c r="G135" s="139" t="s">
        <v>74</v>
      </c>
      <c r="H135" s="155" t="s">
        <v>560</v>
      </c>
      <c r="I135" s="3">
        <v>2008</v>
      </c>
      <c r="J135" s="164">
        <f>+'160'!R7</f>
        <v>1063805.73</v>
      </c>
      <c r="K135" s="75">
        <f>'160'!S7</f>
        <v>1063805.7299999997</v>
      </c>
      <c r="L135" s="6">
        <f>'160'!T7</f>
        <v>0</v>
      </c>
      <c r="M135" s="6">
        <v>825000</v>
      </c>
      <c r="N135" s="139" t="s">
        <v>245</v>
      </c>
      <c r="O135" s="13">
        <f t="shared" si="22"/>
        <v>2.3283064365386963E-10</v>
      </c>
      <c r="P135" s="13"/>
      <c r="Q135" s="13"/>
      <c r="R135" s="13">
        <f t="shared" si="23"/>
        <v>1063805.73</v>
      </c>
      <c r="V135" s="43">
        <v>1006718</v>
      </c>
      <c r="W135" s="43">
        <v>158</v>
      </c>
      <c r="X135" s="43"/>
      <c r="Y135" s="43"/>
      <c r="Z135" s="43">
        <f t="shared" si="24"/>
        <v>57087.729999999981</v>
      </c>
      <c r="AA135" s="43"/>
      <c r="AB135" s="43">
        <v>40203.07</v>
      </c>
    </row>
    <row r="136" spans="1:28" outlineLevel="2" x14ac:dyDescent="0.25">
      <c r="A136" s="199">
        <v>176</v>
      </c>
      <c r="B136" s="2" t="s">
        <v>329</v>
      </c>
      <c r="C136" s="139"/>
      <c r="E136" s="3" t="s">
        <v>493</v>
      </c>
      <c r="F136" s="139" t="s">
        <v>74</v>
      </c>
      <c r="G136" s="139" t="s">
        <v>74</v>
      </c>
      <c r="H136" s="139"/>
      <c r="I136" s="3"/>
      <c r="J136" s="164"/>
      <c r="K136" s="75"/>
      <c r="L136" s="6">
        <f>+J136-K136</f>
        <v>0</v>
      </c>
      <c r="M136" s="6"/>
      <c r="N136" s="139" t="s">
        <v>245</v>
      </c>
      <c r="O136" s="13">
        <f t="shared" si="22"/>
        <v>0</v>
      </c>
      <c r="P136" s="13"/>
      <c r="Q136" s="13"/>
      <c r="R136" s="13">
        <f t="shared" si="23"/>
        <v>0</v>
      </c>
      <c r="V136" s="43">
        <v>0</v>
      </c>
      <c r="W136" s="43">
        <v>164</v>
      </c>
      <c r="X136" s="43"/>
      <c r="Y136" s="43"/>
      <c r="Z136" s="43">
        <f t="shared" si="24"/>
        <v>0</v>
      </c>
      <c r="AA136" s="43"/>
    </row>
    <row r="137" spans="1:28" outlineLevel="2" x14ac:dyDescent="0.25">
      <c r="A137" s="3">
        <v>177</v>
      </c>
      <c r="B137" s="2" t="s">
        <v>330</v>
      </c>
      <c r="C137" s="139"/>
      <c r="E137" s="3"/>
      <c r="F137" s="139" t="s">
        <v>74</v>
      </c>
      <c r="G137" s="139" t="s">
        <v>74</v>
      </c>
      <c r="H137" s="139"/>
      <c r="I137" s="3"/>
      <c r="J137" s="164">
        <f>+'177'!R7</f>
        <v>2920</v>
      </c>
      <c r="K137" s="75">
        <f>+'177'!S7</f>
        <v>2920</v>
      </c>
      <c r="L137" s="6">
        <f>+J137-K137</f>
        <v>0</v>
      </c>
      <c r="M137" s="6"/>
      <c r="N137" s="139" t="s">
        <v>245</v>
      </c>
      <c r="O137" s="13">
        <f t="shared" si="22"/>
        <v>0</v>
      </c>
      <c r="P137" s="13"/>
      <c r="Q137" s="13"/>
      <c r="R137" s="13">
        <f t="shared" si="23"/>
        <v>2920</v>
      </c>
      <c r="V137" s="43">
        <v>2920</v>
      </c>
      <c r="W137" s="43">
        <v>175</v>
      </c>
      <c r="X137" s="43"/>
      <c r="Y137" s="43"/>
      <c r="Z137" s="43">
        <f t="shared" si="24"/>
        <v>0</v>
      </c>
      <c r="AA137" s="43"/>
    </row>
    <row r="138" spans="1:28" outlineLevel="2" x14ac:dyDescent="0.25">
      <c r="A138" s="199">
        <v>178</v>
      </c>
      <c r="B138" s="2" t="s">
        <v>332</v>
      </c>
      <c r="C138" s="139"/>
      <c r="D138" s="3">
        <v>10458</v>
      </c>
      <c r="E138" s="3" t="s">
        <v>493</v>
      </c>
      <c r="F138" s="139" t="s">
        <v>74</v>
      </c>
      <c r="G138" s="139" t="s">
        <v>74</v>
      </c>
      <c r="H138" s="139"/>
      <c r="I138" s="3"/>
      <c r="J138" s="164"/>
      <c r="K138" s="75"/>
      <c r="L138" s="6"/>
      <c r="M138" s="6"/>
      <c r="N138" s="139" t="s">
        <v>245</v>
      </c>
      <c r="O138" s="13">
        <f t="shared" si="22"/>
        <v>0</v>
      </c>
      <c r="P138" s="13"/>
      <c r="Q138" s="13"/>
      <c r="R138" s="13">
        <f t="shared" si="23"/>
        <v>0</v>
      </c>
      <c r="V138" s="43">
        <v>0</v>
      </c>
      <c r="W138" s="43">
        <v>176</v>
      </c>
      <c r="X138" s="43"/>
      <c r="Y138" s="43"/>
      <c r="Z138" s="43">
        <f t="shared" si="24"/>
        <v>0</v>
      </c>
      <c r="AA138" s="43"/>
    </row>
    <row r="139" spans="1:28" outlineLevel="2" x14ac:dyDescent="0.25">
      <c r="A139" s="3">
        <v>183</v>
      </c>
      <c r="B139" s="2" t="s">
        <v>403</v>
      </c>
      <c r="C139" s="139" t="s">
        <v>402</v>
      </c>
      <c r="D139" s="3">
        <v>7743</v>
      </c>
      <c r="E139" s="3"/>
      <c r="F139" s="139" t="s">
        <v>74</v>
      </c>
      <c r="G139" s="139" t="s">
        <v>74</v>
      </c>
      <c r="H139" s="139" t="s">
        <v>445</v>
      </c>
      <c r="I139" s="3">
        <v>1998</v>
      </c>
      <c r="J139" s="164">
        <f>+'183'!R7</f>
        <v>1904288.16</v>
      </c>
      <c r="K139" s="75">
        <f>+'183'!S7</f>
        <v>1903548.6600000006</v>
      </c>
      <c r="L139" s="6">
        <f t="shared" ref="L139:L170" si="26">+J139-K139</f>
        <v>739.49999999930151</v>
      </c>
      <c r="M139" s="6">
        <v>1500000</v>
      </c>
      <c r="N139" s="139" t="s">
        <v>245</v>
      </c>
      <c r="O139" s="13">
        <f t="shared" si="22"/>
        <v>0</v>
      </c>
      <c r="P139" s="13"/>
      <c r="Q139" s="13"/>
      <c r="R139" s="13">
        <f t="shared" si="23"/>
        <v>1904288.16</v>
      </c>
      <c r="V139" s="43">
        <v>1895087.16</v>
      </c>
      <c r="W139" s="43">
        <v>177</v>
      </c>
      <c r="X139" s="43"/>
      <c r="Y139" s="43"/>
      <c r="Z139" s="43">
        <f t="shared" si="24"/>
        <v>9201</v>
      </c>
      <c r="AA139" s="43"/>
    </row>
    <row r="140" spans="1:28" outlineLevel="2" x14ac:dyDescent="0.25">
      <c r="A140" s="3">
        <v>190</v>
      </c>
      <c r="B140" s="2" t="s">
        <v>310</v>
      </c>
      <c r="C140" s="139" t="s">
        <v>500</v>
      </c>
      <c r="D140" s="3">
        <v>310361</v>
      </c>
      <c r="E140" s="3"/>
      <c r="F140" s="139" t="s">
        <v>74</v>
      </c>
      <c r="G140" s="139" t="s">
        <v>74</v>
      </c>
      <c r="H140" s="139" t="s">
        <v>445</v>
      </c>
      <c r="I140" s="3">
        <v>1994</v>
      </c>
      <c r="J140" s="164">
        <f>+'190'!R7</f>
        <v>747334.13</v>
      </c>
      <c r="K140" s="75">
        <f>+'190'!S7</f>
        <v>747334.13000000012</v>
      </c>
      <c r="L140" s="6">
        <f t="shared" si="26"/>
        <v>0</v>
      </c>
      <c r="M140" s="6">
        <v>425000</v>
      </c>
      <c r="N140" s="139" t="s">
        <v>245</v>
      </c>
      <c r="O140" s="13">
        <f t="shared" si="22"/>
        <v>-1.1641532182693481E-10</v>
      </c>
      <c r="P140" s="13"/>
      <c r="Q140" s="13"/>
      <c r="R140" s="13">
        <f t="shared" si="23"/>
        <v>747334.13</v>
      </c>
      <c r="V140" s="43">
        <v>747334.13</v>
      </c>
      <c r="W140" s="43">
        <v>178</v>
      </c>
      <c r="X140" s="43"/>
      <c r="Y140" s="43"/>
      <c r="Z140" s="43">
        <f t="shared" si="24"/>
        <v>0</v>
      </c>
      <c r="AA140" s="43"/>
    </row>
    <row r="141" spans="1:28" outlineLevel="2" x14ac:dyDescent="0.25">
      <c r="A141" s="3">
        <v>194</v>
      </c>
      <c r="B141" s="2" t="s">
        <v>312</v>
      </c>
      <c r="C141" s="139"/>
      <c r="D141" s="3">
        <v>30017</v>
      </c>
      <c r="E141" s="3"/>
      <c r="F141" s="139" t="s">
        <v>74</v>
      </c>
      <c r="G141" s="139" t="s">
        <v>74</v>
      </c>
      <c r="H141" s="139" t="s">
        <v>452</v>
      </c>
      <c r="I141" s="3">
        <v>2005</v>
      </c>
      <c r="J141" s="164">
        <f>+'194'!R7</f>
        <v>192827.85</v>
      </c>
      <c r="K141" s="75">
        <f>+'194'!S7</f>
        <v>192827.85000000003</v>
      </c>
      <c r="L141" s="6">
        <f t="shared" si="26"/>
        <v>0</v>
      </c>
      <c r="M141" s="6">
        <v>100000</v>
      </c>
      <c r="N141" s="139" t="s">
        <v>245</v>
      </c>
      <c r="O141" s="13">
        <f t="shared" si="22"/>
        <v>-2.9103830456733704E-11</v>
      </c>
      <c r="P141" s="13"/>
      <c r="Q141" s="13"/>
      <c r="R141" s="13">
        <f t="shared" si="23"/>
        <v>192827.85</v>
      </c>
      <c r="V141" s="43">
        <v>192827.85</v>
      </c>
      <c r="W141" s="43">
        <v>183</v>
      </c>
      <c r="X141" s="43"/>
      <c r="Y141" s="43"/>
      <c r="Z141" s="43">
        <f t="shared" si="24"/>
        <v>0</v>
      </c>
      <c r="AA141" s="43"/>
    </row>
    <row r="142" spans="1:28" outlineLevel="2" x14ac:dyDescent="0.25">
      <c r="A142" s="3">
        <v>200</v>
      </c>
      <c r="B142" s="2" t="s">
        <v>458</v>
      </c>
      <c r="C142" s="139" t="s">
        <v>723</v>
      </c>
      <c r="D142" s="3" t="s">
        <v>722</v>
      </c>
      <c r="E142" s="3"/>
      <c r="F142" s="139" t="s">
        <v>74</v>
      </c>
      <c r="G142" s="139" t="s">
        <v>74</v>
      </c>
      <c r="H142" s="139" t="s">
        <v>560</v>
      </c>
      <c r="I142" s="3">
        <v>2002</v>
      </c>
      <c r="J142" s="164">
        <f>+'200'!R7</f>
        <v>360864.21</v>
      </c>
      <c r="K142" s="75">
        <f>+'200'!S7</f>
        <v>360864.21</v>
      </c>
      <c r="L142" s="6">
        <f t="shared" si="26"/>
        <v>0</v>
      </c>
      <c r="M142" s="6">
        <v>300000</v>
      </c>
      <c r="N142" s="139" t="s">
        <v>245</v>
      </c>
      <c r="O142" s="13">
        <f t="shared" si="22"/>
        <v>0</v>
      </c>
      <c r="P142" s="13"/>
      <c r="Q142" s="13"/>
      <c r="R142" s="13">
        <f t="shared" si="23"/>
        <v>360864.21</v>
      </c>
      <c r="V142" s="43">
        <v>360864.21</v>
      </c>
      <c r="W142" s="43">
        <v>190</v>
      </c>
      <c r="X142" s="43"/>
      <c r="Y142" s="43"/>
      <c r="Z142" s="43">
        <f t="shared" si="24"/>
        <v>0</v>
      </c>
      <c r="AA142" s="43"/>
    </row>
    <row r="143" spans="1:28" outlineLevel="2" x14ac:dyDescent="0.25">
      <c r="A143" s="199">
        <v>207</v>
      </c>
      <c r="B143" s="2" t="s">
        <v>314</v>
      </c>
      <c r="C143" s="139"/>
      <c r="E143" s="3" t="s">
        <v>493</v>
      </c>
      <c r="F143" s="139" t="s">
        <v>74</v>
      </c>
      <c r="G143" s="139" t="s">
        <v>74</v>
      </c>
      <c r="H143" s="139"/>
      <c r="I143" s="3"/>
      <c r="J143" s="164"/>
      <c r="K143" s="75"/>
      <c r="L143" s="6">
        <f t="shared" si="26"/>
        <v>0</v>
      </c>
      <c r="M143" s="6">
        <v>48000</v>
      </c>
      <c r="N143" s="139" t="s">
        <v>245</v>
      </c>
      <c r="O143" s="13">
        <f t="shared" si="22"/>
        <v>0</v>
      </c>
      <c r="P143" s="13"/>
      <c r="Q143" s="13"/>
      <c r="R143" s="13">
        <f t="shared" si="23"/>
        <v>0</v>
      </c>
      <c r="W143" s="43">
        <v>194</v>
      </c>
      <c r="X143" s="43"/>
      <c r="Y143" s="43"/>
      <c r="Z143" s="43">
        <f t="shared" si="24"/>
        <v>0</v>
      </c>
      <c r="AA143" s="43"/>
    </row>
    <row r="144" spans="1:28" outlineLevel="2" x14ac:dyDescent="0.25">
      <c r="A144" s="199">
        <v>213</v>
      </c>
      <c r="B144" s="2" t="s">
        <v>484</v>
      </c>
      <c r="C144" s="139"/>
      <c r="E144" s="3" t="s">
        <v>493</v>
      </c>
      <c r="F144" s="139" t="s">
        <v>74</v>
      </c>
      <c r="G144" s="139" t="s">
        <v>74</v>
      </c>
      <c r="H144" s="139" t="s">
        <v>561</v>
      </c>
      <c r="I144" s="3"/>
      <c r="J144" s="164"/>
      <c r="K144" s="75"/>
      <c r="L144" s="6">
        <f t="shared" si="26"/>
        <v>0</v>
      </c>
      <c r="M144" s="6">
        <v>500</v>
      </c>
      <c r="N144" s="139" t="s">
        <v>245</v>
      </c>
      <c r="O144" s="13">
        <f t="shared" si="22"/>
        <v>0</v>
      </c>
      <c r="P144" s="13"/>
      <c r="Q144" s="13"/>
      <c r="R144" s="13">
        <f t="shared" si="23"/>
        <v>0</v>
      </c>
      <c r="W144" s="43">
        <v>207</v>
      </c>
      <c r="X144" s="43"/>
      <c r="Y144" s="43"/>
      <c r="Z144" s="43">
        <f t="shared" si="24"/>
        <v>0</v>
      </c>
      <c r="AA144" s="43"/>
    </row>
    <row r="145" spans="1:29" outlineLevel="2" x14ac:dyDescent="0.25">
      <c r="A145" s="199">
        <v>214</v>
      </c>
      <c r="B145" s="2" t="s">
        <v>484</v>
      </c>
      <c r="C145" s="139"/>
      <c r="E145" s="3" t="s">
        <v>493</v>
      </c>
      <c r="F145" s="139" t="s">
        <v>74</v>
      </c>
      <c r="G145" s="139" t="s">
        <v>74</v>
      </c>
      <c r="H145" s="139" t="s">
        <v>561</v>
      </c>
      <c r="I145" s="3"/>
      <c r="J145" s="164"/>
      <c r="K145" s="75"/>
      <c r="L145" s="6">
        <f t="shared" si="26"/>
        <v>0</v>
      </c>
      <c r="M145" s="6">
        <v>1250</v>
      </c>
      <c r="N145" s="139" t="s">
        <v>245</v>
      </c>
      <c r="O145" s="13">
        <f t="shared" si="22"/>
        <v>0</v>
      </c>
      <c r="P145" s="13"/>
      <c r="Q145" s="13"/>
      <c r="R145" s="13">
        <f t="shared" si="23"/>
        <v>0</v>
      </c>
      <c r="W145" s="43">
        <v>211</v>
      </c>
      <c r="X145" s="43"/>
      <c r="Y145" s="43"/>
      <c r="Z145" s="43">
        <f t="shared" si="24"/>
        <v>0</v>
      </c>
      <c r="AA145" s="43"/>
    </row>
    <row r="146" spans="1:29" outlineLevel="2" x14ac:dyDescent="0.25">
      <c r="A146" s="199">
        <v>220</v>
      </c>
      <c r="B146" s="2" t="s">
        <v>358</v>
      </c>
      <c r="C146" s="139"/>
      <c r="E146" s="3" t="s">
        <v>493</v>
      </c>
      <c r="F146" s="139" t="s">
        <v>74</v>
      </c>
      <c r="G146" s="139" t="s">
        <v>74</v>
      </c>
      <c r="H146" s="139"/>
      <c r="I146" s="3"/>
      <c r="J146" s="164"/>
      <c r="K146" s="75"/>
      <c r="L146" s="6">
        <f t="shared" si="26"/>
        <v>0</v>
      </c>
      <c r="M146" s="6">
        <v>3500</v>
      </c>
      <c r="N146" s="139" t="s">
        <v>245</v>
      </c>
      <c r="O146" s="13">
        <f t="shared" si="22"/>
        <v>0</v>
      </c>
      <c r="P146" s="13"/>
      <c r="Q146" s="13"/>
      <c r="R146" s="13">
        <f t="shared" si="23"/>
        <v>0</v>
      </c>
      <c r="W146" s="43">
        <v>213</v>
      </c>
      <c r="X146" s="43"/>
      <c r="Y146" s="43"/>
      <c r="Z146" s="43">
        <f t="shared" si="24"/>
        <v>0</v>
      </c>
      <c r="AA146" s="43"/>
    </row>
    <row r="147" spans="1:29" outlineLevel="2" x14ac:dyDescent="0.25">
      <c r="A147" s="199">
        <v>221</v>
      </c>
      <c r="B147" s="2" t="s">
        <v>359</v>
      </c>
      <c r="C147" s="139"/>
      <c r="E147" s="3" t="s">
        <v>493</v>
      </c>
      <c r="F147" s="139" t="s">
        <v>74</v>
      </c>
      <c r="G147" s="139" t="s">
        <v>74</v>
      </c>
      <c r="H147" s="139"/>
      <c r="I147" s="3"/>
      <c r="J147" s="164"/>
      <c r="K147" s="75"/>
      <c r="L147" s="6">
        <f t="shared" si="26"/>
        <v>0</v>
      </c>
      <c r="M147" s="6">
        <v>20000</v>
      </c>
      <c r="N147" s="139" t="s">
        <v>245</v>
      </c>
      <c r="O147" s="13">
        <f t="shared" si="22"/>
        <v>0</v>
      </c>
      <c r="P147" s="13"/>
      <c r="Q147" s="13"/>
      <c r="R147" s="13">
        <f t="shared" si="23"/>
        <v>0</v>
      </c>
      <c r="W147" s="43">
        <v>214</v>
      </c>
      <c r="X147" s="43"/>
      <c r="Y147" s="43"/>
      <c r="Z147" s="43">
        <f t="shared" si="24"/>
        <v>0</v>
      </c>
      <c r="AA147" s="43"/>
    </row>
    <row r="148" spans="1:29" outlineLevel="2" x14ac:dyDescent="0.25">
      <c r="A148" s="199">
        <v>228</v>
      </c>
      <c r="B148" s="2" t="s">
        <v>365</v>
      </c>
      <c r="C148" s="139"/>
      <c r="E148" s="3" t="s">
        <v>493</v>
      </c>
      <c r="F148" s="139" t="s">
        <v>74</v>
      </c>
      <c r="G148" s="139" t="s">
        <v>74</v>
      </c>
      <c r="H148" s="139"/>
      <c r="I148" s="3"/>
      <c r="J148" s="164"/>
      <c r="K148" s="75"/>
      <c r="L148" s="6">
        <f t="shared" si="26"/>
        <v>0</v>
      </c>
      <c r="M148" s="6"/>
      <c r="N148" s="139"/>
      <c r="O148" s="13">
        <f t="shared" si="22"/>
        <v>0</v>
      </c>
      <c r="P148" s="13"/>
      <c r="Q148" s="13"/>
      <c r="R148" s="13">
        <f t="shared" si="23"/>
        <v>0</v>
      </c>
      <c r="W148" s="43">
        <v>220</v>
      </c>
      <c r="X148" s="43"/>
      <c r="Y148" s="43"/>
      <c r="Z148" s="43">
        <f t="shared" si="24"/>
        <v>0</v>
      </c>
      <c r="AA148" s="43"/>
    </row>
    <row r="149" spans="1:29" outlineLevel="2" x14ac:dyDescent="0.25">
      <c r="A149" s="199">
        <v>230</v>
      </c>
      <c r="B149" s="2" t="s">
        <v>366</v>
      </c>
      <c r="C149" s="139"/>
      <c r="E149" s="3" t="s">
        <v>493</v>
      </c>
      <c r="F149" s="139" t="s">
        <v>74</v>
      </c>
      <c r="G149" s="139" t="s">
        <v>74</v>
      </c>
      <c r="H149" s="139" t="s">
        <v>246</v>
      </c>
      <c r="I149" s="3"/>
      <c r="J149" s="164"/>
      <c r="K149" s="75"/>
      <c r="L149" s="6">
        <f t="shared" si="26"/>
        <v>0</v>
      </c>
      <c r="M149" s="6">
        <v>10000</v>
      </c>
      <c r="N149" s="139"/>
      <c r="O149" s="13">
        <f t="shared" ref="O149:O180" si="27">+J149-K149-L149</f>
        <v>0</v>
      </c>
      <c r="P149" s="13"/>
      <c r="Q149" s="13"/>
      <c r="R149" s="13">
        <f t="shared" ref="R149:R180" si="28">+J149+P149+Q149</f>
        <v>0</v>
      </c>
      <c r="W149" s="43">
        <v>221</v>
      </c>
      <c r="X149" s="43"/>
      <c r="Y149" s="43"/>
      <c r="Z149" s="43">
        <f t="shared" ref="Z149:Z180" si="29">+J149-V149</f>
        <v>0</v>
      </c>
      <c r="AA149" s="43"/>
    </row>
    <row r="150" spans="1:29" outlineLevel="2" x14ac:dyDescent="0.25">
      <c r="A150" s="199">
        <v>231</v>
      </c>
      <c r="B150" s="2" t="s">
        <v>367</v>
      </c>
      <c r="C150" s="139" t="s">
        <v>368</v>
      </c>
      <c r="D150" s="3">
        <v>11853</v>
      </c>
      <c r="E150" s="3" t="s">
        <v>493</v>
      </c>
      <c r="F150" s="139" t="s">
        <v>74</v>
      </c>
      <c r="G150" s="139" t="s">
        <v>74</v>
      </c>
      <c r="H150" s="139" t="s">
        <v>561</v>
      </c>
      <c r="I150" s="3"/>
      <c r="J150" s="164"/>
      <c r="K150" s="75"/>
      <c r="L150" s="6">
        <f t="shared" si="26"/>
        <v>0</v>
      </c>
      <c r="M150" s="6">
        <v>8000</v>
      </c>
      <c r="N150" s="139"/>
      <c r="O150" s="13">
        <f t="shared" si="27"/>
        <v>0</v>
      </c>
      <c r="P150" s="13"/>
      <c r="Q150" s="13"/>
      <c r="R150" s="13">
        <f t="shared" si="28"/>
        <v>0</v>
      </c>
      <c r="W150" s="43">
        <v>222</v>
      </c>
      <c r="X150" s="43"/>
      <c r="Y150" s="43"/>
      <c r="Z150" s="43">
        <f t="shared" si="29"/>
        <v>0</v>
      </c>
      <c r="AA150" s="43"/>
    </row>
    <row r="151" spans="1:29" outlineLevel="2" x14ac:dyDescent="0.25">
      <c r="A151" s="199">
        <v>232</v>
      </c>
      <c r="B151" s="2" t="s">
        <v>369</v>
      </c>
      <c r="C151" s="139"/>
      <c r="E151" s="3" t="s">
        <v>493</v>
      </c>
      <c r="F151" s="139" t="s">
        <v>74</v>
      </c>
      <c r="G151" s="139" t="s">
        <v>74</v>
      </c>
      <c r="H151" s="139"/>
      <c r="I151" s="3"/>
      <c r="J151" s="164"/>
      <c r="K151" s="75"/>
      <c r="L151" s="6">
        <f t="shared" si="26"/>
        <v>0</v>
      </c>
      <c r="M151" s="6">
        <v>12500</v>
      </c>
      <c r="N151" s="139"/>
      <c r="O151" s="13">
        <f t="shared" si="27"/>
        <v>0</v>
      </c>
      <c r="P151" s="13"/>
      <c r="Q151" s="13"/>
      <c r="R151" s="13">
        <f t="shared" si="28"/>
        <v>0</v>
      </c>
      <c r="W151" s="43">
        <v>223</v>
      </c>
      <c r="X151" s="43"/>
      <c r="Y151" s="43"/>
      <c r="Z151" s="43">
        <f t="shared" si="29"/>
        <v>0</v>
      </c>
      <c r="AA151" s="43"/>
    </row>
    <row r="152" spans="1:29" s="43" customFormat="1" outlineLevel="2" x14ac:dyDescent="0.25">
      <c r="A152" s="199">
        <v>233</v>
      </c>
      <c r="B152" s="2" t="s">
        <v>370</v>
      </c>
      <c r="C152" s="139"/>
      <c r="D152" s="3">
        <v>59812948</v>
      </c>
      <c r="E152" s="3" t="s">
        <v>493</v>
      </c>
      <c r="F152" s="139" t="s">
        <v>74</v>
      </c>
      <c r="G152" s="139" t="s">
        <v>74</v>
      </c>
      <c r="H152" s="139"/>
      <c r="I152" s="3"/>
      <c r="J152" s="164"/>
      <c r="K152" s="75"/>
      <c r="L152" s="6">
        <f t="shared" si="26"/>
        <v>0</v>
      </c>
      <c r="M152" s="6">
        <v>500</v>
      </c>
      <c r="N152" s="139"/>
      <c r="O152" s="13">
        <f t="shared" si="27"/>
        <v>0</v>
      </c>
      <c r="P152" s="13"/>
      <c r="Q152" s="13"/>
      <c r="R152" s="13">
        <f t="shared" si="28"/>
        <v>0</v>
      </c>
      <c r="S152"/>
      <c r="T152"/>
      <c r="U152"/>
      <c r="W152" s="43">
        <v>224</v>
      </c>
      <c r="Z152" s="43">
        <f t="shared" si="29"/>
        <v>0</v>
      </c>
      <c r="AC152"/>
    </row>
    <row r="153" spans="1:29" s="43" customFormat="1" outlineLevel="2" x14ac:dyDescent="0.25">
      <c r="A153" s="199">
        <v>235</v>
      </c>
      <c r="B153" s="2" t="s">
        <v>371</v>
      </c>
      <c r="C153" s="139"/>
      <c r="D153" s="3"/>
      <c r="E153" s="3" t="s">
        <v>493</v>
      </c>
      <c r="F153" s="139" t="s">
        <v>74</v>
      </c>
      <c r="G153" s="139" t="s">
        <v>74</v>
      </c>
      <c r="H153" s="139"/>
      <c r="I153" s="3"/>
      <c r="J153" s="164"/>
      <c r="K153" s="75"/>
      <c r="L153" s="6">
        <f t="shared" si="26"/>
        <v>0</v>
      </c>
      <c r="M153" s="6"/>
      <c r="N153" s="139"/>
      <c r="O153" s="13">
        <f t="shared" si="27"/>
        <v>0</v>
      </c>
      <c r="P153" s="13"/>
      <c r="Q153" s="13"/>
      <c r="R153" s="13">
        <f t="shared" si="28"/>
        <v>0</v>
      </c>
      <c r="S153"/>
      <c r="T153"/>
      <c r="U153"/>
      <c r="W153" s="43">
        <v>225</v>
      </c>
      <c r="Z153" s="43">
        <f t="shared" si="29"/>
        <v>0</v>
      </c>
      <c r="AC153"/>
    </row>
    <row r="154" spans="1:29" s="43" customFormat="1" outlineLevel="2" x14ac:dyDescent="0.25">
      <c r="A154" s="199">
        <v>237</v>
      </c>
      <c r="B154" s="2" t="s">
        <v>372</v>
      </c>
      <c r="C154" s="139" t="s">
        <v>373</v>
      </c>
      <c r="D154" s="3"/>
      <c r="E154" s="3" t="s">
        <v>493</v>
      </c>
      <c r="F154" s="139" t="s">
        <v>74</v>
      </c>
      <c r="G154" s="139" t="s">
        <v>74</v>
      </c>
      <c r="H154" s="139"/>
      <c r="I154" s="3">
        <v>1984</v>
      </c>
      <c r="J154" s="164">
        <v>3138.83</v>
      </c>
      <c r="K154" s="75"/>
      <c r="L154" s="6">
        <f t="shared" si="26"/>
        <v>3138.83</v>
      </c>
      <c r="M154" s="6">
        <v>80000</v>
      </c>
      <c r="N154" s="139"/>
      <c r="O154" s="13">
        <f t="shared" si="27"/>
        <v>0</v>
      </c>
      <c r="P154" s="13">
        <f>247000+44000</f>
        <v>291000</v>
      </c>
      <c r="Q154" s="13">
        <f>576000+178000+10000</f>
        <v>764000</v>
      </c>
      <c r="R154" s="13">
        <f t="shared" si="28"/>
        <v>1058138.83</v>
      </c>
      <c r="S154"/>
      <c r="T154"/>
      <c r="U154"/>
      <c r="W154" s="43">
        <v>226</v>
      </c>
      <c r="Z154" s="43">
        <f t="shared" si="29"/>
        <v>3138.83</v>
      </c>
      <c r="AB154" s="43">
        <v>9317.25</v>
      </c>
      <c r="AC154"/>
    </row>
    <row r="155" spans="1:29" s="43" customFormat="1" outlineLevel="2" x14ac:dyDescent="0.25">
      <c r="A155" s="199">
        <v>238</v>
      </c>
      <c r="B155" s="2" t="s">
        <v>374</v>
      </c>
      <c r="C155" s="139"/>
      <c r="D155" s="3"/>
      <c r="E155" s="3" t="s">
        <v>493</v>
      </c>
      <c r="F155" s="139" t="s">
        <v>74</v>
      </c>
      <c r="G155" s="139" t="s">
        <v>74</v>
      </c>
      <c r="H155" s="139"/>
      <c r="I155" s="3"/>
      <c r="J155" s="164"/>
      <c r="K155" s="75"/>
      <c r="L155" s="6">
        <f t="shared" si="26"/>
        <v>0</v>
      </c>
      <c r="M155" s="6">
        <v>10000</v>
      </c>
      <c r="N155" s="139"/>
      <c r="O155" s="13">
        <f t="shared" si="27"/>
        <v>0</v>
      </c>
      <c r="P155" s="13"/>
      <c r="Q155" s="13"/>
      <c r="R155" s="13">
        <f t="shared" si="28"/>
        <v>0</v>
      </c>
      <c r="S155"/>
      <c r="T155"/>
      <c r="U155"/>
      <c r="W155" s="43">
        <v>227</v>
      </c>
      <c r="Z155" s="43">
        <f t="shared" si="29"/>
        <v>0</v>
      </c>
      <c r="AC155"/>
    </row>
    <row r="156" spans="1:29" s="43" customFormat="1" outlineLevel="2" x14ac:dyDescent="0.25">
      <c r="A156" s="199">
        <v>239</v>
      </c>
      <c r="B156" s="2" t="s">
        <v>375</v>
      </c>
      <c r="C156" s="139" t="s">
        <v>376</v>
      </c>
      <c r="D156" s="3"/>
      <c r="E156" s="3" t="s">
        <v>493</v>
      </c>
      <c r="F156" s="139" t="s">
        <v>74</v>
      </c>
      <c r="G156" s="139" t="s">
        <v>74</v>
      </c>
      <c r="H156" s="139"/>
      <c r="I156" s="3"/>
      <c r="J156" s="164"/>
      <c r="K156" s="75"/>
      <c r="L156" s="6">
        <f t="shared" si="26"/>
        <v>0</v>
      </c>
      <c r="M156" s="6">
        <v>1500</v>
      </c>
      <c r="N156" s="139"/>
      <c r="O156" s="13">
        <f t="shared" si="27"/>
        <v>0</v>
      </c>
      <c r="P156" s="13"/>
      <c r="Q156" s="13"/>
      <c r="R156" s="13">
        <f t="shared" si="28"/>
        <v>0</v>
      </c>
      <c r="S156"/>
      <c r="T156"/>
      <c r="U156"/>
      <c r="W156" s="43">
        <v>228</v>
      </c>
      <c r="Z156" s="43">
        <f t="shared" si="29"/>
        <v>0</v>
      </c>
      <c r="AC156"/>
    </row>
    <row r="157" spans="1:29" s="43" customFormat="1" outlineLevel="2" x14ac:dyDescent="0.25">
      <c r="A157" s="199">
        <v>240</v>
      </c>
      <c r="B157" s="2" t="s">
        <v>377</v>
      </c>
      <c r="C157" s="139"/>
      <c r="D157" s="3"/>
      <c r="E157" s="3" t="s">
        <v>493</v>
      </c>
      <c r="F157" s="139" t="s">
        <v>74</v>
      </c>
      <c r="G157" s="139" t="s">
        <v>74</v>
      </c>
      <c r="H157" s="139"/>
      <c r="I157" s="3"/>
      <c r="J157" s="164"/>
      <c r="K157" s="75"/>
      <c r="L157" s="6">
        <f t="shared" si="26"/>
        <v>0</v>
      </c>
      <c r="M157" s="6"/>
      <c r="N157" s="139"/>
      <c r="O157" s="13">
        <f t="shared" si="27"/>
        <v>0</v>
      </c>
      <c r="P157" s="13"/>
      <c r="Q157" s="13"/>
      <c r="R157" s="13">
        <f t="shared" si="28"/>
        <v>0</v>
      </c>
      <c r="S157"/>
      <c r="T157"/>
      <c r="U157"/>
      <c r="W157" s="43">
        <v>230</v>
      </c>
      <c r="Z157" s="43">
        <f t="shared" si="29"/>
        <v>0</v>
      </c>
      <c r="AC157"/>
    </row>
    <row r="158" spans="1:29" s="43" customFormat="1" outlineLevel="2" x14ac:dyDescent="0.25">
      <c r="A158" s="199">
        <v>242</v>
      </c>
      <c r="B158" s="2" t="s">
        <v>379</v>
      </c>
      <c r="C158" s="139"/>
      <c r="D158" s="3"/>
      <c r="E158" s="3" t="s">
        <v>493</v>
      </c>
      <c r="F158" s="139" t="s">
        <v>74</v>
      </c>
      <c r="G158" s="139" t="s">
        <v>74</v>
      </c>
      <c r="H158" s="139"/>
      <c r="I158" s="3"/>
      <c r="J158" s="164"/>
      <c r="K158" s="75"/>
      <c r="L158" s="6">
        <f t="shared" si="26"/>
        <v>0</v>
      </c>
      <c r="M158" s="6"/>
      <c r="N158" s="139"/>
      <c r="O158" s="13">
        <f t="shared" si="27"/>
        <v>0</v>
      </c>
      <c r="P158" s="13"/>
      <c r="Q158" s="13"/>
      <c r="R158" s="13">
        <f t="shared" si="28"/>
        <v>0</v>
      </c>
      <c r="S158"/>
      <c r="T158"/>
      <c r="U158"/>
      <c r="W158" s="43">
        <v>232</v>
      </c>
      <c r="Z158" s="43">
        <f t="shared" si="29"/>
        <v>0</v>
      </c>
      <c r="AC158"/>
    </row>
    <row r="159" spans="1:29" s="43" customFormat="1" outlineLevel="2" x14ac:dyDescent="0.25">
      <c r="A159" s="199">
        <v>243</v>
      </c>
      <c r="B159" s="2" t="s">
        <v>380</v>
      </c>
      <c r="C159" s="139"/>
      <c r="D159" s="3"/>
      <c r="E159" s="3" t="s">
        <v>493</v>
      </c>
      <c r="F159" s="139" t="s">
        <v>74</v>
      </c>
      <c r="G159" s="139" t="s">
        <v>74</v>
      </c>
      <c r="H159" s="139"/>
      <c r="I159" s="3"/>
      <c r="J159" s="164"/>
      <c r="K159" s="75"/>
      <c r="L159" s="6">
        <f t="shared" si="26"/>
        <v>0</v>
      </c>
      <c r="M159" s="6"/>
      <c r="N159" s="139"/>
      <c r="O159" s="13">
        <f t="shared" si="27"/>
        <v>0</v>
      </c>
      <c r="P159" s="13"/>
      <c r="Q159" s="13"/>
      <c r="R159" s="13">
        <f t="shared" si="28"/>
        <v>0</v>
      </c>
      <c r="S159"/>
      <c r="T159"/>
      <c r="U159"/>
      <c r="W159" s="43">
        <v>233</v>
      </c>
      <c r="Z159" s="43">
        <f t="shared" si="29"/>
        <v>0</v>
      </c>
      <c r="AC159"/>
    </row>
    <row r="160" spans="1:29" s="43" customFormat="1" outlineLevel="2" x14ac:dyDescent="0.25">
      <c r="A160" s="281">
        <v>244</v>
      </c>
      <c r="B160" s="132" t="s">
        <v>381</v>
      </c>
      <c r="C160" s="236"/>
      <c r="D160" s="237"/>
      <c r="E160" s="237" t="s">
        <v>493</v>
      </c>
      <c r="F160" s="236" t="s">
        <v>74</v>
      </c>
      <c r="G160" s="236" t="s">
        <v>74</v>
      </c>
      <c r="H160" s="236"/>
      <c r="I160" s="237"/>
      <c r="J160" s="238"/>
      <c r="K160" s="259"/>
      <c r="L160" s="239">
        <f t="shared" si="26"/>
        <v>0</v>
      </c>
      <c r="M160" s="239"/>
      <c r="N160" s="240"/>
      <c r="O160" s="13">
        <f t="shared" si="27"/>
        <v>0</v>
      </c>
      <c r="P160" s="13"/>
      <c r="Q160" s="13"/>
      <c r="R160" s="13">
        <f t="shared" si="28"/>
        <v>0</v>
      </c>
      <c r="S160"/>
      <c r="T160"/>
      <c r="U160"/>
      <c r="W160" s="43">
        <v>234</v>
      </c>
      <c r="Z160" s="43">
        <f t="shared" si="29"/>
        <v>0</v>
      </c>
      <c r="AC160"/>
    </row>
    <row r="161" spans="1:29" s="43" customFormat="1" outlineLevel="2" x14ac:dyDescent="0.25">
      <c r="A161" s="282">
        <v>245</v>
      </c>
      <c r="B161" s="2" t="s">
        <v>382</v>
      </c>
      <c r="C161" s="139"/>
      <c r="D161" s="3"/>
      <c r="E161" s="3" t="s">
        <v>493</v>
      </c>
      <c r="F161" s="139" t="s">
        <v>74</v>
      </c>
      <c r="G161" s="139" t="s">
        <v>74</v>
      </c>
      <c r="H161" s="139"/>
      <c r="I161" s="3"/>
      <c r="J161" s="164"/>
      <c r="K161" s="75"/>
      <c r="L161" s="6">
        <f t="shared" si="26"/>
        <v>0</v>
      </c>
      <c r="M161" s="6"/>
      <c r="N161" s="242"/>
      <c r="O161" s="13">
        <f t="shared" si="27"/>
        <v>0</v>
      </c>
      <c r="P161" s="13"/>
      <c r="Q161" s="13"/>
      <c r="R161" s="13">
        <f t="shared" si="28"/>
        <v>0</v>
      </c>
      <c r="S161"/>
      <c r="T161"/>
      <c r="U161"/>
      <c r="W161" s="43">
        <v>235</v>
      </c>
      <c r="Z161" s="43">
        <f t="shared" si="29"/>
        <v>0</v>
      </c>
      <c r="AC161"/>
    </row>
    <row r="162" spans="1:29" s="43" customFormat="1" outlineLevel="2" x14ac:dyDescent="0.25">
      <c r="A162" s="285">
        <v>246</v>
      </c>
      <c r="B162" s="244" t="s">
        <v>383</v>
      </c>
      <c r="C162" s="146"/>
      <c r="D162" s="12"/>
      <c r="E162" s="12" t="s">
        <v>493</v>
      </c>
      <c r="F162" s="146" t="s">
        <v>74</v>
      </c>
      <c r="G162" s="146" t="s">
        <v>74</v>
      </c>
      <c r="H162" s="146"/>
      <c r="I162" s="12"/>
      <c r="J162" s="220"/>
      <c r="K162" s="253"/>
      <c r="L162" s="245">
        <f t="shared" si="26"/>
        <v>0</v>
      </c>
      <c r="M162" s="245"/>
      <c r="N162" s="246"/>
      <c r="O162" s="13">
        <f t="shared" si="27"/>
        <v>0</v>
      </c>
      <c r="P162" s="13"/>
      <c r="Q162" s="13"/>
      <c r="R162" s="13">
        <f t="shared" si="28"/>
        <v>0</v>
      </c>
      <c r="S162"/>
      <c r="T162"/>
      <c r="U162"/>
      <c r="W162" s="43">
        <v>237</v>
      </c>
      <c r="Z162" s="43">
        <f t="shared" si="29"/>
        <v>0</v>
      </c>
      <c r="AC162"/>
    </row>
    <row r="163" spans="1:29" s="43" customFormat="1" outlineLevel="2" x14ac:dyDescent="0.25">
      <c r="A163" s="3">
        <v>247</v>
      </c>
      <c r="B163" s="2" t="s">
        <v>384</v>
      </c>
      <c r="C163" s="139"/>
      <c r="D163" s="3"/>
      <c r="E163" s="3"/>
      <c r="F163" s="139" t="s">
        <v>74</v>
      </c>
      <c r="G163" s="139" t="s">
        <v>74</v>
      </c>
      <c r="H163" s="139"/>
      <c r="I163" s="3">
        <v>2005</v>
      </c>
      <c r="J163" s="164">
        <f>'247'!R7</f>
        <v>162102.44</v>
      </c>
      <c r="K163" s="75">
        <f>'247'!S7</f>
        <v>162102.44</v>
      </c>
      <c r="L163" s="6">
        <f t="shared" si="26"/>
        <v>0</v>
      </c>
      <c r="M163" s="6"/>
      <c r="N163" s="139"/>
      <c r="O163" s="13">
        <f t="shared" si="27"/>
        <v>0</v>
      </c>
      <c r="P163" s="13"/>
      <c r="Q163" s="13"/>
      <c r="R163" s="13">
        <f t="shared" si="28"/>
        <v>162102.44</v>
      </c>
      <c r="S163"/>
      <c r="T163"/>
      <c r="U163"/>
      <c r="V163" s="43">
        <v>162102.44</v>
      </c>
      <c r="W163" s="43">
        <v>238</v>
      </c>
      <c r="Z163" s="43">
        <f t="shared" si="29"/>
        <v>0</v>
      </c>
      <c r="AC163"/>
    </row>
    <row r="164" spans="1:29" s="43" customFormat="1" outlineLevel="2" x14ac:dyDescent="0.25">
      <c r="A164" s="199">
        <v>250</v>
      </c>
      <c r="B164" s="2" t="s">
        <v>389</v>
      </c>
      <c r="C164" s="139"/>
      <c r="D164" s="3"/>
      <c r="E164" s="3" t="s">
        <v>493</v>
      </c>
      <c r="F164" s="139" t="s">
        <v>74</v>
      </c>
      <c r="G164" s="139" t="s">
        <v>74</v>
      </c>
      <c r="H164" s="139" t="s">
        <v>564</v>
      </c>
      <c r="I164" s="3"/>
      <c r="J164" s="164"/>
      <c r="K164" s="75"/>
      <c r="L164" s="6">
        <f t="shared" si="26"/>
        <v>0</v>
      </c>
      <c r="M164" s="6"/>
      <c r="N164" s="139"/>
      <c r="O164" s="13">
        <f t="shared" si="27"/>
        <v>0</v>
      </c>
      <c r="P164" s="13"/>
      <c r="Q164" s="13"/>
      <c r="R164" s="13">
        <f t="shared" si="28"/>
        <v>0</v>
      </c>
      <c r="S164"/>
      <c r="T164"/>
      <c r="U164"/>
      <c r="W164" s="43">
        <v>239</v>
      </c>
      <c r="Z164" s="43">
        <f t="shared" si="29"/>
        <v>0</v>
      </c>
      <c r="AC164"/>
    </row>
    <row r="165" spans="1:29" s="43" customFormat="1" outlineLevel="2" x14ac:dyDescent="0.25">
      <c r="A165" s="199">
        <v>251</v>
      </c>
      <c r="B165" s="2" t="s">
        <v>393</v>
      </c>
      <c r="C165" s="139"/>
      <c r="D165" s="3"/>
      <c r="E165" s="3" t="s">
        <v>493</v>
      </c>
      <c r="F165" s="139" t="s">
        <v>74</v>
      </c>
      <c r="G165" s="139" t="s">
        <v>74</v>
      </c>
      <c r="H165" s="139"/>
      <c r="I165" s="3"/>
      <c r="J165" s="164"/>
      <c r="K165" s="75"/>
      <c r="L165" s="6">
        <f t="shared" si="26"/>
        <v>0</v>
      </c>
      <c r="M165" s="6"/>
      <c r="N165" s="139"/>
      <c r="O165" s="13">
        <f t="shared" si="27"/>
        <v>0</v>
      </c>
      <c r="P165" s="13"/>
      <c r="Q165" s="13"/>
      <c r="R165" s="13">
        <f t="shared" si="28"/>
        <v>0</v>
      </c>
      <c r="S165"/>
      <c r="T165"/>
      <c r="U165"/>
      <c r="W165" s="43">
        <v>240</v>
      </c>
      <c r="Z165" s="43">
        <f t="shared" si="29"/>
        <v>0</v>
      </c>
      <c r="AC165"/>
    </row>
    <row r="166" spans="1:29" s="43" customFormat="1" outlineLevel="2" x14ac:dyDescent="0.25">
      <c r="A166" s="3">
        <v>253</v>
      </c>
      <c r="B166" s="2" t="s">
        <v>394</v>
      </c>
      <c r="C166" s="139" t="s">
        <v>395</v>
      </c>
      <c r="D166" s="3" t="s">
        <v>726</v>
      </c>
      <c r="E166" s="3"/>
      <c r="F166" s="139" t="s">
        <v>74</v>
      </c>
      <c r="G166" s="139" t="s">
        <v>74</v>
      </c>
      <c r="H166" s="139" t="s">
        <v>449</v>
      </c>
      <c r="I166" s="3">
        <v>1996</v>
      </c>
      <c r="J166" s="164">
        <f>+'253'!R7</f>
        <v>536593.71</v>
      </c>
      <c r="K166" s="75">
        <f>+'253'!S7</f>
        <v>536593.71</v>
      </c>
      <c r="L166" s="6">
        <f t="shared" si="26"/>
        <v>0</v>
      </c>
      <c r="M166" s="6">
        <v>200000</v>
      </c>
      <c r="N166" s="139"/>
      <c r="O166" s="13">
        <f t="shared" si="27"/>
        <v>0</v>
      </c>
      <c r="P166" s="13"/>
      <c r="Q166" s="13"/>
      <c r="R166" s="13">
        <f t="shared" si="28"/>
        <v>536593.71</v>
      </c>
      <c r="S166"/>
      <c r="T166"/>
      <c r="U166"/>
      <c r="V166" s="43">
        <v>536593.71</v>
      </c>
      <c r="W166" s="43">
        <v>241</v>
      </c>
      <c r="Z166" s="43">
        <f t="shared" si="29"/>
        <v>0</v>
      </c>
      <c r="AC166"/>
    </row>
    <row r="167" spans="1:29" s="43" customFormat="1" outlineLevel="2" x14ac:dyDescent="0.25">
      <c r="A167" s="3">
        <v>254</v>
      </c>
      <c r="B167" s="2" t="s">
        <v>397</v>
      </c>
      <c r="C167" s="139" t="s">
        <v>398</v>
      </c>
      <c r="D167" s="3">
        <v>104</v>
      </c>
      <c r="E167" s="3"/>
      <c r="F167" s="139" t="s">
        <v>74</v>
      </c>
      <c r="G167" s="139" t="s">
        <v>74</v>
      </c>
      <c r="H167" s="139" t="s">
        <v>452</v>
      </c>
      <c r="I167" s="3">
        <v>1996</v>
      </c>
      <c r="J167" s="164">
        <f>+'254'!R7</f>
        <v>305098.40000000002</v>
      </c>
      <c r="K167" s="75">
        <f>+'254'!S7</f>
        <v>305098.40000000002</v>
      </c>
      <c r="L167" s="6">
        <f t="shared" si="26"/>
        <v>0</v>
      </c>
      <c r="M167" s="6">
        <v>80000</v>
      </c>
      <c r="N167" s="139"/>
      <c r="O167" s="13">
        <f t="shared" si="27"/>
        <v>0</v>
      </c>
      <c r="P167" s="13"/>
      <c r="Q167" s="13"/>
      <c r="R167" s="13">
        <f t="shared" si="28"/>
        <v>305098.40000000002</v>
      </c>
      <c r="S167"/>
      <c r="T167"/>
      <c r="U167"/>
      <c r="V167" s="43">
        <v>305098.40000000002</v>
      </c>
      <c r="W167" s="43">
        <v>242</v>
      </c>
      <c r="Z167" s="43">
        <f t="shared" si="29"/>
        <v>0</v>
      </c>
      <c r="AB167" s="43">
        <v>9594.0499999999993</v>
      </c>
      <c r="AC167"/>
    </row>
    <row r="168" spans="1:29" s="43" customFormat="1" outlineLevel="2" x14ac:dyDescent="0.25">
      <c r="A168" s="199">
        <v>258</v>
      </c>
      <c r="B168" s="2" t="s">
        <v>404</v>
      </c>
      <c r="C168" s="139"/>
      <c r="D168" s="3"/>
      <c r="E168" s="3" t="s">
        <v>493</v>
      </c>
      <c r="F168" s="139" t="s">
        <v>74</v>
      </c>
      <c r="G168" s="139" t="s">
        <v>74</v>
      </c>
      <c r="H168" s="139"/>
      <c r="I168" s="3"/>
      <c r="J168" s="164"/>
      <c r="K168" s="75"/>
      <c r="L168" s="6">
        <f t="shared" si="26"/>
        <v>0</v>
      </c>
      <c r="M168" s="6">
        <v>300000</v>
      </c>
      <c r="N168" s="139"/>
      <c r="O168" s="13">
        <f t="shared" si="27"/>
        <v>0</v>
      </c>
      <c r="P168" s="13"/>
      <c r="Q168" s="13"/>
      <c r="R168" s="13">
        <f t="shared" si="28"/>
        <v>0</v>
      </c>
      <c r="S168"/>
      <c r="T168"/>
      <c r="U168"/>
      <c r="W168" s="43">
        <v>243</v>
      </c>
      <c r="Z168" s="43">
        <f t="shared" si="29"/>
        <v>0</v>
      </c>
      <c r="AC168"/>
    </row>
    <row r="169" spans="1:29" s="43" customFormat="1" outlineLevel="2" x14ac:dyDescent="0.25">
      <c r="A169" s="199">
        <v>260</v>
      </c>
      <c r="B169" s="2" t="s">
        <v>406</v>
      </c>
      <c r="C169" s="139"/>
      <c r="D169" s="3"/>
      <c r="E169" s="3" t="s">
        <v>493</v>
      </c>
      <c r="F169" s="139" t="s">
        <v>74</v>
      </c>
      <c r="G169" s="139" t="s">
        <v>74</v>
      </c>
      <c r="H169" s="139"/>
      <c r="I169" s="3"/>
      <c r="J169" s="164"/>
      <c r="K169" s="75"/>
      <c r="L169" s="6">
        <f t="shared" si="26"/>
        <v>0</v>
      </c>
      <c r="M169" s="6">
        <v>15000</v>
      </c>
      <c r="N169" s="139"/>
      <c r="O169" s="13">
        <f t="shared" si="27"/>
        <v>0</v>
      </c>
      <c r="P169" s="13"/>
      <c r="Q169" s="13"/>
      <c r="R169" s="13">
        <f t="shared" si="28"/>
        <v>0</v>
      </c>
      <c r="S169"/>
      <c r="T169"/>
      <c r="U169"/>
      <c r="W169" s="43">
        <v>244</v>
      </c>
      <c r="Z169" s="43">
        <f t="shared" si="29"/>
        <v>0</v>
      </c>
      <c r="AC169"/>
    </row>
    <row r="170" spans="1:29" s="43" customFormat="1" outlineLevel="2" x14ac:dyDescent="0.25">
      <c r="A170" s="199">
        <v>261</v>
      </c>
      <c r="B170" s="2" t="s">
        <v>407</v>
      </c>
      <c r="C170" s="139"/>
      <c r="D170" s="3"/>
      <c r="E170" s="3" t="s">
        <v>493</v>
      </c>
      <c r="F170" s="139" t="s">
        <v>74</v>
      </c>
      <c r="G170" s="139" t="s">
        <v>74</v>
      </c>
      <c r="H170" s="139"/>
      <c r="I170" s="3"/>
      <c r="J170" s="164"/>
      <c r="K170" s="75"/>
      <c r="L170" s="6">
        <f t="shared" si="26"/>
        <v>0</v>
      </c>
      <c r="M170" s="6">
        <v>3000</v>
      </c>
      <c r="N170" s="139"/>
      <c r="O170" s="13">
        <f t="shared" si="27"/>
        <v>0</v>
      </c>
      <c r="P170" s="13"/>
      <c r="Q170" s="13"/>
      <c r="R170" s="13">
        <f t="shared" si="28"/>
        <v>0</v>
      </c>
      <c r="S170"/>
      <c r="T170"/>
      <c r="U170"/>
      <c r="W170" s="43">
        <v>245</v>
      </c>
      <c r="Z170" s="43">
        <f t="shared" si="29"/>
        <v>0</v>
      </c>
      <c r="AC170"/>
    </row>
    <row r="171" spans="1:29" s="43" customFormat="1" outlineLevel="2" x14ac:dyDescent="0.25">
      <c r="A171" s="199">
        <v>263</v>
      </c>
      <c r="B171" s="2" t="s">
        <v>409</v>
      </c>
      <c r="C171" s="139"/>
      <c r="D171" s="3"/>
      <c r="E171" s="3" t="s">
        <v>493</v>
      </c>
      <c r="F171" s="139" t="s">
        <v>74</v>
      </c>
      <c r="G171" s="139" t="s">
        <v>74</v>
      </c>
      <c r="H171" s="139"/>
      <c r="I171" s="3"/>
      <c r="J171" s="164"/>
      <c r="K171" s="75"/>
      <c r="L171" s="6">
        <f t="shared" ref="L171:L202" si="30">+J171-K171</f>
        <v>0</v>
      </c>
      <c r="M171" s="6">
        <v>150000</v>
      </c>
      <c r="N171" s="139"/>
      <c r="O171" s="13">
        <f t="shared" si="27"/>
        <v>0</v>
      </c>
      <c r="P171" s="13"/>
      <c r="Q171" s="13"/>
      <c r="R171" s="13">
        <f t="shared" si="28"/>
        <v>0</v>
      </c>
      <c r="S171"/>
      <c r="T171"/>
      <c r="U171"/>
      <c r="W171" s="43">
        <v>246</v>
      </c>
      <c r="Z171" s="43">
        <f t="shared" si="29"/>
        <v>0</v>
      </c>
      <c r="AC171"/>
    </row>
    <row r="172" spans="1:29" s="43" customFormat="1" outlineLevel="2" x14ac:dyDescent="0.25">
      <c r="A172" s="199">
        <v>265</v>
      </c>
      <c r="B172" s="2" t="s">
        <v>411</v>
      </c>
      <c r="C172" s="139"/>
      <c r="D172" s="3"/>
      <c r="E172" s="3" t="s">
        <v>493</v>
      </c>
      <c r="F172" s="139" t="s">
        <v>74</v>
      </c>
      <c r="G172" s="139" t="s">
        <v>74</v>
      </c>
      <c r="H172" s="139"/>
      <c r="I172" s="3"/>
      <c r="J172" s="164"/>
      <c r="K172" s="75"/>
      <c r="L172" s="6">
        <f t="shared" si="30"/>
        <v>0</v>
      </c>
      <c r="M172" s="6">
        <v>150000</v>
      </c>
      <c r="N172" s="139"/>
      <c r="O172" s="13">
        <f t="shared" si="27"/>
        <v>0</v>
      </c>
      <c r="P172" s="13"/>
      <c r="Q172" s="13"/>
      <c r="R172" s="13">
        <f t="shared" si="28"/>
        <v>0</v>
      </c>
      <c r="S172"/>
      <c r="T172"/>
      <c r="U172"/>
      <c r="W172" s="43">
        <v>247</v>
      </c>
      <c r="Z172" s="43">
        <f t="shared" si="29"/>
        <v>0</v>
      </c>
      <c r="AC172"/>
    </row>
    <row r="173" spans="1:29" s="43" customFormat="1" outlineLevel="2" x14ac:dyDescent="0.25">
      <c r="A173" s="199">
        <v>266</v>
      </c>
      <c r="B173" s="2" t="s">
        <v>412</v>
      </c>
      <c r="C173" s="139"/>
      <c r="D173" s="3"/>
      <c r="E173" s="3" t="s">
        <v>493</v>
      </c>
      <c r="F173" s="139" t="s">
        <v>74</v>
      </c>
      <c r="G173" s="139" t="s">
        <v>74</v>
      </c>
      <c r="H173" s="139"/>
      <c r="I173" s="3"/>
      <c r="J173" s="164"/>
      <c r="K173" s="75"/>
      <c r="L173" s="6">
        <f t="shared" si="30"/>
        <v>0</v>
      </c>
      <c r="M173" s="6">
        <v>150000</v>
      </c>
      <c r="N173" s="139"/>
      <c r="O173" s="13">
        <f t="shared" si="27"/>
        <v>0</v>
      </c>
      <c r="P173" s="13"/>
      <c r="Q173" s="13"/>
      <c r="R173" s="13">
        <f t="shared" si="28"/>
        <v>0</v>
      </c>
      <c r="S173"/>
      <c r="T173"/>
      <c r="U173"/>
      <c r="W173" s="43">
        <v>248</v>
      </c>
      <c r="Z173" s="43">
        <f t="shared" si="29"/>
        <v>0</v>
      </c>
      <c r="AC173"/>
    </row>
    <row r="174" spans="1:29" s="43" customFormat="1" outlineLevel="2" x14ac:dyDescent="0.25">
      <c r="A174" s="199">
        <v>268</v>
      </c>
      <c r="B174" s="2" t="s">
        <v>413</v>
      </c>
      <c r="C174" s="139"/>
      <c r="D174" s="3"/>
      <c r="E174" s="3" t="s">
        <v>493</v>
      </c>
      <c r="F174" s="139" t="s">
        <v>74</v>
      </c>
      <c r="G174" s="139" t="s">
        <v>74</v>
      </c>
      <c r="H174" s="139"/>
      <c r="I174" s="3"/>
      <c r="J174" s="164"/>
      <c r="K174" s="75"/>
      <c r="L174" s="6">
        <f t="shared" si="30"/>
        <v>0</v>
      </c>
      <c r="M174" s="6">
        <v>10000</v>
      </c>
      <c r="N174" s="139"/>
      <c r="O174" s="13">
        <f t="shared" si="27"/>
        <v>0</v>
      </c>
      <c r="P174" s="13"/>
      <c r="Q174" s="13"/>
      <c r="R174" s="13">
        <f t="shared" si="28"/>
        <v>0</v>
      </c>
      <c r="S174"/>
      <c r="T174"/>
      <c r="U174"/>
      <c r="W174" s="43">
        <v>249</v>
      </c>
      <c r="Z174" s="43">
        <f t="shared" si="29"/>
        <v>0</v>
      </c>
      <c r="AC174"/>
    </row>
    <row r="175" spans="1:29" s="43" customFormat="1" outlineLevel="2" x14ac:dyDescent="0.25">
      <c r="A175" s="199">
        <v>269</v>
      </c>
      <c r="B175" s="2" t="s">
        <v>566</v>
      </c>
      <c r="C175" s="139"/>
      <c r="D175" s="3"/>
      <c r="E175" s="3" t="s">
        <v>493</v>
      </c>
      <c r="F175" s="139" t="s">
        <v>74</v>
      </c>
      <c r="G175" s="139" t="s">
        <v>74</v>
      </c>
      <c r="H175" s="139"/>
      <c r="I175" s="3"/>
      <c r="J175" s="164"/>
      <c r="K175" s="75"/>
      <c r="L175" s="6">
        <f t="shared" si="30"/>
        <v>0</v>
      </c>
      <c r="M175" s="6">
        <v>2500000</v>
      </c>
      <c r="N175" s="139"/>
      <c r="O175" s="13">
        <f t="shared" si="27"/>
        <v>0</v>
      </c>
      <c r="P175" s="13"/>
      <c r="Q175" s="13"/>
      <c r="R175" s="13">
        <f t="shared" si="28"/>
        <v>0</v>
      </c>
      <c r="S175"/>
      <c r="T175"/>
      <c r="U175"/>
      <c r="W175" s="43">
        <v>250</v>
      </c>
      <c r="Z175" s="43">
        <f t="shared" si="29"/>
        <v>0</v>
      </c>
      <c r="AC175"/>
    </row>
    <row r="176" spans="1:29" s="43" customFormat="1" outlineLevel="2" x14ac:dyDescent="0.25">
      <c r="A176" s="3">
        <v>270</v>
      </c>
      <c r="B176" s="2" t="s">
        <v>414</v>
      </c>
      <c r="C176" s="139"/>
      <c r="D176" s="3"/>
      <c r="E176" s="3"/>
      <c r="F176" s="139" t="s">
        <v>74</v>
      </c>
      <c r="G176" s="139" t="s">
        <v>74</v>
      </c>
      <c r="H176" s="139" t="s">
        <v>568</v>
      </c>
      <c r="I176" s="3">
        <v>2004</v>
      </c>
      <c r="J176" s="164">
        <f>'270'!$N$14</f>
        <v>76857.08</v>
      </c>
      <c r="K176" s="75">
        <f>'270'!$S$7</f>
        <v>76857.079999999987</v>
      </c>
      <c r="L176" s="6">
        <f t="shared" si="30"/>
        <v>0</v>
      </c>
      <c r="M176" s="6">
        <v>50000</v>
      </c>
      <c r="N176" s="139" t="s">
        <v>472</v>
      </c>
      <c r="O176" s="13">
        <f t="shared" si="27"/>
        <v>1.4551915228366852E-11</v>
      </c>
      <c r="P176" s="13"/>
      <c r="Q176" s="13"/>
      <c r="R176" s="13">
        <f t="shared" si="28"/>
        <v>76857.08</v>
      </c>
      <c r="S176"/>
      <c r="T176"/>
      <c r="U176"/>
      <c r="V176" s="43">
        <v>76857.08</v>
      </c>
      <c r="W176" s="43">
        <v>251</v>
      </c>
      <c r="Z176" s="43">
        <f t="shared" si="29"/>
        <v>0</v>
      </c>
      <c r="AC176"/>
    </row>
    <row r="177" spans="1:29" s="43" customFormat="1" outlineLevel="2" x14ac:dyDescent="0.25">
      <c r="A177" s="199">
        <v>272</v>
      </c>
      <c r="B177" s="2" t="s">
        <v>416</v>
      </c>
      <c r="C177" s="139"/>
      <c r="D177" s="3"/>
      <c r="E177" s="3" t="s">
        <v>493</v>
      </c>
      <c r="F177" s="139" t="s">
        <v>74</v>
      </c>
      <c r="G177" s="139" t="s">
        <v>74</v>
      </c>
      <c r="H177" s="139"/>
      <c r="I177" s="3"/>
      <c r="J177" s="164"/>
      <c r="K177" s="75"/>
      <c r="L177" s="6">
        <f t="shared" si="30"/>
        <v>0</v>
      </c>
      <c r="M177" s="6">
        <v>35000</v>
      </c>
      <c r="N177" s="139" t="s">
        <v>245</v>
      </c>
      <c r="O177" s="13">
        <f t="shared" si="27"/>
        <v>0</v>
      </c>
      <c r="P177" s="13"/>
      <c r="Q177" s="13"/>
      <c r="R177" s="13">
        <f t="shared" si="28"/>
        <v>0</v>
      </c>
      <c r="S177"/>
      <c r="T177"/>
      <c r="U177"/>
      <c r="W177" s="43">
        <v>253</v>
      </c>
      <c r="Z177" s="43">
        <f t="shared" si="29"/>
        <v>0</v>
      </c>
      <c r="AC177"/>
    </row>
    <row r="178" spans="1:29" s="43" customFormat="1" outlineLevel="2" x14ac:dyDescent="0.25">
      <c r="A178" s="3">
        <v>274</v>
      </c>
      <c r="B178" s="2" t="s">
        <v>538</v>
      </c>
      <c r="C178" s="139" t="s">
        <v>539</v>
      </c>
      <c r="D178" s="3" t="s">
        <v>540</v>
      </c>
      <c r="E178" s="3"/>
      <c r="F178" s="139" t="s">
        <v>74</v>
      </c>
      <c r="G178" s="139" t="s">
        <v>74</v>
      </c>
      <c r="H178" s="139"/>
      <c r="I178" s="3">
        <v>2010</v>
      </c>
      <c r="J178" s="164">
        <v>4900</v>
      </c>
      <c r="K178" s="75"/>
      <c r="L178" s="6">
        <f t="shared" si="30"/>
        <v>4900</v>
      </c>
      <c r="M178" s="6">
        <v>5000</v>
      </c>
      <c r="N178" s="139"/>
      <c r="O178" s="13">
        <f t="shared" si="27"/>
        <v>0</v>
      </c>
      <c r="P178" s="13"/>
      <c r="Q178" s="13"/>
      <c r="R178" s="13">
        <f t="shared" si="28"/>
        <v>4900</v>
      </c>
      <c r="S178"/>
      <c r="T178"/>
      <c r="U178"/>
      <c r="V178" s="43">
        <v>4900</v>
      </c>
      <c r="W178" s="43">
        <v>255</v>
      </c>
      <c r="Z178" s="43">
        <f t="shared" si="29"/>
        <v>0</v>
      </c>
      <c r="AC178"/>
    </row>
    <row r="179" spans="1:29" s="43" customFormat="1" outlineLevel="2" x14ac:dyDescent="0.25">
      <c r="A179" s="199">
        <v>275</v>
      </c>
      <c r="B179" s="2" t="s">
        <v>485</v>
      </c>
      <c r="C179" s="139"/>
      <c r="D179" s="3"/>
      <c r="E179" s="3" t="s">
        <v>493</v>
      </c>
      <c r="F179" s="139" t="s">
        <v>74</v>
      </c>
      <c r="G179" s="139" t="s">
        <v>74</v>
      </c>
      <c r="H179" s="139"/>
      <c r="I179" s="3">
        <v>2005</v>
      </c>
      <c r="J179" s="164"/>
      <c r="K179" s="75"/>
      <c r="L179" s="6">
        <f t="shared" si="30"/>
        <v>0</v>
      </c>
      <c r="M179" s="6">
        <v>2000</v>
      </c>
      <c r="N179" s="139"/>
      <c r="O179" s="13">
        <f t="shared" si="27"/>
        <v>0</v>
      </c>
      <c r="P179" s="13"/>
      <c r="Q179" s="13"/>
      <c r="R179" s="13">
        <f t="shared" si="28"/>
        <v>0</v>
      </c>
      <c r="S179"/>
      <c r="T179"/>
      <c r="U179"/>
      <c r="W179" s="43">
        <v>257</v>
      </c>
      <c r="X179" s="43">
        <v>61725</v>
      </c>
      <c r="Y179" s="43" t="s">
        <v>567</v>
      </c>
      <c r="Z179" s="43">
        <f t="shared" si="29"/>
        <v>0</v>
      </c>
      <c r="AC179"/>
    </row>
    <row r="180" spans="1:29" s="43" customFormat="1" outlineLevel="2" x14ac:dyDescent="0.25">
      <c r="A180" s="3">
        <v>276</v>
      </c>
      <c r="B180" s="2" t="s">
        <v>418</v>
      </c>
      <c r="C180" s="139"/>
      <c r="D180" s="3"/>
      <c r="E180" s="3"/>
      <c r="F180" s="139" t="s">
        <v>74</v>
      </c>
      <c r="G180" s="139" t="s">
        <v>74</v>
      </c>
      <c r="H180" s="139"/>
      <c r="I180" s="3">
        <v>2005</v>
      </c>
      <c r="J180" s="164">
        <f>'276'!R7</f>
        <v>66969.8</v>
      </c>
      <c r="K180" s="75">
        <f>'276'!S7</f>
        <v>66969.8</v>
      </c>
      <c r="L180" s="6">
        <f t="shared" si="30"/>
        <v>0</v>
      </c>
      <c r="M180" s="6">
        <v>20000</v>
      </c>
      <c r="N180" s="139"/>
      <c r="O180" s="13">
        <f t="shared" si="27"/>
        <v>0</v>
      </c>
      <c r="P180" s="13"/>
      <c r="Q180" s="13"/>
      <c r="R180" s="13">
        <f t="shared" si="28"/>
        <v>66969.8</v>
      </c>
      <c r="S180"/>
      <c r="T180"/>
      <c r="U180"/>
      <c r="V180" s="43">
        <v>66969.8</v>
      </c>
      <c r="W180" s="43">
        <v>258</v>
      </c>
      <c r="Z180" s="43">
        <f t="shared" si="29"/>
        <v>0</v>
      </c>
      <c r="AC180"/>
    </row>
    <row r="181" spans="1:29" s="43" customFormat="1" outlineLevel="2" x14ac:dyDescent="0.25">
      <c r="A181" s="3">
        <v>279</v>
      </c>
      <c r="B181" s="2" t="s">
        <v>790</v>
      </c>
      <c r="C181" s="139" t="s">
        <v>571</v>
      </c>
      <c r="D181" s="171" t="str">
        <f>+'279'!C6</f>
        <v>5E10647006</v>
      </c>
      <c r="E181" s="3"/>
      <c r="F181" s="139" t="s">
        <v>74</v>
      </c>
      <c r="G181" s="139" t="s">
        <v>74</v>
      </c>
      <c r="H181" s="139" t="s">
        <v>445</v>
      </c>
      <c r="I181" s="3">
        <v>2007</v>
      </c>
      <c r="J181" s="164">
        <f>'279'!R7</f>
        <v>2001326.97</v>
      </c>
      <c r="K181" s="75">
        <f>'279'!S7</f>
        <v>1971227.9871428565</v>
      </c>
      <c r="L181" s="6">
        <f t="shared" si="30"/>
        <v>30098.982857143506</v>
      </c>
      <c r="M181" s="6">
        <v>1800000</v>
      </c>
      <c r="N181" s="139" t="s">
        <v>530</v>
      </c>
      <c r="O181" s="13">
        <f t="shared" ref="O181:O202" si="31">+J181-K181-L181</f>
        <v>0</v>
      </c>
      <c r="P181" s="13"/>
      <c r="Q181" s="13"/>
      <c r="R181" s="13">
        <f t="shared" ref="R181:R212" si="32">+J181+P181+Q181</f>
        <v>2001326.97</v>
      </c>
      <c r="S181"/>
      <c r="T181"/>
      <c r="U181"/>
      <c r="V181" s="43">
        <v>1664346.03</v>
      </c>
      <c r="W181" s="43">
        <v>261</v>
      </c>
      <c r="Z181" s="43">
        <f t="shared" ref="Z181:Z212" si="33">+J181-V181</f>
        <v>336980.93999999994</v>
      </c>
      <c r="AA181" s="164">
        <v>71440</v>
      </c>
      <c r="AB181" s="164">
        <v>85871.22</v>
      </c>
      <c r="AC181"/>
    </row>
    <row r="182" spans="1:29" s="43" customFormat="1" outlineLevel="2" x14ac:dyDescent="0.25">
      <c r="A182" s="199">
        <v>280</v>
      </c>
      <c r="B182" s="2" t="s">
        <v>423</v>
      </c>
      <c r="C182" s="139"/>
      <c r="D182" s="3">
        <v>14063</v>
      </c>
      <c r="E182" s="3" t="s">
        <v>493</v>
      </c>
      <c r="F182" s="139" t="s">
        <v>74</v>
      </c>
      <c r="G182" s="139" t="s">
        <v>74</v>
      </c>
      <c r="H182" s="139"/>
      <c r="I182" s="3"/>
      <c r="J182" s="164"/>
      <c r="K182" s="75"/>
      <c r="L182" s="6">
        <f t="shared" si="30"/>
        <v>0</v>
      </c>
      <c r="M182" s="6">
        <v>6000</v>
      </c>
      <c r="N182" s="139"/>
      <c r="O182" s="13">
        <f t="shared" si="31"/>
        <v>0</v>
      </c>
      <c r="P182" s="13"/>
      <c r="Q182" s="13"/>
      <c r="R182" s="13">
        <f t="shared" si="32"/>
        <v>0</v>
      </c>
      <c r="S182"/>
      <c r="T182"/>
      <c r="U182"/>
      <c r="W182" s="43">
        <v>262</v>
      </c>
      <c r="Z182" s="43">
        <f t="shared" si="33"/>
        <v>0</v>
      </c>
      <c r="AC182"/>
    </row>
    <row r="183" spans="1:29" s="43" customFormat="1" outlineLevel="2" x14ac:dyDescent="0.25">
      <c r="A183" s="199">
        <v>281</v>
      </c>
      <c r="B183" s="2" t="s">
        <v>424</v>
      </c>
      <c r="C183" s="139"/>
      <c r="D183" s="3"/>
      <c r="E183" s="3" t="s">
        <v>493</v>
      </c>
      <c r="F183" s="139" t="s">
        <v>74</v>
      </c>
      <c r="G183" s="139" t="s">
        <v>74</v>
      </c>
      <c r="H183" s="139"/>
      <c r="I183" s="3"/>
      <c r="J183" s="164"/>
      <c r="K183" s="75"/>
      <c r="L183" s="6">
        <f t="shared" si="30"/>
        <v>0</v>
      </c>
      <c r="M183" s="6">
        <v>3000</v>
      </c>
      <c r="N183" s="139"/>
      <c r="O183" s="13">
        <f t="shared" si="31"/>
        <v>0</v>
      </c>
      <c r="P183" s="13"/>
      <c r="Q183" s="13"/>
      <c r="R183" s="13">
        <f t="shared" si="32"/>
        <v>0</v>
      </c>
      <c r="S183"/>
      <c r="T183"/>
      <c r="U183"/>
      <c r="W183" s="43">
        <v>263</v>
      </c>
      <c r="Z183" s="43">
        <f t="shared" si="33"/>
        <v>0</v>
      </c>
      <c r="AC183"/>
    </row>
    <row r="184" spans="1:29" outlineLevel="2" x14ac:dyDescent="0.25">
      <c r="A184" s="199">
        <v>282</v>
      </c>
      <c r="B184" s="2" t="s">
        <v>425</v>
      </c>
      <c r="C184" s="139"/>
      <c r="E184" s="3" t="s">
        <v>493</v>
      </c>
      <c r="F184" s="139" t="s">
        <v>74</v>
      </c>
      <c r="G184" s="139" t="s">
        <v>74</v>
      </c>
      <c r="H184" s="139"/>
      <c r="I184" s="3"/>
      <c r="J184" s="164"/>
      <c r="K184" s="75"/>
      <c r="L184" s="6">
        <f t="shared" si="30"/>
        <v>0</v>
      </c>
      <c r="M184" s="6">
        <v>10000</v>
      </c>
      <c r="N184" s="139"/>
      <c r="O184" s="13">
        <f t="shared" si="31"/>
        <v>0</v>
      </c>
      <c r="P184" s="13"/>
      <c r="Q184" s="13"/>
      <c r="R184" s="13">
        <f t="shared" si="32"/>
        <v>0</v>
      </c>
      <c r="W184" s="43">
        <v>264</v>
      </c>
      <c r="X184" s="43"/>
      <c r="Y184" s="43"/>
      <c r="Z184" s="43">
        <f t="shared" si="33"/>
        <v>0</v>
      </c>
      <c r="AA184" s="43"/>
    </row>
    <row r="185" spans="1:29" outlineLevel="2" x14ac:dyDescent="0.25">
      <c r="A185" s="199">
        <v>283</v>
      </c>
      <c r="B185" s="2" t="s">
        <v>426</v>
      </c>
      <c r="C185" s="139"/>
      <c r="E185" s="3" t="s">
        <v>493</v>
      </c>
      <c r="F185" s="139" t="s">
        <v>74</v>
      </c>
      <c r="G185" s="139" t="s">
        <v>74</v>
      </c>
      <c r="H185" s="139"/>
      <c r="I185" s="3"/>
      <c r="J185" s="164"/>
      <c r="K185" s="75"/>
      <c r="L185" s="6">
        <f t="shared" si="30"/>
        <v>0</v>
      </c>
      <c r="M185" s="6">
        <v>8000</v>
      </c>
      <c r="N185" s="139"/>
      <c r="O185" s="13">
        <f t="shared" si="31"/>
        <v>0</v>
      </c>
      <c r="P185" s="13"/>
      <c r="Q185" s="13"/>
      <c r="R185" s="13">
        <f t="shared" si="32"/>
        <v>0</v>
      </c>
      <c r="W185" s="43">
        <v>265</v>
      </c>
      <c r="X185" s="43"/>
      <c r="Y185" s="43"/>
      <c r="Z185" s="43">
        <f t="shared" si="33"/>
        <v>0</v>
      </c>
      <c r="AA185" s="43"/>
    </row>
    <row r="186" spans="1:29" outlineLevel="2" x14ac:dyDescent="0.25">
      <c r="A186" s="199">
        <v>284</v>
      </c>
      <c r="B186" s="2" t="s">
        <v>427</v>
      </c>
      <c r="C186" s="139"/>
      <c r="E186" s="3" t="s">
        <v>493</v>
      </c>
      <c r="F186" s="139" t="s">
        <v>74</v>
      </c>
      <c r="G186" s="139" t="s">
        <v>74</v>
      </c>
      <c r="H186" s="139"/>
      <c r="I186" s="3"/>
      <c r="J186" s="164"/>
      <c r="K186" s="75"/>
      <c r="L186" s="6">
        <f t="shared" si="30"/>
        <v>0</v>
      </c>
      <c r="M186" s="6">
        <v>500</v>
      </c>
      <c r="N186" s="139"/>
      <c r="O186" s="13">
        <f t="shared" si="31"/>
        <v>0</v>
      </c>
      <c r="P186" s="13"/>
      <c r="Q186" s="13"/>
      <c r="R186" s="13">
        <f t="shared" si="32"/>
        <v>0</v>
      </c>
      <c r="W186" s="43">
        <v>266</v>
      </c>
      <c r="X186" s="43"/>
      <c r="Y186" s="43"/>
      <c r="Z186" s="43">
        <f t="shared" si="33"/>
        <v>0</v>
      </c>
      <c r="AA186" s="43"/>
    </row>
    <row r="187" spans="1:29" outlineLevel="2" x14ac:dyDescent="0.25">
      <c r="A187" s="3">
        <v>286</v>
      </c>
      <c r="B187" s="2" t="s">
        <v>429</v>
      </c>
      <c r="C187" s="139"/>
      <c r="E187" s="3"/>
      <c r="F187" s="139" t="s">
        <v>74</v>
      </c>
      <c r="G187" s="139" t="s">
        <v>74</v>
      </c>
      <c r="H187" s="139"/>
      <c r="I187" s="3">
        <v>2008</v>
      </c>
      <c r="J187" s="164">
        <f>'286'!R7</f>
        <v>508523</v>
      </c>
      <c r="K187" s="75">
        <f>'286'!S7</f>
        <v>508522.99999999994</v>
      </c>
      <c r="L187" s="6">
        <f t="shared" si="30"/>
        <v>0</v>
      </c>
      <c r="M187" s="6">
        <v>200000</v>
      </c>
      <c r="N187" s="139" t="s">
        <v>245</v>
      </c>
      <c r="O187" s="13">
        <f t="shared" si="31"/>
        <v>5.8207660913467407E-11</v>
      </c>
      <c r="P187" s="13"/>
      <c r="Q187" s="13"/>
      <c r="R187" s="13">
        <f t="shared" si="32"/>
        <v>508523</v>
      </c>
      <c r="V187" s="43">
        <v>508523</v>
      </c>
      <c r="W187" s="43">
        <v>267</v>
      </c>
      <c r="X187" s="43"/>
      <c r="Y187" s="43"/>
      <c r="Z187" s="43">
        <f t="shared" si="33"/>
        <v>0</v>
      </c>
      <c r="AA187" s="43"/>
    </row>
    <row r="188" spans="1:29" outlineLevel="2" x14ac:dyDescent="0.25">
      <c r="A188" s="199">
        <v>287</v>
      </c>
      <c r="B188" s="2" t="s">
        <v>430</v>
      </c>
      <c r="C188" s="139" t="s">
        <v>444</v>
      </c>
      <c r="D188" s="3" t="s">
        <v>442</v>
      </c>
      <c r="E188" s="3" t="s">
        <v>493</v>
      </c>
      <c r="F188" s="139" t="s">
        <v>74</v>
      </c>
      <c r="G188" s="139" t="s">
        <v>74</v>
      </c>
      <c r="H188" s="139" t="s">
        <v>446</v>
      </c>
      <c r="I188" s="3"/>
      <c r="J188" s="164"/>
      <c r="K188" s="75"/>
      <c r="L188" s="6">
        <f t="shared" si="30"/>
        <v>0</v>
      </c>
      <c r="M188" s="6">
        <v>60000</v>
      </c>
      <c r="N188" s="139" t="s">
        <v>245</v>
      </c>
      <c r="O188" s="13">
        <f t="shared" si="31"/>
        <v>0</v>
      </c>
      <c r="P188" s="13"/>
      <c r="Q188" s="13"/>
      <c r="R188" s="13">
        <f t="shared" si="32"/>
        <v>0</v>
      </c>
      <c r="W188" s="43">
        <v>268</v>
      </c>
      <c r="X188" s="43"/>
      <c r="Y188" s="43"/>
      <c r="Z188" s="43">
        <f t="shared" si="33"/>
        <v>0</v>
      </c>
      <c r="AA188" s="43"/>
    </row>
    <row r="189" spans="1:29" outlineLevel="2" x14ac:dyDescent="0.25">
      <c r="A189" s="199">
        <v>288</v>
      </c>
      <c r="B189" s="2" t="s">
        <v>435</v>
      </c>
      <c r="C189" s="139"/>
      <c r="E189" s="3" t="s">
        <v>493</v>
      </c>
      <c r="F189" s="139" t="s">
        <v>74</v>
      </c>
      <c r="G189" s="139" t="s">
        <v>74</v>
      </c>
      <c r="H189" s="139"/>
      <c r="I189" s="3"/>
      <c r="J189" s="164"/>
      <c r="K189" s="75"/>
      <c r="L189" s="6">
        <f t="shared" si="30"/>
        <v>0</v>
      </c>
      <c r="M189" s="6">
        <v>30000</v>
      </c>
      <c r="N189" s="139"/>
      <c r="O189" s="13">
        <f t="shared" si="31"/>
        <v>0</v>
      </c>
      <c r="P189" s="13"/>
      <c r="Q189" s="13"/>
      <c r="R189" s="13">
        <f t="shared" si="32"/>
        <v>0</v>
      </c>
      <c r="W189" s="43">
        <v>269</v>
      </c>
      <c r="X189" s="43"/>
      <c r="Y189" s="43"/>
      <c r="Z189" s="43">
        <f t="shared" si="33"/>
        <v>0</v>
      </c>
      <c r="AA189" s="43"/>
    </row>
    <row r="190" spans="1:29" outlineLevel="2" x14ac:dyDescent="0.25">
      <c r="A190" s="199">
        <v>289</v>
      </c>
      <c r="B190" s="2" t="s">
        <v>437</v>
      </c>
      <c r="C190" s="139" t="s">
        <v>436</v>
      </c>
      <c r="E190" s="3" t="s">
        <v>493</v>
      </c>
      <c r="F190" s="139" t="s">
        <v>74</v>
      </c>
      <c r="G190" s="139" t="s">
        <v>74</v>
      </c>
      <c r="H190" s="139"/>
      <c r="I190" s="3"/>
      <c r="J190" s="164"/>
      <c r="K190" s="75"/>
      <c r="L190" s="6">
        <f t="shared" si="30"/>
        <v>0</v>
      </c>
      <c r="M190" s="6">
        <v>5000</v>
      </c>
      <c r="N190" s="139"/>
      <c r="O190" s="13">
        <f t="shared" si="31"/>
        <v>0</v>
      </c>
      <c r="P190" s="13"/>
      <c r="Q190" s="13"/>
      <c r="R190" s="13">
        <f t="shared" si="32"/>
        <v>0</v>
      </c>
      <c r="W190" s="43">
        <v>270</v>
      </c>
      <c r="X190" s="43"/>
      <c r="Y190" s="43"/>
      <c r="Z190" s="43">
        <f t="shared" si="33"/>
        <v>0</v>
      </c>
      <c r="AA190" s="43"/>
    </row>
    <row r="191" spans="1:29" outlineLevel="2" x14ac:dyDescent="0.25">
      <c r="A191" s="3">
        <v>292</v>
      </c>
      <c r="B191" s="2" t="s">
        <v>519</v>
      </c>
      <c r="C191" s="139" t="s">
        <v>520</v>
      </c>
      <c r="D191" s="3">
        <v>992754</v>
      </c>
      <c r="E191" s="3"/>
      <c r="F191" s="139" t="s">
        <v>74</v>
      </c>
      <c r="G191" s="139" t="s">
        <v>74</v>
      </c>
      <c r="H191" s="139"/>
      <c r="I191" s="3">
        <v>2010</v>
      </c>
      <c r="J191" s="165">
        <f>'292'!C14</f>
        <v>8500</v>
      </c>
      <c r="K191" s="75"/>
      <c r="L191" s="6">
        <f t="shared" si="30"/>
        <v>8500</v>
      </c>
      <c r="M191" s="6">
        <v>20000</v>
      </c>
      <c r="N191" s="139" t="s">
        <v>245</v>
      </c>
      <c r="O191" s="13">
        <f t="shared" si="31"/>
        <v>0</v>
      </c>
      <c r="P191" s="13"/>
      <c r="Q191" s="13"/>
      <c r="R191" s="13">
        <f t="shared" si="32"/>
        <v>8500</v>
      </c>
      <c r="V191" s="43">
        <v>8500</v>
      </c>
      <c r="W191" s="43">
        <v>271</v>
      </c>
      <c r="X191" s="43"/>
      <c r="Y191" s="43"/>
      <c r="Z191" s="43">
        <f t="shared" si="33"/>
        <v>0</v>
      </c>
      <c r="AA191" s="43"/>
    </row>
    <row r="192" spans="1:29" outlineLevel="2" x14ac:dyDescent="0.25">
      <c r="A192" s="3">
        <v>293</v>
      </c>
      <c r="B192" s="2" t="s">
        <v>521</v>
      </c>
      <c r="C192" s="139"/>
      <c r="E192" s="3"/>
      <c r="F192" s="139" t="s">
        <v>74</v>
      </c>
      <c r="G192" s="139" t="s">
        <v>74</v>
      </c>
      <c r="H192" s="139"/>
      <c r="I192" s="3">
        <v>2010</v>
      </c>
      <c r="J192" s="165">
        <f>'293'!C14</f>
        <v>4900</v>
      </c>
      <c r="K192" s="75"/>
      <c r="L192" s="6">
        <f t="shared" si="30"/>
        <v>4900</v>
      </c>
      <c r="M192" s="6">
        <v>5000</v>
      </c>
      <c r="N192" s="139" t="s">
        <v>245</v>
      </c>
      <c r="O192" s="13">
        <f t="shared" si="31"/>
        <v>0</v>
      </c>
      <c r="P192" s="13"/>
      <c r="Q192" s="13"/>
      <c r="R192" s="13">
        <f t="shared" si="32"/>
        <v>4900</v>
      </c>
      <c r="V192" s="43">
        <v>4900</v>
      </c>
      <c r="W192" s="43">
        <v>272</v>
      </c>
      <c r="X192" s="43"/>
      <c r="Y192" s="43"/>
      <c r="Z192" s="43">
        <f t="shared" si="33"/>
        <v>0</v>
      </c>
      <c r="AA192" s="43"/>
    </row>
    <row r="193" spans="1:28" outlineLevel="2" x14ac:dyDescent="0.25">
      <c r="A193" s="3">
        <v>294</v>
      </c>
      <c r="B193" s="2" t="s">
        <v>522</v>
      </c>
      <c r="C193" s="155" t="s">
        <v>523</v>
      </c>
      <c r="D193" s="3" t="s">
        <v>524</v>
      </c>
      <c r="E193" s="3"/>
      <c r="F193" s="139" t="s">
        <v>74</v>
      </c>
      <c r="G193" s="139" t="s">
        <v>74</v>
      </c>
      <c r="H193" s="139"/>
      <c r="I193" s="3">
        <v>2010</v>
      </c>
      <c r="J193" s="165">
        <f>1500+28000</f>
        <v>29500</v>
      </c>
      <c r="K193" s="75"/>
      <c r="L193" s="6">
        <f t="shared" si="30"/>
        <v>29500</v>
      </c>
      <c r="M193" s="6">
        <v>20000</v>
      </c>
      <c r="N193" s="139" t="s">
        <v>245</v>
      </c>
      <c r="O193" s="13">
        <f t="shared" si="31"/>
        <v>0</v>
      </c>
      <c r="P193" s="13"/>
      <c r="Q193" s="13"/>
      <c r="R193" s="13">
        <f t="shared" si="32"/>
        <v>29500</v>
      </c>
      <c r="V193" s="43">
        <v>29500</v>
      </c>
      <c r="W193" s="43">
        <v>273</v>
      </c>
      <c r="X193" s="43"/>
      <c r="Y193" s="43"/>
      <c r="Z193" s="43">
        <f t="shared" si="33"/>
        <v>0</v>
      </c>
      <c r="AA193" s="43"/>
    </row>
    <row r="194" spans="1:28" outlineLevel="2" x14ac:dyDescent="0.25">
      <c r="A194" s="3">
        <v>297</v>
      </c>
      <c r="B194" s="2" t="s">
        <v>546</v>
      </c>
      <c r="C194" s="155" t="s">
        <v>547</v>
      </c>
      <c r="D194" s="3">
        <v>58536</v>
      </c>
      <c r="E194" s="3"/>
      <c r="F194" s="139" t="s">
        <v>74</v>
      </c>
      <c r="G194" s="139" t="s">
        <v>74</v>
      </c>
      <c r="H194" s="139" t="s">
        <v>246</v>
      </c>
      <c r="I194" s="3">
        <v>2010</v>
      </c>
      <c r="J194" s="165">
        <f>+'297'!C14</f>
        <v>73378.320000000007</v>
      </c>
      <c r="K194" s="75">
        <f>-'297'!C48</f>
        <v>73378.320000000007</v>
      </c>
      <c r="L194" s="6">
        <f t="shared" si="30"/>
        <v>0</v>
      </c>
      <c r="M194" s="6">
        <v>30000</v>
      </c>
      <c r="N194" s="139" t="s">
        <v>245</v>
      </c>
      <c r="O194" s="13">
        <f t="shared" si="31"/>
        <v>0</v>
      </c>
      <c r="P194" s="13"/>
      <c r="Q194" s="13"/>
      <c r="R194" s="13">
        <f t="shared" si="32"/>
        <v>73378.320000000007</v>
      </c>
      <c r="V194" s="43">
        <v>59578</v>
      </c>
      <c r="W194" s="43">
        <v>276</v>
      </c>
      <c r="X194" s="43"/>
      <c r="Y194" s="43"/>
      <c r="Z194" s="43">
        <f t="shared" si="33"/>
        <v>13800.320000000007</v>
      </c>
      <c r="AA194" s="43"/>
    </row>
    <row r="195" spans="1:28" outlineLevel="2" x14ac:dyDescent="0.25">
      <c r="A195" s="3">
        <v>300</v>
      </c>
      <c r="B195" s="2" t="s">
        <v>555</v>
      </c>
      <c r="C195" s="155" t="s">
        <v>556</v>
      </c>
      <c r="E195" s="3"/>
      <c r="F195" s="139" t="s">
        <v>74</v>
      </c>
      <c r="G195" s="139" t="s">
        <v>74</v>
      </c>
      <c r="H195" s="139" t="s">
        <v>245</v>
      </c>
      <c r="I195" s="3">
        <v>2010</v>
      </c>
      <c r="J195" s="165">
        <v>72450</v>
      </c>
      <c r="K195" s="75"/>
      <c r="L195" s="6">
        <f t="shared" si="30"/>
        <v>72450</v>
      </c>
      <c r="M195" s="6">
        <v>85000</v>
      </c>
      <c r="N195" s="139" t="s">
        <v>245</v>
      </c>
      <c r="O195" s="13">
        <f t="shared" si="31"/>
        <v>0</v>
      </c>
      <c r="P195" s="13"/>
      <c r="Q195" s="13"/>
      <c r="R195" s="13">
        <f t="shared" si="32"/>
        <v>72450</v>
      </c>
      <c r="V195" s="43">
        <v>72450</v>
      </c>
      <c r="W195" s="43">
        <v>279</v>
      </c>
      <c r="X195" s="43"/>
      <c r="Y195" s="43"/>
      <c r="Z195" s="43">
        <f t="shared" si="33"/>
        <v>0</v>
      </c>
      <c r="AA195" s="43"/>
    </row>
    <row r="196" spans="1:28" outlineLevel="2" x14ac:dyDescent="0.25">
      <c r="A196" s="3">
        <v>306</v>
      </c>
      <c r="B196" s="2" t="s">
        <v>593</v>
      </c>
      <c r="C196" s="155" t="s">
        <v>594</v>
      </c>
      <c r="D196" s="3">
        <v>145524</v>
      </c>
      <c r="E196" s="3"/>
      <c r="F196" s="139" t="s">
        <v>74</v>
      </c>
      <c r="G196" s="139" t="s">
        <v>74</v>
      </c>
      <c r="H196" s="139" t="s">
        <v>446</v>
      </c>
      <c r="I196" s="3">
        <v>2011</v>
      </c>
      <c r="J196" s="165">
        <f>'306'!R7</f>
        <v>631010.31999999995</v>
      </c>
      <c r="K196" s="75"/>
      <c r="L196" s="6">
        <f t="shared" si="30"/>
        <v>631010.31999999995</v>
      </c>
      <c r="M196" s="6">
        <v>594750</v>
      </c>
      <c r="N196" s="139" t="s">
        <v>245</v>
      </c>
      <c r="O196" s="13">
        <f t="shared" si="31"/>
        <v>0</v>
      </c>
      <c r="P196" s="13"/>
      <c r="Q196" s="13"/>
      <c r="R196" s="13">
        <f t="shared" si="32"/>
        <v>631010.31999999995</v>
      </c>
      <c r="V196" s="43">
        <v>594750</v>
      </c>
      <c r="W196" s="43">
        <v>286</v>
      </c>
      <c r="X196" s="43"/>
      <c r="Y196" s="43"/>
      <c r="Z196" s="43">
        <f t="shared" si="33"/>
        <v>36260.319999999949</v>
      </c>
      <c r="AA196" s="43"/>
    </row>
    <row r="197" spans="1:28" outlineLevel="2" x14ac:dyDescent="0.25">
      <c r="A197" s="3">
        <v>307</v>
      </c>
      <c r="B197" s="2" t="s">
        <v>605</v>
      </c>
      <c r="C197" s="155" t="s">
        <v>606</v>
      </c>
      <c r="E197" s="3"/>
      <c r="F197" s="139" t="s">
        <v>74</v>
      </c>
      <c r="G197" s="139" t="s">
        <v>74</v>
      </c>
      <c r="H197" s="139"/>
      <c r="I197" s="3">
        <v>2011</v>
      </c>
      <c r="J197" s="165">
        <f>'307'!R7</f>
        <v>84382.55</v>
      </c>
      <c r="K197" s="75"/>
      <c r="L197" s="6">
        <f t="shared" si="30"/>
        <v>84382.55</v>
      </c>
      <c r="M197" s="6">
        <f t="shared" ref="M197:M203" si="34">+J197</f>
        <v>84382.55</v>
      </c>
      <c r="N197" s="139" t="s">
        <v>245</v>
      </c>
      <c r="O197" s="13">
        <f t="shared" si="31"/>
        <v>0</v>
      </c>
      <c r="P197" s="13"/>
      <c r="Q197" s="13"/>
      <c r="R197" s="13">
        <f t="shared" si="32"/>
        <v>84382.55</v>
      </c>
      <c r="V197" s="43">
        <v>84382</v>
      </c>
      <c r="W197" s="43">
        <v>287</v>
      </c>
      <c r="X197" s="43"/>
      <c r="Y197" s="43"/>
      <c r="Z197" s="43">
        <f t="shared" si="33"/>
        <v>0.55000000000291038</v>
      </c>
      <c r="AA197" s="43"/>
    </row>
    <row r="198" spans="1:28" outlineLevel="2" x14ac:dyDescent="0.25">
      <c r="A198" s="3">
        <v>308</v>
      </c>
      <c r="B198" s="2" t="s">
        <v>607</v>
      </c>
      <c r="D198" s="155" t="s">
        <v>608</v>
      </c>
      <c r="E198" s="3"/>
      <c r="F198" s="139" t="s">
        <v>74</v>
      </c>
      <c r="G198" s="139" t="s">
        <v>74</v>
      </c>
      <c r="H198" s="139"/>
      <c r="I198" s="3">
        <v>2011</v>
      </c>
      <c r="J198" s="165">
        <v>22390</v>
      </c>
      <c r="K198" s="75"/>
      <c r="L198" s="6">
        <f t="shared" si="30"/>
        <v>22390</v>
      </c>
      <c r="M198" s="6">
        <f t="shared" si="34"/>
        <v>22390</v>
      </c>
      <c r="N198" s="139" t="s">
        <v>245</v>
      </c>
      <c r="O198" s="13">
        <f t="shared" si="31"/>
        <v>0</v>
      </c>
      <c r="P198" s="13"/>
      <c r="Q198" s="13"/>
      <c r="R198" s="13">
        <f t="shared" si="32"/>
        <v>22390</v>
      </c>
      <c r="V198" s="43">
        <v>22390</v>
      </c>
      <c r="W198" s="43">
        <v>288</v>
      </c>
      <c r="X198" s="43"/>
      <c r="Y198" s="43"/>
      <c r="Z198" s="43">
        <f t="shared" si="33"/>
        <v>0</v>
      </c>
      <c r="AA198" s="43"/>
    </row>
    <row r="199" spans="1:28" outlineLevel="2" x14ac:dyDescent="0.25">
      <c r="A199" s="3">
        <v>311</v>
      </c>
      <c r="B199" s="2" t="s">
        <v>741</v>
      </c>
      <c r="C199" s="155"/>
      <c r="D199" s="3">
        <v>130405</v>
      </c>
      <c r="E199" s="3"/>
      <c r="F199" s="139" t="s">
        <v>74</v>
      </c>
      <c r="G199" s="139" t="s">
        <v>74</v>
      </c>
      <c r="H199" s="139"/>
      <c r="I199" s="3">
        <v>2011</v>
      </c>
      <c r="J199" s="165">
        <f>'311'!R7</f>
        <v>861273.99</v>
      </c>
      <c r="K199" s="75"/>
      <c r="L199" s="6">
        <f t="shared" si="30"/>
        <v>861273.99</v>
      </c>
      <c r="M199" s="6">
        <f t="shared" si="34"/>
        <v>861273.99</v>
      </c>
      <c r="N199" s="139" t="s">
        <v>245</v>
      </c>
      <c r="O199" s="13">
        <f t="shared" si="31"/>
        <v>0</v>
      </c>
      <c r="P199" s="13"/>
      <c r="Q199" s="13"/>
      <c r="R199" s="13">
        <f t="shared" si="32"/>
        <v>861273.99</v>
      </c>
      <c r="W199" s="43">
        <v>291</v>
      </c>
      <c r="X199" s="43"/>
      <c r="Y199" s="43"/>
      <c r="Z199" s="43">
        <f t="shared" si="33"/>
        <v>861273.99</v>
      </c>
      <c r="AA199" s="43"/>
    </row>
    <row r="200" spans="1:28" outlineLevel="2" x14ac:dyDescent="0.25">
      <c r="A200" s="225">
        <v>312</v>
      </c>
      <c r="B200" s="226" t="s">
        <v>658</v>
      </c>
      <c r="C200" s="228" t="s">
        <v>558</v>
      </c>
      <c r="D200" s="225" t="s">
        <v>659</v>
      </c>
      <c r="E200" s="225"/>
      <c r="F200" s="227" t="s">
        <v>74</v>
      </c>
      <c r="G200" s="227" t="s">
        <v>74</v>
      </c>
      <c r="H200" s="227" t="s">
        <v>829</v>
      </c>
      <c r="I200" s="225">
        <v>2012</v>
      </c>
      <c r="J200" s="224">
        <f>35024.79+1335028</f>
        <v>1370052.79</v>
      </c>
      <c r="K200" s="75"/>
      <c r="L200" s="6">
        <f t="shared" si="30"/>
        <v>1370052.79</v>
      </c>
      <c r="M200" s="6">
        <f t="shared" si="34"/>
        <v>1370052.79</v>
      </c>
      <c r="N200" s="139"/>
      <c r="O200" s="13">
        <f t="shared" si="31"/>
        <v>0</v>
      </c>
      <c r="P200" s="13"/>
      <c r="Q200" s="13">
        <v>49850</v>
      </c>
      <c r="R200" s="13">
        <f t="shared" si="32"/>
        <v>1419902.79</v>
      </c>
      <c r="W200" s="43">
        <v>292</v>
      </c>
      <c r="X200" s="43"/>
      <c r="Y200" s="43"/>
      <c r="Z200" s="43">
        <f t="shared" si="33"/>
        <v>1370052.79</v>
      </c>
      <c r="AA200" s="43">
        <v>1335028</v>
      </c>
      <c r="AB200" s="43">
        <v>115832.9</v>
      </c>
    </row>
    <row r="201" spans="1:28" outlineLevel="2" x14ac:dyDescent="0.25">
      <c r="A201" s="225">
        <v>313</v>
      </c>
      <c r="B201" s="226" t="s">
        <v>662</v>
      </c>
      <c r="C201" s="228" t="s">
        <v>663</v>
      </c>
      <c r="D201" s="225">
        <v>4454</v>
      </c>
      <c r="E201" s="225"/>
      <c r="F201" s="227" t="s">
        <v>74</v>
      </c>
      <c r="G201" s="227" t="s">
        <v>74</v>
      </c>
      <c r="H201" s="227" t="s">
        <v>829</v>
      </c>
      <c r="I201" s="225">
        <v>2012</v>
      </c>
      <c r="J201" s="165">
        <v>710324</v>
      </c>
      <c r="K201" s="75"/>
      <c r="L201" s="6">
        <f t="shared" si="30"/>
        <v>710324</v>
      </c>
      <c r="M201" s="186">
        <f t="shared" si="34"/>
        <v>710324</v>
      </c>
      <c r="N201" s="139"/>
      <c r="O201" s="13">
        <f t="shared" si="31"/>
        <v>0</v>
      </c>
      <c r="P201" s="13"/>
      <c r="Q201" s="13"/>
      <c r="R201" s="13">
        <f t="shared" si="32"/>
        <v>710324</v>
      </c>
      <c r="W201" s="43">
        <v>293</v>
      </c>
      <c r="X201" s="43"/>
      <c r="Y201" s="43"/>
      <c r="Z201" s="43">
        <f t="shared" si="33"/>
        <v>710324</v>
      </c>
      <c r="AA201" s="43"/>
    </row>
    <row r="202" spans="1:28" outlineLevel="2" x14ac:dyDescent="0.25">
      <c r="A202" s="225">
        <v>314</v>
      </c>
      <c r="B202" s="226" t="s">
        <v>654</v>
      </c>
      <c r="C202" s="228"/>
      <c r="D202" s="225"/>
      <c r="E202" s="225"/>
      <c r="F202" s="227" t="s">
        <v>74</v>
      </c>
      <c r="G202" s="227" t="s">
        <v>74</v>
      </c>
      <c r="H202" s="227" t="s">
        <v>454</v>
      </c>
      <c r="I202" s="225">
        <v>2012</v>
      </c>
      <c r="J202" s="165">
        <f>118263+139085</f>
        <v>257348</v>
      </c>
      <c r="K202" s="75"/>
      <c r="L202" s="6">
        <f t="shared" si="30"/>
        <v>257348</v>
      </c>
      <c r="M202" s="186">
        <f t="shared" si="34"/>
        <v>257348</v>
      </c>
      <c r="N202" s="139"/>
      <c r="O202" s="13">
        <f t="shared" si="31"/>
        <v>0</v>
      </c>
      <c r="P202" s="13"/>
      <c r="Q202" s="13"/>
      <c r="R202" s="13">
        <f t="shared" si="32"/>
        <v>257348</v>
      </c>
      <c r="W202" s="43">
        <v>294</v>
      </c>
      <c r="X202" s="43"/>
      <c r="Y202" s="43"/>
      <c r="Z202" s="43">
        <f t="shared" si="33"/>
        <v>257348</v>
      </c>
      <c r="AA202" s="43"/>
      <c r="AB202" s="43">
        <v>157841.29999999999</v>
      </c>
    </row>
    <row r="203" spans="1:28" outlineLevel="2" x14ac:dyDescent="0.25">
      <c r="A203" s="225">
        <v>317</v>
      </c>
      <c r="B203" s="226" t="s">
        <v>655</v>
      </c>
      <c r="C203" s="228" t="s">
        <v>664</v>
      </c>
      <c r="D203" s="225"/>
      <c r="E203" s="225"/>
      <c r="F203" s="227" t="s">
        <v>74</v>
      </c>
      <c r="G203" s="227" t="s">
        <v>74</v>
      </c>
      <c r="H203" s="227" t="s">
        <v>454</v>
      </c>
      <c r="I203" s="225">
        <v>2012</v>
      </c>
      <c r="J203" s="224">
        <f>'317'!C14</f>
        <v>170346.94</v>
      </c>
      <c r="K203" s="75"/>
      <c r="L203" s="6"/>
      <c r="M203" s="186">
        <f t="shared" si="34"/>
        <v>170346.94</v>
      </c>
      <c r="N203" s="139"/>
      <c r="O203" s="13"/>
      <c r="P203" s="13"/>
      <c r="Q203" s="13"/>
      <c r="R203" s="13">
        <f t="shared" si="32"/>
        <v>170346.94</v>
      </c>
      <c r="W203" s="43">
        <v>297</v>
      </c>
      <c r="X203" s="43"/>
      <c r="Y203" s="43"/>
      <c r="Z203" s="43">
        <f t="shared" si="33"/>
        <v>170346.94</v>
      </c>
      <c r="AA203" s="43"/>
      <c r="AB203" s="43">
        <v>165773</v>
      </c>
    </row>
    <row r="204" spans="1:28" outlineLevel="2" x14ac:dyDescent="0.25">
      <c r="A204" s="225">
        <v>318</v>
      </c>
      <c r="B204" s="226" t="s">
        <v>660</v>
      </c>
      <c r="C204" s="228"/>
      <c r="D204" s="225"/>
      <c r="E204" s="225"/>
      <c r="F204" s="227" t="s">
        <v>74</v>
      </c>
      <c r="G204" s="227" t="s">
        <v>74</v>
      </c>
      <c r="H204" s="227"/>
      <c r="I204" s="225">
        <v>2012</v>
      </c>
      <c r="J204" s="165"/>
      <c r="K204" s="75"/>
      <c r="L204" s="6">
        <f>+J204-K204</f>
        <v>0</v>
      </c>
      <c r="M204" s="6"/>
      <c r="N204" s="139"/>
      <c r="O204" s="13">
        <f>+J204-K204-L204</f>
        <v>0</v>
      </c>
      <c r="P204" s="13">
        <v>248000</v>
      </c>
      <c r="Q204" s="13">
        <v>121000</v>
      </c>
      <c r="R204" s="13">
        <f t="shared" si="32"/>
        <v>369000</v>
      </c>
      <c r="W204" s="43">
        <v>298</v>
      </c>
      <c r="X204" s="43"/>
      <c r="Y204" s="43"/>
      <c r="Z204" s="43">
        <f t="shared" si="33"/>
        <v>0</v>
      </c>
      <c r="AA204" s="43"/>
      <c r="AB204" s="43">
        <v>14493.99</v>
      </c>
    </row>
    <row r="205" spans="1:28" outlineLevel="2" x14ac:dyDescent="0.25">
      <c r="A205" s="225">
        <v>319</v>
      </c>
      <c r="B205" s="226" t="s">
        <v>673</v>
      </c>
      <c r="C205" s="228" t="s">
        <v>674</v>
      </c>
      <c r="D205" s="225">
        <v>18375</v>
      </c>
      <c r="E205" s="225"/>
      <c r="F205" s="227" t="s">
        <v>74</v>
      </c>
      <c r="G205" s="227" t="s">
        <v>74</v>
      </c>
      <c r="H205" s="227" t="s">
        <v>829</v>
      </c>
      <c r="I205" s="225">
        <v>2012</v>
      </c>
      <c r="J205" s="165">
        <v>950000</v>
      </c>
      <c r="K205" s="75"/>
      <c r="L205" s="6"/>
      <c r="M205" s="186">
        <f>+J205</f>
        <v>950000</v>
      </c>
      <c r="N205" s="139"/>
      <c r="O205" s="13"/>
      <c r="P205" s="13"/>
      <c r="Q205" s="13"/>
      <c r="R205" s="13">
        <f t="shared" si="32"/>
        <v>950000</v>
      </c>
      <c r="W205" s="43">
        <v>299</v>
      </c>
      <c r="X205" s="43"/>
      <c r="Y205" s="43"/>
      <c r="Z205" s="43">
        <f t="shared" si="33"/>
        <v>950000</v>
      </c>
      <c r="AA205" s="43"/>
      <c r="AB205" s="43">
        <v>980577.65</v>
      </c>
    </row>
    <row r="206" spans="1:28" outlineLevel="2" x14ac:dyDescent="0.25">
      <c r="A206" s="225">
        <v>320</v>
      </c>
      <c r="B206" s="226" t="s">
        <v>675</v>
      </c>
      <c r="C206" s="228" t="s">
        <v>676</v>
      </c>
      <c r="D206" s="225"/>
      <c r="E206" s="225"/>
      <c r="F206" s="227" t="s">
        <v>74</v>
      </c>
      <c r="G206" s="227" t="s">
        <v>74</v>
      </c>
      <c r="H206" s="227" t="s">
        <v>454</v>
      </c>
      <c r="I206" s="225">
        <v>2012</v>
      </c>
      <c r="J206" s="165">
        <f>10491+255166+2501</f>
        <v>268158</v>
      </c>
      <c r="K206" s="75"/>
      <c r="L206" s="6"/>
      <c r="M206" s="186">
        <f>+J206</f>
        <v>268158</v>
      </c>
      <c r="N206" s="139"/>
      <c r="O206" s="13"/>
      <c r="P206" s="13"/>
      <c r="Q206" s="13"/>
      <c r="R206" s="13">
        <f t="shared" si="32"/>
        <v>268158</v>
      </c>
      <c r="W206" s="43">
        <v>300</v>
      </c>
      <c r="X206" s="43"/>
      <c r="Y206" s="43"/>
      <c r="Z206" s="43">
        <f t="shared" si="33"/>
        <v>268158</v>
      </c>
      <c r="AA206" s="43"/>
      <c r="AB206" s="43">
        <v>322372.15000000002</v>
      </c>
    </row>
    <row r="207" spans="1:28" outlineLevel="2" x14ac:dyDescent="0.25">
      <c r="A207" s="225">
        <v>321</v>
      </c>
      <c r="B207" s="226" t="s">
        <v>689</v>
      </c>
      <c r="C207" s="228" t="s">
        <v>690</v>
      </c>
      <c r="D207" s="225" t="s">
        <v>690</v>
      </c>
      <c r="E207" s="225"/>
      <c r="F207" s="139" t="s">
        <v>74</v>
      </c>
      <c r="G207" s="139" t="s">
        <v>74</v>
      </c>
      <c r="H207" s="139" t="s">
        <v>561</v>
      </c>
      <c r="I207" s="225"/>
      <c r="J207" s="165"/>
      <c r="K207" s="75"/>
      <c r="L207" s="6"/>
      <c r="M207" s="6">
        <v>20000</v>
      </c>
      <c r="N207" s="139" t="s">
        <v>245</v>
      </c>
      <c r="O207" s="13"/>
      <c r="P207" s="13"/>
      <c r="Q207" s="13"/>
      <c r="R207" s="13">
        <f t="shared" si="32"/>
        <v>0</v>
      </c>
      <c r="W207" s="43">
        <v>301</v>
      </c>
      <c r="X207" s="43"/>
      <c r="Y207" s="43"/>
      <c r="Z207" s="43">
        <f t="shared" si="33"/>
        <v>0</v>
      </c>
      <c r="AA207" s="43"/>
    </row>
    <row r="208" spans="1:28" outlineLevel="2" x14ac:dyDescent="0.25">
      <c r="A208" s="3">
        <v>522</v>
      </c>
      <c r="B208" s="2" t="s">
        <v>617</v>
      </c>
      <c r="C208" s="156" t="s">
        <v>616</v>
      </c>
      <c r="D208" s="157" t="s">
        <v>618</v>
      </c>
      <c r="E208" s="148"/>
      <c r="F208" s="139" t="s">
        <v>74</v>
      </c>
      <c r="G208" s="139" t="s">
        <v>74</v>
      </c>
      <c r="H208" s="139" t="s">
        <v>829</v>
      </c>
      <c r="I208" s="3">
        <v>2012</v>
      </c>
      <c r="J208" s="164">
        <f>'522'!R7</f>
        <v>220000</v>
      </c>
      <c r="K208" s="75"/>
      <c r="L208" s="6">
        <f t="shared" ref="L208:L222" si="35">+J208-K208</f>
        <v>220000</v>
      </c>
      <c r="M208" s="6">
        <f>+J208</f>
        <v>220000</v>
      </c>
      <c r="N208" s="139" t="s">
        <v>245</v>
      </c>
      <c r="O208" s="13">
        <f t="shared" ref="O208:O222" si="36">+J208-K208-L208</f>
        <v>0</v>
      </c>
      <c r="P208" s="13"/>
      <c r="Q208" s="13"/>
      <c r="R208" s="13">
        <f t="shared" si="32"/>
        <v>220000</v>
      </c>
      <c r="W208" s="43">
        <v>509</v>
      </c>
      <c r="X208" s="43"/>
      <c r="Y208" s="43"/>
      <c r="Z208" s="43">
        <f t="shared" si="33"/>
        <v>220000</v>
      </c>
      <c r="AA208" s="43"/>
    </row>
    <row r="209" spans="1:28" outlineLevel="2" x14ac:dyDescent="0.25">
      <c r="A209" s="3">
        <v>707</v>
      </c>
      <c r="B209" s="2" t="s">
        <v>417</v>
      </c>
      <c r="C209" s="139" t="s">
        <v>492</v>
      </c>
      <c r="D209" s="3">
        <v>16.048999999999999</v>
      </c>
      <c r="E209" s="3"/>
      <c r="F209" s="139" t="s">
        <v>74</v>
      </c>
      <c r="G209" s="139" t="s">
        <v>74</v>
      </c>
      <c r="H209" s="139" t="s">
        <v>445</v>
      </c>
      <c r="I209" s="3">
        <v>2004</v>
      </c>
      <c r="J209" s="164">
        <f>'707'!R7</f>
        <v>855440.07</v>
      </c>
      <c r="K209" s="75">
        <f>'707'!S7</f>
        <v>855440.07</v>
      </c>
      <c r="L209" s="6">
        <f t="shared" si="35"/>
        <v>0</v>
      </c>
      <c r="M209" s="6">
        <v>1500000</v>
      </c>
      <c r="N209" s="139" t="s">
        <v>245</v>
      </c>
      <c r="O209" s="13">
        <f t="shared" si="36"/>
        <v>0</v>
      </c>
      <c r="P209" s="13"/>
      <c r="Q209" s="13"/>
      <c r="R209" s="13">
        <f t="shared" si="32"/>
        <v>855440.07</v>
      </c>
      <c r="V209" s="43">
        <v>855439.23</v>
      </c>
      <c r="W209" s="43">
        <v>519</v>
      </c>
      <c r="X209" s="43"/>
      <c r="Y209" s="43"/>
      <c r="Z209" s="43">
        <f t="shared" si="33"/>
        <v>0.83999999996740371</v>
      </c>
      <c r="AA209" s="43"/>
    </row>
    <row r="210" spans="1:28" outlineLevel="2" x14ac:dyDescent="0.25">
      <c r="A210" s="199">
        <v>709</v>
      </c>
      <c r="B210" s="2" t="s">
        <v>350</v>
      </c>
      <c r="C210" s="139" t="s">
        <v>572</v>
      </c>
      <c r="E210" s="3" t="s">
        <v>493</v>
      </c>
      <c r="F210" s="139" t="s">
        <v>74</v>
      </c>
      <c r="G210" s="139" t="s">
        <v>74</v>
      </c>
      <c r="H210" s="139"/>
      <c r="I210" s="3"/>
      <c r="J210" s="164"/>
      <c r="K210" s="75"/>
      <c r="L210" s="6">
        <f t="shared" si="35"/>
        <v>0</v>
      </c>
      <c r="M210" s="6" t="s">
        <v>624</v>
      </c>
      <c r="N210" s="139" t="s">
        <v>245</v>
      </c>
      <c r="O210" s="13">
        <f t="shared" si="36"/>
        <v>0</v>
      </c>
      <c r="P210" s="13"/>
      <c r="Q210" s="13"/>
      <c r="R210" s="13">
        <f t="shared" si="32"/>
        <v>0</v>
      </c>
      <c r="W210" s="43">
        <v>521</v>
      </c>
      <c r="X210" s="43"/>
      <c r="Y210" s="43"/>
      <c r="Z210" s="43">
        <f t="shared" si="33"/>
        <v>0</v>
      </c>
      <c r="AA210" s="43"/>
    </row>
    <row r="211" spans="1:28" outlineLevel="2" x14ac:dyDescent="0.25">
      <c r="A211" s="3">
        <v>718</v>
      </c>
      <c r="B211" s="2" t="s">
        <v>468</v>
      </c>
      <c r="C211" s="139"/>
      <c r="E211" s="3"/>
      <c r="F211" s="139" t="s">
        <v>74</v>
      </c>
      <c r="G211" s="139" t="s">
        <v>74</v>
      </c>
      <c r="H211" s="139"/>
      <c r="I211" s="3">
        <v>2006</v>
      </c>
      <c r="J211" s="164">
        <f>'718'!R7</f>
        <v>78745.53</v>
      </c>
      <c r="K211" s="75">
        <f>'718'!S7</f>
        <v>78745.53</v>
      </c>
      <c r="L211" s="6">
        <f t="shared" si="35"/>
        <v>0</v>
      </c>
      <c r="M211" s="6">
        <v>40000</v>
      </c>
      <c r="N211" s="139" t="s">
        <v>245</v>
      </c>
      <c r="O211" s="13">
        <f t="shared" si="36"/>
        <v>0</v>
      </c>
      <c r="P211" s="13"/>
      <c r="Q211" s="13"/>
      <c r="R211" s="13">
        <f t="shared" si="32"/>
        <v>78745.53</v>
      </c>
      <c r="V211" s="43">
        <v>78745.53</v>
      </c>
      <c r="W211" s="43">
        <v>707</v>
      </c>
      <c r="X211" s="43"/>
      <c r="Y211" s="43"/>
      <c r="Z211" s="43">
        <f t="shared" si="33"/>
        <v>0</v>
      </c>
      <c r="AA211" s="43"/>
    </row>
    <row r="212" spans="1:28" outlineLevel="2" x14ac:dyDescent="0.25">
      <c r="A212" s="3">
        <v>719</v>
      </c>
      <c r="B212" s="2" t="s">
        <v>470</v>
      </c>
      <c r="C212" s="139"/>
      <c r="E212" s="3"/>
      <c r="F212" s="139" t="s">
        <v>74</v>
      </c>
      <c r="G212" s="139" t="s">
        <v>74</v>
      </c>
      <c r="H212" s="139"/>
      <c r="I212" s="3">
        <v>2007</v>
      </c>
      <c r="J212" s="164">
        <f>'719'!R7</f>
        <v>98205.45</v>
      </c>
      <c r="K212" s="75">
        <f>'719'!S7</f>
        <v>98205.450000000012</v>
      </c>
      <c r="L212" s="6">
        <f t="shared" si="35"/>
        <v>0</v>
      </c>
      <c r="M212" s="6">
        <v>100000</v>
      </c>
      <c r="N212" s="139"/>
      <c r="O212" s="13">
        <f t="shared" si="36"/>
        <v>-1.4551915228366852E-11</v>
      </c>
      <c r="P212" s="13"/>
      <c r="Q212" s="13"/>
      <c r="R212" s="13">
        <f t="shared" si="32"/>
        <v>98205.45</v>
      </c>
      <c r="V212" s="43">
        <v>98205.45</v>
      </c>
      <c r="W212" s="43">
        <v>707.1</v>
      </c>
      <c r="X212" s="43"/>
      <c r="Y212" s="221"/>
      <c r="Z212" s="43">
        <f t="shared" si="33"/>
        <v>0</v>
      </c>
      <c r="AA212" s="43"/>
    </row>
    <row r="213" spans="1:28" outlineLevel="2" x14ac:dyDescent="0.25">
      <c r="A213" s="3">
        <v>719.1</v>
      </c>
      <c r="B213" s="2" t="s">
        <v>589</v>
      </c>
      <c r="C213" s="139"/>
      <c r="E213" s="3"/>
      <c r="F213" s="139" t="s">
        <v>74</v>
      </c>
      <c r="G213" s="139" t="s">
        <v>74</v>
      </c>
      <c r="H213" s="139"/>
      <c r="I213" s="3">
        <v>2011</v>
      </c>
      <c r="J213" s="164">
        <v>7255</v>
      </c>
      <c r="K213" s="75"/>
      <c r="L213" s="6">
        <f t="shared" si="35"/>
        <v>7255</v>
      </c>
      <c r="M213" s="167">
        <f t="shared" ref="M213:M220" si="37">+J213</f>
        <v>7255</v>
      </c>
      <c r="N213" s="139" t="s">
        <v>245</v>
      </c>
      <c r="O213" s="13">
        <f t="shared" si="36"/>
        <v>0</v>
      </c>
      <c r="P213" s="13"/>
      <c r="Q213" s="13"/>
      <c r="R213" s="13">
        <f t="shared" ref="R213:R226" si="38">+J213+P213+Q213</f>
        <v>7255</v>
      </c>
      <c r="V213" s="43">
        <v>7255</v>
      </c>
      <c r="W213" s="43">
        <v>708</v>
      </c>
      <c r="X213" s="43"/>
      <c r="Y213" s="43"/>
      <c r="Z213" s="43">
        <f t="shared" ref="Z213:Z226" si="39">+J213-V213</f>
        <v>0</v>
      </c>
      <c r="AA213" s="43"/>
    </row>
    <row r="214" spans="1:28" outlineLevel="2" x14ac:dyDescent="0.25">
      <c r="A214" s="3">
        <v>719.3</v>
      </c>
      <c r="B214" s="2" t="s">
        <v>597</v>
      </c>
      <c r="C214" s="139"/>
      <c r="E214" s="3"/>
      <c r="F214" s="155" t="s">
        <v>74</v>
      </c>
      <c r="G214" s="155" t="s">
        <v>74</v>
      </c>
      <c r="H214" s="139"/>
      <c r="I214" s="3">
        <v>2011</v>
      </c>
      <c r="J214" s="164">
        <v>83457</v>
      </c>
      <c r="K214" s="75"/>
      <c r="L214" s="6">
        <f t="shared" si="35"/>
        <v>83457</v>
      </c>
      <c r="M214" s="167">
        <f t="shared" si="37"/>
        <v>83457</v>
      </c>
      <c r="N214" s="139" t="s">
        <v>245</v>
      </c>
      <c r="O214" s="13">
        <f t="shared" si="36"/>
        <v>0</v>
      </c>
      <c r="P214" s="13"/>
      <c r="Q214" s="13"/>
      <c r="R214" s="13">
        <f t="shared" si="38"/>
        <v>83457</v>
      </c>
      <c r="V214" s="43">
        <v>83457</v>
      </c>
      <c r="W214" s="43">
        <v>710</v>
      </c>
      <c r="X214" s="43"/>
      <c r="Y214" s="43"/>
      <c r="Z214" s="43">
        <f t="shared" si="39"/>
        <v>0</v>
      </c>
      <c r="AA214" s="43"/>
    </row>
    <row r="215" spans="1:28" outlineLevel="2" x14ac:dyDescent="0.25">
      <c r="A215" s="3">
        <v>719.5</v>
      </c>
      <c r="B215" s="2" t="s">
        <v>599</v>
      </c>
      <c r="C215" s="139"/>
      <c r="E215" s="3"/>
      <c r="F215" s="139" t="s">
        <v>74</v>
      </c>
      <c r="G215" s="139" t="s">
        <v>74</v>
      </c>
      <c r="H215" s="139"/>
      <c r="I215" s="3">
        <v>2011</v>
      </c>
      <c r="J215" s="164">
        <v>9685</v>
      </c>
      <c r="K215" s="75"/>
      <c r="L215" s="6">
        <f t="shared" si="35"/>
        <v>9685</v>
      </c>
      <c r="M215" s="167">
        <f t="shared" si="37"/>
        <v>9685</v>
      </c>
      <c r="N215" s="139" t="s">
        <v>245</v>
      </c>
      <c r="O215" s="13">
        <f t="shared" si="36"/>
        <v>0</v>
      </c>
      <c r="P215" s="13"/>
      <c r="Q215" s="13"/>
      <c r="R215" s="13">
        <f t="shared" si="38"/>
        <v>9685</v>
      </c>
      <c r="V215" s="43">
        <v>9685</v>
      </c>
      <c r="W215" s="43">
        <v>711</v>
      </c>
      <c r="X215" s="43"/>
      <c r="Y215" s="43"/>
      <c r="Z215" s="43">
        <f t="shared" si="39"/>
        <v>0</v>
      </c>
      <c r="AA215" s="43"/>
    </row>
    <row r="216" spans="1:28" outlineLevel="2" x14ac:dyDescent="0.25">
      <c r="A216" s="3">
        <v>719.6</v>
      </c>
      <c r="B216" s="2" t="s">
        <v>695</v>
      </c>
      <c r="C216" s="139"/>
      <c r="E216" s="3"/>
      <c r="F216" s="139" t="s">
        <v>74</v>
      </c>
      <c r="G216" s="139" t="s">
        <v>74</v>
      </c>
      <c r="H216" s="139"/>
      <c r="I216" s="3">
        <v>2011</v>
      </c>
      <c r="J216" s="164">
        <v>4900</v>
      </c>
      <c r="K216" s="75"/>
      <c r="L216" s="6">
        <f t="shared" si="35"/>
        <v>4900</v>
      </c>
      <c r="M216" s="167">
        <f t="shared" si="37"/>
        <v>4900</v>
      </c>
      <c r="N216" s="139" t="s">
        <v>245</v>
      </c>
      <c r="O216" s="13">
        <f t="shared" si="36"/>
        <v>0</v>
      </c>
      <c r="P216" s="13"/>
      <c r="Q216" s="13"/>
      <c r="R216" s="13">
        <f t="shared" si="38"/>
        <v>4900</v>
      </c>
      <c r="V216" s="43">
        <v>4900</v>
      </c>
      <c r="W216" s="43">
        <v>712</v>
      </c>
      <c r="X216" s="43"/>
      <c r="Y216" s="43"/>
      <c r="Z216" s="43">
        <f t="shared" si="39"/>
        <v>0</v>
      </c>
      <c r="AA216" s="43"/>
    </row>
    <row r="217" spans="1:28" outlineLevel="2" x14ac:dyDescent="0.25">
      <c r="A217" s="3">
        <v>720.2</v>
      </c>
      <c r="B217" s="2" t="s">
        <v>609</v>
      </c>
      <c r="C217" s="139"/>
      <c r="E217" s="3"/>
      <c r="F217" s="139" t="s">
        <v>74</v>
      </c>
      <c r="G217" s="139" t="s">
        <v>74</v>
      </c>
      <c r="H217" s="139"/>
      <c r="I217" s="3">
        <v>2011</v>
      </c>
      <c r="J217" s="164">
        <v>11194</v>
      </c>
      <c r="K217" s="75"/>
      <c r="L217" s="6">
        <f t="shared" si="35"/>
        <v>11194</v>
      </c>
      <c r="M217" s="167">
        <f t="shared" si="37"/>
        <v>11194</v>
      </c>
      <c r="N217" s="139" t="s">
        <v>245</v>
      </c>
      <c r="O217" s="13">
        <f t="shared" si="36"/>
        <v>0</v>
      </c>
      <c r="P217" s="13"/>
      <c r="Q217" s="13"/>
      <c r="R217" s="13">
        <f t="shared" si="38"/>
        <v>11194</v>
      </c>
      <c r="V217" s="43">
        <v>11194</v>
      </c>
      <c r="W217" s="43">
        <v>714</v>
      </c>
      <c r="X217" s="43"/>
      <c r="Y217" s="43"/>
      <c r="Z217" s="43">
        <f t="shared" si="39"/>
        <v>0</v>
      </c>
      <c r="AA217" s="43"/>
    </row>
    <row r="218" spans="1:28" outlineLevel="2" x14ac:dyDescent="0.25">
      <c r="A218" s="3">
        <v>720.3</v>
      </c>
      <c r="B218" s="2" t="s">
        <v>610</v>
      </c>
      <c r="C218" s="139" t="s">
        <v>611</v>
      </c>
      <c r="E218" s="3"/>
      <c r="F218" s="139" t="s">
        <v>74</v>
      </c>
      <c r="G218" s="139" t="s">
        <v>74</v>
      </c>
      <c r="H218" s="139"/>
      <c r="I218" s="3">
        <v>2011</v>
      </c>
      <c r="J218" s="164">
        <v>5367</v>
      </c>
      <c r="K218" s="75"/>
      <c r="L218" s="6">
        <f t="shared" si="35"/>
        <v>5367</v>
      </c>
      <c r="M218" s="167">
        <f t="shared" si="37"/>
        <v>5367</v>
      </c>
      <c r="N218" s="139" t="s">
        <v>245</v>
      </c>
      <c r="O218" s="13">
        <f t="shared" si="36"/>
        <v>0</v>
      </c>
      <c r="P218" s="13"/>
      <c r="Q218" s="13"/>
      <c r="R218" s="13">
        <f t="shared" si="38"/>
        <v>5367</v>
      </c>
      <c r="V218" s="43">
        <v>5367</v>
      </c>
      <c r="W218" s="43">
        <v>715</v>
      </c>
      <c r="X218" s="43"/>
      <c r="Y218" s="43"/>
      <c r="Z218" s="43">
        <f t="shared" si="39"/>
        <v>0</v>
      </c>
      <c r="AA218" s="43"/>
    </row>
    <row r="219" spans="1:28" outlineLevel="2" x14ac:dyDescent="0.25">
      <c r="A219" s="3">
        <v>720.4</v>
      </c>
      <c r="B219" s="2" t="s">
        <v>612</v>
      </c>
      <c r="C219" s="139"/>
      <c r="E219" s="3"/>
      <c r="F219" s="139" t="s">
        <v>74</v>
      </c>
      <c r="G219" s="139" t="s">
        <v>74</v>
      </c>
      <c r="H219" s="139"/>
      <c r="I219" s="3">
        <v>2011</v>
      </c>
      <c r="J219" s="164">
        <v>19910</v>
      </c>
      <c r="K219" s="75"/>
      <c r="L219" s="6">
        <f t="shared" si="35"/>
        <v>19910</v>
      </c>
      <c r="M219" s="167">
        <f t="shared" si="37"/>
        <v>19910</v>
      </c>
      <c r="N219" s="139" t="s">
        <v>245</v>
      </c>
      <c r="O219" s="13">
        <f t="shared" si="36"/>
        <v>0</v>
      </c>
      <c r="P219" s="13"/>
      <c r="Q219" s="13"/>
      <c r="R219" s="13">
        <f t="shared" si="38"/>
        <v>19910</v>
      </c>
      <c r="V219" s="43">
        <v>19910</v>
      </c>
      <c r="W219" s="43">
        <v>716</v>
      </c>
      <c r="Y219" s="43"/>
      <c r="Z219" s="43">
        <f t="shared" si="39"/>
        <v>0</v>
      </c>
      <c r="AA219" s="43"/>
    </row>
    <row r="220" spans="1:28" outlineLevel="2" x14ac:dyDescent="0.25">
      <c r="A220" s="3">
        <v>720.5</v>
      </c>
      <c r="B220" s="2" t="s">
        <v>620</v>
      </c>
      <c r="C220" s="139" t="s">
        <v>621</v>
      </c>
      <c r="E220" s="3"/>
      <c r="F220" s="139" t="s">
        <v>74</v>
      </c>
      <c r="G220" s="139" t="s">
        <v>74</v>
      </c>
      <c r="H220" s="139"/>
      <c r="I220" s="3">
        <v>2011</v>
      </c>
      <c r="J220" s="164">
        <v>7528</v>
      </c>
      <c r="K220" s="75"/>
      <c r="L220" s="6">
        <f t="shared" si="35"/>
        <v>7528</v>
      </c>
      <c r="M220" s="167">
        <f t="shared" si="37"/>
        <v>7528</v>
      </c>
      <c r="N220" s="139" t="s">
        <v>245</v>
      </c>
      <c r="O220" s="13">
        <f t="shared" si="36"/>
        <v>0</v>
      </c>
      <c r="P220" s="13"/>
      <c r="Q220" s="13"/>
      <c r="R220" s="13">
        <f t="shared" si="38"/>
        <v>7528</v>
      </c>
      <c r="V220" s="43">
        <v>7528</v>
      </c>
      <c r="W220" s="43">
        <v>717</v>
      </c>
      <c r="Y220" s="43"/>
      <c r="Z220" s="43">
        <f t="shared" si="39"/>
        <v>0</v>
      </c>
      <c r="AA220" s="43"/>
    </row>
    <row r="221" spans="1:28" outlineLevel="2" x14ac:dyDescent="0.25">
      <c r="A221" s="3">
        <v>720</v>
      </c>
      <c r="B221" s="172" t="str">
        <f>'720'!$A$7</f>
        <v>RAVENSBURG LATHE</v>
      </c>
      <c r="E221" s="3"/>
      <c r="F221" s="139" t="s">
        <v>74</v>
      </c>
      <c r="G221" s="139" t="s">
        <v>74</v>
      </c>
      <c r="H221" s="139" t="s">
        <v>447</v>
      </c>
      <c r="I221" s="3">
        <v>2010</v>
      </c>
      <c r="J221" s="164">
        <f>'720'!R7</f>
        <v>293190</v>
      </c>
      <c r="K221" s="75">
        <f>'720'!S7</f>
        <v>293190</v>
      </c>
      <c r="L221" s="6">
        <f t="shared" si="35"/>
        <v>0</v>
      </c>
      <c r="M221" s="6">
        <v>250000</v>
      </c>
      <c r="N221" s="139" t="s">
        <v>245</v>
      </c>
      <c r="O221" s="13">
        <f t="shared" si="36"/>
        <v>0</v>
      </c>
      <c r="P221" s="13"/>
      <c r="Q221" s="13"/>
      <c r="R221" s="13">
        <f t="shared" si="38"/>
        <v>293190</v>
      </c>
      <c r="V221" s="43">
        <v>293190</v>
      </c>
      <c r="W221" s="43">
        <v>718</v>
      </c>
      <c r="Y221" s="43"/>
      <c r="Z221" s="43">
        <f t="shared" si="39"/>
        <v>0</v>
      </c>
      <c r="AA221" s="43"/>
    </row>
    <row r="222" spans="1:28" outlineLevel="2" x14ac:dyDescent="0.25">
      <c r="A222" s="199">
        <v>721</v>
      </c>
      <c r="B222" s="172" t="s">
        <v>505</v>
      </c>
      <c r="E222" s="3" t="s">
        <v>493</v>
      </c>
      <c r="F222" s="139" t="s">
        <v>74</v>
      </c>
      <c r="G222" s="139" t="s">
        <v>74</v>
      </c>
      <c r="H222" s="139"/>
      <c r="I222" s="3">
        <v>2010</v>
      </c>
      <c r="J222" s="164"/>
      <c r="K222" s="75"/>
      <c r="L222" s="6">
        <f t="shared" si="35"/>
        <v>0</v>
      </c>
      <c r="M222" s="6">
        <v>10000</v>
      </c>
      <c r="N222" s="139" t="s">
        <v>245</v>
      </c>
      <c r="O222" s="13">
        <f t="shared" si="36"/>
        <v>0</v>
      </c>
      <c r="P222" s="13"/>
      <c r="Q222" s="13"/>
      <c r="R222" s="13">
        <f t="shared" si="38"/>
        <v>0</v>
      </c>
      <c r="W222" s="43">
        <v>719</v>
      </c>
      <c r="Y222" s="43"/>
      <c r="Z222" s="43">
        <f t="shared" si="39"/>
        <v>0</v>
      </c>
      <c r="AA222" s="43"/>
      <c r="AB222" s="43">
        <f>56500+13500</f>
        <v>70000</v>
      </c>
    </row>
    <row r="223" spans="1:28" outlineLevel="2" x14ac:dyDescent="0.25">
      <c r="A223" s="3">
        <v>811</v>
      </c>
      <c r="B223" t="s">
        <v>707</v>
      </c>
      <c r="C223" s="3" t="s">
        <v>708</v>
      </c>
      <c r="D223" s="3">
        <v>6157</v>
      </c>
      <c r="F223" s="3" t="s">
        <v>74</v>
      </c>
      <c r="G223" s="3" t="s">
        <v>74</v>
      </c>
      <c r="I223" s="3">
        <v>2013</v>
      </c>
      <c r="J223" s="233">
        <v>3562.5</v>
      </c>
      <c r="K223" s="75"/>
      <c r="L223" s="6"/>
      <c r="M223" s="186">
        <f>+J223</f>
        <v>3562.5</v>
      </c>
      <c r="N223" s="139"/>
      <c r="O223" s="13"/>
      <c r="P223" s="13"/>
      <c r="Q223" s="13"/>
      <c r="R223" s="13">
        <f t="shared" si="38"/>
        <v>3562.5</v>
      </c>
      <c r="S223" t="s">
        <v>716</v>
      </c>
      <c r="T223" t="s">
        <v>715</v>
      </c>
      <c r="W223" s="43">
        <v>721</v>
      </c>
      <c r="Z223" s="43">
        <f t="shared" si="39"/>
        <v>3562.5</v>
      </c>
      <c r="AA223" s="43"/>
    </row>
    <row r="224" spans="1:28" outlineLevel="2" x14ac:dyDescent="0.25">
      <c r="A224" s="3">
        <v>821</v>
      </c>
      <c r="B224" t="s">
        <v>756</v>
      </c>
      <c r="F224" s="3" t="s">
        <v>74</v>
      </c>
      <c r="G224" s="3" t="s">
        <v>74</v>
      </c>
      <c r="I224" s="3">
        <v>2012</v>
      </c>
      <c r="J224" s="233">
        <v>8140.28</v>
      </c>
      <c r="K224" s="75"/>
      <c r="L224" s="6"/>
      <c r="M224" s="186">
        <f>+J224</f>
        <v>8140.28</v>
      </c>
      <c r="N224" s="139"/>
      <c r="O224" s="13"/>
      <c r="P224" s="13"/>
      <c r="Q224" s="13"/>
      <c r="R224" s="13">
        <f t="shared" si="38"/>
        <v>8140.28</v>
      </c>
      <c r="Z224" s="43">
        <f t="shared" si="39"/>
        <v>8140.28</v>
      </c>
      <c r="AA224" s="43"/>
    </row>
    <row r="225" spans="1:28" outlineLevel="2" x14ac:dyDescent="0.25">
      <c r="A225" s="3">
        <v>825</v>
      </c>
      <c r="B225" t="s">
        <v>766</v>
      </c>
      <c r="D225" s="3" t="s">
        <v>767</v>
      </c>
      <c r="F225" s="3" t="s">
        <v>74</v>
      </c>
      <c r="G225" s="3" t="s">
        <v>74</v>
      </c>
      <c r="I225" s="3">
        <v>2012</v>
      </c>
      <c r="J225" s="233">
        <v>27604.66</v>
      </c>
      <c r="K225" s="75"/>
      <c r="L225" s="6"/>
      <c r="M225" s="186">
        <f>+J225</f>
        <v>27604.66</v>
      </c>
      <c r="N225" s="139"/>
      <c r="O225" s="13"/>
      <c r="P225" s="13"/>
      <c r="Q225" s="13"/>
      <c r="R225" s="13">
        <f t="shared" si="38"/>
        <v>27604.66</v>
      </c>
      <c r="Z225" s="43">
        <f t="shared" si="39"/>
        <v>27604.66</v>
      </c>
      <c r="AA225" s="43"/>
    </row>
    <row r="226" spans="1:28" outlineLevel="2" x14ac:dyDescent="0.25">
      <c r="A226" s="3">
        <v>830</v>
      </c>
      <c r="B226" t="s">
        <v>810</v>
      </c>
      <c r="F226" s="3" t="s">
        <v>74</v>
      </c>
      <c r="G226" s="3" t="s">
        <v>74</v>
      </c>
      <c r="I226" s="3">
        <v>2013</v>
      </c>
      <c r="J226" s="233">
        <v>70236</v>
      </c>
      <c r="K226" s="75"/>
      <c r="L226" s="6"/>
      <c r="M226" s="186">
        <f>+J226</f>
        <v>70236</v>
      </c>
      <c r="N226" s="139"/>
      <c r="O226" s="13"/>
      <c r="P226" s="13"/>
      <c r="Q226" s="13"/>
      <c r="R226" s="13">
        <f t="shared" si="38"/>
        <v>70236</v>
      </c>
      <c r="S226" t="s">
        <v>779</v>
      </c>
      <c r="T226" t="s">
        <v>780</v>
      </c>
      <c r="Z226" s="43">
        <f t="shared" si="39"/>
        <v>70236</v>
      </c>
      <c r="AA226" s="43"/>
      <c r="AB226" s="43">
        <v>70266.570000000007</v>
      </c>
    </row>
    <row r="227" spans="1:28" outlineLevel="1" x14ac:dyDescent="0.25">
      <c r="A227" s="3"/>
      <c r="F227" s="3"/>
      <c r="G227" s="154" t="s">
        <v>848</v>
      </c>
      <c r="I227" s="3"/>
      <c r="J227" s="233"/>
      <c r="K227" s="75"/>
      <c r="L227" s="6"/>
      <c r="M227" s="186">
        <f>SUBTOTAL(9,M117:M226)</f>
        <v>31871115.710000001</v>
      </c>
      <c r="N227" s="139"/>
      <c r="O227" s="13"/>
      <c r="P227" s="13"/>
      <c r="Q227" s="13"/>
      <c r="R227" s="13"/>
      <c r="AA227" s="43"/>
      <c r="AB227" s="43">
        <f>SUBTOTAL(9,AB117:AB226)</f>
        <v>2252133.7199999997</v>
      </c>
    </row>
    <row r="228" spans="1:28" outlineLevel="1" x14ac:dyDescent="0.25">
      <c r="A228" s="3">
        <v>322</v>
      </c>
      <c r="B228" s="2"/>
      <c r="C228" s="139"/>
      <c r="E228" s="3"/>
      <c r="F228" s="139"/>
      <c r="G228" s="141"/>
      <c r="H228" s="141"/>
      <c r="I228" s="3"/>
      <c r="J228" s="164"/>
      <c r="K228" s="6"/>
      <c r="L228" s="6"/>
      <c r="M228" s="13"/>
      <c r="N228" s="139"/>
      <c r="O228" s="13"/>
      <c r="P228" s="13"/>
      <c r="Q228" s="13"/>
      <c r="R228" s="13"/>
      <c r="X228" s="43"/>
      <c r="Y228" s="43"/>
      <c r="AA228" s="43"/>
    </row>
    <row r="229" spans="1:28" outlineLevel="1" x14ac:dyDescent="0.25">
      <c r="A229" s="3">
        <v>323</v>
      </c>
      <c r="B229" s="2"/>
      <c r="C229" s="139"/>
      <c r="E229" s="3"/>
      <c r="F229" s="139"/>
      <c r="G229" s="141"/>
      <c r="H229" s="141"/>
      <c r="I229" s="3"/>
      <c r="J229" s="164"/>
      <c r="K229" s="6"/>
      <c r="L229" s="6"/>
      <c r="M229" s="13"/>
      <c r="N229" s="139"/>
      <c r="O229" s="13"/>
      <c r="P229" s="13"/>
      <c r="Q229" s="13"/>
      <c r="R229" s="13"/>
      <c r="X229" s="43"/>
      <c r="Y229" s="43"/>
      <c r="AA229" s="43"/>
    </row>
    <row r="230" spans="1:28" outlineLevel="1" x14ac:dyDescent="0.25">
      <c r="A230" s="3">
        <v>102</v>
      </c>
      <c r="B230" s="2"/>
      <c r="C230" s="139"/>
      <c r="E230" s="3"/>
      <c r="F230" s="139"/>
      <c r="G230" s="139"/>
      <c r="H230" s="139"/>
      <c r="I230" s="3"/>
      <c r="J230" s="164"/>
      <c r="K230" s="75"/>
      <c r="L230" s="6">
        <f>+J230-K230</f>
        <v>0</v>
      </c>
      <c r="M230" s="6"/>
      <c r="N230" s="139"/>
      <c r="O230" s="13">
        <f>+J230-K230-L230</f>
        <v>0</v>
      </c>
      <c r="P230" s="13"/>
      <c r="Q230" s="13"/>
      <c r="R230" s="13">
        <f t="shared" ref="R230:R237" si="40">+J230+P230+Q230</f>
        <v>0</v>
      </c>
      <c r="W230" s="43">
        <v>102</v>
      </c>
      <c r="X230" s="43"/>
      <c r="Y230" s="43"/>
      <c r="Z230" s="43">
        <f t="shared" ref="Z230:Z237" si="41">+J230-V230</f>
        <v>0</v>
      </c>
      <c r="AA230" s="43"/>
    </row>
    <row r="231" spans="1:28" outlineLevel="1" x14ac:dyDescent="0.25">
      <c r="A231" s="3">
        <v>524</v>
      </c>
      <c r="B231" s="2" t="s">
        <v>648</v>
      </c>
      <c r="C231" s="156"/>
      <c r="D231" s="157"/>
      <c r="E231" s="148"/>
      <c r="F231" s="139"/>
      <c r="G231" s="139"/>
      <c r="H231" s="139"/>
      <c r="I231" s="3">
        <v>2011</v>
      </c>
      <c r="J231" s="164">
        <v>51650.63</v>
      </c>
      <c r="K231" s="75"/>
      <c r="L231" s="6">
        <f>+J231-K231</f>
        <v>51650.63</v>
      </c>
      <c r="M231" s="6"/>
      <c r="N231" s="139"/>
      <c r="O231" s="13">
        <f>+J231-K231-L231</f>
        <v>0</v>
      </c>
      <c r="P231" s="13"/>
      <c r="Q231" s="13"/>
      <c r="R231" s="13">
        <f t="shared" si="40"/>
        <v>51650.63</v>
      </c>
      <c r="W231" s="43">
        <v>511</v>
      </c>
      <c r="X231" s="43"/>
      <c r="Y231" s="43"/>
      <c r="Z231" s="43">
        <f t="shared" si="41"/>
        <v>51650.63</v>
      </c>
      <c r="AA231" s="43"/>
    </row>
    <row r="232" spans="1:28" outlineLevel="1" x14ac:dyDescent="0.25">
      <c r="A232" s="3">
        <v>525</v>
      </c>
      <c r="B232" s="2" t="s">
        <v>649</v>
      </c>
      <c r="C232" s="156" t="s">
        <v>651</v>
      </c>
      <c r="D232" s="157" t="s">
        <v>650</v>
      </c>
      <c r="E232" s="148"/>
      <c r="F232" s="139"/>
      <c r="G232" s="139"/>
      <c r="H232" s="139"/>
      <c r="I232" s="3">
        <v>2011</v>
      </c>
      <c r="J232" s="164">
        <v>90549.48</v>
      </c>
      <c r="K232" s="75"/>
      <c r="L232" s="6">
        <f>+J232-K232</f>
        <v>90549.48</v>
      </c>
      <c r="M232" s="6"/>
      <c r="N232" s="139"/>
      <c r="O232" s="13">
        <f>+J232-K232-L232</f>
        <v>0</v>
      </c>
      <c r="P232" s="13"/>
      <c r="Q232" s="13"/>
      <c r="R232" s="13">
        <f t="shared" si="40"/>
        <v>90549.48</v>
      </c>
      <c r="W232" s="43">
        <v>512</v>
      </c>
      <c r="X232" s="43"/>
      <c r="Y232" s="43"/>
      <c r="Z232" s="43">
        <f t="shared" si="41"/>
        <v>90549.48</v>
      </c>
      <c r="AA232" s="43"/>
    </row>
    <row r="233" spans="1:28" outlineLevel="1" x14ac:dyDescent="0.25">
      <c r="A233" s="3">
        <v>819</v>
      </c>
      <c r="B233" t="s">
        <v>774</v>
      </c>
      <c r="C233" s="3" t="s">
        <v>751</v>
      </c>
      <c r="D233" s="3">
        <v>64808</v>
      </c>
      <c r="F233" s="3"/>
      <c r="G233" s="3"/>
      <c r="I233" s="3">
        <v>2012</v>
      </c>
      <c r="J233" s="233">
        <v>10000</v>
      </c>
      <c r="K233" s="75"/>
      <c r="L233" s="6"/>
      <c r="M233" s="186">
        <f>+J233</f>
        <v>10000</v>
      </c>
      <c r="N233" s="139"/>
      <c r="O233" s="13"/>
      <c r="P233" s="13"/>
      <c r="Q233" s="13"/>
      <c r="R233" s="13">
        <f t="shared" si="40"/>
        <v>10000</v>
      </c>
      <c r="S233" t="s">
        <v>752</v>
      </c>
      <c r="T233" t="s">
        <v>750</v>
      </c>
      <c r="Z233" s="43">
        <f t="shared" si="41"/>
        <v>10000</v>
      </c>
      <c r="AA233" s="43"/>
    </row>
    <row r="234" spans="1:28" outlineLevel="1" x14ac:dyDescent="0.25">
      <c r="A234" s="3">
        <v>820</v>
      </c>
      <c r="B234" t="s">
        <v>753</v>
      </c>
      <c r="F234" s="3"/>
      <c r="G234" s="3"/>
      <c r="I234" s="3">
        <v>2012</v>
      </c>
      <c r="J234" s="233">
        <v>11600</v>
      </c>
      <c r="K234" s="75"/>
      <c r="L234" s="6"/>
      <c r="M234" s="186">
        <f>+J234</f>
        <v>11600</v>
      </c>
      <c r="N234" s="139"/>
      <c r="O234" s="13"/>
      <c r="P234" s="13"/>
      <c r="Q234" s="13"/>
      <c r="R234" s="13">
        <f t="shared" si="40"/>
        <v>11600</v>
      </c>
      <c r="S234" t="s">
        <v>754</v>
      </c>
      <c r="T234" t="s">
        <v>755</v>
      </c>
      <c r="Z234" s="43">
        <f t="shared" si="41"/>
        <v>11600</v>
      </c>
      <c r="AA234" s="43"/>
    </row>
    <row r="235" spans="1:28" outlineLevel="1" x14ac:dyDescent="0.25">
      <c r="A235" s="3" t="s">
        <v>807</v>
      </c>
      <c r="B235" t="s">
        <v>804</v>
      </c>
      <c r="F235" s="3"/>
      <c r="G235" s="3"/>
      <c r="J235" s="233"/>
      <c r="K235" s="75"/>
      <c r="L235" s="6"/>
      <c r="M235" s="186">
        <f>+J235</f>
        <v>0</v>
      </c>
      <c r="N235" s="139"/>
      <c r="O235" s="13"/>
      <c r="P235" s="13">
        <v>24000</v>
      </c>
      <c r="Q235" s="13">
        <v>103000</v>
      </c>
      <c r="R235" s="13">
        <f t="shared" si="40"/>
        <v>127000</v>
      </c>
      <c r="Z235" s="43">
        <f t="shared" si="41"/>
        <v>0</v>
      </c>
      <c r="AA235" s="43"/>
    </row>
    <row r="236" spans="1:28" outlineLevel="1" x14ac:dyDescent="0.25">
      <c r="A236" s="3">
        <v>833</v>
      </c>
      <c r="B236" t="s">
        <v>805</v>
      </c>
      <c r="F236" s="3"/>
      <c r="G236" s="3"/>
      <c r="J236" s="233"/>
      <c r="K236" s="75"/>
      <c r="L236" s="6"/>
      <c r="M236" s="186">
        <f>+J236</f>
        <v>0</v>
      </c>
      <c r="N236" s="139"/>
      <c r="O236" s="13"/>
      <c r="P236" s="13">
        <v>65000</v>
      </c>
      <c r="Q236" s="13">
        <v>140000</v>
      </c>
      <c r="R236" s="13">
        <f t="shared" si="40"/>
        <v>205000</v>
      </c>
      <c r="Z236" s="43">
        <f t="shared" si="41"/>
        <v>0</v>
      </c>
      <c r="AA236" s="43"/>
    </row>
    <row r="237" spans="1:28" outlineLevel="1" x14ac:dyDescent="0.25">
      <c r="A237" s="3">
        <v>834</v>
      </c>
      <c r="B237" t="s">
        <v>806</v>
      </c>
      <c r="F237" s="3"/>
      <c r="G237" s="3"/>
      <c r="J237" s="233"/>
      <c r="K237" s="75"/>
      <c r="L237" s="6"/>
      <c r="M237" s="186">
        <f>+J237</f>
        <v>0</v>
      </c>
      <c r="N237" s="139"/>
      <c r="O237" s="13"/>
      <c r="P237" s="13">
        <v>20000</v>
      </c>
      <c r="Q237" s="13">
        <v>60000</v>
      </c>
      <c r="R237" s="13">
        <f t="shared" si="40"/>
        <v>80000</v>
      </c>
      <c r="Z237" s="43">
        <f t="shared" si="41"/>
        <v>0</v>
      </c>
      <c r="AA237" s="43"/>
    </row>
    <row r="238" spans="1:28" outlineLevel="1" x14ac:dyDescent="0.25">
      <c r="A238" s="3"/>
      <c r="F238" s="3"/>
      <c r="G238" s="3"/>
      <c r="J238" s="233"/>
      <c r="K238" s="75"/>
      <c r="L238" s="6"/>
      <c r="M238" s="186"/>
      <c r="N238" s="139"/>
      <c r="O238" s="13"/>
      <c r="P238" s="13"/>
      <c r="Q238" s="13"/>
      <c r="R238" s="13"/>
      <c r="AA238" s="43"/>
    </row>
    <row r="239" spans="1:28" outlineLevel="1" x14ac:dyDescent="0.25">
      <c r="A239" s="3"/>
      <c r="B239" t="s">
        <v>851</v>
      </c>
      <c r="F239" s="3"/>
      <c r="G239" s="3"/>
      <c r="J239" s="233"/>
      <c r="K239" s="75"/>
      <c r="L239" s="6"/>
      <c r="M239" s="186"/>
      <c r="N239" s="139"/>
      <c r="O239" s="13"/>
      <c r="P239" s="13"/>
      <c r="Q239" s="13"/>
      <c r="R239" s="13"/>
      <c r="AA239" s="43"/>
    </row>
    <row r="240" spans="1:28" outlineLevel="1" x14ac:dyDescent="0.25">
      <c r="A240" s="3"/>
      <c r="F240" s="3"/>
      <c r="G240" s="3"/>
      <c r="J240" s="233"/>
      <c r="K240" s="75"/>
      <c r="L240" s="6"/>
      <c r="M240" s="186"/>
      <c r="N240" s="139"/>
      <c r="O240" s="13"/>
      <c r="P240" s="13"/>
      <c r="Q240" s="13"/>
      <c r="R240" s="13"/>
      <c r="AA240" s="43"/>
    </row>
    <row r="241" spans="1:28" outlineLevel="1" x14ac:dyDescent="0.25">
      <c r="A241" s="3"/>
      <c r="B241" s="3" t="s">
        <v>852</v>
      </c>
      <c r="C241" s="286">
        <v>500000</v>
      </c>
      <c r="F241" s="3"/>
      <c r="G241" s="3"/>
      <c r="J241" s="233"/>
      <c r="K241" s="75"/>
      <c r="L241" s="6"/>
      <c r="M241" s="186"/>
      <c r="N241" s="139"/>
      <c r="O241" s="13"/>
      <c r="P241" s="13"/>
      <c r="Q241" s="13"/>
      <c r="R241" s="13"/>
      <c r="AA241" s="43"/>
    </row>
    <row r="242" spans="1:28" outlineLevel="1" x14ac:dyDescent="0.25">
      <c r="A242" s="3"/>
      <c r="B242" t="s">
        <v>853</v>
      </c>
      <c r="C242" s="286">
        <v>500000</v>
      </c>
      <c r="F242" s="3"/>
      <c r="G242" s="3"/>
      <c r="J242" s="233"/>
      <c r="K242" s="75"/>
      <c r="L242" s="6"/>
      <c r="M242" s="186"/>
      <c r="N242" s="139"/>
      <c r="O242" s="13"/>
      <c r="P242" s="13"/>
      <c r="Q242" s="13"/>
      <c r="R242" s="13"/>
      <c r="AA242" s="43"/>
    </row>
    <row r="243" spans="1:28" outlineLevel="1" x14ac:dyDescent="0.25">
      <c r="A243" s="3"/>
      <c r="B243" t="s">
        <v>854</v>
      </c>
      <c r="C243" s="287">
        <v>200000</v>
      </c>
      <c r="F243" s="3"/>
      <c r="G243" s="3"/>
      <c r="J243" s="233"/>
      <c r="K243" s="75"/>
      <c r="L243" s="6"/>
      <c r="M243" s="186"/>
      <c r="N243" s="139"/>
      <c r="O243" s="13"/>
      <c r="P243" s="13"/>
      <c r="Q243" s="13"/>
      <c r="R243" s="13"/>
      <c r="AA243" s="43"/>
    </row>
    <row r="244" spans="1:28" outlineLevel="1" x14ac:dyDescent="0.25">
      <c r="A244" s="3"/>
      <c r="C244" s="288">
        <f>SUM(C241:C243)</f>
        <v>1200000</v>
      </c>
      <c r="F244" s="3"/>
      <c r="G244" s="3"/>
      <c r="J244" s="233"/>
      <c r="K244" s="75"/>
      <c r="L244" s="6"/>
      <c r="M244" s="186"/>
      <c r="N244" s="139"/>
      <c r="O244" s="13"/>
      <c r="P244" s="13"/>
      <c r="Q244" s="13"/>
      <c r="R244" s="13"/>
      <c r="AA244" s="43"/>
    </row>
    <row r="245" spans="1:28" outlineLevel="1" x14ac:dyDescent="0.25">
      <c r="A245" s="3"/>
      <c r="F245" s="3"/>
      <c r="G245" s="154" t="s">
        <v>581</v>
      </c>
      <c r="J245" s="233"/>
      <c r="K245" s="75"/>
      <c r="L245" s="6"/>
      <c r="M245" s="186">
        <f>SUBTOTAL(9,M9:M244)</f>
        <v>63530571.130000003</v>
      </c>
      <c r="N245" s="139"/>
      <c r="O245" s="13"/>
      <c r="P245" s="13"/>
      <c r="Q245" s="13"/>
      <c r="R245" s="13"/>
      <c r="AA245" s="43"/>
      <c r="AB245" s="43">
        <f>SUBTOTAL(9,AB9:AB244)</f>
        <v>5371672.3500000006</v>
      </c>
    </row>
    <row r="246" spans="1:28" outlineLevel="1" x14ac:dyDescent="0.25">
      <c r="A246" s="3"/>
      <c r="F246" s="3"/>
      <c r="G246" s="3"/>
      <c r="J246" s="233"/>
      <c r="K246" s="75"/>
      <c r="L246" s="6"/>
      <c r="M246" s="6"/>
      <c r="N246" s="139"/>
      <c r="O246" s="13"/>
      <c r="P246" s="13"/>
      <c r="Q246" s="13"/>
      <c r="R246" s="13"/>
      <c r="AA246" s="43"/>
    </row>
    <row r="247" spans="1:28" outlineLevel="1" x14ac:dyDescent="0.25">
      <c r="A247" s="3"/>
      <c r="B247" t="s">
        <v>811</v>
      </c>
      <c r="F247" s="3"/>
      <c r="G247" s="3"/>
      <c r="J247" s="233"/>
      <c r="K247" s="75"/>
      <c r="L247" s="6"/>
      <c r="M247" s="6"/>
      <c r="N247" s="139"/>
      <c r="O247" s="13"/>
      <c r="P247" s="13"/>
      <c r="Q247" s="13">
        <v>1500000</v>
      </c>
      <c r="R247" s="13">
        <f>+J247+P247+Q247</f>
        <v>1500000</v>
      </c>
      <c r="Z247" s="43">
        <f>+J247-V247</f>
        <v>0</v>
      </c>
      <c r="AA247" s="43"/>
    </row>
    <row r="248" spans="1:28" outlineLevel="1" x14ac:dyDescent="0.25">
      <c r="A248" s="3"/>
      <c r="B248" s="2"/>
      <c r="E248" s="3"/>
      <c r="F248" s="139"/>
      <c r="G248" s="139"/>
      <c r="H248" s="139"/>
      <c r="I248" s="3"/>
      <c r="J248" s="164"/>
      <c r="K248" s="75"/>
      <c r="L248" s="6"/>
      <c r="M248" s="6"/>
      <c r="N248" s="139"/>
      <c r="O248" s="13"/>
      <c r="P248" s="13"/>
      <c r="Q248" s="13"/>
      <c r="R248" s="13">
        <f>+J248+P248+Q248</f>
        <v>0</v>
      </c>
      <c r="Z248" s="43">
        <f>+J248-V248</f>
        <v>0</v>
      </c>
      <c r="AA248" s="43"/>
    </row>
    <row r="249" spans="1:28" outlineLevel="1" x14ac:dyDescent="0.25">
      <c r="A249" s="3"/>
      <c r="B249" s="2"/>
      <c r="C249" s="139"/>
      <c r="E249" s="3"/>
      <c r="F249" s="139"/>
      <c r="G249" s="139"/>
      <c r="H249" s="139"/>
      <c r="I249" s="3"/>
      <c r="J249" s="164"/>
      <c r="K249" s="75"/>
      <c r="L249" s="6"/>
      <c r="M249" s="6"/>
      <c r="N249" s="139"/>
      <c r="O249" s="13"/>
      <c r="P249" s="13"/>
      <c r="Q249" s="13"/>
      <c r="R249" s="13"/>
      <c r="AA249" s="43"/>
      <c r="AB249" s="43">
        <v>30871.200000000001</v>
      </c>
    </row>
    <row r="250" spans="1:28" outlineLevel="1" x14ac:dyDescent="0.25">
      <c r="A250" s="3"/>
      <c r="B250" s="2"/>
      <c r="C250" s="139"/>
      <c r="E250" s="3"/>
      <c r="F250" s="139"/>
      <c r="G250" s="139"/>
      <c r="H250" s="139"/>
      <c r="I250" s="3"/>
      <c r="J250" s="164"/>
      <c r="K250" s="75"/>
      <c r="L250" s="6"/>
      <c r="M250" s="6"/>
      <c r="N250" s="139"/>
      <c r="O250" s="13"/>
      <c r="P250" s="13"/>
      <c r="Q250" s="13"/>
      <c r="R250" s="13"/>
      <c r="AA250" s="43"/>
      <c r="AB250" s="43">
        <v>37505.370000000003</v>
      </c>
    </row>
    <row r="251" spans="1:28" outlineLevel="1" x14ac:dyDescent="0.25">
      <c r="A251" s="3"/>
      <c r="B251" s="2"/>
      <c r="C251" s="139"/>
      <c r="E251" s="3"/>
      <c r="F251" s="139"/>
      <c r="G251" s="139"/>
      <c r="H251" s="139"/>
      <c r="I251" s="3"/>
      <c r="J251" s="220"/>
      <c r="K251" s="253"/>
      <c r="L251" s="253"/>
      <c r="M251" s="253"/>
      <c r="N251" s="146"/>
      <c r="O251" s="254">
        <f>+J251-K251-L251</f>
        <v>0</v>
      </c>
      <c r="P251" s="254"/>
      <c r="Q251" s="254"/>
      <c r="R251" s="254">
        <f>+J251+P251+Q251</f>
        <v>0</v>
      </c>
      <c r="V251" s="37"/>
      <c r="W251" s="29"/>
      <c r="Z251" s="37">
        <f>+J251-V251</f>
        <v>0</v>
      </c>
      <c r="AA251" s="37"/>
      <c r="AB251" s="37"/>
    </row>
    <row r="252" spans="1:28" outlineLevel="1" x14ac:dyDescent="0.25">
      <c r="A252" s="3"/>
      <c r="B252" s="2"/>
      <c r="C252" s="139"/>
      <c r="E252" s="3"/>
      <c r="F252" s="139"/>
      <c r="G252" s="283" t="s">
        <v>581</v>
      </c>
      <c r="H252" s="139"/>
      <c r="I252" s="3"/>
      <c r="J252" s="164"/>
      <c r="K252" s="75"/>
      <c r="L252" s="75"/>
      <c r="M252" s="75">
        <f>SUBTOTAL(9,M9:M251)</f>
        <v>63530571.130000003</v>
      </c>
      <c r="N252" s="139"/>
      <c r="O252" s="13"/>
      <c r="P252" s="13"/>
      <c r="Q252" s="13"/>
      <c r="R252" s="13"/>
      <c r="V252" s="29"/>
      <c r="W252" s="29"/>
      <c r="Z252" s="29"/>
      <c r="AA252" s="29"/>
      <c r="AB252" s="29">
        <f>SUBTOTAL(9,AB9:AB251)</f>
        <v>5440048.9200000009</v>
      </c>
    </row>
    <row r="253" spans="1:28" s="9" customFormat="1" x14ac:dyDescent="0.25">
      <c r="A253" s="115"/>
      <c r="B253" s="9" t="s">
        <v>3</v>
      </c>
      <c r="C253" s="115"/>
      <c r="D253" s="115"/>
      <c r="E253" s="115"/>
      <c r="F253" s="115"/>
      <c r="G253" s="115"/>
      <c r="H253" s="115"/>
      <c r="I253" s="115"/>
      <c r="J253" s="166">
        <f t="shared" ref="J253:V253" si="42">SUM(J9:J251)</f>
        <v>79074493.339999929</v>
      </c>
      <c r="K253" s="166">
        <f t="shared" si="42"/>
        <v>60437794.122428574</v>
      </c>
      <c r="L253" s="166">
        <f t="shared" si="42"/>
        <v>13733337.139428573</v>
      </c>
      <c r="M253" s="166">
        <f t="shared" si="42"/>
        <v>190570113.38999999</v>
      </c>
      <c r="N253" s="166">
        <f t="shared" si="42"/>
        <v>0</v>
      </c>
      <c r="O253" s="166">
        <f t="shared" si="42"/>
        <v>103775.18814285475</v>
      </c>
      <c r="P253" s="166">
        <f t="shared" si="42"/>
        <v>4044000</v>
      </c>
      <c r="Q253" s="166">
        <f t="shared" si="42"/>
        <v>8345850</v>
      </c>
      <c r="R253" s="166">
        <f t="shared" si="42"/>
        <v>91038243.339999929</v>
      </c>
      <c r="S253" s="166">
        <f t="shared" si="42"/>
        <v>0</v>
      </c>
      <c r="T253" s="166">
        <f t="shared" si="42"/>
        <v>106024</v>
      </c>
      <c r="U253" s="166">
        <f t="shared" si="42"/>
        <v>0</v>
      </c>
      <c r="V253" s="263">
        <f t="shared" si="42"/>
        <v>58161146.439999998</v>
      </c>
      <c r="W253" s="166"/>
      <c r="X253" s="263">
        <f>SUM(X9:X251)</f>
        <v>2783701.1100000003</v>
      </c>
      <c r="Y253" s="166">
        <f>SUM(Y9:Y251)</f>
        <v>0</v>
      </c>
      <c r="Z253" s="43">
        <f>SUM(Z9:Z251)</f>
        <v>20487246.900000002</v>
      </c>
      <c r="AA253" s="43">
        <f>SUM(AA9:AA251)</f>
        <v>2561999.54</v>
      </c>
      <c r="AB253" s="43">
        <f>SUM(AB9:AB251)</f>
        <v>16183393.619999999</v>
      </c>
    </row>
    <row r="254" spans="1:28" x14ac:dyDescent="0.25">
      <c r="A254" s="3"/>
      <c r="B254" t="s">
        <v>803</v>
      </c>
      <c r="F254" s="3" t="s">
        <v>580</v>
      </c>
      <c r="G254" s="3"/>
      <c r="J254" s="6">
        <v>9000000</v>
      </c>
      <c r="K254" s="6" t="e">
        <f>+K253-#REF!</f>
        <v>#REF!</v>
      </c>
      <c r="M254" s="43">
        <v>9000000</v>
      </c>
      <c r="N254" s="3"/>
      <c r="R254" s="13">
        <f t="shared" ref="R254" si="43">+J254+P254+Q254</f>
        <v>9000000</v>
      </c>
      <c r="V254" s="266" t="s">
        <v>245</v>
      </c>
      <c r="W254" s="163"/>
      <c r="X254" s="264" t="s">
        <v>246</v>
      </c>
      <c r="Z254" s="163" t="s">
        <v>822</v>
      </c>
      <c r="AA254" s="43"/>
    </row>
    <row r="255" spans="1:28" x14ac:dyDescent="0.25">
      <c r="A255" s="3"/>
      <c r="B255" t="s">
        <v>581</v>
      </c>
      <c r="F255" s="3"/>
      <c r="G255" s="3"/>
      <c r="I255" s="3"/>
      <c r="J255" s="255">
        <f>SUM(J253:J254)</f>
        <v>88074493.339999929</v>
      </c>
      <c r="K255" s="234"/>
      <c r="L255" s="234"/>
      <c r="M255" s="255">
        <f>SUM(M253:M254)</f>
        <v>199570113.38999999</v>
      </c>
      <c r="N255" s="234"/>
      <c r="O255" s="234"/>
      <c r="P255" s="234"/>
      <c r="Q255" s="234"/>
      <c r="R255" s="255">
        <f>SUM(R253:R254)</f>
        <v>100038243.33999993</v>
      </c>
      <c r="S255" s="234"/>
      <c r="V255" s="267" t="s">
        <v>819</v>
      </c>
      <c r="X255" s="265" t="s">
        <v>820</v>
      </c>
      <c r="Z255" s="43">
        <f>+J253-V253</f>
        <v>20913346.899999931</v>
      </c>
      <c r="AA255" s="43"/>
    </row>
    <row r="256" spans="1:28" x14ac:dyDescent="0.25">
      <c r="A256" s="3"/>
      <c r="I256" s="3"/>
      <c r="M256" s="43"/>
      <c r="W256" s="262" t="s">
        <v>816</v>
      </c>
      <c r="X256" s="43">
        <f>+V253+X253</f>
        <v>60944847.549999997</v>
      </c>
      <c r="Z256" s="43">
        <f>+Z253-Z255</f>
        <v>-426099.99999992922</v>
      </c>
      <c r="AA256" s="43"/>
    </row>
    <row r="257" spans="1:29" x14ac:dyDescent="0.25">
      <c r="A257" s="3"/>
      <c r="I257" s="3"/>
      <c r="M257" s="43" t="e">
        <f>+#REF!-+M256</f>
        <v>#REF!</v>
      </c>
      <c r="Z257" s="43" t="s">
        <v>823</v>
      </c>
      <c r="AA257" s="221">
        <f>66625832-60812733</f>
        <v>5813099</v>
      </c>
      <c r="AB257" s="221"/>
    </row>
    <row r="258" spans="1:29" x14ac:dyDescent="0.25">
      <c r="I258" s="3"/>
      <c r="V258" s="43">
        <v>5058992.0999999987</v>
      </c>
      <c r="W258" s="43" t="s">
        <v>817</v>
      </c>
      <c r="X258" s="37">
        <v>61654173</v>
      </c>
      <c r="AA258" s="43"/>
    </row>
    <row r="259" spans="1:29" x14ac:dyDescent="0.25">
      <c r="I259" s="3"/>
      <c r="W259" s="43" t="s">
        <v>818</v>
      </c>
      <c r="X259" s="43">
        <f>+X256-X258</f>
        <v>-709325.45000000298</v>
      </c>
      <c r="Z259" s="43" t="s">
        <v>825</v>
      </c>
      <c r="AA259" s="43">
        <v>6073049.0699999994</v>
      </c>
    </row>
    <row r="260" spans="1:29" x14ac:dyDescent="0.25">
      <c r="I260" s="3"/>
      <c r="X260" s="29"/>
      <c r="Z260" s="43" t="s">
        <v>818</v>
      </c>
      <c r="AA260" s="43">
        <f>+AA259-AA257</f>
        <v>259950.06999999937</v>
      </c>
    </row>
    <row r="261" spans="1:29" x14ac:dyDescent="0.25">
      <c r="I261" s="3"/>
      <c r="X261" s="29"/>
      <c r="Z261" s="43" t="s">
        <v>826</v>
      </c>
      <c r="AA261" s="37">
        <v>159378.26</v>
      </c>
    </row>
    <row r="262" spans="1:29" x14ac:dyDescent="0.25">
      <c r="A262" s="252" t="s">
        <v>792</v>
      </c>
      <c r="W262"/>
      <c r="X262"/>
      <c r="AA262" s="43">
        <f>+AA260-AA261</f>
        <v>100571.80999999936</v>
      </c>
    </row>
    <row r="263" spans="1:29" x14ac:dyDescent="0.25">
      <c r="A263" s="3">
        <v>127</v>
      </c>
      <c r="B263" s="2" t="s">
        <v>270</v>
      </c>
      <c r="C263" s="158" t="s">
        <v>786</v>
      </c>
      <c r="D263" s="3">
        <v>8932</v>
      </c>
      <c r="E263" s="3"/>
      <c r="F263" s="139" t="s">
        <v>74</v>
      </c>
      <c r="G263" s="139"/>
      <c r="H263" s="155" t="s">
        <v>527</v>
      </c>
      <c r="I263" s="3">
        <v>2004</v>
      </c>
      <c r="J263" s="164">
        <f>+'127'!$R$7</f>
        <v>159378.26</v>
      </c>
      <c r="K263" s="75">
        <f>+'127'!$S$7</f>
        <v>159378.26000000004</v>
      </c>
      <c r="L263" s="6">
        <f t="shared" ref="L263" si="44">+J263-K263</f>
        <v>0</v>
      </c>
      <c r="M263" s="6">
        <v>65000</v>
      </c>
      <c r="N263" s="139" t="s">
        <v>245</v>
      </c>
      <c r="O263" s="13">
        <f t="shared" ref="O263:O283" si="45">+J263-K263-L263</f>
        <v>-2.9103830456733704E-11</v>
      </c>
      <c r="P263" s="13"/>
      <c r="Q263" s="13"/>
      <c r="R263" s="13"/>
      <c r="AA263" s="43"/>
    </row>
    <row r="264" spans="1:29" x14ac:dyDescent="0.25">
      <c r="A264" s="3">
        <v>143</v>
      </c>
      <c r="B264" s="2" t="s">
        <v>559</v>
      </c>
      <c r="C264" s="158" t="s">
        <v>785</v>
      </c>
      <c r="D264" s="3">
        <v>4085</v>
      </c>
      <c r="E264" s="3"/>
      <c r="F264" s="139">
        <f>+'143'!B271</f>
        <v>0</v>
      </c>
      <c r="G264" s="139"/>
      <c r="H264" s="139"/>
      <c r="I264" s="3"/>
      <c r="J264" s="164"/>
      <c r="K264" s="75"/>
      <c r="L264" s="6"/>
      <c r="M264" s="6"/>
      <c r="N264" s="139"/>
      <c r="O264" s="13">
        <f t="shared" si="45"/>
        <v>0</v>
      </c>
      <c r="P264" s="13"/>
      <c r="Q264" s="13"/>
      <c r="R264" s="13"/>
      <c r="AA264" s="43"/>
    </row>
    <row r="265" spans="1:29" x14ac:dyDescent="0.25">
      <c r="A265" s="199">
        <v>222</v>
      </c>
      <c r="B265" s="2" t="s">
        <v>360</v>
      </c>
      <c r="C265" s="158" t="s">
        <v>567</v>
      </c>
      <c r="E265" s="3" t="s">
        <v>493</v>
      </c>
      <c r="F265" s="139" t="s">
        <v>74</v>
      </c>
      <c r="G265" s="139"/>
      <c r="H265" s="139"/>
      <c r="I265" s="3"/>
      <c r="J265" s="164"/>
      <c r="K265" s="75"/>
      <c r="L265" s="6">
        <f t="shared" ref="L265:L283" si="46">+J265-K265</f>
        <v>0</v>
      </c>
      <c r="M265" s="6"/>
      <c r="N265" s="139"/>
      <c r="O265" s="13">
        <f t="shared" si="45"/>
        <v>0</v>
      </c>
      <c r="P265" s="13"/>
      <c r="Q265" s="13"/>
      <c r="R265" s="13"/>
      <c r="AA265" s="43"/>
    </row>
    <row r="266" spans="1:29" x14ac:dyDescent="0.25">
      <c r="A266" s="199">
        <v>223</v>
      </c>
      <c r="B266" s="159" t="s">
        <v>562</v>
      </c>
      <c r="C266" s="158" t="s">
        <v>567</v>
      </c>
      <c r="E266" s="3" t="s">
        <v>493</v>
      </c>
      <c r="F266" s="139" t="s">
        <v>74</v>
      </c>
      <c r="G266" s="139"/>
      <c r="H266" s="139"/>
      <c r="I266" s="3"/>
      <c r="J266" s="164"/>
      <c r="K266" s="75"/>
      <c r="L266" s="6">
        <f t="shared" si="46"/>
        <v>0</v>
      </c>
      <c r="M266" s="6"/>
      <c r="N266" s="139"/>
      <c r="O266" s="13">
        <f t="shared" si="45"/>
        <v>0</v>
      </c>
      <c r="P266" s="13"/>
      <c r="Q266" s="13"/>
      <c r="R266" s="13"/>
      <c r="AA266" s="43"/>
    </row>
    <row r="267" spans="1:29" s="43" customFormat="1" x14ac:dyDescent="0.25">
      <c r="A267" s="199">
        <v>224</v>
      </c>
      <c r="B267" s="2" t="s">
        <v>361</v>
      </c>
      <c r="C267" s="158" t="s">
        <v>567</v>
      </c>
      <c r="D267" s="3"/>
      <c r="E267" s="3" t="s">
        <v>493</v>
      </c>
      <c r="F267" s="139" t="s">
        <v>74</v>
      </c>
      <c r="G267" s="139"/>
      <c r="H267" s="139"/>
      <c r="I267" s="3"/>
      <c r="J267" s="164"/>
      <c r="K267" s="75"/>
      <c r="L267" s="6">
        <f t="shared" si="46"/>
        <v>0</v>
      </c>
      <c r="M267" s="6"/>
      <c r="N267" s="139"/>
      <c r="O267" s="13">
        <f t="shared" si="45"/>
        <v>0</v>
      </c>
      <c r="P267" s="13"/>
      <c r="Q267" s="13"/>
      <c r="R267" s="13"/>
      <c r="S267"/>
      <c r="T267"/>
      <c r="U267"/>
      <c r="X267" s="116"/>
      <c r="Y267" s="116"/>
      <c r="AC267"/>
    </row>
    <row r="268" spans="1:29" s="43" customFormat="1" x14ac:dyDescent="0.25">
      <c r="A268" s="199">
        <v>225</v>
      </c>
      <c r="B268" s="2" t="s">
        <v>362</v>
      </c>
      <c r="C268" s="158" t="s">
        <v>567</v>
      </c>
      <c r="D268" s="3"/>
      <c r="E268" s="3" t="s">
        <v>493</v>
      </c>
      <c r="F268" s="139" t="s">
        <v>74</v>
      </c>
      <c r="G268" s="139"/>
      <c r="H268" s="139"/>
      <c r="I268" s="3"/>
      <c r="J268" s="164"/>
      <c r="K268" s="75"/>
      <c r="L268" s="6">
        <f t="shared" si="46"/>
        <v>0</v>
      </c>
      <c r="M268" s="6"/>
      <c r="N268" s="139"/>
      <c r="O268" s="13">
        <f t="shared" si="45"/>
        <v>0</v>
      </c>
      <c r="P268" s="13"/>
      <c r="Q268" s="13"/>
      <c r="R268" s="13"/>
      <c r="S268"/>
      <c r="T268"/>
      <c r="U268"/>
      <c r="X268" s="116"/>
      <c r="Y268" s="116"/>
      <c r="AC268"/>
    </row>
    <row r="269" spans="1:29" s="43" customFormat="1" x14ac:dyDescent="0.25">
      <c r="A269" s="199">
        <v>226</v>
      </c>
      <c r="B269" s="2" t="s">
        <v>363</v>
      </c>
      <c r="C269" s="158" t="s">
        <v>567</v>
      </c>
      <c r="D269" s="3"/>
      <c r="E269" s="3" t="s">
        <v>493</v>
      </c>
      <c r="F269" s="139" t="s">
        <v>74</v>
      </c>
      <c r="G269" s="139"/>
      <c r="H269" s="139"/>
      <c r="I269" s="3"/>
      <c r="J269" s="164"/>
      <c r="K269" s="75"/>
      <c r="L269" s="6">
        <f t="shared" si="46"/>
        <v>0</v>
      </c>
      <c r="M269" s="6"/>
      <c r="N269" s="139"/>
      <c r="O269" s="13">
        <f t="shared" si="45"/>
        <v>0</v>
      </c>
      <c r="P269" s="13"/>
      <c r="Q269" s="13"/>
      <c r="R269" s="13"/>
      <c r="S269"/>
      <c r="T269"/>
      <c r="U269"/>
      <c r="X269" s="116"/>
      <c r="Y269" s="116"/>
      <c r="AC269"/>
    </row>
    <row r="270" spans="1:29" s="43" customFormat="1" x14ac:dyDescent="0.25">
      <c r="A270" s="199">
        <v>227</v>
      </c>
      <c r="B270" s="2" t="s">
        <v>364</v>
      </c>
      <c r="C270" s="158" t="s">
        <v>567</v>
      </c>
      <c r="D270" s="3"/>
      <c r="E270" s="3" t="s">
        <v>493</v>
      </c>
      <c r="F270" s="139" t="s">
        <v>74</v>
      </c>
      <c r="G270" s="139"/>
      <c r="H270" s="139"/>
      <c r="I270" s="3"/>
      <c r="J270" s="164"/>
      <c r="K270" s="75"/>
      <c r="L270" s="6">
        <f t="shared" si="46"/>
        <v>0</v>
      </c>
      <c r="M270" s="6"/>
      <c r="N270" s="139"/>
      <c r="O270" s="13">
        <f t="shared" si="45"/>
        <v>0</v>
      </c>
      <c r="P270" s="13"/>
      <c r="Q270" s="13"/>
      <c r="R270" s="13"/>
      <c r="S270"/>
      <c r="T270"/>
      <c r="U270"/>
      <c r="X270" s="116"/>
      <c r="Y270" s="116"/>
      <c r="AC270"/>
    </row>
    <row r="271" spans="1:29" s="43" customFormat="1" x14ac:dyDescent="0.25">
      <c r="A271" s="199">
        <v>234</v>
      </c>
      <c r="B271" s="159" t="s">
        <v>563</v>
      </c>
      <c r="C271" s="158" t="s">
        <v>567</v>
      </c>
      <c r="D271" s="3"/>
      <c r="E271" s="3" t="s">
        <v>493</v>
      </c>
      <c r="F271" s="139" t="s">
        <v>74</v>
      </c>
      <c r="G271" s="139"/>
      <c r="H271" s="139"/>
      <c r="I271" s="3"/>
      <c r="J271" s="164"/>
      <c r="K271" s="75"/>
      <c r="L271" s="6">
        <f t="shared" si="46"/>
        <v>0</v>
      </c>
      <c r="M271" s="6"/>
      <c r="N271" s="139"/>
      <c r="O271" s="13">
        <f t="shared" si="45"/>
        <v>0</v>
      </c>
      <c r="P271" s="13"/>
      <c r="Q271" s="13"/>
      <c r="R271" s="13"/>
      <c r="S271"/>
      <c r="T271"/>
      <c r="U271"/>
      <c r="X271" s="116"/>
      <c r="Y271" s="116"/>
      <c r="AC271"/>
    </row>
    <row r="272" spans="1:29" s="43" customFormat="1" x14ac:dyDescent="0.25">
      <c r="A272" s="199">
        <v>248</v>
      </c>
      <c r="B272" s="2" t="s">
        <v>385</v>
      </c>
      <c r="C272" s="158" t="s">
        <v>567</v>
      </c>
      <c r="D272" s="3" t="s">
        <v>387</v>
      </c>
      <c r="E272" s="3" t="s">
        <v>493</v>
      </c>
      <c r="F272" s="139" t="s">
        <v>74</v>
      </c>
      <c r="G272" s="139"/>
      <c r="H272" s="139"/>
      <c r="I272" s="3"/>
      <c r="J272" s="164"/>
      <c r="K272" s="75"/>
      <c r="L272" s="6">
        <f t="shared" si="46"/>
        <v>0</v>
      </c>
      <c r="M272" s="6"/>
      <c r="N272" s="139"/>
      <c r="O272" s="13">
        <f t="shared" si="45"/>
        <v>0</v>
      </c>
      <c r="P272" s="13"/>
      <c r="Q272" s="13"/>
      <c r="R272" s="13"/>
      <c r="S272"/>
      <c r="T272"/>
      <c r="U272"/>
      <c r="X272" s="116"/>
      <c r="Y272" s="116"/>
      <c r="AC272"/>
    </row>
    <row r="273" spans="1:29" s="43" customFormat="1" x14ac:dyDescent="0.25">
      <c r="A273" s="199">
        <v>255</v>
      </c>
      <c r="B273" s="2" t="s">
        <v>399</v>
      </c>
      <c r="C273" s="158" t="s">
        <v>567</v>
      </c>
      <c r="D273" s="3"/>
      <c r="E273" s="3" t="s">
        <v>493</v>
      </c>
      <c r="F273" s="139" t="s">
        <v>74</v>
      </c>
      <c r="G273" s="139"/>
      <c r="H273" s="139" t="s">
        <v>565</v>
      </c>
      <c r="I273" s="3"/>
      <c r="J273" s="164"/>
      <c r="K273" s="75"/>
      <c r="L273" s="6">
        <f t="shared" si="46"/>
        <v>0</v>
      </c>
      <c r="M273" s="6"/>
      <c r="N273" s="139"/>
      <c r="O273" s="13">
        <f t="shared" si="45"/>
        <v>0</v>
      </c>
      <c r="P273" s="13"/>
      <c r="Q273" s="13"/>
      <c r="R273" s="13"/>
      <c r="S273"/>
      <c r="T273"/>
      <c r="U273"/>
      <c r="X273" s="116"/>
      <c r="Y273" s="116"/>
      <c r="AC273"/>
    </row>
    <row r="274" spans="1:29" s="43" customFormat="1" x14ac:dyDescent="0.25">
      <c r="A274" s="3">
        <v>257</v>
      </c>
      <c r="B274" s="2" t="s">
        <v>401</v>
      </c>
      <c r="C274" s="160" t="s">
        <v>567</v>
      </c>
      <c r="D274" s="3" t="s">
        <v>400</v>
      </c>
      <c r="E274" s="3"/>
      <c r="F274" s="139" t="s">
        <v>74</v>
      </c>
      <c r="G274" s="139"/>
      <c r="H274" s="139"/>
      <c r="I274" s="3">
        <v>2005</v>
      </c>
      <c r="J274" s="164"/>
      <c r="K274" s="75"/>
      <c r="L274" s="6">
        <f t="shared" si="46"/>
        <v>0</v>
      </c>
      <c r="M274" s="6"/>
      <c r="N274" s="139"/>
      <c r="O274" s="13">
        <f t="shared" si="45"/>
        <v>0</v>
      </c>
      <c r="P274" s="13"/>
      <c r="Q274" s="13"/>
      <c r="R274" s="13"/>
      <c r="S274"/>
      <c r="T274"/>
      <c r="U274"/>
      <c r="X274" s="116"/>
      <c r="Y274" s="116"/>
      <c r="AC274"/>
    </row>
    <row r="275" spans="1:29" s="43" customFormat="1" x14ac:dyDescent="0.25">
      <c r="A275" s="199">
        <v>259</v>
      </c>
      <c r="B275" s="2" t="s">
        <v>405</v>
      </c>
      <c r="C275" s="158" t="s">
        <v>567</v>
      </c>
      <c r="D275" s="3"/>
      <c r="E275" s="3" t="s">
        <v>493</v>
      </c>
      <c r="F275" s="139" t="s">
        <v>74</v>
      </c>
      <c r="G275" s="139"/>
      <c r="H275" s="139"/>
      <c r="I275" s="3"/>
      <c r="J275" s="164"/>
      <c r="K275" s="75"/>
      <c r="L275" s="6">
        <f t="shared" si="46"/>
        <v>0</v>
      </c>
      <c r="M275" s="6"/>
      <c r="N275" s="139"/>
      <c r="O275" s="13">
        <f t="shared" si="45"/>
        <v>0</v>
      </c>
      <c r="P275" s="13"/>
      <c r="Q275" s="13"/>
      <c r="R275" s="13"/>
      <c r="S275"/>
      <c r="T275"/>
      <c r="U275"/>
      <c r="X275" s="116"/>
      <c r="Y275" s="116"/>
      <c r="AC275"/>
    </row>
    <row r="276" spans="1:29" s="43" customFormat="1" x14ac:dyDescent="0.25">
      <c r="A276" s="199">
        <v>262</v>
      </c>
      <c r="B276" s="2" t="s">
        <v>408</v>
      </c>
      <c r="C276" s="158" t="s">
        <v>567</v>
      </c>
      <c r="D276" s="3"/>
      <c r="E276" s="3" t="s">
        <v>493</v>
      </c>
      <c r="F276" s="139" t="s">
        <v>74</v>
      </c>
      <c r="G276" s="139"/>
      <c r="H276" s="139"/>
      <c r="I276" s="3"/>
      <c r="J276" s="164"/>
      <c r="K276" s="75"/>
      <c r="L276" s="6">
        <f t="shared" si="46"/>
        <v>0</v>
      </c>
      <c r="M276" s="6"/>
      <c r="N276" s="139"/>
      <c r="O276" s="13">
        <f t="shared" si="45"/>
        <v>0</v>
      </c>
      <c r="P276" s="13"/>
      <c r="Q276" s="13"/>
      <c r="R276" s="13"/>
      <c r="S276"/>
      <c r="T276"/>
      <c r="U276"/>
      <c r="X276" s="116"/>
      <c r="Y276" s="116"/>
      <c r="AC276"/>
    </row>
    <row r="277" spans="1:29" s="43" customFormat="1" x14ac:dyDescent="0.25">
      <c r="A277" s="199">
        <v>264</v>
      </c>
      <c r="B277" s="2" t="s">
        <v>410</v>
      </c>
      <c r="C277" s="158" t="s">
        <v>567</v>
      </c>
      <c r="D277" s="3"/>
      <c r="E277" s="3" t="s">
        <v>493</v>
      </c>
      <c r="F277" s="139" t="s">
        <v>74</v>
      </c>
      <c r="G277" s="139"/>
      <c r="H277" s="139"/>
      <c r="I277" s="3"/>
      <c r="J277" s="164"/>
      <c r="K277" s="75"/>
      <c r="L277" s="6">
        <f t="shared" si="46"/>
        <v>0</v>
      </c>
      <c r="M277" s="6"/>
      <c r="N277" s="139"/>
      <c r="O277" s="13">
        <f t="shared" si="45"/>
        <v>0</v>
      </c>
      <c r="P277" s="13"/>
      <c r="Q277" s="13"/>
      <c r="R277" s="13"/>
      <c r="S277"/>
      <c r="T277"/>
      <c r="U277"/>
      <c r="X277" s="116"/>
      <c r="Y277" s="116"/>
      <c r="AC277"/>
    </row>
    <row r="278" spans="1:29" s="43" customFormat="1" x14ac:dyDescent="0.25">
      <c r="A278" s="199">
        <v>267</v>
      </c>
      <c r="B278" s="2" t="s">
        <v>578</v>
      </c>
      <c r="C278" s="158" t="s">
        <v>567</v>
      </c>
      <c r="D278" s="3"/>
      <c r="E278" s="3" t="s">
        <v>493</v>
      </c>
      <c r="F278" s="139" t="s">
        <v>74</v>
      </c>
      <c r="G278" s="139"/>
      <c r="H278" s="139"/>
      <c r="I278" s="3"/>
      <c r="J278" s="164"/>
      <c r="K278" s="75"/>
      <c r="L278" s="6">
        <f t="shared" si="46"/>
        <v>0</v>
      </c>
      <c r="M278" s="6"/>
      <c r="N278" s="139"/>
      <c r="O278" s="13">
        <f t="shared" si="45"/>
        <v>0</v>
      </c>
      <c r="P278" s="13"/>
      <c r="Q278" s="13"/>
      <c r="R278" s="13"/>
      <c r="S278"/>
      <c r="T278"/>
      <c r="U278"/>
      <c r="X278" s="116"/>
      <c r="Y278" s="116"/>
      <c r="AC278"/>
    </row>
    <row r="279" spans="1:29" s="43" customFormat="1" x14ac:dyDescent="0.25">
      <c r="A279" s="199">
        <v>271</v>
      </c>
      <c r="B279" s="2" t="s">
        <v>415</v>
      </c>
      <c r="C279" s="158" t="s">
        <v>567</v>
      </c>
      <c r="D279" s="3"/>
      <c r="E279" s="3" t="s">
        <v>493</v>
      </c>
      <c r="F279" s="139" t="s">
        <v>74</v>
      </c>
      <c r="G279" s="139"/>
      <c r="H279" s="139"/>
      <c r="I279" s="3"/>
      <c r="J279" s="164"/>
      <c r="K279" s="75"/>
      <c r="L279" s="6">
        <f t="shared" si="46"/>
        <v>0</v>
      </c>
      <c r="M279" s="6"/>
      <c r="N279" s="139"/>
      <c r="O279" s="13">
        <f t="shared" si="45"/>
        <v>0</v>
      </c>
      <c r="P279" s="13"/>
      <c r="Q279" s="13"/>
      <c r="R279" s="13"/>
      <c r="S279"/>
      <c r="T279"/>
      <c r="U279"/>
      <c r="X279" s="116"/>
      <c r="Y279" s="116"/>
      <c r="AC279"/>
    </row>
    <row r="280" spans="1:29" s="43" customFormat="1" x14ac:dyDescent="0.25">
      <c r="A280" s="3">
        <v>290</v>
      </c>
      <c r="B280" s="2" t="s">
        <v>585</v>
      </c>
      <c r="C280" s="158" t="s">
        <v>793</v>
      </c>
      <c r="D280" s="3"/>
      <c r="E280" s="3"/>
      <c r="F280" s="139" t="s">
        <v>656</v>
      </c>
      <c r="G280" s="139"/>
      <c r="H280" s="139"/>
      <c r="I280" s="3"/>
      <c r="J280" s="165"/>
      <c r="K280" s="75"/>
      <c r="L280" s="6">
        <f t="shared" si="46"/>
        <v>0</v>
      </c>
      <c r="M280" s="6">
        <v>100000</v>
      </c>
      <c r="N280" s="139" t="s">
        <v>245</v>
      </c>
      <c r="O280" s="13">
        <f t="shared" si="45"/>
        <v>0</v>
      </c>
      <c r="P280" s="13"/>
      <c r="Q280" s="13"/>
      <c r="R280" s="13"/>
      <c r="S280"/>
      <c r="T280"/>
      <c r="U280"/>
      <c r="X280" s="116"/>
      <c r="Y280" s="116"/>
      <c r="AC280"/>
    </row>
    <row r="281" spans="1:29" s="43" customFormat="1" x14ac:dyDescent="0.25">
      <c r="A281" s="3">
        <v>291</v>
      </c>
      <c r="B281" s="2" t="s">
        <v>587</v>
      </c>
      <c r="C281" s="158" t="s">
        <v>567</v>
      </c>
      <c r="D281" s="3"/>
      <c r="E281" s="3"/>
      <c r="F281" s="139" t="s">
        <v>656</v>
      </c>
      <c r="G281" s="139"/>
      <c r="H281" s="139"/>
      <c r="I281" s="3"/>
      <c r="J281" s="165"/>
      <c r="K281" s="75"/>
      <c r="L281" s="6">
        <f t="shared" si="46"/>
        <v>0</v>
      </c>
      <c r="M281" s="6">
        <v>100000</v>
      </c>
      <c r="N281" s="139" t="s">
        <v>245</v>
      </c>
      <c r="O281" s="13">
        <f t="shared" si="45"/>
        <v>0</v>
      </c>
      <c r="P281" s="13"/>
      <c r="Q281" s="13"/>
      <c r="R281" s="13"/>
      <c r="S281"/>
      <c r="T281"/>
      <c r="U281"/>
      <c r="X281" s="116"/>
      <c r="Y281" s="116"/>
      <c r="AC281"/>
    </row>
    <row r="282" spans="1:29" s="43" customFormat="1" x14ac:dyDescent="0.25">
      <c r="A282" s="199">
        <v>510</v>
      </c>
      <c r="B282" s="2" t="s">
        <v>340</v>
      </c>
      <c r="C282" s="158" t="s">
        <v>567</v>
      </c>
      <c r="D282" s="3"/>
      <c r="E282" s="3" t="s">
        <v>493</v>
      </c>
      <c r="F282" s="139" t="s">
        <v>78</v>
      </c>
      <c r="G282" s="139"/>
      <c r="H282" s="139"/>
      <c r="I282" s="3"/>
      <c r="J282" s="164"/>
      <c r="K282" s="75"/>
      <c r="L282" s="6">
        <f t="shared" si="46"/>
        <v>0</v>
      </c>
      <c r="M282" s="6"/>
      <c r="N282" s="139"/>
      <c r="O282" s="13">
        <f t="shared" si="45"/>
        <v>0</v>
      </c>
      <c r="P282" s="13"/>
      <c r="Q282" s="13"/>
      <c r="R282" s="13"/>
      <c r="S282"/>
      <c r="T282"/>
      <c r="U282"/>
      <c r="X282" s="116"/>
      <c r="Y282" s="116"/>
      <c r="AC282"/>
    </row>
    <row r="283" spans="1:29" s="43" customFormat="1" x14ac:dyDescent="0.25">
      <c r="A283" s="3">
        <v>515</v>
      </c>
      <c r="B283" s="2" t="s">
        <v>613</v>
      </c>
      <c r="C283" s="230" t="s">
        <v>677</v>
      </c>
      <c r="D283" s="3" t="s">
        <v>614</v>
      </c>
      <c r="E283" s="3"/>
      <c r="F283" s="139" t="s">
        <v>78</v>
      </c>
      <c r="G283" s="139"/>
      <c r="H283" s="139"/>
      <c r="I283" s="3">
        <v>2011</v>
      </c>
      <c r="J283" s="164">
        <f>'515'!$R$7</f>
        <v>671438.89</v>
      </c>
      <c r="K283" s="75"/>
      <c r="L283" s="6">
        <f t="shared" si="46"/>
        <v>671438.89</v>
      </c>
      <c r="M283" s="6">
        <f>+J283</f>
        <v>671438.89</v>
      </c>
      <c r="N283" s="139"/>
      <c r="O283" s="13">
        <f t="shared" si="45"/>
        <v>0</v>
      </c>
      <c r="P283" s="13"/>
      <c r="Q283" s="13"/>
      <c r="R283" s="13"/>
      <c r="S283"/>
      <c r="T283"/>
      <c r="U283"/>
      <c r="X283" s="116"/>
      <c r="Y283" s="116"/>
      <c r="AC283"/>
    </row>
    <row r="284" spans="1:29" s="43" customFormat="1" x14ac:dyDescent="0.25">
      <c r="A284" s="3">
        <v>520</v>
      </c>
      <c r="B284" s="2" t="s">
        <v>282</v>
      </c>
      <c r="C284" s="223" t="s">
        <v>794</v>
      </c>
      <c r="D284" s="157">
        <v>112467</v>
      </c>
      <c r="E284" s="148"/>
      <c r="F284" s="139" t="str">
        <f>+'520'!B11</f>
        <v>BURL</v>
      </c>
      <c r="G284" s="139"/>
      <c r="H284" s="139"/>
      <c r="I284" s="3">
        <v>1999</v>
      </c>
      <c r="J284" s="164">
        <f>+'520'!$R$7</f>
        <v>464725.27</v>
      </c>
      <c r="K284" s="75">
        <f>+'520'!$S$7</f>
        <v>464725.27</v>
      </c>
      <c r="L284" s="6">
        <f>+J284-K284</f>
        <v>0</v>
      </c>
      <c r="M284" s="6">
        <v>180000</v>
      </c>
      <c r="N284" s="139" t="s">
        <v>245</v>
      </c>
      <c r="O284" s="13">
        <f>+J284-K284-L284</f>
        <v>0</v>
      </c>
      <c r="P284" s="13"/>
      <c r="Q284" s="13"/>
      <c r="R284" s="13"/>
      <c r="S284"/>
      <c r="T284"/>
      <c r="U284"/>
      <c r="X284" s="116"/>
      <c r="Y284" s="116"/>
      <c r="AC284"/>
    </row>
    <row r="285" spans="1:29" s="43" customFormat="1" x14ac:dyDescent="0.25">
      <c r="A285" s="3">
        <v>504</v>
      </c>
      <c r="B285" s="2" t="s">
        <v>298</v>
      </c>
      <c r="C285" s="158" t="s">
        <v>795</v>
      </c>
      <c r="D285" s="3">
        <f>+'504'!C7</f>
        <v>7579</v>
      </c>
      <c r="E285" s="3"/>
      <c r="F285" s="139" t="str">
        <f>+'504'!B11</f>
        <v>BURL</v>
      </c>
      <c r="G285" s="139"/>
      <c r="H285" s="139"/>
      <c r="I285" s="3">
        <v>2004</v>
      </c>
      <c r="J285" s="164">
        <f>+'504'!$R$7</f>
        <v>985659</v>
      </c>
      <c r="K285" s="75">
        <f>+'504'!$S$7</f>
        <v>985659.00000000023</v>
      </c>
      <c r="L285" s="6">
        <f>+J285-K285</f>
        <v>0</v>
      </c>
      <c r="M285" s="6">
        <v>700000</v>
      </c>
      <c r="N285" s="139" t="s">
        <v>245</v>
      </c>
      <c r="O285" s="13">
        <f>+J285-K285-L285</f>
        <v>-2.3283064365386963E-10</v>
      </c>
      <c r="P285" s="13"/>
      <c r="Q285" s="13"/>
      <c r="R285" s="13"/>
      <c r="S285"/>
      <c r="T285"/>
      <c r="U285"/>
      <c r="X285" s="116"/>
      <c r="Y285" s="116"/>
      <c r="AC285"/>
    </row>
    <row r="286" spans="1:29" s="43" customFormat="1" x14ac:dyDescent="0.25">
      <c r="A286" s="3">
        <v>705</v>
      </c>
      <c r="B286" s="2" t="s">
        <v>347</v>
      </c>
      <c r="C286" s="158" t="s">
        <v>567</v>
      </c>
      <c r="D286" s="3">
        <v>440377</v>
      </c>
      <c r="E286" s="3"/>
      <c r="F286" s="139" t="s">
        <v>78</v>
      </c>
      <c r="G286" s="139"/>
      <c r="H286" s="139"/>
      <c r="I286" s="3">
        <v>2009</v>
      </c>
      <c r="J286" s="164">
        <f>+'705'!$R$7</f>
        <v>440774.69</v>
      </c>
      <c r="K286" s="75">
        <f>+'705'!$S$7</f>
        <v>440774.69000000006</v>
      </c>
      <c r="L286" s="6">
        <f>+J286-K286</f>
        <v>0</v>
      </c>
      <c r="M286" s="6">
        <v>350000</v>
      </c>
      <c r="N286" s="139" t="s">
        <v>245</v>
      </c>
      <c r="O286" s="13">
        <f>+J286-K286-L286</f>
        <v>-5.8207660913467407E-11</v>
      </c>
      <c r="P286" s="13"/>
      <c r="Q286" s="13"/>
      <c r="R286" s="13"/>
      <c r="S286"/>
      <c r="T286"/>
      <c r="U286"/>
      <c r="X286" s="116"/>
      <c r="Y286" s="116"/>
      <c r="AC286"/>
    </row>
    <row r="287" spans="1:29" s="43" customFormat="1" x14ac:dyDescent="0.25">
      <c r="A287" s="3">
        <v>123</v>
      </c>
      <c r="B287" s="2" t="str">
        <f>+'123'!A7</f>
        <v>DAEWOO ACE H100</v>
      </c>
      <c r="C287" s="139" t="s">
        <v>787</v>
      </c>
      <c r="D287" s="3" t="s">
        <v>266</v>
      </c>
      <c r="E287" s="3"/>
      <c r="F287" s="139" t="str">
        <f>+'123'!B11</f>
        <v>MISS</v>
      </c>
      <c r="G287" s="139"/>
      <c r="H287" s="139" t="str">
        <f>'123'!$C$11</f>
        <v>C1</v>
      </c>
      <c r="I287" s="3">
        <v>1998</v>
      </c>
      <c r="J287" s="164">
        <f>+'123'!$R$7</f>
        <v>709325.92</v>
      </c>
      <c r="K287" s="75">
        <f>+'123'!S7</f>
        <v>709325.91999999993</v>
      </c>
      <c r="L287" s="6">
        <f>+J287-K287</f>
        <v>0</v>
      </c>
      <c r="M287" s="6">
        <v>150000</v>
      </c>
      <c r="N287" s="139" t="s">
        <v>245</v>
      </c>
      <c r="O287" s="13">
        <f>+J287-K287-L287</f>
        <v>1.1641532182693481E-10</v>
      </c>
      <c r="P287" s="13"/>
      <c r="Q287" s="13"/>
      <c r="R287" s="13">
        <f>+J287+P287+Q287</f>
        <v>709325.92</v>
      </c>
      <c r="S287"/>
      <c r="T287"/>
      <c r="U287"/>
      <c r="V287" s="43">
        <v>709325.92</v>
      </c>
      <c r="W287" s="43">
        <v>123</v>
      </c>
      <c r="Z287" s="43">
        <f>+J287-V287</f>
        <v>0</v>
      </c>
      <c r="AC287"/>
    </row>
  </sheetData>
  <sortState xmlns:xlrd2="http://schemas.microsoft.com/office/spreadsheetml/2017/richdata2" ref="A9:AC242">
    <sortCondition ref="G9:G242"/>
  </sortState>
  <printOptions gridLines="1"/>
  <pageMargins left="0.70866141732283472" right="0.70866141732283472" top="0.35433070866141736" bottom="0.55118110236220474" header="0.31496062992125984" footer="0.31496062992125984"/>
  <pageSetup paperSize="17" scale="67" fitToHeight="0" orientation="landscape" blackAndWhite="1" r:id="rId1"/>
  <headerFooter>
    <oddFooter>&amp;Z&amp;F&amp;RPage &amp;P</oddFooter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A1863-4018-4CD5-A090-3B10C5968FFC}">
  <sheetPr>
    <pageSetUpPr fitToPage="1"/>
  </sheetPr>
  <dimension ref="A1:AA50"/>
  <sheetViews>
    <sheetView topLeftCell="A7" workbookViewId="0">
      <selection activeCell="B8" sqref="B8"/>
    </sheetView>
  </sheetViews>
  <sheetFormatPr defaultRowHeight="15" x14ac:dyDescent="0.25"/>
  <cols>
    <col min="1" max="1" width="20.85546875" customWidth="1"/>
    <col min="2" max="2" width="10.140625" customWidth="1"/>
    <col min="3" max="3" width="12.5703125" customWidth="1"/>
    <col min="4" max="4" width="12.7109375" customWidth="1"/>
    <col min="5" max="5" width="12.85546875" customWidth="1"/>
    <col min="6" max="6" width="10.85546875" customWidth="1"/>
    <col min="7" max="7" width="10.42578125" customWidth="1"/>
    <col min="8" max="8" width="12.7109375" customWidth="1"/>
    <col min="9" max="9" width="9.5703125" customWidth="1"/>
    <col min="10" max="10" width="10.85546875" customWidth="1"/>
    <col min="11" max="11" width="9.85546875" customWidth="1"/>
    <col min="12" max="12" width="11" customWidth="1"/>
    <col min="13" max="13" width="9.85546875" customWidth="1"/>
    <col min="14" max="14" width="9.42578125" customWidth="1"/>
    <col min="15" max="15" width="10" customWidth="1"/>
    <col min="16" max="16" width="11.28515625" customWidth="1"/>
    <col min="17" max="17" width="12.140625" customWidth="1"/>
    <col min="18" max="18" width="10.7109375" customWidth="1"/>
    <col min="19" max="19" width="12.7109375" customWidth="1"/>
    <col min="20" max="20" width="11.42578125" customWidth="1"/>
    <col min="21" max="21" width="13" customWidth="1"/>
  </cols>
  <sheetData>
    <row r="1" spans="1:27" x14ac:dyDescent="0.25">
      <c r="A1" s="11" t="s">
        <v>10</v>
      </c>
    </row>
    <row r="2" spans="1:27" x14ac:dyDescent="0.25">
      <c r="A2" s="9" t="s">
        <v>14</v>
      </c>
    </row>
    <row r="3" spans="1:27" x14ac:dyDescent="0.25">
      <c r="A3" s="9" t="s">
        <v>80</v>
      </c>
    </row>
    <row r="4" spans="1:27" x14ac:dyDescent="0.25">
      <c r="S4" s="40" t="s">
        <v>4</v>
      </c>
      <c r="T4" s="41"/>
      <c r="U4" s="40" t="s">
        <v>8</v>
      </c>
    </row>
    <row r="5" spans="1:27" x14ac:dyDescent="0.25">
      <c r="A5" s="10" t="s">
        <v>9</v>
      </c>
      <c r="B5" s="12" t="s">
        <v>64</v>
      </c>
      <c r="C5" s="12" t="s">
        <v>12</v>
      </c>
      <c r="S5" s="42" t="s">
        <v>2</v>
      </c>
      <c r="T5" s="42" t="s">
        <v>60</v>
      </c>
      <c r="U5" s="42" t="s">
        <v>7</v>
      </c>
    </row>
    <row r="6" spans="1:27" x14ac:dyDescent="0.25">
      <c r="B6" s="3"/>
      <c r="S6" s="3"/>
    </row>
    <row r="7" spans="1:27" x14ac:dyDescent="0.25">
      <c r="A7" s="2"/>
      <c r="B7" s="3"/>
      <c r="D7" s="293"/>
      <c r="E7" s="293"/>
      <c r="F7" s="293"/>
      <c r="G7" s="293"/>
      <c r="H7" s="293"/>
      <c r="I7" s="293"/>
      <c r="J7" s="293"/>
      <c r="K7" s="293"/>
      <c r="L7" s="293"/>
      <c r="M7" s="293"/>
      <c r="N7" s="293"/>
      <c r="O7" s="293"/>
      <c r="P7" s="294"/>
      <c r="Q7" s="6"/>
      <c r="R7" s="6"/>
      <c r="S7" s="13" t="e">
        <f>+#REF!</f>
        <v>#REF!</v>
      </c>
      <c r="T7" s="13" t="e">
        <f>+-C34</f>
        <v>#REF!</v>
      </c>
      <c r="U7" s="13" t="e">
        <f>+S7-T7</f>
        <v>#REF!</v>
      </c>
    </row>
    <row r="8" spans="1:27" x14ac:dyDescent="0.25">
      <c r="A8" s="2"/>
      <c r="B8" s="3"/>
      <c r="D8" s="293"/>
      <c r="E8" s="293"/>
      <c r="F8" s="293"/>
      <c r="G8" s="293"/>
      <c r="H8" s="293"/>
      <c r="I8" s="293"/>
      <c r="J8" s="293"/>
      <c r="K8" s="293"/>
      <c r="L8" s="293"/>
      <c r="M8" s="293"/>
      <c r="N8" s="293"/>
      <c r="O8" s="293"/>
      <c r="P8" s="294"/>
      <c r="Q8" s="6"/>
      <c r="R8" s="6"/>
    </row>
    <row r="9" spans="1:27" x14ac:dyDescent="0.25">
      <c r="A9" s="2"/>
      <c r="B9" s="3"/>
      <c r="D9" s="293"/>
      <c r="E9" s="293"/>
      <c r="F9" s="293"/>
      <c r="G9" s="293"/>
      <c r="H9" s="293"/>
      <c r="I9" s="293"/>
      <c r="J9" s="293"/>
      <c r="K9" s="293"/>
      <c r="L9" s="293"/>
      <c r="M9" s="293"/>
      <c r="N9" s="293"/>
      <c r="O9" s="293"/>
      <c r="P9" s="294"/>
      <c r="Q9" s="6"/>
      <c r="R9" s="6"/>
    </row>
    <row r="10" spans="1:27" x14ac:dyDescent="0.25">
      <c r="B10" s="3"/>
    </row>
    <row r="11" spans="1:27" x14ac:dyDescent="0.25">
      <c r="A11" s="2"/>
      <c r="B11" s="12" t="s">
        <v>64</v>
      </c>
      <c r="D11" s="130"/>
      <c r="E11" s="135"/>
      <c r="F11" s="135"/>
      <c r="G11" s="137"/>
      <c r="H11" s="135"/>
      <c r="I11" s="135"/>
      <c r="J11" s="135"/>
      <c r="K11" s="137"/>
      <c r="L11" s="135"/>
      <c r="M11" s="136"/>
      <c r="N11" s="137"/>
      <c r="O11" s="131"/>
      <c r="P11" s="131"/>
      <c r="Q11" s="131"/>
      <c r="R11" s="138"/>
      <c r="S11" s="131"/>
      <c r="T11" s="135"/>
    </row>
    <row r="12" spans="1:27" x14ac:dyDescent="0.25">
      <c r="B12" s="28"/>
      <c r="C12" s="2"/>
    </row>
    <row r="13" spans="1:27" x14ac:dyDescent="0.25">
      <c r="A13" s="9" t="s">
        <v>5</v>
      </c>
      <c r="C13" s="31" t="s">
        <v>3</v>
      </c>
      <c r="D13" s="32">
        <v>1994</v>
      </c>
      <c r="E13" s="32" t="s">
        <v>477</v>
      </c>
      <c r="F13" s="32">
        <v>1995</v>
      </c>
      <c r="G13" s="32">
        <v>1996</v>
      </c>
      <c r="H13" s="32">
        <v>1997</v>
      </c>
      <c r="I13" s="32">
        <v>1998</v>
      </c>
      <c r="J13" s="32">
        <v>1999</v>
      </c>
      <c r="K13" s="32">
        <v>2000</v>
      </c>
      <c r="L13" s="32">
        <v>2001</v>
      </c>
      <c r="M13" s="32">
        <v>2002</v>
      </c>
      <c r="N13" s="32">
        <v>2003</v>
      </c>
      <c r="O13" s="32">
        <v>2004</v>
      </c>
      <c r="P13" s="32">
        <v>2005</v>
      </c>
      <c r="Q13" s="32">
        <v>2006</v>
      </c>
      <c r="R13" s="32">
        <v>2007</v>
      </c>
      <c r="S13" s="32">
        <v>2008</v>
      </c>
      <c r="T13" s="32">
        <v>2009</v>
      </c>
      <c r="U13" s="32">
        <v>2010</v>
      </c>
    </row>
    <row r="14" spans="1:27" x14ac:dyDescent="0.25">
      <c r="A14" s="9" t="s">
        <v>73</v>
      </c>
      <c r="C14" s="275"/>
      <c r="D14" s="233"/>
      <c r="E14" s="233"/>
      <c r="F14" s="233"/>
      <c r="G14" s="233"/>
      <c r="H14" s="233"/>
      <c r="I14" s="233"/>
      <c r="J14" s="233"/>
      <c r="K14" s="233"/>
      <c r="L14" s="233"/>
      <c r="M14" s="233"/>
      <c r="N14" s="233"/>
      <c r="O14" s="233"/>
      <c r="P14" s="233"/>
      <c r="Q14" s="233"/>
      <c r="R14" s="233"/>
      <c r="S14" s="233"/>
      <c r="T14" s="275"/>
      <c r="U14" s="233"/>
    </row>
    <row r="15" spans="1:27" x14ac:dyDescent="0.25">
      <c r="A15" s="34" t="s">
        <v>1460</v>
      </c>
      <c r="B15" s="2"/>
      <c r="D15" t="s">
        <v>518</v>
      </c>
      <c r="E15" s="2" t="s">
        <v>517</v>
      </c>
    </row>
    <row r="16" spans="1:27" x14ac:dyDescent="0.25">
      <c r="A16" s="9" t="s">
        <v>6</v>
      </c>
      <c r="B16" s="3">
        <v>1994</v>
      </c>
      <c r="C16" s="13" t="e">
        <v>#REF!</v>
      </c>
      <c r="D16" s="233"/>
      <c r="E16" s="233"/>
      <c r="F16" s="233"/>
      <c r="G16" s="233"/>
      <c r="H16" s="233"/>
      <c r="I16" s="233"/>
      <c r="J16" s="233"/>
      <c r="K16" s="233"/>
      <c r="L16" s="233"/>
      <c r="M16" s="233"/>
      <c r="N16" s="233"/>
      <c r="O16" s="233"/>
      <c r="P16" s="233"/>
      <c r="Q16" s="233"/>
      <c r="R16" s="233"/>
      <c r="S16" s="233"/>
      <c r="T16" s="233"/>
      <c r="U16" s="233"/>
      <c r="V16" s="297"/>
      <c r="W16" s="297"/>
      <c r="X16" s="297"/>
      <c r="Y16" s="297"/>
      <c r="Z16" s="297"/>
      <c r="AA16" s="297"/>
    </row>
    <row r="17" spans="1:27" x14ac:dyDescent="0.25">
      <c r="B17" s="3">
        <v>1995</v>
      </c>
      <c r="C17" s="13" t="e">
        <v>#REF!</v>
      </c>
      <c r="D17" s="233"/>
      <c r="E17" s="233"/>
      <c r="F17" s="233"/>
      <c r="G17" s="233"/>
      <c r="H17" s="233"/>
      <c r="I17" s="233"/>
      <c r="J17" s="233"/>
      <c r="K17" s="233"/>
      <c r="L17" s="233"/>
      <c r="M17" s="233"/>
      <c r="N17" s="233"/>
      <c r="O17" s="233"/>
      <c r="P17" s="233"/>
      <c r="Q17" s="233"/>
      <c r="R17" s="233"/>
      <c r="S17" s="233"/>
      <c r="T17" s="233"/>
      <c r="U17" s="233"/>
      <c r="V17" s="297"/>
      <c r="W17" s="297"/>
      <c r="X17" s="297"/>
      <c r="Y17" s="297"/>
      <c r="Z17" s="297"/>
      <c r="AA17" s="297"/>
    </row>
    <row r="18" spans="1:27" x14ac:dyDescent="0.25">
      <c r="B18" s="3">
        <v>1996</v>
      </c>
      <c r="C18" s="13" t="e">
        <v>#REF!</v>
      </c>
      <c r="D18" s="233"/>
      <c r="E18" s="233"/>
      <c r="F18" s="233"/>
      <c r="G18" s="233"/>
      <c r="H18" s="233"/>
      <c r="I18" s="233"/>
      <c r="J18" s="233"/>
      <c r="K18" s="233"/>
      <c r="L18" s="233"/>
      <c r="M18" s="233"/>
      <c r="N18" s="233"/>
      <c r="O18" s="233"/>
      <c r="P18" s="233"/>
      <c r="Q18" s="233"/>
      <c r="R18" s="233"/>
      <c r="S18" s="233"/>
      <c r="T18" s="233"/>
      <c r="U18" s="233"/>
      <c r="V18" s="297"/>
      <c r="W18" s="297"/>
      <c r="X18" s="297"/>
      <c r="Y18" s="297"/>
      <c r="Z18" s="297"/>
      <c r="AA18" s="297"/>
    </row>
    <row r="19" spans="1:27" x14ac:dyDescent="0.25">
      <c r="B19" s="3">
        <v>1997</v>
      </c>
      <c r="C19" s="13" t="e">
        <v>#REF!</v>
      </c>
      <c r="D19" s="233"/>
      <c r="E19" s="233"/>
      <c r="F19" s="233"/>
      <c r="G19" s="233"/>
      <c r="H19" s="233"/>
      <c r="I19" s="233"/>
      <c r="J19" s="233"/>
      <c r="K19" s="233"/>
      <c r="L19" s="233"/>
      <c r="M19" s="233"/>
      <c r="N19" s="233"/>
      <c r="O19" s="233"/>
      <c r="P19" s="233"/>
      <c r="Q19" s="233"/>
      <c r="R19" s="233"/>
      <c r="S19" s="233"/>
      <c r="T19" s="233"/>
      <c r="U19" s="233"/>
      <c r="V19" s="297"/>
      <c r="W19" s="297"/>
      <c r="X19" s="297"/>
      <c r="Y19" s="297"/>
      <c r="Z19" s="297"/>
      <c r="AA19" s="297"/>
    </row>
    <row r="20" spans="1:27" x14ac:dyDescent="0.25">
      <c r="B20" s="3">
        <v>1998</v>
      </c>
      <c r="C20" s="13" t="e">
        <v>#REF!</v>
      </c>
      <c r="D20" s="233"/>
      <c r="E20" s="233"/>
      <c r="F20" s="233"/>
      <c r="G20" s="233"/>
      <c r="H20" s="233"/>
      <c r="I20" s="233"/>
      <c r="J20" s="233"/>
      <c r="K20" s="233"/>
      <c r="L20" s="233"/>
      <c r="M20" s="233"/>
      <c r="N20" s="233"/>
      <c r="O20" s="233"/>
      <c r="P20" s="233"/>
      <c r="Q20" s="233"/>
      <c r="R20" s="233"/>
      <c r="S20" s="233"/>
      <c r="T20" s="233"/>
      <c r="U20" s="233"/>
      <c r="V20" s="297"/>
      <c r="W20" s="297"/>
      <c r="X20" s="297"/>
      <c r="Y20" s="297"/>
      <c r="Z20" s="297"/>
      <c r="AA20" s="297"/>
    </row>
    <row r="21" spans="1:27" x14ac:dyDescent="0.25">
      <c r="B21" s="3">
        <v>1999</v>
      </c>
      <c r="C21" s="13" t="e">
        <v>#REF!</v>
      </c>
      <c r="D21" s="233"/>
      <c r="E21" s="233"/>
      <c r="F21" s="233"/>
      <c r="G21" s="233"/>
      <c r="H21" s="233"/>
      <c r="I21" s="233"/>
      <c r="J21" s="233"/>
      <c r="K21" s="233"/>
      <c r="L21" s="233"/>
      <c r="M21" s="233"/>
      <c r="N21" s="233"/>
      <c r="O21" s="233"/>
      <c r="P21" s="233"/>
      <c r="Q21" s="233"/>
      <c r="R21" s="233"/>
      <c r="S21" s="233"/>
      <c r="T21" s="233"/>
      <c r="U21" s="233"/>
      <c r="V21" s="297"/>
      <c r="W21" s="297"/>
      <c r="X21" s="297"/>
      <c r="Y21" s="297"/>
      <c r="Z21" s="297"/>
      <c r="AA21" s="297"/>
    </row>
    <row r="22" spans="1:27" x14ac:dyDescent="0.25">
      <c r="B22" s="3">
        <v>2000</v>
      </c>
      <c r="C22" s="13" t="e">
        <v>#REF!</v>
      </c>
      <c r="D22" s="233">
        <v>-539044</v>
      </c>
      <c r="E22" s="233">
        <v>-2400321.2478571436</v>
      </c>
      <c r="F22" s="233"/>
      <c r="G22" s="233"/>
      <c r="H22" s="233"/>
      <c r="I22" s="233"/>
      <c r="J22" s="233"/>
      <c r="K22" s="233"/>
      <c r="L22" s="233"/>
      <c r="M22" s="233"/>
      <c r="N22" s="233"/>
      <c r="O22" s="233"/>
      <c r="P22" s="233"/>
      <c r="Q22" s="233"/>
      <c r="R22" s="233"/>
      <c r="S22" s="233"/>
      <c r="T22" s="233"/>
      <c r="U22" s="233"/>
      <c r="V22" s="297"/>
      <c r="W22" s="297"/>
      <c r="X22" s="297"/>
      <c r="Y22" s="297"/>
      <c r="Z22" s="297"/>
      <c r="AA22" s="297"/>
    </row>
    <row r="23" spans="1:27" x14ac:dyDescent="0.25">
      <c r="B23" s="3">
        <v>2001</v>
      </c>
      <c r="C23" s="13" t="e">
        <v>#REF!</v>
      </c>
      <c r="D23" s="233">
        <v>-785174</v>
      </c>
      <c r="E23" s="233">
        <v>-2739563.8678571433</v>
      </c>
      <c r="F23" s="233"/>
      <c r="G23" s="233"/>
      <c r="H23" s="233"/>
      <c r="I23" s="233"/>
      <c r="J23" s="233"/>
      <c r="K23" s="233"/>
      <c r="L23" s="233"/>
      <c r="M23" s="233"/>
      <c r="N23" s="233"/>
      <c r="O23" s="233"/>
      <c r="P23" s="233"/>
      <c r="Q23" s="233"/>
      <c r="R23" s="233"/>
      <c r="S23" s="233"/>
      <c r="T23" s="233"/>
      <c r="U23" s="233"/>
      <c r="V23" s="297"/>
      <c r="W23" s="297"/>
      <c r="X23" s="297"/>
      <c r="Y23" s="297"/>
      <c r="Z23" s="297"/>
      <c r="AA23" s="297"/>
    </row>
    <row r="24" spans="1:27" x14ac:dyDescent="0.25">
      <c r="B24" s="3">
        <v>2002</v>
      </c>
      <c r="C24" s="13" t="e">
        <v>#REF!</v>
      </c>
      <c r="D24" s="233">
        <v>-1683282</v>
      </c>
      <c r="E24" s="233">
        <v>-2975686.0985714286</v>
      </c>
      <c r="F24" s="233"/>
      <c r="G24" s="233"/>
      <c r="H24" s="233"/>
      <c r="I24" s="233"/>
      <c r="J24" s="233"/>
      <c r="K24" s="233"/>
      <c r="L24" s="233"/>
      <c r="M24" s="233"/>
      <c r="N24" s="233"/>
      <c r="O24" s="233"/>
      <c r="P24" s="233"/>
      <c r="Q24" s="233"/>
      <c r="R24" s="233"/>
      <c r="S24" s="233"/>
      <c r="T24" s="233"/>
      <c r="U24" s="233"/>
      <c r="V24" s="297"/>
      <c r="W24" s="297"/>
      <c r="X24" s="297"/>
      <c r="Y24" s="297"/>
      <c r="Z24" s="297"/>
      <c r="AA24" s="297"/>
    </row>
    <row r="25" spans="1:27" x14ac:dyDescent="0.25">
      <c r="B25" s="3">
        <v>2003</v>
      </c>
      <c r="C25" s="13" t="e">
        <v>#REF!</v>
      </c>
      <c r="D25" s="233">
        <v>-1933030</v>
      </c>
      <c r="E25" s="233">
        <v>-3044242.8078571428</v>
      </c>
      <c r="F25" s="233"/>
      <c r="G25" s="233"/>
      <c r="H25" s="233"/>
      <c r="I25" s="233"/>
      <c r="J25" s="233"/>
      <c r="K25" s="233"/>
      <c r="L25" s="233"/>
      <c r="M25" s="233"/>
      <c r="N25" s="233"/>
      <c r="O25" s="233"/>
      <c r="P25" s="233"/>
      <c r="Q25" s="233"/>
      <c r="R25" s="233"/>
      <c r="S25" s="233"/>
      <c r="T25" s="233"/>
      <c r="U25" s="233"/>
      <c r="V25" s="297"/>
      <c r="W25" s="297"/>
      <c r="X25" s="297"/>
      <c r="Y25" s="297"/>
      <c r="Z25" s="297"/>
      <c r="AA25" s="297"/>
    </row>
    <row r="26" spans="1:27" x14ac:dyDescent="0.25">
      <c r="B26" s="3">
        <v>2004</v>
      </c>
      <c r="C26" s="13" t="e">
        <v>#REF!</v>
      </c>
      <c r="D26" s="233">
        <v>-2164488.39</v>
      </c>
      <c r="E26" s="233">
        <v>-3127839.0399999996</v>
      </c>
      <c r="F26" s="233"/>
      <c r="G26" s="233"/>
      <c r="H26" s="233"/>
      <c r="I26" s="233"/>
      <c r="J26" s="233"/>
      <c r="K26" s="233"/>
      <c r="L26" s="233"/>
      <c r="M26" s="233"/>
      <c r="N26" s="233"/>
      <c r="O26" s="233"/>
      <c r="P26" s="233"/>
      <c r="Q26" s="233"/>
      <c r="R26" s="233"/>
      <c r="S26" s="233"/>
      <c r="T26" s="233"/>
      <c r="U26" s="233"/>
      <c r="V26" s="297"/>
      <c r="W26" s="297"/>
      <c r="X26" s="297"/>
      <c r="Y26" s="297"/>
      <c r="Z26" s="297"/>
      <c r="AA26" s="297"/>
    </row>
    <row r="27" spans="1:27" x14ac:dyDescent="0.25">
      <c r="B27" s="3">
        <v>2005</v>
      </c>
      <c r="C27" s="13" t="e">
        <v>#REF!</v>
      </c>
      <c r="D27" s="233">
        <v>-2548243</v>
      </c>
      <c r="E27" s="233">
        <v>-3210482.855</v>
      </c>
      <c r="F27" s="233"/>
      <c r="G27" s="233"/>
      <c r="H27" s="233"/>
      <c r="I27" s="233"/>
      <c r="J27" s="233"/>
      <c r="K27" s="233"/>
      <c r="L27" s="233"/>
      <c r="M27" s="233"/>
      <c r="N27" s="233"/>
      <c r="O27" s="233"/>
      <c r="P27" s="233"/>
      <c r="Q27" s="233"/>
      <c r="R27" s="233"/>
      <c r="S27" s="233"/>
      <c r="T27" s="233"/>
      <c r="U27" s="233"/>
      <c r="V27" s="297"/>
      <c r="W27" s="297"/>
      <c r="X27" s="297"/>
      <c r="Y27" s="297"/>
      <c r="Z27" s="297"/>
      <c r="AA27" s="297"/>
    </row>
    <row r="28" spans="1:27" x14ac:dyDescent="0.25">
      <c r="B28" s="3">
        <v>2006</v>
      </c>
      <c r="C28" s="13" t="e">
        <v>#REF!</v>
      </c>
      <c r="D28" s="233">
        <v>-2640430</v>
      </c>
      <c r="E28" s="233">
        <v>-3164727.1878571431</v>
      </c>
      <c r="F28" s="233"/>
      <c r="G28" s="233"/>
      <c r="H28" s="233"/>
      <c r="I28" s="233"/>
      <c r="J28" s="233"/>
      <c r="K28" s="233"/>
      <c r="L28" s="233"/>
      <c r="M28" s="233"/>
      <c r="N28" s="233"/>
      <c r="O28" s="233"/>
      <c r="P28" s="233"/>
      <c r="Q28" s="233"/>
      <c r="R28" s="233"/>
      <c r="S28" s="233"/>
      <c r="T28" s="233"/>
      <c r="U28" s="233"/>
      <c r="V28" s="297"/>
      <c r="W28" s="297"/>
      <c r="X28" s="297"/>
      <c r="Y28" s="297"/>
      <c r="Z28" s="297"/>
      <c r="AA28" s="297"/>
    </row>
    <row r="29" spans="1:27" x14ac:dyDescent="0.25">
      <c r="B29" s="3">
        <v>2007</v>
      </c>
      <c r="C29" s="13" t="e">
        <v>#REF!</v>
      </c>
      <c r="D29" s="233">
        <v>-2680139</v>
      </c>
      <c r="E29" s="233">
        <v>-2960489.038571429</v>
      </c>
      <c r="F29" s="233"/>
      <c r="G29" s="233"/>
      <c r="H29" s="233"/>
      <c r="I29" s="233"/>
      <c r="J29" s="233"/>
      <c r="K29" s="233"/>
      <c r="L29" s="233"/>
      <c r="M29" s="233"/>
      <c r="N29" s="233"/>
      <c r="O29" s="233"/>
      <c r="P29" s="233"/>
      <c r="Q29" s="233"/>
      <c r="R29" s="233"/>
      <c r="S29" s="233"/>
      <c r="T29" s="233"/>
      <c r="U29" s="233"/>
      <c r="V29" s="297"/>
      <c r="W29" s="297"/>
      <c r="X29" s="297"/>
      <c r="Y29" s="297"/>
      <c r="Z29" s="297"/>
      <c r="AA29" s="297"/>
    </row>
    <row r="30" spans="1:27" x14ac:dyDescent="0.25">
      <c r="B30" s="3">
        <v>2008</v>
      </c>
      <c r="C30" s="13" t="e">
        <v>#REF!</v>
      </c>
      <c r="D30" s="233">
        <v>-3239313</v>
      </c>
      <c r="E30" s="233">
        <v>-3386109.0842857147</v>
      </c>
      <c r="F30" s="233"/>
      <c r="G30" s="233"/>
      <c r="H30" s="233"/>
      <c r="I30" s="233"/>
      <c r="J30" s="233"/>
      <c r="K30" s="233"/>
      <c r="L30" s="233"/>
      <c r="M30" s="233"/>
      <c r="N30" s="233"/>
      <c r="O30" s="233"/>
      <c r="P30" s="233"/>
      <c r="Q30" s="233"/>
      <c r="R30" s="233"/>
      <c r="S30" s="233"/>
      <c r="T30" s="233"/>
      <c r="U30" s="233"/>
      <c r="V30" s="297"/>
      <c r="W30" s="297"/>
      <c r="X30" s="297"/>
      <c r="Y30" s="297"/>
      <c r="Z30" s="297"/>
      <c r="AA30" s="297"/>
    </row>
    <row r="31" spans="1:27" x14ac:dyDescent="0.25">
      <c r="B31" s="3">
        <v>2009</v>
      </c>
      <c r="C31" s="13" t="e">
        <v>#REF!</v>
      </c>
      <c r="D31" s="233">
        <v>-3886113</v>
      </c>
      <c r="E31" s="233">
        <v>-3937819.3435714282</v>
      </c>
      <c r="F31" s="233"/>
      <c r="G31" s="233"/>
      <c r="H31" s="233"/>
      <c r="I31" s="233"/>
      <c r="J31" s="233"/>
      <c r="K31" s="233"/>
      <c r="L31" s="233"/>
      <c r="M31" s="233"/>
      <c r="N31" s="233"/>
      <c r="O31" s="233"/>
      <c r="P31" s="233"/>
      <c r="Q31" s="233"/>
      <c r="R31" s="233"/>
      <c r="S31" s="233"/>
      <c r="T31" s="233"/>
      <c r="U31" s="233"/>
      <c r="V31" s="297"/>
      <c r="W31" s="297"/>
      <c r="X31" s="297"/>
      <c r="Y31" s="297"/>
      <c r="Z31" s="297"/>
      <c r="AA31" s="297"/>
    </row>
    <row r="32" spans="1:27" x14ac:dyDescent="0.25">
      <c r="A32" s="38" t="s">
        <v>59</v>
      </c>
      <c r="B32" s="3">
        <v>2010</v>
      </c>
      <c r="C32" s="13" t="e">
        <v>#REF!</v>
      </c>
      <c r="D32" s="233"/>
      <c r="E32" s="233"/>
      <c r="F32" s="233"/>
      <c r="G32" s="233"/>
      <c r="H32" s="233"/>
      <c r="I32" s="233"/>
      <c r="J32" s="233"/>
      <c r="K32" s="233"/>
      <c r="L32" s="233"/>
      <c r="M32" s="233"/>
      <c r="N32" s="233"/>
      <c r="O32" s="233"/>
      <c r="P32" s="233"/>
      <c r="Q32" s="233"/>
      <c r="R32" s="233"/>
      <c r="S32" s="233"/>
      <c r="T32" s="233"/>
      <c r="U32" s="233"/>
      <c r="V32" s="297"/>
      <c r="W32" s="297"/>
      <c r="X32" s="297"/>
      <c r="Y32" s="297"/>
      <c r="Z32" s="297"/>
      <c r="AA32" s="297"/>
    </row>
    <row r="33" spans="1:27" x14ac:dyDescent="0.25">
      <c r="A33" s="38"/>
      <c r="B33" s="3"/>
      <c r="C33" s="12"/>
      <c r="D33" s="298"/>
      <c r="E33" s="298"/>
      <c r="F33" s="298"/>
      <c r="G33" s="298"/>
      <c r="H33" s="298"/>
      <c r="I33" s="298"/>
      <c r="J33" s="298"/>
      <c r="K33" s="298"/>
      <c r="L33" s="298"/>
      <c r="M33" s="298"/>
      <c r="N33" s="298"/>
      <c r="O33" s="298"/>
      <c r="P33" s="298"/>
      <c r="Q33" s="298"/>
      <c r="R33" s="298"/>
      <c r="S33" s="298"/>
      <c r="T33" s="298"/>
      <c r="U33" s="298"/>
      <c r="V33" s="297"/>
      <c r="W33" s="297"/>
      <c r="X33" s="297"/>
      <c r="Y33" s="297"/>
      <c r="Z33" s="297"/>
      <c r="AA33" s="297"/>
    </row>
    <row r="34" spans="1:27" x14ac:dyDescent="0.25">
      <c r="A34" s="38" t="s">
        <v>62</v>
      </c>
      <c r="B34" s="300"/>
      <c r="C34" s="275" t="e">
        <f>SUM(C16:C33)</f>
        <v>#REF!</v>
      </c>
      <c r="D34" s="275">
        <f t="shared" ref="D34:E34" si="0">SUM(D16:D33)</f>
        <v>-22099256.390000001</v>
      </c>
      <c r="E34" s="275">
        <f t="shared" si="0"/>
        <v>-30947280.571428571</v>
      </c>
      <c r="F34" s="297"/>
      <c r="G34" s="297"/>
      <c r="H34" s="297"/>
      <c r="I34" s="297"/>
      <c r="J34" s="297"/>
      <c r="K34" s="297"/>
      <c r="L34" s="297"/>
      <c r="M34" s="297"/>
      <c r="N34" s="297"/>
      <c r="O34" s="297"/>
      <c r="P34" s="297"/>
      <c r="Q34" s="297"/>
      <c r="R34" s="297"/>
      <c r="S34" s="297"/>
      <c r="T34" s="297"/>
      <c r="U34" s="297"/>
      <c r="V34" s="297"/>
      <c r="W34" s="297"/>
      <c r="X34" s="297"/>
      <c r="Y34" s="297"/>
      <c r="Z34" s="297"/>
      <c r="AA34" s="297"/>
    </row>
    <row r="35" spans="1:27" x14ac:dyDescent="0.25">
      <c r="A35" s="38"/>
      <c r="B35" s="275"/>
      <c r="C35" s="299"/>
      <c r="D35" s="297"/>
      <c r="E35" s="297"/>
      <c r="F35" s="297"/>
      <c r="G35" s="297"/>
      <c r="H35" s="297"/>
      <c r="I35" s="297"/>
      <c r="J35" s="297"/>
      <c r="K35" s="297"/>
      <c r="L35" s="297"/>
      <c r="M35" s="297"/>
      <c r="N35" s="297"/>
      <c r="O35" s="297"/>
      <c r="P35" s="297"/>
      <c r="Q35" s="297"/>
      <c r="R35" s="297"/>
      <c r="S35" s="297"/>
      <c r="T35" s="297"/>
      <c r="U35" s="297"/>
      <c r="V35" s="297"/>
      <c r="W35" s="297"/>
      <c r="X35" s="297"/>
      <c r="Y35" s="297"/>
      <c r="Z35" s="297"/>
      <c r="AA35" s="297"/>
    </row>
    <row r="36" spans="1:27" x14ac:dyDescent="0.25">
      <c r="A36" s="39" t="s">
        <v>516</v>
      </c>
      <c r="B36" s="3"/>
      <c r="C36" s="30">
        <v>40949363.284285732</v>
      </c>
      <c r="D36" s="297"/>
      <c r="E36" s="297"/>
      <c r="F36" s="297"/>
      <c r="G36" s="297"/>
      <c r="H36" s="297"/>
      <c r="I36" s="297"/>
      <c r="J36" s="297"/>
      <c r="K36" s="297"/>
      <c r="L36" s="297"/>
      <c r="M36" s="297"/>
      <c r="N36" s="297"/>
      <c r="O36" s="297"/>
      <c r="P36" s="297"/>
      <c r="Q36" s="297"/>
      <c r="R36" s="297"/>
      <c r="S36" s="297"/>
      <c r="T36" s="297"/>
      <c r="U36" s="297"/>
      <c r="V36" s="297"/>
      <c r="W36" s="297"/>
      <c r="X36" s="297"/>
      <c r="Y36" s="297"/>
      <c r="Z36" s="297"/>
      <c r="AA36" s="297"/>
    </row>
    <row r="37" spans="1:27" x14ac:dyDescent="0.25">
      <c r="A37" s="3" t="s">
        <v>515</v>
      </c>
      <c r="B37" s="3"/>
      <c r="C37" s="30" t="e">
        <f>SUM(C34:C36)</f>
        <v>#REF!</v>
      </c>
      <c r="D37" s="297"/>
      <c r="E37" s="297"/>
      <c r="F37" s="297"/>
      <c r="G37" s="297"/>
      <c r="H37" s="297"/>
      <c r="I37" s="297"/>
      <c r="J37" s="297"/>
      <c r="K37" s="297"/>
      <c r="L37" s="297"/>
      <c r="M37" s="297"/>
      <c r="N37" s="297"/>
      <c r="O37" s="297"/>
      <c r="P37" s="297"/>
      <c r="Q37" s="297"/>
      <c r="R37" s="297"/>
      <c r="S37" s="297"/>
      <c r="T37" s="297"/>
      <c r="U37" s="297"/>
      <c r="V37" s="297"/>
      <c r="W37" s="297"/>
      <c r="X37" s="297"/>
      <c r="Y37" s="297"/>
      <c r="Z37" s="297"/>
      <c r="AA37" s="297"/>
    </row>
    <row r="38" spans="1:27" x14ac:dyDescent="0.25">
      <c r="A38" s="3"/>
      <c r="B38" s="36"/>
      <c r="C38" s="3"/>
      <c r="D38" s="297"/>
      <c r="E38" s="297"/>
      <c r="F38" s="297"/>
      <c r="G38" s="297"/>
      <c r="H38" s="297"/>
      <c r="I38" s="297"/>
      <c r="J38" s="297"/>
      <c r="K38" s="297"/>
      <c r="L38" s="297"/>
      <c r="M38" s="297"/>
      <c r="N38" s="297"/>
      <c r="O38" s="297"/>
      <c r="P38" s="297"/>
      <c r="Q38" s="297"/>
      <c r="R38" s="297"/>
      <c r="S38" s="297"/>
      <c r="T38" s="297"/>
      <c r="U38" s="297"/>
      <c r="V38" s="297"/>
      <c r="W38" s="297"/>
      <c r="X38" s="297"/>
      <c r="Y38" s="297"/>
      <c r="Z38" s="297"/>
      <c r="AA38" s="297"/>
    </row>
    <row r="39" spans="1:27" x14ac:dyDescent="0.25">
      <c r="A39" s="3"/>
      <c r="B39" s="3"/>
      <c r="C39" s="3"/>
      <c r="E39" s="297"/>
      <c r="F39" s="297"/>
      <c r="G39" s="301"/>
      <c r="H39" s="301"/>
      <c r="I39" s="301"/>
      <c r="J39" s="301"/>
      <c r="K39" s="301"/>
      <c r="L39" s="301"/>
      <c r="M39" s="301"/>
      <c r="N39" s="301"/>
      <c r="O39" s="297">
        <f>SUM(F32:F39)</f>
        <v>0</v>
      </c>
      <c r="P39" s="301"/>
      <c r="Q39" s="301"/>
      <c r="R39" s="301"/>
      <c r="S39" s="301"/>
      <c r="T39" s="301"/>
    </row>
    <row r="40" spans="1:27" x14ac:dyDescent="0.25">
      <c r="B40" s="3"/>
      <c r="C40" s="3"/>
      <c r="E40" s="301"/>
      <c r="F40" s="301"/>
      <c r="G40" s="301"/>
      <c r="H40" s="301"/>
      <c r="I40" s="301"/>
      <c r="J40" s="301"/>
      <c r="K40" s="301"/>
      <c r="L40" s="301"/>
      <c r="M40" s="301"/>
      <c r="N40" s="301"/>
      <c r="O40" s="301"/>
      <c r="P40" s="301"/>
      <c r="Q40" s="301"/>
      <c r="R40" s="301"/>
      <c r="S40" s="301"/>
      <c r="T40" s="301"/>
    </row>
    <row r="41" spans="1:27" x14ac:dyDescent="0.25">
      <c r="E41" s="301"/>
      <c r="F41" s="301"/>
      <c r="G41" s="301"/>
      <c r="H41" s="301"/>
      <c r="I41" s="301"/>
      <c r="J41" s="301"/>
      <c r="K41" s="301"/>
      <c r="L41" s="301"/>
      <c r="M41" s="301"/>
      <c r="N41" s="301"/>
      <c r="O41" s="301"/>
      <c r="P41" s="301"/>
      <c r="Q41" s="301"/>
      <c r="R41" s="301"/>
      <c r="S41" s="301"/>
      <c r="T41" s="301"/>
    </row>
    <row r="42" spans="1:27" x14ac:dyDescent="0.25">
      <c r="E42" s="301"/>
      <c r="F42" s="301"/>
      <c r="G42" s="301"/>
      <c r="H42" s="301"/>
      <c r="I42" s="301"/>
      <c r="J42" s="301"/>
      <c r="K42" s="301"/>
      <c r="L42" s="301"/>
      <c r="M42" s="301"/>
      <c r="N42" s="301"/>
      <c r="O42" s="301"/>
      <c r="P42" s="301"/>
      <c r="Q42" s="301"/>
      <c r="R42" s="301"/>
      <c r="S42" s="301"/>
      <c r="T42" s="301"/>
    </row>
    <row r="43" spans="1:27" x14ac:dyDescent="0.25">
      <c r="E43" s="301"/>
      <c r="F43" s="301"/>
      <c r="G43" s="301"/>
      <c r="H43" s="301"/>
      <c r="I43" s="301"/>
      <c r="J43" s="301"/>
      <c r="K43" s="301"/>
      <c r="L43" s="301"/>
      <c r="M43" s="301"/>
      <c r="N43" s="301"/>
      <c r="O43" s="301"/>
      <c r="P43" s="301"/>
      <c r="Q43" s="301"/>
      <c r="R43" s="301"/>
      <c r="S43" s="301"/>
      <c r="T43" s="301"/>
    </row>
    <row r="44" spans="1:27" x14ac:dyDescent="0.25">
      <c r="E44" s="301"/>
      <c r="F44" s="301"/>
      <c r="G44" s="301"/>
      <c r="H44" s="301"/>
      <c r="I44" s="301"/>
      <c r="J44" s="301"/>
      <c r="K44" s="301"/>
      <c r="L44" s="301"/>
      <c r="M44" s="301"/>
      <c r="N44" s="301"/>
      <c r="O44" s="301"/>
      <c r="P44" s="301"/>
      <c r="Q44" s="301"/>
      <c r="R44" s="301"/>
      <c r="S44" s="301"/>
      <c r="T44" s="301"/>
    </row>
    <row r="45" spans="1:27" x14ac:dyDescent="0.25">
      <c r="E45" s="301"/>
      <c r="F45" s="301"/>
      <c r="G45" s="301"/>
      <c r="H45" s="301"/>
      <c r="I45" s="301"/>
      <c r="J45" s="301"/>
      <c r="K45" s="301"/>
      <c r="L45" s="301"/>
      <c r="M45" s="301"/>
      <c r="N45" s="301"/>
      <c r="O45" s="301"/>
      <c r="P45" s="301"/>
      <c r="Q45" s="301"/>
      <c r="R45" s="301"/>
      <c r="S45" s="301"/>
      <c r="T45" s="301"/>
    </row>
    <row r="46" spans="1:27" x14ac:dyDescent="0.25">
      <c r="E46" s="301"/>
      <c r="F46" s="301"/>
      <c r="G46" s="301"/>
      <c r="H46" s="301"/>
      <c r="I46" s="301"/>
      <c r="J46" s="301"/>
      <c r="K46" s="301"/>
      <c r="L46" s="301"/>
      <c r="M46" s="301"/>
      <c r="N46" s="301"/>
      <c r="O46" s="301"/>
      <c r="P46" s="301"/>
      <c r="Q46" s="301"/>
      <c r="R46" s="301"/>
      <c r="S46" s="301"/>
      <c r="T46" s="301"/>
    </row>
    <row r="47" spans="1:27" x14ac:dyDescent="0.25">
      <c r="E47" s="301"/>
      <c r="F47" s="301"/>
      <c r="G47" s="301"/>
      <c r="H47" s="301"/>
      <c r="I47" s="301"/>
      <c r="J47" s="301"/>
      <c r="K47" s="301"/>
      <c r="L47" s="301"/>
      <c r="M47" s="301"/>
      <c r="N47" s="301"/>
      <c r="O47" s="301"/>
      <c r="P47" s="301"/>
      <c r="Q47" s="301"/>
      <c r="R47" s="301"/>
      <c r="S47" s="301"/>
      <c r="T47" s="301"/>
    </row>
    <row r="48" spans="1:27" x14ac:dyDescent="0.25">
      <c r="E48" s="301"/>
      <c r="F48" s="301"/>
      <c r="G48" s="301"/>
      <c r="H48" s="301"/>
      <c r="I48" s="301"/>
      <c r="J48" s="301"/>
      <c r="K48" s="301"/>
      <c r="L48" s="301"/>
      <c r="M48" s="301"/>
      <c r="N48" s="301"/>
      <c r="O48" s="301"/>
      <c r="P48" s="301"/>
      <c r="Q48" s="301"/>
      <c r="R48" s="301"/>
      <c r="S48" s="301"/>
      <c r="T48" s="301"/>
    </row>
    <row r="49" spans="5:20" x14ac:dyDescent="0.25">
      <c r="E49" s="301"/>
      <c r="F49" s="301"/>
      <c r="G49" s="301"/>
      <c r="H49" s="301"/>
      <c r="I49" s="301"/>
      <c r="J49" s="301"/>
      <c r="K49" s="301"/>
      <c r="L49" s="301"/>
      <c r="M49" s="301"/>
      <c r="N49" s="301"/>
      <c r="O49" s="301"/>
      <c r="P49" s="301"/>
      <c r="Q49" s="301"/>
      <c r="R49" s="301"/>
      <c r="S49" s="301"/>
      <c r="T49" s="301"/>
    </row>
    <row r="50" spans="5:20" x14ac:dyDescent="0.25">
      <c r="E50" s="301"/>
      <c r="F50" s="301"/>
      <c r="G50" s="301"/>
      <c r="H50" s="301"/>
      <c r="I50" s="301"/>
      <c r="J50" s="301"/>
      <c r="K50" s="301"/>
      <c r="L50" s="301"/>
      <c r="M50" s="301"/>
      <c r="N50" s="301"/>
      <c r="O50" s="301"/>
      <c r="P50" s="301"/>
      <c r="Q50" s="301"/>
      <c r="R50" s="301"/>
      <c r="S50" s="301"/>
      <c r="T50" s="301"/>
    </row>
  </sheetData>
  <pageMargins left="0.7" right="0.7" top="0.75" bottom="0.75" header="0.3" footer="0.3"/>
  <pageSetup paperSize="3" scale="81" orientation="landscape" r:id="rId1"/>
  <headerFooter>
    <oddFooter>&amp;Z&amp;F&amp;RPage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7B24F-2494-4F0F-BB1E-BAAF98051D42}">
  <sheetPr>
    <tabColor theme="9" tint="-0.249977111117893"/>
    <pageSetUpPr fitToPage="1"/>
  </sheetPr>
  <dimension ref="A1:Z56"/>
  <sheetViews>
    <sheetView topLeftCell="A13" workbookViewId="0">
      <selection activeCell="A19" sqref="A19"/>
    </sheetView>
  </sheetViews>
  <sheetFormatPr defaultRowHeight="15" x14ac:dyDescent="0.25"/>
  <cols>
    <col min="1" max="1" width="20.85546875" customWidth="1"/>
    <col min="2" max="2" width="8.7109375" customWidth="1"/>
    <col min="3" max="3" width="12.85546875" customWidth="1"/>
    <col min="4" max="12" width="7.42578125" hidden="1" customWidth="1"/>
    <col min="13" max="13" width="7.5703125" hidden="1" customWidth="1"/>
    <col min="14" max="17" width="9.28515625" customWidth="1"/>
    <col min="18" max="19" width="11.28515625" customWidth="1"/>
    <col min="20" max="20" width="9.42578125" customWidth="1"/>
    <col min="22" max="24" width="10.5703125" customWidth="1"/>
  </cols>
  <sheetData>
    <row r="1" spans="1:26" x14ac:dyDescent="0.25">
      <c r="A1" s="11" t="s">
        <v>10</v>
      </c>
      <c r="O1" t="s">
        <v>647</v>
      </c>
    </row>
    <row r="2" spans="1:26" x14ac:dyDescent="0.25">
      <c r="A2" s="9" t="s">
        <v>438</v>
      </c>
    </row>
    <row r="3" spans="1:26" x14ac:dyDescent="0.25">
      <c r="A3" s="9" t="s">
        <v>918</v>
      </c>
    </row>
    <row r="4" spans="1:26" x14ac:dyDescent="0.25">
      <c r="R4" s="40" t="s">
        <v>4</v>
      </c>
      <c r="S4" s="41"/>
      <c r="T4" s="40" t="s">
        <v>8</v>
      </c>
    </row>
    <row r="5" spans="1:26" x14ac:dyDescent="0.25">
      <c r="A5" s="10" t="s">
        <v>9</v>
      </c>
      <c r="B5" s="12" t="s">
        <v>64</v>
      </c>
      <c r="C5" s="12" t="s">
        <v>12</v>
      </c>
      <c r="R5" s="42" t="s">
        <v>2</v>
      </c>
      <c r="S5" s="42" t="s">
        <v>60</v>
      </c>
      <c r="T5" s="42" t="s">
        <v>7</v>
      </c>
    </row>
    <row r="6" spans="1:26" x14ac:dyDescent="0.25">
      <c r="B6" s="3"/>
      <c r="R6" s="3"/>
    </row>
    <row r="7" spans="1:26" x14ac:dyDescent="0.25">
      <c r="A7" s="213"/>
      <c r="B7" s="212"/>
      <c r="C7" s="214"/>
      <c r="D7" s="293"/>
      <c r="E7" s="293"/>
      <c r="F7" s="293"/>
      <c r="G7" s="293"/>
      <c r="H7" s="293"/>
      <c r="I7" s="293"/>
      <c r="J7" s="293"/>
      <c r="K7" s="293"/>
      <c r="L7" s="293"/>
      <c r="M7" s="293"/>
      <c r="N7" s="293"/>
      <c r="O7" s="294"/>
      <c r="P7" s="6"/>
      <c r="Q7" s="6"/>
      <c r="R7" s="13">
        <f>+C14</f>
        <v>0</v>
      </c>
      <c r="S7" s="13">
        <f>+-C40</f>
        <v>0</v>
      </c>
      <c r="T7" s="13">
        <f>+R7-S7</f>
        <v>0</v>
      </c>
    </row>
    <row r="8" spans="1:26" x14ac:dyDescent="0.25">
      <c r="A8" s="213"/>
      <c r="B8" s="3"/>
      <c r="D8" s="293"/>
      <c r="E8" s="293"/>
      <c r="F8" s="293"/>
      <c r="G8" s="293"/>
      <c r="H8" s="293"/>
      <c r="I8" s="293"/>
      <c r="J8" s="293"/>
      <c r="K8" s="293"/>
      <c r="L8" s="293"/>
      <c r="M8" s="293"/>
      <c r="N8" s="293"/>
      <c r="O8" s="294"/>
      <c r="P8" s="6"/>
      <c r="Q8" s="6"/>
    </row>
    <row r="9" spans="1:26" x14ac:dyDescent="0.25">
      <c r="A9" s="2"/>
      <c r="B9" s="3"/>
      <c r="D9" s="293"/>
      <c r="E9" s="293"/>
      <c r="F9" s="293"/>
      <c r="G9" s="293"/>
      <c r="H9" s="293"/>
      <c r="I9" s="293"/>
      <c r="J9" s="293"/>
      <c r="K9" s="293"/>
      <c r="L9" s="293"/>
      <c r="M9" s="293"/>
      <c r="N9" s="293"/>
      <c r="O9" s="294"/>
      <c r="P9" s="6"/>
      <c r="Q9" s="6"/>
    </row>
    <row r="10" spans="1:26" x14ac:dyDescent="0.25">
      <c r="B10" s="3"/>
    </row>
    <row r="11" spans="1:26" x14ac:dyDescent="0.25">
      <c r="A11" s="2" t="s">
        <v>66</v>
      </c>
      <c r="B11" s="212"/>
      <c r="C11" s="214"/>
    </row>
    <row r="12" spans="1:26" x14ac:dyDescent="0.25">
      <c r="B12" s="28"/>
      <c r="C12" s="2"/>
    </row>
    <row r="13" spans="1:26" x14ac:dyDescent="0.25">
      <c r="A13" s="9" t="s">
        <v>5</v>
      </c>
      <c r="C13" s="31" t="s">
        <v>3</v>
      </c>
      <c r="D13" s="32">
        <v>1994</v>
      </c>
      <c r="E13" s="32">
        <v>1995</v>
      </c>
      <c r="F13" s="32">
        <v>1996</v>
      </c>
      <c r="G13" s="32">
        <v>1997</v>
      </c>
      <c r="H13" s="32">
        <v>1998</v>
      </c>
      <c r="I13" s="32">
        <v>1999</v>
      </c>
      <c r="J13" s="32">
        <v>2000</v>
      </c>
      <c r="K13" s="32">
        <v>2001</v>
      </c>
      <c r="L13" s="32">
        <v>2002</v>
      </c>
      <c r="M13" s="32">
        <v>2003</v>
      </c>
      <c r="N13" s="32">
        <v>2004</v>
      </c>
      <c r="O13" s="32">
        <v>2005</v>
      </c>
      <c r="P13" s="32">
        <v>2006</v>
      </c>
      <c r="Q13" s="32">
        <v>2007</v>
      </c>
      <c r="R13" s="32">
        <v>2008</v>
      </c>
      <c r="S13" s="32">
        <v>2009</v>
      </c>
      <c r="T13" s="32">
        <v>2010</v>
      </c>
      <c r="U13" s="32">
        <v>2011</v>
      </c>
      <c r="V13" s="32">
        <v>2012</v>
      </c>
      <c r="W13" s="32">
        <v>2013</v>
      </c>
      <c r="X13" s="32">
        <v>2014</v>
      </c>
      <c r="Y13" s="32">
        <v>2015</v>
      </c>
    </row>
    <row r="14" spans="1:26" x14ac:dyDescent="0.25">
      <c r="A14" s="9" t="s">
        <v>73</v>
      </c>
      <c r="C14" s="295">
        <f>SUM(D14:X14)</f>
        <v>0</v>
      </c>
      <c r="D14" s="233">
        <v>0</v>
      </c>
      <c r="E14" s="233">
        <v>0</v>
      </c>
      <c r="F14" s="233">
        <v>0</v>
      </c>
      <c r="G14" s="233">
        <v>0</v>
      </c>
      <c r="H14" s="233">
        <v>0</v>
      </c>
      <c r="I14" s="233">
        <v>0</v>
      </c>
      <c r="J14" s="233">
        <v>0</v>
      </c>
      <c r="K14" s="233">
        <v>0</v>
      </c>
      <c r="L14" s="233">
        <v>0</v>
      </c>
      <c r="M14" s="233">
        <v>0</v>
      </c>
      <c r="N14" s="233"/>
      <c r="O14" s="233"/>
      <c r="P14" s="233"/>
      <c r="Q14" s="233"/>
      <c r="R14" s="233"/>
      <c r="S14" s="233"/>
      <c r="T14" s="233"/>
      <c r="U14" s="296"/>
      <c r="V14" s="296"/>
      <c r="W14" s="233"/>
      <c r="X14" s="233"/>
    </row>
    <row r="15" spans="1:26" x14ac:dyDescent="0.25">
      <c r="A15" s="34"/>
      <c r="B15" s="2"/>
      <c r="C15" s="2"/>
      <c r="S15" s="233"/>
      <c r="T15" s="233"/>
      <c r="U15" s="233"/>
      <c r="V15" s="233"/>
      <c r="W15" s="233"/>
      <c r="X15" s="233"/>
    </row>
    <row r="16" spans="1:26" x14ac:dyDescent="0.25">
      <c r="A16" s="9" t="s">
        <v>6</v>
      </c>
      <c r="B16" s="3">
        <v>1994</v>
      </c>
      <c r="C16" s="13">
        <f>-SUM(D16:X16)</f>
        <v>0</v>
      </c>
      <c r="D16" s="297">
        <f>+D$14/7/2</f>
        <v>0</v>
      </c>
      <c r="E16" s="297"/>
      <c r="F16" s="297"/>
      <c r="G16" s="297"/>
      <c r="H16" s="297"/>
      <c r="I16" s="297"/>
      <c r="J16" s="297"/>
      <c r="K16" s="297"/>
      <c r="L16" s="297"/>
      <c r="M16" s="297"/>
      <c r="N16" s="297"/>
      <c r="O16" s="297"/>
      <c r="P16" s="297"/>
      <c r="Q16" s="297"/>
      <c r="R16" s="297"/>
      <c r="S16" s="233"/>
      <c r="T16" s="233"/>
      <c r="U16" s="233"/>
      <c r="V16" s="233"/>
      <c r="W16" s="233"/>
      <c r="X16" s="233"/>
      <c r="Y16" s="297"/>
      <c r="Z16" s="297"/>
    </row>
    <row r="17" spans="1:26" x14ac:dyDescent="0.25">
      <c r="B17" s="3">
        <v>1995</v>
      </c>
      <c r="C17" s="13">
        <f t="shared" ref="C17:C36" si="0">-SUM(D17:X17)</f>
        <v>0</v>
      </c>
      <c r="D17" s="297">
        <f>+D$14/7</f>
        <v>0</v>
      </c>
      <c r="E17" s="297">
        <f>+E$14/7/2</f>
        <v>0</v>
      </c>
      <c r="F17" s="297"/>
      <c r="G17" s="297"/>
      <c r="H17" s="297"/>
      <c r="I17" s="297"/>
      <c r="J17" s="297"/>
      <c r="K17" s="297"/>
      <c r="L17" s="297"/>
      <c r="M17" s="297"/>
      <c r="N17" s="297"/>
      <c r="O17" s="297"/>
      <c r="P17" s="297"/>
      <c r="Q17" s="297"/>
      <c r="R17" s="297"/>
      <c r="S17" s="233"/>
      <c r="T17" s="233"/>
      <c r="U17" s="233"/>
      <c r="V17" s="233"/>
      <c r="W17" s="233"/>
      <c r="X17" s="233"/>
      <c r="Y17" s="297"/>
      <c r="Z17" s="297"/>
    </row>
    <row r="18" spans="1:26" x14ac:dyDescent="0.25">
      <c r="B18" s="3">
        <v>1996</v>
      </c>
      <c r="C18" s="13">
        <f t="shared" si="0"/>
        <v>0</v>
      </c>
      <c r="D18" s="297">
        <f>+D17</f>
        <v>0</v>
      </c>
      <c r="E18" s="297">
        <f>+E$14/7</f>
        <v>0</v>
      </c>
      <c r="F18" s="297">
        <f>+F$14/7/2</f>
        <v>0</v>
      </c>
      <c r="G18" s="297"/>
      <c r="H18" s="297"/>
      <c r="I18" s="297"/>
      <c r="J18" s="297"/>
      <c r="K18" s="297"/>
      <c r="L18" s="297"/>
      <c r="M18" s="297"/>
      <c r="N18" s="297"/>
      <c r="O18" s="297"/>
      <c r="P18" s="297"/>
      <c r="Q18" s="297"/>
      <c r="R18" s="297"/>
      <c r="S18" s="233"/>
      <c r="T18" s="233"/>
      <c r="U18" s="233"/>
      <c r="V18" s="233"/>
      <c r="W18" s="233"/>
      <c r="X18" s="233"/>
      <c r="Y18" s="297"/>
      <c r="Z18" s="297"/>
    </row>
    <row r="19" spans="1:26" x14ac:dyDescent="0.25">
      <c r="B19" s="3">
        <v>1997</v>
      </c>
      <c r="C19" s="13">
        <f t="shared" si="0"/>
        <v>0</v>
      </c>
      <c r="D19" s="297">
        <f>+D18</f>
        <v>0</v>
      </c>
      <c r="E19" s="297">
        <f>+E18</f>
        <v>0</v>
      </c>
      <c r="F19" s="297">
        <f>+F$14/7</f>
        <v>0</v>
      </c>
      <c r="G19" s="297">
        <f>+G$14/7/2</f>
        <v>0</v>
      </c>
      <c r="H19" s="297"/>
      <c r="I19" s="297"/>
      <c r="J19" s="297"/>
      <c r="K19" s="297"/>
      <c r="L19" s="297"/>
      <c r="M19" s="297"/>
      <c r="N19" s="297"/>
      <c r="O19" s="297"/>
      <c r="P19" s="297"/>
      <c r="Q19" s="297"/>
      <c r="R19" s="297"/>
      <c r="S19" s="233"/>
      <c r="T19" s="233"/>
      <c r="U19" s="233"/>
      <c r="V19" s="233"/>
      <c r="W19" s="233"/>
      <c r="X19" s="233"/>
      <c r="Y19" s="297"/>
      <c r="Z19" s="297"/>
    </row>
    <row r="20" spans="1:26" x14ac:dyDescent="0.25">
      <c r="B20" s="3">
        <v>1998</v>
      </c>
      <c r="C20" s="13">
        <f t="shared" si="0"/>
        <v>0</v>
      </c>
      <c r="D20" s="297">
        <f>+D19</f>
        <v>0</v>
      </c>
      <c r="E20" s="297">
        <f>+E19</f>
        <v>0</v>
      </c>
      <c r="F20" s="297">
        <f>+F19</f>
        <v>0</v>
      </c>
      <c r="G20" s="297">
        <f>+G$14/7</f>
        <v>0</v>
      </c>
      <c r="H20" s="297">
        <f>+H$14/7/2</f>
        <v>0</v>
      </c>
      <c r="I20" s="297"/>
      <c r="J20" s="297"/>
      <c r="K20" s="297"/>
      <c r="L20" s="297"/>
      <c r="M20" s="297"/>
      <c r="N20" s="297"/>
      <c r="O20" s="297"/>
      <c r="P20" s="297"/>
      <c r="Q20" s="297"/>
      <c r="R20" s="297"/>
      <c r="S20" s="233"/>
      <c r="T20" s="233"/>
      <c r="U20" s="233"/>
      <c r="V20" s="233"/>
      <c r="W20" s="233"/>
      <c r="X20" s="233"/>
      <c r="Y20" s="297"/>
      <c r="Z20" s="297"/>
    </row>
    <row r="21" spans="1:26" x14ac:dyDescent="0.25">
      <c r="B21" s="3">
        <v>1999</v>
      </c>
      <c r="C21" s="13">
        <f t="shared" si="0"/>
        <v>0</v>
      </c>
      <c r="D21" s="297">
        <f>+D20</f>
        <v>0</v>
      </c>
      <c r="E21" s="297">
        <f>+E20</f>
        <v>0</v>
      </c>
      <c r="F21" s="297">
        <f>+F20</f>
        <v>0</v>
      </c>
      <c r="G21" s="297">
        <f>+G20</f>
        <v>0</v>
      </c>
      <c r="H21" s="297">
        <f>+H$14/7</f>
        <v>0</v>
      </c>
      <c r="I21" s="297">
        <f>+I$14/7/2</f>
        <v>0</v>
      </c>
      <c r="J21" s="297"/>
      <c r="K21" s="297"/>
      <c r="L21" s="297"/>
      <c r="M21" s="297"/>
      <c r="N21" s="297"/>
      <c r="O21" s="297"/>
      <c r="P21" s="297"/>
      <c r="Q21" s="297"/>
      <c r="R21" s="297"/>
      <c r="S21" s="233"/>
      <c r="T21" s="233"/>
      <c r="U21" s="233"/>
      <c r="V21" s="233"/>
      <c r="W21" s="233"/>
      <c r="X21" s="233"/>
      <c r="Y21" s="297"/>
      <c r="Z21" s="297"/>
    </row>
    <row r="22" spans="1:26" x14ac:dyDescent="0.25">
      <c r="B22" s="3">
        <v>2000</v>
      </c>
      <c r="C22" s="13">
        <f t="shared" si="0"/>
        <v>0</v>
      </c>
      <c r="D22" s="297">
        <f>+D21</f>
        <v>0</v>
      </c>
      <c r="E22" s="297">
        <f>+E21</f>
        <v>0</v>
      </c>
      <c r="F22" s="297">
        <f>+F21</f>
        <v>0</v>
      </c>
      <c r="G22" s="297">
        <f>+G21</f>
        <v>0</v>
      </c>
      <c r="H22" s="297">
        <f>+H21</f>
        <v>0</v>
      </c>
      <c r="I22" s="297">
        <f>+I$14/7</f>
        <v>0</v>
      </c>
      <c r="J22" s="297">
        <f>+J$14/7/2</f>
        <v>0</v>
      </c>
      <c r="K22" s="297"/>
      <c r="L22" s="297"/>
      <c r="M22" s="297"/>
      <c r="N22" s="297"/>
      <c r="O22" s="297"/>
      <c r="P22" s="297"/>
      <c r="Q22" s="297"/>
      <c r="R22" s="297"/>
      <c r="S22" s="233"/>
      <c r="T22" s="233"/>
      <c r="U22" s="233"/>
      <c r="V22" s="233"/>
      <c r="W22" s="233"/>
      <c r="X22" s="233"/>
      <c r="Y22" s="297"/>
      <c r="Z22" s="297"/>
    </row>
    <row r="23" spans="1:26" x14ac:dyDescent="0.25">
      <c r="B23" s="3">
        <v>2001</v>
      </c>
      <c r="C23" s="13">
        <f t="shared" si="0"/>
        <v>0</v>
      </c>
      <c r="D23" s="297">
        <f>+D$14/7/2</f>
        <v>0</v>
      </c>
      <c r="E23" s="297">
        <f>+E22</f>
        <v>0</v>
      </c>
      <c r="F23" s="297">
        <f>+F22</f>
        <v>0</v>
      </c>
      <c r="G23" s="297">
        <f>+G22</f>
        <v>0</v>
      </c>
      <c r="H23" s="297">
        <f>+H22</f>
        <v>0</v>
      </c>
      <c r="I23" s="297">
        <f>+I22</f>
        <v>0</v>
      </c>
      <c r="J23" s="297">
        <f>+J$14/7</f>
        <v>0</v>
      </c>
      <c r="K23" s="297">
        <f>+K$14/7/2</f>
        <v>0</v>
      </c>
      <c r="L23" s="297"/>
      <c r="M23" s="297"/>
      <c r="N23" s="297"/>
      <c r="O23" s="297"/>
      <c r="P23" s="297"/>
      <c r="Q23" s="297"/>
      <c r="R23" s="297"/>
      <c r="S23" s="233"/>
      <c r="T23" s="233"/>
      <c r="U23" s="233"/>
      <c r="V23" s="233"/>
      <c r="W23" s="233"/>
      <c r="X23" s="233"/>
      <c r="Y23" s="297"/>
      <c r="Z23" s="297"/>
    </row>
    <row r="24" spans="1:26" x14ac:dyDescent="0.25">
      <c r="B24" s="3">
        <v>2002</v>
      </c>
      <c r="C24" s="13">
        <f t="shared" si="0"/>
        <v>0</v>
      </c>
      <c r="D24" s="297"/>
      <c r="E24" s="297">
        <f>+E$14/7/2</f>
        <v>0</v>
      </c>
      <c r="F24" s="297">
        <f>+F23</f>
        <v>0</v>
      </c>
      <c r="G24" s="297">
        <f>+G23</f>
        <v>0</v>
      </c>
      <c r="H24" s="297">
        <f>+H23</f>
        <v>0</v>
      </c>
      <c r="I24" s="297">
        <f>+I23</f>
        <v>0</v>
      </c>
      <c r="J24" s="297">
        <f>+J23</f>
        <v>0</v>
      </c>
      <c r="K24" s="297">
        <f>+K$14/7</f>
        <v>0</v>
      </c>
      <c r="L24" s="297">
        <f>+L$14/7/2</f>
        <v>0</v>
      </c>
      <c r="M24" s="297"/>
      <c r="N24" s="297"/>
      <c r="O24" s="297"/>
      <c r="P24" s="297"/>
      <c r="Q24" s="297"/>
      <c r="R24" s="297"/>
      <c r="S24" s="233"/>
      <c r="T24" s="233"/>
      <c r="U24" s="233"/>
      <c r="V24" s="233"/>
      <c r="W24" s="233"/>
      <c r="X24" s="233"/>
      <c r="Y24" s="297"/>
      <c r="Z24" s="297"/>
    </row>
    <row r="25" spans="1:26" x14ac:dyDescent="0.25">
      <c r="B25" s="3">
        <v>2003</v>
      </c>
      <c r="C25" s="13">
        <f t="shared" si="0"/>
        <v>0</v>
      </c>
      <c r="D25" s="297"/>
      <c r="E25" s="297"/>
      <c r="F25" s="297">
        <f>+F$14/7/2</f>
        <v>0</v>
      </c>
      <c r="G25" s="297">
        <f>+G24</f>
        <v>0</v>
      </c>
      <c r="H25" s="297">
        <f>+H24</f>
        <v>0</v>
      </c>
      <c r="I25" s="297">
        <f>+I24</f>
        <v>0</v>
      </c>
      <c r="J25" s="297">
        <f>+J24</f>
        <v>0</v>
      </c>
      <c r="K25" s="297">
        <f>+K24</f>
        <v>0</v>
      </c>
      <c r="L25" s="297">
        <f>+L$14/7</f>
        <v>0</v>
      </c>
      <c r="M25" s="297">
        <f>+M$14/7/2</f>
        <v>0</v>
      </c>
      <c r="N25" s="297"/>
      <c r="O25" s="297"/>
      <c r="P25" s="297"/>
      <c r="Q25" s="297"/>
      <c r="R25" s="297"/>
      <c r="S25" s="233"/>
      <c r="T25" s="233"/>
      <c r="U25" s="233"/>
      <c r="V25" s="233"/>
      <c r="W25" s="233"/>
      <c r="X25" s="233"/>
      <c r="Y25" s="297"/>
      <c r="Z25" s="297"/>
    </row>
    <row r="26" spans="1:26" x14ac:dyDescent="0.25">
      <c r="B26" s="3">
        <v>2004</v>
      </c>
      <c r="C26" s="13">
        <f t="shared" si="0"/>
        <v>0</v>
      </c>
      <c r="D26" s="297"/>
      <c r="E26" s="297"/>
      <c r="F26" s="297"/>
      <c r="G26" s="297">
        <f>+G$14/7/2</f>
        <v>0</v>
      </c>
      <c r="H26" s="297">
        <f>+H25</f>
        <v>0</v>
      </c>
      <c r="I26" s="297">
        <f>+I25</f>
        <v>0</v>
      </c>
      <c r="J26" s="297">
        <f>+J25</f>
        <v>0</v>
      </c>
      <c r="K26" s="297">
        <f>+K25</f>
        <v>0</v>
      </c>
      <c r="L26" s="297">
        <f>+L25</f>
        <v>0</v>
      </c>
      <c r="M26" s="297">
        <f>+M$14/7</f>
        <v>0</v>
      </c>
      <c r="N26" s="297">
        <f>+N$14/7/2</f>
        <v>0</v>
      </c>
      <c r="O26" s="297"/>
      <c r="P26" s="297"/>
      <c r="Q26" s="297"/>
      <c r="R26" s="297"/>
      <c r="S26" s="233"/>
      <c r="T26" s="233"/>
      <c r="U26" s="233"/>
      <c r="V26" s="233"/>
      <c r="W26" s="233"/>
      <c r="X26" s="233"/>
      <c r="Y26" s="297"/>
      <c r="Z26" s="297"/>
    </row>
    <row r="27" spans="1:26" x14ac:dyDescent="0.25">
      <c r="B27" s="3">
        <v>2005</v>
      </c>
      <c r="C27" s="13">
        <f t="shared" si="0"/>
        <v>0</v>
      </c>
      <c r="D27" s="297"/>
      <c r="E27" s="297"/>
      <c r="F27" s="297"/>
      <c r="G27" s="297"/>
      <c r="H27" s="297">
        <f>+H$14/7/2</f>
        <v>0</v>
      </c>
      <c r="I27" s="297">
        <f>+I26</f>
        <v>0</v>
      </c>
      <c r="J27" s="297">
        <f>+J26</f>
        <v>0</v>
      </c>
      <c r="K27" s="297">
        <f>+K26</f>
        <v>0</v>
      </c>
      <c r="L27" s="297">
        <f>+L26</f>
        <v>0</v>
      </c>
      <c r="M27" s="297">
        <f>+M26</f>
        <v>0</v>
      </c>
      <c r="N27" s="297">
        <f>+N$14/7</f>
        <v>0</v>
      </c>
      <c r="O27" s="297">
        <f>+O$14/7/2</f>
        <v>0</v>
      </c>
      <c r="P27" s="297"/>
      <c r="Q27" s="297"/>
      <c r="R27" s="297"/>
      <c r="S27" s="233"/>
      <c r="T27" s="233"/>
      <c r="U27" s="233"/>
      <c r="V27" s="233"/>
      <c r="W27" s="233"/>
      <c r="X27" s="233"/>
      <c r="Y27" s="297"/>
      <c r="Z27" s="297"/>
    </row>
    <row r="28" spans="1:26" x14ac:dyDescent="0.25">
      <c r="B28" s="3">
        <v>2006</v>
      </c>
      <c r="C28" s="13">
        <f t="shared" si="0"/>
        <v>0</v>
      </c>
      <c r="D28" s="297"/>
      <c r="E28" s="297"/>
      <c r="F28" s="297"/>
      <c r="G28" s="297"/>
      <c r="H28" s="297"/>
      <c r="I28" s="297">
        <f>+I$14/7/2</f>
        <v>0</v>
      </c>
      <c r="J28" s="297">
        <f>+J27</f>
        <v>0</v>
      </c>
      <c r="K28" s="297">
        <f>+K27</f>
        <v>0</v>
      </c>
      <c r="L28" s="297">
        <f>+L27</f>
        <v>0</v>
      </c>
      <c r="M28" s="297">
        <f>+M27</f>
        <v>0</v>
      </c>
      <c r="N28" s="297">
        <f>+N27</f>
        <v>0</v>
      </c>
      <c r="O28" s="297">
        <f>+O$14/7</f>
        <v>0</v>
      </c>
      <c r="P28" s="297">
        <f>+P$14/7/2</f>
        <v>0</v>
      </c>
      <c r="Q28" s="297"/>
      <c r="R28" s="297"/>
      <c r="S28" s="233"/>
      <c r="T28" s="233"/>
      <c r="U28" s="233"/>
      <c r="V28" s="233"/>
      <c r="W28" s="233"/>
      <c r="X28" s="233"/>
      <c r="Y28" s="297"/>
      <c r="Z28" s="297"/>
    </row>
    <row r="29" spans="1:26" x14ac:dyDescent="0.25">
      <c r="B29" s="3">
        <v>2007</v>
      </c>
      <c r="C29" s="13">
        <f t="shared" si="0"/>
        <v>0</v>
      </c>
      <c r="D29" s="297"/>
      <c r="E29" s="297"/>
      <c r="F29" s="297"/>
      <c r="G29" s="297"/>
      <c r="H29" s="297"/>
      <c r="I29" s="297"/>
      <c r="J29" s="297">
        <f>+J$14/7/2</f>
        <v>0</v>
      </c>
      <c r="K29" s="297">
        <f>+K28</f>
        <v>0</v>
      </c>
      <c r="L29" s="297">
        <f>+L28</f>
        <v>0</v>
      </c>
      <c r="M29" s="297">
        <f>+M28</f>
        <v>0</v>
      </c>
      <c r="N29" s="297">
        <f>+N28</f>
        <v>0</v>
      </c>
      <c r="O29" s="297">
        <f>+O28</f>
        <v>0</v>
      </c>
      <c r="P29" s="297">
        <f>+P$14/7</f>
        <v>0</v>
      </c>
      <c r="Q29" s="297">
        <f>+Q$14/7/2</f>
        <v>0</v>
      </c>
      <c r="R29" s="297"/>
      <c r="S29" s="233"/>
      <c r="T29" s="233"/>
      <c r="U29" s="233"/>
      <c r="V29" s="233"/>
      <c r="W29" s="233"/>
      <c r="X29" s="233"/>
      <c r="Y29" s="297"/>
      <c r="Z29" s="297"/>
    </row>
    <row r="30" spans="1:26" x14ac:dyDescent="0.25">
      <c r="B30" s="3">
        <v>2008</v>
      </c>
      <c r="C30" s="13">
        <f t="shared" si="0"/>
        <v>0</v>
      </c>
      <c r="D30" s="297"/>
      <c r="E30" s="297"/>
      <c r="F30" s="297"/>
      <c r="G30" s="297"/>
      <c r="H30" s="297"/>
      <c r="I30" s="297"/>
      <c r="J30" s="297"/>
      <c r="K30" s="297">
        <f>+K$14/7/2</f>
        <v>0</v>
      </c>
      <c r="L30" s="297">
        <f>+L29</f>
        <v>0</v>
      </c>
      <c r="M30" s="297">
        <f>+M29</f>
        <v>0</v>
      </c>
      <c r="N30" s="297">
        <f>+N29</f>
        <v>0</v>
      </c>
      <c r="O30" s="297">
        <f>+O29</f>
        <v>0</v>
      </c>
      <c r="P30" s="297">
        <f>+P29</f>
        <v>0</v>
      </c>
      <c r="Q30" s="297">
        <f>+Q$14/7</f>
        <v>0</v>
      </c>
      <c r="R30" s="297">
        <f>+R$14/7/2</f>
        <v>0</v>
      </c>
      <c r="S30" s="233"/>
      <c r="T30" s="233"/>
      <c r="U30" s="233"/>
      <c r="V30" s="233"/>
      <c r="W30" s="233"/>
      <c r="X30" s="233"/>
      <c r="Y30" s="297"/>
      <c r="Z30" s="297"/>
    </row>
    <row r="31" spans="1:26" x14ac:dyDescent="0.25">
      <c r="B31" s="3">
        <v>2009</v>
      </c>
      <c r="C31" s="13">
        <f t="shared" si="0"/>
        <v>0</v>
      </c>
      <c r="D31" s="297"/>
      <c r="E31" s="297"/>
      <c r="F31" s="297"/>
      <c r="G31" s="297"/>
      <c r="H31" s="297"/>
      <c r="I31" s="297"/>
      <c r="J31" s="297"/>
      <c r="K31" s="297"/>
      <c r="L31" s="297">
        <f>+L$14/7/2</f>
        <v>0</v>
      </c>
      <c r="M31" s="297">
        <f>+M30</f>
        <v>0</v>
      </c>
      <c r="N31" s="297">
        <f>+N30</f>
        <v>0</v>
      </c>
      <c r="O31" s="297">
        <f>+O30</f>
        <v>0</v>
      </c>
      <c r="P31" s="297">
        <f>+P30</f>
        <v>0</v>
      </c>
      <c r="Q31" s="297">
        <f>+Q30</f>
        <v>0</v>
      </c>
      <c r="R31" s="297">
        <f>+R$14/7</f>
        <v>0</v>
      </c>
      <c r="S31" s="233">
        <f>+S$14/7/2</f>
        <v>0</v>
      </c>
      <c r="T31" s="233"/>
      <c r="U31" s="233"/>
      <c r="V31" s="233"/>
      <c r="W31" s="233"/>
      <c r="X31" s="233"/>
      <c r="Y31" s="297"/>
      <c r="Z31" s="297"/>
    </row>
    <row r="32" spans="1:26" x14ac:dyDescent="0.25">
      <c r="A32" s="38" t="s">
        <v>59</v>
      </c>
      <c r="B32" s="3">
        <v>2010</v>
      </c>
      <c r="C32" s="13">
        <f t="shared" si="0"/>
        <v>0</v>
      </c>
      <c r="D32" s="297"/>
      <c r="E32" s="297"/>
      <c r="F32" s="297"/>
      <c r="G32" s="297"/>
      <c r="H32" s="297"/>
      <c r="I32" s="297"/>
      <c r="J32" s="297"/>
      <c r="K32" s="297"/>
      <c r="L32" s="297"/>
      <c r="M32" s="297">
        <f>+M$14/7/2</f>
        <v>0</v>
      </c>
      <c r="N32" s="297">
        <f>+N31</f>
        <v>0</v>
      </c>
      <c r="O32" s="297">
        <f>+O31</f>
        <v>0</v>
      </c>
      <c r="P32" s="297">
        <f>+P31</f>
        <v>0</v>
      </c>
      <c r="Q32" s="297">
        <f>+Q31</f>
        <v>0</v>
      </c>
      <c r="R32" s="297">
        <f>+R31</f>
        <v>0</v>
      </c>
      <c r="S32" s="233">
        <f>+S$14/7</f>
        <v>0</v>
      </c>
      <c r="T32" s="233">
        <f>+T$14/7/2</f>
        <v>0</v>
      </c>
      <c r="U32" s="233"/>
      <c r="V32" s="233"/>
      <c r="W32" s="233"/>
      <c r="X32" s="233"/>
      <c r="Y32" s="297"/>
      <c r="Z32" s="297"/>
    </row>
    <row r="33" spans="1:26" x14ac:dyDescent="0.25">
      <c r="A33" s="38"/>
      <c r="B33" s="3">
        <v>2011</v>
      </c>
      <c r="C33" s="13">
        <f t="shared" si="0"/>
        <v>0</v>
      </c>
      <c r="D33" s="297"/>
      <c r="E33" s="297"/>
      <c r="F33" s="297"/>
      <c r="G33" s="297"/>
      <c r="H33" s="297"/>
      <c r="I33" s="297"/>
      <c r="J33" s="297"/>
      <c r="K33" s="297"/>
      <c r="L33" s="297"/>
      <c r="M33" s="297"/>
      <c r="N33" s="297">
        <f>+N$14/7/2</f>
        <v>0</v>
      </c>
      <c r="O33" s="297">
        <f>+O32</f>
        <v>0</v>
      </c>
      <c r="P33" s="297">
        <f>+P32</f>
        <v>0</v>
      </c>
      <c r="Q33" s="297">
        <f>+Q32</f>
        <v>0</v>
      </c>
      <c r="R33" s="297">
        <f>+R32</f>
        <v>0</v>
      </c>
      <c r="S33" s="233">
        <f>+S32</f>
        <v>0</v>
      </c>
      <c r="T33" s="233">
        <f>+T$14/7</f>
        <v>0</v>
      </c>
      <c r="U33" s="233">
        <f>+U$14/7/2</f>
        <v>0</v>
      </c>
      <c r="V33" s="233"/>
      <c r="W33" s="233"/>
      <c r="X33" s="233"/>
      <c r="Y33" s="297"/>
      <c r="Z33" s="297"/>
    </row>
    <row r="34" spans="1:26" x14ac:dyDescent="0.25">
      <c r="A34" s="38"/>
      <c r="B34" s="3">
        <v>2012</v>
      </c>
      <c r="C34" s="13">
        <f t="shared" si="0"/>
        <v>0</v>
      </c>
      <c r="D34" s="297"/>
      <c r="E34" s="297"/>
      <c r="F34" s="297"/>
      <c r="G34" s="297"/>
      <c r="H34" s="297"/>
      <c r="I34" s="297"/>
      <c r="J34" s="297"/>
      <c r="K34" s="297"/>
      <c r="L34" s="297"/>
      <c r="M34" s="297"/>
      <c r="N34" s="297"/>
      <c r="O34" s="297">
        <f>+O$14/7/2</f>
        <v>0</v>
      </c>
      <c r="P34" s="297">
        <f>+P33</f>
        <v>0</v>
      </c>
      <c r="Q34" s="297">
        <f>+Q33</f>
        <v>0</v>
      </c>
      <c r="R34" s="297">
        <f>+R33</f>
        <v>0</v>
      </c>
      <c r="S34" s="233">
        <f>+S33</f>
        <v>0</v>
      </c>
      <c r="T34" s="233">
        <f>+T$14/7</f>
        <v>0</v>
      </c>
      <c r="U34" s="233">
        <f>+U$14/7</f>
        <v>0</v>
      </c>
      <c r="V34" s="233">
        <f>+V$14/7/2</f>
        <v>0</v>
      </c>
      <c r="W34" s="233"/>
      <c r="X34" s="233"/>
      <c r="Y34" s="297"/>
      <c r="Z34" s="297"/>
    </row>
    <row r="35" spans="1:26" x14ac:dyDescent="0.25">
      <c r="A35" s="38"/>
      <c r="B35" s="3">
        <v>2013</v>
      </c>
      <c r="C35" s="13">
        <f t="shared" si="0"/>
        <v>0</v>
      </c>
      <c r="D35" s="297"/>
      <c r="E35" s="297"/>
      <c r="F35" s="297"/>
      <c r="G35" s="297"/>
      <c r="H35" s="297"/>
      <c r="I35" s="297"/>
      <c r="J35" s="297"/>
      <c r="K35" s="297"/>
      <c r="L35" s="297"/>
      <c r="M35" s="297"/>
      <c r="N35" s="297"/>
      <c r="O35" s="297"/>
      <c r="P35" s="297"/>
      <c r="Q35" s="297"/>
      <c r="R35" s="297"/>
      <c r="S35" s="233"/>
      <c r="T35" s="233"/>
      <c r="U35" s="233"/>
      <c r="V35" s="233"/>
      <c r="W35" s="233"/>
      <c r="X35" s="233"/>
      <c r="Y35" s="297"/>
      <c r="Z35" s="297"/>
    </row>
    <row r="36" spans="1:26" x14ac:dyDescent="0.25">
      <c r="A36" s="38"/>
      <c r="B36" s="3">
        <v>2014</v>
      </c>
      <c r="C36" s="13">
        <f t="shared" si="0"/>
        <v>0</v>
      </c>
      <c r="D36" s="297"/>
      <c r="E36" s="297"/>
      <c r="F36" s="297"/>
      <c r="G36" s="297"/>
      <c r="H36" s="297"/>
      <c r="I36" s="297"/>
      <c r="J36" s="297"/>
      <c r="K36" s="297"/>
      <c r="L36" s="297"/>
      <c r="M36" s="297"/>
      <c r="N36" s="297"/>
      <c r="O36" s="297"/>
      <c r="P36" s="297"/>
      <c r="Q36" s="297"/>
      <c r="R36" s="297"/>
      <c r="S36" s="233"/>
      <c r="T36" s="233"/>
      <c r="U36" s="233"/>
      <c r="V36" s="233"/>
      <c r="W36" s="233"/>
      <c r="X36" s="233"/>
      <c r="Y36" s="297"/>
      <c r="Z36" s="297"/>
    </row>
    <row r="37" spans="1:26" x14ac:dyDescent="0.25">
      <c r="A37" s="38"/>
      <c r="B37" s="3">
        <v>2015</v>
      </c>
      <c r="C37" s="13"/>
      <c r="D37" s="297"/>
      <c r="E37" s="297"/>
      <c r="F37" s="297"/>
      <c r="G37" s="297"/>
      <c r="H37" s="297"/>
      <c r="I37" s="297"/>
      <c r="J37" s="297"/>
      <c r="K37" s="297"/>
      <c r="L37" s="297"/>
      <c r="M37" s="297"/>
      <c r="N37" s="297"/>
      <c r="O37" s="297"/>
      <c r="P37" s="297"/>
      <c r="Q37" s="297"/>
      <c r="R37" s="297"/>
      <c r="S37" s="233"/>
      <c r="T37" s="233"/>
      <c r="U37" s="233"/>
      <c r="V37" s="233"/>
      <c r="W37" s="233"/>
      <c r="X37" s="233"/>
      <c r="Y37" s="297"/>
      <c r="Z37" s="297"/>
    </row>
    <row r="38" spans="1:26" x14ac:dyDescent="0.25">
      <c r="A38" s="38"/>
      <c r="B38" s="3"/>
      <c r="C38" s="13"/>
      <c r="D38" s="297"/>
      <c r="E38" s="297"/>
      <c r="F38" s="297"/>
      <c r="G38" s="297"/>
      <c r="H38" s="297"/>
      <c r="I38" s="297"/>
      <c r="J38" s="297"/>
      <c r="K38" s="297"/>
      <c r="L38" s="297"/>
      <c r="M38" s="297"/>
      <c r="N38" s="297"/>
      <c r="O38" s="297"/>
      <c r="P38" s="297"/>
      <c r="Q38" s="297"/>
      <c r="R38" s="297"/>
      <c r="S38" s="233"/>
      <c r="T38" s="233"/>
      <c r="U38" s="233"/>
      <c r="V38" s="233"/>
      <c r="W38" s="233"/>
      <c r="X38" s="233"/>
      <c r="Y38" s="297"/>
      <c r="Z38" s="297"/>
    </row>
    <row r="39" spans="1:26" x14ac:dyDescent="0.25">
      <c r="A39" s="38"/>
      <c r="B39" s="3"/>
      <c r="C39" s="12"/>
      <c r="D39" s="298"/>
      <c r="E39" s="298"/>
      <c r="F39" s="298"/>
      <c r="G39" s="298"/>
      <c r="H39" s="298"/>
      <c r="I39" s="298"/>
      <c r="J39" s="298"/>
      <c r="K39" s="298"/>
      <c r="L39" s="298"/>
      <c r="M39" s="298"/>
      <c r="N39" s="298"/>
      <c r="O39" s="298"/>
      <c r="P39" s="298"/>
      <c r="Q39" s="298"/>
      <c r="R39" s="298"/>
      <c r="S39" s="298"/>
      <c r="T39" s="298"/>
      <c r="U39" s="298"/>
      <c r="V39" s="299"/>
      <c r="W39" s="299"/>
      <c r="X39" s="299"/>
      <c r="Y39" s="297"/>
      <c r="Z39" s="297"/>
    </row>
    <row r="40" spans="1:26" x14ac:dyDescent="0.25">
      <c r="A40" s="38" t="s">
        <v>62</v>
      </c>
      <c r="B40" s="300">
        <f>SUM(D40:X40)</f>
        <v>0</v>
      </c>
      <c r="C40" s="275">
        <f>SUM(C16:C39)</f>
        <v>0</v>
      </c>
      <c r="D40" s="297">
        <f>-SUM(D16:D39)+D14</f>
        <v>0</v>
      </c>
      <c r="E40" s="297">
        <f t="shared" ref="E40:X40" si="1">-SUM(E16:E39)+E14</f>
        <v>0</v>
      </c>
      <c r="F40" s="297">
        <f t="shared" si="1"/>
        <v>0</v>
      </c>
      <c r="G40" s="297">
        <f t="shared" si="1"/>
        <v>0</v>
      </c>
      <c r="H40" s="297">
        <f t="shared" si="1"/>
        <v>0</v>
      </c>
      <c r="I40" s="297">
        <f t="shared" si="1"/>
        <v>0</v>
      </c>
      <c r="J40" s="297">
        <f t="shared" si="1"/>
        <v>0</v>
      </c>
      <c r="K40" s="297">
        <f t="shared" si="1"/>
        <v>0</v>
      </c>
      <c r="L40" s="297">
        <f t="shared" si="1"/>
        <v>0</v>
      </c>
      <c r="M40" s="297">
        <f t="shared" si="1"/>
        <v>0</v>
      </c>
      <c r="N40" s="297">
        <f t="shared" si="1"/>
        <v>0</v>
      </c>
      <c r="O40" s="297">
        <f t="shared" si="1"/>
        <v>0</v>
      </c>
      <c r="P40" s="297">
        <f t="shared" si="1"/>
        <v>0</v>
      </c>
      <c r="Q40" s="297">
        <f t="shared" si="1"/>
        <v>0</v>
      </c>
      <c r="R40" s="297">
        <f t="shared" si="1"/>
        <v>0</v>
      </c>
      <c r="S40" s="297">
        <f t="shared" si="1"/>
        <v>0</v>
      </c>
      <c r="T40" s="297">
        <f t="shared" si="1"/>
        <v>0</v>
      </c>
      <c r="U40" s="297">
        <f t="shared" si="1"/>
        <v>0</v>
      </c>
      <c r="V40" s="233">
        <f t="shared" si="1"/>
        <v>0</v>
      </c>
      <c r="W40" s="233">
        <f t="shared" si="1"/>
        <v>0</v>
      </c>
      <c r="X40" s="233">
        <f t="shared" si="1"/>
        <v>0</v>
      </c>
      <c r="Y40" s="297"/>
      <c r="Z40" s="297"/>
    </row>
    <row r="41" spans="1:26" x14ac:dyDescent="0.25">
      <c r="A41" s="38"/>
      <c r="B41" s="275"/>
      <c r="C41" s="299"/>
      <c r="D41" s="297"/>
      <c r="E41" s="297"/>
      <c r="F41" s="297"/>
      <c r="G41" s="297"/>
      <c r="H41" s="297"/>
      <c r="I41" s="297"/>
      <c r="J41" s="297"/>
      <c r="K41" s="297"/>
      <c r="L41" s="297"/>
      <c r="M41" s="297"/>
      <c r="N41" s="297"/>
      <c r="O41" s="297"/>
      <c r="P41" s="297"/>
      <c r="Q41" s="297"/>
      <c r="R41" s="297"/>
      <c r="S41" s="297"/>
      <c r="T41" s="297"/>
      <c r="U41" s="297"/>
      <c r="V41" s="297"/>
      <c r="W41" s="297"/>
      <c r="X41" s="297"/>
      <c r="Y41" s="297"/>
      <c r="Z41" s="297"/>
    </row>
    <row r="42" spans="1:26" x14ac:dyDescent="0.25">
      <c r="A42" s="39" t="s">
        <v>63</v>
      </c>
      <c r="B42" s="3"/>
      <c r="C42" s="30">
        <f>+C14+C40</f>
        <v>0</v>
      </c>
      <c r="D42" s="297"/>
      <c r="E42" s="297"/>
      <c r="F42" s="297"/>
      <c r="G42" s="297"/>
      <c r="H42" s="297"/>
      <c r="I42" s="297"/>
      <c r="J42" s="297"/>
      <c r="K42" s="297"/>
      <c r="L42" s="297"/>
      <c r="M42" s="297"/>
      <c r="N42" s="297"/>
      <c r="O42" s="297"/>
      <c r="P42" s="297"/>
      <c r="Q42" s="297"/>
      <c r="R42" s="297"/>
      <c r="S42" s="297"/>
      <c r="T42" s="297"/>
      <c r="U42" s="297"/>
      <c r="V42" s="297"/>
      <c r="W42" s="297"/>
      <c r="X42" s="297"/>
      <c r="Y42" s="297"/>
      <c r="Z42" s="297"/>
    </row>
    <row r="43" spans="1:26" x14ac:dyDescent="0.25">
      <c r="A43" s="3"/>
      <c r="B43" s="3"/>
      <c r="C43" s="3"/>
      <c r="D43" s="297"/>
      <c r="E43" s="297"/>
      <c r="F43" s="297"/>
      <c r="G43" s="297"/>
      <c r="H43" s="297"/>
      <c r="I43" s="297"/>
      <c r="J43" s="297"/>
      <c r="K43" s="297"/>
      <c r="L43" s="297"/>
      <c r="M43" s="297"/>
      <c r="N43" s="297"/>
      <c r="O43" s="297"/>
      <c r="P43" s="297"/>
      <c r="Q43" s="297"/>
      <c r="R43" s="297"/>
      <c r="S43" s="297"/>
      <c r="T43" s="297"/>
      <c r="U43" s="297"/>
      <c r="V43" s="297"/>
      <c r="W43" s="297"/>
      <c r="X43" s="297"/>
      <c r="Y43" s="297"/>
      <c r="Z43" s="297"/>
    </row>
    <row r="44" spans="1:26" x14ac:dyDescent="0.25">
      <c r="A44" s="3"/>
      <c r="B44" s="36"/>
      <c r="C44" s="3"/>
      <c r="D44" s="297"/>
      <c r="E44" s="297"/>
      <c r="F44" s="297"/>
      <c r="G44" s="297"/>
      <c r="H44" s="297"/>
      <c r="I44" s="297"/>
      <c r="J44" s="297"/>
      <c r="K44" s="297"/>
      <c r="L44" s="297"/>
      <c r="M44" s="297"/>
      <c r="N44" s="297"/>
      <c r="O44" s="297"/>
      <c r="P44" s="297"/>
      <c r="Q44" s="297"/>
      <c r="R44" s="297"/>
      <c r="S44" s="297"/>
      <c r="T44" s="297"/>
      <c r="U44" s="297"/>
      <c r="V44" s="297"/>
      <c r="W44" s="297"/>
      <c r="X44" s="297"/>
      <c r="Y44" s="297"/>
      <c r="Z44" s="297"/>
    </row>
    <row r="45" spans="1:26" x14ac:dyDescent="0.25">
      <c r="A45" s="3"/>
      <c r="B45" s="3"/>
      <c r="C45" s="3"/>
      <c r="E45" s="297"/>
      <c r="F45" s="301"/>
      <c r="G45" s="301"/>
      <c r="H45" s="301"/>
      <c r="I45" s="301"/>
      <c r="J45" s="301"/>
      <c r="K45" s="301"/>
      <c r="L45" s="301"/>
      <c r="M45" s="301"/>
      <c r="N45" s="297">
        <f>SUM(E32:E45)</f>
        <v>0</v>
      </c>
      <c r="O45" s="301"/>
      <c r="P45" s="301"/>
      <c r="Q45" s="301"/>
      <c r="R45" s="301"/>
      <c r="S45" s="301"/>
    </row>
    <row r="46" spans="1:26" x14ac:dyDescent="0.25">
      <c r="B46" s="3"/>
      <c r="C46" s="3"/>
      <c r="E46" s="301"/>
      <c r="F46" s="301"/>
      <c r="G46" s="301"/>
      <c r="H46" s="301"/>
      <c r="I46" s="301"/>
      <c r="J46" s="301"/>
      <c r="K46" s="301"/>
      <c r="L46" s="301"/>
      <c r="M46" s="301"/>
      <c r="N46" s="301"/>
      <c r="O46" s="301"/>
      <c r="P46" s="301"/>
      <c r="Q46" s="301"/>
      <c r="R46" s="301"/>
      <c r="S46" s="301"/>
    </row>
    <row r="47" spans="1:26" x14ac:dyDescent="0.25">
      <c r="E47" s="301"/>
      <c r="F47" s="301"/>
      <c r="G47" s="301"/>
      <c r="H47" s="301"/>
      <c r="I47" s="301"/>
      <c r="J47" s="301"/>
      <c r="K47" s="301"/>
      <c r="L47" s="301"/>
      <c r="M47" s="301"/>
      <c r="N47" s="301"/>
      <c r="O47" s="301"/>
      <c r="P47" s="301"/>
      <c r="Q47" s="301"/>
      <c r="R47" s="301"/>
      <c r="S47" s="301"/>
    </row>
    <row r="48" spans="1:26" x14ac:dyDescent="0.25">
      <c r="E48" s="301"/>
      <c r="F48" s="301"/>
      <c r="G48" s="301"/>
      <c r="H48" s="301"/>
      <c r="I48" s="301"/>
      <c r="J48" s="301"/>
      <c r="K48" s="301"/>
      <c r="L48" s="301"/>
      <c r="M48" s="301"/>
      <c r="N48" s="301"/>
      <c r="O48" s="301"/>
      <c r="P48" s="301"/>
      <c r="Q48" s="301"/>
      <c r="R48" s="301"/>
      <c r="S48" s="301"/>
    </row>
    <row r="49" spans="5:19" x14ac:dyDescent="0.25">
      <c r="E49" s="301"/>
      <c r="F49" s="301"/>
      <c r="G49" s="301"/>
      <c r="H49" s="301"/>
      <c r="I49" s="301"/>
      <c r="J49" s="301"/>
      <c r="K49" s="301"/>
      <c r="L49" s="301"/>
      <c r="M49" s="301"/>
      <c r="N49" s="301"/>
      <c r="O49" s="301"/>
      <c r="P49" s="301"/>
      <c r="Q49" s="301"/>
      <c r="R49" s="301"/>
      <c r="S49" s="301"/>
    </row>
    <row r="50" spans="5:19" x14ac:dyDescent="0.25">
      <c r="E50" s="301"/>
      <c r="F50" s="301"/>
      <c r="G50" s="301"/>
      <c r="H50" s="301"/>
      <c r="I50" s="301"/>
      <c r="J50" s="301"/>
      <c r="K50" s="301"/>
      <c r="L50" s="301"/>
      <c r="M50" s="301"/>
      <c r="N50" s="301"/>
      <c r="O50" s="301"/>
      <c r="P50" s="301"/>
      <c r="Q50" s="301"/>
      <c r="R50" s="301"/>
      <c r="S50" s="301"/>
    </row>
    <row r="51" spans="5:19" x14ac:dyDescent="0.25">
      <c r="E51" s="301"/>
      <c r="F51" s="301"/>
      <c r="G51" s="301"/>
      <c r="H51" s="301"/>
      <c r="I51" s="301"/>
      <c r="J51" s="301"/>
      <c r="K51" s="301"/>
      <c r="L51" s="301"/>
      <c r="M51" s="301"/>
      <c r="N51" s="301"/>
      <c r="O51" s="301"/>
      <c r="P51" s="301"/>
      <c r="Q51" s="301"/>
      <c r="R51" s="301"/>
      <c r="S51" s="301"/>
    </row>
    <row r="52" spans="5:19" x14ac:dyDescent="0.25">
      <c r="E52" s="301"/>
      <c r="F52" s="301"/>
      <c r="G52" s="301"/>
      <c r="H52" s="301"/>
      <c r="I52" s="301"/>
      <c r="J52" s="301"/>
      <c r="K52" s="301"/>
      <c r="L52" s="301"/>
      <c r="M52" s="301"/>
      <c r="N52" s="301"/>
      <c r="O52" s="301"/>
      <c r="P52" s="301"/>
      <c r="Q52" s="301"/>
      <c r="R52" s="301"/>
      <c r="S52" s="301"/>
    </row>
    <row r="53" spans="5:19" x14ac:dyDescent="0.25">
      <c r="E53" s="301"/>
      <c r="F53" s="301"/>
      <c r="G53" s="301"/>
      <c r="H53" s="301"/>
      <c r="I53" s="301"/>
      <c r="J53" s="301"/>
      <c r="K53" s="301"/>
      <c r="L53" s="301"/>
      <c r="M53" s="301"/>
      <c r="N53" s="301"/>
      <c r="O53" s="301"/>
      <c r="P53" s="301"/>
      <c r="Q53" s="301"/>
      <c r="R53" s="301"/>
      <c r="S53" s="301"/>
    </row>
    <row r="54" spans="5:19" x14ac:dyDescent="0.25">
      <c r="E54" s="301"/>
      <c r="F54" s="301"/>
      <c r="G54" s="301"/>
      <c r="H54" s="301"/>
      <c r="I54" s="301"/>
      <c r="J54" s="301"/>
      <c r="K54" s="301"/>
      <c r="L54" s="301"/>
      <c r="M54" s="301"/>
      <c r="N54" s="301"/>
      <c r="O54" s="301"/>
      <c r="P54" s="301"/>
      <c r="Q54" s="301"/>
      <c r="R54" s="301"/>
      <c r="S54" s="301"/>
    </row>
    <row r="55" spans="5:19" x14ac:dyDescent="0.25">
      <c r="E55" s="301"/>
      <c r="F55" s="301"/>
      <c r="G55" s="301"/>
      <c r="H55" s="301"/>
      <c r="I55" s="301"/>
      <c r="J55" s="301"/>
      <c r="K55" s="301"/>
      <c r="L55" s="301"/>
      <c r="M55" s="301"/>
      <c r="N55" s="301"/>
      <c r="O55" s="301"/>
      <c r="P55" s="301"/>
      <c r="Q55" s="301"/>
      <c r="R55" s="301"/>
      <c r="S55" s="301"/>
    </row>
    <row r="56" spans="5:19" x14ac:dyDescent="0.25">
      <c r="E56" s="301"/>
      <c r="F56" s="301"/>
      <c r="G56" s="301"/>
      <c r="H56" s="301"/>
      <c r="I56" s="301"/>
      <c r="J56" s="301"/>
      <c r="K56" s="301"/>
      <c r="L56" s="301"/>
      <c r="M56" s="301"/>
      <c r="N56" s="301"/>
      <c r="O56" s="301"/>
      <c r="P56" s="301"/>
      <c r="Q56" s="301"/>
      <c r="R56" s="301"/>
      <c r="S56" s="301"/>
    </row>
  </sheetData>
  <pageMargins left="0.7" right="0.7" top="0.75" bottom="0.75" header="0.3" footer="0.3"/>
  <pageSetup scale="75" orientation="landscape" horizontalDpi="4294967294" verticalDpi="4294967294" r:id="rId1"/>
  <headerFooter>
    <oddFooter>&amp;Z&amp;F&amp;RPage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BD409"/>
  <sheetViews>
    <sheetView tabSelected="1" workbookViewId="0">
      <pane ySplit="8" topLeftCell="A232" activePane="bottomLeft" state="frozen"/>
      <selection pane="bottomLeft" activeCell="B327" sqref="B327"/>
    </sheetView>
  </sheetViews>
  <sheetFormatPr defaultColWidth="9.140625" defaultRowHeight="15" x14ac:dyDescent="0.25"/>
  <cols>
    <col min="1" max="1" width="14.140625" style="289" customWidth="1"/>
    <col min="2" max="2" width="50.7109375" style="289" customWidth="1"/>
    <col min="3" max="3" width="58.28515625" style="361" bestFit="1" customWidth="1"/>
    <col min="4" max="4" width="28.85546875" style="290" customWidth="1"/>
    <col min="5" max="5" width="4" style="289" customWidth="1"/>
    <col min="6" max="6" width="38" style="290" customWidth="1"/>
    <col min="7" max="7" width="8" style="290" customWidth="1"/>
    <col min="8" max="8" width="10.140625" style="290" customWidth="1"/>
    <col min="9" max="9" width="20.85546875" style="362" customWidth="1"/>
    <col min="10" max="10" width="18.7109375" style="289" customWidth="1"/>
    <col min="11" max="11" width="12.28515625" style="289" customWidth="1"/>
    <col min="12" max="12" width="13.85546875" style="362" customWidth="1"/>
    <col min="13" max="13" width="12.85546875" style="289" customWidth="1"/>
    <col min="14" max="16" width="14.42578125" style="289" hidden="1" customWidth="1"/>
    <col min="17" max="17" width="13.85546875" style="289" hidden="1" customWidth="1"/>
    <col min="18" max="18" width="10.28515625" style="289" hidden="1" customWidth="1"/>
    <col min="19" max="19" width="9.28515625" style="289" hidden="1" customWidth="1"/>
    <col min="20" max="21" width="14.42578125" style="362" hidden="1" customWidth="1"/>
    <col min="22" max="23" width="14.42578125" style="363" hidden="1" customWidth="1"/>
    <col min="24" max="24" width="14.42578125" style="362" hidden="1" customWidth="1"/>
    <col min="25" max="25" width="16.140625" style="362" hidden="1" customWidth="1"/>
    <col min="26" max="26" width="17" style="363" hidden="1" customWidth="1"/>
    <col min="27" max="27" width="17" style="362" hidden="1" customWidth="1"/>
    <col min="28" max="28" width="11.5703125" style="362" hidden="1" customWidth="1"/>
    <col min="29" max="29" width="17" style="362" hidden="1" customWidth="1"/>
    <col min="30" max="30" width="9.140625" style="289" hidden="1" customWidth="1"/>
    <col min="31" max="31" width="11.5703125" style="362" hidden="1" customWidth="1"/>
    <col min="32" max="32" width="13.28515625" style="362" hidden="1" customWidth="1"/>
    <col min="33" max="33" width="9.140625" style="289" hidden="1" customWidth="1"/>
    <col min="34" max="34" width="16.5703125" style="362" hidden="1" customWidth="1"/>
    <col min="35" max="35" width="17" style="362" hidden="1" customWidth="1"/>
    <col min="36" max="36" width="9.140625" style="289" hidden="1" customWidth="1"/>
    <col min="37" max="37" width="17" style="362" hidden="1" customWidth="1"/>
    <col min="38" max="38" width="16.28515625" style="362" hidden="1" customWidth="1"/>
    <col min="39" max="39" width="11.28515625" style="362" hidden="1" customWidth="1"/>
    <col min="40" max="41" width="9.140625" style="289" hidden="1" customWidth="1"/>
    <col min="42" max="42" width="17" style="289" hidden="1" customWidth="1"/>
    <col min="43" max="43" width="9.140625" style="289" hidden="1" customWidth="1"/>
    <col min="44" max="44" width="17" style="362" hidden="1" customWidth="1"/>
    <col min="45" max="45" width="10.42578125" style="289" hidden="1" customWidth="1"/>
    <col min="46" max="46" width="17" style="289" hidden="1" customWidth="1"/>
    <col min="47" max="47" width="9.140625" style="289" hidden="1" customWidth="1"/>
    <col min="48" max="48" width="16.140625" style="289" hidden="1" customWidth="1"/>
    <col min="49" max="49" width="9.140625" style="289" customWidth="1"/>
    <col min="50" max="50" width="16.28515625" style="289" customWidth="1"/>
    <col min="51" max="51" width="9.140625" style="289" customWidth="1"/>
    <col min="52" max="52" width="21.85546875" style="289" customWidth="1"/>
    <col min="53" max="53" width="9.140625" style="289" customWidth="1"/>
    <col min="54" max="54" width="16.5703125" style="289" customWidth="1"/>
    <col min="55" max="55" width="11.140625" style="289" bestFit="1" customWidth="1"/>
    <col min="56" max="56" width="16.28515625" style="289" customWidth="1"/>
    <col min="57" max="16384" width="9.140625" style="289"/>
  </cols>
  <sheetData>
    <row r="1" spans="1:56" x14ac:dyDescent="0.25">
      <c r="A1" s="360" t="s">
        <v>10</v>
      </c>
      <c r="F1" s="290" t="s">
        <v>727</v>
      </c>
    </row>
    <row r="2" spans="1:56" x14ac:dyDescent="0.25">
      <c r="A2" s="360" t="s">
        <v>304</v>
      </c>
      <c r="F2" s="290" t="s">
        <v>1001</v>
      </c>
      <c r="I2" s="364" t="s">
        <v>993</v>
      </c>
      <c r="J2" s="289" t="s">
        <v>871</v>
      </c>
    </row>
    <row r="3" spans="1:56" x14ac:dyDescent="0.25">
      <c r="B3" s="365" t="s">
        <v>1462</v>
      </c>
      <c r="I3" s="366"/>
      <c r="J3" s="289" t="s">
        <v>872</v>
      </c>
      <c r="Z3" s="367"/>
    </row>
    <row r="4" spans="1:56" x14ac:dyDescent="0.25">
      <c r="A4" s="368"/>
      <c r="B4" s="369" t="s">
        <v>1411</v>
      </c>
      <c r="I4" s="370"/>
      <c r="J4" s="289" t="s">
        <v>1066</v>
      </c>
      <c r="X4" s="362" t="s">
        <v>883</v>
      </c>
      <c r="Z4" s="367"/>
    </row>
    <row r="5" spans="1:56" ht="15.75" thickBot="1" x14ac:dyDescent="0.3">
      <c r="A5" s="365"/>
      <c r="B5" s="360"/>
      <c r="E5" s="371" t="s">
        <v>493</v>
      </c>
      <c r="F5" s="290" t="s">
        <v>557</v>
      </c>
      <c r="X5" s="372" t="s">
        <v>884</v>
      </c>
      <c r="Y5" s="372"/>
      <c r="AB5" s="373" t="s">
        <v>893</v>
      </c>
    </row>
    <row r="6" spans="1:56" x14ac:dyDescent="0.25">
      <c r="A6" s="365"/>
      <c r="B6" s="360"/>
      <c r="I6" s="374" t="s">
        <v>245</v>
      </c>
      <c r="J6" s="290"/>
      <c r="K6" s="290"/>
      <c r="L6" s="373"/>
      <c r="M6" s="290"/>
      <c r="N6" s="290"/>
      <c r="O6" s="290" t="s">
        <v>246</v>
      </c>
      <c r="P6" s="371" t="s">
        <v>644</v>
      </c>
      <c r="Q6" s="371" t="s">
        <v>802</v>
      </c>
      <c r="U6" s="375" t="s">
        <v>821</v>
      </c>
      <c r="V6" s="376"/>
      <c r="W6" s="377"/>
      <c r="X6" s="378" t="s">
        <v>824</v>
      </c>
      <c r="Y6" s="379" t="s">
        <v>731</v>
      </c>
      <c r="Z6" s="380" t="s">
        <v>731</v>
      </c>
      <c r="AA6" s="379" t="s">
        <v>731</v>
      </c>
      <c r="AB6" s="373" t="s">
        <v>784</v>
      </c>
      <c r="AC6" s="381" t="s">
        <v>731</v>
      </c>
      <c r="AH6" s="382" t="s">
        <v>731</v>
      </c>
      <c r="AI6" s="382" t="s">
        <v>731</v>
      </c>
      <c r="AK6" s="383" t="s">
        <v>1119</v>
      </c>
      <c r="AL6" s="384" t="s">
        <v>1029</v>
      </c>
      <c r="AM6" s="384" t="s">
        <v>1042</v>
      </c>
      <c r="AP6" s="382" t="s">
        <v>731</v>
      </c>
      <c r="AR6" s="382" t="s">
        <v>731</v>
      </c>
      <c r="AT6" s="382" t="s">
        <v>731</v>
      </c>
      <c r="AV6" s="382" t="s">
        <v>731</v>
      </c>
      <c r="AX6" s="382" t="s">
        <v>731</v>
      </c>
      <c r="AZ6" s="382" t="s">
        <v>731</v>
      </c>
      <c r="BB6" s="382" t="s">
        <v>731</v>
      </c>
      <c r="BD6" s="382" t="s">
        <v>731</v>
      </c>
    </row>
    <row r="7" spans="1:56" x14ac:dyDescent="0.25">
      <c r="A7" s="385" t="s">
        <v>67</v>
      </c>
      <c r="B7" s="386"/>
      <c r="C7" s="387"/>
      <c r="D7" s="385"/>
      <c r="E7" s="385"/>
      <c r="F7" s="385"/>
      <c r="G7" s="385"/>
      <c r="H7" s="371" t="s">
        <v>604</v>
      </c>
      <c r="I7" s="388" t="s">
        <v>4</v>
      </c>
      <c r="J7" s="365"/>
      <c r="K7" s="385" t="s">
        <v>8</v>
      </c>
      <c r="L7" s="389" t="s">
        <v>574</v>
      </c>
      <c r="M7" s="885" t="s">
        <v>1024</v>
      </c>
      <c r="O7" s="371" t="s">
        <v>796</v>
      </c>
      <c r="P7" s="385" t="s">
        <v>798</v>
      </c>
      <c r="Q7" s="385" t="s">
        <v>800</v>
      </c>
      <c r="S7" s="371" t="s">
        <v>670</v>
      </c>
      <c r="T7" s="390" t="s">
        <v>982</v>
      </c>
      <c r="U7" s="391"/>
      <c r="V7" s="392"/>
      <c r="W7" s="392"/>
      <c r="X7" s="393" t="s">
        <v>815</v>
      </c>
      <c r="Y7" s="394" t="s">
        <v>729</v>
      </c>
      <c r="Z7" s="395" t="s">
        <v>729</v>
      </c>
      <c r="AA7" s="396" t="s">
        <v>729</v>
      </c>
      <c r="AB7" s="397" t="s">
        <v>893</v>
      </c>
      <c r="AC7" s="398" t="s">
        <v>729</v>
      </c>
      <c r="AE7" s="399"/>
      <c r="AF7" s="399"/>
      <c r="AH7" s="398" t="s">
        <v>729</v>
      </c>
      <c r="AI7" s="398" t="s">
        <v>729</v>
      </c>
      <c r="AK7" s="396" t="s">
        <v>1026</v>
      </c>
      <c r="AL7" s="400" t="s">
        <v>1026</v>
      </c>
      <c r="AM7" s="400" t="s">
        <v>1026</v>
      </c>
      <c r="AP7" s="398" t="s">
        <v>729</v>
      </c>
      <c r="AR7" s="398" t="s">
        <v>729</v>
      </c>
      <c r="AT7" s="398" t="s">
        <v>729</v>
      </c>
      <c r="AV7" s="398" t="s">
        <v>729</v>
      </c>
      <c r="AX7" s="398" t="s">
        <v>729</v>
      </c>
      <c r="AZ7" s="398" t="s">
        <v>729</v>
      </c>
      <c r="BB7" s="398" t="s">
        <v>729</v>
      </c>
      <c r="BD7" s="398" t="s">
        <v>729</v>
      </c>
    </row>
    <row r="8" spans="1:56" ht="15.75" thickBot="1" x14ac:dyDescent="0.3">
      <c r="A8" s="401" t="s">
        <v>11</v>
      </c>
      <c r="B8" s="402" t="s">
        <v>1471</v>
      </c>
      <c r="C8" s="403" t="s">
        <v>13</v>
      </c>
      <c r="D8" s="402" t="s">
        <v>12</v>
      </c>
      <c r="E8" s="402" t="s">
        <v>493</v>
      </c>
      <c r="F8" s="402" t="s">
        <v>65</v>
      </c>
      <c r="G8" s="404" t="s">
        <v>441</v>
      </c>
      <c r="H8" s="402" t="s">
        <v>68</v>
      </c>
      <c r="I8" s="405" t="s">
        <v>1032</v>
      </c>
      <c r="J8" s="402" t="s">
        <v>6</v>
      </c>
      <c r="K8" s="402" t="s">
        <v>7</v>
      </c>
      <c r="L8" s="406" t="s">
        <v>575</v>
      </c>
      <c r="M8" s="886"/>
      <c r="N8" s="407"/>
      <c r="O8" s="402" t="s">
        <v>797</v>
      </c>
      <c r="P8" s="402" t="s">
        <v>799</v>
      </c>
      <c r="Q8" s="402" t="s">
        <v>801</v>
      </c>
      <c r="R8" s="402" t="s">
        <v>668</v>
      </c>
      <c r="S8" s="402" t="s">
        <v>671</v>
      </c>
      <c r="T8" s="406" t="s">
        <v>732</v>
      </c>
      <c r="U8" s="408"/>
      <c r="V8" s="409" t="s">
        <v>732</v>
      </c>
      <c r="W8" s="409" t="s">
        <v>732</v>
      </c>
      <c r="X8" s="410" t="s">
        <v>814</v>
      </c>
      <c r="Y8" s="411" t="s">
        <v>732</v>
      </c>
      <c r="Z8" s="412" t="s">
        <v>730</v>
      </c>
      <c r="AA8" s="405" t="s">
        <v>784</v>
      </c>
      <c r="AB8" s="413" t="s">
        <v>894</v>
      </c>
      <c r="AC8" s="405" t="s">
        <v>843</v>
      </c>
      <c r="AD8" s="407" t="s">
        <v>985</v>
      </c>
      <c r="AE8" s="414" t="s">
        <v>983</v>
      </c>
      <c r="AF8" s="414" t="s">
        <v>984</v>
      </c>
      <c r="AH8" s="405" t="s">
        <v>1009</v>
      </c>
      <c r="AI8" s="389" t="s">
        <v>1078</v>
      </c>
      <c r="AJ8" s="289" t="s">
        <v>985</v>
      </c>
      <c r="AK8" s="405" t="s">
        <v>1027</v>
      </c>
      <c r="AL8" s="415" t="s">
        <v>1027</v>
      </c>
      <c r="AM8" s="415" t="s">
        <v>1027</v>
      </c>
      <c r="AP8" s="388" t="s">
        <v>1145</v>
      </c>
      <c r="AR8" s="388" t="s">
        <v>1187</v>
      </c>
      <c r="AT8" s="388" t="s">
        <v>1221</v>
      </c>
      <c r="AV8" s="388" t="s">
        <v>1291</v>
      </c>
      <c r="AX8" s="388" t="s">
        <v>1292</v>
      </c>
      <c r="AZ8" s="388" t="s">
        <v>1343</v>
      </c>
      <c r="BB8" s="388" t="s">
        <v>1379</v>
      </c>
      <c r="BD8" s="388" t="s">
        <v>1412</v>
      </c>
    </row>
    <row r="9" spans="1:56" x14ac:dyDescent="0.25">
      <c r="A9" s="290">
        <v>100</v>
      </c>
      <c r="B9" s="416" t="s">
        <v>978</v>
      </c>
      <c r="C9" s="417" t="str">
        <f>+'100'!A8</f>
        <v>VECOMIL 563 5 AXIS CNC VERTICAL</v>
      </c>
      <c r="D9" s="290">
        <v>3051</v>
      </c>
      <c r="E9" s="290"/>
      <c r="F9" s="418" t="s">
        <v>74</v>
      </c>
      <c r="G9" s="419">
        <v>1495</v>
      </c>
      <c r="H9" s="290">
        <v>2004</v>
      </c>
      <c r="I9" s="420">
        <f>'100'!C14</f>
        <v>1971035.4899999998</v>
      </c>
      <c r="J9" s="421">
        <f>+'100'!S7</f>
        <v>1971035.4900000002</v>
      </c>
      <c r="K9" s="421">
        <f t="shared" ref="K9:K73" si="0">+I9-J9</f>
        <v>0</v>
      </c>
      <c r="L9" s="362">
        <v>2000000</v>
      </c>
      <c r="M9" s="422" t="s">
        <v>245</v>
      </c>
      <c r="N9" s="423">
        <f>+I9-J9-K9</f>
        <v>-4.6566128730773926E-10</v>
      </c>
      <c r="O9" s="423">
        <f>82000+347000</f>
        <v>429000</v>
      </c>
      <c r="P9" s="423">
        <f>307000+82000</f>
        <v>389000</v>
      </c>
      <c r="Q9" s="423">
        <f>+I9+O9+P9</f>
        <v>2789035.4899999998</v>
      </c>
      <c r="S9" s="424"/>
      <c r="T9" s="362">
        <f>544455</f>
        <v>544455</v>
      </c>
      <c r="U9" s="362">
        <v>100</v>
      </c>
      <c r="V9" s="362"/>
      <c r="W9" s="362"/>
      <c r="X9" s="362">
        <f t="shared" ref="X9:X41" si="1">+I9-T9</f>
        <v>1426580.4899999998</v>
      </c>
      <c r="Y9" s="425">
        <f>'100'!U14</f>
        <v>33173</v>
      </c>
      <c r="Z9" s="426">
        <f>+'100'!V14</f>
        <v>440690.72</v>
      </c>
      <c r="AA9" s="425">
        <f>'100'!W14</f>
        <v>37505.370000000003</v>
      </c>
      <c r="AB9" s="399"/>
      <c r="AC9" s="425">
        <f>'100'!X14</f>
        <v>902360.38</v>
      </c>
      <c r="AE9" s="362">
        <f>'100'!S7</f>
        <v>1971035.4900000002</v>
      </c>
      <c r="AF9" s="362">
        <f>'100'!T7</f>
        <v>0</v>
      </c>
      <c r="AH9" s="427">
        <f>'100'!Y14</f>
        <v>12851.4</v>
      </c>
      <c r="AI9" s="428"/>
      <c r="AK9" s="428"/>
      <c r="AL9" s="425"/>
      <c r="AM9" s="425"/>
      <c r="AP9" s="428"/>
      <c r="AR9" s="425"/>
      <c r="AT9" s="754"/>
      <c r="AU9" s="622"/>
      <c r="AV9" s="746"/>
      <c r="AW9" s="622"/>
      <c r="AX9" s="746"/>
      <c r="AY9" s="622"/>
      <c r="AZ9" s="746"/>
      <c r="BA9" s="622"/>
      <c r="BB9" s="746"/>
      <c r="BC9" s="622"/>
      <c r="BD9" s="746"/>
    </row>
    <row r="10" spans="1:56" x14ac:dyDescent="0.25">
      <c r="A10" s="386">
        <v>101</v>
      </c>
      <c r="B10" s="416" t="s">
        <v>392</v>
      </c>
      <c r="C10" s="417" t="s">
        <v>390</v>
      </c>
      <c r="D10" s="290" t="s">
        <v>391</v>
      </c>
      <c r="E10" s="290"/>
      <c r="F10" s="429" t="s">
        <v>74</v>
      </c>
      <c r="G10" s="430" t="str">
        <f>'101'!$C$11</f>
        <v>C2</v>
      </c>
      <c r="H10" s="290">
        <f>'101'!$F$13</f>
        <v>1996</v>
      </c>
      <c r="I10" s="420">
        <f>+'101'!R7</f>
        <v>970993.94000000018</v>
      </c>
      <c r="J10" s="431">
        <f>+'101'!S7</f>
        <v>825242.41928571439</v>
      </c>
      <c r="K10" s="421">
        <f t="shared" si="0"/>
        <v>145751.52071428578</v>
      </c>
      <c r="L10" s="362">
        <v>200000</v>
      </c>
      <c r="M10" s="432" t="s">
        <v>245</v>
      </c>
      <c r="N10" s="423">
        <f t="shared" ref="N10:N64" si="2">+I10-J10-K10</f>
        <v>0</v>
      </c>
      <c r="O10" s="423"/>
      <c r="P10" s="423"/>
      <c r="Q10" s="423">
        <f t="shared" ref="Q10:Q73" si="3">+I10+O10+P10</f>
        <v>970993.94000000018</v>
      </c>
      <c r="T10" s="362">
        <v>661741.31000000006</v>
      </c>
      <c r="U10" s="362">
        <v>101</v>
      </c>
      <c r="V10" s="362"/>
      <c r="W10" s="362"/>
      <c r="X10" s="362">
        <f t="shared" si="1"/>
        <v>309252.63000000012</v>
      </c>
      <c r="Y10" s="425"/>
      <c r="Z10" s="426"/>
      <c r="AA10" s="425">
        <f>'101'!W14</f>
        <v>0</v>
      </c>
      <c r="AB10" s="399"/>
      <c r="AC10" s="425">
        <f>'101'!X15</f>
        <v>0</v>
      </c>
      <c r="AH10" s="433">
        <f>'101'!$Y$14</f>
        <v>0</v>
      </c>
      <c r="AI10" s="425"/>
      <c r="AK10" s="425"/>
      <c r="AL10" s="425"/>
      <c r="AM10" s="425"/>
      <c r="AP10" s="425"/>
      <c r="AR10" s="425"/>
      <c r="AT10" s="754"/>
      <c r="AU10" s="622"/>
      <c r="AV10" s="746">
        <f>'101'!AD14</f>
        <v>62123.56</v>
      </c>
      <c r="AW10" s="622"/>
      <c r="AX10" s="746">
        <f>'101'!AE14</f>
        <v>247129.07</v>
      </c>
      <c r="AY10" s="622"/>
      <c r="AZ10" s="754"/>
      <c r="BA10" s="622"/>
      <c r="BB10" s="754"/>
      <c r="BC10" s="622"/>
      <c r="BD10" s="746"/>
    </row>
    <row r="11" spans="1:56" x14ac:dyDescent="0.25">
      <c r="A11" s="386">
        <v>102</v>
      </c>
      <c r="B11" s="416" t="s">
        <v>1030</v>
      </c>
      <c r="C11" s="417" t="s">
        <v>875</v>
      </c>
      <c r="D11" s="290">
        <v>3052</v>
      </c>
      <c r="E11" s="290"/>
      <c r="F11" s="434" t="s">
        <v>1261</v>
      </c>
      <c r="G11" s="430"/>
      <c r="H11" s="290">
        <v>2004</v>
      </c>
      <c r="I11" s="435">
        <f>'102'!R7</f>
        <v>560665.69999999995</v>
      </c>
      <c r="J11" s="431">
        <f>+'102'!S7</f>
        <v>560665.70000000007</v>
      </c>
      <c r="K11" s="421">
        <f t="shared" si="0"/>
        <v>0</v>
      </c>
      <c r="L11" s="436">
        <v>500000</v>
      </c>
      <c r="M11" s="422" t="s">
        <v>830</v>
      </c>
      <c r="N11" s="423">
        <f t="shared" si="2"/>
        <v>-1.1641532182693481E-10</v>
      </c>
      <c r="O11" s="423"/>
      <c r="P11" s="423"/>
      <c r="Q11" s="423">
        <f t="shared" si="3"/>
        <v>560665.69999999995</v>
      </c>
      <c r="T11" s="362">
        <f>T9</f>
        <v>544455</v>
      </c>
      <c r="U11" s="362">
        <v>102</v>
      </c>
      <c r="V11" s="362"/>
      <c r="W11" s="362"/>
      <c r="X11" s="362">
        <f t="shared" si="1"/>
        <v>16210.699999999953</v>
      </c>
      <c r="Y11" s="425"/>
      <c r="Z11" s="426"/>
      <c r="AA11" s="425">
        <f>'102'!W14</f>
        <v>0</v>
      </c>
      <c r="AB11" s="399"/>
      <c r="AC11" s="425">
        <f>'102'!X14</f>
        <v>0</v>
      </c>
      <c r="AD11" s="289" t="s">
        <v>979</v>
      </c>
      <c r="AH11" s="433">
        <f>'102'!$Y$14</f>
        <v>16211.08</v>
      </c>
      <c r="AI11" s="425"/>
      <c r="AK11" s="425"/>
      <c r="AL11" s="425"/>
      <c r="AM11" s="425"/>
      <c r="AP11" s="425"/>
      <c r="AR11" s="425"/>
      <c r="AT11" s="754"/>
      <c r="AU11" s="622"/>
      <c r="AV11" s="746"/>
      <c r="AW11" s="622"/>
      <c r="AX11" s="746"/>
      <c r="AY11" s="622"/>
      <c r="AZ11" s="754"/>
      <c r="BA11" s="622"/>
      <c r="BB11" s="754"/>
      <c r="BC11" s="622"/>
      <c r="BD11" s="754"/>
    </row>
    <row r="12" spans="1:56" x14ac:dyDescent="0.25">
      <c r="A12" s="386">
        <v>103</v>
      </c>
      <c r="B12" s="437" t="s">
        <v>1043</v>
      </c>
      <c r="C12" s="417" t="s">
        <v>571</v>
      </c>
      <c r="D12" s="290" t="s">
        <v>725</v>
      </c>
      <c r="E12" s="290"/>
      <c r="F12" s="432" t="s">
        <v>999</v>
      </c>
      <c r="G12" s="430">
        <v>1601</v>
      </c>
      <c r="H12" s="290">
        <f>'103'!$I$13</f>
        <v>1999</v>
      </c>
      <c r="I12" s="435">
        <f>+'103'!R7</f>
        <v>3824420.55</v>
      </c>
      <c r="J12" s="431">
        <f>+'103'!S7</f>
        <v>3802179.5264285714</v>
      </c>
      <c r="K12" s="421">
        <f t="shared" si="0"/>
        <v>22241.023571428377</v>
      </c>
      <c r="L12" s="436">
        <v>2500000</v>
      </c>
      <c r="M12" s="432" t="s">
        <v>245</v>
      </c>
      <c r="N12" s="423">
        <f t="shared" si="2"/>
        <v>0</v>
      </c>
      <c r="O12" s="423">
        <v>533000</v>
      </c>
      <c r="P12" s="423">
        <v>1505000</v>
      </c>
      <c r="Q12" s="423">
        <f t="shared" si="3"/>
        <v>5862420.5499999998</v>
      </c>
      <c r="S12" s="424"/>
      <c r="T12" s="362">
        <v>1307028.28</v>
      </c>
      <c r="U12" s="362">
        <v>103</v>
      </c>
      <c r="V12" s="362"/>
      <c r="W12" s="362"/>
      <c r="X12" s="362">
        <f t="shared" si="1"/>
        <v>2517392.2699999996</v>
      </c>
      <c r="Y12" s="425"/>
      <c r="Z12" s="426"/>
      <c r="AA12" s="425">
        <f>'103'!W14</f>
        <v>77000</v>
      </c>
      <c r="AB12" s="399">
        <v>77000</v>
      </c>
      <c r="AC12" s="425">
        <f>'103'!X14</f>
        <v>0</v>
      </c>
      <c r="AD12" s="289" t="s">
        <v>986</v>
      </c>
      <c r="AH12" s="427">
        <f>'103'!$Y$14</f>
        <v>0</v>
      </c>
      <c r="AI12" s="438">
        <f>'103'!Z14</f>
        <v>2416440.39</v>
      </c>
      <c r="AK12" s="438"/>
      <c r="AL12" s="425">
        <f>66325+560822+139559+182181</f>
        <v>948887</v>
      </c>
      <c r="AM12" s="425">
        <f>26232.76+84780+193903.8+152604</f>
        <v>457520.56</v>
      </c>
      <c r="AN12" s="424"/>
      <c r="AP12" s="438"/>
      <c r="AR12" s="425"/>
      <c r="AT12" s="754"/>
      <c r="AU12" s="622"/>
      <c r="AV12" s="746"/>
      <c r="AW12" s="622"/>
      <c r="AX12" s="746"/>
      <c r="AY12" s="622"/>
      <c r="AZ12" s="754"/>
      <c r="BA12" s="622"/>
      <c r="BB12" s="754"/>
      <c r="BC12" s="622"/>
      <c r="BD12" s="754">
        <f>'103'!AH14</f>
        <v>23951.88</v>
      </c>
    </row>
    <row r="13" spans="1:56" x14ac:dyDescent="0.25">
      <c r="A13" s="386">
        <v>104</v>
      </c>
      <c r="B13" s="289" t="s">
        <v>1031</v>
      </c>
      <c r="C13" s="417" t="s">
        <v>558</v>
      </c>
      <c r="D13" s="290">
        <v>7357</v>
      </c>
      <c r="E13" s="290"/>
      <c r="F13" s="429" t="s">
        <v>1463</v>
      </c>
      <c r="G13" s="430"/>
      <c r="H13" s="290">
        <f>'104'!$D$13</f>
        <v>1994</v>
      </c>
      <c r="I13" s="435">
        <f>+'104'!R7</f>
        <v>2069204.0999999999</v>
      </c>
      <c r="J13" s="431">
        <f>+'104'!S7</f>
        <v>2069204.1</v>
      </c>
      <c r="K13" s="421">
        <f t="shared" si="0"/>
        <v>0</v>
      </c>
      <c r="L13" s="436">
        <v>1500000</v>
      </c>
      <c r="M13" s="432" t="s">
        <v>245</v>
      </c>
      <c r="N13" s="423">
        <f t="shared" si="2"/>
        <v>-2.3283064365386963E-10</v>
      </c>
      <c r="O13" s="423">
        <v>274000</v>
      </c>
      <c r="P13" s="423">
        <v>718000</v>
      </c>
      <c r="Q13" s="423">
        <f t="shared" si="3"/>
        <v>3061204.0999999996</v>
      </c>
      <c r="S13" s="424"/>
      <c r="T13" s="362">
        <v>783833.82000000007</v>
      </c>
      <c r="U13" s="362">
        <v>104</v>
      </c>
      <c r="V13" s="362"/>
      <c r="W13" s="362"/>
      <c r="X13" s="362">
        <f t="shared" si="1"/>
        <v>1285370.2799999998</v>
      </c>
      <c r="Y13" s="425"/>
      <c r="Z13" s="426"/>
      <c r="AA13" s="425"/>
      <c r="AB13" s="399">
        <v>0</v>
      </c>
      <c r="AC13" s="425">
        <f>'104'!X14</f>
        <v>0</v>
      </c>
      <c r="AD13" s="289" t="s">
        <v>986</v>
      </c>
      <c r="AH13" s="427">
        <f>'104'!$Y$14</f>
        <v>1366692.1</v>
      </c>
      <c r="AI13" s="438"/>
      <c r="AK13" s="438"/>
      <c r="AL13" s="425">
        <f>117808+224914+73270+80646</f>
        <v>496638</v>
      </c>
      <c r="AM13" s="425"/>
      <c r="AP13" s="438">
        <f>+'104'!AA14</f>
        <v>-81321.820000000007</v>
      </c>
      <c r="AR13" s="425"/>
      <c r="AT13" s="754"/>
      <c r="AU13" s="622"/>
      <c r="AV13" s="746"/>
      <c r="AW13" s="622"/>
      <c r="AX13" s="746"/>
      <c r="AY13" s="622"/>
      <c r="AZ13" s="754"/>
      <c r="BA13" s="622"/>
      <c r="BB13" s="754"/>
      <c r="BC13" s="622"/>
      <c r="BD13" s="754"/>
    </row>
    <row r="14" spans="1:56" x14ac:dyDescent="0.25">
      <c r="A14" s="386">
        <v>105</v>
      </c>
      <c r="B14" s="437" t="s">
        <v>308</v>
      </c>
      <c r="C14" s="417"/>
      <c r="D14" s="290">
        <v>68142</v>
      </c>
      <c r="E14" s="290"/>
      <c r="F14" s="439" t="s">
        <v>74</v>
      </c>
      <c r="G14" s="430" t="str">
        <f>'105'!$C$11</f>
        <v>B4</v>
      </c>
      <c r="H14" s="290">
        <f>'105'!$M$13</f>
        <v>2003</v>
      </c>
      <c r="I14" s="420">
        <f>+'105'!R7</f>
        <v>827862.17</v>
      </c>
      <c r="J14" s="431">
        <f>+'105'!S7</f>
        <v>827862.16999999993</v>
      </c>
      <c r="K14" s="421">
        <f t="shared" si="0"/>
        <v>0</v>
      </c>
      <c r="L14" s="362">
        <v>450000</v>
      </c>
      <c r="M14" s="432" t="s">
        <v>245</v>
      </c>
      <c r="N14" s="423">
        <f t="shared" si="2"/>
        <v>1.1641532182693481E-10</v>
      </c>
      <c r="O14" s="423"/>
      <c r="P14" s="423"/>
      <c r="Q14" s="423">
        <f t="shared" si="3"/>
        <v>827862.17</v>
      </c>
      <c r="T14" s="362">
        <v>743479.62</v>
      </c>
      <c r="U14" s="362">
        <v>105</v>
      </c>
      <c r="V14" s="362"/>
      <c r="W14" s="362"/>
      <c r="X14" s="362">
        <f t="shared" si="1"/>
        <v>84382.550000000047</v>
      </c>
      <c r="Y14" s="425"/>
      <c r="Z14" s="426"/>
      <c r="AA14" s="425"/>
      <c r="AB14" s="399"/>
      <c r="AC14" s="425">
        <f>'105'!X14</f>
        <v>0</v>
      </c>
      <c r="AH14" s="433">
        <f>'105'!$Y$14</f>
        <v>0</v>
      </c>
      <c r="AI14" s="425"/>
      <c r="AK14" s="425"/>
      <c r="AL14" s="425"/>
      <c r="AM14" s="425"/>
      <c r="AP14" s="425"/>
      <c r="AR14" s="425"/>
      <c r="AT14" s="754"/>
      <c r="AU14" s="622"/>
      <c r="AV14" s="746"/>
      <c r="AW14" s="622"/>
      <c r="AX14" s="746"/>
      <c r="AY14" s="622"/>
      <c r="AZ14" s="754"/>
      <c r="BA14" s="622"/>
      <c r="BB14" s="754"/>
      <c r="BC14" s="622"/>
      <c r="BD14" s="754"/>
    </row>
    <row r="15" spans="1:56" x14ac:dyDescent="0.25">
      <c r="A15" s="386">
        <v>106</v>
      </c>
      <c r="B15" s="437" t="s">
        <v>269</v>
      </c>
      <c r="C15" s="417" t="str">
        <f>+'106'!A8</f>
        <v>CNC W/CNC A.B.840 D</v>
      </c>
      <c r="D15" s="290">
        <f>+'106'!C7</f>
        <v>67019</v>
      </c>
      <c r="E15" s="290"/>
      <c r="F15" s="440" t="str">
        <f>+'106'!B11</f>
        <v>MISS</v>
      </c>
      <c r="G15" s="430" t="str">
        <f>'106'!$C$11</f>
        <v>A3</v>
      </c>
      <c r="H15" s="290">
        <v>2002</v>
      </c>
      <c r="I15" s="420">
        <f>+'106'!R7</f>
        <v>985457.86</v>
      </c>
      <c r="J15" s="431">
        <f>+'106'!S7</f>
        <v>984734.75285714294</v>
      </c>
      <c r="K15" s="421">
        <f t="shared" si="0"/>
        <v>723.10714285704307</v>
      </c>
      <c r="L15" s="362">
        <v>750000</v>
      </c>
      <c r="M15" s="432" t="s">
        <v>245</v>
      </c>
      <c r="N15" s="423">
        <f t="shared" si="2"/>
        <v>0</v>
      </c>
      <c r="O15" s="423"/>
      <c r="P15" s="423"/>
      <c r="Q15" s="423">
        <f t="shared" si="3"/>
        <v>985457.86</v>
      </c>
      <c r="T15" s="362">
        <v>982083.36</v>
      </c>
      <c r="U15" s="362">
        <v>106</v>
      </c>
      <c r="V15" s="362"/>
      <c r="W15" s="362"/>
      <c r="X15" s="362">
        <f t="shared" si="1"/>
        <v>3374.5</v>
      </c>
      <c r="Y15" s="425"/>
      <c r="Z15" s="426"/>
      <c r="AA15" s="425"/>
      <c r="AB15" s="399"/>
      <c r="AC15" s="425"/>
      <c r="AH15" s="433">
        <f>'106'!$Y$14</f>
        <v>0</v>
      </c>
      <c r="AI15" s="425"/>
      <c r="AK15" s="425"/>
      <c r="AL15" s="425"/>
      <c r="AM15" s="425"/>
      <c r="AP15" s="425"/>
      <c r="AR15" s="425"/>
      <c r="AT15" s="754">
        <f>+'106'!AC14</f>
        <v>3374.5</v>
      </c>
      <c r="AU15" s="622"/>
      <c r="AV15" s="746"/>
      <c r="AW15" s="622"/>
      <c r="AX15" s="746"/>
      <c r="AY15" s="622"/>
      <c r="AZ15" s="754"/>
      <c r="BA15" s="622"/>
      <c r="BB15" s="754"/>
      <c r="BC15" s="622"/>
      <c r="BD15" s="754"/>
    </row>
    <row r="16" spans="1:56" x14ac:dyDescent="0.25">
      <c r="A16" s="290">
        <v>107</v>
      </c>
      <c r="B16" s="437" t="s">
        <v>307</v>
      </c>
      <c r="C16" s="417" t="s">
        <v>357</v>
      </c>
      <c r="D16" s="290">
        <v>65027</v>
      </c>
      <c r="E16" s="290"/>
      <c r="F16" s="441" t="s">
        <v>999</v>
      </c>
      <c r="G16" s="430">
        <v>1601</v>
      </c>
      <c r="H16" s="290">
        <f>'107'!$K$13</f>
        <v>2001</v>
      </c>
      <c r="I16" s="420">
        <f>+'107'!R7</f>
        <v>1785899.9499999997</v>
      </c>
      <c r="J16" s="431">
        <f>+'107'!S7</f>
        <v>1682124.7618571431</v>
      </c>
      <c r="K16" s="421">
        <f t="shared" si="0"/>
        <v>103775.18814285658</v>
      </c>
      <c r="L16" s="362">
        <v>1500000</v>
      </c>
      <c r="M16" s="432" t="s">
        <v>245</v>
      </c>
      <c r="N16" s="442">
        <f t="shared" si="2"/>
        <v>0</v>
      </c>
      <c r="O16" s="423"/>
      <c r="P16" s="423"/>
      <c r="Q16" s="423">
        <f t="shared" si="3"/>
        <v>1785899.9499999997</v>
      </c>
      <c r="T16" s="362">
        <v>1628900.97</v>
      </c>
      <c r="U16" s="362">
        <v>107</v>
      </c>
      <c r="V16" s="362"/>
      <c r="W16" s="362"/>
      <c r="X16" s="362">
        <f t="shared" si="1"/>
        <v>156998.97999999975</v>
      </c>
      <c r="Y16" s="425"/>
      <c r="Z16" s="426"/>
      <c r="AA16" s="425"/>
      <c r="AB16" s="399"/>
      <c r="AC16" s="425"/>
      <c r="AH16" s="433">
        <f>'107'!$Y$14</f>
        <v>0</v>
      </c>
      <c r="AI16" s="425"/>
      <c r="AK16" s="425"/>
      <c r="AL16" s="425"/>
      <c r="AM16" s="425"/>
      <c r="AP16" s="425">
        <f>+'107'!AA14</f>
        <v>10468.74</v>
      </c>
      <c r="AR16" s="425">
        <f>+'107'!AB14</f>
        <v>22283.16</v>
      </c>
      <c r="AT16" s="754"/>
      <c r="AU16" s="622"/>
      <c r="AV16" s="746"/>
      <c r="AW16" s="622"/>
      <c r="AX16" s="746">
        <f>'107'!AE14</f>
        <v>24951.91</v>
      </c>
      <c r="AY16" s="622"/>
      <c r="AZ16" s="754">
        <f>'107'!AF14</f>
        <v>25584.97</v>
      </c>
      <c r="BA16" s="622"/>
      <c r="BB16" s="754">
        <f>'107'!AG14</f>
        <v>73710.2</v>
      </c>
      <c r="BC16" s="622"/>
      <c r="BD16" s="754"/>
    </row>
    <row r="17" spans="1:56" x14ac:dyDescent="0.25">
      <c r="A17" s="290">
        <v>108</v>
      </c>
      <c r="B17" s="437" t="str">
        <f>+'108'!A7</f>
        <v>SAN ROCCO - FUTURA 14</v>
      </c>
      <c r="C17" s="417" t="str">
        <f>+'108'!A9</f>
        <v>HORIZONTAL BORING MILL</v>
      </c>
      <c r="D17" s="290" t="str">
        <f>+'108'!C7</f>
        <v>F07/6</v>
      </c>
      <c r="E17" s="290"/>
      <c r="F17" s="434" t="str">
        <f>+F11</f>
        <v>DUNDALK</v>
      </c>
      <c r="G17" s="419" t="s">
        <v>527</v>
      </c>
      <c r="H17" s="290">
        <v>1994</v>
      </c>
      <c r="I17" s="420">
        <f>+'108'!R7</f>
        <v>1288891.3299999998</v>
      </c>
      <c r="J17" s="431">
        <f>+'108'!S7</f>
        <v>1288891.33</v>
      </c>
      <c r="K17" s="421">
        <f t="shared" si="0"/>
        <v>0</v>
      </c>
      <c r="L17" s="362">
        <v>875000</v>
      </c>
      <c r="M17" s="432" t="s">
        <v>245</v>
      </c>
      <c r="N17" s="423">
        <f t="shared" si="2"/>
        <v>-2.3283064365386963E-10</v>
      </c>
      <c r="O17" s="423"/>
      <c r="P17" s="423"/>
      <c r="Q17" s="423">
        <f t="shared" si="3"/>
        <v>1288891.3299999998</v>
      </c>
      <c r="T17" s="362">
        <v>1288891.3299999998</v>
      </c>
      <c r="U17" s="362">
        <v>108</v>
      </c>
      <c r="V17" s="362"/>
      <c r="W17" s="362"/>
      <c r="X17" s="362">
        <f t="shared" si="1"/>
        <v>0</v>
      </c>
      <c r="Y17" s="425"/>
      <c r="Z17" s="426"/>
      <c r="AA17" s="425"/>
      <c r="AB17" s="399"/>
      <c r="AC17" s="425"/>
      <c r="AH17" s="433">
        <f>'108'!$Y$14</f>
        <v>0</v>
      </c>
      <c r="AI17" s="425"/>
      <c r="AK17" s="425"/>
      <c r="AL17" s="425"/>
      <c r="AM17" s="425"/>
      <c r="AP17" s="425"/>
      <c r="AR17" s="425"/>
      <c r="AT17" s="754"/>
      <c r="AU17" s="622"/>
      <c r="AV17" s="746"/>
      <c r="AW17" s="622"/>
      <c r="AX17" s="746"/>
      <c r="AY17" s="622"/>
      <c r="AZ17" s="754"/>
      <c r="BA17" s="622"/>
      <c r="BB17" s="754"/>
      <c r="BC17" s="622"/>
      <c r="BD17" s="754"/>
    </row>
    <row r="18" spans="1:56" x14ac:dyDescent="0.25">
      <c r="A18" s="443">
        <v>110</v>
      </c>
      <c r="B18" s="437" t="s">
        <v>1386</v>
      </c>
      <c r="E18" s="290"/>
      <c r="G18" s="430"/>
      <c r="I18" s="444"/>
      <c r="J18" s="431"/>
      <c r="K18" s="421"/>
      <c r="L18" s="362">
        <f t="shared" ref="L18" si="4">+I18</f>
        <v>0</v>
      </c>
      <c r="M18" s="432" t="s">
        <v>584</v>
      </c>
      <c r="N18" s="423"/>
      <c r="O18" s="423"/>
      <c r="P18" s="423"/>
      <c r="Q18" s="423"/>
      <c r="S18" s="289">
        <v>645516</v>
      </c>
      <c r="Y18" s="425"/>
      <c r="Z18" s="426"/>
      <c r="AA18" s="425"/>
      <c r="AB18" s="399"/>
      <c r="AC18" s="425"/>
      <c r="AH18" s="433"/>
      <c r="AI18" s="425"/>
      <c r="AK18" s="425"/>
      <c r="AL18" s="425"/>
      <c r="AM18" s="425"/>
      <c r="AP18" s="425"/>
      <c r="AR18" s="425"/>
      <c r="AT18" s="754"/>
      <c r="AU18" s="622"/>
      <c r="AV18" s="746"/>
      <c r="AW18" s="622"/>
      <c r="AX18" s="746"/>
      <c r="AY18" s="622"/>
      <c r="AZ18" s="754"/>
      <c r="BA18" s="622"/>
      <c r="BB18" s="754"/>
      <c r="BC18" s="622"/>
      <c r="BD18" s="754"/>
    </row>
    <row r="19" spans="1:56" x14ac:dyDescent="0.25">
      <c r="A19" s="290">
        <v>111</v>
      </c>
      <c r="B19" s="437" t="s">
        <v>734</v>
      </c>
      <c r="C19" s="445"/>
      <c r="D19" s="290">
        <v>520443</v>
      </c>
      <c r="E19" s="290"/>
      <c r="F19" s="440" t="s">
        <v>74</v>
      </c>
      <c r="G19" s="430" t="str">
        <f>'111'!$C$11</f>
        <v>A2</v>
      </c>
      <c r="H19" s="290">
        <f>'111'!$J$13</f>
        <v>2000</v>
      </c>
      <c r="I19" s="420">
        <f>+'111'!R7</f>
        <v>2296413.17</v>
      </c>
      <c r="J19" s="431">
        <f>'111'!S7</f>
        <v>2245293.5171428574</v>
      </c>
      <c r="K19" s="421">
        <f t="shared" si="0"/>
        <v>51119.652857142501</v>
      </c>
      <c r="L19" s="362">
        <v>1300000</v>
      </c>
      <c r="M19" s="432" t="s">
        <v>245</v>
      </c>
      <c r="N19" s="423">
        <f t="shared" si="2"/>
        <v>0</v>
      </c>
      <c r="O19" s="423"/>
      <c r="P19" s="423"/>
      <c r="Q19" s="423">
        <f t="shared" si="3"/>
        <v>2296413.17</v>
      </c>
      <c r="T19" s="362">
        <v>2216893.71</v>
      </c>
      <c r="U19" s="362">
        <v>111</v>
      </c>
      <c r="V19" s="362"/>
      <c r="W19" s="362"/>
      <c r="X19" s="362">
        <f t="shared" si="1"/>
        <v>79519.459999999963</v>
      </c>
      <c r="Y19" s="425"/>
      <c r="Z19" s="426"/>
      <c r="AA19" s="425"/>
      <c r="AB19" s="399"/>
      <c r="AC19" s="425"/>
      <c r="AH19" s="433">
        <f>'111'!$Y$14</f>
        <v>0</v>
      </c>
      <c r="AI19" s="425"/>
      <c r="AK19" s="425"/>
      <c r="AL19" s="425"/>
      <c r="AM19" s="425"/>
      <c r="AP19" s="425"/>
      <c r="AR19" s="425"/>
      <c r="AT19" s="754"/>
      <c r="AU19" s="622"/>
      <c r="AV19" s="746"/>
      <c r="AW19" s="622"/>
      <c r="AX19" s="746"/>
      <c r="AY19" s="622"/>
      <c r="AZ19" s="754">
        <f>'111'!AF14</f>
        <v>79519.459999999992</v>
      </c>
      <c r="BA19" s="622"/>
      <c r="BB19" s="754"/>
      <c r="BC19" s="622"/>
      <c r="BD19" s="754"/>
    </row>
    <row r="20" spans="1:56" x14ac:dyDescent="0.25">
      <c r="A20" s="290">
        <v>112</v>
      </c>
      <c r="B20" s="437" t="str">
        <f>+'112'!A7</f>
        <v xml:space="preserve">TOSHIBA BTD-110 - R 16 </v>
      </c>
      <c r="C20" s="446" t="str">
        <f>+'112'!A8</f>
        <v>HB&amp;M</v>
      </c>
      <c r="D20" s="386">
        <f>+'112'!C7</f>
        <v>143601</v>
      </c>
      <c r="E20" s="447"/>
      <c r="F20" s="429" t="str">
        <f>+'112'!B11</f>
        <v>MISS</v>
      </c>
      <c r="G20" s="430" t="str">
        <f>'112'!$C$11</f>
        <v>C1</v>
      </c>
      <c r="H20" s="290">
        <v>1997</v>
      </c>
      <c r="I20" s="420">
        <f>+'112'!R7</f>
        <v>668543.53</v>
      </c>
      <c r="J20" s="431">
        <f>+'112'!S7</f>
        <v>668543.53</v>
      </c>
      <c r="K20" s="421">
        <f t="shared" si="0"/>
        <v>0</v>
      </c>
      <c r="L20" s="362">
        <v>285000</v>
      </c>
      <c r="M20" s="432" t="s">
        <v>245</v>
      </c>
      <c r="N20" s="423">
        <f t="shared" si="2"/>
        <v>0</v>
      </c>
      <c r="O20" s="423"/>
      <c r="P20" s="423"/>
      <c r="Q20" s="423">
        <f t="shared" si="3"/>
        <v>668543.53</v>
      </c>
      <c r="T20" s="362">
        <v>668543.53</v>
      </c>
      <c r="U20" s="362">
        <v>112</v>
      </c>
      <c r="V20" s="362"/>
      <c r="W20" s="362"/>
      <c r="X20" s="362">
        <f t="shared" si="1"/>
        <v>0</v>
      </c>
      <c r="Y20" s="425"/>
      <c r="Z20" s="426"/>
      <c r="AA20" s="425"/>
      <c r="AB20" s="399"/>
      <c r="AC20" s="425"/>
      <c r="AH20" s="433">
        <f>'112'!$Y$14</f>
        <v>0</v>
      </c>
      <c r="AI20" s="425"/>
      <c r="AK20" s="425"/>
      <c r="AL20" s="425"/>
      <c r="AM20" s="425"/>
      <c r="AP20" s="425"/>
      <c r="AR20" s="425"/>
      <c r="AT20" s="754"/>
      <c r="AU20" s="622"/>
      <c r="AV20" s="746"/>
      <c r="AW20" s="622"/>
      <c r="AX20" s="746"/>
      <c r="AY20" s="622"/>
      <c r="AZ20" s="754"/>
      <c r="BA20" s="622"/>
      <c r="BB20" s="754"/>
      <c r="BC20" s="622"/>
      <c r="BD20" s="754"/>
    </row>
    <row r="21" spans="1:56" x14ac:dyDescent="0.25">
      <c r="A21" s="290">
        <v>113</v>
      </c>
      <c r="B21" s="437" t="str">
        <f>+'113'!A7</f>
        <v>Toshiba BTD 200QF</v>
      </c>
      <c r="C21" s="446" t="str">
        <f>+'113'!A8</f>
        <v>HB&amp;M</v>
      </c>
      <c r="D21" s="386">
        <v>144237</v>
      </c>
      <c r="E21" s="447"/>
      <c r="F21" s="429" t="str">
        <f>+'113'!B11</f>
        <v>MISS</v>
      </c>
      <c r="G21" s="430" t="s">
        <v>452</v>
      </c>
      <c r="H21" s="290">
        <v>2001</v>
      </c>
      <c r="I21" s="420">
        <f>+'113'!R7</f>
        <v>685302.63</v>
      </c>
      <c r="J21" s="431">
        <f>+'113'!S7</f>
        <v>685302.63000000012</v>
      </c>
      <c r="K21" s="421">
        <f t="shared" si="0"/>
        <v>0</v>
      </c>
      <c r="L21" s="362">
        <v>375000</v>
      </c>
      <c r="M21" s="432" t="s">
        <v>245</v>
      </c>
      <c r="N21" s="423">
        <f t="shared" si="2"/>
        <v>-1.1641532182693481E-10</v>
      </c>
      <c r="O21" s="423"/>
      <c r="P21" s="423"/>
      <c r="Q21" s="423">
        <f t="shared" si="3"/>
        <v>685302.63</v>
      </c>
      <c r="T21" s="362">
        <v>685302.63</v>
      </c>
      <c r="U21" s="362">
        <v>113</v>
      </c>
      <c r="V21" s="362"/>
      <c r="W21" s="362"/>
      <c r="X21" s="362">
        <f t="shared" si="1"/>
        <v>0</v>
      </c>
      <c r="Y21" s="425"/>
      <c r="Z21" s="426"/>
      <c r="AA21" s="425"/>
      <c r="AB21" s="399"/>
      <c r="AC21" s="425"/>
      <c r="AH21" s="433">
        <f>'113'!$Y$14</f>
        <v>0</v>
      </c>
      <c r="AI21" s="425"/>
      <c r="AK21" s="425"/>
      <c r="AL21" s="425"/>
      <c r="AM21" s="425"/>
      <c r="AP21" s="425"/>
      <c r="AR21" s="425"/>
      <c r="AT21" s="754"/>
      <c r="AU21" s="622"/>
      <c r="AV21" s="746"/>
      <c r="AW21" s="622"/>
      <c r="AX21" s="746"/>
      <c r="AY21" s="622"/>
      <c r="AZ21" s="754"/>
      <c r="BA21" s="622"/>
      <c r="BB21" s="754"/>
      <c r="BC21" s="622"/>
      <c r="BD21" s="754"/>
    </row>
    <row r="22" spans="1:56" x14ac:dyDescent="0.25">
      <c r="A22" s="290">
        <v>115</v>
      </c>
      <c r="B22" s="437" t="s">
        <v>491</v>
      </c>
      <c r="C22" s="417" t="s">
        <v>316</v>
      </c>
      <c r="D22" s="290" t="s">
        <v>317</v>
      </c>
      <c r="E22" s="290"/>
      <c r="F22" s="430">
        <v>3100</v>
      </c>
      <c r="G22" s="430">
        <v>3100</v>
      </c>
      <c r="H22" s="290">
        <v>2009</v>
      </c>
      <c r="I22" s="420">
        <f>'115'!$R$7</f>
        <v>38496.5</v>
      </c>
      <c r="J22" s="431">
        <f>'115'!S7</f>
        <v>38496.499999999993</v>
      </c>
      <c r="K22" s="421">
        <f t="shared" si="0"/>
        <v>0</v>
      </c>
      <c r="L22" s="362">
        <v>8000</v>
      </c>
      <c r="M22" s="432" t="s">
        <v>245</v>
      </c>
      <c r="N22" s="423">
        <f t="shared" si="2"/>
        <v>7.2759576141834259E-12</v>
      </c>
      <c r="O22" s="423"/>
      <c r="P22" s="423"/>
      <c r="Q22" s="423">
        <f t="shared" si="3"/>
        <v>38496.5</v>
      </c>
      <c r="T22" s="362">
        <v>19120.07</v>
      </c>
      <c r="U22" s="362">
        <v>115</v>
      </c>
      <c r="V22" s="362"/>
      <c r="W22" s="362"/>
      <c r="X22" s="362">
        <f t="shared" si="1"/>
        <v>19376.43</v>
      </c>
      <c r="Y22" s="425"/>
      <c r="Z22" s="426"/>
      <c r="AA22" s="425"/>
      <c r="AB22" s="399"/>
      <c r="AC22" s="425"/>
      <c r="AH22" s="433">
        <f>'115'!$Y$14</f>
        <v>0</v>
      </c>
      <c r="AI22" s="425">
        <f>'115'!$Z$14</f>
        <v>19376.43</v>
      </c>
      <c r="AK22" s="425"/>
      <c r="AL22" s="425"/>
      <c r="AM22" s="425"/>
      <c r="AN22" s="424"/>
      <c r="AP22" s="425"/>
      <c r="AR22" s="425"/>
      <c r="AT22" s="754"/>
      <c r="AU22" s="622"/>
      <c r="AV22" s="746"/>
      <c r="AW22" s="622"/>
      <c r="AX22" s="746"/>
      <c r="AY22" s="622"/>
      <c r="AZ22" s="754"/>
      <c r="BA22" s="622"/>
      <c r="BB22" s="754"/>
      <c r="BC22" s="622"/>
      <c r="BD22" s="754"/>
    </row>
    <row r="23" spans="1:56" x14ac:dyDescent="0.25">
      <c r="A23" s="290">
        <v>117</v>
      </c>
      <c r="B23" s="437" t="s">
        <v>318</v>
      </c>
      <c r="C23" s="417"/>
      <c r="D23" s="290">
        <v>144926</v>
      </c>
      <c r="E23" s="290"/>
      <c r="F23" s="418" t="s">
        <v>74</v>
      </c>
      <c r="G23" s="419" t="s">
        <v>527</v>
      </c>
      <c r="H23" s="290">
        <f>'117'!$Q$13</f>
        <v>2007</v>
      </c>
      <c r="I23" s="420">
        <f>+'117'!R7</f>
        <v>749420.97</v>
      </c>
      <c r="J23" s="431">
        <f>+'117'!S7</f>
        <v>749420.97</v>
      </c>
      <c r="K23" s="421">
        <f t="shared" si="0"/>
        <v>0</v>
      </c>
      <c r="L23" s="362">
        <v>600000</v>
      </c>
      <c r="M23" s="432" t="s">
        <v>245</v>
      </c>
      <c r="N23" s="423">
        <f t="shared" si="2"/>
        <v>0</v>
      </c>
      <c r="O23" s="423"/>
      <c r="P23" s="423"/>
      <c r="Q23" s="423">
        <f t="shared" si="3"/>
        <v>749420.97</v>
      </c>
      <c r="T23" s="362">
        <v>749420.97</v>
      </c>
      <c r="U23" s="362">
        <v>117</v>
      </c>
      <c r="V23" s="362"/>
      <c r="W23" s="362"/>
      <c r="X23" s="362">
        <f t="shared" si="1"/>
        <v>0</v>
      </c>
      <c r="Y23" s="425"/>
      <c r="Z23" s="426"/>
      <c r="AA23" s="425"/>
      <c r="AB23" s="399"/>
      <c r="AC23" s="425"/>
      <c r="AH23" s="433">
        <f>'117'!$Y$14</f>
        <v>0</v>
      </c>
      <c r="AI23" s="425"/>
      <c r="AK23" s="425"/>
      <c r="AL23" s="425"/>
      <c r="AM23" s="425"/>
      <c r="AP23" s="425"/>
      <c r="AR23" s="425"/>
      <c r="AT23" s="754"/>
      <c r="AU23" s="622"/>
      <c r="AV23" s="746"/>
      <c r="AW23" s="622"/>
      <c r="AX23" s="746"/>
      <c r="AY23" s="622"/>
      <c r="AZ23" s="754"/>
      <c r="BA23" s="622"/>
      <c r="BB23" s="754"/>
      <c r="BC23" s="622"/>
      <c r="BD23" s="754"/>
    </row>
    <row r="24" spans="1:56" x14ac:dyDescent="0.25">
      <c r="A24" s="290">
        <v>118</v>
      </c>
      <c r="B24" s="437" t="s">
        <v>313</v>
      </c>
      <c r="C24" s="417" t="s">
        <v>528</v>
      </c>
      <c r="D24" s="290">
        <v>420165</v>
      </c>
      <c r="E24" s="290"/>
      <c r="F24" s="418" t="s">
        <v>74</v>
      </c>
      <c r="G24" s="419" t="s">
        <v>527</v>
      </c>
      <c r="H24" s="290">
        <f>'118'!$Q$13</f>
        <v>2007</v>
      </c>
      <c r="I24" s="420">
        <f>+'118'!R7</f>
        <v>691113.35</v>
      </c>
      <c r="J24" s="431">
        <f>+'118'!S7</f>
        <v>691113.35000000009</v>
      </c>
      <c r="K24" s="421">
        <f t="shared" si="0"/>
        <v>0</v>
      </c>
      <c r="L24" s="362">
        <v>500000</v>
      </c>
      <c r="M24" s="432" t="s">
        <v>245</v>
      </c>
      <c r="N24" s="423">
        <f t="shared" si="2"/>
        <v>-1.1641532182693481E-10</v>
      </c>
      <c r="O24" s="423"/>
      <c r="P24" s="423"/>
      <c r="Q24" s="423">
        <f t="shared" si="3"/>
        <v>691113.35</v>
      </c>
      <c r="T24" s="362">
        <v>691113.35</v>
      </c>
      <c r="U24" s="362">
        <v>118</v>
      </c>
      <c r="V24" s="362"/>
      <c r="W24" s="362"/>
      <c r="X24" s="362">
        <f t="shared" si="1"/>
        <v>0</v>
      </c>
      <c r="Y24" s="425"/>
      <c r="Z24" s="426"/>
      <c r="AA24" s="425"/>
      <c r="AB24" s="399"/>
      <c r="AC24" s="425"/>
      <c r="AH24" s="433">
        <f>'118'!$Y$14</f>
        <v>0</v>
      </c>
      <c r="AI24" s="425"/>
      <c r="AK24" s="425"/>
      <c r="AL24" s="425"/>
      <c r="AM24" s="425"/>
      <c r="AP24" s="425"/>
      <c r="AR24" s="425"/>
      <c r="AT24" s="754"/>
      <c r="AU24" s="622"/>
      <c r="AV24" s="746"/>
      <c r="AW24" s="622"/>
      <c r="AX24" s="746"/>
      <c r="AY24" s="622"/>
      <c r="AZ24" s="754"/>
      <c r="BA24" s="622"/>
      <c r="BB24" s="754"/>
      <c r="BC24" s="622"/>
      <c r="BD24" s="754"/>
    </row>
    <row r="25" spans="1:56" x14ac:dyDescent="0.25">
      <c r="A25" s="290">
        <v>119</v>
      </c>
      <c r="B25" s="437" t="s">
        <v>282</v>
      </c>
      <c r="C25" s="417" t="str">
        <f>'119'!$A$7</f>
        <v>VBM</v>
      </c>
      <c r="D25" s="290">
        <v>440376</v>
      </c>
      <c r="E25" s="290"/>
      <c r="F25" s="418" t="s">
        <v>74</v>
      </c>
      <c r="G25" s="419" t="s">
        <v>527</v>
      </c>
      <c r="H25" s="290">
        <v>2009</v>
      </c>
      <c r="I25" s="420">
        <f>+'119'!R7</f>
        <v>442044</v>
      </c>
      <c r="J25" s="431">
        <f>+'119'!S7</f>
        <v>442043.99999999994</v>
      </c>
      <c r="K25" s="421">
        <f t="shared" si="0"/>
        <v>0</v>
      </c>
      <c r="L25" s="362">
        <v>350000</v>
      </c>
      <c r="M25" s="432" t="s">
        <v>245</v>
      </c>
      <c r="N25" s="423">
        <f t="shared" si="2"/>
        <v>5.8207660913467407E-11</v>
      </c>
      <c r="O25" s="423"/>
      <c r="P25" s="423"/>
      <c r="Q25" s="423">
        <f t="shared" si="3"/>
        <v>442044</v>
      </c>
      <c r="T25" s="362">
        <v>442044</v>
      </c>
      <c r="U25" s="362">
        <v>119</v>
      </c>
      <c r="V25" s="362"/>
      <c r="W25" s="362"/>
      <c r="X25" s="362">
        <f t="shared" si="1"/>
        <v>0</v>
      </c>
      <c r="Y25" s="425"/>
      <c r="Z25" s="426"/>
      <c r="AA25" s="425"/>
      <c r="AB25" s="399"/>
      <c r="AC25" s="425"/>
      <c r="AH25" s="433">
        <f>'119'!$Y$14</f>
        <v>0</v>
      </c>
      <c r="AI25" s="425"/>
      <c r="AK25" s="425"/>
      <c r="AL25" s="425"/>
      <c r="AM25" s="425"/>
      <c r="AP25" s="425"/>
      <c r="AR25" s="425"/>
      <c r="AT25" s="754"/>
      <c r="AU25" s="622"/>
      <c r="AV25" s="746"/>
      <c r="AW25" s="622"/>
      <c r="AX25" s="746"/>
      <c r="AY25" s="622"/>
      <c r="AZ25" s="754"/>
      <c r="BA25" s="622"/>
      <c r="BB25" s="754"/>
      <c r="BC25" s="622"/>
      <c r="BD25" s="754"/>
    </row>
    <row r="26" spans="1:56" x14ac:dyDescent="0.25">
      <c r="A26" s="290">
        <v>122</v>
      </c>
      <c r="B26" s="437" t="str">
        <f>+'122'!A7</f>
        <v>TOSHIBA BP 110</v>
      </c>
      <c r="C26" s="417" t="str">
        <f>+'122'!A8</f>
        <v>HORIZONTAL PLANER TYPE</v>
      </c>
      <c r="D26" s="290">
        <f>+'122'!C7</f>
        <v>130255</v>
      </c>
      <c r="E26" s="290"/>
      <c r="F26" s="429" t="str">
        <f>+'122'!B11</f>
        <v>MISS</v>
      </c>
      <c r="G26" s="430" t="str">
        <f>'122'!$C$11</f>
        <v>C2</v>
      </c>
      <c r="H26" s="290">
        <v>1998</v>
      </c>
      <c r="I26" s="420">
        <f>+'122'!R7</f>
        <v>583938.71</v>
      </c>
      <c r="J26" s="431">
        <f>+'122'!S7</f>
        <v>583938.71</v>
      </c>
      <c r="K26" s="421">
        <f t="shared" si="0"/>
        <v>0</v>
      </c>
      <c r="L26" s="362">
        <v>300000</v>
      </c>
      <c r="M26" s="432" t="s">
        <v>245</v>
      </c>
      <c r="N26" s="423">
        <f t="shared" si="2"/>
        <v>0</v>
      </c>
      <c r="O26" s="423"/>
      <c r="P26" s="423"/>
      <c r="Q26" s="423">
        <f t="shared" si="3"/>
        <v>583938.71</v>
      </c>
      <c r="T26" s="362">
        <v>579784.84</v>
      </c>
      <c r="U26" s="362">
        <v>122</v>
      </c>
      <c r="V26" s="362"/>
      <c r="W26" s="362"/>
      <c r="X26" s="362">
        <f t="shared" si="1"/>
        <v>4153.8699999999953</v>
      </c>
      <c r="Y26" s="425"/>
      <c r="Z26" s="426"/>
      <c r="AA26" s="425"/>
      <c r="AB26" s="399"/>
      <c r="AC26" s="425"/>
      <c r="AH26" s="425"/>
      <c r="AI26" s="425">
        <f>+'122'!Z14</f>
        <v>4153.87</v>
      </c>
      <c r="AK26" s="425"/>
      <c r="AL26" s="425"/>
      <c r="AM26" s="425"/>
      <c r="AP26" s="425"/>
      <c r="AR26" s="425"/>
      <c r="AT26" s="754"/>
      <c r="AU26" s="622"/>
      <c r="AV26" s="746"/>
      <c r="AW26" s="622"/>
      <c r="AX26" s="746"/>
      <c r="AY26" s="622"/>
      <c r="AZ26" s="754"/>
      <c r="BA26" s="622"/>
      <c r="BB26" s="754"/>
      <c r="BC26" s="622"/>
      <c r="BD26" s="754"/>
    </row>
    <row r="27" spans="1:56" x14ac:dyDescent="0.25">
      <c r="A27" s="290">
        <v>124</v>
      </c>
      <c r="B27" s="437" t="s">
        <v>311</v>
      </c>
      <c r="C27" s="417" t="s">
        <v>720</v>
      </c>
      <c r="D27" s="371" t="s">
        <v>721</v>
      </c>
      <c r="E27" s="290"/>
      <c r="F27" s="429" t="s">
        <v>74</v>
      </c>
      <c r="G27" s="430" t="str">
        <f>'124'!$C$11</f>
        <v>C2</v>
      </c>
      <c r="H27" s="290">
        <f>'124'!$H$13</f>
        <v>1998</v>
      </c>
      <c r="I27" s="420">
        <f>+'124'!R7</f>
        <v>342161.39</v>
      </c>
      <c r="J27" s="431">
        <f>+'124'!S7</f>
        <v>342161.39</v>
      </c>
      <c r="K27" s="421">
        <f t="shared" si="0"/>
        <v>0</v>
      </c>
      <c r="L27" s="362">
        <v>75000</v>
      </c>
      <c r="M27" s="432" t="s">
        <v>245</v>
      </c>
      <c r="N27" s="423">
        <f t="shared" si="2"/>
        <v>0</v>
      </c>
      <c r="O27" s="423"/>
      <c r="P27" s="423"/>
      <c r="Q27" s="423">
        <f t="shared" si="3"/>
        <v>342161.39</v>
      </c>
      <c r="T27" s="362">
        <v>342161.39</v>
      </c>
      <c r="U27" s="362">
        <v>124</v>
      </c>
      <c r="V27" s="362"/>
      <c r="W27" s="362"/>
      <c r="X27" s="362">
        <f t="shared" si="1"/>
        <v>0</v>
      </c>
      <c r="Y27" s="425"/>
      <c r="Z27" s="426"/>
      <c r="AA27" s="425"/>
      <c r="AB27" s="399"/>
      <c r="AC27" s="425"/>
      <c r="AH27" s="425"/>
      <c r="AI27" s="425"/>
      <c r="AK27" s="425"/>
      <c r="AL27" s="425"/>
      <c r="AM27" s="425"/>
      <c r="AP27" s="425"/>
      <c r="AR27" s="425"/>
      <c r="AT27" s="754"/>
      <c r="AU27" s="622"/>
      <c r="AV27" s="746"/>
      <c r="AW27" s="622"/>
      <c r="AX27" s="746"/>
      <c r="AY27" s="622"/>
      <c r="AZ27" s="754"/>
      <c r="BA27" s="622"/>
      <c r="BB27" s="754"/>
      <c r="BC27" s="622"/>
      <c r="BD27" s="754"/>
    </row>
    <row r="28" spans="1:56" x14ac:dyDescent="0.25">
      <c r="A28" s="290">
        <v>126</v>
      </c>
      <c r="B28" s="437" t="str">
        <f>+'126'!A7</f>
        <v>TOSHIBA BF-130B</v>
      </c>
      <c r="C28" s="417" t="s">
        <v>498</v>
      </c>
      <c r="D28" s="290">
        <f>+'126'!C7</f>
        <v>510658</v>
      </c>
      <c r="E28" s="290"/>
      <c r="F28" s="440" t="str">
        <f>+'126'!B11</f>
        <v>MISS</v>
      </c>
      <c r="G28" s="430" t="str">
        <f>'126'!$C$11</f>
        <v>A2</v>
      </c>
      <c r="H28" s="290">
        <v>1999</v>
      </c>
      <c r="I28" s="420">
        <f>+'126'!R7</f>
        <v>1239553.1100000001</v>
      </c>
      <c r="J28" s="431">
        <f>+'126'!S7</f>
        <v>1239553.1100000006</v>
      </c>
      <c r="K28" s="421">
        <f t="shared" si="0"/>
        <v>0</v>
      </c>
      <c r="L28" s="362">
        <v>750000</v>
      </c>
      <c r="M28" s="432" t="s">
        <v>245</v>
      </c>
      <c r="N28" s="423">
        <f t="shared" si="2"/>
        <v>-4.6566128730773926E-10</v>
      </c>
      <c r="O28" s="423"/>
      <c r="P28" s="423"/>
      <c r="Q28" s="423">
        <f t="shared" si="3"/>
        <v>1239553.1100000001</v>
      </c>
      <c r="T28" s="362">
        <v>1239553.1100000001</v>
      </c>
      <c r="U28" s="362">
        <v>126</v>
      </c>
      <c r="V28" s="362"/>
      <c r="W28" s="362"/>
      <c r="X28" s="362">
        <f t="shared" si="1"/>
        <v>0</v>
      </c>
      <c r="Y28" s="425"/>
      <c r="Z28" s="426"/>
      <c r="AA28" s="425"/>
      <c r="AB28" s="399"/>
      <c r="AC28" s="425"/>
      <c r="AH28" s="425"/>
      <c r="AI28" s="425"/>
      <c r="AK28" s="425"/>
      <c r="AL28" s="425"/>
      <c r="AM28" s="425"/>
      <c r="AP28" s="425"/>
      <c r="AR28" s="425"/>
      <c r="AT28" s="754"/>
      <c r="AU28" s="622"/>
      <c r="AV28" s="746"/>
      <c r="AW28" s="622"/>
      <c r="AX28" s="746"/>
      <c r="AY28" s="622"/>
      <c r="AZ28" s="754"/>
      <c r="BA28" s="622"/>
      <c r="BB28" s="754"/>
      <c r="BC28" s="622"/>
      <c r="BD28" s="754"/>
    </row>
    <row r="29" spans="1:56" x14ac:dyDescent="0.25">
      <c r="A29" s="290">
        <v>128</v>
      </c>
      <c r="B29" s="437" t="s">
        <v>739</v>
      </c>
      <c r="C29" s="417" t="s">
        <v>457</v>
      </c>
      <c r="D29" s="290">
        <v>910428</v>
      </c>
      <c r="E29" s="290"/>
      <c r="F29" s="440" t="s">
        <v>74</v>
      </c>
      <c r="G29" s="430" t="str">
        <f>'128'!$C$11</f>
        <v>A2</v>
      </c>
      <c r="H29" s="290">
        <f>'128'!$K$13</f>
        <v>2001</v>
      </c>
      <c r="I29" s="420">
        <f>'128'!R7</f>
        <v>2553028.58</v>
      </c>
      <c r="J29" s="431">
        <f>'128'!S7</f>
        <v>2553028.58</v>
      </c>
      <c r="K29" s="421">
        <f t="shared" si="0"/>
        <v>0</v>
      </c>
      <c r="L29" s="362">
        <v>1400000</v>
      </c>
      <c r="M29" s="432" t="s">
        <v>245</v>
      </c>
      <c r="N29" s="423">
        <f t="shared" si="2"/>
        <v>0</v>
      </c>
      <c r="O29" s="423"/>
      <c r="P29" s="423"/>
      <c r="Q29" s="423">
        <f t="shared" si="3"/>
        <v>2553028.58</v>
      </c>
      <c r="T29" s="362">
        <v>2553028.58</v>
      </c>
      <c r="U29" s="362">
        <v>127</v>
      </c>
      <c r="V29" s="362">
        <v>159378.26</v>
      </c>
      <c r="W29" s="362" t="s">
        <v>567</v>
      </c>
      <c r="X29" s="362">
        <f t="shared" si="1"/>
        <v>0</v>
      </c>
      <c r="Y29" s="425"/>
      <c r="Z29" s="426"/>
      <c r="AA29" s="425"/>
      <c r="AB29" s="399"/>
      <c r="AC29" s="425"/>
      <c r="AH29" s="425"/>
      <c r="AI29" s="425"/>
      <c r="AK29" s="425"/>
      <c r="AL29" s="425"/>
      <c r="AM29" s="425"/>
      <c r="AP29" s="425"/>
      <c r="AR29" s="425"/>
      <c r="AT29" s="754"/>
      <c r="AU29" s="622"/>
      <c r="AV29" s="746"/>
      <c r="AW29" s="622"/>
      <c r="AX29" s="746"/>
      <c r="AY29" s="622"/>
      <c r="AZ29" s="754"/>
      <c r="BA29" s="622"/>
      <c r="BB29" s="754"/>
      <c r="BC29" s="622"/>
      <c r="BD29" s="754"/>
    </row>
    <row r="30" spans="1:56" x14ac:dyDescent="0.25">
      <c r="A30" s="290">
        <v>133</v>
      </c>
      <c r="B30" s="437" t="s">
        <v>675</v>
      </c>
      <c r="C30" s="417" t="s">
        <v>495</v>
      </c>
      <c r="D30" s="290">
        <v>3281</v>
      </c>
      <c r="E30" s="290"/>
      <c r="F30" s="439" t="s">
        <v>74</v>
      </c>
      <c r="G30" s="430" t="str">
        <f>'133'!$C$11</f>
        <v>B4</v>
      </c>
      <c r="H30" s="290">
        <f>'133'!$I$13</f>
        <v>1999</v>
      </c>
      <c r="I30" s="420">
        <f>+'133'!R7</f>
        <v>904845.26</v>
      </c>
      <c r="J30" s="431">
        <f>+'133'!S7</f>
        <v>904845.26</v>
      </c>
      <c r="K30" s="421">
        <f t="shared" si="0"/>
        <v>0</v>
      </c>
      <c r="L30" s="362">
        <v>400000</v>
      </c>
      <c r="M30" s="432" t="s">
        <v>245</v>
      </c>
      <c r="N30" s="423">
        <f t="shared" si="2"/>
        <v>0</v>
      </c>
      <c r="O30" s="423"/>
      <c r="P30" s="423"/>
      <c r="Q30" s="423">
        <f t="shared" si="3"/>
        <v>904845.26</v>
      </c>
      <c r="S30" s="424"/>
      <c r="T30" s="362">
        <v>885890.26</v>
      </c>
      <c r="U30" s="362">
        <v>128</v>
      </c>
      <c r="V30" s="362"/>
      <c r="W30" s="362"/>
      <c r="X30" s="362">
        <f t="shared" si="1"/>
        <v>18955</v>
      </c>
      <c r="Y30" s="425"/>
      <c r="Z30" s="426"/>
      <c r="AA30" s="425"/>
      <c r="AB30" s="399"/>
      <c r="AC30" s="425"/>
      <c r="AH30" s="448">
        <f>'133'!Y14</f>
        <v>18955</v>
      </c>
      <c r="AI30" s="438"/>
      <c r="AK30" s="438"/>
      <c r="AL30" s="425"/>
      <c r="AM30" s="425"/>
      <c r="AP30" s="438"/>
      <c r="AR30" s="425"/>
      <c r="AT30" s="754"/>
      <c r="AU30" s="622"/>
      <c r="AV30" s="746"/>
      <c r="AW30" s="622"/>
      <c r="AX30" s="746"/>
      <c r="AY30" s="622"/>
      <c r="AZ30" s="754"/>
      <c r="BA30" s="622"/>
      <c r="BB30" s="754"/>
      <c r="BC30" s="622"/>
      <c r="BD30" s="754"/>
    </row>
    <row r="31" spans="1:56" x14ac:dyDescent="0.25">
      <c r="A31" s="290">
        <v>141</v>
      </c>
      <c r="B31" s="437" t="s">
        <v>319</v>
      </c>
      <c r="C31" s="417"/>
      <c r="D31" s="290">
        <v>8172</v>
      </c>
      <c r="E31" s="290"/>
      <c r="F31" s="429" t="s">
        <v>74</v>
      </c>
      <c r="G31" s="430" t="s">
        <v>446</v>
      </c>
      <c r="H31" s="290">
        <v>2006</v>
      </c>
      <c r="I31" s="420">
        <f>+'141'!R7</f>
        <v>858315.66</v>
      </c>
      <c r="J31" s="431">
        <f>+'141'!S7</f>
        <v>849327.08857142867</v>
      </c>
      <c r="K31" s="421">
        <f t="shared" si="0"/>
        <v>8988.571428571362</v>
      </c>
      <c r="L31" s="362">
        <v>625000</v>
      </c>
      <c r="M31" s="432" t="s">
        <v>245</v>
      </c>
      <c r="N31" s="423">
        <f t="shared" si="2"/>
        <v>0</v>
      </c>
      <c r="O31" s="423"/>
      <c r="P31" s="423"/>
      <c r="Q31" s="423">
        <f t="shared" si="3"/>
        <v>858315.66</v>
      </c>
      <c r="T31" s="362">
        <v>846875.66</v>
      </c>
      <c r="U31" s="362">
        <v>133</v>
      </c>
      <c r="V31" s="362"/>
      <c r="W31" s="362"/>
      <c r="X31" s="362">
        <f t="shared" si="1"/>
        <v>11440</v>
      </c>
      <c r="Y31" s="425"/>
      <c r="Z31" s="426"/>
      <c r="AA31" s="425"/>
      <c r="AB31" s="399"/>
      <c r="AC31" s="425"/>
      <c r="AH31" s="425"/>
      <c r="AI31" s="425"/>
      <c r="AK31" s="425"/>
      <c r="AL31" s="425"/>
      <c r="AM31" s="425"/>
      <c r="AP31" s="425"/>
      <c r="AR31" s="425"/>
      <c r="AT31" s="754"/>
      <c r="AU31" s="622"/>
      <c r="AV31" s="746"/>
      <c r="AW31" s="622"/>
      <c r="AX31" s="746"/>
      <c r="AY31" s="622"/>
      <c r="AZ31" s="754"/>
      <c r="BA31" s="622"/>
      <c r="BB31" s="754">
        <f>'141'!AG14</f>
        <v>11440</v>
      </c>
      <c r="BC31" s="622"/>
      <c r="BD31" s="754"/>
    </row>
    <row r="32" spans="1:56" x14ac:dyDescent="0.25">
      <c r="A32" s="290">
        <v>142</v>
      </c>
      <c r="B32" s="437" t="s">
        <v>320</v>
      </c>
      <c r="C32" s="417"/>
      <c r="D32" s="290">
        <v>8189</v>
      </c>
      <c r="E32" s="290"/>
      <c r="F32" s="429" t="s">
        <v>74</v>
      </c>
      <c r="G32" s="430" t="s">
        <v>446</v>
      </c>
      <c r="H32" s="290">
        <v>2007</v>
      </c>
      <c r="I32" s="420">
        <f>+'142'!R7</f>
        <v>900877.47</v>
      </c>
      <c r="J32" s="431">
        <f>+'142'!S7</f>
        <v>900877.47</v>
      </c>
      <c r="K32" s="421">
        <f t="shared" si="0"/>
        <v>0</v>
      </c>
      <c r="L32" s="362">
        <v>675000</v>
      </c>
      <c r="M32" s="432" t="s">
        <v>245</v>
      </c>
      <c r="N32" s="423">
        <f t="shared" si="2"/>
        <v>0</v>
      </c>
      <c r="O32" s="423"/>
      <c r="P32" s="423"/>
      <c r="Q32" s="423">
        <f t="shared" si="3"/>
        <v>900877.47</v>
      </c>
      <c r="T32" s="362">
        <v>900877.47</v>
      </c>
      <c r="U32" s="362">
        <v>141</v>
      </c>
      <c r="V32" s="362"/>
      <c r="W32" s="362"/>
      <c r="X32" s="362">
        <f t="shared" si="1"/>
        <v>0</v>
      </c>
      <c r="Y32" s="425"/>
      <c r="Z32" s="426"/>
      <c r="AA32" s="425"/>
      <c r="AB32" s="399"/>
      <c r="AC32" s="425"/>
      <c r="AH32" s="425"/>
      <c r="AI32" s="425"/>
      <c r="AK32" s="425"/>
      <c r="AL32" s="425"/>
      <c r="AM32" s="425"/>
      <c r="AP32" s="425"/>
      <c r="AR32" s="425"/>
      <c r="AT32" s="754"/>
      <c r="AU32" s="622"/>
      <c r="AV32" s="746"/>
      <c r="AW32" s="622"/>
      <c r="AX32" s="746"/>
      <c r="AY32" s="622"/>
      <c r="AZ32" s="754"/>
      <c r="BA32" s="622"/>
      <c r="BB32" s="754"/>
      <c r="BC32" s="622"/>
      <c r="BD32" s="754"/>
    </row>
    <row r="33" spans="1:56" x14ac:dyDescent="0.25">
      <c r="A33" s="290">
        <v>144</v>
      </c>
      <c r="B33" s="437" t="s">
        <v>321</v>
      </c>
      <c r="C33" s="417" t="s">
        <v>322</v>
      </c>
      <c r="E33" s="290"/>
      <c r="F33" s="440" t="s">
        <v>1387</v>
      </c>
      <c r="G33" s="430"/>
      <c r="H33" s="290">
        <v>2002</v>
      </c>
      <c r="I33" s="420">
        <f>+'144'!R7</f>
        <v>2348918.9900000002</v>
      </c>
      <c r="J33" s="431">
        <f>+'144'!S7</f>
        <v>1407030.7492857145</v>
      </c>
      <c r="K33" s="421">
        <f t="shared" si="0"/>
        <v>941888.24071428576</v>
      </c>
      <c r="L33" s="362">
        <v>2000000</v>
      </c>
      <c r="M33" s="432" t="s">
        <v>245</v>
      </c>
      <c r="N33" s="423">
        <f t="shared" si="2"/>
        <v>0</v>
      </c>
      <c r="O33" s="423"/>
      <c r="P33" s="423"/>
      <c r="Q33" s="423">
        <f t="shared" si="3"/>
        <v>2348918.9900000002</v>
      </c>
      <c r="T33" s="362">
        <v>1093866.1200000001</v>
      </c>
      <c r="U33" s="362">
        <v>142</v>
      </c>
      <c r="V33" s="362"/>
      <c r="W33" s="362"/>
      <c r="X33" s="362">
        <f t="shared" si="1"/>
        <v>1255052.8700000001</v>
      </c>
      <c r="Y33" s="425"/>
      <c r="Z33" s="426"/>
      <c r="AA33" s="425"/>
      <c r="AB33" s="399"/>
      <c r="AC33" s="425"/>
      <c r="AH33" s="425"/>
      <c r="AI33" s="425"/>
      <c r="AK33" s="425"/>
      <c r="AL33" s="425"/>
      <c r="AM33" s="425"/>
      <c r="AP33" s="425"/>
      <c r="AR33" s="425"/>
      <c r="AT33" s="754"/>
      <c r="AU33" s="622"/>
      <c r="AV33" s="746"/>
      <c r="AW33" s="622"/>
      <c r="AX33" s="746">
        <f>'144'!AE14</f>
        <v>342005.64</v>
      </c>
      <c r="AY33" s="622"/>
      <c r="AZ33" s="754">
        <f>'144'!AF14</f>
        <v>68912.88</v>
      </c>
      <c r="BA33" s="622"/>
      <c r="BB33" s="754">
        <f>'144'!AG14</f>
        <v>400783.29</v>
      </c>
      <c r="BC33" s="622"/>
      <c r="BD33" s="754">
        <f>'144'!AH14</f>
        <v>443351.05999999994</v>
      </c>
    </row>
    <row r="34" spans="1:56" x14ac:dyDescent="0.25">
      <c r="A34" s="876">
        <v>158</v>
      </c>
      <c r="B34" s="879" t="s">
        <v>323</v>
      </c>
      <c r="C34" s="880"/>
      <c r="D34" s="876">
        <v>211296</v>
      </c>
      <c r="E34" s="876"/>
      <c r="F34" s="554" t="s">
        <v>1498</v>
      </c>
      <c r="G34" s="419" t="s">
        <v>829</v>
      </c>
      <c r="H34" s="290">
        <v>2009</v>
      </c>
      <c r="I34" s="420">
        <f>+'158'!R7</f>
        <v>612727</v>
      </c>
      <c r="J34" s="431">
        <f>+'158'!S7</f>
        <v>612727</v>
      </c>
      <c r="K34" s="421">
        <f t="shared" si="0"/>
        <v>0</v>
      </c>
      <c r="L34" s="362">
        <v>400000</v>
      </c>
      <c r="M34" s="432" t="s">
        <v>245</v>
      </c>
      <c r="N34" s="423">
        <f t="shared" si="2"/>
        <v>0</v>
      </c>
      <c r="O34" s="423"/>
      <c r="P34" s="423"/>
      <c r="Q34" s="423">
        <f t="shared" si="3"/>
        <v>612727</v>
      </c>
      <c r="T34" s="362">
        <v>612727</v>
      </c>
      <c r="U34" s="362">
        <v>143</v>
      </c>
      <c r="V34" s="362"/>
      <c r="W34" s="362"/>
      <c r="X34" s="362">
        <f t="shared" si="1"/>
        <v>0</v>
      </c>
      <c r="Y34" s="425"/>
      <c r="Z34" s="426"/>
      <c r="AA34" s="425"/>
      <c r="AB34" s="399"/>
      <c r="AC34" s="425"/>
      <c r="AH34" s="425"/>
      <c r="AI34" s="425"/>
      <c r="AK34" s="425"/>
      <c r="AL34" s="425"/>
      <c r="AM34" s="425"/>
      <c r="AP34" s="425"/>
      <c r="AR34" s="425"/>
      <c r="AT34" s="754"/>
      <c r="AU34" s="622"/>
      <c r="AV34" s="746"/>
      <c r="AW34" s="622"/>
      <c r="AX34" s="746"/>
      <c r="AY34" s="622"/>
      <c r="AZ34" s="754"/>
      <c r="BA34" s="622"/>
      <c r="BB34" s="754"/>
      <c r="BC34" s="622"/>
      <c r="BD34" s="754"/>
    </row>
    <row r="35" spans="1:56" x14ac:dyDescent="0.25">
      <c r="A35" s="290">
        <v>159</v>
      </c>
      <c r="B35" s="437" t="s">
        <v>740</v>
      </c>
      <c r="C35" s="417" t="s">
        <v>325</v>
      </c>
      <c r="D35" s="290">
        <v>130380</v>
      </c>
      <c r="E35" s="290"/>
      <c r="F35" s="418" t="s">
        <v>74</v>
      </c>
      <c r="G35" s="419" t="s">
        <v>527</v>
      </c>
      <c r="H35" s="290">
        <v>2009</v>
      </c>
      <c r="I35" s="420">
        <f>+'159'!R7</f>
        <v>935280.49</v>
      </c>
      <c r="J35" s="431">
        <f>+'159'!S7</f>
        <v>935280.49000000011</v>
      </c>
      <c r="K35" s="421">
        <f t="shared" si="0"/>
        <v>0</v>
      </c>
      <c r="L35" s="362">
        <v>750000</v>
      </c>
      <c r="M35" s="432" t="s">
        <v>245</v>
      </c>
      <c r="N35" s="423">
        <f t="shared" si="2"/>
        <v>-1.1641532182693481E-10</v>
      </c>
      <c r="O35" s="423"/>
      <c r="P35" s="423"/>
      <c r="Q35" s="423">
        <f t="shared" si="3"/>
        <v>935280.49</v>
      </c>
      <c r="T35" s="362">
        <v>935280.49</v>
      </c>
      <c r="U35" s="362">
        <v>144</v>
      </c>
      <c r="V35" s="362"/>
      <c r="W35" s="362"/>
      <c r="X35" s="362">
        <f t="shared" si="1"/>
        <v>0</v>
      </c>
      <c r="Y35" s="425"/>
      <c r="Z35" s="426"/>
      <c r="AA35" s="425"/>
      <c r="AB35" s="399"/>
      <c r="AC35" s="425"/>
      <c r="AH35" s="425"/>
      <c r="AI35" s="425"/>
      <c r="AK35" s="425"/>
      <c r="AL35" s="425"/>
      <c r="AM35" s="425"/>
      <c r="AP35" s="425"/>
      <c r="AR35" s="425"/>
      <c r="AT35" s="754"/>
      <c r="AU35" s="622"/>
      <c r="AV35" s="746"/>
      <c r="AW35" s="622"/>
      <c r="AX35" s="746"/>
      <c r="AY35" s="622"/>
      <c r="AZ35" s="754"/>
      <c r="BA35" s="622"/>
      <c r="BB35" s="754"/>
      <c r="BC35" s="622"/>
      <c r="BD35" s="754"/>
    </row>
    <row r="36" spans="1:56" x14ac:dyDescent="0.25">
      <c r="A36" s="876">
        <v>160</v>
      </c>
      <c r="B36" s="879" t="s">
        <v>501</v>
      </c>
      <c r="C36" s="880" t="str">
        <f>'160'!$A$8</f>
        <v>E1060V/B</v>
      </c>
      <c r="D36" s="876">
        <f>'160'!$C$7</f>
        <v>198546</v>
      </c>
      <c r="E36" s="876"/>
      <c r="F36" s="554" t="str">
        <f>+F34</f>
        <v>John Lucas - Burlington</v>
      </c>
      <c r="G36" s="419" t="s">
        <v>560</v>
      </c>
      <c r="H36" s="290">
        <v>2008</v>
      </c>
      <c r="I36" s="435">
        <f>+'160'!R7</f>
        <v>1063805.73</v>
      </c>
      <c r="J36" s="431">
        <f>'160'!S7</f>
        <v>1063805.7299999997</v>
      </c>
      <c r="K36" s="421">
        <f t="shared" si="0"/>
        <v>0</v>
      </c>
      <c r="L36" s="362">
        <v>825000</v>
      </c>
      <c r="M36" s="432" t="s">
        <v>245</v>
      </c>
      <c r="N36" s="423">
        <f t="shared" si="2"/>
        <v>2.3283064365386963E-10</v>
      </c>
      <c r="O36" s="423"/>
      <c r="P36" s="423"/>
      <c r="Q36" s="423">
        <f t="shared" si="3"/>
        <v>1063805.73</v>
      </c>
      <c r="T36" s="362">
        <v>1006718</v>
      </c>
      <c r="U36" s="362">
        <v>158</v>
      </c>
      <c r="V36" s="362"/>
      <c r="W36" s="362"/>
      <c r="X36" s="362">
        <f t="shared" si="1"/>
        <v>57087.729999999981</v>
      </c>
      <c r="Y36" s="425"/>
      <c r="Z36" s="426"/>
      <c r="AA36" s="425">
        <f>'160'!W14</f>
        <v>57087.729999999996</v>
      </c>
      <c r="AB36" s="399"/>
      <c r="AC36" s="425"/>
      <c r="AH36" s="425"/>
      <c r="AI36" s="425"/>
      <c r="AK36" s="425"/>
      <c r="AL36" s="425"/>
      <c r="AM36" s="425"/>
      <c r="AP36" s="425"/>
      <c r="AR36" s="425"/>
      <c r="AT36" s="754"/>
      <c r="AU36" s="622"/>
      <c r="AV36" s="746"/>
      <c r="AW36" s="622"/>
      <c r="AX36" s="746"/>
      <c r="AY36" s="622"/>
      <c r="AZ36" s="754"/>
      <c r="BA36" s="622"/>
      <c r="BB36" s="754"/>
      <c r="BC36" s="622"/>
      <c r="BD36" s="754"/>
    </row>
    <row r="37" spans="1:56" x14ac:dyDescent="0.25">
      <c r="A37" s="290">
        <v>164</v>
      </c>
      <c r="B37" s="437" t="s">
        <v>746</v>
      </c>
      <c r="C37" s="417" t="s">
        <v>455</v>
      </c>
      <c r="D37" s="290">
        <v>420182</v>
      </c>
      <c r="E37" s="290"/>
      <c r="F37" s="418" t="s">
        <v>74</v>
      </c>
      <c r="G37" s="419" t="s">
        <v>527</v>
      </c>
      <c r="H37" s="290">
        <v>2009</v>
      </c>
      <c r="I37" s="420">
        <f>+'164'!R7</f>
        <v>897755.57</v>
      </c>
      <c r="J37" s="431">
        <f>+'164'!S7</f>
        <v>897755.56999999983</v>
      </c>
      <c r="K37" s="421">
        <f t="shared" si="0"/>
        <v>0</v>
      </c>
      <c r="L37" s="362">
        <v>800000</v>
      </c>
      <c r="M37" s="432" t="s">
        <v>245</v>
      </c>
      <c r="N37" s="423">
        <f t="shared" si="2"/>
        <v>1.1641532182693481E-10</v>
      </c>
      <c r="O37" s="423"/>
      <c r="P37" s="423"/>
      <c r="Q37" s="423">
        <f t="shared" si="3"/>
        <v>897755.57</v>
      </c>
      <c r="T37" s="362">
        <v>892865.71</v>
      </c>
      <c r="U37" s="362">
        <v>159</v>
      </c>
      <c r="V37" s="362"/>
      <c r="W37" s="362"/>
      <c r="X37" s="362">
        <f t="shared" si="1"/>
        <v>4889.859999999986</v>
      </c>
      <c r="Y37" s="425"/>
      <c r="Z37" s="426">
        <f>'164'!V14</f>
        <v>4889.8599999999997</v>
      </c>
      <c r="AA37" s="425">
        <f>'164'!W14</f>
        <v>0</v>
      </c>
      <c r="AB37" s="399"/>
      <c r="AC37" s="425"/>
      <c r="AH37" s="425"/>
      <c r="AI37" s="425"/>
      <c r="AK37" s="425"/>
      <c r="AL37" s="425"/>
      <c r="AM37" s="425"/>
      <c r="AP37" s="425"/>
      <c r="AR37" s="425"/>
      <c r="AT37" s="754"/>
      <c r="AU37" s="622"/>
      <c r="AV37" s="746"/>
      <c r="AW37" s="622"/>
      <c r="AX37" s="746"/>
      <c r="AY37" s="622"/>
      <c r="AZ37" s="754"/>
      <c r="BA37" s="622"/>
      <c r="BB37" s="754"/>
      <c r="BC37" s="622"/>
      <c r="BD37" s="746"/>
    </row>
    <row r="38" spans="1:56" x14ac:dyDescent="0.25">
      <c r="A38" s="290">
        <v>175</v>
      </c>
      <c r="B38" s="416" t="s">
        <v>327</v>
      </c>
      <c r="C38" s="417"/>
      <c r="D38" s="290" t="s">
        <v>328</v>
      </c>
      <c r="E38" s="290" t="s">
        <v>493</v>
      </c>
      <c r="F38" s="432" t="s">
        <v>74</v>
      </c>
      <c r="G38" s="419" t="s">
        <v>1388</v>
      </c>
      <c r="I38" s="444"/>
      <c r="J38" s="431"/>
      <c r="K38" s="421">
        <f t="shared" si="0"/>
        <v>0</v>
      </c>
      <c r="M38" s="432" t="s">
        <v>245</v>
      </c>
      <c r="N38" s="423">
        <f t="shared" si="2"/>
        <v>0</v>
      </c>
      <c r="O38" s="423"/>
      <c r="P38" s="423"/>
      <c r="Q38" s="423">
        <f t="shared" si="3"/>
        <v>0</v>
      </c>
      <c r="T38" s="362">
        <v>0</v>
      </c>
      <c r="U38" s="362">
        <v>160</v>
      </c>
      <c r="V38" s="362"/>
      <c r="W38" s="362"/>
      <c r="X38" s="362">
        <f t="shared" si="1"/>
        <v>0</v>
      </c>
      <c r="Y38" s="425"/>
      <c r="Z38" s="426"/>
      <c r="AA38" s="425"/>
      <c r="AB38" s="399"/>
      <c r="AC38" s="425"/>
      <c r="AH38" s="425"/>
      <c r="AI38" s="425"/>
      <c r="AK38" s="425"/>
      <c r="AL38" s="425"/>
      <c r="AM38" s="425"/>
      <c r="AP38" s="425"/>
      <c r="AR38" s="425"/>
      <c r="AT38" s="754"/>
      <c r="AU38" s="622"/>
      <c r="AV38" s="746"/>
      <c r="AW38" s="622"/>
      <c r="AX38" s="746"/>
      <c r="AY38" s="622"/>
      <c r="AZ38" s="754"/>
      <c r="BA38" s="622"/>
      <c r="BB38" s="754"/>
      <c r="BC38" s="622"/>
      <c r="BD38" s="746"/>
    </row>
    <row r="39" spans="1:56" x14ac:dyDescent="0.25">
      <c r="A39" s="290">
        <v>176</v>
      </c>
      <c r="B39" s="416" t="s">
        <v>329</v>
      </c>
      <c r="C39" s="417"/>
      <c r="E39" s="290" t="s">
        <v>493</v>
      </c>
      <c r="F39" s="432" t="s">
        <v>74</v>
      </c>
      <c r="G39" s="430"/>
      <c r="I39" s="444"/>
      <c r="J39" s="431"/>
      <c r="K39" s="421">
        <f t="shared" si="0"/>
        <v>0</v>
      </c>
      <c r="M39" s="432" t="s">
        <v>245</v>
      </c>
      <c r="N39" s="423">
        <f t="shared" si="2"/>
        <v>0</v>
      </c>
      <c r="O39" s="423"/>
      <c r="P39" s="423"/>
      <c r="Q39" s="423">
        <f t="shared" si="3"/>
        <v>0</v>
      </c>
      <c r="T39" s="362">
        <v>0</v>
      </c>
      <c r="U39" s="362">
        <v>164</v>
      </c>
      <c r="V39" s="362"/>
      <c r="W39" s="362"/>
      <c r="X39" s="362">
        <f t="shared" si="1"/>
        <v>0</v>
      </c>
      <c r="Y39" s="425"/>
      <c r="Z39" s="426"/>
      <c r="AA39" s="425"/>
      <c r="AB39" s="399"/>
      <c r="AC39" s="425"/>
      <c r="AH39" s="425"/>
      <c r="AI39" s="425"/>
      <c r="AK39" s="425"/>
      <c r="AL39" s="425"/>
      <c r="AM39" s="425"/>
      <c r="AP39" s="425"/>
      <c r="AR39" s="425"/>
      <c r="AT39" s="754"/>
      <c r="AU39" s="622"/>
      <c r="AV39" s="746"/>
      <c r="AW39" s="622"/>
      <c r="AX39" s="746"/>
      <c r="AY39" s="622"/>
      <c r="AZ39" s="754"/>
      <c r="BA39" s="622"/>
      <c r="BB39" s="754"/>
      <c r="BC39" s="622"/>
      <c r="BD39" s="746"/>
    </row>
    <row r="40" spans="1:56" x14ac:dyDescent="0.25">
      <c r="A40" s="290">
        <v>177</v>
      </c>
      <c r="B40" s="437" t="s">
        <v>330</v>
      </c>
      <c r="C40" s="417"/>
      <c r="E40" s="290"/>
      <c r="F40" s="432" t="s">
        <v>74</v>
      </c>
      <c r="G40" s="430" t="s">
        <v>452</v>
      </c>
      <c r="H40" s="290">
        <v>1994</v>
      </c>
      <c r="I40" s="420">
        <f>+'177'!R7</f>
        <v>2920</v>
      </c>
      <c r="J40" s="431">
        <f>+'177'!S7</f>
        <v>2920</v>
      </c>
      <c r="K40" s="421">
        <f t="shared" si="0"/>
        <v>0</v>
      </c>
      <c r="M40" s="432" t="s">
        <v>245</v>
      </c>
      <c r="N40" s="423">
        <f t="shared" si="2"/>
        <v>0</v>
      </c>
      <c r="O40" s="423"/>
      <c r="P40" s="423"/>
      <c r="Q40" s="423">
        <f t="shared" si="3"/>
        <v>2920</v>
      </c>
      <c r="T40" s="362">
        <v>2920</v>
      </c>
      <c r="U40" s="362">
        <v>175</v>
      </c>
      <c r="V40" s="362"/>
      <c r="W40" s="362"/>
      <c r="X40" s="362">
        <f t="shared" si="1"/>
        <v>0</v>
      </c>
      <c r="Y40" s="425"/>
      <c r="Z40" s="426"/>
      <c r="AA40" s="425"/>
      <c r="AB40" s="399"/>
      <c r="AC40" s="425"/>
      <c r="AH40" s="425"/>
      <c r="AI40" s="425"/>
      <c r="AK40" s="425"/>
      <c r="AL40" s="425"/>
      <c r="AM40" s="425"/>
      <c r="AP40" s="425"/>
      <c r="AR40" s="425"/>
      <c r="AT40" s="754"/>
      <c r="AU40" s="622"/>
      <c r="AV40" s="746"/>
      <c r="AW40" s="622"/>
      <c r="AX40" s="746"/>
      <c r="AY40" s="622"/>
      <c r="AZ40" s="754"/>
      <c r="BA40" s="622"/>
      <c r="BB40" s="754"/>
      <c r="BC40" s="622"/>
      <c r="BD40" s="746"/>
    </row>
    <row r="41" spans="1:56" x14ac:dyDescent="0.25">
      <c r="A41" s="290">
        <v>178</v>
      </c>
      <c r="B41" s="416" t="s">
        <v>332</v>
      </c>
      <c r="C41" s="417"/>
      <c r="D41" s="290">
        <v>10458</v>
      </c>
      <c r="E41" s="290" t="s">
        <v>493</v>
      </c>
      <c r="F41" s="432" t="s">
        <v>74</v>
      </c>
      <c r="G41" s="430" t="s">
        <v>561</v>
      </c>
      <c r="I41" s="444"/>
      <c r="J41" s="431"/>
      <c r="K41" s="421">
        <f t="shared" si="0"/>
        <v>0</v>
      </c>
      <c r="M41" s="432" t="s">
        <v>245</v>
      </c>
      <c r="N41" s="423">
        <f t="shared" si="2"/>
        <v>0</v>
      </c>
      <c r="O41" s="423"/>
      <c r="P41" s="423"/>
      <c r="Q41" s="423">
        <f t="shared" si="3"/>
        <v>0</v>
      </c>
      <c r="T41" s="362">
        <v>0</v>
      </c>
      <c r="U41" s="362">
        <v>176</v>
      </c>
      <c r="V41" s="362"/>
      <c r="W41" s="362"/>
      <c r="X41" s="362">
        <f t="shared" si="1"/>
        <v>0</v>
      </c>
      <c r="Y41" s="425"/>
      <c r="Z41" s="426"/>
      <c r="AA41" s="425"/>
      <c r="AB41" s="399"/>
      <c r="AC41" s="425"/>
      <c r="AH41" s="425"/>
      <c r="AI41" s="425"/>
      <c r="AK41" s="425"/>
      <c r="AL41" s="425"/>
      <c r="AM41" s="425"/>
      <c r="AP41" s="425"/>
      <c r="AR41" s="425"/>
      <c r="AT41" s="754"/>
      <c r="AU41" s="622"/>
      <c r="AV41" s="746"/>
      <c r="AW41" s="622"/>
      <c r="AX41" s="746"/>
      <c r="AY41" s="622"/>
      <c r="AZ41" s="754"/>
      <c r="BA41" s="622"/>
      <c r="BB41" s="754"/>
      <c r="BC41" s="622"/>
      <c r="BD41" s="746"/>
    </row>
    <row r="42" spans="1:56" x14ac:dyDescent="0.25">
      <c r="A42" s="290">
        <v>183</v>
      </c>
      <c r="B42" s="437" t="s">
        <v>403</v>
      </c>
      <c r="C42" s="417" t="s">
        <v>402</v>
      </c>
      <c r="D42" s="290">
        <v>7743</v>
      </c>
      <c r="E42" s="290"/>
      <c r="F42" s="440" t="s">
        <v>74</v>
      </c>
      <c r="G42" s="430" t="s">
        <v>445</v>
      </c>
      <c r="H42" s="290">
        <v>1998</v>
      </c>
      <c r="I42" s="420">
        <f>+'183'!R7</f>
        <v>1904288.16</v>
      </c>
      <c r="J42" s="431">
        <f>+'183'!S7</f>
        <v>1903548.6600000006</v>
      </c>
      <c r="K42" s="421">
        <f t="shared" si="0"/>
        <v>739.49999999930151</v>
      </c>
      <c r="L42" s="362">
        <v>1500000</v>
      </c>
      <c r="M42" s="432" t="s">
        <v>245</v>
      </c>
      <c r="N42" s="423">
        <f t="shared" si="2"/>
        <v>0</v>
      </c>
      <c r="O42" s="423"/>
      <c r="P42" s="423"/>
      <c r="Q42" s="423">
        <f t="shared" si="3"/>
        <v>1904288.16</v>
      </c>
      <c r="T42" s="362">
        <v>1895087.16</v>
      </c>
      <c r="U42" s="362">
        <v>177</v>
      </c>
      <c r="V42" s="362"/>
      <c r="W42" s="362"/>
      <c r="X42" s="362">
        <f t="shared" ref="X42:X73" si="5">+I42-T42</f>
        <v>9201</v>
      </c>
      <c r="Y42" s="425"/>
      <c r="Z42" s="426"/>
      <c r="AA42" s="425"/>
      <c r="AB42" s="399"/>
      <c r="AC42" s="425"/>
      <c r="AH42" s="425"/>
      <c r="AI42" s="425">
        <f>+'183'!Z14</f>
        <v>5750</v>
      </c>
      <c r="AK42" s="425"/>
      <c r="AL42" s="425"/>
      <c r="AM42" s="425"/>
      <c r="AP42" s="425"/>
      <c r="AR42" s="425"/>
      <c r="AT42" s="754">
        <f>+'183'!AC14</f>
        <v>3451</v>
      </c>
      <c r="AU42" s="622"/>
      <c r="AV42" s="746"/>
      <c r="AW42" s="622"/>
      <c r="AX42" s="746"/>
      <c r="AY42" s="622"/>
      <c r="AZ42" s="754"/>
      <c r="BA42" s="622"/>
      <c r="BB42" s="754"/>
      <c r="BC42" s="622"/>
      <c r="BD42" s="746"/>
    </row>
    <row r="43" spans="1:56" x14ac:dyDescent="0.25">
      <c r="A43" s="290">
        <v>190</v>
      </c>
      <c r="B43" s="437" t="s">
        <v>310</v>
      </c>
      <c r="C43" s="417" t="s">
        <v>500</v>
      </c>
      <c r="D43" s="290">
        <v>310361</v>
      </c>
      <c r="E43" s="290"/>
      <c r="F43" s="440" t="s">
        <v>74</v>
      </c>
      <c r="G43" s="430" t="s">
        <v>454</v>
      </c>
      <c r="H43" s="290">
        <v>1994</v>
      </c>
      <c r="I43" s="420">
        <f>+'190'!R7</f>
        <v>747334.13</v>
      </c>
      <c r="J43" s="431">
        <f>+'190'!S7</f>
        <v>747334.13000000012</v>
      </c>
      <c r="K43" s="421">
        <f t="shared" si="0"/>
        <v>0</v>
      </c>
      <c r="L43" s="362">
        <v>425000</v>
      </c>
      <c r="M43" s="432" t="s">
        <v>245</v>
      </c>
      <c r="N43" s="423">
        <f t="shared" si="2"/>
        <v>-1.1641532182693481E-10</v>
      </c>
      <c r="O43" s="423"/>
      <c r="P43" s="423"/>
      <c r="Q43" s="423">
        <f t="shared" si="3"/>
        <v>747334.13</v>
      </c>
      <c r="T43" s="362">
        <v>747334.13</v>
      </c>
      <c r="U43" s="362">
        <v>178</v>
      </c>
      <c r="V43" s="362"/>
      <c r="W43" s="362"/>
      <c r="X43" s="362">
        <f t="shared" si="5"/>
        <v>0</v>
      </c>
      <c r="Y43" s="425"/>
      <c r="Z43" s="426"/>
      <c r="AA43" s="425"/>
      <c r="AB43" s="399"/>
      <c r="AC43" s="425"/>
      <c r="AH43" s="425"/>
      <c r="AI43" s="425"/>
      <c r="AK43" s="425"/>
      <c r="AL43" s="425"/>
      <c r="AM43" s="425"/>
      <c r="AP43" s="425"/>
      <c r="AR43" s="425"/>
      <c r="AT43" s="754"/>
      <c r="AU43" s="622"/>
      <c r="AV43" s="746"/>
      <c r="AW43" s="622"/>
      <c r="AX43" s="746"/>
      <c r="AY43" s="622"/>
      <c r="AZ43" s="754"/>
      <c r="BA43" s="622"/>
      <c r="BB43" s="754"/>
      <c r="BC43" s="622"/>
      <c r="BD43" s="746"/>
    </row>
    <row r="44" spans="1:56" x14ac:dyDescent="0.25">
      <c r="A44" s="290">
        <v>194</v>
      </c>
      <c r="B44" s="437" t="s">
        <v>312</v>
      </c>
      <c r="C44" s="417"/>
      <c r="D44" s="290">
        <v>30017</v>
      </c>
      <c r="E44" s="290"/>
      <c r="F44" s="429" t="s">
        <v>74</v>
      </c>
      <c r="G44" s="430" t="s">
        <v>452</v>
      </c>
      <c r="H44" s="290">
        <v>2005</v>
      </c>
      <c r="I44" s="420">
        <f>+'194'!R7</f>
        <v>192827.85</v>
      </c>
      <c r="J44" s="431">
        <f>+'194'!S7</f>
        <v>192827.85000000003</v>
      </c>
      <c r="K44" s="421">
        <f t="shared" si="0"/>
        <v>0</v>
      </c>
      <c r="L44" s="362">
        <v>100000</v>
      </c>
      <c r="M44" s="432" t="s">
        <v>245</v>
      </c>
      <c r="N44" s="423">
        <f t="shared" si="2"/>
        <v>-2.9103830456733704E-11</v>
      </c>
      <c r="O44" s="423"/>
      <c r="P44" s="423"/>
      <c r="Q44" s="423">
        <f t="shared" si="3"/>
        <v>192827.85</v>
      </c>
      <c r="T44" s="362">
        <v>192827.85</v>
      </c>
      <c r="U44" s="362">
        <v>183</v>
      </c>
      <c r="V44" s="362"/>
      <c r="W44" s="362"/>
      <c r="X44" s="362">
        <f t="shared" si="5"/>
        <v>0</v>
      </c>
      <c r="Y44" s="425"/>
      <c r="Z44" s="426"/>
      <c r="AA44" s="425"/>
      <c r="AB44" s="399"/>
      <c r="AC44" s="425"/>
      <c r="AH44" s="425"/>
      <c r="AI44" s="425"/>
      <c r="AK44" s="425"/>
      <c r="AL44" s="425"/>
      <c r="AM44" s="425"/>
      <c r="AP44" s="425"/>
      <c r="AR44" s="425"/>
      <c r="AT44" s="754"/>
      <c r="AU44" s="622"/>
      <c r="AV44" s="746"/>
      <c r="AW44" s="622"/>
      <c r="AX44" s="746"/>
      <c r="AY44" s="622"/>
      <c r="AZ44" s="754"/>
      <c r="BA44" s="622"/>
      <c r="BB44" s="754"/>
      <c r="BC44" s="622"/>
      <c r="BD44" s="746"/>
    </row>
    <row r="45" spans="1:56" x14ac:dyDescent="0.25">
      <c r="A45" s="290">
        <v>200</v>
      </c>
      <c r="B45" s="437" t="s">
        <v>1067</v>
      </c>
      <c r="C45" s="417" t="s">
        <v>723</v>
      </c>
      <c r="D45" s="290" t="s">
        <v>722</v>
      </c>
      <c r="E45" s="290"/>
      <c r="F45" s="439" t="s">
        <v>74</v>
      </c>
      <c r="G45" s="430" t="s">
        <v>560</v>
      </c>
      <c r="H45" s="290">
        <v>2002</v>
      </c>
      <c r="I45" s="420">
        <f>+'200'!R7</f>
        <v>360864.21</v>
      </c>
      <c r="J45" s="431">
        <f>+'200'!S7</f>
        <v>360864.21</v>
      </c>
      <c r="K45" s="421">
        <f t="shared" si="0"/>
        <v>0</v>
      </c>
      <c r="L45" s="362">
        <v>300000</v>
      </c>
      <c r="M45" s="432" t="s">
        <v>245</v>
      </c>
      <c r="N45" s="423">
        <f t="shared" si="2"/>
        <v>0</v>
      </c>
      <c r="O45" s="423"/>
      <c r="P45" s="423"/>
      <c r="Q45" s="423">
        <f t="shared" si="3"/>
        <v>360864.21</v>
      </c>
      <c r="T45" s="362">
        <v>360864.21</v>
      </c>
      <c r="U45" s="362">
        <v>190</v>
      </c>
      <c r="V45" s="362"/>
      <c r="W45" s="362"/>
      <c r="X45" s="362">
        <f t="shared" si="5"/>
        <v>0</v>
      </c>
      <c r="Y45" s="425"/>
      <c r="Z45" s="426"/>
      <c r="AA45" s="425"/>
      <c r="AB45" s="399"/>
      <c r="AC45" s="425"/>
      <c r="AH45" s="425"/>
      <c r="AI45" s="425"/>
      <c r="AK45" s="425"/>
      <c r="AL45" s="425"/>
      <c r="AM45" s="425"/>
      <c r="AP45" s="425"/>
      <c r="AR45" s="425"/>
      <c r="AT45" s="754"/>
      <c r="AU45" s="622"/>
      <c r="AV45" s="746"/>
      <c r="AW45" s="622"/>
      <c r="AX45" s="746"/>
      <c r="AY45" s="622"/>
      <c r="AZ45" s="754"/>
      <c r="BA45" s="622"/>
      <c r="BB45" s="754"/>
      <c r="BC45" s="622"/>
      <c r="BD45" s="746"/>
    </row>
    <row r="46" spans="1:56" x14ac:dyDescent="0.25">
      <c r="A46" s="290">
        <v>207</v>
      </c>
      <c r="B46" s="437" t="s">
        <v>314</v>
      </c>
      <c r="C46" s="417"/>
      <c r="E46" s="290" t="s">
        <v>493</v>
      </c>
      <c r="F46" s="432" t="s">
        <v>74</v>
      </c>
      <c r="G46" s="430"/>
      <c r="I46" s="444"/>
      <c r="J46" s="431">
        <v>0</v>
      </c>
      <c r="K46" s="421">
        <f t="shared" si="0"/>
        <v>0</v>
      </c>
      <c r="L46" s="362">
        <v>48000</v>
      </c>
      <c r="M46" s="432" t="s">
        <v>245</v>
      </c>
      <c r="N46" s="423">
        <f t="shared" si="2"/>
        <v>0</v>
      </c>
      <c r="O46" s="423"/>
      <c r="P46" s="423"/>
      <c r="Q46" s="423">
        <f t="shared" si="3"/>
        <v>0</v>
      </c>
      <c r="U46" s="362">
        <v>194</v>
      </c>
      <c r="V46" s="362"/>
      <c r="W46" s="362"/>
      <c r="X46" s="362">
        <f t="shared" si="5"/>
        <v>0</v>
      </c>
      <c r="Y46" s="425"/>
      <c r="Z46" s="426"/>
      <c r="AA46" s="425"/>
      <c r="AB46" s="399"/>
      <c r="AC46" s="425"/>
      <c r="AH46" s="425"/>
      <c r="AI46" s="425"/>
      <c r="AK46" s="425"/>
      <c r="AL46" s="425"/>
      <c r="AM46" s="425"/>
      <c r="AP46" s="425"/>
      <c r="AR46" s="425"/>
      <c r="AT46" s="754"/>
      <c r="AU46" s="622"/>
      <c r="AV46" s="746"/>
      <c r="AW46" s="622"/>
      <c r="AX46" s="746"/>
      <c r="AY46" s="622"/>
      <c r="AZ46" s="754"/>
      <c r="BA46" s="622"/>
      <c r="BB46" s="754"/>
      <c r="BC46" s="622"/>
      <c r="BD46" s="746"/>
    </row>
    <row r="47" spans="1:56" x14ac:dyDescent="0.25">
      <c r="A47" s="290">
        <v>211</v>
      </c>
      <c r="B47" s="437" t="s">
        <v>1072</v>
      </c>
      <c r="C47" s="437" t="s">
        <v>1073</v>
      </c>
      <c r="D47" s="437" t="s">
        <v>1074</v>
      </c>
      <c r="E47" s="290" t="s">
        <v>493</v>
      </c>
      <c r="F47" s="432" t="s">
        <v>74</v>
      </c>
      <c r="G47" s="419" t="s">
        <v>527</v>
      </c>
      <c r="I47" s="444"/>
      <c r="J47" s="431"/>
      <c r="K47" s="421">
        <f t="shared" si="0"/>
        <v>0</v>
      </c>
      <c r="L47" s="362">
        <v>500</v>
      </c>
      <c r="M47" s="432" t="s">
        <v>245</v>
      </c>
      <c r="N47" s="423">
        <f t="shared" si="2"/>
        <v>0</v>
      </c>
      <c r="O47" s="423"/>
      <c r="P47" s="423"/>
      <c r="Q47" s="423">
        <f t="shared" si="3"/>
        <v>0</v>
      </c>
      <c r="U47" s="362">
        <v>200</v>
      </c>
      <c r="V47" s="362"/>
      <c r="W47" s="362"/>
      <c r="X47" s="362">
        <f t="shared" si="5"/>
        <v>0</v>
      </c>
      <c r="Y47" s="425"/>
      <c r="Z47" s="426"/>
      <c r="AA47" s="425"/>
      <c r="AB47" s="399"/>
      <c r="AC47" s="425"/>
      <c r="AH47" s="425"/>
      <c r="AI47" s="425"/>
      <c r="AK47" s="425"/>
      <c r="AL47" s="425"/>
      <c r="AM47" s="425"/>
      <c r="AP47" s="425"/>
      <c r="AR47" s="425"/>
      <c r="AT47" s="754"/>
      <c r="AU47" s="622"/>
      <c r="AV47" s="746"/>
      <c r="AW47" s="622"/>
      <c r="AX47" s="746"/>
      <c r="AY47" s="622"/>
      <c r="AZ47" s="754"/>
      <c r="BA47" s="622"/>
      <c r="BB47" s="754"/>
      <c r="BC47" s="622"/>
      <c r="BD47" s="746"/>
    </row>
    <row r="48" spans="1:56" x14ac:dyDescent="0.25">
      <c r="A48" s="290">
        <v>213</v>
      </c>
      <c r="B48" s="437" t="s">
        <v>484</v>
      </c>
      <c r="C48" s="449">
        <v>1050</v>
      </c>
      <c r="D48" s="290" t="s">
        <v>1003</v>
      </c>
      <c r="E48" s="290" t="s">
        <v>493</v>
      </c>
      <c r="F48" s="429" t="s">
        <v>74</v>
      </c>
      <c r="G48" s="430" t="s">
        <v>1005</v>
      </c>
      <c r="I48" s="444"/>
      <c r="J48" s="431"/>
      <c r="K48" s="421">
        <f t="shared" si="0"/>
        <v>0</v>
      </c>
      <c r="L48" s="362">
        <v>500</v>
      </c>
      <c r="M48" s="432" t="s">
        <v>245</v>
      </c>
      <c r="N48" s="423">
        <f t="shared" si="2"/>
        <v>0</v>
      </c>
      <c r="O48" s="423"/>
      <c r="P48" s="423"/>
      <c r="Q48" s="423">
        <f t="shared" si="3"/>
        <v>0</v>
      </c>
      <c r="U48" s="362">
        <v>207</v>
      </c>
      <c r="V48" s="362"/>
      <c r="W48" s="362"/>
      <c r="X48" s="362">
        <f t="shared" si="5"/>
        <v>0</v>
      </c>
      <c r="Y48" s="425"/>
      <c r="Z48" s="426"/>
      <c r="AA48" s="425"/>
      <c r="AB48" s="399"/>
      <c r="AC48" s="425"/>
      <c r="AH48" s="425"/>
      <c r="AI48" s="425"/>
      <c r="AK48" s="425"/>
      <c r="AL48" s="425"/>
      <c r="AM48" s="425"/>
      <c r="AP48" s="425"/>
      <c r="AR48" s="425"/>
      <c r="AT48" s="754"/>
      <c r="AU48" s="622"/>
      <c r="AV48" s="746"/>
      <c r="AW48" s="622"/>
      <c r="AX48" s="746"/>
      <c r="AY48" s="622"/>
      <c r="AZ48" s="754"/>
      <c r="BA48" s="622"/>
      <c r="BB48" s="754"/>
      <c r="BC48" s="622"/>
      <c r="BD48" s="746"/>
    </row>
    <row r="49" spans="1:56" x14ac:dyDescent="0.25">
      <c r="A49" s="290">
        <v>214</v>
      </c>
      <c r="B49" s="437" t="s">
        <v>484</v>
      </c>
      <c r="C49" s="417" t="s">
        <v>1004</v>
      </c>
      <c r="D49" s="290">
        <v>4100.7004999999999</v>
      </c>
      <c r="E49" s="290" t="s">
        <v>493</v>
      </c>
      <c r="F49" s="429" t="s">
        <v>74</v>
      </c>
      <c r="G49" s="430" t="s">
        <v>561</v>
      </c>
      <c r="I49" s="444"/>
      <c r="J49" s="431"/>
      <c r="K49" s="421">
        <f t="shared" si="0"/>
        <v>0</v>
      </c>
      <c r="L49" s="362">
        <v>1250</v>
      </c>
      <c r="M49" s="432" t="s">
        <v>245</v>
      </c>
      <c r="N49" s="423">
        <f t="shared" si="2"/>
        <v>0</v>
      </c>
      <c r="O49" s="423"/>
      <c r="P49" s="423"/>
      <c r="Q49" s="423">
        <f t="shared" si="3"/>
        <v>0</v>
      </c>
      <c r="U49" s="362">
        <v>211</v>
      </c>
      <c r="V49" s="362"/>
      <c r="W49" s="362"/>
      <c r="X49" s="362">
        <f t="shared" si="5"/>
        <v>0</v>
      </c>
      <c r="Y49" s="425"/>
      <c r="Z49" s="426"/>
      <c r="AA49" s="425"/>
      <c r="AB49" s="399"/>
      <c r="AC49" s="425"/>
      <c r="AH49" s="425"/>
      <c r="AI49" s="425"/>
      <c r="AK49" s="425"/>
      <c r="AL49" s="425"/>
      <c r="AM49" s="425"/>
      <c r="AP49" s="425"/>
      <c r="AR49" s="425"/>
      <c r="AT49" s="754"/>
      <c r="AU49" s="622"/>
      <c r="AV49" s="746"/>
      <c r="AW49" s="622"/>
      <c r="AX49" s="746"/>
      <c r="AY49" s="622"/>
      <c r="AZ49" s="754"/>
      <c r="BA49" s="622"/>
      <c r="BB49" s="754"/>
      <c r="BC49" s="622"/>
      <c r="BD49" s="746"/>
    </row>
    <row r="50" spans="1:56" x14ac:dyDescent="0.25">
      <c r="A50" s="290">
        <v>220</v>
      </c>
      <c r="B50" s="437" t="s">
        <v>358</v>
      </c>
      <c r="C50" s="417"/>
      <c r="E50" s="290" t="s">
        <v>493</v>
      </c>
      <c r="F50" s="432" t="s">
        <v>74</v>
      </c>
      <c r="G50" s="430"/>
      <c r="I50" s="444"/>
      <c r="J50" s="431"/>
      <c r="K50" s="421">
        <f t="shared" si="0"/>
        <v>0</v>
      </c>
      <c r="L50" s="362">
        <v>3500</v>
      </c>
      <c r="M50" s="432" t="s">
        <v>245</v>
      </c>
      <c r="N50" s="423">
        <f t="shared" si="2"/>
        <v>0</v>
      </c>
      <c r="O50" s="423"/>
      <c r="P50" s="423"/>
      <c r="Q50" s="423">
        <f t="shared" si="3"/>
        <v>0</v>
      </c>
      <c r="U50" s="362">
        <v>213</v>
      </c>
      <c r="V50" s="362"/>
      <c r="W50" s="362"/>
      <c r="X50" s="362">
        <f t="shared" si="5"/>
        <v>0</v>
      </c>
      <c r="Y50" s="425"/>
      <c r="Z50" s="426"/>
      <c r="AA50" s="425"/>
      <c r="AB50" s="399"/>
      <c r="AC50" s="425"/>
      <c r="AH50" s="425"/>
      <c r="AI50" s="425"/>
      <c r="AK50" s="425"/>
      <c r="AL50" s="425"/>
      <c r="AM50" s="425"/>
      <c r="AP50" s="425"/>
      <c r="AR50" s="425"/>
      <c r="AT50" s="754"/>
      <c r="AU50" s="622"/>
      <c r="AV50" s="746"/>
      <c r="AW50" s="622"/>
      <c r="AX50" s="746"/>
      <c r="AY50" s="622"/>
      <c r="AZ50" s="754"/>
      <c r="BA50" s="622"/>
      <c r="BB50" s="754"/>
      <c r="BC50" s="622"/>
      <c r="BD50" s="746"/>
    </row>
    <row r="51" spans="1:56" x14ac:dyDescent="0.25">
      <c r="A51" s="290">
        <v>221</v>
      </c>
      <c r="B51" s="437" t="s">
        <v>359</v>
      </c>
      <c r="C51" s="417"/>
      <c r="E51" s="290" t="s">
        <v>493</v>
      </c>
      <c r="F51" s="432" t="s">
        <v>74</v>
      </c>
      <c r="G51" s="430" t="s">
        <v>452</v>
      </c>
      <c r="I51" s="444"/>
      <c r="J51" s="431"/>
      <c r="K51" s="421">
        <f t="shared" si="0"/>
        <v>0</v>
      </c>
      <c r="L51" s="362">
        <v>20000</v>
      </c>
      <c r="M51" s="432" t="s">
        <v>245</v>
      </c>
      <c r="N51" s="423">
        <f t="shared" si="2"/>
        <v>0</v>
      </c>
      <c r="O51" s="423"/>
      <c r="P51" s="423"/>
      <c r="Q51" s="423">
        <f t="shared" si="3"/>
        <v>0</v>
      </c>
      <c r="U51" s="362">
        <v>214</v>
      </c>
      <c r="V51" s="362"/>
      <c r="W51" s="362"/>
      <c r="X51" s="362">
        <f t="shared" si="5"/>
        <v>0</v>
      </c>
      <c r="Y51" s="425"/>
      <c r="Z51" s="426"/>
      <c r="AA51" s="425"/>
      <c r="AB51" s="399"/>
      <c r="AC51" s="425"/>
      <c r="AH51" s="425"/>
      <c r="AI51" s="425"/>
      <c r="AK51" s="425"/>
      <c r="AL51" s="425"/>
      <c r="AM51" s="425"/>
      <c r="AP51" s="425"/>
      <c r="AR51" s="425"/>
      <c r="AT51" s="754"/>
      <c r="AU51" s="622"/>
      <c r="AV51" s="746"/>
      <c r="AW51" s="622"/>
      <c r="AX51" s="746"/>
      <c r="AY51" s="622"/>
      <c r="AZ51" s="754"/>
      <c r="BA51" s="622"/>
      <c r="BB51" s="754"/>
      <c r="BC51" s="622"/>
      <c r="BD51" s="746"/>
    </row>
    <row r="52" spans="1:56" x14ac:dyDescent="0.25">
      <c r="A52" s="290">
        <v>228</v>
      </c>
      <c r="B52" s="437" t="s">
        <v>365</v>
      </c>
      <c r="C52" s="417" t="s">
        <v>1169</v>
      </c>
      <c r="E52" s="290" t="s">
        <v>493</v>
      </c>
      <c r="F52" s="432" t="s">
        <v>74</v>
      </c>
      <c r="G52" s="430"/>
      <c r="I52" s="444"/>
      <c r="J52" s="431">
        <f>+'200'!S14</f>
        <v>0</v>
      </c>
      <c r="K52" s="421">
        <f t="shared" si="0"/>
        <v>0</v>
      </c>
      <c r="M52" s="432"/>
      <c r="N52" s="423">
        <f t="shared" si="2"/>
        <v>0</v>
      </c>
      <c r="O52" s="423"/>
      <c r="P52" s="423"/>
      <c r="Q52" s="423">
        <f t="shared" si="3"/>
        <v>0</v>
      </c>
      <c r="U52" s="362">
        <v>220</v>
      </c>
      <c r="V52" s="362"/>
      <c r="W52" s="362"/>
      <c r="X52" s="362">
        <f t="shared" si="5"/>
        <v>0</v>
      </c>
      <c r="Y52" s="425"/>
      <c r="Z52" s="426"/>
      <c r="AA52" s="425"/>
      <c r="AB52" s="399"/>
      <c r="AC52" s="425"/>
      <c r="AH52" s="425"/>
      <c r="AI52" s="425"/>
      <c r="AK52" s="425"/>
      <c r="AL52" s="425"/>
      <c r="AM52" s="425"/>
      <c r="AP52" s="425"/>
      <c r="AR52" s="425"/>
      <c r="AT52" s="754"/>
      <c r="AU52" s="622"/>
      <c r="AV52" s="746"/>
      <c r="AW52" s="622"/>
      <c r="AX52" s="746"/>
      <c r="AY52" s="622"/>
      <c r="AZ52" s="754"/>
      <c r="BA52" s="622"/>
      <c r="BB52" s="754"/>
      <c r="BC52" s="622"/>
      <c r="BD52" s="746"/>
    </row>
    <row r="53" spans="1:56" x14ac:dyDescent="0.25">
      <c r="A53" s="290">
        <v>230</v>
      </c>
      <c r="B53" s="437" t="s">
        <v>366</v>
      </c>
      <c r="C53" s="417" t="s">
        <v>901</v>
      </c>
      <c r="D53" s="450" t="s">
        <v>900</v>
      </c>
      <c r="E53" s="290" t="s">
        <v>493</v>
      </c>
      <c r="F53" s="429" t="s">
        <v>74</v>
      </c>
      <c r="G53" s="430" t="s">
        <v>561</v>
      </c>
      <c r="I53" s="444"/>
      <c r="J53" s="431">
        <f>+'200'!S15</f>
        <v>0</v>
      </c>
      <c r="K53" s="421">
        <f t="shared" si="0"/>
        <v>0</v>
      </c>
      <c r="L53" s="362">
        <v>10000</v>
      </c>
      <c r="M53" s="432" t="s">
        <v>245</v>
      </c>
      <c r="N53" s="423">
        <f t="shared" si="2"/>
        <v>0</v>
      </c>
      <c r="O53" s="423"/>
      <c r="P53" s="423"/>
      <c r="Q53" s="423">
        <f t="shared" si="3"/>
        <v>0</v>
      </c>
      <c r="U53" s="362">
        <v>221</v>
      </c>
      <c r="V53" s="362"/>
      <c r="W53" s="362"/>
      <c r="X53" s="362">
        <f t="shared" si="5"/>
        <v>0</v>
      </c>
      <c r="Y53" s="425"/>
      <c r="Z53" s="426"/>
      <c r="AA53" s="425"/>
      <c r="AB53" s="399"/>
      <c r="AC53" s="425"/>
      <c r="AH53" s="425"/>
      <c r="AI53" s="425"/>
      <c r="AK53" s="425"/>
      <c r="AL53" s="425"/>
      <c r="AM53" s="425"/>
      <c r="AP53" s="425"/>
      <c r="AR53" s="425"/>
      <c r="AT53" s="754"/>
      <c r="AU53" s="622"/>
      <c r="AV53" s="746"/>
      <c r="AW53" s="622"/>
      <c r="AX53" s="746"/>
      <c r="AY53" s="622"/>
      <c r="AZ53" s="754"/>
      <c r="BA53" s="622"/>
      <c r="BB53" s="754"/>
      <c r="BC53" s="622"/>
      <c r="BD53" s="746"/>
    </row>
    <row r="54" spans="1:56" x14ac:dyDescent="0.25">
      <c r="A54" s="290">
        <v>231</v>
      </c>
      <c r="B54" s="437" t="s">
        <v>367</v>
      </c>
      <c r="C54" s="417" t="s">
        <v>368</v>
      </c>
      <c r="D54" s="290">
        <v>11853</v>
      </c>
      <c r="E54" s="290" t="s">
        <v>493</v>
      </c>
      <c r="F54" s="429" t="s">
        <v>74</v>
      </c>
      <c r="G54" s="430" t="s">
        <v>561</v>
      </c>
      <c r="H54" s="290">
        <v>1992</v>
      </c>
      <c r="I54" s="444"/>
      <c r="J54" s="431">
        <f>+'200'!S16</f>
        <v>0</v>
      </c>
      <c r="K54" s="421">
        <f t="shared" si="0"/>
        <v>0</v>
      </c>
      <c r="L54" s="362">
        <v>8000</v>
      </c>
      <c r="M54" s="432" t="s">
        <v>245</v>
      </c>
      <c r="N54" s="423">
        <f t="shared" si="2"/>
        <v>0</v>
      </c>
      <c r="O54" s="423"/>
      <c r="P54" s="423"/>
      <c r="Q54" s="423">
        <f t="shared" si="3"/>
        <v>0</v>
      </c>
      <c r="U54" s="362">
        <v>222</v>
      </c>
      <c r="V54" s="362"/>
      <c r="W54" s="362"/>
      <c r="X54" s="362">
        <f t="shared" si="5"/>
        <v>0</v>
      </c>
      <c r="Y54" s="425"/>
      <c r="Z54" s="426"/>
      <c r="AA54" s="425"/>
      <c r="AB54" s="399"/>
      <c r="AC54" s="425"/>
      <c r="AH54" s="425"/>
      <c r="AI54" s="425"/>
      <c r="AK54" s="425"/>
      <c r="AL54" s="425"/>
      <c r="AM54" s="425"/>
      <c r="AP54" s="425"/>
      <c r="AR54" s="425"/>
      <c r="AT54" s="754"/>
      <c r="AU54" s="622"/>
      <c r="AV54" s="746"/>
      <c r="AW54" s="622"/>
      <c r="AX54" s="746"/>
      <c r="AY54" s="622"/>
      <c r="AZ54" s="754"/>
      <c r="BA54" s="622"/>
      <c r="BB54" s="754"/>
      <c r="BC54" s="622"/>
      <c r="BD54" s="746"/>
    </row>
    <row r="55" spans="1:56" x14ac:dyDescent="0.25">
      <c r="A55" s="290">
        <v>232</v>
      </c>
      <c r="B55" s="437" t="s">
        <v>369</v>
      </c>
      <c r="C55" s="417"/>
      <c r="E55" s="290" t="s">
        <v>493</v>
      </c>
      <c r="F55" s="432" t="s">
        <v>74</v>
      </c>
      <c r="G55" s="430"/>
      <c r="I55" s="444"/>
      <c r="J55" s="431">
        <f>+'200'!S17</f>
        <v>0</v>
      </c>
      <c r="K55" s="421">
        <f t="shared" si="0"/>
        <v>0</v>
      </c>
      <c r="L55" s="362">
        <v>12500</v>
      </c>
      <c r="M55" s="432" t="s">
        <v>245</v>
      </c>
      <c r="N55" s="423">
        <f t="shared" si="2"/>
        <v>0</v>
      </c>
      <c r="O55" s="423"/>
      <c r="P55" s="423"/>
      <c r="Q55" s="423">
        <f t="shared" si="3"/>
        <v>0</v>
      </c>
      <c r="U55" s="362">
        <v>223</v>
      </c>
      <c r="V55" s="362"/>
      <c r="W55" s="362"/>
      <c r="X55" s="362">
        <f t="shared" si="5"/>
        <v>0</v>
      </c>
      <c r="Y55" s="425"/>
      <c r="Z55" s="426"/>
      <c r="AA55" s="425"/>
      <c r="AB55" s="399"/>
      <c r="AC55" s="425"/>
      <c r="AH55" s="425"/>
      <c r="AI55" s="425"/>
      <c r="AK55" s="425"/>
      <c r="AL55" s="425"/>
      <c r="AM55" s="425"/>
      <c r="AP55" s="425"/>
      <c r="AR55" s="425"/>
      <c r="AT55" s="754"/>
      <c r="AU55" s="622"/>
      <c r="AV55" s="746"/>
      <c r="AW55" s="622"/>
      <c r="AX55" s="746"/>
      <c r="AY55" s="622"/>
      <c r="AZ55" s="754"/>
      <c r="BA55" s="622"/>
      <c r="BB55" s="754"/>
      <c r="BC55" s="622"/>
      <c r="BD55" s="746"/>
    </row>
    <row r="56" spans="1:56" x14ac:dyDescent="0.25">
      <c r="A56" s="290">
        <v>233</v>
      </c>
      <c r="B56" s="437" t="s">
        <v>370</v>
      </c>
      <c r="C56" s="417"/>
      <c r="D56" s="290">
        <v>59812948</v>
      </c>
      <c r="E56" s="290" t="s">
        <v>493</v>
      </c>
      <c r="F56" s="432" t="s">
        <v>74</v>
      </c>
      <c r="G56" s="430" t="s">
        <v>560</v>
      </c>
      <c r="I56" s="444"/>
      <c r="J56" s="431">
        <f>+'200'!S18</f>
        <v>0</v>
      </c>
      <c r="K56" s="421">
        <f t="shared" si="0"/>
        <v>0</v>
      </c>
      <c r="L56" s="362">
        <v>500</v>
      </c>
      <c r="M56" s="432" t="s">
        <v>245</v>
      </c>
      <c r="N56" s="423">
        <f t="shared" si="2"/>
        <v>0</v>
      </c>
      <c r="O56" s="423"/>
      <c r="P56" s="423"/>
      <c r="Q56" s="423">
        <f t="shared" si="3"/>
        <v>0</v>
      </c>
      <c r="U56" s="362">
        <v>224</v>
      </c>
      <c r="V56" s="362"/>
      <c r="W56" s="362"/>
      <c r="X56" s="362">
        <f t="shared" si="5"/>
        <v>0</v>
      </c>
      <c r="Y56" s="425"/>
      <c r="Z56" s="426"/>
      <c r="AA56" s="425"/>
      <c r="AB56" s="399"/>
      <c r="AC56" s="425"/>
      <c r="AH56" s="425"/>
      <c r="AI56" s="425"/>
      <c r="AK56" s="425"/>
      <c r="AL56" s="425"/>
      <c r="AM56" s="425"/>
      <c r="AP56" s="425"/>
      <c r="AR56" s="425"/>
      <c r="AT56" s="754"/>
      <c r="AU56" s="622"/>
      <c r="AV56" s="746"/>
      <c r="AW56" s="622"/>
      <c r="AX56" s="746"/>
      <c r="AY56" s="622"/>
      <c r="AZ56" s="754"/>
      <c r="BA56" s="622"/>
      <c r="BB56" s="754"/>
      <c r="BC56" s="622"/>
      <c r="BD56" s="746"/>
    </row>
    <row r="57" spans="1:56" x14ac:dyDescent="0.25">
      <c r="A57" s="290">
        <v>235</v>
      </c>
      <c r="B57" s="437" t="s">
        <v>371</v>
      </c>
      <c r="C57" s="417"/>
      <c r="E57" s="290" t="s">
        <v>493</v>
      </c>
      <c r="F57" s="432" t="s">
        <v>74</v>
      </c>
      <c r="G57" s="430"/>
      <c r="I57" s="444"/>
      <c r="J57" s="431">
        <f>+'200'!S19</f>
        <v>0</v>
      </c>
      <c r="K57" s="421">
        <f t="shared" si="0"/>
        <v>0</v>
      </c>
      <c r="M57" s="432"/>
      <c r="N57" s="423">
        <f t="shared" si="2"/>
        <v>0</v>
      </c>
      <c r="O57" s="423"/>
      <c r="P57" s="423"/>
      <c r="Q57" s="423">
        <f t="shared" si="3"/>
        <v>0</v>
      </c>
      <c r="U57" s="362">
        <v>225</v>
      </c>
      <c r="V57" s="362"/>
      <c r="W57" s="362"/>
      <c r="X57" s="362">
        <f t="shared" si="5"/>
        <v>0</v>
      </c>
      <c r="Y57" s="425"/>
      <c r="Z57" s="426"/>
      <c r="AA57" s="425"/>
      <c r="AB57" s="399"/>
      <c r="AC57" s="425"/>
      <c r="AH57" s="425"/>
      <c r="AI57" s="425"/>
      <c r="AK57" s="425"/>
      <c r="AL57" s="425"/>
      <c r="AM57" s="425"/>
      <c r="AP57" s="425"/>
      <c r="AR57" s="425"/>
      <c r="AT57" s="754"/>
      <c r="AU57" s="622"/>
      <c r="AV57" s="746"/>
      <c r="AW57" s="622"/>
      <c r="AX57" s="746"/>
      <c r="AY57" s="622"/>
      <c r="AZ57" s="754"/>
      <c r="BA57" s="622"/>
      <c r="BB57" s="754"/>
      <c r="BC57" s="622"/>
      <c r="BD57" s="746"/>
    </row>
    <row r="58" spans="1:56" x14ac:dyDescent="0.25">
      <c r="A58" s="290">
        <v>237</v>
      </c>
      <c r="B58" s="437" t="s">
        <v>895</v>
      </c>
      <c r="C58" s="417" t="s">
        <v>373</v>
      </c>
      <c r="D58" s="290">
        <v>7357</v>
      </c>
      <c r="E58" s="290"/>
      <c r="F58" s="429" t="s">
        <v>74</v>
      </c>
      <c r="G58" s="430" t="s">
        <v>449</v>
      </c>
      <c r="H58" s="290">
        <v>1984</v>
      </c>
      <c r="I58" s="420">
        <f>'237'!R7</f>
        <v>1988096.7599999998</v>
      </c>
      <c r="J58" s="431">
        <f>+'237'!S7</f>
        <v>1957997.777142857</v>
      </c>
      <c r="K58" s="421">
        <f t="shared" si="0"/>
        <v>30098.982857142808</v>
      </c>
      <c r="L58" s="362">
        <v>2000000</v>
      </c>
      <c r="M58" s="432" t="s">
        <v>245</v>
      </c>
      <c r="N58" s="423">
        <f t="shared" si="2"/>
        <v>0</v>
      </c>
      <c r="O58" s="423">
        <f>247000+44000</f>
        <v>291000</v>
      </c>
      <c r="P58" s="423">
        <f>576000+178000+10000</f>
        <v>764000</v>
      </c>
      <c r="Q58" s="423">
        <f t="shared" si="3"/>
        <v>3043096.76</v>
      </c>
      <c r="T58" s="362">
        <v>582805</v>
      </c>
      <c r="U58" s="362">
        <v>226</v>
      </c>
      <c r="V58" s="362"/>
      <c r="W58" s="362"/>
      <c r="X58" s="362">
        <f t="shared" si="5"/>
        <v>1405291.7599999998</v>
      </c>
      <c r="Y58" s="425"/>
      <c r="Z58" s="426"/>
      <c r="AA58" s="425">
        <f>'237'!W14</f>
        <v>9053</v>
      </c>
      <c r="AB58" s="399">
        <v>9053</v>
      </c>
      <c r="AC58" s="425">
        <f>'237'!X14</f>
        <v>1359200.55</v>
      </c>
      <c r="AD58" s="289" t="s">
        <v>987</v>
      </c>
      <c r="AE58" s="362">
        <f>'237'!S7</f>
        <v>1957997.777142857</v>
      </c>
      <c r="AF58" s="362">
        <f>'237'!T7</f>
        <v>30098.982857142808</v>
      </c>
      <c r="AH58" s="435">
        <f>'237'!Y14</f>
        <v>0</v>
      </c>
      <c r="AI58" s="425"/>
      <c r="AK58" s="425"/>
      <c r="AL58" s="425"/>
      <c r="AM58" s="425"/>
      <c r="AP58" s="425">
        <f>+'237'!AA14</f>
        <v>-9782.1200000000008</v>
      </c>
      <c r="AR58" s="425"/>
      <c r="AT58" s="754"/>
      <c r="AU58" s="622"/>
      <c r="AV58" s="746"/>
      <c r="AW58" s="622"/>
      <c r="AX58" s="746"/>
      <c r="AY58" s="622"/>
      <c r="AZ58" s="754">
        <f>'237'!AF14</f>
        <v>46820.639999999999</v>
      </c>
      <c r="BA58" s="622"/>
      <c r="BB58" s="754"/>
      <c r="BC58" s="622"/>
      <c r="BD58" s="746"/>
    </row>
    <row r="59" spans="1:56" x14ac:dyDescent="0.25">
      <c r="A59" s="290">
        <v>238</v>
      </c>
      <c r="B59" s="437" t="s">
        <v>374</v>
      </c>
      <c r="C59" s="417"/>
      <c r="E59" s="290" t="s">
        <v>493</v>
      </c>
      <c r="F59" s="432" t="s">
        <v>74</v>
      </c>
      <c r="G59" s="430"/>
      <c r="I59" s="444"/>
      <c r="J59" s="431">
        <f>+'200'!S21</f>
        <v>0</v>
      </c>
      <c r="K59" s="421">
        <f t="shared" si="0"/>
        <v>0</v>
      </c>
      <c r="L59" s="362">
        <v>10000</v>
      </c>
      <c r="M59" s="432"/>
      <c r="N59" s="423">
        <f t="shared" si="2"/>
        <v>0</v>
      </c>
      <c r="O59" s="423"/>
      <c r="P59" s="423"/>
      <c r="Q59" s="423">
        <f t="shared" si="3"/>
        <v>0</v>
      </c>
      <c r="U59" s="362">
        <v>227</v>
      </c>
      <c r="V59" s="362"/>
      <c r="W59" s="362"/>
      <c r="X59" s="362">
        <f t="shared" si="5"/>
        <v>0</v>
      </c>
      <c r="Y59" s="425"/>
      <c r="Z59" s="426"/>
      <c r="AA59" s="425"/>
      <c r="AB59" s="399"/>
      <c r="AC59" s="425"/>
      <c r="AH59" s="425"/>
      <c r="AI59" s="425"/>
      <c r="AK59" s="425"/>
      <c r="AL59" s="425"/>
      <c r="AM59" s="425"/>
      <c r="AP59" s="425"/>
      <c r="AR59" s="425"/>
      <c r="AT59" s="754"/>
      <c r="AU59" s="622"/>
      <c r="AV59" s="746"/>
      <c r="AW59" s="622"/>
      <c r="AX59" s="746"/>
      <c r="AY59" s="622"/>
      <c r="AZ59" s="754"/>
      <c r="BA59" s="622"/>
      <c r="BB59" s="754"/>
      <c r="BC59" s="622"/>
      <c r="BD59" s="746"/>
    </row>
    <row r="60" spans="1:56" x14ac:dyDescent="0.25">
      <c r="A60" s="290">
        <v>239</v>
      </c>
      <c r="B60" s="437" t="s">
        <v>375</v>
      </c>
      <c r="C60" s="417" t="s">
        <v>376</v>
      </c>
      <c r="E60" s="290" t="s">
        <v>493</v>
      </c>
      <c r="F60" s="432" t="s">
        <v>74</v>
      </c>
      <c r="G60" s="430"/>
      <c r="I60" s="444"/>
      <c r="J60" s="431">
        <f>+'200'!S22</f>
        <v>0</v>
      </c>
      <c r="K60" s="421">
        <f t="shared" si="0"/>
        <v>0</v>
      </c>
      <c r="L60" s="362">
        <v>1500</v>
      </c>
      <c r="M60" s="432"/>
      <c r="N60" s="423">
        <f t="shared" si="2"/>
        <v>0</v>
      </c>
      <c r="O60" s="423"/>
      <c r="P60" s="423"/>
      <c r="Q60" s="423">
        <f t="shared" si="3"/>
        <v>0</v>
      </c>
      <c r="U60" s="362">
        <v>228</v>
      </c>
      <c r="V60" s="362"/>
      <c r="W60" s="362"/>
      <c r="X60" s="362">
        <f t="shared" si="5"/>
        <v>0</v>
      </c>
      <c r="Y60" s="425"/>
      <c r="Z60" s="426"/>
      <c r="AA60" s="425"/>
      <c r="AB60" s="399"/>
      <c r="AC60" s="425"/>
      <c r="AH60" s="425"/>
      <c r="AI60" s="425"/>
      <c r="AK60" s="425"/>
      <c r="AL60" s="425"/>
      <c r="AM60" s="425"/>
      <c r="AP60" s="425"/>
      <c r="AR60" s="425"/>
      <c r="AT60" s="754"/>
      <c r="AU60" s="622"/>
      <c r="AV60" s="746"/>
      <c r="AW60" s="622"/>
      <c r="AX60" s="746"/>
      <c r="AY60" s="622"/>
      <c r="AZ60" s="754"/>
      <c r="BA60" s="622"/>
      <c r="BB60" s="754"/>
      <c r="BC60" s="622"/>
      <c r="BD60" s="746"/>
    </row>
    <row r="61" spans="1:56" x14ac:dyDescent="0.25">
      <c r="A61" s="290">
        <v>240</v>
      </c>
      <c r="B61" s="437" t="s">
        <v>377</v>
      </c>
      <c r="C61" s="417"/>
      <c r="E61" s="290" t="s">
        <v>493</v>
      </c>
      <c r="F61" s="432" t="s">
        <v>74</v>
      </c>
      <c r="G61" s="430"/>
      <c r="I61" s="444"/>
      <c r="J61" s="431">
        <f>+'200'!S23</f>
        <v>0</v>
      </c>
      <c r="K61" s="421">
        <f t="shared" si="0"/>
        <v>0</v>
      </c>
      <c r="M61" s="432"/>
      <c r="N61" s="423">
        <f t="shared" si="2"/>
        <v>0</v>
      </c>
      <c r="O61" s="423"/>
      <c r="P61" s="423"/>
      <c r="Q61" s="423">
        <f t="shared" si="3"/>
        <v>0</v>
      </c>
      <c r="U61" s="362">
        <v>230</v>
      </c>
      <c r="V61" s="362"/>
      <c r="W61" s="362"/>
      <c r="X61" s="362">
        <f t="shared" si="5"/>
        <v>0</v>
      </c>
      <c r="Y61" s="425"/>
      <c r="Z61" s="426"/>
      <c r="AA61" s="425"/>
      <c r="AB61" s="399"/>
      <c r="AC61" s="425"/>
      <c r="AH61" s="425"/>
      <c r="AI61" s="425"/>
      <c r="AK61" s="425"/>
      <c r="AL61" s="425"/>
      <c r="AM61" s="425"/>
      <c r="AP61" s="425"/>
      <c r="AR61" s="425"/>
      <c r="AT61" s="754"/>
      <c r="AU61" s="622"/>
      <c r="AV61" s="746"/>
      <c r="AW61" s="622"/>
      <c r="AX61" s="746"/>
      <c r="AY61" s="622"/>
      <c r="AZ61" s="754"/>
      <c r="BA61" s="622"/>
      <c r="BB61" s="754"/>
      <c r="BC61" s="622"/>
      <c r="BD61" s="746"/>
    </row>
    <row r="62" spans="1:56" x14ac:dyDescent="0.25">
      <c r="A62" s="290">
        <v>241</v>
      </c>
      <c r="B62" s="437" t="s">
        <v>378</v>
      </c>
      <c r="C62" s="417"/>
      <c r="E62" s="290" t="s">
        <v>493</v>
      </c>
      <c r="F62" s="441" t="s">
        <v>656</v>
      </c>
      <c r="G62" s="430">
        <v>1601</v>
      </c>
      <c r="I62" s="444"/>
      <c r="J62" s="431">
        <f>+'200'!S24</f>
        <v>0</v>
      </c>
      <c r="K62" s="421">
        <f t="shared" si="0"/>
        <v>0</v>
      </c>
      <c r="M62" s="432" t="s">
        <v>830</v>
      </c>
      <c r="N62" s="423">
        <f t="shared" si="2"/>
        <v>0</v>
      </c>
      <c r="O62" s="423"/>
      <c r="P62" s="423"/>
      <c r="Q62" s="423">
        <f t="shared" si="3"/>
        <v>0</v>
      </c>
      <c r="U62" s="362">
        <v>231</v>
      </c>
      <c r="V62" s="362"/>
      <c r="W62" s="362"/>
      <c r="X62" s="362">
        <f t="shared" si="5"/>
        <v>0</v>
      </c>
      <c r="Y62" s="425"/>
      <c r="Z62" s="426"/>
      <c r="AA62" s="425"/>
      <c r="AB62" s="399"/>
      <c r="AC62" s="425"/>
      <c r="AH62" s="425"/>
      <c r="AI62" s="425"/>
      <c r="AK62" s="425"/>
      <c r="AL62" s="425"/>
      <c r="AM62" s="425"/>
      <c r="AP62" s="425"/>
      <c r="AR62" s="425"/>
      <c r="AT62" s="754"/>
      <c r="AU62" s="622"/>
      <c r="AV62" s="746"/>
      <c r="AW62" s="622"/>
      <c r="AX62" s="746"/>
      <c r="AY62" s="622"/>
      <c r="AZ62" s="754"/>
      <c r="BA62" s="622"/>
      <c r="BB62" s="754"/>
      <c r="BC62" s="622"/>
      <c r="BD62" s="746"/>
    </row>
    <row r="63" spans="1:56" x14ac:dyDescent="0.25">
      <c r="A63" s="290">
        <v>242</v>
      </c>
      <c r="B63" s="437" t="s">
        <v>379</v>
      </c>
      <c r="C63" s="417"/>
      <c r="E63" s="290" t="s">
        <v>493</v>
      </c>
      <c r="F63" s="432" t="s">
        <v>74</v>
      </c>
      <c r="G63" s="430"/>
      <c r="I63" s="444"/>
      <c r="J63" s="431">
        <f>+'200'!S25</f>
        <v>0</v>
      </c>
      <c r="K63" s="421">
        <f t="shared" si="0"/>
        <v>0</v>
      </c>
      <c r="M63" s="432"/>
      <c r="N63" s="423">
        <f t="shared" si="2"/>
        <v>0</v>
      </c>
      <c r="O63" s="423"/>
      <c r="P63" s="423"/>
      <c r="Q63" s="423">
        <f t="shared" si="3"/>
        <v>0</v>
      </c>
      <c r="U63" s="362">
        <v>232</v>
      </c>
      <c r="V63" s="362"/>
      <c r="W63" s="362"/>
      <c r="X63" s="362">
        <f t="shared" si="5"/>
        <v>0</v>
      </c>
      <c r="Y63" s="425"/>
      <c r="Z63" s="426"/>
      <c r="AA63" s="425"/>
      <c r="AB63" s="399"/>
      <c r="AC63" s="425"/>
      <c r="AH63" s="425"/>
      <c r="AI63" s="425"/>
      <c r="AK63" s="425"/>
      <c r="AL63" s="425"/>
      <c r="AM63" s="425"/>
      <c r="AP63" s="425"/>
      <c r="AR63" s="425"/>
      <c r="AT63" s="754"/>
      <c r="AU63" s="622"/>
      <c r="AV63" s="746"/>
      <c r="AW63" s="622"/>
      <c r="AX63" s="746"/>
      <c r="AY63" s="622"/>
      <c r="AZ63" s="754"/>
      <c r="BA63" s="622"/>
      <c r="BB63" s="754"/>
      <c r="BC63" s="622"/>
      <c r="BD63" s="746"/>
    </row>
    <row r="64" spans="1:56" x14ac:dyDescent="0.25">
      <c r="A64" s="290">
        <v>243</v>
      </c>
      <c r="B64" s="437" t="s">
        <v>380</v>
      </c>
      <c r="C64" s="417"/>
      <c r="E64" s="290" t="s">
        <v>493</v>
      </c>
      <c r="F64" s="432" t="s">
        <v>74</v>
      </c>
      <c r="G64" s="430" t="s">
        <v>454</v>
      </c>
      <c r="I64" s="444"/>
      <c r="J64" s="431">
        <f>+'200'!S26</f>
        <v>0</v>
      </c>
      <c r="K64" s="421">
        <f t="shared" si="0"/>
        <v>0</v>
      </c>
      <c r="M64" s="432"/>
      <c r="N64" s="423">
        <f t="shared" si="2"/>
        <v>0</v>
      </c>
      <c r="O64" s="423"/>
      <c r="P64" s="423"/>
      <c r="Q64" s="423">
        <f t="shared" si="3"/>
        <v>0</v>
      </c>
      <c r="U64" s="362">
        <v>233</v>
      </c>
      <c r="V64" s="362"/>
      <c r="W64" s="362"/>
      <c r="X64" s="362">
        <f t="shared" si="5"/>
        <v>0</v>
      </c>
      <c r="Y64" s="425"/>
      <c r="Z64" s="426"/>
      <c r="AA64" s="425"/>
      <c r="AB64" s="399"/>
      <c r="AC64" s="425"/>
      <c r="AH64" s="425"/>
      <c r="AI64" s="425"/>
      <c r="AK64" s="425"/>
      <c r="AL64" s="425"/>
      <c r="AM64" s="425"/>
      <c r="AP64" s="425"/>
      <c r="AR64" s="425"/>
      <c r="AT64" s="754"/>
      <c r="AU64" s="622"/>
      <c r="AV64" s="746"/>
      <c r="AW64" s="622"/>
      <c r="AX64" s="746"/>
      <c r="AY64" s="622"/>
      <c r="AZ64" s="754"/>
      <c r="BA64" s="622"/>
      <c r="BB64" s="754"/>
      <c r="BC64" s="622"/>
      <c r="BD64" s="746"/>
    </row>
    <row r="65" spans="1:56" x14ac:dyDescent="0.25">
      <c r="A65" s="290">
        <v>244</v>
      </c>
      <c r="B65" s="437" t="s">
        <v>381</v>
      </c>
      <c r="C65" s="417"/>
      <c r="E65" s="290" t="s">
        <v>493</v>
      </c>
      <c r="F65" s="432" t="s">
        <v>74</v>
      </c>
      <c r="G65" s="430"/>
      <c r="I65" s="444"/>
      <c r="J65" s="431">
        <f>+'200'!S27</f>
        <v>0</v>
      </c>
      <c r="K65" s="421">
        <f t="shared" si="0"/>
        <v>0</v>
      </c>
      <c r="M65" s="432"/>
      <c r="N65" s="423">
        <f t="shared" ref="N65:N116" si="6">+I65-J65-K65</f>
        <v>0</v>
      </c>
      <c r="O65" s="423"/>
      <c r="P65" s="423"/>
      <c r="Q65" s="423">
        <f t="shared" si="3"/>
        <v>0</v>
      </c>
      <c r="U65" s="362">
        <v>234</v>
      </c>
      <c r="V65" s="362"/>
      <c r="W65" s="362"/>
      <c r="X65" s="362">
        <f t="shared" si="5"/>
        <v>0</v>
      </c>
      <c r="Y65" s="425"/>
      <c r="Z65" s="426"/>
      <c r="AA65" s="425"/>
      <c r="AB65" s="399"/>
      <c r="AC65" s="425"/>
      <c r="AH65" s="425"/>
      <c r="AI65" s="425"/>
      <c r="AK65" s="425"/>
      <c r="AL65" s="425"/>
      <c r="AM65" s="425"/>
      <c r="AP65" s="425"/>
      <c r="AR65" s="425"/>
      <c r="AT65" s="754"/>
      <c r="AU65" s="622"/>
      <c r="AV65" s="746"/>
      <c r="AW65" s="622"/>
      <c r="AX65" s="746"/>
      <c r="AY65" s="622"/>
      <c r="AZ65" s="754"/>
      <c r="BA65" s="622"/>
      <c r="BB65" s="754"/>
      <c r="BC65" s="622"/>
      <c r="BD65" s="746"/>
    </row>
    <row r="66" spans="1:56" x14ac:dyDescent="0.25">
      <c r="A66" s="290">
        <v>245</v>
      </c>
      <c r="B66" s="437" t="s">
        <v>382</v>
      </c>
      <c r="C66" s="451" t="s">
        <v>1161</v>
      </c>
      <c r="E66" s="290" t="s">
        <v>493</v>
      </c>
      <c r="F66" s="432" t="s">
        <v>74</v>
      </c>
      <c r="G66" s="430" t="s">
        <v>454</v>
      </c>
      <c r="I66" s="444"/>
      <c r="J66" s="431">
        <f>+'200'!S28</f>
        <v>0</v>
      </c>
      <c r="K66" s="421">
        <f t="shared" si="0"/>
        <v>0</v>
      </c>
      <c r="M66" s="432"/>
      <c r="N66" s="423">
        <f t="shared" si="6"/>
        <v>0</v>
      </c>
      <c r="O66" s="423"/>
      <c r="P66" s="423"/>
      <c r="Q66" s="423">
        <f t="shared" si="3"/>
        <v>0</v>
      </c>
      <c r="U66" s="362">
        <v>235</v>
      </c>
      <c r="V66" s="362"/>
      <c r="W66" s="362"/>
      <c r="X66" s="362">
        <f t="shared" si="5"/>
        <v>0</v>
      </c>
      <c r="Y66" s="425"/>
      <c r="Z66" s="426"/>
      <c r="AA66" s="425"/>
      <c r="AB66" s="399"/>
      <c r="AC66" s="425"/>
      <c r="AH66" s="425"/>
      <c r="AI66" s="425"/>
      <c r="AK66" s="425"/>
      <c r="AL66" s="425"/>
      <c r="AM66" s="425"/>
      <c r="AP66" s="425"/>
      <c r="AR66" s="425"/>
      <c r="AT66" s="754"/>
      <c r="AU66" s="622"/>
      <c r="AV66" s="746"/>
      <c r="AW66" s="622"/>
      <c r="AX66" s="746"/>
      <c r="AY66" s="622"/>
      <c r="AZ66" s="754"/>
      <c r="BA66" s="622"/>
      <c r="BB66" s="754"/>
      <c r="BC66" s="622"/>
      <c r="BD66" s="746"/>
    </row>
    <row r="67" spans="1:56" x14ac:dyDescent="0.25">
      <c r="A67" s="290">
        <v>246</v>
      </c>
      <c r="B67" s="437" t="s">
        <v>1168</v>
      </c>
      <c r="C67" s="417"/>
      <c r="E67" s="290" t="s">
        <v>493</v>
      </c>
      <c r="F67" s="430" t="s">
        <v>1477</v>
      </c>
      <c r="G67" s="430"/>
      <c r="I67" s="444"/>
      <c r="J67" s="431">
        <f>+'200'!S29</f>
        <v>0</v>
      </c>
      <c r="K67" s="421">
        <f t="shared" si="0"/>
        <v>0</v>
      </c>
      <c r="M67" s="432"/>
      <c r="N67" s="423">
        <f t="shared" si="6"/>
        <v>0</v>
      </c>
      <c r="O67" s="423"/>
      <c r="P67" s="423"/>
      <c r="Q67" s="423">
        <f t="shared" si="3"/>
        <v>0</v>
      </c>
      <c r="U67" s="362">
        <v>237</v>
      </c>
      <c r="V67" s="362"/>
      <c r="W67" s="362"/>
      <c r="X67" s="362">
        <f t="shared" si="5"/>
        <v>0</v>
      </c>
      <c r="Y67" s="425"/>
      <c r="Z67" s="426"/>
      <c r="AA67" s="425"/>
      <c r="AB67" s="399"/>
      <c r="AC67" s="425"/>
      <c r="AH67" s="425"/>
      <c r="AI67" s="425"/>
      <c r="AK67" s="425"/>
      <c r="AL67" s="425"/>
      <c r="AM67" s="425"/>
      <c r="AP67" s="425"/>
      <c r="AR67" s="425"/>
      <c r="AT67" s="754"/>
      <c r="AU67" s="622"/>
      <c r="AV67" s="746"/>
      <c r="AW67" s="622"/>
      <c r="AX67" s="746"/>
      <c r="AY67" s="622"/>
      <c r="AZ67" s="754"/>
      <c r="BA67" s="622"/>
      <c r="BB67" s="754"/>
      <c r="BC67" s="622"/>
      <c r="BD67" s="746"/>
    </row>
    <row r="68" spans="1:56" x14ac:dyDescent="0.25">
      <c r="A68" s="290">
        <v>247</v>
      </c>
      <c r="B68" s="437" t="s">
        <v>384</v>
      </c>
      <c r="C68" s="417"/>
      <c r="E68" s="290"/>
      <c r="F68" s="430" t="str">
        <f>+F67</f>
        <v>BURL3 - 800 Laurentian</v>
      </c>
      <c r="G68" s="430"/>
      <c r="H68" s="290">
        <v>2005</v>
      </c>
      <c r="I68" s="420">
        <f>'247'!R7</f>
        <v>162102.44</v>
      </c>
      <c r="J68" s="431">
        <f>'247'!S7</f>
        <v>162102.44</v>
      </c>
      <c r="K68" s="421">
        <f t="shared" si="0"/>
        <v>0</v>
      </c>
      <c r="L68" s="362">
        <v>100000</v>
      </c>
      <c r="M68" s="432" t="s">
        <v>245</v>
      </c>
      <c r="N68" s="423">
        <f t="shared" si="6"/>
        <v>0</v>
      </c>
      <c r="O68" s="423"/>
      <c r="P68" s="423"/>
      <c r="Q68" s="423">
        <f t="shared" si="3"/>
        <v>162102.44</v>
      </c>
      <c r="T68" s="362">
        <v>162102.44</v>
      </c>
      <c r="U68" s="362">
        <v>238</v>
      </c>
      <c r="V68" s="362"/>
      <c r="W68" s="362"/>
      <c r="X68" s="362">
        <f t="shared" si="5"/>
        <v>0</v>
      </c>
      <c r="Y68" s="425"/>
      <c r="Z68" s="426"/>
      <c r="AA68" s="425"/>
      <c r="AB68" s="399"/>
      <c r="AC68" s="425"/>
      <c r="AH68" s="425"/>
      <c r="AI68" s="425"/>
      <c r="AK68" s="425"/>
      <c r="AL68" s="425"/>
      <c r="AM68" s="425"/>
      <c r="AP68" s="425"/>
      <c r="AR68" s="425"/>
      <c r="AT68" s="754"/>
      <c r="AU68" s="622"/>
      <c r="AV68" s="746"/>
      <c r="AW68" s="622"/>
      <c r="AX68" s="746"/>
      <c r="AY68" s="622"/>
      <c r="AZ68" s="754"/>
      <c r="BA68" s="622"/>
      <c r="BB68" s="754"/>
      <c r="BC68" s="622"/>
      <c r="BD68" s="746"/>
    </row>
    <row r="69" spans="1:56" x14ac:dyDescent="0.25">
      <c r="A69" s="290">
        <v>250</v>
      </c>
      <c r="B69" s="437" t="s">
        <v>389</v>
      </c>
      <c r="C69" s="417"/>
      <c r="E69" s="290" t="s">
        <v>493</v>
      </c>
      <c r="F69" s="418" t="s">
        <v>74</v>
      </c>
      <c r="G69" s="430" t="s">
        <v>1000</v>
      </c>
      <c r="I69" s="444"/>
      <c r="J69" s="431"/>
      <c r="K69" s="421">
        <f t="shared" si="0"/>
        <v>0</v>
      </c>
      <c r="M69" s="432"/>
      <c r="N69" s="423">
        <f t="shared" si="6"/>
        <v>0</v>
      </c>
      <c r="O69" s="423"/>
      <c r="P69" s="423"/>
      <c r="Q69" s="423">
        <f t="shared" si="3"/>
        <v>0</v>
      </c>
      <c r="U69" s="362">
        <v>239</v>
      </c>
      <c r="V69" s="362"/>
      <c r="W69" s="362"/>
      <c r="X69" s="362">
        <f t="shared" si="5"/>
        <v>0</v>
      </c>
      <c r="Y69" s="425"/>
      <c r="Z69" s="426"/>
      <c r="AA69" s="425"/>
      <c r="AB69" s="399"/>
      <c r="AC69" s="425"/>
      <c r="AH69" s="425"/>
      <c r="AI69" s="425"/>
      <c r="AK69" s="425"/>
      <c r="AL69" s="425"/>
      <c r="AM69" s="425"/>
      <c r="AP69" s="425"/>
      <c r="AR69" s="425"/>
      <c r="AT69" s="754"/>
      <c r="AU69" s="622"/>
      <c r="AV69" s="746"/>
      <c r="AW69" s="622"/>
      <c r="AX69" s="746"/>
      <c r="AY69" s="622"/>
      <c r="AZ69" s="754"/>
      <c r="BA69" s="622"/>
      <c r="BB69" s="754"/>
      <c r="BC69" s="622"/>
      <c r="BD69" s="746"/>
    </row>
    <row r="70" spans="1:56" x14ac:dyDescent="0.25">
      <c r="A70" s="290">
        <v>251</v>
      </c>
      <c r="B70" s="437" t="s">
        <v>393</v>
      </c>
      <c r="C70" s="417"/>
      <c r="E70" s="290" t="s">
        <v>493</v>
      </c>
      <c r="F70" s="432" t="s">
        <v>74</v>
      </c>
      <c r="G70" s="430"/>
      <c r="I70" s="444"/>
      <c r="J70" s="431"/>
      <c r="K70" s="421">
        <f t="shared" si="0"/>
        <v>0</v>
      </c>
      <c r="M70" s="432"/>
      <c r="N70" s="423">
        <f t="shared" si="6"/>
        <v>0</v>
      </c>
      <c r="O70" s="423"/>
      <c r="P70" s="423"/>
      <c r="Q70" s="423">
        <f t="shared" si="3"/>
        <v>0</v>
      </c>
      <c r="U70" s="362">
        <v>240</v>
      </c>
      <c r="V70" s="362"/>
      <c r="W70" s="362"/>
      <c r="X70" s="362">
        <f t="shared" si="5"/>
        <v>0</v>
      </c>
      <c r="Y70" s="425"/>
      <c r="Z70" s="426"/>
      <c r="AA70" s="425"/>
      <c r="AB70" s="399"/>
      <c r="AC70" s="425"/>
      <c r="AH70" s="425"/>
      <c r="AI70" s="425"/>
      <c r="AK70" s="425"/>
      <c r="AL70" s="425"/>
      <c r="AM70" s="425"/>
      <c r="AP70" s="425"/>
      <c r="AR70" s="425"/>
      <c r="AT70" s="754"/>
      <c r="AU70" s="622"/>
      <c r="AV70" s="746"/>
      <c r="AW70" s="622"/>
      <c r="AX70" s="746"/>
      <c r="AY70" s="622"/>
      <c r="AZ70" s="754"/>
      <c r="BA70" s="622"/>
      <c r="BB70" s="754"/>
      <c r="BC70" s="622"/>
      <c r="BD70" s="746"/>
    </row>
    <row r="71" spans="1:56" x14ac:dyDescent="0.25">
      <c r="A71" s="290">
        <v>253</v>
      </c>
      <c r="B71" s="437" t="s">
        <v>394</v>
      </c>
      <c r="C71" s="417" t="s">
        <v>395</v>
      </c>
      <c r="D71" s="290" t="s">
        <v>726</v>
      </c>
      <c r="E71" s="290"/>
      <c r="F71" s="429" t="s">
        <v>74</v>
      </c>
      <c r="G71" s="430" t="s">
        <v>449</v>
      </c>
      <c r="H71" s="290">
        <v>1996</v>
      </c>
      <c r="I71" s="420">
        <f>+'253'!R7</f>
        <v>536593.71</v>
      </c>
      <c r="J71" s="431">
        <f>+'253'!S7</f>
        <v>536593.71</v>
      </c>
      <c r="K71" s="421">
        <f t="shared" si="0"/>
        <v>0</v>
      </c>
      <c r="L71" s="362">
        <v>200000</v>
      </c>
      <c r="M71" s="432" t="s">
        <v>245</v>
      </c>
      <c r="N71" s="423">
        <f t="shared" si="6"/>
        <v>0</v>
      </c>
      <c r="O71" s="423"/>
      <c r="P71" s="423"/>
      <c r="Q71" s="423">
        <f t="shared" si="3"/>
        <v>536593.71</v>
      </c>
      <c r="T71" s="362">
        <v>536593.71</v>
      </c>
      <c r="U71" s="362">
        <v>241</v>
      </c>
      <c r="V71" s="362"/>
      <c r="W71" s="362"/>
      <c r="X71" s="362">
        <f t="shared" si="5"/>
        <v>0</v>
      </c>
      <c r="Y71" s="425"/>
      <c r="Z71" s="426"/>
      <c r="AA71" s="425"/>
      <c r="AB71" s="399"/>
      <c r="AC71" s="425"/>
      <c r="AH71" s="435">
        <f>'253'!$Y$14</f>
        <v>0</v>
      </c>
      <c r="AI71" s="435">
        <f>'253'!$Z$14</f>
        <v>0</v>
      </c>
      <c r="AK71" s="435"/>
      <c r="AL71" s="425"/>
      <c r="AM71" s="425"/>
      <c r="AP71" s="425"/>
      <c r="AR71" s="425"/>
      <c r="AT71" s="754"/>
      <c r="AU71" s="622"/>
      <c r="AV71" s="746"/>
      <c r="AW71" s="622"/>
      <c r="AX71" s="746"/>
      <c r="AY71" s="622"/>
      <c r="AZ71" s="754"/>
      <c r="BA71" s="622"/>
      <c r="BB71" s="754"/>
      <c r="BC71" s="622"/>
      <c r="BD71" s="746"/>
    </row>
    <row r="72" spans="1:56" x14ac:dyDescent="0.25">
      <c r="A72" s="290">
        <v>254</v>
      </c>
      <c r="B72" s="437" t="s">
        <v>397</v>
      </c>
      <c r="C72" s="417" t="s">
        <v>398</v>
      </c>
      <c r="D72" s="290">
        <v>104</v>
      </c>
      <c r="E72" s="290"/>
      <c r="F72" s="429" t="s">
        <v>74</v>
      </c>
      <c r="G72" s="430" t="s">
        <v>452</v>
      </c>
      <c r="H72" s="290">
        <v>1996</v>
      </c>
      <c r="I72" s="420">
        <f>+'254'!R7</f>
        <v>305098.40000000002</v>
      </c>
      <c r="J72" s="431">
        <f>+'254'!S7</f>
        <v>305098.40000000002</v>
      </c>
      <c r="K72" s="421">
        <f t="shared" si="0"/>
        <v>0</v>
      </c>
      <c r="L72" s="362">
        <v>80000</v>
      </c>
      <c r="M72" s="432" t="s">
        <v>245</v>
      </c>
      <c r="N72" s="423">
        <f t="shared" si="6"/>
        <v>0</v>
      </c>
      <c r="O72" s="423"/>
      <c r="P72" s="423"/>
      <c r="Q72" s="423">
        <f t="shared" si="3"/>
        <v>305098.40000000002</v>
      </c>
      <c r="T72" s="362">
        <v>305098.40000000002</v>
      </c>
      <c r="U72" s="362">
        <v>242</v>
      </c>
      <c r="V72" s="362"/>
      <c r="W72" s="362"/>
      <c r="X72" s="362">
        <f t="shared" si="5"/>
        <v>0</v>
      </c>
      <c r="Y72" s="425"/>
      <c r="Z72" s="426"/>
      <c r="AA72" s="425"/>
      <c r="AB72" s="399"/>
      <c r="AC72" s="425"/>
      <c r="AH72" s="425"/>
      <c r="AI72" s="425"/>
      <c r="AK72" s="425"/>
      <c r="AL72" s="425"/>
      <c r="AM72" s="425"/>
      <c r="AP72" s="425"/>
      <c r="AR72" s="425"/>
      <c r="AT72" s="754"/>
      <c r="AU72" s="622"/>
      <c r="AV72" s="746"/>
      <c r="AW72" s="622"/>
      <c r="AX72" s="746"/>
      <c r="AY72" s="622"/>
      <c r="AZ72" s="754"/>
      <c r="BA72" s="622"/>
      <c r="BB72" s="754"/>
      <c r="BC72" s="622"/>
      <c r="BD72" s="746"/>
    </row>
    <row r="73" spans="1:56" x14ac:dyDescent="0.25">
      <c r="A73" s="290">
        <v>258</v>
      </c>
      <c r="B73" s="437" t="s">
        <v>404</v>
      </c>
      <c r="C73" s="417"/>
      <c r="E73" s="290" t="s">
        <v>493</v>
      </c>
      <c r="F73" s="432" t="s">
        <v>999</v>
      </c>
      <c r="G73" s="430"/>
      <c r="I73" s="444"/>
      <c r="J73" s="431"/>
      <c r="K73" s="421">
        <f t="shared" si="0"/>
        <v>0</v>
      </c>
      <c r="L73" s="362">
        <v>300000</v>
      </c>
      <c r="M73" s="432"/>
      <c r="N73" s="423">
        <f t="shared" si="6"/>
        <v>0</v>
      </c>
      <c r="O73" s="423"/>
      <c r="P73" s="423"/>
      <c r="Q73" s="423">
        <f t="shared" si="3"/>
        <v>0</v>
      </c>
      <c r="U73" s="362">
        <v>243</v>
      </c>
      <c r="V73" s="362"/>
      <c r="W73" s="362"/>
      <c r="X73" s="362">
        <f t="shared" si="5"/>
        <v>0</v>
      </c>
      <c r="Y73" s="425"/>
      <c r="Z73" s="426"/>
      <c r="AA73" s="425"/>
      <c r="AB73" s="399"/>
      <c r="AC73" s="425"/>
      <c r="AH73" s="425"/>
      <c r="AI73" s="425"/>
      <c r="AK73" s="425"/>
      <c r="AL73" s="425"/>
      <c r="AM73" s="425"/>
      <c r="AP73" s="425"/>
      <c r="AR73" s="425"/>
      <c r="AT73" s="754"/>
      <c r="AU73" s="622"/>
      <c r="AV73" s="746"/>
      <c r="AW73" s="622"/>
      <c r="AX73" s="746"/>
      <c r="AY73" s="622"/>
      <c r="AZ73" s="754"/>
      <c r="BA73" s="622"/>
      <c r="BB73" s="754"/>
      <c r="BC73" s="622"/>
      <c r="BD73" s="746"/>
    </row>
    <row r="74" spans="1:56" x14ac:dyDescent="0.25">
      <c r="A74" s="290">
        <v>260</v>
      </c>
      <c r="B74" s="437" t="s">
        <v>406</v>
      </c>
      <c r="C74" s="417"/>
      <c r="E74" s="290" t="s">
        <v>493</v>
      </c>
      <c r="F74" s="432" t="s">
        <v>74</v>
      </c>
      <c r="G74" s="430"/>
      <c r="I74" s="444"/>
      <c r="J74" s="431"/>
      <c r="K74" s="421">
        <f t="shared" ref="K74:K136" si="7">+I74-J74</f>
        <v>0</v>
      </c>
      <c r="L74" s="362">
        <v>15000</v>
      </c>
      <c r="M74" s="432"/>
      <c r="N74" s="423">
        <f t="shared" si="6"/>
        <v>0</v>
      </c>
      <c r="O74" s="423"/>
      <c r="P74" s="423"/>
      <c r="Q74" s="423">
        <f t="shared" ref="Q74:Q138" si="8">+I74+O74+P74</f>
        <v>0</v>
      </c>
      <c r="U74" s="362">
        <v>244</v>
      </c>
      <c r="V74" s="362"/>
      <c r="W74" s="362"/>
      <c r="X74" s="362">
        <f t="shared" ref="X74:X105" si="9">+I74-T74</f>
        <v>0</v>
      </c>
      <c r="Y74" s="425"/>
      <c r="Z74" s="426"/>
      <c r="AA74" s="425"/>
      <c r="AB74" s="399"/>
      <c r="AC74" s="425"/>
      <c r="AH74" s="425"/>
      <c r="AI74" s="425"/>
      <c r="AK74" s="425"/>
      <c r="AL74" s="425"/>
      <c r="AM74" s="425"/>
      <c r="AP74" s="425"/>
      <c r="AR74" s="425"/>
      <c r="AT74" s="754"/>
      <c r="AU74" s="622"/>
      <c r="AV74" s="746"/>
      <c r="AW74" s="622"/>
      <c r="AX74" s="746"/>
      <c r="AY74" s="622"/>
      <c r="AZ74" s="754"/>
      <c r="BA74" s="622"/>
      <c r="BB74" s="754"/>
      <c r="BC74" s="622"/>
      <c r="BD74" s="746"/>
    </row>
    <row r="75" spans="1:56" x14ac:dyDescent="0.25">
      <c r="A75" s="290">
        <v>261</v>
      </c>
      <c r="B75" s="437" t="s">
        <v>407</v>
      </c>
      <c r="C75" s="417"/>
      <c r="E75" s="290" t="s">
        <v>493</v>
      </c>
      <c r="F75" s="432" t="s">
        <v>74</v>
      </c>
      <c r="G75" s="430"/>
      <c r="I75" s="444"/>
      <c r="J75" s="431"/>
      <c r="K75" s="421">
        <f t="shared" si="7"/>
        <v>0</v>
      </c>
      <c r="L75" s="362">
        <v>3000</v>
      </c>
      <c r="M75" s="432"/>
      <c r="N75" s="423">
        <f t="shared" si="6"/>
        <v>0</v>
      </c>
      <c r="O75" s="423"/>
      <c r="P75" s="423"/>
      <c r="Q75" s="423">
        <f t="shared" si="8"/>
        <v>0</v>
      </c>
      <c r="U75" s="362">
        <v>245</v>
      </c>
      <c r="V75" s="362"/>
      <c r="W75" s="362"/>
      <c r="X75" s="362">
        <f t="shared" si="9"/>
        <v>0</v>
      </c>
      <c r="Y75" s="425"/>
      <c r="Z75" s="426"/>
      <c r="AA75" s="425"/>
      <c r="AB75" s="399"/>
      <c r="AC75" s="425"/>
      <c r="AH75" s="425"/>
      <c r="AI75" s="425"/>
      <c r="AK75" s="425"/>
      <c r="AL75" s="425"/>
      <c r="AM75" s="425"/>
      <c r="AP75" s="425"/>
      <c r="AR75" s="425"/>
      <c r="AT75" s="754"/>
      <c r="AU75" s="622"/>
      <c r="AV75" s="746"/>
      <c r="AW75" s="622"/>
      <c r="AX75" s="746"/>
      <c r="AY75" s="622"/>
      <c r="AZ75" s="754"/>
      <c r="BA75" s="622"/>
      <c r="BB75" s="754"/>
      <c r="BC75" s="622"/>
      <c r="BD75" s="746"/>
    </row>
    <row r="76" spans="1:56" x14ac:dyDescent="0.25">
      <c r="A76" s="290">
        <v>263</v>
      </c>
      <c r="B76" s="437" t="s">
        <v>409</v>
      </c>
      <c r="C76" s="417"/>
      <c r="E76" s="290" t="s">
        <v>493</v>
      </c>
      <c r="F76" s="432" t="str">
        <f>+F73</f>
        <v>BURL 1</v>
      </c>
      <c r="G76" s="430"/>
      <c r="I76" s="444"/>
      <c r="J76" s="431"/>
      <c r="K76" s="421">
        <f t="shared" si="7"/>
        <v>0</v>
      </c>
      <c r="L76" s="362">
        <v>150000</v>
      </c>
      <c r="M76" s="432"/>
      <c r="N76" s="423">
        <f t="shared" si="6"/>
        <v>0</v>
      </c>
      <c r="O76" s="423"/>
      <c r="P76" s="423"/>
      <c r="Q76" s="423">
        <f t="shared" si="8"/>
        <v>0</v>
      </c>
      <c r="U76" s="362">
        <v>246</v>
      </c>
      <c r="V76" s="362"/>
      <c r="W76" s="362"/>
      <c r="X76" s="362">
        <f t="shared" si="9"/>
        <v>0</v>
      </c>
      <c r="Y76" s="425"/>
      <c r="Z76" s="426"/>
      <c r="AA76" s="425"/>
      <c r="AB76" s="399"/>
      <c r="AC76" s="425"/>
      <c r="AH76" s="425"/>
      <c r="AI76" s="425"/>
      <c r="AK76" s="425"/>
      <c r="AL76" s="425"/>
      <c r="AM76" s="425"/>
      <c r="AP76" s="425"/>
      <c r="AR76" s="425"/>
      <c r="AT76" s="754"/>
      <c r="AU76" s="622"/>
      <c r="AV76" s="746"/>
      <c r="AW76" s="622"/>
      <c r="AX76" s="746"/>
      <c r="AY76" s="622"/>
      <c r="AZ76" s="754"/>
      <c r="BA76" s="622"/>
      <c r="BB76" s="754"/>
      <c r="BC76" s="622"/>
      <c r="BD76" s="746"/>
    </row>
    <row r="77" spans="1:56" x14ac:dyDescent="0.25">
      <c r="A77" s="290">
        <v>265</v>
      </c>
      <c r="B77" s="437" t="s">
        <v>411</v>
      </c>
      <c r="C77" s="417"/>
      <c r="E77" s="290" t="s">
        <v>493</v>
      </c>
      <c r="F77" s="432" t="str">
        <f>+F76</f>
        <v>BURL 1</v>
      </c>
      <c r="G77" s="430"/>
      <c r="I77" s="444"/>
      <c r="J77" s="431"/>
      <c r="K77" s="421">
        <f t="shared" si="7"/>
        <v>0</v>
      </c>
      <c r="L77" s="362">
        <v>150000</v>
      </c>
      <c r="M77" s="432" t="s">
        <v>245</v>
      </c>
      <c r="N77" s="423">
        <f t="shared" si="6"/>
        <v>0</v>
      </c>
      <c r="O77" s="423"/>
      <c r="P77" s="423"/>
      <c r="Q77" s="423">
        <f t="shared" si="8"/>
        <v>0</v>
      </c>
      <c r="U77" s="362">
        <v>247</v>
      </c>
      <c r="V77" s="362"/>
      <c r="W77" s="362"/>
      <c r="X77" s="362">
        <f t="shared" si="9"/>
        <v>0</v>
      </c>
      <c r="Y77" s="425"/>
      <c r="Z77" s="426"/>
      <c r="AA77" s="425"/>
      <c r="AB77" s="399"/>
      <c r="AC77" s="425"/>
      <c r="AH77" s="425"/>
      <c r="AI77" s="425"/>
      <c r="AK77" s="425"/>
      <c r="AL77" s="425"/>
      <c r="AM77" s="425"/>
      <c r="AP77" s="425"/>
      <c r="AR77" s="425"/>
      <c r="AT77" s="754"/>
      <c r="AU77" s="622"/>
      <c r="AV77" s="746"/>
      <c r="AW77" s="622"/>
      <c r="AX77" s="746"/>
      <c r="AY77" s="622"/>
      <c r="AZ77" s="754"/>
      <c r="BA77" s="622"/>
      <c r="BB77" s="754"/>
      <c r="BC77" s="622"/>
      <c r="BD77" s="746"/>
    </row>
    <row r="78" spans="1:56" x14ac:dyDescent="0.25">
      <c r="A78" s="290">
        <v>266</v>
      </c>
      <c r="B78" s="437" t="s">
        <v>412</v>
      </c>
      <c r="C78" s="417"/>
      <c r="E78" s="290"/>
      <c r="F78" s="432" t="str">
        <f>+F77</f>
        <v>BURL 1</v>
      </c>
      <c r="G78" s="430"/>
      <c r="H78" s="290">
        <v>2001</v>
      </c>
      <c r="I78" s="420">
        <f>+'266'!C14</f>
        <v>110454</v>
      </c>
      <c r="J78" s="431">
        <f>+'266'!S7</f>
        <v>110454</v>
      </c>
      <c r="K78" s="421">
        <f t="shared" si="7"/>
        <v>0</v>
      </c>
      <c r="L78" s="362">
        <v>150000</v>
      </c>
      <c r="M78" s="432" t="s">
        <v>245</v>
      </c>
      <c r="N78" s="423">
        <f t="shared" si="6"/>
        <v>0</v>
      </c>
      <c r="O78" s="423"/>
      <c r="P78" s="423"/>
      <c r="Q78" s="423">
        <f t="shared" si="8"/>
        <v>110454</v>
      </c>
      <c r="U78" s="362">
        <v>248</v>
      </c>
      <c r="V78" s="362"/>
      <c r="W78" s="362"/>
      <c r="X78" s="362">
        <f t="shared" si="9"/>
        <v>110454</v>
      </c>
      <c r="Y78" s="425"/>
      <c r="Z78" s="426"/>
      <c r="AA78" s="425"/>
      <c r="AB78" s="399"/>
      <c r="AC78" s="425"/>
      <c r="AH78" s="425"/>
      <c r="AI78" s="425"/>
      <c r="AK78" s="425"/>
      <c r="AL78" s="425"/>
      <c r="AM78" s="425"/>
      <c r="AP78" s="425"/>
      <c r="AR78" s="425"/>
      <c r="AT78" s="754"/>
      <c r="AU78" s="622"/>
      <c r="AV78" s="746"/>
      <c r="AW78" s="622"/>
      <c r="AX78" s="746"/>
      <c r="AY78" s="622"/>
      <c r="AZ78" s="754"/>
      <c r="BA78" s="622"/>
      <c r="BB78" s="754"/>
      <c r="BC78" s="622"/>
      <c r="BD78" s="746"/>
    </row>
    <row r="79" spans="1:56" x14ac:dyDescent="0.25">
      <c r="A79" s="290">
        <v>268</v>
      </c>
      <c r="B79" s="437" t="s">
        <v>903</v>
      </c>
      <c r="C79" s="417"/>
      <c r="D79" s="290" t="s">
        <v>902</v>
      </c>
      <c r="E79" s="290" t="s">
        <v>493</v>
      </c>
      <c r="F79" s="429" t="s">
        <v>74</v>
      </c>
      <c r="G79" s="430" t="s">
        <v>561</v>
      </c>
      <c r="I79" s="444"/>
      <c r="J79" s="431"/>
      <c r="K79" s="421">
        <f t="shared" si="7"/>
        <v>0</v>
      </c>
      <c r="L79" s="362">
        <v>20000</v>
      </c>
      <c r="M79" s="432"/>
      <c r="N79" s="423">
        <f t="shared" si="6"/>
        <v>0</v>
      </c>
      <c r="O79" s="423"/>
      <c r="P79" s="423"/>
      <c r="Q79" s="423">
        <f t="shared" si="8"/>
        <v>0</v>
      </c>
      <c r="U79" s="362">
        <v>249</v>
      </c>
      <c r="V79" s="362"/>
      <c r="W79" s="362"/>
      <c r="X79" s="362">
        <f t="shared" si="9"/>
        <v>0</v>
      </c>
      <c r="Y79" s="425"/>
      <c r="Z79" s="426"/>
      <c r="AA79" s="425"/>
      <c r="AB79" s="399"/>
      <c r="AC79" s="425"/>
      <c r="AH79" s="425"/>
      <c r="AI79" s="425"/>
      <c r="AK79" s="425"/>
      <c r="AL79" s="425"/>
      <c r="AM79" s="425"/>
      <c r="AP79" s="425"/>
      <c r="AR79" s="425"/>
      <c r="AT79" s="754"/>
      <c r="AU79" s="622"/>
      <c r="AV79" s="746"/>
      <c r="AW79" s="622"/>
      <c r="AX79" s="746"/>
      <c r="AY79" s="622"/>
      <c r="AZ79" s="754"/>
      <c r="BA79" s="622"/>
      <c r="BB79" s="754"/>
      <c r="BC79" s="622"/>
      <c r="BD79" s="746"/>
    </row>
    <row r="80" spans="1:56" x14ac:dyDescent="0.25">
      <c r="A80" s="290">
        <v>269</v>
      </c>
      <c r="B80" s="437" t="s">
        <v>566</v>
      </c>
      <c r="C80" s="417"/>
      <c r="E80" s="290" t="s">
        <v>493</v>
      </c>
      <c r="F80" s="432" t="s">
        <v>74</v>
      </c>
      <c r="G80" s="430"/>
      <c r="I80" s="444"/>
      <c r="J80" s="431"/>
      <c r="K80" s="421">
        <f t="shared" si="7"/>
        <v>0</v>
      </c>
      <c r="L80" s="362">
        <v>2500000</v>
      </c>
      <c r="M80" s="432" t="s">
        <v>245</v>
      </c>
      <c r="N80" s="423">
        <f t="shared" si="6"/>
        <v>0</v>
      </c>
      <c r="O80" s="423"/>
      <c r="P80" s="423"/>
      <c r="Q80" s="423">
        <f t="shared" si="8"/>
        <v>0</v>
      </c>
      <c r="U80" s="362">
        <v>250</v>
      </c>
      <c r="V80" s="362"/>
      <c r="W80" s="362"/>
      <c r="X80" s="362">
        <f t="shared" si="9"/>
        <v>0</v>
      </c>
      <c r="Y80" s="425"/>
      <c r="Z80" s="426"/>
      <c r="AA80" s="425"/>
      <c r="AB80" s="399"/>
      <c r="AC80" s="425"/>
      <c r="AH80" s="425"/>
      <c r="AI80" s="425"/>
      <c r="AK80" s="425"/>
      <c r="AL80" s="425"/>
      <c r="AM80" s="425"/>
      <c r="AP80" s="425"/>
      <c r="AR80" s="425"/>
      <c r="AT80" s="754"/>
      <c r="AU80" s="622"/>
      <c r="AV80" s="746"/>
      <c r="AW80" s="622"/>
      <c r="AX80" s="746"/>
      <c r="AY80" s="622"/>
      <c r="AZ80" s="754"/>
      <c r="BA80" s="622"/>
      <c r="BB80" s="754"/>
      <c r="BC80" s="622"/>
      <c r="BD80" s="746"/>
    </row>
    <row r="81" spans="1:56" x14ac:dyDescent="0.25">
      <c r="A81" s="290">
        <v>270</v>
      </c>
      <c r="B81" s="437" t="s">
        <v>1051</v>
      </c>
      <c r="C81" s="417" t="s">
        <v>996</v>
      </c>
      <c r="E81" s="290"/>
      <c r="F81" s="439" t="s">
        <v>74</v>
      </c>
      <c r="G81" s="452" t="s">
        <v>1002</v>
      </c>
      <c r="H81" s="290">
        <v>2004</v>
      </c>
      <c r="I81" s="420">
        <f>'270'!$R$7</f>
        <v>76857.08</v>
      </c>
      <c r="J81" s="431">
        <f>'270'!$S$7</f>
        <v>76857.079999999987</v>
      </c>
      <c r="K81" s="421">
        <f t="shared" si="7"/>
        <v>0</v>
      </c>
      <c r="L81" s="362">
        <v>95000</v>
      </c>
      <c r="M81" s="432" t="s">
        <v>245</v>
      </c>
      <c r="N81" s="423">
        <f t="shared" si="6"/>
        <v>1.4551915228366852E-11</v>
      </c>
      <c r="O81" s="423"/>
      <c r="P81" s="423"/>
      <c r="Q81" s="423">
        <f t="shared" si="8"/>
        <v>76857.08</v>
      </c>
      <c r="S81" s="289" t="s">
        <v>1052</v>
      </c>
      <c r="T81" s="362">
        <v>76857.08</v>
      </c>
      <c r="U81" s="362">
        <v>251</v>
      </c>
      <c r="V81" s="362"/>
      <c r="W81" s="362"/>
      <c r="X81" s="362">
        <f t="shared" si="9"/>
        <v>0</v>
      </c>
      <c r="Y81" s="425"/>
      <c r="Z81" s="426"/>
      <c r="AA81" s="425"/>
      <c r="AB81" s="399"/>
      <c r="AC81" s="425"/>
      <c r="AH81" s="448">
        <f>'270'!Y14</f>
        <v>0</v>
      </c>
      <c r="AI81" s="438"/>
      <c r="AK81" s="438"/>
      <c r="AL81" s="425"/>
      <c r="AM81" s="425"/>
      <c r="AP81" s="438"/>
      <c r="AR81" s="425"/>
      <c r="AT81" s="754"/>
      <c r="AU81" s="622"/>
      <c r="AV81" s="746"/>
      <c r="AW81" s="622"/>
      <c r="AX81" s="746"/>
      <c r="AY81" s="622"/>
      <c r="AZ81" s="754"/>
      <c r="BA81" s="622"/>
      <c r="BB81" s="754"/>
      <c r="BC81" s="622"/>
      <c r="BD81" s="746"/>
    </row>
    <row r="82" spans="1:56" x14ac:dyDescent="0.25">
      <c r="A82" s="290">
        <v>272</v>
      </c>
      <c r="B82" s="437" t="s">
        <v>416</v>
      </c>
      <c r="C82" s="417"/>
      <c r="E82" s="290" t="s">
        <v>493</v>
      </c>
      <c r="F82" s="432" t="s">
        <v>74</v>
      </c>
      <c r="G82" s="430"/>
      <c r="I82" s="444"/>
      <c r="J82" s="431"/>
      <c r="K82" s="421">
        <f t="shared" si="7"/>
        <v>0</v>
      </c>
      <c r="L82" s="362">
        <v>35000</v>
      </c>
      <c r="M82" s="432" t="s">
        <v>245</v>
      </c>
      <c r="N82" s="423">
        <f t="shared" si="6"/>
        <v>0</v>
      </c>
      <c r="O82" s="423"/>
      <c r="P82" s="423"/>
      <c r="Q82" s="423">
        <f t="shared" si="8"/>
        <v>0</v>
      </c>
      <c r="U82" s="362">
        <v>253</v>
      </c>
      <c r="V82" s="362"/>
      <c r="W82" s="362"/>
      <c r="X82" s="362">
        <f t="shared" si="9"/>
        <v>0</v>
      </c>
      <c r="Y82" s="425"/>
      <c r="Z82" s="426"/>
      <c r="AA82" s="425"/>
      <c r="AB82" s="399"/>
      <c r="AC82" s="425"/>
      <c r="AH82" s="425"/>
      <c r="AI82" s="425"/>
      <c r="AK82" s="425"/>
      <c r="AL82" s="425"/>
      <c r="AM82" s="425"/>
      <c r="AP82" s="425"/>
      <c r="AR82" s="425"/>
      <c r="AT82" s="754"/>
      <c r="AU82" s="622"/>
      <c r="AV82" s="746"/>
      <c r="AW82" s="622"/>
      <c r="AX82" s="746"/>
      <c r="AY82" s="622"/>
      <c r="AZ82" s="754"/>
      <c r="BA82" s="622"/>
      <c r="BB82" s="754"/>
      <c r="BC82" s="622"/>
      <c r="BD82" s="746"/>
    </row>
    <row r="83" spans="1:56" x14ac:dyDescent="0.25">
      <c r="A83" s="290">
        <v>273</v>
      </c>
      <c r="B83" s="437" t="s">
        <v>535</v>
      </c>
      <c r="C83" s="417" t="s">
        <v>537</v>
      </c>
      <c r="D83" s="290" t="s">
        <v>536</v>
      </c>
      <c r="E83" s="290"/>
      <c r="F83" s="453" t="s">
        <v>534</v>
      </c>
      <c r="G83" s="430"/>
      <c r="H83" s="290">
        <v>2011</v>
      </c>
      <c r="I83" s="420">
        <f>'273'!C14</f>
        <v>120322.9</v>
      </c>
      <c r="J83" s="431">
        <f>'273'!$S$7</f>
        <v>120322.9</v>
      </c>
      <c r="K83" s="421">
        <f t="shared" si="7"/>
        <v>0</v>
      </c>
      <c r="L83" s="362">
        <v>100000</v>
      </c>
      <c r="M83" s="432" t="s">
        <v>245</v>
      </c>
      <c r="N83" s="423">
        <f t="shared" si="6"/>
        <v>0</v>
      </c>
      <c r="O83" s="423"/>
      <c r="P83" s="423"/>
      <c r="Q83" s="423">
        <f t="shared" si="8"/>
        <v>120322.9</v>
      </c>
      <c r="T83" s="362">
        <v>93679.4</v>
      </c>
      <c r="U83" s="362">
        <v>254</v>
      </c>
      <c r="V83" s="362"/>
      <c r="W83" s="362"/>
      <c r="X83" s="362">
        <f t="shared" si="9"/>
        <v>26643.5</v>
      </c>
      <c r="Y83" s="425">
        <f>'273'!U14</f>
        <v>120322.9</v>
      </c>
      <c r="Z83" s="426"/>
      <c r="AA83" s="425"/>
      <c r="AB83" s="399"/>
      <c r="AC83" s="425"/>
      <c r="AH83" s="425"/>
      <c r="AI83" s="425"/>
      <c r="AK83" s="425"/>
      <c r="AL83" s="425"/>
      <c r="AM83" s="425"/>
      <c r="AP83" s="425"/>
      <c r="AR83" s="425"/>
      <c r="AT83" s="754"/>
      <c r="AU83" s="622"/>
      <c r="AV83" s="746"/>
      <c r="AW83" s="622"/>
      <c r="AX83" s="746"/>
      <c r="AY83" s="622"/>
      <c r="AZ83" s="754"/>
      <c r="BA83" s="622"/>
      <c r="BB83" s="754"/>
      <c r="BC83" s="622"/>
      <c r="BD83" s="746"/>
    </row>
    <row r="84" spans="1:56" x14ac:dyDescent="0.25">
      <c r="A84" s="290">
        <v>274</v>
      </c>
      <c r="B84" s="437" t="s">
        <v>538</v>
      </c>
      <c r="C84" s="417" t="s">
        <v>539</v>
      </c>
      <c r="D84" s="290" t="s">
        <v>540</v>
      </c>
      <c r="E84" s="290"/>
      <c r="F84" s="432" t="s">
        <v>74</v>
      </c>
      <c r="G84" s="430"/>
      <c r="H84" s="290">
        <v>2010</v>
      </c>
      <c r="I84" s="420">
        <f>'274'!C14</f>
        <v>4900</v>
      </c>
      <c r="J84" s="431">
        <f>'274'!$S$7</f>
        <v>4900</v>
      </c>
      <c r="K84" s="421">
        <f t="shared" si="7"/>
        <v>0</v>
      </c>
      <c r="L84" s="362">
        <v>5000</v>
      </c>
      <c r="M84" s="432"/>
      <c r="N84" s="423">
        <f t="shared" si="6"/>
        <v>0</v>
      </c>
      <c r="O84" s="423"/>
      <c r="P84" s="423"/>
      <c r="Q84" s="423">
        <f>I84+O84+P84</f>
        <v>4900</v>
      </c>
      <c r="T84" s="362">
        <v>4900</v>
      </c>
      <c r="U84" s="362">
        <v>255</v>
      </c>
      <c r="V84" s="362"/>
      <c r="W84" s="362"/>
      <c r="X84" s="362">
        <f t="shared" si="9"/>
        <v>0</v>
      </c>
      <c r="Y84" s="425"/>
      <c r="Z84" s="426"/>
      <c r="AA84" s="425"/>
      <c r="AB84" s="399"/>
      <c r="AC84" s="425">
        <f>'274'!X14</f>
        <v>0</v>
      </c>
      <c r="AH84" s="425"/>
      <c r="AI84" s="425"/>
      <c r="AK84" s="425"/>
      <c r="AL84" s="425"/>
      <c r="AM84" s="425"/>
      <c r="AP84" s="425"/>
      <c r="AR84" s="425"/>
      <c r="AT84" s="754"/>
      <c r="AU84" s="622"/>
      <c r="AV84" s="746"/>
      <c r="AW84" s="622"/>
      <c r="AX84" s="746"/>
      <c r="AY84" s="622"/>
      <c r="AZ84" s="754"/>
      <c r="BA84" s="622"/>
      <c r="BB84" s="754"/>
      <c r="BC84" s="622"/>
      <c r="BD84" s="746"/>
    </row>
    <row r="85" spans="1:56" x14ac:dyDescent="0.25">
      <c r="A85" s="290">
        <v>275</v>
      </c>
      <c r="B85" s="437" t="s">
        <v>485</v>
      </c>
      <c r="C85" s="417"/>
      <c r="E85" s="290" t="s">
        <v>493</v>
      </c>
      <c r="F85" s="432" t="s">
        <v>74</v>
      </c>
      <c r="G85" s="430"/>
      <c r="H85" s="290">
        <v>2005</v>
      </c>
      <c r="I85" s="444"/>
      <c r="J85" s="431"/>
      <c r="K85" s="421">
        <f t="shared" si="7"/>
        <v>0</v>
      </c>
      <c r="L85" s="362">
        <v>2000</v>
      </c>
      <c r="M85" s="432"/>
      <c r="N85" s="423">
        <f t="shared" si="6"/>
        <v>0</v>
      </c>
      <c r="O85" s="423"/>
      <c r="P85" s="423"/>
      <c r="Q85" s="423">
        <f t="shared" si="8"/>
        <v>0</v>
      </c>
      <c r="U85" s="362">
        <v>257</v>
      </c>
      <c r="V85" s="362">
        <v>61725</v>
      </c>
      <c r="W85" s="362" t="s">
        <v>567</v>
      </c>
      <c r="X85" s="362">
        <f t="shared" si="9"/>
        <v>0</v>
      </c>
      <c r="Y85" s="425"/>
      <c r="Z85" s="426"/>
      <c r="AA85" s="425"/>
      <c r="AB85" s="399"/>
      <c r="AC85" s="425"/>
      <c r="AH85" s="425"/>
      <c r="AI85" s="425"/>
      <c r="AK85" s="425"/>
      <c r="AL85" s="425"/>
      <c r="AM85" s="425"/>
      <c r="AP85" s="425"/>
      <c r="AR85" s="425"/>
      <c r="AT85" s="754"/>
      <c r="AU85" s="622"/>
      <c r="AV85" s="746"/>
      <c r="AW85" s="622"/>
      <c r="AX85" s="746"/>
      <c r="AY85" s="622"/>
      <c r="AZ85" s="754"/>
      <c r="BA85" s="622"/>
      <c r="BB85" s="754"/>
      <c r="BC85" s="622"/>
      <c r="BD85" s="746"/>
    </row>
    <row r="86" spans="1:56" x14ac:dyDescent="0.25">
      <c r="A86" s="290">
        <v>276</v>
      </c>
      <c r="B86" s="437" t="s">
        <v>418</v>
      </c>
      <c r="C86" s="417"/>
      <c r="E86" s="290"/>
      <c r="F86" s="432" t="s">
        <v>74</v>
      </c>
      <c r="G86" s="430"/>
      <c r="H86" s="290">
        <v>2005</v>
      </c>
      <c r="I86" s="420">
        <f>'276'!R7</f>
        <v>66969.8</v>
      </c>
      <c r="J86" s="431">
        <f>'276'!S7</f>
        <v>66969.8</v>
      </c>
      <c r="K86" s="421">
        <f t="shared" si="7"/>
        <v>0</v>
      </c>
      <c r="L86" s="362">
        <v>20000</v>
      </c>
      <c r="M86" s="432" t="s">
        <v>245</v>
      </c>
      <c r="N86" s="423">
        <f t="shared" si="6"/>
        <v>0</v>
      </c>
      <c r="O86" s="423"/>
      <c r="P86" s="423"/>
      <c r="Q86" s="423">
        <f t="shared" si="8"/>
        <v>66969.8</v>
      </c>
      <c r="T86" s="362">
        <v>66969.8</v>
      </c>
      <c r="U86" s="362">
        <v>258</v>
      </c>
      <c r="V86" s="362"/>
      <c r="W86" s="362"/>
      <c r="X86" s="362">
        <f t="shared" si="9"/>
        <v>0</v>
      </c>
      <c r="Y86" s="425"/>
      <c r="Z86" s="426"/>
      <c r="AA86" s="425"/>
      <c r="AB86" s="399"/>
      <c r="AC86" s="425"/>
      <c r="AH86" s="425"/>
      <c r="AI86" s="425"/>
      <c r="AK86" s="425"/>
      <c r="AL86" s="425"/>
      <c r="AM86" s="425"/>
      <c r="AP86" s="425"/>
      <c r="AR86" s="425"/>
      <c r="AT86" s="754"/>
      <c r="AU86" s="622"/>
      <c r="AV86" s="746"/>
      <c r="AW86" s="622"/>
      <c r="AX86" s="746"/>
      <c r="AY86" s="622"/>
      <c r="AZ86" s="754"/>
      <c r="BA86" s="622"/>
      <c r="BB86" s="754"/>
      <c r="BC86" s="622"/>
      <c r="BD86" s="746"/>
    </row>
    <row r="87" spans="1:56" x14ac:dyDescent="0.25">
      <c r="A87" s="290">
        <v>277</v>
      </c>
      <c r="B87" s="437" t="s">
        <v>419</v>
      </c>
      <c r="C87" s="417" t="s">
        <v>420</v>
      </c>
      <c r="E87" s="290"/>
      <c r="F87" s="432" t="s">
        <v>74</v>
      </c>
      <c r="G87" s="430"/>
      <c r="H87" s="290">
        <v>2005</v>
      </c>
      <c r="I87" s="420">
        <f>'277'!$R$7</f>
        <v>185377.28</v>
      </c>
      <c r="J87" s="431">
        <f>'277'!$S$7</f>
        <v>185377.27999999997</v>
      </c>
      <c r="K87" s="421">
        <f t="shared" si="7"/>
        <v>0</v>
      </c>
      <c r="L87" s="362">
        <v>150000</v>
      </c>
      <c r="M87" s="432" t="s">
        <v>584</v>
      </c>
      <c r="N87" s="423">
        <f t="shared" si="6"/>
        <v>2.9103830456733704E-11</v>
      </c>
      <c r="O87" s="423"/>
      <c r="P87" s="423"/>
      <c r="Q87" s="423">
        <f t="shared" si="8"/>
        <v>185377.28</v>
      </c>
      <c r="T87" s="362">
        <v>185377.28</v>
      </c>
      <c r="U87" s="362">
        <v>259</v>
      </c>
      <c r="V87" s="362"/>
      <c r="W87" s="362"/>
      <c r="X87" s="362">
        <f t="shared" si="9"/>
        <v>0</v>
      </c>
      <c r="Y87" s="425"/>
      <c r="Z87" s="426"/>
      <c r="AA87" s="425"/>
      <c r="AB87" s="399"/>
      <c r="AC87" s="425"/>
      <c r="AH87" s="425"/>
      <c r="AI87" s="425"/>
      <c r="AK87" s="425"/>
      <c r="AL87" s="425"/>
      <c r="AM87" s="425"/>
      <c r="AP87" s="425"/>
      <c r="AR87" s="425"/>
      <c r="AT87" s="754"/>
      <c r="AU87" s="622"/>
      <c r="AV87" s="746"/>
      <c r="AW87" s="622"/>
      <c r="AX87" s="746"/>
      <c r="AY87" s="622"/>
      <c r="AZ87" s="754"/>
      <c r="BA87" s="622"/>
      <c r="BB87" s="754"/>
      <c r="BC87" s="622"/>
      <c r="BD87" s="746"/>
    </row>
    <row r="88" spans="1:56" x14ac:dyDescent="0.25">
      <c r="A88" s="290">
        <v>278</v>
      </c>
      <c r="B88" s="437" t="s">
        <v>421</v>
      </c>
      <c r="C88" s="417" t="s">
        <v>569</v>
      </c>
      <c r="E88" s="290"/>
      <c r="F88" s="432" t="s">
        <v>570</v>
      </c>
      <c r="G88" s="430"/>
      <c r="H88" s="290">
        <v>2006</v>
      </c>
      <c r="I88" s="420">
        <f>'278'!R7</f>
        <v>91421.42</v>
      </c>
      <c r="J88" s="431">
        <f>'278'!S7</f>
        <v>91421.42</v>
      </c>
      <c r="K88" s="421">
        <f t="shared" si="7"/>
        <v>0</v>
      </c>
      <c r="L88" s="362">
        <v>150000</v>
      </c>
      <c r="M88" s="432" t="s">
        <v>245</v>
      </c>
      <c r="N88" s="423">
        <f t="shared" si="6"/>
        <v>0</v>
      </c>
      <c r="O88" s="423"/>
      <c r="P88" s="423"/>
      <c r="Q88" s="423">
        <f t="shared" si="8"/>
        <v>91421.42</v>
      </c>
      <c r="T88" s="362">
        <v>91421.42</v>
      </c>
      <c r="U88" s="362">
        <v>260</v>
      </c>
      <c r="V88" s="362"/>
      <c r="W88" s="362"/>
      <c r="X88" s="362">
        <f t="shared" si="9"/>
        <v>0</v>
      </c>
      <c r="Y88" s="425"/>
      <c r="Z88" s="426"/>
      <c r="AA88" s="425"/>
      <c r="AB88" s="399"/>
      <c r="AC88" s="425"/>
      <c r="AH88" s="425"/>
      <c r="AI88" s="425"/>
      <c r="AK88" s="425"/>
      <c r="AL88" s="425"/>
      <c r="AM88" s="425"/>
      <c r="AP88" s="425"/>
      <c r="AR88" s="425"/>
      <c r="AT88" s="754"/>
      <c r="AU88" s="622"/>
      <c r="AV88" s="746"/>
      <c r="AW88" s="622"/>
      <c r="AX88" s="746"/>
      <c r="AY88" s="622"/>
      <c r="AZ88" s="754"/>
      <c r="BA88" s="622"/>
      <c r="BB88" s="754"/>
      <c r="BC88" s="622"/>
      <c r="BD88" s="746"/>
    </row>
    <row r="89" spans="1:56" x14ac:dyDescent="0.25">
      <c r="A89" s="290">
        <v>279</v>
      </c>
      <c r="B89" s="437" t="s">
        <v>790</v>
      </c>
      <c r="C89" s="417" t="s">
        <v>571</v>
      </c>
      <c r="D89" s="290" t="str">
        <f>+'279'!C6</f>
        <v>5E10647006</v>
      </c>
      <c r="E89" s="290"/>
      <c r="F89" s="440" t="s">
        <v>74</v>
      </c>
      <c r="G89" s="430" t="s">
        <v>448</v>
      </c>
      <c r="H89" s="290">
        <v>2007</v>
      </c>
      <c r="I89" s="435">
        <f>'279'!R7</f>
        <v>2001326.97</v>
      </c>
      <c r="J89" s="431">
        <f>'279'!S7</f>
        <v>1971227.9871428565</v>
      </c>
      <c r="K89" s="421">
        <f t="shared" si="7"/>
        <v>30098.982857143506</v>
      </c>
      <c r="L89" s="362">
        <v>1800000</v>
      </c>
      <c r="M89" s="432" t="s">
        <v>245</v>
      </c>
      <c r="N89" s="423">
        <f t="shared" si="6"/>
        <v>0</v>
      </c>
      <c r="O89" s="423"/>
      <c r="P89" s="423"/>
      <c r="Q89" s="423">
        <f t="shared" si="8"/>
        <v>2001326.97</v>
      </c>
      <c r="T89" s="362">
        <v>1664346.03</v>
      </c>
      <c r="U89" s="362">
        <v>261</v>
      </c>
      <c r="V89" s="362"/>
      <c r="W89" s="362"/>
      <c r="X89" s="362">
        <f t="shared" si="9"/>
        <v>336980.93999999994</v>
      </c>
      <c r="Y89" s="425">
        <f>'279'!U14</f>
        <v>1268209.57</v>
      </c>
      <c r="Z89" s="426">
        <f>'279'!V14</f>
        <v>146734.73000000001</v>
      </c>
      <c r="AA89" s="425">
        <f>'279'!W14</f>
        <v>133425</v>
      </c>
      <c r="AB89" s="454">
        <v>133425</v>
      </c>
      <c r="AC89" s="425">
        <f>'279'!X14</f>
        <v>0</v>
      </c>
      <c r="AH89" s="435">
        <f>'279'!Y14</f>
        <v>0</v>
      </c>
      <c r="AI89" s="425"/>
      <c r="AK89" s="425"/>
      <c r="AL89" s="425"/>
      <c r="AM89" s="425"/>
      <c r="AP89" s="425"/>
      <c r="AR89" s="425"/>
      <c r="AT89" s="754"/>
      <c r="AU89" s="622"/>
      <c r="AV89" s="746"/>
      <c r="AW89" s="622"/>
      <c r="AX89" s="746"/>
      <c r="AY89" s="622"/>
      <c r="AZ89" s="754">
        <f>'279'!AF14</f>
        <v>46820.639999999999</v>
      </c>
      <c r="BA89" s="622"/>
      <c r="BB89" s="754"/>
      <c r="BC89" s="622"/>
      <c r="BD89" s="746"/>
    </row>
    <row r="90" spans="1:56" x14ac:dyDescent="0.25">
      <c r="A90" s="290">
        <v>280</v>
      </c>
      <c r="B90" s="437" t="s">
        <v>423</v>
      </c>
      <c r="C90" s="417"/>
      <c r="D90" s="290">
        <v>14063</v>
      </c>
      <c r="E90" s="290" t="s">
        <v>493</v>
      </c>
      <c r="F90" s="432" t="s">
        <v>74</v>
      </c>
      <c r="G90" s="430"/>
      <c r="I90" s="444"/>
      <c r="J90" s="431"/>
      <c r="K90" s="421">
        <f t="shared" si="7"/>
        <v>0</v>
      </c>
      <c r="L90" s="362">
        <v>6000</v>
      </c>
      <c r="M90" s="432"/>
      <c r="N90" s="423">
        <f t="shared" si="6"/>
        <v>0</v>
      </c>
      <c r="O90" s="423"/>
      <c r="P90" s="423"/>
      <c r="Q90" s="423">
        <f t="shared" si="8"/>
        <v>0</v>
      </c>
      <c r="U90" s="362">
        <v>262</v>
      </c>
      <c r="V90" s="362"/>
      <c r="W90" s="362"/>
      <c r="X90" s="362">
        <f t="shared" si="9"/>
        <v>0</v>
      </c>
      <c r="Y90" s="425"/>
      <c r="Z90" s="426"/>
      <c r="AA90" s="425"/>
      <c r="AB90" s="399"/>
      <c r="AC90" s="425"/>
      <c r="AH90" s="425"/>
      <c r="AI90" s="425"/>
      <c r="AK90" s="425"/>
      <c r="AL90" s="425"/>
      <c r="AM90" s="425"/>
      <c r="AP90" s="425"/>
      <c r="AR90" s="425"/>
      <c r="AT90" s="754"/>
      <c r="AU90" s="622"/>
      <c r="AV90" s="746"/>
      <c r="AW90" s="622"/>
      <c r="AX90" s="746"/>
      <c r="AY90" s="622"/>
      <c r="AZ90" s="754"/>
      <c r="BA90" s="622"/>
      <c r="BB90" s="754"/>
      <c r="BC90" s="622"/>
      <c r="BD90" s="746"/>
    </row>
    <row r="91" spans="1:56" x14ac:dyDescent="0.25">
      <c r="A91" s="290">
        <v>281</v>
      </c>
      <c r="B91" s="437" t="s">
        <v>1162</v>
      </c>
      <c r="C91" s="417" t="s">
        <v>1163</v>
      </c>
      <c r="D91" s="450" t="s">
        <v>1164</v>
      </c>
      <c r="E91" s="290" t="s">
        <v>493</v>
      </c>
      <c r="F91" s="432" t="s">
        <v>74</v>
      </c>
      <c r="G91" s="430"/>
      <c r="H91" s="290">
        <v>2008</v>
      </c>
      <c r="I91" s="444"/>
      <c r="J91" s="431"/>
      <c r="K91" s="421">
        <f t="shared" si="7"/>
        <v>0</v>
      </c>
      <c r="L91" s="362">
        <v>3000</v>
      </c>
      <c r="M91" s="432"/>
      <c r="N91" s="423">
        <f t="shared" si="6"/>
        <v>0</v>
      </c>
      <c r="O91" s="423"/>
      <c r="P91" s="423"/>
      <c r="Q91" s="423">
        <f t="shared" si="8"/>
        <v>0</v>
      </c>
      <c r="U91" s="362">
        <v>263</v>
      </c>
      <c r="V91" s="362"/>
      <c r="W91" s="362"/>
      <c r="X91" s="362">
        <f t="shared" si="9"/>
        <v>0</v>
      </c>
      <c r="Y91" s="425"/>
      <c r="Z91" s="426"/>
      <c r="AA91" s="425"/>
      <c r="AB91" s="399"/>
      <c r="AC91" s="425"/>
      <c r="AH91" s="425"/>
      <c r="AI91" s="425"/>
      <c r="AK91" s="425"/>
      <c r="AL91" s="425"/>
      <c r="AM91" s="425"/>
      <c r="AP91" s="425"/>
      <c r="AR91" s="425"/>
      <c r="AT91" s="754"/>
      <c r="AU91" s="622"/>
      <c r="AV91" s="746"/>
      <c r="AW91" s="622"/>
      <c r="AX91" s="746"/>
      <c r="AY91" s="622"/>
      <c r="AZ91" s="754"/>
      <c r="BA91" s="622"/>
      <c r="BB91" s="754"/>
      <c r="BC91" s="622"/>
      <c r="BD91" s="746"/>
    </row>
    <row r="92" spans="1:56" x14ac:dyDescent="0.25">
      <c r="A92" s="290">
        <v>282</v>
      </c>
      <c r="B92" s="437" t="s">
        <v>1165</v>
      </c>
      <c r="C92" s="417"/>
      <c r="E92" s="290" t="s">
        <v>493</v>
      </c>
      <c r="F92" s="432" t="s">
        <v>74</v>
      </c>
      <c r="G92" s="430"/>
      <c r="H92" s="290">
        <v>2008</v>
      </c>
      <c r="I92" s="444"/>
      <c r="J92" s="431"/>
      <c r="K92" s="421">
        <f t="shared" si="7"/>
        <v>0</v>
      </c>
      <c r="L92" s="362">
        <v>10000</v>
      </c>
      <c r="M92" s="432"/>
      <c r="N92" s="423">
        <f t="shared" si="6"/>
        <v>0</v>
      </c>
      <c r="O92" s="423"/>
      <c r="P92" s="423"/>
      <c r="Q92" s="423">
        <f t="shared" si="8"/>
        <v>0</v>
      </c>
      <c r="U92" s="362">
        <v>264</v>
      </c>
      <c r="V92" s="362"/>
      <c r="W92" s="362"/>
      <c r="X92" s="362">
        <f t="shared" si="9"/>
        <v>0</v>
      </c>
      <c r="Y92" s="425"/>
      <c r="Z92" s="426"/>
      <c r="AA92" s="425"/>
      <c r="AB92" s="399"/>
      <c r="AC92" s="425"/>
      <c r="AH92" s="425"/>
      <c r="AI92" s="425"/>
      <c r="AK92" s="425"/>
      <c r="AL92" s="425"/>
      <c r="AM92" s="425"/>
      <c r="AP92" s="425"/>
      <c r="AR92" s="425"/>
      <c r="AT92" s="754"/>
      <c r="AU92" s="622"/>
      <c r="AV92" s="746"/>
      <c r="AW92" s="622"/>
      <c r="AX92" s="746"/>
      <c r="AY92" s="622"/>
      <c r="AZ92" s="754"/>
      <c r="BA92" s="622"/>
      <c r="BB92" s="754"/>
      <c r="BC92" s="622"/>
      <c r="BD92" s="746"/>
    </row>
    <row r="93" spans="1:56" x14ac:dyDescent="0.25">
      <c r="A93" s="290">
        <v>283</v>
      </c>
      <c r="B93" s="437" t="s">
        <v>426</v>
      </c>
      <c r="C93" s="417"/>
      <c r="E93" s="290" t="s">
        <v>493</v>
      </c>
      <c r="F93" s="432" t="s">
        <v>74</v>
      </c>
      <c r="G93" s="430"/>
      <c r="I93" s="444"/>
      <c r="J93" s="431"/>
      <c r="K93" s="421">
        <f t="shared" si="7"/>
        <v>0</v>
      </c>
      <c r="L93" s="362">
        <v>8000</v>
      </c>
      <c r="M93" s="432"/>
      <c r="N93" s="423">
        <f t="shared" si="6"/>
        <v>0</v>
      </c>
      <c r="O93" s="423"/>
      <c r="P93" s="423"/>
      <c r="Q93" s="423">
        <f t="shared" si="8"/>
        <v>0</v>
      </c>
      <c r="U93" s="362">
        <v>265</v>
      </c>
      <c r="V93" s="362"/>
      <c r="W93" s="362"/>
      <c r="X93" s="362">
        <f t="shared" si="9"/>
        <v>0</v>
      </c>
      <c r="Y93" s="425"/>
      <c r="Z93" s="426"/>
      <c r="AA93" s="425"/>
      <c r="AB93" s="399"/>
      <c r="AC93" s="425"/>
      <c r="AH93" s="425"/>
      <c r="AI93" s="425"/>
      <c r="AK93" s="425"/>
      <c r="AL93" s="425"/>
      <c r="AM93" s="425"/>
      <c r="AP93" s="425"/>
      <c r="AR93" s="425"/>
      <c r="AT93" s="754"/>
      <c r="AU93" s="622"/>
      <c r="AV93" s="746"/>
      <c r="AW93" s="622"/>
      <c r="AX93" s="746"/>
      <c r="AY93" s="622"/>
      <c r="AZ93" s="754"/>
      <c r="BA93" s="622"/>
      <c r="BB93" s="754"/>
      <c r="BC93" s="622"/>
      <c r="BD93" s="746"/>
    </row>
    <row r="94" spans="1:56" x14ac:dyDescent="0.25">
      <c r="A94" s="290">
        <v>284</v>
      </c>
      <c r="B94" s="437" t="s">
        <v>427</v>
      </c>
      <c r="C94" s="417" t="s">
        <v>1166</v>
      </c>
      <c r="E94" s="290" t="s">
        <v>493</v>
      </c>
      <c r="F94" s="432" t="s">
        <v>1261</v>
      </c>
      <c r="G94" s="430"/>
      <c r="H94" s="290">
        <v>2008</v>
      </c>
      <c r="I94" s="444"/>
      <c r="J94" s="431"/>
      <c r="K94" s="421">
        <f t="shared" si="7"/>
        <v>0</v>
      </c>
      <c r="L94" s="362">
        <v>500</v>
      </c>
      <c r="M94" s="432" t="s">
        <v>584</v>
      </c>
      <c r="N94" s="423">
        <f t="shared" si="6"/>
        <v>0</v>
      </c>
      <c r="O94" s="423"/>
      <c r="P94" s="423"/>
      <c r="Q94" s="423">
        <f t="shared" si="8"/>
        <v>0</v>
      </c>
      <c r="U94" s="362">
        <v>266</v>
      </c>
      <c r="V94" s="362"/>
      <c r="W94" s="362"/>
      <c r="X94" s="362">
        <f t="shared" si="9"/>
        <v>0</v>
      </c>
      <c r="Y94" s="425"/>
      <c r="Z94" s="426"/>
      <c r="AA94" s="425"/>
      <c r="AB94" s="399"/>
      <c r="AC94" s="425"/>
      <c r="AH94" s="425"/>
      <c r="AI94" s="425"/>
      <c r="AK94" s="425"/>
      <c r="AL94" s="425"/>
      <c r="AM94" s="425"/>
      <c r="AP94" s="425"/>
      <c r="AR94" s="425"/>
      <c r="AT94" s="754"/>
      <c r="AU94" s="622"/>
      <c r="AV94" s="746"/>
      <c r="AW94" s="622"/>
      <c r="AX94" s="746"/>
      <c r="AY94" s="622"/>
      <c r="AZ94" s="754"/>
      <c r="BA94" s="622"/>
      <c r="BB94" s="754"/>
      <c r="BC94" s="622"/>
      <c r="BD94" s="746"/>
    </row>
    <row r="95" spans="1:56" x14ac:dyDescent="0.25">
      <c r="A95" s="290">
        <v>286</v>
      </c>
      <c r="B95" s="437" t="s">
        <v>429</v>
      </c>
      <c r="C95" s="417"/>
      <c r="E95" s="290"/>
      <c r="F95" s="432" t="s">
        <v>74</v>
      </c>
      <c r="G95" s="430"/>
      <c r="H95" s="290">
        <v>2008</v>
      </c>
      <c r="I95" s="420">
        <f>'286'!R7</f>
        <v>508523</v>
      </c>
      <c r="J95" s="431">
        <f>'286'!S7</f>
        <v>508522.99999999994</v>
      </c>
      <c r="K95" s="421">
        <f t="shared" si="7"/>
        <v>0</v>
      </c>
      <c r="L95" s="362">
        <v>200000</v>
      </c>
      <c r="M95" s="432" t="s">
        <v>245</v>
      </c>
      <c r="N95" s="423">
        <f t="shared" si="6"/>
        <v>5.8207660913467407E-11</v>
      </c>
      <c r="O95" s="423"/>
      <c r="P95" s="423"/>
      <c r="Q95" s="423">
        <f t="shared" si="8"/>
        <v>508523</v>
      </c>
      <c r="T95" s="362">
        <v>508523</v>
      </c>
      <c r="U95" s="362">
        <v>267</v>
      </c>
      <c r="V95" s="362"/>
      <c r="W95" s="362"/>
      <c r="X95" s="362">
        <f t="shared" si="9"/>
        <v>0</v>
      </c>
      <c r="Y95" s="425"/>
      <c r="Z95" s="426"/>
      <c r="AA95" s="425"/>
      <c r="AB95" s="399"/>
      <c r="AC95" s="425"/>
      <c r="AH95" s="425"/>
      <c r="AI95" s="425"/>
      <c r="AK95" s="425"/>
      <c r="AL95" s="425"/>
      <c r="AM95" s="425"/>
      <c r="AP95" s="425"/>
      <c r="AR95" s="425"/>
      <c r="AT95" s="754"/>
      <c r="AU95" s="622"/>
      <c r="AV95" s="746"/>
      <c r="AW95" s="622"/>
      <c r="AX95" s="746"/>
      <c r="AY95" s="622"/>
      <c r="AZ95" s="754"/>
      <c r="BA95" s="622"/>
      <c r="BB95" s="754"/>
      <c r="BC95" s="622"/>
      <c r="BD95" s="746"/>
    </row>
    <row r="96" spans="1:56" x14ac:dyDescent="0.25">
      <c r="A96" s="290">
        <v>287</v>
      </c>
      <c r="B96" s="437" t="s">
        <v>430</v>
      </c>
      <c r="C96" s="417" t="s">
        <v>444</v>
      </c>
      <c r="D96" s="290" t="s">
        <v>442</v>
      </c>
      <c r="E96" s="290" t="s">
        <v>493</v>
      </c>
      <c r="F96" s="432" t="s">
        <v>1261</v>
      </c>
      <c r="G96" s="430"/>
      <c r="I96" s="444"/>
      <c r="J96" s="431"/>
      <c r="K96" s="421">
        <f t="shared" si="7"/>
        <v>0</v>
      </c>
      <c r="L96" s="362">
        <v>60000</v>
      </c>
      <c r="M96" s="432" t="s">
        <v>584</v>
      </c>
      <c r="N96" s="423">
        <f t="shared" si="6"/>
        <v>0</v>
      </c>
      <c r="O96" s="423"/>
      <c r="P96" s="423"/>
      <c r="Q96" s="423">
        <f t="shared" si="8"/>
        <v>0</v>
      </c>
      <c r="U96" s="362">
        <v>268</v>
      </c>
      <c r="V96" s="362"/>
      <c r="W96" s="362"/>
      <c r="X96" s="362">
        <f t="shared" si="9"/>
        <v>0</v>
      </c>
      <c r="Y96" s="425"/>
      <c r="Z96" s="426"/>
      <c r="AA96" s="425"/>
      <c r="AB96" s="399"/>
      <c r="AC96" s="425"/>
      <c r="AD96" s="289" t="s">
        <v>904</v>
      </c>
      <c r="AH96" s="425"/>
      <c r="AI96" s="425"/>
      <c r="AK96" s="425"/>
      <c r="AL96" s="425"/>
      <c r="AM96" s="425"/>
      <c r="AP96" s="425"/>
      <c r="AR96" s="425"/>
      <c r="AT96" s="754"/>
      <c r="AU96" s="622"/>
      <c r="AV96" s="746"/>
      <c r="AW96" s="622"/>
      <c r="AX96" s="746"/>
      <c r="AY96" s="622"/>
      <c r="AZ96" s="754"/>
      <c r="BA96" s="622"/>
      <c r="BB96" s="754"/>
      <c r="BC96" s="622"/>
      <c r="BD96" s="746"/>
    </row>
    <row r="97" spans="1:56" x14ac:dyDescent="0.25">
      <c r="A97" s="290">
        <v>288</v>
      </c>
      <c r="B97" s="437" t="s">
        <v>435</v>
      </c>
      <c r="C97" s="417"/>
      <c r="E97" s="290" t="s">
        <v>493</v>
      </c>
      <c r="F97" s="432" t="s">
        <v>74</v>
      </c>
      <c r="G97" s="430"/>
      <c r="I97" s="444"/>
      <c r="J97" s="431"/>
      <c r="K97" s="421">
        <f t="shared" si="7"/>
        <v>0</v>
      </c>
      <c r="L97" s="362">
        <v>30000</v>
      </c>
      <c r="M97" s="432"/>
      <c r="N97" s="423">
        <f t="shared" si="6"/>
        <v>0</v>
      </c>
      <c r="O97" s="423"/>
      <c r="P97" s="423"/>
      <c r="Q97" s="423">
        <f t="shared" si="8"/>
        <v>0</v>
      </c>
      <c r="U97" s="362">
        <v>269</v>
      </c>
      <c r="V97" s="362"/>
      <c r="W97" s="362"/>
      <c r="X97" s="362">
        <f t="shared" si="9"/>
        <v>0</v>
      </c>
      <c r="Y97" s="425"/>
      <c r="Z97" s="426"/>
      <c r="AA97" s="425"/>
      <c r="AB97" s="399"/>
      <c r="AC97" s="425"/>
      <c r="AH97" s="425"/>
      <c r="AI97" s="425"/>
      <c r="AK97" s="425"/>
      <c r="AL97" s="425"/>
      <c r="AM97" s="425"/>
      <c r="AP97" s="425"/>
      <c r="AR97" s="425"/>
      <c r="AT97" s="754"/>
      <c r="AU97" s="622"/>
      <c r="AV97" s="746"/>
      <c r="AW97" s="622"/>
      <c r="AX97" s="746"/>
      <c r="AY97" s="622"/>
      <c r="AZ97" s="754"/>
      <c r="BA97" s="622"/>
      <c r="BB97" s="754"/>
      <c r="BC97" s="622"/>
      <c r="BD97" s="746"/>
    </row>
    <row r="98" spans="1:56" x14ac:dyDescent="0.25">
      <c r="A98" s="290">
        <v>289</v>
      </c>
      <c r="B98" s="437" t="s">
        <v>437</v>
      </c>
      <c r="C98" s="417" t="s">
        <v>436</v>
      </c>
      <c r="E98" s="290" t="s">
        <v>493</v>
      </c>
      <c r="F98" s="432" t="s">
        <v>74</v>
      </c>
      <c r="G98" s="430"/>
      <c r="I98" s="444"/>
      <c r="J98" s="431"/>
      <c r="K98" s="421">
        <f t="shared" si="7"/>
        <v>0</v>
      </c>
      <c r="L98" s="362">
        <v>5000</v>
      </c>
      <c r="M98" s="432"/>
      <c r="N98" s="423">
        <f t="shared" si="6"/>
        <v>0</v>
      </c>
      <c r="O98" s="423"/>
      <c r="P98" s="423"/>
      <c r="Q98" s="423">
        <f t="shared" si="8"/>
        <v>0</v>
      </c>
      <c r="U98" s="362">
        <v>270</v>
      </c>
      <c r="V98" s="362"/>
      <c r="W98" s="362"/>
      <c r="X98" s="362">
        <f t="shared" si="9"/>
        <v>0</v>
      </c>
      <c r="Y98" s="425"/>
      <c r="Z98" s="426"/>
      <c r="AA98" s="425"/>
      <c r="AB98" s="399"/>
      <c r="AC98" s="425"/>
      <c r="AH98" s="425"/>
      <c r="AI98" s="425"/>
      <c r="AK98" s="425"/>
      <c r="AL98" s="425"/>
      <c r="AM98" s="425"/>
      <c r="AP98" s="425"/>
      <c r="AR98" s="425"/>
      <c r="AT98" s="754"/>
      <c r="AU98" s="622"/>
      <c r="AV98" s="746"/>
      <c r="AW98" s="622"/>
      <c r="AX98" s="746"/>
      <c r="AY98" s="622"/>
      <c r="AZ98" s="754"/>
      <c r="BA98" s="622"/>
      <c r="BB98" s="754"/>
      <c r="BC98" s="622"/>
      <c r="BD98" s="746"/>
    </row>
    <row r="99" spans="1:56" x14ac:dyDescent="0.25">
      <c r="A99" s="290">
        <v>292</v>
      </c>
      <c r="B99" s="437" t="s">
        <v>949</v>
      </c>
      <c r="C99" s="417" t="s">
        <v>520</v>
      </c>
      <c r="D99" s="290">
        <v>992754</v>
      </c>
      <c r="E99" s="290"/>
      <c r="F99" s="453" t="s">
        <v>534</v>
      </c>
      <c r="G99" s="430"/>
      <c r="H99" s="290">
        <v>2011</v>
      </c>
      <c r="I99" s="455">
        <f>'292'!C14</f>
        <v>8500</v>
      </c>
      <c r="J99" s="431">
        <f>'292'!S7</f>
        <v>8500</v>
      </c>
      <c r="K99" s="421">
        <f t="shared" si="7"/>
        <v>0</v>
      </c>
      <c r="L99" s="362">
        <v>20000</v>
      </c>
      <c r="M99" s="432" t="s">
        <v>245</v>
      </c>
      <c r="N99" s="423">
        <f t="shared" si="6"/>
        <v>0</v>
      </c>
      <c r="O99" s="423"/>
      <c r="P99" s="423"/>
      <c r="Q99" s="423">
        <f t="shared" si="8"/>
        <v>8500</v>
      </c>
      <c r="R99" s="289" t="s">
        <v>519</v>
      </c>
      <c r="S99" s="289" t="s">
        <v>950</v>
      </c>
      <c r="T99" s="362">
        <v>8500</v>
      </c>
      <c r="U99" s="362">
        <v>271</v>
      </c>
      <c r="V99" s="362"/>
      <c r="W99" s="362">
        <f>'292'!W14</f>
        <v>0</v>
      </c>
      <c r="X99" s="362">
        <f t="shared" si="9"/>
        <v>0</v>
      </c>
      <c r="Y99" s="425">
        <f>'292'!U14</f>
        <v>8500</v>
      </c>
      <c r="Z99" s="426"/>
      <c r="AA99" s="425"/>
      <c r="AB99" s="399"/>
      <c r="AC99" s="425"/>
      <c r="AH99" s="425"/>
      <c r="AI99" s="425"/>
      <c r="AK99" s="425"/>
      <c r="AL99" s="425"/>
      <c r="AM99" s="425"/>
      <c r="AP99" s="425"/>
      <c r="AR99" s="425"/>
      <c r="AT99" s="754"/>
      <c r="AU99" s="622"/>
      <c r="AV99" s="746"/>
      <c r="AW99" s="622"/>
      <c r="AX99" s="746"/>
      <c r="AY99" s="622"/>
      <c r="AZ99" s="754"/>
      <c r="BA99" s="622"/>
      <c r="BB99" s="754"/>
      <c r="BC99" s="622"/>
      <c r="BD99" s="746"/>
    </row>
    <row r="100" spans="1:56" x14ac:dyDescent="0.25">
      <c r="A100" s="290">
        <v>293</v>
      </c>
      <c r="B100" s="437" t="s">
        <v>521</v>
      </c>
      <c r="C100" s="417"/>
      <c r="E100" s="290"/>
      <c r="F100" s="432" t="s">
        <v>74</v>
      </c>
      <c r="G100" s="430"/>
      <c r="H100" s="290">
        <v>2010</v>
      </c>
      <c r="I100" s="455">
        <f>'293'!C14</f>
        <v>4900</v>
      </c>
      <c r="J100" s="431">
        <f>'293'!S7</f>
        <v>4900</v>
      </c>
      <c r="K100" s="421">
        <f t="shared" si="7"/>
        <v>0</v>
      </c>
      <c r="L100" s="362">
        <v>5000</v>
      </c>
      <c r="M100" s="432" t="s">
        <v>245</v>
      </c>
      <c r="N100" s="423">
        <f t="shared" si="6"/>
        <v>0</v>
      </c>
      <c r="O100" s="423"/>
      <c r="P100" s="423"/>
      <c r="Q100" s="423">
        <f t="shared" si="8"/>
        <v>4900</v>
      </c>
      <c r="T100" s="362">
        <v>4900</v>
      </c>
      <c r="U100" s="362">
        <v>272</v>
      </c>
      <c r="V100" s="362"/>
      <c r="W100" s="362"/>
      <c r="X100" s="362">
        <f t="shared" si="9"/>
        <v>0</v>
      </c>
      <c r="Y100" s="425"/>
      <c r="Z100" s="426"/>
      <c r="AA100" s="425"/>
      <c r="AB100" s="399"/>
      <c r="AC100" s="425"/>
      <c r="AH100" s="425"/>
      <c r="AI100" s="425"/>
      <c r="AK100" s="425"/>
      <c r="AL100" s="425"/>
      <c r="AM100" s="425"/>
      <c r="AP100" s="425"/>
      <c r="AR100" s="425"/>
      <c r="AT100" s="754"/>
      <c r="AU100" s="622"/>
      <c r="AV100" s="746"/>
      <c r="AW100" s="622"/>
      <c r="AX100" s="746"/>
      <c r="AY100" s="622"/>
      <c r="AZ100" s="754"/>
      <c r="BA100" s="622"/>
      <c r="BB100" s="754"/>
      <c r="BC100" s="622"/>
      <c r="BD100" s="746"/>
    </row>
    <row r="101" spans="1:56" x14ac:dyDescent="0.25">
      <c r="A101" s="290">
        <v>294</v>
      </c>
      <c r="B101" s="437" t="s">
        <v>522</v>
      </c>
      <c r="C101" s="451" t="s">
        <v>523</v>
      </c>
      <c r="D101" s="290" t="s">
        <v>524</v>
      </c>
      <c r="E101" s="290"/>
      <c r="F101" s="432" t="s">
        <v>74</v>
      </c>
      <c r="G101" s="430"/>
      <c r="H101" s="290">
        <v>2011</v>
      </c>
      <c r="I101" s="455">
        <f>'294'!C14</f>
        <v>29500</v>
      </c>
      <c r="J101" s="431">
        <f>'294'!S7</f>
        <v>29500</v>
      </c>
      <c r="K101" s="421">
        <f t="shared" si="7"/>
        <v>0</v>
      </c>
      <c r="L101" s="362">
        <v>20000</v>
      </c>
      <c r="M101" s="432" t="s">
        <v>245</v>
      </c>
      <c r="N101" s="423">
        <f t="shared" si="6"/>
        <v>0</v>
      </c>
      <c r="O101" s="423"/>
      <c r="P101" s="423"/>
      <c r="Q101" s="423">
        <f t="shared" si="8"/>
        <v>29500</v>
      </c>
      <c r="T101" s="362">
        <v>29500</v>
      </c>
      <c r="U101" s="362">
        <v>273</v>
      </c>
      <c r="V101" s="362"/>
      <c r="W101" s="362"/>
      <c r="X101" s="362">
        <f t="shared" si="9"/>
        <v>0</v>
      </c>
      <c r="Y101" s="425">
        <f>'294'!U14</f>
        <v>29500</v>
      </c>
      <c r="Z101" s="426"/>
      <c r="AA101" s="425"/>
      <c r="AB101" s="399"/>
      <c r="AC101" s="425"/>
      <c r="AH101" s="425"/>
      <c r="AI101" s="425"/>
      <c r="AK101" s="425"/>
      <c r="AL101" s="425"/>
      <c r="AM101" s="425"/>
      <c r="AP101" s="425"/>
      <c r="AR101" s="425"/>
      <c r="AT101" s="754"/>
      <c r="AU101" s="622"/>
      <c r="AV101" s="746"/>
      <c r="AW101" s="622"/>
      <c r="AX101" s="746"/>
      <c r="AY101" s="622"/>
      <c r="AZ101" s="754"/>
      <c r="BA101" s="622"/>
      <c r="BB101" s="754"/>
      <c r="BC101" s="622"/>
      <c r="BD101" s="746"/>
    </row>
    <row r="102" spans="1:56" x14ac:dyDescent="0.25">
      <c r="A102" s="290">
        <v>295</v>
      </c>
      <c r="B102" s="437" t="s">
        <v>541</v>
      </c>
      <c r="C102" s="451" t="s">
        <v>542</v>
      </c>
      <c r="D102" s="290" t="s">
        <v>543</v>
      </c>
      <c r="E102" s="290"/>
      <c r="F102" s="453" t="s">
        <v>1167</v>
      </c>
      <c r="G102" s="430" t="s">
        <v>445</v>
      </c>
      <c r="H102" s="290">
        <v>2011</v>
      </c>
      <c r="I102" s="455">
        <f>+'295'!C14</f>
        <v>186009.78</v>
      </c>
      <c r="J102" s="431">
        <f>+'295'!S7</f>
        <v>186009.78</v>
      </c>
      <c r="K102" s="421">
        <f t="shared" si="7"/>
        <v>0</v>
      </c>
      <c r="L102" s="362">
        <v>250000</v>
      </c>
      <c r="M102" s="432" t="s">
        <v>245</v>
      </c>
      <c r="N102" s="423">
        <f t="shared" si="6"/>
        <v>0</v>
      </c>
      <c r="O102" s="423"/>
      <c r="P102" s="423"/>
      <c r="Q102" s="423">
        <f t="shared" si="8"/>
        <v>186009.78</v>
      </c>
      <c r="T102" s="362">
        <v>34515.74</v>
      </c>
      <c r="U102" s="362">
        <v>274</v>
      </c>
      <c r="V102" s="362"/>
      <c r="W102" s="362"/>
      <c r="X102" s="362">
        <f t="shared" si="9"/>
        <v>151494.04</v>
      </c>
      <c r="Y102" s="425">
        <f>'295'!U14</f>
        <v>186009.78</v>
      </c>
      <c r="Z102" s="426"/>
      <c r="AA102" s="425"/>
      <c r="AB102" s="399"/>
      <c r="AC102" s="425"/>
      <c r="AH102" s="425"/>
      <c r="AI102" s="425"/>
      <c r="AK102" s="425"/>
      <c r="AL102" s="425"/>
      <c r="AM102" s="425"/>
      <c r="AP102" s="425"/>
      <c r="AR102" s="425"/>
      <c r="AT102" s="754"/>
      <c r="AU102" s="622"/>
      <c r="AV102" s="746"/>
      <c r="AW102" s="622"/>
      <c r="AX102" s="746"/>
      <c r="AY102" s="622"/>
      <c r="AZ102" s="754"/>
      <c r="BA102" s="622"/>
      <c r="BB102" s="754"/>
      <c r="BC102" s="622"/>
      <c r="BD102" s="746"/>
    </row>
    <row r="103" spans="1:56" x14ac:dyDescent="0.25">
      <c r="A103" s="290">
        <v>296</v>
      </c>
      <c r="B103" s="437" t="s">
        <v>544</v>
      </c>
      <c r="C103" s="451" t="s">
        <v>545</v>
      </c>
      <c r="E103" s="290"/>
      <c r="F103" s="453" t="s">
        <v>534</v>
      </c>
      <c r="G103" s="430"/>
      <c r="H103" s="290">
        <v>2010</v>
      </c>
      <c r="I103" s="455">
        <f>+'296'!C14</f>
        <v>17500</v>
      </c>
      <c r="J103" s="431">
        <f>+'296'!S7</f>
        <v>17500</v>
      </c>
      <c r="K103" s="421">
        <f t="shared" si="7"/>
        <v>0</v>
      </c>
      <c r="L103" s="362">
        <v>45000</v>
      </c>
      <c r="M103" s="432" t="s">
        <v>245</v>
      </c>
      <c r="N103" s="423">
        <f t="shared" si="6"/>
        <v>0</v>
      </c>
      <c r="O103" s="423"/>
      <c r="P103" s="423"/>
      <c r="Q103" s="423">
        <f t="shared" si="8"/>
        <v>17500</v>
      </c>
      <c r="T103" s="362">
        <v>17500</v>
      </c>
      <c r="U103" s="362">
        <v>275</v>
      </c>
      <c r="V103" s="362"/>
      <c r="W103" s="362"/>
      <c r="X103" s="362">
        <f t="shared" si="9"/>
        <v>0</v>
      </c>
      <c r="Y103" s="425"/>
      <c r="Z103" s="426"/>
      <c r="AA103" s="425"/>
      <c r="AB103" s="399"/>
      <c r="AC103" s="425"/>
      <c r="AH103" s="425"/>
      <c r="AI103" s="425"/>
      <c r="AK103" s="425"/>
      <c r="AL103" s="425"/>
      <c r="AM103" s="425"/>
      <c r="AP103" s="425"/>
      <c r="AR103" s="425"/>
      <c r="AT103" s="754"/>
      <c r="AU103" s="622"/>
      <c r="AV103" s="746"/>
      <c r="AW103" s="622"/>
      <c r="AX103" s="746"/>
      <c r="AY103" s="622"/>
      <c r="AZ103" s="754"/>
      <c r="BA103" s="622"/>
      <c r="BB103" s="754"/>
      <c r="BC103" s="622"/>
      <c r="BD103" s="746"/>
    </row>
    <row r="104" spans="1:56" x14ac:dyDescent="0.25">
      <c r="A104" s="290">
        <v>297</v>
      </c>
      <c r="B104" s="437" t="s">
        <v>546</v>
      </c>
      <c r="C104" s="451" t="s">
        <v>547</v>
      </c>
      <c r="D104" s="290">
        <v>58536</v>
      </c>
      <c r="E104" s="290"/>
      <c r="F104" s="432" t="s">
        <v>74</v>
      </c>
      <c r="G104" s="430" t="s">
        <v>246</v>
      </c>
      <c r="H104" s="290">
        <v>2011</v>
      </c>
      <c r="I104" s="455">
        <f>+'297'!C14</f>
        <v>73378.320000000007</v>
      </c>
      <c r="J104" s="431">
        <f>'297'!S7</f>
        <v>73378.320000000007</v>
      </c>
      <c r="K104" s="421">
        <f t="shared" si="7"/>
        <v>0</v>
      </c>
      <c r="L104" s="362">
        <v>30000</v>
      </c>
      <c r="M104" s="432" t="s">
        <v>245</v>
      </c>
      <c r="N104" s="423">
        <f t="shared" si="6"/>
        <v>0</v>
      </c>
      <c r="O104" s="423"/>
      <c r="P104" s="423"/>
      <c r="Q104" s="423">
        <f t="shared" si="8"/>
        <v>73378.320000000007</v>
      </c>
      <c r="T104" s="362">
        <v>59578</v>
      </c>
      <c r="U104" s="362">
        <v>276</v>
      </c>
      <c r="V104" s="362"/>
      <c r="W104" s="362"/>
      <c r="X104" s="362">
        <f t="shared" si="9"/>
        <v>13800.320000000007</v>
      </c>
      <c r="Y104" s="425">
        <f>'297'!U14</f>
        <v>59578.01</v>
      </c>
      <c r="Z104" s="426"/>
      <c r="AA104" s="425"/>
      <c r="AB104" s="399"/>
      <c r="AC104" s="425"/>
      <c r="AH104" s="425"/>
      <c r="AI104" s="425"/>
      <c r="AK104" s="425"/>
      <c r="AL104" s="425"/>
      <c r="AM104" s="425"/>
      <c r="AP104" s="425">
        <f>+'297'!AA14</f>
        <v>13800.31</v>
      </c>
      <c r="AR104" s="425"/>
      <c r="AT104" s="754"/>
      <c r="AU104" s="622"/>
      <c r="AV104" s="746"/>
      <c r="AW104" s="622"/>
      <c r="AX104" s="746"/>
      <c r="AY104" s="622"/>
      <c r="AZ104" s="754"/>
      <c r="BA104" s="622"/>
      <c r="BB104" s="754"/>
      <c r="BC104" s="622"/>
      <c r="BD104" s="746"/>
    </row>
    <row r="105" spans="1:56" x14ac:dyDescent="0.25">
      <c r="A105" s="290">
        <v>299</v>
      </c>
      <c r="B105" s="437" t="s">
        <v>1170</v>
      </c>
      <c r="C105" s="451" t="s">
        <v>553</v>
      </c>
      <c r="E105" s="290"/>
      <c r="F105" s="432" t="s">
        <v>74</v>
      </c>
      <c r="G105" s="419" t="s">
        <v>527</v>
      </c>
      <c r="H105" s="290">
        <v>2010</v>
      </c>
      <c r="I105" s="455"/>
      <c r="J105" s="431"/>
      <c r="K105" s="421">
        <f t="shared" si="7"/>
        <v>0</v>
      </c>
      <c r="M105" s="432"/>
      <c r="N105" s="423">
        <f t="shared" si="6"/>
        <v>0</v>
      </c>
      <c r="O105" s="423"/>
      <c r="P105" s="423"/>
      <c r="Q105" s="423">
        <f t="shared" si="8"/>
        <v>0</v>
      </c>
      <c r="T105" s="362">
        <v>9685</v>
      </c>
      <c r="U105" s="362">
        <v>278</v>
      </c>
      <c r="V105" s="362"/>
      <c r="W105" s="362"/>
      <c r="X105" s="362">
        <f t="shared" si="9"/>
        <v>-9685</v>
      </c>
      <c r="Y105" s="425"/>
      <c r="Z105" s="426"/>
      <c r="AA105" s="425"/>
      <c r="AB105" s="399"/>
      <c r="AC105" s="425"/>
      <c r="AH105" s="425"/>
      <c r="AI105" s="425"/>
      <c r="AK105" s="425"/>
      <c r="AL105" s="425"/>
      <c r="AM105" s="425"/>
      <c r="AP105" s="425"/>
      <c r="AR105" s="425"/>
      <c r="AT105" s="754"/>
      <c r="AU105" s="622"/>
      <c r="AV105" s="746"/>
      <c r="AW105" s="622"/>
      <c r="AX105" s="746"/>
      <c r="AY105" s="622"/>
      <c r="AZ105" s="754"/>
      <c r="BA105" s="622"/>
      <c r="BB105" s="754"/>
      <c r="BC105" s="622"/>
      <c r="BD105" s="746"/>
    </row>
    <row r="106" spans="1:56" x14ac:dyDescent="0.25">
      <c r="A106" s="290">
        <v>300</v>
      </c>
      <c r="B106" s="437" t="s">
        <v>555</v>
      </c>
      <c r="C106" s="451" t="s">
        <v>556</v>
      </c>
      <c r="D106" s="290" t="s">
        <v>1007</v>
      </c>
      <c r="E106" s="290"/>
      <c r="F106" s="432" t="s">
        <v>74</v>
      </c>
      <c r="G106" s="430" t="s">
        <v>246</v>
      </c>
      <c r="H106" s="290">
        <v>2010</v>
      </c>
      <c r="I106" s="455">
        <f>+'300'!C14</f>
        <v>72450</v>
      </c>
      <c r="J106" s="431">
        <f>+'300'!S7</f>
        <v>72450</v>
      </c>
      <c r="K106" s="421">
        <f t="shared" si="7"/>
        <v>0</v>
      </c>
      <c r="L106" s="362">
        <v>85000</v>
      </c>
      <c r="M106" s="432" t="s">
        <v>245</v>
      </c>
      <c r="N106" s="423">
        <f t="shared" si="6"/>
        <v>0</v>
      </c>
      <c r="O106" s="423"/>
      <c r="P106" s="423"/>
      <c r="Q106" s="423">
        <f t="shared" si="8"/>
        <v>72450</v>
      </c>
      <c r="T106" s="362">
        <v>72450</v>
      </c>
      <c r="U106" s="362">
        <v>279</v>
      </c>
      <c r="V106" s="362"/>
      <c r="W106" s="362"/>
      <c r="X106" s="362">
        <f t="shared" ref="X106:X127" si="10">+I106-T106</f>
        <v>0</v>
      </c>
      <c r="Y106" s="425"/>
      <c r="Z106" s="426"/>
      <c r="AA106" s="425"/>
      <c r="AB106" s="399"/>
      <c r="AC106" s="425"/>
      <c r="AH106" s="425"/>
      <c r="AI106" s="425"/>
      <c r="AK106" s="425"/>
      <c r="AL106" s="425"/>
      <c r="AM106" s="425"/>
      <c r="AP106" s="425"/>
      <c r="AR106" s="425"/>
      <c r="AT106" s="754"/>
      <c r="AU106" s="622"/>
      <c r="AV106" s="746"/>
      <c r="AW106" s="622"/>
      <c r="AX106" s="746"/>
      <c r="AY106" s="622"/>
      <c r="AZ106" s="754"/>
      <c r="BA106" s="622"/>
      <c r="BB106" s="754"/>
      <c r="BC106" s="622"/>
      <c r="BD106" s="746"/>
    </row>
    <row r="107" spans="1:56" x14ac:dyDescent="0.25">
      <c r="A107" s="290">
        <v>301</v>
      </c>
      <c r="B107" s="437" t="s">
        <v>592</v>
      </c>
      <c r="C107" s="451"/>
      <c r="E107" s="290"/>
      <c r="F107" s="453" t="s">
        <v>534</v>
      </c>
      <c r="G107" s="430"/>
      <c r="H107" s="290">
        <v>2011</v>
      </c>
      <c r="I107" s="455">
        <f>+'301'!C14</f>
        <v>96028</v>
      </c>
      <c r="J107" s="431">
        <f>+'301'!S7</f>
        <v>96027.999999999985</v>
      </c>
      <c r="K107" s="421">
        <f t="shared" si="7"/>
        <v>0</v>
      </c>
      <c r="L107" s="362">
        <v>50000</v>
      </c>
      <c r="M107" s="432" t="s">
        <v>245</v>
      </c>
      <c r="N107" s="423">
        <f t="shared" si="6"/>
        <v>1.4551915228366852E-11</v>
      </c>
      <c r="O107" s="423"/>
      <c r="P107" s="423"/>
      <c r="Q107" s="423">
        <f t="shared" si="8"/>
        <v>96028</v>
      </c>
      <c r="T107" s="362">
        <v>96028</v>
      </c>
      <c r="U107" s="362">
        <v>280</v>
      </c>
      <c r="V107" s="362"/>
      <c r="W107" s="362"/>
      <c r="X107" s="362">
        <f t="shared" si="10"/>
        <v>0</v>
      </c>
      <c r="Y107" s="425">
        <f>96028.32</f>
        <v>96028.32</v>
      </c>
      <c r="Z107" s="426"/>
      <c r="AA107" s="425"/>
      <c r="AB107" s="399"/>
      <c r="AC107" s="425"/>
      <c r="AH107" s="425"/>
      <c r="AI107" s="425"/>
      <c r="AK107" s="425"/>
      <c r="AL107" s="425"/>
      <c r="AM107" s="425"/>
      <c r="AP107" s="425"/>
      <c r="AR107" s="425"/>
      <c r="AT107" s="754"/>
      <c r="AU107" s="622"/>
      <c r="AV107" s="746"/>
      <c r="AW107" s="622"/>
      <c r="AX107" s="746"/>
      <c r="AY107" s="622"/>
      <c r="AZ107" s="754"/>
      <c r="BA107" s="622"/>
      <c r="BB107" s="754"/>
      <c r="BC107" s="622"/>
      <c r="BD107" s="746"/>
    </row>
    <row r="108" spans="1:56" x14ac:dyDescent="0.25">
      <c r="A108" s="290">
        <v>302</v>
      </c>
      <c r="B108" s="437" t="s">
        <v>340</v>
      </c>
      <c r="C108" s="451"/>
      <c r="E108" s="290"/>
      <c r="F108" s="456" t="s">
        <v>534</v>
      </c>
      <c r="G108" s="430"/>
      <c r="H108" s="290">
        <v>2011</v>
      </c>
      <c r="I108" s="455">
        <f>+'302'!C14</f>
        <v>11773</v>
      </c>
      <c r="J108" s="431">
        <f>+'302'!S7</f>
        <v>11773</v>
      </c>
      <c r="K108" s="421">
        <f t="shared" si="7"/>
        <v>0</v>
      </c>
      <c r="L108" s="362">
        <v>8000</v>
      </c>
      <c r="M108" s="432" t="s">
        <v>245</v>
      </c>
      <c r="N108" s="423">
        <f t="shared" si="6"/>
        <v>0</v>
      </c>
      <c r="O108" s="423"/>
      <c r="P108" s="423"/>
      <c r="Q108" s="423">
        <f t="shared" si="8"/>
        <v>11773</v>
      </c>
      <c r="T108" s="362">
        <v>11773</v>
      </c>
      <c r="U108" s="362">
        <v>281</v>
      </c>
      <c r="V108" s="362"/>
      <c r="W108" s="362"/>
      <c r="X108" s="362">
        <f t="shared" si="10"/>
        <v>0</v>
      </c>
      <c r="Y108" s="425">
        <v>11773</v>
      </c>
      <c r="Z108" s="426"/>
      <c r="AA108" s="425"/>
      <c r="AB108" s="399"/>
      <c r="AC108" s="425"/>
      <c r="AH108" s="425"/>
      <c r="AI108" s="425"/>
      <c r="AK108" s="425"/>
      <c r="AL108" s="425"/>
      <c r="AM108" s="425"/>
      <c r="AP108" s="425"/>
      <c r="AR108" s="425"/>
      <c r="AT108" s="754"/>
      <c r="AU108" s="622"/>
      <c r="AV108" s="746"/>
      <c r="AW108" s="622"/>
      <c r="AX108" s="746"/>
      <c r="AY108" s="622"/>
      <c r="AZ108" s="754"/>
      <c r="BA108" s="622"/>
      <c r="BB108" s="754"/>
      <c r="BC108" s="622"/>
      <c r="BD108" s="746"/>
    </row>
    <row r="109" spans="1:56" x14ac:dyDescent="0.25">
      <c r="A109" s="290">
        <v>303</v>
      </c>
      <c r="B109" s="437" t="s">
        <v>588</v>
      </c>
      <c r="C109" s="451"/>
      <c r="E109" s="290"/>
      <c r="F109" s="453" t="s">
        <v>534</v>
      </c>
      <c r="G109" s="430"/>
      <c r="H109" s="290">
        <v>2011</v>
      </c>
      <c r="I109" s="455">
        <f>'303'!C14</f>
        <v>200351.79</v>
      </c>
      <c r="J109" s="431">
        <f>'303'!$S$7</f>
        <v>200351.79</v>
      </c>
      <c r="K109" s="421">
        <f t="shared" si="7"/>
        <v>0</v>
      </c>
      <c r="L109" s="362">
        <v>200000</v>
      </c>
      <c r="M109" s="432" t="s">
        <v>245</v>
      </c>
      <c r="N109" s="423">
        <f t="shared" si="6"/>
        <v>0</v>
      </c>
      <c r="O109" s="423"/>
      <c r="P109" s="423"/>
      <c r="Q109" s="423">
        <f t="shared" si="8"/>
        <v>200351.79</v>
      </c>
      <c r="T109" s="362">
        <v>200352</v>
      </c>
      <c r="U109" s="362">
        <v>282</v>
      </c>
      <c r="V109" s="362"/>
      <c r="W109" s="362"/>
      <c r="X109" s="362">
        <f t="shared" si="10"/>
        <v>-0.20999999999185093</v>
      </c>
      <c r="Y109" s="425">
        <f>'303'!U14</f>
        <v>200351.79</v>
      </c>
      <c r="Z109" s="426"/>
      <c r="AA109" s="425"/>
      <c r="AB109" s="399"/>
      <c r="AC109" s="425"/>
      <c r="AH109" s="435">
        <f>'303'!$Y$14</f>
        <v>0</v>
      </c>
      <c r="AI109" s="425"/>
      <c r="AK109" s="425"/>
      <c r="AL109" s="425"/>
      <c r="AM109" s="425"/>
      <c r="AP109" s="425"/>
      <c r="AR109" s="425"/>
      <c r="AT109" s="754"/>
      <c r="AU109" s="622"/>
      <c r="AV109" s="746"/>
      <c r="AW109" s="622"/>
      <c r="AX109" s="746"/>
      <c r="AY109" s="622"/>
      <c r="AZ109" s="754"/>
      <c r="BA109" s="622"/>
      <c r="BB109" s="754"/>
      <c r="BC109" s="622"/>
      <c r="BD109" s="746"/>
    </row>
    <row r="110" spans="1:56" x14ac:dyDescent="0.25">
      <c r="A110" s="290">
        <v>304</v>
      </c>
      <c r="B110" s="437" t="s">
        <v>533</v>
      </c>
      <c r="C110" s="451"/>
      <c r="E110" s="290"/>
      <c r="F110" s="453" t="s">
        <v>534</v>
      </c>
      <c r="G110" s="430"/>
      <c r="H110" s="290">
        <v>2011</v>
      </c>
      <c r="I110" s="455">
        <f>'304'!C14</f>
        <v>153084.12</v>
      </c>
      <c r="J110" s="431">
        <f>'304'!$S$7</f>
        <v>153084.12</v>
      </c>
      <c r="K110" s="421">
        <f t="shared" si="7"/>
        <v>0</v>
      </c>
      <c r="L110" s="362">
        <v>100000</v>
      </c>
      <c r="M110" s="432" t="s">
        <v>245</v>
      </c>
      <c r="N110" s="423">
        <f t="shared" si="6"/>
        <v>0</v>
      </c>
      <c r="O110" s="423"/>
      <c r="P110" s="423"/>
      <c r="Q110" s="423">
        <f t="shared" si="8"/>
        <v>153084.12</v>
      </c>
      <c r="T110" s="362">
        <v>153084</v>
      </c>
      <c r="U110" s="362">
        <v>283</v>
      </c>
      <c r="V110" s="362"/>
      <c r="W110" s="362"/>
      <c r="X110" s="362">
        <f t="shared" si="10"/>
        <v>0.11999999999534339</v>
      </c>
      <c r="Y110" s="425">
        <f>'304'!U14</f>
        <v>153084.12</v>
      </c>
      <c r="Z110" s="426"/>
      <c r="AA110" s="425"/>
      <c r="AB110" s="399"/>
      <c r="AC110" s="425"/>
      <c r="AH110" s="435">
        <f>'304'!$Y$14</f>
        <v>0</v>
      </c>
      <c r="AI110" s="425"/>
      <c r="AK110" s="425"/>
      <c r="AL110" s="425"/>
      <c r="AM110" s="425"/>
      <c r="AP110" s="425"/>
      <c r="AR110" s="425"/>
      <c r="AT110" s="754"/>
      <c r="AU110" s="622"/>
      <c r="AV110" s="746"/>
      <c r="AW110" s="622"/>
      <c r="AX110" s="746"/>
      <c r="AY110" s="622"/>
      <c r="AZ110" s="754"/>
      <c r="BA110" s="622"/>
      <c r="BB110" s="754"/>
      <c r="BC110" s="622"/>
      <c r="BD110" s="746"/>
    </row>
    <row r="111" spans="1:56" x14ac:dyDescent="0.25">
      <c r="A111" s="290">
        <v>305</v>
      </c>
      <c r="B111" s="437" t="s">
        <v>1116</v>
      </c>
      <c r="C111" s="451"/>
      <c r="E111" s="290"/>
      <c r="F111" s="453" t="s">
        <v>534</v>
      </c>
      <c r="G111" s="430"/>
      <c r="H111" s="290">
        <v>2011</v>
      </c>
      <c r="I111" s="457"/>
      <c r="J111" s="431"/>
      <c r="K111" s="421">
        <f t="shared" si="7"/>
        <v>0</v>
      </c>
      <c r="M111" s="432" t="s">
        <v>245</v>
      </c>
      <c r="N111" s="423">
        <f t="shared" si="6"/>
        <v>0</v>
      </c>
      <c r="O111" s="423"/>
      <c r="P111" s="423"/>
      <c r="Q111" s="423">
        <f t="shared" si="8"/>
        <v>0</v>
      </c>
      <c r="T111" s="362">
        <v>448531</v>
      </c>
      <c r="U111" s="362">
        <v>284</v>
      </c>
      <c r="V111" s="362"/>
      <c r="W111" s="362"/>
      <c r="X111" s="362">
        <f t="shared" si="10"/>
        <v>-448531</v>
      </c>
      <c r="Y111" s="425"/>
      <c r="Z111" s="426"/>
      <c r="AA111" s="425"/>
      <c r="AB111" s="399"/>
      <c r="AC111" s="425"/>
      <c r="AH111" s="425"/>
      <c r="AI111" s="425"/>
      <c r="AK111" s="425"/>
      <c r="AL111" s="425"/>
      <c r="AM111" s="425"/>
      <c r="AP111" s="425"/>
      <c r="AR111" s="425"/>
      <c r="AT111" s="754"/>
      <c r="AU111" s="622"/>
      <c r="AV111" s="746"/>
      <c r="AW111" s="622"/>
      <c r="AX111" s="746"/>
      <c r="AY111" s="622"/>
      <c r="AZ111" s="754"/>
      <c r="BA111" s="622"/>
      <c r="BB111" s="754"/>
      <c r="BC111" s="622"/>
      <c r="BD111" s="746"/>
    </row>
    <row r="112" spans="1:56" x14ac:dyDescent="0.25">
      <c r="A112" s="290">
        <v>306</v>
      </c>
      <c r="B112" s="437" t="s">
        <v>593</v>
      </c>
      <c r="C112" s="451" t="s">
        <v>594</v>
      </c>
      <c r="D112" s="290">
        <v>145524</v>
      </c>
      <c r="E112" s="290"/>
      <c r="F112" s="429" t="s">
        <v>74</v>
      </c>
      <c r="G112" s="430" t="s">
        <v>446</v>
      </c>
      <c r="H112" s="290">
        <v>2011</v>
      </c>
      <c r="I112" s="455">
        <f>'306'!R7</f>
        <v>631010.31999999995</v>
      </c>
      <c r="J112" s="431">
        <f>'306'!$S$7</f>
        <v>631010.31999999995</v>
      </c>
      <c r="K112" s="421">
        <f t="shared" si="7"/>
        <v>0</v>
      </c>
      <c r="L112" s="362">
        <v>594750</v>
      </c>
      <c r="M112" s="432" t="s">
        <v>245</v>
      </c>
      <c r="N112" s="423">
        <f t="shared" si="6"/>
        <v>0</v>
      </c>
      <c r="O112" s="423"/>
      <c r="P112" s="423"/>
      <c r="Q112" s="423">
        <f t="shared" si="8"/>
        <v>631010.31999999995</v>
      </c>
      <c r="T112" s="362">
        <v>594570</v>
      </c>
      <c r="U112" s="362">
        <v>286</v>
      </c>
      <c r="V112" s="362"/>
      <c r="W112" s="362"/>
      <c r="X112" s="362">
        <f t="shared" si="10"/>
        <v>36440.319999999949</v>
      </c>
      <c r="Y112" s="425">
        <f>'306'!U14</f>
        <v>631010.31999999995</v>
      </c>
      <c r="Z112" s="426"/>
      <c r="AA112" s="425"/>
      <c r="AB112" s="399"/>
      <c r="AC112" s="425"/>
      <c r="AH112" s="435">
        <f>'306'!$Y$14</f>
        <v>0</v>
      </c>
      <c r="AI112" s="425"/>
      <c r="AK112" s="425"/>
      <c r="AL112" s="425"/>
      <c r="AM112" s="425"/>
      <c r="AP112" s="425"/>
      <c r="AR112" s="425"/>
      <c r="AT112" s="754"/>
      <c r="AU112" s="622"/>
      <c r="AV112" s="746"/>
      <c r="AW112" s="622"/>
      <c r="AX112" s="746"/>
      <c r="AY112" s="622"/>
      <c r="AZ112" s="754"/>
      <c r="BA112" s="622"/>
      <c r="BB112" s="754"/>
      <c r="BC112" s="622"/>
      <c r="BD112" s="746"/>
    </row>
    <row r="113" spans="1:56" x14ac:dyDescent="0.25">
      <c r="A113" s="290">
        <v>307</v>
      </c>
      <c r="B113" s="437" t="s">
        <v>605</v>
      </c>
      <c r="C113" s="451" t="s">
        <v>606</v>
      </c>
      <c r="E113" s="290"/>
      <c r="F113" s="432" t="s">
        <v>74</v>
      </c>
      <c r="G113" s="430"/>
      <c r="H113" s="290">
        <v>2011</v>
      </c>
      <c r="I113" s="455">
        <f>'307'!R7</f>
        <v>84382.55</v>
      </c>
      <c r="J113" s="431">
        <f>'307'!$S$7</f>
        <v>84382.549999999988</v>
      </c>
      <c r="K113" s="421">
        <f t="shared" si="7"/>
        <v>0</v>
      </c>
      <c r="L113" s="362">
        <f>+I113</f>
        <v>84382.55</v>
      </c>
      <c r="M113" s="432" t="s">
        <v>245</v>
      </c>
      <c r="N113" s="423">
        <f t="shared" si="6"/>
        <v>1.4551915228366852E-11</v>
      </c>
      <c r="O113" s="423"/>
      <c r="P113" s="423"/>
      <c r="Q113" s="423">
        <f t="shared" si="8"/>
        <v>84382.55</v>
      </c>
      <c r="S113" s="289">
        <v>94902</v>
      </c>
      <c r="T113" s="362">
        <v>84382</v>
      </c>
      <c r="U113" s="362">
        <v>287</v>
      </c>
      <c r="V113" s="362"/>
      <c r="W113" s="362"/>
      <c r="X113" s="362">
        <f t="shared" si="10"/>
        <v>0.55000000000291038</v>
      </c>
      <c r="Y113" s="425">
        <f>'307'!U14</f>
        <v>84382.55</v>
      </c>
      <c r="Z113" s="426"/>
      <c r="AA113" s="425"/>
      <c r="AB113" s="399"/>
      <c r="AC113" s="425">
        <f>'307'!X14</f>
        <v>0</v>
      </c>
      <c r="AH113" s="435">
        <f>'307'!$Y$14</f>
        <v>0</v>
      </c>
      <c r="AI113" s="425"/>
      <c r="AK113" s="425"/>
      <c r="AL113" s="425"/>
      <c r="AM113" s="425"/>
      <c r="AP113" s="425"/>
      <c r="AR113" s="425"/>
      <c r="AT113" s="754"/>
      <c r="AU113" s="622"/>
      <c r="AV113" s="746"/>
      <c r="AW113" s="622"/>
      <c r="AX113" s="746"/>
      <c r="AY113" s="622"/>
      <c r="AZ113" s="754"/>
      <c r="BA113" s="622"/>
      <c r="BB113" s="754"/>
      <c r="BC113" s="622"/>
      <c r="BD113" s="746"/>
    </row>
    <row r="114" spans="1:56" x14ac:dyDescent="0.25">
      <c r="A114" s="290">
        <v>308</v>
      </c>
      <c r="B114" s="437" t="s">
        <v>607</v>
      </c>
      <c r="D114" s="453" t="s">
        <v>608</v>
      </c>
      <c r="E114" s="290"/>
      <c r="F114" s="418" t="s">
        <v>74</v>
      </c>
      <c r="G114" s="430">
        <v>1495</v>
      </c>
      <c r="H114" s="290">
        <v>2011</v>
      </c>
      <c r="I114" s="455">
        <f>'308'!R7</f>
        <v>22390</v>
      </c>
      <c r="J114" s="431">
        <f>'308'!$S$7</f>
        <v>22389.999999999996</v>
      </c>
      <c r="K114" s="421">
        <f t="shared" si="7"/>
        <v>0</v>
      </c>
      <c r="L114" s="362">
        <f t="shared" ref="L114:L117" si="11">+I114</f>
        <v>22390</v>
      </c>
      <c r="M114" s="432" t="s">
        <v>245</v>
      </c>
      <c r="N114" s="423">
        <f t="shared" si="6"/>
        <v>3.637978807091713E-12</v>
      </c>
      <c r="O114" s="423"/>
      <c r="P114" s="423"/>
      <c r="Q114" s="423">
        <f t="shared" si="8"/>
        <v>22390</v>
      </c>
      <c r="T114" s="362">
        <v>22390</v>
      </c>
      <c r="U114" s="362">
        <v>288</v>
      </c>
      <c r="V114" s="362"/>
      <c r="W114" s="362"/>
      <c r="X114" s="362">
        <f t="shared" si="10"/>
        <v>0</v>
      </c>
      <c r="Y114" s="425">
        <f>'308'!U14</f>
        <v>22390</v>
      </c>
      <c r="Z114" s="426"/>
      <c r="AA114" s="425"/>
      <c r="AB114" s="399"/>
      <c r="AC114" s="425"/>
      <c r="AH114" s="435">
        <f>'308'!$Y$14</f>
        <v>0</v>
      </c>
      <c r="AI114" s="425"/>
      <c r="AK114" s="425"/>
      <c r="AL114" s="425"/>
      <c r="AM114" s="425"/>
      <c r="AP114" s="425"/>
      <c r="AR114" s="425"/>
      <c r="AT114" s="754"/>
      <c r="AU114" s="622"/>
      <c r="AV114" s="746"/>
      <c r="AW114" s="622"/>
      <c r="AX114" s="746"/>
      <c r="AY114" s="622"/>
      <c r="AZ114" s="754"/>
      <c r="BA114" s="622"/>
      <c r="BB114" s="754"/>
      <c r="BC114" s="622"/>
      <c r="BD114" s="746"/>
    </row>
    <row r="115" spans="1:56" x14ac:dyDescent="0.25">
      <c r="A115" s="290">
        <v>309</v>
      </c>
      <c r="B115" s="437" t="s">
        <v>504</v>
      </c>
      <c r="C115" s="451" t="s">
        <v>615</v>
      </c>
      <c r="D115" s="290">
        <v>9326</v>
      </c>
      <c r="E115" s="290"/>
      <c r="F115" s="432" t="s">
        <v>1261</v>
      </c>
      <c r="G115" s="430"/>
      <c r="H115" s="290">
        <v>2011</v>
      </c>
      <c r="I115" s="455">
        <f>'309'!C14</f>
        <v>90000</v>
      </c>
      <c r="J115" s="431">
        <f>'309'!$S$7</f>
        <v>90000</v>
      </c>
      <c r="K115" s="421">
        <f t="shared" si="7"/>
        <v>0</v>
      </c>
      <c r="L115" s="362">
        <f t="shared" si="11"/>
        <v>90000</v>
      </c>
      <c r="M115" s="432" t="s">
        <v>584</v>
      </c>
      <c r="N115" s="423">
        <f t="shared" si="6"/>
        <v>0</v>
      </c>
      <c r="O115" s="423"/>
      <c r="P115" s="423"/>
      <c r="Q115" s="423">
        <f t="shared" si="8"/>
        <v>90000</v>
      </c>
      <c r="T115" s="362">
        <v>90000</v>
      </c>
      <c r="U115" s="362">
        <v>289</v>
      </c>
      <c r="V115" s="362"/>
      <c r="W115" s="362"/>
      <c r="X115" s="362">
        <f t="shared" si="10"/>
        <v>0</v>
      </c>
      <c r="Y115" s="425">
        <f>'309'!U14</f>
        <v>90000</v>
      </c>
      <c r="Z115" s="426"/>
      <c r="AA115" s="425"/>
      <c r="AB115" s="399"/>
      <c r="AC115" s="425"/>
      <c r="AH115" s="435">
        <f>'309'!$Y$14</f>
        <v>0</v>
      </c>
      <c r="AI115" s="425"/>
      <c r="AK115" s="425"/>
      <c r="AL115" s="425"/>
      <c r="AM115" s="425"/>
      <c r="AP115" s="425"/>
      <c r="AR115" s="425"/>
      <c r="AT115" s="754"/>
      <c r="AU115" s="622"/>
      <c r="AV115" s="746"/>
      <c r="AW115" s="622"/>
      <c r="AX115" s="746"/>
      <c r="AY115" s="622"/>
      <c r="AZ115" s="754"/>
      <c r="BA115" s="622"/>
      <c r="BB115" s="754"/>
      <c r="BC115" s="622"/>
      <c r="BD115" s="746"/>
    </row>
    <row r="116" spans="1:56" x14ac:dyDescent="0.25">
      <c r="A116" s="290">
        <v>310</v>
      </c>
      <c r="B116" s="437" t="s">
        <v>504</v>
      </c>
      <c r="C116" s="451" t="s">
        <v>615</v>
      </c>
      <c r="D116" s="290">
        <v>9327</v>
      </c>
      <c r="E116" s="290"/>
      <c r="F116" s="432" t="s">
        <v>1261</v>
      </c>
      <c r="G116" s="430"/>
      <c r="H116" s="290">
        <v>2011</v>
      </c>
      <c r="I116" s="455">
        <f>'310'!C14</f>
        <v>90000</v>
      </c>
      <c r="J116" s="431">
        <f>'310'!$S$7</f>
        <v>90000</v>
      </c>
      <c r="K116" s="421">
        <f t="shared" si="7"/>
        <v>0</v>
      </c>
      <c r="L116" s="362">
        <f t="shared" si="11"/>
        <v>90000</v>
      </c>
      <c r="M116" s="432" t="s">
        <v>584</v>
      </c>
      <c r="N116" s="423">
        <f t="shared" si="6"/>
        <v>0</v>
      </c>
      <c r="O116" s="423"/>
      <c r="P116" s="423"/>
      <c r="Q116" s="423">
        <f t="shared" si="8"/>
        <v>90000</v>
      </c>
      <c r="T116" s="362">
        <v>90000</v>
      </c>
      <c r="U116" s="362">
        <v>290</v>
      </c>
      <c r="V116" s="362"/>
      <c r="W116" s="362"/>
      <c r="X116" s="362">
        <f t="shared" si="10"/>
        <v>0</v>
      </c>
      <c r="Y116" s="425">
        <f>'310'!U14</f>
        <v>90000</v>
      </c>
      <c r="Z116" s="426"/>
      <c r="AA116" s="425"/>
      <c r="AB116" s="399"/>
      <c r="AC116" s="425"/>
      <c r="AH116" s="435">
        <f>'310'!$Y$14</f>
        <v>0</v>
      </c>
      <c r="AI116" s="425"/>
      <c r="AK116" s="425"/>
      <c r="AL116" s="425"/>
      <c r="AM116" s="425"/>
      <c r="AP116" s="425"/>
      <c r="AR116" s="425"/>
      <c r="AT116" s="754"/>
      <c r="AU116" s="622"/>
      <c r="AV116" s="746"/>
      <c r="AW116" s="622"/>
      <c r="AX116" s="746"/>
      <c r="AY116" s="622"/>
      <c r="AZ116" s="754"/>
      <c r="BA116" s="622"/>
      <c r="BB116" s="754"/>
      <c r="BC116" s="622"/>
      <c r="BD116" s="746"/>
    </row>
    <row r="117" spans="1:56" x14ac:dyDescent="0.25">
      <c r="A117" s="290">
        <v>311</v>
      </c>
      <c r="B117" s="437" t="s">
        <v>741</v>
      </c>
      <c r="C117" s="451"/>
      <c r="D117" s="290">
        <v>130405</v>
      </c>
      <c r="E117" s="290"/>
      <c r="F117" s="418" t="s">
        <v>74</v>
      </c>
      <c r="G117" s="430">
        <v>1495</v>
      </c>
      <c r="H117" s="290">
        <v>2011</v>
      </c>
      <c r="I117" s="455">
        <f>'311'!R7</f>
        <v>861273.99</v>
      </c>
      <c r="J117" s="431">
        <f>'311'!$S$7</f>
        <v>861273.99</v>
      </c>
      <c r="K117" s="421">
        <f t="shared" si="7"/>
        <v>0</v>
      </c>
      <c r="L117" s="362">
        <f t="shared" si="11"/>
        <v>861273.99</v>
      </c>
      <c r="M117" s="432" t="s">
        <v>245</v>
      </c>
      <c r="N117" s="423">
        <f t="shared" ref="N117:N178" si="12">+I117-J117-K117</f>
        <v>0</v>
      </c>
      <c r="O117" s="423"/>
      <c r="P117" s="423"/>
      <c r="Q117" s="423">
        <f t="shared" si="8"/>
        <v>861273.99</v>
      </c>
      <c r="U117" s="362">
        <v>291</v>
      </c>
      <c r="V117" s="362"/>
      <c r="W117" s="362"/>
      <c r="X117" s="362">
        <f t="shared" si="10"/>
        <v>861273.99</v>
      </c>
      <c r="Y117" s="425"/>
      <c r="Z117" s="426">
        <f>'311'!V14</f>
        <v>861273.99</v>
      </c>
      <c r="AA117" s="425"/>
      <c r="AB117" s="399"/>
      <c r="AC117" s="425"/>
      <c r="AH117" s="435">
        <f>'311'!$Y$14</f>
        <v>0</v>
      </c>
      <c r="AI117" s="425"/>
      <c r="AK117" s="425"/>
      <c r="AL117" s="425"/>
      <c r="AM117" s="425"/>
      <c r="AP117" s="425"/>
      <c r="AR117" s="425"/>
      <c r="AT117" s="754"/>
      <c r="AU117" s="622"/>
      <c r="AV117" s="746"/>
      <c r="AW117" s="622"/>
      <c r="AX117" s="746"/>
      <c r="AY117" s="622"/>
      <c r="AZ117" s="754"/>
      <c r="BA117" s="622"/>
      <c r="BB117" s="754"/>
      <c r="BC117" s="622"/>
      <c r="BD117" s="746"/>
    </row>
    <row r="118" spans="1:56" x14ac:dyDescent="0.25">
      <c r="A118" s="290">
        <v>312</v>
      </c>
      <c r="B118" s="437" t="s">
        <v>658</v>
      </c>
      <c r="C118" s="451" t="s">
        <v>558</v>
      </c>
      <c r="D118" s="290" t="s">
        <v>659</v>
      </c>
      <c r="E118" s="290"/>
      <c r="F118" s="439" t="s">
        <v>74</v>
      </c>
      <c r="G118" s="430" t="s">
        <v>829</v>
      </c>
      <c r="H118" s="290">
        <v>2012</v>
      </c>
      <c r="I118" s="455">
        <f>'312'!R7</f>
        <v>1531525.4799999997</v>
      </c>
      <c r="J118" s="431">
        <f>'312'!S7</f>
        <v>1518428.14</v>
      </c>
      <c r="K118" s="421">
        <f t="shared" si="7"/>
        <v>13097.339999999851</v>
      </c>
      <c r="L118" s="362">
        <f>1050000*1.4</f>
        <v>1470000</v>
      </c>
      <c r="M118" s="432" t="s">
        <v>245</v>
      </c>
      <c r="N118" s="423">
        <f t="shared" si="12"/>
        <v>0</v>
      </c>
      <c r="O118" s="423"/>
      <c r="P118" s="423">
        <v>49850</v>
      </c>
      <c r="Q118" s="423">
        <f t="shared" si="8"/>
        <v>1581375.4799999997</v>
      </c>
      <c r="S118" s="289">
        <v>104742</v>
      </c>
      <c r="U118" s="362">
        <v>292</v>
      </c>
      <c r="V118" s="362"/>
      <c r="W118" s="362"/>
      <c r="X118" s="362">
        <f t="shared" si="10"/>
        <v>1531525.4799999997</v>
      </c>
      <c r="Y118" s="425"/>
      <c r="Z118" s="426">
        <f>'312'!V14</f>
        <v>23548.94</v>
      </c>
      <c r="AA118" s="425">
        <f>'312'!W14</f>
        <v>1430799.26</v>
      </c>
      <c r="AB118" s="399">
        <v>1430100</v>
      </c>
      <c r="AC118" s="425"/>
      <c r="AH118" s="435">
        <f>'312'!$Y$14</f>
        <v>-21670.080000000002</v>
      </c>
      <c r="AI118" s="425">
        <f>+'312'!Z14</f>
        <v>72652.679999999993</v>
      </c>
      <c r="AK118" s="425"/>
      <c r="AL118" s="425"/>
      <c r="AM118" s="425">
        <v>23650.639999999999</v>
      </c>
      <c r="AN118" s="424"/>
      <c r="AP118" s="425"/>
      <c r="AR118" s="425"/>
      <c r="AT118" s="754"/>
      <c r="AU118" s="622"/>
      <c r="AV118" s="746"/>
      <c r="AW118" s="622"/>
      <c r="AX118" s="746">
        <f>'312'!AE14</f>
        <v>26194.68</v>
      </c>
      <c r="AY118" s="622"/>
      <c r="AZ118" s="754"/>
      <c r="BA118" s="622"/>
      <c r="BB118" s="754"/>
      <c r="BC118" s="622"/>
      <c r="BD118" s="746"/>
    </row>
    <row r="119" spans="1:56" x14ac:dyDescent="0.25">
      <c r="A119" s="290">
        <v>313</v>
      </c>
      <c r="B119" s="437" t="s">
        <v>662</v>
      </c>
      <c r="C119" s="451" t="s">
        <v>663</v>
      </c>
      <c r="D119" s="290">
        <v>4454</v>
      </c>
      <c r="E119" s="290"/>
      <c r="F119" s="439" t="s">
        <v>74</v>
      </c>
      <c r="G119" s="430" t="s">
        <v>829</v>
      </c>
      <c r="H119" s="290">
        <v>2012</v>
      </c>
      <c r="I119" s="455">
        <f>'313'!R7</f>
        <v>710324</v>
      </c>
      <c r="J119" s="431">
        <f>'313'!$S$7</f>
        <v>710324</v>
      </c>
      <c r="K119" s="421">
        <f t="shared" si="7"/>
        <v>0</v>
      </c>
      <c r="L119" s="362">
        <f>+I119</f>
        <v>710324</v>
      </c>
      <c r="M119" s="432" t="s">
        <v>245</v>
      </c>
      <c r="N119" s="423">
        <f t="shared" si="12"/>
        <v>0</v>
      </c>
      <c r="O119" s="423"/>
      <c r="P119" s="423"/>
      <c r="Q119" s="423">
        <f t="shared" si="8"/>
        <v>710324</v>
      </c>
      <c r="U119" s="362">
        <v>293</v>
      </c>
      <c r="V119" s="362"/>
      <c r="W119" s="362"/>
      <c r="X119" s="362">
        <f t="shared" si="10"/>
        <v>710324</v>
      </c>
      <c r="Y119" s="425"/>
      <c r="Z119" s="426">
        <f>'313'!V14</f>
        <v>710324</v>
      </c>
      <c r="AA119" s="425"/>
      <c r="AB119" s="399"/>
      <c r="AC119" s="425"/>
      <c r="AH119" s="435">
        <f>'313'!$Y$14</f>
        <v>0</v>
      </c>
      <c r="AI119" s="425"/>
      <c r="AK119" s="425"/>
      <c r="AL119" s="425"/>
      <c r="AM119" s="425"/>
      <c r="AP119" s="425"/>
      <c r="AR119" s="425"/>
      <c r="AT119" s="754"/>
      <c r="AU119" s="622"/>
      <c r="AV119" s="746"/>
      <c r="AW119" s="622"/>
      <c r="AX119" s="746"/>
      <c r="AY119" s="622"/>
      <c r="AZ119" s="754"/>
      <c r="BA119" s="622"/>
      <c r="BB119" s="754"/>
      <c r="BC119" s="622"/>
      <c r="BD119" s="746"/>
    </row>
    <row r="120" spans="1:56" x14ac:dyDescent="0.25">
      <c r="A120" s="371">
        <v>314</v>
      </c>
      <c r="B120" s="458" t="s">
        <v>654</v>
      </c>
      <c r="C120" s="459"/>
      <c r="D120" s="371"/>
      <c r="E120" s="371"/>
      <c r="F120" s="460" t="s">
        <v>567</v>
      </c>
      <c r="G120" s="430" t="s">
        <v>454</v>
      </c>
      <c r="H120" s="290">
        <v>2012</v>
      </c>
      <c r="I120" s="455">
        <f>'314'!R7</f>
        <v>282121.3</v>
      </c>
      <c r="J120" s="431">
        <f>'314'!$S$7</f>
        <v>282121.30000000005</v>
      </c>
      <c r="K120" s="421">
        <f t="shared" si="7"/>
        <v>0</v>
      </c>
      <c r="L120" s="362">
        <f t="shared" ref="L120:L129" si="13">+I120</f>
        <v>282121.3</v>
      </c>
      <c r="M120" s="432" t="s">
        <v>245</v>
      </c>
      <c r="N120" s="423">
        <f t="shared" si="12"/>
        <v>-5.8207660913467407E-11</v>
      </c>
      <c r="O120" s="423"/>
      <c r="P120" s="423"/>
      <c r="Q120" s="423">
        <f t="shared" si="8"/>
        <v>282121.3</v>
      </c>
      <c r="U120" s="362">
        <v>294</v>
      </c>
      <c r="V120" s="362"/>
      <c r="W120" s="362"/>
      <c r="X120" s="362">
        <f t="shared" si="10"/>
        <v>282121.3</v>
      </c>
      <c r="Y120" s="425"/>
      <c r="Z120" s="426">
        <f>'314'!V14</f>
        <v>124280</v>
      </c>
      <c r="AA120" s="425">
        <f>+'314'!W14</f>
        <v>157841.29999999999</v>
      </c>
      <c r="AB120" s="399"/>
      <c r="AC120" s="425"/>
      <c r="AH120" s="435">
        <f>'314'!$Y$14</f>
        <v>0</v>
      </c>
      <c r="AI120" s="425"/>
      <c r="AK120" s="425"/>
      <c r="AL120" s="425"/>
      <c r="AM120" s="425"/>
      <c r="AP120" s="425"/>
      <c r="AR120" s="425"/>
      <c r="AT120" s="754"/>
      <c r="AU120" s="622"/>
      <c r="AV120" s="746"/>
      <c r="AW120" s="622"/>
      <c r="AX120" s="746"/>
      <c r="AY120" s="622"/>
      <c r="AZ120" s="754"/>
      <c r="BA120" s="622"/>
      <c r="BB120" s="754"/>
      <c r="BC120" s="622"/>
      <c r="BD120" s="746"/>
    </row>
    <row r="121" spans="1:56" x14ac:dyDescent="0.25">
      <c r="A121" s="290">
        <v>315</v>
      </c>
      <c r="B121" s="437" t="s">
        <v>642</v>
      </c>
      <c r="C121" s="451" t="s">
        <v>643</v>
      </c>
      <c r="D121" s="290">
        <v>50178</v>
      </c>
      <c r="E121" s="290"/>
      <c r="F121" s="441" t="s">
        <v>74</v>
      </c>
      <c r="G121" s="430" t="s">
        <v>644</v>
      </c>
      <c r="H121" s="290">
        <v>2012</v>
      </c>
      <c r="I121" s="455">
        <f>'315'!R7</f>
        <v>192127.95</v>
      </c>
      <c r="J121" s="431">
        <f>'315'!$S$7</f>
        <v>192127.95</v>
      </c>
      <c r="K121" s="421">
        <f t="shared" si="7"/>
        <v>0</v>
      </c>
      <c r="L121" s="362">
        <f t="shared" si="13"/>
        <v>192127.95</v>
      </c>
      <c r="M121" s="432" t="s">
        <v>245</v>
      </c>
      <c r="N121" s="423">
        <f t="shared" si="12"/>
        <v>0</v>
      </c>
      <c r="O121" s="423"/>
      <c r="P121" s="423"/>
      <c r="Q121" s="423">
        <f t="shared" si="8"/>
        <v>192127.95</v>
      </c>
      <c r="R121" s="289" t="s">
        <v>669</v>
      </c>
      <c r="S121" s="289">
        <v>106024</v>
      </c>
      <c r="U121" s="362">
        <v>295</v>
      </c>
      <c r="V121" s="362"/>
      <c r="W121" s="362"/>
      <c r="X121" s="362">
        <f t="shared" si="10"/>
        <v>192127.95</v>
      </c>
      <c r="Y121" s="425"/>
      <c r="Z121" s="426">
        <v>180024</v>
      </c>
      <c r="AA121" s="425">
        <f>'315'!W14</f>
        <v>12103.95</v>
      </c>
      <c r="AB121" s="399"/>
      <c r="AC121" s="425"/>
      <c r="AH121" s="448">
        <f>'315'!$Y$14</f>
        <v>0</v>
      </c>
      <c r="AI121" s="438"/>
      <c r="AK121" s="438"/>
      <c r="AL121" s="425"/>
      <c r="AM121" s="425"/>
      <c r="AP121" s="438"/>
      <c r="AR121" s="425"/>
      <c r="AT121" s="754"/>
      <c r="AU121" s="622"/>
      <c r="AV121" s="746"/>
      <c r="AW121" s="622"/>
      <c r="AX121" s="746"/>
      <c r="AY121" s="622"/>
      <c r="AZ121" s="754"/>
      <c r="BA121" s="622"/>
      <c r="BB121" s="754"/>
      <c r="BC121" s="622"/>
      <c r="BD121" s="746"/>
    </row>
    <row r="122" spans="1:56" x14ac:dyDescent="0.25">
      <c r="A122" s="290">
        <v>316</v>
      </c>
      <c r="B122" s="437" t="s">
        <v>661</v>
      </c>
      <c r="C122" s="451" t="s">
        <v>665</v>
      </c>
      <c r="D122" s="290">
        <v>5380</v>
      </c>
      <c r="E122" s="290"/>
      <c r="F122" s="418" t="s">
        <v>74</v>
      </c>
      <c r="G122" s="430" t="s">
        <v>527</v>
      </c>
      <c r="H122" s="290">
        <v>2012</v>
      </c>
      <c r="I122" s="455">
        <f>'316'!R7</f>
        <v>619412.89</v>
      </c>
      <c r="J122" s="431">
        <f>'316'!$S$7</f>
        <v>619412.89</v>
      </c>
      <c r="K122" s="421">
        <f t="shared" si="7"/>
        <v>0</v>
      </c>
      <c r="L122" s="362">
        <f t="shared" si="13"/>
        <v>619412.89</v>
      </c>
      <c r="M122" s="432" t="s">
        <v>245</v>
      </c>
      <c r="N122" s="423"/>
      <c r="O122" s="423"/>
      <c r="P122" s="423"/>
      <c r="Q122" s="423">
        <f t="shared" si="8"/>
        <v>619412.89</v>
      </c>
      <c r="U122" s="362">
        <v>296</v>
      </c>
      <c r="V122" s="362"/>
      <c r="W122" s="362"/>
      <c r="X122" s="362">
        <f t="shared" si="10"/>
        <v>619412.89</v>
      </c>
      <c r="Y122" s="425"/>
      <c r="Z122" s="426"/>
      <c r="AA122" s="425">
        <f>+'316'!W14</f>
        <v>619412.89</v>
      </c>
      <c r="AB122" s="399"/>
      <c r="AC122" s="425"/>
      <c r="AH122" s="435">
        <f>'316'!$Y$14</f>
        <v>0</v>
      </c>
      <c r="AI122" s="425"/>
      <c r="AK122" s="425"/>
      <c r="AL122" s="425"/>
      <c r="AM122" s="425"/>
      <c r="AP122" s="425"/>
      <c r="AR122" s="425"/>
      <c r="AT122" s="754"/>
      <c r="AU122" s="622"/>
      <c r="AV122" s="746"/>
      <c r="AW122" s="622"/>
      <c r="AX122" s="746"/>
      <c r="AY122" s="622"/>
      <c r="AZ122" s="754"/>
      <c r="BA122" s="622"/>
      <c r="BB122" s="754"/>
      <c r="BC122" s="622"/>
      <c r="BD122" s="746"/>
    </row>
    <row r="123" spans="1:56" x14ac:dyDescent="0.25">
      <c r="A123" s="290">
        <v>317</v>
      </c>
      <c r="B123" s="437" t="s">
        <v>655</v>
      </c>
      <c r="C123" s="451" t="s">
        <v>664</v>
      </c>
      <c r="E123" s="290"/>
      <c r="F123" s="432" t="s">
        <v>1261</v>
      </c>
      <c r="G123" s="430"/>
      <c r="H123" s="290">
        <v>2012</v>
      </c>
      <c r="I123" s="455">
        <f>'317'!R7</f>
        <v>170346.94</v>
      </c>
      <c r="J123" s="431">
        <f>'317'!$S$7</f>
        <v>170346.94</v>
      </c>
      <c r="K123" s="421">
        <f t="shared" si="7"/>
        <v>0</v>
      </c>
      <c r="L123" s="362">
        <f t="shared" si="13"/>
        <v>170346.94</v>
      </c>
      <c r="M123" s="432" t="s">
        <v>584</v>
      </c>
      <c r="N123" s="423"/>
      <c r="O123" s="423"/>
      <c r="P123" s="423"/>
      <c r="Q123" s="423">
        <f t="shared" si="8"/>
        <v>170346.94</v>
      </c>
      <c r="U123" s="362">
        <v>297</v>
      </c>
      <c r="V123" s="362"/>
      <c r="W123" s="362"/>
      <c r="X123" s="362">
        <f t="shared" si="10"/>
        <v>170346.94</v>
      </c>
      <c r="Y123" s="425"/>
      <c r="Z123" s="426"/>
      <c r="AA123" s="425">
        <f>+'317'!W14</f>
        <v>170346.94</v>
      </c>
      <c r="AB123" s="399"/>
      <c r="AC123" s="425"/>
      <c r="AH123" s="435">
        <f>'317'!$Y$14</f>
        <v>0</v>
      </c>
      <c r="AI123" s="425"/>
      <c r="AK123" s="425"/>
      <c r="AL123" s="425"/>
      <c r="AM123" s="425"/>
      <c r="AP123" s="425"/>
      <c r="AR123" s="425"/>
      <c r="AT123" s="754"/>
      <c r="AU123" s="622"/>
      <c r="AV123" s="746"/>
      <c r="AW123" s="622"/>
      <c r="AX123" s="746"/>
      <c r="AY123" s="622"/>
      <c r="AZ123" s="754"/>
      <c r="BA123" s="622"/>
      <c r="BB123" s="754"/>
      <c r="BC123" s="622"/>
      <c r="BD123" s="746"/>
    </row>
    <row r="124" spans="1:56" x14ac:dyDescent="0.25">
      <c r="A124" s="290">
        <v>318</v>
      </c>
      <c r="B124" s="437" t="s">
        <v>885</v>
      </c>
      <c r="C124" s="451"/>
      <c r="E124" s="290"/>
      <c r="F124" s="441" t="s">
        <v>656</v>
      </c>
      <c r="G124" s="430">
        <v>1601</v>
      </c>
      <c r="H124" s="290" t="s">
        <v>888</v>
      </c>
      <c r="I124" s="455">
        <f>'318'!C14</f>
        <v>634313.56000000006</v>
      </c>
      <c r="J124" s="431">
        <f>'318'!$S$7</f>
        <v>634313.56000000006</v>
      </c>
      <c r="K124" s="421">
        <f t="shared" si="7"/>
        <v>0</v>
      </c>
      <c r="L124" s="362">
        <v>370000</v>
      </c>
      <c r="M124" s="432" t="s">
        <v>830</v>
      </c>
      <c r="N124" s="423">
        <f t="shared" si="12"/>
        <v>0</v>
      </c>
      <c r="O124" s="423">
        <v>248000</v>
      </c>
      <c r="P124" s="423">
        <v>121000</v>
      </c>
      <c r="Q124" s="423">
        <f t="shared" si="8"/>
        <v>1003313.56</v>
      </c>
      <c r="S124" s="289">
        <v>99199</v>
      </c>
      <c r="U124" s="362">
        <v>298</v>
      </c>
      <c r="V124" s="362"/>
      <c r="W124" s="362"/>
      <c r="X124" s="362">
        <f t="shared" si="10"/>
        <v>634313.56000000006</v>
      </c>
      <c r="Y124" s="425"/>
      <c r="Z124" s="426"/>
      <c r="AA124" s="425">
        <f>'318'!W14</f>
        <v>14493.99</v>
      </c>
      <c r="AB124" s="399"/>
      <c r="AC124" s="425">
        <f>'318'!X14</f>
        <v>0</v>
      </c>
      <c r="AD124" s="461" t="s">
        <v>887</v>
      </c>
      <c r="AE124" s="362" t="s">
        <v>914</v>
      </c>
      <c r="AH124" s="435">
        <f>'318'!$Y$14</f>
        <v>0</v>
      </c>
      <c r="AI124" s="438">
        <f>+'318'!Z14</f>
        <v>249819.57</v>
      </c>
      <c r="AK124" s="438">
        <v>158329.18</v>
      </c>
      <c r="AL124" s="425"/>
      <c r="AM124" s="425"/>
      <c r="AN124" s="424"/>
      <c r="AP124" s="438"/>
      <c r="AR124" s="425"/>
      <c r="AT124" s="754"/>
      <c r="AU124" s="622"/>
      <c r="AV124" s="746"/>
      <c r="AW124" s="622"/>
      <c r="AX124" s="746"/>
      <c r="AY124" s="622"/>
      <c r="AZ124" s="754"/>
      <c r="BA124" s="622"/>
      <c r="BB124" s="754"/>
      <c r="BC124" s="622"/>
      <c r="BD124" s="746"/>
    </row>
    <row r="125" spans="1:56" x14ac:dyDescent="0.25">
      <c r="A125" s="290">
        <v>319</v>
      </c>
      <c r="B125" s="437" t="s">
        <v>673</v>
      </c>
      <c r="C125" s="451" t="s">
        <v>1068</v>
      </c>
      <c r="D125" s="290">
        <v>18375</v>
      </c>
      <c r="E125" s="290"/>
      <c r="F125" s="439" t="s">
        <v>74</v>
      </c>
      <c r="G125" s="430" t="s">
        <v>829</v>
      </c>
      <c r="H125" s="290">
        <v>2012</v>
      </c>
      <c r="I125" s="455">
        <f>'319'!R7</f>
        <v>980577.65</v>
      </c>
      <c r="J125" s="431">
        <f>'319'!S7</f>
        <v>980577.65000000014</v>
      </c>
      <c r="K125" s="421">
        <f t="shared" si="7"/>
        <v>0</v>
      </c>
      <c r="L125" s="362">
        <f t="shared" si="13"/>
        <v>980577.65</v>
      </c>
      <c r="M125" s="432" t="s">
        <v>245</v>
      </c>
      <c r="N125" s="423"/>
      <c r="O125" s="423"/>
      <c r="P125" s="423"/>
      <c r="Q125" s="423">
        <f t="shared" si="8"/>
        <v>980577.65</v>
      </c>
      <c r="U125" s="362">
        <v>299</v>
      </c>
      <c r="V125" s="362"/>
      <c r="W125" s="362"/>
      <c r="X125" s="362">
        <f t="shared" si="10"/>
        <v>980577.65</v>
      </c>
      <c r="Y125" s="425"/>
      <c r="Z125" s="426"/>
      <c r="AA125" s="425">
        <f>+'319'!W14</f>
        <v>980577.65</v>
      </c>
      <c r="AB125" s="399"/>
      <c r="AC125" s="425"/>
      <c r="AH125" s="435">
        <f>'319'!$Y$14</f>
        <v>0</v>
      </c>
      <c r="AI125" s="425"/>
      <c r="AK125" s="425"/>
      <c r="AL125" s="425"/>
      <c r="AM125" s="425"/>
      <c r="AP125" s="425"/>
      <c r="AR125" s="425"/>
      <c r="AT125" s="754"/>
      <c r="AU125" s="622"/>
      <c r="AV125" s="746"/>
      <c r="AW125" s="622"/>
      <c r="AX125" s="746"/>
      <c r="AY125" s="622"/>
      <c r="AZ125" s="754"/>
      <c r="BA125" s="622"/>
      <c r="BB125" s="754"/>
      <c r="BC125" s="622"/>
      <c r="BD125" s="746"/>
    </row>
    <row r="126" spans="1:56" x14ac:dyDescent="0.25">
      <c r="A126" s="290">
        <v>320</v>
      </c>
      <c r="B126" s="437" t="s">
        <v>675</v>
      </c>
      <c r="C126" s="451" t="s">
        <v>676</v>
      </c>
      <c r="E126" s="290"/>
      <c r="F126" s="440" t="s">
        <v>74</v>
      </c>
      <c r="G126" s="430" t="s">
        <v>454</v>
      </c>
      <c r="H126" s="290">
        <v>2013</v>
      </c>
      <c r="I126" s="455">
        <f>'320'!R7</f>
        <v>322372.15000000002</v>
      </c>
      <c r="J126" s="431">
        <f>'320'!S7</f>
        <v>322372.14999999997</v>
      </c>
      <c r="K126" s="421">
        <f t="shared" si="7"/>
        <v>0</v>
      </c>
      <c r="L126" s="362">
        <f t="shared" si="13"/>
        <v>322372.15000000002</v>
      </c>
      <c r="M126" s="432" t="s">
        <v>245</v>
      </c>
      <c r="N126" s="423"/>
      <c r="O126" s="423"/>
      <c r="P126" s="423"/>
      <c r="Q126" s="423">
        <f t="shared" si="8"/>
        <v>322372.15000000002</v>
      </c>
      <c r="U126" s="362">
        <v>300</v>
      </c>
      <c r="V126" s="362"/>
      <c r="W126" s="362"/>
      <c r="X126" s="362">
        <f t="shared" si="10"/>
        <v>322372.15000000002</v>
      </c>
      <c r="Y126" s="425"/>
      <c r="Z126" s="426" t="s">
        <v>896</v>
      </c>
      <c r="AA126" s="425">
        <f>+'320'!W14</f>
        <v>322372.15000000002</v>
      </c>
      <c r="AB126" s="399"/>
      <c r="AC126" s="425"/>
      <c r="AH126" s="435">
        <f>'320'!Y14</f>
        <v>0</v>
      </c>
      <c r="AI126" s="425"/>
      <c r="AK126" s="425"/>
      <c r="AL126" s="425"/>
      <c r="AM126" s="425"/>
      <c r="AP126" s="425"/>
      <c r="AR126" s="425"/>
      <c r="AT126" s="754"/>
      <c r="AU126" s="622"/>
      <c r="AV126" s="746"/>
      <c r="AW126" s="622"/>
      <c r="AX126" s="746"/>
      <c r="AY126" s="622"/>
      <c r="AZ126" s="754"/>
      <c r="BA126" s="622"/>
      <c r="BB126" s="754"/>
      <c r="BC126" s="622"/>
      <c r="BD126" s="746"/>
    </row>
    <row r="127" spans="1:56" x14ac:dyDescent="0.25">
      <c r="A127" s="290">
        <v>321</v>
      </c>
      <c r="B127" s="437" t="s">
        <v>689</v>
      </c>
      <c r="C127" s="451" t="s">
        <v>891</v>
      </c>
      <c r="D127" s="290">
        <v>15040</v>
      </c>
      <c r="E127" s="290" t="s">
        <v>493</v>
      </c>
      <c r="F127" s="429" t="s">
        <v>74</v>
      </c>
      <c r="G127" s="430" t="s">
        <v>561</v>
      </c>
      <c r="I127" s="455">
        <f>'321'!R7</f>
        <v>0</v>
      </c>
      <c r="J127" s="431">
        <f>'321'!S7</f>
        <v>0</v>
      </c>
      <c r="K127" s="421">
        <f t="shared" si="7"/>
        <v>0</v>
      </c>
      <c r="L127" s="462">
        <v>20000</v>
      </c>
      <c r="M127" s="432" t="s">
        <v>245</v>
      </c>
      <c r="N127" s="423"/>
      <c r="O127" s="423"/>
      <c r="P127" s="423"/>
      <c r="Q127" s="423">
        <f t="shared" si="8"/>
        <v>0</v>
      </c>
      <c r="U127" s="362">
        <v>301</v>
      </c>
      <c r="V127" s="362"/>
      <c r="W127" s="362"/>
      <c r="X127" s="362">
        <f t="shared" si="10"/>
        <v>0</v>
      </c>
      <c r="Y127" s="425"/>
      <c r="Z127" s="426"/>
      <c r="AA127" s="425"/>
      <c r="AB127" s="399"/>
      <c r="AC127" s="425"/>
      <c r="AD127" s="461" t="s">
        <v>887</v>
      </c>
      <c r="AH127" s="425"/>
      <c r="AI127" s="425"/>
      <c r="AK127" s="425"/>
      <c r="AL127" s="425"/>
      <c r="AM127" s="425"/>
      <c r="AP127" s="425"/>
      <c r="AR127" s="425"/>
      <c r="AT127" s="754"/>
      <c r="AU127" s="622"/>
      <c r="AV127" s="746"/>
      <c r="AW127" s="622"/>
      <c r="AX127" s="746"/>
      <c r="AY127" s="622"/>
      <c r="AZ127" s="754"/>
      <c r="BA127" s="622"/>
      <c r="BB127" s="754"/>
      <c r="BC127" s="622"/>
      <c r="BD127" s="746"/>
    </row>
    <row r="128" spans="1:56" x14ac:dyDescent="0.25">
      <c r="A128" s="290">
        <v>322</v>
      </c>
      <c r="B128" s="437" t="s">
        <v>1033</v>
      </c>
      <c r="C128" s="417" t="s">
        <v>831</v>
      </c>
      <c r="D128" s="290">
        <v>48131</v>
      </c>
      <c r="E128" s="290" t="s">
        <v>493</v>
      </c>
      <c r="F128" s="430">
        <v>3100</v>
      </c>
      <c r="G128" s="430">
        <v>3100</v>
      </c>
      <c r="H128" s="290">
        <v>2014</v>
      </c>
      <c r="I128" s="455">
        <f>'322'!R7</f>
        <v>0</v>
      </c>
      <c r="J128" s="431">
        <f>'322'!S7</f>
        <v>0</v>
      </c>
      <c r="K128" s="421">
        <f t="shared" si="7"/>
        <v>0</v>
      </c>
      <c r="L128" s="362">
        <f t="shared" si="13"/>
        <v>0</v>
      </c>
      <c r="M128" s="432"/>
      <c r="N128" s="423"/>
      <c r="O128" s="423"/>
      <c r="P128" s="423"/>
      <c r="Q128" s="423">
        <v>261100</v>
      </c>
      <c r="V128" s="362"/>
      <c r="W128" s="362"/>
      <c r="Y128" s="425"/>
      <c r="Z128" s="426"/>
      <c r="AA128" s="425"/>
      <c r="AB128" s="399"/>
      <c r="AC128" s="444"/>
      <c r="AH128" s="425"/>
      <c r="AI128" s="425"/>
      <c r="AK128" s="425"/>
      <c r="AL128" s="425"/>
      <c r="AM128" s="425"/>
      <c r="AP128" s="425"/>
      <c r="AR128" s="425"/>
      <c r="AT128" s="754"/>
      <c r="AU128" s="622"/>
      <c r="AV128" s="746"/>
      <c r="AW128" s="622"/>
      <c r="AX128" s="746"/>
      <c r="AY128" s="622"/>
      <c r="AZ128" s="754"/>
      <c r="BA128" s="622"/>
      <c r="BB128" s="754"/>
      <c r="BC128" s="622"/>
      <c r="BD128" s="746"/>
    </row>
    <row r="129" spans="1:56" x14ac:dyDescent="0.25">
      <c r="A129" s="290">
        <v>323</v>
      </c>
      <c r="B129" s="437" t="s">
        <v>1034</v>
      </c>
      <c r="C129" s="417" t="s">
        <v>834</v>
      </c>
      <c r="D129" s="290">
        <v>48315</v>
      </c>
      <c r="E129" s="290"/>
      <c r="F129" s="430">
        <v>3100</v>
      </c>
      <c r="G129" s="430">
        <v>3100</v>
      </c>
      <c r="H129" s="290">
        <v>2014</v>
      </c>
      <c r="I129" s="455">
        <f>'323'!R7</f>
        <v>0</v>
      </c>
      <c r="J129" s="431">
        <f>'323'!S7</f>
        <v>0</v>
      </c>
      <c r="K129" s="421">
        <f t="shared" si="7"/>
        <v>0</v>
      </c>
      <c r="L129" s="362">
        <f t="shared" si="13"/>
        <v>0</v>
      </c>
      <c r="M129" s="432"/>
      <c r="N129" s="423"/>
      <c r="O129" s="423"/>
      <c r="P129" s="423"/>
      <c r="Q129" s="423">
        <v>165000</v>
      </c>
      <c r="V129" s="362"/>
      <c r="W129" s="362"/>
      <c r="Y129" s="425"/>
      <c r="Z129" s="426"/>
      <c r="AA129" s="425"/>
      <c r="AB129" s="399"/>
      <c r="AC129" s="444"/>
      <c r="AH129" s="425"/>
      <c r="AI129" s="425"/>
      <c r="AK129" s="425"/>
      <c r="AL129" s="425"/>
      <c r="AM129" s="425"/>
      <c r="AP129" s="425"/>
      <c r="AR129" s="425"/>
      <c r="AT129" s="754"/>
      <c r="AU129" s="622"/>
      <c r="AV129" s="746"/>
      <c r="AW129" s="622"/>
      <c r="AX129" s="746"/>
      <c r="AY129" s="622"/>
      <c r="AZ129" s="754"/>
      <c r="BA129" s="622"/>
      <c r="BB129" s="754"/>
      <c r="BC129" s="622"/>
      <c r="BD129" s="746"/>
    </row>
    <row r="130" spans="1:56" x14ac:dyDescent="0.25">
      <c r="A130" s="290">
        <v>324</v>
      </c>
      <c r="B130" s="437" t="s">
        <v>1128</v>
      </c>
      <c r="C130" s="417" t="s">
        <v>880</v>
      </c>
      <c r="E130" s="290"/>
      <c r="F130" s="432" t="s">
        <v>74</v>
      </c>
      <c r="G130" s="430"/>
      <c r="H130" s="290">
        <v>2014</v>
      </c>
      <c r="I130" s="455"/>
      <c r="J130" s="431"/>
      <c r="K130" s="421">
        <f t="shared" si="7"/>
        <v>0</v>
      </c>
      <c r="L130" s="362">
        <v>7000</v>
      </c>
      <c r="M130" s="432" t="s">
        <v>245</v>
      </c>
      <c r="N130" s="423"/>
      <c r="O130" s="423"/>
      <c r="P130" s="423"/>
      <c r="Q130" s="423"/>
      <c r="S130" s="289">
        <v>603010</v>
      </c>
      <c r="V130" s="362"/>
      <c r="W130" s="362"/>
      <c r="Y130" s="425"/>
      <c r="Z130" s="426"/>
      <c r="AA130" s="425"/>
      <c r="AB130" s="399"/>
      <c r="AC130" s="444"/>
      <c r="AD130" s="289" t="s">
        <v>882</v>
      </c>
      <c r="AH130" s="425"/>
      <c r="AI130" s="425"/>
      <c r="AK130" s="425"/>
      <c r="AL130" s="425"/>
      <c r="AM130" s="425"/>
      <c r="AP130" s="425"/>
      <c r="AR130" s="425"/>
      <c r="AT130" s="754"/>
      <c r="AU130" s="622"/>
      <c r="AV130" s="746"/>
      <c r="AW130" s="622"/>
      <c r="AX130" s="746"/>
      <c r="AY130" s="622"/>
      <c r="AZ130" s="754"/>
      <c r="BA130" s="622"/>
      <c r="BB130" s="754"/>
      <c r="BC130" s="622"/>
      <c r="BD130" s="746"/>
    </row>
    <row r="131" spans="1:56" x14ac:dyDescent="0.25">
      <c r="A131" s="290">
        <v>500</v>
      </c>
      <c r="B131" s="437" t="str">
        <f>+'500'!A7</f>
        <v>G&amp;L 42"</v>
      </c>
      <c r="C131" s="417" t="str">
        <f>+'500'!A8</f>
        <v>FHVTC</v>
      </c>
      <c r="D131" s="290" t="str">
        <f>+'500'!C7</f>
        <v>511-152-90</v>
      </c>
      <c r="E131" s="290"/>
      <c r="F131" s="434" t="str">
        <f>+F133</f>
        <v>DUNDALK</v>
      </c>
      <c r="G131" s="430">
        <v>5824</v>
      </c>
      <c r="H131" s="290">
        <v>2003</v>
      </c>
      <c r="I131" s="420">
        <f>+'500'!R7</f>
        <v>344790.52</v>
      </c>
      <c r="J131" s="421">
        <f>+'500'!S7</f>
        <v>344790.52</v>
      </c>
      <c r="K131" s="421">
        <f t="shared" si="7"/>
        <v>0</v>
      </c>
      <c r="L131" s="362">
        <v>135000</v>
      </c>
      <c r="M131" s="432" t="s">
        <v>830</v>
      </c>
      <c r="N131" s="423">
        <f t="shared" si="12"/>
        <v>0</v>
      </c>
      <c r="O131" s="423"/>
      <c r="P131" s="423"/>
      <c r="Q131" s="423">
        <f t="shared" si="8"/>
        <v>344790.52</v>
      </c>
      <c r="T131" s="362">
        <v>344790.52</v>
      </c>
      <c r="U131" s="362">
        <v>302</v>
      </c>
      <c r="V131" s="362"/>
      <c r="W131" s="362"/>
      <c r="X131" s="362">
        <f t="shared" ref="X131:X161" si="14">+I131-T131</f>
        <v>0</v>
      </c>
      <c r="Y131" s="425"/>
      <c r="Z131" s="426"/>
      <c r="AA131" s="425"/>
      <c r="AB131" s="399"/>
      <c r="AC131" s="425"/>
      <c r="AD131" s="461" t="s">
        <v>887</v>
      </c>
      <c r="AH131" s="425"/>
      <c r="AI131" s="425"/>
      <c r="AK131" s="425"/>
      <c r="AL131" s="425"/>
      <c r="AM131" s="425"/>
      <c r="AP131" s="425"/>
      <c r="AR131" s="425"/>
      <c r="AT131" s="754"/>
      <c r="AU131" s="622"/>
      <c r="AV131" s="746"/>
      <c r="AW131" s="622"/>
      <c r="AX131" s="746"/>
      <c r="AY131" s="622"/>
      <c r="AZ131" s="754"/>
      <c r="BA131" s="622"/>
      <c r="BB131" s="754"/>
      <c r="BC131" s="622"/>
      <c r="BD131" s="746"/>
    </row>
    <row r="132" spans="1:56" x14ac:dyDescent="0.25">
      <c r="A132" s="290">
        <v>501</v>
      </c>
      <c r="B132" s="437" t="s">
        <v>298</v>
      </c>
      <c r="C132" s="417" t="str">
        <f>+'501'!A8</f>
        <v>1500 B HMC</v>
      </c>
      <c r="D132" s="290">
        <f>+'501'!C7</f>
        <v>7588</v>
      </c>
      <c r="E132" s="290"/>
      <c r="F132" s="775">
        <v>1490</v>
      </c>
      <c r="G132" s="430" t="s">
        <v>448</v>
      </c>
      <c r="H132" s="290">
        <v>2006</v>
      </c>
      <c r="I132" s="420">
        <f>+'501'!R7</f>
        <v>1102622</v>
      </c>
      <c r="J132" s="431">
        <f>+'501'!S7</f>
        <v>1102622.0000000002</v>
      </c>
      <c r="K132" s="421">
        <f t="shared" si="7"/>
        <v>0</v>
      </c>
      <c r="L132" s="362">
        <v>600000</v>
      </c>
      <c r="M132" s="432" t="s">
        <v>830</v>
      </c>
      <c r="N132" s="423">
        <f t="shared" si="12"/>
        <v>-2.3283064365386963E-10</v>
      </c>
      <c r="O132" s="423"/>
      <c r="P132" s="423"/>
      <c r="Q132" s="423">
        <f t="shared" si="8"/>
        <v>1102622</v>
      </c>
      <c r="T132" s="362">
        <v>1102622</v>
      </c>
      <c r="U132" s="362">
        <v>303</v>
      </c>
      <c r="V132" s="362"/>
      <c r="W132" s="362"/>
      <c r="X132" s="362">
        <f t="shared" si="14"/>
        <v>0</v>
      </c>
      <c r="Y132" s="425"/>
      <c r="Z132" s="426"/>
      <c r="AA132" s="425"/>
      <c r="AB132" s="399"/>
      <c r="AC132" s="425"/>
      <c r="AD132" s="461" t="s">
        <v>887</v>
      </c>
      <c r="AH132" s="425"/>
      <c r="AI132" s="425"/>
      <c r="AK132" s="425"/>
      <c r="AL132" s="425"/>
      <c r="AM132" s="425"/>
      <c r="AP132" s="425"/>
      <c r="AR132" s="425"/>
      <c r="AT132" s="754"/>
      <c r="AU132" s="622"/>
      <c r="AV132" s="746"/>
      <c r="AW132" s="622"/>
      <c r="AX132" s="746"/>
      <c r="AY132" s="622"/>
      <c r="AZ132" s="754"/>
      <c r="BA132" s="622"/>
      <c r="BB132" s="754"/>
      <c r="BC132" s="622"/>
      <c r="BD132" s="746"/>
    </row>
    <row r="133" spans="1:56" x14ac:dyDescent="0.25">
      <c r="A133" s="290">
        <v>502</v>
      </c>
      <c r="B133" s="437" t="s">
        <v>298</v>
      </c>
      <c r="C133" s="417" t="str">
        <f>+'502'!A8</f>
        <v>M 8</v>
      </c>
      <c r="D133" s="290">
        <f>+'502'!C7</f>
        <v>7874</v>
      </c>
      <c r="E133" s="290"/>
      <c r="F133" s="432" t="s">
        <v>1261</v>
      </c>
      <c r="G133" s="430"/>
      <c r="H133" s="290">
        <v>2004</v>
      </c>
      <c r="I133" s="420">
        <f>+'502'!R7</f>
        <v>695116</v>
      </c>
      <c r="J133" s="431">
        <f>+'502'!S7</f>
        <v>695115.99999999988</v>
      </c>
      <c r="K133" s="421">
        <f t="shared" si="7"/>
        <v>0</v>
      </c>
      <c r="L133" s="362">
        <v>300000</v>
      </c>
      <c r="M133" s="432" t="s">
        <v>584</v>
      </c>
      <c r="N133" s="423">
        <f t="shared" si="12"/>
        <v>1.1641532182693481E-10</v>
      </c>
      <c r="O133" s="423"/>
      <c r="P133" s="423"/>
      <c r="Q133" s="423">
        <f t="shared" si="8"/>
        <v>695116</v>
      </c>
      <c r="T133" s="362">
        <v>695116</v>
      </c>
      <c r="U133" s="362">
        <v>304</v>
      </c>
      <c r="V133" s="362"/>
      <c r="W133" s="362"/>
      <c r="X133" s="362">
        <f t="shared" si="14"/>
        <v>0</v>
      </c>
      <c r="Y133" s="425"/>
      <c r="Z133" s="426"/>
      <c r="AA133" s="425"/>
      <c r="AB133" s="399"/>
      <c r="AC133" s="425"/>
      <c r="AD133" s="461" t="s">
        <v>887</v>
      </c>
      <c r="AH133" s="435">
        <f>'502'!$Y$14</f>
        <v>0</v>
      </c>
      <c r="AI133" s="425"/>
      <c r="AK133" s="425"/>
      <c r="AL133" s="425"/>
      <c r="AM133" s="425"/>
      <c r="AP133" s="425"/>
      <c r="AR133" s="425"/>
      <c r="AT133" s="754"/>
      <c r="AU133" s="622"/>
      <c r="AV133" s="746"/>
      <c r="AW133" s="622"/>
      <c r="AX133" s="746"/>
      <c r="AY133" s="622"/>
      <c r="AZ133" s="754"/>
      <c r="BA133" s="622"/>
      <c r="BB133" s="754"/>
      <c r="BC133" s="622"/>
      <c r="BD133" s="746"/>
    </row>
    <row r="134" spans="1:56" x14ac:dyDescent="0.25">
      <c r="A134" s="290">
        <v>503</v>
      </c>
      <c r="B134" s="437" t="s">
        <v>298</v>
      </c>
      <c r="C134" s="417" t="str">
        <f>+'503'!A8</f>
        <v>7555</v>
      </c>
      <c r="D134" s="290">
        <f>+'503'!C7</f>
        <v>7555</v>
      </c>
      <c r="E134" s="290"/>
      <c r="F134" s="441" t="s">
        <v>1261</v>
      </c>
      <c r="G134" s="430" t="s">
        <v>531</v>
      </c>
      <c r="H134" s="290">
        <v>2005</v>
      </c>
      <c r="I134" s="420">
        <f>+'503'!R7</f>
        <v>902774</v>
      </c>
      <c r="J134" s="431">
        <f>+'503'!S7</f>
        <v>902774.00000000012</v>
      </c>
      <c r="K134" s="421">
        <f t="shared" si="7"/>
        <v>0</v>
      </c>
      <c r="L134" s="362">
        <v>650000</v>
      </c>
      <c r="M134" s="432" t="s">
        <v>830</v>
      </c>
      <c r="N134" s="423">
        <f t="shared" si="12"/>
        <v>-1.1641532182693481E-10</v>
      </c>
      <c r="O134" s="423"/>
      <c r="P134" s="423"/>
      <c r="Q134" s="423">
        <f t="shared" si="8"/>
        <v>902774</v>
      </c>
      <c r="T134" s="362">
        <v>902774</v>
      </c>
      <c r="U134" s="362">
        <v>305</v>
      </c>
      <c r="V134" s="362"/>
      <c r="W134" s="362"/>
      <c r="X134" s="362">
        <f t="shared" si="14"/>
        <v>0</v>
      </c>
      <c r="Y134" s="425"/>
      <c r="Z134" s="426"/>
      <c r="AA134" s="425"/>
      <c r="AB134" s="399"/>
      <c r="AC134" s="425"/>
      <c r="AD134" s="461" t="s">
        <v>887</v>
      </c>
      <c r="AH134" s="435">
        <f>'503'!$Y$14</f>
        <v>0</v>
      </c>
      <c r="AI134" s="425"/>
      <c r="AK134" s="425"/>
      <c r="AL134" s="425"/>
      <c r="AM134" s="425"/>
      <c r="AP134" s="425"/>
      <c r="AR134" s="425"/>
      <c r="AT134" s="754"/>
      <c r="AU134" s="622"/>
      <c r="AV134" s="746"/>
      <c r="AW134" s="622"/>
      <c r="AX134" s="746"/>
      <c r="AY134" s="622"/>
      <c r="AZ134" s="754"/>
      <c r="BA134" s="622"/>
      <c r="BB134" s="754"/>
      <c r="BC134" s="622"/>
      <c r="BD134" s="746"/>
    </row>
    <row r="135" spans="1:56" x14ac:dyDescent="0.25">
      <c r="A135" s="290">
        <v>505</v>
      </c>
      <c r="B135" s="437" t="s">
        <v>333</v>
      </c>
      <c r="C135" s="417" t="s">
        <v>338</v>
      </c>
      <c r="E135" s="290" t="s">
        <v>493</v>
      </c>
      <c r="F135" s="432" t="s">
        <v>78</v>
      </c>
      <c r="G135" s="430"/>
      <c r="I135" s="444">
        <v>0</v>
      </c>
      <c r="J135" s="431"/>
      <c r="K135" s="421">
        <f t="shared" si="7"/>
        <v>0</v>
      </c>
      <c r="L135" s="362">
        <v>20000</v>
      </c>
      <c r="M135" s="432" t="s">
        <v>245</v>
      </c>
      <c r="N135" s="423">
        <f t="shared" si="12"/>
        <v>0</v>
      </c>
      <c r="O135" s="423"/>
      <c r="P135" s="423"/>
      <c r="Q135" s="423">
        <f t="shared" si="8"/>
        <v>0</v>
      </c>
      <c r="U135" s="362">
        <v>306</v>
      </c>
      <c r="V135" s="362"/>
      <c r="W135" s="362"/>
      <c r="X135" s="362">
        <f t="shared" si="14"/>
        <v>0</v>
      </c>
      <c r="Y135" s="425"/>
      <c r="Z135" s="426"/>
      <c r="AA135" s="425"/>
      <c r="AB135" s="399"/>
      <c r="AC135" s="425"/>
      <c r="AD135" s="461" t="s">
        <v>887</v>
      </c>
      <c r="AH135" s="425"/>
      <c r="AI135" s="425"/>
      <c r="AK135" s="425"/>
      <c r="AL135" s="425"/>
      <c r="AM135" s="425"/>
      <c r="AP135" s="425"/>
      <c r="AR135" s="425"/>
      <c r="AT135" s="754"/>
      <c r="AU135" s="622"/>
      <c r="AV135" s="746"/>
      <c r="AW135" s="622"/>
      <c r="AX135" s="746"/>
      <c r="AY135" s="622"/>
      <c r="AZ135" s="754"/>
      <c r="BA135" s="622"/>
      <c r="BB135" s="754"/>
      <c r="BC135" s="622"/>
      <c r="BD135" s="746"/>
    </row>
    <row r="136" spans="1:56" x14ac:dyDescent="0.25">
      <c r="A136" s="290">
        <v>506</v>
      </c>
      <c r="B136" s="437" t="s">
        <v>334</v>
      </c>
      <c r="C136" s="417" t="s">
        <v>338</v>
      </c>
      <c r="E136" s="290" t="s">
        <v>493</v>
      </c>
      <c r="F136" s="432" t="s">
        <v>78</v>
      </c>
      <c r="G136" s="430"/>
      <c r="I136" s="444">
        <v>0</v>
      </c>
      <c r="J136" s="431"/>
      <c r="K136" s="421">
        <f t="shared" si="7"/>
        <v>0</v>
      </c>
      <c r="L136" s="362">
        <v>10000</v>
      </c>
      <c r="M136" s="432" t="s">
        <v>245</v>
      </c>
      <c r="N136" s="423">
        <f t="shared" si="12"/>
        <v>0</v>
      </c>
      <c r="O136" s="423"/>
      <c r="P136" s="423"/>
      <c r="Q136" s="423">
        <f t="shared" si="8"/>
        <v>0</v>
      </c>
      <c r="U136" s="362">
        <v>307</v>
      </c>
      <c r="V136" s="362"/>
      <c r="W136" s="362"/>
      <c r="X136" s="362">
        <f t="shared" si="14"/>
        <v>0</v>
      </c>
      <c r="Y136" s="425"/>
      <c r="Z136" s="426"/>
      <c r="AA136" s="425"/>
      <c r="AB136" s="399"/>
      <c r="AC136" s="425"/>
      <c r="AD136" s="461" t="s">
        <v>887</v>
      </c>
      <c r="AH136" s="425"/>
      <c r="AI136" s="425"/>
      <c r="AK136" s="425"/>
      <c r="AL136" s="425"/>
      <c r="AM136" s="425"/>
      <c r="AP136" s="425"/>
      <c r="AR136" s="425"/>
      <c r="AT136" s="754"/>
      <c r="AU136" s="622"/>
      <c r="AV136" s="746"/>
      <c r="AW136" s="622"/>
      <c r="AX136" s="746"/>
      <c r="AY136" s="622"/>
      <c r="AZ136" s="754"/>
      <c r="BA136" s="622"/>
      <c r="BB136" s="754"/>
      <c r="BC136" s="622"/>
      <c r="BD136" s="746"/>
    </row>
    <row r="137" spans="1:56" x14ac:dyDescent="0.25">
      <c r="A137" s="290">
        <v>507</v>
      </c>
      <c r="B137" s="437" t="s">
        <v>335</v>
      </c>
      <c r="C137" s="417" t="s">
        <v>338</v>
      </c>
      <c r="E137" s="290" t="s">
        <v>493</v>
      </c>
      <c r="F137" s="432" t="s">
        <v>78</v>
      </c>
      <c r="G137" s="430"/>
      <c r="I137" s="444">
        <v>0</v>
      </c>
      <c r="J137" s="431"/>
      <c r="K137" s="421">
        <f t="shared" ref="K137:K200" si="15">+I137-J137</f>
        <v>0</v>
      </c>
      <c r="L137" s="362">
        <v>24000</v>
      </c>
      <c r="M137" s="432" t="s">
        <v>245</v>
      </c>
      <c r="N137" s="423">
        <f t="shared" si="12"/>
        <v>0</v>
      </c>
      <c r="O137" s="423"/>
      <c r="P137" s="423"/>
      <c r="Q137" s="423">
        <f t="shared" si="8"/>
        <v>0</v>
      </c>
      <c r="U137" s="362">
        <v>308</v>
      </c>
      <c r="V137" s="362"/>
      <c r="W137" s="362"/>
      <c r="X137" s="362">
        <f t="shared" si="14"/>
        <v>0</v>
      </c>
      <c r="Y137" s="425"/>
      <c r="Z137" s="426"/>
      <c r="AA137" s="425"/>
      <c r="AB137" s="399"/>
      <c r="AC137" s="425"/>
      <c r="AD137" s="461" t="s">
        <v>887</v>
      </c>
      <c r="AH137" s="425"/>
      <c r="AI137" s="425"/>
      <c r="AK137" s="425"/>
      <c r="AL137" s="425"/>
      <c r="AM137" s="425"/>
      <c r="AP137" s="425"/>
      <c r="AR137" s="425"/>
      <c r="AT137" s="754"/>
      <c r="AU137" s="622"/>
      <c r="AV137" s="746"/>
      <c r="AW137" s="622"/>
      <c r="AX137" s="746"/>
      <c r="AY137" s="622"/>
      <c r="AZ137" s="754"/>
      <c r="BA137" s="622"/>
      <c r="BB137" s="754"/>
      <c r="BC137" s="622"/>
      <c r="BD137" s="746"/>
    </row>
    <row r="138" spans="1:56" x14ac:dyDescent="0.25">
      <c r="A138" s="290">
        <v>508</v>
      </c>
      <c r="B138" s="437" t="s">
        <v>336</v>
      </c>
      <c r="C138" s="417" t="s">
        <v>965</v>
      </c>
      <c r="E138" s="290"/>
      <c r="F138" s="432" t="s">
        <v>999</v>
      </c>
      <c r="G138" s="430">
        <v>1601</v>
      </c>
      <c r="H138" s="290">
        <v>2013</v>
      </c>
      <c r="I138" s="420">
        <f>'508'!C14</f>
        <v>74464.08</v>
      </c>
      <c r="J138" s="431">
        <f>'508'!S7</f>
        <v>74464.08</v>
      </c>
      <c r="K138" s="421">
        <f t="shared" si="15"/>
        <v>0</v>
      </c>
      <c r="L138" s="362">
        <v>35000</v>
      </c>
      <c r="M138" s="432" t="s">
        <v>245</v>
      </c>
      <c r="N138" s="423">
        <f t="shared" si="12"/>
        <v>0</v>
      </c>
      <c r="O138" s="423"/>
      <c r="P138" s="423"/>
      <c r="Q138" s="423">
        <f t="shared" si="8"/>
        <v>74464.08</v>
      </c>
      <c r="U138" s="362">
        <v>309</v>
      </c>
      <c r="V138" s="362"/>
      <c r="W138" s="362"/>
      <c r="X138" s="362">
        <f t="shared" si="14"/>
        <v>74464.08</v>
      </c>
      <c r="Y138" s="425"/>
      <c r="Z138" s="426"/>
      <c r="AA138" s="425">
        <f>'508'!W14</f>
        <v>74464.08</v>
      </c>
      <c r="AB138" s="399"/>
      <c r="AC138" s="425"/>
      <c r="AD138" s="461" t="s">
        <v>887</v>
      </c>
      <c r="AH138" s="435">
        <f>'508'!$Y$14</f>
        <v>0</v>
      </c>
      <c r="AI138" s="425"/>
      <c r="AK138" s="425"/>
      <c r="AL138" s="425"/>
      <c r="AM138" s="425"/>
      <c r="AP138" s="425"/>
      <c r="AR138" s="425"/>
      <c r="AT138" s="754"/>
      <c r="AU138" s="622"/>
      <c r="AV138" s="746"/>
      <c r="AW138" s="622"/>
      <c r="AX138" s="746"/>
      <c r="AY138" s="622"/>
      <c r="AZ138" s="754"/>
      <c r="BA138" s="622"/>
      <c r="BB138" s="754"/>
      <c r="BC138" s="622"/>
      <c r="BD138" s="746"/>
    </row>
    <row r="139" spans="1:56" x14ac:dyDescent="0.25">
      <c r="A139" s="290">
        <v>509</v>
      </c>
      <c r="B139" s="437" t="s">
        <v>337</v>
      </c>
      <c r="C139" s="417" t="s">
        <v>339</v>
      </c>
      <c r="D139" s="290">
        <v>17777</v>
      </c>
      <c r="E139" s="290"/>
      <c r="F139" s="432" t="s">
        <v>78</v>
      </c>
      <c r="G139" s="430"/>
      <c r="H139" s="290">
        <v>2015</v>
      </c>
      <c r="I139" s="420">
        <f>'509'!C14</f>
        <v>36000</v>
      </c>
      <c r="J139" s="431">
        <f>'509'!S7</f>
        <v>36000.000000000007</v>
      </c>
      <c r="K139" s="421">
        <f t="shared" si="15"/>
        <v>0</v>
      </c>
      <c r="L139" s="362">
        <v>15000</v>
      </c>
      <c r="M139" s="432" t="s">
        <v>245</v>
      </c>
      <c r="N139" s="423">
        <f t="shared" si="12"/>
        <v>-7.2759576141834259E-12</v>
      </c>
      <c r="O139" s="423"/>
      <c r="P139" s="423"/>
      <c r="Q139" s="423">
        <f t="shared" ref="Q139:Q194" si="16">+I139+O139+P139</f>
        <v>36000</v>
      </c>
      <c r="S139" s="289">
        <v>608371</v>
      </c>
      <c r="U139" s="362">
        <v>310</v>
      </c>
      <c r="V139" s="362"/>
      <c r="W139" s="362"/>
      <c r="X139" s="362">
        <f t="shared" si="14"/>
        <v>36000</v>
      </c>
      <c r="Y139" s="425"/>
      <c r="Z139" s="426"/>
      <c r="AA139" s="425"/>
      <c r="AB139" s="399"/>
      <c r="AC139" s="425"/>
      <c r="AD139" s="461" t="s">
        <v>887</v>
      </c>
      <c r="AH139" s="425">
        <v>36000</v>
      </c>
      <c r="AI139" s="425"/>
      <c r="AK139" s="425"/>
      <c r="AL139" s="425"/>
      <c r="AM139" s="425"/>
      <c r="AP139" s="425"/>
      <c r="AR139" s="425"/>
      <c r="AT139" s="754"/>
      <c r="AU139" s="622"/>
      <c r="AV139" s="746"/>
      <c r="AW139" s="622"/>
      <c r="AX139" s="746"/>
      <c r="AY139" s="622"/>
      <c r="AZ139" s="754"/>
      <c r="BA139" s="622"/>
      <c r="BB139" s="754"/>
      <c r="BC139" s="622"/>
      <c r="BD139" s="746"/>
    </row>
    <row r="140" spans="1:56" x14ac:dyDescent="0.25">
      <c r="A140" s="290">
        <v>511</v>
      </c>
      <c r="B140" s="289" t="s">
        <v>1364</v>
      </c>
      <c r="E140" s="290"/>
      <c r="F140" s="418" t="s">
        <v>999</v>
      </c>
      <c r="G140" s="430">
        <v>1601</v>
      </c>
      <c r="H140" s="290">
        <v>2013</v>
      </c>
      <c r="I140" s="455">
        <f>'511'!R7</f>
        <v>11990</v>
      </c>
      <c r="J140" s="431">
        <f>'511'!S7</f>
        <v>11990</v>
      </c>
      <c r="K140" s="421">
        <f t="shared" si="15"/>
        <v>0</v>
      </c>
      <c r="L140" s="362">
        <f>+I140</f>
        <v>11990</v>
      </c>
      <c r="M140" s="432" t="s">
        <v>245</v>
      </c>
      <c r="N140" s="423">
        <f t="shared" si="12"/>
        <v>0</v>
      </c>
      <c r="O140" s="423"/>
      <c r="P140" s="423"/>
      <c r="Q140" s="423">
        <f t="shared" si="16"/>
        <v>11990</v>
      </c>
      <c r="V140" s="362"/>
      <c r="W140" s="362"/>
      <c r="X140" s="362">
        <f t="shared" si="14"/>
        <v>11990</v>
      </c>
      <c r="Y140" s="425"/>
      <c r="Z140" s="426"/>
      <c r="AA140" s="425">
        <f>'511'!W14</f>
        <v>11990</v>
      </c>
      <c r="AB140" s="399"/>
      <c r="AC140" s="425"/>
      <c r="AH140" s="435">
        <f>'511'!$Y$14</f>
        <v>0</v>
      </c>
      <c r="AI140" s="425"/>
      <c r="AK140" s="425"/>
      <c r="AL140" s="425"/>
      <c r="AM140" s="425"/>
      <c r="AP140" s="425"/>
      <c r="AR140" s="425"/>
      <c r="AT140" s="754"/>
      <c r="AU140" s="622"/>
      <c r="AV140" s="746"/>
      <c r="AW140" s="622"/>
      <c r="AX140" s="746"/>
      <c r="AY140" s="622"/>
      <c r="AZ140" s="754"/>
      <c r="BA140" s="622"/>
      <c r="BB140" s="754"/>
      <c r="BC140" s="622"/>
      <c r="BD140" s="746"/>
    </row>
    <row r="141" spans="1:56" x14ac:dyDescent="0.25">
      <c r="A141" s="290">
        <v>512</v>
      </c>
      <c r="B141" s="437" t="s">
        <v>1050</v>
      </c>
      <c r="C141" s="417"/>
      <c r="D141" s="290">
        <v>144725</v>
      </c>
      <c r="E141" s="290"/>
      <c r="F141" s="430">
        <v>3100</v>
      </c>
      <c r="G141" s="430"/>
      <c r="H141" s="290">
        <v>2005</v>
      </c>
      <c r="I141" s="420">
        <f>+'512'!R7</f>
        <v>855698.36</v>
      </c>
      <c r="J141" s="431">
        <f>+'512'!S7</f>
        <v>855698.36000000022</v>
      </c>
      <c r="K141" s="421">
        <f t="shared" si="15"/>
        <v>0</v>
      </c>
      <c r="L141" s="362">
        <v>450000</v>
      </c>
      <c r="M141" s="432" t="s">
        <v>245</v>
      </c>
      <c r="N141" s="423">
        <f t="shared" si="12"/>
        <v>-2.3283064365386963E-10</v>
      </c>
      <c r="O141" s="423"/>
      <c r="P141" s="423"/>
      <c r="Q141" s="423">
        <f t="shared" si="16"/>
        <v>855698.36</v>
      </c>
      <c r="T141" s="362">
        <v>860698.36</v>
      </c>
      <c r="U141" s="362">
        <v>500</v>
      </c>
      <c r="V141" s="362"/>
      <c r="W141" s="362"/>
      <c r="X141" s="362">
        <f t="shared" si="14"/>
        <v>-5000</v>
      </c>
      <c r="Y141" s="438">
        <f>'512'!U14</f>
        <v>0</v>
      </c>
      <c r="Z141" s="426"/>
      <c r="AA141" s="425"/>
      <c r="AB141" s="399"/>
      <c r="AC141" s="425"/>
      <c r="AH141" s="435">
        <f>'512'!$Y$14</f>
        <v>0</v>
      </c>
      <c r="AI141" s="425"/>
      <c r="AK141" s="425"/>
      <c r="AL141" s="425"/>
      <c r="AM141" s="425"/>
      <c r="AP141" s="425"/>
      <c r="AR141" s="425"/>
      <c r="AT141" s="754"/>
      <c r="AU141" s="622"/>
      <c r="AV141" s="746"/>
      <c r="AW141" s="622"/>
      <c r="AX141" s="746"/>
      <c r="AY141" s="622"/>
      <c r="AZ141" s="754"/>
      <c r="BA141" s="622"/>
      <c r="BB141" s="754"/>
      <c r="BC141" s="622"/>
      <c r="BD141" s="746"/>
    </row>
    <row r="142" spans="1:56" x14ac:dyDescent="0.25">
      <c r="A142" s="290">
        <v>513</v>
      </c>
      <c r="B142" s="437" t="s">
        <v>1050</v>
      </c>
      <c r="C142" s="417"/>
      <c r="D142" s="290">
        <v>144728</v>
      </c>
      <c r="E142" s="290"/>
      <c r="F142" s="430">
        <v>3100</v>
      </c>
      <c r="G142" s="430"/>
      <c r="H142" s="290">
        <v>2005</v>
      </c>
      <c r="I142" s="420">
        <f>+'513'!R7</f>
        <v>855069.67</v>
      </c>
      <c r="J142" s="431">
        <f>+'513'!S7</f>
        <v>855069.67000000016</v>
      </c>
      <c r="K142" s="421">
        <f t="shared" si="15"/>
        <v>0</v>
      </c>
      <c r="L142" s="362">
        <v>450000</v>
      </c>
      <c r="M142" s="432" t="s">
        <v>245</v>
      </c>
      <c r="N142" s="423">
        <f t="shared" si="12"/>
        <v>-1.1641532182693481E-10</v>
      </c>
      <c r="O142" s="423"/>
      <c r="P142" s="423"/>
      <c r="Q142" s="423">
        <f t="shared" si="16"/>
        <v>855069.67</v>
      </c>
      <c r="T142" s="362">
        <v>860069.67</v>
      </c>
      <c r="U142" s="362">
        <v>501</v>
      </c>
      <c r="V142" s="362"/>
      <c r="W142" s="362"/>
      <c r="X142" s="362">
        <f t="shared" si="14"/>
        <v>-5000</v>
      </c>
      <c r="Y142" s="438">
        <f>'513'!U14</f>
        <v>0</v>
      </c>
      <c r="Z142" s="426"/>
      <c r="AA142" s="425"/>
      <c r="AB142" s="399"/>
      <c r="AC142" s="425"/>
      <c r="AH142" s="435">
        <f>'513'!$Y$14</f>
        <v>0</v>
      </c>
      <c r="AI142" s="425"/>
      <c r="AK142" s="425"/>
      <c r="AL142" s="425"/>
      <c r="AM142" s="425"/>
      <c r="AP142" s="425"/>
      <c r="AR142" s="425"/>
      <c r="AT142" s="754"/>
      <c r="AU142" s="622"/>
      <c r="AV142" s="746"/>
      <c r="AW142" s="622"/>
      <c r="AX142" s="746"/>
      <c r="AY142" s="622"/>
      <c r="AZ142" s="754"/>
      <c r="BA142" s="622"/>
      <c r="BB142" s="754"/>
      <c r="BC142" s="622"/>
      <c r="BD142" s="746"/>
    </row>
    <row r="143" spans="1:56" x14ac:dyDescent="0.25">
      <c r="A143" s="290">
        <v>514</v>
      </c>
      <c r="B143" s="437" t="s">
        <v>783</v>
      </c>
      <c r="C143" s="417"/>
      <c r="E143" s="290"/>
      <c r="F143" s="430">
        <v>3100</v>
      </c>
      <c r="G143" s="430"/>
      <c r="H143" s="290">
        <v>2010</v>
      </c>
      <c r="I143" s="420">
        <f>'514'!C14</f>
        <v>15074.63</v>
      </c>
      <c r="J143" s="431">
        <f>'514'!S7</f>
        <v>15074.629999999997</v>
      </c>
      <c r="K143" s="421">
        <f t="shared" si="15"/>
        <v>0</v>
      </c>
      <c r="L143" s="362">
        <f t="shared" ref="L143" si="17">+I143</f>
        <v>15074.63</v>
      </c>
      <c r="M143" s="432" t="s">
        <v>245</v>
      </c>
      <c r="N143" s="423">
        <f t="shared" si="12"/>
        <v>1.8189894035458565E-12</v>
      </c>
      <c r="O143" s="423"/>
      <c r="P143" s="423"/>
      <c r="Q143" s="423">
        <f t="shared" si="16"/>
        <v>15074.63</v>
      </c>
      <c r="T143" s="362">
        <v>22574</v>
      </c>
      <c r="U143" s="362">
        <v>502</v>
      </c>
      <c r="V143" s="362"/>
      <c r="W143" s="362"/>
      <c r="X143" s="362">
        <f t="shared" si="14"/>
        <v>-7499.3700000000008</v>
      </c>
      <c r="Y143" s="425">
        <f>'514'!U14</f>
        <v>15074.63</v>
      </c>
      <c r="Z143" s="426"/>
      <c r="AA143" s="425"/>
      <c r="AB143" s="399"/>
      <c r="AC143" s="425"/>
      <c r="AH143" s="435">
        <f>'514'!$Y$14</f>
        <v>0</v>
      </c>
      <c r="AI143" s="425"/>
      <c r="AK143" s="425"/>
      <c r="AL143" s="425"/>
      <c r="AM143" s="425"/>
      <c r="AP143" s="425"/>
      <c r="AR143" s="425"/>
      <c r="AT143" s="754"/>
      <c r="AU143" s="622"/>
      <c r="AV143" s="746"/>
      <c r="AW143" s="622"/>
      <c r="AX143" s="746"/>
      <c r="AY143" s="622"/>
      <c r="AZ143" s="754"/>
      <c r="BA143" s="622"/>
      <c r="BB143" s="754"/>
      <c r="BC143" s="622"/>
      <c r="BD143" s="746"/>
    </row>
    <row r="144" spans="1:56" x14ac:dyDescent="0.25">
      <c r="A144" s="290">
        <v>515.1</v>
      </c>
      <c r="B144" s="437" t="s">
        <v>363</v>
      </c>
      <c r="C144" s="417" t="s">
        <v>577</v>
      </c>
      <c r="E144" s="290"/>
      <c r="F144" s="432" t="s">
        <v>1261</v>
      </c>
      <c r="G144" s="430"/>
      <c r="I144" s="444"/>
      <c r="J144" s="431"/>
      <c r="K144" s="421">
        <f t="shared" si="15"/>
        <v>0</v>
      </c>
      <c r="L144" s="362">
        <v>10000</v>
      </c>
      <c r="M144" s="432" t="s">
        <v>584</v>
      </c>
      <c r="N144" s="423">
        <f t="shared" si="12"/>
        <v>0</v>
      </c>
      <c r="O144" s="423"/>
      <c r="P144" s="423"/>
      <c r="Q144" s="423">
        <f t="shared" si="16"/>
        <v>0</v>
      </c>
      <c r="U144" s="362">
        <v>503</v>
      </c>
      <c r="V144" s="362"/>
      <c r="W144" s="362"/>
      <c r="X144" s="362">
        <f t="shared" si="14"/>
        <v>0</v>
      </c>
      <c r="Y144" s="425"/>
      <c r="Z144" s="426"/>
      <c r="AA144" s="425"/>
      <c r="AB144" s="399"/>
      <c r="AC144" s="425"/>
      <c r="AH144" s="425"/>
      <c r="AI144" s="425"/>
      <c r="AK144" s="425"/>
      <c r="AL144" s="425"/>
      <c r="AM144" s="425"/>
      <c r="AP144" s="425"/>
      <c r="AR144" s="425"/>
      <c r="AT144" s="754"/>
      <c r="AU144" s="622"/>
      <c r="AV144" s="746"/>
      <c r="AW144" s="622"/>
      <c r="AX144" s="746"/>
      <c r="AY144" s="622"/>
      <c r="AZ144" s="754"/>
      <c r="BA144" s="622"/>
      <c r="BB144" s="754"/>
      <c r="BC144" s="622"/>
      <c r="BD144" s="746"/>
    </row>
    <row r="145" spans="1:56" x14ac:dyDescent="0.25">
      <c r="A145" s="887">
        <v>517</v>
      </c>
      <c r="B145" s="888" t="s">
        <v>873</v>
      </c>
      <c r="C145" s="889" t="s">
        <v>1499</v>
      </c>
      <c r="D145" s="887"/>
      <c r="E145" s="290"/>
      <c r="F145" s="441" t="s">
        <v>999</v>
      </c>
      <c r="G145" s="430">
        <v>1601</v>
      </c>
      <c r="H145" s="290">
        <v>2013</v>
      </c>
      <c r="I145" s="420">
        <f>'517'!C14</f>
        <v>29950</v>
      </c>
      <c r="J145" s="431">
        <f>'517'!S7</f>
        <v>29949.999999999996</v>
      </c>
      <c r="K145" s="421">
        <f t="shared" si="15"/>
        <v>0</v>
      </c>
      <c r="L145" s="362">
        <v>25000</v>
      </c>
      <c r="M145" s="432" t="s">
        <v>245</v>
      </c>
      <c r="N145" s="423">
        <f t="shared" si="12"/>
        <v>3.637978807091713E-12</v>
      </c>
      <c r="O145" s="423"/>
      <c r="P145" s="423"/>
      <c r="Q145" s="423">
        <f t="shared" si="16"/>
        <v>29950</v>
      </c>
      <c r="U145" s="362">
        <v>505</v>
      </c>
      <c r="V145" s="362"/>
      <c r="W145" s="362"/>
      <c r="X145" s="362">
        <f t="shared" si="14"/>
        <v>29950</v>
      </c>
      <c r="Y145" s="425"/>
      <c r="Z145" s="426"/>
      <c r="AA145" s="425">
        <f>'517'!W14</f>
        <v>24000</v>
      </c>
      <c r="AB145" s="399"/>
      <c r="AC145" s="425">
        <f>'517'!X14</f>
        <v>5950</v>
      </c>
      <c r="AH145" s="425"/>
      <c r="AI145" s="425"/>
      <c r="AK145" s="425"/>
      <c r="AL145" s="425"/>
      <c r="AM145" s="425"/>
      <c r="AP145" s="425"/>
      <c r="AR145" s="425"/>
      <c r="AT145" s="754"/>
      <c r="AU145" s="622"/>
      <c r="AV145" s="746"/>
      <c r="AW145" s="622"/>
      <c r="AX145" s="746"/>
      <c r="AY145" s="622"/>
      <c r="AZ145" s="754"/>
      <c r="BA145" s="622"/>
      <c r="BB145" s="754"/>
      <c r="BC145" s="622"/>
      <c r="BD145" s="746"/>
    </row>
    <row r="146" spans="1:56" x14ac:dyDescent="0.25">
      <c r="A146" s="290">
        <v>518</v>
      </c>
      <c r="B146" s="437" t="s">
        <v>431</v>
      </c>
      <c r="C146" s="417"/>
      <c r="E146" s="290" t="s">
        <v>493</v>
      </c>
      <c r="F146" s="432" t="s">
        <v>78</v>
      </c>
      <c r="G146" s="430"/>
      <c r="H146" s="290">
        <v>2012</v>
      </c>
      <c r="I146" s="444"/>
      <c r="J146" s="431"/>
      <c r="K146" s="421">
        <f t="shared" si="15"/>
        <v>0</v>
      </c>
      <c r="L146" s="362">
        <v>35000</v>
      </c>
      <c r="M146" s="432" t="s">
        <v>245</v>
      </c>
      <c r="N146" s="423">
        <f t="shared" si="12"/>
        <v>0</v>
      </c>
      <c r="O146" s="423"/>
      <c r="P146" s="423"/>
      <c r="Q146" s="423">
        <f t="shared" si="16"/>
        <v>0</v>
      </c>
      <c r="U146" s="362">
        <v>506</v>
      </c>
      <c r="V146" s="362"/>
      <c r="W146" s="362"/>
      <c r="X146" s="362">
        <f t="shared" si="14"/>
        <v>0</v>
      </c>
      <c r="Y146" s="425"/>
      <c r="Z146" s="426"/>
      <c r="AA146" s="425"/>
      <c r="AB146" s="399"/>
      <c r="AC146" s="425"/>
      <c r="AH146" s="425"/>
      <c r="AI146" s="425"/>
      <c r="AK146" s="425"/>
      <c r="AL146" s="425"/>
      <c r="AM146" s="425"/>
      <c r="AP146" s="425"/>
      <c r="AR146" s="425"/>
      <c r="AT146" s="754"/>
      <c r="AU146" s="622"/>
      <c r="AV146" s="746"/>
      <c r="AW146" s="622"/>
      <c r="AX146" s="746"/>
      <c r="AY146" s="622"/>
      <c r="AZ146" s="754"/>
      <c r="BA146" s="622"/>
      <c r="BB146" s="754"/>
      <c r="BC146" s="622"/>
      <c r="BD146" s="746"/>
    </row>
    <row r="147" spans="1:56" x14ac:dyDescent="0.25">
      <c r="A147" s="290">
        <v>519</v>
      </c>
      <c r="B147" s="437" t="s">
        <v>1180</v>
      </c>
      <c r="C147" s="417"/>
      <c r="D147" s="290" t="s">
        <v>1181</v>
      </c>
      <c r="E147" s="290" t="s">
        <v>493</v>
      </c>
      <c r="F147" s="432" t="s">
        <v>78</v>
      </c>
      <c r="G147" s="430"/>
      <c r="I147" s="444"/>
      <c r="J147" s="431"/>
      <c r="K147" s="421">
        <f t="shared" si="15"/>
        <v>0</v>
      </c>
      <c r="L147" s="362">
        <v>10000</v>
      </c>
      <c r="M147" s="432" t="s">
        <v>245</v>
      </c>
      <c r="N147" s="423">
        <f t="shared" si="12"/>
        <v>0</v>
      </c>
      <c r="O147" s="423"/>
      <c r="P147" s="423"/>
      <c r="Q147" s="423">
        <f t="shared" si="16"/>
        <v>0</v>
      </c>
      <c r="U147" s="362">
        <v>507</v>
      </c>
      <c r="V147" s="362"/>
      <c r="W147" s="362"/>
      <c r="X147" s="362">
        <f t="shared" si="14"/>
        <v>0</v>
      </c>
      <c r="Y147" s="425"/>
      <c r="Z147" s="426"/>
      <c r="AA147" s="425"/>
      <c r="AB147" s="399"/>
      <c r="AC147" s="425"/>
      <c r="AH147" s="425"/>
      <c r="AI147" s="425"/>
      <c r="AK147" s="425"/>
      <c r="AL147" s="425"/>
      <c r="AM147" s="425"/>
      <c r="AP147" s="425"/>
      <c r="AR147" s="425"/>
      <c r="AT147" s="754"/>
      <c r="AU147" s="622"/>
      <c r="AV147" s="746"/>
      <c r="AW147" s="622"/>
      <c r="AX147" s="746"/>
      <c r="AY147" s="622"/>
      <c r="AZ147" s="754"/>
      <c r="BA147" s="622"/>
      <c r="BB147" s="754"/>
      <c r="BC147" s="622"/>
      <c r="BD147" s="746"/>
    </row>
    <row r="148" spans="1:56" x14ac:dyDescent="0.25">
      <c r="A148" s="290">
        <v>522</v>
      </c>
      <c r="B148" s="437" t="s">
        <v>617</v>
      </c>
      <c r="C148" s="446" t="s">
        <v>616</v>
      </c>
      <c r="D148" s="386" t="s">
        <v>618</v>
      </c>
      <c r="E148" s="463"/>
      <c r="F148" s="439" t="s">
        <v>74</v>
      </c>
      <c r="G148" s="430" t="s">
        <v>829</v>
      </c>
      <c r="H148" s="290">
        <v>2012</v>
      </c>
      <c r="I148" s="420">
        <f>'522'!R7</f>
        <v>220000</v>
      </c>
      <c r="J148" s="431">
        <f>'522'!S7</f>
        <v>219999.99999999997</v>
      </c>
      <c r="K148" s="421">
        <f t="shared" si="15"/>
        <v>0</v>
      </c>
      <c r="L148" s="362">
        <f t="shared" ref="L148:L149" si="18">+I148</f>
        <v>220000</v>
      </c>
      <c r="M148" s="432" t="s">
        <v>245</v>
      </c>
      <c r="N148" s="423">
        <f t="shared" si="12"/>
        <v>2.9103830456733704E-11</v>
      </c>
      <c r="O148" s="423"/>
      <c r="P148" s="423"/>
      <c r="Q148" s="423">
        <f t="shared" si="16"/>
        <v>220000</v>
      </c>
      <c r="U148" s="362">
        <v>509</v>
      </c>
      <c r="V148" s="362"/>
      <c r="W148" s="362"/>
      <c r="X148" s="362">
        <f t="shared" si="14"/>
        <v>220000</v>
      </c>
      <c r="Y148" s="425"/>
      <c r="Z148" s="426">
        <f>'522'!V14</f>
        <v>220000</v>
      </c>
      <c r="AA148" s="425"/>
      <c r="AB148" s="399"/>
      <c r="AC148" s="425"/>
      <c r="AH148" s="435">
        <f>'522'!$Y$14</f>
        <v>0</v>
      </c>
      <c r="AI148" s="425"/>
      <c r="AK148" s="425"/>
      <c r="AL148" s="425"/>
      <c r="AM148" s="425"/>
      <c r="AP148" s="425"/>
      <c r="AR148" s="425"/>
      <c r="AT148" s="754"/>
      <c r="AU148" s="622"/>
      <c r="AV148" s="746"/>
      <c r="AW148" s="622"/>
      <c r="AX148" s="746"/>
      <c r="AY148" s="622"/>
      <c r="AZ148" s="754"/>
      <c r="BA148" s="622"/>
      <c r="BB148" s="754"/>
      <c r="BC148" s="622"/>
      <c r="BD148" s="746"/>
    </row>
    <row r="149" spans="1:56" x14ac:dyDescent="0.25">
      <c r="A149" s="290">
        <v>523</v>
      </c>
      <c r="B149" s="437" t="s">
        <v>1117</v>
      </c>
      <c r="C149" s="446" t="s">
        <v>619</v>
      </c>
      <c r="D149" s="386" t="s">
        <v>724</v>
      </c>
      <c r="E149" s="463"/>
      <c r="F149" s="432" t="s">
        <v>78</v>
      </c>
      <c r="G149" s="430"/>
      <c r="H149" s="290">
        <v>2012</v>
      </c>
      <c r="I149" s="444"/>
      <c r="J149" s="431"/>
      <c r="K149" s="421">
        <f t="shared" si="15"/>
        <v>0</v>
      </c>
      <c r="L149" s="362">
        <f t="shared" si="18"/>
        <v>0</v>
      </c>
      <c r="M149" s="432" t="s">
        <v>245</v>
      </c>
      <c r="N149" s="423">
        <f t="shared" si="12"/>
        <v>0</v>
      </c>
      <c r="O149" s="423"/>
      <c r="P149" s="423"/>
      <c r="Q149" s="423">
        <f t="shared" si="16"/>
        <v>0</v>
      </c>
      <c r="U149" s="362">
        <v>510</v>
      </c>
      <c r="V149" s="362"/>
      <c r="W149" s="362"/>
      <c r="X149" s="362">
        <f t="shared" si="14"/>
        <v>0</v>
      </c>
      <c r="Y149" s="425"/>
      <c r="Z149" s="426"/>
      <c r="AA149" s="425"/>
      <c r="AB149" s="399"/>
      <c r="AC149" s="425"/>
      <c r="AH149" s="425"/>
      <c r="AI149" s="425"/>
      <c r="AK149" s="425"/>
      <c r="AL149" s="425"/>
      <c r="AM149" s="425"/>
      <c r="AP149" s="425"/>
      <c r="AR149" s="425"/>
      <c r="AT149" s="754"/>
      <c r="AU149" s="622"/>
      <c r="AV149" s="746"/>
      <c r="AW149" s="622"/>
      <c r="AX149" s="746"/>
      <c r="AY149" s="622"/>
      <c r="AZ149" s="754"/>
      <c r="BA149" s="622"/>
      <c r="BB149" s="754"/>
      <c r="BC149" s="622"/>
      <c r="BD149" s="746"/>
    </row>
    <row r="150" spans="1:56" x14ac:dyDescent="0.25">
      <c r="A150" s="290">
        <v>524</v>
      </c>
      <c r="B150" s="437" t="s">
        <v>953</v>
      </c>
      <c r="C150" s="446"/>
      <c r="D150" s="386"/>
      <c r="E150" s="463"/>
      <c r="F150" s="430">
        <v>3100</v>
      </c>
      <c r="G150" s="430"/>
      <c r="H150" s="290">
        <v>2011</v>
      </c>
      <c r="I150" s="420">
        <f>'524'!C14</f>
        <v>51650.63</v>
      </c>
      <c r="J150" s="431">
        <f>'524'!S7</f>
        <v>51650.630000000005</v>
      </c>
      <c r="K150" s="421">
        <f t="shared" si="15"/>
        <v>0</v>
      </c>
      <c r="L150" s="362">
        <v>51000</v>
      </c>
      <c r="M150" s="432" t="s">
        <v>245</v>
      </c>
      <c r="N150" s="423">
        <f t="shared" si="12"/>
        <v>-7.2759576141834259E-12</v>
      </c>
      <c r="O150" s="423"/>
      <c r="P150" s="423"/>
      <c r="Q150" s="423">
        <f t="shared" si="16"/>
        <v>51650.63</v>
      </c>
      <c r="U150" s="362">
        <v>511</v>
      </c>
      <c r="V150" s="362"/>
      <c r="W150" s="362"/>
      <c r="X150" s="362">
        <f t="shared" si="14"/>
        <v>51650.63</v>
      </c>
      <c r="Y150" s="425">
        <f>'524'!U14</f>
        <v>51650.63</v>
      </c>
      <c r="Z150" s="426"/>
      <c r="AA150" s="425"/>
      <c r="AB150" s="399"/>
      <c r="AC150" s="425"/>
      <c r="AH150" s="435">
        <f>'524'!$Y$14</f>
        <v>0</v>
      </c>
      <c r="AI150" s="425"/>
      <c r="AK150" s="425"/>
      <c r="AL150" s="425"/>
      <c r="AM150" s="425"/>
      <c r="AP150" s="425"/>
      <c r="AR150" s="425"/>
      <c r="AT150" s="754"/>
      <c r="AU150" s="622"/>
      <c r="AV150" s="746"/>
      <c r="AW150" s="622"/>
      <c r="AX150" s="746"/>
      <c r="AY150" s="622"/>
      <c r="AZ150" s="754"/>
      <c r="BA150" s="622"/>
      <c r="BB150" s="754"/>
      <c r="BC150" s="622"/>
      <c r="BD150" s="746"/>
    </row>
    <row r="151" spans="1:56" x14ac:dyDescent="0.25">
      <c r="A151" s="290">
        <v>525</v>
      </c>
      <c r="B151" s="437" t="s">
        <v>649</v>
      </c>
      <c r="C151" s="446" t="s">
        <v>651</v>
      </c>
      <c r="D151" s="386" t="s">
        <v>650</v>
      </c>
      <c r="E151" s="463"/>
      <c r="F151" s="432"/>
      <c r="G151" s="430"/>
      <c r="H151" s="290">
        <v>2011</v>
      </c>
      <c r="I151" s="420">
        <f>'525'!C14</f>
        <v>90549.48</v>
      </c>
      <c r="J151" s="431">
        <f>'525'!S7</f>
        <v>90549.479999999981</v>
      </c>
      <c r="K151" s="421">
        <f t="shared" si="15"/>
        <v>0</v>
      </c>
      <c r="L151" s="362">
        <v>90500</v>
      </c>
      <c r="M151" s="432" t="s">
        <v>245</v>
      </c>
      <c r="N151" s="423">
        <f t="shared" si="12"/>
        <v>1.4551915228366852E-11</v>
      </c>
      <c r="O151" s="423"/>
      <c r="P151" s="423"/>
      <c r="Q151" s="423">
        <f t="shared" si="16"/>
        <v>90549.48</v>
      </c>
      <c r="U151" s="362">
        <v>512</v>
      </c>
      <c r="V151" s="362"/>
      <c r="W151" s="362"/>
      <c r="X151" s="362">
        <f t="shared" si="14"/>
        <v>90549.48</v>
      </c>
      <c r="Y151" s="425">
        <f>'525'!U14</f>
        <v>90549.48</v>
      </c>
      <c r="Z151" s="426"/>
      <c r="AA151" s="425"/>
      <c r="AB151" s="399"/>
      <c r="AC151" s="425"/>
      <c r="AH151" s="435">
        <f>'525'!$Y$14</f>
        <v>0</v>
      </c>
      <c r="AI151" s="425"/>
      <c r="AK151" s="425"/>
      <c r="AL151" s="425"/>
      <c r="AM151" s="425"/>
      <c r="AP151" s="425"/>
      <c r="AR151" s="425"/>
      <c r="AT151" s="754"/>
      <c r="AU151" s="622"/>
      <c r="AV151" s="746"/>
      <c r="AW151" s="622"/>
      <c r="AX151" s="746"/>
      <c r="AY151" s="622"/>
      <c r="AZ151" s="754"/>
      <c r="BA151" s="622"/>
      <c r="BB151" s="754"/>
      <c r="BC151" s="622"/>
      <c r="BD151" s="746"/>
    </row>
    <row r="152" spans="1:56" x14ac:dyDescent="0.25">
      <c r="A152" s="290">
        <v>700</v>
      </c>
      <c r="B152" s="464" t="str">
        <f>+'700'!A7</f>
        <v>G&amp;L  (2 machines)</v>
      </c>
      <c r="C152" s="465" t="str">
        <f>+'700'!A8</f>
        <v xml:space="preserve">MC50 W FANUC 18iMB </v>
      </c>
      <c r="D152" s="466" t="str">
        <f>+'700'!C7</f>
        <v>285_286</v>
      </c>
      <c r="E152" s="466"/>
      <c r="F152" s="432" t="s">
        <v>1261</v>
      </c>
      <c r="G152" s="467"/>
      <c r="H152" s="466">
        <v>2008</v>
      </c>
      <c r="I152" s="468">
        <f>+'700'!R7</f>
        <v>957552.29999999993</v>
      </c>
      <c r="J152" s="469">
        <f>+'700'!S7</f>
        <v>957552.29999999993</v>
      </c>
      <c r="K152" s="469">
        <f t="shared" si="15"/>
        <v>0</v>
      </c>
      <c r="L152" s="470">
        <v>700000</v>
      </c>
      <c r="M152" s="471" t="s">
        <v>584</v>
      </c>
      <c r="N152" s="423" t="s">
        <v>717</v>
      </c>
      <c r="O152" s="423"/>
      <c r="P152" s="423"/>
      <c r="Q152" s="423">
        <f t="shared" si="16"/>
        <v>957552.29999999993</v>
      </c>
      <c r="T152" s="362">
        <v>957552.29999999993</v>
      </c>
      <c r="U152" s="362">
        <v>513</v>
      </c>
      <c r="V152" s="362"/>
      <c r="W152" s="362"/>
      <c r="X152" s="362">
        <f t="shared" si="14"/>
        <v>0</v>
      </c>
      <c r="Y152" s="425"/>
      <c r="Z152" s="426"/>
      <c r="AA152" s="425"/>
      <c r="AB152" s="399"/>
      <c r="AC152" s="425"/>
      <c r="AH152" s="435">
        <f>'700'!$Y$14</f>
        <v>0</v>
      </c>
      <c r="AI152" s="425"/>
      <c r="AK152" s="425"/>
      <c r="AL152" s="425"/>
      <c r="AM152" s="425"/>
      <c r="AP152" s="425"/>
      <c r="AR152" s="425"/>
      <c r="AT152" s="754"/>
      <c r="AU152" s="622"/>
      <c r="AV152" s="746"/>
      <c r="AW152" s="622"/>
      <c r="AX152" s="746"/>
      <c r="AY152" s="622"/>
      <c r="AZ152" s="754"/>
      <c r="BA152" s="622"/>
      <c r="BB152" s="754"/>
      <c r="BC152" s="622"/>
      <c r="BD152" s="746"/>
    </row>
    <row r="153" spans="1:56" x14ac:dyDescent="0.25">
      <c r="A153" s="290" t="s">
        <v>719</v>
      </c>
      <c r="B153" s="437" t="s">
        <v>70</v>
      </c>
      <c r="C153" s="417" t="s">
        <v>258</v>
      </c>
      <c r="D153" s="290">
        <v>285</v>
      </c>
      <c r="E153" s="290"/>
      <c r="F153" s="441" t="str">
        <f>+F152</f>
        <v>DUNDALK</v>
      </c>
      <c r="G153" s="430"/>
      <c r="I153" s="444"/>
      <c r="J153" s="421"/>
      <c r="K153" s="421">
        <f t="shared" si="15"/>
        <v>0</v>
      </c>
      <c r="L153" s="399"/>
      <c r="M153" s="472" t="s">
        <v>245</v>
      </c>
      <c r="N153" s="423"/>
      <c r="O153" s="423"/>
      <c r="P153" s="423"/>
      <c r="Q153" s="423">
        <f t="shared" si="16"/>
        <v>0</v>
      </c>
      <c r="U153" s="362">
        <v>514</v>
      </c>
      <c r="V153" s="362"/>
      <c r="W153" s="362"/>
      <c r="X153" s="362">
        <f t="shared" si="14"/>
        <v>0</v>
      </c>
      <c r="Y153" s="425"/>
      <c r="Z153" s="426"/>
      <c r="AA153" s="425"/>
      <c r="AB153" s="399"/>
      <c r="AC153" s="425"/>
      <c r="AH153" s="425"/>
      <c r="AI153" s="425"/>
      <c r="AK153" s="425"/>
      <c r="AL153" s="425"/>
      <c r="AM153" s="425"/>
      <c r="AP153" s="425"/>
      <c r="AR153" s="425"/>
      <c r="AT153" s="754"/>
      <c r="AU153" s="622"/>
      <c r="AV153" s="746"/>
      <c r="AW153" s="622"/>
      <c r="AX153" s="746"/>
      <c r="AY153" s="622"/>
      <c r="AZ153" s="754"/>
      <c r="BA153" s="622"/>
      <c r="BB153" s="754"/>
      <c r="BC153" s="622"/>
      <c r="BD153" s="746"/>
    </row>
    <row r="154" spans="1:56" x14ac:dyDescent="0.25">
      <c r="A154" s="290" t="s">
        <v>718</v>
      </c>
      <c r="B154" s="473" t="s">
        <v>116</v>
      </c>
      <c r="C154" s="474" t="s">
        <v>258</v>
      </c>
      <c r="D154" s="475">
        <v>286</v>
      </c>
      <c r="E154" s="475"/>
      <c r="F154" s="432" t="s">
        <v>1261</v>
      </c>
      <c r="G154" s="476"/>
      <c r="H154" s="475"/>
      <c r="I154" s="477"/>
      <c r="J154" s="478"/>
      <c r="K154" s="478">
        <f t="shared" si="15"/>
        <v>0</v>
      </c>
      <c r="L154" s="479"/>
      <c r="M154" s="480" t="s">
        <v>584</v>
      </c>
      <c r="N154" s="423"/>
      <c r="O154" s="423"/>
      <c r="P154" s="423"/>
      <c r="Q154" s="423">
        <f t="shared" si="16"/>
        <v>0</v>
      </c>
      <c r="U154" s="362">
        <v>515</v>
      </c>
      <c r="V154" s="362"/>
      <c r="W154" s="362"/>
      <c r="X154" s="362">
        <f t="shared" si="14"/>
        <v>0</v>
      </c>
      <c r="Y154" s="425"/>
      <c r="Z154" s="426"/>
      <c r="AA154" s="425"/>
      <c r="AB154" s="399"/>
      <c r="AC154" s="425"/>
      <c r="AH154" s="425"/>
      <c r="AI154" s="425"/>
      <c r="AK154" s="425"/>
      <c r="AL154" s="425"/>
      <c r="AM154" s="425"/>
      <c r="AP154" s="425"/>
      <c r="AR154" s="425"/>
      <c r="AT154" s="754"/>
      <c r="AU154" s="622"/>
      <c r="AV154" s="746"/>
      <c r="AW154" s="622"/>
      <c r="AX154" s="746"/>
      <c r="AY154" s="622"/>
      <c r="AZ154" s="754"/>
      <c r="BA154" s="622"/>
      <c r="BB154" s="754"/>
      <c r="BC154" s="622"/>
      <c r="BD154" s="746"/>
    </row>
    <row r="155" spans="1:56" x14ac:dyDescent="0.25">
      <c r="A155" s="290">
        <v>701</v>
      </c>
      <c r="B155" s="437" t="s">
        <v>428</v>
      </c>
      <c r="C155" s="417" t="s">
        <v>499</v>
      </c>
      <c r="D155" s="290" t="s">
        <v>443</v>
      </c>
      <c r="E155" s="290"/>
      <c r="F155" s="432" t="s">
        <v>1261</v>
      </c>
      <c r="G155" s="430"/>
      <c r="H155" s="290">
        <v>2008</v>
      </c>
      <c r="I155" s="420">
        <f>'701'!R7</f>
        <v>231804.78999999998</v>
      </c>
      <c r="J155" s="421">
        <f>'701'!S7</f>
        <v>231804.78999999998</v>
      </c>
      <c r="K155" s="421">
        <f t="shared" si="15"/>
        <v>0</v>
      </c>
      <c r="L155" s="362">
        <v>350000</v>
      </c>
      <c r="M155" s="432" t="s">
        <v>584</v>
      </c>
      <c r="N155" s="423">
        <f t="shared" si="12"/>
        <v>0</v>
      </c>
      <c r="O155" s="423"/>
      <c r="P155" s="423"/>
      <c r="Q155" s="423">
        <f t="shared" si="16"/>
        <v>231804.78999999998</v>
      </c>
      <c r="T155" s="362">
        <v>231804.78999999998</v>
      </c>
      <c r="U155" s="362">
        <v>514</v>
      </c>
      <c r="V155" s="362"/>
      <c r="W155" s="362"/>
      <c r="X155" s="362">
        <f t="shared" si="14"/>
        <v>0</v>
      </c>
      <c r="Y155" s="425"/>
      <c r="Z155" s="426"/>
      <c r="AA155" s="425"/>
      <c r="AB155" s="399"/>
      <c r="AC155" s="425"/>
      <c r="AH155" s="435">
        <f>'701'!$Y$14</f>
        <v>0</v>
      </c>
      <c r="AI155" s="425"/>
      <c r="AK155" s="425"/>
      <c r="AL155" s="425"/>
      <c r="AM155" s="425"/>
      <c r="AP155" s="425"/>
      <c r="AR155" s="425"/>
      <c r="AT155" s="754"/>
      <c r="AU155" s="622"/>
      <c r="AV155" s="746"/>
      <c r="AW155" s="622"/>
      <c r="AX155" s="746"/>
      <c r="AY155" s="622"/>
      <c r="AZ155" s="754"/>
      <c r="BA155" s="622"/>
      <c r="BB155" s="754"/>
      <c r="BC155" s="622"/>
      <c r="BD155" s="746"/>
    </row>
    <row r="156" spans="1:56" x14ac:dyDescent="0.25">
      <c r="A156" s="290">
        <v>702</v>
      </c>
      <c r="B156" s="437" t="s">
        <v>526</v>
      </c>
      <c r="C156" s="361" t="s">
        <v>455</v>
      </c>
      <c r="D156" s="290">
        <v>310455</v>
      </c>
      <c r="E156" s="290"/>
      <c r="F156" s="453" t="s">
        <v>534</v>
      </c>
      <c r="G156" s="430"/>
      <c r="H156" s="290">
        <v>2007</v>
      </c>
      <c r="I156" s="420">
        <f>+'702'!R7</f>
        <v>965193.69</v>
      </c>
      <c r="J156" s="431">
        <f>+'702'!S7</f>
        <v>965193.69000000006</v>
      </c>
      <c r="K156" s="421">
        <f t="shared" si="15"/>
        <v>0</v>
      </c>
      <c r="L156" s="362">
        <v>780000</v>
      </c>
      <c r="M156" s="432" t="s">
        <v>245</v>
      </c>
      <c r="N156" s="423">
        <f t="shared" si="12"/>
        <v>-1.1641532182693481E-10</v>
      </c>
      <c r="O156" s="423"/>
      <c r="P156" s="423"/>
      <c r="Q156" s="423">
        <f t="shared" si="16"/>
        <v>965193.69</v>
      </c>
      <c r="T156" s="362">
        <v>965193.69</v>
      </c>
      <c r="U156" s="362">
        <v>515</v>
      </c>
      <c r="V156" s="362">
        <v>671438.89</v>
      </c>
      <c r="W156" s="362" t="s">
        <v>567</v>
      </c>
      <c r="X156" s="362">
        <f t="shared" si="14"/>
        <v>0</v>
      </c>
      <c r="Y156" s="425"/>
      <c r="Z156" s="426"/>
      <c r="AA156" s="425"/>
      <c r="AB156" s="399"/>
      <c r="AC156" s="425"/>
      <c r="AH156" s="435">
        <f>'702'!$Y$14</f>
        <v>0</v>
      </c>
      <c r="AI156" s="425"/>
      <c r="AK156" s="425"/>
      <c r="AL156" s="425"/>
      <c r="AM156" s="425"/>
      <c r="AP156" s="425"/>
      <c r="AR156" s="425"/>
      <c r="AT156" s="754"/>
      <c r="AU156" s="622"/>
      <c r="AV156" s="746"/>
      <c r="AW156" s="622"/>
      <c r="AX156" s="746"/>
      <c r="AY156" s="622"/>
      <c r="AZ156" s="754"/>
      <c r="BA156" s="622"/>
      <c r="BB156" s="754"/>
      <c r="BC156" s="622"/>
      <c r="BD156" s="746"/>
    </row>
    <row r="157" spans="1:56" x14ac:dyDescent="0.25">
      <c r="A157" s="290">
        <v>703</v>
      </c>
      <c r="B157" s="437" t="s">
        <v>742</v>
      </c>
      <c r="C157" s="417" t="s">
        <v>489</v>
      </c>
      <c r="D157" s="290">
        <v>130369</v>
      </c>
      <c r="E157" s="290"/>
      <c r="F157" s="453" t="s">
        <v>534</v>
      </c>
      <c r="G157" s="430"/>
      <c r="H157" s="290">
        <v>2008</v>
      </c>
      <c r="I157" s="420">
        <f>+'703'!R7</f>
        <v>942015.25</v>
      </c>
      <c r="J157" s="431">
        <f>+'703'!S7</f>
        <v>942015.25000000012</v>
      </c>
      <c r="K157" s="421">
        <f t="shared" si="15"/>
        <v>0</v>
      </c>
      <c r="L157" s="362">
        <v>750000</v>
      </c>
      <c r="M157" s="432" t="s">
        <v>245</v>
      </c>
      <c r="N157" s="423">
        <f t="shared" si="12"/>
        <v>-1.1641532182693481E-10</v>
      </c>
      <c r="O157" s="423"/>
      <c r="P157" s="423"/>
      <c r="Q157" s="423">
        <f t="shared" si="16"/>
        <v>942015.25</v>
      </c>
      <c r="T157" s="362">
        <v>935233.52</v>
      </c>
      <c r="U157" s="362">
        <v>516</v>
      </c>
      <c r="V157" s="362"/>
      <c r="W157" s="362"/>
      <c r="X157" s="362">
        <f t="shared" si="14"/>
        <v>6781.7299999999814</v>
      </c>
      <c r="Y157" s="438">
        <f>'703'!U14</f>
        <v>0</v>
      </c>
      <c r="Z157" s="426"/>
      <c r="AA157" s="425"/>
      <c r="AB157" s="399"/>
      <c r="AC157" s="425"/>
      <c r="AH157" s="435">
        <f>'703'!$Y$14</f>
        <v>0</v>
      </c>
      <c r="AI157" s="425"/>
      <c r="AK157" s="425"/>
      <c r="AL157" s="425"/>
      <c r="AM157" s="425"/>
      <c r="AP157" s="425">
        <f>+'703'!AA14</f>
        <v>3448.73</v>
      </c>
      <c r="AR157" s="425"/>
      <c r="AT157" s="754"/>
      <c r="AU157" s="622"/>
      <c r="AV157" s="746"/>
      <c r="AW157" s="622"/>
      <c r="AX157" s="746"/>
      <c r="AY157" s="622"/>
      <c r="AZ157" s="754"/>
      <c r="BA157" s="622"/>
      <c r="BB157" s="754"/>
      <c r="BC157" s="622"/>
      <c r="BD157" s="754"/>
    </row>
    <row r="158" spans="1:56" x14ac:dyDescent="0.25">
      <c r="A158" s="290">
        <v>704</v>
      </c>
      <c r="B158" s="437" t="s">
        <v>745</v>
      </c>
      <c r="C158" s="417" t="s">
        <v>455</v>
      </c>
      <c r="D158" s="290">
        <v>420184</v>
      </c>
      <c r="E158" s="290"/>
      <c r="F158" s="432" t="s">
        <v>74</v>
      </c>
      <c r="G158" s="430" t="s">
        <v>454</v>
      </c>
      <c r="H158" s="290">
        <v>2010</v>
      </c>
      <c r="I158" s="420">
        <f>+'704'!R7</f>
        <v>893344.4</v>
      </c>
      <c r="J158" s="431">
        <f>+'704'!S7</f>
        <v>884930.68571428594</v>
      </c>
      <c r="K158" s="421">
        <f t="shared" si="15"/>
        <v>8413.7142857140861</v>
      </c>
      <c r="L158" s="362">
        <v>750000</v>
      </c>
      <c r="M158" s="432" t="s">
        <v>245</v>
      </c>
      <c r="N158" s="423">
        <f t="shared" si="12"/>
        <v>0</v>
      </c>
      <c r="O158" s="423"/>
      <c r="P158" s="423"/>
      <c r="Q158" s="423">
        <f t="shared" si="16"/>
        <v>893344.4</v>
      </c>
      <c r="T158" s="362">
        <v>876889.79</v>
      </c>
      <c r="U158" s="362">
        <v>517</v>
      </c>
      <c r="V158" s="362"/>
      <c r="W158" s="362"/>
      <c r="X158" s="362">
        <f t="shared" si="14"/>
        <v>16454.609999999986</v>
      </c>
      <c r="Y158" s="425"/>
      <c r="Z158" s="426"/>
      <c r="AA158" s="425"/>
      <c r="AB158" s="399"/>
      <c r="AC158" s="425"/>
      <c r="AH158" s="435">
        <f>'704'!$Y$14</f>
        <v>0</v>
      </c>
      <c r="AI158" s="425"/>
      <c r="AK158" s="425"/>
      <c r="AL158" s="425"/>
      <c r="AM158" s="425"/>
      <c r="AP158" s="425">
        <f>+'704'!AA14</f>
        <v>3366.61</v>
      </c>
      <c r="AR158" s="425"/>
      <c r="AT158" s="754"/>
      <c r="AU158" s="622"/>
      <c r="AV158" s="746"/>
      <c r="AW158" s="622"/>
      <c r="AX158" s="746"/>
      <c r="AY158" s="622"/>
      <c r="AZ158" s="754">
        <f>'704'!AF14</f>
        <v>13088</v>
      </c>
      <c r="BA158" s="622"/>
      <c r="BB158" s="754"/>
      <c r="BC158" s="622"/>
      <c r="BD158" s="754"/>
    </row>
    <row r="159" spans="1:56" x14ac:dyDescent="0.25">
      <c r="A159" s="290">
        <v>706</v>
      </c>
      <c r="B159" s="437" t="s">
        <v>348</v>
      </c>
      <c r="C159" s="417" t="s">
        <v>862</v>
      </c>
      <c r="D159" s="290">
        <v>16288</v>
      </c>
      <c r="E159" s="290"/>
      <c r="F159" s="432" t="s">
        <v>1261</v>
      </c>
      <c r="G159" s="430"/>
      <c r="H159" s="290">
        <v>2007</v>
      </c>
      <c r="I159" s="420">
        <f>+'706'!R7</f>
        <v>1085452.46</v>
      </c>
      <c r="J159" s="431">
        <f>+'706'!$S$7</f>
        <v>1085452.4599999997</v>
      </c>
      <c r="K159" s="421">
        <f t="shared" si="15"/>
        <v>0</v>
      </c>
      <c r="L159" s="362">
        <v>2500000</v>
      </c>
      <c r="M159" s="432" t="s">
        <v>584</v>
      </c>
      <c r="N159" s="423">
        <f t="shared" si="12"/>
        <v>2.3283064365386963E-10</v>
      </c>
      <c r="O159" s="423">
        <v>40000</v>
      </c>
      <c r="P159" s="423">
        <v>950000</v>
      </c>
      <c r="Q159" s="423">
        <f t="shared" si="16"/>
        <v>2075452.46</v>
      </c>
      <c r="R159" s="289" t="s">
        <v>1062</v>
      </c>
      <c r="S159" s="289">
        <v>611500</v>
      </c>
      <c r="T159" s="362">
        <v>1085452.46</v>
      </c>
      <c r="U159" s="362">
        <v>518</v>
      </c>
      <c r="V159" s="362"/>
      <c r="W159" s="362"/>
      <c r="X159" s="362">
        <f t="shared" si="14"/>
        <v>0</v>
      </c>
      <c r="Y159" s="425"/>
      <c r="Z159" s="426"/>
      <c r="AA159" s="425"/>
      <c r="AB159" s="399"/>
      <c r="AC159" s="425">
        <f>'706'!X14</f>
        <v>0</v>
      </c>
      <c r="AH159" s="448">
        <f>'706'!$Y$14</f>
        <v>0</v>
      </c>
      <c r="AI159" s="438"/>
      <c r="AK159" s="438">
        <f>41123.9+152953.53</f>
        <v>194077.43</v>
      </c>
      <c r="AL159" s="425">
        <f>73083+41123</f>
        <v>114206</v>
      </c>
      <c r="AM159" s="425"/>
      <c r="AP159" s="438"/>
      <c r="AR159" s="425"/>
      <c r="AT159" s="754"/>
      <c r="AU159" s="622"/>
      <c r="AV159" s="746"/>
      <c r="AW159" s="622"/>
      <c r="AX159" s="746"/>
      <c r="AY159" s="622"/>
      <c r="AZ159" s="754"/>
      <c r="BA159" s="622"/>
      <c r="BB159" s="754"/>
      <c r="BC159" s="622"/>
      <c r="BD159" s="754"/>
    </row>
    <row r="160" spans="1:56" x14ac:dyDescent="0.25">
      <c r="A160" s="290">
        <v>707</v>
      </c>
      <c r="B160" s="437" t="s">
        <v>417</v>
      </c>
      <c r="C160" s="417" t="s">
        <v>492</v>
      </c>
      <c r="D160" s="290">
        <v>16.048999999999999</v>
      </c>
      <c r="E160" s="290"/>
      <c r="F160" s="440" t="s">
        <v>74</v>
      </c>
      <c r="G160" s="430" t="s">
        <v>445</v>
      </c>
      <c r="H160" s="290">
        <v>2004</v>
      </c>
      <c r="I160" s="420">
        <f>'707'!R7</f>
        <v>855440.07</v>
      </c>
      <c r="J160" s="431">
        <f>'707'!S7</f>
        <v>855440.07</v>
      </c>
      <c r="K160" s="421">
        <f t="shared" si="15"/>
        <v>0</v>
      </c>
      <c r="L160" s="362">
        <v>1500000</v>
      </c>
      <c r="M160" s="432" t="s">
        <v>245</v>
      </c>
      <c r="N160" s="423">
        <f t="shared" si="12"/>
        <v>0</v>
      </c>
      <c r="O160" s="423"/>
      <c r="P160" s="423"/>
      <c r="Q160" s="423">
        <f t="shared" si="16"/>
        <v>855440.07</v>
      </c>
      <c r="T160" s="362">
        <v>855439.23</v>
      </c>
      <c r="U160" s="362">
        <v>519</v>
      </c>
      <c r="V160" s="362"/>
      <c r="W160" s="362"/>
      <c r="X160" s="362">
        <f t="shared" si="14"/>
        <v>0.83999999996740371</v>
      </c>
      <c r="Y160" s="425">
        <f>'707'!U14</f>
        <v>11415.84</v>
      </c>
      <c r="Z160" s="426"/>
      <c r="AA160" s="425"/>
      <c r="AB160" s="399"/>
      <c r="AC160" s="425"/>
      <c r="AH160" s="435">
        <f>'707'!$Y$14</f>
        <v>0</v>
      </c>
      <c r="AI160" s="425"/>
      <c r="AK160" s="425"/>
      <c r="AL160" s="425"/>
      <c r="AM160" s="425"/>
      <c r="AP160" s="425"/>
      <c r="AR160" s="425"/>
      <c r="AT160" s="754"/>
      <c r="AU160" s="622"/>
      <c r="AV160" s="746"/>
      <c r="AW160" s="622"/>
      <c r="AX160" s="746"/>
      <c r="AY160" s="622"/>
      <c r="AZ160" s="754"/>
      <c r="BA160" s="622"/>
      <c r="BB160" s="754"/>
      <c r="BC160" s="622"/>
      <c r="BD160" s="754"/>
    </row>
    <row r="161" spans="1:56" x14ac:dyDescent="0.25">
      <c r="A161" s="290">
        <v>708</v>
      </c>
      <c r="B161" s="437" t="s">
        <v>735</v>
      </c>
      <c r="C161" s="417"/>
      <c r="D161" s="290">
        <v>520472</v>
      </c>
      <c r="E161" s="290"/>
      <c r="F161" s="453" t="s">
        <v>656</v>
      </c>
      <c r="G161" s="430"/>
      <c r="H161" s="290">
        <v>2007</v>
      </c>
      <c r="I161" s="420">
        <f>+'708'!R7</f>
        <v>2449653.38</v>
      </c>
      <c r="J161" s="431">
        <f>+'708'!S7</f>
        <v>2359817.5371428574</v>
      </c>
      <c r="K161" s="421">
        <f t="shared" si="15"/>
        <v>89835.842857142445</v>
      </c>
      <c r="L161" s="362">
        <v>2400000</v>
      </c>
      <c r="M161" s="432" t="s">
        <v>245</v>
      </c>
      <c r="N161" s="423">
        <f t="shared" si="12"/>
        <v>0</v>
      </c>
      <c r="O161" s="423"/>
      <c r="P161" s="423"/>
      <c r="Q161" s="423">
        <f t="shared" si="16"/>
        <v>2449653.38</v>
      </c>
      <c r="T161" s="362">
        <v>2342699.58</v>
      </c>
      <c r="U161" s="362">
        <v>520</v>
      </c>
      <c r="V161" s="362">
        <v>464725.27</v>
      </c>
      <c r="W161" s="362" t="s">
        <v>567</v>
      </c>
      <c r="X161" s="362">
        <f t="shared" si="14"/>
        <v>106953.79999999981</v>
      </c>
      <c r="Y161" s="425"/>
      <c r="Z161" s="426"/>
      <c r="AA161" s="425"/>
      <c r="AB161" s="399"/>
      <c r="AC161" s="425"/>
      <c r="AH161" s="435">
        <f>'708'!$Y$14</f>
        <v>0</v>
      </c>
      <c r="AI161" s="425"/>
      <c r="AK161" s="425"/>
      <c r="AL161" s="425"/>
      <c r="AM161" s="425"/>
      <c r="AP161" s="425"/>
      <c r="AR161" s="425"/>
      <c r="AT161" s="754"/>
      <c r="AU161" s="622"/>
      <c r="AV161" s="746"/>
      <c r="AW161" s="622"/>
      <c r="AX161" s="746"/>
      <c r="AY161" s="622"/>
      <c r="AZ161" s="754"/>
      <c r="BA161" s="622"/>
      <c r="BB161" s="754">
        <f>'708'!AG14</f>
        <v>66348.800000000003</v>
      </c>
      <c r="BC161" s="622"/>
      <c r="BD161" s="754">
        <f>'708'!AH14</f>
        <v>40605</v>
      </c>
    </row>
    <row r="162" spans="1:56" x14ac:dyDescent="0.25">
      <c r="A162" s="290">
        <v>709</v>
      </c>
      <c r="B162" s="437" t="s">
        <v>350</v>
      </c>
      <c r="C162" s="417" t="s">
        <v>572</v>
      </c>
      <c r="E162" s="290" t="s">
        <v>493</v>
      </c>
      <c r="F162" s="432" t="s">
        <v>74</v>
      </c>
      <c r="G162" s="430"/>
      <c r="I162" s="444"/>
      <c r="J162" s="431"/>
      <c r="K162" s="421">
        <f t="shared" si="15"/>
        <v>0</v>
      </c>
      <c r="L162" s="362" t="s">
        <v>624</v>
      </c>
      <c r="M162" s="432" t="s">
        <v>245</v>
      </c>
      <c r="N162" s="423">
        <f t="shared" si="12"/>
        <v>0</v>
      </c>
      <c r="O162" s="423"/>
      <c r="P162" s="423"/>
      <c r="Q162" s="423">
        <f t="shared" si="16"/>
        <v>0</v>
      </c>
      <c r="U162" s="362">
        <v>521</v>
      </c>
      <c r="V162" s="362"/>
      <c r="W162" s="362"/>
      <c r="X162" s="362">
        <f t="shared" ref="X162:X193" si="19">+I162-T162</f>
        <v>0</v>
      </c>
      <c r="Y162" s="425"/>
      <c r="Z162" s="426"/>
      <c r="AA162" s="425"/>
      <c r="AB162" s="399"/>
      <c r="AC162" s="425"/>
      <c r="AH162" s="425"/>
      <c r="AI162" s="425"/>
      <c r="AK162" s="425"/>
      <c r="AL162" s="425"/>
      <c r="AM162" s="425"/>
      <c r="AP162" s="425"/>
      <c r="AR162" s="425"/>
      <c r="AT162" s="754"/>
      <c r="AU162" s="622"/>
      <c r="AV162" s="746"/>
      <c r="AW162" s="622"/>
      <c r="AX162" s="746"/>
      <c r="AY162" s="622"/>
      <c r="AZ162" s="754"/>
      <c r="BA162" s="622"/>
      <c r="BB162" s="754"/>
      <c r="BC162" s="622"/>
      <c r="BD162" s="754"/>
    </row>
    <row r="163" spans="1:56" x14ac:dyDescent="0.25">
      <c r="A163" s="290">
        <v>710</v>
      </c>
      <c r="B163" s="437" t="s">
        <v>352</v>
      </c>
      <c r="C163" s="417" t="s">
        <v>572</v>
      </c>
      <c r="E163" s="290"/>
      <c r="F163" s="432" t="s">
        <v>1261</v>
      </c>
      <c r="G163" s="430"/>
      <c r="H163" s="290">
        <v>2007</v>
      </c>
      <c r="I163" s="420">
        <f>'710'!R7</f>
        <v>205281.15</v>
      </c>
      <c r="J163" s="431">
        <f>'710'!S7</f>
        <v>205281.14999999997</v>
      </c>
      <c r="K163" s="421">
        <f t="shared" si="15"/>
        <v>0</v>
      </c>
      <c r="L163" s="362" t="s">
        <v>624</v>
      </c>
      <c r="M163" s="432" t="s">
        <v>584</v>
      </c>
      <c r="N163" s="423">
        <f t="shared" si="12"/>
        <v>2.9103830456733704E-11</v>
      </c>
      <c r="O163" s="423"/>
      <c r="P163" s="423"/>
      <c r="Q163" s="423">
        <f t="shared" si="16"/>
        <v>205281.15</v>
      </c>
      <c r="T163" s="362">
        <v>205281.15</v>
      </c>
      <c r="V163" s="362"/>
      <c r="W163" s="362"/>
      <c r="X163" s="362">
        <f t="shared" si="19"/>
        <v>0</v>
      </c>
      <c r="Y163" s="425"/>
      <c r="Z163" s="426"/>
      <c r="AA163" s="425"/>
      <c r="AB163" s="399"/>
      <c r="AC163" s="425"/>
      <c r="AH163" s="435">
        <f>'710'!$Y$14</f>
        <v>0</v>
      </c>
      <c r="AI163" s="425"/>
      <c r="AK163" s="425"/>
      <c r="AL163" s="425"/>
      <c r="AM163" s="425"/>
      <c r="AP163" s="425"/>
      <c r="AR163" s="425"/>
      <c r="AT163" s="754"/>
      <c r="AU163" s="622"/>
      <c r="AV163" s="746"/>
      <c r="AW163" s="622"/>
      <c r="AX163" s="746"/>
      <c r="AY163" s="622"/>
      <c r="AZ163" s="754"/>
      <c r="BA163" s="622"/>
      <c r="BB163" s="754"/>
      <c r="BC163" s="622"/>
      <c r="BD163" s="754"/>
    </row>
    <row r="164" spans="1:56" x14ac:dyDescent="0.25">
      <c r="A164" s="386">
        <v>711</v>
      </c>
      <c r="B164" s="437" t="s">
        <v>353</v>
      </c>
      <c r="C164" s="417" t="s">
        <v>1327</v>
      </c>
      <c r="E164" s="290"/>
      <c r="F164" s="432" t="s">
        <v>463</v>
      </c>
      <c r="G164" s="430"/>
      <c r="H164" s="290">
        <v>2008</v>
      </c>
      <c r="I164" s="420">
        <f>'711'!R7</f>
        <v>80160.789999999994</v>
      </c>
      <c r="J164" s="431">
        <f>'711'!S7</f>
        <v>80160.789999999994</v>
      </c>
      <c r="K164" s="421">
        <f t="shared" si="15"/>
        <v>0</v>
      </c>
      <c r="L164" s="362">
        <v>40000</v>
      </c>
      <c r="M164" s="432" t="s">
        <v>245</v>
      </c>
      <c r="N164" s="423">
        <f t="shared" si="12"/>
        <v>0</v>
      </c>
      <c r="O164" s="423"/>
      <c r="P164" s="423"/>
      <c r="Q164" s="423">
        <f t="shared" si="16"/>
        <v>80160.789999999994</v>
      </c>
      <c r="T164" s="362">
        <v>80160.789999999994</v>
      </c>
      <c r="U164" s="362">
        <v>700</v>
      </c>
      <c r="V164" s="362"/>
      <c r="W164" s="362"/>
      <c r="X164" s="362">
        <f t="shared" si="19"/>
        <v>0</v>
      </c>
      <c r="Y164" s="425"/>
      <c r="Z164" s="426"/>
      <c r="AA164" s="425"/>
      <c r="AB164" s="399"/>
      <c r="AC164" s="425"/>
      <c r="AH164" s="435">
        <f>'711'!$Y$14</f>
        <v>0</v>
      </c>
      <c r="AI164" s="425"/>
      <c r="AK164" s="425"/>
      <c r="AL164" s="425"/>
      <c r="AM164" s="425"/>
      <c r="AP164" s="425"/>
      <c r="AR164" s="425"/>
      <c r="AT164" s="754"/>
      <c r="AU164" s="622"/>
      <c r="AV164" s="746"/>
      <c r="AW164" s="622"/>
      <c r="AX164" s="746"/>
      <c r="AY164" s="622"/>
      <c r="AZ164" s="754"/>
      <c r="BA164" s="622"/>
      <c r="BB164" s="754"/>
      <c r="BC164" s="622"/>
      <c r="BD164" s="754"/>
    </row>
    <row r="165" spans="1:56" x14ac:dyDescent="0.25">
      <c r="A165" s="290">
        <v>712</v>
      </c>
      <c r="B165" s="437" t="s">
        <v>354</v>
      </c>
      <c r="C165" s="417"/>
      <c r="E165" s="290" t="s">
        <v>493</v>
      </c>
      <c r="F165" s="432" t="s">
        <v>69</v>
      </c>
      <c r="G165" s="430"/>
      <c r="I165" s="444"/>
      <c r="J165" s="431"/>
      <c r="K165" s="421">
        <f t="shared" si="15"/>
        <v>0</v>
      </c>
      <c r="L165" s="362">
        <v>100000</v>
      </c>
      <c r="M165" s="432" t="s">
        <v>245</v>
      </c>
      <c r="N165" s="423">
        <f t="shared" si="12"/>
        <v>0</v>
      </c>
      <c r="O165" s="423"/>
      <c r="P165" s="423"/>
      <c r="Q165" s="423">
        <f t="shared" si="16"/>
        <v>0</v>
      </c>
      <c r="T165" s="362">
        <v>0</v>
      </c>
      <c r="U165" s="362">
        <v>701</v>
      </c>
      <c r="V165" s="362"/>
      <c r="W165" s="362"/>
      <c r="X165" s="362">
        <f t="shared" si="19"/>
        <v>0</v>
      </c>
      <c r="Y165" s="425"/>
      <c r="Z165" s="426"/>
      <c r="AA165" s="425"/>
      <c r="AB165" s="399"/>
      <c r="AC165" s="425"/>
      <c r="AH165" s="425"/>
      <c r="AI165" s="425"/>
      <c r="AK165" s="425"/>
      <c r="AL165" s="425"/>
      <c r="AM165" s="425"/>
      <c r="AP165" s="425"/>
      <c r="AR165" s="425"/>
      <c r="AT165" s="754"/>
      <c r="AU165" s="622"/>
      <c r="AV165" s="746"/>
      <c r="AW165" s="622"/>
      <c r="AX165" s="746"/>
      <c r="AY165" s="622"/>
      <c r="AZ165" s="754"/>
      <c r="BA165" s="622"/>
      <c r="BB165" s="754"/>
      <c r="BC165" s="622"/>
      <c r="BD165" s="754"/>
    </row>
    <row r="166" spans="1:56" x14ac:dyDescent="0.25">
      <c r="A166" s="290">
        <v>713</v>
      </c>
      <c r="B166" s="437" t="s">
        <v>738</v>
      </c>
      <c r="C166" s="417"/>
      <c r="D166" s="290">
        <v>910516</v>
      </c>
      <c r="E166" s="290"/>
      <c r="F166" s="440" t="s">
        <v>74</v>
      </c>
      <c r="G166" s="430" t="s">
        <v>448</v>
      </c>
      <c r="H166" s="290">
        <v>2009</v>
      </c>
      <c r="I166" s="420">
        <f>+'713'!R7</f>
        <v>2278744.44</v>
      </c>
      <c r="J166" s="431">
        <f>+'713'!S7</f>
        <v>2278744.44</v>
      </c>
      <c r="K166" s="421">
        <f t="shared" si="15"/>
        <v>0</v>
      </c>
      <c r="L166" s="362">
        <v>2000000</v>
      </c>
      <c r="M166" s="432" t="s">
        <v>245</v>
      </c>
      <c r="N166" s="423">
        <f t="shared" si="12"/>
        <v>0</v>
      </c>
      <c r="O166" s="423"/>
      <c r="P166" s="423"/>
      <c r="Q166" s="423">
        <f t="shared" si="16"/>
        <v>2278744.44</v>
      </c>
      <c r="T166" s="362">
        <v>2278744.44</v>
      </c>
      <c r="U166" s="362">
        <v>702</v>
      </c>
      <c r="V166" s="362"/>
      <c r="W166" s="362"/>
      <c r="X166" s="362">
        <f t="shared" si="19"/>
        <v>0</v>
      </c>
      <c r="Y166" s="425"/>
      <c r="Z166" s="426"/>
      <c r="AA166" s="425"/>
      <c r="AB166" s="399"/>
      <c r="AC166" s="425"/>
      <c r="AH166" s="435">
        <f>'713'!$Y$14</f>
        <v>0</v>
      </c>
      <c r="AI166" s="425"/>
      <c r="AK166" s="425"/>
      <c r="AL166" s="425"/>
      <c r="AM166" s="425"/>
      <c r="AP166" s="425"/>
      <c r="AR166" s="425"/>
      <c r="AT166" s="754"/>
      <c r="AU166" s="622"/>
      <c r="AV166" s="746"/>
      <c r="AW166" s="622"/>
      <c r="AX166" s="746"/>
      <c r="AY166" s="622"/>
      <c r="AZ166" s="754"/>
      <c r="BA166" s="622"/>
      <c r="BB166" s="754"/>
      <c r="BC166" s="622"/>
      <c r="BD166" s="754"/>
    </row>
    <row r="167" spans="1:56" x14ac:dyDescent="0.25">
      <c r="A167" s="290">
        <v>714</v>
      </c>
      <c r="B167" s="437" t="s">
        <v>356</v>
      </c>
      <c r="C167" s="417"/>
      <c r="E167" s="290" t="s">
        <v>493</v>
      </c>
      <c r="F167" s="432" t="s">
        <v>69</v>
      </c>
      <c r="G167" s="430"/>
      <c r="I167" s="444"/>
      <c r="J167" s="431"/>
      <c r="K167" s="421">
        <f t="shared" si="15"/>
        <v>0</v>
      </c>
      <c r="L167" s="362">
        <v>100000</v>
      </c>
      <c r="M167" s="432" t="s">
        <v>245</v>
      </c>
      <c r="N167" s="423">
        <f t="shared" si="12"/>
        <v>0</v>
      </c>
      <c r="O167" s="423"/>
      <c r="P167" s="423"/>
      <c r="Q167" s="423">
        <f t="shared" si="16"/>
        <v>0</v>
      </c>
      <c r="U167" s="362">
        <v>703</v>
      </c>
      <c r="V167" s="362"/>
      <c r="W167" s="362"/>
      <c r="X167" s="362">
        <f t="shared" si="19"/>
        <v>0</v>
      </c>
      <c r="Y167" s="425"/>
      <c r="Z167" s="426"/>
      <c r="AA167" s="425"/>
      <c r="AB167" s="399"/>
      <c r="AC167" s="425"/>
      <c r="AH167" s="425"/>
      <c r="AI167" s="425"/>
      <c r="AK167" s="425"/>
      <c r="AL167" s="425"/>
      <c r="AM167" s="425"/>
      <c r="AP167" s="425"/>
      <c r="AR167" s="425"/>
      <c r="AT167" s="754"/>
      <c r="AU167" s="622"/>
      <c r="AV167" s="746"/>
      <c r="AW167" s="622"/>
      <c r="AX167" s="746"/>
      <c r="AY167" s="622"/>
      <c r="AZ167" s="754"/>
      <c r="BA167" s="622"/>
      <c r="BB167" s="754"/>
      <c r="BC167" s="622"/>
      <c r="BD167" s="754"/>
    </row>
    <row r="168" spans="1:56" x14ac:dyDescent="0.25">
      <c r="A168" s="290">
        <v>715</v>
      </c>
      <c r="B168" s="437" t="s">
        <v>433</v>
      </c>
      <c r="C168" s="417"/>
      <c r="E168" s="290" t="s">
        <v>493</v>
      </c>
      <c r="F168" s="432" t="s">
        <v>69</v>
      </c>
      <c r="G168" s="430"/>
      <c r="I168" s="444"/>
      <c r="J168" s="431"/>
      <c r="K168" s="421">
        <f t="shared" si="15"/>
        <v>0</v>
      </c>
      <c r="L168" s="362">
        <v>50000</v>
      </c>
      <c r="M168" s="432" t="s">
        <v>245</v>
      </c>
      <c r="N168" s="423">
        <f t="shared" si="12"/>
        <v>0</v>
      </c>
      <c r="O168" s="423"/>
      <c r="P168" s="423"/>
      <c r="Q168" s="423">
        <f t="shared" si="16"/>
        <v>0</v>
      </c>
      <c r="U168" s="362">
        <v>704</v>
      </c>
      <c r="V168" s="362"/>
      <c r="W168" s="362"/>
      <c r="X168" s="362">
        <f t="shared" si="19"/>
        <v>0</v>
      </c>
      <c r="Y168" s="425"/>
      <c r="Z168" s="426"/>
      <c r="AA168" s="425"/>
      <c r="AB168" s="399"/>
      <c r="AC168" s="425"/>
      <c r="AH168" s="425"/>
      <c r="AI168" s="425"/>
      <c r="AK168" s="425"/>
      <c r="AL168" s="425"/>
      <c r="AM168" s="425"/>
      <c r="AP168" s="425"/>
      <c r="AR168" s="425"/>
      <c r="AT168" s="754"/>
      <c r="AU168" s="622"/>
      <c r="AV168" s="746"/>
      <c r="AW168" s="622"/>
      <c r="AX168" s="746"/>
      <c r="AY168" s="622"/>
      <c r="AZ168" s="754"/>
      <c r="BA168" s="622"/>
      <c r="BB168" s="754"/>
      <c r="BC168" s="622"/>
      <c r="BD168" s="754"/>
    </row>
    <row r="169" spans="1:56" x14ac:dyDescent="0.25">
      <c r="A169" s="290">
        <v>716</v>
      </c>
      <c r="B169" s="437" t="s">
        <v>434</v>
      </c>
      <c r="C169" s="481" t="s">
        <v>1160</v>
      </c>
      <c r="E169" s="290"/>
      <c r="F169" s="432" t="s">
        <v>69</v>
      </c>
      <c r="G169" s="430"/>
      <c r="H169" s="290">
        <v>2008</v>
      </c>
      <c r="I169" s="420">
        <f>'716'!R7</f>
        <v>236734.97</v>
      </c>
      <c r="J169" s="431">
        <f>'716'!S7</f>
        <v>236734.97</v>
      </c>
      <c r="K169" s="421">
        <f t="shared" si="15"/>
        <v>0</v>
      </c>
      <c r="L169" s="362">
        <v>50000</v>
      </c>
      <c r="M169" s="432" t="s">
        <v>245</v>
      </c>
      <c r="N169" s="423">
        <f t="shared" si="12"/>
        <v>0</v>
      </c>
      <c r="O169" s="423"/>
      <c r="P169" s="423"/>
      <c r="Q169" s="423">
        <f t="shared" si="16"/>
        <v>236734.97</v>
      </c>
      <c r="T169" s="362">
        <v>236734.97</v>
      </c>
      <c r="U169" s="362">
        <v>705</v>
      </c>
      <c r="V169" s="362">
        <v>440774.69</v>
      </c>
      <c r="W169" s="362" t="s">
        <v>567</v>
      </c>
      <c r="X169" s="362">
        <f t="shared" si="19"/>
        <v>0</v>
      </c>
      <c r="Y169" s="425"/>
      <c r="Z169" s="426"/>
      <c r="AA169" s="425"/>
      <c r="AB169" s="399"/>
      <c r="AC169" s="425"/>
      <c r="AH169" s="435">
        <f>'716'!$Y$14</f>
        <v>0</v>
      </c>
      <c r="AI169" s="425"/>
      <c r="AK169" s="425"/>
      <c r="AL169" s="425"/>
      <c r="AM169" s="425"/>
      <c r="AP169" s="425"/>
      <c r="AR169" s="425"/>
      <c r="AT169" s="754"/>
      <c r="AU169" s="622"/>
      <c r="AV169" s="746"/>
      <c r="AW169" s="622"/>
      <c r="AX169" s="746"/>
      <c r="AY169" s="622"/>
      <c r="AZ169" s="754"/>
      <c r="BA169" s="622"/>
      <c r="BB169" s="754"/>
      <c r="BC169" s="622"/>
      <c r="BD169" s="754"/>
    </row>
    <row r="170" spans="1:56" x14ac:dyDescent="0.25">
      <c r="A170" s="290">
        <v>717</v>
      </c>
      <c r="B170" s="437" t="s">
        <v>573</v>
      </c>
      <c r="C170" s="417"/>
      <c r="D170" s="290">
        <v>310349</v>
      </c>
      <c r="E170" s="290"/>
      <c r="F170" s="453" t="s">
        <v>534</v>
      </c>
      <c r="G170" s="430"/>
      <c r="H170" s="290">
        <v>2010</v>
      </c>
      <c r="I170" s="420">
        <f>+'717'!R7</f>
        <v>982583.15</v>
      </c>
      <c r="J170" s="431">
        <f>+'717'!S7</f>
        <v>982583.15</v>
      </c>
      <c r="K170" s="421">
        <f t="shared" si="15"/>
        <v>0</v>
      </c>
      <c r="L170" s="362">
        <v>800000</v>
      </c>
      <c r="M170" s="432" t="s">
        <v>245</v>
      </c>
      <c r="N170" s="423">
        <f t="shared" si="12"/>
        <v>0</v>
      </c>
      <c r="O170" s="423"/>
      <c r="P170" s="423"/>
      <c r="Q170" s="423">
        <f t="shared" si="16"/>
        <v>982583.15</v>
      </c>
      <c r="T170" s="362">
        <v>982583.15</v>
      </c>
      <c r="U170" s="362">
        <v>706</v>
      </c>
      <c r="V170" s="362"/>
      <c r="W170" s="362"/>
      <c r="X170" s="362">
        <f t="shared" si="19"/>
        <v>0</v>
      </c>
      <c r="Y170" s="425"/>
      <c r="Z170" s="426"/>
      <c r="AA170" s="425"/>
      <c r="AB170" s="399"/>
      <c r="AC170" s="425"/>
      <c r="AH170" s="435">
        <f>'717'!$Y$14</f>
        <v>0</v>
      </c>
      <c r="AI170" s="425"/>
      <c r="AK170" s="425"/>
      <c r="AL170" s="425"/>
      <c r="AM170" s="425"/>
      <c r="AP170" s="425"/>
      <c r="AR170" s="425"/>
      <c r="AT170" s="754"/>
      <c r="AU170" s="622"/>
      <c r="AV170" s="746"/>
      <c r="AW170" s="622"/>
      <c r="AX170" s="746"/>
      <c r="AY170" s="622"/>
      <c r="AZ170" s="754"/>
      <c r="BA170" s="622"/>
      <c r="BB170" s="754"/>
      <c r="BC170" s="622"/>
      <c r="BD170" s="754"/>
    </row>
    <row r="171" spans="1:56" x14ac:dyDescent="0.25">
      <c r="A171" s="290">
        <v>718</v>
      </c>
      <c r="B171" s="437" t="s">
        <v>468</v>
      </c>
      <c r="C171" s="417"/>
      <c r="E171" s="290"/>
      <c r="F171" s="432" t="s">
        <v>74</v>
      </c>
      <c r="G171" s="430"/>
      <c r="H171" s="290">
        <v>2006</v>
      </c>
      <c r="I171" s="420">
        <f>'718'!R7</f>
        <v>78745.53</v>
      </c>
      <c r="J171" s="431">
        <f>'718'!S7</f>
        <v>78745.53</v>
      </c>
      <c r="K171" s="421">
        <f t="shared" si="15"/>
        <v>0</v>
      </c>
      <c r="L171" s="362">
        <v>40000</v>
      </c>
      <c r="M171" s="432" t="s">
        <v>245</v>
      </c>
      <c r="N171" s="423">
        <f t="shared" si="12"/>
        <v>0</v>
      </c>
      <c r="O171" s="423"/>
      <c r="P171" s="423"/>
      <c r="Q171" s="423">
        <f t="shared" si="16"/>
        <v>78745.53</v>
      </c>
      <c r="T171" s="362">
        <v>78745.53</v>
      </c>
      <c r="U171" s="362">
        <v>707</v>
      </c>
      <c r="V171" s="362"/>
      <c r="W171" s="362"/>
      <c r="X171" s="362">
        <f t="shared" si="19"/>
        <v>0</v>
      </c>
      <c r="Y171" s="425"/>
      <c r="Z171" s="426"/>
      <c r="AA171" s="425"/>
      <c r="AB171" s="399"/>
      <c r="AC171" s="425"/>
      <c r="AH171" s="435">
        <f>'718'!$Y$14</f>
        <v>0</v>
      </c>
      <c r="AI171" s="425"/>
      <c r="AK171" s="425"/>
      <c r="AL171" s="425"/>
      <c r="AM171" s="425"/>
      <c r="AP171" s="425"/>
      <c r="AR171" s="425"/>
      <c r="AT171" s="754"/>
      <c r="AU171" s="622"/>
      <c r="AV171" s="746"/>
      <c r="AW171" s="622"/>
      <c r="AX171" s="746"/>
      <c r="AY171" s="622"/>
      <c r="AZ171" s="754"/>
      <c r="BA171" s="622"/>
      <c r="BB171" s="754"/>
      <c r="BC171" s="622"/>
      <c r="BD171" s="746"/>
    </row>
    <row r="172" spans="1:56" x14ac:dyDescent="0.25">
      <c r="A172" s="290">
        <v>719</v>
      </c>
      <c r="B172" s="437" t="s">
        <v>470</v>
      </c>
      <c r="C172" s="417"/>
      <c r="E172" s="290"/>
      <c r="F172" s="432" t="s">
        <v>74</v>
      </c>
      <c r="G172" s="430"/>
      <c r="H172" s="290">
        <v>2007</v>
      </c>
      <c r="I172" s="420">
        <f>'719'!R7</f>
        <v>98205.45</v>
      </c>
      <c r="J172" s="431">
        <f>'719'!S7</f>
        <v>98205.450000000012</v>
      </c>
      <c r="K172" s="421">
        <f t="shared" si="15"/>
        <v>0</v>
      </c>
      <c r="L172" s="362">
        <v>100000</v>
      </c>
      <c r="M172" s="432"/>
      <c r="N172" s="423">
        <f t="shared" si="12"/>
        <v>-1.4551915228366852E-11</v>
      </c>
      <c r="O172" s="423"/>
      <c r="P172" s="423"/>
      <c r="Q172" s="423">
        <f t="shared" si="16"/>
        <v>98205.45</v>
      </c>
      <c r="T172" s="362">
        <v>98205.45</v>
      </c>
      <c r="U172" s="362">
        <v>707.1</v>
      </c>
      <c r="V172" s="362"/>
      <c r="W172" s="482"/>
      <c r="X172" s="362">
        <f t="shared" si="19"/>
        <v>0</v>
      </c>
      <c r="Y172" s="425"/>
      <c r="Z172" s="426"/>
      <c r="AA172" s="425"/>
      <c r="AB172" s="399"/>
      <c r="AC172" s="425"/>
      <c r="AH172" s="435">
        <f>'719'!$Y$14</f>
        <v>0</v>
      </c>
      <c r="AI172" s="425"/>
      <c r="AK172" s="425"/>
      <c r="AL172" s="425"/>
      <c r="AM172" s="425"/>
      <c r="AP172" s="425"/>
      <c r="AR172" s="425"/>
      <c r="AT172" s="754"/>
      <c r="AU172" s="622"/>
      <c r="AV172" s="746"/>
      <c r="AW172" s="622"/>
      <c r="AX172" s="746"/>
      <c r="AY172" s="622"/>
      <c r="AZ172" s="754"/>
      <c r="BA172" s="622"/>
      <c r="BB172" s="754"/>
      <c r="BC172" s="622"/>
      <c r="BD172" s="746"/>
    </row>
    <row r="173" spans="1:56" x14ac:dyDescent="0.25">
      <c r="A173" s="290">
        <v>719.1</v>
      </c>
      <c r="B173" s="437" t="s">
        <v>589</v>
      </c>
      <c r="C173" s="417"/>
      <c r="E173" s="290"/>
      <c r="F173" s="432" t="s">
        <v>74</v>
      </c>
      <c r="G173" s="430"/>
      <c r="H173" s="290">
        <v>2011</v>
      </c>
      <c r="I173" s="420">
        <f>+'719.1'!C14</f>
        <v>7255</v>
      </c>
      <c r="J173" s="431">
        <f>+'719.1'!S7</f>
        <v>7255</v>
      </c>
      <c r="K173" s="421">
        <f t="shared" si="15"/>
        <v>0</v>
      </c>
      <c r="L173" s="362">
        <f>+I173</f>
        <v>7255</v>
      </c>
      <c r="M173" s="432" t="s">
        <v>245</v>
      </c>
      <c r="N173" s="423">
        <f t="shared" si="12"/>
        <v>0</v>
      </c>
      <c r="O173" s="423"/>
      <c r="P173" s="423"/>
      <c r="Q173" s="423">
        <f t="shared" si="16"/>
        <v>7255</v>
      </c>
      <c r="T173" s="362">
        <v>7255</v>
      </c>
      <c r="U173" s="362">
        <v>708</v>
      </c>
      <c r="V173" s="362"/>
      <c r="W173" s="362"/>
      <c r="X173" s="362">
        <f t="shared" si="19"/>
        <v>0</v>
      </c>
      <c r="Y173" s="425">
        <f>+'719.1'!U14</f>
        <v>7255</v>
      </c>
      <c r="Z173" s="426"/>
      <c r="AA173" s="425"/>
      <c r="AB173" s="399"/>
      <c r="AC173" s="425"/>
      <c r="AH173" s="425"/>
      <c r="AI173" s="425"/>
      <c r="AK173" s="425"/>
      <c r="AL173" s="425"/>
      <c r="AM173" s="425"/>
      <c r="AP173" s="425"/>
      <c r="AR173" s="425"/>
      <c r="AT173" s="754"/>
      <c r="AU173" s="622"/>
      <c r="AV173" s="746"/>
      <c r="AW173" s="622"/>
      <c r="AX173" s="746"/>
      <c r="AY173" s="622"/>
      <c r="AZ173" s="754"/>
      <c r="BA173" s="622"/>
      <c r="BB173" s="754"/>
      <c r="BC173" s="622"/>
      <c r="BD173" s="746"/>
    </row>
    <row r="174" spans="1:56" x14ac:dyDescent="0.25">
      <c r="A174" s="290">
        <v>719.2</v>
      </c>
      <c r="B174" s="437" t="s">
        <v>590</v>
      </c>
      <c r="C174" s="417"/>
      <c r="E174" s="290"/>
      <c r="F174" s="453" t="s">
        <v>534</v>
      </c>
      <c r="G174" s="430"/>
      <c r="H174" s="290">
        <v>2011</v>
      </c>
      <c r="I174" s="420">
        <f>+'719.2'!C14</f>
        <v>2340</v>
      </c>
      <c r="J174" s="431">
        <f>+'719.2'!S7</f>
        <v>2340</v>
      </c>
      <c r="K174" s="421">
        <f t="shared" si="15"/>
        <v>0</v>
      </c>
      <c r="L174" s="362">
        <f t="shared" ref="L174:L182" si="20">+I174</f>
        <v>2340</v>
      </c>
      <c r="M174" s="432" t="s">
        <v>245</v>
      </c>
      <c r="N174" s="423">
        <f t="shared" si="12"/>
        <v>0</v>
      </c>
      <c r="O174" s="423"/>
      <c r="P174" s="423"/>
      <c r="Q174" s="423">
        <f t="shared" si="16"/>
        <v>2340</v>
      </c>
      <c r="T174" s="362">
        <v>2340</v>
      </c>
      <c r="U174" s="362">
        <v>709</v>
      </c>
      <c r="V174" s="362"/>
      <c r="W174" s="362"/>
      <c r="X174" s="362">
        <f t="shared" si="19"/>
        <v>0</v>
      </c>
      <c r="Y174" s="425">
        <f>+'719.2'!U14</f>
        <v>2340</v>
      </c>
      <c r="Z174" s="426"/>
      <c r="AA174" s="425"/>
      <c r="AB174" s="399"/>
      <c r="AC174" s="425"/>
      <c r="AH174" s="425"/>
      <c r="AI174" s="425"/>
      <c r="AK174" s="425"/>
      <c r="AL174" s="425"/>
      <c r="AM174" s="425"/>
      <c r="AP174" s="425"/>
      <c r="AR174" s="425"/>
      <c r="AT174" s="754"/>
      <c r="AU174" s="622"/>
      <c r="AV174" s="746"/>
      <c r="AW174" s="622"/>
      <c r="AX174" s="746"/>
      <c r="AY174" s="622"/>
      <c r="AZ174" s="754"/>
      <c r="BA174" s="622"/>
      <c r="BB174" s="754"/>
      <c r="BC174" s="622"/>
      <c r="BD174" s="746"/>
    </row>
    <row r="175" spans="1:56" x14ac:dyDescent="0.25">
      <c r="A175" s="290">
        <v>719.3</v>
      </c>
      <c r="B175" s="437" t="s">
        <v>597</v>
      </c>
      <c r="C175" s="417"/>
      <c r="E175" s="290"/>
      <c r="F175" s="453" t="s">
        <v>74</v>
      </c>
      <c r="G175" s="430"/>
      <c r="H175" s="290">
        <v>2011</v>
      </c>
      <c r="I175" s="420">
        <f>+'719.3'!C14</f>
        <v>83456.63</v>
      </c>
      <c r="J175" s="431">
        <f>+'719.3'!S7</f>
        <v>83456.63</v>
      </c>
      <c r="K175" s="421">
        <f t="shared" si="15"/>
        <v>0</v>
      </c>
      <c r="L175" s="362">
        <f t="shared" si="20"/>
        <v>83456.63</v>
      </c>
      <c r="M175" s="432" t="s">
        <v>245</v>
      </c>
      <c r="N175" s="423">
        <f t="shared" si="12"/>
        <v>0</v>
      </c>
      <c r="O175" s="423"/>
      <c r="P175" s="423"/>
      <c r="Q175" s="423">
        <f t="shared" si="16"/>
        <v>83456.63</v>
      </c>
      <c r="T175" s="362">
        <v>83457</v>
      </c>
      <c r="U175" s="362">
        <v>710</v>
      </c>
      <c r="V175" s="362"/>
      <c r="W175" s="362"/>
      <c r="X175" s="362">
        <f t="shared" si="19"/>
        <v>-0.36999999999534339</v>
      </c>
      <c r="Y175" s="425">
        <f>+'719.3'!U14</f>
        <v>83456.63</v>
      </c>
      <c r="Z175" s="426"/>
      <c r="AA175" s="425"/>
      <c r="AB175" s="399"/>
      <c r="AC175" s="425"/>
      <c r="AH175" s="425"/>
      <c r="AI175" s="425"/>
      <c r="AK175" s="425"/>
      <c r="AL175" s="425"/>
      <c r="AM175" s="425"/>
      <c r="AP175" s="425"/>
      <c r="AR175" s="425"/>
      <c r="AT175" s="754"/>
      <c r="AU175" s="622"/>
      <c r="AV175" s="746"/>
      <c r="AW175" s="622"/>
      <c r="AX175" s="746"/>
      <c r="AY175" s="622"/>
      <c r="AZ175" s="754"/>
      <c r="BA175" s="622"/>
      <c r="BB175" s="754"/>
      <c r="BC175" s="622"/>
      <c r="BD175" s="746"/>
    </row>
    <row r="176" spans="1:56" x14ac:dyDescent="0.25">
      <c r="A176" s="290">
        <v>719.5</v>
      </c>
      <c r="B176" s="437" t="s">
        <v>552</v>
      </c>
      <c r="C176" s="451" t="s">
        <v>553</v>
      </c>
      <c r="E176" s="290"/>
      <c r="F176" s="432" t="s">
        <v>74</v>
      </c>
      <c r="G176" s="430"/>
      <c r="H176" s="290">
        <v>2011</v>
      </c>
      <c r="I176" s="420">
        <f>+'719.5'!C14</f>
        <v>9685</v>
      </c>
      <c r="J176" s="431">
        <f>+'719.5'!S7</f>
        <v>9685</v>
      </c>
      <c r="K176" s="421">
        <f t="shared" si="15"/>
        <v>0</v>
      </c>
      <c r="L176" s="362">
        <f t="shared" si="20"/>
        <v>9685</v>
      </c>
      <c r="M176" s="432" t="s">
        <v>245</v>
      </c>
      <c r="N176" s="423">
        <f t="shared" si="12"/>
        <v>0</v>
      </c>
      <c r="O176" s="423"/>
      <c r="P176" s="423"/>
      <c r="Q176" s="423">
        <f t="shared" si="16"/>
        <v>9685</v>
      </c>
      <c r="T176" s="362">
        <v>9685</v>
      </c>
      <c r="U176" s="362">
        <v>711</v>
      </c>
      <c r="V176" s="362"/>
      <c r="W176" s="362"/>
      <c r="X176" s="362">
        <f t="shared" si="19"/>
        <v>0</v>
      </c>
      <c r="Y176" s="425">
        <f>+'719.5'!U14</f>
        <v>9685</v>
      </c>
      <c r="Z176" s="426"/>
      <c r="AA176" s="425"/>
      <c r="AB176" s="399"/>
      <c r="AC176" s="425"/>
      <c r="AH176" s="425"/>
      <c r="AI176" s="425"/>
      <c r="AK176" s="425"/>
      <c r="AL176" s="425"/>
      <c r="AM176" s="425"/>
      <c r="AP176" s="425"/>
      <c r="AR176" s="425"/>
      <c r="AT176" s="754"/>
      <c r="AU176" s="622"/>
      <c r="AV176" s="746"/>
      <c r="AW176" s="622"/>
      <c r="AX176" s="746"/>
      <c r="AY176" s="622"/>
      <c r="AZ176" s="754"/>
      <c r="BA176" s="622"/>
      <c r="BB176" s="754"/>
      <c r="BC176" s="622"/>
      <c r="BD176" s="746"/>
    </row>
    <row r="177" spans="1:56" x14ac:dyDescent="0.25">
      <c r="A177" s="290">
        <v>719.6</v>
      </c>
      <c r="B177" s="437" t="s">
        <v>695</v>
      </c>
      <c r="C177" s="417"/>
      <c r="E177" s="290"/>
      <c r="F177" s="432" t="s">
        <v>74</v>
      </c>
      <c r="G177" s="430"/>
      <c r="H177" s="290">
        <v>2011</v>
      </c>
      <c r="I177" s="420">
        <f>+'719.6'!C14</f>
        <v>4900</v>
      </c>
      <c r="J177" s="431">
        <f>+'719.6'!S7</f>
        <v>4900</v>
      </c>
      <c r="K177" s="421">
        <f t="shared" si="15"/>
        <v>0</v>
      </c>
      <c r="L177" s="362">
        <f t="shared" si="20"/>
        <v>4900</v>
      </c>
      <c r="M177" s="432" t="s">
        <v>245</v>
      </c>
      <c r="N177" s="423">
        <f t="shared" si="12"/>
        <v>0</v>
      </c>
      <c r="O177" s="423"/>
      <c r="P177" s="423"/>
      <c r="Q177" s="423">
        <f t="shared" si="16"/>
        <v>4900</v>
      </c>
      <c r="T177" s="362">
        <v>4900</v>
      </c>
      <c r="U177" s="362">
        <v>712</v>
      </c>
      <c r="V177" s="362"/>
      <c r="W177" s="362"/>
      <c r="X177" s="362">
        <f t="shared" si="19"/>
        <v>0</v>
      </c>
      <c r="Y177" s="425">
        <f>+'719.6'!U14</f>
        <v>4900</v>
      </c>
      <c r="Z177" s="426"/>
      <c r="AA177" s="425"/>
      <c r="AB177" s="399"/>
      <c r="AC177" s="425"/>
      <c r="AH177" s="425"/>
      <c r="AI177" s="425"/>
      <c r="AK177" s="425"/>
      <c r="AL177" s="425"/>
      <c r="AM177" s="425"/>
      <c r="AP177" s="425"/>
      <c r="AR177" s="425"/>
      <c r="AT177" s="754"/>
      <c r="AU177" s="622"/>
      <c r="AV177" s="746"/>
      <c r="AW177" s="622"/>
      <c r="AX177" s="746"/>
      <c r="AY177" s="622"/>
      <c r="AZ177" s="754"/>
      <c r="BA177" s="622"/>
      <c r="BB177" s="754"/>
      <c r="BC177" s="622"/>
      <c r="BD177" s="746"/>
    </row>
    <row r="178" spans="1:56" x14ac:dyDescent="0.25">
      <c r="A178" s="290">
        <v>719.7</v>
      </c>
      <c r="B178" s="437" t="s">
        <v>1118</v>
      </c>
      <c r="C178" s="417" t="s">
        <v>602</v>
      </c>
      <c r="D178" s="290">
        <v>992754</v>
      </c>
      <c r="E178" s="290"/>
      <c r="F178" s="453" t="s">
        <v>534</v>
      </c>
      <c r="G178" s="430"/>
      <c r="H178" s="290">
        <v>2011</v>
      </c>
      <c r="I178" s="444"/>
      <c r="J178" s="431"/>
      <c r="K178" s="421">
        <f t="shared" si="15"/>
        <v>0</v>
      </c>
      <c r="L178" s="362">
        <f t="shared" si="20"/>
        <v>0</v>
      </c>
      <c r="M178" s="432" t="s">
        <v>245</v>
      </c>
      <c r="N178" s="423">
        <f t="shared" si="12"/>
        <v>0</v>
      </c>
      <c r="O178" s="423"/>
      <c r="P178" s="423"/>
      <c r="Q178" s="423">
        <f t="shared" si="16"/>
        <v>0</v>
      </c>
      <c r="T178" s="362">
        <v>8500</v>
      </c>
      <c r="U178" s="362">
        <v>713</v>
      </c>
      <c r="V178" s="362"/>
      <c r="W178" s="362"/>
      <c r="X178" s="362">
        <f t="shared" si="19"/>
        <v>-8500</v>
      </c>
      <c r="Y178" s="425"/>
      <c r="Z178" s="426"/>
      <c r="AA178" s="425"/>
      <c r="AB178" s="399"/>
      <c r="AC178" s="425"/>
      <c r="AH178" s="425"/>
      <c r="AI178" s="425"/>
      <c r="AK178" s="425"/>
      <c r="AL178" s="425"/>
      <c r="AM178" s="425"/>
      <c r="AP178" s="425"/>
      <c r="AR178" s="425"/>
      <c r="AT178" s="754"/>
      <c r="AU178" s="622"/>
      <c r="AV178" s="746"/>
      <c r="AW178" s="622"/>
      <c r="AX178" s="746"/>
      <c r="AY178" s="622"/>
      <c r="AZ178" s="754"/>
      <c r="BA178" s="622"/>
      <c r="BB178" s="754"/>
      <c r="BC178" s="622"/>
      <c r="BD178" s="746"/>
    </row>
    <row r="179" spans="1:56" x14ac:dyDescent="0.25">
      <c r="A179" s="290">
        <v>720.2</v>
      </c>
      <c r="B179" s="437" t="s">
        <v>609</v>
      </c>
      <c r="C179" s="417"/>
      <c r="E179" s="290"/>
      <c r="F179" s="432" t="s">
        <v>74</v>
      </c>
      <c r="G179" s="430"/>
      <c r="H179" s="290">
        <v>2011</v>
      </c>
      <c r="I179" s="420">
        <f>+'720.2'!C14</f>
        <v>11193.75</v>
      </c>
      <c r="J179" s="431">
        <f>+'720.2'!S7</f>
        <v>11193.75</v>
      </c>
      <c r="K179" s="421">
        <f t="shared" si="15"/>
        <v>0</v>
      </c>
      <c r="L179" s="362">
        <f t="shared" si="20"/>
        <v>11193.75</v>
      </c>
      <c r="M179" s="432" t="s">
        <v>245</v>
      </c>
      <c r="N179" s="423">
        <f t="shared" ref="N179:N328" si="21">+I179-J179-K179</f>
        <v>0</v>
      </c>
      <c r="O179" s="423"/>
      <c r="P179" s="423"/>
      <c r="Q179" s="423">
        <f t="shared" si="16"/>
        <v>11193.75</v>
      </c>
      <c r="S179" s="289">
        <v>96519</v>
      </c>
      <c r="T179" s="362">
        <v>11194</v>
      </c>
      <c r="U179" s="362">
        <v>714</v>
      </c>
      <c r="V179" s="362"/>
      <c r="W179" s="362"/>
      <c r="X179" s="362">
        <f t="shared" si="19"/>
        <v>-0.25</v>
      </c>
      <c r="Y179" s="425">
        <f>+'720.2'!U14</f>
        <v>11193.75</v>
      </c>
      <c r="Z179" s="426"/>
      <c r="AA179" s="425"/>
      <c r="AB179" s="399"/>
      <c r="AC179" s="425"/>
      <c r="AH179" s="425"/>
      <c r="AI179" s="425"/>
      <c r="AK179" s="425"/>
      <c r="AL179" s="425"/>
      <c r="AM179" s="425"/>
      <c r="AP179" s="425"/>
      <c r="AR179" s="425"/>
      <c r="AT179" s="754"/>
      <c r="AU179" s="622"/>
      <c r="AV179" s="746"/>
      <c r="AW179" s="622"/>
      <c r="AX179" s="746"/>
      <c r="AY179" s="622"/>
      <c r="AZ179" s="754"/>
      <c r="BA179" s="622"/>
      <c r="BB179" s="754"/>
      <c r="BC179" s="622"/>
      <c r="BD179" s="746"/>
    </row>
    <row r="180" spans="1:56" x14ac:dyDescent="0.25">
      <c r="A180" s="290">
        <v>720.3</v>
      </c>
      <c r="B180" s="437" t="s">
        <v>610</v>
      </c>
      <c r="C180" s="417" t="s">
        <v>611</v>
      </c>
      <c r="E180" s="290"/>
      <c r="F180" s="432" t="s">
        <v>74</v>
      </c>
      <c r="G180" s="430"/>
      <c r="H180" s="290">
        <v>2011</v>
      </c>
      <c r="I180" s="420">
        <f>+'720.3'!C14</f>
        <v>5367.47</v>
      </c>
      <c r="J180" s="431">
        <f>+'720.3'!S7</f>
        <v>5367.47</v>
      </c>
      <c r="K180" s="421">
        <f t="shared" si="15"/>
        <v>0</v>
      </c>
      <c r="L180" s="362">
        <f t="shared" si="20"/>
        <v>5367.47</v>
      </c>
      <c r="M180" s="432" t="s">
        <v>245</v>
      </c>
      <c r="N180" s="423">
        <f t="shared" si="21"/>
        <v>0</v>
      </c>
      <c r="O180" s="423"/>
      <c r="P180" s="423"/>
      <c r="Q180" s="423">
        <f t="shared" si="16"/>
        <v>5367.47</v>
      </c>
      <c r="T180" s="362">
        <v>5367</v>
      </c>
      <c r="U180" s="362">
        <v>715</v>
      </c>
      <c r="V180" s="362"/>
      <c r="W180" s="362"/>
      <c r="X180" s="362">
        <f t="shared" si="19"/>
        <v>0.47000000000025466</v>
      </c>
      <c r="Y180" s="425">
        <f>+'720.3'!U14</f>
        <v>5367.47</v>
      </c>
      <c r="Z180" s="426"/>
      <c r="AA180" s="425"/>
      <c r="AB180" s="399"/>
      <c r="AC180" s="425"/>
      <c r="AH180" s="425"/>
      <c r="AI180" s="425"/>
      <c r="AK180" s="425"/>
      <c r="AL180" s="425"/>
      <c r="AM180" s="425"/>
      <c r="AP180" s="425"/>
      <c r="AR180" s="425"/>
      <c r="AT180" s="754"/>
      <c r="AU180" s="622"/>
      <c r="AV180" s="746"/>
      <c r="AW180" s="622"/>
      <c r="AX180" s="746"/>
      <c r="AY180" s="622"/>
      <c r="AZ180" s="754"/>
      <c r="BA180" s="622"/>
      <c r="BB180" s="754"/>
      <c r="BC180" s="622"/>
      <c r="BD180" s="746"/>
    </row>
    <row r="181" spans="1:56" x14ac:dyDescent="0.25">
      <c r="A181" s="290">
        <v>720.4</v>
      </c>
      <c r="B181" s="437" t="s">
        <v>1175</v>
      </c>
      <c r="C181" s="417"/>
      <c r="E181" s="290"/>
      <c r="F181" s="432" t="s">
        <v>74</v>
      </c>
      <c r="G181" s="430"/>
      <c r="H181" s="290">
        <v>2011</v>
      </c>
      <c r="I181" s="420">
        <f>+'720.4'!C14</f>
        <v>19909.93</v>
      </c>
      <c r="J181" s="431">
        <f>+'720.4'!S7</f>
        <v>19909.930000000004</v>
      </c>
      <c r="K181" s="421">
        <f t="shared" si="15"/>
        <v>0</v>
      </c>
      <c r="L181" s="362">
        <f t="shared" si="20"/>
        <v>19909.93</v>
      </c>
      <c r="M181" s="432" t="s">
        <v>245</v>
      </c>
      <c r="N181" s="423">
        <f t="shared" si="21"/>
        <v>-3.637978807091713E-12</v>
      </c>
      <c r="O181" s="423"/>
      <c r="P181" s="423"/>
      <c r="Q181" s="423">
        <f t="shared" si="16"/>
        <v>19909.93</v>
      </c>
      <c r="T181" s="362">
        <v>19910</v>
      </c>
      <c r="U181" s="362">
        <v>716</v>
      </c>
      <c r="W181" s="362"/>
      <c r="X181" s="362">
        <f t="shared" si="19"/>
        <v>-6.9999999999708962E-2</v>
      </c>
      <c r="Y181" s="425">
        <f>+'720.4'!U14</f>
        <v>19909.93</v>
      </c>
      <c r="Z181" s="426"/>
      <c r="AA181" s="425"/>
      <c r="AB181" s="399"/>
      <c r="AC181" s="425"/>
      <c r="AH181" s="425"/>
      <c r="AI181" s="425"/>
      <c r="AK181" s="425"/>
      <c r="AL181" s="425"/>
      <c r="AM181" s="425"/>
      <c r="AP181" s="425"/>
      <c r="AR181" s="425"/>
      <c r="AT181" s="754"/>
      <c r="AU181" s="622"/>
      <c r="AV181" s="746"/>
      <c r="AW181" s="622"/>
      <c r="AX181" s="746"/>
      <c r="AY181" s="622"/>
      <c r="AZ181" s="754"/>
      <c r="BA181" s="622"/>
      <c r="BB181" s="754"/>
      <c r="BC181" s="622"/>
      <c r="BD181" s="746"/>
    </row>
    <row r="182" spans="1:56" x14ac:dyDescent="0.25">
      <c r="A182" s="290">
        <v>720.5</v>
      </c>
      <c r="B182" s="437" t="s">
        <v>620</v>
      </c>
      <c r="C182" s="417" t="s">
        <v>621</v>
      </c>
      <c r="E182" s="290"/>
      <c r="F182" s="432" t="s">
        <v>74</v>
      </c>
      <c r="G182" s="430"/>
      <c r="H182" s="290">
        <v>2011</v>
      </c>
      <c r="I182" s="420">
        <f>+'720.5'!C14</f>
        <v>7528.45</v>
      </c>
      <c r="J182" s="431">
        <f>+'720.5'!S7</f>
        <v>7528.45</v>
      </c>
      <c r="K182" s="421">
        <f t="shared" si="15"/>
        <v>0</v>
      </c>
      <c r="L182" s="362">
        <f t="shared" si="20"/>
        <v>7528.45</v>
      </c>
      <c r="M182" s="432" t="s">
        <v>245</v>
      </c>
      <c r="N182" s="423">
        <f t="shared" si="21"/>
        <v>0</v>
      </c>
      <c r="O182" s="423"/>
      <c r="P182" s="423"/>
      <c r="Q182" s="423">
        <f t="shared" si="16"/>
        <v>7528.45</v>
      </c>
      <c r="T182" s="362">
        <v>7528</v>
      </c>
      <c r="U182" s="362">
        <v>717</v>
      </c>
      <c r="W182" s="362"/>
      <c r="X182" s="362">
        <f t="shared" si="19"/>
        <v>0.4499999999998181</v>
      </c>
      <c r="Y182" s="425">
        <f>+'720.5'!U14</f>
        <v>7528.45</v>
      </c>
      <c r="Z182" s="426"/>
      <c r="AA182" s="425"/>
      <c r="AB182" s="399"/>
      <c r="AC182" s="425"/>
      <c r="AH182" s="425"/>
      <c r="AI182" s="425"/>
      <c r="AK182" s="425"/>
      <c r="AL182" s="425"/>
      <c r="AM182" s="425"/>
      <c r="AP182" s="425"/>
      <c r="AR182" s="425"/>
      <c r="AT182" s="754"/>
      <c r="AU182" s="622"/>
      <c r="AV182" s="746"/>
      <c r="AW182" s="622"/>
      <c r="AX182" s="746"/>
      <c r="AY182" s="622"/>
      <c r="AZ182" s="754"/>
      <c r="BA182" s="622"/>
      <c r="BB182" s="754"/>
      <c r="BC182" s="622"/>
      <c r="BD182" s="746"/>
    </row>
    <row r="183" spans="1:56" x14ac:dyDescent="0.25">
      <c r="A183" s="290">
        <v>720</v>
      </c>
      <c r="B183" s="483" t="str">
        <f>'720'!$A$7</f>
        <v>RAVENSBURG LATHE</v>
      </c>
      <c r="E183" s="290"/>
      <c r="F183" s="439" t="s">
        <v>74</v>
      </c>
      <c r="G183" s="430" t="s">
        <v>447</v>
      </c>
      <c r="H183" s="290">
        <v>2010</v>
      </c>
      <c r="I183" s="420">
        <f>'720'!R7</f>
        <v>293190</v>
      </c>
      <c r="J183" s="431">
        <f>'720'!S7</f>
        <v>293190</v>
      </c>
      <c r="K183" s="421">
        <f t="shared" si="15"/>
        <v>0</v>
      </c>
      <c r="L183" s="362">
        <v>250000</v>
      </c>
      <c r="M183" s="432" t="s">
        <v>245</v>
      </c>
      <c r="N183" s="423">
        <f t="shared" si="21"/>
        <v>0</v>
      </c>
      <c r="O183" s="423"/>
      <c r="P183" s="423"/>
      <c r="Q183" s="423">
        <f t="shared" si="16"/>
        <v>293190</v>
      </c>
      <c r="T183" s="362">
        <v>293190</v>
      </c>
      <c r="U183" s="362">
        <v>718</v>
      </c>
      <c r="W183" s="362"/>
      <c r="X183" s="362">
        <f t="shared" si="19"/>
        <v>0</v>
      </c>
      <c r="Y183" s="425"/>
      <c r="Z183" s="426"/>
      <c r="AA183" s="425"/>
      <c r="AB183" s="399"/>
      <c r="AC183" s="425"/>
      <c r="AH183" s="435">
        <f>'720'!Y14</f>
        <v>0</v>
      </c>
      <c r="AI183" s="425"/>
      <c r="AK183" s="425"/>
      <c r="AL183" s="425"/>
      <c r="AM183" s="425"/>
      <c r="AP183" s="425"/>
      <c r="AR183" s="425"/>
      <c r="AT183" s="754"/>
      <c r="AU183" s="622"/>
      <c r="AV183" s="746"/>
      <c r="AW183" s="622"/>
      <c r="AX183" s="746"/>
      <c r="AY183" s="622"/>
      <c r="AZ183" s="754"/>
      <c r="BA183" s="622"/>
      <c r="BB183" s="754"/>
      <c r="BC183" s="622"/>
      <c r="BD183" s="746"/>
    </row>
    <row r="184" spans="1:56" x14ac:dyDescent="0.25">
      <c r="A184" s="290">
        <v>721</v>
      </c>
      <c r="B184" s="483" t="s">
        <v>505</v>
      </c>
      <c r="C184" s="361" t="s">
        <v>1186</v>
      </c>
      <c r="E184" s="290"/>
      <c r="F184" s="432" t="s">
        <v>1185</v>
      </c>
      <c r="G184" s="430"/>
      <c r="H184" s="290">
        <v>2010</v>
      </c>
      <c r="I184" s="420">
        <f>+'721'!C14</f>
        <v>32500</v>
      </c>
      <c r="J184" s="431">
        <f>+'721'!S7</f>
        <v>32500.000000000007</v>
      </c>
      <c r="K184" s="421">
        <f t="shared" si="15"/>
        <v>0</v>
      </c>
      <c r="L184" s="362">
        <v>10000</v>
      </c>
      <c r="M184" s="432" t="s">
        <v>245</v>
      </c>
      <c r="N184" s="423">
        <f t="shared" si="21"/>
        <v>-7.2759576141834259E-12</v>
      </c>
      <c r="O184" s="423"/>
      <c r="P184" s="423"/>
      <c r="Q184" s="423">
        <f t="shared" si="16"/>
        <v>32500</v>
      </c>
      <c r="U184" s="362">
        <v>719</v>
      </c>
      <c r="W184" s="362"/>
      <c r="X184" s="362">
        <f t="shared" si="19"/>
        <v>32500</v>
      </c>
      <c r="Y184" s="425"/>
      <c r="Z184" s="426"/>
      <c r="AA184" s="425">
        <f>+'721'!U14</f>
        <v>32500</v>
      </c>
      <c r="AB184" s="399"/>
      <c r="AC184" s="425"/>
      <c r="AH184" s="425"/>
      <c r="AI184" s="425"/>
      <c r="AK184" s="425"/>
      <c r="AL184" s="425"/>
      <c r="AM184" s="425"/>
      <c r="AP184" s="425"/>
      <c r="AR184" s="425"/>
      <c r="AT184" s="754"/>
      <c r="AU184" s="622"/>
      <c r="AV184" s="746"/>
      <c r="AW184" s="622"/>
      <c r="AX184" s="746"/>
      <c r="AY184" s="622"/>
      <c r="AZ184" s="754"/>
      <c r="BA184" s="622"/>
      <c r="BB184" s="754"/>
      <c r="BC184" s="622"/>
      <c r="BD184" s="746"/>
    </row>
    <row r="185" spans="1:56" x14ac:dyDescent="0.25">
      <c r="A185" s="290">
        <v>722</v>
      </c>
      <c r="B185" s="483" t="s">
        <v>1194</v>
      </c>
      <c r="C185" s="417" t="s">
        <v>951</v>
      </c>
      <c r="D185" s="290" t="s">
        <v>603</v>
      </c>
      <c r="E185" s="290"/>
      <c r="F185" s="453" t="s">
        <v>534</v>
      </c>
      <c r="G185" s="430"/>
      <c r="H185" s="290">
        <v>2011</v>
      </c>
      <c r="I185" s="420">
        <f>+'722'!C14</f>
        <v>15000</v>
      </c>
      <c r="J185" s="431">
        <f>+'722'!S7</f>
        <v>15000</v>
      </c>
      <c r="K185" s="421">
        <f t="shared" si="15"/>
        <v>0</v>
      </c>
      <c r="L185" s="362">
        <v>10000</v>
      </c>
      <c r="M185" s="432" t="s">
        <v>245</v>
      </c>
      <c r="N185" s="423">
        <f t="shared" si="21"/>
        <v>0</v>
      </c>
      <c r="O185" s="423"/>
      <c r="P185" s="423"/>
      <c r="Q185" s="423">
        <f t="shared" si="16"/>
        <v>15000</v>
      </c>
      <c r="T185" s="362">
        <v>15000</v>
      </c>
      <c r="U185" s="362">
        <v>719.1</v>
      </c>
      <c r="W185" s="362"/>
      <c r="X185" s="362">
        <f t="shared" si="19"/>
        <v>0</v>
      </c>
      <c r="Y185" s="425">
        <f>+'722'!U14</f>
        <v>15000</v>
      </c>
      <c r="Z185" s="426"/>
      <c r="AA185" s="425"/>
      <c r="AB185" s="399"/>
      <c r="AC185" s="425"/>
      <c r="AH185" s="448"/>
      <c r="AI185" s="425"/>
      <c r="AK185" s="425"/>
      <c r="AL185" s="425"/>
      <c r="AM185" s="425"/>
      <c r="AP185" s="425"/>
      <c r="AR185" s="425"/>
      <c r="AT185" s="754"/>
      <c r="AU185" s="622"/>
      <c r="AV185" s="746"/>
      <c r="AW185" s="622"/>
      <c r="AX185" s="746"/>
      <c r="AY185" s="622"/>
      <c r="AZ185" s="754"/>
      <c r="BA185" s="622"/>
      <c r="BB185" s="754"/>
      <c r="BC185" s="622"/>
      <c r="BD185" s="746"/>
    </row>
    <row r="186" spans="1:56" x14ac:dyDescent="0.25">
      <c r="A186" s="290">
        <v>723</v>
      </c>
      <c r="B186" s="289" t="s">
        <v>652</v>
      </c>
      <c r="C186" s="361" t="s">
        <v>583</v>
      </c>
      <c r="D186" s="290">
        <v>1</v>
      </c>
      <c r="F186" s="484" t="s">
        <v>656</v>
      </c>
      <c r="G186" s="290">
        <v>1601</v>
      </c>
      <c r="H186" s="290">
        <v>2012</v>
      </c>
      <c r="I186" s="435">
        <f>'723'!$C$14</f>
        <v>2939202.41</v>
      </c>
      <c r="J186" s="363">
        <f>'723'!S7</f>
        <v>2939202.41</v>
      </c>
      <c r="K186" s="421">
        <f t="shared" si="15"/>
        <v>0</v>
      </c>
      <c r="L186" s="362">
        <f>+I186</f>
        <v>2939202.41</v>
      </c>
      <c r="M186" s="432" t="s">
        <v>245</v>
      </c>
      <c r="N186" s="423">
        <f t="shared" si="21"/>
        <v>0</v>
      </c>
      <c r="O186" s="423">
        <v>99000</v>
      </c>
      <c r="P186" s="423">
        <v>561000</v>
      </c>
      <c r="Q186" s="423">
        <f t="shared" si="16"/>
        <v>3599202.41</v>
      </c>
      <c r="R186" s="289" t="s">
        <v>1063</v>
      </c>
      <c r="S186" s="289" t="s">
        <v>908</v>
      </c>
      <c r="U186" s="362">
        <v>719.2</v>
      </c>
      <c r="W186" s="362"/>
      <c r="X186" s="362">
        <f t="shared" si="19"/>
        <v>2939202.41</v>
      </c>
      <c r="Y186" s="425"/>
      <c r="Z186" s="426">
        <f>'723'!V14</f>
        <v>1471965.28</v>
      </c>
      <c r="AA186" s="425">
        <f>'723'!W14</f>
        <v>326945.26</v>
      </c>
      <c r="AB186" s="399"/>
      <c r="AC186" s="425">
        <f>'723'!X14</f>
        <v>0</v>
      </c>
      <c r="AH186" s="448">
        <f>'723'!$Y$14</f>
        <v>0</v>
      </c>
      <c r="AI186" s="438">
        <f>'723'!Z14</f>
        <v>1140291.8700000001</v>
      </c>
      <c r="AK186" s="438"/>
      <c r="AL186" s="425">
        <v>519356</v>
      </c>
      <c r="AM186" s="425"/>
      <c r="AN186" s="424"/>
      <c r="AP186" s="438"/>
      <c r="AR186" s="425"/>
      <c r="AT186" s="754"/>
      <c r="AU186" s="622"/>
      <c r="AV186" s="746"/>
      <c r="AW186" s="622"/>
      <c r="AX186" s="746"/>
      <c r="AY186" s="622"/>
      <c r="AZ186" s="754"/>
      <c r="BA186" s="622"/>
      <c r="BB186" s="754"/>
      <c r="BC186" s="622"/>
      <c r="BD186" s="746"/>
    </row>
    <row r="187" spans="1:56" x14ac:dyDescent="0.25">
      <c r="A187" s="290">
        <v>724</v>
      </c>
      <c r="B187" s="289" t="s">
        <v>743</v>
      </c>
      <c r="C187" s="361" t="s">
        <v>596</v>
      </c>
      <c r="D187" s="290">
        <v>130401</v>
      </c>
      <c r="F187" s="453" t="s">
        <v>534</v>
      </c>
      <c r="H187" s="290">
        <v>2011</v>
      </c>
      <c r="I187" s="435">
        <f>'724'!R7</f>
        <v>912932.41</v>
      </c>
      <c r="J187" s="431">
        <f>'724'!$S$7</f>
        <v>912932.40999999992</v>
      </c>
      <c r="K187" s="421">
        <f t="shared" si="15"/>
        <v>0</v>
      </c>
      <c r="L187" s="362">
        <v>800000</v>
      </c>
      <c r="M187" s="432" t="s">
        <v>245</v>
      </c>
      <c r="N187" s="423">
        <f t="shared" si="21"/>
        <v>1.1641532182693481E-10</v>
      </c>
      <c r="O187" s="423"/>
      <c r="P187" s="423"/>
      <c r="Q187" s="423">
        <f t="shared" si="16"/>
        <v>912932.41</v>
      </c>
      <c r="S187" s="289">
        <v>99939</v>
      </c>
      <c r="T187" s="362">
        <v>852563</v>
      </c>
      <c r="U187" s="362">
        <v>719.3</v>
      </c>
      <c r="W187" s="362"/>
      <c r="X187" s="362">
        <f t="shared" si="19"/>
        <v>60369.410000000033</v>
      </c>
      <c r="Y187" s="438">
        <f>'724'!U14</f>
        <v>0</v>
      </c>
      <c r="Z187" s="426">
        <f>'724'!V14</f>
        <v>912932.41</v>
      </c>
      <c r="AA187" s="425"/>
      <c r="AB187" s="399"/>
      <c r="AC187" s="425"/>
      <c r="AH187" s="435">
        <f>'724'!$Y$14</f>
        <v>0</v>
      </c>
      <c r="AI187" s="425"/>
      <c r="AK187" s="425"/>
      <c r="AL187" s="425"/>
      <c r="AM187" s="425"/>
      <c r="AP187" s="425"/>
      <c r="AR187" s="425"/>
      <c r="AT187" s="754"/>
      <c r="AU187" s="622"/>
      <c r="AV187" s="746"/>
      <c r="AW187" s="622"/>
      <c r="AX187" s="746"/>
      <c r="AY187" s="622"/>
      <c r="AZ187" s="754"/>
      <c r="BA187" s="622"/>
      <c r="BB187" s="754"/>
      <c r="BC187" s="622"/>
      <c r="BD187" s="746"/>
    </row>
    <row r="188" spans="1:56" x14ac:dyDescent="0.25">
      <c r="A188" s="290">
        <v>725</v>
      </c>
      <c r="B188" s="437" t="s">
        <v>781</v>
      </c>
      <c r="C188" s="361" t="s">
        <v>627</v>
      </c>
      <c r="E188" s="290"/>
      <c r="F188" s="453" t="s">
        <v>534</v>
      </c>
      <c r="G188" s="430"/>
      <c r="H188" s="290">
        <v>2011</v>
      </c>
      <c r="I188" s="420">
        <f>'725'!C14</f>
        <v>67000</v>
      </c>
      <c r="J188" s="431">
        <f>'725'!$S$7</f>
        <v>67000</v>
      </c>
      <c r="K188" s="421">
        <f t="shared" si="15"/>
        <v>0</v>
      </c>
      <c r="L188" s="362">
        <f t="shared" ref="L188" si="22">+I188</f>
        <v>67000</v>
      </c>
      <c r="M188" s="432" t="s">
        <v>245</v>
      </c>
      <c r="N188" s="423">
        <f t="shared" si="21"/>
        <v>0</v>
      </c>
      <c r="O188" s="423"/>
      <c r="P188" s="423"/>
      <c r="Q188" s="423">
        <f t="shared" si="16"/>
        <v>67000</v>
      </c>
      <c r="S188" s="289">
        <v>100342</v>
      </c>
      <c r="T188" s="362">
        <v>67000</v>
      </c>
      <c r="U188" s="362">
        <v>719.4</v>
      </c>
      <c r="W188" s="362"/>
      <c r="X188" s="362">
        <f t="shared" si="19"/>
        <v>0</v>
      </c>
      <c r="Y188" s="425">
        <f>'725'!U14</f>
        <v>67000</v>
      </c>
      <c r="Z188" s="426"/>
      <c r="AA188" s="425"/>
      <c r="AB188" s="399"/>
      <c r="AC188" s="425"/>
      <c r="AH188" s="435">
        <f>'725'!$Y$14</f>
        <v>0</v>
      </c>
      <c r="AI188" s="425"/>
      <c r="AK188" s="425"/>
      <c r="AL188" s="425"/>
      <c r="AM188" s="425"/>
      <c r="AP188" s="425"/>
      <c r="AR188" s="425"/>
      <c r="AT188" s="754"/>
      <c r="AU188" s="622"/>
      <c r="AV188" s="746"/>
      <c r="AW188" s="622"/>
      <c r="AX188" s="746"/>
      <c r="AY188" s="622"/>
      <c r="AZ188" s="754"/>
      <c r="BA188" s="622"/>
      <c r="BB188" s="754"/>
      <c r="BC188" s="622"/>
      <c r="BD188" s="746"/>
    </row>
    <row r="189" spans="1:56" x14ac:dyDescent="0.25">
      <c r="A189" s="290">
        <v>726</v>
      </c>
      <c r="B189" s="437" t="s">
        <v>744</v>
      </c>
      <c r="C189" s="361" t="s">
        <v>635</v>
      </c>
      <c r="D189" s="290">
        <v>130410</v>
      </c>
      <c r="E189" s="290"/>
      <c r="F189" s="453" t="s">
        <v>534</v>
      </c>
      <c r="G189" s="430"/>
      <c r="H189" s="290">
        <v>2012</v>
      </c>
      <c r="I189" s="420">
        <f>'726'!$C$14</f>
        <v>852662.5</v>
      </c>
      <c r="J189" s="431">
        <f>'726'!$S$7</f>
        <v>852662.49999999988</v>
      </c>
      <c r="K189" s="421">
        <f t="shared" si="15"/>
        <v>0</v>
      </c>
      <c r="L189" s="362">
        <v>700000</v>
      </c>
      <c r="M189" s="432" t="s">
        <v>245</v>
      </c>
      <c r="N189" s="423">
        <f t="shared" si="21"/>
        <v>1.1641532182693481E-10</v>
      </c>
      <c r="O189" s="423"/>
      <c r="P189" s="423"/>
      <c r="Q189" s="423">
        <f t="shared" si="16"/>
        <v>852662.5</v>
      </c>
      <c r="S189" s="289">
        <v>103817</v>
      </c>
      <c r="U189" s="362">
        <v>719.5</v>
      </c>
      <c r="W189" s="362"/>
      <c r="X189" s="362">
        <f t="shared" si="19"/>
        <v>852662.5</v>
      </c>
      <c r="Y189" s="425">
        <f>'726'!U14</f>
        <v>852662.5</v>
      </c>
      <c r="Z189" s="425">
        <f>'726'!V14</f>
        <v>0</v>
      </c>
      <c r="AA189" s="425"/>
      <c r="AB189" s="399"/>
      <c r="AC189" s="425"/>
      <c r="AH189" s="435">
        <f>'726'!$Y$14</f>
        <v>0</v>
      </c>
      <c r="AI189" s="425"/>
      <c r="AK189" s="425"/>
      <c r="AL189" s="425"/>
      <c r="AM189" s="425"/>
      <c r="AP189" s="425"/>
      <c r="AR189" s="425"/>
      <c r="AT189" s="754"/>
      <c r="AU189" s="622"/>
      <c r="AV189" s="746"/>
      <c r="AW189" s="622"/>
      <c r="AX189" s="746"/>
      <c r="AY189" s="622"/>
      <c r="AZ189" s="754"/>
      <c r="BA189" s="622"/>
      <c r="BB189" s="754"/>
      <c r="BC189" s="622"/>
      <c r="BD189" s="746"/>
    </row>
    <row r="190" spans="1:56" x14ac:dyDescent="0.25">
      <c r="A190" s="290">
        <v>727</v>
      </c>
      <c r="B190" s="437" t="s">
        <v>1021</v>
      </c>
      <c r="D190" s="290">
        <v>4507</v>
      </c>
      <c r="E190" s="290"/>
      <c r="F190" s="432" t="s">
        <v>1261</v>
      </c>
      <c r="G190" s="430"/>
      <c r="H190" s="290">
        <v>2013</v>
      </c>
      <c r="I190" s="435">
        <f>'727'!C14</f>
        <v>403426.47</v>
      </c>
      <c r="J190" s="431">
        <f>'727'!S7</f>
        <v>403426.46999999991</v>
      </c>
      <c r="K190" s="421">
        <f t="shared" si="15"/>
        <v>0</v>
      </c>
      <c r="L190" s="362">
        <v>196450</v>
      </c>
      <c r="M190" s="432" t="s">
        <v>584</v>
      </c>
      <c r="N190" s="423">
        <f t="shared" si="21"/>
        <v>5.8207660913467407E-11</v>
      </c>
      <c r="O190" s="423"/>
      <c r="P190" s="423"/>
      <c r="Q190" s="423">
        <f t="shared" si="16"/>
        <v>403426.47</v>
      </c>
      <c r="R190" s="289" t="s">
        <v>1063</v>
      </c>
      <c r="U190" s="362">
        <v>719.6</v>
      </c>
      <c r="W190" s="362"/>
      <c r="X190" s="362">
        <f t="shared" si="19"/>
        <v>403426.47</v>
      </c>
      <c r="Y190" s="425"/>
      <c r="Z190" s="426"/>
      <c r="AA190" s="425">
        <f>'727'!W14</f>
        <v>202201.95</v>
      </c>
      <c r="AB190" s="399"/>
      <c r="AC190" s="425"/>
      <c r="AH190" s="448">
        <f>'727'!Y14</f>
        <v>201224.52</v>
      </c>
      <c r="AI190" s="438"/>
      <c r="AJ190" s="289" t="s">
        <v>1017</v>
      </c>
      <c r="AK190" s="438"/>
      <c r="AL190" s="425"/>
      <c r="AM190" s="425"/>
      <c r="AP190" s="438"/>
      <c r="AR190" s="425"/>
      <c r="AT190" s="754"/>
      <c r="AU190" s="622"/>
      <c r="AV190" s="746"/>
      <c r="AW190" s="622"/>
      <c r="AX190" s="746"/>
      <c r="AY190" s="622"/>
      <c r="AZ190" s="754"/>
      <c r="BA190" s="622"/>
      <c r="BB190" s="754"/>
      <c r="BC190" s="622"/>
      <c r="BD190" s="746"/>
    </row>
    <row r="191" spans="1:56" x14ac:dyDescent="0.25">
      <c r="A191" s="290">
        <v>728</v>
      </c>
      <c r="B191" s="437" t="s">
        <v>696</v>
      </c>
      <c r="D191" s="290" t="s">
        <v>697</v>
      </c>
      <c r="E191" s="290"/>
      <c r="F191" s="485" t="s">
        <v>1261</v>
      </c>
      <c r="G191" s="430"/>
      <c r="H191" s="290">
        <v>2013</v>
      </c>
      <c r="I191" s="435">
        <f>'728'!C14</f>
        <v>1043553.78</v>
      </c>
      <c r="J191" s="431">
        <f>'728'!S7</f>
        <v>0</v>
      </c>
      <c r="K191" s="421">
        <f t="shared" si="15"/>
        <v>1043553.78</v>
      </c>
      <c r="L191" s="454">
        <f>+(365000+26010+25648)*1.33</f>
        <v>554155.14</v>
      </c>
      <c r="M191" s="432" t="s">
        <v>584</v>
      </c>
      <c r="N191" s="423"/>
      <c r="O191" s="423"/>
      <c r="P191" s="423">
        <v>25000</v>
      </c>
      <c r="Q191" s="423">
        <f t="shared" si="16"/>
        <v>1068553.78</v>
      </c>
      <c r="R191" s="289" t="s">
        <v>1063</v>
      </c>
      <c r="U191" s="362">
        <v>719.7</v>
      </c>
      <c r="W191" s="362"/>
      <c r="X191" s="362">
        <f t="shared" si="19"/>
        <v>1043553.78</v>
      </c>
      <c r="Y191" s="425"/>
      <c r="Z191" s="426"/>
      <c r="AA191" s="486">
        <f>'728'!W14</f>
        <v>536139.48</v>
      </c>
      <c r="AB191" s="399">
        <v>536139</v>
      </c>
      <c r="AC191" s="425"/>
      <c r="AH191" s="448">
        <f>'728'!Y14</f>
        <v>0</v>
      </c>
      <c r="AI191" s="438">
        <f>'728'!Z14</f>
        <v>507414.3</v>
      </c>
      <c r="AK191" s="438"/>
      <c r="AL191" s="425"/>
      <c r="AM191" s="425"/>
      <c r="AN191" s="424"/>
      <c r="AP191" s="438"/>
      <c r="AR191" s="425"/>
      <c r="AT191" s="754"/>
      <c r="AU191" s="622"/>
      <c r="AV191" s="746"/>
      <c r="AW191" s="622"/>
      <c r="AX191" s="746"/>
      <c r="AY191" s="622"/>
      <c r="AZ191" s="754"/>
      <c r="BA191" s="622"/>
      <c r="BB191" s="754"/>
      <c r="BC191" s="622"/>
      <c r="BD191" s="746"/>
    </row>
    <row r="192" spans="1:56" x14ac:dyDescent="0.25">
      <c r="A192" s="290">
        <v>800</v>
      </c>
      <c r="B192" s="437" t="s">
        <v>657</v>
      </c>
      <c r="C192" s="361" t="s">
        <v>1061</v>
      </c>
      <c r="D192" s="290" t="s">
        <v>733</v>
      </c>
      <c r="E192" s="290"/>
      <c r="F192" s="441" t="s">
        <v>656</v>
      </c>
      <c r="G192" s="430">
        <v>1601</v>
      </c>
      <c r="H192" s="290">
        <v>2012</v>
      </c>
      <c r="I192" s="435">
        <f>'800'!C14</f>
        <v>2361191.66</v>
      </c>
      <c r="J192" s="431">
        <f>'800'!$S$7</f>
        <v>2361191.6599999997</v>
      </c>
      <c r="K192" s="421">
        <f t="shared" si="15"/>
        <v>0</v>
      </c>
      <c r="L192" s="362">
        <v>2500000</v>
      </c>
      <c r="M192" s="432" t="s">
        <v>245</v>
      </c>
      <c r="N192" s="423"/>
      <c r="O192" s="423">
        <f>1267000+196000</f>
        <v>1463000</v>
      </c>
      <c r="P192" s="423">
        <v>873000</v>
      </c>
      <c r="Q192" s="423">
        <f t="shared" si="16"/>
        <v>4697191.66</v>
      </c>
      <c r="R192" s="289" t="s">
        <v>685</v>
      </c>
      <c r="S192" s="289">
        <v>105056</v>
      </c>
      <c r="U192" s="362">
        <v>720.1</v>
      </c>
      <c r="X192" s="362">
        <f t="shared" si="19"/>
        <v>2361191.66</v>
      </c>
      <c r="Y192" s="425"/>
      <c r="Z192" s="426"/>
      <c r="AA192" s="487">
        <f>'800'!W14</f>
        <v>403281</v>
      </c>
      <c r="AB192" s="399">
        <v>403281</v>
      </c>
      <c r="AC192" s="425">
        <f>'800'!X14</f>
        <v>1932098.61</v>
      </c>
      <c r="AF192" s="362">
        <f>'800'!X14</f>
        <v>1932098.61</v>
      </c>
      <c r="AH192" s="448">
        <f>'800'!Y14</f>
        <v>25812.05</v>
      </c>
      <c r="AI192" s="438"/>
      <c r="AK192" s="438"/>
      <c r="AL192" s="425"/>
      <c r="AM192" s="425"/>
      <c r="AP192" s="438"/>
      <c r="AR192" s="425"/>
      <c r="AT192" s="754"/>
      <c r="AU192" s="622"/>
      <c r="AV192" s="746"/>
      <c r="AW192" s="622"/>
      <c r="AX192" s="746"/>
      <c r="AY192" s="622"/>
      <c r="AZ192" s="754"/>
      <c r="BA192" s="622"/>
      <c r="BB192" s="754"/>
      <c r="BC192" s="622"/>
      <c r="BD192" s="746"/>
    </row>
    <row r="193" spans="1:56" x14ac:dyDescent="0.25">
      <c r="A193" s="290">
        <v>801</v>
      </c>
      <c r="B193" s="437" t="s">
        <v>869</v>
      </c>
      <c r="C193" s="361" t="s">
        <v>870</v>
      </c>
      <c r="E193" s="290"/>
      <c r="F193" s="441" t="s">
        <v>656</v>
      </c>
      <c r="G193" s="430">
        <v>1601</v>
      </c>
      <c r="H193" s="290">
        <v>2014</v>
      </c>
      <c r="I193" s="420">
        <f>'801'!C14</f>
        <v>2099259.42</v>
      </c>
      <c r="J193" s="431">
        <f>'801'!$S$7</f>
        <v>2099259.42</v>
      </c>
      <c r="K193" s="421">
        <f t="shared" si="15"/>
        <v>0</v>
      </c>
      <c r="L193" s="362">
        <v>2250000</v>
      </c>
      <c r="M193" s="432" t="s">
        <v>245</v>
      </c>
      <c r="N193" s="423"/>
      <c r="O193" s="423"/>
      <c r="P193" s="423"/>
      <c r="Q193" s="423"/>
      <c r="S193" s="289">
        <v>603990</v>
      </c>
      <c r="X193" s="362">
        <f t="shared" si="19"/>
        <v>2099259.42</v>
      </c>
      <c r="Y193" s="425"/>
      <c r="Z193" s="426"/>
      <c r="AA193" s="425"/>
      <c r="AB193" s="399"/>
      <c r="AC193" s="425">
        <f>'801'!X14</f>
        <v>2328684.42</v>
      </c>
      <c r="AH193" s="435">
        <f>'801'!Y14</f>
        <v>-229425</v>
      </c>
      <c r="AI193" s="425"/>
      <c r="AK193" s="425"/>
      <c r="AL193" s="425"/>
      <c r="AM193" s="425"/>
      <c r="AP193" s="425"/>
      <c r="AR193" s="425"/>
      <c r="AT193" s="754"/>
      <c r="AU193" s="622"/>
      <c r="AV193" s="746"/>
      <c r="AW193" s="622"/>
      <c r="AX193" s="746"/>
      <c r="AY193" s="622"/>
      <c r="AZ193" s="754"/>
      <c r="BA193" s="622"/>
      <c r="BB193" s="754"/>
      <c r="BC193" s="622"/>
      <c r="BD193" s="746"/>
    </row>
    <row r="194" spans="1:56" x14ac:dyDescent="0.25">
      <c r="A194" s="290">
        <v>802</v>
      </c>
      <c r="B194" s="437" t="s">
        <v>736</v>
      </c>
      <c r="C194" s="361" t="s">
        <v>682</v>
      </c>
      <c r="D194" s="290">
        <v>3072</v>
      </c>
      <c r="E194" s="290"/>
      <c r="F194" s="432" t="s">
        <v>1261</v>
      </c>
      <c r="G194" s="430"/>
      <c r="H194" s="290">
        <v>2012</v>
      </c>
      <c r="I194" s="435">
        <f>'802'!C14</f>
        <v>266988.61</v>
      </c>
      <c r="J194" s="431">
        <f>'802'!$S$7</f>
        <v>266988.60999999993</v>
      </c>
      <c r="K194" s="421">
        <f t="shared" si="15"/>
        <v>0</v>
      </c>
      <c r="L194" s="362">
        <f>+I194</f>
        <v>266988.61</v>
      </c>
      <c r="M194" s="432" t="s">
        <v>584</v>
      </c>
      <c r="N194" s="423"/>
      <c r="O194" s="423"/>
      <c r="P194" s="423">
        <v>2500</v>
      </c>
      <c r="Q194" s="423">
        <f t="shared" si="16"/>
        <v>269488.61</v>
      </c>
      <c r="R194" s="289" t="s">
        <v>684</v>
      </c>
      <c r="S194" s="289" t="s">
        <v>683</v>
      </c>
      <c r="U194" s="362">
        <v>720.2</v>
      </c>
      <c r="X194" s="362">
        <f t="shared" ref="X194:X223" si="23">+I194-T194</f>
        <v>266988.61</v>
      </c>
      <c r="Y194" s="425"/>
      <c r="Z194" s="426">
        <v>62775.360000000001</v>
      </c>
      <c r="AA194" s="425">
        <f>'802'!W14</f>
        <v>167067.82999999999</v>
      </c>
      <c r="AB194" s="399"/>
      <c r="AC194" s="425">
        <f>'802'!X14</f>
        <v>37145.42</v>
      </c>
      <c r="AD194" s="289" t="s">
        <v>943</v>
      </c>
      <c r="AH194" s="435">
        <f>'802'!Y14</f>
        <v>0</v>
      </c>
      <c r="AI194" s="425"/>
      <c r="AK194" s="425"/>
      <c r="AL194" s="425"/>
      <c r="AM194" s="425"/>
      <c r="AP194" s="425"/>
      <c r="AR194" s="425"/>
      <c r="AT194" s="754"/>
      <c r="AU194" s="622"/>
      <c r="AV194" s="746"/>
      <c r="AW194" s="622"/>
      <c r="AX194" s="746"/>
      <c r="AY194" s="622"/>
      <c r="AZ194" s="754"/>
      <c r="BA194" s="622"/>
      <c r="BB194" s="754"/>
      <c r="BC194" s="622"/>
      <c r="BD194" s="746"/>
    </row>
    <row r="195" spans="1:56" x14ac:dyDescent="0.25">
      <c r="A195" s="290">
        <v>803</v>
      </c>
      <c r="B195" s="437" t="s">
        <v>737</v>
      </c>
      <c r="C195" s="361" t="s">
        <v>682</v>
      </c>
      <c r="D195" s="290">
        <v>3075</v>
      </c>
      <c r="E195" s="290"/>
      <c r="F195" s="432" t="s">
        <v>1261</v>
      </c>
      <c r="G195" s="430"/>
      <c r="H195" s="290">
        <v>2012</v>
      </c>
      <c r="I195" s="435">
        <f>'803'!C14</f>
        <v>266988.61</v>
      </c>
      <c r="J195" s="431">
        <f>'803'!$S$7</f>
        <v>266988.60999999993</v>
      </c>
      <c r="K195" s="421">
        <f t="shared" si="15"/>
        <v>0</v>
      </c>
      <c r="L195" s="362">
        <f>+I195</f>
        <v>266988.61</v>
      </c>
      <c r="M195" s="432" t="s">
        <v>584</v>
      </c>
      <c r="N195" s="423"/>
      <c r="O195" s="423"/>
      <c r="P195" s="423">
        <v>2500</v>
      </c>
      <c r="Q195" s="423">
        <f t="shared" ref="Q195:Q330" si="24">+I195+O195+P195</f>
        <v>269488.61</v>
      </c>
      <c r="R195" s="289" t="s">
        <v>684</v>
      </c>
      <c r="S195" s="289" t="s">
        <v>683</v>
      </c>
      <c r="U195" s="362">
        <v>720.3</v>
      </c>
      <c r="X195" s="362">
        <f t="shared" si="23"/>
        <v>266988.61</v>
      </c>
      <c r="Y195" s="425"/>
      <c r="Z195" s="426">
        <v>62775.360000000001</v>
      </c>
      <c r="AA195" s="425">
        <f>'803'!W14</f>
        <v>167067.82999999999</v>
      </c>
      <c r="AB195" s="399"/>
      <c r="AC195" s="425">
        <f>'803'!X14</f>
        <v>37145.42</v>
      </c>
      <c r="AD195" s="289" t="s">
        <v>943</v>
      </c>
      <c r="AH195" s="435">
        <f>'803'!Y14</f>
        <v>0</v>
      </c>
      <c r="AI195" s="425"/>
      <c r="AK195" s="425"/>
      <c r="AL195" s="425"/>
      <c r="AM195" s="425"/>
      <c r="AP195" s="425"/>
      <c r="AR195" s="425"/>
      <c r="AT195" s="754"/>
      <c r="AU195" s="622"/>
      <c r="AV195" s="746"/>
      <c r="AW195" s="622"/>
      <c r="AX195" s="746"/>
      <c r="AY195" s="622"/>
      <c r="AZ195" s="754"/>
      <c r="BA195" s="622"/>
      <c r="BB195" s="754"/>
      <c r="BC195" s="622"/>
      <c r="BD195" s="746"/>
    </row>
    <row r="196" spans="1:56" x14ac:dyDescent="0.25">
      <c r="A196" s="290">
        <v>804</v>
      </c>
      <c r="B196" s="437" t="s">
        <v>678</v>
      </c>
      <c r="C196" s="361" t="s">
        <v>1015</v>
      </c>
      <c r="D196" s="290" t="s">
        <v>874</v>
      </c>
      <c r="E196" s="290"/>
      <c r="F196" s="440" t="s">
        <v>74</v>
      </c>
      <c r="G196" s="430" t="s">
        <v>451</v>
      </c>
      <c r="H196" s="290">
        <v>2012</v>
      </c>
      <c r="I196" s="435">
        <f>'804'!C14</f>
        <v>793511.27999999991</v>
      </c>
      <c r="J196" s="431">
        <f>'804'!S7</f>
        <v>793511.28</v>
      </c>
      <c r="K196" s="421">
        <f t="shared" si="15"/>
        <v>0</v>
      </c>
      <c r="L196" s="362">
        <v>750000</v>
      </c>
      <c r="M196" s="432" t="s">
        <v>245</v>
      </c>
      <c r="N196" s="423"/>
      <c r="O196" s="423"/>
      <c r="P196" s="423">
        <v>5000</v>
      </c>
      <c r="Q196" s="423">
        <f t="shared" si="24"/>
        <v>798511.27999999991</v>
      </c>
      <c r="R196" s="289" t="s">
        <v>681</v>
      </c>
      <c r="S196" s="289" t="s">
        <v>680</v>
      </c>
      <c r="U196" s="362">
        <v>720.4</v>
      </c>
      <c r="X196" s="362">
        <f t="shared" si="23"/>
        <v>793511.27999999991</v>
      </c>
      <c r="Y196" s="425"/>
      <c r="Z196" s="426"/>
      <c r="AA196" s="425">
        <f>'804'!W14</f>
        <v>236810.59</v>
      </c>
      <c r="AB196" s="399"/>
      <c r="AC196" s="425">
        <f>'804'!X14</f>
        <v>0</v>
      </c>
      <c r="AH196" s="448">
        <f>'804'!$Y$14</f>
        <v>556700.68999999994</v>
      </c>
      <c r="AI196" s="438"/>
      <c r="AK196" s="438"/>
      <c r="AL196" s="425">
        <v>50839</v>
      </c>
      <c r="AM196" s="425"/>
      <c r="AP196" s="438"/>
      <c r="AR196" s="425"/>
      <c r="AT196" s="754"/>
      <c r="AU196" s="622"/>
      <c r="AV196" s="746"/>
      <c r="AW196" s="622"/>
      <c r="AX196" s="746"/>
      <c r="AY196" s="622"/>
      <c r="AZ196" s="754"/>
      <c r="BA196" s="622"/>
      <c r="BB196" s="754"/>
      <c r="BC196" s="622"/>
      <c r="BD196" s="746"/>
    </row>
    <row r="197" spans="1:56" x14ac:dyDescent="0.25">
      <c r="A197" s="290">
        <v>805</v>
      </c>
      <c r="B197" s="437" t="s">
        <v>686</v>
      </c>
      <c r="C197" s="361" t="s">
        <v>687</v>
      </c>
      <c r="E197" s="290"/>
      <c r="F197" s="441" t="s">
        <v>656</v>
      </c>
      <c r="G197" s="430">
        <v>1601</v>
      </c>
      <c r="H197" s="290">
        <v>2012</v>
      </c>
      <c r="I197" s="435">
        <f>'805'!$C$14</f>
        <v>449700</v>
      </c>
      <c r="J197" s="431">
        <f>'805'!S7</f>
        <v>449700.00000000006</v>
      </c>
      <c r="K197" s="421">
        <f t="shared" si="15"/>
        <v>0</v>
      </c>
      <c r="L197" s="362">
        <f t="shared" ref="L197:L226" si="25">+I197</f>
        <v>449700</v>
      </c>
      <c r="M197" s="432" t="s">
        <v>245</v>
      </c>
      <c r="N197" s="423"/>
      <c r="O197" s="423"/>
      <c r="P197" s="423"/>
      <c r="Q197" s="423">
        <f t="shared" si="24"/>
        <v>449700</v>
      </c>
      <c r="R197" s="289" t="s">
        <v>686</v>
      </c>
      <c r="S197" s="289" t="s">
        <v>688</v>
      </c>
      <c r="U197" s="362">
        <v>720.5</v>
      </c>
      <c r="X197" s="362">
        <f t="shared" si="23"/>
        <v>449700</v>
      </c>
      <c r="Y197" s="425"/>
      <c r="Z197" s="426">
        <f>'805'!V14</f>
        <v>449700</v>
      </c>
      <c r="AA197" s="425">
        <v>0</v>
      </c>
      <c r="AB197" s="399"/>
      <c r="AC197" s="425"/>
      <c r="AH197" s="435">
        <f>'805'!$Y$14</f>
        <v>0</v>
      </c>
      <c r="AI197" s="425"/>
      <c r="AK197" s="425"/>
      <c r="AL197" s="425"/>
      <c r="AM197" s="425"/>
      <c r="AP197" s="425"/>
      <c r="AR197" s="425"/>
      <c r="AT197" s="754"/>
      <c r="AU197" s="622"/>
      <c r="AV197" s="746"/>
      <c r="AW197" s="622"/>
      <c r="AX197" s="746"/>
      <c r="AY197" s="622"/>
      <c r="AZ197" s="754"/>
      <c r="BA197" s="622"/>
      <c r="BB197" s="754"/>
      <c r="BC197" s="622"/>
      <c r="BD197" s="746"/>
    </row>
    <row r="198" spans="1:56" x14ac:dyDescent="0.25">
      <c r="A198" s="290">
        <v>806</v>
      </c>
      <c r="B198" s="289" t="s">
        <v>699</v>
      </c>
      <c r="C198" s="361" t="s">
        <v>700</v>
      </c>
      <c r="D198" s="290">
        <v>301269</v>
      </c>
      <c r="F198" s="488" t="str">
        <f>+F195</f>
        <v>DUNDALK</v>
      </c>
      <c r="G198" s="489" t="s">
        <v>1006</v>
      </c>
      <c r="H198" s="290">
        <v>2013</v>
      </c>
      <c r="I198" s="435">
        <f>+'806'!C14</f>
        <v>44081.25</v>
      </c>
      <c r="J198" s="431">
        <f>+'806'!S7</f>
        <v>44081.25</v>
      </c>
      <c r="K198" s="421">
        <f t="shared" si="15"/>
        <v>0</v>
      </c>
      <c r="L198" s="362">
        <f t="shared" si="25"/>
        <v>44081.25</v>
      </c>
      <c r="M198" s="432" t="s">
        <v>245</v>
      </c>
      <c r="N198" s="423"/>
      <c r="O198" s="423"/>
      <c r="P198" s="423"/>
      <c r="Q198" s="423">
        <f t="shared" si="24"/>
        <v>44081.25</v>
      </c>
      <c r="R198" s="289" t="s">
        <v>715</v>
      </c>
      <c r="S198" s="289" t="s">
        <v>716</v>
      </c>
      <c r="X198" s="362">
        <f t="shared" si="23"/>
        <v>44081.25</v>
      </c>
      <c r="Y198" s="425"/>
      <c r="Z198" s="426"/>
      <c r="AA198" s="425">
        <f>+'806'!W14</f>
        <v>44081.25</v>
      </c>
      <c r="AB198" s="399"/>
      <c r="AC198" s="425"/>
      <c r="AH198" s="425"/>
      <c r="AI198" s="425"/>
      <c r="AK198" s="425"/>
      <c r="AL198" s="425"/>
      <c r="AM198" s="425"/>
      <c r="AP198" s="425"/>
      <c r="AR198" s="425"/>
      <c r="AT198" s="754"/>
      <c r="AU198" s="622"/>
      <c r="AV198" s="746"/>
      <c r="AW198" s="622"/>
      <c r="AX198" s="746"/>
      <c r="AY198" s="622"/>
      <c r="AZ198" s="754"/>
      <c r="BA198" s="622"/>
      <c r="BB198" s="754"/>
      <c r="BC198" s="622"/>
      <c r="BD198" s="746"/>
    </row>
    <row r="199" spans="1:56" x14ac:dyDescent="0.25">
      <c r="A199" s="290">
        <v>807</v>
      </c>
      <c r="B199" s="289" t="s">
        <v>701</v>
      </c>
      <c r="C199" s="361" t="s">
        <v>702</v>
      </c>
      <c r="D199" s="290" t="s">
        <v>703</v>
      </c>
      <c r="F199" s="488" t="str">
        <f>+F198</f>
        <v>DUNDALK</v>
      </c>
      <c r="G199" s="290" t="s">
        <v>1006</v>
      </c>
      <c r="H199" s="290">
        <v>2013</v>
      </c>
      <c r="I199" s="435">
        <f>+'807'!C14</f>
        <v>58000</v>
      </c>
      <c r="J199" s="431">
        <f>+'807'!S7</f>
        <v>58000.000000000015</v>
      </c>
      <c r="K199" s="421">
        <f t="shared" si="15"/>
        <v>0</v>
      </c>
      <c r="L199" s="362">
        <f t="shared" si="25"/>
        <v>58000</v>
      </c>
      <c r="M199" s="432" t="s">
        <v>245</v>
      </c>
      <c r="N199" s="423"/>
      <c r="O199" s="423"/>
      <c r="P199" s="423"/>
      <c r="Q199" s="423">
        <f t="shared" si="24"/>
        <v>58000</v>
      </c>
      <c r="R199" s="289" t="s">
        <v>715</v>
      </c>
      <c r="S199" s="289" t="s">
        <v>716</v>
      </c>
      <c r="X199" s="362">
        <f t="shared" si="23"/>
        <v>58000</v>
      </c>
      <c r="Y199" s="425"/>
      <c r="Z199" s="426"/>
      <c r="AA199" s="425">
        <f>+'807'!W14</f>
        <v>58000</v>
      </c>
      <c r="AB199" s="399"/>
      <c r="AC199" s="425"/>
      <c r="AH199" s="425"/>
      <c r="AI199" s="425"/>
      <c r="AK199" s="425"/>
      <c r="AL199" s="425"/>
      <c r="AM199" s="425"/>
      <c r="AP199" s="425"/>
      <c r="AR199" s="425"/>
      <c r="AT199" s="754"/>
      <c r="AU199" s="622"/>
      <c r="AV199" s="746"/>
      <c r="AW199" s="622"/>
      <c r="AX199" s="746"/>
      <c r="AY199" s="622"/>
      <c r="AZ199" s="754"/>
      <c r="BA199" s="622"/>
      <c r="BB199" s="754"/>
      <c r="BC199" s="622"/>
      <c r="BD199" s="746"/>
    </row>
    <row r="200" spans="1:56" x14ac:dyDescent="0.25">
      <c r="A200" s="290">
        <v>808</v>
      </c>
      <c r="B200" s="289" t="s">
        <v>704</v>
      </c>
      <c r="C200" s="361" t="s">
        <v>705</v>
      </c>
      <c r="D200" s="290" t="s">
        <v>706</v>
      </c>
      <c r="F200" s="488" t="str">
        <f>+F199</f>
        <v>DUNDALK</v>
      </c>
      <c r="G200" s="290" t="s">
        <v>1006</v>
      </c>
      <c r="H200" s="290">
        <v>2013</v>
      </c>
      <c r="I200" s="435">
        <f>+'808'!C14</f>
        <v>10445.25</v>
      </c>
      <c r="J200" s="431">
        <f>+'808'!S7</f>
        <v>10445.25</v>
      </c>
      <c r="K200" s="421">
        <f t="shared" si="15"/>
        <v>0</v>
      </c>
      <c r="L200" s="362">
        <f t="shared" si="25"/>
        <v>10445.25</v>
      </c>
      <c r="M200" s="432" t="s">
        <v>245</v>
      </c>
      <c r="N200" s="423"/>
      <c r="O200" s="423"/>
      <c r="P200" s="423"/>
      <c r="Q200" s="423">
        <f t="shared" si="24"/>
        <v>10445.25</v>
      </c>
      <c r="R200" s="289" t="s">
        <v>715</v>
      </c>
      <c r="S200" s="289" t="s">
        <v>716</v>
      </c>
      <c r="X200" s="362">
        <f t="shared" si="23"/>
        <v>10445.25</v>
      </c>
      <c r="Y200" s="425"/>
      <c r="Z200" s="426"/>
      <c r="AA200" s="425">
        <f>+'808'!W14</f>
        <v>10445.25</v>
      </c>
      <c r="AB200" s="399"/>
      <c r="AC200" s="425"/>
      <c r="AH200" s="425"/>
      <c r="AI200" s="425"/>
      <c r="AK200" s="425"/>
      <c r="AL200" s="425"/>
      <c r="AM200" s="425"/>
      <c r="AP200" s="425"/>
      <c r="AR200" s="425"/>
      <c r="AT200" s="754"/>
      <c r="AU200" s="622"/>
      <c r="AV200" s="746"/>
      <c r="AW200" s="622"/>
      <c r="AX200" s="746"/>
      <c r="AY200" s="622"/>
      <c r="AZ200" s="754"/>
      <c r="BA200" s="622"/>
      <c r="BB200" s="754"/>
      <c r="BC200" s="622"/>
      <c r="BD200" s="746"/>
    </row>
    <row r="201" spans="1:56" x14ac:dyDescent="0.25">
      <c r="A201" s="290">
        <v>809</v>
      </c>
      <c r="B201" s="289" t="s">
        <v>707</v>
      </c>
      <c r="C201" s="361" t="s">
        <v>708</v>
      </c>
      <c r="D201" s="290">
        <v>6159</v>
      </c>
      <c r="F201" s="484" t="s">
        <v>999</v>
      </c>
      <c r="G201" s="290">
        <v>1601</v>
      </c>
      <c r="H201" s="290">
        <v>2013</v>
      </c>
      <c r="I201" s="435">
        <f>+'809'!C14</f>
        <v>3562.5</v>
      </c>
      <c r="J201" s="431">
        <f>+'809'!S7</f>
        <v>3562.5000000000005</v>
      </c>
      <c r="K201" s="421">
        <f t="shared" ref="K201:K264" si="26">+I201-J201</f>
        <v>0</v>
      </c>
      <c r="L201" s="362">
        <f t="shared" si="25"/>
        <v>3562.5</v>
      </c>
      <c r="M201" s="432" t="s">
        <v>245</v>
      </c>
      <c r="N201" s="423"/>
      <c r="O201" s="423"/>
      <c r="P201" s="423"/>
      <c r="Q201" s="423">
        <f t="shared" si="24"/>
        <v>3562.5</v>
      </c>
      <c r="R201" s="289" t="s">
        <v>715</v>
      </c>
      <c r="S201" s="289" t="s">
        <v>716</v>
      </c>
      <c r="X201" s="362">
        <f t="shared" si="23"/>
        <v>3562.5</v>
      </c>
      <c r="Y201" s="425"/>
      <c r="Z201" s="426"/>
      <c r="AA201" s="425">
        <f>+'809'!W14</f>
        <v>3562.5</v>
      </c>
      <c r="AB201" s="399"/>
      <c r="AC201" s="425"/>
      <c r="AH201" s="425"/>
      <c r="AI201" s="425"/>
      <c r="AK201" s="425"/>
      <c r="AL201" s="425"/>
      <c r="AM201" s="425"/>
      <c r="AP201" s="425"/>
      <c r="AR201" s="425"/>
      <c r="AT201" s="754"/>
      <c r="AU201" s="622"/>
      <c r="AV201" s="746"/>
      <c r="AW201" s="622"/>
      <c r="AX201" s="746"/>
      <c r="AY201" s="622"/>
      <c r="AZ201" s="754"/>
      <c r="BA201" s="622"/>
      <c r="BB201" s="754"/>
      <c r="BC201" s="622"/>
      <c r="BD201" s="746"/>
    </row>
    <row r="202" spans="1:56" x14ac:dyDescent="0.25">
      <c r="A202" s="290">
        <v>810</v>
      </c>
      <c r="B202" s="289" t="s">
        <v>707</v>
      </c>
      <c r="C202" s="361" t="s">
        <v>708</v>
      </c>
      <c r="D202" s="290">
        <v>6158</v>
      </c>
      <c r="F202" s="432" t="s">
        <v>1261</v>
      </c>
      <c r="H202" s="290">
        <v>2013</v>
      </c>
      <c r="I202" s="435">
        <f>+'810'!C14</f>
        <v>3562.5</v>
      </c>
      <c r="J202" s="431">
        <f>+'810'!S7</f>
        <v>3562.5000000000005</v>
      </c>
      <c r="K202" s="421">
        <f t="shared" si="26"/>
        <v>0</v>
      </c>
      <c r="L202" s="362">
        <f t="shared" si="25"/>
        <v>3562.5</v>
      </c>
      <c r="M202" s="432" t="s">
        <v>584</v>
      </c>
      <c r="N202" s="423"/>
      <c r="O202" s="423"/>
      <c r="P202" s="423"/>
      <c r="Q202" s="423">
        <f t="shared" si="24"/>
        <v>3562.5</v>
      </c>
      <c r="R202" s="289" t="s">
        <v>715</v>
      </c>
      <c r="S202" s="289" t="s">
        <v>716</v>
      </c>
      <c r="U202" s="362">
        <v>720</v>
      </c>
      <c r="X202" s="362">
        <f t="shared" si="23"/>
        <v>3562.5</v>
      </c>
      <c r="Y202" s="425"/>
      <c r="Z202" s="426"/>
      <c r="AA202" s="425">
        <f>+'810'!W14</f>
        <v>3562.5</v>
      </c>
      <c r="AB202" s="399"/>
      <c r="AC202" s="425"/>
      <c r="AH202" s="425"/>
      <c r="AI202" s="425"/>
      <c r="AK202" s="425"/>
      <c r="AL202" s="425"/>
      <c r="AM202" s="425"/>
      <c r="AP202" s="425"/>
      <c r="AR202" s="425"/>
      <c r="AT202" s="754"/>
      <c r="AU202" s="622"/>
      <c r="AV202" s="746"/>
      <c r="AW202" s="622"/>
      <c r="AX202" s="746"/>
      <c r="AY202" s="622"/>
      <c r="AZ202" s="754"/>
      <c r="BA202" s="622"/>
      <c r="BB202" s="754"/>
      <c r="BC202" s="622"/>
      <c r="BD202" s="746"/>
    </row>
    <row r="203" spans="1:56" x14ac:dyDescent="0.25">
      <c r="A203" s="290">
        <v>811</v>
      </c>
      <c r="B203" s="289" t="s">
        <v>707</v>
      </c>
      <c r="C203" s="361" t="s">
        <v>708</v>
      </c>
      <c r="D203" s="290">
        <v>6157</v>
      </c>
      <c r="F203" s="290" t="s">
        <v>74</v>
      </c>
      <c r="H203" s="290">
        <v>2013</v>
      </c>
      <c r="I203" s="435">
        <f>+'811'!C14</f>
        <v>3562.5</v>
      </c>
      <c r="J203" s="431">
        <f>+'811'!S7</f>
        <v>3562.5000000000005</v>
      </c>
      <c r="K203" s="421">
        <f t="shared" si="26"/>
        <v>0</v>
      </c>
      <c r="L203" s="362">
        <f t="shared" si="25"/>
        <v>3562.5</v>
      </c>
      <c r="M203" s="432" t="s">
        <v>245</v>
      </c>
      <c r="N203" s="423"/>
      <c r="O203" s="423"/>
      <c r="P203" s="423"/>
      <c r="Q203" s="423">
        <f t="shared" si="24"/>
        <v>3562.5</v>
      </c>
      <c r="R203" s="289" t="s">
        <v>715</v>
      </c>
      <c r="S203" s="289" t="s">
        <v>716</v>
      </c>
      <c r="U203" s="362">
        <v>721</v>
      </c>
      <c r="X203" s="362">
        <f t="shared" si="23"/>
        <v>3562.5</v>
      </c>
      <c r="Y203" s="425"/>
      <c r="Z203" s="426"/>
      <c r="AA203" s="425">
        <f>+'811'!W14</f>
        <v>3562.5</v>
      </c>
      <c r="AB203" s="399"/>
      <c r="AC203" s="425"/>
      <c r="AH203" s="425"/>
      <c r="AI203" s="425"/>
      <c r="AK203" s="425"/>
      <c r="AL203" s="425"/>
      <c r="AM203" s="425"/>
      <c r="AP203" s="425"/>
      <c r="AR203" s="425"/>
      <c r="AT203" s="754"/>
      <c r="AU203" s="622"/>
      <c r="AV203" s="746"/>
      <c r="AW203" s="622"/>
      <c r="AX203" s="746"/>
      <c r="AY203" s="622"/>
      <c r="AZ203" s="754"/>
      <c r="BA203" s="622"/>
      <c r="BB203" s="754"/>
      <c r="BC203" s="622"/>
      <c r="BD203" s="746"/>
    </row>
    <row r="204" spans="1:56" x14ac:dyDescent="0.25">
      <c r="A204" s="290">
        <v>812</v>
      </c>
      <c r="B204" s="289" t="s">
        <v>709</v>
      </c>
      <c r="C204" s="361" t="s">
        <v>710</v>
      </c>
      <c r="D204" s="290">
        <v>731291</v>
      </c>
      <c r="F204" s="488" t="str">
        <f>+F200</f>
        <v>DUNDALK</v>
      </c>
      <c r="G204" s="290" t="s">
        <v>1006</v>
      </c>
      <c r="H204" s="290">
        <v>2013</v>
      </c>
      <c r="I204" s="435">
        <f>+'812'!C14</f>
        <v>9594.0499999999993</v>
      </c>
      <c r="J204" s="431">
        <f>+'812'!S7</f>
        <v>9594.0499999999993</v>
      </c>
      <c r="K204" s="421">
        <f t="shared" si="26"/>
        <v>0</v>
      </c>
      <c r="L204" s="362">
        <f t="shared" si="25"/>
        <v>9594.0499999999993</v>
      </c>
      <c r="M204" s="432" t="s">
        <v>245</v>
      </c>
      <c r="N204" s="423"/>
      <c r="O204" s="423"/>
      <c r="P204" s="423"/>
      <c r="Q204" s="423">
        <f t="shared" si="24"/>
        <v>9594.0499999999993</v>
      </c>
      <c r="R204" s="289" t="s">
        <v>715</v>
      </c>
      <c r="S204" s="289" t="s">
        <v>716</v>
      </c>
      <c r="U204" s="362">
        <v>722</v>
      </c>
      <c r="X204" s="362">
        <f t="shared" si="23"/>
        <v>9594.0499999999993</v>
      </c>
      <c r="Y204" s="425"/>
      <c r="Z204" s="426"/>
      <c r="AA204" s="425">
        <f>+'812'!W14</f>
        <v>9594.0499999999993</v>
      </c>
      <c r="AB204" s="399"/>
      <c r="AC204" s="425"/>
      <c r="AH204" s="425"/>
      <c r="AI204" s="425"/>
      <c r="AK204" s="425"/>
      <c r="AL204" s="425"/>
      <c r="AM204" s="425"/>
      <c r="AP204" s="425"/>
      <c r="AR204" s="425"/>
      <c r="AT204" s="754"/>
      <c r="AU204" s="622"/>
      <c r="AV204" s="746"/>
      <c r="AW204" s="622"/>
      <c r="AX204" s="746"/>
      <c r="AY204" s="622"/>
      <c r="AZ204" s="754"/>
      <c r="BA204" s="622"/>
      <c r="BB204" s="754"/>
      <c r="BC204" s="622"/>
      <c r="BD204" s="746"/>
    </row>
    <row r="205" spans="1:56" x14ac:dyDescent="0.25">
      <c r="A205" s="290">
        <v>813</v>
      </c>
      <c r="B205" s="289" t="s">
        <v>709</v>
      </c>
      <c r="C205" s="361" t="s">
        <v>710</v>
      </c>
      <c r="D205" s="290">
        <v>731290</v>
      </c>
      <c r="F205" s="488" t="str">
        <f>+F204</f>
        <v>DUNDALK</v>
      </c>
      <c r="G205" s="290" t="s">
        <v>1006</v>
      </c>
      <c r="H205" s="290">
        <v>2013</v>
      </c>
      <c r="I205" s="435">
        <f>+'813'!C14</f>
        <v>9594.0499999999993</v>
      </c>
      <c r="J205" s="431">
        <f>+'813'!S7</f>
        <v>9594.0499999999993</v>
      </c>
      <c r="K205" s="421">
        <f t="shared" si="26"/>
        <v>0</v>
      </c>
      <c r="L205" s="362">
        <f t="shared" si="25"/>
        <v>9594.0499999999993</v>
      </c>
      <c r="M205" s="432" t="s">
        <v>245</v>
      </c>
      <c r="N205" s="423"/>
      <c r="O205" s="423"/>
      <c r="P205" s="423"/>
      <c r="Q205" s="423">
        <f t="shared" si="24"/>
        <v>9594.0499999999993</v>
      </c>
      <c r="R205" s="289" t="s">
        <v>715</v>
      </c>
      <c r="S205" s="289" t="s">
        <v>716</v>
      </c>
      <c r="X205" s="362">
        <f t="shared" si="23"/>
        <v>9594.0499999999993</v>
      </c>
      <c r="Y205" s="425"/>
      <c r="Z205" s="426"/>
      <c r="AA205" s="425">
        <f>+'813'!W14</f>
        <v>9594.0499999999993</v>
      </c>
      <c r="AB205" s="399"/>
      <c r="AC205" s="425"/>
      <c r="AH205" s="425"/>
      <c r="AI205" s="425"/>
      <c r="AK205" s="425"/>
      <c r="AL205" s="425"/>
      <c r="AM205" s="425"/>
      <c r="AP205" s="425"/>
      <c r="AR205" s="425"/>
      <c r="AT205" s="754"/>
      <c r="AU205" s="622"/>
      <c r="AV205" s="746"/>
      <c r="AW205" s="622"/>
      <c r="AX205" s="746"/>
      <c r="AY205" s="622"/>
      <c r="AZ205" s="754"/>
      <c r="BA205" s="622"/>
      <c r="BB205" s="754"/>
      <c r="BC205" s="622"/>
      <c r="BD205" s="746"/>
    </row>
    <row r="206" spans="1:56" x14ac:dyDescent="0.25">
      <c r="A206" s="290">
        <v>814</v>
      </c>
      <c r="B206" s="289" t="s">
        <v>711</v>
      </c>
      <c r="C206" s="361" t="s">
        <v>712</v>
      </c>
      <c r="D206" s="290" t="s">
        <v>713</v>
      </c>
      <c r="F206" s="488" t="str">
        <f>+F205</f>
        <v>DUNDALK</v>
      </c>
      <c r="G206" s="290" t="s">
        <v>1006</v>
      </c>
      <c r="H206" s="290">
        <v>2013</v>
      </c>
      <c r="I206" s="435">
        <f>+'814'!C14</f>
        <v>8335.7749999999996</v>
      </c>
      <c r="J206" s="431">
        <f>+'814'!S7</f>
        <v>8335.7749999999996</v>
      </c>
      <c r="K206" s="421">
        <f t="shared" si="26"/>
        <v>0</v>
      </c>
      <c r="L206" s="362">
        <f t="shared" si="25"/>
        <v>8335.7749999999996</v>
      </c>
      <c r="M206" s="432" t="s">
        <v>245</v>
      </c>
      <c r="N206" s="423"/>
      <c r="O206" s="423"/>
      <c r="P206" s="423"/>
      <c r="Q206" s="423">
        <f t="shared" si="24"/>
        <v>8335.7749999999996</v>
      </c>
      <c r="R206" s="289" t="s">
        <v>715</v>
      </c>
      <c r="S206" s="289" t="s">
        <v>716</v>
      </c>
      <c r="U206" s="362">
        <v>724</v>
      </c>
      <c r="X206" s="362">
        <f t="shared" si="23"/>
        <v>8335.7749999999996</v>
      </c>
      <c r="Y206" s="425"/>
      <c r="Z206" s="426"/>
      <c r="AA206" s="425">
        <f>+'814'!W14</f>
        <v>8335.7749999999996</v>
      </c>
      <c r="AB206" s="399"/>
      <c r="AC206" s="425"/>
      <c r="AH206" s="425"/>
      <c r="AI206" s="425"/>
      <c r="AK206" s="425"/>
      <c r="AL206" s="425"/>
      <c r="AM206" s="425"/>
      <c r="AP206" s="425"/>
      <c r="AR206" s="425"/>
      <c r="AT206" s="754"/>
      <c r="AU206" s="622"/>
      <c r="AV206" s="746"/>
      <c r="AW206" s="622"/>
      <c r="AX206" s="746"/>
      <c r="AY206" s="622"/>
      <c r="AZ206" s="754"/>
      <c r="BA206" s="622"/>
      <c r="BB206" s="754"/>
      <c r="BC206" s="622"/>
      <c r="BD206" s="746"/>
    </row>
    <row r="207" spans="1:56" x14ac:dyDescent="0.25">
      <c r="A207" s="290">
        <v>815</v>
      </c>
      <c r="B207" s="289" t="s">
        <v>711</v>
      </c>
      <c r="C207" s="361" t="s">
        <v>712</v>
      </c>
      <c r="D207" s="290" t="s">
        <v>714</v>
      </c>
      <c r="F207" s="488" t="str">
        <f>+F206</f>
        <v>DUNDALK</v>
      </c>
      <c r="G207" s="290" t="s">
        <v>1006</v>
      </c>
      <c r="H207" s="290">
        <v>2013</v>
      </c>
      <c r="I207" s="435">
        <f>+'815'!C14</f>
        <v>8335.7749999999996</v>
      </c>
      <c r="J207" s="431">
        <f>+'814'!S7</f>
        <v>8335.7749999999996</v>
      </c>
      <c r="K207" s="421">
        <f t="shared" si="26"/>
        <v>0</v>
      </c>
      <c r="L207" s="362">
        <f t="shared" si="25"/>
        <v>8335.7749999999996</v>
      </c>
      <c r="M207" s="432" t="s">
        <v>245</v>
      </c>
      <c r="N207" s="423"/>
      <c r="O207" s="423"/>
      <c r="P207" s="423"/>
      <c r="Q207" s="423">
        <f t="shared" si="24"/>
        <v>8335.7749999999996</v>
      </c>
      <c r="R207" s="289" t="s">
        <v>715</v>
      </c>
      <c r="S207" s="289" t="s">
        <v>716</v>
      </c>
      <c r="X207" s="362">
        <f t="shared" si="23"/>
        <v>8335.7749999999996</v>
      </c>
      <c r="Y207" s="425"/>
      <c r="Z207" s="426"/>
      <c r="AA207" s="425">
        <f>+'815'!W14</f>
        <v>8335.7749999999996</v>
      </c>
      <c r="AB207" s="399"/>
      <c r="AC207" s="425"/>
      <c r="AH207" s="425"/>
      <c r="AI207" s="425"/>
      <c r="AK207" s="425"/>
      <c r="AL207" s="425"/>
      <c r="AM207" s="425"/>
      <c r="AP207" s="425"/>
      <c r="AR207" s="425"/>
      <c r="AT207" s="754"/>
      <c r="AU207" s="622"/>
      <c r="AV207" s="746"/>
      <c r="AW207" s="622"/>
      <c r="AX207" s="746"/>
      <c r="AY207" s="622"/>
      <c r="AZ207" s="754"/>
      <c r="BA207" s="622"/>
      <c r="BB207" s="754"/>
      <c r="BC207" s="622"/>
      <c r="BD207" s="746"/>
    </row>
    <row r="208" spans="1:56" x14ac:dyDescent="0.25">
      <c r="A208" s="498">
        <v>816</v>
      </c>
      <c r="B208" s="864" t="s">
        <v>863</v>
      </c>
      <c r="C208" s="865" t="s">
        <v>1474</v>
      </c>
      <c r="D208" s="498">
        <v>25190445</v>
      </c>
      <c r="E208" s="864"/>
      <c r="F208" s="418" t="s">
        <v>1477</v>
      </c>
      <c r="H208" s="290">
        <v>2014</v>
      </c>
      <c r="I208" s="435">
        <f>'816'!C14</f>
        <v>464695.41</v>
      </c>
      <c r="J208" s="431">
        <f>'816'!$S$7</f>
        <v>464695.41000000003</v>
      </c>
      <c r="K208" s="421">
        <f t="shared" si="26"/>
        <v>0</v>
      </c>
      <c r="L208" s="362">
        <v>450000</v>
      </c>
      <c r="M208" s="432" t="s">
        <v>584</v>
      </c>
      <c r="N208" s="423"/>
      <c r="O208" s="423">
        <v>178000</v>
      </c>
      <c r="P208" s="423">
        <v>227000</v>
      </c>
      <c r="Q208" s="423">
        <f t="shared" si="24"/>
        <v>869695.40999999992</v>
      </c>
      <c r="U208" s="362" t="s">
        <v>354</v>
      </c>
      <c r="X208" s="362">
        <f t="shared" si="23"/>
        <v>464695.41</v>
      </c>
      <c r="Y208" s="425"/>
      <c r="Z208" s="426"/>
      <c r="AA208" s="425"/>
      <c r="AB208" s="399"/>
      <c r="AC208" s="425">
        <f>'816'!X14</f>
        <v>464695.41</v>
      </c>
      <c r="AH208" s="448">
        <f>'816'!$Y$14</f>
        <v>0</v>
      </c>
      <c r="AI208" s="438"/>
      <c r="AK208" s="438"/>
      <c r="AL208" s="425"/>
      <c r="AM208" s="425"/>
      <c r="AP208" s="438"/>
      <c r="AR208" s="425"/>
      <c r="AT208" s="754"/>
      <c r="AU208" s="622"/>
      <c r="AV208" s="746"/>
      <c r="AW208" s="622"/>
      <c r="AX208" s="746"/>
      <c r="AY208" s="622"/>
      <c r="AZ208" s="754"/>
      <c r="BA208" s="622"/>
      <c r="BB208" s="754"/>
      <c r="BC208" s="622"/>
      <c r="BD208" s="746"/>
    </row>
    <row r="209" spans="1:56" x14ac:dyDescent="0.25">
      <c r="A209" s="290">
        <v>817</v>
      </c>
      <c r="B209" s="289" t="s">
        <v>748</v>
      </c>
      <c r="C209" s="361" t="s">
        <v>749</v>
      </c>
      <c r="D209" s="290">
        <v>54403</v>
      </c>
      <c r="F209" s="432" t="s">
        <v>1261</v>
      </c>
      <c r="H209" s="290">
        <v>2014</v>
      </c>
      <c r="I209" s="490">
        <f>'817'!C14</f>
        <v>192679</v>
      </c>
      <c r="J209" s="431">
        <f>'817'!$S$7</f>
        <v>192678.99999999997</v>
      </c>
      <c r="K209" s="421">
        <f t="shared" si="26"/>
        <v>0</v>
      </c>
      <c r="L209" s="362">
        <f t="shared" si="25"/>
        <v>192679</v>
      </c>
      <c r="M209" s="432" t="s">
        <v>698</v>
      </c>
      <c r="N209" s="423"/>
      <c r="O209" s="423">
        <f>380000/2</f>
        <v>190000</v>
      </c>
      <c r="P209" s="423">
        <v>50000</v>
      </c>
      <c r="Q209" s="423">
        <f t="shared" si="24"/>
        <v>432679</v>
      </c>
      <c r="X209" s="362">
        <f t="shared" si="23"/>
        <v>192679</v>
      </c>
      <c r="Y209" s="425"/>
      <c r="Z209" s="426"/>
      <c r="AA209" s="425">
        <f>'817'!W14</f>
        <v>192679</v>
      </c>
      <c r="AB209" s="399"/>
      <c r="AC209" s="425">
        <f>'817'!X14</f>
        <v>0</v>
      </c>
      <c r="AD209" s="289" t="s">
        <v>957</v>
      </c>
      <c r="AH209" s="435">
        <f>'817'!$Y$14</f>
        <v>0</v>
      </c>
      <c r="AI209" s="425"/>
      <c r="AK209" s="425">
        <f>226903.78/2</f>
        <v>113451.89</v>
      </c>
      <c r="AL209" s="425">
        <v>109520</v>
      </c>
      <c r="AM209" s="425"/>
      <c r="AP209" s="425"/>
      <c r="AR209" s="425"/>
      <c r="AT209" s="754"/>
      <c r="AU209" s="622"/>
      <c r="AV209" s="746"/>
      <c r="AW209" s="622"/>
      <c r="AX209" s="746"/>
      <c r="AY209" s="622"/>
      <c r="AZ209" s="754"/>
      <c r="BA209" s="622"/>
      <c r="BB209" s="754"/>
      <c r="BC209" s="622"/>
      <c r="BD209" s="746"/>
    </row>
    <row r="210" spans="1:56" x14ac:dyDescent="0.25">
      <c r="A210" s="290">
        <v>818</v>
      </c>
      <c r="B210" s="289" t="s">
        <v>748</v>
      </c>
      <c r="C210" s="361" t="s">
        <v>749</v>
      </c>
      <c r="D210" s="290">
        <v>39511</v>
      </c>
      <c r="F210" s="432" t="s">
        <v>1261</v>
      </c>
      <c r="H210" s="290">
        <v>2014</v>
      </c>
      <c r="I210" s="490">
        <f>'818'!C14</f>
        <v>192679</v>
      </c>
      <c r="J210" s="431">
        <f>'820'!$S$7</f>
        <v>26162.000000000004</v>
      </c>
      <c r="K210" s="421">
        <f t="shared" si="26"/>
        <v>166517</v>
      </c>
      <c r="L210" s="362">
        <f t="shared" si="25"/>
        <v>192679</v>
      </c>
      <c r="M210" s="432" t="s">
        <v>698</v>
      </c>
      <c r="N210" s="423"/>
      <c r="O210" s="423">
        <f>380000/2</f>
        <v>190000</v>
      </c>
      <c r="P210" s="423">
        <v>50000</v>
      </c>
      <c r="Q210" s="423">
        <f t="shared" si="24"/>
        <v>432679</v>
      </c>
      <c r="X210" s="362">
        <f t="shared" si="23"/>
        <v>192679</v>
      </c>
      <c r="Y210" s="425"/>
      <c r="Z210" s="426"/>
      <c r="AA210" s="425">
        <f>'818'!W14</f>
        <v>192679</v>
      </c>
      <c r="AB210" s="399"/>
      <c r="AC210" s="425">
        <f>'818'!X14</f>
        <v>0</v>
      </c>
      <c r="AD210" s="289" t="s">
        <v>958</v>
      </c>
      <c r="AH210" s="435">
        <f>'818'!$Y$14</f>
        <v>0</v>
      </c>
      <c r="AI210" s="425"/>
      <c r="AK210" s="425">
        <f>226903.78/2</f>
        <v>113451.89</v>
      </c>
      <c r="AL210" s="425">
        <v>109520</v>
      </c>
      <c r="AM210" s="425"/>
      <c r="AP210" s="425"/>
      <c r="AR210" s="425"/>
      <c r="AT210" s="754"/>
      <c r="AU210" s="622"/>
      <c r="AV210" s="746"/>
      <c r="AW210" s="622"/>
      <c r="AX210" s="746"/>
      <c r="AY210" s="622"/>
      <c r="AZ210" s="754"/>
      <c r="BA210" s="622"/>
      <c r="BB210" s="754"/>
      <c r="BC210" s="622"/>
      <c r="BD210" s="746"/>
    </row>
    <row r="211" spans="1:56" x14ac:dyDescent="0.25">
      <c r="A211" s="290">
        <v>819</v>
      </c>
      <c r="B211" s="289" t="s">
        <v>423</v>
      </c>
      <c r="C211" s="361" t="s">
        <v>751</v>
      </c>
      <c r="D211" s="290">
        <v>64808</v>
      </c>
      <c r="H211" s="290">
        <v>2012</v>
      </c>
      <c r="I211" s="490">
        <f>+'819'!C14</f>
        <v>10000</v>
      </c>
      <c r="J211" s="431">
        <f>'819'!$S$7</f>
        <v>10000</v>
      </c>
      <c r="K211" s="421">
        <f t="shared" si="26"/>
        <v>0</v>
      </c>
      <c r="L211" s="362">
        <f t="shared" si="25"/>
        <v>10000</v>
      </c>
      <c r="M211" s="432" t="s">
        <v>245</v>
      </c>
      <c r="N211" s="423"/>
      <c r="O211" s="423"/>
      <c r="P211" s="423"/>
      <c r="Q211" s="423">
        <f t="shared" si="24"/>
        <v>10000</v>
      </c>
      <c r="R211" s="289" t="s">
        <v>750</v>
      </c>
      <c r="S211" s="289" t="s">
        <v>752</v>
      </c>
      <c r="X211" s="362">
        <f t="shared" si="23"/>
        <v>10000</v>
      </c>
      <c r="Y211" s="425"/>
      <c r="Z211" s="426"/>
      <c r="AA211" s="425"/>
      <c r="AB211" s="399"/>
      <c r="AC211" s="425"/>
      <c r="AH211" s="425"/>
      <c r="AI211" s="425"/>
      <c r="AK211" s="425"/>
      <c r="AL211" s="425"/>
      <c r="AM211" s="425"/>
      <c r="AP211" s="425"/>
      <c r="AR211" s="425"/>
      <c r="AT211" s="754"/>
      <c r="AU211" s="622"/>
      <c r="AV211" s="746"/>
      <c r="AW211" s="622"/>
      <c r="AX211" s="746"/>
      <c r="AY211" s="622"/>
      <c r="AZ211" s="754"/>
      <c r="BA211" s="622"/>
      <c r="BB211" s="754"/>
      <c r="BC211" s="622"/>
      <c r="BD211" s="746"/>
    </row>
    <row r="212" spans="1:56" x14ac:dyDescent="0.25">
      <c r="A212" s="290">
        <v>820</v>
      </c>
      <c r="B212" s="289" t="s">
        <v>753</v>
      </c>
      <c r="H212" s="290">
        <v>2012</v>
      </c>
      <c r="I212" s="490">
        <f>+'820'!C14</f>
        <v>26162</v>
      </c>
      <c r="J212" s="431">
        <f>'819'!$S$7</f>
        <v>10000</v>
      </c>
      <c r="K212" s="421">
        <f t="shared" si="26"/>
        <v>16162</v>
      </c>
      <c r="L212" s="362">
        <f t="shared" si="25"/>
        <v>26162</v>
      </c>
      <c r="M212" s="432" t="s">
        <v>245</v>
      </c>
      <c r="N212" s="423"/>
      <c r="O212" s="423"/>
      <c r="P212" s="423"/>
      <c r="Q212" s="423">
        <f t="shared" si="24"/>
        <v>26162</v>
      </c>
      <c r="R212" s="289" t="s">
        <v>755</v>
      </c>
      <c r="S212" s="289" t="s">
        <v>754</v>
      </c>
      <c r="X212" s="362">
        <f t="shared" si="23"/>
        <v>26162</v>
      </c>
      <c r="Y212" s="425"/>
      <c r="Z212" s="425">
        <v>10000</v>
      </c>
      <c r="AA212" s="425"/>
      <c r="AB212" s="399"/>
      <c r="AC212" s="425"/>
      <c r="AH212" s="425"/>
      <c r="AI212" s="425"/>
      <c r="AK212" s="425"/>
      <c r="AL212" s="425"/>
      <c r="AM212" s="425"/>
      <c r="AP212" s="425"/>
      <c r="AR212" s="425"/>
      <c r="AT212" s="754"/>
      <c r="AU212" s="622"/>
      <c r="AV212" s="746"/>
      <c r="AW212" s="622"/>
      <c r="AX212" s="746"/>
      <c r="AY212" s="622"/>
      <c r="AZ212" s="754"/>
      <c r="BA212" s="622"/>
      <c r="BB212" s="754"/>
      <c r="BC212" s="622"/>
      <c r="BD212" s="746"/>
    </row>
    <row r="213" spans="1:56" x14ac:dyDescent="0.25">
      <c r="A213" s="290">
        <v>821</v>
      </c>
      <c r="B213" s="289" t="s">
        <v>756</v>
      </c>
      <c r="F213" s="290" t="s">
        <v>74</v>
      </c>
      <c r="G213" s="290">
        <v>1495</v>
      </c>
      <c r="H213" s="290">
        <v>2012</v>
      </c>
      <c r="I213" s="490">
        <f>+'821'!$R$7</f>
        <v>8140</v>
      </c>
      <c r="J213" s="431">
        <f>'821'!$S$7</f>
        <v>8140.0000000000009</v>
      </c>
      <c r="K213" s="421">
        <f t="shared" si="26"/>
        <v>0</v>
      </c>
      <c r="L213" s="362">
        <f t="shared" si="25"/>
        <v>8140</v>
      </c>
      <c r="M213" s="432" t="s">
        <v>245</v>
      </c>
      <c r="N213" s="423"/>
      <c r="O213" s="423"/>
      <c r="P213" s="423"/>
      <c r="Q213" s="423">
        <f t="shared" si="24"/>
        <v>8140</v>
      </c>
      <c r="X213" s="362">
        <f t="shared" si="23"/>
        <v>8140</v>
      </c>
      <c r="Y213" s="425"/>
      <c r="Z213" s="425">
        <v>26162</v>
      </c>
      <c r="AA213" s="425"/>
      <c r="AB213" s="399"/>
      <c r="AC213" s="425"/>
      <c r="AH213" s="425"/>
      <c r="AI213" s="425"/>
      <c r="AK213" s="425"/>
      <c r="AL213" s="425"/>
      <c r="AM213" s="425"/>
      <c r="AP213" s="425"/>
      <c r="AR213" s="425"/>
      <c r="AT213" s="754"/>
      <c r="AU213" s="622"/>
      <c r="AV213" s="746"/>
      <c r="AW213" s="622"/>
      <c r="AX213" s="746"/>
      <c r="AY213" s="622"/>
      <c r="AZ213" s="754"/>
      <c r="BA213" s="622"/>
      <c r="BB213" s="754"/>
      <c r="BC213" s="622"/>
      <c r="BD213" s="746"/>
    </row>
    <row r="214" spans="1:56" x14ac:dyDescent="0.25">
      <c r="A214" s="290">
        <v>822</v>
      </c>
      <c r="B214" s="289" t="s">
        <v>757</v>
      </c>
      <c r="D214" s="290" t="s">
        <v>758</v>
      </c>
      <c r="F214" s="290" t="s">
        <v>74</v>
      </c>
      <c r="H214" s="290">
        <v>2012</v>
      </c>
      <c r="I214" s="490">
        <f>+'822'!C14</f>
        <v>22377.8</v>
      </c>
      <c r="J214" s="431">
        <f>+'822'!S7</f>
        <v>22377.8</v>
      </c>
      <c r="K214" s="421">
        <f t="shared" si="26"/>
        <v>0</v>
      </c>
      <c r="L214" s="362">
        <f t="shared" si="25"/>
        <v>22377.8</v>
      </c>
      <c r="M214" s="432" t="s">
        <v>245</v>
      </c>
      <c r="N214" s="423"/>
      <c r="O214" s="423"/>
      <c r="P214" s="423"/>
      <c r="Q214" s="423">
        <f t="shared" si="24"/>
        <v>22377.8</v>
      </c>
      <c r="S214" s="289" t="s">
        <v>759</v>
      </c>
      <c r="X214" s="362">
        <f t="shared" si="23"/>
        <v>22377.8</v>
      </c>
      <c r="Y214" s="425"/>
      <c r="Z214" s="425">
        <v>8140</v>
      </c>
      <c r="AA214" s="425"/>
      <c r="AB214" s="399"/>
      <c r="AC214" s="425"/>
      <c r="AH214" s="425"/>
      <c r="AI214" s="425"/>
      <c r="AK214" s="425"/>
      <c r="AL214" s="425"/>
      <c r="AM214" s="425"/>
      <c r="AP214" s="425"/>
      <c r="AR214" s="425"/>
      <c r="AT214" s="754"/>
      <c r="AU214" s="622"/>
      <c r="AV214" s="746"/>
      <c r="AW214" s="622"/>
      <c r="AX214" s="746"/>
      <c r="AY214" s="622"/>
      <c r="AZ214" s="754"/>
      <c r="BA214" s="622"/>
      <c r="BB214" s="754"/>
      <c r="BC214" s="622"/>
      <c r="BD214" s="746"/>
    </row>
    <row r="215" spans="1:56" x14ac:dyDescent="0.25">
      <c r="A215" s="290">
        <v>823</v>
      </c>
      <c r="B215" s="289" t="s">
        <v>760</v>
      </c>
      <c r="C215" s="361" t="s">
        <v>761</v>
      </c>
      <c r="F215" s="484" t="s">
        <v>656</v>
      </c>
      <c r="G215" s="290">
        <v>1601</v>
      </c>
      <c r="H215" s="290">
        <v>2012</v>
      </c>
      <c r="I215" s="490">
        <f>+'823'!C14</f>
        <v>8000</v>
      </c>
      <c r="J215" s="431">
        <f>+'823'!S7</f>
        <v>8000.0000000000009</v>
      </c>
      <c r="K215" s="421">
        <f t="shared" si="26"/>
        <v>0</v>
      </c>
      <c r="L215" s="362">
        <f t="shared" si="25"/>
        <v>8000</v>
      </c>
      <c r="M215" s="432" t="s">
        <v>245</v>
      </c>
      <c r="N215" s="423"/>
      <c r="O215" s="423"/>
      <c r="P215" s="423"/>
      <c r="Q215" s="423">
        <f t="shared" si="24"/>
        <v>8000</v>
      </c>
      <c r="R215" s="289" t="s">
        <v>750</v>
      </c>
      <c r="S215" s="289" t="s">
        <v>762</v>
      </c>
      <c r="X215" s="362">
        <f t="shared" si="23"/>
        <v>8000</v>
      </c>
      <c r="Y215" s="425"/>
      <c r="Z215" s="426">
        <v>22378</v>
      </c>
      <c r="AA215" s="425"/>
      <c r="AB215" s="399"/>
      <c r="AC215" s="425"/>
      <c r="AH215" s="425"/>
      <c r="AI215" s="425"/>
      <c r="AK215" s="425"/>
      <c r="AL215" s="425"/>
      <c r="AM215" s="425"/>
      <c r="AP215" s="425"/>
      <c r="AR215" s="425"/>
      <c r="AT215" s="754"/>
      <c r="AU215" s="622"/>
      <c r="AV215" s="746"/>
      <c r="AW215" s="622"/>
      <c r="AX215" s="746"/>
      <c r="AY215" s="622"/>
      <c r="AZ215" s="754"/>
      <c r="BA215" s="622"/>
      <c r="BB215" s="754"/>
      <c r="BC215" s="622"/>
      <c r="BD215" s="746"/>
    </row>
    <row r="216" spans="1:56" x14ac:dyDescent="0.25">
      <c r="A216" s="290">
        <v>824</v>
      </c>
      <c r="B216" s="289" t="s">
        <v>763</v>
      </c>
      <c r="D216" s="290">
        <v>30006868</v>
      </c>
      <c r="F216" s="290" t="s">
        <v>656</v>
      </c>
      <c r="H216" s="290">
        <v>2012</v>
      </c>
      <c r="I216" s="490">
        <f>+'824'!C14</f>
        <v>27268.26</v>
      </c>
      <c r="J216" s="431">
        <f>+'824'!S7</f>
        <v>27268.260000000002</v>
      </c>
      <c r="K216" s="421">
        <f t="shared" si="26"/>
        <v>0</v>
      </c>
      <c r="L216" s="362">
        <f t="shared" si="25"/>
        <v>27268.26</v>
      </c>
      <c r="M216" s="432" t="s">
        <v>245</v>
      </c>
      <c r="N216" s="423"/>
      <c r="O216" s="423"/>
      <c r="P216" s="423"/>
      <c r="Q216" s="423">
        <f t="shared" si="24"/>
        <v>27268.26</v>
      </c>
      <c r="R216" s="289" t="s">
        <v>765</v>
      </c>
      <c r="S216" s="289" t="s">
        <v>764</v>
      </c>
      <c r="V216" s="491"/>
      <c r="W216" s="491"/>
      <c r="X216" s="362">
        <f t="shared" si="23"/>
        <v>27268.26</v>
      </c>
      <c r="Y216" s="425"/>
      <c r="Z216" s="426">
        <v>27268</v>
      </c>
      <c r="AA216" s="425"/>
      <c r="AB216" s="399"/>
      <c r="AC216" s="425"/>
      <c r="AH216" s="425"/>
      <c r="AI216" s="425"/>
      <c r="AK216" s="425"/>
      <c r="AL216" s="425"/>
      <c r="AM216" s="425"/>
      <c r="AP216" s="425"/>
      <c r="AR216" s="425"/>
      <c r="AT216" s="754"/>
      <c r="AU216" s="622"/>
      <c r="AV216" s="746"/>
      <c r="AW216" s="622"/>
      <c r="AX216" s="746"/>
      <c r="AY216" s="622"/>
      <c r="AZ216" s="754"/>
      <c r="BA216" s="622"/>
      <c r="BB216" s="754"/>
      <c r="BC216" s="622"/>
      <c r="BD216" s="746"/>
    </row>
    <row r="217" spans="1:56" x14ac:dyDescent="0.25">
      <c r="A217" s="290">
        <v>825</v>
      </c>
      <c r="B217" s="289" t="s">
        <v>766</v>
      </c>
      <c r="D217" s="290" t="s">
        <v>767</v>
      </c>
      <c r="F217" s="290" t="s">
        <v>74</v>
      </c>
      <c r="H217" s="290">
        <v>2012</v>
      </c>
      <c r="I217" s="490">
        <f>+'825'!C14</f>
        <v>27604.66</v>
      </c>
      <c r="J217" s="431">
        <f>+'825'!S7</f>
        <v>27604.659999999996</v>
      </c>
      <c r="K217" s="421">
        <f t="shared" si="26"/>
        <v>0</v>
      </c>
      <c r="L217" s="362">
        <f t="shared" si="25"/>
        <v>27604.66</v>
      </c>
      <c r="M217" s="432" t="s">
        <v>245</v>
      </c>
      <c r="N217" s="423"/>
      <c r="O217" s="423"/>
      <c r="P217" s="423"/>
      <c r="Q217" s="423">
        <f t="shared" si="24"/>
        <v>27604.66</v>
      </c>
      <c r="X217" s="362">
        <f t="shared" si="23"/>
        <v>27604.66</v>
      </c>
      <c r="Y217" s="425"/>
      <c r="Z217" s="426">
        <v>27605</v>
      </c>
      <c r="AA217" s="425"/>
      <c r="AB217" s="399"/>
      <c r="AC217" s="425"/>
      <c r="AH217" s="425"/>
      <c r="AI217" s="425"/>
      <c r="AK217" s="425"/>
      <c r="AL217" s="425"/>
      <c r="AM217" s="425"/>
      <c r="AP217" s="425"/>
      <c r="AR217" s="425"/>
      <c r="AT217" s="754"/>
      <c r="AU217" s="622"/>
      <c r="AV217" s="746"/>
      <c r="AW217" s="622"/>
      <c r="AX217" s="746"/>
      <c r="AY217" s="622"/>
      <c r="AZ217" s="754"/>
      <c r="BA217" s="622"/>
      <c r="BB217" s="754"/>
      <c r="BC217" s="622"/>
      <c r="BD217" s="746"/>
    </row>
    <row r="218" spans="1:56" x14ac:dyDescent="0.25">
      <c r="A218" s="290">
        <v>826</v>
      </c>
      <c r="B218" s="289" t="s">
        <v>768</v>
      </c>
      <c r="F218" s="484" t="s">
        <v>656</v>
      </c>
      <c r="G218" s="290">
        <v>1601</v>
      </c>
      <c r="H218" s="290">
        <v>2012</v>
      </c>
      <c r="I218" s="490">
        <f>+'826'!C14</f>
        <v>52165.2</v>
      </c>
      <c r="J218" s="431">
        <f>+'826'!S7</f>
        <v>52165.19999999999</v>
      </c>
      <c r="K218" s="421">
        <f t="shared" si="26"/>
        <v>0</v>
      </c>
      <c r="L218" s="362">
        <f t="shared" si="25"/>
        <v>52165.2</v>
      </c>
      <c r="M218" s="432" t="s">
        <v>245</v>
      </c>
      <c r="N218" s="423"/>
      <c r="O218" s="423"/>
      <c r="P218" s="423"/>
      <c r="Q218" s="423">
        <f t="shared" si="24"/>
        <v>52165.2</v>
      </c>
      <c r="R218" s="289" t="s">
        <v>770</v>
      </c>
      <c r="S218" s="289" t="s">
        <v>769</v>
      </c>
      <c r="X218" s="362">
        <f t="shared" si="23"/>
        <v>52165.2</v>
      </c>
      <c r="Y218" s="425"/>
      <c r="Z218" s="426"/>
      <c r="AA218" s="425"/>
      <c r="AB218" s="399"/>
      <c r="AC218" s="425"/>
      <c r="AH218" s="425"/>
      <c r="AI218" s="425"/>
      <c r="AK218" s="425"/>
      <c r="AL218" s="425"/>
      <c r="AM218" s="425"/>
      <c r="AP218" s="425"/>
      <c r="AR218" s="425"/>
      <c r="AT218" s="754"/>
      <c r="AU218" s="622"/>
      <c r="AV218" s="746"/>
      <c r="AW218" s="622"/>
      <c r="AX218" s="746"/>
      <c r="AY218" s="622"/>
      <c r="AZ218" s="754"/>
      <c r="BA218" s="622"/>
      <c r="BB218" s="754"/>
      <c r="BC218" s="622"/>
      <c r="BD218" s="746"/>
    </row>
    <row r="219" spans="1:56" x14ac:dyDescent="0.25">
      <c r="A219" s="290">
        <v>827</v>
      </c>
      <c r="B219" s="289" t="s">
        <v>771</v>
      </c>
      <c r="C219" s="361" t="s">
        <v>778</v>
      </c>
      <c r="F219" s="290">
        <v>3100</v>
      </c>
      <c r="H219" s="290">
        <v>2012</v>
      </c>
      <c r="I219" s="490">
        <f>+'827'!C14</f>
        <v>32986</v>
      </c>
      <c r="J219" s="431">
        <f>+'827'!S7</f>
        <v>32986</v>
      </c>
      <c r="K219" s="421">
        <f t="shared" si="26"/>
        <v>0</v>
      </c>
      <c r="L219" s="362">
        <f t="shared" si="25"/>
        <v>32986</v>
      </c>
      <c r="M219" s="432" t="s">
        <v>245</v>
      </c>
      <c r="N219" s="423"/>
      <c r="O219" s="423"/>
      <c r="P219" s="423"/>
      <c r="Q219" s="423">
        <f t="shared" si="24"/>
        <v>32986</v>
      </c>
      <c r="R219" s="289" t="s">
        <v>773</v>
      </c>
      <c r="S219" s="289" t="s">
        <v>772</v>
      </c>
      <c r="X219" s="362">
        <f t="shared" si="23"/>
        <v>32986</v>
      </c>
      <c r="Y219" s="425"/>
      <c r="Z219" s="426">
        <v>32986</v>
      </c>
      <c r="AA219" s="425"/>
      <c r="AB219" s="399"/>
      <c r="AC219" s="425"/>
      <c r="AD219" s="425"/>
      <c r="AE219" s="425"/>
      <c r="AF219" s="425"/>
      <c r="AG219" s="425"/>
      <c r="AH219" s="425"/>
      <c r="AI219" s="425"/>
      <c r="AJ219" s="425"/>
      <c r="AK219" s="425"/>
      <c r="AL219" s="425"/>
      <c r="AM219" s="425"/>
      <c r="AP219" s="425"/>
      <c r="AR219" s="425"/>
      <c r="AT219" s="754"/>
      <c r="AU219" s="622"/>
      <c r="AV219" s="746"/>
      <c r="AW219" s="622"/>
      <c r="AX219" s="746"/>
      <c r="AY219" s="622"/>
      <c r="AZ219" s="754"/>
      <c r="BA219" s="622"/>
      <c r="BB219" s="754"/>
      <c r="BC219" s="622"/>
      <c r="BD219" s="746"/>
    </row>
    <row r="220" spans="1:56" x14ac:dyDescent="0.25">
      <c r="A220" s="290">
        <v>828</v>
      </c>
      <c r="B220" s="289" t="s">
        <v>776</v>
      </c>
      <c r="C220" s="361" t="s">
        <v>972</v>
      </c>
      <c r="F220" s="484" t="s">
        <v>656</v>
      </c>
      <c r="G220" s="290">
        <v>1601</v>
      </c>
      <c r="H220" s="290">
        <v>2013</v>
      </c>
      <c r="I220" s="490">
        <f>+'828'!C14</f>
        <v>30871.200000000001</v>
      </c>
      <c r="J220" s="431">
        <f>+'828'!S7</f>
        <v>30871.200000000004</v>
      </c>
      <c r="K220" s="421">
        <f t="shared" si="26"/>
        <v>0</v>
      </c>
      <c r="L220" s="362">
        <f t="shared" si="25"/>
        <v>30871.200000000001</v>
      </c>
      <c r="M220" s="432" t="s">
        <v>245</v>
      </c>
      <c r="N220" s="423"/>
      <c r="O220" s="423"/>
      <c r="P220" s="423"/>
      <c r="Q220" s="423">
        <f t="shared" si="24"/>
        <v>30871.200000000001</v>
      </c>
      <c r="R220" s="289" t="s">
        <v>715</v>
      </c>
      <c r="S220" s="289" t="s">
        <v>775</v>
      </c>
      <c r="X220" s="362">
        <f t="shared" si="23"/>
        <v>30871.200000000001</v>
      </c>
      <c r="Y220" s="425"/>
      <c r="Z220" s="426"/>
      <c r="AA220" s="425">
        <f>'828'!W14</f>
        <v>30871.200000000001</v>
      </c>
      <c r="AB220" s="492"/>
      <c r="AC220" s="425"/>
      <c r="AD220" s="425"/>
      <c r="AE220" s="425"/>
      <c r="AF220" s="425"/>
      <c r="AG220" s="425"/>
      <c r="AH220" s="425"/>
      <c r="AI220" s="425"/>
      <c r="AJ220" s="425"/>
      <c r="AK220" s="425"/>
      <c r="AL220" s="425"/>
      <c r="AM220" s="425"/>
      <c r="AP220" s="425"/>
      <c r="AR220" s="425"/>
      <c r="AT220" s="754"/>
      <c r="AU220" s="622"/>
      <c r="AV220" s="746"/>
      <c r="AW220" s="622"/>
      <c r="AX220" s="746"/>
      <c r="AY220" s="622"/>
      <c r="AZ220" s="754"/>
      <c r="BA220" s="622"/>
      <c r="BB220" s="754"/>
      <c r="BC220" s="622"/>
      <c r="BD220" s="746"/>
    </row>
    <row r="221" spans="1:56" x14ac:dyDescent="0.25">
      <c r="A221" s="290">
        <v>829</v>
      </c>
      <c r="B221" s="289" t="s">
        <v>709</v>
      </c>
      <c r="C221" s="361" t="s">
        <v>777</v>
      </c>
      <c r="F221" s="484" t="s">
        <v>656</v>
      </c>
      <c r="G221" s="290">
        <v>1601</v>
      </c>
      <c r="H221" s="290">
        <v>2013</v>
      </c>
      <c r="I221" s="490">
        <f>+'829'!C14</f>
        <v>9594.0499999999993</v>
      </c>
      <c r="J221" s="431">
        <f>+'829'!S7</f>
        <v>9594.0499999999993</v>
      </c>
      <c r="K221" s="421">
        <f t="shared" si="26"/>
        <v>0</v>
      </c>
      <c r="L221" s="362">
        <f t="shared" si="25"/>
        <v>9594.0499999999993</v>
      </c>
      <c r="M221" s="432" t="s">
        <v>245</v>
      </c>
      <c r="N221" s="423"/>
      <c r="O221" s="423"/>
      <c r="P221" s="423"/>
      <c r="Q221" s="423">
        <f t="shared" si="24"/>
        <v>9594.0499999999993</v>
      </c>
      <c r="R221" s="289" t="s">
        <v>715</v>
      </c>
      <c r="S221" s="289" t="s">
        <v>775</v>
      </c>
      <c r="X221" s="362">
        <f t="shared" si="23"/>
        <v>9594.0499999999993</v>
      </c>
      <c r="Y221" s="425"/>
      <c r="Z221" s="426"/>
      <c r="AA221" s="425">
        <v>9594.0499999999993</v>
      </c>
      <c r="AB221" s="492"/>
      <c r="AC221" s="425"/>
      <c r="AD221" s="425"/>
      <c r="AE221" s="425"/>
      <c r="AF221" s="425"/>
      <c r="AG221" s="425"/>
      <c r="AH221" s="425"/>
      <c r="AI221" s="425"/>
      <c r="AJ221" s="425"/>
      <c r="AK221" s="425"/>
      <c r="AL221" s="425"/>
      <c r="AM221" s="425"/>
      <c r="AP221" s="425"/>
      <c r="AR221" s="425"/>
      <c r="AT221" s="754"/>
      <c r="AU221" s="622"/>
      <c r="AV221" s="746"/>
      <c r="AW221" s="622"/>
      <c r="AX221" s="746"/>
      <c r="AY221" s="622"/>
      <c r="AZ221" s="754"/>
      <c r="BA221" s="622"/>
      <c r="BB221" s="754"/>
      <c r="BC221" s="622"/>
      <c r="BD221" s="746"/>
    </row>
    <row r="222" spans="1:56" x14ac:dyDescent="0.25">
      <c r="A222" s="290">
        <v>830</v>
      </c>
      <c r="B222" s="289" t="s">
        <v>810</v>
      </c>
      <c r="F222" s="290" t="s">
        <v>74</v>
      </c>
      <c r="H222" s="290">
        <v>2013</v>
      </c>
      <c r="I222" s="490">
        <f>+'830'!C14</f>
        <v>70266.570000000007</v>
      </c>
      <c r="J222" s="431">
        <f>+'830'!S7</f>
        <v>70266.570000000007</v>
      </c>
      <c r="K222" s="421">
        <f t="shared" si="26"/>
        <v>0</v>
      </c>
      <c r="L222" s="362">
        <f t="shared" si="25"/>
        <v>70266.570000000007</v>
      </c>
      <c r="M222" s="432" t="s">
        <v>245</v>
      </c>
      <c r="N222" s="423"/>
      <c r="O222" s="423"/>
      <c r="P222" s="423"/>
      <c r="Q222" s="423">
        <f t="shared" si="24"/>
        <v>70266.570000000007</v>
      </c>
      <c r="R222" s="289" t="s">
        <v>780</v>
      </c>
      <c r="S222" s="289" t="s">
        <v>779</v>
      </c>
      <c r="X222" s="362">
        <f t="shared" si="23"/>
        <v>70266.570000000007</v>
      </c>
      <c r="Y222" s="425"/>
      <c r="Z222" s="426"/>
      <c r="AA222" s="425">
        <f>+'830'!V14</f>
        <v>70266.570000000007</v>
      </c>
      <c r="AB222" s="399"/>
      <c r="AC222" s="425"/>
      <c r="AH222" s="425"/>
      <c r="AI222" s="425"/>
      <c r="AK222" s="425"/>
      <c r="AL222" s="425"/>
      <c r="AM222" s="425"/>
      <c r="AP222" s="425"/>
      <c r="AR222" s="425"/>
      <c r="AT222" s="754"/>
      <c r="AU222" s="622"/>
      <c r="AV222" s="746"/>
      <c r="AW222" s="622"/>
      <c r="AX222" s="746"/>
      <c r="AY222" s="622"/>
      <c r="AZ222" s="754"/>
      <c r="BA222" s="622"/>
      <c r="BB222" s="754"/>
      <c r="BC222" s="622"/>
      <c r="BD222" s="746"/>
    </row>
    <row r="223" spans="1:56" x14ac:dyDescent="0.25">
      <c r="A223" s="290">
        <v>831</v>
      </c>
      <c r="B223" s="289" t="s">
        <v>804</v>
      </c>
      <c r="C223" s="361" t="s">
        <v>947</v>
      </c>
      <c r="D223" s="290" t="s">
        <v>944</v>
      </c>
      <c r="F223" s="290" t="s">
        <v>74</v>
      </c>
      <c r="G223" s="290" t="s">
        <v>449</v>
      </c>
      <c r="H223" s="290">
        <v>2013</v>
      </c>
      <c r="I223" s="435">
        <f>'831'!C14</f>
        <v>48428.184999999998</v>
      </c>
      <c r="J223" s="431">
        <f>'831'!$S$7</f>
        <v>48428.184999999998</v>
      </c>
      <c r="K223" s="421">
        <f t="shared" si="26"/>
        <v>0</v>
      </c>
      <c r="L223" s="362">
        <f t="shared" si="25"/>
        <v>48428.184999999998</v>
      </c>
      <c r="M223" s="432" t="s">
        <v>245</v>
      </c>
      <c r="N223" s="423"/>
      <c r="O223" s="423">
        <v>24000</v>
      </c>
      <c r="P223" s="423">
        <v>103000</v>
      </c>
      <c r="Q223" s="423">
        <f t="shared" si="24"/>
        <v>175428.185</v>
      </c>
      <c r="X223" s="362">
        <f t="shared" si="23"/>
        <v>48428.184999999998</v>
      </c>
      <c r="Y223" s="425"/>
      <c r="Z223" s="426"/>
      <c r="AA223" s="487">
        <f>'831'!W14</f>
        <v>0</v>
      </c>
      <c r="AB223" s="399"/>
      <c r="AC223" s="425">
        <f>'831'!X14</f>
        <v>48428.184999999998</v>
      </c>
      <c r="AD223" s="289" t="s">
        <v>943</v>
      </c>
      <c r="AH223" s="435">
        <f>'831'!Y14</f>
        <v>0</v>
      </c>
      <c r="AI223" s="425"/>
      <c r="AK223" s="425"/>
      <c r="AL223" s="425"/>
      <c r="AM223" s="425"/>
      <c r="AP223" s="425"/>
      <c r="AR223" s="425"/>
      <c r="AT223" s="754"/>
      <c r="AU223" s="622"/>
      <c r="AV223" s="746"/>
      <c r="AW223" s="622"/>
      <c r="AX223" s="746"/>
      <c r="AY223" s="622"/>
      <c r="AZ223" s="754"/>
      <c r="BA223" s="622"/>
      <c r="BB223" s="754"/>
      <c r="BC223" s="622"/>
      <c r="BD223" s="746"/>
    </row>
    <row r="224" spans="1:56" x14ac:dyDescent="0.25">
      <c r="A224" s="290">
        <v>832</v>
      </c>
      <c r="B224" s="289" t="s">
        <v>804</v>
      </c>
      <c r="C224" s="361" t="s">
        <v>948</v>
      </c>
      <c r="D224" s="290" t="s">
        <v>945</v>
      </c>
      <c r="F224" s="432" t="str">
        <f>+F225</f>
        <v>MISS</v>
      </c>
      <c r="H224" s="290">
        <v>2013</v>
      </c>
      <c r="I224" s="435">
        <f>'832'!C14</f>
        <v>48428.184999999998</v>
      </c>
      <c r="J224" s="431">
        <f>'832'!$S$7</f>
        <v>48428.184999999998</v>
      </c>
      <c r="K224" s="421">
        <f t="shared" si="26"/>
        <v>0</v>
      </c>
      <c r="L224" s="362">
        <f>+I224</f>
        <v>48428.184999999998</v>
      </c>
      <c r="M224" s="432" t="s">
        <v>584</v>
      </c>
      <c r="N224" s="423"/>
      <c r="O224" s="423"/>
      <c r="P224" s="423"/>
      <c r="Q224" s="423"/>
      <c r="Y224" s="425"/>
      <c r="Z224" s="426"/>
      <c r="AA224" s="487">
        <f>'832'!W14</f>
        <v>0</v>
      </c>
      <c r="AB224" s="399"/>
      <c r="AC224" s="425">
        <f>'832'!X14</f>
        <v>48428.184999999998</v>
      </c>
      <c r="AD224" s="289" t="s">
        <v>943</v>
      </c>
      <c r="AH224" s="435">
        <f>'832'!Y14</f>
        <v>0</v>
      </c>
      <c r="AI224" s="425"/>
      <c r="AK224" s="425"/>
      <c r="AL224" s="425"/>
      <c r="AM224" s="425"/>
      <c r="AP224" s="425"/>
      <c r="AR224" s="425"/>
      <c r="AT224" s="754"/>
      <c r="AU224" s="622"/>
      <c r="AV224" s="746"/>
      <c r="AW224" s="622"/>
      <c r="AX224" s="746"/>
      <c r="AY224" s="622"/>
      <c r="AZ224" s="754"/>
      <c r="BA224" s="622"/>
      <c r="BB224" s="754"/>
      <c r="BC224" s="622"/>
      <c r="BD224" s="746"/>
    </row>
    <row r="225" spans="1:56" x14ac:dyDescent="0.25">
      <c r="A225" s="290">
        <v>833</v>
      </c>
      <c r="B225" s="289" t="s">
        <v>805</v>
      </c>
      <c r="C225" s="361" t="s">
        <v>1037</v>
      </c>
      <c r="F225" s="290" t="s">
        <v>74</v>
      </c>
      <c r="G225" s="290">
        <v>1490</v>
      </c>
      <c r="I225" s="425"/>
      <c r="J225" s="431"/>
      <c r="K225" s="421">
        <f t="shared" si="26"/>
        <v>0</v>
      </c>
      <c r="L225" s="362">
        <f t="shared" si="25"/>
        <v>0</v>
      </c>
      <c r="M225" s="432" t="s">
        <v>698</v>
      </c>
      <c r="N225" s="423"/>
      <c r="O225" s="442">
        <v>65000</v>
      </c>
      <c r="P225" s="423">
        <v>140000</v>
      </c>
      <c r="Q225" s="423">
        <f t="shared" si="24"/>
        <v>205000</v>
      </c>
      <c r="R225" s="289" t="s">
        <v>1037</v>
      </c>
      <c r="X225" s="362">
        <f>+I225-T225</f>
        <v>0</v>
      </c>
      <c r="Y225" s="425"/>
      <c r="Z225" s="426"/>
      <c r="AA225" s="425"/>
      <c r="AB225" s="399"/>
      <c r="AC225" s="425"/>
      <c r="AH225" s="425"/>
      <c r="AI225" s="425"/>
      <c r="AK225" s="425">
        <v>65675.12</v>
      </c>
      <c r="AL225" s="425">
        <v>65675</v>
      </c>
      <c r="AM225" s="425"/>
      <c r="AP225" s="425"/>
      <c r="AR225" s="425"/>
      <c r="AT225" s="754"/>
      <c r="AU225" s="622"/>
      <c r="AV225" s="746"/>
      <c r="AW225" s="622"/>
      <c r="AX225" s="746"/>
      <c r="AY225" s="622"/>
      <c r="AZ225" s="754"/>
      <c r="BA225" s="622"/>
      <c r="BB225" s="754"/>
      <c r="BC225" s="622"/>
      <c r="BD225" s="746"/>
    </row>
    <row r="226" spans="1:56" x14ac:dyDescent="0.25">
      <c r="A226" s="290">
        <v>834</v>
      </c>
      <c r="B226" s="289" t="s">
        <v>858</v>
      </c>
      <c r="C226" s="361" t="s">
        <v>856</v>
      </c>
      <c r="D226" s="290" t="s">
        <v>857</v>
      </c>
      <c r="F226" s="290" t="s">
        <v>74</v>
      </c>
      <c r="H226" s="290">
        <v>2014</v>
      </c>
      <c r="I226" s="435">
        <f>'834'!C14</f>
        <v>112461.04</v>
      </c>
      <c r="J226" s="431">
        <f>'834'!$S$7</f>
        <v>112461.04000000001</v>
      </c>
      <c r="K226" s="421">
        <f t="shared" si="26"/>
        <v>0</v>
      </c>
      <c r="L226" s="362">
        <f t="shared" si="25"/>
        <v>112461.04</v>
      </c>
      <c r="M226" s="432"/>
      <c r="N226" s="423"/>
      <c r="O226" s="423">
        <v>20000</v>
      </c>
      <c r="P226" s="423">
        <v>60000</v>
      </c>
      <c r="Q226" s="423">
        <f t="shared" si="24"/>
        <v>192461.03999999998</v>
      </c>
      <c r="X226" s="362">
        <f>+I226-T226</f>
        <v>112461.04</v>
      </c>
      <c r="Y226" s="425"/>
      <c r="Z226" s="426"/>
      <c r="AA226" s="425"/>
      <c r="AB226" s="399"/>
      <c r="AC226" s="425">
        <f>'834'!X14</f>
        <v>112461.04</v>
      </c>
      <c r="AH226" s="435">
        <f>'834'!Y14</f>
        <v>0</v>
      </c>
      <c r="AI226" s="425"/>
      <c r="AK226" s="425"/>
      <c r="AL226" s="425"/>
      <c r="AM226" s="425"/>
      <c r="AP226" s="425"/>
      <c r="AR226" s="425"/>
      <c r="AT226" s="754"/>
      <c r="AU226" s="622"/>
      <c r="AV226" s="746"/>
      <c r="AW226" s="622"/>
      <c r="AX226" s="746"/>
      <c r="AY226" s="622"/>
      <c r="AZ226" s="754"/>
      <c r="BA226" s="622"/>
      <c r="BB226" s="754"/>
      <c r="BC226" s="622"/>
      <c r="BD226" s="746"/>
    </row>
    <row r="227" spans="1:56" x14ac:dyDescent="0.25">
      <c r="A227" s="290">
        <v>835</v>
      </c>
      <c r="B227" s="289" t="s">
        <v>841</v>
      </c>
      <c r="C227" s="361" t="s">
        <v>831</v>
      </c>
      <c r="D227" s="290">
        <v>48131</v>
      </c>
      <c r="F227" s="493" t="s">
        <v>999</v>
      </c>
      <c r="H227" s="290">
        <v>2014</v>
      </c>
      <c r="I227" s="435">
        <f>'835'!C14</f>
        <v>344570.05000000005</v>
      </c>
      <c r="J227" s="431">
        <f>'835'!$S$7</f>
        <v>308300.69285714289</v>
      </c>
      <c r="K227" s="421">
        <f t="shared" si="26"/>
        <v>36269.357142857159</v>
      </c>
      <c r="L227" s="362">
        <v>261100</v>
      </c>
      <c r="M227" s="432" t="s">
        <v>245</v>
      </c>
      <c r="N227" s="423"/>
      <c r="O227" s="423"/>
      <c r="P227" s="423"/>
      <c r="Q227" s="423"/>
      <c r="Y227" s="425"/>
      <c r="Z227" s="426"/>
      <c r="AA227" s="425"/>
      <c r="AB227" s="399"/>
      <c r="AC227" s="486">
        <f>'835'!X14</f>
        <v>298409.05000000005</v>
      </c>
      <c r="AD227" s="289" t="s">
        <v>998</v>
      </c>
      <c r="AH227" s="425"/>
      <c r="AI227" s="425"/>
      <c r="AK227" s="425"/>
      <c r="AL227" s="425"/>
      <c r="AM227" s="425"/>
      <c r="AP227" s="425"/>
      <c r="AR227" s="425"/>
      <c r="AT227" s="754"/>
      <c r="AU227" s="622"/>
      <c r="AV227" s="746"/>
      <c r="AW227" s="622"/>
      <c r="AX227" s="746"/>
      <c r="AY227" s="622"/>
      <c r="AZ227" s="754"/>
      <c r="BA227" s="622"/>
      <c r="BB227" s="754">
        <f>'835'!AG14</f>
        <v>46161</v>
      </c>
      <c r="BC227" s="622"/>
      <c r="BD227" s="746"/>
    </row>
    <row r="228" spans="1:56" x14ac:dyDescent="0.25">
      <c r="A228" s="290">
        <v>836</v>
      </c>
      <c r="B228" s="289" t="s">
        <v>842</v>
      </c>
      <c r="C228" s="361" t="s">
        <v>1035</v>
      </c>
      <c r="D228" s="290">
        <v>48315</v>
      </c>
      <c r="F228" s="493" t="str">
        <f>+F227</f>
        <v>BURL 1</v>
      </c>
      <c r="H228" s="290">
        <v>2014</v>
      </c>
      <c r="I228" s="435">
        <f>'836'!C14</f>
        <v>213557.9762</v>
      </c>
      <c r="J228" s="431">
        <f>'836'!$S$7</f>
        <v>177288.6190571429</v>
      </c>
      <c r="K228" s="421">
        <f t="shared" si="26"/>
        <v>36269.357142857101</v>
      </c>
      <c r="L228" s="362">
        <v>165000</v>
      </c>
      <c r="M228" s="432" t="s">
        <v>245</v>
      </c>
      <c r="N228" s="423"/>
      <c r="O228" s="423"/>
      <c r="P228" s="423"/>
      <c r="Q228" s="423"/>
      <c r="Y228" s="425"/>
      <c r="Z228" s="426"/>
      <c r="AA228" s="425"/>
      <c r="AB228" s="399"/>
      <c r="AC228" s="486">
        <f>'836'!X14</f>
        <v>167396.9762</v>
      </c>
      <c r="AH228" s="425"/>
      <c r="AI228" s="425"/>
      <c r="AK228" s="425"/>
      <c r="AL228" s="425"/>
      <c r="AM228" s="425"/>
      <c r="AP228" s="425"/>
      <c r="AR228" s="425"/>
      <c r="AT228" s="754"/>
      <c r="AU228" s="622"/>
      <c r="AV228" s="746"/>
      <c r="AW228" s="622"/>
      <c r="AX228" s="746"/>
      <c r="AY228" s="622"/>
      <c r="AZ228" s="754"/>
      <c r="BA228" s="622"/>
      <c r="BB228" s="754"/>
      <c r="BC228" s="622"/>
      <c r="BD228" s="784">
        <f>'836'!AG14</f>
        <v>46161</v>
      </c>
    </row>
    <row r="229" spans="1:56" x14ac:dyDescent="0.25">
      <c r="A229" s="290">
        <v>838</v>
      </c>
      <c r="B229" s="289" t="s">
        <v>921</v>
      </c>
      <c r="C229" s="361" t="s">
        <v>991</v>
      </c>
      <c r="F229" s="290">
        <v>3100</v>
      </c>
      <c r="H229" s="290">
        <v>2014</v>
      </c>
      <c r="I229" s="435">
        <f>'838'!C14</f>
        <v>107349.23</v>
      </c>
      <c r="J229" s="431">
        <f>'838'!$S$7</f>
        <v>107349.23000000001</v>
      </c>
      <c r="K229" s="421">
        <f t="shared" si="26"/>
        <v>0</v>
      </c>
      <c r="L229" s="362">
        <f>+I229</f>
        <v>107349.23</v>
      </c>
      <c r="M229" s="432" t="s">
        <v>245</v>
      </c>
      <c r="N229" s="423"/>
      <c r="O229" s="423"/>
      <c r="P229" s="423"/>
      <c r="Q229" s="423"/>
      <c r="Y229" s="425"/>
      <c r="Z229" s="426"/>
      <c r="AA229" s="487">
        <f>'838'!W14</f>
        <v>0</v>
      </c>
      <c r="AB229" s="399"/>
      <c r="AC229" s="425">
        <f>'838'!X14</f>
        <v>107349.23</v>
      </c>
      <c r="AD229" s="289" t="s">
        <v>878</v>
      </c>
      <c r="AE229" s="362" t="s">
        <v>923</v>
      </c>
      <c r="AH229" s="435">
        <f>'838'!$Y$15</f>
        <v>0</v>
      </c>
      <c r="AI229" s="425"/>
      <c r="AK229" s="425"/>
      <c r="AL229" s="425"/>
      <c r="AM229" s="425"/>
      <c r="AP229" s="425"/>
      <c r="AR229" s="425"/>
      <c r="AT229" s="754"/>
      <c r="AU229" s="622"/>
      <c r="AV229" s="746"/>
      <c r="AW229" s="622"/>
      <c r="AX229" s="746"/>
      <c r="AY229" s="622"/>
      <c r="AZ229" s="754"/>
      <c r="BA229" s="622"/>
      <c r="BB229" s="754"/>
      <c r="BC229" s="622"/>
      <c r="BD229" s="746"/>
    </row>
    <row r="230" spans="1:56" x14ac:dyDescent="0.25">
      <c r="A230" s="371">
        <v>839</v>
      </c>
      <c r="B230" s="494" t="s">
        <v>929</v>
      </c>
      <c r="C230" s="495" t="s">
        <v>992</v>
      </c>
      <c r="D230" s="371" t="s">
        <v>1046</v>
      </c>
      <c r="E230" s="494"/>
      <c r="F230" s="496" t="s">
        <v>1389</v>
      </c>
      <c r="H230" s="290">
        <v>2014</v>
      </c>
      <c r="I230" s="435">
        <f>'839'!C14</f>
        <v>108961.79</v>
      </c>
      <c r="J230" s="431">
        <f>'839'!$S$7</f>
        <v>108961.79</v>
      </c>
      <c r="K230" s="421">
        <f t="shared" si="26"/>
        <v>0</v>
      </c>
      <c r="L230" s="362">
        <f t="shared" ref="L230:L235" si="27">+I230</f>
        <v>108961.79</v>
      </c>
      <c r="M230" s="432" t="s">
        <v>245</v>
      </c>
      <c r="N230" s="423"/>
      <c r="O230" s="423"/>
      <c r="P230" s="423"/>
      <c r="Q230" s="423"/>
      <c r="Y230" s="425"/>
      <c r="Z230" s="426"/>
      <c r="AA230" s="425"/>
      <c r="AB230" s="399"/>
      <c r="AC230" s="425">
        <f>'839'!X14</f>
        <v>108961.79</v>
      </c>
      <c r="AE230" s="362" t="s">
        <v>930</v>
      </c>
      <c r="AH230" s="435">
        <f>'839'!$Y$15</f>
        <v>0</v>
      </c>
      <c r="AI230" s="425"/>
      <c r="AK230" s="425"/>
      <c r="AL230" s="425"/>
      <c r="AM230" s="425"/>
      <c r="AP230" s="425"/>
      <c r="AR230" s="425"/>
      <c r="AT230" s="754"/>
      <c r="AU230" s="622"/>
      <c r="AV230" s="746"/>
      <c r="AW230" s="622"/>
      <c r="AX230" s="746"/>
      <c r="AY230" s="622"/>
      <c r="AZ230" s="754"/>
      <c r="BA230" s="622"/>
      <c r="BB230" s="754"/>
      <c r="BC230" s="622"/>
      <c r="BD230" s="746"/>
    </row>
    <row r="231" spans="1:56" x14ac:dyDescent="0.25">
      <c r="A231" s="290">
        <v>840</v>
      </c>
      <c r="B231" s="289" t="s">
        <v>1127</v>
      </c>
      <c r="C231" s="361" t="s">
        <v>859</v>
      </c>
      <c r="E231" s="289" t="s">
        <v>493</v>
      </c>
      <c r="F231" s="290">
        <v>1490</v>
      </c>
      <c r="G231" s="290" t="s">
        <v>246</v>
      </c>
      <c r="H231" s="290">
        <v>2014</v>
      </c>
      <c r="I231" s="425"/>
      <c r="J231" s="431"/>
      <c r="K231" s="421">
        <f t="shared" si="26"/>
        <v>0</v>
      </c>
      <c r="L231" s="362">
        <f t="shared" si="27"/>
        <v>0</v>
      </c>
      <c r="M231" s="432" t="s">
        <v>245</v>
      </c>
      <c r="N231" s="423"/>
      <c r="O231" s="423"/>
      <c r="P231" s="423"/>
      <c r="Q231" s="423"/>
      <c r="Y231" s="425"/>
      <c r="Z231" s="426"/>
      <c r="AA231" s="425"/>
      <c r="AB231" s="399"/>
      <c r="AC231" s="425"/>
      <c r="AH231" s="425"/>
      <c r="AI231" s="425"/>
      <c r="AK231" s="425"/>
      <c r="AL231" s="425"/>
      <c r="AM231" s="425"/>
      <c r="AP231" s="425"/>
      <c r="AR231" s="425"/>
      <c r="AT231" s="754"/>
      <c r="AU231" s="622"/>
      <c r="AV231" s="746"/>
      <c r="AW231" s="622"/>
      <c r="AX231" s="746"/>
      <c r="AY231" s="622"/>
      <c r="AZ231" s="754"/>
      <c r="BA231" s="622"/>
      <c r="BB231" s="754"/>
      <c r="BC231" s="622"/>
      <c r="BD231" s="746"/>
    </row>
    <row r="232" spans="1:56" x14ac:dyDescent="0.25">
      <c r="A232" s="498">
        <v>842</v>
      </c>
      <c r="B232" s="864" t="s">
        <v>1018</v>
      </c>
      <c r="C232" s="866" t="s">
        <v>864</v>
      </c>
      <c r="D232" s="498">
        <v>24200182</v>
      </c>
      <c r="E232" s="864"/>
      <c r="F232" s="418" t="s">
        <v>1477</v>
      </c>
      <c r="H232" s="290">
        <v>2015</v>
      </c>
      <c r="I232" s="435">
        <f>'842'!C14</f>
        <v>441771.46</v>
      </c>
      <c r="J232" s="431">
        <f>'842'!S7</f>
        <v>441771.45999999996</v>
      </c>
      <c r="K232" s="421">
        <f t="shared" si="26"/>
        <v>0</v>
      </c>
      <c r="L232" s="362">
        <f t="shared" si="27"/>
        <v>441771.46</v>
      </c>
      <c r="M232" s="432" t="s">
        <v>584</v>
      </c>
      <c r="N232" s="423"/>
      <c r="O232" s="423"/>
      <c r="P232" s="423"/>
      <c r="Q232" s="423"/>
      <c r="S232" s="289">
        <v>606017</v>
      </c>
      <c r="Y232" s="425"/>
      <c r="Z232" s="426"/>
      <c r="AA232" s="425"/>
      <c r="AB232" s="399"/>
      <c r="AC232" s="425"/>
      <c r="AH232" s="448">
        <f>'842'!Y14</f>
        <v>441771.46</v>
      </c>
      <c r="AI232" s="438"/>
      <c r="AK232" s="438"/>
      <c r="AL232" s="425">
        <v>163890</v>
      </c>
      <c r="AM232" s="425"/>
      <c r="AP232" s="438"/>
      <c r="AR232" s="425"/>
      <c r="AT232" s="754"/>
      <c r="AU232" s="622"/>
      <c r="AV232" s="746"/>
      <c r="AW232" s="622"/>
      <c r="AX232" s="746"/>
      <c r="AY232" s="622"/>
      <c r="AZ232" s="754"/>
      <c r="BA232" s="622"/>
      <c r="BB232" s="754"/>
      <c r="BC232" s="622"/>
      <c r="BD232" s="746"/>
    </row>
    <row r="233" spans="1:56" x14ac:dyDescent="0.25">
      <c r="A233" s="290">
        <v>843</v>
      </c>
      <c r="B233" s="289" t="s">
        <v>866</v>
      </c>
      <c r="C233" s="361" t="s">
        <v>865</v>
      </c>
      <c r="F233" s="484" t="s">
        <v>656</v>
      </c>
      <c r="G233" s="290">
        <v>1601</v>
      </c>
      <c r="H233" s="290">
        <v>2015</v>
      </c>
      <c r="I233" s="435">
        <f>'843'!R7</f>
        <v>112500</v>
      </c>
      <c r="J233" s="431">
        <f>'843'!$S$7</f>
        <v>112499.99999999999</v>
      </c>
      <c r="K233" s="421">
        <f t="shared" si="26"/>
        <v>0</v>
      </c>
      <c r="L233" s="362">
        <f t="shared" si="27"/>
        <v>112500</v>
      </c>
      <c r="M233" s="432" t="s">
        <v>245</v>
      </c>
      <c r="N233" s="423"/>
      <c r="O233" s="423"/>
      <c r="P233" s="423"/>
      <c r="Q233" s="423"/>
      <c r="R233" s="289" t="s">
        <v>1059</v>
      </c>
      <c r="S233" s="289">
        <v>606297</v>
      </c>
      <c r="Y233" s="425"/>
      <c r="Z233" s="426"/>
      <c r="AA233" s="425"/>
      <c r="AB233" s="399"/>
      <c r="AC233" s="425">
        <v>0</v>
      </c>
      <c r="AH233" s="448">
        <f>'843'!$Y$14</f>
        <v>112500</v>
      </c>
      <c r="AI233" s="438"/>
      <c r="AK233" s="438"/>
      <c r="AL233" s="425"/>
      <c r="AM233" s="425"/>
      <c r="AP233" s="438"/>
      <c r="AR233" s="425"/>
      <c r="AT233" s="754"/>
      <c r="AU233" s="622"/>
      <c r="AV233" s="746"/>
      <c r="AW233" s="622"/>
      <c r="AX233" s="746"/>
      <c r="AY233" s="622"/>
      <c r="AZ233" s="754"/>
      <c r="BA233" s="622"/>
      <c r="BB233" s="754"/>
      <c r="BC233" s="622"/>
      <c r="BD233" s="746"/>
    </row>
    <row r="234" spans="1:56" x14ac:dyDescent="0.25">
      <c r="A234" s="290">
        <v>845</v>
      </c>
      <c r="B234" s="289" t="s">
        <v>876</v>
      </c>
      <c r="C234" s="361" t="s">
        <v>877</v>
      </c>
      <c r="F234" s="290" t="s">
        <v>74</v>
      </c>
      <c r="H234" s="290">
        <v>2014</v>
      </c>
      <c r="I234" s="435">
        <f>'845'!C14</f>
        <v>30037.25</v>
      </c>
      <c r="J234" s="431">
        <f>'845'!$S$7</f>
        <v>30037.25</v>
      </c>
      <c r="K234" s="421">
        <f t="shared" si="26"/>
        <v>0</v>
      </c>
      <c r="L234" s="362">
        <f t="shared" si="27"/>
        <v>30037.25</v>
      </c>
      <c r="M234" s="432" t="s">
        <v>245</v>
      </c>
      <c r="N234" s="423"/>
      <c r="O234" s="423"/>
      <c r="P234" s="423"/>
      <c r="Q234" s="423"/>
      <c r="S234" s="289">
        <v>606883</v>
      </c>
      <c r="Y234" s="425"/>
      <c r="Z234" s="426"/>
      <c r="AA234" s="487">
        <f>'845'!W14</f>
        <v>0</v>
      </c>
      <c r="AB234" s="399"/>
      <c r="AC234" s="425">
        <f>'845'!X14</f>
        <v>30037.25</v>
      </c>
      <c r="AH234" s="435">
        <f>'845'!Y16</f>
        <v>0</v>
      </c>
      <c r="AI234" s="425"/>
      <c r="AK234" s="425"/>
      <c r="AL234" s="425"/>
      <c r="AM234" s="425"/>
      <c r="AP234" s="425"/>
      <c r="AR234" s="425"/>
      <c r="AT234" s="754"/>
      <c r="AU234" s="622"/>
      <c r="AV234" s="746"/>
      <c r="AW234" s="622"/>
      <c r="AX234" s="746"/>
      <c r="AY234" s="622"/>
      <c r="AZ234" s="754"/>
      <c r="BA234" s="622"/>
      <c r="BB234" s="754"/>
      <c r="BC234" s="622"/>
      <c r="BD234" s="746"/>
    </row>
    <row r="235" spans="1:56" x14ac:dyDescent="0.25">
      <c r="A235" s="290">
        <v>846</v>
      </c>
      <c r="B235" s="289" t="s">
        <v>889</v>
      </c>
      <c r="C235" s="361" t="s">
        <v>890</v>
      </c>
      <c r="F235" s="290" t="str">
        <f>+F233</f>
        <v>BURL1</v>
      </c>
      <c r="H235" s="290">
        <v>2014</v>
      </c>
      <c r="I235" s="435">
        <f>'846'!R7</f>
        <v>9108</v>
      </c>
      <c r="J235" s="431">
        <f>'846'!$S$7</f>
        <v>9108</v>
      </c>
      <c r="K235" s="421">
        <f t="shared" si="26"/>
        <v>0</v>
      </c>
      <c r="L235" s="362">
        <f t="shared" si="27"/>
        <v>9108</v>
      </c>
      <c r="M235" s="432" t="s">
        <v>245</v>
      </c>
      <c r="N235" s="423"/>
      <c r="O235" s="423"/>
      <c r="P235" s="423"/>
      <c r="Q235" s="423"/>
      <c r="S235" s="289">
        <v>605654</v>
      </c>
      <c r="Y235" s="425"/>
      <c r="Z235" s="426"/>
      <c r="AA235" s="487"/>
      <c r="AB235" s="399"/>
      <c r="AC235" s="425"/>
      <c r="AH235" s="435">
        <f>'846'!Y17</f>
        <v>0</v>
      </c>
      <c r="AI235" s="425"/>
      <c r="AK235" s="425"/>
      <c r="AL235" s="425"/>
      <c r="AM235" s="425"/>
      <c r="AP235" s="425"/>
      <c r="AR235" s="425"/>
      <c r="AT235" s="754"/>
      <c r="AU235" s="622"/>
      <c r="AV235" s="746"/>
      <c r="AW235" s="622"/>
      <c r="AX235" s="746"/>
      <c r="AY235" s="622"/>
      <c r="AZ235" s="754"/>
      <c r="BA235" s="622"/>
      <c r="BB235" s="754"/>
      <c r="BC235" s="622"/>
      <c r="BD235" s="746"/>
    </row>
    <row r="236" spans="1:56" x14ac:dyDescent="0.25">
      <c r="A236" s="290">
        <v>847</v>
      </c>
      <c r="B236" s="289" t="s">
        <v>905</v>
      </c>
      <c r="C236" s="361" t="s">
        <v>906</v>
      </c>
      <c r="F236" s="493" t="str">
        <f>+F235</f>
        <v>BURL1</v>
      </c>
      <c r="H236" s="290">
        <v>2014</v>
      </c>
      <c r="I236" s="435">
        <f>'847'!C14</f>
        <v>55147.51</v>
      </c>
      <c r="J236" s="431">
        <f>'847'!$S$7</f>
        <v>55147.510000000009</v>
      </c>
      <c r="K236" s="421">
        <f t="shared" si="26"/>
        <v>0</v>
      </c>
      <c r="L236" s="362">
        <v>55148</v>
      </c>
      <c r="M236" s="432" t="s">
        <v>245</v>
      </c>
      <c r="N236" s="423"/>
      <c r="O236" s="423"/>
      <c r="P236" s="423"/>
      <c r="Q236" s="423"/>
      <c r="S236" s="289">
        <v>607287</v>
      </c>
      <c r="Y236" s="425"/>
      <c r="Z236" s="426"/>
      <c r="AA236" s="487">
        <f>'847'!W14</f>
        <v>0</v>
      </c>
      <c r="AB236" s="399"/>
      <c r="AC236" s="425">
        <f>'847'!X14</f>
        <v>55147.51</v>
      </c>
      <c r="AH236" s="435">
        <f>'847'!Y18</f>
        <v>0</v>
      </c>
      <c r="AI236" s="425"/>
      <c r="AK236" s="425"/>
      <c r="AL236" s="425"/>
      <c r="AM236" s="425"/>
      <c r="AP236" s="425"/>
      <c r="AR236" s="425"/>
      <c r="AT236" s="754"/>
      <c r="AU236" s="622"/>
      <c r="AV236" s="746"/>
      <c r="AW236" s="622"/>
      <c r="AX236" s="746"/>
      <c r="AY236" s="622"/>
      <c r="AZ236" s="754"/>
      <c r="BA236" s="622"/>
      <c r="BB236" s="754"/>
      <c r="BC236" s="622"/>
      <c r="BD236" s="746"/>
    </row>
    <row r="237" spans="1:56" x14ac:dyDescent="0.25">
      <c r="A237" s="290">
        <v>848</v>
      </c>
      <c r="B237" s="289" t="s">
        <v>942</v>
      </c>
      <c r="F237" s="498" t="s">
        <v>74</v>
      </c>
      <c r="G237" s="290">
        <v>1495</v>
      </c>
      <c r="H237" s="290">
        <v>2014</v>
      </c>
      <c r="I237" s="435">
        <f>'848'!C14</f>
        <v>23855</v>
      </c>
      <c r="J237" s="431">
        <f>'848'!$S$7</f>
        <v>23855</v>
      </c>
      <c r="K237" s="421">
        <f t="shared" si="26"/>
        <v>0</v>
      </c>
      <c r="M237" s="432" t="s">
        <v>245</v>
      </c>
      <c r="N237" s="423"/>
      <c r="O237" s="423"/>
      <c r="P237" s="423"/>
      <c r="Q237" s="423"/>
      <c r="S237" s="289">
        <v>602710</v>
      </c>
      <c r="Y237" s="425"/>
      <c r="Z237" s="426"/>
      <c r="AA237" s="425"/>
      <c r="AB237" s="399"/>
      <c r="AC237" s="425">
        <f>'848'!X14</f>
        <v>23855</v>
      </c>
      <c r="AH237" s="435">
        <f>'848'!Y19</f>
        <v>0</v>
      </c>
      <c r="AI237" s="425"/>
      <c r="AK237" s="425"/>
      <c r="AL237" s="425"/>
      <c r="AM237" s="425"/>
      <c r="AP237" s="425"/>
      <c r="AR237" s="425"/>
      <c r="AT237" s="754"/>
      <c r="AU237" s="622"/>
      <c r="AV237" s="746"/>
      <c r="AW237" s="622"/>
      <c r="AX237" s="746"/>
      <c r="AY237" s="622"/>
      <c r="AZ237" s="754"/>
      <c r="BA237" s="622"/>
      <c r="BB237" s="754"/>
      <c r="BC237" s="622"/>
      <c r="BD237" s="746"/>
    </row>
    <row r="238" spans="1:56" x14ac:dyDescent="0.25">
      <c r="A238" s="290">
        <v>849</v>
      </c>
      <c r="B238" s="289" t="s">
        <v>1048</v>
      </c>
      <c r="C238" s="361" t="s">
        <v>994</v>
      </c>
      <c r="F238" s="484" t="s">
        <v>999</v>
      </c>
      <c r="H238" s="290">
        <v>2015</v>
      </c>
      <c r="I238" s="435">
        <f>'849'!C14</f>
        <v>625653.53999999992</v>
      </c>
      <c r="J238" s="431">
        <f>'849'!S7</f>
        <v>612153.41499999992</v>
      </c>
      <c r="K238" s="421">
        <f t="shared" si="26"/>
        <v>13500.125</v>
      </c>
      <c r="L238" s="362">
        <v>520000</v>
      </c>
      <c r="M238" s="499" t="s">
        <v>1129</v>
      </c>
      <c r="N238" s="423"/>
      <c r="O238" s="423"/>
      <c r="P238" s="423"/>
      <c r="Q238" s="423"/>
      <c r="R238" s="289" t="s">
        <v>1058</v>
      </c>
      <c r="S238" s="289">
        <v>611308</v>
      </c>
      <c r="Y238" s="425"/>
      <c r="Z238" s="426"/>
      <c r="AA238" s="425"/>
      <c r="AB238" s="399"/>
      <c r="AC238" s="425"/>
      <c r="AH238" s="448">
        <f>'849'!Y14</f>
        <v>0</v>
      </c>
      <c r="AI238" s="438">
        <f>'849'!Z14</f>
        <v>587853.18999999994</v>
      </c>
      <c r="AK238" s="438"/>
      <c r="AL238" s="425"/>
      <c r="AM238" s="425">
        <f>217252+108626</f>
        <v>325878</v>
      </c>
      <c r="AN238" s="424"/>
      <c r="AP238" s="438"/>
      <c r="AR238" s="425"/>
      <c r="AT238" s="754"/>
      <c r="AU238" s="622"/>
      <c r="AV238" s="746">
        <f>'849'!AD14</f>
        <v>37800.35</v>
      </c>
      <c r="AW238" s="622"/>
      <c r="AX238" s="746"/>
      <c r="AY238" s="622"/>
      <c r="AZ238" s="754"/>
      <c r="BA238" s="622"/>
      <c r="BB238" s="754"/>
      <c r="BC238" s="622"/>
      <c r="BD238" s="746"/>
    </row>
    <row r="239" spans="1:56" x14ac:dyDescent="0.25">
      <c r="A239" s="290">
        <v>851</v>
      </c>
      <c r="B239" s="289" t="s">
        <v>1178</v>
      </c>
      <c r="C239" s="361" t="s">
        <v>1177</v>
      </c>
      <c r="D239" s="290" t="s">
        <v>1056</v>
      </c>
      <c r="F239" s="290" t="s">
        <v>74</v>
      </c>
      <c r="G239" s="290">
        <v>1495</v>
      </c>
      <c r="H239" s="290">
        <v>2015</v>
      </c>
      <c r="I239" s="435">
        <f>'851'!C14</f>
        <v>17291</v>
      </c>
      <c r="J239" s="431">
        <f>'851'!S7</f>
        <v>17291</v>
      </c>
      <c r="K239" s="421">
        <f t="shared" si="26"/>
        <v>0</v>
      </c>
      <c r="L239" s="362">
        <v>30000</v>
      </c>
      <c r="M239" s="432" t="s">
        <v>245</v>
      </c>
      <c r="N239" s="423"/>
      <c r="O239" s="423"/>
      <c r="P239" s="423"/>
      <c r="Q239" s="423"/>
      <c r="R239" s="289" t="s">
        <v>1057</v>
      </c>
      <c r="S239" s="289">
        <v>608441</v>
      </c>
      <c r="Y239" s="425"/>
      <c r="Z239" s="426"/>
      <c r="AA239" s="425"/>
      <c r="AB239" s="399"/>
      <c r="AC239" s="425"/>
      <c r="AH239" s="448">
        <f>'851'!Y14</f>
        <v>17291</v>
      </c>
      <c r="AI239" s="438"/>
      <c r="AK239" s="438"/>
      <c r="AL239" s="425"/>
      <c r="AM239" s="425"/>
      <c r="AP239" s="438"/>
      <c r="AR239" s="425"/>
      <c r="AT239" s="754"/>
      <c r="AU239" s="622"/>
      <c r="AV239" s="746"/>
      <c r="AW239" s="622"/>
      <c r="AX239" s="746"/>
      <c r="AY239" s="622"/>
      <c r="AZ239" s="754"/>
      <c r="BA239" s="622"/>
      <c r="BB239" s="754"/>
      <c r="BC239" s="622"/>
      <c r="BD239" s="754"/>
    </row>
    <row r="240" spans="1:56" x14ac:dyDescent="0.25">
      <c r="A240" s="290">
        <v>855</v>
      </c>
      <c r="B240" s="437" t="s">
        <v>1019</v>
      </c>
      <c r="D240" s="290">
        <v>18178</v>
      </c>
      <c r="F240" s="500" t="s">
        <v>74</v>
      </c>
      <c r="G240" s="290">
        <v>1490</v>
      </c>
      <c r="H240" s="290">
        <v>2015</v>
      </c>
      <c r="I240" s="435">
        <f>'855'!C14</f>
        <v>38000</v>
      </c>
      <c r="J240" s="431">
        <f>'855'!S7</f>
        <v>38000</v>
      </c>
      <c r="K240" s="421">
        <f t="shared" si="26"/>
        <v>0</v>
      </c>
      <c r="L240" s="362">
        <v>38000</v>
      </c>
      <c r="M240" s="432"/>
      <c r="N240" s="423"/>
      <c r="O240" s="423"/>
      <c r="P240" s="423"/>
      <c r="Q240" s="423"/>
      <c r="R240" s="289" t="s">
        <v>1053</v>
      </c>
      <c r="S240" s="289">
        <v>610719</v>
      </c>
      <c r="Y240" s="425"/>
      <c r="Z240" s="426"/>
      <c r="AA240" s="425"/>
      <c r="AB240" s="399"/>
      <c r="AC240" s="425"/>
      <c r="AH240" s="448">
        <f>'855'!Y14</f>
        <v>38000</v>
      </c>
      <c r="AI240" s="438"/>
      <c r="AK240" s="438"/>
      <c r="AL240" s="425"/>
      <c r="AM240" s="425">
        <v>0</v>
      </c>
      <c r="AP240" s="438"/>
      <c r="AR240" s="425"/>
      <c r="AT240" s="754"/>
      <c r="AU240" s="622"/>
      <c r="AV240" s="746"/>
      <c r="AW240" s="622"/>
      <c r="AX240" s="746"/>
      <c r="AY240" s="622"/>
      <c r="AZ240" s="754"/>
      <c r="BA240" s="622"/>
      <c r="BB240" s="754"/>
      <c r="BC240" s="622"/>
      <c r="BD240" s="754"/>
    </row>
    <row r="241" spans="1:56" x14ac:dyDescent="0.25">
      <c r="A241" s="290">
        <v>856</v>
      </c>
      <c r="B241" s="437" t="s">
        <v>1038</v>
      </c>
      <c r="D241" s="290" t="s">
        <v>1039</v>
      </c>
      <c r="F241" s="290" t="s">
        <v>656</v>
      </c>
      <c r="G241" s="290">
        <v>1601</v>
      </c>
      <c r="H241" s="290">
        <v>2015</v>
      </c>
      <c r="I241" s="435">
        <f>'856'!R7</f>
        <v>60187.03</v>
      </c>
      <c r="J241" s="431">
        <f>'856'!S7</f>
        <v>60187.029999999984</v>
      </c>
      <c r="K241" s="421">
        <f t="shared" si="26"/>
        <v>0</v>
      </c>
      <c r="L241" s="362">
        <v>55000</v>
      </c>
      <c r="M241" s="432" t="s">
        <v>245</v>
      </c>
      <c r="N241" s="423"/>
      <c r="O241" s="423"/>
      <c r="P241" s="423"/>
      <c r="Q241" s="423"/>
      <c r="R241" s="361" t="s">
        <v>1039</v>
      </c>
      <c r="S241" s="289">
        <v>613870</v>
      </c>
      <c r="Y241" s="425"/>
      <c r="Z241" s="426"/>
      <c r="AA241" s="425"/>
      <c r="AB241" s="399"/>
      <c r="AC241" s="425"/>
      <c r="AH241" s="435">
        <f>'856'!Y14</f>
        <v>60187.03</v>
      </c>
      <c r="AI241" s="425"/>
      <c r="AK241" s="425"/>
      <c r="AL241" s="425"/>
      <c r="AM241" s="425">
        <v>0</v>
      </c>
      <c r="AP241" s="425"/>
      <c r="AR241" s="425"/>
      <c r="AT241" s="754"/>
      <c r="AU241" s="622"/>
      <c r="AV241" s="746"/>
      <c r="AW241" s="622"/>
      <c r="AX241" s="746"/>
      <c r="AY241" s="622"/>
      <c r="AZ241" s="754"/>
      <c r="BA241" s="622"/>
      <c r="BB241" s="754"/>
      <c r="BC241" s="622"/>
      <c r="BD241" s="754"/>
    </row>
    <row r="242" spans="1:56" x14ac:dyDescent="0.25">
      <c r="A242" s="870">
        <v>854</v>
      </c>
      <c r="B242" s="871" t="s">
        <v>1219</v>
      </c>
      <c r="C242" s="874" t="s">
        <v>1044</v>
      </c>
      <c r="D242" s="873" t="s">
        <v>1192</v>
      </c>
      <c r="E242" s="873"/>
      <c r="F242" s="870" t="s">
        <v>1399</v>
      </c>
      <c r="G242" s="290" t="s">
        <v>1191</v>
      </c>
      <c r="H242" s="290">
        <v>2016</v>
      </c>
      <c r="I242" s="435">
        <f>'854'!R7</f>
        <v>1569365.8399999999</v>
      </c>
      <c r="J242" s="431">
        <f>'854'!S7</f>
        <v>1451330.3042857144</v>
      </c>
      <c r="K242" s="421">
        <f t="shared" si="26"/>
        <v>118035.53571428545</v>
      </c>
      <c r="L242" s="362">
        <v>1500000</v>
      </c>
      <c r="M242" s="432" t="s">
        <v>245</v>
      </c>
      <c r="N242" s="423"/>
      <c r="O242" s="423"/>
      <c r="P242" s="423"/>
      <c r="Q242" s="423"/>
      <c r="R242" s="361" t="s">
        <v>1040</v>
      </c>
      <c r="S242" s="289">
        <v>607420</v>
      </c>
      <c r="Y242" s="425"/>
      <c r="Z242" s="426"/>
      <c r="AA242" s="425"/>
      <c r="AB242" s="399"/>
      <c r="AC242" s="425"/>
      <c r="AH242" s="435">
        <f>'854'!Y14</f>
        <v>0</v>
      </c>
      <c r="AI242" s="425">
        <f>'854'!Z14</f>
        <v>1416348.3399999999</v>
      </c>
      <c r="AK242" s="425"/>
      <c r="AL242" s="425">
        <v>324743</v>
      </c>
      <c r="AM242" s="425">
        <f>327448+119747.09</f>
        <v>447195.08999999997</v>
      </c>
      <c r="AN242" s="424"/>
      <c r="AP242" s="425"/>
      <c r="AR242" s="425"/>
      <c r="AT242" s="754"/>
      <c r="AU242" s="622"/>
      <c r="AV242" s="746"/>
      <c r="AW242" s="622"/>
      <c r="AX242" s="746"/>
      <c r="AY242" s="622"/>
      <c r="AZ242" s="754"/>
      <c r="BA242" s="622"/>
      <c r="BB242" s="754">
        <f>'854'!AG14</f>
        <v>168365</v>
      </c>
      <c r="BC242" s="622"/>
      <c r="BD242" s="754">
        <f>'854'!AH14</f>
        <v>-15347.5</v>
      </c>
    </row>
    <row r="243" spans="1:56" x14ac:dyDescent="0.25">
      <c r="A243" s="290" t="s">
        <v>1069</v>
      </c>
      <c r="B243" s="437" t="s">
        <v>1070</v>
      </c>
      <c r="D243" s="289"/>
      <c r="H243" s="290">
        <v>2015</v>
      </c>
      <c r="I243" s="435">
        <f>'857-858'!R7</f>
        <v>812175.62</v>
      </c>
      <c r="J243" s="431">
        <f>'857-858'!S7</f>
        <v>812175.62</v>
      </c>
      <c r="K243" s="421">
        <f t="shared" si="26"/>
        <v>0</v>
      </c>
      <c r="L243" s="362">
        <v>850000</v>
      </c>
      <c r="M243" s="432" t="s">
        <v>245</v>
      </c>
      <c r="N243" s="423"/>
      <c r="O243" s="423"/>
      <c r="P243" s="423"/>
      <c r="Q243" s="423"/>
      <c r="R243" s="361" t="s">
        <v>1041</v>
      </c>
      <c r="S243" s="289">
        <v>612292</v>
      </c>
      <c r="Y243" s="425"/>
      <c r="Z243" s="426"/>
      <c r="AA243" s="425"/>
      <c r="AB243" s="399"/>
      <c r="AC243" s="425"/>
      <c r="AH243" s="425"/>
      <c r="AI243" s="425">
        <f>+'857-858'!Z14</f>
        <v>803630.62</v>
      </c>
      <c r="AK243" s="425"/>
      <c r="AL243" s="425"/>
      <c r="AM243" s="425">
        <f>180000+180000</f>
        <v>360000</v>
      </c>
      <c r="AN243" s="424"/>
      <c r="AP243" s="425">
        <f>+'857-858'!AA14</f>
        <v>8545</v>
      </c>
      <c r="AR243" s="425"/>
      <c r="AT243" s="754"/>
      <c r="AU243" s="622"/>
      <c r="AV243" s="746"/>
      <c r="AW243" s="622"/>
      <c r="AX243" s="746"/>
      <c r="AY243" s="622"/>
      <c r="AZ243" s="754"/>
      <c r="BA243" s="622"/>
      <c r="BB243" s="754"/>
      <c r="BC243" s="622"/>
      <c r="BD243" s="754"/>
    </row>
    <row r="244" spans="1:56" x14ac:dyDescent="0.25">
      <c r="A244" s="870">
        <v>852</v>
      </c>
      <c r="B244" s="871" t="s">
        <v>1045</v>
      </c>
      <c r="C244" s="305" t="s">
        <v>1496</v>
      </c>
      <c r="D244" s="873" t="s">
        <v>1188</v>
      </c>
      <c r="E244" s="873"/>
      <c r="F244" s="870" t="s">
        <v>1399</v>
      </c>
      <c r="G244" s="290" t="s">
        <v>1190</v>
      </c>
      <c r="H244" s="290">
        <v>2015</v>
      </c>
      <c r="I244" s="435">
        <f>'852'!R7</f>
        <v>606960.29999999993</v>
      </c>
      <c r="J244" s="431">
        <f>'852'!S7</f>
        <v>591121.19357142865</v>
      </c>
      <c r="K244" s="421">
        <f t="shared" si="26"/>
        <v>15839.106428571278</v>
      </c>
      <c r="L244" s="362">
        <v>500000</v>
      </c>
      <c r="M244" s="432" t="s">
        <v>245</v>
      </c>
      <c r="N244" s="423"/>
      <c r="O244" s="423"/>
      <c r="P244" s="423"/>
      <c r="Q244" s="423"/>
      <c r="R244" s="361" t="s">
        <v>1040</v>
      </c>
      <c r="S244" s="289">
        <v>612121</v>
      </c>
      <c r="Y244" s="425"/>
      <c r="Z244" s="426"/>
      <c r="AA244" s="425"/>
      <c r="AB244" s="399"/>
      <c r="AC244" s="425"/>
      <c r="AH244" s="425">
        <f>'852'!Y14</f>
        <v>0</v>
      </c>
      <c r="AI244" s="425">
        <f>'852'!Z14</f>
        <v>582321.68999999994</v>
      </c>
      <c r="AK244" s="425"/>
      <c r="AL244" s="425"/>
      <c r="AM244" s="425"/>
      <c r="AN244" s="424"/>
      <c r="AP244" s="425"/>
      <c r="AR244" s="425"/>
      <c r="AT244" s="754"/>
      <c r="AU244" s="622"/>
      <c r="AV244" s="746"/>
      <c r="AW244" s="622"/>
      <c r="AX244" s="746"/>
      <c r="AY244" s="622"/>
      <c r="AZ244" s="754">
        <f>'852'!AF14</f>
        <v>24638.610000000004</v>
      </c>
      <c r="BA244" s="622"/>
      <c r="BB244" s="754"/>
      <c r="BC244" s="622"/>
      <c r="BD244" s="754"/>
    </row>
    <row r="245" spans="1:56" ht="14.65" customHeight="1" x14ac:dyDescent="0.25">
      <c r="A245" s="290">
        <v>858.1</v>
      </c>
      <c r="B245" s="437" t="s">
        <v>1136</v>
      </c>
      <c r="D245" s="289"/>
      <c r="H245" s="290">
        <v>2015</v>
      </c>
      <c r="I245" s="435">
        <f>+'858.1'!C14</f>
        <v>13193.82</v>
      </c>
      <c r="J245" s="431">
        <f>+'858.1'!S7</f>
        <v>13193.819999999998</v>
      </c>
      <c r="K245" s="421">
        <f t="shared" si="26"/>
        <v>0</v>
      </c>
      <c r="L245" s="362">
        <v>15000</v>
      </c>
      <c r="M245" s="432" t="s">
        <v>245</v>
      </c>
      <c r="N245" s="423"/>
      <c r="O245" s="423"/>
      <c r="P245" s="423"/>
      <c r="Q245" s="423"/>
      <c r="R245" s="361"/>
      <c r="Y245" s="425"/>
      <c r="Z245" s="426"/>
      <c r="AA245" s="425"/>
      <c r="AB245" s="399"/>
      <c r="AC245" s="425"/>
      <c r="AH245" s="435">
        <f>'858.1'!Y14</f>
        <v>13193.82</v>
      </c>
      <c r="AI245" s="425"/>
      <c r="AK245" s="425"/>
      <c r="AL245" s="425"/>
      <c r="AM245" s="425"/>
      <c r="AN245" s="424"/>
      <c r="AP245" s="425"/>
      <c r="AR245" s="425"/>
      <c r="AT245" s="754"/>
      <c r="AU245" s="622"/>
      <c r="AV245" s="746"/>
      <c r="AW245" s="622"/>
      <c r="AX245" s="746"/>
      <c r="AY245" s="622"/>
      <c r="AZ245" s="754"/>
      <c r="BA245" s="622"/>
      <c r="BB245" s="754"/>
      <c r="BC245" s="622"/>
      <c r="BD245" s="754"/>
    </row>
    <row r="246" spans="1:56" ht="14.65" customHeight="1" x14ac:dyDescent="0.25">
      <c r="A246" s="290">
        <v>858.2</v>
      </c>
      <c r="B246" s="437" t="s">
        <v>1137</v>
      </c>
      <c r="D246" s="289"/>
      <c r="H246" s="290">
        <v>2015</v>
      </c>
      <c r="I246" s="435">
        <f>+'858.2'!R7</f>
        <v>13395.65</v>
      </c>
      <c r="J246" s="431">
        <f>+'858.2'!S7</f>
        <v>13395.649999999998</v>
      </c>
      <c r="K246" s="421">
        <f t="shared" si="26"/>
        <v>0</v>
      </c>
      <c r="L246" s="362">
        <v>15000</v>
      </c>
      <c r="M246" s="432" t="s">
        <v>245</v>
      </c>
      <c r="N246" s="423"/>
      <c r="O246" s="423"/>
      <c r="P246" s="423"/>
      <c r="Q246" s="423"/>
      <c r="R246" s="361"/>
      <c r="Y246" s="425"/>
      <c r="Z246" s="426"/>
      <c r="AA246" s="425"/>
      <c r="AB246" s="399"/>
      <c r="AC246" s="425"/>
      <c r="AH246" s="435">
        <f>'858.2'!Y14</f>
        <v>13395.65</v>
      </c>
      <c r="AI246" s="425"/>
      <c r="AK246" s="425"/>
      <c r="AL246" s="425"/>
      <c r="AM246" s="425"/>
      <c r="AN246" s="424"/>
      <c r="AP246" s="425"/>
      <c r="AR246" s="425"/>
      <c r="AT246" s="754"/>
      <c r="AU246" s="622"/>
      <c r="AV246" s="746"/>
      <c r="AW246" s="622"/>
      <c r="AX246" s="746"/>
      <c r="AY246" s="622"/>
      <c r="AZ246" s="754"/>
      <c r="BA246" s="622"/>
      <c r="BB246" s="754"/>
      <c r="BC246" s="622"/>
      <c r="BD246" s="754"/>
    </row>
    <row r="247" spans="1:56" ht="14.65" customHeight="1" x14ac:dyDescent="0.25">
      <c r="A247" s="887">
        <v>858.3</v>
      </c>
      <c r="B247" s="888" t="s">
        <v>1138</v>
      </c>
      <c r="C247" s="890">
        <v>4500</v>
      </c>
      <c r="D247" s="891" t="s">
        <v>1500</v>
      </c>
      <c r="E247" s="891"/>
      <c r="F247" s="887" t="s">
        <v>1501</v>
      </c>
      <c r="H247" s="290">
        <v>2015</v>
      </c>
      <c r="I247" s="435">
        <f>+'858.3'!R7</f>
        <v>32830</v>
      </c>
      <c r="J247" s="431">
        <f>+'858.3'!S7</f>
        <v>32830</v>
      </c>
      <c r="K247" s="421">
        <f t="shared" si="26"/>
        <v>0</v>
      </c>
      <c r="M247" s="432" t="s">
        <v>245</v>
      </c>
      <c r="N247" s="423"/>
      <c r="O247" s="423"/>
      <c r="P247" s="423"/>
      <c r="Q247" s="423"/>
      <c r="R247" s="361"/>
      <c r="Y247" s="425"/>
      <c r="Z247" s="426"/>
      <c r="AA247" s="425"/>
      <c r="AB247" s="399"/>
      <c r="AC247" s="425"/>
      <c r="AH247" s="435">
        <f>'858.3'!Y14</f>
        <v>32830</v>
      </c>
      <c r="AI247" s="425"/>
      <c r="AK247" s="425"/>
      <c r="AL247" s="425"/>
      <c r="AM247" s="425"/>
      <c r="AN247" s="424"/>
      <c r="AP247" s="425"/>
      <c r="AR247" s="425"/>
      <c r="AT247" s="754"/>
      <c r="AU247" s="622"/>
      <c r="AV247" s="746"/>
      <c r="AW247" s="622"/>
      <c r="AX247" s="746"/>
      <c r="AY247" s="622"/>
      <c r="AZ247" s="754"/>
      <c r="BA247" s="622"/>
      <c r="BB247" s="754"/>
      <c r="BC247" s="622"/>
      <c r="BD247" s="754"/>
    </row>
    <row r="248" spans="1:56" ht="14.65" customHeight="1" x14ac:dyDescent="0.25">
      <c r="A248" s="290">
        <v>858.4</v>
      </c>
      <c r="B248" s="437" t="s">
        <v>1179</v>
      </c>
      <c r="C248" s="361" t="s">
        <v>1054</v>
      </c>
      <c r="D248" s="289" t="s">
        <v>1176</v>
      </c>
      <c r="H248" s="290">
        <v>2015</v>
      </c>
      <c r="I248" s="435">
        <f>+'858.4'!R7</f>
        <v>13859</v>
      </c>
      <c r="J248" s="431">
        <f>+'858.4'!S7</f>
        <v>13859</v>
      </c>
      <c r="K248" s="421">
        <f t="shared" si="26"/>
        <v>0</v>
      </c>
      <c r="M248" s="432" t="s">
        <v>245</v>
      </c>
      <c r="N248" s="423"/>
      <c r="O248" s="423"/>
      <c r="P248" s="423"/>
      <c r="Q248" s="423"/>
      <c r="R248" s="289" t="s">
        <v>1057</v>
      </c>
      <c r="S248" s="289">
        <v>610632</v>
      </c>
      <c r="Y248" s="425"/>
      <c r="Z248" s="426"/>
      <c r="AA248" s="425"/>
      <c r="AB248" s="399"/>
      <c r="AC248" s="425"/>
      <c r="AH248" s="435">
        <f>'858.4'!Y14</f>
        <v>13859</v>
      </c>
      <c r="AI248" s="425"/>
      <c r="AK248" s="425"/>
      <c r="AL248" s="425"/>
      <c r="AM248" s="425"/>
      <c r="AN248" s="424"/>
      <c r="AP248" s="425"/>
      <c r="AR248" s="425"/>
      <c r="AT248" s="754"/>
      <c r="AU248" s="622"/>
      <c r="AV248" s="746"/>
      <c r="AW248" s="622"/>
      <c r="AX248" s="746"/>
      <c r="AY248" s="622"/>
      <c r="AZ248" s="754"/>
      <c r="BA248" s="622"/>
      <c r="BB248" s="754"/>
      <c r="BC248" s="622"/>
      <c r="BD248" s="754"/>
    </row>
    <row r="249" spans="1:56" ht="14.65" customHeight="1" x14ac:dyDescent="0.25">
      <c r="A249" s="290">
        <v>859</v>
      </c>
      <c r="B249" s="437" t="s">
        <v>1075</v>
      </c>
      <c r="D249" s="289" t="s">
        <v>1076</v>
      </c>
      <c r="F249" s="290" t="s">
        <v>656</v>
      </c>
      <c r="G249" s="290">
        <v>1601</v>
      </c>
      <c r="H249" s="290">
        <v>2016</v>
      </c>
      <c r="I249" s="435">
        <f>'859'!R7</f>
        <v>286102.43</v>
      </c>
      <c r="J249" s="431">
        <f>'859'!S7</f>
        <v>286102.43000000005</v>
      </c>
      <c r="K249" s="421">
        <f t="shared" si="26"/>
        <v>0</v>
      </c>
      <c r="L249" s="362">
        <f>+I249</f>
        <v>286102.43</v>
      </c>
      <c r="M249" s="432" t="s">
        <v>245</v>
      </c>
      <c r="N249" s="423"/>
      <c r="O249" s="423"/>
      <c r="P249" s="423"/>
      <c r="Q249" s="423"/>
      <c r="R249" s="361" t="s">
        <v>1077</v>
      </c>
      <c r="S249" s="289">
        <v>618220</v>
      </c>
      <c r="Y249" s="425"/>
      <c r="Z249" s="426"/>
      <c r="AA249" s="425"/>
      <c r="AB249" s="399"/>
      <c r="AC249" s="425"/>
      <c r="AH249" s="435"/>
      <c r="AI249" s="425">
        <f>+'859'!Z14</f>
        <v>286102.43</v>
      </c>
      <c r="AK249" s="425"/>
      <c r="AL249" s="425"/>
      <c r="AM249" s="425"/>
      <c r="AN249" s="424"/>
      <c r="AP249" s="425"/>
      <c r="AR249" s="425"/>
      <c r="AT249" s="754"/>
      <c r="AU249" s="622"/>
      <c r="AV249" s="746"/>
      <c r="AW249" s="622"/>
      <c r="AX249" s="746"/>
      <c r="AY249" s="622"/>
      <c r="AZ249" s="754"/>
      <c r="BA249" s="622"/>
      <c r="BB249" s="754"/>
      <c r="BC249" s="622"/>
      <c r="BD249" s="754"/>
    </row>
    <row r="250" spans="1:56" ht="14.65" customHeight="1" x14ac:dyDescent="0.25">
      <c r="A250" s="290">
        <v>860</v>
      </c>
      <c r="B250" s="437" t="s">
        <v>1083</v>
      </c>
      <c r="D250" s="289"/>
      <c r="E250" s="289" t="s">
        <v>493</v>
      </c>
      <c r="F250" s="290" t="s">
        <v>74</v>
      </c>
      <c r="G250" s="290">
        <v>3100</v>
      </c>
      <c r="H250" s="290">
        <v>2016</v>
      </c>
      <c r="I250" s="435">
        <f>+'860'!R7</f>
        <v>0</v>
      </c>
      <c r="J250" s="431">
        <f>+'860'!S7</f>
        <v>0</v>
      </c>
      <c r="K250" s="421">
        <f t="shared" si="26"/>
        <v>0</v>
      </c>
      <c r="M250" s="432" t="s">
        <v>245</v>
      </c>
      <c r="N250" s="423"/>
      <c r="O250" s="423"/>
      <c r="P250" s="423"/>
      <c r="Q250" s="423"/>
      <c r="R250" s="361" t="s">
        <v>1081</v>
      </c>
      <c r="Y250" s="425"/>
      <c r="Z250" s="426"/>
      <c r="AA250" s="425"/>
      <c r="AB250" s="399"/>
      <c r="AC250" s="425"/>
      <c r="AH250" s="435"/>
      <c r="AI250" s="425">
        <f>+'860'!Z14</f>
        <v>0</v>
      </c>
      <c r="AK250" s="425"/>
      <c r="AL250" s="425"/>
      <c r="AM250" s="425"/>
      <c r="AP250" s="425"/>
      <c r="AR250" s="425"/>
      <c r="AT250" s="754"/>
      <c r="AU250" s="622"/>
      <c r="AV250" s="746"/>
      <c r="AW250" s="622"/>
      <c r="AX250" s="746"/>
      <c r="AY250" s="622"/>
      <c r="AZ250" s="754"/>
      <c r="BA250" s="622"/>
      <c r="BB250" s="754"/>
      <c r="BC250" s="622"/>
      <c r="BD250" s="746"/>
    </row>
    <row r="251" spans="1:56" ht="14.65" customHeight="1" x14ac:dyDescent="0.25">
      <c r="A251" s="290">
        <v>861</v>
      </c>
      <c r="B251" s="437" t="s">
        <v>1084</v>
      </c>
      <c r="D251" s="289"/>
      <c r="F251" s="290" t="s">
        <v>78</v>
      </c>
      <c r="H251" s="290">
        <v>2016</v>
      </c>
      <c r="I251" s="435">
        <f>+'861'!R7</f>
        <v>132878.95000000001</v>
      </c>
      <c r="J251" s="431">
        <f>+'861'!S7</f>
        <v>132878.94999999998</v>
      </c>
      <c r="K251" s="421">
        <f t="shared" si="26"/>
        <v>0</v>
      </c>
      <c r="L251" s="362">
        <v>135000</v>
      </c>
      <c r="M251" s="432" t="s">
        <v>245</v>
      </c>
      <c r="N251" s="423"/>
      <c r="O251" s="423"/>
      <c r="P251" s="423"/>
      <c r="Q251" s="423"/>
      <c r="R251" s="361" t="s">
        <v>755</v>
      </c>
      <c r="S251" s="289">
        <v>619392</v>
      </c>
      <c r="Y251" s="425"/>
      <c r="Z251" s="426"/>
      <c r="AA251" s="425"/>
      <c r="AB251" s="399"/>
      <c r="AC251" s="425"/>
      <c r="AH251" s="435"/>
      <c r="AI251" s="425">
        <f>+'861'!Z14</f>
        <v>132878.95000000001</v>
      </c>
      <c r="AK251" s="425"/>
      <c r="AL251" s="425"/>
      <c r="AM251" s="425"/>
      <c r="AP251" s="425"/>
      <c r="AR251" s="425"/>
      <c r="AT251" s="754"/>
      <c r="AU251" s="622"/>
      <c r="AV251" s="746"/>
      <c r="AW251" s="622"/>
      <c r="AX251" s="746"/>
      <c r="AY251" s="622"/>
      <c r="AZ251" s="754"/>
      <c r="BA251" s="622"/>
      <c r="BB251" s="754"/>
      <c r="BC251" s="622"/>
      <c r="BD251" s="746"/>
    </row>
    <row r="252" spans="1:56" ht="14.65" customHeight="1" x14ac:dyDescent="0.25">
      <c r="A252" s="290">
        <v>862</v>
      </c>
      <c r="B252" s="437" t="s">
        <v>686</v>
      </c>
      <c r="C252" s="361" t="s">
        <v>1087</v>
      </c>
      <c r="D252" s="289"/>
      <c r="F252" s="290" t="s">
        <v>656</v>
      </c>
      <c r="G252" s="290" t="s">
        <v>1086</v>
      </c>
      <c r="H252" s="290">
        <v>2015</v>
      </c>
      <c r="I252" s="435">
        <f>+'862'!R7</f>
        <v>500000</v>
      </c>
      <c r="J252" s="431">
        <f>'862'!S7</f>
        <v>500000</v>
      </c>
      <c r="K252" s="421">
        <f t="shared" si="26"/>
        <v>0</v>
      </c>
      <c r="L252" s="362">
        <v>500000</v>
      </c>
      <c r="M252" s="432" t="s">
        <v>245</v>
      </c>
      <c r="N252" s="423"/>
      <c r="O252" s="423"/>
      <c r="P252" s="423"/>
      <c r="Q252" s="423"/>
      <c r="R252" s="361"/>
      <c r="S252" s="289">
        <v>611502</v>
      </c>
      <c r="Y252" s="425"/>
      <c r="Z252" s="426"/>
      <c r="AA252" s="425"/>
      <c r="AB252" s="399"/>
      <c r="AC252" s="425"/>
      <c r="AH252" s="435"/>
      <c r="AI252" s="425">
        <f>+'862'!Z14</f>
        <v>500000</v>
      </c>
      <c r="AK252" s="425"/>
      <c r="AL252" s="425"/>
      <c r="AM252" s="425">
        <f>250000+250000</f>
        <v>500000</v>
      </c>
      <c r="AN252" s="424"/>
      <c r="AP252" s="425"/>
      <c r="AR252" s="425"/>
      <c r="AT252" s="754"/>
      <c r="AU252" s="622"/>
      <c r="AV252" s="746"/>
      <c r="AW252" s="622"/>
      <c r="AX252" s="746"/>
      <c r="AY252" s="622"/>
      <c r="AZ252" s="754"/>
      <c r="BA252" s="622"/>
      <c r="BB252" s="754"/>
      <c r="BC252" s="622"/>
      <c r="BD252" s="746"/>
    </row>
    <row r="253" spans="1:56" ht="14.65" customHeight="1" x14ac:dyDescent="0.25">
      <c r="A253" s="290">
        <v>863</v>
      </c>
      <c r="B253" s="437" t="s">
        <v>1140</v>
      </c>
      <c r="H253" s="290">
        <v>2015</v>
      </c>
      <c r="I253" s="435">
        <f>+'863'!R7</f>
        <v>62342</v>
      </c>
      <c r="J253" s="431">
        <f>+'863'!S7</f>
        <v>62342</v>
      </c>
      <c r="K253" s="421">
        <f t="shared" si="26"/>
        <v>0</v>
      </c>
      <c r="L253" s="362">
        <v>63000</v>
      </c>
      <c r="M253" s="432" t="s">
        <v>245</v>
      </c>
      <c r="N253" s="423"/>
      <c r="O253" s="423"/>
      <c r="P253" s="423"/>
      <c r="Q253" s="423"/>
      <c r="R253" s="361"/>
      <c r="S253" s="289">
        <v>606297</v>
      </c>
      <c r="Y253" s="425"/>
      <c r="Z253" s="426"/>
      <c r="AA253" s="425"/>
      <c r="AB253" s="399"/>
      <c r="AC253" s="425"/>
      <c r="AH253" s="425"/>
      <c r="AI253" s="425">
        <f>+'863'!Z14</f>
        <v>62342</v>
      </c>
      <c r="AK253" s="425"/>
      <c r="AL253" s="425"/>
      <c r="AM253" s="425"/>
      <c r="AP253" s="425"/>
      <c r="AR253" s="425"/>
      <c r="AT253" s="754"/>
      <c r="AU253" s="622"/>
      <c r="AV253" s="746"/>
      <c r="AW253" s="622"/>
      <c r="AX253" s="746"/>
      <c r="AY253" s="622"/>
      <c r="AZ253" s="754"/>
      <c r="BA253" s="622"/>
      <c r="BB253" s="754"/>
      <c r="BC253" s="622"/>
      <c r="BD253" s="746"/>
    </row>
    <row r="254" spans="1:56" ht="14.65" customHeight="1" x14ac:dyDescent="0.25">
      <c r="A254" s="290">
        <v>863.1</v>
      </c>
      <c r="B254" s="289" t="s">
        <v>1112</v>
      </c>
      <c r="F254" s="290" t="s">
        <v>656</v>
      </c>
      <c r="H254" s="290">
        <v>2016</v>
      </c>
      <c r="I254" s="435">
        <f>+'863.1'!R7</f>
        <v>7910</v>
      </c>
      <c r="J254" s="431">
        <f>+'863.1'!S7</f>
        <v>7910</v>
      </c>
      <c r="K254" s="421">
        <f t="shared" si="26"/>
        <v>0</v>
      </c>
      <c r="L254" s="362">
        <v>8000</v>
      </c>
      <c r="M254" s="432" t="s">
        <v>1129</v>
      </c>
      <c r="N254" s="423"/>
      <c r="O254" s="423"/>
      <c r="P254" s="423"/>
      <c r="Q254" s="423"/>
      <c r="R254" s="361"/>
      <c r="Y254" s="425"/>
      <c r="Z254" s="426"/>
      <c r="AA254" s="425"/>
      <c r="AB254" s="399"/>
      <c r="AC254" s="425"/>
      <c r="AH254" s="425"/>
      <c r="AI254" s="425">
        <f>+'863.1'!Z14</f>
        <v>7910</v>
      </c>
      <c r="AK254" s="425"/>
      <c r="AL254" s="425"/>
      <c r="AM254" s="425"/>
      <c r="AP254" s="425"/>
      <c r="AR254" s="425"/>
      <c r="AT254" s="754"/>
      <c r="AU254" s="622"/>
      <c r="AV254" s="746"/>
      <c r="AW254" s="622"/>
      <c r="AX254" s="746"/>
      <c r="AY254" s="622"/>
      <c r="AZ254" s="754"/>
      <c r="BA254" s="622"/>
      <c r="BB254" s="754"/>
      <c r="BC254" s="622"/>
      <c r="BD254" s="746"/>
    </row>
    <row r="255" spans="1:56" ht="14.65" customHeight="1" x14ac:dyDescent="0.25">
      <c r="A255" s="290">
        <v>863.2</v>
      </c>
      <c r="B255" s="502" t="s">
        <v>1103</v>
      </c>
      <c r="F255" s="290" t="s">
        <v>656</v>
      </c>
      <c r="H255" s="290">
        <v>2015</v>
      </c>
      <c r="I255" s="435">
        <f>'863.2'!$R$7</f>
        <v>34000</v>
      </c>
      <c r="J255" s="431">
        <f>+'863.2'!S7</f>
        <v>33999.999999999993</v>
      </c>
      <c r="K255" s="421">
        <f t="shared" si="26"/>
        <v>0</v>
      </c>
      <c r="L255" s="362">
        <v>34000</v>
      </c>
      <c r="M255" s="432"/>
      <c r="N255" s="423"/>
      <c r="O255" s="423"/>
      <c r="P255" s="423"/>
      <c r="Q255" s="423"/>
      <c r="R255" s="361"/>
      <c r="Y255" s="425"/>
      <c r="Z255" s="426"/>
      <c r="AA255" s="425"/>
      <c r="AB255" s="399"/>
      <c r="AC255" s="425"/>
      <c r="AH255" s="435">
        <f>'863.2'!Y14</f>
        <v>34000</v>
      </c>
      <c r="AI255" s="425"/>
      <c r="AK255" s="425"/>
      <c r="AL255" s="425"/>
      <c r="AM255" s="425"/>
      <c r="AP255" s="425"/>
      <c r="AR255" s="425"/>
      <c r="AT255" s="754"/>
      <c r="AU255" s="622"/>
      <c r="AV255" s="746"/>
      <c r="AW255" s="622"/>
      <c r="AX255" s="746"/>
      <c r="AY255" s="622"/>
      <c r="AZ255" s="754"/>
      <c r="BA255" s="622"/>
      <c r="BB255" s="754"/>
      <c r="BC255" s="622"/>
      <c r="BD255" s="746"/>
    </row>
    <row r="256" spans="1:56" ht="17.100000000000001" customHeight="1" x14ac:dyDescent="0.25">
      <c r="A256" s="290">
        <v>864</v>
      </c>
      <c r="B256" s="437" t="s">
        <v>1088</v>
      </c>
      <c r="C256" s="361" t="s">
        <v>1089</v>
      </c>
      <c r="F256" s="290" t="s">
        <v>74</v>
      </c>
      <c r="H256" s="503">
        <v>2017</v>
      </c>
      <c r="I256" s="497">
        <f>+'864'!R7</f>
        <v>131828.4</v>
      </c>
      <c r="J256" s="431">
        <f>+'864'!S7</f>
        <v>131828.39999999997</v>
      </c>
      <c r="K256" s="421">
        <f t="shared" si="26"/>
        <v>0</v>
      </c>
      <c r="L256" s="362">
        <v>99000</v>
      </c>
      <c r="M256" s="432" t="s">
        <v>878</v>
      </c>
      <c r="N256" s="423"/>
      <c r="O256" s="423"/>
      <c r="P256" s="423"/>
      <c r="Q256" s="423"/>
      <c r="R256" s="361" t="s">
        <v>1121</v>
      </c>
      <c r="S256" s="289">
        <v>624424</v>
      </c>
      <c r="Y256" s="425"/>
      <c r="Z256" s="426"/>
      <c r="AA256" s="425"/>
      <c r="AB256" s="399"/>
      <c r="AC256" s="425"/>
      <c r="AH256" s="425"/>
      <c r="AI256" s="425"/>
      <c r="AK256" s="425"/>
      <c r="AL256" s="425"/>
      <c r="AM256" s="425"/>
      <c r="AP256" s="425">
        <f>+'864'!AA14</f>
        <v>131828.4</v>
      </c>
      <c r="AR256" s="425"/>
      <c r="AT256" s="754"/>
      <c r="AU256" s="622"/>
      <c r="AV256" s="746"/>
      <c r="AW256" s="622"/>
      <c r="AX256" s="746"/>
      <c r="AY256" s="622"/>
      <c r="AZ256" s="754"/>
      <c r="BA256" s="622"/>
      <c r="BB256" s="754"/>
      <c r="BC256" s="622"/>
      <c r="BD256" s="746"/>
    </row>
    <row r="257" spans="1:56" ht="14.65" customHeight="1" x14ac:dyDescent="0.25">
      <c r="A257" s="870">
        <v>865</v>
      </c>
      <c r="B257" s="871" t="s">
        <v>1090</v>
      </c>
      <c r="C257" s="872" t="s">
        <v>1091</v>
      </c>
      <c r="D257" s="870" t="s">
        <v>1189</v>
      </c>
      <c r="E257" s="873"/>
      <c r="F257" s="870" t="s">
        <v>1399</v>
      </c>
      <c r="G257" s="290" t="s">
        <v>1190</v>
      </c>
      <c r="H257" s="503">
        <v>2017</v>
      </c>
      <c r="I257" s="425">
        <f>+'865'!R7</f>
        <v>269919.48</v>
      </c>
      <c r="J257" s="431">
        <f>+'865'!S7</f>
        <v>269919.47999999992</v>
      </c>
      <c r="K257" s="421">
        <f t="shared" si="26"/>
        <v>0</v>
      </c>
      <c r="L257" s="362">
        <v>250000</v>
      </c>
      <c r="M257" s="432" t="s">
        <v>878</v>
      </c>
      <c r="N257" s="423"/>
      <c r="O257" s="423"/>
      <c r="P257" s="423"/>
      <c r="Q257" s="423"/>
      <c r="R257" s="361" t="s">
        <v>1092</v>
      </c>
      <c r="S257" s="289">
        <v>625486</v>
      </c>
      <c r="Y257" s="425"/>
      <c r="Z257" s="426"/>
      <c r="AA257" s="425"/>
      <c r="AB257" s="399"/>
      <c r="AC257" s="425"/>
      <c r="AH257" s="425"/>
      <c r="AI257" s="425"/>
      <c r="AK257" s="425"/>
      <c r="AL257" s="425"/>
      <c r="AM257" s="425"/>
      <c r="AP257" s="425">
        <f>+'865'!AA14</f>
        <v>269919.48</v>
      </c>
      <c r="AR257" s="425"/>
      <c r="AT257" s="754"/>
      <c r="AU257" s="622"/>
      <c r="AV257" s="746"/>
      <c r="AW257" s="622"/>
      <c r="AX257" s="746"/>
      <c r="AY257" s="622"/>
      <c r="AZ257" s="754"/>
      <c r="BA257" s="622"/>
      <c r="BB257" s="754"/>
      <c r="BC257" s="622"/>
      <c r="BD257" s="754"/>
    </row>
    <row r="258" spans="1:56" ht="14.65" customHeight="1" x14ac:dyDescent="0.25">
      <c r="A258" s="290">
        <v>866</v>
      </c>
      <c r="B258" s="437" t="s">
        <v>1120</v>
      </c>
      <c r="C258" s="361" t="s">
        <v>1155</v>
      </c>
      <c r="F258" s="504" t="s">
        <v>1261</v>
      </c>
      <c r="H258" s="503">
        <v>2018</v>
      </c>
      <c r="I258" s="425">
        <f>+'866'!R7</f>
        <v>0</v>
      </c>
      <c r="J258" s="431">
        <f>+'866'!S7</f>
        <v>0</v>
      </c>
      <c r="K258" s="421">
        <f t="shared" si="26"/>
        <v>0</v>
      </c>
      <c r="M258" s="432" t="s">
        <v>584</v>
      </c>
      <c r="N258" s="423"/>
      <c r="O258" s="423"/>
      <c r="P258" s="423"/>
      <c r="Q258" s="423"/>
      <c r="R258" s="361" t="s">
        <v>755</v>
      </c>
      <c r="S258" s="289">
        <v>619641</v>
      </c>
      <c r="Y258" s="425"/>
      <c r="Z258" s="426"/>
      <c r="AA258" s="425"/>
      <c r="AB258" s="399"/>
      <c r="AC258" s="425"/>
      <c r="AH258" s="425"/>
      <c r="AI258" s="425"/>
      <c r="AK258" s="425">
        <v>230067.39</v>
      </c>
      <c r="AL258" s="425"/>
      <c r="AM258" s="425"/>
      <c r="AP258" s="425"/>
      <c r="AR258" s="425">
        <f>+'866'!AB14</f>
        <v>0</v>
      </c>
      <c r="AT258" s="754"/>
      <c r="AU258" s="622"/>
      <c r="AV258" s="746"/>
      <c r="AW258" s="622"/>
      <c r="AX258" s="746"/>
      <c r="AY258" s="622"/>
      <c r="AZ258" s="754"/>
      <c r="BA258" s="622"/>
      <c r="BB258" s="754"/>
      <c r="BC258" s="622"/>
      <c r="BD258" s="754"/>
    </row>
    <row r="259" spans="1:56" ht="14.65" customHeight="1" x14ac:dyDescent="0.25">
      <c r="A259" s="290">
        <v>867</v>
      </c>
      <c r="B259" s="437" t="s">
        <v>1123</v>
      </c>
      <c r="C259" s="361" t="s">
        <v>1124</v>
      </c>
      <c r="F259" s="290" t="s">
        <v>74</v>
      </c>
      <c r="H259" s="503">
        <v>2017</v>
      </c>
      <c r="I259" s="497">
        <f>+'867'!R7</f>
        <v>106725.23</v>
      </c>
      <c r="J259" s="431">
        <f>+'867'!S7</f>
        <v>106725.23000000001</v>
      </c>
      <c r="K259" s="421">
        <f t="shared" si="26"/>
        <v>0</v>
      </c>
      <c r="L259" s="362">
        <v>106725.23</v>
      </c>
      <c r="M259" s="432" t="s">
        <v>245</v>
      </c>
      <c r="N259" s="423"/>
      <c r="O259" s="423"/>
      <c r="P259" s="423"/>
      <c r="Q259" s="423"/>
      <c r="R259" s="361" t="s">
        <v>1122</v>
      </c>
      <c r="S259" s="289">
        <v>624245</v>
      </c>
      <c r="Y259" s="425"/>
      <c r="Z259" s="426"/>
      <c r="AA259" s="425"/>
      <c r="AB259" s="399"/>
      <c r="AC259" s="425"/>
      <c r="AH259" s="425"/>
      <c r="AI259" s="425"/>
      <c r="AK259" s="425"/>
      <c r="AL259" s="425"/>
      <c r="AM259" s="425"/>
      <c r="AP259" s="425">
        <f>+'867'!AA14</f>
        <v>106725.23</v>
      </c>
      <c r="AR259" s="425"/>
      <c r="AT259" s="754"/>
      <c r="AU259" s="622"/>
      <c r="AV259" s="746"/>
      <c r="AW259" s="622"/>
      <c r="AX259" s="746"/>
      <c r="AY259" s="622"/>
      <c r="AZ259" s="754"/>
      <c r="BA259" s="622"/>
      <c r="BB259" s="754"/>
      <c r="BC259" s="622"/>
      <c r="BD259" s="754"/>
    </row>
    <row r="260" spans="1:56" ht="14.65" customHeight="1" x14ac:dyDescent="0.25">
      <c r="A260" s="290">
        <v>868</v>
      </c>
      <c r="B260" s="437" t="s">
        <v>854</v>
      </c>
      <c r="F260" s="290" t="s">
        <v>656</v>
      </c>
      <c r="H260" s="503">
        <v>2017</v>
      </c>
      <c r="I260" s="497">
        <f>+'868'!C14</f>
        <v>86804.2</v>
      </c>
      <c r="J260" s="431">
        <f>+'868'!S7</f>
        <v>56299.735714285714</v>
      </c>
      <c r="K260" s="421">
        <f t="shared" si="26"/>
        <v>30504.464285714283</v>
      </c>
      <c r="L260" s="362">
        <v>32000</v>
      </c>
      <c r="M260" s="432"/>
      <c r="N260" s="423"/>
      <c r="O260" s="423"/>
      <c r="P260" s="423"/>
      <c r="Q260" s="423"/>
      <c r="R260" s="361"/>
      <c r="Y260" s="425"/>
      <c r="Z260" s="426"/>
      <c r="AA260" s="425"/>
      <c r="AB260" s="399"/>
      <c r="AC260" s="425"/>
      <c r="AH260" s="425"/>
      <c r="AI260" s="425"/>
      <c r="AK260" s="425"/>
      <c r="AL260" s="425"/>
      <c r="AM260" s="425"/>
      <c r="AP260" s="425">
        <f>+'868'!AA14</f>
        <v>32000</v>
      </c>
      <c r="AR260" s="425">
        <f>+'868'!AB14</f>
        <v>28817</v>
      </c>
      <c r="AT260" s="754"/>
      <c r="AU260" s="622"/>
      <c r="AV260" s="746"/>
      <c r="AW260" s="622"/>
      <c r="AX260" s="746"/>
      <c r="AY260" s="622"/>
      <c r="AZ260" s="754"/>
      <c r="BA260" s="622"/>
      <c r="BB260" s="754"/>
      <c r="BC260" s="622"/>
      <c r="BD260" s="754">
        <f>'868'!AH14</f>
        <v>25987.200000000001</v>
      </c>
    </row>
    <row r="261" spans="1:56" ht="14.65" customHeight="1" x14ac:dyDescent="0.25">
      <c r="A261" s="290"/>
      <c r="B261" s="289" t="s">
        <v>809</v>
      </c>
      <c r="F261" s="290" t="s">
        <v>656</v>
      </c>
      <c r="I261" s="425"/>
      <c r="J261" s="431"/>
      <c r="K261" s="421">
        <f t="shared" si="26"/>
        <v>0</v>
      </c>
      <c r="L261" s="362">
        <v>150000</v>
      </c>
      <c r="M261" s="432"/>
      <c r="N261" s="423"/>
      <c r="O261" s="423"/>
      <c r="P261" s="423">
        <v>250000</v>
      </c>
      <c r="Q261" s="423">
        <f t="shared" si="24"/>
        <v>250000</v>
      </c>
      <c r="R261" s="361"/>
      <c r="X261" s="362">
        <f>+I261-T261</f>
        <v>0</v>
      </c>
      <c r="Y261" s="425"/>
      <c r="Z261" s="426"/>
      <c r="AA261" s="425"/>
      <c r="AB261" s="399"/>
      <c r="AC261" s="425"/>
      <c r="AH261" s="425"/>
      <c r="AI261" s="425"/>
      <c r="AK261" s="425"/>
      <c r="AL261" s="425"/>
      <c r="AM261" s="425"/>
      <c r="AP261" s="425"/>
      <c r="AR261" s="425"/>
      <c r="AT261" s="754"/>
      <c r="AU261" s="622"/>
      <c r="AV261" s="746"/>
      <c r="AW261" s="622"/>
      <c r="AX261" s="746"/>
      <c r="AY261" s="622"/>
      <c r="AZ261" s="754"/>
      <c r="BA261" s="622"/>
      <c r="BB261" s="754"/>
      <c r="BC261" s="622"/>
      <c r="BD261" s="754"/>
    </row>
    <row r="262" spans="1:56" ht="14.65" customHeight="1" x14ac:dyDescent="0.25">
      <c r="A262" s="290">
        <v>869</v>
      </c>
      <c r="B262" s="289" t="s">
        <v>1152</v>
      </c>
      <c r="F262" s="290" t="s">
        <v>1150</v>
      </c>
      <c r="H262" s="290">
        <v>2017</v>
      </c>
      <c r="I262" s="425">
        <f>+'869'!R7</f>
        <v>2500</v>
      </c>
      <c r="J262" s="431">
        <f>+'869'!S7</f>
        <v>2500</v>
      </c>
      <c r="K262" s="421">
        <f t="shared" si="26"/>
        <v>0</v>
      </c>
      <c r="M262" s="432"/>
      <c r="N262" s="423"/>
      <c r="O262" s="423"/>
      <c r="P262" s="423">
        <v>1500000</v>
      </c>
      <c r="Q262" s="423">
        <f t="shared" si="24"/>
        <v>1502500</v>
      </c>
      <c r="X262" s="362">
        <f>+I262-T262</f>
        <v>2500</v>
      </c>
      <c r="Y262" s="425"/>
      <c r="Z262" s="426"/>
      <c r="AA262" s="425"/>
      <c r="AB262" s="399"/>
      <c r="AC262" s="425"/>
      <c r="AH262" s="425"/>
      <c r="AI262" s="425"/>
      <c r="AK262" s="425"/>
      <c r="AL262" s="425"/>
      <c r="AM262" s="425"/>
      <c r="AP262" s="425">
        <f>+'869'!AA14</f>
        <v>2500</v>
      </c>
      <c r="AR262" s="425"/>
      <c r="AT262" s="754"/>
      <c r="AU262" s="622"/>
      <c r="AV262" s="746"/>
      <c r="AW262" s="622"/>
      <c r="AX262" s="746"/>
      <c r="AY262" s="622"/>
      <c r="AZ262" s="754"/>
      <c r="BA262" s="622"/>
      <c r="BB262" s="754"/>
      <c r="BC262" s="622"/>
      <c r="BD262" s="754"/>
    </row>
    <row r="263" spans="1:56" ht="14.65" customHeight="1" x14ac:dyDescent="0.25">
      <c r="A263" s="290">
        <v>870</v>
      </c>
      <c r="B263" s="289" t="s">
        <v>1143</v>
      </c>
      <c r="F263" s="290" t="s">
        <v>74</v>
      </c>
      <c r="G263" s="290" t="s">
        <v>1144</v>
      </c>
      <c r="H263" s="290">
        <v>2017</v>
      </c>
      <c r="I263" s="425">
        <f>+'870'!R7</f>
        <v>3929</v>
      </c>
      <c r="J263" s="431">
        <f>+'870'!S7</f>
        <v>3929</v>
      </c>
      <c r="K263" s="421">
        <f t="shared" si="26"/>
        <v>0</v>
      </c>
      <c r="L263" s="362">
        <v>3899</v>
      </c>
      <c r="M263" s="432" t="s">
        <v>245</v>
      </c>
      <c r="N263" s="423"/>
      <c r="O263" s="423"/>
      <c r="P263" s="423"/>
      <c r="Q263" s="423"/>
      <c r="R263" s="289" t="s">
        <v>139</v>
      </c>
      <c r="S263" s="289">
        <v>624734</v>
      </c>
      <c r="Y263" s="425"/>
      <c r="Z263" s="426"/>
      <c r="AA263" s="425"/>
      <c r="AB263" s="399"/>
      <c r="AC263" s="425"/>
      <c r="AH263" s="425"/>
      <c r="AI263" s="425"/>
      <c r="AK263" s="425"/>
      <c r="AL263" s="425"/>
      <c r="AM263" s="425"/>
      <c r="AP263" s="425">
        <f>+'870'!AA14</f>
        <v>3929</v>
      </c>
      <c r="AR263" s="425"/>
      <c r="AT263" s="754"/>
      <c r="AU263" s="622"/>
      <c r="AV263" s="746"/>
      <c r="AW263" s="622"/>
      <c r="AX263" s="746"/>
      <c r="AY263" s="622"/>
      <c r="AZ263" s="754"/>
      <c r="BA263" s="622"/>
      <c r="BB263" s="754"/>
      <c r="BC263" s="622"/>
      <c r="BD263" s="754"/>
    </row>
    <row r="264" spans="1:56" ht="14.65" customHeight="1" x14ac:dyDescent="0.25">
      <c r="A264" s="290">
        <v>871</v>
      </c>
      <c r="B264" s="437" t="s">
        <v>1151</v>
      </c>
      <c r="F264" s="290" t="s">
        <v>1150</v>
      </c>
      <c r="H264" s="290">
        <v>2017</v>
      </c>
      <c r="I264" s="425">
        <f>+'871'!R7</f>
        <v>11000</v>
      </c>
      <c r="J264" s="431">
        <f>+'871'!S7</f>
        <v>11000</v>
      </c>
      <c r="K264" s="421">
        <f t="shared" si="26"/>
        <v>0</v>
      </c>
      <c r="L264" s="362">
        <f>+I264</f>
        <v>11000</v>
      </c>
      <c r="M264" s="432"/>
      <c r="N264" s="423"/>
      <c r="O264" s="423"/>
      <c r="P264" s="423"/>
      <c r="Q264" s="423"/>
      <c r="Y264" s="425"/>
      <c r="Z264" s="426"/>
      <c r="AA264" s="425"/>
      <c r="AB264" s="399"/>
      <c r="AC264" s="425"/>
      <c r="AH264" s="425"/>
      <c r="AI264" s="425"/>
      <c r="AK264" s="425"/>
      <c r="AL264" s="425"/>
      <c r="AM264" s="425"/>
      <c r="AP264" s="425">
        <f>+'871'!AA14</f>
        <v>11000</v>
      </c>
      <c r="AR264" s="425"/>
      <c r="AT264" s="754"/>
      <c r="AU264" s="622"/>
      <c r="AV264" s="746"/>
      <c r="AW264" s="622"/>
      <c r="AX264" s="746"/>
      <c r="AY264" s="622"/>
      <c r="AZ264" s="754"/>
      <c r="BA264" s="622"/>
      <c r="BB264" s="754"/>
      <c r="BC264" s="622"/>
      <c r="BD264" s="754"/>
    </row>
    <row r="265" spans="1:56" ht="14.65" customHeight="1" x14ac:dyDescent="0.25">
      <c r="A265" s="290">
        <v>872</v>
      </c>
      <c r="B265" s="289" t="s">
        <v>1147</v>
      </c>
      <c r="F265" s="290" t="s">
        <v>74</v>
      </c>
      <c r="H265" s="290">
        <v>2017</v>
      </c>
      <c r="I265" s="425">
        <f>+'872'!R7</f>
        <v>6300</v>
      </c>
      <c r="J265" s="431">
        <f>+'872'!S7</f>
        <v>6300</v>
      </c>
      <c r="K265" s="421">
        <f t="shared" ref="K265:K323" si="28">+I265-J265</f>
        <v>0</v>
      </c>
      <c r="L265" s="362">
        <f t="shared" ref="L265:L282" si="29">+I265</f>
        <v>6300</v>
      </c>
      <c r="M265" s="432"/>
      <c r="N265" s="423"/>
      <c r="O265" s="423"/>
      <c r="P265" s="423"/>
      <c r="Q265" s="423"/>
      <c r="Y265" s="425"/>
      <c r="Z265" s="426"/>
      <c r="AA265" s="425"/>
      <c r="AB265" s="399"/>
      <c r="AC265" s="425"/>
      <c r="AH265" s="425"/>
      <c r="AI265" s="425"/>
      <c r="AK265" s="425"/>
      <c r="AL265" s="425"/>
      <c r="AM265" s="425"/>
      <c r="AP265" s="425">
        <f>+'872'!AA14</f>
        <v>6300</v>
      </c>
      <c r="AR265" s="425"/>
      <c r="AT265" s="754"/>
      <c r="AU265" s="622"/>
      <c r="AV265" s="746"/>
      <c r="AW265" s="622"/>
      <c r="AX265" s="746"/>
      <c r="AY265" s="622"/>
      <c r="AZ265" s="754"/>
      <c r="BA265" s="622"/>
      <c r="BB265" s="754"/>
      <c r="BC265" s="622"/>
      <c r="BD265" s="754"/>
    </row>
    <row r="266" spans="1:56" ht="14.65" customHeight="1" x14ac:dyDescent="0.25">
      <c r="A266" s="870">
        <v>873</v>
      </c>
      <c r="B266" s="873" t="s">
        <v>1149</v>
      </c>
      <c r="C266" s="872" t="s">
        <v>1218</v>
      </c>
      <c r="D266" s="870" t="s">
        <v>1495</v>
      </c>
      <c r="E266" s="873"/>
      <c r="F266" s="870" t="s">
        <v>1399</v>
      </c>
      <c r="H266" s="290">
        <v>2017</v>
      </c>
      <c r="I266" s="425">
        <f>+'873'!R7</f>
        <v>25664.11</v>
      </c>
      <c r="J266" s="431">
        <f>+'873'!S7</f>
        <v>25664.109999999997</v>
      </c>
      <c r="K266" s="421">
        <f t="shared" si="28"/>
        <v>0</v>
      </c>
      <c r="L266" s="362">
        <f t="shared" si="29"/>
        <v>25664.11</v>
      </c>
      <c r="M266" s="432"/>
      <c r="N266" s="423"/>
      <c r="O266" s="423"/>
      <c r="P266" s="423"/>
      <c r="Q266" s="423"/>
      <c r="Y266" s="425"/>
      <c r="Z266" s="426"/>
      <c r="AA266" s="425"/>
      <c r="AB266" s="399"/>
      <c r="AC266" s="425"/>
      <c r="AH266" s="425"/>
      <c r="AI266" s="425"/>
      <c r="AK266" s="425"/>
      <c r="AL266" s="425"/>
      <c r="AM266" s="425"/>
      <c r="AP266" s="425">
        <f>+'873'!AA14</f>
        <v>25664.11</v>
      </c>
      <c r="AR266" s="425"/>
      <c r="AT266" s="754"/>
      <c r="AU266" s="622"/>
      <c r="AV266" s="746"/>
      <c r="AW266" s="622"/>
      <c r="AX266" s="746"/>
      <c r="AY266" s="622"/>
      <c r="AZ266" s="754"/>
      <c r="BA266" s="622"/>
      <c r="BB266" s="754"/>
      <c r="BC266" s="622"/>
      <c r="BD266" s="754"/>
    </row>
    <row r="267" spans="1:56" ht="14.65" customHeight="1" x14ac:dyDescent="0.25">
      <c r="A267" s="290">
        <v>874</v>
      </c>
      <c r="B267" s="289" t="s">
        <v>1153</v>
      </c>
      <c r="F267" s="290" t="s">
        <v>1150</v>
      </c>
      <c r="H267" s="290">
        <v>2017</v>
      </c>
      <c r="I267" s="425">
        <f>+'874'!R7</f>
        <v>6359.3</v>
      </c>
      <c r="J267" s="431">
        <f>+'874'!S7</f>
        <v>6359.3000000000011</v>
      </c>
      <c r="K267" s="421">
        <f t="shared" si="28"/>
        <v>0</v>
      </c>
      <c r="L267" s="362">
        <f t="shared" si="29"/>
        <v>6359.3</v>
      </c>
      <c r="M267" s="432"/>
      <c r="N267" s="423"/>
      <c r="O267" s="423"/>
      <c r="P267" s="423"/>
      <c r="Q267" s="423"/>
      <c r="Y267" s="425"/>
      <c r="Z267" s="426"/>
      <c r="AA267" s="425"/>
      <c r="AB267" s="399"/>
      <c r="AC267" s="425"/>
      <c r="AH267" s="425"/>
      <c r="AI267" s="425"/>
      <c r="AK267" s="425"/>
      <c r="AL267" s="425"/>
      <c r="AM267" s="425"/>
      <c r="AP267" s="425">
        <f>+'874'!AA14</f>
        <v>6359.3</v>
      </c>
      <c r="AR267" s="425"/>
      <c r="AT267" s="754"/>
      <c r="AU267" s="622"/>
      <c r="AV267" s="746"/>
      <c r="AW267" s="622"/>
      <c r="AX267" s="746"/>
      <c r="AY267" s="622"/>
      <c r="AZ267" s="754"/>
      <c r="BA267" s="622"/>
      <c r="BB267" s="754"/>
      <c r="BC267" s="622"/>
      <c r="BD267" s="754"/>
    </row>
    <row r="268" spans="1:56" ht="14.65" customHeight="1" x14ac:dyDescent="0.25">
      <c r="A268" s="290">
        <v>875</v>
      </c>
      <c r="B268" s="289" t="s">
        <v>1154</v>
      </c>
      <c r="F268" s="290" t="s">
        <v>1150</v>
      </c>
      <c r="H268" s="290">
        <v>2017</v>
      </c>
      <c r="I268" s="425">
        <f>+'875'!R7</f>
        <v>3375</v>
      </c>
      <c r="J268" s="431">
        <f>+'875'!S7</f>
        <v>3375.0000000000005</v>
      </c>
      <c r="K268" s="421">
        <f t="shared" si="28"/>
        <v>0</v>
      </c>
      <c r="L268" s="362">
        <f t="shared" si="29"/>
        <v>3375</v>
      </c>
      <c r="M268" s="432"/>
      <c r="N268" s="423"/>
      <c r="O268" s="423"/>
      <c r="P268" s="423"/>
      <c r="Q268" s="423"/>
      <c r="Y268" s="425"/>
      <c r="Z268" s="426"/>
      <c r="AA268" s="425"/>
      <c r="AB268" s="399"/>
      <c r="AC268" s="425"/>
      <c r="AH268" s="425"/>
      <c r="AI268" s="425"/>
      <c r="AK268" s="425"/>
      <c r="AL268" s="425"/>
      <c r="AM268" s="425"/>
      <c r="AP268" s="425">
        <f>+'875'!AA14</f>
        <v>3375</v>
      </c>
      <c r="AR268" s="425"/>
      <c r="AT268" s="754"/>
      <c r="AU268" s="622"/>
      <c r="AV268" s="746"/>
      <c r="AW268" s="622"/>
      <c r="AX268" s="746"/>
      <c r="AY268" s="622"/>
      <c r="AZ268" s="754"/>
      <c r="BA268" s="622"/>
      <c r="BB268" s="754"/>
      <c r="BC268" s="622"/>
      <c r="BD268" s="754"/>
    </row>
    <row r="269" spans="1:56" ht="14.65" customHeight="1" x14ac:dyDescent="0.25">
      <c r="A269" s="290">
        <v>876</v>
      </c>
      <c r="B269" s="437" t="s">
        <v>1141</v>
      </c>
      <c r="C269" s="361" t="s">
        <v>1142</v>
      </c>
      <c r="F269" s="290">
        <v>1495</v>
      </c>
      <c r="H269" s="290">
        <v>2018</v>
      </c>
      <c r="I269" s="425">
        <f>+'876'!R7</f>
        <v>42081.01</v>
      </c>
      <c r="J269" s="431">
        <f>+'876'!S7</f>
        <v>27352.656500000005</v>
      </c>
      <c r="K269" s="421">
        <f t="shared" si="28"/>
        <v>14728.353499999997</v>
      </c>
      <c r="L269" s="362">
        <f t="shared" si="29"/>
        <v>42081.01</v>
      </c>
      <c r="M269" s="432"/>
      <c r="N269" s="423"/>
      <c r="O269" s="423"/>
      <c r="P269" s="423"/>
      <c r="Q269" s="423"/>
      <c r="S269" s="289">
        <v>628126</v>
      </c>
      <c r="Y269" s="425"/>
      <c r="Z269" s="426"/>
      <c r="AA269" s="425"/>
      <c r="AB269" s="399"/>
      <c r="AC269" s="425"/>
      <c r="AH269" s="425"/>
      <c r="AI269" s="425"/>
      <c r="AK269" s="425"/>
      <c r="AL269" s="425"/>
      <c r="AM269" s="425"/>
      <c r="AP269" s="425"/>
      <c r="AR269" s="425">
        <f>+'876'!AB14</f>
        <v>42081.01</v>
      </c>
      <c r="AT269" s="754"/>
      <c r="AU269" s="622"/>
      <c r="AV269" s="746"/>
      <c r="AW269" s="622"/>
      <c r="AX269" s="746"/>
      <c r="AY269" s="622"/>
      <c r="AZ269" s="754"/>
      <c r="BA269" s="622"/>
      <c r="BB269" s="754"/>
      <c r="BC269" s="622"/>
      <c r="BD269" s="754"/>
    </row>
    <row r="270" spans="1:56" ht="14.65" customHeight="1" x14ac:dyDescent="0.25">
      <c r="A270" s="290">
        <v>877</v>
      </c>
      <c r="B270" s="437" t="s">
        <v>1157</v>
      </c>
      <c r="C270" s="361" t="s">
        <v>1183</v>
      </c>
      <c r="D270" s="505" t="s">
        <v>1184</v>
      </c>
      <c r="F270" s="290" t="s">
        <v>1150</v>
      </c>
      <c r="H270" s="290">
        <v>2018</v>
      </c>
      <c r="I270" s="425">
        <f>+'877'!R7</f>
        <v>24660.400000000001</v>
      </c>
      <c r="J270" s="431">
        <f>+'877'!S7</f>
        <v>16029.260000000002</v>
      </c>
      <c r="K270" s="421">
        <f t="shared" si="28"/>
        <v>8631.14</v>
      </c>
      <c r="L270" s="362">
        <f t="shared" si="29"/>
        <v>24660.400000000001</v>
      </c>
      <c r="M270" s="432"/>
      <c r="N270" s="423"/>
      <c r="O270" s="423"/>
      <c r="P270" s="423"/>
      <c r="Q270" s="423"/>
      <c r="R270" s="289" t="s">
        <v>1182</v>
      </c>
      <c r="S270" s="289">
        <v>628350</v>
      </c>
      <c r="Y270" s="425"/>
      <c r="Z270" s="426"/>
      <c r="AA270" s="425"/>
      <c r="AB270" s="399"/>
      <c r="AC270" s="425"/>
      <c r="AH270" s="425"/>
      <c r="AI270" s="425"/>
      <c r="AK270" s="425"/>
      <c r="AL270" s="425"/>
      <c r="AM270" s="425"/>
      <c r="AP270" s="425"/>
      <c r="AR270" s="425">
        <f>+'877'!AB14</f>
        <v>24660.400000000001</v>
      </c>
      <c r="AT270" s="754"/>
      <c r="AU270" s="622"/>
      <c r="AV270" s="746"/>
      <c r="AW270" s="622"/>
      <c r="AX270" s="746"/>
      <c r="AY270" s="622"/>
      <c r="AZ270" s="754"/>
      <c r="BA270" s="622"/>
      <c r="BB270" s="754"/>
      <c r="BC270" s="622"/>
      <c r="BD270" s="746"/>
    </row>
    <row r="271" spans="1:56" ht="14.65" customHeight="1" x14ac:dyDescent="0.25">
      <c r="A271" s="290">
        <v>878</v>
      </c>
      <c r="B271" s="437" t="s">
        <v>1158</v>
      </c>
      <c r="C271" s="361" t="s">
        <v>1159</v>
      </c>
      <c r="E271" s="290"/>
      <c r="F271" s="290" t="s">
        <v>1150</v>
      </c>
      <c r="G271" s="430"/>
      <c r="H271" s="290">
        <v>2018</v>
      </c>
      <c r="I271" s="444">
        <f>+'878'!R7</f>
        <v>375235.11</v>
      </c>
      <c r="J271" s="431">
        <f>+'878'!S7</f>
        <v>279221.1807142857</v>
      </c>
      <c r="K271" s="421">
        <f t="shared" si="28"/>
        <v>96013.929285714286</v>
      </c>
      <c r="L271" s="362">
        <f t="shared" si="29"/>
        <v>375235.11</v>
      </c>
      <c r="M271" s="432"/>
      <c r="N271" s="423"/>
      <c r="O271" s="423"/>
      <c r="P271" s="423"/>
      <c r="Q271" s="423">
        <f t="shared" si="24"/>
        <v>375235.11</v>
      </c>
      <c r="X271" s="362">
        <f>+I271-T271</f>
        <v>375235.11</v>
      </c>
      <c r="Y271" s="425"/>
      <c r="Z271" s="426"/>
      <c r="AA271" s="425"/>
      <c r="AB271" s="399"/>
      <c r="AC271" s="425"/>
      <c r="AH271" s="425"/>
      <c r="AI271" s="425"/>
      <c r="AK271" s="425"/>
      <c r="AL271" s="425"/>
      <c r="AM271" s="425"/>
      <c r="AP271" s="425"/>
      <c r="AR271" s="425">
        <f>+'878'!AB14</f>
        <v>278339.12</v>
      </c>
      <c r="AT271" s="754"/>
      <c r="AU271" s="622"/>
      <c r="AV271" s="746"/>
      <c r="AW271" s="622"/>
      <c r="AX271" s="746"/>
      <c r="AY271" s="622"/>
      <c r="AZ271" s="754"/>
      <c r="BA271" s="622"/>
      <c r="BB271" s="754">
        <f>'878'!AG14</f>
        <v>96895.99</v>
      </c>
      <c r="BC271" s="622"/>
      <c r="BD271" s="746"/>
    </row>
    <row r="272" spans="1:56" ht="14.65" customHeight="1" x14ac:dyDescent="0.25">
      <c r="A272" s="290">
        <v>879</v>
      </c>
      <c r="B272" s="437" t="s">
        <v>1171</v>
      </c>
      <c r="C272" s="361" t="s">
        <v>1172</v>
      </c>
      <c r="D272" s="290">
        <v>466904</v>
      </c>
      <c r="E272" s="290"/>
      <c r="F272" s="290" t="s">
        <v>1150</v>
      </c>
      <c r="G272" s="430"/>
      <c r="H272" s="290">
        <v>2015</v>
      </c>
      <c r="I272" s="506">
        <v>5000</v>
      </c>
      <c r="J272" s="431">
        <f>+'878'!S8</f>
        <v>0</v>
      </c>
      <c r="K272" s="421">
        <f t="shared" si="28"/>
        <v>5000</v>
      </c>
      <c r="L272" s="362">
        <f t="shared" si="29"/>
        <v>5000</v>
      </c>
      <c r="M272" s="432"/>
      <c r="N272" s="423"/>
      <c r="O272" s="423"/>
      <c r="P272" s="423"/>
      <c r="Q272" s="423"/>
      <c r="R272" s="289" t="s">
        <v>1173</v>
      </c>
      <c r="S272" s="289">
        <v>612435</v>
      </c>
      <c r="Y272" s="425"/>
      <c r="Z272" s="426"/>
      <c r="AA272" s="425"/>
      <c r="AB272" s="399"/>
      <c r="AC272" s="425"/>
      <c r="AH272" s="425"/>
      <c r="AI272" s="425"/>
      <c r="AK272" s="425"/>
      <c r="AL272" s="425"/>
      <c r="AM272" s="425"/>
      <c r="AP272" s="425"/>
      <c r="AR272" s="425"/>
      <c r="AT272" s="754"/>
      <c r="AU272" s="622"/>
      <c r="AV272" s="746"/>
      <c r="AW272" s="622"/>
      <c r="AX272" s="746"/>
      <c r="AY272" s="622"/>
      <c r="AZ272" s="754"/>
      <c r="BA272" s="622"/>
      <c r="BB272" s="754"/>
      <c r="BC272" s="622"/>
      <c r="BD272" s="746"/>
    </row>
    <row r="273" spans="1:56" ht="14.65" customHeight="1" x14ac:dyDescent="0.25">
      <c r="A273" s="290">
        <v>880</v>
      </c>
      <c r="B273" s="437" t="s">
        <v>1171</v>
      </c>
      <c r="C273" s="361" t="s">
        <v>1172</v>
      </c>
      <c r="D273" s="290">
        <v>466163</v>
      </c>
      <c r="E273" s="290"/>
      <c r="F273" s="290" t="s">
        <v>1150</v>
      </c>
      <c r="G273" s="430"/>
      <c r="H273" s="290">
        <v>2015</v>
      </c>
      <c r="I273" s="506">
        <v>5000</v>
      </c>
      <c r="J273" s="431">
        <f>+'878'!S9</f>
        <v>0</v>
      </c>
      <c r="K273" s="421">
        <f t="shared" si="28"/>
        <v>5000</v>
      </c>
      <c r="L273" s="362">
        <f t="shared" si="29"/>
        <v>5000</v>
      </c>
      <c r="M273" s="432"/>
      <c r="N273" s="423"/>
      <c r="O273" s="423"/>
      <c r="P273" s="423"/>
      <c r="Q273" s="423"/>
      <c r="R273" s="289" t="s">
        <v>1174</v>
      </c>
      <c r="S273" s="289">
        <v>612435</v>
      </c>
      <c r="Y273" s="425"/>
      <c r="Z273" s="426"/>
      <c r="AA273" s="425"/>
      <c r="AB273" s="399"/>
      <c r="AC273" s="425"/>
      <c r="AH273" s="425"/>
      <c r="AI273" s="425"/>
      <c r="AK273" s="425"/>
      <c r="AL273" s="425"/>
      <c r="AM273" s="425"/>
      <c r="AP273" s="425"/>
      <c r="AR273" s="425"/>
      <c r="AT273" s="754"/>
      <c r="AU273" s="622"/>
      <c r="AV273" s="746"/>
      <c r="AW273" s="622"/>
      <c r="AX273" s="746"/>
      <c r="AY273" s="622"/>
      <c r="AZ273" s="754"/>
      <c r="BA273" s="622"/>
      <c r="BB273" s="754"/>
      <c r="BC273" s="622"/>
      <c r="BD273" s="746"/>
    </row>
    <row r="274" spans="1:56" ht="14.65" customHeight="1" x14ac:dyDescent="0.25">
      <c r="A274" s="870">
        <v>881</v>
      </c>
      <c r="B274" s="871" t="s">
        <v>1090</v>
      </c>
      <c r="C274" s="872" t="s">
        <v>1493</v>
      </c>
      <c r="D274" s="872" t="s">
        <v>1220</v>
      </c>
      <c r="E274" s="870"/>
      <c r="F274" s="870" t="s">
        <v>1399</v>
      </c>
      <c r="G274" s="430"/>
      <c r="H274" s="290">
        <v>2018</v>
      </c>
      <c r="I274" s="444">
        <f>+'881'!R7</f>
        <v>156099</v>
      </c>
      <c r="J274" s="431">
        <f>+'881'!S7</f>
        <v>144949.07142857142</v>
      </c>
      <c r="K274" s="421">
        <f t="shared" si="28"/>
        <v>11149.92857142858</v>
      </c>
      <c r="L274" s="362">
        <f t="shared" si="29"/>
        <v>156099</v>
      </c>
      <c r="M274" s="432"/>
      <c r="N274" s="423"/>
      <c r="O274" s="423"/>
      <c r="P274" s="423"/>
      <c r="Q274" s="423"/>
      <c r="S274" s="289">
        <v>634077</v>
      </c>
      <c r="Y274" s="425"/>
      <c r="Z274" s="426"/>
      <c r="AA274" s="425"/>
      <c r="AB274" s="399"/>
      <c r="AC274" s="425"/>
      <c r="AH274" s="425"/>
      <c r="AI274" s="425"/>
      <c r="AK274" s="425"/>
      <c r="AL274" s="425"/>
      <c r="AM274" s="425"/>
      <c r="AP274" s="425"/>
      <c r="AR274" s="425">
        <f>+'881'!AB14</f>
        <v>156099</v>
      </c>
      <c r="AT274" s="754"/>
      <c r="AU274" s="622"/>
      <c r="AV274" s="746"/>
      <c r="AW274" s="622"/>
      <c r="AX274" s="746"/>
      <c r="AY274" s="622"/>
      <c r="AZ274" s="754"/>
      <c r="BA274" s="622"/>
      <c r="BB274" s="754"/>
      <c r="BC274" s="622"/>
      <c r="BD274" s="746"/>
    </row>
    <row r="275" spans="1:56" ht="14.65" customHeight="1" x14ac:dyDescent="0.25">
      <c r="A275" s="870">
        <v>882</v>
      </c>
      <c r="B275" s="871" t="s">
        <v>1090</v>
      </c>
      <c r="C275" s="872" t="s">
        <v>1493</v>
      </c>
      <c r="D275" s="872" t="s">
        <v>1494</v>
      </c>
      <c r="E275" s="870"/>
      <c r="F275" s="870" t="str">
        <f>+F274</f>
        <v>800 Laurentain</v>
      </c>
      <c r="G275" s="430"/>
      <c r="H275" s="290">
        <v>2019</v>
      </c>
      <c r="I275" s="444">
        <f>+'882'!R7</f>
        <v>118483.35</v>
      </c>
      <c r="J275" s="431">
        <f>+'882'!S7</f>
        <v>93094.060714285719</v>
      </c>
      <c r="K275" s="421">
        <f t="shared" si="28"/>
        <v>25389.289285714287</v>
      </c>
      <c r="L275" s="362">
        <v>156099</v>
      </c>
      <c r="M275" s="432"/>
      <c r="N275" s="423"/>
      <c r="O275" s="423"/>
      <c r="P275" s="423"/>
      <c r="Q275" s="423"/>
      <c r="S275" s="289">
        <v>634077</v>
      </c>
      <c r="Y275" s="425"/>
      <c r="Z275" s="426"/>
      <c r="AA275" s="425"/>
      <c r="AB275" s="399"/>
      <c r="AC275" s="425"/>
      <c r="AH275" s="425"/>
      <c r="AI275" s="425"/>
      <c r="AK275" s="425"/>
      <c r="AL275" s="425"/>
      <c r="AM275" s="425"/>
      <c r="AP275" s="425"/>
      <c r="AR275" s="425"/>
      <c r="AT275" s="754">
        <f>+'882'!AC14</f>
        <v>118483.35</v>
      </c>
      <c r="AU275" s="622"/>
      <c r="AV275" s="746"/>
      <c r="AW275" s="622"/>
      <c r="AX275" s="746"/>
      <c r="AY275" s="622"/>
      <c r="AZ275" s="754"/>
      <c r="BA275" s="622"/>
      <c r="BB275" s="754"/>
      <c r="BC275" s="622"/>
      <c r="BD275" s="746"/>
    </row>
    <row r="276" spans="1:56" ht="14.65" customHeight="1" x14ac:dyDescent="0.25">
      <c r="A276" s="290">
        <v>883</v>
      </c>
      <c r="B276" s="437" t="s">
        <v>1196</v>
      </c>
      <c r="E276" s="290"/>
      <c r="F276" s="290" t="s">
        <v>1195</v>
      </c>
      <c r="G276" s="430"/>
      <c r="H276" s="290">
        <v>2018</v>
      </c>
      <c r="I276" s="444">
        <f>+'883'!R7</f>
        <v>195470.77000000002</v>
      </c>
      <c r="J276" s="431">
        <f>+'883'!S7</f>
        <v>175075.50785714286</v>
      </c>
      <c r="K276" s="421">
        <f t="shared" si="28"/>
        <v>20395.262142857158</v>
      </c>
      <c r="L276" s="362">
        <f t="shared" si="29"/>
        <v>195470.77000000002</v>
      </c>
      <c r="M276" s="432" t="s">
        <v>584</v>
      </c>
      <c r="N276" s="423"/>
      <c r="O276" s="423"/>
      <c r="P276" s="423"/>
      <c r="Q276" s="423"/>
      <c r="S276" s="289">
        <v>635916</v>
      </c>
      <c r="Y276" s="425"/>
      <c r="Z276" s="426"/>
      <c r="AA276" s="425"/>
      <c r="AB276" s="399"/>
      <c r="AC276" s="425"/>
      <c r="AH276" s="425"/>
      <c r="AI276" s="425"/>
      <c r="AK276" s="425"/>
      <c r="AL276" s="425"/>
      <c r="AM276" s="425"/>
      <c r="AP276" s="425"/>
      <c r="AR276" s="425">
        <f>+'883'!AB14</f>
        <v>150439.32</v>
      </c>
      <c r="AT276" s="754">
        <f>+'883'!AC14</f>
        <v>45031.45</v>
      </c>
      <c r="AU276" s="622"/>
      <c r="AV276" s="746"/>
      <c r="AW276" s="622"/>
      <c r="AX276" s="746"/>
      <c r="AY276" s="622"/>
      <c r="AZ276" s="754"/>
      <c r="BA276" s="622"/>
      <c r="BB276" s="754"/>
      <c r="BC276" s="622"/>
      <c r="BD276" s="746"/>
    </row>
    <row r="277" spans="1:56" ht="14.65" customHeight="1" x14ac:dyDescent="0.25">
      <c r="A277" s="290">
        <v>884</v>
      </c>
      <c r="B277" s="437" t="s">
        <v>1197</v>
      </c>
      <c r="E277" s="290"/>
      <c r="F277" s="290" t="s">
        <v>1150</v>
      </c>
      <c r="G277" s="430"/>
      <c r="H277" s="290">
        <v>2019</v>
      </c>
      <c r="I277" s="444">
        <f>'884'!C14</f>
        <v>76102.25</v>
      </c>
      <c r="J277" s="431">
        <f>+'884'!S7</f>
        <v>35164.767857142855</v>
      </c>
      <c r="K277" s="421">
        <f t="shared" si="28"/>
        <v>40937.482142857145</v>
      </c>
      <c r="L277" s="362">
        <f t="shared" si="29"/>
        <v>76102.25</v>
      </c>
      <c r="M277" s="432"/>
      <c r="N277" s="423"/>
      <c r="O277" s="423"/>
      <c r="P277" s="423"/>
      <c r="Q277" s="423"/>
      <c r="S277" s="289">
        <v>637063</v>
      </c>
      <c r="Y277" s="425"/>
      <c r="Z277" s="426"/>
      <c r="AA277" s="425"/>
      <c r="AB277" s="399"/>
      <c r="AC277" s="425"/>
      <c r="AH277" s="425"/>
      <c r="AI277" s="425"/>
      <c r="AK277" s="425"/>
      <c r="AL277" s="425"/>
      <c r="AM277" s="425"/>
      <c r="AP277" s="425"/>
      <c r="AR277" s="425"/>
      <c r="AT277" s="754">
        <f>+'884'!AC14</f>
        <v>33000</v>
      </c>
      <c r="AU277" s="622"/>
      <c r="AV277" s="746"/>
      <c r="AW277" s="622"/>
      <c r="AX277" s="746"/>
      <c r="AY277" s="622"/>
      <c r="AZ277" s="754"/>
      <c r="BA277" s="622"/>
      <c r="BB277" s="754">
        <f>'884'!AG14</f>
        <v>43102.25</v>
      </c>
      <c r="BC277" s="622"/>
      <c r="BD277" s="746"/>
    </row>
    <row r="278" spans="1:56" ht="14.65" customHeight="1" x14ac:dyDescent="0.25">
      <c r="A278" s="290">
        <v>885</v>
      </c>
      <c r="B278" s="437" t="s">
        <v>1199</v>
      </c>
      <c r="E278" s="290"/>
      <c r="F278" s="290" t="s">
        <v>74</v>
      </c>
      <c r="G278" s="430"/>
      <c r="H278" s="290">
        <v>2018</v>
      </c>
      <c r="I278" s="444">
        <f>+'885'!R7</f>
        <v>11000</v>
      </c>
      <c r="J278" s="431">
        <f>+'885'!S7</f>
        <v>10214.285714285714</v>
      </c>
      <c r="K278" s="421">
        <f t="shared" si="28"/>
        <v>785.71428571428623</v>
      </c>
      <c r="L278" s="362">
        <f t="shared" si="29"/>
        <v>11000</v>
      </c>
      <c r="M278" s="432"/>
      <c r="N278" s="423"/>
      <c r="O278" s="423"/>
      <c r="P278" s="423"/>
      <c r="Q278" s="423"/>
      <c r="S278" s="289">
        <v>636261</v>
      </c>
      <c r="Y278" s="425"/>
      <c r="Z278" s="426"/>
      <c r="AA278" s="425"/>
      <c r="AB278" s="399"/>
      <c r="AC278" s="425"/>
      <c r="AH278" s="425"/>
      <c r="AI278" s="425"/>
      <c r="AK278" s="425"/>
      <c r="AL278" s="425"/>
      <c r="AM278" s="425"/>
      <c r="AP278" s="425"/>
      <c r="AR278" s="425">
        <f>+'885'!AB14</f>
        <v>11000</v>
      </c>
      <c r="AT278" s="754"/>
      <c r="AU278" s="622"/>
      <c r="AV278" s="746"/>
      <c r="AW278" s="622"/>
      <c r="AX278" s="746"/>
      <c r="AY278" s="622"/>
      <c r="AZ278" s="754"/>
      <c r="BA278" s="622"/>
      <c r="BB278" s="754"/>
      <c r="BC278" s="622"/>
      <c r="BD278" s="746"/>
    </row>
    <row r="279" spans="1:56" ht="14.65" customHeight="1" x14ac:dyDescent="0.25">
      <c r="A279" s="290">
        <v>886</v>
      </c>
      <c r="B279" s="437" t="s">
        <v>1200</v>
      </c>
      <c r="E279" s="290"/>
      <c r="F279" s="290" t="s">
        <v>74</v>
      </c>
      <c r="G279" s="430"/>
      <c r="H279" s="290">
        <v>2018</v>
      </c>
      <c r="I279" s="444">
        <f>+'886'!R7</f>
        <v>11000</v>
      </c>
      <c r="J279" s="431">
        <f>+'886'!S7</f>
        <v>10214.285714285714</v>
      </c>
      <c r="K279" s="421">
        <f t="shared" si="28"/>
        <v>785.71428571428623</v>
      </c>
      <c r="L279" s="362">
        <f t="shared" si="29"/>
        <v>11000</v>
      </c>
      <c r="M279" s="432"/>
      <c r="N279" s="423"/>
      <c r="O279" s="423"/>
      <c r="P279" s="423"/>
      <c r="Q279" s="423"/>
      <c r="S279" s="289">
        <v>636261</v>
      </c>
      <c r="Y279" s="425"/>
      <c r="Z279" s="426"/>
      <c r="AA279" s="425"/>
      <c r="AB279" s="399"/>
      <c r="AC279" s="425"/>
      <c r="AH279" s="425"/>
      <c r="AI279" s="425"/>
      <c r="AK279" s="425"/>
      <c r="AL279" s="425"/>
      <c r="AM279" s="425"/>
      <c r="AP279" s="425"/>
      <c r="AR279" s="425">
        <f>+'886'!AB14</f>
        <v>11000</v>
      </c>
      <c r="AT279" s="754"/>
      <c r="AU279" s="622"/>
      <c r="AV279" s="746"/>
      <c r="AW279" s="622"/>
      <c r="AX279" s="746"/>
      <c r="AY279" s="622"/>
      <c r="AZ279" s="754"/>
      <c r="BA279" s="622"/>
      <c r="BB279" s="754"/>
      <c r="BC279" s="622"/>
      <c r="BD279" s="746"/>
    </row>
    <row r="280" spans="1:56" ht="14.65" customHeight="1" x14ac:dyDescent="0.25">
      <c r="A280" s="290">
        <v>887</v>
      </c>
      <c r="B280" s="437" t="s">
        <v>1207</v>
      </c>
      <c r="E280" s="290"/>
      <c r="F280" s="290" t="s">
        <v>1150</v>
      </c>
      <c r="G280" s="430"/>
      <c r="H280" s="290">
        <v>2018</v>
      </c>
      <c r="I280" s="444">
        <f>+'887'!R7</f>
        <v>63616.75</v>
      </c>
      <c r="J280" s="431">
        <f>+'887'!S7</f>
        <v>41350.887500000004</v>
      </c>
      <c r="K280" s="421">
        <f t="shared" si="28"/>
        <v>22265.862499999996</v>
      </c>
      <c r="L280" s="362">
        <f t="shared" si="29"/>
        <v>63616.75</v>
      </c>
      <c r="M280" s="432"/>
      <c r="N280" s="423"/>
      <c r="O280" s="423"/>
      <c r="P280" s="423"/>
      <c r="Q280" s="423"/>
      <c r="Y280" s="425"/>
      <c r="Z280" s="426"/>
      <c r="AA280" s="425"/>
      <c r="AB280" s="399"/>
      <c r="AC280" s="425"/>
      <c r="AH280" s="425"/>
      <c r="AI280" s="425"/>
      <c r="AK280" s="425"/>
      <c r="AL280" s="425"/>
      <c r="AM280" s="425"/>
      <c r="AP280" s="425"/>
      <c r="AR280" s="425">
        <f>+'887'!AB14</f>
        <v>63616.75</v>
      </c>
      <c r="AT280" s="754"/>
      <c r="AU280" s="622"/>
      <c r="AV280" s="746"/>
      <c r="AW280" s="622"/>
      <c r="AX280" s="746"/>
      <c r="AY280" s="622"/>
      <c r="AZ280" s="754"/>
      <c r="BA280" s="622"/>
      <c r="BB280" s="754"/>
      <c r="BC280" s="622"/>
      <c r="BD280" s="746"/>
    </row>
    <row r="281" spans="1:56" ht="14.65" customHeight="1" x14ac:dyDescent="0.25">
      <c r="A281" s="290">
        <v>888</v>
      </c>
      <c r="B281" s="437" t="s">
        <v>1209</v>
      </c>
      <c r="E281" s="290"/>
      <c r="F281" s="290" t="s">
        <v>1150</v>
      </c>
      <c r="G281" s="430"/>
      <c r="H281" s="290">
        <v>2018</v>
      </c>
      <c r="I281" s="444">
        <f>+'888'!R7</f>
        <v>20035</v>
      </c>
      <c r="J281" s="431">
        <f>+'888'!S7</f>
        <v>18603.928571428572</v>
      </c>
      <c r="K281" s="421">
        <f t="shared" si="28"/>
        <v>1431.0714285714275</v>
      </c>
      <c r="L281" s="362">
        <f t="shared" si="29"/>
        <v>20035</v>
      </c>
      <c r="M281" s="432"/>
      <c r="N281" s="423"/>
      <c r="O281" s="423"/>
      <c r="P281" s="423"/>
      <c r="Q281" s="423"/>
      <c r="Y281" s="425"/>
      <c r="Z281" s="426"/>
      <c r="AA281" s="425"/>
      <c r="AB281" s="399"/>
      <c r="AC281" s="425"/>
      <c r="AH281" s="425"/>
      <c r="AI281" s="425"/>
      <c r="AK281" s="425"/>
      <c r="AL281" s="425"/>
      <c r="AM281" s="425"/>
      <c r="AP281" s="425"/>
      <c r="AR281" s="425">
        <f>+'888'!AB14</f>
        <v>20035</v>
      </c>
      <c r="AT281" s="754"/>
      <c r="AU281" s="622"/>
      <c r="AV281" s="746"/>
      <c r="AW281" s="622"/>
      <c r="AX281" s="746"/>
      <c r="AY281" s="622"/>
      <c r="AZ281" s="754"/>
      <c r="BA281" s="622"/>
      <c r="BB281" s="754"/>
      <c r="BC281" s="622"/>
      <c r="BD281" s="746"/>
    </row>
    <row r="282" spans="1:56" ht="14.65" customHeight="1" x14ac:dyDescent="0.25">
      <c r="A282" s="290">
        <v>889</v>
      </c>
      <c r="B282" s="289" t="s">
        <v>1233</v>
      </c>
      <c r="E282" s="290"/>
      <c r="F282" s="290" t="s">
        <v>1150</v>
      </c>
      <c r="G282" s="430"/>
      <c r="H282" s="290">
        <v>2019</v>
      </c>
      <c r="I282" s="444">
        <f>+'889'!R7</f>
        <v>105608</v>
      </c>
      <c r="J282" s="431">
        <f>+'889'!S7</f>
        <v>82977.71428571429</v>
      </c>
      <c r="K282" s="421">
        <f t="shared" si="28"/>
        <v>22630.28571428571</v>
      </c>
      <c r="L282" s="362">
        <f t="shared" si="29"/>
        <v>105608</v>
      </c>
      <c r="M282" s="432"/>
      <c r="N282" s="423"/>
      <c r="O282" s="423"/>
      <c r="P282" s="423"/>
      <c r="Q282" s="423"/>
      <c r="S282" s="289" t="s">
        <v>1234</v>
      </c>
      <c r="Y282" s="425"/>
      <c r="Z282" s="426"/>
      <c r="AA282" s="425"/>
      <c r="AB282" s="399"/>
      <c r="AC282" s="425"/>
      <c r="AH282" s="425"/>
      <c r="AI282" s="425"/>
      <c r="AK282" s="425"/>
      <c r="AL282" s="425"/>
      <c r="AM282" s="425"/>
      <c r="AP282" s="425"/>
      <c r="AR282" s="425"/>
      <c r="AT282" s="754">
        <f>+'889'!AC14</f>
        <v>105608</v>
      </c>
      <c r="AU282" s="622"/>
      <c r="AV282" s="746"/>
      <c r="AW282" s="622"/>
      <c r="AX282" s="746"/>
      <c r="AY282" s="622"/>
      <c r="AZ282" s="754"/>
      <c r="BA282" s="622"/>
      <c r="BB282" s="754"/>
      <c r="BC282" s="622"/>
      <c r="BD282" s="746"/>
    </row>
    <row r="283" spans="1:56" ht="14.65" customHeight="1" x14ac:dyDescent="0.25">
      <c r="A283" s="290">
        <v>890</v>
      </c>
      <c r="B283" s="289" t="s">
        <v>1237</v>
      </c>
      <c r="E283" s="290"/>
      <c r="F283" s="290" t="s">
        <v>74</v>
      </c>
      <c r="G283" s="430"/>
      <c r="H283" s="290">
        <v>2019</v>
      </c>
      <c r="I283" s="444">
        <f>+'890'!R7</f>
        <v>10273</v>
      </c>
      <c r="J283" s="431">
        <f>+'890'!S7</f>
        <v>8071.6428571428569</v>
      </c>
      <c r="K283" s="421">
        <f t="shared" si="28"/>
        <v>2201.3571428571431</v>
      </c>
      <c r="L283" s="362">
        <f t="shared" ref="L283" si="30">+I283</f>
        <v>10273</v>
      </c>
      <c r="M283" s="432"/>
      <c r="N283" s="423"/>
      <c r="O283" s="423"/>
      <c r="P283" s="423"/>
      <c r="Q283" s="423"/>
      <c r="Y283" s="425"/>
      <c r="Z283" s="426"/>
      <c r="AA283" s="425"/>
      <c r="AB283" s="399"/>
      <c r="AC283" s="425"/>
      <c r="AH283" s="425"/>
      <c r="AI283" s="425"/>
      <c r="AK283" s="425"/>
      <c r="AL283" s="425"/>
      <c r="AM283" s="425"/>
      <c r="AP283" s="425"/>
      <c r="AR283" s="425"/>
      <c r="AT283" s="754">
        <f>+'890'!AC14</f>
        <v>10273</v>
      </c>
      <c r="AU283" s="622"/>
      <c r="AV283" s="746"/>
      <c r="AW283" s="622"/>
      <c r="AX283" s="746"/>
      <c r="AY283" s="622"/>
      <c r="AZ283" s="754"/>
      <c r="BA283" s="622"/>
      <c r="BB283" s="754"/>
      <c r="BC283" s="622"/>
      <c r="BD283" s="746"/>
    </row>
    <row r="284" spans="1:56" ht="14.65" customHeight="1" x14ac:dyDescent="0.25">
      <c r="A284" s="290">
        <v>892</v>
      </c>
      <c r="B284" s="289" t="s">
        <v>1239</v>
      </c>
      <c r="E284" s="290"/>
      <c r="F284" s="290" t="s">
        <v>74</v>
      </c>
      <c r="G284" s="430"/>
      <c r="H284" s="290">
        <v>2019</v>
      </c>
      <c r="I284" s="444">
        <f>+'892'!R7</f>
        <v>56778.58</v>
      </c>
      <c r="J284" s="431">
        <f>+'892'!S7</f>
        <v>44611.741428571426</v>
      </c>
      <c r="K284" s="421">
        <f t="shared" si="28"/>
        <v>12166.838571428576</v>
      </c>
      <c r="L284" s="362">
        <f t="shared" ref="L284:L292" si="31">+I284</f>
        <v>56778.58</v>
      </c>
      <c r="M284" s="432"/>
      <c r="N284" s="423"/>
      <c r="O284" s="423"/>
      <c r="P284" s="423"/>
      <c r="Q284" s="423"/>
      <c r="Y284" s="425"/>
      <c r="Z284" s="426"/>
      <c r="AA284" s="425"/>
      <c r="AB284" s="399"/>
      <c r="AC284" s="425"/>
      <c r="AH284" s="425"/>
      <c r="AI284" s="425"/>
      <c r="AK284" s="425"/>
      <c r="AL284" s="425"/>
      <c r="AM284" s="425"/>
      <c r="AP284" s="425"/>
      <c r="AR284" s="425"/>
      <c r="AT284" s="754">
        <f>+'892'!AC14</f>
        <v>56778.58</v>
      </c>
      <c r="AU284" s="622"/>
      <c r="AV284" s="746"/>
      <c r="AW284" s="622"/>
      <c r="AX284" s="754"/>
      <c r="AY284" s="622"/>
      <c r="AZ284" s="754"/>
      <c r="BA284" s="622"/>
      <c r="BB284" s="754"/>
      <c r="BC284" s="622"/>
      <c r="BD284" s="746"/>
    </row>
    <row r="285" spans="1:56" ht="14.65" customHeight="1" x14ac:dyDescent="0.25">
      <c r="A285" s="290">
        <v>893</v>
      </c>
      <c r="B285" s="289" t="s">
        <v>1240</v>
      </c>
      <c r="E285" s="290"/>
      <c r="F285" s="290" t="s">
        <v>74</v>
      </c>
      <c r="G285" s="430"/>
      <c r="H285" s="290">
        <v>2019</v>
      </c>
      <c r="I285" s="444">
        <f>+'893'!R7</f>
        <v>12459</v>
      </c>
      <c r="J285" s="431">
        <f>+'893'!S7</f>
        <v>9789.2142857142862</v>
      </c>
      <c r="K285" s="421">
        <f t="shared" si="28"/>
        <v>2669.7857142857138</v>
      </c>
      <c r="L285" s="362">
        <f t="shared" si="31"/>
        <v>12459</v>
      </c>
      <c r="M285" s="432"/>
      <c r="N285" s="423"/>
      <c r="O285" s="423"/>
      <c r="P285" s="423"/>
      <c r="Q285" s="423"/>
      <c r="Y285" s="425"/>
      <c r="Z285" s="426"/>
      <c r="AA285" s="425"/>
      <c r="AB285" s="399"/>
      <c r="AC285" s="425"/>
      <c r="AH285" s="425"/>
      <c r="AI285" s="425"/>
      <c r="AK285" s="425"/>
      <c r="AL285" s="425"/>
      <c r="AM285" s="425"/>
      <c r="AP285" s="425"/>
      <c r="AR285" s="425"/>
      <c r="AT285" s="754">
        <f>+'893'!AC14</f>
        <v>12459</v>
      </c>
      <c r="AU285" s="622"/>
      <c r="AV285" s="746"/>
      <c r="AW285" s="622"/>
      <c r="AX285" s="754"/>
      <c r="AY285" s="622"/>
      <c r="AZ285" s="754"/>
      <c r="BA285" s="622"/>
      <c r="BB285" s="754"/>
      <c r="BC285" s="622"/>
      <c r="BD285" s="746"/>
    </row>
    <row r="286" spans="1:56" ht="14.65" customHeight="1" x14ac:dyDescent="0.25">
      <c r="A286" s="290">
        <v>894</v>
      </c>
      <c r="B286" s="289" t="s">
        <v>1241</v>
      </c>
      <c r="E286" s="290"/>
      <c r="F286" s="290" t="s">
        <v>656</v>
      </c>
      <c r="G286" s="430"/>
      <c r="H286" s="290">
        <v>2019</v>
      </c>
      <c r="I286" s="444">
        <f>+'894'!R7</f>
        <v>5742</v>
      </c>
      <c r="J286" s="431">
        <f>+'894'!S7</f>
        <v>4511.5714285714284</v>
      </c>
      <c r="K286" s="421">
        <f t="shared" si="28"/>
        <v>1230.4285714285716</v>
      </c>
      <c r="L286" s="362">
        <f t="shared" si="31"/>
        <v>5742</v>
      </c>
      <c r="M286" s="432"/>
      <c r="N286" s="423"/>
      <c r="O286" s="423"/>
      <c r="P286" s="423"/>
      <c r="Q286" s="423"/>
      <c r="Y286" s="425"/>
      <c r="Z286" s="426"/>
      <c r="AA286" s="425"/>
      <c r="AB286" s="399"/>
      <c r="AC286" s="425"/>
      <c r="AH286" s="425"/>
      <c r="AI286" s="425"/>
      <c r="AK286" s="425"/>
      <c r="AL286" s="425"/>
      <c r="AM286" s="425"/>
      <c r="AP286" s="425"/>
      <c r="AR286" s="425"/>
      <c r="AT286" s="754">
        <f>+'894'!AC14</f>
        <v>5742</v>
      </c>
      <c r="AU286" s="622"/>
      <c r="AV286" s="754"/>
      <c r="AW286" s="622"/>
      <c r="AX286" s="754"/>
      <c r="AY286" s="622"/>
      <c r="AZ286" s="754"/>
      <c r="BA286" s="622"/>
      <c r="BB286" s="754"/>
      <c r="BC286" s="622"/>
      <c r="BD286" s="746"/>
    </row>
    <row r="287" spans="1:56" ht="14.65" customHeight="1" x14ac:dyDescent="0.25">
      <c r="A287" s="290">
        <v>895</v>
      </c>
      <c r="B287" s="289" t="str">
        <f>'895'!A7</f>
        <v>OKUMA CNC</v>
      </c>
      <c r="E287" s="290"/>
      <c r="F287" s="290" t="s">
        <v>1261</v>
      </c>
      <c r="G287" s="430"/>
      <c r="I287" s="444">
        <f>'895'!R7</f>
        <v>581499.09</v>
      </c>
      <c r="J287" s="454">
        <f>'895'!S7</f>
        <v>372578.11642857146</v>
      </c>
      <c r="K287" s="421">
        <f t="shared" si="28"/>
        <v>208920.97357142851</v>
      </c>
      <c r="M287" s="432"/>
      <c r="N287" s="423"/>
      <c r="O287" s="423"/>
      <c r="P287" s="423"/>
      <c r="Q287" s="423"/>
      <c r="Y287" s="425"/>
      <c r="Z287" s="426"/>
      <c r="AA287" s="425"/>
      <c r="AB287" s="399"/>
      <c r="AC287" s="425"/>
      <c r="AH287" s="425"/>
      <c r="AI287" s="425"/>
      <c r="AK287" s="425"/>
      <c r="AL287" s="425"/>
      <c r="AM287" s="425"/>
      <c r="AP287" s="425"/>
      <c r="AR287" s="425"/>
      <c r="AT287" s="754"/>
      <c r="AU287" s="622"/>
      <c r="AV287" s="754">
        <f>'895'!AD14</f>
        <v>572800</v>
      </c>
      <c r="AW287" s="622"/>
      <c r="AX287" s="754">
        <f>'895'!AE14</f>
        <v>8699.09</v>
      </c>
      <c r="AY287" s="622"/>
      <c r="AZ287" s="754"/>
      <c r="BA287" s="622"/>
      <c r="BB287" s="754"/>
      <c r="BC287" s="622"/>
      <c r="BD287" s="746"/>
    </row>
    <row r="288" spans="1:56" ht="14.65" customHeight="1" x14ac:dyDescent="0.25">
      <c r="A288" s="290">
        <v>896</v>
      </c>
      <c r="B288" s="289" t="s">
        <v>1262</v>
      </c>
      <c r="E288" s="290"/>
      <c r="F288" s="290" t="s">
        <v>1390</v>
      </c>
      <c r="G288" s="430"/>
      <c r="H288" s="290">
        <v>2020</v>
      </c>
      <c r="I288" s="444">
        <f>'896'!R7</f>
        <v>124567.2</v>
      </c>
      <c r="J288" s="431">
        <f>'896'!S7</f>
        <v>80078.914285714272</v>
      </c>
      <c r="K288" s="421">
        <f t="shared" si="28"/>
        <v>44488.285714285725</v>
      </c>
      <c r="L288" s="362">
        <f t="shared" si="31"/>
        <v>124567.2</v>
      </c>
      <c r="M288" s="432" t="s">
        <v>584</v>
      </c>
      <c r="N288" s="423"/>
      <c r="O288" s="423"/>
      <c r="P288" s="423"/>
      <c r="Q288" s="423"/>
      <c r="S288" s="289">
        <v>646512</v>
      </c>
      <c r="Y288" s="425"/>
      <c r="Z288" s="426"/>
      <c r="AA288" s="425"/>
      <c r="AB288" s="399"/>
      <c r="AC288" s="425"/>
      <c r="AH288" s="425"/>
      <c r="AI288" s="425"/>
      <c r="AK288" s="425"/>
      <c r="AL288" s="425"/>
      <c r="AM288" s="425"/>
      <c r="AP288" s="425"/>
      <c r="AR288" s="425"/>
      <c r="AT288" s="754"/>
      <c r="AU288" s="622"/>
      <c r="AV288" s="754">
        <f>'896'!AD14</f>
        <v>124567.2</v>
      </c>
      <c r="AW288" s="622"/>
      <c r="AX288" s="754"/>
      <c r="AY288" s="622"/>
      <c r="AZ288" s="754"/>
      <c r="BA288" s="622"/>
      <c r="BB288" s="754"/>
      <c r="BC288" s="622"/>
      <c r="BD288" s="746"/>
    </row>
    <row r="289" spans="1:56" ht="14.65" customHeight="1" x14ac:dyDescent="0.25">
      <c r="A289" s="290">
        <v>897</v>
      </c>
      <c r="B289" s="289" t="s">
        <v>1269</v>
      </c>
      <c r="C289" s="361" t="s">
        <v>1263</v>
      </c>
      <c r="E289" s="290"/>
      <c r="F289" s="290" t="s">
        <v>1261</v>
      </c>
      <c r="G289" s="430"/>
      <c r="H289" s="290">
        <v>2020</v>
      </c>
      <c r="I289" s="444">
        <f>'897'!R7</f>
        <v>32015</v>
      </c>
      <c r="J289" s="454">
        <f>'897'!S7</f>
        <v>0</v>
      </c>
      <c r="K289" s="421">
        <f t="shared" si="28"/>
        <v>32015</v>
      </c>
      <c r="L289" s="362">
        <f t="shared" si="31"/>
        <v>32015</v>
      </c>
      <c r="M289" s="432" t="s">
        <v>584</v>
      </c>
      <c r="N289" s="423"/>
      <c r="O289" s="423"/>
      <c r="P289" s="423"/>
      <c r="Q289" s="423"/>
      <c r="S289" s="289">
        <v>646517</v>
      </c>
      <c r="Y289" s="425"/>
      <c r="Z289" s="426"/>
      <c r="AA289" s="425"/>
      <c r="AB289" s="399"/>
      <c r="AC289" s="425"/>
      <c r="AH289" s="425"/>
      <c r="AI289" s="425"/>
      <c r="AK289" s="425"/>
      <c r="AL289" s="425"/>
      <c r="AM289" s="425"/>
      <c r="AP289" s="425"/>
      <c r="AR289" s="425"/>
      <c r="AT289" s="754"/>
      <c r="AU289" s="622"/>
      <c r="AV289" s="754">
        <f>'897'!AD14</f>
        <v>32015</v>
      </c>
      <c r="AW289" s="622"/>
      <c r="AX289" s="754"/>
      <c r="AY289" s="622"/>
      <c r="AZ289" s="754"/>
      <c r="BA289" s="622"/>
      <c r="BB289" s="754"/>
      <c r="BC289" s="622"/>
      <c r="BD289" s="746"/>
    </row>
    <row r="290" spans="1:56" ht="14.65" customHeight="1" x14ac:dyDescent="0.25">
      <c r="A290" s="290">
        <v>898</v>
      </c>
      <c r="B290" s="289" t="s">
        <v>1264</v>
      </c>
      <c r="E290" s="290"/>
      <c r="F290" s="290" t="s">
        <v>1150</v>
      </c>
      <c r="G290" s="430"/>
      <c r="H290" s="290">
        <v>2020</v>
      </c>
      <c r="I290" s="444">
        <f>'898'!R7</f>
        <v>6721</v>
      </c>
      <c r="J290" s="431">
        <f>'898'!S7</f>
        <v>4320.6428571428569</v>
      </c>
      <c r="K290" s="421">
        <f t="shared" si="28"/>
        <v>2400.3571428571431</v>
      </c>
      <c r="L290" s="362">
        <f t="shared" si="31"/>
        <v>6721</v>
      </c>
      <c r="M290" s="432" t="s">
        <v>245</v>
      </c>
      <c r="N290" s="423"/>
      <c r="O290" s="423"/>
      <c r="P290" s="423"/>
      <c r="Q290" s="423"/>
      <c r="R290" s="289" t="s">
        <v>1300</v>
      </c>
      <c r="S290" s="289">
        <v>646517</v>
      </c>
      <c r="Y290" s="425"/>
      <c r="Z290" s="426"/>
      <c r="AA290" s="425"/>
      <c r="AB290" s="399"/>
      <c r="AC290" s="425"/>
      <c r="AH290" s="425"/>
      <c r="AI290" s="425"/>
      <c r="AK290" s="425"/>
      <c r="AL290" s="425"/>
      <c r="AM290" s="425"/>
      <c r="AP290" s="425"/>
      <c r="AR290" s="425"/>
      <c r="AT290" s="754"/>
      <c r="AU290" s="622"/>
      <c r="AV290" s="754">
        <f>'898'!AD14</f>
        <v>6721</v>
      </c>
      <c r="AW290" s="622"/>
      <c r="AX290" s="754"/>
      <c r="AY290" s="622"/>
      <c r="AZ290" s="754"/>
      <c r="BA290" s="622"/>
      <c r="BB290" s="754"/>
      <c r="BC290" s="622"/>
      <c r="BD290" s="746"/>
    </row>
    <row r="291" spans="1:56" ht="14.65" customHeight="1" x14ac:dyDescent="0.25">
      <c r="A291" s="290">
        <v>899</v>
      </c>
      <c r="B291" s="289" t="s">
        <v>1272</v>
      </c>
      <c r="D291" s="290">
        <v>13162</v>
      </c>
      <c r="E291" s="290"/>
      <c r="F291" s="290" t="s">
        <v>1150</v>
      </c>
      <c r="G291" s="430"/>
      <c r="H291" s="290">
        <v>2020</v>
      </c>
      <c r="I291" s="444">
        <f>'899'!R7</f>
        <v>58054</v>
      </c>
      <c r="J291" s="431">
        <f>'899'!S7</f>
        <v>37320.428571428572</v>
      </c>
      <c r="K291" s="421">
        <f t="shared" si="28"/>
        <v>20733.571428571428</v>
      </c>
      <c r="L291" s="362">
        <f t="shared" si="31"/>
        <v>58054</v>
      </c>
      <c r="M291" s="432" t="s">
        <v>245</v>
      </c>
      <c r="N291" s="423"/>
      <c r="O291" s="423"/>
      <c r="P291" s="423"/>
      <c r="Q291" s="423"/>
      <c r="R291" s="289" t="s">
        <v>1300</v>
      </c>
      <c r="S291" s="289">
        <v>646775</v>
      </c>
      <c r="Y291" s="425"/>
      <c r="Z291" s="426"/>
      <c r="AA291" s="425"/>
      <c r="AB291" s="399"/>
      <c r="AC291" s="425"/>
      <c r="AH291" s="425"/>
      <c r="AI291" s="425"/>
      <c r="AK291" s="425"/>
      <c r="AL291" s="425"/>
      <c r="AM291" s="425"/>
      <c r="AP291" s="425"/>
      <c r="AR291" s="425"/>
      <c r="AT291" s="754"/>
      <c r="AU291" s="622"/>
      <c r="AV291" s="754">
        <f>'899'!AD14</f>
        <v>58054</v>
      </c>
      <c r="AW291" s="622"/>
      <c r="AX291" s="754"/>
      <c r="AY291" s="622"/>
      <c r="AZ291" s="754"/>
      <c r="BA291" s="622"/>
      <c r="BB291" s="754"/>
      <c r="BC291" s="622"/>
      <c r="BD291" s="746"/>
    </row>
    <row r="292" spans="1:56" ht="14.65" customHeight="1" x14ac:dyDescent="0.25">
      <c r="A292" s="290">
        <v>900</v>
      </c>
      <c r="B292" s="289" t="s">
        <v>1265</v>
      </c>
      <c r="D292" s="361" t="s">
        <v>1266</v>
      </c>
      <c r="E292" s="290"/>
      <c r="F292" s="290" t="s">
        <v>1267</v>
      </c>
      <c r="G292" s="430"/>
      <c r="H292" s="290">
        <v>2020</v>
      </c>
      <c r="I292" s="444">
        <f>'900'!R7</f>
        <v>17559</v>
      </c>
      <c r="J292" s="431">
        <f>'900'!S7</f>
        <v>11287.928571428572</v>
      </c>
      <c r="K292" s="421">
        <f t="shared" si="28"/>
        <v>6271.0714285714275</v>
      </c>
      <c r="L292" s="362">
        <f t="shared" si="31"/>
        <v>17559</v>
      </c>
      <c r="M292" s="432"/>
      <c r="N292" s="423"/>
      <c r="O292" s="423"/>
      <c r="P292" s="423"/>
      <c r="Q292" s="423"/>
      <c r="R292" s="289" t="s">
        <v>1268</v>
      </c>
      <c r="S292" s="289">
        <v>646576</v>
      </c>
      <c r="Y292" s="425"/>
      <c r="Z292" s="426"/>
      <c r="AA292" s="425"/>
      <c r="AB292" s="399"/>
      <c r="AC292" s="425"/>
      <c r="AH292" s="425"/>
      <c r="AI292" s="425"/>
      <c r="AK292" s="425"/>
      <c r="AL292" s="425"/>
      <c r="AM292" s="425"/>
      <c r="AP292" s="425"/>
      <c r="AR292" s="425"/>
      <c r="AT292" s="754"/>
      <c r="AU292" s="622"/>
      <c r="AV292" s="754">
        <f>'900'!AD14</f>
        <v>17559</v>
      </c>
      <c r="AW292" s="622"/>
      <c r="AX292" s="754"/>
      <c r="AY292" s="622"/>
      <c r="AZ292" s="754"/>
      <c r="BA292" s="622"/>
      <c r="BB292" s="754"/>
      <c r="BC292" s="622"/>
      <c r="BD292" s="746"/>
    </row>
    <row r="293" spans="1:56" ht="14.65" customHeight="1" x14ac:dyDescent="0.25">
      <c r="A293" s="290">
        <v>901</v>
      </c>
      <c r="B293" s="289" t="s">
        <v>1270</v>
      </c>
      <c r="C293" s="502" t="s">
        <v>1271</v>
      </c>
      <c r="E293" s="290"/>
      <c r="F293" s="290" t="s">
        <v>1267</v>
      </c>
      <c r="G293" s="430"/>
      <c r="H293" s="290">
        <v>2020</v>
      </c>
      <c r="I293" s="444">
        <f>'901'!R7</f>
        <v>43007</v>
      </c>
      <c r="J293" s="431">
        <f>'901'!S7</f>
        <v>27647.357142857145</v>
      </c>
      <c r="K293" s="421">
        <f t="shared" si="28"/>
        <v>15359.642857142855</v>
      </c>
      <c r="L293" s="362">
        <f t="shared" ref="L293:L294" si="32">I293</f>
        <v>43007</v>
      </c>
      <c r="M293" s="432"/>
      <c r="N293" s="423"/>
      <c r="O293" s="423"/>
      <c r="P293" s="423"/>
      <c r="Q293" s="423"/>
      <c r="S293" s="289">
        <v>646458</v>
      </c>
      <c r="Y293" s="425"/>
      <c r="Z293" s="426"/>
      <c r="AA293" s="425"/>
      <c r="AB293" s="399"/>
      <c r="AC293" s="425"/>
      <c r="AH293" s="425"/>
      <c r="AI293" s="425"/>
      <c r="AK293" s="425"/>
      <c r="AL293" s="425"/>
      <c r="AM293" s="425"/>
      <c r="AP293" s="425"/>
      <c r="AR293" s="425"/>
      <c r="AT293" s="754"/>
      <c r="AU293" s="622"/>
      <c r="AV293" s="754">
        <f>'901'!AD14</f>
        <v>43007</v>
      </c>
      <c r="AW293" s="622"/>
      <c r="AX293" s="754"/>
      <c r="AY293" s="622"/>
      <c r="AZ293" s="754"/>
      <c r="BA293" s="622"/>
      <c r="BB293" s="754"/>
      <c r="BC293" s="622"/>
      <c r="BD293" s="746"/>
    </row>
    <row r="294" spans="1:56" ht="14.65" customHeight="1" x14ac:dyDescent="0.25">
      <c r="A294" s="290">
        <v>902</v>
      </c>
      <c r="B294" s="289" t="s">
        <v>1273</v>
      </c>
      <c r="D294" s="290">
        <v>190871105</v>
      </c>
      <c r="E294" s="290"/>
      <c r="F294" s="290" t="s">
        <v>1274</v>
      </c>
      <c r="G294" s="430"/>
      <c r="H294" s="290">
        <v>2020</v>
      </c>
      <c r="I294" s="444">
        <f>'902'!R7</f>
        <v>10015</v>
      </c>
      <c r="J294" s="431">
        <f>'902'!S7</f>
        <v>6438.2142857142862</v>
      </c>
      <c r="K294" s="421">
        <f t="shared" si="28"/>
        <v>3576.7857142857138</v>
      </c>
      <c r="L294" s="362">
        <f t="shared" si="32"/>
        <v>10015</v>
      </c>
      <c r="M294" s="432"/>
      <c r="N294" s="423"/>
      <c r="O294" s="423"/>
      <c r="P294" s="423"/>
      <c r="Q294" s="423"/>
      <c r="R294" s="289" t="s">
        <v>1275</v>
      </c>
      <c r="S294" s="289">
        <v>644786</v>
      </c>
      <c r="Y294" s="425"/>
      <c r="Z294" s="426"/>
      <c r="AA294" s="425"/>
      <c r="AB294" s="399"/>
      <c r="AC294" s="425"/>
      <c r="AH294" s="425"/>
      <c r="AI294" s="425"/>
      <c r="AK294" s="425"/>
      <c r="AL294" s="425"/>
      <c r="AM294" s="425"/>
      <c r="AP294" s="425"/>
      <c r="AR294" s="425"/>
      <c r="AT294" s="754"/>
      <c r="AU294" s="622"/>
      <c r="AV294" s="754">
        <f>'902'!AD14</f>
        <v>10015</v>
      </c>
      <c r="AW294" s="622"/>
      <c r="AX294" s="754"/>
      <c r="AY294" s="622"/>
      <c r="AZ294" s="754"/>
      <c r="BA294" s="622"/>
      <c r="BB294" s="754"/>
      <c r="BC294" s="622"/>
      <c r="BD294" s="746"/>
    </row>
    <row r="295" spans="1:56" ht="14.65" customHeight="1" x14ac:dyDescent="0.25">
      <c r="A295" s="290" t="s">
        <v>1381</v>
      </c>
      <c r="B295" s="289" t="s">
        <v>1365</v>
      </c>
      <c r="C295" s="361" t="s">
        <v>1288</v>
      </c>
      <c r="D295" s="290" t="s">
        <v>1289</v>
      </c>
      <c r="E295" s="290"/>
      <c r="F295" s="290" t="s">
        <v>1274</v>
      </c>
      <c r="G295" s="430"/>
      <c r="H295" s="290">
        <v>2021</v>
      </c>
      <c r="I295" s="444">
        <f>'903'!R7</f>
        <v>665165</v>
      </c>
      <c r="J295" s="431">
        <f>'903'!S7</f>
        <v>332582.5</v>
      </c>
      <c r="K295" s="421">
        <f t="shared" si="28"/>
        <v>332582.5</v>
      </c>
      <c r="L295" s="362">
        <f>I295</f>
        <v>665165</v>
      </c>
      <c r="M295" s="432"/>
      <c r="N295" s="423"/>
      <c r="O295" s="423"/>
      <c r="P295" s="423"/>
      <c r="Q295" s="423"/>
      <c r="R295" s="289" t="s">
        <v>1290</v>
      </c>
      <c r="S295" s="289">
        <v>652537</v>
      </c>
      <c r="Y295" s="425"/>
      <c r="Z295" s="426"/>
      <c r="AA295" s="425"/>
      <c r="AB295" s="399"/>
      <c r="AC295" s="425"/>
      <c r="AH295" s="425"/>
      <c r="AI295" s="425"/>
      <c r="AK295" s="425"/>
      <c r="AL295" s="425"/>
      <c r="AM295" s="425"/>
      <c r="AP295" s="425"/>
      <c r="AR295" s="425"/>
      <c r="AT295" s="754"/>
      <c r="AU295" s="622"/>
      <c r="AV295" s="754"/>
      <c r="AW295" s="622"/>
      <c r="AX295" s="754">
        <f>'903'!AE14</f>
        <v>665165</v>
      </c>
      <c r="AY295" s="622"/>
      <c r="AZ295" s="754"/>
      <c r="BA295" s="622"/>
      <c r="BB295" s="754"/>
      <c r="BC295" s="622"/>
      <c r="BD295" s="746"/>
    </row>
    <row r="296" spans="1:56" ht="14.65" customHeight="1" x14ac:dyDescent="0.25">
      <c r="A296" s="290">
        <v>904</v>
      </c>
      <c r="B296" s="289" t="s">
        <v>1341</v>
      </c>
      <c r="E296" s="290"/>
      <c r="F296" s="290" t="s">
        <v>1267</v>
      </c>
      <c r="G296" s="430"/>
      <c r="H296" s="290">
        <v>2022</v>
      </c>
      <c r="I296" s="425">
        <f>'904'!R7</f>
        <v>5450</v>
      </c>
      <c r="J296" s="431">
        <f>'904'!S7</f>
        <v>1946.4285714285716</v>
      </c>
      <c r="K296" s="421">
        <f t="shared" si="28"/>
        <v>3503.5714285714284</v>
      </c>
      <c r="L296" s="362">
        <f>I296</f>
        <v>5450</v>
      </c>
      <c r="M296" s="432"/>
      <c r="N296" s="423"/>
      <c r="O296" s="423"/>
      <c r="P296" s="423"/>
      <c r="Q296" s="423"/>
      <c r="R296" s="289" t="s">
        <v>1342</v>
      </c>
      <c r="S296" s="289">
        <v>656679</v>
      </c>
      <c r="Y296" s="425"/>
      <c r="Z296" s="426"/>
      <c r="AA296" s="425"/>
      <c r="AB296" s="399"/>
      <c r="AC296" s="425"/>
      <c r="AH296" s="425"/>
      <c r="AI296" s="425"/>
      <c r="AK296" s="425"/>
      <c r="AL296" s="425"/>
      <c r="AM296" s="425"/>
      <c r="AP296" s="425"/>
      <c r="AR296" s="425"/>
      <c r="AT296" s="754"/>
      <c r="AU296" s="622"/>
      <c r="AV296" s="754"/>
      <c r="AW296" s="622"/>
      <c r="AX296" s="754">
        <f>'904'!AE14</f>
        <v>0</v>
      </c>
      <c r="AY296" s="622"/>
      <c r="AZ296" s="754">
        <f>'904'!AF14</f>
        <v>5450</v>
      </c>
      <c r="BA296" s="622"/>
      <c r="BB296" s="754"/>
      <c r="BC296" s="622"/>
      <c r="BD296" s="746"/>
    </row>
    <row r="297" spans="1:56" ht="14.65" customHeight="1" x14ac:dyDescent="0.25">
      <c r="A297" s="290">
        <v>905</v>
      </c>
      <c r="B297" s="289" t="s">
        <v>1295</v>
      </c>
      <c r="D297" s="290" t="s">
        <v>1296</v>
      </c>
      <c r="E297" s="290"/>
      <c r="F297" s="290" t="s">
        <v>999</v>
      </c>
      <c r="G297" s="430"/>
      <c r="H297" s="290">
        <v>2021</v>
      </c>
      <c r="I297" s="444">
        <f>'905'!R7</f>
        <v>11717</v>
      </c>
      <c r="J297" s="431">
        <f>'905'!S7</f>
        <v>5858.5</v>
      </c>
      <c r="K297" s="421">
        <f t="shared" si="28"/>
        <v>5858.5</v>
      </c>
      <c r="L297" s="362">
        <f>I297</f>
        <v>11717</v>
      </c>
      <c r="M297" s="432"/>
      <c r="N297" s="423"/>
      <c r="O297" s="423"/>
      <c r="P297" s="423"/>
      <c r="Q297" s="423"/>
      <c r="R297" s="289" t="s">
        <v>1331</v>
      </c>
      <c r="S297" s="289">
        <v>650744</v>
      </c>
      <c r="Y297" s="425"/>
      <c r="Z297" s="426"/>
      <c r="AA297" s="425"/>
      <c r="AB297" s="399"/>
      <c r="AC297" s="425"/>
      <c r="AH297" s="425"/>
      <c r="AI297" s="425"/>
      <c r="AK297" s="425"/>
      <c r="AL297" s="425"/>
      <c r="AM297" s="425"/>
      <c r="AP297" s="425"/>
      <c r="AR297" s="425"/>
      <c r="AT297" s="754"/>
      <c r="AU297" s="622"/>
      <c r="AV297" s="754"/>
      <c r="AW297" s="622"/>
      <c r="AX297" s="754">
        <f>'905'!AE14</f>
        <v>11717</v>
      </c>
      <c r="AY297" s="622"/>
      <c r="AZ297" s="754">
        <f>'905'!AG14</f>
        <v>0</v>
      </c>
      <c r="BA297" s="622"/>
      <c r="BB297" s="754"/>
      <c r="BC297" s="622"/>
      <c r="BD297" s="746"/>
    </row>
    <row r="298" spans="1:56" ht="14.65" customHeight="1" x14ac:dyDescent="0.25">
      <c r="A298" s="290">
        <v>906</v>
      </c>
      <c r="B298" s="289" t="s">
        <v>1313</v>
      </c>
      <c r="C298" s="361" t="s">
        <v>1310</v>
      </c>
      <c r="D298" s="290" t="s">
        <v>1309</v>
      </c>
      <c r="E298" s="290"/>
      <c r="F298" s="290" t="s">
        <v>1261</v>
      </c>
      <c r="G298" s="430"/>
      <c r="H298" s="290">
        <v>2021</v>
      </c>
      <c r="I298" s="444">
        <f>'906'!R7</f>
        <v>13400</v>
      </c>
      <c r="J298" s="431">
        <f>'906'!S7</f>
        <v>0</v>
      </c>
      <c r="K298" s="421">
        <f t="shared" si="28"/>
        <v>13400</v>
      </c>
      <c r="L298" s="362">
        <f>I298</f>
        <v>13400</v>
      </c>
      <c r="M298" s="432" t="s">
        <v>584</v>
      </c>
      <c r="N298" s="423"/>
      <c r="O298" s="423"/>
      <c r="P298" s="423"/>
      <c r="Q298" s="423"/>
      <c r="R298" s="289" t="s">
        <v>750</v>
      </c>
      <c r="S298" s="289">
        <v>653371</v>
      </c>
      <c r="Y298" s="425"/>
      <c r="Z298" s="426"/>
      <c r="AA298" s="425"/>
      <c r="AB298" s="399"/>
      <c r="AC298" s="425"/>
      <c r="AH298" s="425"/>
      <c r="AI298" s="425"/>
      <c r="AK298" s="425"/>
      <c r="AL298" s="425"/>
      <c r="AM298" s="425"/>
      <c r="AP298" s="425"/>
      <c r="AR298" s="425"/>
      <c r="AT298" s="754"/>
      <c r="AU298" s="622"/>
      <c r="AV298" s="754"/>
      <c r="AW298" s="622"/>
      <c r="AX298" s="754">
        <f>'906'!AE14</f>
        <v>13400</v>
      </c>
      <c r="AY298" s="622"/>
      <c r="AZ298" s="754">
        <f>'906'!AG14</f>
        <v>0</v>
      </c>
      <c r="BA298" s="622"/>
      <c r="BB298" s="754"/>
      <c r="BC298" s="622"/>
      <c r="BD298" s="746"/>
    </row>
    <row r="299" spans="1:56" ht="14.65" customHeight="1" x14ac:dyDescent="0.25">
      <c r="A299" s="290">
        <v>907</v>
      </c>
      <c r="B299" s="289" t="s">
        <v>1346</v>
      </c>
      <c r="C299" s="361" t="s">
        <v>1347</v>
      </c>
      <c r="E299" s="290"/>
      <c r="F299" s="290" t="s">
        <v>1267</v>
      </c>
      <c r="G299" s="430"/>
      <c r="H299" s="290">
        <v>2022</v>
      </c>
      <c r="I299" s="444">
        <f>'907'!R7</f>
        <v>7887.42</v>
      </c>
      <c r="J299" s="431">
        <f>'907'!S7</f>
        <v>2816.9357142857143</v>
      </c>
      <c r="K299" s="421">
        <f t="shared" si="28"/>
        <v>5070.4842857142858</v>
      </c>
      <c r="L299" s="362">
        <f t="shared" ref="L299:L315" si="33">I299</f>
        <v>7887.42</v>
      </c>
      <c r="M299" s="432"/>
      <c r="N299" s="423"/>
      <c r="O299" s="423"/>
      <c r="P299" s="423"/>
      <c r="Q299" s="423"/>
      <c r="R299" s="289" t="s">
        <v>1331</v>
      </c>
      <c r="S299" s="289">
        <v>656916</v>
      </c>
      <c r="Y299" s="425"/>
      <c r="Z299" s="426"/>
      <c r="AA299" s="425"/>
      <c r="AB299" s="399"/>
      <c r="AC299" s="425"/>
      <c r="AH299" s="425"/>
      <c r="AI299" s="425"/>
      <c r="AK299" s="425"/>
      <c r="AL299" s="425"/>
      <c r="AM299" s="425"/>
      <c r="AP299" s="425"/>
      <c r="AR299" s="425"/>
      <c r="AT299" s="754"/>
      <c r="AU299" s="622"/>
      <c r="AV299" s="754"/>
      <c r="AW299" s="622"/>
      <c r="AX299" s="754"/>
      <c r="AY299" s="622"/>
      <c r="AZ299" s="754">
        <f>'907'!AF14</f>
        <v>7887.42</v>
      </c>
      <c r="BA299" s="622"/>
      <c r="BB299" s="754"/>
      <c r="BC299" s="622"/>
      <c r="BD299" s="746"/>
    </row>
    <row r="300" spans="1:56" ht="14.65" customHeight="1" x14ac:dyDescent="0.25">
      <c r="A300" s="290">
        <v>908</v>
      </c>
      <c r="B300" s="289" t="s">
        <v>1317</v>
      </c>
      <c r="E300" s="290"/>
      <c r="F300" s="290" t="s">
        <v>1274</v>
      </c>
      <c r="G300" s="430"/>
      <c r="H300" s="290">
        <v>2021</v>
      </c>
      <c r="I300" s="444">
        <f>'908'!R7</f>
        <v>171544.5</v>
      </c>
      <c r="J300" s="431">
        <f>'908'!S7</f>
        <v>36759.53571428571</v>
      </c>
      <c r="K300" s="421">
        <f t="shared" si="28"/>
        <v>134784.96428571429</v>
      </c>
      <c r="L300" s="362">
        <f t="shared" si="33"/>
        <v>171544.5</v>
      </c>
      <c r="M300" s="432"/>
      <c r="N300" s="423"/>
      <c r="O300" s="423"/>
      <c r="P300" s="423"/>
      <c r="Q300" s="423"/>
      <c r="R300" s="289" t="s">
        <v>1318</v>
      </c>
      <c r="S300" s="289">
        <v>647274</v>
      </c>
      <c r="Y300" s="425"/>
      <c r="Z300" s="426"/>
      <c r="AA300" s="425"/>
      <c r="AB300" s="399"/>
      <c r="AC300" s="425"/>
      <c r="AH300" s="425"/>
      <c r="AI300" s="425"/>
      <c r="AK300" s="425"/>
      <c r="AL300" s="425"/>
      <c r="AM300" s="425"/>
      <c r="AP300" s="425"/>
      <c r="AR300" s="425"/>
      <c r="AT300" s="754"/>
      <c r="AU300" s="622"/>
      <c r="AV300" s="754"/>
      <c r="AW300" s="622"/>
      <c r="AX300" s="754">
        <f>'908'!AE14</f>
        <v>171544.5</v>
      </c>
      <c r="AY300" s="622"/>
      <c r="AZ300" s="754">
        <f>'908'!AG14</f>
        <v>0</v>
      </c>
      <c r="BA300" s="622"/>
      <c r="BB300" s="754"/>
      <c r="BC300" s="622"/>
      <c r="BD300" s="746"/>
    </row>
    <row r="301" spans="1:56" ht="14.65" customHeight="1" x14ac:dyDescent="0.25">
      <c r="A301" s="290">
        <v>909</v>
      </c>
      <c r="B301" s="289" t="s">
        <v>554</v>
      </c>
      <c r="C301" s="361" t="s">
        <v>1319</v>
      </c>
      <c r="E301" s="290"/>
      <c r="F301" s="290" t="s">
        <v>1320</v>
      </c>
      <c r="G301" s="430"/>
      <c r="H301" s="290">
        <v>2021</v>
      </c>
      <c r="I301" s="444">
        <f>'909'!R7</f>
        <v>282022.27</v>
      </c>
      <c r="J301" s="431">
        <f>'909'!S7</f>
        <v>136350.8107142857</v>
      </c>
      <c r="K301" s="421">
        <f t="shared" si="28"/>
        <v>145671.45928571431</v>
      </c>
      <c r="L301" s="362">
        <f t="shared" si="33"/>
        <v>282022.27</v>
      </c>
      <c r="M301" s="432"/>
      <c r="N301" s="423"/>
      <c r="O301" s="423"/>
      <c r="P301" s="423"/>
      <c r="Q301" s="423"/>
      <c r="R301" s="289" t="s">
        <v>1321</v>
      </c>
      <c r="S301" s="289">
        <v>654279</v>
      </c>
      <c r="Y301" s="425"/>
      <c r="Z301" s="426"/>
      <c r="AA301" s="425"/>
      <c r="AB301" s="399"/>
      <c r="AC301" s="425"/>
      <c r="AH301" s="425"/>
      <c r="AI301" s="425"/>
      <c r="AK301" s="425"/>
      <c r="AL301" s="425"/>
      <c r="AM301" s="425"/>
      <c r="AP301" s="425"/>
      <c r="AR301" s="425"/>
      <c r="AT301" s="754"/>
      <c r="AU301" s="622"/>
      <c r="AV301" s="754"/>
      <c r="AW301" s="622"/>
      <c r="AX301" s="754">
        <f>'909'!AE14</f>
        <v>249400</v>
      </c>
      <c r="AY301" s="622"/>
      <c r="AZ301" s="754">
        <f>'909'!AF14</f>
        <v>32622.26999999999</v>
      </c>
      <c r="BA301" s="622"/>
      <c r="BB301" s="754"/>
      <c r="BC301" s="622"/>
      <c r="BD301" s="746"/>
    </row>
    <row r="302" spans="1:56" ht="14.65" customHeight="1" x14ac:dyDescent="0.25">
      <c r="A302" s="290">
        <v>910</v>
      </c>
      <c r="B302" s="289" t="s">
        <v>1322</v>
      </c>
      <c r="C302" s="361" t="s">
        <v>1323</v>
      </c>
      <c r="D302" s="290">
        <v>11106</v>
      </c>
      <c r="E302" s="290"/>
      <c r="F302" s="504" t="str">
        <f>+F298</f>
        <v>DUNDALK</v>
      </c>
      <c r="G302" s="430" t="s">
        <v>452</v>
      </c>
      <c r="H302" s="290">
        <v>2021</v>
      </c>
      <c r="I302" s="444">
        <f>'910'!R7</f>
        <v>4000</v>
      </c>
      <c r="J302" s="431">
        <f>'910'!S7</f>
        <v>0</v>
      </c>
      <c r="K302" s="421">
        <f t="shared" si="28"/>
        <v>4000</v>
      </c>
      <c r="L302" s="362">
        <f t="shared" si="33"/>
        <v>4000</v>
      </c>
      <c r="M302" s="432"/>
      <c r="N302" s="423"/>
      <c r="O302" s="423"/>
      <c r="P302" s="423"/>
      <c r="Q302" s="423"/>
      <c r="R302" s="289" t="s">
        <v>1324</v>
      </c>
      <c r="S302" s="289">
        <v>653441</v>
      </c>
      <c r="Y302" s="425"/>
      <c r="Z302" s="426"/>
      <c r="AA302" s="425"/>
      <c r="AB302" s="399"/>
      <c r="AC302" s="425"/>
      <c r="AH302" s="425"/>
      <c r="AI302" s="425"/>
      <c r="AK302" s="425"/>
      <c r="AL302" s="425"/>
      <c r="AM302" s="425"/>
      <c r="AP302" s="425"/>
      <c r="AR302" s="425"/>
      <c r="AT302" s="754"/>
      <c r="AU302" s="622"/>
      <c r="AV302" s="746"/>
      <c r="AW302" s="622"/>
      <c r="AX302" s="754">
        <f>'910'!AE14</f>
        <v>4000</v>
      </c>
      <c r="AY302" s="622"/>
      <c r="AZ302" s="754">
        <f>'910'!AG14</f>
        <v>0</v>
      </c>
      <c r="BA302" s="622"/>
      <c r="BB302" s="754"/>
      <c r="BC302" s="622"/>
      <c r="BD302" s="746"/>
    </row>
    <row r="303" spans="1:56" ht="14.65" customHeight="1" x14ac:dyDescent="0.25">
      <c r="A303" s="290" t="s">
        <v>1381</v>
      </c>
      <c r="B303" s="461" t="s">
        <v>1365</v>
      </c>
      <c r="C303" s="361" t="s">
        <v>1382</v>
      </c>
      <c r="E303" s="290"/>
      <c r="F303" s="504" t="str">
        <f>+F302</f>
        <v>DUNDALK</v>
      </c>
      <c r="G303" s="430"/>
      <c r="I303" s="506">
        <f>'911'!R7</f>
        <v>48665</v>
      </c>
      <c r="J303" s="431">
        <f>'911'!S7</f>
        <v>0</v>
      </c>
      <c r="K303" s="421">
        <f t="shared" si="28"/>
        <v>48665</v>
      </c>
      <c r="L303" s="362">
        <f t="shared" si="33"/>
        <v>48665</v>
      </c>
      <c r="M303" s="432"/>
      <c r="N303" s="423"/>
      <c r="O303" s="423"/>
      <c r="P303" s="423"/>
      <c r="Q303" s="423"/>
      <c r="Y303" s="425"/>
      <c r="Z303" s="426"/>
      <c r="AA303" s="425"/>
      <c r="AB303" s="399"/>
      <c r="AC303" s="425"/>
      <c r="AH303" s="425"/>
      <c r="AI303" s="425"/>
      <c r="AK303" s="425"/>
      <c r="AL303" s="425"/>
      <c r="AM303" s="425"/>
      <c r="AP303" s="425"/>
      <c r="AR303" s="425"/>
      <c r="AT303" s="754"/>
      <c r="AU303" s="622"/>
      <c r="AV303" s="746"/>
      <c r="AW303" s="622"/>
      <c r="AX303" s="754"/>
      <c r="AY303" s="622"/>
      <c r="AZ303" s="754">
        <f>'911'!AF14</f>
        <v>48665</v>
      </c>
      <c r="BA303" s="622"/>
      <c r="BB303" s="754"/>
      <c r="BC303" s="622"/>
      <c r="BD303" s="754"/>
    </row>
    <row r="304" spans="1:56" ht="14.65" customHeight="1" x14ac:dyDescent="0.25">
      <c r="A304" s="290">
        <v>912</v>
      </c>
      <c r="B304" s="494" t="s">
        <v>1385</v>
      </c>
      <c r="C304" s="361" t="s">
        <v>1260</v>
      </c>
      <c r="D304" s="290">
        <v>139437</v>
      </c>
      <c r="E304" s="290"/>
      <c r="F304" s="290">
        <v>1495</v>
      </c>
      <c r="G304" s="430"/>
      <c r="H304" s="290">
        <v>2021</v>
      </c>
      <c r="I304" s="444">
        <f>'912'!R7</f>
        <v>907175.25</v>
      </c>
      <c r="J304" s="431">
        <f>'912'!S7</f>
        <v>81199.913571428566</v>
      </c>
      <c r="K304" s="421">
        <f t="shared" si="28"/>
        <v>825975.33642857149</v>
      </c>
      <c r="L304" s="362">
        <f t="shared" si="33"/>
        <v>907175.25</v>
      </c>
      <c r="M304" s="432"/>
      <c r="N304" s="423"/>
      <c r="O304" s="423"/>
      <c r="P304" s="423"/>
      <c r="Q304" s="423"/>
      <c r="Y304" s="425"/>
      <c r="Z304" s="426"/>
      <c r="AA304" s="425"/>
      <c r="AB304" s="399"/>
      <c r="AC304" s="425"/>
      <c r="AH304" s="425"/>
      <c r="AI304" s="425"/>
      <c r="AK304" s="425"/>
      <c r="AL304" s="425"/>
      <c r="AM304" s="425"/>
      <c r="AP304" s="425"/>
      <c r="AR304" s="425"/>
      <c r="AT304" s="754"/>
      <c r="AU304" s="622"/>
      <c r="AV304" s="746">
        <f>'912'!AD14</f>
        <v>572800</v>
      </c>
      <c r="AW304" s="622"/>
      <c r="AX304" s="755">
        <f>'912'!AE14</f>
        <v>8699.09</v>
      </c>
      <c r="AY304" s="622"/>
      <c r="AZ304" s="754">
        <f>'912'!AF14</f>
        <v>61513.34</v>
      </c>
      <c r="BA304" s="622"/>
      <c r="BB304" s="754">
        <f>'912'!AG14</f>
        <v>252087.82</v>
      </c>
      <c r="BC304" s="622"/>
      <c r="BD304" s="754">
        <f>'912'!AH14</f>
        <v>12075</v>
      </c>
    </row>
    <row r="305" spans="1:56" ht="14.65" customHeight="1" x14ac:dyDescent="0.25">
      <c r="A305" s="290">
        <v>913</v>
      </c>
      <c r="B305" s="289" t="s">
        <v>1329</v>
      </c>
      <c r="C305" s="361" t="s">
        <v>1330</v>
      </c>
      <c r="D305" s="290">
        <v>59554</v>
      </c>
      <c r="E305" s="290"/>
      <c r="F305" s="290" t="s">
        <v>1267</v>
      </c>
      <c r="G305" s="430">
        <v>1495</v>
      </c>
      <c r="H305" s="290">
        <v>2021</v>
      </c>
      <c r="I305" s="444">
        <f>'913'!R7</f>
        <v>10467</v>
      </c>
      <c r="J305" s="431">
        <f>'913'!S7</f>
        <v>5233.5</v>
      </c>
      <c r="K305" s="421">
        <f t="shared" si="28"/>
        <v>5233.5</v>
      </c>
      <c r="L305" s="362">
        <f t="shared" si="33"/>
        <v>10467</v>
      </c>
      <c r="M305" s="432"/>
      <c r="N305" s="423"/>
      <c r="O305" s="423"/>
      <c r="P305" s="423"/>
      <c r="Q305" s="423"/>
      <c r="R305" s="289" t="s">
        <v>1331</v>
      </c>
      <c r="S305" s="289">
        <v>654717</v>
      </c>
      <c r="Y305" s="425"/>
      <c r="Z305" s="426"/>
      <c r="AA305" s="425"/>
      <c r="AB305" s="399"/>
      <c r="AC305" s="425"/>
      <c r="AH305" s="425"/>
      <c r="AI305" s="425"/>
      <c r="AK305" s="425"/>
      <c r="AL305" s="425"/>
      <c r="AM305" s="425"/>
      <c r="AP305" s="425"/>
      <c r="AR305" s="425"/>
      <c r="AT305" s="754"/>
      <c r="AU305" s="622"/>
      <c r="AV305" s="746"/>
      <c r="AW305" s="622"/>
      <c r="AX305" s="754">
        <f>'913'!AE14</f>
        <v>10467</v>
      </c>
      <c r="AY305" s="622"/>
      <c r="AZ305" s="754">
        <f>'913'!AG14</f>
        <v>0</v>
      </c>
      <c r="BA305" s="622"/>
      <c r="BB305" s="754">
        <f>'913'!AG14</f>
        <v>0</v>
      </c>
      <c r="BC305" s="622"/>
      <c r="BD305" s="754"/>
    </row>
    <row r="306" spans="1:56" ht="14.65" customHeight="1" x14ac:dyDescent="0.25">
      <c r="A306" s="290">
        <v>914</v>
      </c>
      <c r="B306" s="289" t="s">
        <v>1336</v>
      </c>
      <c r="C306" s="361" t="s">
        <v>1337</v>
      </c>
      <c r="D306" s="290" t="s">
        <v>1338</v>
      </c>
      <c r="E306" s="290"/>
      <c r="F306" s="290" t="s">
        <v>1274</v>
      </c>
      <c r="G306" s="430"/>
      <c r="H306" s="290">
        <v>2022</v>
      </c>
      <c r="I306" s="507">
        <f>'914'!R7</f>
        <v>1029244.71</v>
      </c>
      <c r="J306" s="431">
        <f>'914'!S7</f>
        <v>220552.43785714288</v>
      </c>
      <c r="K306" s="421">
        <f t="shared" si="28"/>
        <v>808692.27214285708</v>
      </c>
      <c r="L306" s="362">
        <f t="shared" si="33"/>
        <v>1029244.71</v>
      </c>
      <c r="M306" s="432"/>
      <c r="N306" s="423"/>
      <c r="O306" s="423"/>
      <c r="P306" s="423"/>
      <c r="Q306" s="423"/>
      <c r="R306" s="289" t="s">
        <v>1339</v>
      </c>
      <c r="S306" s="289">
        <v>656630</v>
      </c>
      <c r="Y306" s="425"/>
      <c r="Z306" s="426"/>
      <c r="AA306" s="425"/>
      <c r="AB306" s="399"/>
      <c r="AC306" s="425"/>
      <c r="AH306" s="425"/>
      <c r="AI306" s="425"/>
      <c r="AK306" s="425"/>
      <c r="AL306" s="425"/>
      <c r="AM306" s="425"/>
      <c r="AP306" s="425"/>
      <c r="AR306" s="425"/>
      <c r="AT306" s="754"/>
      <c r="AU306" s="622"/>
      <c r="AV306" s="746"/>
      <c r="AW306" s="622"/>
      <c r="AX306" s="754"/>
      <c r="AY306" s="622"/>
      <c r="AZ306" s="754">
        <f>'914'!AF14</f>
        <v>1029244.71</v>
      </c>
      <c r="BA306" s="622"/>
      <c r="BB306" s="754">
        <f>'914'!AG14</f>
        <v>0</v>
      </c>
      <c r="BC306" s="622"/>
      <c r="BD306" s="754"/>
    </row>
    <row r="307" spans="1:56" ht="14.65" customHeight="1" x14ac:dyDescent="0.25">
      <c r="A307" s="290">
        <v>915</v>
      </c>
      <c r="B307" s="289" t="s">
        <v>1391</v>
      </c>
      <c r="E307" s="290"/>
      <c r="F307" s="290" t="s">
        <v>1267</v>
      </c>
      <c r="G307" s="430"/>
      <c r="H307" s="290">
        <v>2022</v>
      </c>
      <c r="I307" s="444">
        <f>'915'!R7</f>
        <v>99718.11</v>
      </c>
      <c r="J307" s="431">
        <f>'915'!S7</f>
        <v>22088.610714285714</v>
      </c>
      <c r="K307" s="421">
        <f t="shared" si="28"/>
        <v>77629.499285714293</v>
      </c>
      <c r="L307" s="362">
        <f t="shared" si="33"/>
        <v>99718.11</v>
      </c>
      <c r="M307" s="432"/>
      <c r="N307" s="423"/>
      <c r="O307" s="423"/>
      <c r="P307" s="423"/>
      <c r="Q307" s="423"/>
      <c r="R307" s="289" t="s">
        <v>1368</v>
      </c>
      <c r="S307" s="289">
        <v>656736</v>
      </c>
      <c r="Y307" s="425"/>
      <c r="Z307" s="426"/>
      <c r="AA307" s="425"/>
      <c r="AB307" s="399"/>
      <c r="AC307" s="425"/>
      <c r="AH307" s="425"/>
      <c r="AI307" s="425"/>
      <c r="AK307" s="425"/>
      <c r="AL307" s="425"/>
      <c r="AM307" s="425"/>
      <c r="AP307" s="425"/>
      <c r="AR307" s="425"/>
      <c r="AT307" s="754"/>
      <c r="AU307" s="622"/>
      <c r="AV307" s="746"/>
      <c r="AW307" s="622"/>
      <c r="AX307" s="754"/>
      <c r="AY307" s="622"/>
      <c r="AZ307" s="754">
        <f>'915'!AF14</f>
        <v>5043.1099999999997</v>
      </c>
      <c r="BA307" s="622"/>
      <c r="BB307" s="754">
        <f>'915'!AG14</f>
        <v>94675</v>
      </c>
      <c r="BC307" s="622"/>
      <c r="BD307" s="754"/>
    </row>
    <row r="308" spans="1:56" ht="14.65" customHeight="1" x14ac:dyDescent="0.25">
      <c r="A308" s="290">
        <v>916</v>
      </c>
      <c r="B308" s="289" t="s">
        <v>1352</v>
      </c>
      <c r="C308" s="361" t="s">
        <v>1350</v>
      </c>
      <c r="D308" s="290" t="s">
        <v>1349</v>
      </c>
      <c r="E308" s="290"/>
      <c r="F308" s="290" t="s">
        <v>1325</v>
      </c>
      <c r="G308" s="430" t="s">
        <v>448</v>
      </c>
      <c r="H308" s="290">
        <v>2022</v>
      </c>
      <c r="I308" s="444">
        <f>125000*1.25</f>
        <v>156250</v>
      </c>
      <c r="J308" s="431">
        <f>'916'!S7</f>
        <v>10090.571428571428</v>
      </c>
      <c r="K308" s="421">
        <f t="shared" si="28"/>
        <v>146159.42857142858</v>
      </c>
      <c r="L308" s="362">
        <f t="shared" si="33"/>
        <v>156250</v>
      </c>
      <c r="M308" s="432"/>
      <c r="N308" s="423"/>
      <c r="O308" s="423"/>
      <c r="P308" s="423"/>
      <c r="Q308" s="423"/>
      <c r="R308" s="289" t="s">
        <v>1351</v>
      </c>
      <c r="S308" s="289">
        <v>659445</v>
      </c>
      <c r="Y308" s="425"/>
      <c r="Z308" s="426"/>
      <c r="AA308" s="425"/>
      <c r="AB308" s="399"/>
      <c r="AC308" s="425"/>
      <c r="AH308" s="425"/>
      <c r="AI308" s="425"/>
      <c r="AK308" s="425"/>
      <c r="AL308" s="425"/>
      <c r="AM308" s="425"/>
      <c r="AP308" s="425"/>
      <c r="AR308" s="425"/>
      <c r="AT308" s="754"/>
      <c r="AU308" s="622"/>
      <c r="AV308" s="746"/>
      <c r="AW308" s="622"/>
      <c r="AX308" s="754"/>
      <c r="AY308" s="622"/>
      <c r="AZ308" s="781">
        <f>'916'!AF14</f>
        <v>27711</v>
      </c>
      <c r="BA308" s="622"/>
      <c r="BB308" s="754">
        <f>'916'!AG14</f>
        <v>0</v>
      </c>
      <c r="BC308" s="622"/>
      <c r="BD308" s="754">
        <f>'916'!AH14</f>
        <v>2713</v>
      </c>
    </row>
    <row r="309" spans="1:56" ht="14.65" customHeight="1" x14ac:dyDescent="0.25">
      <c r="A309" s="290">
        <v>917</v>
      </c>
      <c r="B309" s="289" t="s">
        <v>1353</v>
      </c>
      <c r="C309" s="361" t="s">
        <v>1354</v>
      </c>
      <c r="D309" s="290" t="s">
        <v>1355</v>
      </c>
      <c r="E309" s="290"/>
      <c r="F309" s="290">
        <v>1601</v>
      </c>
      <c r="G309" s="430"/>
      <c r="H309" s="290">
        <v>2022</v>
      </c>
      <c r="I309" s="444">
        <f>'917'!R7</f>
        <v>68000</v>
      </c>
      <c r="J309" s="431">
        <f>'917'!S7</f>
        <v>24285.714285714283</v>
      </c>
      <c r="K309" s="421">
        <f t="shared" si="28"/>
        <v>43714.285714285717</v>
      </c>
      <c r="L309" s="362">
        <f t="shared" si="33"/>
        <v>68000</v>
      </c>
      <c r="M309" s="432"/>
      <c r="N309" s="423"/>
      <c r="O309" s="423"/>
      <c r="P309" s="423"/>
      <c r="Q309" s="423"/>
      <c r="R309" s="289" t="s">
        <v>750</v>
      </c>
      <c r="S309" s="289">
        <v>660109</v>
      </c>
      <c r="Y309" s="425"/>
      <c r="Z309" s="426"/>
      <c r="AA309" s="425"/>
      <c r="AB309" s="399"/>
      <c r="AC309" s="425"/>
      <c r="AH309" s="425"/>
      <c r="AI309" s="425"/>
      <c r="AK309" s="425"/>
      <c r="AL309" s="425"/>
      <c r="AM309" s="425"/>
      <c r="AP309" s="425"/>
      <c r="AR309" s="425"/>
      <c r="AT309" s="754"/>
      <c r="AU309" s="622"/>
      <c r="AV309" s="746"/>
      <c r="AW309" s="622"/>
      <c r="AX309" s="754"/>
      <c r="AY309" s="622"/>
      <c r="AZ309" s="754">
        <f>'917'!AF14</f>
        <v>68000</v>
      </c>
      <c r="BA309" s="622"/>
      <c r="BB309" s="754">
        <f>'917'!AG14</f>
        <v>0</v>
      </c>
      <c r="BC309" s="622"/>
      <c r="BD309" s="754"/>
    </row>
    <row r="310" spans="1:56" ht="14.65" customHeight="1" x14ac:dyDescent="0.25">
      <c r="A310" s="290">
        <v>918</v>
      </c>
      <c r="B310" s="289" t="s">
        <v>1356</v>
      </c>
      <c r="C310" s="361" t="s">
        <v>492</v>
      </c>
      <c r="D310" s="290" t="s">
        <v>1357</v>
      </c>
      <c r="E310" s="290"/>
      <c r="F310" s="290" t="s">
        <v>1399</v>
      </c>
      <c r="G310" s="430"/>
      <c r="H310" s="290">
        <v>2022</v>
      </c>
      <c r="I310" s="444">
        <f>798000*1.3</f>
        <v>1037400</v>
      </c>
      <c r="J310" s="431">
        <f>'918'!S7</f>
        <v>0</v>
      </c>
      <c r="K310" s="421">
        <f t="shared" si="28"/>
        <v>1037400</v>
      </c>
      <c r="L310" s="362">
        <f t="shared" si="33"/>
        <v>1037400</v>
      </c>
      <c r="M310" s="432" t="s">
        <v>584</v>
      </c>
      <c r="N310" s="423"/>
      <c r="O310" s="423"/>
      <c r="P310" s="423"/>
      <c r="Q310" s="423"/>
      <c r="R310" s="289" t="s">
        <v>1358</v>
      </c>
      <c r="S310" s="289">
        <v>660649</v>
      </c>
      <c r="Y310" s="425"/>
      <c r="Z310" s="426"/>
      <c r="AA310" s="425"/>
      <c r="AB310" s="399"/>
      <c r="AC310" s="425"/>
      <c r="AH310" s="425"/>
      <c r="AI310" s="425"/>
      <c r="AK310" s="425"/>
      <c r="AL310" s="425"/>
      <c r="AM310" s="425"/>
      <c r="AP310" s="425"/>
      <c r="AR310" s="425"/>
      <c r="AT310" s="754"/>
      <c r="AU310" s="622"/>
      <c r="AV310" s="746"/>
      <c r="AW310" s="622"/>
      <c r="AX310" s="754"/>
      <c r="AY310" s="622"/>
      <c r="AZ310" s="781">
        <f>'918'!AF14</f>
        <v>1037400</v>
      </c>
      <c r="BA310" s="622"/>
      <c r="BB310" s="781">
        <f>'918'!AG14</f>
        <v>1278388</v>
      </c>
      <c r="BC310" s="622"/>
      <c r="BD310" s="754"/>
    </row>
    <row r="311" spans="1:56" ht="14.65" customHeight="1" x14ac:dyDescent="0.25">
      <c r="A311" s="290">
        <v>919</v>
      </c>
      <c r="B311" s="289" t="s">
        <v>1363</v>
      </c>
      <c r="C311" s="361" t="s">
        <v>1359</v>
      </c>
      <c r="D311" s="290" t="s">
        <v>1360</v>
      </c>
      <c r="E311" s="290"/>
      <c r="F311" s="290" t="s">
        <v>1267</v>
      </c>
      <c r="G311" s="430"/>
      <c r="H311" s="290">
        <v>2022</v>
      </c>
      <c r="I311" s="457" t="s">
        <v>1361</v>
      </c>
      <c r="J311" s="431"/>
      <c r="K311" s="421" t="s">
        <v>1361</v>
      </c>
      <c r="L311" s="362" t="str">
        <f t="shared" si="33"/>
        <v>LEASE</v>
      </c>
      <c r="M311" s="432"/>
      <c r="N311" s="423"/>
      <c r="O311" s="423"/>
      <c r="P311" s="423"/>
      <c r="Q311" s="423"/>
      <c r="R311" s="289" t="s">
        <v>1362</v>
      </c>
      <c r="Y311" s="425"/>
      <c r="Z311" s="426"/>
      <c r="AA311" s="425"/>
      <c r="AB311" s="399"/>
      <c r="AC311" s="425"/>
      <c r="AH311" s="425"/>
      <c r="AI311" s="425"/>
      <c r="AK311" s="425"/>
      <c r="AL311" s="425"/>
      <c r="AM311" s="425"/>
      <c r="AP311" s="425"/>
      <c r="AR311" s="425"/>
      <c r="AT311" s="754"/>
      <c r="AU311" s="622"/>
      <c r="AV311" s="746"/>
      <c r="AW311" s="622"/>
      <c r="AX311" s="754"/>
      <c r="AY311" s="622"/>
      <c r="AZ311" s="754"/>
      <c r="BA311" s="622"/>
      <c r="BB311" s="754">
        <f>'919'!AG21</f>
        <v>0</v>
      </c>
      <c r="BC311" s="622"/>
      <c r="BD311" s="754"/>
    </row>
    <row r="312" spans="1:56" ht="14.65" customHeight="1" x14ac:dyDescent="0.25">
      <c r="A312" s="290">
        <v>920</v>
      </c>
      <c r="B312" s="289" t="s">
        <v>1370</v>
      </c>
      <c r="E312" s="290"/>
      <c r="F312" s="290" t="s">
        <v>1267</v>
      </c>
      <c r="G312" s="430"/>
      <c r="H312" s="290">
        <v>2023</v>
      </c>
      <c r="I312" s="444">
        <f>'920'!R7</f>
        <v>57140.06</v>
      </c>
      <c r="J312" s="431">
        <f>'920'!S7</f>
        <v>12244.298571428571</v>
      </c>
      <c r="K312" s="421">
        <f t="shared" si="28"/>
        <v>44895.761428571423</v>
      </c>
      <c r="L312" s="362">
        <f t="shared" si="33"/>
        <v>57140.06</v>
      </c>
      <c r="M312" s="432"/>
      <c r="N312" s="423"/>
      <c r="O312" s="423"/>
      <c r="P312" s="423"/>
      <c r="Q312" s="423"/>
      <c r="R312" s="289" t="s">
        <v>773</v>
      </c>
      <c r="S312" s="289">
        <v>659434</v>
      </c>
      <c r="Y312" s="425"/>
      <c r="Z312" s="426"/>
      <c r="AA312" s="425"/>
      <c r="AB312" s="399"/>
      <c r="AC312" s="425"/>
      <c r="AH312" s="425"/>
      <c r="AI312" s="425"/>
      <c r="AK312" s="425"/>
      <c r="AL312" s="425"/>
      <c r="AM312" s="425"/>
      <c r="AP312" s="425"/>
      <c r="AR312" s="425"/>
      <c r="AT312" s="754"/>
      <c r="AU312" s="622"/>
      <c r="AV312" s="746"/>
      <c r="AW312" s="622"/>
      <c r="AX312" s="754"/>
      <c r="AY312" s="622"/>
      <c r="AZ312" s="754"/>
      <c r="BA312" s="622"/>
      <c r="BB312" s="754">
        <f>'920'!AG14</f>
        <v>57140.06</v>
      </c>
      <c r="BC312" s="622"/>
      <c r="BD312" s="754"/>
    </row>
    <row r="313" spans="1:56" ht="14.65" customHeight="1" x14ac:dyDescent="0.25">
      <c r="A313" s="290">
        <v>921</v>
      </c>
      <c r="B313" s="289" t="s">
        <v>1371</v>
      </c>
      <c r="E313" s="290"/>
      <c r="F313" s="290" t="s">
        <v>1267</v>
      </c>
      <c r="G313" s="430"/>
      <c r="H313" s="290">
        <v>2023</v>
      </c>
      <c r="I313" s="444">
        <f>'921'!R7</f>
        <v>43428.67</v>
      </c>
      <c r="J313" s="431">
        <f>'921'!S7</f>
        <v>9306.1435714285708</v>
      </c>
      <c r="K313" s="421">
        <f t="shared" si="28"/>
        <v>34122.526428571429</v>
      </c>
      <c r="L313" s="362">
        <f t="shared" si="33"/>
        <v>43428.67</v>
      </c>
      <c r="M313" s="432"/>
      <c r="N313" s="423"/>
      <c r="O313" s="423"/>
      <c r="P313" s="423"/>
      <c r="Q313" s="423"/>
      <c r="R313" s="289" t="s">
        <v>1372</v>
      </c>
      <c r="S313" s="289">
        <v>663144</v>
      </c>
      <c r="Y313" s="425"/>
      <c r="Z313" s="426"/>
      <c r="AA313" s="425"/>
      <c r="AB313" s="399"/>
      <c r="AC313" s="425"/>
      <c r="AH313" s="425"/>
      <c r="AI313" s="425"/>
      <c r="AK313" s="425"/>
      <c r="AL313" s="425"/>
      <c r="AM313" s="425"/>
      <c r="AP313" s="425"/>
      <c r="AR313" s="425"/>
      <c r="AT313" s="754"/>
      <c r="AU313" s="622"/>
      <c r="AV313" s="746"/>
      <c r="AW313" s="622"/>
      <c r="AX313" s="754"/>
      <c r="AY313" s="622"/>
      <c r="AZ313" s="754"/>
      <c r="BA313" s="622"/>
      <c r="BB313" s="754">
        <f>'921'!AG14</f>
        <v>43428.67</v>
      </c>
      <c r="BC313" s="622"/>
      <c r="BD313" s="746"/>
    </row>
    <row r="314" spans="1:56" ht="14.65" customHeight="1" x14ac:dyDescent="0.25">
      <c r="A314" s="876">
        <v>922</v>
      </c>
      <c r="B314" s="877" t="s">
        <v>1373</v>
      </c>
      <c r="C314" s="878"/>
      <c r="D314" s="876"/>
      <c r="E314" s="876"/>
      <c r="F314" s="876" t="s">
        <v>1497</v>
      </c>
      <c r="G314" s="430" t="s">
        <v>246</v>
      </c>
      <c r="H314" s="290">
        <v>2023</v>
      </c>
      <c r="I314" s="506">
        <f>'922'!R7</f>
        <v>278077.58</v>
      </c>
      <c r="J314" s="431">
        <f>'922'!S7</f>
        <v>59588.052857142859</v>
      </c>
      <c r="K314" s="421">
        <f t="shared" si="28"/>
        <v>218489.52714285714</v>
      </c>
      <c r="L314" s="362">
        <f t="shared" si="33"/>
        <v>278077.58</v>
      </c>
      <c r="M314" s="432"/>
      <c r="N314" s="423"/>
      <c r="O314" s="423"/>
      <c r="P314" s="423"/>
      <c r="Q314" s="423"/>
      <c r="R314" s="289" t="s">
        <v>1374</v>
      </c>
      <c r="S314" s="289">
        <v>662922</v>
      </c>
      <c r="Y314" s="425"/>
      <c r="Z314" s="426"/>
      <c r="AA314" s="425"/>
      <c r="AB314" s="399"/>
      <c r="AC314" s="425"/>
      <c r="AH314" s="425"/>
      <c r="AI314" s="425"/>
      <c r="AK314" s="425"/>
      <c r="AL314" s="425"/>
      <c r="AM314" s="425"/>
      <c r="AP314" s="425"/>
      <c r="AR314" s="425"/>
      <c r="AT314" s="754"/>
      <c r="AU314" s="622"/>
      <c r="AV314" s="746"/>
      <c r="AW314" s="622"/>
      <c r="AX314" s="754"/>
      <c r="AY314" s="622"/>
      <c r="AZ314" s="754"/>
      <c r="BA314" s="622"/>
      <c r="BB314" s="754">
        <f>'922'!AG14</f>
        <v>278077.58</v>
      </c>
      <c r="BC314" s="622"/>
      <c r="BD314" s="746"/>
    </row>
    <row r="315" spans="1:56" ht="14.65" customHeight="1" x14ac:dyDescent="0.25">
      <c r="A315" s="290">
        <v>923</v>
      </c>
      <c r="B315" s="289" t="s">
        <v>1375</v>
      </c>
      <c r="E315" s="290"/>
      <c r="F315" s="290" t="s">
        <v>1477</v>
      </c>
      <c r="G315" s="430"/>
      <c r="H315" s="290">
        <v>2023</v>
      </c>
      <c r="I315" s="444">
        <f>'923'!R7</f>
        <v>9024.42</v>
      </c>
      <c r="J315" s="431">
        <f>'923'!S7</f>
        <v>1933.8042857142855</v>
      </c>
      <c r="K315" s="421">
        <f t="shared" si="28"/>
        <v>7090.6157142857146</v>
      </c>
      <c r="L315" s="362">
        <f t="shared" si="33"/>
        <v>9024.42</v>
      </c>
      <c r="M315" s="432"/>
      <c r="N315" s="423"/>
      <c r="O315" s="423"/>
      <c r="P315" s="423"/>
      <c r="Q315" s="423"/>
      <c r="R315" s="289" t="s">
        <v>1377</v>
      </c>
      <c r="Y315" s="425"/>
      <c r="Z315" s="426"/>
      <c r="AA315" s="425"/>
      <c r="AB315" s="399"/>
      <c r="AC315" s="425"/>
      <c r="AH315" s="425"/>
      <c r="AI315" s="425"/>
      <c r="AK315" s="425"/>
      <c r="AL315" s="425"/>
      <c r="AM315" s="425"/>
      <c r="AP315" s="425"/>
      <c r="AR315" s="425"/>
      <c r="AT315" s="754"/>
      <c r="AU315" s="622"/>
      <c r="AV315" s="746"/>
      <c r="AW315" s="622"/>
      <c r="AX315" s="754"/>
      <c r="AY315" s="622"/>
      <c r="AZ315" s="754"/>
      <c r="BA315" s="622"/>
      <c r="BB315" s="754">
        <f>'923'!AG14</f>
        <v>9024.42</v>
      </c>
      <c r="BC315" s="622"/>
      <c r="BD315" s="746"/>
    </row>
    <row r="316" spans="1:56" ht="14.65" customHeight="1" x14ac:dyDescent="0.25">
      <c r="A316" s="290">
        <v>924</v>
      </c>
      <c r="B316" s="437" t="s">
        <v>1491</v>
      </c>
      <c r="C316" s="451" t="s">
        <v>1068</v>
      </c>
      <c r="D316" s="290">
        <v>21544</v>
      </c>
      <c r="E316" s="290"/>
      <c r="F316" s="290" t="s">
        <v>74</v>
      </c>
      <c r="G316" s="430" t="s">
        <v>829</v>
      </c>
      <c r="H316" s="290">
        <v>2023</v>
      </c>
      <c r="I316" s="444">
        <v>1203450</v>
      </c>
      <c r="J316" s="431"/>
      <c r="K316" s="421">
        <f t="shared" si="28"/>
        <v>1203450</v>
      </c>
      <c r="M316" s="432"/>
      <c r="N316" s="423"/>
      <c r="O316" s="423"/>
      <c r="P316" s="423"/>
      <c r="Q316" s="423"/>
      <c r="R316" s="289" t="s">
        <v>1380</v>
      </c>
      <c r="S316" s="289">
        <v>665404</v>
      </c>
      <c r="Y316" s="425"/>
      <c r="Z316" s="426"/>
      <c r="AA316" s="425"/>
      <c r="AB316" s="399"/>
      <c r="AC316" s="425"/>
      <c r="AH316" s="425"/>
      <c r="AI316" s="425"/>
      <c r="AK316" s="425"/>
      <c r="AL316" s="425"/>
      <c r="AM316" s="425"/>
      <c r="AP316" s="425"/>
      <c r="AR316" s="425"/>
      <c r="AT316" s="754"/>
      <c r="AU316" s="622"/>
      <c r="AV316" s="746"/>
      <c r="AW316" s="622"/>
      <c r="AX316" s="754"/>
      <c r="AY316" s="622"/>
      <c r="AZ316" s="754"/>
      <c r="BA316" s="622"/>
      <c r="BB316" s="781">
        <f>'924'!AG14</f>
        <v>3232</v>
      </c>
      <c r="BC316" s="622"/>
      <c r="BD316" s="746">
        <f>'924'!AH14</f>
        <v>682411.52000000002</v>
      </c>
    </row>
    <row r="317" spans="1:56" ht="14.65" customHeight="1" x14ac:dyDescent="0.25">
      <c r="A317" s="851">
        <v>925</v>
      </c>
      <c r="B317" s="852" t="s">
        <v>1383</v>
      </c>
      <c r="C317" s="853" t="s">
        <v>1481</v>
      </c>
      <c r="D317" s="851"/>
      <c r="E317" s="851"/>
      <c r="F317" s="851" t="s">
        <v>1384</v>
      </c>
      <c r="G317" s="854"/>
      <c r="H317" s="851">
        <v>2023</v>
      </c>
      <c r="I317" s="849">
        <v>61602</v>
      </c>
      <c r="J317" s="431"/>
      <c r="K317" s="421">
        <f t="shared" si="28"/>
        <v>61602</v>
      </c>
      <c r="L317" s="399"/>
      <c r="M317" s="432"/>
      <c r="N317" s="423"/>
      <c r="O317" s="423"/>
      <c r="P317" s="423"/>
      <c r="Q317" s="423"/>
      <c r="R317" s="289" t="s">
        <v>1395</v>
      </c>
      <c r="S317" s="289">
        <v>664257</v>
      </c>
      <c r="Y317" s="425"/>
      <c r="Z317" s="426"/>
      <c r="AA317" s="425"/>
      <c r="AB317" s="399"/>
      <c r="AC317" s="425"/>
      <c r="AH317" s="425"/>
      <c r="AI317" s="425"/>
      <c r="AK317" s="425"/>
      <c r="AL317" s="425"/>
      <c r="AM317" s="425"/>
      <c r="AP317" s="425"/>
      <c r="AR317" s="425"/>
      <c r="AT317" s="754"/>
      <c r="AU317" s="622"/>
      <c r="AV317" s="746"/>
      <c r="AW317" s="622"/>
      <c r="AX317" s="754"/>
      <c r="AY317" s="622"/>
      <c r="AZ317" s="754"/>
      <c r="BA317" s="622"/>
      <c r="BB317" s="781">
        <f>'925'!AG14</f>
        <v>96895.99</v>
      </c>
      <c r="BC317" s="622"/>
      <c r="BD317" s="746"/>
    </row>
    <row r="318" spans="1:56" ht="14.65" customHeight="1" x14ac:dyDescent="0.25">
      <c r="A318" s="851">
        <v>926</v>
      </c>
      <c r="B318" s="856" t="s">
        <v>1479</v>
      </c>
      <c r="C318" s="857" t="s">
        <v>1480</v>
      </c>
      <c r="D318" s="855"/>
      <c r="E318" s="855"/>
      <c r="F318" s="855" t="str">
        <f>+F324</f>
        <v>BURL3 - 800 Laurentian</v>
      </c>
      <c r="G318" s="858" t="s">
        <v>1396</v>
      </c>
      <c r="H318" s="855">
        <v>2023</v>
      </c>
      <c r="I318" s="849">
        <f>'926'!R7</f>
        <v>531000</v>
      </c>
      <c r="J318" s="431">
        <f>'926'!S7</f>
        <v>113785.71428571429</v>
      </c>
      <c r="K318" s="421">
        <f t="shared" si="28"/>
        <v>417214.28571428568</v>
      </c>
      <c r="L318" s="399"/>
      <c r="M318" s="432"/>
      <c r="N318" s="423"/>
      <c r="O318" s="423"/>
      <c r="P318" s="423"/>
      <c r="Q318" s="423"/>
      <c r="Y318" s="425"/>
      <c r="Z318" s="426"/>
      <c r="AA318" s="425"/>
      <c r="AB318" s="399"/>
      <c r="AC318" s="425"/>
      <c r="AH318" s="425"/>
      <c r="AI318" s="425"/>
      <c r="AK318" s="425"/>
      <c r="AL318" s="425"/>
      <c r="AM318" s="425"/>
      <c r="AP318" s="425"/>
      <c r="AR318" s="425"/>
      <c r="AT318" s="754"/>
      <c r="AU318" s="622"/>
      <c r="AV318" s="746"/>
      <c r="AW318" s="622"/>
      <c r="AX318" s="754"/>
      <c r="AY318" s="622"/>
      <c r="AZ318" s="754"/>
      <c r="BA318" s="622"/>
      <c r="BB318" s="783">
        <f>'926'!AG14</f>
        <v>531000</v>
      </c>
      <c r="BC318" s="622"/>
      <c r="BD318" s="746"/>
    </row>
    <row r="319" spans="1:56" ht="14.65" customHeight="1" x14ac:dyDescent="0.25">
      <c r="A319" s="867" t="s">
        <v>1475</v>
      </c>
      <c r="B319" s="868" t="s">
        <v>1485</v>
      </c>
      <c r="C319" s="875"/>
      <c r="D319" s="867"/>
      <c r="E319" s="867"/>
      <c r="F319" s="867" t="s">
        <v>1477</v>
      </c>
      <c r="G319" s="858"/>
      <c r="H319" s="855">
        <v>2024</v>
      </c>
      <c r="I319" s="850">
        <v>203400</v>
      </c>
      <c r="J319" s="431">
        <f>'927'!S7</f>
        <v>0</v>
      </c>
      <c r="K319" s="421">
        <f t="shared" si="28"/>
        <v>203400</v>
      </c>
      <c r="L319" s="399"/>
      <c r="M319" s="432"/>
      <c r="N319" s="423"/>
      <c r="O319" s="423"/>
      <c r="P319" s="423"/>
      <c r="Q319" s="423"/>
      <c r="Y319" s="425"/>
      <c r="Z319" s="426"/>
      <c r="AA319" s="425"/>
      <c r="AB319" s="399"/>
      <c r="AC319" s="425"/>
      <c r="AH319" s="425"/>
      <c r="AI319" s="425"/>
      <c r="AK319" s="425"/>
      <c r="AL319" s="425"/>
      <c r="AM319" s="425"/>
      <c r="AP319" s="425"/>
      <c r="AR319" s="425"/>
      <c r="AT319" s="754"/>
      <c r="AU319" s="622"/>
      <c r="AV319" s="746"/>
      <c r="AW319" s="622"/>
      <c r="AX319" s="754"/>
      <c r="AY319" s="622"/>
      <c r="AZ319" s="754"/>
      <c r="BA319" s="622"/>
      <c r="BB319" s="754"/>
      <c r="BC319" s="622"/>
      <c r="BD319" s="746">
        <f>I319</f>
        <v>203400</v>
      </c>
    </row>
    <row r="320" spans="1:56" ht="14.65" customHeight="1" x14ac:dyDescent="0.25">
      <c r="A320" s="851">
        <v>928</v>
      </c>
      <c r="B320" s="856" t="s">
        <v>1483</v>
      </c>
      <c r="C320" s="857" t="s">
        <v>1402</v>
      </c>
      <c r="D320" s="855" t="s">
        <v>1403</v>
      </c>
      <c r="E320" s="855"/>
      <c r="F320" s="855" t="s">
        <v>1484</v>
      </c>
      <c r="G320" s="858"/>
      <c r="H320" s="855">
        <v>2024</v>
      </c>
      <c r="I320" s="849">
        <f>'928'!C14</f>
        <v>287307.17</v>
      </c>
      <c r="J320" s="431">
        <f>'928'!S7</f>
        <v>20521.940714285713</v>
      </c>
      <c r="K320" s="421">
        <f t="shared" si="28"/>
        <v>266785.22928571427</v>
      </c>
      <c r="L320" s="399"/>
      <c r="M320" s="432"/>
      <c r="N320" s="423"/>
      <c r="O320" s="423"/>
      <c r="P320" s="423"/>
      <c r="Q320" s="423"/>
      <c r="Y320" s="425"/>
      <c r="Z320" s="426"/>
      <c r="AA320" s="425"/>
      <c r="AB320" s="399"/>
      <c r="AC320" s="425"/>
      <c r="AH320" s="425"/>
      <c r="AI320" s="425"/>
      <c r="AK320" s="425"/>
      <c r="AL320" s="425"/>
      <c r="AM320" s="425"/>
      <c r="AP320" s="425"/>
      <c r="AR320" s="425"/>
      <c r="AT320" s="754"/>
      <c r="AU320" s="622"/>
      <c r="AV320" s="746"/>
      <c r="AW320" s="622"/>
      <c r="AX320" s="754"/>
      <c r="AY320" s="622"/>
      <c r="AZ320" s="754"/>
      <c r="BA320" s="622"/>
      <c r="BB320" s="754"/>
      <c r="BC320" s="622"/>
      <c r="BD320" s="746">
        <f>I320</f>
        <v>287307.17</v>
      </c>
    </row>
    <row r="321" spans="1:56" ht="14.65" customHeight="1" x14ac:dyDescent="0.25">
      <c r="A321" s="881">
        <v>929</v>
      </c>
      <c r="B321" s="882" t="s">
        <v>1482</v>
      </c>
      <c r="C321" s="883" t="s">
        <v>1466</v>
      </c>
      <c r="D321" s="881"/>
      <c r="E321" s="881"/>
      <c r="F321" s="881" t="s">
        <v>1498</v>
      </c>
      <c r="G321" s="884"/>
      <c r="H321" s="881">
        <v>2024</v>
      </c>
      <c r="I321" s="849">
        <f>'929'!R7</f>
        <v>629382.94598099985</v>
      </c>
      <c r="J321" s="431">
        <f>'929'!S7</f>
        <v>0</v>
      </c>
      <c r="K321" s="421">
        <f t="shared" si="28"/>
        <v>629382.94598099985</v>
      </c>
      <c r="L321" s="399"/>
      <c r="M321" s="432"/>
      <c r="N321" s="423"/>
      <c r="O321" s="423"/>
      <c r="P321" s="423"/>
      <c r="Q321" s="423"/>
      <c r="R321" s="289" t="s">
        <v>1421</v>
      </c>
      <c r="Y321" s="425"/>
      <c r="Z321" s="426"/>
      <c r="AA321" s="425"/>
      <c r="AB321" s="399"/>
      <c r="AC321" s="425"/>
      <c r="AH321" s="425"/>
      <c r="AI321" s="425"/>
      <c r="AK321" s="425"/>
      <c r="AL321" s="425"/>
      <c r="AM321" s="425"/>
      <c r="AP321" s="425"/>
      <c r="AR321" s="425"/>
      <c r="AT321" s="754"/>
      <c r="AU321" s="622"/>
      <c r="AV321" s="746"/>
      <c r="AW321" s="622"/>
      <c r="AX321" s="754"/>
      <c r="AY321" s="622"/>
      <c r="AZ321" s="754"/>
      <c r="BA321" s="622"/>
      <c r="BB321" s="754"/>
      <c r="BC321" s="622"/>
      <c r="BD321" s="784">
        <f>I321</f>
        <v>629382.94598099985</v>
      </c>
    </row>
    <row r="322" spans="1:56" x14ac:dyDescent="0.25">
      <c r="A322" s="881">
        <v>930</v>
      </c>
      <c r="B322" s="882" t="str">
        <f>+B321</f>
        <v xml:space="preserve">Mazaks ( PO # 670500 ) </v>
      </c>
      <c r="C322" s="883" t="s">
        <v>1467</v>
      </c>
      <c r="D322" s="881"/>
      <c r="E322" s="881"/>
      <c r="F322" s="881" t="str">
        <f>+F321</f>
        <v>John Lucas - Burlington</v>
      </c>
      <c r="G322" s="884"/>
      <c r="H322" s="881">
        <v>2024</v>
      </c>
      <c r="I322" s="849">
        <f>'930'!R7</f>
        <v>629382.94598099985</v>
      </c>
      <c r="J322" s="431">
        <f>'930'!S7</f>
        <v>0</v>
      </c>
      <c r="K322" s="421">
        <f t="shared" si="28"/>
        <v>629382.94598099985</v>
      </c>
      <c r="L322" s="399"/>
      <c r="M322" s="432"/>
      <c r="N322" s="423"/>
      <c r="O322" s="423"/>
      <c r="P322" s="423"/>
      <c r="Q322" s="423"/>
      <c r="R322" s="289" t="s">
        <v>1421</v>
      </c>
      <c r="Y322" s="425"/>
      <c r="Z322" s="426"/>
      <c r="AA322" s="425"/>
      <c r="AB322" s="399"/>
      <c r="AC322" s="425"/>
      <c r="AH322" s="425"/>
      <c r="AI322" s="425"/>
      <c r="AK322" s="425"/>
      <c r="AL322" s="425"/>
      <c r="AM322" s="425"/>
      <c r="AP322" s="425"/>
      <c r="AR322" s="425"/>
      <c r="AT322" s="754"/>
      <c r="AU322" s="622"/>
      <c r="AV322" s="746"/>
      <c r="AW322" s="622"/>
      <c r="AX322" s="754"/>
      <c r="AY322" s="622"/>
      <c r="AZ322" s="754"/>
      <c r="BA322" s="622"/>
      <c r="BB322" s="754"/>
      <c r="BC322" s="622"/>
      <c r="BD322" s="784">
        <f>I322</f>
        <v>629382.94598099985</v>
      </c>
    </row>
    <row r="323" spans="1:56" ht="14.65" customHeight="1" x14ac:dyDescent="0.25">
      <c r="A323" s="867" t="s">
        <v>1476</v>
      </c>
      <c r="B323" s="868" t="s">
        <v>1486</v>
      </c>
      <c r="C323" s="869" t="s">
        <v>1406</v>
      </c>
      <c r="D323" s="867" t="s">
        <v>1407</v>
      </c>
      <c r="E323" s="867"/>
      <c r="F323" s="867" t="str">
        <f>+F324</f>
        <v>BURL3 - 800 Laurentian</v>
      </c>
      <c r="G323" s="858"/>
      <c r="H323" s="855">
        <v>2024</v>
      </c>
      <c r="I323" s="849">
        <f>'931'!R7</f>
        <v>163457.32999999999</v>
      </c>
      <c r="J323" s="431">
        <f>'931'!S7</f>
        <v>11675.52357142857</v>
      </c>
      <c r="K323" s="421">
        <f t="shared" si="28"/>
        <v>151781.80642857141</v>
      </c>
      <c r="L323" s="399"/>
      <c r="M323" s="432"/>
      <c r="N323" s="423"/>
      <c r="O323" s="423"/>
      <c r="P323" s="423"/>
      <c r="Q323" s="423"/>
      <c r="T323" s="482"/>
      <c r="Y323" s="425"/>
      <c r="Z323" s="426"/>
      <c r="AA323" s="425"/>
      <c r="AB323" s="399"/>
      <c r="AC323" s="425"/>
      <c r="AH323" s="425"/>
      <c r="AI323" s="425"/>
      <c r="AK323" s="425"/>
      <c r="AL323" s="425"/>
      <c r="AM323" s="425"/>
      <c r="AP323" s="425"/>
      <c r="AR323" s="425"/>
      <c r="AT323" s="754"/>
      <c r="AU323" s="622"/>
      <c r="AV323" s="746"/>
      <c r="AW323" s="622"/>
      <c r="AX323" s="754"/>
      <c r="AY323" s="622"/>
      <c r="AZ323" s="754"/>
      <c r="BA323" s="622"/>
      <c r="BB323" s="754"/>
      <c r="BC323" s="622"/>
      <c r="BD323" s="785">
        <f>I323</f>
        <v>163457.32999999999</v>
      </c>
    </row>
    <row r="324" spans="1:56" ht="14.65" customHeight="1" x14ac:dyDescent="0.25">
      <c r="A324" s="851">
        <v>932</v>
      </c>
      <c r="B324" s="856" t="s">
        <v>1478</v>
      </c>
      <c r="C324" s="859" t="s">
        <v>1464</v>
      </c>
      <c r="D324" s="855" t="s">
        <v>1465</v>
      </c>
      <c r="E324" s="855"/>
      <c r="F324" s="855" t="s">
        <v>1477</v>
      </c>
      <c r="G324" s="858"/>
      <c r="H324" s="855">
        <v>2024</v>
      </c>
      <c r="I324" s="849">
        <v>519687</v>
      </c>
      <c r="J324" s="431"/>
      <c r="K324" s="421"/>
      <c r="L324" s="399"/>
      <c r="M324" s="432"/>
      <c r="N324" s="423"/>
      <c r="O324" s="423"/>
      <c r="P324" s="423"/>
      <c r="Q324" s="423"/>
      <c r="T324" s="482"/>
      <c r="Y324" s="425"/>
      <c r="Z324" s="426"/>
      <c r="AA324" s="425"/>
      <c r="AB324" s="399"/>
      <c r="AC324" s="425"/>
      <c r="AH324" s="425"/>
      <c r="AI324" s="425"/>
      <c r="AK324" s="425"/>
      <c r="AL324" s="425"/>
      <c r="AM324" s="425"/>
      <c r="AP324" s="425"/>
      <c r="AR324" s="425"/>
      <c r="AT324" s="754"/>
      <c r="AU324" s="622"/>
      <c r="AV324" s="746"/>
      <c r="AW324" s="622"/>
      <c r="AX324" s="754"/>
      <c r="AY324" s="622"/>
      <c r="AZ324" s="754"/>
      <c r="BA324" s="622"/>
      <c r="BB324" s="754"/>
      <c r="BC324" s="622"/>
      <c r="BD324" s="785"/>
    </row>
    <row r="325" spans="1:56" ht="14.65" customHeight="1" x14ac:dyDescent="0.25">
      <c r="A325" s="851">
        <v>933</v>
      </c>
      <c r="B325" s="852" t="s">
        <v>1470</v>
      </c>
      <c r="C325" s="863" t="s">
        <v>1468</v>
      </c>
      <c r="D325" s="855" t="s">
        <v>1469</v>
      </c>
      <c r="E325" s="855"/>
      <c r="F325" s="855" t="s">
        <v>1150</v>
      </c>
      <c r="G325" s="858"/>
      <c r="H325" s="855">
        <v>2024</v>
      </c>
      <c r="I325" s="849">
        <v>1290200</v>
      </c>
      <c r="J325" s="431"/>
      <c r="K325" s="421"/>
      <c r="L325" s="399"/>
      <c r="M325" s="432"/>
      <c r="N325" s="423"/>
      <c r="O325" s="423"/>
      <c r="P325" s="423"/>
      <c r="Q325" s="423"/>
      <c r="T325" s="482"/>
      <c r="Y325" s="425"/>
      <c r="Z325" s="426"/>
      <c r="AA325" s="425"/>
      <c r="AB325" s="399"/>
      <c r="AC325" s="425"/>
      <c r="AH325" s="425"/>
      <c r="AI325" s="425"/>
      <c r="AK325" s="425"/>
      <c r="AL325" s="425"/>
      <c r="AM325" s="425"/>
      <c r="AP325" s="425"/>
      <c r="AR325" s="425"/>
      <c r="AT325" s="754"/>
      <c r="AU325" s="622"/>
      <c r="AV325" s="746"/>
      <c r="AW325" s="622"/>
      <c r="AX325" s="754"/>
      <c r="AY325" s="622"/>
      <c r="AZ325" s="754"/>
      <c r="BA325" s="622"/>
      <c r="BB325" s="754"/>
      <c r="BC325" s="622"/>
      <c r="BD325" s="785"/>
    </row>
    <row r="326" spans="1:56" ht="14.65" customHeight="1" x14ac:dyDescent="0.25">
      <c r="A326" s="867">
        <v>934</v>
      </c>
      <c r="B326" s="868" t="s">
        <v>1472</v>
      </c>
      <c r="C326" s="869" t="s">
        <v>1473</v>
      </c>
      <c r="D326" s="867" t="s">
        <v>1492</v>
      </c>
      <c r="E326" s="867"/>
      <c r="F326" s="867" t="s">
        <v>1477</v>
      </c>
      <c r="G326" s="858"/>
      <c r="H326" s="855">
        <v>2024</v>
      </c>
      <c r="I326" s="849">
        <v>114295</v>
      </c>
      <c r="J326" s="431"/>
      <c r="K326" s="421"/>
      <c r="L326" s="399"/>
      <c r="M326" s="432"/>
      <c r="N326" s="423"/>
      <c r="O326" s="423"/>
      <c r="P326" s="423"/>
      <c r="Q326" s="423"/>
      <c r="T326" s="482"/>
      <c r="Y326" s="425"/>
      <c r="Z326" s="426"/>
      <c r="AA326" s="425"/>
      <c r="AB326" s="399"/>
      <c r="AC326" s="425"/>
      <c r="AH326" s="425"/>
      <c r="AI326" s="425"/>
      <c r="AK326" s="425"/>
      <c r="AL326" s="425"/>
      <c r="AM326" s="425"/>
      <c r="AP326" s="425"/>
      <c r="AR326" s="425"/>
      <c r="AT326" s="754"/>
      <c r="AU326" s="622"/>
      <c r="AV326" s="746"/>
      <c r="AW326" s="622"/>
      <c r="AX326" s="754"/>
      <c r="AY326" s="622"/>
      <c r="AZ326" s="754"/>
      <c r="BA326" s="622"/>
      <c r="BB326" s="754"/>
      <c r="BC326" s="622"/>
      <c r="BD326" s="785"/>
    </row>
    <row r="327" spans="1:56" ht="14.65" customHeight="1" x14ac:dyDescent="0.25">
      <c r="A327" s="290" t="s">
        <v>354</v>
      </c>
      <c r="B327" s="437" t="s">
        <v>462</v>
      </c>
      <c r="C327" s="417" t="s">
        <v>514</v>
      </c>
      <c r="E327" s="290" t="s">
        <v>493</v>
      </c>
      <c r="F327" s="432" t="s">
        <v>506</v>
      </c>
      <c r="G327" s="430"/>
      <c r="I327" s="420">
        <f>MISC!$S$7</f>
        <v>5916533.7899999982</v>
      </c>
      <c r="J327" s="431">
        <f>MISC!$T$7</f>
        <v>4699006.8270000005</v>
      </c>
      <c r="K327" s="421">
        <f t="shared" ref="K327" si="34">+I327-J327</f>
        <v>1217526.9629999977</v>
      </c>
      <c r="L327" s="399">
        <v>300000</v>
      </c>
      <c r="M327" s="432"/>
      <c r="N327" s="423">
        <f t="shared" si="21"/>
        <v>0</v>
      </c>
      <c r="O327" s="423"/>
      <c r="P327" s="423"/>
      <c r="Q327" s="423">
        <f t="shared" si="24"/>
        <v>5916533.7899999982</v>
      </c>
      <c r="T327" s="362">
        <v>4886192.459999999</v>
      </c>
      <c r="X327" s="362">
        <f>+I327-T327</f>
        <v>1030341.3299999991</v>
      </c>
      <c r="Y327" s="425">
        <f>MISC!V123</f>
        <v>3478.42</v>
      </c>
      <c r="Z327" s="426">
        <f>+MISC!W123</f>
        <v>246594.42</v>
      </c>
      <c r="AA327" s="425">
        <f>MISC!X123</f>
        <v>3649</v>
      </c>
      <c r="AB327" s="399"/>
      <c r="AC327" s="425">
        <f>MISC!Y123</f>
        <v>42558</v>
      </c>
      <c r="AH327" s="425">
        <f>+MISC!Z123</f>
        <v>340443.2</v>
      </c>
      <c r="AI327" s="425">
        <f>+MISC!AA123</f>
        <v>87221.55</v>
      </c>
      <c r="AK327" s="425"/>
      <c r="AL327" s="425"/>
      <c r="AM327" s="425"/>
      <c r="AP327" s="425">
        <f>+MISC!AB123</f>
        <v>32732.06</v>
      </c>
      <c r="AR327" s="425">
        <f>+MISC!AC123</f>
        <v>107413.06999999999</v>
      </c>
      <c r="AT327" s="754">
        <f>+MISC!AD123</f>
        <v>40793.040000000001</v>
      </c>
      <c r="AU327" s="622"/>
      <c r="AV327" s="754">
        <f>MISC!AE123</f>
        <v>45974.96</v>
      </c>
      <c r="AW327" s="622"/>
      <c r="AX327" s="754">
        <f>MISC!AF123</f>
        <v>327041.55</v>
      </c>
      <c r="AY327" s="622"/>
      <c r="AZ327" s="754">
        <f>MISC!AG123</f>
        <v>330326.98</v>
      </c>
      <c r="BA327" s="622"/>
      <c r="BB327" s="754">
        <f>MISC!AH123</f>
        <v>521030.94999999995</v>
      </c>
      <c r="BC327" s="622"/>
      <c r="BD327" s="746">
        <f>MISC!AI123</f>
        <v>377535.82</v>
      </c>
    </row>
    <row r="328" spans="1:56" ht="14.65" customHeight="1" thickBot="1" x14ac:dyDescent="0.3">
      <c r="A328" s="290"/>
      <c r="B328" s="437"/>
      <c r="C328" s="417"/>
      <c r="E328" s="290"/>
      <c r="F328" s="432"/>
      <c r="G328" s="430"/>
      <c r="I328" s="477"/>
      <c r="J328" s="508"/>
      <c r="K328" s="478"/>
      <c r="L328" s="509"/>
      <c r="M328" s="510"/>
      <c r="N328" s="511">
        <f t="shared" si="21"/>
        <v>0</v>
      </c>
      <c r="O328" s="511"/>
      <c r="P328" s="511"/>
      <c r="Q328" s="511">
        <f t="shared" si="24"/>
        <v>0</v>
      </c>
      <c r="T328" s="479"/>
      <c r="U328" s="399"/>
      <c r="X328" s="479">
        <f>+I328-T328</f>
        <v>0</v>
      </c>
      <c r="Y328" s="512"/>
      <c r="Z328" s="513"/>
      <c r="AA328" s="512"/>
      <c r="AB328" s="399"/>
      <c r="AC328" s="512"/>
      <c r="AH328" s="512"/>
      <c r="AI328" s="512"/>
      <c r="AK328" s="512"/>
      <c r="AL328" s="514"/>
      <c r="AM328" s="514"/>
      <c r="AP328" s="512"/>
      <c r="AR328" s="425"/>
      <c r="AT328" s="754"/>
      <c r="AU328" s="622"/>
      <c r="AV328" s="756"/>
      <c r="AW328" s="622"/>
      <c r="AX328" s="757"/>
      <c r="AY328" s="622"/>
      <c r="AZ328" s="757"/>
      <c r="BA328" s="622"/>
      <c r="BB328" s="757"/>
      <c r="BC328" s="622"/>
      <c r="BD328" s="746"/>
    </row>
    <row r="329" spans="1:56" s="365" customFormat="1" ht="14.65" customHeight="1" x14ac:dyDescent="0.25">
      <c r="A329" s="385"/>
      <c r="B329" s="365" t="s">
        <v>3</v>
      </c>
      <c r="C329" s="387"/>
      <c r="D329" s="385"/>
      <c r="E329" s="385"/>
      <c r="F329" s="385"/>
      <c r="G329" s="385"/>
      <c r="H329" s="385"/>
      <c r="I329" s="515">
        <f>SUM(I9:I328)</f>
        <v>108209154.72816202</v>
      </c>
      <c r="J329" s="516">
        <f>SUM(J9:J328)</f>
        <v>94010906.795485809</v>
      </c>
      <c r="K329" s="515">
        <f>SUM(K9:K328)</f>
        <v>12274065.932676282</v>
      </c>
      <c r="L329" s="517">
        <f>SUM(L9:L328)</f>
        <v>84405075.710000023</v>
      </c>
      <c r="M329" s="518">
        <f>COUNT( A)</f>
        <v>0</v>
      </c>
      <c r="N329" s="517">
        <f>SUM(N9:N328)</f>
        <v>-1.6534613678231835E-9</v>
      </c>
      <c r="O329" s="517">
        <f>SUM(O9:O328)</f>
        <v>4044000</v>
      </c>
      <c r="P329" s="517">
        <f>SUM(P9:P328)</f>
        <v>8345850</v>
      </c>
      <c r="Q329" s="517">
        <f>SUM(Q9:Q328)</f>
        <v>99620721.174999982</v>
      </c>
      <c r="R329" s="517"/>
      <c r="S329" s="517"/>
      <c r="T329" s="519">
        <f>SUM(T9:T328)</f>
        <v>58625828.079999998</v>
      </c>
      <c r="U329" s="517"/>
      <c r="V329" s="519">
        <f t="shared" ref="V329:AC329" si="35">SUM(V9:V328)</f>
        <v>1798042.1099999999</v>
      </c>
      <c r="W329" s="517">
        <f t="shared" si="35"/>
        <v>0</v>
      </c>
      <c r="X329" s="362">
        <f t="shared" si="35"/>
        <v>30278202.515000001</v>
      </c>
      <c r="Y329" s="398">
        <f t="shared" si="35"/>
        <v>4342781.09</v>
      </c>
      <c r="Z329" s="520">
        <f t="shared" si="35"/>
        <v>6073048.0700000003</v>
      </c>
      <c r="AA329" s="398">
        <f t="shared" si="35"/>
        <v>6863299.7200000007</v>
      </c>
      <c r="AB329" s="521">
        <f t="shared" si="35"/>
        <v>2588998</v>
      </c>
      <c r="AC329" s="398">
        <f t="shared" si="35"/>
        <v>8110312.4261999996</v>
      </c>
      <c r="AE329" s="517"/>
      <c r="AF329" s="517"/>
      <c r="AH329" s="515">
        <f>SUM(AH9:AH328)</f>
        <v>3100822.92</v>
      </c>
      <c r="AI329" s="515">
        <f>SUM(AI9:AI328)</f>
        <v>8882507.8800000027</v>
      </c>
      <c r="AK329" s="515">
        <f>SUM(AK9:AK328)</f>
        <v>875052.9</v>
      </c>
      <c r="AL329" s="522">
        <f>SUM(AL4:AL328)</f>
        <v>2903274</v>
      </c>
      <c r="AM329" s="522">
        <f>SUM(AM4:AM328)-AM327</f>
        <v>2114244.29</v>
      </c>
      <c r="AP329" s="515">
        <f>SUM(AP9:AP328)</f>
        <v>580858.03</v>
      </c>
      <c r="AR329" s="523">
        <f>SUM(AR9:AR328)</f>
        <v>915783.83</v>
      </c>
      <c r="AT329" s="758">
        <f>SUM(AT9:AT328)</f>
        <v>434993.91999999998</v>
      </c>
      <c r="AU329" s="745"/>
      <c r="AV329" s="759">
        <f>SUM(AV9:AV328)</f>
        <v>1583437.0699999998</v>
      </c>
      <c r="AW329" s="745"/>
      <c r="AX329" s="759">
        <f>SUM(AX9:AX328)</f>
        <v>2110414.5300000003</v>
      </c>
      <c r="AY329" s="745"/>
      <c r="AZ329" s="759">
        <f>SUM(AZ9:AZ328)</f>
        <v>2959249.03</v>
      </c>
      <c r="BA329" s="745"/>
      <c r="BB329" s="759">
        <f>SUM(BB9:BB328)</f>
        <v>4071787.0200000005</v>
      </c>
      <c r="BC329" s="745"/>
      <c r="BD329" s="759">
        <f>SUM(BD9:BD328)</f>
        <v>3552374.3719619992</v>
      </c>
    </row>
    <row r="330" spans="1:56" ht="14.65" customHeight="1" x14ac:dyDescent="0.25">
      <c r="A330" s="290"/>
      <c r="B330" s="289" t="s">
        <v>803</v>
      </c>
      <c r="F330" s="290" t="s">
        <v>580</v>
      </c>
      <c r="I330" s="425">
        <v>9000000</v>
      </c>
      <c r="J330" s="524"/>
      <c r="L330" s="362">
        <v>9000000</v>
      </c>
      <c r="M330" s="525"/>
      <c r="Q330" s="423">
        <f t="shared" si="24"/>
        <v>9000000</v>
      </c>
      <c r="T330" s="526" t="s">
        <v>245</v>
      </c>
      <c r="U330" s="373"/>
      <c r="V330" s="527" t="s">
        <v>246</v>
      </c>
      <c r="X330" s="373" t="s">
        <v>822</v>
      </c>
      <c r="Y330" s="528">
        <v>671438.89</v>
      </c>
      <c r="Z330" s="426"/>
      <c r="AA330" s="425">
        <v>500</v>
      </c>
      <c r="AB330" s="399"/>
      <c r="AC330" s="425"/>
      <c r="AH330" s="425"/>
      <c r="AI330" s="425"/>
      <c r="AK330" s="425"/>
      <c r="AM330" s="362">
        <f>450+3860+54500+11783.33+12705+3500+21946.28+769.24</f>
        <v>109513.85</v>
      </c>
      <c r="AN330" s="289" t="s">
        <v>1065</v>
      </c>
      <c r="AP330" s="425"/>
      <c r="AR330" s="425"/>
      <c r="AT330" s="754"/>
      <c r="AU330" s="622"/>
      <c r="AV330" s="746"/>
      <c r="AW330" s="622"/>
      <c r="AX330" s="746"/>
      <c r="AY330" s="622"/>
      <c r="AZ330" s="746"/>
      <c r="BA330" s="622"/>
      <c r="BB330" s="746"/>
      <c r="BC330" s="622"/>
      <c r="BD330" s="746"/>
    </row>
    <row r="331" spans="1:56" ht="15" customHeight="1" x14ac:dyDescent="0.25">
      <c r="A331" s="290"/>
      <c r="B331" s="289" t="s">
        <v>1025</v>
      </c>
      <c r="I331" s="398">
        <f>SUM(I329:I330)</f>
        <v>117209154.72816202</v>
      </c>
      <c r="J331" s="494"/>
      <c r="K331" s="494"/>
      <c r="L331" s="529">
        <f>SUM(L329:L330)</f>
        <v>93405075.710000023</v>
      </c>
      <c r="M331" s="525"/>
      <c r="N331" s="494"/>
      <c r="O331" s="494"/>
      <c r="P331" s="494"/>
      <c r="Q331" s="529">
        <f>SUM(Q329:Q330)</f>
        <v>108620721.17499998</v>
      </c>
      <c r="R331" s="494"/>
      <c r="T331" s="530" t="s">
        <v>819</v>
      </c>
      <c r="V331" s="531" t="s">
        <v>820</v>
      </c>
      <c r="X331" s="362">
        <f>+I329-T329</f>
        <v>49583326.648162022</v>
      </c>
      <c r="Y331" s="425">
        <v>44772.12</v>
      </c>
      <c r="Z331" s="426"/>
      <c r="AA331" s="425">
        <v>13500</v>
      </c>
      <c r="AB331" s="399"/>
      <c r="AC331" s="425"/>
      <c r="AH331" s="425"/>
      <c r="AI331" s="425"/>
      <c r="AK331" s="425"/>
      <c r="AM331" s="362">
        <f>AM329+AM330</f>
        <v>2223758.14</v>
      </c>
      <c r="AP331" s="425"/>
      <c r="AR331" s="425"/>
      <c r="AT331" s="754"/>
      <c r="AU331" s="622"/>
      <c r="AV331" s="746"/>
      <c r="AW331" s="622"/>
      <c r="AX331" s="746"/>
      <c r="AY331" s="622"/>
      <c r="AZ331" s="746"/>
      <c r="BA331" s="622"/>
      <c r="BB331" s="746"/>
      <c r="BC331" s="622"/>
      <c r="BD331" s="746"/>
    </row>
    <row r="332" spans="1:56" ht="14.65" customHeight="1" thickBot="1" x14ac:dyDescent="0.3">
      <c r="A332" s="290"/>
      <c r="I332" s="425"/>
      <c r="M332" s="525" t="s">
        <v>1028</v>
      </c>
      <c r="P332" s="424"/>
      <c r="Q332" s="424"/>
      <c r="S332" s="289" t="s">
        <v>1012</v>
      </c>
      <c r="T332" s="532"/>
      <c r="U332" s="533" t="s">
        <v>816</v>
      </c>
      <c r="V332" s="532">
        <f>+T329+V329</f>
        <v>60423870.189999998</v>
      </c>
      <c r="W332" s="534"/>
      <c r="X332" s="532">
        <f>+X329-X331</f>
        <v>-19305124.133162022</v>
      </c>
      <c r="Y332" s="535">
        <v>5058992.0999999987</v>
      </c>
      <c r="Z332" s="536">
        <v>6073049.0699999994</v>
      </c>
      <c r="AA332" s="535">
        <v>6877299.7200000007</v>
      </c>
      <c r="AB332" s="537">
        <v>2589698</v>
      </c>
      <c r="AC332" s="535">
        <v>8110312.4299999997</v>
      </c>
      <c r="AH332" s="538">
        <v>3124801</v>
      </c>
      <c r="AI332" s="539">
        <v>9134824</v>
      </c>
      <c r="AK332" s="539">
        <v>1069722</v>
      </c>
      <c r="AM332" s="479">
        <v>2223759.0299999998</v>
      </c>
      <c r="AN332" s="289" t="s">
        <v>1064</v>
      </c>
      <c r="AP332" s="539">
        <v>580858.03</v>
      </c>
      <c r="AR332" s="539">
        <v>915783.83</v>
      </c>
      <c r="AT332" s="760">
        <v>476163.92</v>
      </c>
      <c r="AU332" s="622"/>
      <c r="AV332" s="760"/>
      <c r="AW332" s="622"/>
      <c r="AX332" s="760"/>
      <c r="AY332" s="622"/>
      <c r="AZ332" s="760"/>
      <c r="BA332" s="622"/>
      <c r="BB332" s="760"/>
      <c r="BC332" s="622"/>
      <c r="BD332" s="760"/>
    </row>
    <row r="333" spans="1:56" ht="15" customHeight="1" thickTop="1" thickBot="1" x14ac:dyDescent="0.3">
      <c r="A333" s="290"/>
      <c r="C333" s="860"/>
      <c r="I333" s="514"/>
      <c r="M333" s="525" t="s">
        <v>818</v>
      </c>
      <c r="P333" s="362"/>
      <c r="Q333" s="362"/>
      <c r="R333" s="362"/>
      <c r="S333" s="362" t="s">
        <v>1013</v>
      </c>
      <c r="V333" s="362"/>
      <c r="W333" s="362"/>
      <c r="Y333" s="540">
        <f>(Y329+Y330+Y331)-Y332</f>
        <v>0</v>
      </c>
      <c r="Z333" s="541">
        <f>Z329-Z332</f>
        <v>-0.99999999906867743</v>
      </c>
      <c r="AA333" s="540">
        <f>(AA329+AA330+AA331)-AA332</f>
        <v>0</v>
      </c>
      <c r="AB333" s="362">
        <f>+AB329-AB332</f>
        <v>-700</v>
      </c>
      <c r="AC333" s="514">
        <f>AC329-AC332</f>
        <v>-3.8000000640749931E-3</v>
      </c>
      <c r="AH333" s="514">
        <f>+AH329-AH332</f>
        <v>-23978.080000000075</v>
      </c>
      <c r="AI333" s="514">
        <f>+AI332-AI329</f>
        <v>252316.11999999732</v>
      </c>
      <c r="AK333" s="514"/>
      <c r="AM333" s="362">
        <f>AM331-AM332</f>
        <v>-0.88999999966472387</v>
      </c>
      <c r="AN333" s="289" t="s">
        <v>818</v>
      </c>
      <c r="AP333" s="514">
        <f>+AP332-AP329</f>
        <v>0</v>
      </c>
      <c r="AR333" s="514">
        <f>+AR332-AR329</f>
        <v>0</v>
      </c>
      <c r="AT333" s="761">
        <f>+AT332-AT329</f>
        <v>41170</v>
      </c>
      <c r="AU333" s="622"/>
      <c r="AV333" s="762"/>
      <c r="AW333" s="622"/>
      <c r="AX333" s="762"/>
      <c r="AY333" s="622"/>
      <c r="AZ333" s="762"/>
      <c r="BA333" s="622"/>
      <c r="BB333" s="762"/>
      <c r="BC333" s="622"/>
      <c r="BD333" s="762"/>
    </row>
    <row r="334" spans="1:56" ht="15" customHeight="1" x14ac:dyDescent="0.25">
      <c r="A334" s="290"/>
      <c r="I334" s="399"/>
      <c r="M334" s="525"/>
      <c r="P334" s="362"/>
      <c r="Q334" s="362"/>
      <c r="R334" s="362"/>
      <c r="S334" s="362"/>
      <c r="V334" s="362"/>
      <c r="W334" s="362"/>
      <c r="Y334" s="542"/>
      <c r="Z334" s="399"/>
      <c r="AA334" s="542"/>
      <c r="AC334" s="399"/>
      <c r="AH334" s="399"/>
      <c r="AI334" s="399"/>
      <c r="AK334" s="399"/>
      <c r="AP334" s="399"/>
      <c r="AR334" s="399"/>
      <c r="AT334" s="622"/>
      <c r="AU334" s="622"/>
      <c r="AV334" s="622"/>
      <c r="AW334" s="622"/>
      <c r="AX334" s="622"/>
      <c r="AY334" s="622"/>
      <c r="AZ334" s="622"/>
      <c r="BA334" s="622"/>
      <c r="BB334" s="543"/>
    </row>
    <row r="335" spans="1:56" ht="15" customHeight="1" x14ac:dyDescent="0.25">
      <c r="A335" s="290"/>
      <c r="I335" s="399"/>
      <c r="M335" s="525"/>
      <c r="P335" s="362"/>
      <c r="Q335" s="362"/>
      <c r="R335" s="362"/>
      <c r="S335" s="362"/>
      <c r="V335" s="362"/>
      <c r="W335" s="362"/>
      <c r="Y335" s="542"/>
      <c r="Z335" s="399"/>
      <c r="AA335" s="542"/>
      <c r="AC335" s="399"/>
      <c r="AH335" s="399"/>
      <c r="AI335" s="399"/>
      <c r="AK335" s="399"/>
      <c r="AP335" s="399"/>
      <c r="AR335" s="399"/>
      <c r="AT335" s="622"/>
      <c r="AU335" s="622"/>
      <c r="AV335" s="622"/>
      <c r="AW335" s="622"/>
      <c r="AX335" s="622"/>
      <c r="AY335" s="622"/>
      <c r="AZ335" s="622"/>
      <c r="BA335" s="622"/>
      <c r="BB335" s="423"/>
    </row>
    <row r="336" spans="1:56" ht="15" customHeight="1" x14ac:dyDescent="0.25">
      <c r="A336" s="290"/>
      <c r="I336" s="399"/>
      <c r="M336" s="525"/>
      <c r="P336" s="362"/>
      <c r="Q336" s="362"/>
      <c r="R336" s="362"/>
      <c r="S336" s="362"/>
      <c r="V336" s="362"/>
      <c r="W336" s="362"/>
      <c r="Y336" s="542"/>
      <c r="Z336" s="399"/>
      <c r="AA336" s="542"/>
      <c r="AC336" s="399"/>
      <c r="AH336" s="399"/>
      <c r="AI336" s="399"/>
      <c r="AK336" s="399"/>
      <c r="AP336" s="399"/>
      <c r="AR336" s="399"/>
      <c r="AT336" s="622"/>
      <c r="AU336" s="622"/>
      <c r="AV336" s="622"/>
      <c r="AW336" s="622"/>
      <c r="AX336" s="622"/>
      <c r="AY336" s="622"/>
      <c r="AZ336" s="623"/>
      <c r="BA336" s="622"/>
    </row>
    <row r="337" spans="1:53" ht="15" customHeight="1" x14ac:dyDescent="0.25">
      <c r="A337" s="290"/>
      <c r="I337" s="399"/>
      <c r="M337" s="525"/>
      <c r="P337" s="362"/>
      <c r="Q337" s="362"/>
      <c r="R337" s="362"/>
      <c r="S337" s="362"/>
      <c r="V337" s="362"/>
      <c r="W337" s="362"/>
      <c r="Y337" s="542"/>
      <c r="Z337" s="399"/>
      <c r="AA337" s="542"/>
      <c r="AC337" s="399"/>
      <c r="AH337" s="399"/>
      <c r="AI337" s="399"/>
      <c r="AK337" s="399"/>
      <c r="AP337" s="399"/>
      <c r="AR337" s="399"/>
      <c r="AT337" s="622"/>
      <c r="AU337" s="622"/>
      <c r="AV337" s="622"/>
      <c r="AW337" s="622"/>
      <c r="AX337" s="622"/>
      <c r="AY337" s="622"/>
      <c r="AZ337" s="623"/>
      <c r="BA337" s="622"/>
    </row>
    <row r="338" spans="1:53" ht="15" customHeight="1" x14ac:dyDescent="0.25">
      <c r="A338" s="290"/>
      <c r="I338" s="399"/>
      <c r="M338" s="525"/>
      <c r="P338" s="362"/>
      <c r="Q338" s="362"/>
      <c r="R338" s="362"/>
      <c r="S338" s="362"/>
      <c r="V338" s="362"/>
      <c r="W338" s="362"/>
      <c r="Y338" s="542"/>
      <c r="Z338" s="399"/>
      <c r="AA338" s="542"/>
      <c r="AC338" s="399"/>
      <c r="AH338" s="399"/>
      <c r="AI338" s="399"/>
      <c r="AK338" s="399"/>
      <c r="AP338" s="399"/>
      <c r="AR338" s="399"/>
      <c r="AT338" s="622"/>
      <c r="AU338" s="622"/>
      <c r="AV338" s="622"/>
      <c r="AW338" s="622"/>
      <c r="AX338" s="622"/>
      <c r="AY338" s="622"/>
      <c r="AZ338" s="623"/>
      <c r="BA338" s="622"/>
    </row>
    <row r="339" spans="1:53" x14ac:dyDescent="0.25">
      <c r="A339" s="290"/>
      <c r="P339" s="362"/>
      <c r="Q339" s="362"/>
      <c r="R339" s="362"/>
      <c r="S339" s="362"/>
      <c r="V339" s="362"/>
      <c r="W339" s="362"/>
      <c r="Z339" s="362"/>
      <c r="AT339" s="622"/>
      <c r="AU339" s="622"/>
      <c r="AV339" s="622"/>
      <c r="AW339" s="622"/>
      <c r="AX339" s="622"/>
      <c r="AY339" s="622"/>
      <c r="AZ339" s="623"/>
      <c r="BA339" s="622"/>
    </row>
    <row r="340" spans="1:53" x14ac:dyDescent="0.25">
      <c r="A340" s="290"/>
      <c r="P340" s="362"/>
      <c r="Q340" s="362"/>
      <c r="R340" s="362"/>
      <c r="S340" s="362"/>
      <c r="V340" s="362"/>
      <c r="W340" s="362"/>
      <c r="Z340" s="362"/>
      <c r="AT340" s="622"/>
      <c r="AU340" s="622"/>
      <c r="AV340" s="622"/>
      <c r="AW340" s="622"/>
      <c r="AX340" s="622"/>
      <c r="AY340" s="622"/>
      <c r="AZ340" s="622">
        <f>+AZ339-AZ338</f>
        <v>0</v>
      </c>
      <c r="BA340" s="622"/>
    </row>
    <row r="341" spans="1:53" s="547" customFormat="1" x14ac:dyDescent="0.25">
      <c r="A341" s="546"/>
      <c r="C341" s="548"/>
      <c r="D341" s="546"/>
      <c r="F341" s="546"/>
      <c r="G341" s="546"/>
      <c r="H341" s="546"/>
      <c r="I341" s="462">
        <f>SUBTOTAL(9,I87:I340)</f>
        <v>302950861.54448605</v>
      </c>
      <c r="L341" s="462">
        <f>SUBTOTAL(9,L87:L340)</f>
        <v>240155977.13000005</v>
      </c>
      <c r="T341" s="462"/>
      <c r="U341" s="462"/>
      <c r="V341" s="549"/>
      <c r="W341" s="549"/>
      <c r="X341" s="462" t="s">
        <v>823</v>
      </c>
      <c r="Y341" s="462"/>
      <c r="Z341" s="550"/>
      <c r="AA341" s="550"/>
      <c r="AB341" s="550"/>
      <c r="AC341" s="462"/>
      <c r="AE341" s="462"/>
      <c r="AF341" s="462"/>
      <c r="AH341" s="462"/>
      <c r="AI341" s="362"/>
      <c r="AK341" s="362"/>
      <c r="AL341" s="462"/>
      <c r="AM341" s="462"/>
      <c r="AN341" s="289"/>
      <c r="AP341" s="289"/>
      <c r="AR341" s="462"/>
      <c r="AT341" s="763"/>
      <c r="AU341" s="763"/>
      <c r="AV341" s="763"/>
      <c r="AW341" s="763"/>
      <c r="AX341" s="763"/>
      <c r="AY341" s="763"/>
      <c r="AZ341" s="763"/>
      <c r="BA341" s="763"/>
    </row>
    <row r="342" spans="1:53" x14ac:dyDescent="0.25">
      <c r="A342" s="495" t="s">
        <v>792</v>
      </c>
      <c r="U342" s="289"/>
      <c r="V342" s="289"/>
      <c r="Z342" s="399"/>
      <c r="AA342" s="399"/>
      <c r="AB342" s="399"/>
      <c r="AT342" s="622"/>
      <c r="AU342" s="622"/>
      <c r="AV342" s="622"/>
      <c r="AW342" s="622"/>
      <c r="AX342" s="622"/>
      <c r="AY342" s="622"/>
      <c r="AZ342" s="622"/>
      <c r="BA342" s="622"/>
    </row>
    <row r="343" spans="1:53" x14ac:dyDescent="0.25">
      <c r="A343" s="495"/>
      <c r="U343" s="289"/>
      <c r="V343" s="289"/>
      <c r="Z343" s="362"/>
      <c r="AT343" s="622"/>
      <c r="AU343" s="622"/>
      <c r="AV343" s="622"/>
      <c r="AW343" s="622"/>
      <c r="AX343" s="622"/>
      <c r="AY343" s="622"/>
      <c r="AZ343" s="622"/>
      <c r="BA343" s="622"/>
    </row>
    <row r="344" spans="1:53" x14ac:dyDescent="0.25">
      <c r="A344" s="290">
        <v>123</v>
      </c>
      <c r="B344" s="437" t="str">
        <f>+'123'!A7</f>
        <v>DAEWOO ACE H100</v>
      </c>
      <c r="C344" s="417" t="s">
        <v>787</v>
      </c>
      <c r="D344" s="290" t="s">
        <v>266</v>
      </c>
      <c r="E344" s="290"/>
      <c r="F344" s="432" t="str">
        <f>+'123'!B11</f>
        <v>MISS</v>
      </c>
      <c r="G344" s="430" t="str">
        <f>'123'!$C$11</f>
        <v>C1</v>
      </c>
      <c r="H344" s="290">
        <v>1998</v>
      </c>
      <c r="I344" s="454">
        <f>+'123'!$R$7</f>
        <v>709325.92</v>
      </c>
      <c r="J344" s="431">
        <f>+'123'!S7</f>
        <v>709325.91999999993</v>
      </c>
      <c r="K344" s="421">
        <f>+I344-J344</f>
        <v>0</v>
      </c>
      <c r="L344" s="362">
        <v>150000</v>
      </c>
      <c r="M344" s="432" t="s">
        <v>245</v>
      </c>
      <c r="N344" s="423">
        <f t="shared" ref="N344:N368" si="36">+I344-J344-K344</f>
        <v>1.1641532182693481E-10</v>
      </c>
      <c r="O344" s="423"/>
      <c r="P344" s="423"/>
      <c r="Q344" s="423">
        <f>+I344+O344+P344</f>
        <v>709325.92</v>
      </c>
      <c r="T344" s="362">
        <v>709325.92</v>
      </c>
      <c r="U344" s="362">
        <v>123</v>
      </c>
      <c r="V344" s="362"/>
      <c r="W344" s="362"/>
      <c r="X344" s="362">
        <f>+I344-T344</f>
        <v>0</v>
      </c>
      <c r="Z344" s="362"/>
      <c r="AT344" s="622"/>
      <c r="AU344" s="622"/>
      <c r="AV344" s="622"/>
      <c r="AW344" s="622"/>
      <c r="AX344" s="622"/>
      <c r="AY344" s="622"/>
      <c r="AZ344" s="622"/>
      <c r="BA344" s="622"/>
    </row>
    <row r="345" spans="1:53" x14ac:dyDescent="0.25">
      <c r="A345" s="290">
        <v>127</v>
      </c>
      <c r="B345" s="437" t="s">
        <v>270</v>
      </c>
      <c r="C345" s="417" t="s">
        <v>786</v>
      </c>
      <c r="D345" s="290">
        <v>8932</v>
      </c>
      <c r="E345" s="290"/>
      <c r="F345" s="432" t="s">
        <v>74</v>
      </c>
      <c r="G345" s="419" t="s">
        <v>527</v>
      </c>
      <c r="H345" s="290">
        <v>2004</v>
      </c>
      <c r="I345" s="454">
        <f>+'127'!$R$7</f>
        <v>159378.26</v>
      </c>
      <c r="J345" s="431">
        <f>+'127'!$S$7</f>
        <v>159378.26000000004</v>
      </c>
      <c r="K345" s="421">
        <f>+I345-J345</f>
        <v>0</v>
      </c>
      <c r="L345" s="362">
        <v>65000</v>
      </c>
      <c r="M345" s="432" t="s">
        <v>245</v>
      </c>
      <c r="N345" s="423">
        <f t="shared" si="36"/>
        <v>-2.9103830456733704E-11</v>
      </c>
      <c r="O345" s="423"/>
      <c r="P345" s="423"/>
      <c r="Q345" s="423"/>
      <c r="Z345" s="362" t="s">
        <v>1126</v>
      </c>
      <c r="AA345" s="482">
        <f>I329-90543885</f>
        <v>17665269.72816202</v>
      </c>
      <c r="AB345" s="482"/>
      <c r="AC345" s="482"/>
      <c r="AT345" s="622"/>
      <c r="AU345" s="622"/>
      <c r="AV345" s="622"/>
      <c r="AW345" s="622"/>
      <c r="AX345" s="622"/>
      <c r="AY345" s="622"/>
      <c r="AZ345" s="622"/>
      <c r="BA345" s="622"/>
    </row>
    <row r="346" spans="1:53" x14ac:dyDescent="0.25">
      <c r="A346" s="290">
        <v>143</v>
      </c>
      <c r="B346" s="437" t="s">
        <v>559</v>
      </c>
      <c r="C346" s="417" t="s">
        <v>785</v>
      </c>
      <c r="D346" s="290">
        <v>4085</v>
      </c>
      <c r="E346" s="290"/>
      <c r="F346" s="432">
        <f>+'143'!B271</f>
        <v>0</v>
      </c>
      <c r="G346" s="430"/>
      <c r="I346" s="454"/>
      <c r="J346" s="431"/>
      <c r="K346" s="421"/>
      <c r="M346" s="432"/>
      <c r="N346" s="423">
        <f t="shared" si="36"/>
        <v>0</v>
      </c>
      <c r="O346" s="423"/>
      <c r="P346" s="423"/>
      <c r="Q346" s="423"/>
      <c r="Z346" s="362"/>
      <c r="AA346" s="482">
        <f>+J329-65181776</f>
        <v>28829130.795485809</v>
      </c>
      <c r="AB346" s="482"/>
      <c r="AC346" s="482"/>
      <c r="AT346" s="622"/>
      <c r="AU346" s="622"/>
      <c r="AV346" s="622"/>
      <c r="AW346" s="622"/>
      <c r="AX346" s="622"/>
      <c r="AY346" s="622"/>
      <c r="AZ346" s="622"/>
      <c r="BA346" s="622"/>
    </row>
    <row r="347" spans="1:53" x14ac:dyDescent="0.25">
      <c r="A347" s="290">
        <v>222</v>
      </c>
      <c r="B347" s="437" t="s">
        <v>360</v>
      </c>
      <c r="C347" s="417" t="s">
        <v>567</v>
      </c>
      <c r="E347" s="290" t="s">
        <v>493</v>
      </c>
      <c r="F347" s="432" t="s">
        <v>74</v>
      </c>
      <c r="G347" s="430"/>
      <c r="I347" s="454"/>
      <c r="J347" s="431"/>
      <c r="K347" s="421">
        <f t="shared" ref="K347:K368" si="37">+I347-J347</f>
        <v>0</v>
      </c>
      <c r="M347" s="432"/>
      <c r="N347" s="423">
        <f t="shared" si="36"/>
        <v>0</v>
      </c>
      <c r="O347" s="423"/>
      <c r="P347" s="423"/>
      <c r="Q347" s="423"/>
      <c r="Z347" s="362"/>
      <c r="AA347" s="482">
        <f>+K329-25362109</f>
        <v>-13088043.067323718</v>
      </c>
      <c r="AB347" s="482"/>
      <c r="AC347" s="482"/>
      <c r="AT347" s="622"/>
      <c r="AU347" s="622"/>
      <c r="AV347" s="622"/>
      <c r="AW347" s="622"/>
      <c r="AX347" s="622"/>
      <c r="AY347" s="622"/>
      <c r="AZ347" s="622"/>
      <c r="BA347" s="622"/>
    </row>
    <row r="348" spans="1:53" x14ac:dyDescent="0.25">
      <c r="A348" s="290">
        <v>223</v>
      </c>
      <c r="B348" s="437" t="s">
        <v>562</v>
      </c>
      <c r="C348" s="417" t="s">
        <v>567</v>
      </c>
      <c r="E348" s="290" t="s">
        <v>493</v>
      </c>
      <c r="F348" s="432" t="s">
        <v>74</v>
      </c>
      <c r="G348" s="430"/>
      <c r="I348" s="454"/>
      <c r="J348" s="431"/>
      <c r="K348" s="421">
        <f t="shared" si="37"/>
        <v>0</v>
      </c>
      <c r="M348" s="432"/>
      <c r="N348" s="423">
        <f t="shared" si="36"/>
        <v>0</v>
      </c>
      <c r="O348" s="423"/>
      <c r="P348" s="423"/>
      <c r="Q348" s="423"/>
      <c r="Z348" s="362"/>
      <c r="AA348" s="482"/>
      <c r="AB348" s="482"/>
      <c r="AC348" s="482"/>
      <c r="AT348" s="622"/>
      <c r="AU348" s="622"/>
      <c r="AV348" s="622"/>
      <c r="AW348" s="622"/>
      <c r="AX348" s="622"/>
      <c r="AY348" s="622"/>
      <c r="AZ348" s="622"/>
      <c r="BA348" s="622"/>
    </row>
    <row r="349" spans="1:53" x14ac:dyDescent="0.25">
      <c r="A349" s="290">
        <v>224</v>
      </c>
      <c r="B349" s="437" t="s">
        <v>361</v>
      </c>
      <c r="C349" s="417" t="s">
        <v>567</v>
      </c>
      <c r="E349" s="290" t="s">
        <v>493</v>
      </c>
      <c r="F349" s="432" t="s">
        <v>74</v>
      </c>
      <c r="G349" s="430"/>
      <c r="I349" s="454"/>
      <c r="J349" s="431"/>
      <c r="K349" s="421">
        <f t="shared" si="37"/>
        <v>0</v>
      </c>
      <c r="M349" s="432"/>
      <c r="N349" s="423">
        <f t="shared" si="36"/>
        <v>0</v>
      </c>
      <c r="O349" s="423"/>
      <c r="P349" s="423"/>
      <c r="Q349" s="423"/>
      <c r="Z349" s="362"/>
      <c r="AA349" s="482"/>
      <c r="AB349" s="482"/>
      <c r="AC349" s="482"/>
      <c r="AT349" s="622"/>
      <c r="AU349" s="622"/>
      <c r="AV349" s="622"/>
      <c r="AW349" s="622"/>
      <c r="AX349" s="622"/>
      <c r="AY349" s="622"/>
      <c r="AZ349" s="622"/>
      <c r="BA349" s="622"/>
    </row>
    <row r="350" spans="1:53" x14ac:dyDescent="0.25">
      <c r="A350" s="290">
        <v>225</v>
      </c>
      <c r="B350" s="437" t="s">
        <v>362</v>
      </c>
      <c r="C350" s="417" t="s">
        <v>567</v>
      </c>
      <c r="E350" s="290" t="s">
        <v>493</v>
      </c>
      <c r="F350" s="432" t="s">
        <v>74</v>
      </c>
      <c r="G350" s="430"/>
      <c r="I350" s="454"/>
      <c r="J350" s="431"/>
      <c r="K350" s="421">
        <f t="shared" si="37"/>
        <v>0</v>
      </c>
      <c r="M350" s="432"/>
      <c r="N350" s="423">
        <f t="shared" si="36"/>
        <v>0</v>
      </c>
      <c r="O350" s="423"/>
      <c r="P350" s="423"/>
      <c r="Q350" s="423"/>
      <c r="Z350" s="362"/>
      <c r="AA350" s="482">
        <f>+I77+I78+I102+I103+I105+I106+I107+I108+I111+I173+I174+I175+I176+I177+I178+I179+I180+I181+I182+I184+I185+I198+I199+I200+I201+I202+I203+I204+I205+I206+I207+I211+I212+I213+I214+I215+I216+I217+I218+I219+I220+I221+I231+I257</f>
        <v>1377513.31</v>
      </c>
      <c r="AB350" s="482"/>
      <c r="AC350" s="482">
        <f>+K77+K78+K102+K103+K105+K106+K107+K108+K111+K173+K174+K175+K176+K177+K178+K179+K180+K181+K182+K184+K185+K198+K199+K200+K201+K202+K203+K204+K205+K206+K207+K211+K212+K213+K214+K215+K216+K217+K218+K219+K220+K221+K231+K257</f>
        <v>16162</v>
      </c>
      <c r="AT350" s="622"/>
      <c r="AU350" s="622"/>
      <c r="AV350" s="622"/>
      <c r="AW350" s="622"/>
      <c r="AX350" s="622"/>
      <c r="AY350" s="622"/>
      <c r="AZ350" s="622"/>
      <c r="BA350" s="622"/>
    </row>
    <row r="351" spans="1:53" x14ac:dyDescent="0.25">
      <c r="A351" s="290">
        <v>226</v>
      </c>
      <c r="B351" s="437" t="s">
        <v>363</v>
      </c>
      <c r="C351" s="417" t="s">
        <v>567</v>
      </c>
      <c r="E351" s="290" t="s">
        <v>493</v>
      </c>
      <c r="F351" s="432" t="s">
        <v>74</v>
      </c>
      <c r="G351" s="430"/>
      <c r="I351" s="454"/>
      <c r="J351" s="431"/>
      <c r="K351" s="421">
        <f t="shared" si="37"/>
        <v>0</v>
      </c>
      <c r="M351" s="432"/>
      <c r="N351" s="423">
        <f t="shared" si="36"/>
        <v>0</v>
      </c>
      <c r="O351" s="423"/>
      <c r="P351" s="423"/>
      <c r="Q351" s="423"/>
      <c r="Z351" s="362"/>
      <c r="AT351" s="622"/>
      <c r="AU351" s="622"/>
      <c r="AV351" s="622"/>
      <c r="AW351" s="622"/>
      <c r="AX351" s="622"/>
      <c r="AY351" s="622"/>
      <c r="AZ351" s="622"/>
      <c r="BA351" s="622"/>
    </row>
    <row r="352" spans="1:53" x14ac:dyDescent="0.25">
      <c r="A352" s="290">
        <v>227</v>
      </c>
      <c r="B352" s="437" t="s">
        <v>364</v>
      </c>
      <c r="C352" s="417" t="s">
        <v>567</v>
      </c>
      <c r="E352" s="290" t="s">
        <v>493</v>
      </c>
      <c r="F352" s="432" t="s">
        <v>74</v>
      </c>
      <c r="G352" s="430"/>
      <c r="I352" s="454"/>
      <c r="J352" s="431"/>
      <c r="K352" s="421">
        <f t="shared" si="37"/>
        <v>0</v>
      </c>
      <c r="M352" s="432"/>
      <c r="N352" s="423">
        <f t="shared" si="36"/>
        <v>0</v>
      </c>
      <c r="O352" s="423"/>
      <c r="P352" s="423"/>
      <c r="Q352" s="423"/>
      <c r="Z352" s="362"/>
      <c r="AT352" s="622"/>
      <c r="AU352" s="622"/>
      <c r="AV352" s="622"/>
      <c r="AW352" s="622"/>
      <c r="AX352" s="622"/>
      <c r="AY352" s="622"/>
      <c r="AZ352" s="622"/>
      <c r="BA352" s="622"/>
    </row>
    <row r="353" spans="1:53" x14ac:dyDescent="0.25">
      <c r="A353" s="290">
        <v>234</v>
      </c>
      <c r="B353" s="437" t="s">
        <v>563</v>
      </c>
      <c r="C353" s="417" t="s">
        <v>567</v>
      </c>
      <c r="E353" s="290" t="s">
        <v>493</v>
      </c>
      <c r="F353" s="432" t="s">
        <v>74</v>
      </c>
      <c r="G353" s="430"/>
      <c r="I353" s="454"/>
      <c r="J353" s="431"/>
      <c r="K353" s="421">
        <f t="shared" si="37"/>
        <v>0</v>
      </c>
      <c r="M353" s="432"/>
      <c r="N353" s="423">
        <f t="shared" si="36"/>
        <v>0</v>
      </c>
      <c r="O353" s="423"/>
      <c r="P353" s="423"/>
      <c r="Q353" s="423"/>
      <c r="Z353" s="362"/>
      <c r="AT353" s="622"/>
      <c r="AU353" s="622"/>
      <c r="AV353" s="622"/>
      <c r="AW353" s="622"/>
      <c r="AX353" s="622"/>
      <c r="AY353" s="622"/>
      <c r="AZ353" s="622"/>
      <c r="BA353" s="622"/>
    </row>
    <row r="354" spans="1:53" x14ac:dyDescent="0.25">
      <c r="A354" s="290">
        <v>248</v>
      </c>
      <c r="B354" s="437" t="s">
        <v>385</v>
      </c>
      <c r="C354" s="417" t="s">
        <v>567</v>
      </c>
      <c r="D354" s="290" t="s">
        <v>387</v>
      </c>
      <c r="E354" s="290" t="s">
        <v>493</v>
      </c>
      <c r="F354" s="432" t="s">
        <v>74</v>
      </c>
      <c r="G354" s="430"/>
      <c r="I354" s="454"/>
      <c r="J354" s="431"/>
      <c r="K354" s="421">
        <f t="shared" si="37"/>
        <v>0</v>
      </c>
      <c r="M354" s="432"/>
      <c r="N354" s="423">
        <f t="shared" si="36"/>
        <v>0</v>
      </c>
      <c r="O354" s="423"/>
      <c r="P354" s="423"/>
      <c r="Q354" s="423"/>
      <c r="Z354" s="362"/>
      <c r="AT354" s="622"/>
      <c r="AU354" s="622"/>
      <c r="AV354" s="622"/>
      <c r="AW354" s="622"/>
      <c r="AX354" s="622"/>
      <c r="AY354" s="622"/>
      <c r="AZ354" s="622"/>
      <c r="BA354" s="622"/>
    </row>
    <row r="355" spans="1:53" x14ac:dyDescent="0.25">
      <c r="A355" s="290">
        <v>255</v>
      </c>
      <c r="B355" s="437" t="s">
        <v>399</v>
      </c>
      <c r="C355" s="417" t="s">
        <v>567</v>
      </c>
      <c r="E355" s="290" t="s">
        <v>493</v>
      </c>
      <c r="F355" s="432" t="s">
        <v>74</v>
      </c>
      <c r="G355" s="430"/>
      <c r="I355" s="454"/>
      <c r="J355" s="431"/>
      <c r="K355" s="421">
        <f t="shared" si="37"/>
        <v>0</v>
      </c>
      <c r="M355" s="432"/>
      <c r="N355" s="423">
        <f t="shared" si="36"/>
        <v>0</v>
      </c>
      <c r="O355" s="423"/>
      <c r="P355" s="423"/>
      <c r="Q355" s="423"/>
      <c r="Z355" s="362"/>
      <c r="AT355" s="622"/>
      <c r="AU355" s="622"/>
      <c r="AV355" s="622"/>
      <c r="AW355" s="622"/>
      <c r="AX355" s="622"/>
      <c r="AY355" s="622"/>
      <c r="AZ355" s="622"/>
      <c r="BA355" s="622"/>
    </row>
    <row r="356" spans="1:53" x14ac:dyDescent="0.25">
      <c r="A356" s="290">
        <v>257</v>
      </c>
      <c r="B356" s="437" t="s">
        <v>401</v>
      </c>
      <c r="C356" s="551" t="s">
        <v>567</v>
      </c>
      <c r="D356" s="290" t="s">
        <v>400</v>
      </c>
      <c r="E356" s="290"/>
      <c r="F356" s="432" t="s">
        <v>74</v>
      </c>
      <c r="G356" s="430"/>
      <c r="H356" s="290">
        <v>2005</v>
      </c>
      <c r="I356" s="454"/>
      <c r="J356" s="431"/>
      <c r="K356" s="421">
        <f t="shared" si="37"/>
        <v>0</v>
      </c>
      <c r="M356" s="432"/>
      <c r="N356" s="423">
        <f t="shared" si="36"/>
        <v>0</v>
      </c>
      <c r="O356" s="423"/>
      <c r="P356" s="423"/>
      <c r="Q356" s="423"/>
      <c r="Z356" s="362"/>
      <c r="AT356" s="622"/>
      <c r="AU356" s="622"/>
      <c r="AV356" s="622"/>
      <c r="AW356" s="622"/>
      <c r="AX356" s="622"/>
      <c r="AY356" s="622"/>
      <c r="AZ356" s="622"/>
      <c r="BA356" s="622"/>
    </row>
    <row r="357" spans="1:53" x14ac:dyDescent="0.25">
      <c r="A357" s="290">
        <v>259</v>
      </c>
      <c r="B357" s="437" t="s">
        <v>405</v>
      </c>
      <c r="C357" s="417" t="s">
        <v>567</v>
      </c>
      <c r="E357" s="290" t="s">
        <v>493</v>
      </c>
      <c r="F357" s="432" t="s">
        <v>74</v>
      </c>
      <c r="G357" s="430"/>
      <c r="I357" s="454"/>
      <c r="J357" s="431"/>
      <c r="K357" s="421">
        <f t="shared" si="37"/>
        <v>0</v>
      </c>
      <c r="M357" s="432"/>
      <c r="N357" s="423">
        <f t="shared" si="36"/>
        <v>0</v>
      </c>
      <c r="O357" s="423"/>
      <c r="P357" s="423"/>
      <c r="Q357" s="423"/>
      <c r="Z357" s="362"/>
      <c r="AT357" s="622"/>
      <c r="AU357" s="622"/>
      <c r="AV357" s="622"/>
      <c r="AW357" s="622"/>
      <c r="AX357" s="622"/>
      <c r="AY357" s="622"/>
      <c r="AZ357" s="622"/>
      <c r="BA357" s="622"/>
    </row>
    <row r="358" spans="1:53" x14ac:dyDescent="0.25">
      <c r="A358" s="290">
        <v>262</v>
      </c>
      <c r="B358" s="437" t="s">
        <v>408</v>
      </c>
      <c r="C358" s="417" t="s">
        <v>567</v>
      </c>
      <c r="E358" s="290" t="s">
        <v>493</v>
      </c>
      <c r="F358" s="432" t="s">
        <v>74</v>
      </c>
      <c r="G358" s="430"/>
      <c r="I358" s="454"/>
      <c r="J358" s="431"/>
      <c r="K358" s="421">
        <f t="shared" si="37"/>
        <v>0</v>
      </c>
      <c r="M358" s="432"/>
      <c r="N358" s="423">
        <f t="shared" si="36"/>
        <v>0</v>
      </c>
      <c r="O358" s="423"/>
      <c r="P358" s="423"/>
      <c r="Q358" s="423"/>
      <c r="Z358" s="362"/>
      <c r="AT358" s="622"/>
      <c r="AU358" s="622"/>
      <c r="AV358" s="622"/>
      <c r="AW358" s="622"/>
      <c r="AX358" s="622"/>
      <c r="AY358" s="622"/>
      <c r="AZ358" s="622"/>
      <c r="BA358" s="622"/>
    </row>
    <row r="359" spans="1:53" x14ac:dyDescent="0.25">
      <c r="A359" s="290">
        <v>264</v>
      </c>
      <c r="B359" s="437" t="s">
        <v>410</v>
      </c>
      <c r="C359" s="417" t="s">
        <v>567</v>
      </c>
      <c r="E359" s="290" t="s">
        <v>493</v>
      </c>
      <c r="F359" s="432" t="s">
        <v>74</v>
      </c>
      <c r="G359" s="430"/>
      <c r="I359" s="454"/>
      <c r="J359" s="431"/>
      <c r="K359" s="421">
        <f t="shared" si="37"/>
        <v>0</v>
      </c>
      <c r="M359" s="432"/>
      <c r="N359" s="423">
        <f t="shared" si="36"/>
        <v>0</v>
      </c>
      <c r="O359" s="423"/>
      <c r="P359" s="423"/>
      <c r="Q359" s="423"/>
      <c r="Z359" s="362"/>
      <c r="AT359" s="622"/>
      <c r="AU359" s="622"/>
      <c r="AV359" s="622"/>
      <c r="AW359" s="622"/>
      <c r="AX359" s="622"/>
      <c r="AY359" s="622"/>
      <c r="AZ359" s="622"/>
      <c r="BA359" s="622"/>
    </row>
    <row r="360" spans="1:53" x14ac:dyDescent="0.25">
      <c r="A360" s="290">
        <v>267</v>
      </c>
      <c r="B360" s="437" t="s">
        <v>578</v>
      </c>
      <c r="C360" s="417" t="s">
        <v>567</v>
      </c>
      <c r="E360" s="290" t="s">
        <v>493</v>
      </c>
      <c r="F360" s="432" t="s">
        <v>74</v>
      </c>
      <c r="G360" s="430"/>
      <c r="I360" s="454"/>
      <c r="J360" s="431"/>
      <c r="K360" s="421">
        <f t="shared" si="37"/>
        <v>0</v>
      </c>
      <c r="M360" s="432"/>
      <c r="N360" s="423">
        <f t="shared" si="36"/>
        <v>0</v>
      </c>
      <c r="O360" s="423"/>
      <c r="P360" s="423"/>
      <c r="Q360" s="423"/>
      <c r="Z360" s="362"/>
      <c r="AT360" s="622"/>
      <c r="AU360" s="622"/>
      <c r="AV360" s="622"/>
      <c r="AW360" s="622"/>
      <c r="AX360" s="622"/>
      <c r="AY360" s="622"/>
      <c r="AZ360" s="622"/>
      <c r="BA360" s="622"/>
    </row>
    <row r="361" spans="1:53" x14ac:dyDescent="0.25">
      <c r="A361" s="290">
        <v>271</v>
      </c>
      <c r="B361" s="437" t="s">
        <v>415</v>
      </c>
      <c r="C361" s="417" t="s">
        <v>567</v>
      </c>
      <c r="E361" s="290" t="s">
        <v>493</v>
      </c>
      <c r="F361" s="432" t="s">
        <v>74</v>
      </c>
      <c r="G361" s="430"/>
      <c r="I361" s="454"/>
      <c r="J361" s="431"/>
      <c r="K361" s="421">
        <f t="shared" si="37"/>
        <v>0</v>
      </c>
      <c r="M361" s="432"/>
      <c r="N361" s="423">
        <f t="shared" si="36"/>
        <v>0</v>
      </c>
      <c r="O361" s="423"/>
      <c r="P361" s="423"/>
      <c r="Q361" s="423"/>
      <c r="Z361" s="362"/>
      <c r="AT361" s="622"/>
      <c r="AU361" s="622"/>
      <c r="AV361" s="622"/>
      <c r="AW361" s="622"/>
      <c r="AX361" s="622"/>
      <c r="AY361" s="622"/>
      <c r="AZ361" s="622"/>
      <c r="BA361" s="622"/>
    </row>
    <row r="362" spans="1:53" x14ac:dyDescent="0.25">
      <c r="A362" s="290">
        <v>290</v>
      </c>
      <c r="B362" s="437" t="s">
        <v>585</v>
      </c>
      <c r="C362" s="417" t="s">
        <v>793</v>
      </c>
      <c r="E362" s="290"/>
      <c r="F362" s="432" t="s">
        <v>656</v>
      </c>
      <c r="G362" s="430"/>
      <c r="I362" s="552"/>
      <c r="J362" s="431"/>
      <c r="K362" s="421">
        <f t="shared" si="37"/>
        <v>0</v>
      </c>
      <c r="L362" s="362">
        <v>100000</v>
      </c>
      <c r="M362" s="432" t="s">
        <v>245</v>
      </c>
      <c r="N362" s="423">
        <f t="shared" si="36"/>
        <v>0</v>
      </c>
      <c r="O362" s="423"/>
      <c r="P362" s="423"/>
      <c r="Q362" s="423"/>
      <c r="Z362" s="362"/>
      <c r="AT362" s="622"/>
      <c r="AU362" s="622"/>
      <c r="AV362" s="622"/>
      <c r="AW362" s="622"/>
      <c r="AX362" s="622"/>
      <c r="AY362" s="622"/>
      <c r="AZ362" s="622"/>
      <c r="BA362" s="622"/>
    </row>
    <row r="363" spans="1:53" x14ac:dyDescent="0.25">
      <c r="A363" s="290">
        <v>291</v>
      </c>
      <c r="B363" s="437" t="s">
        <v>587</v>
      </c>
      <c r="C363" s="417" t="s">
        <v>567</v>
      </c>
      <c r="E363" s="290"/>
      <c r="F363" s="432" t="s">
        <v>656</v>
      </c>
      <c r="G363" s="430"/>
      <c r="I363" s="552"/>
      <c r="J363" s="431"/>
      <c r="K363" s="421">
        <f t="shared" si="37"/>
        <v>0</v>
      </c>
      <c r="L363" s="362">
        <v>100000</v>
      </c>
      <c r="M363" s="432" t="s">
        <v>245</v>
      </c>
      <c r="N363" s="423">
        <f t="shared" si="36"/>
        <v>0</v>
      </c>
      <c r="O363" s="423"/>
      <c r="P363" s="423"/>
      <c r="Q363" s="423"/>
      <c r="Z363" s="362"/>
      <c r="AT363" s="622"/>
      <c r="AU363" s="622"/>
      <c r="AV363" s="622"/>
      <c r="AW363" s="622"/>
      <c r="AX363" s="622"/>
      <c r="AY363" s="622"/>
      <c r="AZ363" s="622"/>
      <c r="BA363" s="622"/>
    </row>
    <row r="364" spans="1:53" x14ac:dyDescent="0.25">
      <c r="A364" s="290">
        <v>504</v>
      </c>
      <c r="B364" s="437" t="s">
        <v>298</v>
      </c>
      <c r="C364" s="417" t="s">
        <v>795</v>
      </c>
      <c r="D364" s="290">
        <f>+'504'!C7</f>
        <v>7579</v>
      </c>
      <c r="E364" s="290"/>
      <c r="F364" s="432" t="str">
        <f>+'504'!B11</f>
        <v>BURL</v>
      </c>
      <c r="G364" s="430"/>
      <c r="H364" s="290">
        <v>2004</v>
      </c>
      <c r="I364" s="454">
        <f>+'504'!$R$7</f>
        <v>985659</v>
      </c>
      <c r="J364" s="431">
        <f>+'504'!$S$7</f>
        <v>985659.00000000023</v>
      </c>
      <c r="K364" s="421">
        <f t="shared" si="37"/>
        <v>0</v>
      </c>
      <c r="L364" s="362">
        <v>700000</v>
      </c>
      <c r="M364" s="432" t="s">
        <v>245</v>
      </c>
      <c r="N364" s="423">
        <f t="shared" si="36"/>
        <v>-2.3283064365386963E-10</v>
      </c>
      <c r="O364" s="423"/>
      <c r="P364" s="423"/>
      <c r="Q364" s="423"/>
      <c r="Z364" s="362"/>
      <c r="AT364" s="622"/>
      <c r="AU364" s="622"/>
      <c r="AV364" s="622"/>
      <c r="AW364" s="622"/>
      <c r="AX364" s="622"/>
      <c r="AY364" s="622"/>
      <c r="AZ364" s="622"/>
      <c r="BA364" s="622"/>
    </row>
    <row r="365" spans="1:53" x14ac:dyDescent="0.25">
      <c r="A365" s="290">
        <v>510</v>
      </c>
      <c r="B365" s="437" t="s">
        <v>340</v>
      </c>
      <c r="C365" s="417" t="s">
        <v>567</v>
      </c>
      <c r="E365" s="290" t="s">
        <v>493</v>
      </c>
      <c r="F365" s="432" t="s">
        <v>78</v>
      </c>
      <c r="G365" s="430"/>
      <c r="I365" s="454"/>
      <c r="J365" s="431"/>
      <c r="K365" s="421">
        <f t="shared" si="37"/>
        <v>0</v>
      </c>
      <c r="M365" s="432"/>
      <c r="N365" s="423">
        <f t="shared" si="36"/>
        <v>0</v>
      </c>
      <c r="O365" s="423"/>
      <c r="P365" s="423"/>
      <c r="Q365" s="423"/>
      <c r="Z365" s="362"/>
      <c r="AT365" s="622"/>
      <c r="AU365" s="622"/>
      <c r="AV365" s="622"/>
      <c r="AW365" s="622"/>
      <c r="AX365" s="622"/>
      <c r="AY365" s="622"/>
      <c r="AZ365" s="622"/>
      <c r="BA365" s="622"/>
    </row>
    <row r="366" spans="1:53" x14ac:dyDescent="0.25">
      <c r="A366" s="290">
        <v>515</v>
      </c>
      <c r="B366" s="437" t="s">
        <v>613</v>
      </c>
      <c r="C366" s="417" t="s">
        <v>677</v>
      </c>
      <c r="D366" s="290" t="s">
        <v>614</v>
      </c>
      <c r="E366" s="290"/>
      <c r="F366" s="432" t="s">
        <v>78</v>
      </c>
      <c r="G366" s="430"/>
      <c r="H366" s="290">
        <v>2011</v>
      </c>
      <c r="I366" s="454">
        <f>'515'!$R$7</f>
        <v>671438.89</v>
      </c>
      <c r="J366" s="431"/>
      <c r="K366" s="421">
        <f t="shared" si="37"/>
        <v>671438.89</v>
      </c>
      <c r="L366" s="362">
        <f>+I366</f>
        <v>671438.89</v>
      </c>
      <c r="M366" s="432"/>
      <c r="N366" s="423">
        <f t="shared" si="36"/>
        <v>0</v>
      </c>
      <c r="O366" s="423"/>
      <c r="P366" s="423"/>
      <c r="Q366" s="423"/>
      <c r="Y366" s="362">
        <f>'515'!U14</f>
        <v>671438.89</v>
      </c>
      <c r="Z366" s="362"/>
      <c r="AT366" s="622"/>
      <c r="AU366" s="622"/>
      <c r="AV366" s="622"/>
      <c r="AW366" s="622"/>
      <c r="AX366" s="622"/>
      <c r="AY366" s="622"/>
      <c r="AZ366" s="622"/>
      <c r="BA366" s="622"/>
    </row>
    <row r="367" spans="1:53" x14ac:dyDescent="0.25">
      <c r="A367" s="290">
        <v>520</v>
      </c>
      <c r="B367" s="437" t="s">
        <v>282</v>
      </c>
      <c r="C367" s="446" t="s">
        <v>794</v>
      </c>
      <c r="D367" s="386">
        <v>112467</v>
      </c>
      <c r="E367" s="463"/>
      <c r="F367" s="432" t="str">
        <f>+'520'!B11</f>
        <v>BURL</v>
      </c>
      <c r="G367" s="430"/>
      <c r="H367" s="290">
        <v>1999</v>
      </c>
      <c r="I367" s="454">
        <f>+'520'!$R$7</f>
        <v>464725.27</v>
      </c>
      <c r="J367" s="431">
        <f>+'520'!$S$7</f>
        <v>464725.27</v>
      </c>
      <c r="K367" s="421">
        <f t="shared" si="37"/>
        <v>0</v>
      </c>
      <c r="L367" s="362">
        <v>180000</v>
      </c>
      <c r="M367" s="432" t="s">
        <v>245</v>
      </c>
      <c r="N367" s="423">
        <f t="shared" si="36"/>
        <v>0</v>
      </c>
      <c r="O367" s="423"/>
      <c r="P367" s="423"/>
      <c r="Q367" s="423"/>
      <c r="Z367" s="362"/>
      <c r="AT367" s="622"/>
      <c r="AU367" s="622"/>
      <c r="AV367" s="622"/>
      <c r="AW367" s="622"/>
      <c r="AX367" s="622"/>
      <c r="AY367" s="622"/>
      <c r="AZ367" s="622"/>
      <c r="BA367" s="622"/>
    </row>
    <row r="368" spans="1:53" x14ac:dyDescent="0.25">
      <c r="A368" s="290">
        <v>705</v>
      </c>
      <c r="B368" s="437" t="s">
        <v>347</v>
      </c>
      <c r="C368" s="417" t="s">
        <v>567</v>
      </c>
      <c r="D368" s="290">
        <v>440377</v>
      </c>
      <c r="E368" s="290"/>
      <c r="F368" s="432" t="s">
        <v>78</v>
      </c>
      <c r="G368" s="430"/>
      <c r="H368" s="290">
        <v>2009</v>
      </c>
      <c r="I368" s="454">
        <f>+'705'!$R$7</f>
        <v>440774.69</v>
      </c>
      <c r="J368" s="431">
        <f>+'705'!$S$7</f>
        <v>440774.69000000006</v>
      </c>
      <c r="K368" s="421">
        <f t="shared" si="37"/>
        <v>0</v>
      </c>
      <c r="L368" s="362">
        <v>350000</v>
      </c>
      <c r="M368" s="432" t="s">
        <v>245</v>
      </c>
      <c r="N368" s="423">
        <f t="shared" si="36"/>
        <v>-5.8207660913467407E-11</v>
      </c>
      <c r="O368" s="423"/>
      <c r="P368" s="423"/>
      <c r="Q368" s="423"/>
      <c r="Z368" s="362"/>
      <c r="AT368" s="622"/>
      <c r="AU368" s="622"/>
      <c r="AV368" s="622"/>
      <c r="AW368" s="622"/>
      <c r="AX368" s="622"/>
      <c r="AY368" s="622"/>
      <c r="AZ368" s="622"/>
      <c r="BA368" s="622"/>
    </row>
    <row r="369" spans="1:54" x14ac:dyDescent="0.25">
      <c r="A369" s="290">
        <v>298</v>
      </c>
      <c r="B369" s="289" t="s">
        <v>551</v>
      </c>
      <c r="C369" s="417" t="s">
        <v>981</v>
      </c>
      <c r="D369" s="290">
        <v>227</v>
      </c>
      <c r="F369" s="290" t="s">
        <v>78</v>
      </c>
      <c r="H369" s="290">
        <v>2010</v>
      </c>
      <c r="I369" s="362">
        <f>'298'!C14</f>
        <v>44772.119999999995</v>
      </c>
      <c r="K369" s="289">
        <v>32765.66</v>
      </c>
      <c r="L369" s="362">
        <v>11100</v>
      </c>
      <c r="N369" s="289">
        <v>0</v>
      </c>
      <c r="Q369" s="289">
        <v>32765.66</v>
      </c>
      <c r="R369" s="289" t="s">
        <v>653</v>
      </c>
      <c r="T369" s="362">
        <v>62765.66</v>
      </c>
      <c r="U369" s="362">
        <v>277</v>
      </c>
      <c r="X369" s="362">
        <v>-30000.000000000004</v>
      </c>
      <c r="Y369" s="362">
        <f>'298'!U14</f>
        <v>44772.119999999995</v>
      </c>
      <c r="AT369" s="622"/>
      <c r="AU369" s="622"/>
      <c r="AV369" s="622"/>
      <c r="AW369" s="622"/>
      <c r="AX369" s="622"/>
      <c r="AY369" s="622"/>
      <c r="AZ369" s="622"/>
      <c r="BA369" s="622"/>
    </row>
    <row r="370" spans="1:54" x14ac:dyDescent="0.25">
      <c r="A370" s="290">
        <v>521</v>
      </c>
      <c r="B370" s="289" t="s">
        <v>550</v>
      </c>
      <c r="C370" s="417" t="s">
        <v>981</v>
      </c>
      <c r="D370" s="290">
        <v>4539</v>
      </c>
      <c r="F370" s="290" t="s">
        <v>78</v>
      </c>
      <c r="H370" s="290">
        <v>2011</v>
      </c>
      <c r="I370" s="362">
        <v>12006.46</v>
      </c>
      <c r="K370" s="289">
        <v>12006.46</v>
      </c>
      <c r="L370" s="362">
        <v>3600</v>
      </c>
      <c r="M370" s="289" t="s">
        <v>791</v>
      </c>
      <c r="N370" s="289">
        <v>0</v>
      </c>
      <c r="Q370" s="289">
        <v>12006.46</v>
      </c>
      <c r="T370" s="362">
        <v>22006.46</v>
      </c>
      <c r="U370" s="362">
        <v>508</v>
      </c>
      <c r="X370" s="362">
        <v>-10000</v>
      </c>
      <c r="AT370" s="622"/>
      <c r="AU370" s="622"/>
      <c r="AV370" s="622"/>
      <c r="AW370" s="622"/>
      <c r="AX370" s="622"/>
      <c r="AY370" s="622"/>
      <c r="AZ370" s="622"/>
      <c r="BA370" s="622"/>
    </row>
    <row r="371" spans="1:54" x14ac:dyDescent="0.25">
      <c r="A371" s="553">
        <v>516</v>
      </c>
      <c r="B371" s="437" t="s">
        <v>343</v>
      </c>
      <c r="C371" s="417" t="s">
        <v>1047</v>
      </c>
      <c r="E371" s="290" t="s">
        <v>493</v>
      </c>
      <c r="F371" s="554" t="s">
        <v>69</v>
      </c>
      <c r="G371" s="430"/>
      <c r="I371" s="431"/>
      <c r="J371" s="431"/>
      <c r="K371" s="421">
        <f>+I371-J371</f>
        <v>0</v>
      </c>
      <c r="L371" s="362">
        <v>35000</v>
      </c>
      <c r="M371" s="432" t="s">
        <v>245</v>
      </c>
      <c r="AT371" s="622"/>
      <c r="AU371" s="622"/>
      <c r="AV371" s="622"/>
      <c r="AW371" s="622"/>
      <c r="AX371" s="622"/>
      <c r="AY371" s="622"/>
      <c r="AZ371" s="622"/>
      <c r="BA371" s="622"/>
    </row>
    <row r="372" spans="1:54" x14ac:dyDescent="0.25">
      <c r="A372" s="290">
        <v>891</v>
      </c>
      <c r="B372" s="289" t="s">
        <v>1312</v>
      </c>
      <c r="C372" s="417" t="s">
        <v>1316</v>
      </c>
      <c r="D372" s="417" t="s">
        <v>1311</v>
      </c>
      <c r="E372" s="290"/>
      <c r="F372" s="290" t="s">
        <v>656</v>
      </c>
      <c r="G372" s="430"/>
      <c r="H372" s="290">
        <v>2019</v>
      </c>
      <c r="I372" s="431">
        <f>+'891'!C14</f>
        <v>11500</v>
      </c>
      <c r="J372" s="431">
        <f>'891'!S7</f>
        <v>9035.7142857142862</v>
      </c>
      <c r="K372" s="421">
        <f t="shared" ref="K372" si="38">+I372-J372</f>
        <v>2464.2857142857138</v>
      </c>
      <c r="L372" s="362">
        <f t="shared" ref="L372" si="39">+I372</f>
        <v>11500</v>
      </c>
      <c r="M372" s="432"/>
      <c r="AT372" s="622"/>
      <c r="AU372" s="622"/>
      <c r="AV372" s="622"/>
      <c r="AW372" s="622"/>
      <c r="AX372" s="622"/>
      <c r="AY372" s="622"/>
      <c r="AZ372" s="622"/>
      <c r="BA372" s="622"/>
    </row>
    <row r="373" spans="1:54" x14ac:dyDescent="0.25">
      <c r="A373" s="556">
        <v>837</v>
      </c>
      <c r="B373" s="557" t="s">
        <v>1022</v>
      </c>
      <c r="C373" s="558" t="s">
        <v>1409</v>
      </c>
      <c r="D373" s="466">
        <v>13840</v>
      </c>
      <c r="E373" s="557"/>
      <c r="F373" s="559" t="s">
        <v>1261</v>
      </c>
      <c r="G373" s="466"/>
      <c r="H373" s="466">
        <v>2014</v>
      </c>
      <c r="I373" s="560">
        <f>'837'!C14</f>
        <v>321420.62</v>
      </c>
      <c r="J373" s="561">
        <f>'837'!$S$7</f>
        <v>321420.62</v>
      </c>
      <c r="K373" s="469">
        <f>+I373-J373</f>
        <v>0</v>
      </c>
      <c r="L373" s="470">
        <v>160000</v>
      </c>
      <c r="M373" s="562" t="s">
        <v>245</v>
      </c>
      <c r="N373" s="563"/>
      <c r="O373" s="563"/>
      <c r="P373" s="563"/>
      <c r="Q373" s="563"/>
      <c r="R373" s="557" t="s">
        <v>1060</v>
      </c>
      <c r="S373" s="557">
        <v>604299</v>
      </c>
      <c r="T373" s="470"/>
      <c r="U373" s="470"/>
      <c r="V373" s="564"/>
      <c r="W373" s="564"/>
      <c r="X373" s="470"/>
      <c r="Y373" s="470"/>
      <c r="Z373" s="470"/>
      <c r="AA373" s="470"/>
      <c r="AB373" s="470"/>
      <c r="AC373" s="470">
        <f>'837'!X14</f>
        <v>45128</v>
      </c>
      <c r="AD373" s="557" t="s">
        <v>920</v>
      </c>
      <c r="AE373" s="470"/>
      <c r="AF373" s="470"/>
      <c r="AG373" s="557"/>
      <c r="AH373" s="560">
        <f>'837'!Y14</f>
        <v>23977</v>
      </c>
      <c r="AI373" s="565">
        <f>'837'!Z14</f>
        <v>252315.62</v>
      </c>
      <c r="AJ373" s="557"/>
      <c r="AK373" s="565"/>
      <c r="AL373" s="470">
        <v>45178</v>
      </c>
      <c r="AM373" s="470"/>
      <c r="AN373" s="566"/>
      <c r="AO373" s="557"/>
      <c r="AP373" s="565"/>
      <c r="AQ373" s="557"/>
      <c r="AR373" s="470"/>
      <c r="AS373" s="557"/>
      <c r="AT373" s="683"/>
      <c r="AU373" s="630"/>
      <c r="AV373" s="630"/>
      <c r="AW373" s="630"/>
      <c r="AX373" s="630"/>
      <c r="AY373" s="630"/>
      <c r="AZ373" s="683"/>
      <c r="BA373" s="630"/>
      <c r="BB373" s="567"/>
    </row>
    <row r="374" spans="1:54" x14ac:dyDescent="0.25">
      <c r="A374" s="568">
        <v>841</v>
      </c>
      <c r="B374" s="569" t="s">
        <v>861</v>
      </c>
      <c r="C374" s="570" t="s">
        <v>1410</v>
      </c>
      <c r="D374" s="475" t="s">
        <v>860</v>
      </c>
      <c r="E374" s="569"/>
      <c r="F374" s="475" t="s">
        <v>755</v>
      </c>
      <c r="G374" s="475"/>
      <c r="H374" s="475">
        <v>2015</v>
      </c>
      <c r="I374" s="571">
        <f>'841'!C14</f>
        <v>29670</v>
      </c>
      <c r="J374" s="508">
        <f>'841'!S7</f>
        <v>14835</v>
      </c>
      <c r="K374" s="478">
        <f>+I374-J374</f>
        <v>14835</v>
      </c>
      <c r="L374" s="479">
        <f>+I374</f>
        <v>29670</v>
      </c>
      <c r="M374" s="510" t="s">
        <v>698</v>
      </c>
      <c r="N374" s="511"/>
      <c r="O374" s="511"/>
      <c r="P374" s="511"/>
      <c r="Q374" s="511"/>
      <c r="R374" s="569"/>
      <c r="S374" s="569">
        <v>605151</v>
      </c>
      <c r="T374" s="479"/>
      <c r="U374" s="479"/>
      <c r="V374" s="572"/>
      <c r="W374" s="572"/>
      <c r="X374" s="479"/>
      <c r="Y374" s="479"/>
      <c r="Z374" s="479"/>
      <c r="AA374" s="479"/>
      <c r="AB374" s="479"/>
      <c r="AC374" s="479"/>
      <c r="AD374" s="569"/>
      <c r="AE374" s="479"/>
      <c r="AF374" s="479"/>
      <c r="AG374" s="569"/>
      <c r="AH374" s="573">
        <f>'841'!Y14</f>
        <v>0</v>
      </c>
      <c r="AI374" s="574"/>
      <c r="AJ374" s="569"/>
      <c r="AK374" s="574">
        <v>194669.25</v>
      </c>
      <c r="AL374" s="479">
        <v>194669</v>
      </c>
      <c r="AM374" s="479"/>
      <c r="AN374" s="569"/>
      <c r="AO374" s="569"/>
      <c r="AP374" s="574"/>
      <c r="AQ374" s="569"/>
      <c r="AR374" s="571"/>
      <c r="AS374" s="569" t="s">
        <v>1217</v>
      </c>
      <c r="AT374" s="650">
        <f>+'841'!AC14</f>
        <v>29670</v>
      </c>
      <c r="AU374" s="648"/>
      <c r="AV374" s="648"/>
      <c r="AW374" s="648"/>
      <c r="AX374" s="648"/>
      <c r="AY374" s="648"/>
      <c r="AZ374" s="650"/>
      <c r="BA374" s="648"/>
      <c r="BB374" s="575"/>
    </row>
    <row r="375" spans="1:54" x14ac:dyDescent="0.25">
      <c r="A375" s="495" t="s">
        <v>995</v>
      </c>
      <c r="I375" s="399"/>
      <c r="L375" s="399"/>
      <c r="T375" s="399"/>
      <c r="U375" s="399"/>
      <c r="V375" s="542"/>
      <c r="W375" s="542"/>
      <c r="X375" s="399"/>
      <c r="Y375" s="399"/>
      <c r="Z375" s="542"/>
      <c r="AA375" s="399"/>
      <c r="AB375" s="399"/>
      <c r="AC375" s="399"/>
      <c r="AE375" s="399"/>
      <c r="AF375" s="399"/>
      <c r="AH375" s="399"/>
      <c r="AI375" s="399"/>
      <c r="AK375" s="399"/>
      <c r="AL375" s="399"/>
      <c r="AM375" s="399"/>
      <c r="AR375" s="399"/>
      <c r="AT375" s="622"/>
      <c r="AU375" s="622"/>
      <c r="AV375" s="622"/>
      <c r="AW375" s="622"/>
      <c r="AX375" s="622"/>
      <c r="AY375" s="622"/>
      <c r="AZ375" s="622"/>
      <c r="BA375" s="622"/>
    </row>
    <row r="376" spans="1:54" x14ac:dyDescent="0.25">
      <c r="A376" s="290">
        <v>844</v>
      </c>
      <c r="B376" s="289" t="s">
        <v>907</v>
      </c>
      <c r="C376" s="361" t="s">
        <v>867</v>
      </c>
      <c r="D376" s="290" t="s">
        <v>868</v>
      </c>
      <c r="F376" s="290" t="s">
        <v>69</v>
      </c>
      <c r="H376" s="290">
        <v>2014</v>
      </c>
      <c r="I376" s="399">
        <v>0</v>
      </c>
      <c r="J376" s="431"/>
      <c r="K376" s="421">
        <f>+I376-J376</f>
        <v>0</v>
      </c>
      <c r="L376" s="399">
        <f>+I376</f>
        <v>0</v>
      </c>
      <c r="M376" s="432"/>
      <c r="N376" s="423"/>
      <c r="O376" s="423"/>
      <c r="P376" s="423"/>
      <c r="Q376" s="423"/>
      <c r="T376" s="399"/>
      <c r="U376" s="399"/>
      <c r="V376" s="542"/>
      <c r="W376" s="542"/>
      <c r="X376" s="399"/>
      <c r="Y376" s="399"/>
      <c r="Z376" s="399"/>
      <c r="AA376" s="399"/>
      <c r="AB376" s="399"/>
      <c r="AC376" s="399">
        <v>0</v>
      </c>
      <c r="AE376" s="399"/>
      <c r="AF376" s="399"/>
      <c r="AH376" s="399"/>
      <c r="AI376" s="399"/>
      <c r="AK376" s="399"/>
      <c r="AL376" s="399"/>
      <c r="AM376" s="399"/>
      <c r="AR376" s="399"/>
      <c r="AT376" s="622"/>
      <c r="AU376" s="622"/>
      <c r="AV376" s="622"/>
      <c r="AW376" s="622"/>
      <c r="AX376" s="622"/>
      <c r="AY376" s="622"/>
      <c r="AZ376" s="622"/>
      <c r="BA376" s="622"/>
    </row>
    <row r="377" spans="1:54" x14ac:dyDescent="0.25">
      <c r="A377" s="290"/>
      <c r="I377" s="399"/>
      <c r="L377" s="399"/>
      <c r="T377" s="399"/>
      <c r="U377" s="399"/>
      <c r="V377" s="542"/>
      <c r="W377" s="542"/>
      <c r="X377" s="399"/>
      <c r="Y377" s="399"/>
      <c r="Z377" s="542"/>
      <c r="AA377" s="399"/>
      <c r="AB377" s="399"/>
      <c r="AC377" s="399"/>
      <c r="AE377" s="399"/>
      <c r="AF377" s="399"/>
      <c r="AH377" s="399"/>
      <c r="AI377" s="399"/>
      <c r="AK377" s="399"/>
      <c r="AL377" s="399"/>
      <c r="AM377" s="399"/>
      <c r="AR377" s="399"/>
      <c r="AT377" s="622"/>
      <c r="AU377" s="622"/>
      <c r="AV377" s="622"/>
      <c r="AW377" s="622"/>
      <c r="AX377" s="622"/>
      <c r="AY377" s="622"/>
      <c r="AZ377" s="622"/>
      <c r="BA377" s="622"/>
    </row>
    <row r="378" spans="1:54" x14ac:dyDescent="0.25">
      <c r="A378" s="290"/>
      <c r="AT378" s="622"/>
      <c r="AU378" s="622"/>
      <c r="AV378" s="622"/>
      <c r="AW378" s="622"/>
      <c r="AX378" s="622"/>
      <c r="AY378" s="622"/>
      <c r="AZ378" s="622"/>
      <c r="BA378" s="622"/>
    </row>
    <row r="379" spans="1:54" x14ac:dyDescent="0.25">
      <c r="A379" s="290"/>
      <c r="AT379" s="622"/>
      <c r="AU379" s="622"/>
      <c r="AV379" s="622"/>
      <c r="AW379" s="622"/>
      <c r="AX379" s="622"/>
      <c r="AY379" s="622"/>
      <c r="AZ379" s="622"/>
      <c r="BA379" s="622"/>
    </row>
    <row r="380" spans="1:54" x14ac:dyDescent="0.25">
      <c r="A380" s="290"/>
      <c r="AT380" s="622"/>
      <c r="AU380" s="622"/>
      <c r="AV380" s="622"/>
      <c r="AW380" s="622"/>
      <c r="AX380" s="622"/>
      <c r="AY380" s="622"/>
      <c r="AZ380" s="622"/>
      <c r="BA380" s="622"/>
    </row>
    <row r="381" spans="1:54" x14ac:dyDescent="0.25">
      <c r="A381" s="290"/>
      <c r="AT381" s="622"/>
      <c r="AU381" s="622"/>
      <c r="AV381" s="622"/>
      <c r="AW381" s="622"/>
      <c r="AX381" s="622"/>
      <c r="AY381" s="622"/>
      <c r="AZ381" s="622"/>
      <c r="BA381" s="622"/>
    </row>
    <row r="382" spans="1:54" x14ac:dyDescent="0.25">
      <c r="AT382" s="622"/>
      <c r="AU382" s="622"/>
      <c r="AV382" s="622"/>
      <c r="AW382" s="622"/>
      <c r="AX382" s="622"/>
      <c r="AY382" s="622"/>
      <c r="AZ382" s="622"/>
      <c r="BA382" s="622"/>
    </row>
    <row r="383" spans="1:54" x14ac:dyDescent="0.25">
      <c r="AT383" s="622"/>
      <c r="AU383" s="622"/>
      <c r="AV383" s="622"/>
      <c r="AW383" s="622"/>
      <c r="AX383" s="622"/>
      <c r="AY383" s="622"/>
      <c r="AZ383" s="622"/>
      <c r="BA383" s="622"/>
    </row>
    <row r="384" spans="1:54" x14ac:dyDescent="0.25">
      <c r="AT384" s="622"/>
      <c r="AU384" s="622"/>
      <c r="AV384" s="622"/>
      <c r="AW384" s="622"/>
      <c r="AX384" s="622"/>
      <c r="AY384" s="622"/>
      <c r="AZ384" s="622"/>
      <c r="BA384" s="622"/>
    </row>
    <row r="385" spans="5:53" x14ac:dyDescent="0.25">
      <c r="AT385" s="622"/>
      <c r="AU385" s="622"/>
      <c r="AV385" s="622"/>
      <c r="AW385" s="622"/>
      <c r="AX385" s="622"/>
      <c r="AY385" s="622"/>
      <c r="AZ385" s="622"/>
      <c r="BA385" s="622"/>
    </row>
    <row r="386" spans="5:53" x14ac:dyDescent="0.25">
      <c r="AT386" s="622"/>
      <c r="AU386" s="622"/>
      <c r="AV386" s="622"/>
      <c r="AW386" s="622"/>
      <c r="AX386" s="622"/>
      <c r="AY386" s="622"/>
      <c r="AZ386" s="622"/>
      <c r="BA386" s="622"/>
    </row>
    <row r="397" spans="5:53" x14ac:dyDescent="0.25">
      <c r="E397" s="289">
        <v>1</v>
      </c>
    </row>
    <row r="403" spans="10:12" x14ac:dyDescent="0.25">
      <c r="L403" s="555"/>
    </row>
    <row r="409" spans="10:12" x14ac:dyDescent="0.25">
      <c r="J409" s="363"/>
    </row>
  </sheetData>
  <autoFilter ref="A7:M333" xr:uid="{00000000-0001-0000-0000-000000000000}"/>
  <sortState xmlns:xlrd2="http://schemas.microsoft.com/office/spreadsheetml/2017/richdata2" ref="A262:AC333">
    <sortCondition ref="A262"/>
  </sortState>
  <mergeCells count="1">
    <mergeCell ref="M7:M8"/>
  </mergeCells>
  <phoneticPr fontId="0" type="noConversion"/>
  <printOptions gridLines="1"/>
  <pageMargins left="0.25" right="0.25" top="0.75" bottom="0.75" header="0.3" footer="0.3"/>
  <pageSetup paperSize="9" scale="59" fitToHeight="0" orientation="landscape" blackAndWhite="1" r:id="rId1"/>
  <headerFooter>
    <oddFooter>&amp;L&amp;F&amp;CPage &amp;P of &amp;N</oddFooter>
  </headerFooter>
  <ignoredErrors>
    <ignoredError sqref="Q329 M329 L118" formula="1"/>
  </ignoredErrors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>
    <pageSetUpPr fitToPage="1"/>
  </sheetPr>
  <dimension ref="A1:AI173"/>
  <sheetViews>
    <sheetView topLeftCell="A22" workbookViewId="0">
      <selection activeCell="Q68" sqref="Q68"/>
    </sheetView>
  </sheetViews>
  <sheetFormatPr defaultRowHeight="15" x14ac:dyDescent="0.25"/>
  <cols>
    <col min="1" max="1" width="69.140625" customWidth="1"/>
    <col min="2" max="2" width="11.140625" customWidth="1"/>
    <col min="3" max="3" width="15.7109375" customWidth="1"/>
    <col min="4" max="4" width="11.7109375" hidden="1" customWidth="1"/>
    <col min="5" max="6" width="10.85546875" hidden="1" customWidth="1"/>
    <col min="7" max="7" width="10.42578125" hidden="1" customWidth="1"/>
    <col min="8" max="8" width="12.7109375" hidden="1" customWidth="1"/>
    <col min="9" max="9" width="13" hidden="1" customWidth="1"/>
    <col min="10" max="10" width="10.85546875" hidden="1" customWidth="1"/>
    <col min="11" max="11" width="9.85546875" hidden="1" customWidth="1"/>
    <col min="12" max="12" width="11" hidden="1" customWidth="1"/>
    <col min="13" max="13" width="9.85546875" hidden="1" customWidth="1"/>
    <col min="14" max="14" width="9.42578125" hidden="1" customWidth="1"/>
    <col min="15" max="15" width="10" customWidth="1"/>
    <col min="16" max="16" width="11.28515625" customWidth="1"/>
    <col min="17" max="17" width="12.140625" customWidth="1"/>
    <col min="18" max="18" width="10.7109375" customWidth="1"/>
    <col min="19" max="19" width="12.7109375" customWidth="1"/>
    <col min="20" max="20" width="12.85546875" customWidth="1"/>
    <col min="21" max="21" width="13" customWidth="1"/>
    <col min="22" max="22" width="12.5703125" customWidth="1"/>
    <col min="23" max="23" width="10.28515625" hidden="1" customWidth="1"/>
    <col min="24" max="24" width="9.5703125" hidden="1" customWidth="1"/>
    <col min="25" max="25" width="10.5703125" hidden="1" customWidth="1"/>
    <col min="26" max="26" width="12.42578125" hidden="1" customWidth="1"/>
    <col min="27" max="27" width="11.140625" bestFit="1" customWidth="1"/>
    <col min="28" max="31" width="10.5703125" bestFit="1" customWidth="1"/>
    <col min="32" max="32" width="12.28515625" bestFit="1" customWidth="1"/>
    <col min="33" max="33" width="13" bestFit="1" customWidth="1"/>
    <col min="34" max="34" width="14.28515625" bestFit="1" customWidth="1"/>
    <col min="35" max="35" width="10.5703125" bestFit="1" customWidth="1"/>
  </cols>
  <sheetData>
    <row r="1" spans="1:35" x14ac:dyDescent="0.25">
      <c r="A1" s="11" t="s">
        <v>10</v>
      </c>
    </row>
    <row r="2" spans="1:35" x14ac:dyDescent="0.25">
      <c r="A2" s="9" t="s">
        <v>14</v>
      </c>
    </row>
    <row r="3" spans="1:35" x14ac:dyDescent="0.25">
      <c r="A3" s="9" t="s">
        <v>80</v>
      </c>
    </row>
    <row r="4" spans="1:35" x14ac:dyDescent="0.25">
      <c r="S4" s="40" t="s">
        <v>4</v>
      </c>
      <c r="T4" s="41"/>
      <c r="U4" s="40" t="s">
        <v>8</v>
      </c>
    </row>
    <row r="5" spans="1:35" x14ac:dyDescent="0.25">
      <c r="A5" s="10" t="s">
        <v>9</v>
      </c>
      <c r="B5" s="12" t="s">
        <v>64</v>
      </c>
      <c r="C5" s="12" t="s">
        <v>12</v>
      </c>
      <c r="S5" s="42" t="s">
        <v>2</v>
      </c>
      <c r="T5" s="42" t="s">
        <v>60</v>
      </c>
      <c r="U5" s="42" t="s">
        <v>7</v>
      </c>
    </row>
    <row r="6" spans="1:35" x14ac:dyDescent="0.25">
      <c r="B6" s="3"/>
      <c r="H6">
        <v>110120</v>
      </c>
      <c r="I6">
        <v>333836.86</v>
      </c>
      <c r="J6">
        <v>129867.83</v>
      </c>
      <c r="S6" s="3"/>
    </row>
    <row r="7" spans="1:35" x14ac:dyDescent="0.25">
      <c r="A7" s="2"/>
      <c r="B7" s="3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5"/>
      <c r="Q7" s="6"/>
      <c r="R7" s="6"/>
      <c r="S7" s="13">
        <f>+C123</f>
        <v>5916533.7899999982</v>
      </c>
      <c r="T7" s="13">
        <f>+-C157</f>
        <v>4699006.8270000005</v>
      </c>
      <c r="U7" s="13">
        <f>+S7-T7</f>
        <v>1217526.9629999977</v>
      </c>
    </row>
    <row r="8" spans="1:35" x14ac:dyDescent="0.25">
      <c r="A8" s="2"/>
      <c r="B8" s="3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5"/>
      <c r="Q8" s="6"/>
      <c r="R8" s="6"/>
    </row>
    <row r="9" spans="1:35" x14ac:dyDescent="0.25">
      <c r="A9" s="2"/>
      <c r="B9" s="3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5"/>
      <c r="Q9" s="6"/>
      <c r="R9" s="6"/>
    </row>
    <row r="10" spans="1:35" x14ac:dyDescent="0.25">
      <c r="B10" s="3"/>
    </row>
    <row r="11" spans="1:35" ht="135" x14ac:dyDescent="0.25">
      <c r="A11" s="2"/>
      <c r="B11" s="12" t="s">
        <v>64</v>
      </c>
      <c r="D11" s="130" t="s">
        <v>511</v>
      </c>
      <c r="E11" s="135" t="s">
        <v>476</v>
      </c>
      <c r="F11" s="135" t="s">
        <v>512</v>
      </c>
      <c r="G11" s="308">
        <v>237</v>
      </c>
      <c r="H11" s="307" t="s">
        <v>897</v>
      </c>
      <c r="I11" s="135" t="s">
        <v>459</v>
      </c>
      <c r="J11" s="135" t="s">
        <v>460</v>
      </c>
      <c r="K11" s="137">
        <v>260</v>
      </c>
      <c r="L11" s="135" t="s">
        <v>1125</v>
      </c>
      <c r="M11" s="136" t="s">
        <v>461</v>
      </c>
      <c r="N11" s="137">
        <v>244</v>
      </c>
      <c r="O11" s="131" t="s">
        <v>507</v>
      </c>
      <c r="P11" s="131" t="s">
        <v>508</v>
      </c>
      <c r="Q11" s="131" t="s">
        <v>509</v>
      </c>
      <c r="R11" s="138"/>
      <c r="S11" s="131" t="s">
        <v>510</v>
      </c>
      <c r="T11" s="135" t="s">
        <v>898</v>
      </c>
      <c r="U11" t="s">
        <v>513</v>
      </c>
    </row>
    <row r="12" spans="1:35" x14ac:dyDescent="0.25">
      <c r="B12" s="28"/>
      <c r="C12" s="2"/>
    </row>
    <row r="13" spans="1:35" x14ac:dyDescent="0.25">
      <c r="A13" s="9" t="s">
        <v>5</v>
      </c>
      <c r="C13" s="31" t="s">
        <v>3</v>
      </c>
      <c r="D13" s="32">
        <v>1994</v>
      </c>
      <c r="E13" s="32" t="s">
        <v>477</v>
      </c>
      <c r="F13" s="32">
        <v>1995</v>
      </c>
      <c r="G13" s="32">
        <v>1996</v>
      </c>
      <c r="H13" s="32">
        <v>1997</v>
      </c>
      <c r="I13" s="32">
        <v>1998</v>
      </c>
      <c r="J13" s="32">
        <v>1999</v>
      </c>
      <c r="K13" s="32">
        <v>2000</v>
      </c>
      <c r="L13" s="32">
        <v>2001</v>
      </c>
      <c r="M13" s="32">
        <v>2002</v>
      </c>
      <c r="N13" s="32">
        <v>2003</v>
      </c>
      <c r="O13" s="32">
        <v>2004</v>
      </c>
      <c r="P13" s="32">
        <v>2005</v>
      </c>
      <c r="Q13" s="32">
        <v>2006</v>
      </c>
      <c r="R13" s="32">
        <v>2007</v>
      </c>
      <c r="S13" s="32">
        <v>2008</v>
      </c>
      <c r="T13" s="32">
        <v>2009</v>
      </c>
      <c r="U13" s="32">
        <v>2010</v>
      </c>
      <c r="V13" s="32">
        <v>2011</v>
      </c>
      <c r="W13" s="32">
        <v>2012</v>
      </c>
      <c r="X13" s="32">
        <v>2013</v>
      </c>
      <c r="Y13" s="32">
        <v>2014</v>
      </c>
      <c r="Z13" s="211">
        <v>2015</v>
      </c>
      <c r="AA13" s="32">
        <v>2016</v>
      </c>
      <c r="AB13" s="32">
        <v>2017</v>
      </c>
      <c r="AC13" s="32">
        <v>2018</v>
      </c>
      <c r="AD13" s="32">
        <v>2019</v>
      </c>
      <c r="AE13" s="32">
        <v>2020</v>
      </c>
      <c r="AF13" s="32">
        <v>2021</v>
      </c>
      <c r="AG13" s="32">
        <v>2022</v>
      </c>
      <c r="AH13" s="32">
        <v>2023</v>
      </c>
      <c r="AI13" s="32">
        <f>AH13+1</f>
        <v>2024</v>
      </c>
    </row>
    <row r="14" spans="1:35" x14ac:dyDescent="0.25">
      <c r="A14" s="9" t="s">
        <v>73</v>
      </c>
      <c r="C14" s="29">
        <f>SUM(D14:AI14)</f>
        <v>-208035.43</v>
      </c>
      <c r="D14" s="149">
        <v>21496</v>
      </c>
      <c r="E14" s="149">
        <v>17030</v>
      </c>
      <c r="F14" s="43"/>
      <c r="G14" s="43"/>
      <c r="H14" s="43"/>
      <c r="I14" s="43"/>
      <c r="J14" s="43"/>
      <c r="K14" s="149">
        <v>40931</v>
      </c>
      <c r="L14" s="43"/>
      <c r="M14" s="43"/>
      <c r="N14" s="149">
        <v>36715</v>
      </c>
      <c r="O14" s="149">
        <v>3476.43</v>
      </c>
      <c r="P14" s="43"/>
      <c r="Q14" s="43"/>
      <c r="R14" s="43"/>
      <c r="S14" s="43"/>
      <c r="T14" s="29"/>
      <c r="U14" s="43">
        <v>5769.72</v>
      </c>
      <c r="V14" s="43">
        <v>3478.42</v>
      </c>
      <c r="W14" s="43">
        <f>-180025-26162-10000-8140-27605-27268-32986-22378-6017</f>
        <v>-340581</v>
      </c>
      <c r="X14" s="43">
        <v>3649</v>
      </c>
      <c r="AC14" s="4"/>
    </row>
    <row r="15" spans="1:35" x14ac:dyDescent="0.25">
      <c r="A15" s="127"/>
      <c r="C15" s="29">
        <f t="shared" ref="C15:C78" si="0">SUM(D15:AI15)</f>
        <v>128213.22</v>
      </c>
      <c r="D15" s="149">
        <v>7000</v>
      </c>
      <c r="E15" s="149">
        <v>39150</v>
      </c>
      <c r="F15" s="43"/>
      <c r="G15" s="43"/>
      <c r="H15" s="43"/>
      <c r="I15" s="43"/>
      <c r="J15" s="43"/>
      <c r="K15" s="43"/>
      <c r="L15" s="149">
        <v>7099.74</v>
      </c>
      <c r="M15" s="43"/>
      <c r="N15" s="43"/>
      <c r="O15" s="149">
        <v>22818.58</v>
      </c>
      <c r="P15" s="149">
        <v>42022.9</v>
      </c>
      <c r="Q15" s="43"/>
      <c r="R15" s="43"/>
      <c r="S15" s="43"/>
      <c r="T15" s="29"/>
      <c r="U15">
        <v>4447</v>
      </c>
      <c r="V15" s="43"/>
      <c r="W15" s="43">
        <v>5175</v>
      </c>
      <c r="X15" s="43">
        <v>500</v>
      </c>
      <c r="AC15" s="4"/>
    </row>
    <row r="16" spans="1:35" x14ac:dyDescent="0.25">
      <c r="A16" s="129"/>
      <c r="C16" s="29">
        <f t="shared" si="0"/>
        <v>1310855.83</v>
      </c>
      <c r="D16" s="149">
        <v>7000</v>
      </c>
      <c r="E16" s="43"/>
      <c r="F16" s="149">
        <v>110120</v>
      </c>
      <c r="G16" s="149">
        <v>333836.86</v>
      </c>
      <c r="H16" s="149">
        <v>129867.83</v>
      </c>
      <c r="I16" s="149"/>
      <c r="J16" s="149"/>
      <c r="K16" s="149"/>
      <c r="L16" s="150"/>
      <c r="M16" s="150"/>
      <c r="N16" s="150"/>
      <c r="O16" s="150"/>
      <c r="P16" s="149"/>
      <c r="Q16" s="149"/>
      <c r="R16" s="149"/>
      <c r="S16" s="149"/>
      <c r="T16" s="142">
        <v>8980</v>
      </c>
      <c r="V16" s="43"/>
      <c r="W16" s="43">
        <v>707551.14</v>
      </c>
      <c r="X16" s="43">
        <v>13500</v>
      </c>
      <c r="AC16" s="4"/>
    </row>
    <row r="17" spans="1:29" x14ac:dyDescent="0.25">
      <c r="A17" s="129"/>
      <c r="C17" s="29">
        <f t="shared" si="0"/>
        <v>-125550.72</v>
      </c>
      <c r="D17" s="149"/>
      <c r="E17" s="43"/>
      <c r="F17" s="149"/>
      <c r="G17" s="149"/>
      <c r="H17" s="149"/>
      <c r="I17" s="149"/>
      <c r="J17" s="149"/>
      <c r="K17" s="149"/>
      <c r="L17" s="150"/>
      <c r="M17" s="150"/>
      <c r="N17" s="150"/>
      <c r="O17" s="150"/>
      <c r="P17" s="149"/>
      <c r="Q17" s="149"/>
      <c r="R17" s="149"/>
      <c r="S17" s="149"/>
      <c r="T17" s="142"/>
      <c r="V17" s="43"/>
      <c r="W17" s="43">
        <v>-125550.72</v>
      </c>
      <c r="X17" s="43"/>
      <c r="AC17" s="4"/>
    </row>
    <row r="18" spans="1:29" ht="30" x14ac:dyDescent="0.25">
      <c r="A18" s="129" t="s">
        <v>899</v>
      </c>
      <c r="B18">
        <v>237</v>
      </c>
      <c r="C18" s="29">
        <f t="shared" si="0"/>
        <v>-596304.68999999994</v>
      </c>
      <c r="D18" s="149"/>
      <c r="E18" s="43"/>
      <c r="F18" s="149">
        <f>-F16</f>
        <v>-110120</v>
      </c>
      <c r="G18" s="149">
        <f>-G16</f>
        <v>-333836.86</v>
      </c>
      <c r="H18" s="149">
        <f>-H16</f>
        <v>-129867.83</v>
      </c>
      <c r="I18" s="149"/>
      <c r="J18" s="149"/>
      <c r="K18" s="149"/>
      <c r="L18" s="150"/>
      <c r="M18" s="150"/>
      <c r="N18" s="150"/>
      <c r="O18" s="150"/>
      <c r="P18" s="149"/>
      <c r="Q18" s="149"/>
      <c r="R18" s="149"/>
      <c r="S18" s="149"/>
      <c r="T18" s="142">
        <f>-T16</f>
        <v>-8980</v>
      </c>
      <c r="V18" s="43"/>
      <c r="W18" s="43"/>
      <c r="X18" s="43">
        <f>-X16</f>
        <v>-13500</v>
      </c>
      <c r="AC18" s="4"/>
    </row>
    <row r="19" spans="1:29" x14ac:dyDescent="0.25">
      <c r="A19" s="128"/>
      <c r="C19" s="29">
        <f t="shared" si="0"/>
        <v>1891949.5200000003</v>
      </c>
      <c r="D19" s="149">
        <v>1500</v>
      </c>
      <c r="E19" s="43"/>
      <c r="F19" s="149">
        <v>16200</v>
      </c>
      <c r="G19" s="43"/>
      <c r="H19" s="149">
        <v>1140792.76</v>
      </c>
      <c r="I19" s="149">
        <v>250593.26</v>
      </c>
      <c r="J19" s="149">
        <v>69321.320000000007</v>
      </c>
      <c r="K19" s="43"/>
      <c r="L19" s="149">
        <v>363556.65</v>
      </c>
      <c r="M19" s="149">
        <v>5943.1</v>
      </c>
      <c r="N19" s="43"/>
      <c r="O19" s="149">
        <v>7902.78</v>
      </c>
      <c r="P19" s="149">
        <v>13112.15</v>
      </c>
      <c r="Q19" s="149">
        <v>6211.75</v>
      </c>
      <c r="R19" s="43"/>
      <c r="S19" s="43"/>
      <c r="T19" s="142">
        <v>17315.75</v>
      </c>
      <c r="V19" s="43"/>
      <c r="W19" s="43"/>
      <c r="X19" s="43">
        <v>-500</v>
      </c>
      <c r="AC19" s="4"/>
    </row>
    <row r="20" spans="1:29" x14ac:dyDescent="0.25">
      <c r="A20" s="128"/>
      <c r="C20" s="29">
        <f t="shared" si="0"/>
        <v>335016.55</v>
      </c>
      <c r="D20" s="149">
        <v>121548.03</v>
      </c>
      <c r="E20" s="43"/>
      <c r="F20" s="149">
        <v>15500</v>
      </c>
      <c r="G20" s="43"/>
      <c r="H20" s="149">
        <v>11150</v>
      </c>
      <c r="I20" s="149">
        <v>32500</v>
      </c>
      <c r="J20" s="149">
        <v>11122.78</v>
      </c>
      <c r="K20" s="43"/>
      <c r="L20" s="149">
        <v>38909</v>
      </c>
      <c r="M20" s="149">
        <v>104286.74</v>
      </c>
      <c r="N20" s="43"/>
      <c r="O20" s="43"/>
      <c r="P20" s="43"/>
      <c r="Q20" s="43"/>
      <c r="R20" s="43"/>
      <c r="S20" s="43"/>
      <c r="T20" s="43"/>
      <c r="V20" s="43"/>
      <c r="W20" s="43"/>
      <c r="X20" s="43"/>
      <c r="AC20" s="4"/>
    </row>
    <row r="21" spans="1:29" x14ac:dyDescent="0.25">
      <c r="A21" s="128"/>
      <c r="C21" s="29">
        <f t="shared" si="0"/>
        <v>244233.35</v>
      </c>
      <c r="D21" s="149">
        <v>37606.01</v>
      </c>
      <c r="E21" s="43"/>
      <c r="F21" s="149">
        <v>43637.34</v>
      </c>
      <c r="G21" s="43"/>
      <c r="H21" s="149">
        <v>116990</v>
      </c>
      <c r="I21" s="149">
        <v>5500</v>
      </c>
      <c r="J21" s="43"/>
      <c r="K21" s="43"/>
      <c r="L21" s="149">
        <v>20500</v>
      </c>
      <c r="M21" s="149"/>
      <c r="N21" s="149"/>
      <c r="O21" s="149"/>
      <c r="P21" s="149">
        <v>17500</v>
      </c>
      <c r="Q21" s="149">
        <v>2500</v>
      </c>
      <c r="R21" s="43"/>
      <c r="S21" s="43"/>
      <c r="T21" s="43"/>
      <c r="V21" s="43"/>
      <c r="W21" s="43"/>
      <c r="X21" s="43"/>
      <c r="AC21" s="4"/>
    </row>
    <row r="22" spans="1:29" x14ac:dyDescent="0.25">
      <c r="A22" s="128"/>
      <c r="C22" s="29">
        <f t="shared" si="0"/>
        <v>254704.09000000003</v>
      </c>
      <c r="D22" s="149">
        <v>19282.419999999998</v>
      </c>
      <c r="E22" s="43"/>
      <c r="F22" s="149">
        <v>20169.439999999999</v>
      </c>
      <c r="G22" s="43"/>
      <c r="H22" s="43"/>
      <c r="I22" s="149">
        <v>11500</v>
      </c>
      <c r="J22" s="149">
        <v>153099.23000000001</v>
      </c>
      <c r="K22" s="149"/>
      <c r="L22" s="150"/>
      <c r="M22" s="149"/>
      <c r="N22" s="149"/>
      <c r="O22" s="149"/>
      <c r="P22" s="149">
        <v>50653</v>
      </c>
      <c r="Q22" s="43"/>
      <c r="R22" s="43"/>
      <c r="S22" s="43"/>
      <c r="T22" s="29"/>
      <c r="V22" s="43"/>
      <c r="W22" s="43"/>
      <c r="X22" s="43"/>
      <c r="AC22" s="4"/>
    </row>
    <row r="23" spans="1:29" x14ac:dyDescent="0.25">
      <c r="A23" s="128"/>
      <c r="C23" s="29">
        <f t="shared" si="0"/>
        <v>53756.54</v>
      </c>
      <c r="D23" s="149">
        <v>10000</v>
      </c>
      <c r="E23" s="43"/>
      <c r="F23" s="149">
        <v>7500</v>
      </c>
      <c r="G23" s="43"/>
      <c r="H23" s="43"/>
      <c r="I23" s="43"/>
      <c r="J23" s="149">
        <v>36256.54</v>
      </c>
      <c r="K23" s="43"/>
      <c r="L23" s="149"/>
      <c r="M23" s="43"/>
      <c r="N23" s="43"/>
      <c r="O23" s="43"/>
      <c r="P23" s="43"/>
      <c r="Q23" s="43"/>
      <c r="R23" s="43"/>
      <c r="S23" s="43"/>
      <c r="T23" s="43"/>
      <c r="V23" s="43"/>
      <c r="W23" s="43"/>
      <c r="X23" s="43"/>
      <c r="AC23" s="4"/>
    </row>
    <row r="24" spans="1:29" x14ac:dyDescent="0.25">
      <c r="A24" s="128"/>
      <c r="C24" s="29">
        <f t="shared" si="0"/>
        <v>19882.419999999998</v>
      </c>
      <c r="D24" s="149">
        <v>2166</v>
      </c>
      <c r="E24" s="43"/>
      <c r="F24" s="43"/>
      <c r="G24" s="43"/>
      <c r="H24" s="43"/>
      <c r="I24" s="43"/>
      <c r="J24" s="149">
        <v>3687.1</v>
      </c>
      <c r="K24" s="149"/>
      <c r="L24" s="150"/>
      <c r="M24" s="150"/>
      <c r="N24" s="150"/>
      <c r="O24" s="150"/>
      <c r="P24" s="149"/>
      <c r="Q24" s="149"/>
      <c r="R24" s="149"/>
      <c r="S24" s="149">
        <v>11690.14</v>
      </c>
      <c r="T24" s="142">
        <v>2339.1799999999998</v>
      </c>
      <c r="V24" s="43"/>
      <c r="W24" s="43"/>
      <c r="X24" s="43"/>
      <c r="AC24" s="4"/>
    </row>
    <row r="25" spans="1:29" x14ac:dyDescent="0.25">
      <c r="A25" s="128"/>
      <c r="C25" s="29">
        <f t="shared" si="0"/>
        <v>48723.87</v>
      </c>
      <c r="D25" s="149">
        <v>7476.83</v>
      </c>
      <c r="E25" s="43"/>
      <c r="F25" s="43"/>
      <c r="G25" s="43"/>
      <c r="H25" s="43"/>
      <c r="I25" s="43"/>
      <c r="J25" s="43"/>
      <c r="K25" s="43"/>
      <c r="L25" s="149">
        <v>11500</v>
      </c>
      <c r="M25" s="43"/>
      <c r="N25" s="43"/>
      <c r="O25" s="149">
        <v>13352.04</v>
      </c>
      <c r="P25" s="149">
        <v>6395</v>
      </c>
      <c r="Q25" s="43"/>
      <c r="R25" s="43"/>
      <c r="S25" s="149">
        <v>10000</v>
      </c>
      <c r="T25" s="29"/>
      <c r="V25" s="43"/>
      <c r="W25" s="43"/>
      <c r="X25" s="43"/>
      <c r="AC25" s="4"/>
    </row>
    <row r="26" spans="1:29" x14ac:dyDescent="0.25">
      <c r="A26" s="128"/>
      <c r="C26" s="29">
        <f t="shared" si="0"/>
        <v>41558.800000000003</v>
      </c>
      <c r="D26" s="149">
        <v>8000</v>
      </c>
      <c r="E26" s="43"/>
      <c r="F26" s="43"/>
      <c r="G26" s="43"/>
      <c r="H26" s="43"/>
      <c r="I26" s="43"/>
      <c r="J26" s="43"/>
      <c r="K26" s="43"/>
      <c r="L26" s="43"/>
      <c r="M26" s="43"/>
      <c r="N26" s="43"/>
      <c r="O26" s="149">
        <v>8402.7999999999993</v>
      </c>
      <c r="Q26" s="43"/>
      <c r="R26" s="43"/>
      <c r="S26" s="149">
        <v>25156</v>
      </c>
      <c r="T26" s="29"/>
      <c r="V26" s="43"/>
      <c r="W26" s="43"/>
      <c r="X26" s="43"/>
      <c r="AC26" s="4"/>
    </row>
    <row r="27" spans="1:29" x14ac:dyDescent="0.25">
      <c r="A27" s="128"/>
      <c r="C27" s="29">
        <f t="shared" si="0"/>
        <v>34600.79</v>
      </c>
      <c r="D27" s="149">
        <v>5997</v>
      </c>
      <c r="E27" s="43"/>
      <c r="F27" s="43"/>
      <c r="G27" s="43"/>
      <c r="H27" s="43"/>
      <c r="I27" s="43"/>
      <c r="J27" s="43"/>
      <c r="K27" s="43"/>
      <c r="L27" s="43"/>
      <c r="M27" s="43"/>
      <c r="N27" s="43"/>
      <c r="O27" s="149">
        <v>3350</v>
      </c>
      <c r="P27" s="149">
        <v>3483.79</v>
      </c>
      <c r="Q27" s="43"/>
      <c r="R27" s="43"/>
      <c r="S27" s="149">
        <v>21770</v>
      </c>
      <c r="T27" s="29"/>
      <c r="V27" s="43"/>
      <c r="W27" s="43"/>
      <c r="X27" s="43"/>
      <c r="AC27" s="4"/>
    </row>
    <row r="28" spans="1:29" x14ac:dyDescent="0.25">
      <c r="A28" s="128"/>
      <c r="C28" s="29">
        <f t="shared" si="0"/>
        <v>299438.57</v>
      </c>
      <c r="D28" s="149">
        <v>97200</v>
      </c>
      <c r="E28" s="149"/>
      <c r="F28" s="149">
        <v>182234.12</v>
      </c>
      <c r="G28" s="149"/>
      <c r="H28" s="149"/>
      <c r="I28" s="149"/>
      <c r="J28" s="149"/>
      <c r="K28" s="149"/>
      <c r="L28" s="149"/>
      <c r="M28" s="149"/>
      <c r="N28" s="149"/>
      <c r="O28" s="149"/>
      <c r="P28" s="149"/>
      <c r="Q28" s="149">
        <v>3072.86</v>
      </c>
      <c r="R28" s="149"/>
      <c r="S28" s="150"/>
      <c r="T28" s="142">
        <v>16931.59</v>
      </c>
      <c r="V28" s="43"/>
      <c r="W28" s="43"/>
      <c r="X28" s="43"/>
      <c r="AC28" s="4"/>
    </row>
    <row r="29" spans="1:29" x14ac:dyDescent="0.25">
      <c r="A29" s="128"/>
      <c r="C29" s="29">
        <f t="shared" si="0"/>
        <v>43000</v>
      </c>
      <c r="D29" s="149">
        <v>28000</v>
      </c>
      <c r="E29" s="43"/>
      <c r="F29" s="43"/>
      <c r="G29" s="43"/>
      <c r="H29" s="43"/>
      <c r="I29" s="43"/>
      <c r="J29" s="43"/>
      <c r="K29" s="43"/>
      <c r="L29" s="43"/>
      <c r="M29" s="43"/>
      <c r="N29" s="43"/>
      <c r="O29" s="43"/>
      <c r="P29" s="43"/>
      <c r="Q29" s="43"/>
      <c r="R29" s="43"/>
      <c r="S29" s="149">
        <v>15000</v>
      </c>
      <c r="T29" s="29"/>
      <c r="V29" s="43"/>
      <c r="W29" s="43"/>
      <c r="X29" s="43"/>
      <c r="AC29" s="4"/>
    </row>
    <row r="30" spans="1:29" x14ac:dyDescent="0.25">
      <c r="A30" s="128"/>
      <c r="C30" s="29">
        <f t="shared" si="0"/>
        <v>59749.1</v>
      </c>
      <c r="D30" s="149">
        <v>51205</v>
      </c>
      <c r="E30" s="43"/>
      <c r="F30" s="43"/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149">
        <v>8544.1</v>
      </c>
      <c r="T30" s="29"/>
      <c r="V30" s="43"/>
      <c r="W30" s="43"/>
      <c r="X30" s="43"/>
      <c r="AC30" s="4"/>
    </row>
    <row r="31" spans="1:29" x14ac:dyDescent="0.25">
      <c r="A31" s="128"/>
      <c r="C31" s="29">
        <f t="shared" si="0"/>
        <v>18089.399999999998</v>
      </c>
      <c r="D31" s="149">
        <v>14665.3</v>
      </c>
      <c r="E31" s="43"/>
      <c r="F31" s="43"/>
      <c r="G31" s="43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149">
        <v>3424.1</v>
      </c>
      <c r="T31" s="29"/>
      <c r="V31" s="43"/>
      <c r="W31" s="43"/>
      <c r="X31" s="43"/>
      <c r="AC31" s="4"/>
    </row>
    <row r="32" spans="1:29" x14ac:dyDescent="0.25">
      <c r="A32" s="128"/>
      <c r="C32" s="29">
        <f t="shared" si="0"/>
        <v>9360.26</v>
      </c>
      <c r="D32" s="149">
        <v>1250</v>
      </c>
      <c r="E32" s="43"/>
      <c r="F32" s="43"/>
      <c r="G32" s="43"/>
      <c r="H32" s="43"/>
      <c r="I32" s="43"/>
      <c r="J32" s="43"/>
      <c r="K32" s="43"/>
      <c r="L32" s="43"/>
      <c r="M32" s="43"/>
      <c r="N32" s="43"/>
      <c r="O32" s="43"/>
      <c r="P32" s="43"/>
      <c r="Q32" s="43"/>
      <c r="R32" s="43"/>
      <c r="S32" s="149">
        <v>8110.26</v>
      </c>
      <c r="T32" s="29"/>
      <c r="V32" s="43"/>
      <c r="W32" s="43"/>
      <c r="X32" s="43"/>
      <c r="AC32" s="4"/>
    </row>
    <row r="33" spans="1:35" x14ac:dyDescent="0.25">
      <c r="A33" s="128"/>
      <c r="C33" s="29">
        <f t="shared" si="0"/>
        <v>350736.43</v>
      </c>
      <c r="D33" s="149">
        <v>339414.37</v>
      </c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149">
        <v>11322.06</v>
      </c>
      <c r="T33" s="29"/>
      <c r="V33" s="43"/>
      <c r="W33" s="43"/>
      <c r="X33" s="43"/>
      <c r="AC33" s="4"/>
    </row>
    <row r="34" spans="1:35" x14ac:dyDescent="0.25">
      <c r="A34" s="128"/>
      <c r="C34" s="29">
        <f t="shared" si="0"/>
        <v>186786.15</v>
      </c>
      <c r="D34" s="149">
        <v>45000</v>
      </c>
      <c r="E34" s="149"/>
      <c r="F34" s="149">
        <v>124932.61</v>
      </c>
      <c r="G34" s="149">
        <v>16853.54</v>
      </c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29"/>
      <c r="V34" s="43"/>
      <c r="W34" s="43"/>
      <c r="X34" s="43"/>
      <c r="AC34" s="4"/>
    </row>
    <row r="35" spans="1:35" x14ac:dyDescent="0.25">
      <c r="A35" s="128"/>
      <c r="C35" s="29">
        <f t="shared" si="0"/>
        <v>4971.5600000000004</v>
      </c>
      <c r="D35" s="149">
        <v>4971.5600000000004</v>
      </c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29"/>
      <c r="V35" s="43"/>
      <c r="W35" s="43"/>
      <c r="X35" s="43"/>
      <c r="AC35" s="4"/>
    </row>
    <row r="36" spans="1:35" x14ac:dyDescent="0.25">
      <c r="A36" s="128"/>
      <c r="C36" s="29">
        <f t="shared" si="0"/>
        <v>3420</v>
      </c>
      <c r="D36" s="149">
        <v>2920</v>
      </c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142">
        <v>500</v>
      </c>
      <c r="V36" s="43"/>
      <c r="W36" s="43"/>
      <c r="X36" s="43"/>
      <c r="AC36" s="4"/>
    </row>
    <row r="37" spans="1:35" x14ac:dyDescent="0.25">
      <c r="A37" s="128"/>
      <c r="C37" s="29">
        <f t="shared" si="0"/>
        <v>500</v>
      </c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142">
        <v>500</v>
      </c>
      <c r="V37" s="43"/>
      <c r="W37" s="43"/>
      <c r="X37" s="43"/>
      <c r="AC37" s="4"/>
    </row>
    <row r="38" spans="1:35" x14ac:dyDescent="0.25">
      <c r="A38" s="128"/>
      <c r="C38" s="29">
        <f t="shared" si="0"/>
        <v>37000</v>
      </c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142">
        <v>37000</v>
      </c>
      <c r="V38" s="43"/>
      <c r="W38" s="43"/>
      <c r="X38" s="43"/>
      <c r="Y38" s="4"/>
      <c r="AC38" s="4"/>
    </row>
    <row r="39" spans="1:35" x14ac:dyDescent="0.25">
      <c r="A39" s="128"/>
      <c r="C39" s="29">
        <f t="shared" si="0"/>
        <v>6580</v>
      </c>
      <c r="D39" s="43"/>
      <c r="E39" s="43"/>
      <c r="F39" s="43"/>
      <c r="G39" s="43"/>
      <c r="H39" s="43"/>
      <c r="I39" s="43"/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142"/>
      <c r="V39" s="43"/>
      <c r="W39" s="43"/>
      <c r="X39" s="43"/>
      <c r="Y39" s="7">
        <v>6580</v>
      </c>
      <c r="AC39" s="4"/>
    </row>
    <row r="40" spans="1:35" x14ac:dyDescent="0.25">
      <c r="A40" s="128"/>
      <c r="C40" s="29">
        <f t="shared" si="0"/>
        <v>8500</v>
      </c>
      <c r="D40" s="43"/>
      <c r="E40" s="43"/>
      <c r="F40" s="43"/>
      <c r="G40" s="43"/>
      <c r="H40" s="43"/>
      <c r="I40" s="43"/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29"/>
      <c r="V40" s="43"/>
      <c r="W40" s="43"/>
      <c r="X40" s="43"/>
      <c r="Y40" s="7">
        <v>8500</v>
      </c>
      <c r="AC40" s="4"/>
    </row>
    <row r="41" spans="1:35" x14ac:dyDescent="0.25">
      <c r="A41" s="128"/>
      <c r="C41" s="29">
        <f t="shared" si="0"/>
        <v>9108</v>
      </c>
      <c r="D41" s="43"/>
      <c r="E41" s="43"/>
      <c r="F41" s="43"/>
      <c r="G41" s="43"/>
      <c r="H41" s="43"/>
      <c r="I41" s="43"/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29"/>
      <c r="V41" s="43"/>
      <c r="W41" s="43"/>
      <c r="X41" s="43"/>
      <c r="Y41" s="7">
        <f>9108</f>
        <v>9108</v>
      </c>
      <c r="AC41" s="4"/>
      <c r="AG41" s="7"/>
      <c r="AH41" s="7"/>
      <c r="AI41" s="7"/>
    </row>
    <row r="42" spans="1:35" x14ac:dyDescent="0.25">
      <c r="A42" s="128"/>
      <c r="C42" s="29">
        <f t="shared" si="0"/>
        <v>18370</v>
      </c>
      <c r="D42" s="43"/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29"/>
      <c r="V42" s="43"/>
      <c r="W42" s="43"/>
      <c r="X42" s="43"/>
      <c r="Y42" s="7">
        <v>18370</v>
      </c>
      <c r="Z42" s="7"/>
      <c r="AC42" s="4"/>
      <c r="AG42" s="7"/>
      <c r="AH42" s="7"/>
      <c r="AI42" s="7"/>
    </row>
    <row r="43" spans="1:35" x14ac:dyDescent="0.25">
      <c r="A43" s="310" t="s">
        <v>1093</v>
      </c>
      <c r="C43" s="29">
        <f t="shared" si="0"/>
        <v>330</v>
      </c>
      <c r="D43" s="43"/>
      <c r="E43" s="43"/>
      <c r="F43" s="43"/>
      <c r="G43" s="43"/>
      <c r="H43" s="43"/>
      <c r="I43" s="43"/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29"/>
      <c r="V43" s="43"/>
      <c r="W43" s="43"/>
      <c r="X43" s="43"/>
      <c r="Y43" s="7"/>
      <c r="Z43" s="7">
        <v>330</v>
      </c>
      <c r="AC43" s="4"/>
      <c r="AG43" s="7"/>
      <c r="AH43" s="7"/>
      <c r="AI43" s="7"/>
    </row>
    <row r="44" spans="1:35" x14ac:dyDescent="0.25">
      <c r="A44" s="310" t="s">
        <v>1094</v>
      </c>
      <c r="C44" s="29">
        <f t="shared" si="0"/>
        <v>149208.47999999998</v>
      </c>
      <c r="D44" s="43"/>
      <c r="E44" s="43"/>
      <c r="F44" s="43"/>
      <c r="G44" s="43"/>
      <c r="H44" s="43"/>
      <c r="I44" s="43"/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29"/>
      <c r="V44" s="43"/>
      <c r="W44" s="43"/>
      <c r="X44" s="43"/>
      <c r="Y44" s="7"/>
      <c r="Z44" s="7">
        <v>3900.68</v>
      </c>
      <c r="AC44" s="4"/>
      <c r="AG44" s="43">
        <v>120628.94999999998</v>
      </c>
      <c r="AH44" s="7">
        <v>24678.85</v>
      </c>
      <c r="AI44" s="7"/>
    </row>
    <row r="45" spans="1:35" x14ac:dyDescent="0.25">
      <c r="A45" s="310" t="s">
        <v>1095</v>
      </c>
      <c r="C45" s="29">
        <f t="shared" si="0"/>
        <v>31992.45</v>
      </c>
      <c r="D45" s="43"/>
      <c r="E45" s="43"/>
      <c r="F45" s="43"/>
      <c r="G45" s="43"/>
      <c r="H45" s="43"/>
      <c r="I45" s="43"/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29"/>
      <c r="V45" s="43"/>
      <c r="W45" s="43"/>
      <c r="X45" s="43"/>
      <c r="Y45" s="7"/>
      <c r="Z45" s="7">
        <v>31992.45</v>
      </c>
      <c r="AC45" s="4"/>
      <c r="AG45" s="7"/>
      <c r="AH45" s="7"/>
      <c r="AI45" s="7"/>
    </row>
    <row r="46" spans="1:35" x14ac:dyDescent="0.25">
      <c r="A46" s="310" t="s">
        <v>1393</v>
      </c>
      <c r="C46" s="29">
        <f t="shared" si="0"/>
        <v>0</v>
      </c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29"/>
      <c r="V46" s="43"/>
      <c r="W46" s="43"/>
      <c r="X46" s="43"/>
      <c r="Y46" s="7"/>
      <c r="Z46" s="7"/>
      <c r="AC46" s="4"/>
      <c r="AG46" s="7"/>
      <c r="AH46" s="7"/>
      <c r="AI46" s="7"/>
    </row>
    <row r="47" spans="1:35" x14ac:dyDescent="0.25">
      <c r="A47" s="310" t="s">
        <v>1107</v>
      </c>
      <c r="C47" s="29">
        <f t="shared" si="0"/>
        <v>7155</v>
      </c>
      <c r="D47" s="43"/>
      <c r="E47" s="43"/>
      <c r="F47" s="43"/>
      <c r="G47" s="43"/>
      <c r="H47" s="43"/>
      <c r="I47" s="43"/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29"/>
      <c r="V47" s="43"/>
      <c r="W47" s="43"/>
      <c r="X47" s="43"/>
      <c r="Y47" s="7"/>
      <c r="Z47" s="7">
        <v>7155</v>
      </c>
      <c r="AC47" s="4"/>
      <c r="AG47" s="7"/>
      <c r="AH47" s="7"/>
      <c r="AI47" s="7"/>
    </row>
    <row r="48" spans="1:35" x14ac:dyDescent="0.25">
      <c r="A48" s="310" t="s">
        <v>1096</v>
      </c>
      <c r="C48" s="29">
        <f t="shared" si="0"/>
        <v>185374.06</v>
      </c>
      <c r="D48" s="43"/>
      <c r="E48" s="43"/>
      <c r="F48" s="43"/>
      <c r="G48" s="43"/>
      <c r="H48" s="43"/>
      <c r="I48" s="43"/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29"/>
      <c r="V48" s="43"/>
      <c r="W48" s="43"/>
      <c r="X48" s="43"/>
      <c r="Y48" s="7"/>
      <c r="Z48" s="7">
        <v>128128.09</v>
      </c>
      <c r="AC48" s="4"/>
      <c r="AG48" s="7">
        <v>48741.93</v>
      </c>
      <c r="AH48" s="7">
        <f>1520+6984.04</f>
        <v>8504.0400000000009</v>
      </c>
      <c r="AI48" s="7"/>
    </row>
    <row r="49" spans="1:35" x14ac:dyDescent="0.25">
      <c r="A49" s="310" t="s">
        <v>1097</v>
      </c>
      <c r="C49" s="29">
        <f t="shared" si="0"/>
        <v>6513.6</v>
      </c>
      <c r="D49" s="43"/>
      <c r="E49" s="43"/>
      <c r="F49" s="43"/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29"/>
      <c r="V49" s="43"/>
      <c r="W49" s="43"/>
      <c r="X49" s="43"/>
      <c r="Y49" s="7"/>
      <c r="Z49" s="7">
        <v>6513.6</v>
      </c>
      <c r="AC49" s="4"/>
      <c r="AG49" s="7"/>
      <c r="AH49" s="7"/>
      <c r="AI49" s="7"/>
    </row>
    <row r="50" spans="1:35" x14ac:dyDescent="0.25">
      <c r="A50" s="310" t="s">
        <v>1098</v>
      </c>
      <c r="C50" s="29">
        <f t="shared" si="0"/>
        <v>14411</v>
      </c>
      <c r="D50" s="43"/>
      <c r="E50" s="43"/>
      <c r="F50" s="43"/>
      <c r="G50" s="43"/>
      <c r="H50" s="43"/>
      <c r="I50" s="43"/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29"/>
      <c r="V50" s="43"/>
      <c r="W50" s="43"/>
      <c r="X50" s="43"/>
      <c r="Y50" s="7"/>
      <c r="Z50" s="7">
        <v>14411</v>
      </c>
      <c r="AC50" s="4"/>
      <c r="AG50" s="7"/>
      <c r="AH50" s="7"/>
      <c r="AI50" s="7"/>
    </row>
    <row r="51" spans="1:35" x14ac:dyDescent="0.25">
      <c r="A51" s="310" t="s">
        <v>1099</v>
      </c>
      <c r="C51" s="29">
        <f t="shared" si="0"/>
        <v>12775.68</v>
      </c>
      <c r="D51" s="43"/>
      <c r="E51" s="43"/>
      <c r="F51" s="43"/>
      <c r="G51" s="43"/>
      <c r="H51" s="43"/>
      <c r="I51" s="43"/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29"/>
      <c r="V51" s="43"/>
      <c r="W51" s="43"/>
      <c r="X51" s="43"/>
      <c r="Y51" s="7"/>
      <c r="Z51" s="7">
        <v>12775.68</v>
      </c>
      <c r="AC51" s="4"/>
      <c r="AG51" s="7"/>
      <c r="AH51" s="7"/>
      <c r="AI51" s="7"/>
    </row>
    <row r="52" spans="1:35" x14ac:dyDescent="0.25">
      <c r="A52" s="310" t="s">
        <v>1100</v>
      </c>
      <c r="C52" s="29">
        <f t="shared" si="0"/>
        <v>3439.89</v>
      </c>
      <c r="D52" s="43"/>
      <c r="E52" s="43"/>
      <c r="F52" s="43"/>
      <c r="G52" s="43"/>
      <c r="H52" s="43"/>
      <c r="I52" s="43"/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29"/>
      <c r="V52" s="43"/>
      <c r="W52" s="43"/>
      <c r="X52" s="43"/>
      <c r="Y52" s="7"/>
      <c r="Z52" s="7">
        <v>3439.89</v>
      </c>
      <c r="AC52" s="4"/>
      <c r="AG52" s="7"/>
      <c r="AH52" s="7"/>
      <c r="AI52" s="7"/>
    </row>
    <row r="53" spans="1:35" x14ac:dyDescent="0.25">
      <c r="A53" s="310" t="s">
        <v>1101</v>
      </c>
      <c r="C53" s="29">
        <f t="shared" si="0"/>
        <v>37743.120000000003</v>
      </c>
      <c r="D53" s="43"/>
      <c r="E53" s="43"/>
      <c r="F53" s="43"/>
      <c r="G53" s="43"/>
      <c r="H53" s="43"/>
      <c r="I53" s="43"/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29"/>
      <c r="V53" s="43"/>
      <c r="W53" s="43"/>
      <c r="X53" s="43"/>
      <c r="Y53" s="7"/>
      <c r="Z53" s="7">
        <v>37743.120000000003</v>
      </c>
      <c r="AC53" s="4"/>
      <c r="AG53" s="7"/>
      <c r="AH53" s="7"/>
      <c r="AI53" s="7"/>
    </row>
    <row r="54" spans="1:35" x14ac:dyDescent="0.25">
      <c r="A54" s="310" t="s">
        <v>1414</v>
      </c>
      <c r="C54" s="29">
        <f t="shared" si="0"/>
        <v>181062.52000000002</v>
      </c>
      <c r="D54" s="43"/>
      <c r="E54" s="43"/>
      <c r="F54" s="43"/>
      <c r="G54" s="43"/>
      <c r="H54" s="43"/>
      <c r="I54" s="43"/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29"/>
      <c r="V54" s="43"/>
      <c r="W54" s="43"/>
      <c r="X54" s="43"/>
      <c r="Y54" s="7"/>
      <c r="Z54" s="7">
        <v>44024</v>
      </c>
      <c r="AA54">
        <v>8600</v>
      </c>
      <c r="AC54" s="4"/>
      <c r="AG54" s="7">
        <v>31703.1</v>
      </c>
      <c r="AH54" s="7"/>
      <c r="AI54" s="7">
        <v>96735.42</v>
      </c>
    </row>
    <row r="55" spans="1:35" x14ac:dyDescent="0.25">
      <c r="A55" s="310" t="s">
        <v>1415</v>
      </c>
      <c r="C55" s="29">
        <f t="shared" si="0"/>
        <v>5989.69</v>
      </c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29"/>
      <c r="V55" s="43"/>
      <c r="W55" s="43"/>
      <c r="X55" s="43"/>
      <c r="Y55" s="7"/>
      <c r="Z55" s="7"/>
      <c r="AC55" s="4"/>
      <c r="AG55" s="7"/>
      <c r="AH55" s="7"/>
      <c r="AI55" s="7">
        <v>5989.69</v>
      </c>
    </row>
    <row r="56" spans="1:35" x14ac:dyDescent="0.25">
      <c r="A56" s="310" t="s">
        <v>1102</v>
      </c>
      <c r="C56" s="29">
        <f t="shared" si="0"/>
        <v>6820.2</v>
      </c>
      <c r="D56" s="43"/>
      <c r="E56" s="43"/>
      <c r="F56" s="43"/>
      <c r="G56" s="43"/>
      <c r="H56" s="43"/>
      <c r="I56" s="43"/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29"/>
      <c r="V56" s="43"/>
      <c r="W56" s="43"/>
      <c r="X56" s="43"/>
      <c r="Y56" s="7"/>
      <c r="Z56" s="7">
        <v>6820.2</v>
      </c>
      <c r="AC56" s="4"/>
      <c r="AG56" s="7"/>
      <c r="AH56" s="7"/>
      <c r="AI56" s="7"/>
    </row>
    <row r="57" spans="1:35" x14ac:dyDescent="0.25">
      <c r="A57" s="310" t="s">
        <v>1104</v>
      </c>
      <c r="C57" s="29">
        <f t="shared" si="0"/>
        <v>5264</v>
      </c>
      <c r="D57" s="43"/>
      <c r="E57" s="43"/>
      <c r="F57" s="43"/>
      <c r="G57" s="43"/>
      <c r="H57" s="43"/>
      <c r="I57" s="43"/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29"/>
      <c r="V57" s="43"/>
      <c r="W57" s="43"/>
      <c r="X57" s="43"/>
      <c r="Y57" s="7"/>
      <c r="Z57" s="7">
        <v>5264</v>
      </c>
      <c r="AC57" s="4"/>
      <c r="AG57" s="7"/>
      <c r="AH57" s="7"/>
      <c r="AI57" s="7"/>
    </row>
    <row r="58" spans="1:35" x14ac:dyDescent="0.25">
      <c r="A58" s="310" t="s">
        <v>1105</v>
      </c>
      <c r="C58" s="29">
        <f t="shared" si="0"/>
        <v>8495</v>
      </c>
      <c r="D58" s="43"/>
      <c r="E58" s="43"/>
      <c r="F58" s="43"/>
      <c r="G58" s="43"/>
      <c r="H58" s="43"/>
      <c r="I58" s="43"/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29"/>
      <c r="V58" s="43"/>
      <c r="W58" s="43"/>
      <c r="X58" s="43"/>
      <c r="Y58" s="7"/>
      <c r="Z58" s="7">
        <v>8495</v>
      </c>
      <c r="AC58" s="4"/>
      <c r="AG58" s="7"/>
      <c r="AH58" s="7"/>
      <c r="AI58" s="7"/>
    </row>
    <row r="59" spans="1:35" x14ac:dyDescent="0.25">
      <c r="A59" s="310" t="s">
        <v>1106</v>
      </c>
      <c r="C59" s="29">
        <f t="shared" si="0"/>
        <v>29304.960000000003</v>
      </c>
      <c r="D59" s="43"/>
      <c r="E59" s="43"/>
      <c r="F59" s="43"/>
      <c r="G59" s="43"/>
      <c r="H59" s="43"/>
      <c r="I59" s="43"/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29"/>
      <c r="V59" s="43"/>
      <c r="W59" s="43"/>
      <c r="X59" s="43"/>
      <c r="Y59" s="7"/>
      <c r="Z59" s="7">
        <v>28800.49</v>
      </c>
      <c r="AA59">
        <v>504.47</v>
      </c>
      <c r="AC59" s="4"/>
      <c r="AG59" s="7"/>
      <c r="AH59" s="7"/>
      <c r="AI59" s="7"/>
    </row>
    <row r="60" spans="1:35" x14ac:dyDescent="0.25">
      <c r="A60" s="310"/>
      <c r="C60" s="29">
        <f t="shared" si="0"/>
        <v>650</v>
      </c>
      <c r="D60" s="43"/>
      <c r="E60" s="43"/>
      <c r="F60" s="43"/>
      <c r="G60" s="43"/>
      <c r="H60" s="43"/>
      <c r="I60" s="43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29"/>
      <c r="V60" s="43"/>
      <c r="W60" s="43"/>
      <c r="X60" s="43"/>
      <c r="Y60" s="7"/>
      <c r="Z60" s="7">
        <v>650</v>
      </c>
      <c r="AC60" s="4"/>
      <c r="AG60" s="7"/>
      <c r="AH60" s="7"/>
      <c r="AI60" s="7"/>
    </row>
    <row r="61" spans="1:35" x14ac:dyDescent="0.25">
      <c r="A61" s="128" t="s">
        <v>1109</v>
      </c>
      <c r="C61" s="29">
        <f t="shared" si="0"/>
        <v>11970.02</v>
      </c>
      <c r="D61" s="43"/>
      <c r="E61" s="43"/>
      <c r="F61" s="43"/>
      <c r="G61" s="43"/>
      <c r="H61" s="43"/>
      <c r="I61" s="43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29"/>
      <c r="V61" s="43"/>
      <c r="W61" s="43"/>
      <c r="X61" s="43"/>
      <c r="Z61" s="7"/>
      <c r="AA61" s="7">
        <v>11970.02</v>
      </c>
      <c r="AC61" s="4"/>
      <c r="AG61" s="7"/>
      <c r="AH61" s="7"/>
      <c r="AI61" s="7"/>
    </row>
    <row r="62" spans="1:35" x14ac:dyDescent="0.25">
      <c r="A62" s="128" t="s">
        <v>1110</v>
      </c>
      <c r="C62" s="29">
        <f t="shared" si="0"/>
        <v>3944.5</v>
      </c>
      <c r="D62" s="43"/>
      <c r="E62" s="43"/>
      <c r="F62" s="43"/>
      <c r="G62" s="43"/>
      <c r="H62" s="43"/>
      <c r="I62" s="43"/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29"/>
      <c r="V62" s="43"/>
      <c r="W62" s="43"/>
      <c r="X62" s="43"/>
      <c r="Z62" s="7"/>
      <c r="AA62" s="7">
        <v>3944.5</v>
      </c>
      <c r="AC62" s="4"/>
      <c r="AG62" s="7"/>
      <c r="AH62" s="7"/>
      <c r="AI62" s="7"/>
    </row>
    <row r="63" spans="1:35" x14ac:dyDescent="0.25">
      <c r="A63" s="128" t="s">
        <v>1111</v>
      </c>
      <c r="C63" s="29">
        <f t="shared" si="0"/>
        <v>4085.46</v>
      </c>
      <c r="D63" s="43"/>
      <c r="E63" s="43"/>
      <c r="F63" s="43"/>
      <c r="G63" s="43"/>
      <c r="H63" s="43"/>
      <c r="I63" s="43"/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29"/>
      <c r="V63" s="43"/>
      <c r="W63" s="43"/>
      <c r="X63" s="43"/>
      <c r="Z63" s="7"/>
      <c r="AA63" s="7">
        <v>4085.46</v>
      </c>
      <c r="AC63" s="4"/>
      <c r="AG63" s="7"/>
      <c r="AH63" s="7"/>
      <c r="AI63" s="7"/>
    </row>
    <row r="64" spans="1:35" x14ac:dyDescent="0.25">
      <c r="A64" t="s">
        <v>1085</v>
      </c>
      <c r="C64" s="29">
        <f t="shared" si="0"/>
        <v>3603.76</v>
      </c>
      <c r="D64" s="43"/>
      <c r="E64" s="43"/>
      <c r="F64" s="43"/>
      <c r="G64" s="43"/>
      <c r="H64" s="43"/>
      <c r="I64" s="43"/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29"/>
      <c r="V64" s="43"/>
      <c r="W64" s="43"/>
      <c r="X64" s="43"/>
      <c r="Z64" s="7"/>
      <c r="AA64" s="7">
        <v>3603.76</v>
      </c>
      <c r="AC64" s="4"/>
      <c r="AG64" s="7"/>
      <c r="AH64" s="7"/>
      <c r="AI64" s="7"/>
    </row>
    <row r="65" spans="1:35" x14ac:dyDescent="0.25">
      <c r="A65" t="s">
        <v>1113</v>
      </c>
      <c r="C65" s="29">
        <f t="shared" si="0"/>
        <v>30053.34</v>
      </c>
      <c r="D65" s="43"/>
      <c r="E65" s="43"/>
      <c r="F65" s="43"/>
      <c r="G65" s="43"/>
      <c r="H65" s="43"/>
      <c r="I65" s="43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29"/>
      <c r="V65" s="43"/>
      <c r="W65" s="43"/>
      <c r="X65" s="43"/>
      <c r="Z65" s="7"/>
      <c r="AA65" s="7">
        <v>30053.34</v>
      </c>
      <c r="AC65" s="4"/>
      <c r="AG65" s="7"/>
      <c r="AH65" s="7"/>
      <c r="AI65" s="7"/>
    </row>
    <row r="66" spans="1:35" x14ac:dyDescent="0.25">
      <c r="A66" t="s">
        <v>1114</v>
      </c>
      <c r="C66" s="29">
        <f t="shared" si="0"/>
        <v>1960</v>
      </c>
      <c r="D66" s="43"/>
      <c r="E66" s="43"/>
      <c r="F66" s="43"/>
      <c r="G66" s="43"/>
      <c r="H66" s="43"/>
      <c r="I66" s="43"/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29"/>
      <c r="V66" s="43"/>
      <c r="W66" s="43"/>
      <c r="X66" s="43"/>
      <c r="AA66" s="7">
        <v>1960</v>
      </c>
      <c r="AC66" s="4"/>
      <c r="AG66" s="7"/>
      <c r="AH66" s="7"/>
      <c r="AI66" s="7"/>
    </row>
    <row r="67" spans="1:35" x14ac:dyDescent="0.25">
      <c r="A67" t="s">
        <v>1115</v>
      </c>
      <c r="C67" s="29">
        <f t="shared" si="0"/>
        <v>22500</v>
      </c>
      <c r="D67" s="43"/>
      <c r="E67" s="43"/>
      <c r="F67" s="43"/>
      <c r="G67" s="43"/>
      <c r="H67" s="43"/>
      <c r="I67" s="43"/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29"/>
      <c r="V67" s="43"/>
      <c r="W67" s="43"/>
      <c r="X67" s="43"/>
      <c r="AA67" s="7">
        <v>22500</v>
      </c>
      <c r="AC67" s="4"/>
      <c r="AG67" s="7"/>
      <c r="AH67" s="7"/>
      <c r="AI67" s="7"/>
    </row>
    <row r="68" spans="1:35" x14ac:dyDescent="0.25">
      <c r="A68" t="s">
        <v>1254</v>
      </c>
      <c r="C68" s="29">
        <f t="shared" si="0"/>
        <v>3990</v>
      </c>
      <c r="D68" s="43"/>
      <c r="E68" s="43"/>
      <c r="F68" s="43"/>
      <c r="G68" s="43"/>
      <c r="H68" s="43"/>
      <c r="I68" s="43"/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29"/>
      <c r="V68" s="43"/>
      <c r="W68" s="43"/>
      <c r="X68" s="43"/>
      <c r="AA68" s="7"/>
      <c r="AB68" s="7">
        <v>3990</v>
      </c>
      <c r="AC68" s="4"/>
      <c r="AG68" s="7"/>
      <c r="AH68" s="7"/>
      <c r="AI68" s="7"/>
    </row>
    <row r="69" spans="1:35" x14ac:dyDescent="0.25">
      <c r="A69" t="s">
        <v>1255</v>
      </c>
      <c r="C69" s="29">
        <f t="shared" si="0"/>
        <v>3126</v>
      </c>
      <c r="D69" s="43"/>
      <c r="E69" s="43"/>
      <c r="F69" s="43"/>
      <c r="G69" s="43"/>
      <c r="H69" s="43"/>
      <c r="I69" s="43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29"/>
      <c r="V69" s="43"/>
      <c r="W69" s="43"/>
      <c r="X69" s="43"/>
      <c r="AA69" s="7"/>
      <c r="AB69" s="7">
        <v>3126</v>
      </c>
      <c r="AC69" s="4"/>
      <c r="AG69" s="7"/>
      <c r="AH69" s="7"/>
      <c r="AI69" s="7"/>
    </row>
    <row r="70" spans="1:35" x14ac:dyDescent="0.25">
      <c r="A70" t="s">
        <v>1256</v>
      </c>
      <c r="C70" s="29">
        <f t="shared" si="0"/>
        <v>21973</v>
      </c>
      <c r="D70" s="43"/>
      <c r="E70" s="43"/>
      <c r="F70" s="43"/>
      <c r="G70" s="43"/>
      <c r="H70" s="43"/>
      <c r="I70" s="43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29"/>
      <c r="V70" s="43"/>
      <c r="W70" s="43"/>
      <c r="X70" s="43"/>
      <c r="AA70" s="7"/>
      <c r="AB70" s="7">
        <v>21973</v>
      </c>
      <c r="AC70" s="4"/>
      <c r="AG70" s="7"/>
      <c r="AH70" s="7"/>
      <c r="AI70" s="7"/>
    </row>
    <row r="71" spans="1:35" x14ac:dyDescent="0.25">
      <c r="A71" t="s">
        <v>1257</v>
      </c>
      <c r="C71" s="29">
        <f t="shared" si="0"/>
        <v>1286.06</v>
      </c>
      <c r="D71" s="43"/>
      <c r="E71" s="43"/>
      <c r="F71" s="43"/>
      <c r="G71" s="43"/>
      <c r="H71" s="43"/>
      <c r="I71" s="43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29"/>
      <c r="V71" s="43"/>
      <c r="W71" s="43"/>
      <c r="X71" s="43"/>
      <c r="AA71" s="7"/>
      <c r="AB71" s="7">
        <v>1286.06</v>
      </c>
      <c r="AC71" s="4"/>
      <c r="AG71" s="7"/>
      <c r="AH71" s="7"/>
      <c r="AI71" s="7"/>
    </row>
    <row r="72" spans="1:35" x14ac:dyDescent="0.25">
      <c r="A72" t="s">
        <v>1258</v>
      </c>
      <c r="C72" s="29">
        <f t="shared" si="0"/>
        <v>1959</v>
      </c>
      <c r="D72" s="43"/>
      <c r="E72" s="43"/>
      <c r="F72" s="43"/>
      <c r="G72" s="43"/>
      <c r="H72" s="43"/>
      <c r="I72" s="43"/>
      <c r="J72" s="43"/>
      <c r="K72" s="43"/>
      <c r="L72" s="43"/>
      <c r="M72" s="43"/>
      <c r="N72" s="43"/>
      <c r="O72" s="43"/>
      <c r="P72" s="43"/>
      <c r="Q72" s="43"/>
      <c r="R72" s="43"/>
      <c r="S72" s="43"/>
      <c r="T72" s="29"/>
      <c r="V72" s="43"/>
      <c r="W72" s="43"/>
      <c r="X72" s="43"/>
      <c r="AA72" s="7"/>
      <c r="AB72" s="7">
        <v>1959</v>
      </c>
      <c r="AC72" s="4"/>
      <c r="AG72" s="7"/>
      <c r="AH72" s="7"/>
      <c r="AI72" s="7"/>
    </row>
    <row r="73" spans="1:35" x14ac:dyDescent="0.25">
      <c r="A73" t="s">
        <v>1259</v>
      </c>
      <c r="C73" s="29">
        <f t="shared" si="0"/>
        <v>398</v>
      </c>
      <c r="D73" s="43"/>
      <c r="E73" s="43"/>
      <c r="F73" s="43"/>
      <c r="G73" s="43"/>
      <c r="H73" s="43"/>
      <c r="I73" s="43"/>
      <c r="J73" s="43"/>
      <c r="K73" s="43"/>
      <c r="L73" s="43"/>
      <c r="M73" s="43"/>
      <c r="N73" s="43"/>
      <c r="O73" s="43"/>
      <c r="P73" s="43"/>
      <c r="Q73" s="43"/>
      <c r="R73" s="43"/>
      <c r="S73" s="43"/>
      <c r="T73" s="29"/>
      <c r="V73" s="43"/>
      <c r="W73" s="43"/>
      <c r="X73" s="43"/>
      <c r="AA73" s="7"/>
      <c r="AB73" s="7">
        <v>398</v>
      </c>
      <c r="AC73" s="4"/>
      <c r="AG73" s="7"/>
      <c r="AH73" s="7"/>
      <c r="AI73" s="7"/>
    </row>
    <row r="74" spans="1:35" x14ac:dyDescent="0.25">
      <c r="A74" t="s">
        <v>1242</v>
      </c>
      <c r="C74" s="29">
        <f t="shared" si="0"/>
        <v>2299</v>
      </c>
      <c r="D74" s="43"/>
      <c r="E74" s="43"/>
      <c r="F74" s="43"/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/>
      <c r="R74" s="43"/>
      <c r="S74" s="43"/>
      <c r="T74" s="29"/>
      <c r="V74" s="43"/>
      <c r="W74" s="43"/>
      <c r="X74" s="43"/>
      <c r="AA74" s="7"/>
      <c r="AC74" s="13">
        <v>2299</v>
      </c>
      <c r="AD74" s="13"/>
      <c r="AG74" s="7"/>
      <c r="AH74" s="7"/>
      <c r="AI74" s="7"/>
    </row>
    <row r="75" spans="1:35" x14ac:dyDescent="0.25">
      <c r="A75" t="s">
        <v>1243</v>
      </c>
      <c r="C75" s="29">
        <f t="shared" si="0"/>
        <v>4569.05</v>
      </c>
      <c r="D75" s="43"/>
      <c r="E75" s="43"/>
      <c r="F75" s="43"/>
      <c r="G75" s="43"/>
      <c r="H75" s="43"/>
      <c r="I75" s="43"/>
      <c r="J75" s="43"/>
      <c r="K75" s="43"/>
      <c r="L75" s="43"/>
      <c r="M75" s="43"/>
      <c r="N75" s="43"/>
      <c r="O75" s="43"/>
      <c r="P75" s="43"/>
      <c r="Q75" s="43"/>
      <c r="R75" s="43"/>
      <c r="S75" s="43"/>
      <c r="T75" s="29"/>
      <c r="V75" s="43"/>
      <c r="W75" s="43"/>
      <c r="X75" s="43"/>
      <c r="AA75" s="7"/>
      <c r="AC75" s="13">
        <v>4569.05</v>
      </c>
      <c r="AD75" s="13"/>
      <c r="AG75" s="7"/>
      <c r="AH75" s="7"/>
      <c r="AI75" s="7"/>
    </row>
    <row r="76" spans="1:35" x14ac:dyDescent="0.25">
      <c r="A76" t="s">
        <v>1244</v>
      </c>
      <c r="C76" s="29">
        <f t="shared" si="0"/>
        <v>420</v>
      </c>
      <c r="D76" s="43"/>
      <c r="E76" s="43"/>
      <c r="F76" s="43"/>
      <c r="G76" s="43"/>
      <c r="H76" s="43"/>
      <c r="I76" s="43"/>
      <c r="J76" s="43"/>
      <c r="K76" s="43"/>
      <c r="L76" s="43"/>
      <c r="M76" s="43"/>
      <c r="N76" s="43"/>
      <c r="O76" s="43"/>
      <c r="P76" s="43"/>
      <c r="Q76" s="43"/>
      <c r="R76" s="43"/>
      <c r="S76" s="43"/>
      <c r="T76" s="29"/>
      <c r="V76" s="43"/>
      <c r="W76" s="43"/>
      <c r="X76" s="43"/>
      <c r="AA76" s="7"/>
      <c r="AC76" s="13">
        <v>420</v>
      </c>
      <c r="AD76" s="13"/>
      <c r="AG76" s="7"/>
      <c r="AH76" s="7"/>
      <c r="AI76" s="7"/>
    </row>
    <row r="77" spans="1:35" x14ac:dyDescent="0.25">
      <c r="A77" t="s">
        <v>1211</v>
      </c>
      <c r="C77" s="29">
        <f t="shared" si="0"/>
        <v>6918.8</v>
      </c>
      <c r="D77" s="43"/>
      <c r="E77" s="43"/>
      <c r="F77" s="43"/>
      <c r="G77" s="43"/>
      <c r="H77" s="43"/>
      <c r="I77" s="43"/>
      <c r="J77" s="43"/>
      <c r="K77" s="43"/>
      <c r="L77" s="43"/>
      <c r="M77" s="43"/>
      <c r="N77" s="43"/>
      <c r="O77" s="43"/>
      <c r="P77" s="43"/>
      <c r="Q77" s="43"/>
      <c r="R77" s="43"/>
      <c r="S77" s="43"/>
      <c r="T77" s="29"/>
      <c r="V77" s="43"/>
      <c r="W77" s="43"/>
      <c r="X77" s="43"/>
      <c r="AA77" s="7"/>
      <c r="AC77" s="7">
        <v>6918.8</v>
      </c>
      <c r="AD77" s="13"/>
      <c r="AG77" s="7"/>
      <c r="AH77" s="7"/>
      <c r="AI77" s="7"/>
    </row>
    <row r="78" spans="1:35" x14ac:dyDescent="0.25">
      <c r="A78" t="s">
        <v>1245</v>
      </c>
      <c r="C78" s="29">
        <f t="shared" si="0"/>
        <v>6278</v>
      </c>
      <c r="D78" s="43"/>
      <c r="E78" s="43"/>
      <c r="F78" s="43"/>
      <c r="G78" s="43"/>
      <c r="H78" s="43"/>
      <c r="I78" s="43"/>
      <c r="J78" s="43"/>
      <c r="K78" s="43"/>
      <c r="L78" s="43"/>
      <c r="M78" s="43"/>
      <c r="N78" s="43"/>
      <c r="O78" s="43"/>
      <c r="P78" s="43"/>
      <c r="Q78" s="43"/>
      <c r="R78" s="43"/>
      <c r="S78" s="43"/>
      <c r="T78" s="29"/>
      <c r="V78" s="43"/>
      <c r="W78" s="43"/>
      <c r="X78" s="43"/>
      <c r="AA78" s="7"/>
      <c r="AC78" s="7">
        <v>6278</v>
      </c>
      <c r="AD78" s="13"/>
      <c r="AG78" s="7"/>
      <c r="AH78" s="7"/>
      <c r="AI78" s="7"/>
    </row>
    <row r="79" spans="1:35" x14ac:dyDescent="0.25">
      <c r="A79" t="s">
        <v>1246</v>
      </c>
      <c r="C79" s="29">
        <f t="shared" ref="C79:C120" si="1">SUM(D79:AI79)</f>
        <v>3280</v>
      </c>
      <c r="D79" s="43"/>
      <c r="E79" s="43"/>
      <c r="F79" s="43"/>
      <c r="G79" s="43"/>
      <c r="H79" s="43"/>
      <c r="I79" s="43"/>
      <c r="J79" s="43"/>
      <c r="K79" s="43"/>
      <c r="L79" s="43"/>
      <c r="M79" s="43"/>
      <c r="N79" s="43"/>
      <c r="O79" s="43"/>
      <c r="P79" s="43"/>
      <c r="Q79" s="43"/>
      <c r="R79" s="43"/>
      <c r="S79" s="43"/>
      <c r="T79" s="29"/>
      <c r="V79" s="43"/>
      <c r="W79" s="43"/>
      <c r="X79" s="43"/>
      <c r="AA79" s="7"/>
      <c r="AC79" s="7">
        <v>3280</v>
      </c>
      <c r="AD79" s="13"/>
      <c r="AG79" s="7"/>
      <c r="AH79" s="7"/>
      <c r="AI79" s="7"/>
    </row>
    <row r="80" spans="1:35" x14ac:dyDescent="0.25">
      <c r="A80" t="s">
        <v>1212</v>
      </c>
      <c r="C80" s="29">
        <f t="shared" si="1"/>
        <v>4795</v>
      </c>
      <c r="D80" s="43"/>
      <c r="E80" s="43"/>
      <c r="F80" s="43"/>
      <c r="G80" s="43"/>
      <c r="H80" s="43"/>
      <c r="I80" s="43"/>
      <c r="J80" s="43"/>
      <c r="K80" s="43"/>
      <c r="L80" s="43"/>
      <c r="M80" s="43"/>
      <c r="N80" s="43"/>
      <c r="O80" s="43"/>
      <c r="P80" s="43"/>
      <c r="Q80" s="43"/>
      <c r="R80" s="43"/>
      <c r="S80" s="43"/>
      <c r="T80" s="29"/>
      <c r="V80" s="43"/>
      <c r="W80" s="43"/>
      <c r="X80" s="43"/>
      <c r="AA80" s="7"/>
      <c r="AC80" s="7">
        <v>4795</v>
      </c>
      <c r="AD80" s="13"/>
      <c r="AG80" s="7"/>
      <c r="AH80" s="7"/>
      <c r="AI80" s="7"/>
    </row>
    <row r="81" spans="1:35" x14ac:dyDescent="0.25">
      <c r="A81" t="s">
        <v>1247</v>
      </c>
      <c r="C81" s="29">
        <f t="shared" si="1"/>
        <v>19600</v>
      </c>
      <c r="D81" s="43"/>
      <c r="E81" s="43"/>
      <c r="F81" s="43"/>
      <c r="G81" s="43"/>
      <c r="H81" s="43"/>
      <c r="I81" s="43"/>
      <c r="J81" s="43"/>
      <c r="K81" s="43"/>
      <c r="L81" s="43"/>
      <c r="M81" s="43"/>
      <c r="N81" s="43"/>
      <c r="O81" s="43"/>
      <c r="P81" s="43"/>
      <c r="Q81" s="43"/>
      <c r="R81" s="43"/>
      <c r="S81" s="43"/>
      <c r="T81" s="29"/>
      <c r="V81" s="43"/>
      <c r="W81" s="43"/>
      <c r="X81" s="43"/>
      <c r="AA81" s="7"/>
      <c r="AC81" s="7">
        <v>19600</v>
      </c>
      <c r="AD81" s="13"/>
      <c r="AG81" s="7"/>
      <c r="AH81" s="7"/>
      <c r="AI81" s="7"/>
    </row>
    <row r="82" spans="1:35" x14ac:dyDescent="0.25">
      <c r="A82" t="s">
        <v>1248</v>
      </c>
      <c r="C82" s="29">
        <f t="shared" si="1"/>
        <v>3321.4</v>
      </c>
      <c r="D82" s="43"/>
      <c r="E82" s="43"/>
      <c r="F82" s="43"/>
      <c r="G82" s="43"/>
      <c r="H82" s="43"/>
      <c r="I82" s="43"/>
      <c r="J82" s="43"/>
      <c r="K82" s="43"/>
      <c r="L82" s="43"/>
      <c r="M82" s="43"/>
      <c r="N82" s="43"/>
      <c r="O82" s="43"/>
      <c r="P82" s="43"/>
      <c r="Q82" s="43"/>
      <c r="R82" s="43"/>
      <c r="S82" s="43"/>
      <c r="T82" s="29"/>
      <c r="V82" s="43"/>
      <c r="W82" s="43"/>
      <c r="X82" s="43"/>
      <c r="AA82" s="7"/>
      <c r="AC82" s="7">
        <v>3321.4</v>
      </c>
      <c r="AD82" s="13"/>
      <c r="AG82" s="7"/>
      <c r="AH82" s="7"/>
      <c r="AI82" s="7"/>
    </row>
    <row r="83" spans="1:35" x14ac:dyDescent="0.25">
      <c r="A83" t="s">
        <v>1249</v>
      </c>
      <c r="C83" s="29">
        <f t="shared" si="1"/>
        <v>2550.9</v>
      </c>
      <c r="D83" s="43"/>
      <c r="E83" s="43"/>
      <c r="F83" s="43"/>
      <c r="G83" s="43"/>
      <c r="H83" s="43"/>
      <c r="I83" s="43"/>
      <c r="J83" s="43"/>
      <c r="K83" s="43"/>
      <c r="L83" s="43"/>
      <c r="M83" s="43"/>
      <c r="N83" s="43"/>
      <c r="O83" s="43"/>
      <c r="P83" s="43"/>
      <c r="Q83" s="43"/>
      <c r="R83" s="43"/>
      <c r="S83" s="43"/>
      <c r="T83" s="29"/>
      <c r="V83" s="43"/>
      <c r="W83" s="43"/>
      <c r="X83" s="43"/>
      <c r="AA83" s="7"/>
      <c r="AC83" s="7">
        <v>2550.9</v>
      </c>
      <c r="AD83" s="13"/>
      <c r="AG83" s="7"/>
      <c r="AH83" s="7"/>
      <c r="AI83" s="7"/>
    </row>
    <row r="84" spans="1:35" x14ac:dyDescent="0.25">
      <c r="A84" t="s">
        <v>1213</v>
      </c>
      <c r="C84" s="29">
        <f t="shared" si="1"/>
        <v>9713.4599999999991</v>
      </c>
      <c r="D84" s="43"/>
      <c r="E84" s="43"/>
      <c r="F84" s="43"/>
      <c r="G84" s="43"/>
      <c r="H84" s="43"/>
      <c r="I84" s="43"/>
      <c r="J84" s="43"/>
      <c r="K84" s="43"/>
      <c r="L84" s="43"/>
      <c r="M84" s="43"/>
      <c r="N84" s="43"/>
      <c r="O84" s="43"/>
      <c r="P84" s="43"/>
      <c r="Q84" s="43"/>
      <c r="R84" s="43"/>
      <c r="S84" s="43"/>
      <c r="T84" s="29"/>
      <c r="V84" s="43"/>
      <c r="W84" s="43"/>
      <c r="X84" s="43"/>
      <c r="AA84" s="7"/>
      <c r="AC84" s="7">
        <v>9713.4599999999991</v>
      </c>
      <c r="AD84" s="13"/>
      <c r="AG84" s="7"/>
      <c r="AH84" s="7"/>
      <c r="AI84" s="7"/>
    </row>
    <row r="85" spans="1:35" x14ac:dyDescent="0.25">
      <c r="A85" t="s">
        <v>1250</v>
      </c>
      <c r="C85" s="29">
        <f t="shared" si="1"/>
        <v>8945.8799999999992</v>
      </c>
      <c r="D85" s="43"/>
      <c r="E85" s="43"/>
      <c r="F85" s="43"/>
      <c r="G85" s="43"/>
      <c r="H85" s="43"/>
      <c r="I85" s="43"/>
      <c r="J85" s="43"/>
      <c r="K85" s="43"/>
      <c r="L85" s="43"/>
      <c r="M85" s="43"/>
      <c r="N85" s="43"/>
      <c r="O85" s="43"/>
      <c r="P85" s="43"/>
      <c r="Q85" s="43"/>
      <c r="R85" s="43"/>
      <c r="S85" s="43"/>
      <c r="T85" s="29"/>
      <c r="V85" s="43"/>
      <c r="W85" s="43"/>
      <c r="X85" s="43"/>
      <c r="AA85" s="7"/>
      <c r="AC85" s="7">
        <v>8945.8799999999992</v>
      </c>
      <c r="AD85" s="13"/>
      <c r="AG85" s="7"/>
      <c r="AH85" s="7"/>
      <c r="AI85" s="7"/>
    </row>
    <row r="86" spans="1:35" x14ac:dyDescent="0.25">
      <c r="A86" t="s">
        <v>1251</v>
      </c>
      <c r="C86" s="29">
        <f t="shared" si="1"/>
        <v>2201.4</v>
      </c>
      <c r="D86" s="43"/>
      <c r="E86" s="43"/>
      <c r="F86" s="43"/>
      <c r="G86" s="43"/>
      <c r="H86" s="43"/>
      <c r="I86" s="43"/>
      <c r="J86" s="43"/>
      <c r="K86" s="43"/>
      <c r="L86" s="43"/>
      <c r="M86" s="43"/>
      <c r="N86" s="43"/>
      <c r="O86" s="43"/>
      <c r="P86" s="43"/>
      <c r="Q86" s="43"/>
      <c r="R86" s="43"/>
      <c r="S86" s="43"/>
      <c r="T86" s="29"/>
      <c r="V86" s="43"/>
      <c r="W86" s="43"/>
      <c r="X86" s="43"/>
      <c r="AA86" s="7"/>
      <c r="AC86" s="7">
        <v>2201.4</v>
      </c>
      <c r="AD86" s="13"/>
      <c r="AG86" s="7"/>
      <c r="AH86" s="7"/>
      <c r="AI86" s="7"/>
    </row>
    <row r="87" spans="1:35" x14ac:dyDescent="0.25">
      <c r="A87" t="s">
        <v>1252</v>
      </c>
      <c r="C87" s="29">
        <f t="shared" si="1"/>
        <v>3572.7</v>
      </c>
      <c r="D87" s="43"/>
      <c r="E87" s="43"/>
      <c r="F87" s="43"/>
      <c r="G87" s="43"/>
      <c r="H87" s="43"/>
      <c r="I87" s="43"/>
      <c r="J87" s="43"/>
      <c r="K87" s="43"/>
      <c r="L87" s="43"/>
      <c r="M87" s="43"/>
      <c r="N87" s="43"/>
      <c r="O87" s="43"/>
      <c r="P87" s="43"/>
      <c r="Q87" s="43"/>
      <c r="R87" s="43"/>
      <c r="S87" s="43"/>
      <c r="T87" s="29"/>
      <c r="V87" s="43"/>
      <c r="W87" s="43"/>
      <c r="X87" s="43"/>
      <c r="AA87" s="7"/>
      <c r="AC87" s="7">
        <v>3572.7</v>
      </c>
      <c r="AD87" s="13"/>
      <c r="AG87" s="7"/>
      <c r="AH87" s="7"/>
      <c r="AI87" s="7"/>
    </row>
    <row r="88" spans="1:35" x14ac:dyDescent="0.25">
      <c r="A88" t="s">
        <v>1214</v>
      </c>
      <c r="C88" s="29">
        <f t="shared" si="1"/>
        <v>7138</v>
      </c>
      <c r="D88" s="43"/>
      <c r="E88" s="43"/>
      <c r="F88" s="43"/>
      <c r="G88" s="43"/>
      <c r="H88" s="43"/>
      <c r="I88" s="43"/>
      <c r="J88" s="43"/>
      <c r="K88" s="43"/>
      <c r="L88" s="43"/>
      <c r="M88" s="43"/>
      <c r="N88" s="43"/>
      <c r="O88" s="43"/>
      <c r="P88" s="43"/>
      <c r="Q88" s="43"/>
      <c r="R88" s="43"/>
      <c r="S88" s="43"/>
      <c r="T88" s="29"/>
      <c r="V88" s="43"/>
      <c r="W88" s="43"/>
      <c r="X88" s="43"/>
      <c r="AA88" s="7"/>
      <c r="AC88" s="7">
        <v>7138</v>
      </c>
      <c r="AD88" s="13"/>
      <c r="AG88" s="7"/>
      <c r="AH88" s="7"/>
      <c r="AI88" s="7"/>
    </row>
    <row r="89" spans="1:35" x14ac:dyDescent="0.25">
      <c r="A89" t="s">
        <v>1215</v>
      </c>
      <c r="C89" s="29">
        <f t="shared" si="1"/>
        <v>8821.48</v>
      </c>
      <c r="D89" s="43"/>
      <c r="E89" s="43"/>
      <c r="F89" s="43"/>
      <c r="G89" s="43"/>
      <c r="H89" s="43"/>
      <c r="I89" s="43"/>
      <c r="J89" s="43"/>
      <c r="K89" s="43"/>
      <c r="L89" s="43"/>
      <c r="M89" s="43"/>
      <c r="N89" s="43"/>
      <c r="O89" s="43"/>
      <c r="P89" s="43"/>
      <c r="Q89" s="43"/>
      <c r="R89" s="43"/>
      <c r="S89" s="43"/>
      <c r="T89" s="29"/>
      <c r="V89" s="43"/>
      <c r="W89" s="43"/>
      <c r="X89" s="43"/>
      <c r="AA89" s="7"/>
      <c r="AC89" s="7">
        <v>8821.48</v>
      </c>
      <c r="AD89" s="13"/>
      <c r="AG89" s="7"/>
      <c r="AH89" s="7"/>
      <c r="AI89" s="7"/>
    </row>
    <row r="90" spans="1:35" x14ac:dyDescent="0.25">
      <c r="A90" t="s">
        <v>1253</v>
      </c>
      <c r="C90" s="29">
        <f t="shared" si="1"/>
        <v>7453</v>
      </c>
      <c r="D90" s="43"/>
      <c r="E90" s="43"/>
      <c r="F90" s="43"/>
      <c r="G90" s="43"/>
      <c r="H90" s="43"/>
      <c r="I90" s="43"/>
      <c r="J90" s="43"/>
      <c r="K90" s="43"/>
      <c r="L90" s="43"/>
      <c r="M90" s="43"/>
      <c r="N90" s="43"/>
      <c r="O90" s="43"/>
      <c r="P90" s="43"/>
      <c r="Q90" s="43"/>
      <c r="R90" s="43"/>
      <c r="S90" s="43"/>
      <c r="T90" s="29"/>
      <c r="V90" s="43"/>
      <c r="W90" s="43"/>
      <c r="X90" s="43"/>
      <c r="AA90" s="7"/>
      <c r="AC90" s="7">
        <v>7453</v>
      </c>
      <c r="AD90" s="13"/>
      <c r="AG90" s="7"/>
      <c r="AH90" s="7"/>
      <c r="AI90" s="7"/>
    </row>
    <row r="91" spans="1:35" x14ac:dyDescent="0.25">
      <c r="A91" t="s">
        <v>1216</v>
      </c>
      <c r="C91" s="29">
        <f t="shared" si="1"/>
        <v>5535</v>
      </c>
      <c r="D91" s="43"/>
      <c r="E91" s="43"/>
      <c r="F91" s="43"/>
      <c r="G91" s="43"/>
      <c r="H91" s="43"/>
      <c r="I91" s="43"/>
      <c r="J91" s="43"/>
      <c r="K91" s="43"/>
      <c r="L91" s="43"/>
      <c r="M91" s="43"/>
      <c r="N91" s="43"/>
      <c r="O91" s="43"/>
      <c r="P91" s="43"/>
      <c r="Q91" s="43"/>
      <c r="R91" s="43"/>
      <c r="S91" s="43"/>
      <c r="T91" s="29"/>
      <c r="V91" s="43"/>
      <c r="W91" s="43"/>
      <c r="X91" s="43"/>
      <c r="AA91" s="7"/>
      <c r="AC91" s="7">
        <v>5535</v>
      </c>
      <c r="AD91" s="13"/>
      <c r="AG91" s="7"/>
      <c r="AH91" s="7"/>
      <c r="AI91" s="7"/>
    </row>
    <row r="92" spans="1:35" x14ac:dyDescent="0.25">
      <c r="A92" t="s">
        <v>1223</v>
      </c>
      <c r="C92" s="29">
        <f t="shared" si="1"/>
        <v>4716.54</v>
      </c>
      <c r="D92" s="43"/>
      <c r="E92" s="43"/>
      <c r="F92" s="43"/>
      <c r="G92" s="43"/>
      <c r="H92" s="43"/>
      <c r="I92" s="43"/>
      <c r="J92" s="43"/>
      <c r="K92" s="43"/>
      <c r="L92" s="43"/>
      <c r="M92" s="43"/>
      <c r="N92" s="43"/>
      <c r="O92" s="43"/>
      <c r="P92" s="43"/>
      <c r="Q92" s="43"/>
      <c r="R92" s="43"/>
      <c r="S92" s="43"/>
      <c r="T92" s="29"/>
      <c r="V92" s="43"/>
      <c r="W92" s="43"/>
      <c r="X92" s="43"/>
      <c r="AA92" s="7"/>
      <c r="AC92" s="7"/>
      <c r="AD92" s="7">
        <v>4716.54</v>
      </c>
      <c r="AG92" s="7"/>
      <c r="AH92" s="7"/>
      <c r="AI92" s="7"/>
    </row>
    <row r="93" spans="1:35" x14ac:dyDescent="0.25">
      <c r="A93" t="s">
        <v>1224</v>
      </c>
      <c r="C93" s="29">
        <f t="shared" si="1"/>
        <v>12949</v>
      </c>
      <c r="D93" s="43"/>
      <c r="E93" s="43"/>
      <c r="F93" s="43"/>
      <c r="G93" s="43"/>
      <c r="H93" s="43"/>
      <c r="I93" s="43"/>
      <c r="J93" s="43"/>
      <c r="K93" s="43"/>
      <c r="L93" s="43"/>
      <c r="M93" s="43"/>
      <c r="N93" s="43"/>
      <c r="O93" s="43"/>
      <c r="P93" s="43"/>
      <c r="Q93" s="43"/>
      <c r="R93" s="43"/>
      <c r="S93" s="43"/>
      <c r="T93" s="29"/>
      <c r="V93" s="43"/>
      <c r="W93" s="43"/>
      <c r="X93" s="43"/>
      <c r="AA93" s="7"/>
      <c r="AC93" s="7"/>
      <c r="AD93" s="7">
        <v>12949</v>
      </c>
      <c r="AG93" s="7"/>
      <c r="AH93" s="7"/>
      <c r="AI93" s="7"/>
    </row>
    <row r="94" spans="1:35" x14ac:dyDescent="0.25">
      <c r="A94" t="s">
        <v>1225</v>
      </c>
      <c r="C94" s="29">
        <f t="shared" si="1"/>
        <v>1550</v>
      </c>
      <c r="D94" s="43"/>
      <c r="E94" s="43"/>
      <c r="F94" s="43"/>
      <c r="G94" s="43"/>
      <c r="H94" s="43"/>
      <c r="I94" s="43"/>
      <c r="J94" s="43"/>
      <c r="K94" s="43"/>
      <c r="L94" s="43"/>
      <c r="M94" s="43"/>
      <c r="N94" s="43"/>
      <c r="O94" s="43"/>
      <c r="P94" s="43"/>
      <c r="Q94" s="43"/>
      <c r="R94" s="43"/>
      <c r="S94" s="43"/>
      <c r="T94" s="29"/>
      <c r="V94" s="43"/>
      <c r="W94" s="43"/>
      <c r="X94" s="43"/>
      <c r="AA94" s="7"/>
      <c r="AC94" s="7"/>
      <c r="AD94" s="7">
        <v>1550</v>
      </c>
      <c r="AG94" s="7"/>
      <c r="AH94" s="7"/>
      <c r="AI94" s="7"/>
    </row>
    <row r="95" spans="1:35" x14ac:dyDescent="0.25">
      <c r="A95" t="s">
        <v>1226</v>
      </c>
      <c r="C95" s="29">
        <f t="shared" si="1"/>
        <v>1712.31</v>
      </c>
      <c r="D95" s="43"/>
      <c r="E95" s="43"/>
      <c r="F95" s="43"/>
      <c r="G95" s="43"/>
      <c r="H95" s="43"/>
      <c r="I95" s="43"/>
      <c r="J95" s="43"/>
      <c r="K95" s="43"/>
      <c r="L95" s="43"/>
      <c r="M95" s="43"/>
      <c r="N95" s="43"/>
      <c r="O95" s="43"/>
      <c r="P95" s="43"/>
      <c r="Q95" s="43"/>
      <c r="R95" s="43"/>
      <c r="S95" s="43"/>
      <c r="T95" s="29"/>
      <c r="V95" s="43"/>
      <c r="W95" s="43"/>
      <c r="X95" s="43"/>
      <c r="AA95" s="7"/>
      <c r="AC95" s="7"/>
      <c r="AD95" s="7">
        <v>1712.31</v>
      </c>
      <c r="AG95" s="7"/>
      <c r="AH95" s="7"/>
      <c r="AI95" s="7"/>
    </row>
    <row r="96" spans="1:35" x14ac:dyDescent="0.25">
      <c r="A96" t="s">
        <v>1227</v>
      </c>
      <c r="C96" s="29">
        <f t="shared" si="1"/>
        <v>1136.48</v>
      </c>
      <c r="D96" s="43"/>
      <c r="E96" s="43"/>
      <c r="F96" s="43"/>
      <c r="G96" s="43"/>
      <c r="H96" s="43"/>
      <c r="I96" s="43"/>
      <c r="J96" s="43"/>
      <c r="K96" s="43"/>
      <c r="L96" s="43"/>
      <c r="M96" s="43"/>
      <c r="N96" s="43"/>
      <c r="O96" s="43"/>
      <c r="P96" s="43"/>
      <c r="Q96" s="43"/>
      <c r="R96" s="43"/>
      <c r="S96" s="43"/>
      <c r="T96" s="29"/>
      <c r="V96" s="43"/>
      <c r="W96" s="43"/>
      <c r="X96" s="43"/>
      <c r="AA96" s="7"/>
      <c r="AC96" s="7"/>
      <c r="AD96" s="7">
        <v>1136.48</v>
      </c>
      <c r="AG96" s="7"/>
      <c r="AH96" s="7"/>
      <c r="AI96" s="7"/>
    </row>
    <row r="97" spans="1:35" x14ac:dyDescent="0.25">
      <c r="A97" t="s">
        <v>1228</v>
      </c>
      <c r="C97" s="29">
        <f t="shared" si="1"/>
        <v>4943.55</v>
      </c>
      <c r="D97" s="43"/>
      <c r="E97" s="43"/>
      <c r="F97" s="43"/>
      <c r="G97" s="43"/>
      <c r="H97" s="43"/>
      <c r="I97" s="43"/>
      <c r="J97" s="43"/>
      <c r="K97" s="43"/>
      <c r="L97" s="43"/>
      <c r="M97" s="43"/>
      <c r="N97" s="43"/>
      <c r="O97" s="43"/>
      <c r="P97" s="43"/>
      <c r="Q97" s="43"/>
      <c r="R97" s="43"/>
      <c r="S97" s="43"/>
      <c r="T97" s="29"/>
      <c r="V97" s="43"/>
      <c r="W97" s="43"/>
      <c r="X97" s="43"/>
      <c r="AA97" s="7"/>
      <c r="AC97" s="7"/>
      <c r="AD97" s="7">
        <v>4943.55</v>
      </c>
      <c r="AG97" s="7"/>
      <c r="AH97" s="7"/>
      <c r="AI97" s="7"/>
    </row>
    <row r="98" spans="1:35" x14ac:dyDescent="0.25">
      <c r="A98" t="s">
        <v>1229</v>
      </c>
      <c r="C98" s="29">
        <f t="shared" si="1"/>
        <v>2899.16</v>
      </c>
      <c r="D98" s="43"/>
      <c r="E98" s="43"/>
      <c r="F98" s="43"/>
      <c r="G98" s="43"/>
      <c r="H98" s="43"/>
      <c r="I98" s="43"/>
      <c r="J98" s="43"/>
      <c r="K98" s="43"/>
      <c r="L98" s="43"/>
      <c r="M98" s="43"/>
      <c r="N98" s="43"/>
      <c r="O98" s="43"/>
      <c r="P98" s="43"/>
      <c r="Q98" s="43"/>
      <c r="R98" s="43"/>
      <c r="S98" s="43"/>
      <c r="T98" s="29"/>
      <c r="V98" s="43"/>
      <c r="W98" s="43"/>
      <c r="X98" s="43"/>
      <c r="AA98" s="7"/>
      <c r="AC98" s="7"/>
      <c r="AD98" s="7">
        <v>2899.16</v>
      </c>
      <c r="AG98" s="7"/>
      <c r="AH98" s="7"/>
      <c r="AI98" s="7"/>
    </row>
    <row r="99" spans="1:35" x14ac:dyDescent="0.25">
      <c r="A99" t="s">
        <v>1230</v>
      </c>
      <c r="C99" s="29">
        <f t="shared" si="1"/>
        <v>4057</v>
      </c>
      <c r="D99" s="43"/>
      <c r="E99" s="43"/>
      <c r="F99" s="43"/>
      <c r="G99" s="43"/>
      <c r="H99" s="43"/>
      <c r="I99" s="43"/>
      <c r="J99" s="43"/>
      <c r="K99" s="43"/>
      <c r="L99" s="43"/>
      <c r="M99" s="43"/>
      <c r="N99" s="43"/>
      <c r="O99" s="43"/>
      <c r="P99" s="43"/>
      <c r="Q99" s="43"/>
      <c r="R99" s="43"/>
      <c r="S99" s="43"/>
      <c r="T99" s="29"/>
      <c r="V99" s="43"/>
      <c r="W99" s="43"/>
      <c r="X99" s="43"/>
      <c r="AA99" s="7"/>
      <c r="AC99" s="7"/>
      <c r="AD99" s="7">
        <v>4057</v>
      </c>
      <c r="AG99" s="7"/>
      <c r="AH99" s="7"/>
      <c r="AI99" s="7"/>
    </row>
    <row r="100" spans="1:35" x14ac:dyDescent="0.25">
      <c r="A100" t="s">
        <v>1231</v>
      </c>
      <c r="C100" s="29">
        <f t="shared" si="1"/>
        <v>4057</v>
      </c>
      <c r="D100" s="43"/>
      <c r="E100" s="43"/>
      <c r="F100" s="43"/>
      <c r="G100" s="43"/>
      <c r="H100" s="43"/>
      <c r="I100" s="43"/>
      <c r="J100" s="43"/>
      <c r="K100" s="43"/>
      <c r="L100" s="43"/>
      <c r="M100" s="43"/>
      <c r="N100" s="43"/>
      <c r="O100" s="43"/>
      <c r="P100" s="43"/>
      <c r="Q100" s="43"/>
      <c r="R100" s="43"/>
      <c r="S100" s="43"/>
      <c r="T100" s="29"/>
      <c r="V100" s="43"/>
      <c r="W100" s="43"/>
      <c r="X100" s="43"/>
      <c r="AA100" s="7"/>
      <c r="AC100" s="7"/>
      <c r="AD100" s="7">
        <v>4057</v>
      </c>
      <c r="AG100" s="7"/>
      <c r="AH100" s="7"/>
      <c r="AI100" s="7"/>
    </row>
    <row r="101" spans="1:35" x14ac:dyDescent="0.25">
      <c r="A101" t="s">
        <v>1232</v>
      </c>
      <c r="C101" s="29">
        <f t="shared" si="1"/>
        <v>2772</v>
      </c>
      <c r="D101" s="43"/>
      <c r="E101" s="43"/>
      <c r="F101" s="43"/>
      <c r="G101" s="43"/>
      <c r="H101" s="43"/>
      <c r="I101" s="43"/>
      <c r="J101" s="43"/>
      <c r="K101" s="43"/>
      <c r="L101" s="43"/>
      <c r="M101" s="43"/>
      <c r="N101" s="43"/>
      <c r="O101" s="43"/>
      <c r="P101" s="43"/>
      <c r="Q101" s="43"/>
      <c r="R101" s="43"/>
      <c r="S101" s="43"/>
      <c r="T101" s="29"/>
      <c r="V101" s="43"/>
      <c r="W101" s="43"/>
      <c r="X101" s="43"/>
      <c r="AA101" s="7"/>
      <c r="AC101" s="7"/>
      <c r="AD101" s="7">
        <v>2772</v>
      </c>
      <c r="AE101" s="7"/>
      <c r="AF101" s="7"/>
      <c r="AG101" s="7"/>
      <c r="AH101" s="7"/>
      <c r="AI101" s="7"/>
    </row>
    <row r="102" spans="1:35" x14ac:dyDescent="0.25">
      <c r="A102" t="s">
        <v>1276</v>
      </c>
      <c r="C102" s="29">
        <f t="shared" si="1"/>
        <v>11039.67</v>
      </c>
      <c r="D102" s="43"/>
      <c r="E102" s="43"/>
      <c r="F102" s="43"/>
      <c r="G102" s="43"/>
      <c r="H102" s="43"/>
      <c r="I102" s="43"/>
      <c r="J102" s="43"/>
      <c r="K102" s="43"/>
      <c r="L102" s="43"/>
      <c r="M102" s="43"/>
      <c r="N102" s="43"/>
      <c r="O102" s="43"/>
      <c r="P102" s="43"/>
      <c r="Q102" s="43"/>
      <c r="R102" s="43"/>
      <c r="S102" s="43"/>
      <c r="T102" s="29"/>
      <c r="V102" s="43"/>
      <c r="W102" s="43"/>
      <c r="X102" s="43"/>
      <c r="AA102" s="7"/>
      <c r="AC102" s="7"/>
      <c r="AD102" s="13"/>
      <c r="AE102" s="7">
        <v>11039.67</v>
      </c>
      <c r="AF102" s="7"/>
      <c r="AG102" s="7"/>
      <c r="AH102" s="7"/>
      <c r="AI102" s="7"/>
    </row>
    <row r="103" spans="1:35" x14ac:dyDescent="0.25">
      <c r="A103" t="s">
        <v>1277</v>
      </c>
      <c r="C103" s="29">
        <f t="shared" si="1"/>
        <v>994.5</v>
      </c>
      <c r="D103" s="43"/>
      <c r="E103" s="43"/>
      <c r="F103" s="43"/>
      <c r="G103" s="43"/>
      <c r="H103" s="43"/>
      <c r="I103" s="43"/>
      <c r="J103" s="43"/>
      <c r="K103" s="43"/>
      <c r="L103" s="43"/>
      <c r="M103" s="43"/>
      <c r="N103" s="43"/>
      <c r="O103" s="43"/>
      <c r="P103" s="43"/>
      <c r="Q103" s="43"/>
      <c r="R103" s="43"/>
      <c r="S103" s="43"/>
      <c r="T103" s="29"/>
      <c r="V103" s="43"/>
      <c r="W103" s="43"/>
      <c r="X103" s="43"/>
      <c r="AA103" s="7"/>
      <c r="AC103" s="7"/>
      <c r="AD103" s="13"/>
      <c r="AE103" s="7">
        <v>994.5</v>
      </c>
      <c r="AF103" s="7"/>
      <c r="AG103" s="7"/>
      <c r="AH103" s="7"/>
      <c r="AI103" s="7"/>
    </row>
    <row r="104" spans="1:35" x14ac:dyDescent="0.25">
      <c r="A104" t="s">
        <v>1278</v>
      </c>
      <c r="C104" s="29">
        <f t="shared" si="1"/>
        <v>4153.63</v>
      </c>
      <c r="D104" s="43"/>
      <c r="E104" s="43"/>
      <c r="F104" s="43"/>
      <c r="G104" s="43"/>
      <c r="H104" s="43"/>
      <c r="I104" s="43"/>
      <c r="J104" s="43"/>
      <c r="K104" s="43"/>
      <c r="L104" s="43"/>
      <c r="M104" s="43"/>
      <c r="N104" s="43"/>
      <c r="O104" s="43"/>
      <c r="P104" s="43"/>
      <c r="Q104" s="43"/>
      <c r="R104" s="43"/>
      <c r="S104" s="43"/>
      <c r="T104" s="29"/>
      <c r="V104" s="43"/>
      <c r="W104" s="43"/>
      <c r="X104" s="43"/>
      <c r="AC104" s="7"/>
      <c r="AD104" s="13"/>
      <c r="AE104" s="7">
        <v>4153.63</v>
      </c>
      <c r="AF104" s="7"/>
      <c r="AG104" s="7"/>
      <c r="AH104" s="7"/>
      <c r="AI104" s="7"/>
    </row>
    <row r="105" spans="1:35" x14ac:dyDescent="0.25">
      <c r="A105" t="s">
        <v>1279</v>
      </c>
      <c r="C105" s="29">
        <f t="shared" si="1"/>
        <v>3990</v>
      </c>
      <c r="D105" s="43"/>
      <c r="E105" s="43"/>
      <c r="F105" s="43"/>
      <c r="G105" s="43"/>
      <c r="H105" s="43"/>
      <c r="I105" s="43"/>
      <c r="J105" s="43"/>
      <c r="K105" s="43"/>
      <c r="L105" s="43"/>
      <c r="M105" s="43"/>
      <c r="N105" s="43"/>
      <c r="O105" s="43"/>
      <c r="P105" s="43"/>
      <c r="Q105" s="43"/>
      <c r="R105" s="43"/>
      <c r="S105" s="43"/>
      <c r="T105" s="29"/>
      <c r="V105" s="43"/>
      <c r="W105" s="43"/>
      <c r="X105" s="43"/>
      <c r="AC105" s="7"/>
      <c r="AD105" s="13"/>
      <c r="AE105" s="7">
        <v>3990</v>
      </c>
      <c r="AF105" s="7"/>
      <c r="AG105" s="7"/>
      <c r="AH105" s="7"/>
      <c r="AI105" s="7"/>
    </row>
    <row r="106" spans="1:35" x14ac:dyDescent="0.25">
      <c r="A106" t="s">
        <v>1328</v>
      </c>
      <c r="C106" s="29">
        <f t="shared" si="1"/>
        <v>25797.16</v>
      </c>
      <c r="D106" s="43"/>
      <c r="E106" s="43"/>
      <c r="F106" s="43"/>
      <c r="G106" s="43"/>
      <c r="H106" s="43"/>
      <c r="I106" s="43"/>
      <c r="J106" s="43"/>
      <c r="K106" s="43"/>
      <c r="L106" s="43"/>
      <c r="M106" s="43"/>
      <c r="N106" s="43"/>
      <c r="O106" s="43"/>
      <c r="P106" s="43"/>
      <c r="Q106" s="43"/>
      <c r="R106" s="43"/>
      <c r="S106" s="43"/>
      <c r="T106" s="29"/>
      <c r="V106" s="43"/>
      <c r="W106" s="43"/>
      <c r="X106" s="43"/>
      <c r="AC106" s="7"/>
      <c r="AD106" s="13"/>
      <c r="AE106" s="7">
        <v>25797.16</v>
      </c>
      <c r="AF106" s="7"/>
      <c r="AG106" s="7"/>
      <c r="AH106" s="7"/>
      <c r="AI106" s="7"/>
    </row>
    <row r="107" spans="1:35" x14ac:dyDescent="0.25">
      <c r="A107" t="s">
        <v>1305</v>
      </c>
      <c r="C107" s="29">
        <f t="shared" si="1"/>
        <v>692</v>
      </c>
      <c r="D107" s="43"/>
      <c r="E107" s="43"/>
      <c r="F107" s="43"/>
      <c r="G107" s="43"/>
      <c r="H107" s="43"/>
      <c r="I107" s="43"/>
      <c r="J107" s="43"/>
      <c r="K107" s="43"/>
      <c r="L107" s="43"/>
      <c r="M107" s="43"/>
      <c r="N107" s="43"/>
      <c r="O107" s="43"/>
      <c r="P107" s="43"/>
      <c r="Q107" s="43"/>
      <c r="R107" s="43"/>
      <c r="S107" s="43"/>
      <c r="T107" s="29"/>
      <c r="V107" s="43"/>
      <c r="W107" s="43"/>
      <c r="X107" s="43"/>
      <c r="AC107" s="7"/>
      <c r="AD107" s="13"/>
      <c r="AE107" s="7"/>
      <c r="AF107" s="7">
        <v>692</v>
      </c>
      <c r="AG107" s="7"/>
      <c r="AH107" s="7"/>
      <c r="AI107" s="7"/>
    </row>
    <row r="108" spans="1:35" x14ac:dyDescent="0.25">
      <c r="A108" t="s">
        <v>1306</v>
      </c>
      <c r="C108" s="29">
        <f t="shared" si="1"/>
        <v>6000</v>
      </c>
      <c r="D108" s="43"/>
      <c r="E108" s="43"/>
      <c r="F108" s="43"/>
      <c r="G108" s="43"/>
      <c r="H108" s="43"/>
      <c r="I108" s="43"/>
      <c r="J108" s="43"/>
      <c r="K108" s="43"/>
      <c r="L108" s="43"/>
      <c r="M108" s="43"/>
      <c r="N108" s="43"/>
      <c r="O108" s="43"/>
      <c r="P108" s="43"/>
      <c r="Q108" s="43"/>
      <c r="R108" s="43"/>
      <c r="S108" s="43"/>
      <c r="T108" s="29"/>
      <c r="V108" s="43"/>
      <c r="W108" s="43"/>
      <c r="X108" s="43"/>
      <c r="AC108" s="7"/>
      <c r="AD108" s="13"/>
      <c r="AE108" s="7"/>
      <c r="AF108" s="7">
        <v>6000</v>
      </c>
      <c r="AG108" s="7"/>
      <c r="AH108" s="7"/>
      <c r="AI108" s="7"/>
    </row>
    <row r="109" spans="1:35" x14ac:dyDescent="0.25">
      <c r="A109" t="s">
        <v>1307</v>
      </c>
      <c r="C109" s="29">
        <f t="shared" si="1"/>
        <v>137526.32</v>
      </c>
      <c r="D109" s="43"/>
      <c r="E109" s="43"/>
      <c r="F109" s="43"/>
      <c r="G109" s="43"/>
      <c r="H109" s="43"/>
      <c r="I109" s="43"/>
      <c r="J109" s="43"/>
      <c r="K109" s="43"/>
      <c r="L109" s="43"/>
      <c r="M109" s="43"/>
      <c r="N109" s="43"/>
      <c r="O109" s="43"/>
      <c r="P109" s="43"/>
      <c r="Q109" s="43"/>
      <c r="R109" s="43"/>
      <c r="S109" s="43"/>
      <c r="T109" s="29"/>
      <c r="V109" s="43"/>
      <c r="W109" s="43"/>
      <c r="X109" s="43"/>
      <c r="AC109" s="7"/>
      <c r="AD109" s="13"/>
      <c r="AE109" s="7"/>
      <c r="AF109" s="221">
        <v>65795.92</v>
      </c>
      <c r="AG109" s="7"/>
      <c r="AH109" s="580">
        <f>65962.4+5768</f>
        <v>71730.399999999994</v>
      </c>
      <c r="AI109" s="7"/>
    </row>
    <row r="110" spans="1:35" ht="15.75" customHeight="1" x14ac:dyDescent="0.25">
      <c r="A110" t="s">
        <v>1308</v>
      </c>
      <c r="C110" s="29">
        <f t="shared" si="1"/>
        <v>565346.17999999993</v>
      </c>
      <c r="D110" s="43"/>
      <c r="E110" s="43"/>
      <c r="F110" s="43"/>
      <c r="G110" s="43"/>
      <c r="H110" s="43"/>
      <c r="I110" s="43"/>
      <c r="J110" s="43"/>
      <c r="K110" s="43"/>
      <c r="L110" s="43"/>
      <c r="M110" s="43"/>
      <c r="N110" s="43"/>
      <c r="O110" s="43"/>
      <c r="P110" s="43"/>
      <c r="Q110" s="43"/>
      <c r="R110" s="43"/>
      <c r="S110" s="43"/>
      <c r="T110" s="29"/>
      <c r="V110" s="43"/>
      <c r="W110" s="43"/>
      <c r="X110" s="43"/>
      <c r="AC110" s="7"/>
      <c r="AD110" s="13"/>
      <c r="AE110" s="7"/>
      <c r="AF110" s="221">
        <v>176682.13</v>
      </c>
      <c r="AG110" s="7">
        <f>85375+43878</f>
        <v>129253</v>
      </c>
      <c r="AH110" s="580">
        <f>21250+4785.74+77585.45+75301.93+75301.93+5186</f>
        <v>259411.05</v>
      </c>
      <c r="AI110" s="7"/>
    </row>
    <row r="111" spans="1:35" ht="15.75" customHeight="1" x14ac:dyDescent="0.25">
      <c r="A111" t="s">
        <v>1392</v>
      </c>
      <c r="C111" s="29">
        <f t="shared" si="1"/>
        <v>24867.919999999998</v>
      </c>
      <c r="D111" s="43"/>
      <c r="E111" s="43"/>
      <c r="F111" s="43"/>
      <c r="G111" s="43"/>
      <c r="H111" s="43"/>
      <c r="I111" s="43"/>
      <c r="J111" s="43"/>
      <c r="K111" s="43"/>
      <c r="L111" s="43"/>
      <c r="M111" s="43"/>
      <c r="N111" s="43"/>
      <c r="O111" s="43"/>
      <c r="P111" s="43"/>
      <c r="Q111" s="43"/>
      <c r="R111" s="43"/>
      <c r="S111" s="43"/>
      <c r="T111" s="29"/>
      <c r="V111" s="43"/>
      <c r="W111" s="43"/>
      <c r="X111" s="43"/>
      <c r="AC111" s="7"/>
      <c r="AD111" s="13"/>
      <c r="AE111" s="7"/>
      <c r="AF111" s="221"/>
      <c r="AG111" s="7"/>
      <c r="AH111" s="580">
        <v>24867.919999999998</v>
      </c>
      <c r="AI111" s="7"/>
    </row>
    <row r="112" spans="1:35" ht="15.75" customHeight="1" x14ac:dyDescent="0.25">
      <c r="A112" t="s">
        <v>1332</v>
      </c>
      <c r="C112" s="29">
        <f t="shared" si="1"/>
        <v>9800</v>
      </c>
      <c r="D112" s="43"/>
      <c r="E112" s="43"/>
      <c r="F112" s="43"/>
      <c r="G112" s="43"/>
      <c r="H112" s="43"/>
      <c r="I112" s="43"/>
      <c r="J112" s="43"/>
      <c r="K112" s="43"/>
      <c r="L112" s="43"/>
      <c r="M112" s="43"/>
      <c r="N112" s="43"/>
      <c r="O112" s="43"/>
      <c r="P112" s="43"/>
      <c r="Q112" s="43"/>
      <c r="R112" s="43"/>
      <c r="S112" s="43"/>
      <c r="T112" s="29"/>
      <c r="V112" s="43"/>
      <c r="W112" s="43"/>
      <c r="X112" s="43"/>
      <c r="AC112" s="7"/>
      <c r="AD112" s="13"/>
      <c r="AE112" s="7"/>
      <c r="AF112" s="221">
        <v>9800</v>
      </c>
      <c r="AG112" s="7">
        <v>0</v>
      </c>
      <c r="AH112" s="7"/>
      <c r="AI112" s="7"/>
    </row>
    <row r="113" spans="1:35" ht="15.75" customHeight="1" x14ac:dyDescent="0.25">
      <c r="A113" t="s">
        <v>1333</v>
      </c>
      <c r="C113" s="29">
        <f t="shared" si="1"/>
        <v>-176733.5</v>
      </c>
      <c r="D113" s="43"/>
      <c r="E113" s="43"/>
      <c r="F113" s="43"/>
      <c r="G113" s="43"/>
      <c r="H113" s="43"/>
      <c r="I113" s="43"/>
      <c r="J113" s="43"/>
      <c r="K113" s="43"/>
      <c r="L113" s="43"/>
      <c r="M113" s="43"/>
      <c r="N113" s="43"/>
      <c r="O113" s="43"/>
      <c r="P113" s="43"/>
      <c r="Q113" s="43"/>
      <c r="R113" s="43"/>
      <c r="S113" s="43"/>
      <c r="T113" s="29"/>
      <c r="V113" s="43"/>
      <c r="W113" s="43"/>
      <c r="X113" s="43"/>
      <c r="AC113" s="7"/>
      <c r="AD113" s="13"/>
      <c r="AE113" s="7"/>
      <c r="AF113" s="221">
        <v>-176733.5</v>
      </c>
      <c r="AG113" s="7">
        <v>0</v>
      </c>
      <c r="AH113" s="7"/>
      <c r="AI113" s="7"/>
    </row>
    <row r="114" spans="1:35" ht="15.75" customHeight="1" x14ac:dyDescent="0.25">
      <c r="A114" t="s">
        <v>1334</v>
      </c>
      <c r="C114" s="29">
        <f t="shared" si="1"/>
        <v>2995</v>
      </c>
      <c r="D114" s="43"/>
      <c r="E114" s="43"/>
      <c r="F114" s="43"/>
      <c r="G114" s="43"/>
      <c r="H114" s="43"/>
      <c r="I114" s="43"/>
      <c r="J114" s="43"/>
      <c r="K114" s="43"/>
      <c r="L114" s="43"/>
      <c r="M114" s="43"/>
      <c r="N114" s="43"/>
      <c r="O114" s="43"/>
      <c r="P114" s="43"/>
      <c r="Q114" s="43"/>
      <c r="R114" s="43"/>
      <c r="S114" s="43"/>
      <c r="T114" s="29"/>
      <c r="V114" s="43"/>
      <c r="W114" s="43"/>
      <c r="X114" s="43"/>
      <c r="AC114" s="7"/>
      <c r="AD114" s="13"/>
      <c r="AE114" s="7"/>
      <c r="AF114" s="221">
        <v>2995</v>
      </c>
      <c r="AG114" s="7">
        <v>0</v>
      </c>
      <c r="AH114" s="7"/>
      <c r="AI114" s="7"/>
    </row>
    <row r="115" spans="1:35" ht="15.75" customHeight="1" x14ac:dyDescent="0.25">
      <c r="A115" t="s">
        <v>1335</v>
      </c>
      <c r="C115" s="29">
        <f t="shared" si="1"/>
        <v>245559.89</v>
      </c>
      <c r="D115" s="43"/>
      <c r="E115" s="43"/>
      <c r="F115" s="43"/>
      <c r="G115" s="43"/>
      <c r="H115" s="43"/>
      <c r="I115" s="43"/>
      <c r="J115" s="43"/>
      <c r="K115" s="43"/>
      <c r="L115" s="43"/>
      <c r="M115" s="43"/>
      <c r="N115" s="43"/>
      <c r="O115" s="43"/>
      <c r="P115" s="43"/>
      <c r="Q115" s="43"/>
      <c r="R115" s="43"/>
      <c r="S115" s="43"/>
      <c r="T115" s="29"/>
      <c r="V115" s="43"/>
      <c r="W115" s="43"/>
      <c r="X115" s="43"/>
      <c r="AC115" s="7"/>
      <c r="AD115" s="13"/>
      <c r="AE115" s="7"/>
      <c r="AF115" s="221">
        <v>241810</v>
      </c>
      <c r="AG115" s="7"/>
      <c r="AH115" s="581">
        <v>3749.89</v>
      </c>
      <c r="AI115" s="7"/>
    </row>
    <row r="116" spans="1:35" x14ac:dyDescent="0.25">
      <c r="A116" t="s">
        <v>1416</v>
      </c>
      <c r="C116" s="29">
        <f t="shared" si="1"/>
        <v>321078.12</v>
      </c>
      <c r="D116" s="43"/>
      <c r="E116" s="43"/>
      <c r="F116" s="43"/>
      <c r="G116" s="43"/>
      <c r="H116" s="43"/>
      <c r="I116" s="43"/>
      <c r="J116" s="43"/>
      <c r="K116" s="43"/>
      <c r="L116" s="43"/>
      <c r="M116" s="43"/>
      <c r="N116" s="43"/>
      <c r="O116" s="43"/>
      <c r="P116" s="43"/>
      <c r="Q116" s="43"/>
      <c r="R116" s="43"/>
      <c r="S116" s="43"/>
      <c r="T116" s="29"/>
      <c r="V116" s="43"/>
      <c r="W116" s="43"/>
      <c r="X116" s="43"/>
      <c r="AC116" s="7"/>
      <c r="AD116" s="13"/>
      <c r="AE116" s="7"/>
      <c r="AF116" s="7"/>
      <c r="AG116" s="7"/>
      <c r="AH116" s="7">
        <v>128088.8</v>
      </c>
      <c r="AI116" s="7">
        <f>9100+180000+3889.32</f>
        <v>192989.32</v>
      </c>
    </row>
    <row r="117" spans="1:35" x14ac:dyDescent="0.25">
      <c r="A117" s="128" t="s">
        <v>1417</v>
      </c>
      <c r="C117" s="29">
        <f t="shared" si="1"/>
        <v>17127.27</v>
      </c>
      <c r="D117" s="43"/>
      <c r="E117" s="43"/>
      <c r="F117" s="43"/>
      <c r="G117" s="43"/>
      <c r="H117" s="43"/>
      <c r="I117" s="43"/>
      <c r="J117" s="43"/>
      <c r="K117" s="43"/>
      <c r="L117" s="43"/>
      <c r="M117" s="43"/>
      <c r="N117" s="43"/>
      <c r="O117" s="43"/>
      <c r="P117" s="43"/>
      <c r="Q117" s="43"/>
      <c r="R117" s="43"/>
      <c r="S117" s="43"/>
      <c r="T117" s="29"/>
      <c r="V117" s="43"/>
      <c r="W117" s="43"/>
      <c r="X117" s="43"/>
      <c r="AC117" s="7"/>
      <c r="AD117" s="13"/>
      <c r="AE117" s="7"/>
      <c r="AF117" s="7"/>
      <c r="AG117" s="7"/>
      <c r="AH117" s="7"/>
      <c r="AI117" s="7">
        <v>17127.27</v>
      </c>
    </row>
    <row r="118" spans="1:35" x14ac:dyDescent="0.25">
      <c r="A118" s="128" t="s">
        <v>827</v>
      </c>
      <c r="C118" s="29">
        <f t="shared" si="1"/>
        <v>-783193</v>
      </c>
      <c r="D118" s="233"/>
      <c r="E118" s="233"/>
      <c r="F118" s="233"/>
      <c r="G118" s="233"/>
      <c r="H118" s="233"/>
      <c r="I118" s="233"/>
      <c r="J118" s="233"/>
      <c r="K118" s="233"/>
      <c r="L118" s="233"/>
      <c r="M118" s="233"/>
      <c r="N118" s="233"/>
      <c r="O118" s="233"/>
      <c r="P118" s="233"/>
      <c r="Q118" s="233"/>
      <c r="R118" s="233">
        <v>-783193</v>
      </c>
      <c r="S118" s="233"/>
      <c r="T118" s="275"/>
      <c r="V118" s="43"/>
      <c r="W118" s="43"/>
      <c r="X118" s="43"/>
      <c r="AC118" s="4"/>
      <c r="AE118" s="7"/>
      <c r="AF118" s="7"/>
      <c r="AG118" s="7"/>
      <c r="AH118" s="7"/>
      <c r="AI118" s="7"/>
    </row>
    <row r="119" spans="1:35" x14ac:dyDescent="0.25">
      <c r="A119" s="128" t="s">
        <v>1413</v>
      </c>
      <c r="C119" s="29">
        <f t="shared" si="1"/>
        <v>65383.199999999997</v>
      </c>
      <c r="D119" s="233"/>
      <c r="E119" s="233"/>
      <c r="F119" s="233"/>
      <c r="G119" s="233"/>
      <c r="H119" s="233"/>
      <c r="I119" s="233"/>
      <c r="J119" s="233"/>
      <c r="K119" s="233"/>
      <c r="L119" s="233"/>
      <c r="M119" s="233"/>
      <c r="N119" s="233"/>
      <c r="O119" s="233"/>
      <c r="P119" s="233"/>
      <c r="Q119" s="233"/>
      <c r="R119" s="233"/>
      <c r="S119" s="233"/>
      <c r="T119" s="275"/>
      <c r="V119" s="43"/>
      <c r="W119" s="43"/>
      <c r="X119" s="43"/>
      <c r="AC119" s="4"/>
      <c r="AG119" s="7"/>
      <c r="AH119" s="7"/>
      <c r="AI119" s="7">
        <v>65383.199999999997</v>
      </c>
    </row>
    <row r="120" spans="1:35" x14ac:dyDescent="0.25">
      <c r="A120" s="128" t="s">
        <v>1418</v>
      </c>
      <c r="C120" s="29">
        <f t="shared" si="1"/>
        <v>-689.08</v>
      </c>
      <c r="D120" s="233"/>
      <c r="E120" s="233"/>
      <c r="F120" s="233"/>
      <c r="G120" s="233"/>
      <c r="H120" s="233"/>
      <c r="I120" s="233"/>
      <c r="J120" s="233"/>
      <c r="K120" s="233"/>
      <c r="L120" s="233"/>
      <c r="M120" s="233"/>
      <c r="N120" s="233"/>
      <c r="O120" s="233"/>
      <c r="P120" s="233"/>
      <c r="Q120" s="233"/>
      <c r="R120" s="233"/>
      <c r="S120" s="233"/>
      <c r="T120" s="275"/>
      <c r="V120" s="43"/>
      <c r="W120" s="43"/>
      <c r="X120" s="43"/>
      <c r="AC120" s="4"/>
      <c r="AG120" s="7"/>
      <c r="AH120" s="7"/>
      <c r="AI120" s="7">
        <f>-689.08</f>
        <v>-689.08</v>
      </c>
    </row>
    <row r="121" spans="1:35" x14ac:dyDescent="0.25">
      <c r="A121" s="128"/>
      <c r="C121" s="29"/>
      <c r="D121" s="43"/>
      <c r="E121" s="43"/>
      <c r="F121" s="43"/>
      <c r="G121" s="43"/>
      <c r="H121" s="43"/>
      <c r="I121" s="43"/>
      <c r="J121" s="43"/>
      <c r="K121" s="43"/>
      <c r="L121" s="43"/>
      <c r="M121" s="43"/>
      <c r="N121" s="43"/>
      <c r="O121" s="43"/>
      <c r="P121" s="43"/>
      <c r="Q121" s="43"/>
      <c r="R121" s="43"/>
      <c r="S121" s="43"/>
      <c r="T121" s="29"/>
      <c r="V121" s="43"/>
      <c r="W121" s="43"/>
      <c r="X121" s="43"/>
      <c r="AC121" s="4"/>
      <c r="AH121" s="4"/>
    </row>
    <row r="122" spans="1:35" x14ac:dyDescent="0.25">
      <c r="A122" s="128"/>
      <c r="C122" s="29"/>
      <c r="D122" s="43"/>
      <c r="E122" s="43"/>
      <c r="F122" s="43"/>
      <c r="G122" s="43"/>
      <c r="H122" s="43"/>
      <c r="I122" s="43"/>
      <c r="J122" s="43"/>
      <c r="K122" s="43"/>
      <c r="L122" s="43"/>
      <c r="M122" s="43"/>
      <c r="N122" s="43"/>
      <c r="O122" s="43"/>
      <c r="P122" s="43"/>
      <c r="Q122" s="43"/>
      <c r="R122" s="43"/>
      <c r="S122" s="43"/>
      <c r="T122" s="29"/>
      <c r="V122" s="43"/>
      <c r="W122" s="43"/>
      <c r="X122" s="43"/>
      <c r="AC122" s="4"/>
      <c r="AH122" s="4"/>
    </row>
    <row r="123" spans="1:35" x14ac:dyDescent="0.25">
      <c r="A123" s="582" t="s">
        <v>3</v>
      </c>
      <c r="B123" s="583">
        <f>SUM(D123:AG123)</f>
        <v>5017967.0199999996</v>
      </c>
      <c r="C123" s="838">
        <f t="shared" ref="C123:AI123" si="2">SUM(C14:C122)</f>
        <v>5916533.7899999982</v>
      </c>
      <c r="D123" s="838">
        <f t="shared" si="2"/>
        <v>833698.52</v>
      </c>
      <c r="E123" s="838">
        <f t="shared" si="2"/>
        <v>56180</v>
      </c>
      <c r="F123" s="838">
        <f t="shared" si="2"/>
        <v>410173.51</v>
      </c>
      <c r="G123" s="838">
        <f t="shared" si="2"/>
        <v>16853.54</v>
      </c>
      <c r="H123" s="838">
        <f t="shared" si="2"/>
        <v>1268932.76</v>
      </c>
      <c r="I123" s="838">
        <f t="shared" si="2"/>
        <v>300093.26</v>
      </c>
      <c r="J123" s="838">
        <f t="shared" si="2"/>
        <v>273486.96999999997</v>
      </c>
      <c r="K123" s="838">
        <f t="shared" si="2"/>
        <v>40931</v>
      </c>
      <c r="L123" s="838">
        <f t="shared" si="2"/>
        <v>441565.39</v>
      </c>
      <c r="M123" s="838">
        <f t="shared" si="2"/>
        <v>110229.84000000001</v>
      </c>
      <c r="N123" s="838">
        <f t="shared" si="2"/>
        <v>36715</v>
      </c>
      <c r="O123" s="838">
        <f t="shared" si="2"/>
        <v>59302.630000000005</v>
      </c>
      <c r="P123" s="838">
        <f t="shared" si="2"/>
        <v>133166.84</v>
      </c>
      <c r="Q123" s="838">
        <f t="shared" si="2"/>
        <v>11784.61</v>
      </c>
      <c r="R123" s="838">
        <f t="shared" si="2"/>
        <v>-783193</v>
      </c>
      <c r="S123" s="838">
        <f t="shared" si="2"/>
        <v>115016.66</v>
      </c>
      <c r="T123" s="838">
        <f t="shared" si="2"/>
        <v>74586.52</v>
      </c>
      <c r="U123" s="838">
        <f t="shared" si="2"/>
        <v>10216.720000000001</v>
      </c>
      <c r="V123" s="838">
        <f t="shared" si="2"/>
        <v>3478.42</v>
      </c>
      <c r="W123" s="838">
        <f t="shared" si="2"/>
        <v>246594.42</v>
      </c>
      <c r="X123" s="838">
        <f t="shared" si="2"/>
        <v>3649</v>
      </c>
      <c r="Y123" s="838">
        <f t="shared" si="2"/>
        <v>42558</v>
      </c>
      <c r="Z123" s="838">
        <f t="shared" si="2"/>
        <v>340443.2</v>
      </c>
      <c r="AA123" s="838">
        <f t="shared" si="2"/>
        <v>87221.55</v>
      </c>
      <c r="AB123" s="838">
        <f t="shared" si="2"/>
        <v>32732.06</v>
      </c>
      <c r="AC123" s="838">
        <f t="shared" si="2"/>
        <v>107413.06999999999</v>
      </c>
      <c r="AD123" s="838">
        <f t="shared" si="2"/>
        <v>40793.040000000001</v>
      </c>
      <c r="AE123" s="838">
        <f t="shared" si="2"/>
        <v>45974.96</v>
      </c>
      <c r="AF123" s="838">
        <f t="shared" si="2"/>
        <v>327041.55</v>
      </c>
      <c r="AG123" s="838">
        <f t="shared" si="2"/>
        <v>330326.98</v>
      </c>
      <c r="AH123" s="838">
        <f t="shared" si="2"/>
        <v>521030.94999999995</v>
      </c>
      <c r="AI123" s="838">
        <f t="shared" si="2"/>
        <v>377535.82</v>
      </c>
    </row>
    <row r="124" spans="1:35" x14ac:dyDescent="0.25">
      <c r="A124" s="34" t="str">
        <f>IF(+C14-'Equip Review 032310'!Y29=0,"ok","check")</f>
        <v>check</v>
      </c>
      <c r="B124" s="29">
        <f>+C123-B123</f>
        <v>898566.76999999862</v>
      </c>
      <c r="C124" s="145"/>
      <c r="D124" s="145"/>
      <c r="E124" s="145"/>
      <c r="F124" s="145"/>
      <c r="G124" s="145"/>
      <c r="H124" s="145"/>
      <c r="I124" s="145"/>
      <c r="J124" s="145"/>
      <c r="K124" s="145"/>
      <c r="L124" s="145"/>
      <c r="M124" s="145"/>
      <c r="N124" s="145"/>
      <c r="O124" s="145"/>
      <c r="P124" s="145"/>
      <c r="Q124" s="145"/>
      <c r="R124" s="145"/>
      <c r="S124" s="145"/>
      <c r="T124" s="145"/>
      <c r="U124" s="145"/>
      <c r="V124" s="145"/>
      <c r="W124" s="145"/>
      <c r="X124" s="145"/>
      <c r="Y124" s="145"/>
      <c r="Z124" s="145"/>
      <c r="AA124" s="145"/>
      <c r="AB124" s="145"/>
      <c r="AC124" s="614"/>
      <c r="AD124" s="145"/>
      <c r="AE124" s="145"/>
      <c r="AF124" s="145"/>
      <c r="AG124" s="145"/>
      <c r="AH124" s="145"/>
      <c r="AI124" s="145"/>
    </row>
    <row r="125" spans="1:35" x14ac:dyDescent="0.25">
      <c r="A125" s="9" t="s">
        <v>6</v>
      </c>
      <c r="B125" s="3">
        <v>1994</v>
      </c>
      <c r="C125" s="145">
        <f>-SUM(D125:AI125)</f>
        <v>-59549.89428571429</v>
      </c>
      <c r="D125" s="614">
        <f>+D$123/7/2</f>
        <v>59549.89428571429</v>
      </c>
      <c r="E125" s="614"/>
      <c r="F125" s="614"/>
      <c r="G125" s="614"/>
      <c r="H125" s="614"/>
      <c r="I125" s="614"/>
      <c r="J125" s="614"/>
      <c r="K125" s="614"/>
      <c r="L125" s="614"/>
      <c r="M125" s="614"/>
      <c r="N125" s="614"/>
      <c r="O125" s="614"/>
      <c r="P125" s="614"/>
      <c r="Q125" s="614"/>
      <c r="R125" s="614"/>
      <c r="S125" s="614"/>
      <c r="T125" s="614"/>
      <c r="U125" s="614"/>
      <c r="V125" s="614"/>
      <c r="W125" s="614"/>
      <c r="X125" s="614"/>
      <c r="Y125" s="614"/>
      <c r="Z125" s="614"/>
      <c r="AA125" s="145"/>
      <c r="AB125" s="145"/>
      <c r="AC125" s="614"/>
      <c r="AD125" s="145"/>
      <c r="AE125" s="145"/>
      <c r="AF125" s="145"/>
      <c r="AG125" s="145"/>
      <c r="AH125" s="145"/>
      <c r="AI125" s="145"/>
    </row>
    <row r="126" spans="1:35" x14ac:dyDescent="0.25">
      <c r="B126" s="3">
        <f>B125+1</f>
        <v>1995</v>
      </c>
      <c r="C126" s="145">
        <f t="shared" ref="C126:C154" si="3">-SUM(D126:AI126)</f>
        <v>-152410.75357142859</v>
      </c>
      <c r="D126" s="614">
        <f>+D$123/7</f>
        <v>119099.78857142858</v>
      </c>
      <c r="E126" s="614">
        <f>+E$123/7/2</f>
        <v>4012.8571428571427</v>
      </c>
      <c r="F126" s="614">
        <f>+F$123/7/2</f>
        <v>29298.107857142859</v>
      </c>
      <c r="G126" s="614"/>
      <c r="H126" s="614"/>
      <c r="I126" s="614"/>
      <c r="J126" s="614"/>
      <c r="K126" s="614"/>
      <c r="L126" s="614"/>
      <c r="M126" s="614"/>
      <c r="N126" s="614"/>
      <c r="O126" s="614"/>
      <c r="P126" s="614"/>
      <c r="Q126" s="614"/>
      <c r="R126" s="614"/>
      <c r="S126" s="614"/>
      <c r="T126" s="614"/>
      <c r="U126" s="614"/>
      <c r="V126" s="614"/>
      <c r="W126" s="614"/>
      <c r="X126" s="614"/>
      <c r="Y126" s="614"/>
      <c r="Z126" s="614"/>
      <c r="AA126" s="145"/>
      <c r="AB126" s="145"/>
      <c r="AC126" s="614"/>
      <c r="AD126" s="145"/>
      <c r="AE126" s="145"/>
      <c r="AF126" s="145"/>
      <c r="AG126" s="145"/>
      <c r="AH126" s="145"/>
      <c r="AI126" s="145"/>
    </row>
    <row r="127" spans="1:35" x14ac:dyDescent="0.25">
      <c r="B127" s="3">
        <f t="shared" ref="B127:B154" si="4">B126+1</f>
        <v>1996</v>
      </c>
      <c r="C127" s="145">
        <f t="shared" si="3"/>
        <v>-186925.54285714286</v>
      </c>
      <c r="D127" s="614">
        <f>+D126</f>
        <v>119099.78857142858</v>
      </c>
      <c r="E127" s="614">
        <f>+E$123/7</f>
        <v>8025.7142857142853</v>
      </c>
      <c r="F127" s="614">
        <f>+F$123/7</f>
        <v>58596.215714285718</v>
      </c>
      <c r="G127" s="614">
        <f>+G$123/7/2</f>
        <v>1203.8242857142857</v>
      </c>
      <c r="H127" s="614"/>
      <c r="I127" s="614"/>
      <c r="J127" s="614"/>
      <c r="K127" s="614"/>
      <c r="L127" s="614"/>
      <c r="M127" s="614"/>
      <c r="N127" s="614"/>
      <c r="O127" s="614"/>
      <c r="P127" s="614"/>
      <c r="Q127" s="614"/>
      <c r="R127" s="614"/>
      <c r="S127" s="614"/>
      <c r="T127" s="614"/>
      <c r="U127" s="614"/>
      <c r="V127" s="614"/>
      <c r="W127" s="614"/>
      <c r="X127" s="614"/>
      <c r="Y127" s="614"/>
      <c r="Z127" s="614"/>
      <c r="AA127" s="145"/>
      <c r="AB127" s="145"/>
      <c r="AC127" s="614"/>
      <c r="AD127" s="145"/>
      <c r="AE127" s="145"/>
      <c r="AF127" s="145"/>
      <c r="AG127" s="145"/>
      <c r="AH127" s="145"/>
      <c r="AI127" s="145"/>
    </row>
    <row r="128" spans="1:35" x14ac:dyDescent="0.25">
      <c r="B128" s="3">
        <f t="shared" si="4"/>
        <v>1997</v>
      </c>
      <c r="C128" s="145">
        <f t="shared" si="3"/>
        <v>-278767.42142857146</v>
      </c>
      <c r="D128" s="614">
        <f>+D127</f>
        <v>119099.78857142858</v>
      </c>
      <c r="E128" s="614">
        <f t="shared" ref="E128:F132" si="5">+E127</f>
        <v>8025.7142857142853</v>
      </c>
      <c r="F128" s="614">
        <f t="shared" si="5"/>
        <v>58596.215714285718</v>
      </c>
      <c r="G128" s="614">
        <f>+G$123/7</f>
        <v>2407.6485714285714</v>
      </c>
      <c r="H128" s="614">
        <f>+H$123/7/2</f>
        <v>90638.054285714286</v>
      </c>
      <c r="I128" s="614"/>
      <c r="J128" s="614"/>
      <c r="K128" s="614"/>
      <c r="L128" s="614"/>
      <c r="M128" s="614"/>
      <c r="N128" s="614"/>
      <c r="O128" s="614"/>
      <c r="P128" s="614"/>
      <c r="Q128" s="614"/>
      <c r="R128" s="614"/>
      <c r="S128" s="614"/>
      <c r="T128" s="614"/>
      <c r="U128" s="614"/>
      <c r="V128" s="614"/>
      <c r="W128" s="614"/>
      <c r="X128" s="614"/>
      <c r="Y128" s="614"/>
      <c r="Z128" s="614"/>
      <c r="AA128" s="145"/>
      <c r="AB128" s="145"/>
      <c r="AC128" s="614"/>
      <c r="AD128" s="145"/>
      <c r="AE128" s="145"/>
      <c r="AF128" s="145"/>
      <c r="AG128" s="145"/>
      <c r="AH128" s="145"/>
      <c r="AI128" s="145"/>
    </row>
    <row r="129" spans="1:35" x14ac:dyDescent="0.25">
      <c r="B129" s="3">
        <f t="shared" si="4"/>
        <v>1998</v>
      </c>
      <c r="C129" s="145">
        <f t="shared" si="3"/>
        <v>-390840.70857142861</v>
      </c>
      <c r="D129" s="614">
        <f>+D128</f>
        <v>119099.78857142858</v>
      </c>
      <c r="E129" s="614">
        <f t="shared" si="5"/>
        <v>8025.7142857142853</v>
      </c>
      <c r="F129" s="614">
        <f t="shared" si="5"/>
        <v>58596.215714285718</v>
      </c>
      <c r="G129" s="614">
        <f>+G128</f>
        <v>2407.6485714285714</v>
      </c>
      <c r="H129" s="614">
        <f>+H$123/7</f>
        <v>181276.10857142857</v>
      </c>
      <c r="I129" s="614">
        <f>+I$123/7/2</f>
        <v>21435.232857142859</v>
      </c>
      <c r="J129" s="614"/>
      <c r="K129" s="614"/>
      <c r="L129" s="614"/>
      <c r="M129" s="614"/>
      <c r="N129" s="614"/>
      <c r="O129" s="614"/>
      <c r="P129" s="614"/>
      <c r="Q129" s="614"/>
      <c r="R129" s="614"/>
      <c r="S129" s="614"/>
      <c r="T129" s="614"/>
      <c r="U129" s="614"/>
      <c r="V129" s="614"/>
      <c r="W129" s="614"/>
      <c r="X129" s="614"/>
      <c r="Y129" s="614"/>
      <c r="Z129" s="614"/>
      <c r="AA129" s="145"/>
      <c r="AB129" s="145"/>
      <c r="AC129" s="614"/>
      <c r="AD129" s="145"/>
      <c r="AE129" s="145"/>
      <c r="AF129" s="145"/>
      <c r="AG129" s="145"/>
      <c r="AH129" s="145"/>
      <c r="AI129" s="145"/>
    </row>
    <row r="130" spans="1:35" x14ac:dyDescent="0.25">
      <c r="B130" s="3">
        <f t="shared" si="4"/>
        <v>1999</v>
      </c>
      <c r="C130" s="145">
        <f t="shared" si="3"/>
        <v>-431810.72500000003</v>
      </c>
      <c r="D130" s="614">
        <f>+D129</f>
        <v>119099.78857142858</v>
      </c>
      <c r="E130" s="614">
        <f t="shared" si="5"/>
        <v>8025.7142857142853</v>
      </c>
      <c r="F130" s="614">
        <f t="shared" si="5"/>
        <v>58596.215714285718</v>
      </c>
      <c r="G130" s="614">
        <f>+G129</f>
        <v>2407.6485714285714</v>
      </c>
      <c r="H130" s="614">
        <f>+H129</f>
        <v>181276.10857142857</v>
      </c>
      <c r="I130" s="614">
        <f>+I$123/7</f>
        <v>42870.465714285718</v>
      </c>
      <c r="J130" s="614">
        <f>+J$123/7/2</f>
        <v>19534.783571428568</v>
      </c>
      <c r="K130" s="614"/>
      <c r="L130" s="614"/>
      <c r="M130" s="614"/>
      <c r="N130" s="614"/>
      <c r="O130" s="614"/>
      <c r="P130" s="614"/>
      <c r="Q130" s="614"/>
      <c r="R130" s="614"/>
      <c r="S130" s="614"/>
      <c r="T130" s="614"/>
      <c r="U130" s="614"/>
      <c r="V130" s="614"/>
      <c r="W130" s="614"/>
      <c r="X130" s="614"/>
      <c r="Y130" s="614"/>
      <c r="Z130" s="614"/>
      <c r="AA130" s="145"/>
      <c r="AB130" s="145"/>
      <c r="AC130" s="614"/>
      <c r="AD130" s="145"/>
      <c r="AE130" s="145"/>
      <c r="AF130" s="145"/>
      <c r="AG130" s="145"/>
      <c r="AH130" s="145"/>
      <c r="AI130" s="145"/>
    </row>
    <row r="131" spans="1:35" x14ac:dyDescent="0.25">
      <c r="B131" s="3">
        <f t="shared" si="4"/>
        <v>2000</v>
      </c>
      <c r="C131" s="145">
        <f t="shared" si="3"/>
        <v>-454269.15142857144</v>
      </c>
      <c r="D131" s="614">
        <f>+D130</f>
        <v>119099.78857142858</v>
      </c>
      <c r="E131" s="614">
        <f t="shared" si="5"/>
        <v>8025.7142857142853</v>
      </c>
      <c r="F131" s="614">
        <f t="shared" si="5"/>
        <v>58596.215714285718</v>
      </c>
      <c r="G131" s="614">
        <f>+G130</f>
        <v>2407.6485714285714</v>
      </c>
      <c r="H131" s="614">
        <f>+H130</f>
        <v>181276.10857142857</v>
      </c>
      <c r="I131" s="614">
        <f>+I130</f>
        <v>42870.465714285718</v>
      </c>
      <c r="J131" s="614">
        <f>+J$123/7</f>
        <v>39069.567142857137</v>
      </c>
      <c r="K131" s="614">
        <f>+K$123/7/2</f>
        <v>2923.6428571428573</v>
      </c>
      <c r="L131" s="614"/>
      <c r="M131" s="614"/>
      <c r="N131" s="614"/>
      <c r="O131" s="614"/>
      <c r="P131" s="614"/>
      <c r="Q131" s="614"/>
      <c r="R131" s="614"/>
      <c r="S131" s="614"/>
      <c r="T131" s="614"/>
      <c r="U131" s="614"/>
      <c r="V131" s="614"/>
      <c r="W131" s="614"/>
      <c r="X131" s="614"/>
      <c r="Y131" s="614"/>
      <c r="Z131" s="614"/>
      <c r="AA131" s="145"/>
      <c r="AB131" s="145"/>
      <c r="AC131" s="614"/>
      <c r="AD131" s="145"/>
      <c r="AE131" s="145"/>
      <c r="AF131" s="145"/>
      <c r="AG131" s="145"/>
      <c r="AH131" s="145"/>
      <c r="AI131" s="145"/>
    </row>
    <row r="132" spans="1:35" x14ac:dyDescent="0.25">
      <c r="B132" s="3">
        <f t="shared" si="4"/>
        <v>2001</v>
      </c>
      <c r="C132" s="145">
        <f t="shared" si="3"/>
        <v>-429183.28500000003</v>
      </c>
      <c r="D132" s="614">
        <f>+D$123/7/2</f>
        <v>59549.89428571429</v>
      </c>
      <c r="E132" s="614">
        <f t="shared" si="5"/>
        <v>8025.7142857142853</v>
      </c>
      <c r="F132" s="614">
        <f t="shared" si="5"/>
        <v>58596.215714285718</v>
      </c>
      <c r="G132" s="614">
        <f>+G131</f>
        <v>2407.6485714285714</v>
      </c>
      <c r="H132" s="614">
        <f>+H131</f>
        <v>181276.10857142857</v>
      </c>
      <c r="I132" s="614">
        <f>+I131</f>
        <v>42870.465714285718</v>
      </c>
      <c r="J132" s="614">
        <f>+J131</f>
        <v>39069.567142857137</v>
      </c>
      <c r="K132" s="614">
        <f>+K$123/7</f>
        <v>5847.2857142857147</v>
      </c>
      <c r="L132" s="614">
        <f>+L$123/7/2</f>
        <v>31540.385000000002</v>
      </c>
      <c r="M132" s="614"/>
      <c r="N132" s="614"/>
      <c r="O132" s="614"/>
      <c r="P132" s="614"/>
      <c r="Q132" s="614"/>
      <c r="R132" s="614"/>
      <c r="S132" s="614"/>
      <c r="T132" s="614"/>
      <c r="U132" s="614"/>
      <c r="V132" s="614"/>
      <c r="W132" s="614"/>
      <c r="X132" s="614"/>
      <c r="Y132" s="614"/>
      <c r="Z132" s="614"/>
      <c r="AA132" s="145"/>
      <c r="AB132" s="145"/>
      <c r="AC132" s="614"/>
      <c r="AD132" s="145"/>
      <c r="AE132" s="145"/>
      <c r="AF132" s="145"/>
      <c r="AG132" s="145"/>
      <c r="AH132" s="145"/>
      <c r="AI132" s="145"/>
    </row>
    <row r="133" spans="1:35" x14ac:dyDescent="0.25">
      <c r="B133" s="3">
        <f t="shared" si="4"/>
        <v>2002</v>
      </c>
      <c r="C133" s="145">
        <f t="shared" si="3"/>
        <v>-375736.37071428576</v>
      </c>
      <c r="D133" s="614"/>
      <c r="E133" s="614">
        <f>+E$123/7/2</f>
        <v>4012.8571428571427</v>
      </c>
      <c r="F133" s="614">
        <f>+F$123/7/2</f>
        <v>29298.107857142859</v>
      </c>
      <c r="G133" s="614">
        <f>+G132</f>
        <v>2407.6485714285714</v>
      </c>
      <c r="H133" s="614">
        <f>+H132</f>
        <v>181276.10857142857</v>
      </c>
      <c r="I133" s="614">
        <f>+I132</f>
        <v>42870.465714285718</v>
      </c>
      <c r="J133" s="614">
        <f>+J132</f>
        <v>39069.567142857137</v>
      </c>
      <c r="K133" s="614">
        <f>+K132</f>
        <v>5847.2857142857147</v>
      </c>
      <c r="L133" s="614">
        <f>+L$123/7</f>
        <v>63080.770000000004</v>
      </c>
      <c r="M133" s="614">
        <f>+M$123/7/2</f>
        <v>7873.56</v>
      </c>
      <c r="N133" s="614"/>
      <c r="O133" s="614"/>
      <c r="P133" s="614"/>
      <c r="Q133" s="614"/>
      <c r="R133" s="614"/>
      <c r="S133" s="614"/>
      <c r="T133" s="614"/>
      <c r="U133" s="614"/>
      <c r="V133" s="614"/>
      <c r="W133" s="614"/>
      <c r="X133" s="614"/>
      <c r="Y133" s="614"/>
      <c r="Z133" s="614"/>
      <c r="AA133" s="145"/>
      <c r="AB133" s="145"/>
      <c r="AC133" s="614"/>
      <c r="AD133" s="145"/>
      <c r="AE133" s="145"/>
      <c r="AF133" s="145"/>
      <c r="AG133" s="145"/>
      <c r="AH133" s="145"/>
      <c r="AI133" s="145"/>
    </row>
    <row r="134" spans="1:35" x14ac:dyDescent="0.25">
      <c r="B134" s="3">
        <f t="shared" si="4"/>
        <v>2003</v>
      </c>
      <c r="C134" s="145">
        <f t="shared" si="3"/>
        <v>-351717.64142857143</v>
      </c>
      <c r="D134" s="614"/>
      <c r="E134" s="614"/>
      <c r="F134" s="614"/>
      <c r="G134" s="614">
        <f>+G$123/7/2</f>
        <v>1203.8242857142857</v>
      </c>
      <c r="H134" s="614">
        <f>+H133</f>
        <v>181276.10857142857</v>
      </c>
      <c r="I134" s="614">
        <f>+I133</f>
        <v>42870.465714285718</v>
      </c>
      <c r="J134" s="614">
        <f>+J133</f>
        <v>39069.567142857137</v>
      </c>
      <c r="K134" s="614">
        <f>+K133</f>
        <v>5847.2857142857147</v>
      </c>
      <c r="L134" s="614">
        <f>+L133</f>
        <v>63080.770000000004</v>
      </c>
      <c r="M134" s="614">
        <f>+M$123/7</f>
        <v>15747.12</v>
      </c>
      <c r="N134" s="614">
        <f>+N$123/7/2</f>
        <v>2622.5</v>
      </c>
      <c r="O134" s="614"/>
      <c r="P134" s="614"/>
      <c r="Q134" s="614"/>
      <c r="R134" s="614"/>
      <c r="S134" s="614"/>
      <c r="T134" s="614"/>
      <c r="U134" s="614"/>
      <c r="V134" s="614"/>
      <c r="W134" s="614"/>
      <c r="X134" s="614"/>
      <c r="Y134" s="614"/>
      <c r="Z134" s="614"/>
      <c r="AA134" s="145"/>
      <c r="AB134" s="145"/>
      <c r="AC134" s="614"/>
      <c r="AD134" s="145"/>
      <c r="AE134" s="145"/>
      <c r="AF134" s="145"/>
      <c r="AG134" s="145"/>
      <c r="AH134" s="145"/>
      <c r="AI134" s="145"/>
    </row>
    <row r="135" spans="1:35" x14ac:dyDescent="0.25">
      <c r="B135" s="3">
        <f t="shared" si="4"/>
        <v>2004</v>
      </c>
      <c r="C135" s="145">
        <f t="shared" si="3"/>
        <v>-266734.16499999998</v>
      </c>
      <c r="D135" s="614"/>
      <c r="E135" s="614"/>
      <c r="F135" s="614"/>
      <c r="G135" s="614"/>
      <c r="H135" s="614">
        <f>+H$123/7/2</f>
        <v>90638.054285714286</v>
      </c>
      <c r="I135" s="614">
        <f>+I134</f>
        <v>42870.465714285718</v>
      </c>
      <c r="J135" s="614">
        <f>+J134</f>
        <v>39069.567142857137</v>
      </c>
      <c r="K135" s="614">
        <f>+K134</f>
        <v>5847.2857142857147</v>
      </c>
      <c r="L135" s="614">
        <f>+L134</f>
        <v>63080.770000000004</v>
      </c>
      <c r="M135" s="614">
        <f>+M134</f>
        <v>15747.12</v>
      </c>
      <c r="N135" s="614">
        <f>+N$123/7</f>
        <v>5245</v>
      </c>
      <c r="O135" s="614">
        <f>+O$123/7/2</f>
        <v>4235.9021428571432</v>
      </c>
      <c r="P135" s="614"/>
      <c r="Q135" s="614"/>
      <c r="R135" s="614"/>
      <c r="S135" s="614"/>
      <c r="T135" s="614"/>
      <c r="U135" s="614"/>
      <c r="V135" s="614"/>
      <c r="W135" s="614"/>
      <c r="X135" s="614"/>
      <c r="Y135" s="614"/>
      <c r="Z135" s="614"/>
      <c r="AA135" s="145"/>
      <c r="AB135" s="145"/>
      <c r="AC135" s="145"/>
      <c r="AD135" s="145"/>
      <c r="AE135" s="145"/>
      <c r="AF135" s="145"/>
      <c r="AG135" s="145"/>
      <c r="AH135" s="145"/>
      <c r="AI135" s="145"/>
    </row>
    <row r="136" spans="1:35" x14ac:dyDescent="0.25">
      <c r="B136" s="3">
        <f t="shared" si="4"/>
        <v>2005</v>
      </c>
      <c r="C136" s="145">
        <f t="shared" si="3"/>
        <v>-168408.69714285713</v>
      </c>
      <c r="D136" s="614"/>
      <c r="E136" s="614"/>
      <c r="F136" s="614"/>
      <c r="G136" s="614"/>
      <c r="H136" s="614"/>
      <c r="I136" s="614">
        <f>+I$123/7/2</f>
        <v>21435.232857142859</v>
      </c>
      <c r="J136" s="614">
        <f>+J135</f>
        <v>39069.567142857137</v>
      </c>
      <c r="K136" s="614">
        <f>+K135</f>
        <v>5847.2857142857147</v>
      </c>
      <c r="L136" s="614">
        <f>+L135</f>
        <v>63080.770000000004</v>
      </c>
      <c r="M136" s="614">
        <f>+M135</f>
        <v>15747.12</v>
      </c>
      <c r="N136" s="614">
        <f>+N135</f>
        <v>5245</v>
      </c>
      <c r="O136" s="614">
        <f>+O$123/7</f>
        <v>8471.8042857142864</v>
      </c>
      <c r="P136" s="614">
        <f>+P$123/7/2</f>
        <v>9511.9171428571426</v>
      </c>
      <c r="Q136" s="614"/>
      <c r="R136" s="614"/>
      <c r="S136" s="614"/>
      <c r="T136" s="614"/>
      <c r="U136" s="614"/>
      <c r="V136" s="614"/>
      <c r="W136" s="614"/>
      <c r="X136" s="614"/>
      <c r="Y136" s="614"/>
      <c r="Z136" s="614"/>
      <c r="AA136" s="145"/>
      <c r="AB136" s="145"/>
      <c r="AC136" s="145"/>
      <c r="AD136" s="145"/>
      <c r="AE136" s="145"/>
      <c r="AF136" s="145"/>
      <c r="AG136" s="145"/>
      <c r="AH136" s="145"/>
      <c r="AI136" s="145"/>
    </row>
    <row r="137" spans="1:35" x14ac:dyDescent="0.25">
      <c r="B137" s="3">
        <f t="shared" si="4"/>
        <v>2006</v>
      </c>
      <c r="C137" s="145">
        <f t="shared" si="3"/>
        <v>-137792.35571428572</v>
      </c>
      <c r="D137" s="614"/>
      <c r="E137" s="614"/>
      <c r="F137" s="614"/>
      <c r="G137" s="614"/>
      <c r="H137" s="614"/>
      <c r="I137" s="614"/>
      <c r="J137" s="614">
        <f>+J$123/7/2</f>
        <v>19534.783571428568</v>
      </c>
      <c r="K137" s="614">
        <f>+K136</f>
        <v>5847.2857142857147</v>
      </c>
      <c r="L137" s="614">
        <f>+L136</f>
        <v>63080.770000000004</v>
      </c>
      <c r="M137" s="614">
        <f>+M136</f>
        <v>15747.12</v>
      </c>
      <c r="N137" s="614">
        <f>+N136</f>
        <v>5245</v>
      </c>
      <c r="O137" s="614">
        <f>+O136</f>
        <v>8471.8042857142864</v>
      </c>
      <c r="P137" s="614">
        <f>+P$123/7</f>
        <v>19023.834285714285</v>
      </c>
      <c r="Q137" s="614">
        <f>+Q$123/7/2</f>
        <v>841.75785714285723</v>
      </c>
      <c r="R137" s="614"/>
      <c r="S137" s="614"/>
      <c r="T137" s="614"/>
      <c r="U137" s="614"/>
      <c r="V137" s="614"/>
      <c r="W137" s="614"/>
      <c r="X137" s="614"/>
      <c r="Y137" s="614"/>
      <c r="Z137" s="614"/>
      <c r="AA137" s="145"/>
      <c r="AB137" s="145"/>
      <c r="AC137" s="145"/>
      <c r="AD137" s="145"/>
      <c r="AE137" s="145"/>
      <c r="AF137" s="145"/>
      <c r="AG137" s="145"/>
      <c r="AH137" s="145"/>
      <c r="AI137" s="145"/>
    </row>
    <row r="138" spans="1:35" x14ac:dyDescent="0.25">
      <c r="B138" s="3">
        <f t="shared" si="4"/>
        <v>2007</v>
      </c>
      <c r="C138" s="145">
        <f t="shared" si="3"/>
        <v>-116175.68714285715</v>
      </c>
      <c r="D138" s="614"/>
      <c r="E138" s="614"/>
      <c r="F138" s="614"/>
      <c r="G138" s="614"/>
      <c r="H138" s="614"/>
      <c r="I138" s="614"/>
      <c r="J138" s="614"/>
      <c r="K138" s="614">
        <f>+K$14/7/2</f>
        <v>2923.6428571428573</v>
      </c>
      <c r="L138" s="614">
        <f>+L137</f>
        <v>63080.770000000004</v>
      </c>
      <c r="M138" s="614">
        <f>+M137</f>
        <v>15747.12</v>
      </c>
      <c r="N138" s="614">
        <f>+N137</f>
        <v>5245</v>
      </c>
      <c r="O138" s="614">
        <f>+O137</f>
        <v>8471.8042857142864</v>
      </c>
      <c r="P138" s="614">
        <f>+P137</f>
        <v>19023.834285714285</v>
      </c>
      <c r="Q138" s="614">
        <f>+Q$123/7</f>
        <v>1683.5157142857145</v>
      </c>
      <c r="R138" s="614"/>
      <c r="S138" s="614"/>
      <c r="T138" s="614"/>
      <c r="U138" s="614"/>
      <c r="V138" s="614"/>
      <c r="W138" s="614"/>
      <c r="X138" s="614"/>
      <c r="Y138" s="614"/>
      <c r="Z138" s="614"/>
      <c r="AA138" s="145"/>
      <c r="AB138" s="145"/>
      <c r="AC138" s="145"/>
      <c r="AD138" s="145"/>
      <c r="AE138" s="145"/>
      <c r="AF138" s="145"/>
      <c r="AG138" s="145"/>
      <c r="AH138" s="145"/>
      <c r="AI138" s="145"/>
    </row>
    <row r="139" spans="1:35" x14ac:dyDescent="0.25">
      <c r="B139" s="3">
        <f t="shared" si="4"/>
        <v>2008</v>
      </c>
      <c r="C139" s="145">
        <f t="shared" si="3"/>
        <v>-89927.135000000009</v>
      </c>
      <c r="D139" s="614"/>
      <c r="E139" s="614"/>
      <c r="F139" s="614"/>
      <c r="G139" s="614"/>
      <c r="H139" s="614"/>
      <c r="I139" s="614"/>
      <c r="J139" s="614"/>
      <c r="K139" s="614"/>
      <c r="L139" s="614">
        <f>+L$123/7/2</f>
        <v>31540.385000000002</v>
      </c>
      <c r="M139" s="614">
        <f>+M138</f>
        <v>15747.12</v>
      </c>
      <c r="N139" s="614">
        <f>+N138</f>
        <v>5245</v>
      </c>
      <c r="O139" s="614">
        <f>+O138</f>
        <v>8471.8042857142864</v>
      </c>
      <c r="P139" s="614">
        <f>+P138</f>
        <v>19023.834285714285</v>
      </c>
      <c r="Q139" s="614">
        <f>+Q138</f>
        <v>1683.5157142857145</v>
      </c>
      <c r="R139" s="614"/>
      <c r="S139" s="614">
        <f>+S$123/7/2</f>
        <v>8215.4757142857143</v>
      </c>
      <c r="T139" s="614"/>
      <c r="U139" s="614"/>
      <c r="V139" s="614"/>
      <c r="W139" s="614"/>
      <c r="X139" s="614"/>
      <c r="Y139" s="614"/>
      <c r="Z139" s="614"/>
      <c r="AA139" s="145"/>
      <c r="AB139" s="145"/>
      <c r="AC139" s="145"/>
      <c r="AD139" s="145"/>
      <c r="AE139" s="145"/>
      <c r="AF139" s="145"/>
      <c r="AG139" s="145"/>
      <c r="AH139" s="145"/>
      <c r="AI139" s="145"/>
    </row>
    <row r="140" spans="1:35" x14ac:dyDescent="0.25">
      <c r="B140" s="3">
        <f t="shared" si="4"/>
        <v>2009</v>
      </c>
      <c r="C140" s="145">
        <f t="shared" si="3"/>
        <v>-64056.274285714288</v>
      </c>
      <c r="D140" s="614"/>
      <c r="E140" s="614"/>
      <c r="F140" s="614"/>
      <c r="G140" s="614"/>
      <c r="H140" s="614"/>
      <c r="I140" s="614"/>
      <c r="J140" s="614"/>
      <c r="K140" s="614"/>
      <c r="L140" s="614"/>
      <c r="M140" s="614">
        <f>+M$123/7/2</f>
        <v>7873.56</v>
      </c>
      <c r="N140" s="614">
        <f>+N139</f>
        <v>5245</v>
      </c>
      <c r="O140" s="614">
        <f>+O139</f>
        <v>8471.8042857142864</v>
      </c>
      <c r="P140" s="614">
        <f>+P139</f>
        <v>19023.834285714285</v>
      </c>
      <c r="Q140" s="614">
        <f>+Q139</f>
        <v>1683.5157142857145</v>
      </c>
      <c r="R140" s="614"/>
      <c r="S140" s="614">
        <f>+S$123/7</f>
        <v>16430.951428571429</v>
      </c>
      <c r="T140" s="614">
        <f>+T$123/7/2</f>
        <v>5327.6085714285718</v>
      </c>
      <c r="U140" s="614"/>
      <c r="V140" s="614"/>
      <c r="W140" s="614"/>
      <c r="X140" s="614"/>
      <c r="Y140" s="614"/>
      <c r="Z140" s="614"/>
      <c r="AA140" s="145"/>
      <c r="AB140" s="145"/>
      <c r="AC140" s="145"/>
      <c r="AD140" s="145"/>
      <c r="AE140" s="145"/>
      <c r="AF140" s="145"/>
      <c r="AG140" s="145"/>
      <c r="AH140" s="145"/>
      <c r="AI140" s="145"/>
    </row>
    <row r="141" spans="1:35" x14ac:dyDescent="0.25">
      <c r="A141" s="38"/>
      <c r="B141" s="3">
        <f t="shared" si="4"/>
        <v>2010</v>
      </c>
      <c r="C141" s="145">
        <f t="shared" si="3"/>
        <v>-59617.588571428576</v>
      </c>
      <c r="D141" s="614"/>
      <c r="E141" s="614"/>
      <c r="F141" s="614"/>
      <c r="G141" s="614"/>
      <c r="H141" s="614"/>
      <c r="I141" s="614"/>
      <c r="J141" s="614"/>
      <c r="K141" s="614"/>
      <c r="L141" s="614"/>
      <c r="M141" s="614"/>
      <c r="N141" s="614">
        <f>+N$123/7/2</f>
        <v>2622.5</v>
      </c>
      <c r="O141" s="614">
        <f>+O140</f>
        <v>8471.8042857142864</v>
      </c>
      <c r="P141" s="614">
        <f>+P140</f>
        <v>19023.834285714285</v>
      </c>
      <c r="Q141" s="614">
        <f>+Q140</f>
        <v>1683.5157142857145</v>
      </c>
      <c r="R141" s="614"/>
      <c r="S141" s="614">
        <f>+S140</f>
        <v>16430.951428571429</v>
      </c>
      <c r="T141" s="614">
        <f>+T$123/7</f>
        <v>10655.217142857144</v>
      </c>
      <c r="U141" s="614">
        <f>$U$123/7/2</f>
        <v>729.76571428571435</v>
      </c>
      <c r="V141" s="614"/>
      <c r="W141" s="614"/>
      <c r="X141" s="614"/>
      <c r="Y141" s="614"/>
      <c r="Z141" s="614"/>
      <c r="AA141" s="145"/>
      <c r="AB141" s="145"/>
      <c r="AC141" s="145"/>
      <c r="AD141" s="145"/>
      <c r="AE141" s="145"/>
      <c r="AF141" s="145"/>
      <c r="AG141" s="145"/>
      <c r="AH141" s="145"/>
      <c r="AI141" s="145"/>
    </row>
    <row r="142" spans="1:35" x14ac:dyDescent="0.25">
      <c r="A142" s="38"/>
      <c r="B142" s="3">
        <f t="shared" si="4"/>
        <v>2011</v>
      </c>
      <c r="C142" s="145">
        <f t="shared" si="3"/>
        <v>-53737.410714285717</v>
      </c>
      <c r="D142" s="614"/>
      <c r="E142" s="614"/>
      <c r="F142" s="614"/>
      <c r="G142" s="614"/>
      <c r="H142" s="614"/>
      <c r="I142" s="614"/>
      <c r="J142" s="614"/>
      <c r="K142" s="614"/>
      <c r="L142" s="614"/>
      <c r="M142" s="614"/>
      <c r="N142" s="614"/>
      <c r="O142" s="614">
        <f>+O$123/7/2</f>
        <v>4235.9021428571432</v>
      </c>
      <c r="P142" s="614">
        <f t="shared" ref="P142" si="6">+P141</f>
        <v>19023.834285714285</v>
      </c>
      <c r="Q142" s="614">
        <f t="shared" ref="Q142:Q143" si="7">+Q141</f>
        <v>1683.5157142857145</v>
      </c>
      <c r="R142" s="614"/>
      <c r="S142" s="614">
        <f t="shared" ref="S142:S144" si="8">+S141</f>
        <v>16430.951428571429</v>
      </c>
      <c r="T142" s="614">
        <f t="shared" ref="T142:T144" si="9">+T$123/7</f>
        <v>10655.217142857144</v>
      </c>
      <c r="U142" s="614">
        <f>+U$123/7</f>
        <v>1459.5314285714287</v>
      </c>
      <c r="V142" s="614">
        <f>$V$123/7/2</f>
        <v>248.45857142857145</v>
      </c>
      <c r="W142" s="614"/>
      <c r="X142" s="614"/>
      <c r="Y142" s="614"/>
      <c r="Z142" s="614"/>
      <c r="AA142" s="145"/>
      <c r="AB142" s="145"/>
      <c r="AC142" s="145"/>
      <c r="AD142" s="145"/>
      <c r="AE142" s="145"/>
      <c r="AF142" s="145"/>
      <c r="AG142" s="145"/>
      <c r="AH142" s="145"/>
      <c r="AI142" s="145"/>
    </row>
    <row r="143" spans="1:35" x14ac:dyDescent="0.25">
      <c r="A143" s="38"/>
      <c r="B143" s="3">
        <f t="shared" si="4"/>
        <v>2012</v>
      </c>
      <c r="C143" s="145">
        <f t="shared" si="3"/>
        <v>-57851.937142857147</v>
      </c>
      <c r="D143" s="614"/>
      <c r="E143" s="614"/>
      <c r="F143" s="614"/>
      <c r="G143" s="614"/>
      <c r="H143" s="614"/>
      <c r="I143" s="614"/>
      <c r="J143" s="614"/>
      <c r="K143" s="614"/>
      <c r="L143" s="614"/>
      <c r="M143" s="614"/>
      <c r="N143" s="614"/>
      <c r="O143" s="614"/>
      <c r="P143" s="614">
        <f>P123/7/2</f>
        <v>9511.9171428571426</v>
      </c>
      <c r="Q143" s="614">
        <f t="shared" si="7"/>
        <v>1683.5157142857145</v>
      </c>
      <c r="R143" s="614"/>
      <c r="S143" s="614">
        <f t="shared" si="8"/>
        <v>16430.951428571429</v>
      </c>
      <c r="T143" s="614">
        <f t="shared" si="9"/>
        <v>10655.217142857144</v>
      </c>
      <c r="U143" s="614">
        <f>+U$123/7</f>
        <v>1459.5314285714287</v>
      </c>
      <c r="V143" s="614">
        <f>$V$123/7</f>
        <v>496.91714285714289</v>
      </c>
      <c r="W143" s="614">
        <f>$W$123/7/2</f>
        <v>17613.887142857144</v>
      </c>
      <c r="X143" s="614"/>
      <c r="Y143" s="614"/>
      <c r="Z143" s="614"/>
      <c r="AA143" s="145"/>
      <c r="AB143" s="145"/>
      <c r="AC143" s="145"/>
      <c r="AD143" s="145"/>
      <c r="AE143" s="145"/>
      <c r="AF143" s="145"/>
      <c r="AG143" s="145"/>
      <c r="AH143" s="145"/>
      <c r="AI143" s="145"/>
    </row>
    <row r="144" spans="1:35" x14ac:dyDescent="0.25">
      <c r="A144" s="38"/>
      <c r="B144" s="3">
        <f t="shared" si="4"/>
        <v>2013</v>
      </c>
      <c r="C144" s="145">
        <f t="shared" si="3"/>
        <v>-65372.792142857143</v>
      </c>
      <c r="D144" s="614"/>
      <c r="E144" s="614"/>
      <c r="F144" s="614"/>
      <c r="G144" s="614"/>
      <c r="H144" s="614"/>
      <c r="I144" s="614"/>
      <c r="J144" s="614"/>
      <c r="K144" s="614"/>
      <c r="L144" s="614"/>
      <c r="M144" s="614"/>
      <c r="N144" s="614"/>
      <c r="O144" s="614"/>
      <c r="P144" s="614"/>
      <c r="Q144" s="614">
        <f>+Q$123/7/2</f>
        <v>841.75785714285723</v>
      </c>
      <c r="R144" s="614"/>
      <c r="S144" s="614">
        <f t="shared" si="8"/>
        <v>16430.951428571429</v>
      </c>
      <c r="T144" s="614">
        <f t="shared" si="9"/>
        <v>10655.217142857144</v>
      </c>
      <c r="U144" s="614">
        <f>+U$123/7</f>
        <v>1459.5314285714287</v>
      </c>
      <c r="V144" s="614">
        <f t="shared" ref="V144:V148" si="10">$V$123/7</f>
        <v>496.91714285714289</v>
      </c>
      <c r="W144" s="614">
        <f>$W$123/7</f>
        <v>35227.774285714288</v>
      </c>
      <c r="X144" s="614">
        <f>$X$123/7/2</f>
        <v>260.64285714285717</v>
      </c>
      <c r="Y144" s="614"/>
      <c r="Z144" s="614"/>
      <c r="AA144" s="145"/>
      <c r="AB144" s="145"/>
      <c r="AC144" s="145"/>
      <c r="AD144" s="145"/>
      <c r="AE144" s="145"/>
      <c r="AF144" s="145"/>
      <c r="AG144" s="145"/>
      <c r="AH144" s="145"/>
      <c r="AI144" s="145"/>
    </row>
    <row r="145" spans="1:35" x14ac:dyDescent="0.25">
      <c r="A145" s="38"/>
      <c r="B145" s="3">
        <f t="shared" si="4"/>
        <v>2014</v>
      </c>
      <c r="C145" s="145">
        <f t="shared" si="3"/>
        <v>-67831.534285714282</v>
      </c>
      <c r="D145" s="614"/>
      <c r="E145" s="614"/>
      <c r="F145" s="614"/>
      <c r="G145" s="614"/>
      <c r="H145" s="614"/>
      <c r="I145" s="614"/>
      <c r="J145" s="614"/>
      <c r="K145" s="614"/>
      <c r="L145" s="614"/>
      <c r="M145" s="614"/>
      <c r="N145" s="614"/>
      <c r="O145" s="614"/>
      <c r="P145" s="614"/>
      <c r="Q145" s="614"/>
      <c r="R145" s="614"/>
      <c r="S145" s="614">
        <f>S123/7</f>
        <v>16430.951428571429</v>
      </c>
      <c r="T145" s="614">
        <f>T123/7</f>
        <v>10655.217142857144</v>
      </c>
      <c r="U145" s="614">
        <f>+U$123/7</f>
        <v>1459.5314285714287</v>
      </c>
      <c r="V145" s="614">
        <f t="shared" si="10"/>
        <v>496.91714285714289</v>
      </c>
      <c r="W145" s="614">
        <f t="shared" ref="W145:W149" si="11">$W$123/7</f>
        <v>35227.774285714288</v>
      </c>
      <c r="X145" s="614">
        <f>$X$123/7</f>
        <v>521.28571428571433</v>
      </c>
      <c r="Y145" s="614">
        <f>$Y$123/7/2</f>
        <v>3039.8571428571427</v>
      </c>
      <c r="Z145" s="614"/>
      <c r="AA145" s="145"/>
      <c r="AB145" s="145"/>
      <c r="AC145" s="145"/>
      <c r="AD145" s="145"/>
      <c r="AE145" s="145"/>
      <c r="AF145" s="145"/>
      <c r="AG145" s="145"/>
      <c r="AH145" s="145"/>
      <c r="AI145" s="145"/>
    </row>
    <row r="146" spans="1:35" x14ac:dyDescent="0.25">
      <c r="A146" s="38"/>
      <c r="B146" s="3">
        <f t="shared" si="4"/>
        <v>2015</v>
      </c>
      <c r="C146" s="145">
        <f t="shared" si="3"/>
        <v>-86973.287142857153</v>
      </c>
      <c r="D146" s="614"/>
      <c r="E146" s="614"/>
      <c r="F146" s="614"/>
      <c r="G146" s="614"/>
      <c r="H146" s="614"/>
      <c r="I146" s="614"/>
      <c r="J146" s="614"/>
      <c r="K146" s="614"/>
      <c r="L146" s="614"/>
      <c r="M146" s="614"/>
      <c r="N146" s="614"/>
      <c r="O146" s="614"/>
      <c r="P146" s="614"/>
      <c r="Q146" s="614"/>
      <c r="R146" s="614"/>
      <c r="S146" s="614">
        <f>S123/7/2</f>
        <v>8215.4757142857143</v>
      </c>
      <c r="T146" s="614">
        <f>T145</f>
        <v>10655.217142857144</v>
      </c>
      <c r="U146" s="614">
        <f t="shared" ref="U146:U147" si="12">U145</f>
        <v>1459.5314285714287</v>
      </c>
      <c r="V146" s="614">
        <f t="shared" si="10"/>
        <v>496.91714285714289</v>
      </c>
      <c r="W146" s="614">
        <f t="shared" si="11"/>
        <v>35227.774285714288</v>
      </c>
      <c r="X146" s="614">
        <f t="shared" ref="X146:X150" si="13">$X$123/7</f>
        <v>521.28571428571433</v>
      </c>
      <c r="Y146" s="614">
        <f>$Y$123/7</f>
        <v>6079.7142857142853</v>
      </c>
      <c r="Z146" s="614">
        <f>$Z$123/7/2</f>
        <v>24317.37142857143</v>
      </c>
      <c r="AA146" s="145"/>
      <c r="AB146" s="145"/>
      <c r="AC146" s="145"/>
      <c r="AD146" s="145"/>
      <c r="AE146" s="145"/>
      <c r="AF146" s="145"/>
      <c r="AG146" s="145"/>
      <c r="AH146" s="145"/>
      <c r="AI146" s="145"/>
    </row>
    <row r="147" spans="1:35" x14ac:dyDescent="0.25">
      <c r="A147" s="38"/>
      <c r="B147" s="3">
        <f t="shared" si="4"/>
        <v>2016</v>
      </c>
      <c r="C147" s="145">
        <f t="shared" si="3"/>
        <v>-103977.685</v>
      </c>
      <c r="D147" s="614"/>
      <c r="E147" s="614"/>
      <c r="F147" s="614"/>
      <c r="G147" s="614"/>
      <c r="H147" s="614"/>
      <c r="I147" s="614"/>
      <c r="J147" s="614"/>
      <c r="K147" s="614"/>
      <c r="L147" s="614"/>
      <c r="M147" s="614"/>
      <c r="N147" s="614"/>
      <c r="O147" s="614"/>
      <c r="P147" s="614"/>
      <c r="Q147" s="614"/>
      <c r="R147" s="614"/>
      <c r="S147" s="614"/>
      <c r="T147" s="614">
        <f>+T$123/7/2</f>
        <v>5327.6085714285718</v>
      </c>
      <c r="U147" s="614">
        <f t="shared" si="12"/>
        <v>1459.5314285714287</v>
      </c>
      <c r="V147" s="614">
        <f t="shared" si="10"/>
        <v>496.91714285714289</v>
      </c>
      <c r="W147" s="614">
        <f t="shared" si="11"/>
        <v>35227.774285714288</v>
      </c>
      <c r="X147" s="614">
        <f t="shared" si="13"/>
        <v>521.28571428571433</v>
      </c>
      <c r="Y147" s="614">
        <f t="shared" ref="Y147:Y151" si="14">$Y$123/7</f>
        <v>6079.7142857142853</v>
      </c>
      <c r="Z147" s="614">
        <f t="shared" ref="Z147:Z152" si="15">$Z$123/7</f>
        <v>48634.742857142861</v>
      </c>
      <c r="AA147" s="614">
        <f>$AA$123/7/2</f>
        <v>6230.1107142857145</v>
      </c>
      <c r="AB147" s="145"/>
      <c r="AC147" s="145"/>
      <c r="AD147" s="145"/>
      <c r="AE147" s="145"/>
      <c r="AF147" s="145"/>
      <c r="AG147" s="145"/>
      <c r="AH147" s="145"/>
      <c r="AI147" s="145"/>
    </row>
    <row r="148" spans="1:35" x14ac:dyDescent="0.25">
      <c r="A148" s="38"/>
      <c r="B148" s="3">
        <f t="shared" si="4"/>
        <v>2017</v>
      </c>
      <c r="C148" s="145">
        <f t="shared" si="3"/>
        <v>-106488.42571428572</v>
      </c>
      <c r="D148" s="614"/>
      <c r="E148" s="614"/>
      <c r="F148" s="614"/>
      <c r="G148" s="614"/>
      <c r="H148" s="614"/>
      <c r="I148" s="614"/>
      <c r="J148" s="614"/>
      <c r="K148" s="614"/>
      <c r="L148" s="614"/>
      <c r="M148" s="614"/>
      <c r="N148" s="614"/>
      <c r="O148" s="614"/>
      <c r="P148" s="614"/>
      <c r="Q148" s="614"/>
      <c r="R148" s="614"/>
      <c r="S148" s="614"/>
      <c r="T148" s="614"/>
      <c r="U148" s="614">
        <f>$U$123/7/2</f>
        <v>729.76571428571435</v>
      </c>
      <c r="V148" s="614">
        <f t="shared" si="10"/>
        <v>496.91714285714289</v>
      </c>
      <c r="W148" s="614">
        <f t="shared" si="11"/>
        <v>35227.774285714288</v>
      </c>
      <c r="X148" s="614">
        <f t="shared" si="13"/>
        <v>521.28571428571433</v>
      </c>
      <c r="Y148" s="614">
        <f t="shared" si="14"/>
        <v>6079.7142857142853</v>
      </c>
      <c r="Z148" s="614">
        <f t="shared" si="15"/>
        <v>48634.742857142861</v>
      </c>
      <c r="AA148" s="614">
        <f t="shared" ref="AA148:AA153" si="16">$AA$123/7</f>
        <v>12460.221428571429</v>
      </c>
      <c r="AB148" s="614">
        <f>$AB$123/7/2</f>
        <v>2338.0042857142857</v>
      </c>
      <c r="AC148" s="145"/>
      <c r="AD148" s="145"/>
      <c r="AE148" s="145"/>
      <c r="AF148" s="145"/>
      <c r="AG148" s="145"/>
      <c r="AH148" s="145"/>
      <c r="AI148" s="145"/>
    </row>
    <row r="149" spans="1:35" x14ac:dyDescent="0.25">
      <c r="A149" s="38"/>
      <c r="B149" s="3">
        <f t="shared" si="4"/>
        <v>2018</v>
      </c>
      <c r="C149" s="145">
        <f t="shared" si="3"/>
        <v>-115328.87042857142</v>
      </c>
      <c r="D149" s="614"/>
      <c r="E149" s="614"/>
      <c r="F149" s="614"/>
      <c r="G149" s="614"/>
      <c r="H149" s="614"/>
      <c r="I149" s="614"/>
      <c r="J149" s="614"/>
      <c r="K149" s="614"/>
      <c r="L149" s="614"/>
      <c r="M149" s="614"/>
      <c r="N149" s="614"/>
      <c r="O149" s="614"/>
      <c r="P149" s="614"/>
      <c r="Q149" s="614"/>
      <c r="R149" s="614"/>
      <c r="S149" s="614"/>
      <c r="T149" s="614"/>
      <c r="U149" s="614"/>
      <c r="V149" s="614">
        <f>$V$123/7/2</f>
        <v>248.45857142857145</v>
      </c>
      <c r="W149" s="614">
        <f t="shared" si="11"/>
        <v>35227.774285714288</v>
      </c>
      <c r="X149" s="614">
        <f t="shared" si="13"/>
        <v>521.28571428571433</v>
      </c>
      <c r="Y149" s="614">
        <f t="shared" si="14"/>
        <v>6079.7142857142853</v>
      </c>
      <c r="Z149" s="614">
        <f t="shared" si="15"/>
        <v>48634.742857142861</v>
      </c>
      <c r="AA149" s="614">
        <f t="shared" si="16"/>
        <v>12460.221428571429</v>
      </c>
      <c r="AB149" s="614">
        <f>$AB$123/7</f>
        <v>4676.0085714285715</v>
      </c>
      <c r="AC149" s="614">
        <f>+(($AC$123-AC85)/7/2)+(AC85/10/2)</f>
        <v>7480.6647142857137</v>
      </c>
      <c r="AD149" s="145"/>
      <c r="AE149" s="145"/>
      <c r="AF149" s="145"/>
      <c r="AG149" s="145"/>
      <c r="AH149" s="145"/>
      <c r="AI149" s="145"/>
    </row>
    <row r="150" spans="1:35" x14ac:dyDescent="0.25">
      <c r="A150" s="38"/>
      <c r="B150" s="3">
        <f t="shared" si="4"/>
        <v>2019</v>
      </c>
      <c r="C150" s="145">
        <f t="shared" si="3"/>
        <v>675042.9728571428</v>
      </c>
      <c r="D150" s="614"/>
      <c r="E150" s="614"/>
      <c r="F150" s="614"/>
      <c r="G150" s="614"/>
      <c r="H150" s="614"/>
      <c r="I150" s="614"/>
      <c r="J150" s="614"/>
      <c r="K150" s="614"/>
      <c r="L150" s="614"/>
      <c r="M150" s="614"/>
      <c r="N150" s="614"/>
      <c r="O150" s="614"/>
      <c r="P150" s="614"/>
      <c r="Q150" s="614"/>
      <c r="R150" s="614">
        <v>-783193</v>
      </c>
      <c r="S150" s="614"/>
      <c r="T150" s="614"/>
      <c r="U150" s="614"/>
      <c r="V150" s="614"/>
      <c r="W150" s="614">
        <f>$W$123/7/2</f>
        <v>17613.887142857144</v>
      </c>
      <c r="X150" s="614">
        <f t="shared" si="13"/>
        <v>521.28571428571433</v>
      </c>
      <c r="Y150" s="614">
        <f t="shared" si="14"/>
        <v>6079.7142857142853</v>
      </c>
      <c r="Z150" s="614">
        <f t="shared" si="15"/>
        <v>48634.742857142861</v>
      </c>
      <c r="AA150" s="614">
        <f t="shared" si="16"/>
        <v>12460.221428571429</v>
      </c>
      <c r="AB150" s="614">
        <f>$AB$123/7</f>
        <v>4676.0085714285715</v>
      </c>
      <c r="AC150" s="614">
        <f t="shared" ref="AC150:AC155" si="17">+(($AC$123-AC86)/7)+(AC86/10)</f>
        <v>15250.378571428571</v>
      </c>
      <c r="AD150" s="614">
        <f>+$AD$123/7/2</f>
        <v>2913.7885714285717</v>
      </c>
      <c r="AE150" s="145"/>
      <c r="AF150" s="145"/>
      <c r="AG150" s="145"/>
      <c r="AH150" s="145"/>
      <c r="AI150" s="145"/>
    </row>
    <row r="151" spans="1:35" x14ac:dyDescent="0.25">
      <c r="A151" s="38"/>
      <c r="B151" s="3">
        <f t="shared" si="4"/>
        <v>2020</v>
      </c>
      <c r="C151" s="145">
        <f t="shared" si="3"/>
        <v>-96414.438571428575</v>
      </c>
      <c r="D151" s="614"/>
      <c r="E151" s="614"/>
      <c r="F151" s="614"/>
      <c r="G151" s="614"/>
      <c r="H151" s="614"/>
      <c r="I151" s="614"/>
      <c r="J151" s="614"/>
      <c r="K151" s="614"/>
      <c r="L151" s="614"/>
      <c r="M151" s="614"/>
      <c r="N151" s="614"/>
      <c r="O151" s="614"/>
      <c r="P151" s="614"/>
      <c r="Q151" s="614"/>
      <c r="R151" s="614"/>
      <c r="S151" s="614"/>
      <c r="T151" s="614"/>
      <c r="U151" s="614"/>
      <c r="V151" s="614"/>
      <c r="W151" s="614"/>
      <c r="X151" s="614">
        <v>260.64</v>
      </c>
      <c r="Y151" s="614">
        <f t="shared" si="14"/>
        <v>6079.7142857142853</v>
      </c>
      <c r="Z151" s="614">
        <f t="shared" si="15"/>
        <v>48634.742857142861</v>
      </c>
      <c r="AA151" s="614">
        <f t="shared" si="16"/>
        <v>12460.221428571429</v>
      </c>
      <c r="AB151" s="614">
        <f>$AB$123/7</f>
        <v>4676.0085714285715</v>
      </c>
      <c r="AC151" s="614">
        <f t="shared" si="17"/>
        <v>15191.608571428571</v>
      </c>
      <c r="AD151" s="614">
        <f>+$AD$123/7</f>
        <v>5827.5771428571434</v>
      </c>
      <c r="AE151" s="614">
        <f>+$AE$123/7/2</f>
        <v>3283.9257142857141</v>
      </c>
      <c r="AF151" s="145"/>
      <c r="AG151" s="145"/>
      <c r="AH151" s="145"/>
      <c r="AI151" s="145"/>
    </row>
    <row r="152" spans="1:35" x14ac:dyDescent="0.25">
      <c r="A152" s="38"/>
      <c r="B152" s="3">
        <f t="shared" si="4"/>
        <v>2021</v>
      </c>
      <c r="C152" s="145">
        <f t="shared" si="3"/>
        <v>-119605.17928571429</v>
      </c>
      <c r="D152" s="614"/>
      <c r="E152" s="614"/>
      <c r="F152" s="614"/>
      <c r="G152" s="614"/>
      <c r="H152" s="614"/>
      <c r="I152" s="614"/>
      <c r="J152" s="614"/>
      <c r="K152" s="614"/>
      <c r="L152" s="614"/>
      <c r="M152" s="614"/>
      <c r="N152" s="614"/>
      <c r="O152" s="614"/>
      <c r="P152" s="614"/>
      <c r="Q152" s="614"/>
      <c r="R152" s="614"/>
      <c r="S152" s="614"/>
      <c r="T152" s="614"/>
      <c r="U152" s="614"/>
      <c r="V152" s="614"/>
      <c r="W152" s="614"/>
      <c r="X152" s="614"/>
      <c r="Y152" s="614">
        <f>$Y$123/7/2</f>
        <v>3039.8571428571427</v>
      </c>
      <c r="Z152" s="614">
        <f t="shared" si="15"/>
        <v>48634.742857142861</v>
      </c>
      <c r="AA152" s="614">
        <f t="shared" si="16"/>
        <v>12460.221428571429</v>
      </c>
      <c r="AB152" s="614">
        <f>$AB$123/7</f>
        <v>4676.0085714285715</v>
      </c>
      <c r="AC152" s="614">
        <f t="shared" si="17"/>
        <v>15038.809999999998</v>
      </c>
      <c r="AD152" s="614">
        <f>+$AD$123/7</f>
        <v>5827.5771428571434</v>
      </c>
      <c r="AE152" s="614">
        <f>+$AE$123/7</f>
        <v>6567.8514285714282</v>
      </c>
      <c r="AF152" s="614">
        <f>+$AF$123/7/2</f>
        <v>23360.110714285714</v>
      </c>
      <c r="AG152" s="145"/>
      <c r="AH152" s="145"/>
      <c r="AI152" s="145"/>
    </row>
    <row r="153" spans="1:35" x14ac:dyDescent="0.25">
      <c r="A153" s="38"/>
      <c r="B153" s="3">
        <f t="shared" si="4"/>
        <v>2022</v>
      </c>
      <c r="C153" s="145">
        <f t="shared" si="3"/>
        <v>-139130.69657142859</v>
      </c>
      <c r="D153" s="614"/>
      <c r="E153" s="614"/>
      <c r="F153" s="614"/>
      <c r="G153" s="614"/>
      <c r="H153" s="614"/>
      <c r="I153" s="614"/>
      <c r="J153" s="614"/>
      <c r="K153" s="614"/>
      <c r="L153" s="614"/>
      <c r="M153" s="614"/>
      <c r="N153" s="614"/>
      <c r="O153" s="614"/>
      <c r="P153" s="614"/>
      <c r="Q153" s="614"/>
      <c r="R153" s="614"/>
      <c r="S153" s="614"/>
      <c r="T153" s="614"/>
      <c r="U153" s="614"/>
      <c r="V153" s="614"/>
      <c r="W153" s="614"/>
      <c r="X153" s="614"/>
      <c r="Y153" s="614"/>
      <c r="Z153" s="614">
        <f>$Z$123/7/2</f>
        <v>24317.37142857143</v>
      </c>
      <c r="AA153" s="614">
        <f t="shared" si="16"/>
        <v>12460.221428571429</v>
      </c>
      <c r="AB153" s="614">
        <f>$AB$123/7</f>
        <v>4676.0085714285715</v>
      </c>
      <c r="AC153" s="614">
        <f t="shared" si="17"/>
        <v>14966.660857142855</v>
      </c>
      <c r="AD153" s="614">
        <f>+$AD$123/7</f>
        <v>5827.5771428571434</v>
      </c>
      <c r="AE153" s="614">
        <f>+$AE$123/7</f>
        <v>6567.8514285714282</v>
      </c>
      <c r="AF153" s="614">
        <f>+$AF$123/7</f>
        <v>46720.221428571429</v>
      </c>
      <c r="AG153" s="614">
        <f>+$AG$123/7/2</f>
        <v>23594.784285714286</v>
      </c>
      <c r="AH153" s="145"/>
      <c r="AI153" s="145"/>
    </row>
    <row r="154" spans="1:35" x14ac:dyDescent="0.25">
      <c r="A154" s="38"/>
      <c r="B154" s="3">
        <f t="shared" si="4"/>
        <v>2023</v>
      </c>
      <c r="C154" s="145">
        <f t="shared" si="3"/>
        <v>-145858.35999999999</v>
      </c>
      <c r="D154" s="614"/>
      <c r="E154" s="614"/>
      <c r="F154" s="614"/>
      <c r="G154" s="614"/>
      <c r="H154" s="614"/>
      <c r="I154" s="614"/>
      <c r="J154" s="614"/>
      <c r="K154" s="614"/>
      <c r="L154" s="614"/>
      <c r="M154" s="614"/>
      <c r="N154" s="614"/>
      <c r="O154" s="614"/>
      <c r="P154" s="614"/>
      <c r="Q154" s="614"/>
      <c r="R154" s="614"/>
      <c r="S154" s="614"/>
      <c r="T154" s="614"/>
      <c r="U154" s="614"/>
      <c r="V154" s="614"/>
      <c r="W154" s="614"/>
      <c r="X154" s="614"/>
      <c r="Y154" s="614"/>
      <c r="Z154" s="614"/>
      <c r="AA154" s="614">
        <f>AA123/7/2</f>
        <v>6230.1107142857145</v>
      </c>
      <c r="AB154" s="614">
        <f>AB123/7</f>
        <v>4676.0085714285715</v>
      </c>
      <c r="AC154" s="614">
        <f t="shared" si="17"/>
        <v>15025.309999999998</v>
      </c>
      <c r="AD154" s="614">
        <f t="shared" ref="AD154:AD155" si="18">+$AD$123/7</f>
        <v>5827.5771428571434</v>
      </c>
      <c r="AE154" s="614">
        <f t="shared" ref="AE154:AE155" si="19">+$AE$123/7</f>
        <v>6567.8514285714282</v>
      </c>
      <c r="AF154" s="614">
        <f t="shared" ref="AF154:AF155" si="20">+$AF$123/7</f>
        <v>46720.221428571429</v>
      </c>
      <c r="AG154" s="614">
        <f t="shared" ref="AG154:AG155" si="21">+$AG$123/7/2</f>
        <v>23594.784285714286</v>
      </c>
      <c r="AH154" s="145">
        <f>AH123/7/2</f>
        <v>37216.496428571423</v>
      </c>
      <c r="AI154" s="145"/>
    </row>
    <row r="155" spans="1:35" x14ac:dyDescent="0.25">
      <c r="A155" s="38"/>
      <c r="B155" s="3">
        <f>B154+1</f>
        <v>2024</v>
      </c>
      <c r="C155" s="145">
        <f>-SUM(D155:AI155)</f>
        <v>-201555.78571428571</v>
      </c>
      <c r="D155" s="614"/>
      <c r="E155" s="614"/>
      <c r="F155" s="614"/>
      <c r="G155" s="614"/>
      <c r="H155" s="614"/>
      <c r="I155" s="614"/>
      <c r="J155" s="614"/>
      <c r="K155" s="614"/>
      <c r="L155" s="614"/>
      <c r="M155" s="614"/>
      <c r="N155" s="614"/>
      <c r="O155" s="614"/>
      <c r="P155" s="614"/>
      <c r="Q155" s="614"/>
      <c r="R155" s="614"/>
      <c r="S155" s="614"/>
      <c r="T155" s="614"/>
      <c r="U155" s="614"/>
      <c r="V155" s="614"/>
      <c r="W155" s="614"/>
      <c r="X155" s="614"/>
      <c r="Y155" s="614"/>
      <c r="Z155" s="614"/>
      <c r="AA155" s="614"/>
      <c r="AB155" s="614">
        <f>AB123/7/2</f>
        <v>2338.0042857142857</v>
      </c>
      <c r="AC155" s="614">
        <f t="shared" si="17"/>
        <v>15107.509999999998</v>
      </c>
      <c r="AD155" s="614">
        <f t="shared" si="18"/>
        <v>5827.5771428571434</v>
      </c>
      <c r="AE155" s="614">
        <f t="shared" si="19"/>
        <v>6567.8514285714282</v>
      </c>
      <c r="AF155" s="614">
        <f t="shared" si="20"/>
        <v>46720.221428571429</v>
      </c>
      <c r="AG155" s="614">
        <f t="shared" si="21"/>
        <v>23594.784285714286</v>
      </c>
      <c r="AH155" s="145">
        <f>AH123/7</f>
        <v>74432.992857142846</v>
      </c>
      <c r="AI155" s="145">
        <f>AI123/7/2</f>
        <v>26966.844285714287</v>
      </c>
    </row>
    <row r="156" spans="1:35" x14ac:dyDescent="0.25">
      <c r="A156" s="38"/>
      <c r="C156" s="637"/>
      <c r="D156" s="640"/>
      <c r="E156" s="640"/>
      <c r="F156" s="640"/>
      <c r="G156" s="640"/>
      <c r="H156" s="640"/>
      <c r="I156" s="640"/>
      <c r="J156" s="640"/>
      <c r="K156" s="640"/>
      <c r="L156" s="640"/>
      <c r="M156" s="640"/>
      <c r="N156" s="640"/>
      <c r="O156" s="640"/>
      <c r="P156" s="640"/>
      <c r="Q156" s="640"/>
      <c r="R156" s="640"/>
      <c r="S156" s="640"/>
      <c r="T156" s="640"/>
      <c r="U156" s="640"/>
      <c r="V156" s="640"/>
      <c r="W156" s="640"/>
      <c r="X156" s="640"/>
      <c r="Y156" s="640"/>
      <c r="Z156" s="640"/>
      <c r="AA156" s="641"/>
      <c r="AB156" s="641"/>
      <c r="AC156" s="641"/>
      <c r="AD156" s="641"/>
      <c r="AE156" s="641"/>
      <c r="AF156" s="641"/>
      <c r="AG156" s="145"/>
      <c r="AH156" s="145"/>
      <c r="AI156" s="145"/>
    </row>
    <row r="157" spans="1:35" x14ac:dyDescent="0.25">
      <c r="A157" s="38" t="s">
        <v>62</v>
      </c>
      <c r="B157" s="35">
        <f>SUM(D157:AI157)</f>
        <v>1217526.963</v>
      </c>
      <c r="C157" s="633">
        <f>SUM(C125:C156)</f>
        <v>-4699006.8270000005</v>
      </c>
      <c r="D157" s="614">
        <f t="shared" ref="D157:AF157" si="22">-SUM(D125:D156)+D123</f>
        <v>0</v>
      </c>
      <c r="E157" s="614">
        <f t="shared" si="22"/>
        <v>0</v>
      </c>
      <c r="F157" s="614">
        <f t="shared" si="22"/>
        <v>0</v>
      </c>
      <c r="G157" s="614">
        <f t="shared" si="22"/>
        <v>0</v>
      </c>
      <c r="H157" s="614">
        <f t="shared" si="22"/>
        <v>0</v>
      </c>
      <c r="I157" s="614">
        <f t="shared" si="22"/>
        <v>0</v>
      </c>
      <c r="J157" s="614">
        <f t="shared" si="22"/>
        <v>0</v>
      </c>
      <c r="K157" s="614">
        <f t="shared" si="22"/>
        <v>0</v>
      </c>
      <c r="L157" s="614">
        <f t="shared" si="22"/>
        <v>0</v>
      </c>
      <c r="M157" s="614">
        <f t="shared" si="22"/>
        <v>0</v>
      </c>
      <c r="N157" s="614">
        <f t="shared" si="22"/>
        <v>0</v>
      </c>
      <c r="O157" s="614">
        <f t="shared" si="22"/>
        <v>0</v>
      </c>
      <c r="P157" s="614">
        <f t="shared" si="22"/>
        <v>0</v>
      </c>
      <c r="Q157" s="614">
        <f t="shared" si="22"/>
        <v>0</v>
      </c>
      <c r="R157" s="614">
        <f t="shared" si="22"/>
        <v>0</v>
      </c>
      <c r="S157" s="614">
        <f t="shared" si="22"/>
        <v>0</v>
      </c>
      <c r="T157" s="614">
        <f t="shared" si="22"/>
        <v>0</v>
      </c>
      <c r="U157" s="614">
        <f t="shared" si="22"/>
        <v>0</v>
      </c>
      <c r="V157" s="614">
        <f t="shared" si="22"/>
        <v>0</v>
      </c>
      <c r="W157" s="614">
        <f t="shared" si="22"/>
        <v>0</v>
      </c>
      <c r="X157" s="614">
        <f t="shared" si="22"/>
        <v>2.8571428574650781E-3</v>
      </c>
      <c r="Y157" s="614">
        <f t="shared" si="22"/>
        <v>0</v>
      </c>
      <c r="Z157" s="614">
        <f t="shared" si="22"/>
        <v>0</v>
      </c>
      <c r="AA157" s="614">
        <f t="shared" si="22"/>
        <v>0</v>
      </c>
      <c r="AB157" s="614">
        <f t="shared" si="22"/>
        <v>0</v>
      </c>
      <c r="AC157" s="614">
        <f t="shared" si="22"/>
        <v>9352.1272857142903</v>
      </c>
      <c r="AD157" s="614">
        <f t="shared" si="22"/>
        <v>8741.3657142857155</v>
      </c>
      <c r="AE157" s="614">
        <f t="shared" si="22"/>
        <v>16419.628571428577</v>
      </c>
      <c r="AF157" s="614">
        <f t="shared" si="22"/>
        <v>163520.77499999999</v>
      </c>
      <c r="AG157" s="642">
        <f>-SUM(AG125:AG156)+AG123</f>
        <v>259542.62714285712</v>
      </c>
      <c r="AH157" s="642">
        <f t="shared" ref="AH157:AI157" si="23">-SUM(AH125:AH156)+AH123</f>
        <v>409381.46071428567</v>
      </c>
      <c r="AI157" s="642">
        <f t="shared" si="23"/>
        <v>350568.97571428574</v>
      </c>
    </row>
    <row r="158" spans="1:35" x14ac:dyDescent="0.25">
      <c r="A158" s="38"/>
      <c r="B158" s="29"/>
      <c r="C158" s="837"/>
      <c r="D158" s="614"/>
      <c r="E158" s="614"/>
      <c r="F158" s="614"/>
      <c r="G158" s="614"/>
      <c r="H158" s="614"/>
      <c r="I158" s="614"/>
      <c r="J158" s="614"/>
      <c r="K158" s="614"/>
      <c r="L158" s="614"/>
      <c r="M158" s="614"/>
      <c r="N158" s="614"/>
      <c r="O158" s="614"/>
      <c r="P158" s="614"/>
      <c r="Q158" s="614"/>
      <c r="R158" s="614"/>
      <c r="S158" s="614"/>
      <c r="T158" s="614"/>
      <c r="U158" s="614"/>
      <c r="V158" s="614"/>
      <c r="W158" s="639"/>
      <c r="X158" s="614"/>
      <c r="Y158" s="614"/>
      <c r="Z158" s="614"/>
      <c r="AA158" s="145"/>
      <c r="AB158" s="145"/>
      <c r="AC158" s="145"/>
      <c r="AD158" s="145"/>
      <c r="AE158" s="145"/>
      <c r="AF158" s="145"/>
      <c r="AG158" s="145"/>
      <c r="AH158" s="145"/>
      <c r="AI158" s="145"/>
    </row>
    <row r="159" spans="1:35" x14ac:dyDescent="0.25">
      <c r="A159" s="39" t="s">
        <v>63</v>
      </c>
      <c r="B159" s="3"/>
      <c r="C159" s="30">
        <f>+C123+C157</f>
        <v>1217526.9629999977</v>
      </c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35" x14ac:dyDescent="0.25">
      <c r="A160" s="3"/>
      <c r="B160" s="3"/>
      <c r="C160" s="3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7" x14ac:dyDescent="0.25">
      <c r="A161" s="3"/>
      <c r="B161" s="36"/>
      <c r="C161" s="3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7" x14ac:dyDescent="0.25">
      <c r="A162" s="3"/>
      <c r="B162" s="3"/>
      <c r="C162" s="3"/>
      <c r="E162" s="7"/>
      <c r="F162" s="7"/>
      <c r="G162" s="4"/>
      <c r="H162" s="4"/>
      <c r="I162" s="4"/>
      <c r="J162" s="4"/>
      <c r="K162" s="4"/>
      <c r="L162" s="4"/>
      <c r="M162" s="4"/>
      <c r="N162" s="4"/>
      <c r="O162" s="7">
        <f>SUM(F141:F162)</f>
        <v>0</v>
      </c>
      <c r="P162" s="4"/>
      <c r="Q162" s="4"/>
      <c r="R162" s="4"/>
      <c r="S162" s="4"/>
      <c r="T162" s="4"/>
    </row>
    <row r="163" spans="1:27" x14ac:dyDescent="0.25">
      <c r="B163" s="3"/>
      <c r="C163" s="3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</row>
    <row r="164" spans="1:27" x14ac:dyDescent="0.25"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AA164" s="354"/>
    </row>
    <row r="165" spans="1:27" x14ac:dyDescent="0.25"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</row>
    <row r="166" spans="1:27" x14ac:dyDescent="0.25"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</row>
    <row r="167" spans="1:27" x14ac:dyDescent="0.25"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</row>
    <row r="168" spans="1:27" x14ac:dyDescent="0.25"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</row>
    <row r="169" spans="1:27" x14ac:dyDescent="0.25"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</row>
    <row r="170" spans="1:27" x14ac:dyDescent="0.25"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</row>
    <row r="171" spans="1:27" x14ac:dyDescent="0.25"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</row>
    <row r="172" spans="1:27" x14ac:dyDescent="0.25"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</row>
    <row r="173" spans="1:27" x14ac:dyDescent="0.25"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</row>
  </sheetData>
  <phoneticPr fontId="48" type="noConversion"/>
  <pageMargins left="0.7" right="0.7" top="0.75" bottom="0.75" header="0.3" footer="0.3"/>
  <pageSetup paperSize="3" scale="21" orientation="landscape" r:id="rId1"/>
  <headerFooter>
    <oddFooter>&amp;Z&amp;F&amp;RPage &amp;P</oddFooter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rgb="FF92D050"/>
    <pageSetUpPr fitToPage="1"/>
  </sheetPr>
  <dimension ref="A1:AH65"/>
  <sheetViews>
    <sheetView workbookViewId="0"/>
  </sheetViews>
  <sheetFormatPr defaultRowHeight="15" x14ac:dyDescent="0.25"/>
  <cols>
    <col min="1" max="1" width="20.85546875" customWidth="1"/>
    <col min="2" max="2" width="10.28515625" customWidth="1"/>
    <col min="3" max="3" width="12.85546875" customWidth="1"/>
    <col min="4" max="12" width="7.42578125" customWidth="1"/>
    <col min="13" max="13" width="7.5703125" customWidth="1"/>
    <col min="14" max="17" width="9.28515625" customWidth="1"/>
    <col min="18" max="19" width="11.28515625" customWidth="1"/>
    <col min="20" max="20" width="13.140625" customWidth="1"/>
    <col min="22" max="23" width="10.5703125" customWidth="1"/>
    <col min="24" max="24" width="12.140625" customWidth="1"/>
    <col min="25" max="25" width="10.42578125" bestFit="1" customWidth="1"/>
    <col min="29" max="29" width="9.5703125" bestFit="1" customWidth="1"/>
  </cols>
  <sheetData>
    <row r="1" spans="1:34" x14ac:dyDescent="0.25">
      <c r="A1" s="11" t="s">
        <v>10</v>
      </c>
    </row>
    <row r="2" spans="1:34" x14ac:dyDescent="0.25">
      <c r="A2" s="9" t="s">
        <v>438</v>
      </c>
    </row>
    <row r="3" spans="1:34" x14ac:dyDescent="0.25">
      <c r="A3" s="9" t="s">
        <v>1010</v>
      </c>
    </row>
    <row r="4" spans="1:34" x14ac:dyDescent="0.25">
      <c r="R4" s="40" t="s">
        <v>4</v>
      </c>
      <c r="S4" s="41"/>
      <c r="T4" s="40" t="s">
        <v>8</v>
      </c>
    </row>
    <row r="5" spans="1:34" x14ac:dyDescent="0.25">
      <c r="A5" s="10" t="s">
        <v>9</v>
      </c>
      <c r="B5" s="12" t="s">
        <v>64</v>
      </c>
      <c r="C5" s="12" t="s">
        <v>12</v>
      </c>
      <c r="R5" s="42" t="s">
        <v>2</v>
      </c>
      <c r="S5" s="42" t="s">
        <v>60</v>
      </c>
      <c r="T5" s="42" t="s">
        <v>7</v>
      </c>
    </row>
    <row r="6" spans="1:34" x14ac:dyDescent="0.25">
      <c r="B6" s="3"/>
      <c r="R6" s="3"/>
    </row>
    <row r="7" spans="1:34" x14ac:dyDescent="0.25">
      <c r="A7" s="213" t="s">
        <v>978</v>
      </c>
      <c r="B7" s="212">
        <f>+SUMMARY!A9</f>
        <v>100</v>
      </c>
      <c r="C7" s="214">
        <v>3051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5"/>
      <c r="P7" s="6"/>
      <c r="Q7" s="6"/>
      <c r="R7" s="13">
        <f>+C14</f>
        <v>1971035.4899999998</v>
      </c>
      <c r="S7" s="13">
        <f>+-C49</f>
        <v>1971035.4900000002</v>
      </c>
      <c r="T7" s="13">
        <f>+R7-S7</f>
        <v>0</v>
      </c>
    </row>
    <row r="8" spans="1:34" x14ac:dyDescent="0.25">
      <c r="A8" s="213" t="s">
        <v>283</v>
      </c>
      <c r="B8" s="3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5"/>
      <c r="P8" s="6"/>
      <c r="Q8" s="6"/>
    </row>
    <row r="9" spans="1:34" x14ac:dyDescent="0.25">
      <c r="A9" s="2" t="s">
        <v>1011</v>
      </c>
      <c r="B9" s="3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5"/>
      <c r="P9" s="6"/>
      <c r="Q9" s="6"/>
    </row>
    <row r="10" spans="1:34" x14ac:dyDescent="0.25">
      <c r="B10" s="3"/>
    </row>
    <row r="11" spans="1:34" x14ac:dyDescent="0.25">
      <c r="A11" s="2" t="s">
        <v>66</v>
      </c>
      <c r="B11" s="212" t="s">
        <v>74</v>
      </c>
      <c r="C11" s="214">
        <v>1495</v>
      </c>
    </row>
    <row r="12" spans="1:34" x14ac:dyDescent="0.25">
      <c r="B12" s="28"/>
      <c r="C12" s="2"/>
    </row>
    <row r="13" spans="1:34" x14ac:dyDescent="0.25">
      <c r="A13" s="9" t="s">
        <v>5</v>
      </c>
      <c r="C13" s="31" t="s">
        <v>3</v>
      </c>
      <c r="D13" s="32">
        <v>1994</v>
      </c>
      <c r="E13" s="32">
        <v>1995</v>
      </c>
      <c r="F13" s="32">
        <v>1996</v>
      </c>
      <c r="G13" s="32">
        <v>1997</v>
      </c>
      <c r="H13" s="32">
        <v>1998</v>
      </c>
      <c r="I13" s="32">
        <v>1999</v>
      </c>
      <c r="J13" s="32">
        <v>2000</v>
      </c>
      <c r="K13" s="32">
        <v>2001</v>
      </c>
      <c r="L13" s="32">
        <v>2002</v>
      </c>
      <c r="M13" s="32">
        <v>2003</v>
      </c>
      <c r="N13" s="32">
        <v>2004</v>
      </c>
      <c r="O13" s="32">
        <f>N13+1</f>
        <v>2005</v>
      </c>
      <c r="P13" s="32">
        <f t="shared" ref="P13:AH13" si="0">O13+1</f>
        <v>2006</v>
      </c>
      <c r="Q13" s="32">
        <f t="shared" si="0"/>
        <v>2007</v>
      </c>
      <c r="R13" s="32">
        <f t="shared" si="0"/>
        <v>2008</v>
      </c>
      <c r="S13" s="32">
        <f t="shared" si="0"/>
        <v>2009</v>
      </c>
      <c r="T13" s="32">
        <f t="shared" si="0"/>
        <v>2010</v>
      </c>
      <c r="U13" s="32">
        <f t="shared" si="0"/>
        <v>2011</v>
      </c>
      <c r="V13" s="32">
        <f t="shared" si="0"/>
        <v>2012</v>
      </c>
      <c r="W13" s="32">
        <f t="shared" si="0"/>
        <v>2013</v>
      </c>
      <c r="X13" s="32">
        <f t="shared" si="0"/>
        <v>2014</v>
      </c>
      <c r="Y13" s="32">
        <f t="shared" si="0"/>
        <v>2015</v>
      </c>
      <c r="Z13" s="32">
        <f t="shared" si="0"/>
        <v>2016</v>
      </c>
      <c r="AA13" s="32">
        <f t="shared" si="0"/>
        <v>2017</v>
      </c>
      <c r="AB13" s="32">
        <f t="shared" si="0"/>
        <v>2018</v>
      </c>
      <c r="AC13" s="32">
        <f t="shared" si="0"/>
        <v>2019</v>
      </c>
      <c r="AD13" s="32">
        <f t="shared" si="0"/>
        <v>2020</v>
      </c>
      <c r="AE13" s="32">
        <f t="shared" si="0"/>
        <v>2021</v>
      </c>
      <c r="AF13" s="32">
        <f t="shared" si="0"/>
        <v>2022</v>
      </c>
      <c r="AG13" s="32">
        <f t="shared" si="0"/>
        <v>2023</v>
      </c>
      <c r="AH13" s="32">
        <f t="shared" si="0"/>
        <v>2024</v>
      </c>
    </row>
    <row r="14" spans="1:34" x14ac:dyDescent="0.25">
      <c r="A14" s="9" t="s">
        <v>73</v>
      </c>
      <c r="C14" s="29">
        <f>SUM(D14:AH14)</f>
        <v>1971035.4899999998</v>
      </c>
      <c r="D14" s="43">
        <f>+'Equip Review 032310'!G29</f>
        <v>0</v>
      </c>
      <c r="E14" s="43">
        <f>+'Equip Review 032310'!H29</f>
        <v>0</v>
      </c>
      <c r="F14" s="43">
        <f>+'Equip Review 032310'!I29</f>
        <v>0</v>
      </c>
      <c r="G14" s="43">
        <f>+'Equip Review 032310'!J29</f>
        <v>0</v>
      </c>
      <c r="H14" s="43">
        <f>+'Equip Review 032310'!K29</f>
        <v>0</v>
      </c>
      <c r="I14" s="43">
        <f>+'Equip Review 032310'!L29</f>
        <v>0</v>
      </c>
      <c r="J14" s="43">
        <f>+'Equip Review 032310'!M29</f>
        <v>0</v>
      </c>
      <c r="K14" s="43">
        <f>+'Equip Review 032310'!N29</f>
        <v>0</v>
      </c>
      <c r="L14" s="43">
        <f>+'Equip Review 032310'!O29</f>
        <v>0</v>
      </c>
      <c r="M14" s="43">
        <f>+'Equip Review 032310'!P29</f>
        <v>0</v>
      </c>
      <c r="N14" s="43">
        <f>+'Equip Review 032310'!Q29/2</f>
        <v>235173.88500000001</v>
      </c>
      <c r="O14" s="43">
        <f>+'Equip Review 032310'!R29/2</f>
        <v>36232.980000000003</v>
      </c>
      <c r="P14" s="43">
        <f>+'Equip Review 032310'!S29/2</f>
        <v>48260.59</v>
      </c>
      <c r="Q14" s="43">
        <f>(+'Equip Review 032310'!T29)/2</f>
        <v>185222.125</v>
      </c>
      <c r="R14" s="43">
        <f>(+'Equip Review 032310'!U29+'Equip Review 032310'!V29)/2</f>
        <v>39565.040000000001</v>
      </c>
      <c r="S14" s="43">
        <f>+'Equip Review 032310'!W29</f>
        <v>0</v>
      </c>
      <c r="T14" s="43"/>
      <c r="U14" s="43">
        <v>33173</v>
      </c>
      <c r="V14" s="43">
        <v>440690.72</v>
      </c>
      <c r="W14" s="43">
        <v>37505.370000000003</v>
      </c>
      <c r="X14" s="43">
        <v>902360.38</v>
      </c>
      <c r="Y14" s="43">
        <v>12851.4</v>
      </c>
      <c r="Z14" s="43">
        <v>0</v>
      </c>
      <c r="AA14" s="43">
        <v>0</v>
      </c>
      <c r="AB14" s="43">
        <v>0</v>
      </c>
      <c r="AC14" s="7">
        <v>0</v>
      </c>
      <c r="AD14" s="7">
        <v>0</v>
      </c>
    </row>
    <row r="15" spans="1:34" x14ac:dyDescent="0.25">
      <c r="A15" s="34"/>
      <c r="B15" s="2"/>
      <c r="C15" s="2"/>
      <c r="S15" s="43"/>
      <c r="T15" s="43"/>
      <c r="U15" s="43"/>
      <c r="V15" s="43"/>
      <c r="W15" s="43"/>
      <c r="X15" s="43"/>
    </row>
    <row r="16" spans="1:34" x14ac:dyDescent="0.25">
      <c r="A16" s="9" t="s">
        <v>6</v>
      </c>
      <c r="B16" s="3">
        <v>1994</v>
      </c>
      <c r="C16" s="13">
        <f>-SUM(D16:AH16)</f>
        <v>0</v>
      </c>
      <c r="D16" s="7">
        <f>+D$14/7/2</f>
        <v>0</v>
      </c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43"/>
      <c r="T16" s="43"/>
      <c r="U16" s="43"/>
      <c r="V16" s="43"/>
      <c r="W16" s="43"/>
      <c r="X16" s="43"/>
      <c r="Y16" s="7"/>
      <c r="Z16" s="7"/>
    </row>
    <row r="17" spans="1:26" x14ac:dyDescent="0.25">
      <c r="B17" s="3">
        <f>B16+1</f>
        <v>1995</v>
      </c>
      <c r="C17" s="13">
        <f t="shared" ref="C17:C46" si="1">-SUM(D17:AH17)</f>
        <v>0</v>
      </c>
      <c r="D17" s="7">
        <f>+D$14/7</f>
        <v>0</v>
      </c>
      <c r="E17" s="7">
        <f>+E$14/7/2</f>
        <v>0</v>
      </c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43"/>
      <c r="T17" s="43"/>
      <c r="U17" s="43"/>
      <c r="V17" s="43"/>
      <c r="W17" s="43"/>
      <c r="X17" s="43"/>
      <c r="Y17" s="7"/>
      <c r="Z17" s="7"/>
    </row>
    <row r="18" spans="1:26" x14ac:dyDescent="0.25">
      <c r="B18" s="3">
        <f t="shared" ref="B18:B46" si="2">B17+1</f>
        <v>1996</v>
      </c>
      <c r="C18" s="13">
        <f t="shared" si="1"/>
        <v>0</v>
      </c>
      <c r="D18" s="7">
        <f>+D17</f>
        <v>0</v>
      </c>
      <c r="E18" s="7">
        <f>+E$14/7</f>
        <v>0</v>
      </c>
      <c r="F18" s="7">
        <f>+F$14/7/2</f>
        <v>0</v>
      </c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43"/>
      <c r="T18" s="43"/>
      <c r="U18" s="43"/>
      <c r="V18" s="43"/>
      <c r="W18" s="43"/>
      <c r="X18" s="43"/>
      <c r="Y18" s="7"/>
      <c r="Z18" s="7"/>
    </row>
    <row r="19" spans="1:26" x14ac:dyDescent="0.25">
      <c r="B19" s="3">
        <f t="shared" si="2"/>
        <v>1997</v>
      </c>
      <c r="C19" s="13">
        <f t="shared" si="1"/>
        <v>0</v>
      </c>
      <c r="D19" s="7">
        <f>+D18</f>
        <v>0</v>
      </c>
      <c r="E19" s="7">
        <f>+E18</f>
        <v>0</v>
      </c>
      <c r="F19" s="7">
        <f>+F$14/7</f>
        <v>0</v>
      </c>
      <c r="G19" s="7">
        <f>+G$14/7/2</f>
        <v>0</v>
      </c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43"/>
      <c r="T19" s="43"/>
      <c r="U19" s="43"/>
      <c r="V19" s="43"/>
      <c r="W19" s="43"/>
      <c r="X19" s="43"/>
      <c r="Y19" s="7"/>
      <c r="Z19" s="7"/>
    </row>
    <row r="20" spans="1:26" x14ac:dyDescent="0.25">
      <c r="B20" s="3">
        <f t="shared" si="2"/>
        <v>1998</v>
      </c>
      <c r="C20" s="13">
        <f t="shared" si="1"/>
        <v>0</v>
      </c>
      <c r="D20" s="7">
        <f>+D19</f>
        <v>0</v>
      </c>
      <c r="E20" s="7">
        <f>+E19</f>
        <v>0</v>
      </c>
      <c r="F20" s="7">
        <f>+F19</f>
        <v>0</v>
      </c>
      <c r="G20" s="7">
        <f>+G$14/7</f>
        <v>0</v>
      </c>
      <c r="H20" s="7">
        <f>+H$14/7/2</f>
        <v>0</v>
      </c>
      <c r="I20" s="7"/>
      <c r="J20" s="7"/>
      <c r="K20" s="7"/>
      <c r="L20" s="7"/>
      <c r="M20" s="7"/>
      <c r="N20" s="7"/>
      <c r="O20" s="7"/>
      <c r="P20" s="7"/>
      <c r="Q20" s="7"/>
      <c r="R20" s="7"/>
      <c r="S20" s="43"/>
      <c r="T20" s="43"/>
      <c r="U20" s="43"/>
      <c r="V20" s="43"/>
      <c r="W20" s="43"/>
      <c r="X20" s="43"/>
      <c r="Y20" s="7"/>
      <c r="Z20" s="7"/>
    </row>
    <row r="21" spans="1:26" x14ac:dyDescent="0.25">
      <c r="B21" s="3">
        <f t="shared" si="2"/>
        <v>1999</v>
      </c>
      <c r="C21" s="13">
        <f t="shared" si="1"/>
        <v>0</v>
      </c>
      <c r="D21" s="7">
        <f>+D20</f>
        <v>0</v>
      </c>
      <c r="E21" s="7">
        <f>+E20</f>
        <v>0</v>
      </c>
      <c r="F21" s="7">
        <f>+F20</f>
        <v>0</v>
      </c>
      <c r="G21" s="7">
        <f>+G20</f>
        <v>0</v>
      </c>
      <c r="H21" s="7">
        <f>+H$14/7</f>
        <v>0</v>
      </c>
      <c r="I21" s="7">
        <f>+I$14/7/2</f>
        <v>0</v>
      </c>
      <c r="J21" s="7"/>
      <c r="K21" s="7"/>
      <c r="L21" s="7"/>
      <c r="M21" s="7"/>
      <c r="N21" s="7"/>
      <c r="O21" s="7"/>
      <c r="P21" s="7"/>
      <c r="Q21" s="7"/>
      <c r="R21" s="7"/>
      <c r="S21" s="43"/>
      <c r="T21" s="43"/>
      <c r="U21" s="43"/>
      <c r="V21" s="43"/>
      <c r="W21" s="43"/>
      <c r="X21" s="43"/>
      <c r="Y21" s="7"/>
      <c r="Z21" s="7"/>
    </row>
    <row r="22" spans="1:26" x14ac:dyDescent="0.25">
      <c r="B22" s="3">
        <f t="shared" si="2"/>
        <v>2000</v>
      </c>
      <c r="C22" s="13">
        <f t="shared" si="1"/>
        <v>0</v>
      </c>
      <c r="D22" s="7">
        <f>+D21</f>
        <v>0</v>
      </c>
      <c r="E22" s="7">
        <f>+E21</f>
        <v>0</v>
      </c>
      <c r="F22" s="7">
        <f>+F21</f>
        <v>0</v>
      </c>
      <c r="G22" s="7">
        <f>+G21</f>
        <v>0</v>
      </c>
      <c r="H22" s="7">
        <f>+H21</f>
        <v>0</v>
      </c>
      <c r="I22" s="7">
        <f>+I$14/7</f>
        <v>0</v>
      </c>
      <c r="J22" s="7">
        <f>+J$14/7/2</f>
        <v>0</v>
      </c>
      <c r="K22" s="7"/>
      <c r="L22" s="7"/>
      <c r="M22" s="7"/>
      <c r="N22" s="7"/>
      <c r="O22" s="7"/>
      <c r="P22" s="7"/>
      <c r="Q22" s="7"/>
      <c r="R22" s="7"/>
      <c r="S22" s="43"/>
      <c r="T22" s="43"/>
      <c r="U22" s="43"/>
      <c r="V22" s="43"/>
      <c r="W22" s="43"/>
      <c r="X22" s="43"/>
      <c r="Y22" s="7"/>
      <c r="Z22" s="7"/>
    </row>
    <row r="23" spans="1:26" x14ac:dyDescent="0.25">
      <c r="B23" s="3">
        <f t="shared" si="2"/>
        <v>2001</v>
      </c>
      <c r="C23" s="13">
        <f t="shared" si="1"/>
        <v>0</v>
      </c>
      <c r="D23" s="7">
        <f>+D$14/7/2</f>
        <v>0</v>
      </c>
      <c r="E23" s="7">
        <f>+E22</f>
        <v>0</v>
      </c>
      <c r="F23" s="7">
        <f>+F22</f>
        <v>0</v>
      </c>
      <c r="G23" s="7">
        <f>+G22</f>
        <v>0</v>
      </c>
      <c r="H23" s="7">
        <f>+H22</f>
        <v>0</v>
      </c>
      <c r="I23" s="7">
        <f>+I22</f>
        <v>0</v>
      </c>
      <c r="J23" s="7">
        <f>+J$14/7</f>
        <v>0</v>
      </c>
      <c r="K23" s="7">
        <f>+K$14/7/2</f>
        <v>0</v>
      </c>
      <c r="L23" s="7"/>
      <c r="M23" s="7"/>
      <c r="N23" s="7"/>
      <c r="O23" s="7"/>
      <c r="P23" s="7"/>
      <c r="Q23" s="7"/>
      <c r="R23" s="7"/>
      <c r="S23" s="43"/>
      <c r="T23" s="43"/>
      <c r="U23" s="43"/>
      <c r="V23" s="43"/>
      <c r="W23" s="43"/>
      <c r="X23" s="43"/>
      <c r="Y23" s="7"/>
      <c r="Z23" s="7"/>
    </row>
    <row r="24" spans="1:26" x14ac:dyDescent="0.25">
      <c r="B24" s="3">
        <f t="shared" si="2"/>
        <v>2002</v>
      </c>
      <c r="C24" s="13">
        <f t="shared" si="1"/>
        <v>0</v>
      </c>
      <c r="D24" s="7"/>
      <c r="E24" s="7">
        <f>+E$14/7/2</f>
        <v>0</v>
      </c>
      <c r="F24" s="7">
        <f>+F23</f>
        <v>0</v>
      </c>
      <c r="G24" s="7">
        <f>+G23</f>
        <v>0</v>
      </c>
      <c r="H24" s="7">
        <f>+H23</f>
        <v>0</v>
      </c>
      <c r="I24" s="7">
        <f>+I23</f>
        <v>0</v>
      </c>
      <c r="J24" s="7">
        <f>+J23</f>
        <v>0</v>
      </c>
      <c r="K24" s="7">
        <f>+K$14/7</f>
        <v>0</v>
      </c>
      <c r="L24" s="7">
        <f>+L$14/7/2</f>
        <v>0</v>
      </c>
      <c r="M24" s="7"/>
      <c r="N24" s="7"/>
      <c r="O24" s="7"/>
      <c r="P24" s="7"/>
      <c r="Q24" s="7"/>
      <c r="R24" s="7"/>
      <c r="S24" s="43"/>
      <c r="T24" s="43"/>
      <c r="U24" s="43"/>
      <c r="V24" s="43"/>
      <c r="W24" s="43"/>
      <c r="X24" s="43"/>
      <c r="Y24" s="7"/>
      <c r="Z24" s="7"/>
    </row>
    <row r="25" spans="1:26" x14ac:dyDescent="0.25">
      <c r="B25" s="3">
        <f t="shared" si="2"/>
        <v>2003</v>
      </c>
      <c r="C25" s="13">
        <f t="shared" si="1"/>
        <v>0</v>
      </c>
      <c r="D25" s="7"/>
      <c r="E25" s="7"/>
      <c r="F25" s="7">
        <f>+F$14/7/2</f>
        <v>0</v>
      </c>
      <c r="G25" s="7">
        <f>+G24</f>
        <v>0</v>
      </c>
      <c r="H25" s="7">
        <f>+H24</f>
        <v>0</v>
      </c>
      <c r="I25" s="7">
        <f>+I24</f>
        <v>0</v>
      </c>
      <c r="J25" s="7">
        <f>+J24</f>
        <v>0</v>
      </c>
      <c r="K25" s="7">
        <f>+K24</f>
        <v>0</v>
      </c>
      <c r="L25" s="7">
        <f>+L$14/7</f>
        <v>0</v>
      </c>
      <c r="M25" s="7">
        <f>+M$14/7/2</f>
        <v>0</v>
      </c>
      <c r="N25" s="7"/>
      <c r="O25" s="7"/>
      <c r="P25" s="7"/>
      <c r="Q25" s="7"/>
      <c r="R25" s="7"/>
      <c r="S25" s="43"/>
      <c r="T25" s="43"/>
      <c r="U25" s="43"/>
      <c r="V25" s="43"/>
      <c r="W25" s="43"/>
      <c r="X25" s="43"/>
      <c r="Y25" s="7"/>
      <c r="Z25" s="7"/>
    </row>
    <row r="26" spans="1:26" x14ac:dyDescent="0.25">
      <c r="B26" s="3">
        <f t="shared" si="2"/>
        <v>2004</v>
      </c>
      <c r="C26" s="13">
        <f t="shared" si="1"/>
        <v>-16798.134642857145</v>
      </c>
      <c r="D26" s="7"/>
      <c r="E26" s="7"/>
      <c r="F26" s="7"/>
      <c r="G26" s="7">
        <f>+G$14/7/2</f>
        <v>0</v>
      </c>
      <c r="H26" s="7">
        <f>+H25</f>
        <v>0</v>
      </c>
      <c r="I26" s="7">
        <f>+I25</f>
        <v>0</v>
      </c>
      <c r="J26" s="7">
        <f>+J25</f>
        <v>0</v>
      </c>
      <c r="K26" s="7">
        <f>+K25</f>
        <v>0</v>
      </c>
      <c r="L26" s="7">
        <f>+L25</f>
        <v>0</v>
      </c>
      <c r="M26" s="7">
        <f>+M$14/7</f>
        <v>0</v>
      </c>
      <c r="N26" s="7">
        <f>+N$14/7/2</f>
        <v>16798.134642857145</v>
      </c>
      <c r="O26" s="7"/>
      <c r="P26" s="7"/>
      <c r="Q26" s="7"/>
      <c r="R26" s="7"/>
      <c r="S26" s="43"/>
      <c r="T26" s="43"/>
      <c r="U26" s="43"/>
      <c r="V26" s="43"/>
      <c r="W26" s="43"/>
      <c r="X26" s="43"/>
      <c r="Y26" s="7"/>
      <c r="Z26" s="7"/>
    </row>
    <row r="27" spans="1:26" x14ac:dyDescent="0.25">
      <c r="B27" s="3">
        <f t="shared" si="2"/>
        <v>2005</v>
      </c>
      <c r="C27" s="13">
        <f t="shared" si="1"/>
        <v>-36184.33928571429</v>
      </c>
      <c r="D27" s="7"/>
      <c r="E27" s="7"/>
      <c r="F27" s="7"/>
      <c r="G27" s="7"/>
      <c r="H27" s="7">
        <f>+H$14/7/2</f>
        <v>0</v>
      </c>
      <c r="I27" s="7">
        <f>+I26</f>
        <v>0</v>
      </c>
      <c r="J27" s="7">
        <f>+J26</f>
        <v>0</v>
      </c>
      <c r="K27" s="7">
        <f>+K26</f>
        <v>0</v>
      </c>
      <c r="L27" s="7">
        <f>+L26</f>
        <v>0</v>
      </c>
      <c r="M27" s="7">
        <f>+M26</f>
        <v>0</v>
      </c>
      <c r="N27" s="7">
        <f>+N$14/7</f>
        <v>33596.26928571429</v>
      </c>
      <c r="O27" s="7">
        <f>+O$14/7/2</f>
        <v>2588.0700000000002</v>
      </c>
      <c r="P27" s="7"/>
      <c r="Q27" s="7"/>
      <c r="R27" s="7"/>
      <c r="S27" s="43"/>
      <c r="T27" s="43"/>
      <c r="U27" s="43"/>
      <c r="V27" s="43"/>
      <c r="W27" s="43"/>
      <c r="X27" s="43"/>
      <c r="Y27" s="7"/>
      <c r="Z27" s="7"/>
    </row>
    <row r="28" spans="1:26" x14ac:dyDescent="0.25">
      <c r="B28" s="3">
        <f t="shared" si="2"/>
        <v>2006</v>
      </c>
      <c r="C28" s="13">
        <f t="shared" si="1"/>
        <v>-42219.594285714287</v>
      </c>
      <c r="D28" s="7"/>
      <c r="E28" s="7"/>
      <c r="F28" s="7"/>
      <c r="G28" s="7"/>
      <c r="H28" s="7"/>
      <c r="I28" s="7">
        <f>+I$14/7/2</f>
        <v>0</v>
      </c>
      <c r="J28" s="7">
        <f>+J27</f>
        <v>0</v>
      </c>
      <c r="K28" s="7">
        <f>+K27</f>
        <v>0</v>
      </c>
      <c r="L28" s="7">
        <f>+L27</f>
        <v>0</v>
      </c>
      <c r="M28" s="7">
        <f>+M27</f>
        <v>0</v>
      </c>
      <c r="N28" s="7">
        <f>+N27</f>
        <v>33596.26928571429</v>
      </c>
      <c r="O28" s="7">
        <f>+O$14/7</f>
        <v>5176.1400000000003</v>
      </c>
      <c r="P28" s="7">
        <f>+P$14/7/2</f>
        <v>3447.1849999999999</v>
      </c>
      <c r="Q28" s="7"/>
      <c r="R28" s="7"/>
      <c r="S28" s="43"/>
      <c r="T28" s="43"/>
      <c r="U28" s="43"/>
      <c r="V28" s="43"/>
      <c r="W28" s="43"/>
      <c r="X28" s="43"/>
      <c r="Y28" s="7"/>
      <c r="Z28" s="7"/>
    </row>
    <row r="29" spans="1:26" x14ac:dyDescent="0.25">
      <c r="B29" s="3">
        <f t="shared" si="2"/>
        <v>2007</v>
      </c>
      <c r="C29" s="13">
        <f t="shared" si="1"/>
        <v>-58896.931071428582</v>
      </c>
      <c r="D29" s="7"/>
      <c r="E29" s="7"/>
      <c r="F29" s="7"/>
      <c r="G29" s="7"/>
      <c r="H29" s="7"/>
      <c r="I29" s="7"/>
      <c r="J29" s="7">
        <f>+J$14/7/2</f>
        <v>0</v>
      </c>
      <c r="K29" s="7">
        <f>+K28</f>
        <v>0</v>
      </c>
      <c r="L29" s="7">
        <f>+L28</f>
        <v>0</v>
      </c>
      <c r="M29" s="7">
        <f>+M28</f>
        <v>0</v>
      </c>
      <c r="N29" s="7">
        <f>+N28</f>
        <v>33596.26928571429</v>
      </c>
      <c r="O29" s="7">
        <f>+O28</f>
        <v>5176.1400000000003</v>
      </c>
      <c r="P29" s="7">
        <f>+P$14/7</f>
        <v>6894.37</v>
      </c>
      <c r="Q29" s="7">
        <f>+Q$14/7/2</f>
        <v>13230.151785714286</v>
      </c>
      <c r="R29" s="7"/>
      <c r="S29" s="43"/>
      <c r="T29" s="43"/>
      <c r="U29" s="43"/>
      <c r="V29" s="43"/>
      <c r="W29" s="43"/>
      <c r="X29" s="43"/>
      <c r="Y29" s="7"/>
      <c r="Z29" s="7"/>
    </row>
    <row r="30" spans="1:26" x14ac:dyDescent="0.25">
      <c r="B30" s="3">
        <f t="shared" si="2"/>
        <v>2008</v>
      </c>
      <c r="C30" s="13">
        <f t="shared" si="1"/>
        <v>-74953.157142857162</v>
      </c>
      <c r="D30" s="7"/>
      <c r="E30" s="7"/>
      <c r="F30" s="7"/>
      <c r="G30" s="7"/>
      <c r="H30" s="7"/>
      <c r="I30" s="7"/>
      <c r="J30" s="7"/>
      <c r="K30" s="7">
        <f>+K$14/7/2</f>
        <v>0</v>
      </c>
      <c r="L30" s="7">
        <f>+L29</f>
        <v>0</v>
      </c>
      <c r="M30" s="7">
        <f>+M29</f>
        <v>0</v>
      </c>
      <c r="N30" s="7">
        <f>+N29</f>
        <v>33596.26928571429</v>
      </c>
      <c r="O30" s="7">
        <f>+O29</f>
        <v>5176.1400000000003</v>
      </c>
      <c r="P30" s="7">
        <f>+P29</f>
        <v>6894.37</v>
      </c>
      <c r="Q30" s="7">
        <f>+Q$14/7</f>
        <v>26460.303571428572</v>
      </c>
      <c r="R30" s="7">
        <f>+R$14/7/2</f>
        <v>2826.0742857142859</v>
      </c>
      <c r="S30" s="43"/>
      <c r="T30" s="43"/>
      <c r="U30" s="43"/>
      <c r="V30" s="43"/>
      <c r="W30" s="43"/>
      <c r="X30" s="43"/>
      <c r="Y30" s="7"/>
      <c r="Z30" s="7"/>
    </row>
    <row r="31" spans="1:26" x14ac:dyDescent="0.25">
      <c r="B31" s="3">
        <f t="shared" si="2"/>
        <v>2009</v>
      </c>
      <c r="C31" s="13">
        <f t="shared" si="1"/>
        <v>-77779.231428571438</v>
      </c>
      <c r="D31" s="7"/>
      <c r="E31" s="7"/>
      <c r="F31" s="7"/>
      <c r="G31" s="7"/>
      <c r="H31" s="7"/>
      <c r="I31" s="7"/>
      <c r="J31" s="7"/>
      <c r="K31" s="7"/>
      <c r="L31" s="7">
        <f>+L$14/7/2</f>
        <v>0</v>
      </c>
      <c r="M31" s="7">
        <f>+M30</f>
        <v>0</v>
      </c>
      <c r="N31" s="7">
        <f>+N30</f>
        <v>33596.26928571429</v>
      </c>
      <c r="O31" s="7">
        <f>+O30</f>
        <v>5176.1400000000003</v>
      </c>
      <c r="P31" s="7">
        <f>+P30</f>
        <v>6894.37</v>
      </c>
      <c r="Q31" s="7">
        <f>+Q30</f>
        <v>26460.303571428572</v>
      </c>
      <c r="R31" s="7">
        <f>+R$14/7</f>
        <v>5652.1485714285718</v>
      </c>
      <c r="S31" s="43">
        <f>+S$14/7/2</f>
        <v>0</v>
      </c>
      <c r="T31" s="43"/>
      <c r="U31" s="43"/>
      <c r="V31" s="43"/>
      <c r="W31" s="43"/>
      <c r="X31" s="43"/>
      <c r="Y31" s="7"/>
      <c r="Z31" s="7"/>
    </row>
    <row r="32" spans="1:26" x14ac:dyDescent="0.25">
      <c r="A32" s="38" t="s">
        <v>59</v>
      </c>
      <c r="B32" s="3">
        <f t="shared" si="2"/>
        <v>2010</v>
      </c>
      <c r="C32" s="13">
        <f t="shared" si="1"/>
        <v>-77779.231428571438</v>
      </c>
      <c r="D32" s="7"/>
      <c r="E32" s="7"/>
      <c r="F32" s="7"/>
      <c r="G32" s="7"/>
      <c r="H32" s="7"/>
      <c r="I32" s="7"/>
      <c r="J32" s="7"/>
      <c r="K32" s="7"/>
      <c r="L32" s="7"/>
      <c r="M32" s="7">
        <f>+M$14/7/2</f>
        <v>0</v>
      </c>
      <c r="N32" s="7">
        <f>+N31</f>
        <v>33596.26928571429</v>
      </c>
      <c r="O32" s="7">
        <f>+O31</f>
        <v>5176.1400000000003</v>
      </c>
      <c r="P32" s="7">
        <f>+P31</f>
        <v>6894.37</v>
      </c>
      <c r="Q32" s="7">
        <f>+Q31</f>
        <v>26460.303571428572</v>
      </c>
      <c r="R32" s="7">
        <f>+R31</f>
        <v>5652.1485714285718</v>
      </c>
      <c r="S32" s="43">
        <f>+S$14/7</f>
        <v>0</v>
      </c>
      <c r="T32" s="43">
        <f>+T$14/7/2</f>
        <v>0</v>
      </c>
      <c r="U32" s="43"/>
      <c r="V32" s="43"/>
      <c r="W32" s="43"/>
      <c r="X32" s="43"/>
      <c r="Y32" s="7"/>
      <c r="Z32" s="7"/>
    </row>
    <row r="33" spans="1:29" x14ac:dyDescent="0.25">
      <c r="A33" s="38"/>
      <c r="B33" s="3">
        <f t="shared" si="2"/>
        <v>2011</v>
      </c>
      <c r="C33" s="13">
        <f t="shared" si="1"/>
        <v>-63350.59678571429</v>
      </c>
      <c r="D33" s="7"/>
      <c r="E33" s="7"/>
      <c r="F33" s="7"/>
      <c r="G33" s="7"/>
      <c r="H33" s="7"/>
      <c r="I33" s="7"/>
      <c r="J33" s="7"/>
      <c r="K33" s="7"/>
      <c r="L33" s="7"/>
      <c r="M33" s="7"/>
      <c r="N33" s="7">
        <f>+N$14/7/2</f>
        <v>16798.134642857145</v>
      </c>
      <c r="O33" s="7">
        <f>+O32</f>
        <v>5176.1400000000003</v>
      </c>
      <c r="P33" s="7">
        <f>+P32</f>
        <v>6894.37</v>
      </c>
      <c r="Q33" s="7">
        <f>+Q32</f>
        <v>26460.303571428572</v>
      </c>
      <c r="R33" s="7">
        <f>+R32</f>
        <v>5652.1485714285718</v>
      </c>
      <c r="S33" s="43">
        <f>+S32</f>
        <v>0</v>
      </c>
      <c r="T33" s="43">
        <f>+T$14/7</f>
        <v>0</v>
      </c>
      <c r="U33" s="43">
        <f>+U$14/7/2</f>
        <v>2369.5</v>
      </c>
      <c r="V33" s="43"/>
      <c r="W33" s="43"/>
      <c r="X33" s="43"/>
      <c r="Y33" s="7"/>
      <c r="Z33" s="7"/>
    </row>
    <row r="34" spans="1:29" x14ac:dyDescent="0.25">
      <c r="A34" s="38"/>
      <c r="B34" s="3">
        <f t="shared" si="2"/>
        <v>2012</v>
      </c>
      <c r="C34" s="13">
        <f t="shared" si="1"/>
        <v>-77811.800714285724</v>
      </c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>
        <f>+O$14/7/2</f>
        <v>2588.0700000000002</v>
      </c>
      <c r="P34" s="7">
        <f>+P33</f>
        <v>6894.37</v>
      </c>
      <c r="Q34" s="7">
        <f>+Q33</f>
        <v>26460.303571428572</v>
      </c>
      <c r="R34" s="7">
        <f>+R33</f>
        <v>5652.1485714285718</v>
      </c>
      <c r="S34" s="43">
        <f>+S33</f>
        <v>0</v>
      </c>
      <c r="T34" s="43">
        <f>+T$14/7</f>
        <v>0</v>
      </c>
      <c r="U34" s="43">
        <f>+U$14/7</f>
        <v>4739</v>
      </c>
      <c r="V34" s="43">
        <f>+V$14/7/2</f>
        <v>31477.908571428568</v>
      </c>
      <c r="W34" s="43"/>
      <c r="X34" s="43"/>
      <c r="Y34" s="7"/>
      <c r="Z34" s="7"/>
    </row>
    <row r="35" spans="1:29" x14ac:dyDescent="0.25">
      <c r="A35" s="38"/>
      <c r="B35" s="3">
        <f t="shared" si="2"/>
        <v>2013</v>
      </c>
      <c r="C35" s="13">
        <f t="shared" si="1"/>
        <v>-105933.40928571428</v>
      </c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>
        <f>P14/7/2</f>
        <v>3447.1849999999999</v>
      </c>
      <c r="Q35" s="7">
        <f>+Q34</f>
        <v>26460.303571428572</v>
      </c>
      <c r="R35" s="7">
        <f>+R34</f>
        <v>5652.1485714285718</v>
      </c>
      <c r="S35" s="43"/>
      <c r="T35" s="43"/>
      <c r="U35" s="43">
        <f t="shared" ref="U35:W41" si="3">+U$14/7</f>
        <v>4739</v>
      </c>
      <c r="V35" s="43">
        <f>+V$14/7</f>
        <v>62955.817142857137</v>
      </c>
      <c r="W35" s="43">
        <f>W14/7/2</f>
        <v>2678.9550000000004</v>
      </c>
      <c r="X35" s="43"/>
      <c r="Y35" s="7"/>
      <c r="Z35" s="7"/>
    </row>
    <row r="36" spans="1:29" x14ac:dyDescent="0.25">
      <c r="A36" s="38"/>
      <c r="B36" s="3">
        <f t="shared" si="2"/>
        <v>2014</v>
      </c>
      <c r="C36" s="13">
        <f t="shared" si="1"/>
        <v>-156389.34035714285</v>
      </c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312">
        <f>Q14/7/2</f>
        <v>13230.151785714286</v>
      </c>
      <c r="R36" s="7">
        <f>+R35</f>
        <v>5652.1485714285718</v>
      </c>
      <c r="S36" s="43"/>
      <c r="T36" s="43"/>
      <c r="U36" s="43">
        <f t="shared" si="3"/>
        <v>4739</v>
      </c>
      <c r="V36" s="43">
        <f t="shared" si="3"/>
        <v>62955.817142857137</v>
      </c>
      <c r="W36" s="43">
        <f t="shared" si="3"/>
        <v>5357.9100000000008</v>
      </c>
      <c r="X36" s="318">
        <f>X14/7/2</f>
        <v>64454.312857142861</v>
      </c>
      <c r="Y36" s="7"/>
      <c r="Z36" s="7"/>
    </row>
    <row r="37" spans="1:29" x14ac:dyDescent="0.25">
      <c r="A37" s="38"/>
      <c r="B37" s="3">
        <f t="shared" si="2"/>
        <v>2015</v>
      </c>
      <c r="C37" s="13">
        <f t="shared" si="1"/>
        <v>-205705.3842857143</v>
      </c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312"/>
      <c r="R37" s="312">
        <f>R14/7/2</f>
        <v>2826.0742857142859</v>
      </c>
      <c r="S37" s="43"/>
      <c r="T37" s="43"/>
      <c r="U37" s="43">
        <f t="shared" si="3"/>
        <v>4739</v>
      </c>
      <c r="V37" s="43">
        <f t="shared" si="3"/>
        <v>62955.817142857137</v>
      </c>
      <c r="W37" s="43">
        <f t="shared" si="3"/>
        <v>5357.9100000000008</v>
      </c>
      <c r="X37" s="318">
        <f t="shared" ref="X37:X42" si="4">$X$14/7</f>
        <v>128908.62571428572</v>
      </c>
      <c r="Y37" s="318">
        <f>Y14/7/2</f>
        <v>917.9571428571428</v>
      </c>
      <c r="Z37" s="318"/>
    </row>
    <row r="38" spans="1:29" x14ac:dyDescent="0.25">
      <c r="A38" s="38"/>
      <c r="B38" s="3">
        <f t="shared" si="2"/>
        <v>2016</v>
      </c>
      <c r="C38" s="13">
        <f t="shared" si="1"/>
        <v>-203797.26714285713</v>
      </c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312"/>
      <c r="R38" s="7"/>
      <c r="S38" s="43"/>
      <c r="T38" s="43"/>
      <c r="U38" s="43">
        <f t="shared" si="3"/>
        <v>4739</v>
      </c>
      <c r="V38" s="43">
        <f t="shared" si="3"/>
        <v>62955.817142857137</v>
      </c>
      <c r="W38" s="43">
        <f t="shared" si="3"/>
        <v>5357.9100000000008</v>
      </c>
      <c r="X38" s="318">
        <f t="shared" si="4"/>
        <v>128908.62571428572</v>
      </c>
      <c r="Y38" s="318">
        <f t="shared" ref="Y38:Y43" si="5">$Y$14/7</f>
        <v>1835.9142857142856</v>
      </c>
      <c r="Z38" s="318"/>
    </row>
    <row r="39" spans="1:29" x14ac:dyDescent="0.25">
      <c r="A39" s="38"/>
      <c r="B39" s="3">
        <f t="shared" si="2"/>
        <v>2017</v>
      </c>
      <c r="C39" s="13">
        <f t="shared" si="1"/>
        <v>-203797.26714285713</v>
      </c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312"/>
      <c r="R39" s="7"/>
      <c r="S39" s="43"/>
      <c r="T39" s="43"/>
      <c r="U39" s="43">
        <f t="shared" si="3"/>
        <v>4739</v>
      </c>
      <c r="V39" s="43">
        <f t="shared" si="3"/>
        <v>62955.817142857137</v>
      </c>
      <c r="W39" s="43">
        <f t="shared" si="3"/>
        <v>5357.9100000000008</v>
      </c>
      <c r="X39" s="318">
        <f t="shared" si="4"/>
        <v>128908.62571428572</v>
      </c>
      <c r="Y39" s="318">
        <f t="shared" si="5"/>
        <v>1835.9142857142856</v>
      </c>
      <c r="Z39" s="318"/>
    </row>
    <row r="40" spans="1:29" x14ac:dyDescent="0.25">
      <c r="A40" s="38"/>
      <c r="B40" s="3">
        <f t="shared" si="2"/>
        <v>2018</v>
      </c>
      <c r="C40" s="13">
        <f t="shared" si="1"/>
        <v>-201427.76714285713</v>
      </c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312"/>
      <c r="R40" s="7"/>
      <c r="S40" s="43"/>
      <c r="T40" s="43"/>
      <c r="U40" s="43">
        <v>2369.5</v>
      </c>
      <c r="V40" s="43">
        <f t="shared" si="3"/>
        <v>62955.817142857137</v>
      </c>
      <c r="W40" s="43">
        <f t="shared" si="3"/>
        <v>5357.9100000000008</v>
      </c>
      <c r="X40" s="318">
        <f t="shared" si="4"/>
        <v>128908.62571428572</v>
      </c>
      <c r="Y40" s="318">
        <f t="shared" si="5"/>
        <v>1835.9142857142856</v>
      </c>
      <c r="Z40" s="7"/>
    </row>
    <row r="41" spans="1:29" x14ac:dyDescent="0.25">
      <c r="A41" s="38"/>
      <c r="B41" s="3">
        <f t="shared" si="2"/>
        <v>2019</v>
      </c>
      <c r="C41" s="13">
        <f t="shared" si="1"/>
        <v>-167580.35857142857</v>
      </c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312"/>
      <c r="R41" s="7"/>
      <c r="S41" s="43"/>
      <c r="T41" s="43"/>
      <c r="U41" s="43"/>
      <c r="V41" s="43">
        <f>+V$14/7/2</f>
        <v>31477.908571428568</v>
      </c>
      <c r="W41" s="43">
        <f t="shared" si="3"/>
        <v>5357.9100000000008</v>
      </c>
      <c r="X41" s="318">
        <f t="shared" si="4"/>
        <v>128908.62571428572</v>
      </c>
      <c r="Y41" s="318">
        <f t="shared" si="5"/>
        <v>1835.9142857142856</v>
      </c>
      <c r="Z41" s="7"/>
      <c r="AC41" s="354">
        <f>$AC$14/7/2</f>
        <v>0</v>
      </c>
    </row>
    <row r="42" spans="1:29" x14ac:dyDescent="0.25">
      <c r="A42" s="38"/>
      <c r="B42" s="3">
        <f t="shared" si="2"/>
        <v>2020</v>
      </c>
      <c r="C42" s="13">
        <f t="shared" si="1"/>
        <v>-133423.495</v>
      </c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312"/>
      <c r="R42" s="7"/>
      <c r="S42" s="43"/>
      <c r="T42" s="43"/>
      <c r="U42" s="43"/>
      <c r="V42" s="43"/>
      <c r="W42" s="43">
        <f>+W$14/7/2</f>
        <v>2678.9550000000004</v>
      </c>
      <c r="X42" s="318">
        <f t="shared" si="4"/>
        <v>128908.62571428572</v>
      </c>
      <c r="Y42" s="318">
        <f t="shared" si="5"/>
        <v>1835.9142857142856</v>
      </c>
      <c r="Z42" s="7"/>
      <c r="AC42" s="354">
        <f>$AC$14/7</f>
        <v>0</v>
      </c>
    </row>
    <row r="43" spans="1:29" x14ac:dyDescent="0.25">
      <c r="A43" s="38"/>
      <c r="B43" s="3">
        <f t="shared" si="2"/>
        <v>2021</v>
      </c>
      <c r="C43" s="13">
        <f t="shared" si="1"/>
        <v>-66290.22714285714</v>
      </c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312"/>
      <c r="R43" s="7"/>
      <c r="S43" s="43"/>
      <c r="T43" s="43"/>
      <c r="U43" s="43"/>
      <c r="V43" s="43"/>
      <c r="W43" s="43"/>
      <c r="X43" s="318">
        <f>$X$14/7/2</f>
        <v>64454.312857142861</v>
      </c>
      <c r="Y43" s="318">
        <f t="shared" si="5"/>
        <v>1835.9142857142856</v>
      </c>
      <c r="Z43" s="7"/>
      <c r="AC43" s="354"/>
    </row>
    <row r="44" spans="1:29" x14ac:dyDescent="0.25">
      <c r="A44" s="38"/>
      <c r="B44" s="3">
        <f t="shared" si="2"/>
        <v>2022</v>
      </c>
      <c r="C44" s="13">
        <f t="shared" si="1"/>
        <v>-917.9571428571428</v>
      </c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312"/>
      <c r="R44" s="7"/>
      <c r="S44" s="43"/>
      <c r="T44" s="43"/>
      <c r="U44" s="43"/>
      <c r="V44" s="43"/>
      <c r="W44" s="43"/>
      <c r="X44" s="318"/>
      <c r="Y44" s="318">
        <f>$Y$14/7/2</f>
        <v>917.9571428571428</v>
      </c>
      <c r="Z44" s="7"/>
      <c r="AC44" s="354"/>
    </row>
    <row r="45" spans="1:29" x14ac:dyDescent="0.25">
      <c r="A45" s="38"/>
      <c r="B45" s="3">
        <f t="shared" si="2"/>
        <v>2023</v>
      </c>
      <c r="C45" s="13">
        <f t="shared" si="1"/>
        <v>0</v>
      </c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312"/>
      <c r="R45" s="7"/>
      <c r="S45" s="43"/>
      <c r="T45" s="43"/>
      <c r="U45" s="43"/>
      <c r="V45" s="43"/>
      <c r="W45" s="43"/>
      <c r="X45" s="318"/>
      <c r="Y45" s="318"/>
      <c r="Z45" s="7"/>
      <c r="AC45" s="354"/>
    </row>
    <row r="46" spans="1:29" x14ac:dyDescent="0.25">
      <c r="A46" s="38"/>
      <c r="B46" s="3">
        <f t="shared" si="2"/>
        <v>2024</v>
      </c>
      <c r="C46" s="13">
        <f t="shared" si="1"/>
        <v>0</v>
      </c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312"/>
      <c r="R46" s="7"/>
      <c r="S46" s="43"/>
      <c r="T46" s="43"/>
      <c r="U46" s="43"/>
      <c r="V46" s="43"/>
      <c r="W46" s="43"/>
      <c r="X46" s="318"/>
      <c r="Y46" s="318"/>
      <c r="Z46" s="7"/>
      <c r="AC46" s="354"/>
    </row>
    <row r="47" spans="1:29" x14ac:dyDescent="0.25">
      <c r="A47" s="38"/>
      <c r="B47" s="3"/>
      <c r="C47" s="13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312"/>
      <c r="R47" s="7"/>
      <c r="S47" s="43"/>
      <c r="T47" s="43"/>
      <c r="U47" s="43"/>
      <c r="V47" s="43"/>
      <c r="W47" s="43"/>
      <c r="X47" s="318"/>
      <c r="Y47" s="318"/>
      <c r="Z47" s="7"/>
      <c r="AC47" s="354"/>
    </row>
    <row r="48" spans="1:29" x14ac:dyDescent="0.25">
      <c r="A48" s="38"/>
      <c r="B48" s="3"/>
      <c r="C48" s="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29"/>
      <c r="W48" s="29"/>
      <c r="X48" s="29"/>
      <c r="Y48" s="33"/>
      <c r="Z48" s="33"/>
    </row>
    <row r="49" spans="1:34" x14ac:dyDescent="0.25">
      <c r="A49" s="38" t="s">
        <v>62</v>
      </c>
      <c r="B49" s="35">
        <f>SUM(D49:AH49)</f>
        <v>0</v>
      </c>
      <c r="C49" s="333">
        <f>SUM(C16:C48)</f>
        <v>-1971035.4900000002</v>
      </c>
      <c r="D49" s="333">
        <f>-SUM(D16:D48)+D14</f>
        <v>0</v>
      </c>
      <c r="E49" s="333">
        <f t="shared" ref="E49:AH49" si="6">-SUM(E16:E48)+E14</f>
        <v>0</v>
      </c>
      <c r="F49" s="333">
        <f t="shared" si="6"/>
        <v>0</v>
      </c>
      <c r="G49" s="333">
        <f t="shared" si="6"/>
        <v>0</v>
      </c>
      <c r="H49" s="333">
        <f t="shared" si="6"/>
        <v>0</v>
      </c>
      <c r="I49" s="333">
        <f t="shared" si="6"/>
        <v>0</v>
      </c>
      <c r="J49" s="333">
        <f t="shared" si="6"/>
        <v>0</v>
      </c>
      <c r="K49" s="333">
        <f t="shared" si="6"/>
        <v>0</v>
      </c>
      <c r="L49" s="333">
        <f t="shared" si="6"/>
        <v>0</v>
      </c>
      <c r="M49" s="333">
        <f t="shared" si="6"/>
        <v>0</v>
      </c>
      <c r="N49" s="333">
        <f t="shared" si="6"/>
        <v>0</v>
      </c>
      <c r="O49" s="333">
        <f t="shared" si="6"/>
        <v>0</v>
      </c>
      <c r="P49" s="333">
        <f t="shared" si="6"/>
        <v>0</v>
      </c>
      <c r="Q49" s="333">
        <f t="shared" si="6"/>
        <v>0</v>
      </c>
      <c r="R49" s="333">
        <f t="shared" si="6"/>
        <v>0</v>
      </c>
      <c r="S49" s="333">
        <f t="shared" si="6"/>
        <v>0</v>
      </c>
      <c r="T49" s="333">
        <f t="shared" si="6"/>
        <v>0</v>
      </c>
      <c r="U49" s="333">
        <f t="shared" si="6"/>
        <v>0</v>
      </c>
      <c r="V49" s="333">
        <f t="shared" si="6"/>
        <v>0</v>
      </c>
      <c r="W49" s="333">
        <f t="shared" si="6"/>
        <v>0</v>
      </c>
      <c r="X49" s="333">
        <f t="shared" si="6"/>
        <v>0</v>
      </c>
      <c r="Y49" s="333">
        <f t="shared" si="6"/>
        <v>0</v>
      </c>
      <c r="Z49" s="333">
        <f t="shared" si="6"/>
        <v>0</v>
      </c>
      <c r="AA49" s="333">
        <f t="shared" si="6"/>
        <v>0</v>
      </c>
      <c r="AB49" s="333">
        <f t="shared" si="6"/>
        <v>0</v>
      </c>
      <c r="AC49" s="333">
        <f t="shared" si="6"/>
        <v>0</v>
      </c>
      <c r="AD49" s="333">
        <f t="shared" si="6"/>
        <v>0</v>
      </c>
      <c r="AE49" s="333">
        <f t="shared" si="6"/>
        <v>0</v>
      </c>
      <c r="AF49" s="333">
        <f t="shared" si="6"/>
        <v>0</v>
      </c>
      <c r="AG49" s="333">
        <f t="shared" si="6"/>
        <v>0</v>
      </c>
      <c r="AH49" s="333">
        <f t="shared" si="6"/>
        <v>0</v>
      </c>
    </row>
    <row r="50" spans="1:34" x14ac:dyDescent="0.25">
      <c r="A50" s="38"/>
      <c r="B50" s="29"/>
      <c r="C50" s="3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34" x14ac:dyDescent="0.25">
      <c r="A51" s="39" t="s">
        <v>63</v>
      </c>
      <c r="B51" s="3"/>
      <c r="C51" s="30">
        <f>+C14+C49</f>
        <v>0</v>
      </c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>
        <f>+Y41+X41+W35</f>
        <v>133423.495</v>
      </c>
      <c r="Z51" s="7"/>
    </row>
    <row r="52" spans="1:34" x14ac:dyDescent="0.25">
      <c r="A52" s="3"/>
      <c r="B52" s="3"/>
      <c r="C52" s="3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>
        <f>+T7</f>
        <v>0</v>
      </c>
      <c r="Z52" s="7"/>
    </row>
    <row r="53" spans="1:34" x14ac:dyDescent="0.25">
      <c r="A53" s="3"/>
      <c r="B53" s="36"/>
      <c r="C53" s="3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>
        <f>+Y52-Y51</f>
        <v>-133423.495</v>
      </c>
      <c r="Z53" s="7"/>
    </row>
    <row r="54" spans="1:34" x14ac:dyDescent="0.25">
      <c r="A54" s="38" t="s">
        <v>974</v>
      </c>
      <c r="B54" s="3"/>
      <c r="C54" s="3"/>
      <c r="E54" s="7"/>
      <c r="F54" s="4"/>
      <c r="G54" s="4"/>
      <c r="H54" s="4"/>
      <c r="I54" s="4"/>
      <c r="J54" s="4"/>
      <c r="K54" s="4"/>
      <c r="L54" s="4"/>
      <c r="M54" s="4"/>
      <c r="N54" s="7">
        <f>SUM(E32:E54)</f>
        <v>0</v>
      </c>
      <c r="O54" s="4"/>
      <c r="P54" s="4"/>
      <c r="Q54" s="4"/>
      <c r="R54" s="4"/>
      <c r="S54" s="4"/>
    </row>
    <row r="55" spans="1:34" x14ac:dyDescent="0.25">
      <c r="A55" s="322">
        <f>225000+150000+44000</f>
        <v>419000</v>
      </c>
      <c r="B55" s="321" t="s">
        <v>975</v>
      </c>
      <c r="C55" s="3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V55" t="s">
        <v>1281</v>
      </c>
      <c r="X55" s="13">
        <f>+X41+W49+Y41</f>
        <v>130744.54000000001</v>
      </c>
    </row>
    <row r="56" spans="1:34" x14ac:dyDescent="0.25">
      <c r="A56" s="323" t="s">
        <v>977</v>
      </c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V56" t="s">
        <v>1280</v>
      </c>
      <c r="X56" s="7">
        <f>64454/12*5+1836</f>
        <v>28691.833333333336</v>
      </c>
    </row>
    <row r="57" spans="1:34" x14ac:dyDescent="0.25"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X57" s="13">
        <f>SUM(X55:X56)</f>
        <v>159436.37333333335</v>
      </c>
    </row>
    <row r="58" spans="1:34" x14ac:dyDescent="0.25"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V58" t="s">
        <v>1287</v>
      </c>
      <c r="X58" s="13">
        <f>201371-X57</f>
        <v>41934.626666666649</v>
      </c>
    </row>
    <row r="59" spans="1:34" x14ac:dyDescent="0.25"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</row>
    <row r="60" spans="1:34" x14ac:dyDescent="0.25"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</row>
    <row r="61" spans="1:34" x14ac:dyDescent="0.25"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</row>
    <row r="62" spans="1:34" x14ac:dyDescent="0.25"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</row>
    <row r="63" spans="1:34" x14ac:dyDescent="0.25"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</row>
    <row r="64" spans="1:34" x14ac:dyDescent="0.25"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</row>
    <row r="65" spans="5:19" x14ac:dyDescent="0.25"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</row>
  </sheetData>
  <phoneticPr fontId="0" type="noConversion"/>
  <pageMargins left="0.7" right="0.7" top="0.75" bottom="0.75" header="0.3" footer="0.3"/>
  <pageSetup scale="70" orientation="landscape" horizontalDpi="4294967294" verticalDpi="4294967294" r:id="rId1"/>
  <headerFooter>
    <oddFooter>&amp;Z&amp;F&amp;RPage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tabColor rgb="FF92D050"/>
    <pageSetUpPr fitToPage="1"/>
  </sheetPr>
  <dimension ref="A1:AH64"/>
  <sheetViews>
    <sheetView workbookViewId="0"/>
  </sheetViews>
  <sheetFormatPr defaultRowHeight="15" x14ac:dyDescent="0.25"/>
  <cols>
    <col min="1" max="1" width="34" bestFit="1" customWidth="1"/>
    <col min="2" max="2" width="8.7109375" customWidth="1"/>
    <col min="3" max="3" width="12.85546875" customWidth="1"/>
    <col min="4" max="4" width="9" hidden="1" customWidth="1"/>
    <col min="5" max="5" width="7.42578125" hidden="1" customWidth="1"/>
    <col min="6" max="6" width="9" hidden="1" customWidth="1"/>
    <col min="7" max="7" width="7.42578125" hidden="1" customWidth="1"/>
    <col min="8" max="8" width="10.5703125" hidden="1" customWidth="1"/>
    <col min="9" max="12" width="9" hidden="1" customWidth="1"/>
    <col min="13" max="13" width="8.5703125" hidden="1" customWidth="1"/>
    <col min="14" max="17" width="9.28515625" customWidth="1"/>
    <col min="18" max="19" width="11.28515625" customWidth="1"/>
    <col min="20" max="20" width="9.42578125" customWidth="1"/>
    <col min="22" max="24" width="10.5703125" customWidth="1"/>
    <col min="30" max="30" width="10.5703125" bestFit="1" customWidth="1"/>
    <col min="31" max="31" width="12" customWidth="1"/>
    <col min="32" max="32" width="10.5703125" customWidth="1"/>
  </cols>
  <sheetData>
    <row r="1" spans="1:34" x14ac:dyDescent="0.25">
      <c r="A1" s="11" t="s">
        <v>10</v>
      </c>
    </row>
    <row r="2" spans="1:34" x14ac:dyDescent="0.25">
      <c r="A2" s="9" t="s">
        <v>438</v>
      </c>
    </row>
    <row r="3" spans="1:34" x14ac:dyDescent="0.25">
      <c r="A3" s="9" t="s">
        <v>80</v>
      </c>
    </row>
    <row r="4" spans="1:34" x14ac:dyDescent="0.25">
      <c r="R4" s="40" t="s">
        <v>4</v>
      </c>
      <c r="S4" s="41"/>
      <c r="T4" s="40" t="s">
        <v>8</v>
      </c>
    </row>
    <row r="5" spans="1:34" x14ac:dyDescent="0.25">
      <c r="A5" s="10" t="s">
        <v>9</v>
      </c>
      <c r="B5" s="12" t="s">
        <v>64</v>
      </c>
      <c r="C5" s="12" t="s">
        <v>12</v>
      </c>
      <c r="R5" s="42" t="s">
        <v>2</v>
      </c>
      <c r="S5" s="42" t="s">
        <v>60</v>
      </c>
      <c r="T5" s="42" t="s">
        <v>7</v>
      </c>
    </row>
    <row r="6" spans="1:34" x14ac:dyDescent="0.25">
      <c r="A6" t="str">
        <f>+SUMMARY!B10</f>
        <v>MONTI FT 50 TG ( PURCH - ALESA MONTI)</v>
      </c>
      <c r="B6" s="3">
        <f>+SUMMARY!A10</f>
        <v>101</v>
      </c>
      <c r="C6" t="str">
        <f>+SUMMARY!D10</f>
        <v>293/05.95</v>
      </c>
      <c r="R6" s="3"/>
    </row>
    <row r="7" spans="1:34" x14ac:dyDescent="0.25">
      <c r="A7" s="213" t="str">
        <f>+SUMMARY!C10</f>
        <v>FT50TG</v>
      </c>
      <c r="B7" s="212"/>
      <c r="C7" s="214"/>
      <c r="D7" s="92"/>
      <c r="E7" s="92"/>
      <c r="F7" s="92"/>
      <c r="G7" s="92"/>
      <c r="H7" s="92"/>
      <c r="I7" s="92"/>
      <c r="J7" s="92"/>
      <c r="K7" s="92"/>
      <c r="L7" s="92"/>
      <c r="M7" s="92"/>
      <c r="N7" s="92"/>
      <c r="O7" s="93"/>
      <c r="P7" s="6"/>
      <c r="Q7" s="6"/>
      <c r="R7" s="13">
        <f>+C14</f>
        <v>970993.94000000018</v>
      </c>
      <c r="S7" s="13">
        <f>+-C48</f>
        <v>825242.41928571439</v>
      </c>
      <c r="T7" s="13">
        <f>+R7-S7</f>
        <v>145751.52071428578</v>
      </c>
    </row>
    <row r="8" spans="1:34" x14ac:dyDescent="0.25">
      <c r="A8" s="213" t="s">
        <v>490</v>
      </c>
      <c r="B8" s="3"/>
      <c r="D8" s="92"/>
      <c r="E8" s="92"/>
      <c r="F8" s="92"/>
      <c r="G8" s="92"/>
      <c r="H8" s="92"/>
      <c r="I8" s="92"/>
      <c r="J8" s="92"/>
      <c r="K8" s="92"/>
      <c r="L8" s="92"/>
      <c r="M8" s="92"/>
      <c r="N8" s="92"/>
      <c r="O8" s="93"/>
      <c r="P8" s="6"/>
      <c r="Q8" s="6"/>
    </row>
    <row r="9" spans="1:34" x14ac:dyDescent="0.25">
      <c r="A9" s="2"/>
      <c r="B9" s="3"/>
      <c r="D9" s="92"/>
      <c r="E9" s="92"/>
      <c r="F9" s="92"/>
      <c r="G9" s="92"/>
      <c r="H9" s="92"/>
      <c r="I9" s="92"/>
      <c r="J9" s="92"/>
      <c r="K9" s="92"/>
      <c r="L9" s="92"/>
      <c r="M9" s="92"/>
      <c r="N9" s="92"/>
      <c r="O9" s="93"/>
      <c r="P9" s="6"/>
      <c r="Q9" s="6"/>
    </row>
    <row r="10" spans="1:34" x14ac:dyDescent="0.25">
      <c r="B10" s="3"/>
    </row>
    <row r="11" spans="1:34" x14ac:dyDescent="0.25">
      <c r="A11" s="2" t="s">
        <v>66</v>
      </c>
      <c r="B11" s="219" t="str">
        <f>+SUMMARY!F10</f>
        <v>MISS</v>
      </c>
      <c r="C11" s="214" t="s">
        <v>449</v>
      </c>
    </row>
    <row r="12" spans="1:34" x14ac:dyDescent="0.25">
      <c r="B12" s="28"/>
      <c r="C12" s="2"/>
    </row>
    <row r="13" spans="1:34" x14ac:dyDescent="0.25">
      <c r="A13" s="9" t="s">
        <v>5</v>
      </c>
      <c r="C13" s="31" t="s">
        <v>3</v>
      </c>
      <c r="D13" s="32">
        <v>1994</v>
      </c>
      <c r="E13" s="32">
        <v>1995</v>
      </c>
      <c r="F13" s="32">
        <v>1996</v>
      </c>
      <c r="G13" s="32">
        <v>1997</v>
      </c>
      <c r="H13" s="32">
        <v>1998</v>
      </c>
      <c r="I13" s="32">
        <v>1999</v>
      </c>
      <c r="J13" s="32">
        <v>2000</v>
      </c>
      <c r="K13" s="32">
        <v>2001</v>
      </c>
      <c r="L13" s="32">
        <v>2002</v>
      </c>
      <c r="M13" s="32">
        <v>2003</v>
      </c>
      <c r="N13" s="32">
        <v>2004</v>
      </c>
      <c r="O13" s="32">
        <f>N13+1</f>
        <v>2005</v>
      </c>
      <c r="P13" s="32">
        <f t="shared" ref="P13:AH13" si="0">O13+1</f>
        <v>2006</v>
      </c>
      <c r="Q13" s="32">
        <f t="shared" si="0"/>
        <v>2007</v>
      </c>
      <c r="R13" s="32">
        <f t="shared" si="0"/>
        <v>2008</v>
      </c>
      <c r="S13" s="32">
        <f t="shared" si="0"/>
        <v>2009</v>
      </c>
      <c r="T13" s="32">
        <f t="shared" si="0"/>
        <v>2010</v>
      </c>
      <c r="U13" s="32">
        <f t="shared" si="0"/>
        <v>2011</v>
      </c>
      <c r="V13" s="32">
        <f t="shared" si="0"/>
        <v>2012</v>
      </c>
      <c r="W13" s="32">
        <f t="shared" si="0"/>
        <v>2013</v>
      </c>
      <c r="X13" s="32">
        <f t="shared" si="0"/>
        <v>2014</v>
      </c>
      <c r="Y13" s="32">
        <f t="shared" si="0"/>
        <v>2015</v>
      </c>
      <c r="Z13" s="32">
        <f t="shared" si="0"/>
        <v>2016</v>
      </c>
      <c r="AA13" s="32">
        <f t="shared" si="0"/>
        <v>2017</v>
      </c>
      <c r="AB13" s="32">
        <f t="shared" si="0"/>
        <v>2018</v>
      </c>
      <c r="AC13" s="32">
        <f t="shared" si="0"/>
        <v>2019</v>
      </c>
      <c r="AD13" s="32">
        <f t="shared" si="0"/>
        <v>2020</v>
      </c>
      <c r="AE13" s="32">
        <f t="shared" si="0"/>
        <v>2021</v>
      </c>
      <c r="AF13" s="32">
        <f t="shared" si="0"/>
        <v>2022</v>
      </c>
      <c r="AG13" s="32">
        <f t="shared" si="0"/>
        <v>2023</v>
      </c>
      <c r="AH13" s="32">
        <f t="shared" si="0"/>
        <v>2024</v>
      </c>
    </row>
    <row r="14" spans="1:34" x14ac:dyDescent="0.25">
      <c r="A14" s="9" t="s">
        <v>73</v>
      </c>
      <c r="C14" s="747">
        <f>SUM(D14:AH14)</f>
        <v>970993.94000000018</v>
      </c>
      <c r="D14" s="748"/>
      <c r="E14" s="748"/>
      <c r="F14" s="748">
        <v>661741.31000000006</v>
      </c>
      <c r="G14" s="748"/>
      <c r="H14" s="748"/>
      <c r="I14" s="748"/>
      <c r="J14" s="748"/>
      <c r="K14" s="748"/>
      <c r="L14" s="748"/>
      <c r="M14" s="748"/>
      <c r="N14" s="748"/>
      <c r="O14" s="748"/>
      <c r="P14" s="748"/>
      <c r="Q14" s="748"/>
      <c r="R14" s="748"/>
      <c r="S14" s="749"/>
      <c r="T14" s="145"/>
      <c r="U14" s="145"/>
      <c r="V14" s="145"/>
      <c r="W14" s="145"/>
      <c r="X14" s="145"/>
      <c r="Y14" s="145"/>
      <c r="Z14" s="145"/>
      <c r="AA14" s="145"/>
      <c r="AB14" s="145"/>
      <c r="AC14" s="145"/>
      <c r="AD14" s="614">
        <v>62123.56</v>
      </c>
      <c r="AE14" s="614">
        <v>247129.07</v>
      </c>
      <c r="AF14" s="145"/>
      <c r="AG14" s="145"/>
      <c r="AH14" s="145"/>
    </row>
    <row r="15" spans="1:34" x14ac:dyDescent="0.25">
      <c r="A15" s="34" t="str">
        <f>IF(+C14-'Equip Review 032310'!Y29=0,"ok","check")</f>
        <v>check</v>
      </c>
      <c r="B15" s="2"/>
      <c r="C15" s="145"/>
      <c r="D15" s="145"/>
      <c r="E15" s="145"/>
      <c r="F15" s="145"/>
      <c r="G15" s="145"/>
      <c r="H15" s="145"/>
      <c r="I15" s="145"/>
      <c r="J15" s="145"/>
      <c r="K15" s="145"/>
      <c r="L15" s="145"/>
      <c r="M15" s="145"/>
      <c r="N15" s="145"/>
      <c r="O15" s="145"/>
      <c r="P15" s="145"/>
      <c r="Q15" s="145"/>
      <c r="R15" s="145"/>
      <c r="S15" s="145"/>
      <c r="T15" s="145"/>
      <c r="U15" s="145"/>
      <c r="V15" s="145"/>
      <c r="W15" s="145"/>
      <c r="X15" s="145"/>
      <c r="Y15" s="145"/>
      <c r="Z15" s="145"/>
      <c r="AA15" s="145"/>
      <c r="AB15" s="145"/>
      <c r="AC15" s="145"/>
      <c r="AD15" s="145"/>
      <c r="AE15" s="145"/>
      <c r="AF15" s="145"/>
      <c r="AG15" s="145"/>
      <c r="AH15" s="145"/>
    </row>
    <row r="16" spans="1:34" x14ac:dyDescent="0.25">
      <c r="A16" s="9" t="s">
        <v>6</v>
      </c>
      <c r="B16" s="3">
        <v>1994</v>
      </c>
      <c r="C16" s="145">
        <f>-SUM(D16:AH16)</f>
        <v>0</v>
      </c>
      <c r="D16" s="750">
        <f>+D$14/7/2</f>
        <v>0</v>
      </c>
      <c r="E16" s="750"/>
      <c r="F16" s="750"/>
      <c r="G16" s="750"/>
      <c r="H16" s="750"/>
      <c r="I16" s="750"/>
      <c r="J16" s="750"/>
      <c r="K16" s="750"/>
      <c r="L16" s="750"/>
      <c r="M16" s="750"/>
      <c r="N16" s="750"/>
      <c r="O16" s="750"/>
      <c r="P16" s="750"/>
      <c r="Q16" s="750"/>
      <c r="R16" s="750"/>
      <c r="S16" s="750"/>
      <c r="T16" s="750"/>
      <c r="U16" s="750"/>
      <c r="V16" s="145"/>
      <c r="W16" s="145"/>
      <c r="X16" s="145"/>
      <c r="Y16" s="750"/>
      <c r="Z16" s="750"/>
      <c r="AA16" s="145"/>
      <c r="AB16" s="145"/>
      <c r="AC16" s="145"/>
      <c r="AD16" s="145"/>
      <c r="AE16" s="145"/>
      <c r="AF16" s="145"/>
      <c r="AG16" s="145"/>
      <c r="AH16" s="145"/>
    </row>
    <row r="17" spans="1:34" x14ac:dyDescent="0.25">
      <c r="B17" s="3">
        <f>B16+1</f>
        <v>1995</v>
      </c>
      <c r="C17" s="145">
        <f t="shared" ref="C17:C46" si="1">-SUM(D17:AH17)</f>
        <v>0</v>
      </c>
      <c r="D17" s="750">
        <f>+D$14/7</f>
        <v>0</v>
      </c>
      <c r="E17" s="750">
        <f>+E$14/7/2</f>
        <v>0</v>
      </c>
      <c r="F17" s="750"/>
      <c r="G17" s="750"/>
      <c r="H17" s="750"/>
      <c r="I17" s="750"/>
      <c r="J17" s="750"/>
      <c r="K17" s="750"/>
      <c r="L17" s="750"/>
      <c r="M17" s="750"/>
      <c r="N17" s="750"/>
      <c r="O17" s="750"/>
      <c r="P17" s="750"/>
      <c r="Q17" s="750"/>
      <c r="R17" s="750"/>
      <c r="S17" s="750"/>
      <c r="T17" s="750"/>
      <c r="U17" s="750"/>
      <c r="V17" s="145"/>
      <c r="W17" s="145"/>
      <c r="X17" s="145"/>
      <c r="Y17" s="750"/>
      <c r="Z17" s="750"/>
      <c r="AA17" s="145"/>
      <c r="AB17" s="145"/>
      <c r="AC17" s="145"/>
      <c r="AD17" s="145"/>
      <c r="AE17" s="145"/>
      <c r="AF17" s="145"/>
      <c r="AG17" s="145"/>
      <c r="AH17" s="145"/>
    </row>
    <row r="18" spans="1:34" x14ac:dyDescent="0.25">
      <c r="B18" s="3">
        <f t="shared" ref="B18:B46" si="2">B17+1</f>
        <v>1996</v>
      </c>
      <c r="C18" s="145">
        <f t="shared" si="1"/>
        <v>-47267.236428571436</v>
      </c>
      <c r="D18" s="750">
        <f>+D17</f>
        <v>0</v>
      </c>
      <c r="E18" s="750">
        <f>+E$14/7</f>
        <v>0</v>
      </c>
      <c r="F18" s="750">
        <f>+F$14/7/2</f>
        <v>47267.236428571436</v>
      </c>
      <c r="G18" s="750"/>
      <c r="H18" s="750"/>
      <c r="I18" s="750"/>
      <c r="J18" s="750"/>
      <c r="K18" s="750"/>
      <c r="L18" s="750"/>
      <c r="M18" s="750"/>
      <c r="N18" s="750"/>
      <c r="O18" s="750"/>
      <c r="P18" s="750"/>
      <c r="Q18" s="750"/>
      <c r="R18" s="750"/>
      <c r="S18" s="750"/>
      <c r="T18" s="750"/>
      <c r="U18" s="750"/>
      <c r="V18" s="145"/>
      <c r="W18" s="145"/>
      <c r="X18" s="145"/>
      <c r="Y18" s="750"/>
      <c r="Z18" s="750"/>
      <c r="AA18" s="145"/>
      <c r="AB18" s="145"/>
      <c r="AC18" s="145"/>
      <c r="AD18" s="145"/>
      <c r="AE18" s="145"/>
      <c r="AF18" s="145"/>
      <c r="AG18" s="145"/>
      <c r="AH18" s="145"/>
    </row>
    <row r="19" spans="1:34" x14ac:dyDescent="0.25">
      <c r="B19" s="3">
        <f t="shared" si="2"/>
        <v>1997</v>
      </c>
      <c r="C19" s="145">
        <f t="shared" si="1"/>
        <v>-94534.472857142871</v>
      </c>
      <c r="D19" s="750">
        <f>+D18</f>
        <v>0</v>
      </c>
      <c r="E19" s="750">
        <f>+E18</f>
        <v>0</v>
      </c>
      <c r="F19" s="750">
        <f>+F$14/7</f>
        <v>94534.472857142871</v>
      </c>
      <c r="G19" s="750">
        <f>+G$14/7/2</f>
        <v>0</v>
      </c>
      <c r="H19" s="750"/>
      <c r="I19" s="750"/>
      <c r="J19" s="750"/>
      <c r="K19" s="750"/>
      <c r="L19" s="750"/>
      <c r="M19" s="750"/>
      <c r="N19" s="750"/>
      <c r="O19" s="750"/>
      <c r="P19" s="750"/>
      <c r="Q19" s="750"/>
      <c r="R19" s="750"/>
      <c r="S19" s="750"/>
      <c r="T19" s="750"/>
      <c r="U19" s="750"/>
      <c r="V19" s="145"/>
      <c r="W19" s="145"/>
      <c r="X19" s="145"/>
      <c r="Y19" s="750"/>
      <c r="Z19" s="750"/>
      <c r="AA19" s="145"/>
      <c r="AB19" s="145"/>
      <c r="AC19" s="145"/>
      <c r="AD19" s="145"/>
      <c r="AE19" s="145"/>
      <c r="AF19" s="145"/>
      <c r="AG19" s="145"/>
      <c r="AH19" s="145"/>
    </row>
    <row r="20" spans="1:34" x14ac:dyDescent="0.25">
      <c r="B20" s="3">
        <f t="shared" si="2"/>
        <v>1998</v>
      </c>
      <c r="C20" s="145">
        <f t="shared" si="1"/>
        <v>-94534.472857142871</v>
      </c>
      <c r="D20" s="750">
        <f>+D19</f>
        <v>0</v>
      </c>
      <c r="E20" s="750">
        <f>+E19</f>
        <v>0</v>
      </c>
      <c r="F20" s="750">
        <f>+F19</f>
        <v>94534.472857142871</v>
      </c>
      <c r="G20" s="750">
        <f>+G$14/7</f>
        <v>0</v>
      </c>
      <c r="H20" s="750">
        <f>+H$14/7/2</f>
        <v>0</v>
      </c>
      <c r="I20" s="750"/>
      <c r="J20" s="750"/>
      <c r="K20" s="750"/>
      <c r="L20" s="750"/>
      <c r="M20" s="750"/>
      <c r="N20" s="750"/>
      <c r="O20" s="750"/>
      <c r="P20" s="750"/>
      <c r="Q20" s="750"/>
      <c r="R20" s="750"/>
      <c r="S20" s="750"/>
      <c r="T20" s="750"/>
      <c r="U20" s="750"/>
      <c r="V20" s="145"/>
      <c r="W20" s="145"/>
      <c r="X20" s="145"/>
      <c r="Y20" s="750"/>
      <c r="Z20" s="750"/>
      <c r="AA20" s="145"/>
      <c r="AB20" s="145"/>
      <c r="AC20" s="145"/>
      <c r="AD20" s="145"/>
      <c r="AE20" s="145"/>
      <c r="AF20" s="145"/>
      <c r="AG20" s="145"/>
      <c r="AH20" s="145"/>
    </row>
    <row r="21" spans="1:34" x14ac:dyDescent="0.25">
      <c r="B21" s="3">
        <f t="shared" si="2"/>
        <v>1999</v>
      </c>
      <c r="C21" s="145">
        <f t="shared" si="1"/>
        <v>-94534.472857142871</v>
      </c>
      <c r="D21" s="750">
        <f>+D20</f>
        <v>0</v>
      </c>
      <c r="E21" s="750">
        <f>+E20</f>
        <v>0</v>
      </c>
      <c r="F21" s="750">
        <f>+F20</f>
        <v>94534.472857142871</v>
      </c>
      <c r="G21" s="750">
        <f>+G20</f>
        <v>0</v>
      </c>
      <c r="H21" s="750">
        <f>+H$14/7</f>
        <v>0</v>
      </c>
      <c r="I21" s="750">
        <f>+I$14/7/2</f>
        <v>0</v>
      </c>
      <c r="J21" s="750"/>
      <c r="K21" s="750"/>
      <c r="L21" s="750"/>
      <c r="M21" s="750"/>
      <c r="N21" s="750"/>
      <c r="O21" s="750"/>
      <c r="P21" s="750"/>
      <c r="Q21" s="750"/>
      <c r="R21" s="750"/>
      <c r="S21" s="750"/>
      <c r="T21" s="750"/>
      <c r="U21" s="750"/>
      <c r="V21" s="145"/>
      <c r="W21" s="145"/>
      <c r="X21" s="145"/>
      <c r="Y21" s="750"/>
      <c r="Z21" s="750"/>
      <c r="AA21" s="145"/>
      <c r="AB21" s="145"/>
      <c r="AC21" s="145"/>
      <c r="AD21" s="145"/>
      <c r="AE21" s="145"/>
      <c r="AF21" s="145"/>
      <c r="AG21" s="145"/>
      <c r="AH21" s="145"/>
    </row>
    <row r="22" spans="1:34" x14ac:dyDescent="0.25">
      <c r="B22" s="3">
        <f t="shared" si="2"/>
        <v>2000</v>
      </c>
      <c r="C22" s="145">
        <f t="shared" si="1"/>
        <v>-94534.472857142871</v>
      </c>
      <c r="D22" s="750">
        <f>+D21</f>
        <v>0</v>
      </c>
      <c r="E22" s="750">
        <f>+E21</f>
        <v>0</v>
      </c>
      <c r="F22" s="750">
        <f>+F21</f>
        <v>94534.472857142871</v>
      </c>
      <c r="G22" s="750">
        <f>+G21</f>
        <v>0</v>
      </c>
      <c r="H22" s="750">
        <f>+H21</f>
        <v>0</v>
      </c>
      <c r="I22" s="750">
        <f>+I$14/7</f>
        <v>0</v>
      </c>
      <c r="J22" s="750">
        <f>+J$14/7/2</f>
        <v>0</v>
      </c>
      <c r="K22" s="750"/>
      <c r="L22" s="750"/>
      <c r="M22" s="750"/>
      <c r="N22" s="750"/>
      <c r="O22" s="750"/>
      <c r="P22" s="750"/>
      <c r="Q22" s="750"/>
      <c r="R22" s="750"/>
      <c r="S22" s="750"/>
      <c r="T22" s="750"/>
      <c r="U22" s="750"/>
      <c r="V22" s="145"/>
      <c r="W22" s="145"/>
      <c r="X22" s="145"/>
      <c r="Y22" s="750"/>
      <c r="Z22" s="750"/>
      <c r="AA22" s="145"/>
      <c r="AB22" s="145"/>
      <c r="AC22" s="145"/>
      <c r="AD22" s="145"/>
      <c r="AE22" s="145"/>
      <c r="AF22" s="145"/>
      <c r="AG22" s="145"/>
      <c r="AH22" s="145"/>
    </row>
    <row r="23" spans="1:34" x14ac:dyDescent="0.25">
      <c r="B23" s="3">
        <f t="shared" si="2"/>
        <v>2001</v>
      </c>
      <c r="C23" s="145">
        <f t="shared" si="1"/>
        <v>-94534.472857142871</v>
      </c>
      <c r="D23" s="750">
        <f>+D$14/7/2</f>
        <v>0</v>
      </c>
      <c r="E23" s="750">
        <f>+E22</f>
        <v>0</v>
      </c>
      <c r="F23" s="750">
        <f>+F22</f>
        <v>94534.472857142871</v>
      </c>
      <c r="G23" s="750">
        <f>+G22</f>
        <v>0</v>
      </c>
      <c r="H23" s="750">
        <f>+H22</f>
        <v>0</v>
      </c>
      <c r="I23" s="750">
        <f>+I22</f>
        <v>0</v>
      </c>
      <c r="J23" s="750">
        <f>+J$14/7</f>
        <v>0</v>
      </c>
      <c r="K23" s="750">
        <f>+K$14/7/2</f>
        <v>0</v>
      </c>
      <c r="L23" s="750"/>
      <c r="M23" s="750"/>
      <c r="N23" s="750"/>
      <c r="O23" s="750"/>
      <c r="P23" s="750"/>
      <c r="Q23" s="750"/>
      <c r="R23" s="750"/>
      <c r="S23" s="750"/>
      <c r="T23" s="750"/>
      <c r="U23" s="750"/>
      <c r="V23" s="145"/>
      <c r="W23" s="145"/>
      <c r="X23" s="145"/>
      <c r="Y23" s="750"/>
      <c r="Z23" s="750"/>
      <c r="AA23" s="145"/>
      <c r="AB23" s="145"/>
      <c r="AC23" s="145"/>
      <c r="AD23" s="145"/>
      <c r="AE23" s="145"/>
      <c r="AF23" s="145"/>
      <c r="AG23" s="145"/>
      <c r="AH23" s="145"/>
    </row>
    <row r="24" spans="1:34" x14ac:dyDescent="0.25">
      <c r="B24" s="3">
        <f t="shared" si="2"/>
        <v>2002</v>
      </c>
      <c r="C24" s="145">
        <f t="shared" si="1"/>
        <v>-94534.472857142871</v>
      </c>
      <c r="D24" s="750"/>
      <c r="E24" s="750">
        <f>+E$14/7/2</f>
        <v>0</v>
      </c>
      <c r="F24" s="750">
        <f>+F23</f>
        <v>94534.472857142871</v>
      </c>
      <c r="G24" s="750">
        <f>+G23</f>
        <v>0</v>
      </c>
      <c r="H24" s="750">
        <f>+H23</f>
        <v>0</v>
      </c>
      <c r="I24" s="750">
        <f>+I23</f>
        <v>0</v>
      </c>
      <c r="J24" s="750">
        <f>+J23</f>
        <v>0</v>
      </c>
      <c r="K24" s="750">
        <f>+K$14/7</f>
        <v>0</v>
      </c>
      <c r="L24" s="750">
        <f>+L$14/7/2</f>
        <v>0</v>
      </c>
      <c r="M24" s="750"/>
      <c r="N24" s="750"/>
      <c r="O24" s="750"/>
      <c r="P24" s="750"/>
      <c r="Q24" s="750"/>
      <c r="R24" s="750"/>
      <c r="S24" s="750"/>
      <c r="T24" s="750"/>
      <c r="U24" s="750"/>
      <c r="V24" s="145"/>
      <c r="W24" s="145"/>
      <c r="X24" s="145"/>
      <c r="Y24" s="750"/>
      <c r="Z24" s="750"/>
      <c r="AA24" s="145"/>
      <c r="AB24" s="145"/>
      <c r="AC24" s="145"/>
      <c r="AD24" s="145"/>
      <c r="AE24" s="145"/>
      <c r="AF24" s="145"/>
      <c r="AG24" s="145"/>
      <c r="AH24" s="145"/>
    </row>
    <row r="25" spans="1:34" x14ac:dyDescent="0.25">
      <c r="B25" s="3">
        <f t="shared" si="2"/>
        <v>2003</v>
      </c>
      <c r="C25" s="145">
        <f t="shared" si="1"/>
        <v>-47267.236428571436</v>
      </c>
      <c r="D25" s="750"/>
      <c r="E25" s="750"/>
      <c r="F25" s="750">
        <f>+F$14/7/2</f>
        <v>47267.236428571436</v>
      </c>
      <c r="G25" s="750">
        <f>+G24</f>
        <v>0</v>
      </c>
      <c r="H25" s="750">
        <f>+H24</f>
        <v>0</v>
      </c>
      <c r="I25" s="750">
        <f>+I24</f>
        <v>0</v>
      </c>
      <c r="J25" s="750">
        <f>+J24</f>
        <v>0</v>
      </c>
      <c r="K25" s="750">
        <f>+K24</f>
        <v>0</v>
      </c>
      <c r="L25" s="750">
        <f>+L$14/7</f>
        <v>0</v>
      </c>
      <c r="M25" s="750">
        <f>+M$14/7/2</f>
        <v>0</v>
      </c>
      <c r="N25" s="750"/>
      <c r="O25" s="750"/>
      <c r="P25" s="750"/>
      <c r="Q25" s="750"/>
      <c r="R25" s="750"/>
      <c r="S25" s="750"/>
      <c r="T25" s="750"/>
      <c r="U25" s="750"/>
      <c r="V25" s="145"/>
      <c r="W25" s="145"/>
      <c r="X25" s="145"/>
      <c r="Y25" s="750"/>
      <c r="Z25" s="750"/>
      <c r="AA25" s="145"/>
      <c r="AB25" s="145"/>
      <c r="AC25" s="145"/>
      <c r="AD25" s="145"/>
      <c r="AE25" s="145"/>
      <c r="AF25" s="145"/>
      <c r="AG25" s="145"/>
      <c r="AH25" s="145"/>
    </row>
    <row r="26" spans="1:34" x14ac:dyDescent="0.25">
      <c r="B26" s="3">
        <f t="shared" si="2"/>
        <v>2004</v>
      </c>
      <c r="C26" s="145">
        <f t="shared" si="1"/>
        <v>0</v>
      </c>
      <c r="D26" s="750"/>
      <c r="E26" s="750"/>
      <c r="F26" s="750"/>
      <c r="G26" s="750">
        <f>+G$14/7/2</f>
        <v>0</v>
      </c>
      <c r="H26" s="750">
        <f>+H25</f>
        <v>0</v>
      </c>
      <c r="I26" s="750">
        <f>+I25</f>
        <v>0</v>
      </c>
      <c r="J26" s="750">
        <f>+J25</f>
        <v>0</v>
      </c>
      <c r="K26" s="750">
        <f>+K25</f>
        <v>0</v>
      </c>
      <c r="L26" s="750">
        <f>+L25</f>
        <v>0</v>
      </c>
      <c r="M26" s="750">
        <f>+M$14/7</f>
        <v>0</v>
      </c>
      <c r="N26" s="750">
        <f>+N$14/7/2</f>
        <v>0</v>
      </c>
      <c r="O26" s="750"/>
      <c r="P26" s="750"/>
      <c r="Q26" s="750"/>
      <c r="R26" s="750"/>
      <c r="S26" s="750"/>
      <c r="T26" s="750"/>
      <c r="U26" s="750"/>
      <c r="V26" s="145"/>
      <c r="W26" s="145"/>
      <c r="X26" s="145"/>
      <c r="Y26" s="750"/>
      <c r="Z26" s="750"/>
      <c r="AA26" s="145"/>
      <c r="AB26" s="145"/>
      <c r="AC26" s="145"/>
      <c r="AD26" s="145"/>
      <c r="AE26" s="145"/>
      <c r="AF26" s="145"/>
      <c r="AG26" s="145"/>
      <c r="AH26" s="145"/>
    </row>
    <row r="27" spans="1:34" x14ac:dyDescent="0.25">
      <c r="B27" s="3">
        <f t="shared" si="2"/>
        <v>2005</v>
      </c>
      <c r="C27" s="145">
        <f t="shared" si="1"/>
        <v>0</v>
      </c>
      <c r="D27" s="750"/>
      <c r="E27" s="750"/>
      <c r="F27" s="750"/>
      <c r="G27" s="750"/>
      <c r="H27" s="750">
        <f>+H$14/7/2</f>
        <v>0</v>
      </c>
      <c r="I27" s="750">
        <f>+I26</f>
        <v>0</v>
      </c>
      <c r="J27" s="750">
        <f>+J26</f>
        <v>0</v>
      </c>
      <c r="K27" s="750">
        <f>+K26</f>
        <v>0</v>
      </c>
      <c r="L27" s="750">
        <f>+L26</f>
        <v>0</v>
      </c>
      <c r="M27" s="750">
        <f>+M26</f>
        <v>0</v>
      </c>
      <c r="N27" s="750">
        <f>+N$14/7</f>
        <v>0</v>
      </c>
      <c r="O27" s="750">
        <f>+O$14/7/2</f>
        <v>0</v>
      </c>
      <c r="P27" s="750"/>
      <c r="Q27" s="750"/>
      <c r="R27" s="750"/>
      <c r="S27" s="750"/>
      <c r="T27" s="750"/>
      <c r="U27" s="750"/>
      <c r="V27" s="145"/>
      <c r="W27" s="145"/>
      <c r="X27" s="145"/>
      <c r="Y27" s="750"/>
      <c r="Z27" s="750"/>
      <c r="AA27" s="145"/>
      <c r="AB27" s="145"/>
      <c r="AC27" s="145"/>
      <c r="AD27" s="145"/>
      <c r="AE27" s="145"/>
      <c r="AF27" s="145"/>
      <c r="AG27" s="145"/>
      <c r="AH27" s="145"/>
    </row>
    <row r="28" spans="1:34" x14ac:dyDescent="0.25">
      <c r="B28" s="3">
        <f t="shared" si="2"/>
        <v>2006</v>
      </c>
      <c r="C28" s="145">
        <f t="shared" si="1"/>
        <v>0</v>
      </c>
      <c r="D28" s="750"/>
      <c r="E28" s="750"/>
      <c r="F28" s="750"/>
      <c r="G28" s="750"/>
      <c r="H28" s="750"/>
      <c r="I28" s="750">
        <f>+I$14/7/2</f>
        <v>0</v>
      </c>
      <c r="J28" s="750">
        <f>+J27</f>
        <v>0</v>
      </c>
      <c r="K28" s="750">
        <f>+K27</f>
        <v>0</v>
      </c>
      <c r="L28" s="750">
        <f>+L27</f>
        <v>0</v>
      </c>
      <c r="M28" s="750">
        <f>+M27</f>
        <v>0</v>
      </c>
      <c r="N28" s="750">
        <f>+N27</f>
        <v>0</v>
      </c>
      <c r="O28" s="750">
        <f>+O$14/7</f>
        <v>0</v>
      </c>
      <c r="P28" s="750">
        <f>+P$14/7/2</f>
        <v>0</v>
      </c>
      <c r="Q28" s="750"/>
      <c r="R28" s="750"/>
      <c r="S28" s="750"/>
      <c r="T28" s="750"/>
      <c r="U28" s="750"/>
      <c r="V28" s="145"/>
      <c r="W28" s="145"/>
      <c r="X28" s="145"/>
      <c r="Y28" s="750"/>
      <c r="Z28" s="750"/>
      <c r="AA28" s="145"/>
      <c r="AB28" s="145"/>
      <c r="AC28" s="145"/>
      <c r="AD28" s="145"/>
      <c r="AE28" s="145"/>
      <c r="AF28" s="145"/>
      <c r="AG28" s="145"/>
      <c r="AH28" s="145"/>
    </row>
    <row r="29" spans="1:34" x14ac:dyDescent="0.25">
      <c r="B29" s="3">
        <f t="shared" si="2"/>
        <v>2007</v>
      </c>
      <c r="C29" s="145">
        <f t="shared" si="1"/>
        <v>0</v>
      </c>
      <c r="D29" s="750"/>
      <c r="E29" s="750"/>
      <c r="F29" s="750"/>
      <c r="G29" s="750"/>
      <c r="H29" s="750"/>
      <c r="I29" s="750"/>
      <c r="J29" s="750">
        <f>+J$14/7/2</f>
        <v>0</v>
      </c>
      <c r="K29" s="750">
        <f>+K28</f>
        <v>0</v>
      </c>
      <c r="L29" s="750">
        <f>+L28</f>
        <v>0</v>
      </c>
      <c r="M29" s="750">
        <f>+M28</f>
        <v>0</v>
      </c>
      <c r="N29" s="750">
        <f>+N28</f>
        <v>0</v>
      </c>
      <c r="O29" s="750">
        <f>+O28</f>
        <v>0</v>
      </c>
      <c r="P29" s="750">
        <f>+P$14/7</f>
        <v>0</v>
      </c>
      <c r="Q29" s="750">
        <f>+Q$14/7/2</f>
        <v>0</v>
      </c>
      <c r="R29" s="750"/>
      <c r="S29" s="750"/>
      <c r="T29" s="750"/>
      <c r="U29" s="750"/>
      <c r="V29" s="145"/>
      <c r="W29" s="145"/>
      <c r="X29" s="145"/>
      <c r="Y29" s="750"/>
      <c r="Z29" s="750"/>
      <c r="AA29" s="145"/>
      <c r="AB29" s="145"/>
      <c r="AC29" s="145"/>
      <c r="AD29" s="145"/>
      <c r="AE29" s="145"/>
      <c r="AF29" s="145"/>
      <c r="AG29" s="145"/>
      <c r="AH29" s="145"/>
    </row>
    <row r="30" spans="1:34" x14ac:dyDescent="0.25">
      <c r="B30" s="3">
        <f t="shared" si="2"/>
        <v>2008</v>
      </c>
      <c r="C30" s="145">
        <f t="shared" si="1"/>
        <v>0</v>
      </c>
      <c r="D30" s="750"/>
      <c r="E30" s="750"/>
      <c r="F30" s="750"/>
      <c r="G30" s="750"/>
      <c r="H30" s="750"/>
      <c r="I30" s="750"/>
      <c r="J30" s="750"/>
      <c r="K30" s="750">
        <f>+K$14/7/2</f>
        <v>0</v>
      </c>
      <c r="L30" s="750">
        <f>+L29</f>
        <v>0</v>
      </c>
      <c r="M30" s="750">
        <f>+M29</f>
        <v>0</v>
      </c>
      <c r="N30" s="750">
        <f>+N29</f>
        <v>0</v>
      </c>
      <c r="O30" s="750">
        <f>+O29</f>
        <v>0</v>
      </c>
      <c r="P30" s="750">
        <f>+P29</f>
        <v>0</v>
      </c>
      <c r="Q30" s="750">
        <f>+Q$14/7</f>
        <v>0</v>
      </c>
      <c r="R30" s="750">
        <f>+R$14/7/2</f>
        <v>0</v>
      </c>
      <c r="S30" s="750"/>
      <c r="T30" s="750"/>
      <c r="U30" s="750"/>
      <c r="V30" s="145"/>
      <c r="W30" s="145"/>
      <c r="X30" s="145"/>
      <c r="Y30" s="750"/>
      <c r="Z30" s="750"/>
      <c r="AA30" s="145"/>
      <c r="AB30" s="145"/>
      <c r="AC30" s="145"/>
      <c r="AD30" s="145"/>
      <c r="AE30" s="145"/>
      <c r="AF30" s="145"/>
      <c r="AG30" s="145"/>
      <c r="AH30" s="145"/>
    </row>
    <row r="31" spans="1:34" x14ac:dyDescent="0.25">
      <c r="B31" s="3">
        <f t="shared" si="2"/>
        <v>2009</v>
      </c>
      <c r="C31" s="145">
        <f t="shared" si="1"/>
        <v>0</v>
      </c>
      <c r="D31" s="750"/>
      <c r="E31" s="750"/>
      <c r="F31" s="750"/>
      <c r="G31" s="750"/>
      <c r="H31" s="750"/>
      <c r="I31" s="750"/>
      <c r="J31" s="750"/>
      <c r="K31" s="750"/>
      <c r="L31" s="750">
        <f>+L$14/7/2</f>
        <v>0</v>
      </c>
      <c r="M31" s="750">
        <f>+M30</f>
        <v>0</v>
      </c>
      <c r="N31" s="750">
        <f>+N30</f>
        <v>0</v>
      </c>
      <c r="O31" s="750">
        <f>+O30</f>
        <v>0</v>
      </c>
      <c r="P31" s="750">
        <f>+P30</f>
        <v>0</v>
      </c>
      <c r="Q31" s="750">
        <f>+Q30</f>
        <v>0</v>
      </c>
      <c r="R31" s="750">
        <f>+R$14/7</f>
        <v>0</v>
      </c>
      <c r="S31" s="750">
        <f>+S$14/7/2</f>
        <v>0</v>
      </c>
      <c r="T31" s="750"/>
      <c r="U31" s="750"/>
      <c r="V31" s="145"/>
      <c r="W31" s="145"/>
      <c r="X31" s="145"/>
      <c r="Y31" s="750"/>
      <c r="Z31" s="750"/>
      <c r="AA31" s="145"/>
      <c r="AB31" s="145"/>
      <c r="AC31" s="145"/>
      <c r="AD31" s="145"/>
      <c r="AE31" s="145"/>
      <c r="AF31" s="145"/>
      <c r="AG31" s="145"/>
      <c r="AH31" s="145"/>
    </row>
    <row r="32" spans="1:34" x14ac:dyDescent="0.25">
      <c r="A32" s="38" t="s">
        <v>59</v>
      </c>
      <c r="B32" s="3">
        <f t="shared" si="2"/>
        <v>2010</v>
      </c>
      <c r="C32" s="145">
        <f t="shared" si="1"/>
        <v>0</v>
      </c>
      <c r="D32" s="750"/>
      <c r="E32" s="750"/>
      <c r="F32" s="750"/>
      <c r="G32" s="750"/>
      <c r="H32" s="750"/>
      <c r="I32" s="750"/>
      <c r="J32" s="750"/>
      <c r="K32" s="750"/>
      <c r="L32" s="750"/>
      <c r="M32" s="750">
        <f>+M$14/7/2</f>
        <v>0</v>
      </c>
      <c r="N32" s="750">
        <f>+N31</f>
        <v>0</v>
      </c>
      <c r="O32" s="750">
        <f>+O31</f>
        <v>0</v>
      </c>
      <c r="P32" s="750">
        <f>+P31</f>
        <v>0</v>
      </c>
      <c r="Q32" s="750">
        <f>+Q31</f>
        <v>0</v>
      </c>
      <c r="R32" s="750">
        <f>+R31</f>
        <v>0</v>
      </c>
      <c r="S32" s="750">
        <f>+S$14/7</f>
        <v>0</v>
      </c>
      <c r="T32" s="750">
        <f>+T$14/7/2</f>
        <v>0</v>
      </c>
      <c r="U32" s="750"/>
      <c r="V32" s="145"/>
      <c r="W32" s="145"/>
      <c r="X32" s="145"/>
      <c r="Y32" s="750"/>
      <c r="Z32" s="750"/>
      <c r="AA32" s="145"/>
      <c r="AB32" s="145"/>
      <c r="AC32" s="145"/>
      <c r="AD32" s="145"/>
      <c r="AE32" s="145"/>
      <c r="AF32" s="145"/>
      <c r="AG32" s="145"/>
      <c r="AH32" s="145"/>
    </row>
    <row r="33" spans="1:34" x14ac:dyDescent="0.25">
      <c r="A33" s="38"/>
      <c r="B33" s="3">
        <f t="shared" si="2"/>
        <v>2011</v>
      </c>
      <c r="C33" s="145">
        <f t="shared" si="1"/>
        <v>0</v>
      </c>
      <c r="D33" s="750"/>
      <c r="E33" s="750"/>
      <c r="F33" s="750"/>
      <c r="G33" s="750"/>
      <c r="H33" s="750"/>
      <c r="I33" s="750"/>
      <c r="J33" s="750"/>
      <c r="K33" s="750"/>
      <c r="L33" s="750"/>
      <c r="M33" s="750"/>
      <c r="N33" s="750">
        <f>+N$14/7/2</f>
        <v>0</v>
      </c>
      <c r="O33" s="750">
        <f>+O32</f>
        <v>0</v>
      </c>
      <c r="P33" s="750">
        <f>+P32</f>
        <v>0</v>
      </c>
      <c r="Q33" s="750">
        <f>+Q32</f>
        <v>0</v>
      </c>
      <c r="R33" s="750">
        <f>+R32</f>
        <v>0</v>
      </c>
      <c r="S33" s="750">
        <f>+S32</f>
        <v>0</v>
      </c>
      <c r="T33" s="750">
        <f>+T$14/7</f>
        <v>0</v>
      </c>
      <c r="U33" s="750">
        <f>+U$14/7/2</f>
        <v>0</v>
      </c>
      <c r="V33" s="145"/>
      <c r="W33" s="145"/>
      <c r="X33" s="145"/>
      <c r="Y33" s="750"/>
      <c r="Z33" s="750"/>
      <c r="AA33" s="145"/>
      <c r="AB33" s="145"/>
      <c r="AC33" s="145"/>
      <c r="AD33" s="145"/>
      <c r="AE33" s="145"/>
      <c r="AF33" s="145"/>
      <c r="AG33" s="145"/>
      <c r="AH33" s="145"/>
    </row>
    <row r="34" spans="1:34" x14ac:dyDescent="0.25">
      <c r="A34" s="38"/>
      <c r="B34" s="3">
        <f t="shared" si="2"/>
        <v>2012</v>
      </c>
      <c r="C34" s="145">
        <f t="shared" si="1"/>
        <v>0</v>
      </c>
      <c r="D34" s="750"/>
      <c r="E34" s="750"/>
      <c r="F34" s="750"/>
      <c r="G34" s="750"/>
      <c r="H34" s="750"/>
      <c r="I34" s="750"/>
      <c r="J34" s="750"/>
      <c r="K34" s="750"/>
      <c r="L34" s="750"/>
      <c r="M34" s="750"/>
      <c r="N34" s="750"/>
      <c r="O34" s="750"/>
      <c r="P34" s="750"/>
      <c r="Q34" s="750">
        <f>+Q33</f>
        <v>0</v>
      </c>
      <c r="R34" s="750">
        <f>+R33</f>
        <v>0</v>
      </c>
      <c r="S34" s="750">
        <f>+S33</f>
        <v>0</v>
      </c>
      <c r="T34" s="750">
        <f>+T$14/7</f>
        <v>0</v>
      </c>
      <c r="U34" s="750">
        <f>+U$14/7</f>
        <v>0</v>
      </c>
      <c r="V34" s="750">
        <f>+V$14/7/2</f>
        <v>0</v>
      </c>
      <c r="W34" s="145"/>
      <c r="X34" s="145"/>
      <c r="Y34" s="750"/>
      <c r="Z34" s="750"/>
      <c r="AA34" s="145"/>
      <c r="AB34" s="145"/>
      <c r="AC34" s="145"/>
      <c r="AD34" s="145"/>
      <c r="AE34" s="145"/>
      <c r="AF34" s="145"/>
      <c r="AG34" s="145"/>
      <c r="AH34" s="145"/>
    </row>
    <row r="35" spans="1:34" x14ac:dyDescent="0.25">
      <c r="A35" s="38"/>
      <c r="B35" s="3">
        <f t="shared" si="2"/>
        <v>2013</v>
      </c>
      <c r="C35" s="145">
        <f t="shared" si="1"/>
        <v>0</v>
      </c>
      <c r="D35" s="750"/>
      <c r="E35" s="750"/>
      <c r="F35" s="750"/>
      <c r="G35" s="750"/>
      <c r="H35" s="750"/>
      <c r="I35" s="750"/>
      <c r="J35" s="750"/>
      <c r="K35" s="750"/>
      <c r="L35" s="750"/>
      <c r="M35" s="750"/>
      <c r="N35" s="750"/>
      <c r="O35" s="750"/>
      <c r="P35" s="750"/>
      <c r="Q35" s="750"/>
      <c r="R35" s="750"/>
      <c r="S35" s="750"/>
      <c r="T35" s="750"/>
      <c r="U35" s="750"/>
      <c r="V35" s="145"/>
      <c r="W35" s="145"/>
      <c r="X35" s="145"/>
      <c r="Y35" s="750"/>
      <c r="Z35" s="750"/>
      <c r="AA35" s="145"/>
      <c r="AB35" s="145"/>
      <c r="AC35" s="145"/>
      <c r="AD35" s="145"/>
      <c r="AE35" s="145"/>
      <c r="AF35" s="145"/>
      <c r="AG35" s="145"/>
      <c r="AH35" s="145"/>
    </row>
    <row r="36" spans="1:34" x14ac:dyDescent="0.25">
      <c r="A36" s="38"/>
      <c r="B36" s="3">
        <f t="shared" si="2"/>
        <v>2014</v>
      </c>
      <c r="C36" s="145">
        <f t="shared" si="1"/>
        <v>0</v>
      </c>
      <c r="D36" s="750"/>
      <c r="E36" s="750"/>
      <c r="F36" s="750"/>
      <c r="G36" s="750"/>
      <c r="H36" s="750"/>
      <c r="I36" s="750"/>
      <c r="J36" s="750"/>
      <c r="K36" s="750"/>
      <c r="L36" s="750"/>
      <c r="M36" s="750"/>
      <c r="N36" s="750"/>
      <c r="O36" s="750"/>
      <c r="P36" s="750"/>
      <c r="Q36" s="750"/>
      <c r="R36" s="750"/>
      <c r="S36" s="750"/>
      <c r="T36" s="750"/>
      <c r="U36" s="750"/>
      <c r="V36" s="145"/>
      <c r="W36" s="145"/>
      <c r="X36" s="145"/>
      <c r="Y36" s="750"/>
      <c r="Z36" s="750"/>
      <c r="AA36" s="145"/>
      <c r="AB36" s="145"/>
      <c r="AC36" s="145"/>
      <c r="AD36" s="145"/>
      <c r="AE36" s="145"/>
      <c r="AF36" s="145"/>
      <c r="AG36" s="145"/>
      <c r="AH36" s="145"/>
    </row>
    <row r="37" spans="1:34" x14ac:dyDescent="0.25">
      <c r="A37" s="38"/>
      <c r="B37" s="3">
        <f t="shared" si="2"/>
        <v>2015</v>
      </c>
      <c r="C37" s="145">
        <f t="shared" si="1"/>
        <v>0</v>
      </c>
      <c r="D37" s="750"/>
      <c r="E37" s="750"/>
      <c r="F37" s="750"/>
      <c r="G37" s="750"/>
      <c r="H37" s="750"/>
      <c r="I37" s="750"/>
      <c r="J37" s="750"/>
      <c r="K37" s="750"/>
      <c r="L37" s="750"/>
      <c r="M37" s="750"/>
      <c r="N37" s="750"/>
      <c r="O37" s="750"/>
      <c r="P37" s="750"/>
      <c r="Q37" s="750"/>
      <c r="R37" s="750"/>
      <c r="S37" s="750"/>
      <c r="T37" s="750"/>
      <c r="U37" s="750"/>
      <c r="V37" s="145"/>
      <c r="W37" s="145"/>
      <c r="X37" s="145"/>
      <c r="Y37" s="750"/>
      <c r="Z37" s="750"/>
      <c r="AA37" s="145"/>
      <c r="AB37" s="145"/>
      <c r="AC37" s="145"/>
      <c r="AD37" s="145"/>
      <c r="AE37" s="145"/>
      <c r="AF37" s="145"/>
      <c r="AG37" s="145"/>
      <c r="AH37" s="145"/>
    </row>
    <row r="38" spans="1:34" x14ac:dyDescent="0.25">
      <c r="A38" s="38"/>
      <c r="B38" s="3">
        <f t="shared" si="2"/>
        <v>2016</v>
      </c>
      <c r="C38" s="145">
        <f t="shared" si="1"/>
        <v>0</v>
      </c>
      <c r="D38" s="750"/>
      <c r="E38" s="750"/>
      <c r="F38" s="750"/>
      <c r="G38" s="750"/>
      <c r="H38" s="750"/>
      <c r="I38" s="750"/>
      <c r="J38" s="750"/>
      <c r="K38" s="750"/>
      <c r="L38" s="750"/>
      <c r="M38" s="750"/>
      <c r="N38" s="750"/>
      <c r="O38" s="750"/>
      <c r="P38" s="750"/>
      <c r="Q38" s="750"/>
      <c r="R38" s="750"/>
      <c r="S38" s="750"/>
      <c r="T38" s="750"/>
      <c r="U38" s="750"/>
      <c r="V38" s="145"/>
      <c r="W38" s="145"/>
      <c r="X38" s="145"/>
      <c r="Y38" s="750"/>
      <c r="Z38" s="750"/>
      <c r="AA38" s="145"/>
      <c r="AB38" s="145"/>
      <c r="AC38" s="145"/>
      <c r="AD38" s="145"/>
      <c r="AE38" s="145"/>
      <c r="AF38" s="145"/>
      <c r="AG38" s="145"/>
      <c r="AH38" s="145"/>
    </row>
    <row r="39" spans="1:34" x14ac:dyDescent="0.25">
      <c r="A39" s="38"/>
      <c r="B39" s="3">
        <f t="shared" si="2"/>
        <v>2017</v>
      </c>
      <c r="C39" s="145">
        <f t="shared" si="1"/>
        <v>0</v>
      </c>
      <c r="D39" s="750"/>
      <c r="E39" s="750"/>
      <c r="F39" s="750"/>
      <c r="G39" s="750"/>
      <c r="H39" s="750"/>
      <c r="I39" s="750"/>
      <c r="J39" s="750"/>
      <c r="K39" s="750"/>
      <c r="L39" s="750"/>
      <c r="M39" s="750"/>
      <c r="N39" s="750"/>
      <c r="O39" s="750"/>
      <c r="P39" s="750"/>
      <c r="Q39" s="750"/>
      <c r="R39" s="750"/>
      <c r="S39" s="750"/>
      <c r="T39" s="750"/>
      <c r="U39" s="750"/>
      <c r="V39" s="145"/>
      <c r="W39" s="145"/>
      <c r="X39" s="145"/>
      <c r="Y39" s="750"/>
      <c r="Z39" s="750"/>
      <c r="AA39" s="145"/>
      <c r="AB39" s="145"/>
      <c r="AC39" s="145"/>
      <c r="AD39" s="145"/>
      <c r="AE39" s="145"/>
      <c r="AF39" s="145"/>
      <c r="AG39" s="145"/>
      <c r="AH39" s="145"/>
    </row>
    <row r="40" spans="1:34" x14ac:dyDescent="0.25">
      <c r="A40" s="38"/>
      <c r="B40" s="3">
        <f t="shared" si="2"/>
        <v>2018</v>
      </c>
      <c r="C40" s="145">
        <f t="shared" si="1"/>
        <v>0</v>
      </c>
      <c r="D40" s="750"/>
      <c r="E40" s="750"/>
      <c r="F40" s="750"/>
      <c r="G40" s="750"/>
      <c r="H40" s="750"/>
      <c r="I40" s="750"/>
      <c r="J40" s="750"/>
      <c r="K40" s="750"/>
      <c r="L40" s="750"/>
      <c r="M40" s="750"/>
      <c r="N40" s="750"/>
      <c r="O40" s="750"/>
      <c r="P40" s="750"/>
      <c r="Q40" s="750"/>
      <c r="R40" s="750"/>
      <c r="S40" s="750"/>
      <c r="T40" s="750"/>
      <c r="U40" s="750"/>
      <c r="V40" s="145"/>
      <c r="W40" s="145"/>
      <c r="X40" s="145"/>
      <c r="Y40" s="750"/>
      <c r="Z40" s="750"/>
      <c r="AA40" s="145"/>
      <c r="AB40" s="145"/>
      <c r="AC40" s="145"/>
      <c r="AD40" s="145"/>
      <c r="AE40" s="145"/>
      <c r="AF40" s="145"/>
      <c r="AG40" s="145"/>
      <c r="AH40" s="145"/>
    </row>
    <row r="41" spans="1:34" x14ac:dyDescent="0.25">
      <c r="A41" s="38"/>
      <c r="B41" s="3">
        <f t="shared" si="2"/>
        <v>2019</v>
      </c>
      <c r="C41" s="145">
        <f t="shared" si="1"/>
        <v>0</v>
      </c>
      <c r="D41" s="750"/>
      <c r="E41" s="750"/>
      <c r="F41" s="750"/>
      <c r="G41" s="750"/>
      <c r="H41" s="750"/>
      <c r="I41" s="750"/>
      <c r="J41" s="750"/>
      <c r="K41" s="750"/>
      <c r="L41" s="750"/>
      <c r="M41" s="750"/>
      <c r="N41" s="750"/>
      <c r="O41" s="750"/>
      <c r="P41" s="750"/>
      <c r="Q41" s="750"/>
      <c r="R41" s="750"/>
      <c r="S41" s="750"/>
      <c r="T41" s="750"/>
      <c r="U41" s="750"/>
      <c r="V41" s="145"/>
      <c r="W41" s="145"/>
      <c r="X41" s="145"/>
      <c r="Y41" s="750"/>
      <c r="Z41" s="750"/>
      <c r="AA41" s="145"/>
      <c r="AB41" s="145"/>
      <c r="AC41" s="145"/>
      <c r="AD41" s="145"/>
      <c r="AE41" s="145"/>
      <c r="AF41" s="145"/>
      <c r="AG41" s="145"/>
      <c r="AH41" s="145"/>
    </row>
    <row r="42" spans="1:34" x14ac:dyDescent="0.25">
      <c r="A42" s="38"/>
      <c r="B42" s="3">
        <f t="shared" si="2"/>
        <v>2020</v>
      </c>
      <c r="C42" s="145">
        <f t="shared" si="1"/>
        <v>-4437.3971428571431</v>
      </c>
      <c r="D42" s="750"/>
      <c r="E42" s="750"/>
      <c r="F42" s="750"/>
      <c r="G42" s="750"/>
      <c r="H42" s="750"/>
      <c r="I42" s="750"/>
      <c r="J42" s="750"/>
      <c r="K42" s="750"/>
      <c r="L42" s="750"/>
      <c r="M42" s="750"/>
      <c r="N42" s="750"/>
      <c r="O42" s="750"/>
      <c r="P42" s="750"/>
      <c r="Q42" s="750"/>
      <c r="R42" s="750"/>
      <c r="S42" s="750"/>
      <c r="T42" s="750"/>
      <c r="U42" s="750"/>
      <c r="V42" s="145"/>
      <c r="W42" s="145"/>
      <c r="X42" s="145"/>
      <c r="Y42" s="750"/>
      <c r="Z42" s="750"/>
      <c r="AA42" s="145"/>
      <c r="AB42" s="145"/>
      <c r="AC42" s="145"/>
      <c r="AD42" s="145">
        <f>$AD$14/7/2</f>
        <v>4437.3971428571431</v>
      </c>
      <c r="AE42" s="145"/>
      <c r="AF42" s="145"/>
      <c r="AG42" s="145"/>
      <c r="AH42" s="145"/>
    </row>
    <row r="43" spans="1:34" x14ac:dyDescent="0.25">
      <c r="A43" s="38"/>
      <c r="B43" s="3">
        <f t="shared" si="2"/>
        <v>2021</v>
      </c>
      <c r="C43" s="145">
        <f t="shared" si="1"/>
        <v>-26526.870714285717</v>
      </c>
      <c r="D43" s="750"/>
      <c r="E43" s="750"/>
      <c r="F43" s="750"/>
      <c r="G43" s="750"/>
      <c r="H43" s="750"/>
      <c r="I43" s="750"/>
      <c r="J43" s="750"/>
      <c r="K43" s="750"/>
      <c r="L43" s="750"/>
      <c r="M43" s="750"/>
      <c r="N43" s="750"/>
      <c r="O43" s="750"/>
      <c r="P43" s="750"/>
      <c r="Q43" s="750"/>
      <c r="R43" s="750"/>
      <c r="S43" s="750"/>
      <c r="T43" s="750"/>
      <c r="U43" s="750"/>
      <c r="V43" s="145"/>
      <c r="W43" s="145"/>
      <c r="X43" s="145"/>
      <c r="Y43" s="750"/>
      <c r="Z43" s="750"/>
      <c r="AA43" s="145"/>
      <c r="AB43" s="145"/>
      <c r="AC43" s="145"/>
      <c r="AD43" s="145">
        <f>$AD$14/7</f>
        <v>8874.7942857142862</v>
      </c>
      <c r="AE43" s="145">
        <f>$AE$14/7/2</f>
        <v>17652.076428571429</v>
      </c>
      <c r="AF43" s="145"/>
      <c r="AG43" s="145"/>
      <c r="AH43" s="145"/>
    </row>
    <row r="44" spans="1:34" x14ac:dyDescent="0.25">
      <c r="A44" s="38"/>
      <c r="B44" s="3">
        <f t="shared" si="2"/>
        <v>2022</v>
      </c>
      <c r="C44" s="145">
        <f t="shared" si="1"/>
        <v>-44178.947142857141</v>
      </c>
      <c r="D44" s="750"/>
      <c r="E44" s="750"/>
      <c r="F44" s="750"/>
      <c r="G44" s="750"/>
      <c r="H44" s="750"/>
      <c r="I44" s="750"/>
      <c r="J44" s="750"/>
      <c r="K44" s="750"/>
      <c r="L44" s="750"/>
      <c r="M44" s="750"/>
      <c r="N44" s="750"/>
      <c r="O44" s="750"/>
      <c r="P44" s="750"/>
      <c r="Q44" s="750"/>
      <c r="R44" s="750"/>
      <c r="S44" s="750"/>
      <c r="T44" s="750"/>
      <c r="U44" s="750"/>
      <c r="V44" s="145"/>
      <c r="W44" s="145"/>
      <c r="X44" s="145"/>
      <c r="Y44" s="750"/>
      <c r="Z44" s="750"/>
      <c r="AA44" s="145"/>
      <c r="AB44" s="145"/>
      <c r="AC44" s="145"/>
      <c r="AD44" s="145">
        <f>$AD$14/7</f>
        <v>8874.7942857142862</v>
      </c>
      <c r="AE44" s="145">
        <f>$AE$14/7</f>
        <v>35304.152857142857</v>
      </c>
      <c r="AF44" s="145"/>
      <c r="AG44" s="145"/>
      <c r="AH44" s="145"/>
    </row>
    <row r="45" spans="1:34" x14ac:dyDescent="0.25">
      <c r="A45" s="38"/>
      <c r="B45" s="3">
        <f t="shared" si="2"/>
        <v>2023</v>
      </c>
      <c r="C45" s="145">
        <f t="shared" si="1"/>
        <v>-44178.947142857141</v>
      </c>
      <c r="D45" s="750"/>
      <c r="E45" s="750"/>
      <c r="F45" s="750"/>
      <c r="G45" s="750"/>
      <c r="H45" s="750"/>
      <c r="I45" s="750"/>
      <c r="J45" s="750"/>
      <c r="K45" s="750"/>
      <c r="L45" s="750"/>
      <c r="M45" s="750"/>
      <c r="N45" s="750"/>
      <c r="O45" s="750"/>
      <c r="P45" s="750"/>
      <c r="Q45" s="750"/>
      <c r="R45" s="750"/>
      <c r="S45" s="750"/>
      <c r="T45" s="750"/>
      <c r="U45" s="750"/>
      <c r="V45" s="145"/>
      <c r="W45" s="145"/>
      <c r="X45" s="145"/>
      <c r="Y45" s="750"/>
      <c r="Z45" s="750"/>
      <c r="AA45" s="145"/>
      <c r="AB45" s="145"/>
      <c r="AC45" s="145"/>
      <c r="AD45" s="145">
        <f t="shared" ref="AD45:AD46" si="3">$AD$14/7</f>
        <v>8874.7942857142862</v>
      </c>
      <c r="AE45" s="145">
        <f t="shared" ref="AE45:AE46" si="4">$AE$14/7</f>
        <v>35304.152857142857</v>
      </c>
      <c r="AF45" s="145"/>
      <c r="AG45" s="145"/>
      <c r="AH45" s="145"/>
    </row>
    <row r="46" spans="1:34" x14ac:dyDescent="0.25">
      <c r="A46" s="38"/>
      <c r="B46" s="3">
        <f t="shared" si="2"/>
        <v>2024</v>
      </c>
      <c r="C46" s="145">
        <f t="shared" si="1"/>
        <v>-44178.947142857141</v>
      </c>
      <c r="D46" s="750"/>
      <c r="E46" s="750"/>
      <c r="F46" s="750"/>
      <c r="G46" s="750"/>
      <c r="H46" s="750"/>
      <c r="I46" s="750"/>
      <c r="J46" s="750"/>
      <c r="K46" s="750"/>
      <c r="L46" s="750"/>
      <c r="M46" s="750"/>
      <c r="N46" s="750"/>
      <c r="O46" s="750"/>
      <c r="P46" s="750"/>
      <c r="Q46" s="750"/>
      <c r="R46" s="750"/>
      <c r="S46" s="750"/>
      <c r="T46" s="750"/>
      <c r="U46" s="750"/>
      <c r="V46" s="145"/>
      <c r="W46" s="145"/>
      <c r="X46" s="145"/>
      <c r="Y46" s="750"/>
      <c r="Z46" s="750"/>
      <c r="AA46" s="145"/>
      <c r="AB46" s="145"/>
      <c r="AC46" s="145"/>
      <c r="AD46" s="145">
        <f t="shared" si="3"/>
        <v>8874.7942857142862</v>
      </c>
      <c r="AE46" s="145">
        <f t="shared" si="4"/>
        <v>35304.152857142857</v>
      </c>
      <c r="AF46" s="145"/>
      <c r="AG46" s="145"/>
      <c r="AH46" s="145"/>
    </row>
    <row r="47" spans="1:34" x14ac:dyDescent="0.25">
      <c r="A47" s="38"/>
      <c r="B47" s="3"/>
      <c r="C47" s="637"/>
      <c r="D47" s="751"/>
      <c r="E47" s="751"/>
      <c r="F47" s="751"/>
      <c r="G47" s="751"/>
      <c r="H47" s="751"/>
      <c r="I47" s="751"/>
      <c r="J47" s="751"/>
      <c r="K47" s="751"/>
      <c r="L47" s="751"/>
      <c r="M47" s="751"/>
      <c r="N47" s="751"/>
      <c r="O47" s="751"/>
      <c r="P47" s="751"/>
      <c r="Q47" s="751"/>
      <c r="R47" s="751"/>
      <c r="S47" s="751"/>
      <c r="T47" s="751"/>
      <c r="U47" s="752"/>
      <c r="V47" s="145"/>
      <c r="W47" s="145"/>
      <c r="X47" s="145"/>
      <c r="Y47" s="750"/>
      <c r="Z47" s="750"/>
      <c r="AA47" s="145"/>
      <c r="AB47" s="641"/>
      <c r="AC47" s="641"/>
      <c r="AD47" s="641"/>
      <c r="AE47" s="145"/>
      <c r="AF47" s="145"/>
      <c r="AG47" s="145"/>
      <c r="AH47" s="145"/>
    </row>
    <row r="48" spans="1:34" x14ac:dyDescent="0.25">
      <c r="A48" s="38" t="s">
        <v>62</v>
      </c>
      <c r="B48" s="97">
        <f>SUM(D48:AH48)</f>
        <v>145751.52071428573</v>
      </c>
      <c r="C48" s="749">
        <f>SUM(C16:C47)</f>
        <v>-825242.41928571439</v>
      </c>
      <c r="D48" s="750">
        <f t="shared" ref="D48:AE48" si="5">-SUM(D16:D47)+D14</f>
        <v>0</v>
      </c>
      <c r="E48" s="750">
        <f t="shared" si="5"/>
        <v>0</v>
      </c>
      <c r="F48" s="750">
        <f t="shared" si="5"/>
        <v>0</v>
      </c>
      <c r="G48" s="750">
        <f t="shared" si="5"/>
        <v>0</v>
      </c>
      <c r="H48" s="750">
        <f t="shared" si="5"/>
        <v>0</v>
      </c>
      <c r="I48" s="750">
        <f t="shared" si="5"/>
        <v>0</v>
      </c>
      <c r="J48" s="750">
        <f t="shared" si="5"/>
        <v>0</v>
      </c>
      <c r="K48" s="750">
        <f t="shared" si="5"/>
        <v>0</v>
      </c>
      <c r="L48" s="750">
        <f t="shared" si="5"/>
        <v>0</v>
      </c>
      <c r="M48" s="750">
        <f t="shared" si="5"/>
        <v>0</v>
      </c>
      <c r="N48" s="750">
        <f t="shared" si="5"/>
        <v>0</v>
      </c>
      <c r="O48" s="750">
        <f t="shared" si="5"/>
        <v>0</v>
      </c>
      <c r="P48" s="750">
        <f t="shared" si="5"/>
        <v>0</v>
      </c>
      <c r="Q48" s="750">
        <f t="shared" si="5"/>
        <v>0</v>
      </c>
      <c r="R48" s="750">
        <f t="shared" si="5"/>
        <v>0</v>
      </c>
      <c r="S48" s="750">
        <f t="shared" si="5"/>
        <v>0</v>
      </c>
      <c r="T48" s="750">
        <f t="shared" si="5"/>
        <v>0</v>
      </c>
      <c r="U48" s="753">
        <f t="shared" si="5"/>
        <v>0</v>
      </c>
      <c r="V48" s="753">
        <f t="shared" si="5"/>
        <v>0</v>
      </c>
      <c r="W48" s="753">
        <f t="shared" si="5"/>
        <v>0</v>
      </c>
      <c r="X48" s="753">
        <f t="shared" si="5"/>
        <v>0</v>
      </c>
      <c r="Y48" s="753">
        <f t="shared" si="5"/>
        <v>0</v>
      </c>
      <c r="Z48" s="753">
        <f t="shared" si="5"/>
        <v>0</v>
      </c>
      <c r="AA48" s="753">
        <f t="shared" si="5"/>
        <v>0</v>
      </c>
      <c r="AB48" s="752">
        <f t="shared" si="5"/>
        <v>0</v>
      </c>
      <c r="AC48" s="752">
        <f t="shared" si="5"/>
        <v>0</v>
      </c>
      <c r="AD48" s="752">
        <f t="shared" si="5"/>
        <v>22186.985714285714</v>
      </c>
      <c r="AE48" s="753">
        <f t="shared" si="5"/>
        <v>123564.535</v>
      </c>
      <c r="AF48" s="615"/>
      <c r="AG48" s="615"/>
      <c r="AH48" s="615"/>
    </row>
    <row r="49" spans="1:26" x14ac:dyDescent="0.25">
      <c r="A49" s="38"/>
      <c r="B49" s="94"/>
      <c r="C49" s="98"/>
      <c r="D49" s="95"/>
      <c r="E49" s="95"/>
      <c r="F49" s="95"/>
      <c r="G49" s="95"/>
      <c r="H49" s="95"/>
      <c r="I49" s="95"/>
      <c r="J49" s="95"/>
      <c r="K49" s="95"/>
      <c r="L49" s="95"/>
      <c r="M49" s="95"/>
      <c r="N49" s="95"/>
      <c r="O49" s="95"/>
      <c r="P49" s="95"/>
      <c r="Q49" s="95"/>
      <c r="R49" s="95"/>
      <c r="S49" s="95"/>
      <c r="T49" s="95"/>
      <c r="U49" s="95"/>
      <c r="V49" s="95"/>
      <c r="W49" s="95"/>
      <c r="X49" s="95"/>
      <c r="Y49" s="95"/>
      <c r="Z49" s="95"/>
    </row>
    <row r="50" spans="1:26" x14ac:dyDescent="0.25">
      <c r="A50" s="39" t="s">
        <v>63</v>
      </c>
      <c r="B50" s="3"/>
      <c r="C50" s="30">
        <f>+C14+C48</f>
        <v>145751.52071428578</v>
      </c>
      <c r="D50" s="95"/>
      <c r="E50" s="95"/>
      <c r="F50" s="95"/>
      <c r="G50" s="95"/>
      <c r="H50" s="95"/>
      <c r="I50" s="95"/>
      <c r="J50" s="95"/>
      <c r="K50" s="95"/>
      <c r="L50" s="95"/>
      <c r="M50" s="95"/>
      <c r="N50" s="95"/>
      <c r="O50" s="95"/>
      <c r="P50" s="95"/>
      <c r="Q50" s="95"/>
      <c r="R50" s="95"/>
      <c r="S50" s="95"/>
      <c r="T50" s="95"/>
      <c r="U50" s="95"/>
      <c r="V50" s="95"/>
      <c r="W50" s="95"/>
      <c r="X50" s="95"/>
      <c r="Y50" s="95"/>
      <c r="Z50" s="95"/>
    </row>
    <row r="51" spans="1:26" x14ac:dyDescent="0.25">
      <c r="A51" s="3"/>
      <c r="B51" s="3"/>
      <c r="C51" s="3"/>
      <c r="D51" s="95"/>
      <c r="E51" s="95"/>
      <c r="F51" s="95"/>
      <c r="G51" s="95"/>
      <c r="H51" s="95"/>
      <c r="I51" s="95"/>
      <c r="J51" s="95"/>
      <c r="K51" s="95"/>
      <c r="L51" s="95"/>
      <c r="M51" s="95"/>
      <c r="N51" s="95"/>
      <c r="O51" s="95"/>
      <c r="P51" s="95"/>
      <c r="Q51" s="95"/>
      <c r="R51" s="95"/>
      <c r="S51" s="95"/>
      <c r="T51" s="95"/>
      <c r="U51" s="95"/>
      <c r="V51" s="95"/>
      <c r="W51" s="95"/>
      <c r="X51" s="95"/>
      <c r="Y51" s="95"/>
      <c r="Z51" s="95"/>
    </row>
    <row r="52" spans="1:26" x14ac:dyDescent="0.25">
      <c r="A52" s="3"/>
      <c r="B52" s="36"/>
      <c r="C52" s="3"/>
      <c r="D52" s="95"/>
      <c r="E52" s="95"/>
      <c r="F52" s="95"/>
      <c r="G52" s="95"/>
      <c r="H52" s="95"/>
      <c r="I52" s="95"/>
      <c r="J52" s="95"/>
      <c r="K52" s="95"/>
      <c r="L52" s="95"/>
      <c r="M52" s="95"/>
      <c r="N52" s="95"/>
      <c r="O52" s="95"/>
      <c r="P52" s="95"/>
      <c r="Q52" s="95"/>
      <c r="R52" s="95"/>
      <c r="S52" s="95"/>
      <c r="T52" s="95"/>
      <c r="U52" s="95"/>
      <c r="V52" s="95"/>
      <c r="W52" s="95"/>
      <c r="X52" s="95"/>
      <c r="Y52" s="95"/>
      <c r="Z52" s="95"/>
    </row>
    <row r="53" spans="1:26" x14ac:dyDescent="0.25">
      <c r="A53" s="3"/>
      <c r="B53" s="3"/>
      <c r="C53" s="3"/>
      <c r="E53" s="95"/>
      <c r="F53" s="99"/>
      <c r="G53" s="99"/>
      <c r="H53" s="99"/>
      <c r="I53" s="99"/>
      <c r="J53" s="99"/>
      <c r="K53" s="99"/>
      <c r="L53" s="99"/>
      <c r="M53" s="99"/>
      <c r="N53" s="95">
        <f>SUM(E32:E53)</f>
        <v>0</v>
      </c>
      <c r="O53" s="99"/>
      <c r="P53" s="99"/>
      <c r="Q53" s="99"/>
      <c r="R53" s="99"/>
      <c r="S53" s="99"/>
    </row>
    <row r="54" spans="1:26" x14ac:dyDescent="0.25">
      <c r="B54" s="3"/>
      <c r="C54" s="3"/>
      <c r="E54" s="99"/>
      <c r="F54" s="99"/>
      <c r="G54" s="99"/>
      <c r="H54" s="99"/>
      <c r="I54" s="99"/>
      <c r="J54" s="99"/>
      <c r="K54" s="99"/>
      <c r="L54" s="99"/>
      <c r="M54" s="99"/>
      <c r="N54" s="99"/>
      <c r="O54" s="99"/>
      <c r="P54" s="99"/>
      <c r="Q54" s="99"/>
      <c r="R54" s="99"/>
      <c r="S54" s="99"/>
    </row>
    <row r="55" spans="1:26" x14ac:dyDescent="0.25">
      <c r="E55" s="99"/>
      <c r="F55" s="99"/>
      <c r="G55" s="99"/>
      <c r="H55" s="99"/>
      <c r="I55" s="99"/>
      <c r="J55" s="99"/>
      <c r="K55" s="99"/>
      <c r="L55" s="99"/>
      <c r="M55" s="99"/>
      <c r="N55" s="99"/>
      <c r="O55" s="99"/>
      <c r="P55" s="99"/>
      <c r="Q55" s="99"/>
      <c r="R55" s="99"/>
      <c r="S55" s="99"/>
    </row>
    <row r="56" spans="1:26" x14ac:dyDescent="0.25">
      <c r="E56" s="99"/>
      <c r="F56" s="99"/>
      <c r="G56" s="99"/>
      <c r="H56" s="99"/>
      <c r="I56" s="99"/>
      <c r="J56" s="99"/>
      <c r="K56" s="99"/>
      <c r="L56" s="99"/>
      <c r="M56" s="99"/>
      <c r="N56" s="99"/>
      <c r="O56" s="99"/>
      <c r="P56" s="99"/>
      <c r="Q56" s="99"/>
      <c r="R56" s="99"/>
      <c r="S56" s="99"/>
    </row>
    <row r="57" spans="1:26" x14ac:dyDescent="0.25">
      <c r="E57" s="99"/>
      <c r="F57" s="99"/>
      <c r="G57" s="99"/>
      <c r="H57" s="99"/>
      <c r="I57" s="99"/>
      <c r="J57" s="99"/>
      <c r="K57" s="99"/>
      <c r="L57" s="99"/>
      <c r="M57" s="99"/>
      <c r="N57" s="99"/>
      <c r="O57" s="99"/>
      <c r="P57" s="99"/>
      <c r="Q57" s="99"/>
      <c r="R57" s="99"/>
      <c r="S57" s="99"/>
    </row>
    <row r="58" spans="1:26" x14ac:dyDescent="0.25">
      <c r="E58" s="99"/>
      <c r="F58" s="99"/>
      <c r="G58" s="99"/>
      <c r="H58" s="99"/>
      <c r="I58" s="99"/>
      <c r="J58" s="99"/>
      <c r="K58" s="99"/>
      <c r="L58" s="99"/>
      <c r="M58" s="99"/>
      <c r="N58" s="99"/>
      <c r="O58" s="99"/>
      <c r="P58" s="99"/>
      <c r="Q58" s="99"/>
      <c r="R58" s="99"/>
      <c r="S58" s="99"/>
    </row>
    <row r="59" spans="1:26" x14ac:dyDescent="0.25">
      <c r="E59" s="99"/>
      <c r="F59" s="99"/>
      <c r="G59" s="99"/>
      <c r="H59" s="99"/>
      <c r="I59" s="99"/>
      <c r="J59" s="99"/>
      <c r="K59" s="99"/>
      <c r="L59" s="99"/>
      <c r="M59" s="99"/>
      <c r="N59" s="99"/>
      <c r="O59" s="99"/>
      <c r="P59" s="99"/>
      <c r="Q59" s="99"/>
      <c r="R59" s="99"/>
      <c r="S59" s="99"/>
    </row>
    <row r="60" spans="1:26" x14ac:dyDescent="0.25">
      <c r="E60" s="99"/>
      <c r="F60" s="99"/>
      <c r="G60" s="99"/>
      <c r="H60" s="99"/>
      <c r="I60" s="99"/>
      <c r="J60" s="99"/>
      <c r="K60" s="99"/>
      <c r="L60" s="99"/>
      <c r="M60" s="99"/>
      <c r="N60" s="99"/>
      <c r="O60" s="99"/>
      <c r="P60" s="99"/>
      <c r="Q60" s="99"/>
      <c r="R60" s="99"/>
      <c r="S60" s="99"/>
    </row>
    <row r="61" spans="1:26" x14ac:dyDescent="0.25">
      <c r="E61" s="99"/>
      <c r="F61" s="99"/>
      <c r="G61" s="99"/>
      <c r="H61" s="99"/>
      <c r="I61" s="99"/>
      <c r="J61" s="99"/>
      <c r="K61" s="99"/>
      <c r="L61" s="99"/>
      <c r="M61" s="99"/>
      <c r="N61" s="99"/>
      <c r="O61" s="99"/>
      <c r="P61" s="99"/>
      <c r="Q61" s="99"/>
      <c r="R61" s="99"/>
      <c r="S61" s="99"/>
    </row>
    <row r="62" spans="1:26" x14ac:dyDescent="0.25">
      <c r="E62" s="99"/>
      <c r="F62" s="99"/>
      <c r="G62" s="99"/>
      <c r="H62" s="99"/>
      <c r="I62" s="99"/>
      <c r="J62" s="99"/>
      <c r="K62" s="99"/>
      <c r="L62" s="99"/>
      <c r="M62" s="99"/>
      <c r="N62" s="99"/>
      <c r="O62" s="99"/>
      <c r="P62" s="99"/>
      <c r="Q62" s="99"/>
      <c r="R62" s="99"/>
      <c r="S62" s="99"/>
    </row>
    <row r="63" spans="1:26" x14ac:dyDescent="0.25">
      <c r="E63" s="99"/>
      <c r="F63" s="99"/>
      <c r="G63" s="99"/>
      <c r="H63" s="99"/>
      <c r="I63" s="99"/>
      <c r="J63" s="99"/>
      <c r="K63" s="99"/>
      <c r="L63" s="99"/>
      <c r="M63" s="99"/>
      <c r="N63" s="99"/>
      <c r="O63" s="99"/>
      <c r="P63" s="99"/>
      <c r="Q63" s="99"/>
      <c r="R63" s="99"/>
      <c r="S63" s="99"/>
    </row>
    <row r="64" spans="1:26" x14ac:dyDescent="0.25">
      <c r="E64" s="99"/>
      <c r="F64" s="99"/>
      <c r="G64" s="99"/>
      <c r="H64" s="99"/>
      <c r="I64" s="99"/>
      <c r="J64" s="99"/>
      <c r="K64" s="99"/>
      <c r="L64" s="99"/>
      <c r="M64" s="99"/>
      <c r="N64" s="99"/>
      <c r="O64" s="99"/>
      <c r="P64" s="99"/>
      <c r="Q64" s="99"/>
      <c r="R64" s="99"/>
      <c r="S64" s="99"/>
    </row>
  </sheetData>
  <phoneticPr fontId="0" type="noConversion"/>
  <pageMargins left="0.7" right="0.7" top="0.75" bottom="0.75" header="0.3" footer="0.3"/>
  <pageSetup scale="81" orientation="landscape" horizontalDpi="4294967294" verticalDpi="4294967294" r:id="rId1"/>
  <headerFooter alignWithMargins="0">
    <oddFooter>&amp;Z&amp;F&amp;RPage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tabColor rgb="FF92D050"/>
    <pageSetUpPr fitToPage="1"/>
  </sheetPr>
  <dimension ref="A1:AC62"/>
  <sheetViews>
    <sheetView workbookViewId="0"/>
  </sheetViews>
  <sheetFormatPr defaultRowHeight="15" x14ac:dyDescent="0.25"/>
  <cols>
    <col min="1" max="1" width="34" bestFit="1" customWidth="1"/>
    <col min="2" max="2" width="7.28515625" bestFit="1" customWidth="1"/>
    <col min="3" max="3" width="10.5703125" bestFit="1" customWidth="1"/>
    <col min="4" max="8" width="5.140625" hidden="1" customWidth="1"/>
    <col min="9" max="9" width="10.5703125" hidden="1" customWidth="1"/>
    <col min="10" max="11" width="5.140625" hidden="1" customWidth="1"/>
    <col min="12" max="12" width="8" hidden="1" customWidth="1"/>
    <col min="13" max="13" width="5.140625" hidden="1" customWidth="1"/>
    <col min="14" max="14" width="9" bestFit="1" customWidth="1"/>
    <col min="15" max="16" width="9.140625" customWidth="1"/>
    <col min="17" max="17" width="9.42578125" customWidth="1"/>
    <col min="18" max="18" width="10.5703125" bestFit="1" customWidth="1"/>
    <col min="19" max="19" width="13" customWidth="1"/>
    <col min="20" max="20" width="10.5703125" customWidth="1"/>
    <col min="21" max="22" width="5.140625" bestFit="1" customWidth="1"/>
    <col min="23" max="23" width="8" style="7" bestFit="1" customWidth="1"/>
    <col min="24" max="24" width="7" bestFit="1" customWidth="1"/>
  </cols>
  <sheetData>
    <row r="1" spans="1:29" x14ac:dyDescent="0.25">
      <c r="A1" s="11" t="s">
        <v>10</v>
      </c>
    </row>
    <row r="2" spans="1:29" x14ac:dyDescent="0.25">
      <c r="A2" s="9" t="s">
        <v>438</v>
      </c>
    </row>
    <row r="3" spans="1:29" x14ac:dyDescent="0.25">
      <c r="A3" s="9" t="s">
        <v>80</v>
      </c>
    </row>
    <row r="4" spans="1:29" x14ac:dyDescent="0.25">
      <c r="R4" s="40" t="s">
        <v>4</v>
      </c>
      <c r="S4" s="41"/>
      <c r="T4" s="40" t="s">
        <v>8</v>
      </c>
    </row>
    <row r="5" spans="1:29" x14ac:dyDescent="0.25">
      <c r="A5" s="10" t="s">
        <v>9</v>
      </c>
      <c r="B5" s="12" t="s">
        <v>64</v>
      </c>
      <c r="C5" s="12" t="s">
        <v>12</v>
      </c>
      <c r="R5" s="42" t="s">
        <v>2</v>
      </c>
      <c r="S5" s="42" t="s">
        <v>60</v>
      </c>
      <c r="T5" s="42" t="s">
        <v>7</v>
      </c>
    </row>
    <row r="6" spans="1:29" x14ac:dyDescent="0.25">
      <c r="A6" s="213" t="s">
        <v>639</v>
      </c>
      <c r="B6" s="3">
        <v>102</v>
      </c>
      <c r="R6" s="3"/>
    </row>
    <row r="7" spans="1:29" x14ac:dyDescent="0.25">
      <c r="A7" s="292" t="s">
        <v>875</v>
      </c>
      <c r="B7" s="212"/>
      <c r="C7" s="214">
        <v>3052</v>
      </c>
      <c r="D7" s="92"/>
      <c r="E7" s="92"/>
      <c r="F7" s="92"/>
      <c r="G7" s="92"/>
      <c r="H7" s="92"/>
      <c r="I7" s="92"/>
      <c r="J7" s="92"/>
      <c r="K7" s="92"/>
      <c r="L7" s="92"/>
      <c r="M7" s="92"/>
      <c r="N7" s="92"/>
      <c r="O7" s="93"/>
      <c r="P7" s="6"/>
      <c r="Q7" s="6"/>
      <c r="R7" s="13">
        <f>+C14</f>
        <v>560665.69999999995</v>
      </c>
      <c r="S7" s="13">
        <f>+-C46</f>
        <v>560665.70000000007</v>
      </c>
      <c r="T7" s="13">
        <f>+R7-S7</f>
        <v>0</v>
      </c>
    </row>
    <row r="8" spans="1:29" x14ac:dyDescent="0.25">
      <c r="A8" s="213"/>
      <c r="B8" s="3"/>
      <c r="D8" s="92"/>
      <c r="E8" s="92"/>
      <c r="F8" s="92"/>
      <c r="G8" s="92"/>
      <c r="H8" s="92"/>
      <c r="I8" s="92"/>
      <c r="J8" s="92"/>
      <c r="K8" s="92"/>
      <c r="L8" s="92"/>
      <c r="M8" s="92"/>
      <c r="N8" s="92"/>
      <c r="O8" s="93"/>
      <c r="P8" s="6"/>
      <c r="Q8" s="6"/>
    </row>
    <row r="9" spans="1:29" x14ac:dyDescent="0.25">
      <c r="A9" s="2"/>
      <c r="B9" s="3"/>
      <c r="D9" s="92"/>
      <c r="E9" s="92"/>
      <c r="F9" s="92"/>
      <c r="G9" s="92"/>
      <c r="H9" s="92"/>
      <c r="I9" s="92"/>
      <c r="J9" s="92"/>
      <c r="K9" s="92"/>
      <c r="L9" s="92"/>
      <c r="M9" s="92"/>
      <c r="N9" s="92"/>
      <c r="O9" s="93"/>
      <c r="P9" s="6"/>
      <c r="Q9" s="6"/>
    </row>
    <row r="10" spans="1:29" x14ac:dyDescent="0.25">
      <c r="B10" s="3"/>
    </row>
    <row r="11" spans="1:29" x14ac:dyDescent="0.25">
      <c r="A11" s="2" t="s">
        <v>66</v>
      </c>
      <c r="B11" s="219" t="s">
        <v>973</v>
      </c>
      <c r="C11" s="214"/>
    </row>
    <row r="12" spans="1:29" x14ac:dyDescent="0.25">
      <c r="B12" s="28"/>
      <c r="C12" s="2"/>
    </row>
    <row r="13" spans="1:29" x14ac:dyDescent="0.25">
      <c r="A13" s="9" t="s">
        <v>5</v>
      </c>
      <c r="C13" s="31" t="s">
        <v>3</v>
      </c>
      <c r="D13" s="32">
        <v>1994</v>
      </c>
      <c r="E13" s="32">
        <v>1995</v>
      </c>
      <c r="F13" s="32">
        <v>1996</v>
      </c>
      <c r="G13" s="32">
        <v>1997</v>
      </c>
      <c r="H13" s="32">
        <v>1998</v>
      </c>
      <c r="I13" s="32">
        <v>1999</v>
      </c>
      <c r="J13" s="32">
        <v>2000</v>
      </c>
      <c r="K13" s="32">
        <v>2001</v>
      </c>
      <c r="L13" s="32">
        <v>2002</v>
      </c>
      <c r="M13" s="32">
        <v>2003</v>
      </c>
      <c r="N13" s="32">
        <v>2004</v>
      </c>
      <c r="O13" s="32">
        <v>2005</v>
      </c>
      <c r="P13" s="32">
        <v>2006</v>
      </c>
      <c r="Q13" s="32">
        <v>2007</v>
      </c>
      <c r="R13" s="32">
        <v>2008</v>
      </c>
      <c r="S13" s="32">
        <v>2009</v>
      </c>
      <c r="T13" s="32">
        <v>2010</v>
      </c>
      <c r="U13" s="32">
        <v>2011</v>
      </c>
      <c r="V13" s="32">
        <v>2012</v>
      </c>
      <c r="W13" s="32">
        <v>2013</v>
      </c>
      <c r="X13" s="32">
        <v>2014</v>
      </c>
      <c r="Y13" s="328">
        <v>2015</v>
      </c>
      <c r="Z13" s="32">
        <v>2016</v>
      </c>
      <c r="AA13" s="32">
        <v>2017</v>
      </c>
      <c r="AB13" s="32">
        <v>2018</v>
      </c>
      <c r="AC13" s="32">
        <v>2019</v>
      </c>
    </row>
    <row r="14" spans="1:29" x14ac:dyDescent="0.25">
      <c r="A14" s="9" t="s">
        <v>73</v>
      </c>
      <c r="C14" s="94">
        <f>SUM(D14:Y14)</f>
        <v>560665.69999999995</v>
      </c>
      <c r="D14" s="110"/>
      <c r="E14" s="110"/>
      <c r="F14" s="110"/>
      <c r="G14" s="110"/>
      <c r="H14" s="110"/>
      <c r="I14" s="110">
        <v>0</v>
      </c>
      <c r="J14" s="110"/>
      <c r="K14" s="110"/>
      <c r="L14" s="110">
        <v>0</v>
      </c>
      <c r="M14" s="110"/>
      <c r="N14" s="110">
        <f>'100'!N14</f>
        <v>235173.88500000001</v>
      </c>
      <c r="O14" s="110">
        <f>'100'!O14</f>
        <v>36232.980000000003</v>
      </c>
      <c r="P14" s="110">
        <f>'100'!P14</f>
        <v>48260.59</v>
      </c>
      <c r="Q14" s="110">
        <f>'100'!Q14</f>
        <v>185222.125</v>
      </c>
      <c r="R14" s="110">
        <f>'100'!R14</f>
        <v>39565.040000000001</v>
      </c>
      <c r="S14" s="94"/>
      <c r="V14" s="7"/>
      <c r="Y14" s="7">
        <v>16211.08</v>
      </c>
    </row>
    <row r="15" spans="1:29" x14ac:dyDescent="0.25">
      <c r="A15" s="34" t="str">
        <f>IF(+C14-'Equip Review 032310'!Y29=0,"ok","check")</f>
        <v>check</v>
      </c>
      <c r="B15" s="2"/>
      <c r="C15" s="2"/>
    </row>
    <row r="16" spans="1:29" x14ac:dyDescent="0.25">
      <c r="A16" s="9" t="s">
        <v>6</v>
      </c>
      <c r="B16" s="3">
        <v>1994</v>
      </c>
      <c r="C16" s="13">
        <f>-SUM(D16:Y16)</f>
        <v>0</v>
      </c>
      <c r="D16" s="95">
        <f>+D$14/7/2</f>
        <v>0</v>
      </c>
      <c r="E16" s="95"/>
      <c r="F16" s="95"/>
      <c r="G16" s="95"/>
      <c r="H16" s="95"/>
      <c r="I16" s="95"/>
      <c r="J16" s="95"/>
      <c r="K16" s="95"/>
      <c r="L16" s="95"/>
      <c r="M16" s="95"/>
      <c r="N16" s="95"/>
      <c r="O16" s="95"/>
      <c r="P16" s="95"/>
      <c r="Q16" s="95"/>
      <c r="R16" s="95"/>
      <c r="S16" s="95"/>
      <c r="T16" s="95"/>
      <c r="U16" s="95"/>
      <c r="Y16" s="95"/>
      <c r="Z16" s="95"/>
    </row>
    <row r="17" spans="1:26" x14ac:dyDescent="0.25">
      <c r="B17" s="3">
        <v>1995</v>
      </c>
      <c r="C17" s="13">
        <f t="shared" ref="C17:C39" si="0">-SUM(D17:Y17)</f>
        <v>0</v>
      </c>
      <c r="D17" s="95">
        <f>+D$14/7</f>
        <v>0</v>
      </c>
      <c r="E17" s="95">
        <f>+E$14/7/2</f>
        <v>0</v>
      </c>
      <c r="F17" s="95"/>
      <c r="G17" s="95"/>
      <c r="H17" s="95"/>
      <c r="I17" s="95"/>
      <c r="J17" s="95"/>
      <c r="K17" s="95"/>
      <c r="L17" s="95"/>
      <c r="M17" s="95"/>
      <c r="N17" s="95"/>
      <c r="O17" s="95"/>
      <c r="P17" s="95"/>
      <c r="Q17" s="95"/>
      <c r="R17" s="95"/>
      <c r="S17" s="95"/>
      <c r="T17" s="95"/>
      <c r="U17" s="95"/>
      <c r="Y17" s="95"/>
      <c r="Z17" s="95"/>
    </row>
    <row r="18" spans="1:26" x14ac:dyDescent="0.25">
      <c r="B18" s="3">
        <v>1996</v>
      </c>
      <c r="C18" s="13">
        <f t="shared" si="0"/>
        <v>0</v>
      </c>
      <c r="D18" s="95">
        <f>+D17</f>
        <v>0</v>
      </c>
      <c r="E18" s="95">
        <f>+E$14/7</f>
        <v>0</v>
      </c>
      <c r="F18" s="95">
        <f>+F$14/7/2</f>
        <v>0</v>
      </c>
      <c r="G18" s="95"/>
      <c r="H18" s="95"/>
      <c r="I18" s="95"/>
      <c r="J18" s="95"/>
      <c r="K18" s="95"/>
      <c r="L18" s="95"/>
      <c r="M18" s="95"/>
      <c r="N18" s="95"/>
      <c r="O18" s="95"/>
      <c r="P18" s="95"/>
      <c r="Q18" s="95"/>
      <c r="R18" s="95"/>
      <c r="S18" s="95"/>
      <c r="T18" s="95"/>
      <c r="U18" s="95"/>
      <c r="Y18" s="95"/>
      <c r="Z18" s="95"/>
    </row>
    <row r="19" spans="1:26" x14ac:dyDescent="0.25">
      <c r="B19" s="3">
        <v>1997</v>
      </c>
      <c r="C19" s="13">
        <f t="shared" si="0"/>
        <v>0</v>
      </c>
      <c r="D19" s="95">
        <f>+D18</f>
        <v>0</v>
      </c>
      <c r="E19" s="95">
        <f>+E18</f>
        <v>0</v>
      </c>
      <c r="F19" s="95">
        <f>+F$14/7</f>
        <v>0</v>
      </c>
      <c r="G19" s="95">
        <f>+G$14/7/2</f>
        <v>0</v>
      </c>
      <c r="H19" s="95"/>
      <c r="I19" s="95"/>
      <c r="J19" s="95"/>
      <c r="K19" s="95"/>
      <c r="L19" s="95"/>
      <c r="M19" s="95"/>
      <c r="N19" s="95"/>
      <c r="O19" s="95"/>
      <c r="P19" s="95"/>
      <c r="Q19" s="95"/>
      <c r="R19" s="95"/>
      <c r="S19" s="95"/>
      <c r="T19" s="95"/>
      <c r="U19" s="95"/>
      <c r="Y19" s="95"/>
      <c r="Z19" s="95"/>
    </row>
    <row r="20" spans="1:26" x14ac:dyDescent="0.25">
      <c r="B20" s="3">
        <v>1998</v>
      </c>
      <c r="C20" s="13">
        <f t="shared" si="0"/>
        <v>0</v>
      </c>
      <c r="D20" s="95">
        <f>+D19</f>
        <v>0</v>
      </c>
      <c r="E20" s="95">
        <f>+E19</f>
        <v>0</v>
      </c>
      <c r="F20" s="95">
        <f>+F19</f>
        <v>0</v>
      </c>
      <c r="G20" s="95">
        <f>+G$14/7</f>
        <v>0</v>
      </c>
      <c r="H20" s="95">
        <f>+H$14/7/2</f>
        <v>0</v>
      </c>
      <c r="I20" s="95"/>
      <c r="J20" s="95"/>
      <c r="K20" s="95"/>
      <c r="L20" s="95"/>
      <c r="M20" s="95"/>
      <c r="N20" s="95"/>
      <c r="O20" s="95"/>
      <c r="P20" s="95"/>
      <c r="Q20" s="95"/>
      <c r="R20" s="95"/>
      <c r="S20" s="95"/>
      <c r="T20" s="95"/>
      <c r="U20" s="95"/>
      <c r="Y20" s="95"/>
      <c r="Z20" s="95"/>
    </row>
    <row r="21" spans="1:26" x14ac:dyDescent="0.25">
      <c r="B21" s="3">
        <v>1999</v>
      </c>
      <c r="C21" s="13">
        <f t="shared" si="0"/>
        <v>0</v>
      </c>
      <c r="D21" s="95">
        <f>+D20</f>
        <v>0</v>
      </c>
      <c r="E21" s="95">
        <f>+E20</f>
        <v>0</v>
      </c>
      <c r="F21" s="95">
        <f>+F20</f>
        <v>0</v>
      </c>
      <c r="G21" s="95">
        <f>+G20</f>
        <v>0</v>
      </c>
      <c r="H21" s="95">
        <f>+H$14/7</f>
        <v>0</v>
      </c>
      <c r="I21" s="95">
        <f>+I$14/7/2</f>
        <v>0</v>
      </c>
      <c r="J21" s="95"/>
      <c r="K21" s="95"/>
      <c r="L21" s="95"/>
      <c r="M21" s="95"/>
      <c r="N21" s="95"/>
      <c r="O21" s="95"/>
      <c r="P21" s="95"/>
      <c r="Q21" s="95"/>
      <c r="R21" s="95"/>
      <c r="S21" s="95"/>
      <c r="T21" s="95"/>
      <c r="U21" s="95"/>
      <c r="Y21" s="95"/>
      <c r="Z21" s="95"/>
    </row>
    <row r="22" spans="1:26" x14ac:dyDescent="0.25">
      <c r="B22" s="3">
        <v>2000</v>
      </c>
      <c r="C22" s="13">
        <f t="shared" si="0"/>
        <v>0</v>
      </c>
      <c r="D22" s="95">
        <f>+D21</f>
        <v>0</v>
      </c>
      <c r="E22" s="95">
        <f>+E21</f>
        <v>0</v>
      </c>
      <c r="F22" s="95">
        <f>+F21</f>
        <v>0</v>
      </c>
      <c r="G22" s="95">
        <f>+G21</f>
        <v>0</v>
      </c>
      <c r="H22" s="95">
        <f>+H21</f>
        <v>0</v>
      </c>
      <c r="I22" s="95">
        <f>+I$14/7</f>
        <v>0</v>
      </c>
      <c r="J22" s="95">
        <f>+J$14/7/2</f>
        <v>0</v>
      </c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Y22" s="95"/>
      <c r="Z22" s="95"/>
    </row>
    <row r="23" spans="1:26" x14ac:dyDescent="0.25">
      <c r="B23" s="3">
        <v>2001</v>
      </c>
      <c r="C23" s="13">
        <f t="shared" si="0"/>
        <v>0</v>
      </c>
      <c r="D23" s="95">
        <f>+D$14/7/2</f>
        <v>0</v>
      </c>
      <c r="E23" s="95">
        <f>+E22</f>
        <v>0</v>
      </c>
      <c r="F23" s="95">
        <f>+F22</f>
        <v>0</v>
      </c>
      <c r="G23" s="95">
        <f>+G22</f>
        <v>0</v>
      </c>
      <c r="H23" s="95">
        <f>+H22</f>
        <v>0</v>
      </c>
      <c r="I23" s="95">
        <f>+I22</f>
        <v>0</v>
      </c>
      <c r="J23" s="95">
        <f>+J$14/7</f>
        <v>0</v>
      </c>
      <c r="K23" s="95">
        <f>+K$14/7/2</f>
        <v>0</v>
      </c>
      <c r="L23" s="95"/>
      <c r="M23" s="95"/>
      <c r="N23" s="95"/>
      <c r="O23" s="95"/>
      <c r="P23" s="95"/>
      <c r="Q23" s="95"/>
      <c r="R23" s="95"/>
      <c r="S23" s="95"/>
      <c r="T23" s="95"/>
      <c r="U23" s="95"/>
      <c r="Y23" s="95"/>
      <c r="Z23" s="95"/>
    </row>
    <row r="24" spans="1:26" x14ac:dyDescent="0.25">
      <c r="B24" s="3">
        <v>2002</v>
      </c>
      <c r="C24" s="13">
        <f t="shared" si="0"/>
        <v>0</v>
      </c>
      <c r="D24" s="95"/>
      <c r="E24" s="95">
        <f>+E$14/7/2</f>
        <v>0</v>
      </c>
      <c r="F24" s="95">
        <f>+F23</f>
        <v>0</v>
      </c>
      <c r="G24" s="95">
        <f>+G23</f>
        <v>0</v>
      </c>
      <c r="H24" s="95">
        <f>+H23</f>
        <v>0</v>
      </c>
      <c r="I24" s="95">
        <f>+I23</f>
        <v>0</v>
      </c>
      <c r="J24" s="95">
        <f>+J23</f>
        <v>0</v>
      </c>
      <c r="K24" s="95">
        <f>+K$14/7</f>
        <v>0</v>
      </c>
      <c r="L24" s="95">
        <f>+L$14/7/2</f>
        <v>0</v>
      </c>
      <c r="M24" s="95"/>
      <c r="N24" s="95"/>
      <c r="O24" s="95"/>
      <c r="P24" s="95"/>
      <c r="Q24" s="95"/>
      <c r="R24" s="95"/>
      <c r="S24" s="95"/>
      <c r="T24" s="95"/>
      <c r="U24" s="95"/>
      <c r="Y24" s="95"/>
      <c r="Z24" s="95"/>
    </row>
    <row r="25" spans="1:26" x14ac:dyDescent="0.25">
      <c r="B25" s="3">
        <v>2003</v>
      </c>
      <c r="C25" s="13">
        <f t="shared" si="0"/>
        <v>0</v>
      </c>
      <c r="D25" s="95"/>
      <c r="E25" s="95"/>
      <c r="F25" s="95">
        <f>+F$14/7/2</f>
        <v>0</v>
      </c>
      <c r="G25" s="95">
        <f>+G24</f>
        <v>0</v>
      </c>
      <c r="H25" s="95">
        <f>+H24</f>
        <v>0</v>
      </c>
      <c r="I25" s="95">
        <f>+I24</f>
        <v>0</v>
      </c>
      <c r="J25" s="95">
        <f>+J24</f>
        <v>0</v>
      </c>
      <c r="K25" s="95">
        <f>+K24</f>
        <v>0</v>
      </c>
      <c r="L25" s="95">
        <f>+L$14/7</f>
        <v>0</v>
      </c>
      <c r="M25" s="95">
        <f>+M$14/7/2</f>
        <v>0</v>
      </c>
      <c r="N25" s="95"/>
      <c r="O25" s="95"/>
      <c r="P25" s="95"/>
      <c r="Q25" s="95"/>
      <c r="R25" s="95"/>
      <c r="S25" s="95"/>
      <c r="T25" s="95"/>
      <c r="U25" s="95"/>
      <c r="Y25" s="95"/>
      <c r="Z25" s="95"/>
    </row>
    <row r="26" spans="1:26" x14ac:dyDescent="0.25">
      <c r="B26" s="3">
        <v>2004</v>
      </c>
      <c r="C26" s="13">
        <f t="shared" si="0"/>
        <v>-16798.134642857145</v>
      </c>
      <c r="D26" s="95"/>
      <c r="E26" s="95"/>
      <c r="F26" s="95"/>
      <c r="G26" s="95">
        <f>+G$14/7/2</f>
        <v>0</v>
      </c>
      <c r="H26" s="95">
        <f>+H25</f>
        <v>0</v>
      </c>
      <c r="I26" s="95">
        <f>+I25</f>
        <v>0</v>
      </c>
      <c r="J26" s="95">
        <f>+J25</f>
        <v>0</v>
      </c>
      <c r="K26" s="95">
        <f>+K25</f>
        <v>0</v>
      </c>
      <c r="L26" s="95">
        <f>+L25</f>
        <v>0</v>
      </c>
      <c r="M26" s="95">
        <f>+M$14/7</f>
        <v>0</v>
      </c>
      <c r="N26" s="95">
        <f>+N$14/7/2</f>
        <v>16798.134642857145</v>
      </c>
      <c r="O26" s="95"/>
      <c r="P26" s="95"/>
      <c r="Q26" s="95"/>
      <c r="R26" s="95"/>
      <c r="S26" s="95"/>
      <c r="T26" s="95"/>
      <c r="U26" s="95"/>
      <c r="Y26" s="95"/>
      <c r="Z26" s="95"/>
    </row>
    <row r="27" spans="1:26" x14ac:dyDescent="0.25">
      <c r="B27" s="3">
        <v>2005</v>
      </c>
      <c r="C27" s="13">
        <f t="shared" si="0"/>
        <v>-36184.33928571429</v>
      </c>
      <c r="D27" s="95"/>
      <c r="E27" s="95"/>
      <c r="F27" s="95"/>
      <c r="G27" s="95"/>
      <c r="H27" s="95">
        <f>+H$14/7/2</f>
        <v>0</v>
      </c>
      <c r="I27" s="95">
        <f>+I26</f>
        <v>0</v>
      </c>
      <c r="J27" s="95">
        <f>+J26</f>
        <v>0</v>
      </c>
      <c r="K27" s="95">
        <f>+K26</f>
        <v>0</v>
      </c>
      <c r="L27" s="95">
        <f>+L26</f>
        <v>0</v>
      </c>
      <c r="M27" s="95">
        <f>+M26</f>
        <v>0</v>
      </c>
      <c r="N27" s="95">
        <f>+N$14/7</f>
        <v>33596.26928571429</v>
      </c>
      <c r="O27" s="95">
        <f>+O$14/7/2</f>
        <v>2588.0700000000002</v>
      </c>
      <c r="P27" s="95"/>
      <c r="Q27" s="95"/>
      <c r="R27" s="95"/>
      <c r="S27" s="95"/>
      <c r="T27" s="95"/>
      <c r="U27" s="95"/>
      <c r="Y27" s="95"/>
      <c r="Z27" s="95"/>
    </row>
    <row r="28" spans="1:26" x14ac:dyDescent="0.25">
      <c r="B28" s="3">
        <v>2006</v>
      </c>
      <c r="C28" s="13">
        <f t="shared" si="0"/>
        <v>-42219.594285714287</v>
      </c>
      <c r="D28" s="95"/>
      <c r="E28" s="95"/>
      <c r="F28" s="95"/>
      <c r="G28" s="95"/>
      <c r="H28" s="95"/>
      <c r="I28" s="95">
        <f>+I$14/7/2</f>
        <v>0</v>
      </c>
      <c r="J28" s="95">
        <f>+J27</f>
        <v>0</v>
      </c>
      <c r="K28" s="95">
        <f>+K27</f>
        <v>0</v>
      </c>
      <c r="L28" s="95">
        <f>+L27</f>
        <v>0</v>
      </c>
      <c r="M28" s="95">
        <f>+M27</f>
        <v>0</v>
      </c>
      <c r="N28" s="95">
        <f>+N27</f>
        <v>33596.26928571429</v>
      </c>
      <c r="O28" s="95">
        <f>+O$14/7</f>
        <v>5176.1400000000003</v>
      </c>
      <c r="P28" s="95">
        <f>+P$14/7/2</f>
        <v>3447.1849999999999</v>
      </c>
      <c r="Q28" s="95"/>
      <c r="R28" s="95"/>
      <c r="S28" s="95"/>
      <c r="T28" s="95"/>
      <c r="U28" s="95"/>
      <c r="Y28" s="95"/>
      <c r="Z28" s="95"/>
    </row>
    <row r="29" spans="1:26" x14ac:dyDescent="0.25">
      <c r="B29" s="3">
        <v>2007</v>
      </c>
      <c r="C29" s="13">
        <f t="shared" si="0"/>
        <v>-58896.931071428582</v>
      </c>
      <c r="D29" s="95"/>
      <c r="E29" s="95"/>
      <c r="F29" s="95"/>
      <c r="G29" s="95"/>
      <c r="H29" s="95"/>
      <c r="I29" s="95"/>
      <c r="J29" s="95">
        <f>+J$14/7/2</f>
        <v>0</v>
      </c>
      <c r="K29" s="95">
        <f>+K28</f>
        <v>0</v>
      </c>
      <c r="L29" s="95">
        <f>+L28</f>
        <v>0</v>
      </c>
      <c r="M29" s="95">
        <f>+M28</f>
        <v>0</v>
      </c>
      <c r="N29" s="95">
        <f>+N28</f>
        <v>33596.26928571429</v>
      </c>
      <c r="O29" s="95">
        <f>+O28</f>
        <v>5176.1400000000003</v>
      </c>
      <c r="P29" s="95">
        <f>+P$14/7</f>
        <v>6894.37</v>
      </c>
      <c r="Q29" s="95">
        <f>+Q$14/7/2</f>
        <v>13230.151785714286</v>
      </c>
      <c r="R29" s="95"/>
      <c r="S29" s="95"/>
      <c r="T29" s="95"/>
      <c r="U29" s="95"/>
      <c r="Y29" s="95"/>
      <c r="Z29" s="95"/>
    </row>
    <row r="30" spans="1:26" x14ac:dyDescent="0.25">
      <c r="B30" s="3">
        <v>2008</v>
      </c>
      <c r="C30" s="13">
        <f t="shared" si="0"/>
        <v>-74953.157142857162</v>
      </c>
      <c r="D30" s="95"/>
      <c r="E30" s="95"/>
      <c r="F30" s="95"/>
      <c r="G30" s="95"/>
      <c r="H30" s="95"/>
      <c r="I30" s="95"/>
      <c r="J30" s="95"/>
      <c r="K30" s="95">
        <f>+K$14/7/2</f>
        <v>0</v>
      </c>
      <c r="L30" s="95">
        <f>+L29</f>
        <v>0</v>
      </c>
      <c r="M30" s="95">
        <f>+M29</f>
        <v>0</v>
      </c>
      <c r="N30" s="95">
        <f>+N29</f>
        <v>33596.26928571429</v>
      </c>
      <c r="O30" s="95">
        <f>+O29</f>
        <v>5176.1400000000003</v>
      </c>
      <c r="P30" s="95">
        <f>+P29</f>
        <v>6894.37</v>
      </c>
      <c r="Q30" s="95">
        <f>+Q$14/7</f>
        <v>26460.303571428572</v>
      </c>
      <c r="R30" s="95">
        <f>+R$14/7/2</f>
        <v>2826.0742857142859</v>
      </c>
      <c r="S30" s="95"/>
      <c r="T30" s="95"/>
      <c r="U30" s="95"/>
      <c r="Y30" s="95"/>
      <c r="Z30" s="95"/>
    </row>
    <row r="31" spans="1:26" x14ac:dyDescent="0.25">
      <c r="B31" s="3">
        <v>2009</v>
      </c>
      <c r="C31" s="13">
        <f t="shared" si="0"/>
        <v>-77779.231428571438</v>
      </c>
      <c r="D31" s="95"/>
      <c r="E31" s="95"/>
      <c r="F31" s="95"/>
      <c r="G31" s="95"/>
      <c r="H31" s="95"/>
      <c r="I31" s="95"/>
      <c r="J31" s="95"/>
      <c r="K31" s="95"/>
      <c r="L31" s="95">
        <f>+L$14/7/2</f>
        <v>0</v>
      </c>
      <c r="M31" s="95">
        <f>+M30</f>
        <v>0</v>
      </c>
      <c r="N31" s="95">
        <f>+N30</f>
        <v>33596.26928571429</v>
      </c>
      <c r="O31" s="95">
        <f>+O30</f>
        <v>5176.1400000000003</v>
      </c>
      <c r="P31" s="95">
        <f>+P30</f>
        <v>6894.37</v>
      </c>
      <c r="Q31" s="95">
        <f>+Q30</f>
        <v>26460.303571428572</v>
      </c>
      <c r="R31" s="95">
        <f>+R$14/7</f>
        <v>5652.1485714285718</v>
      </c>
      <c r="S31" s="95">
        <f>+S$14/7/2</f>
        <v>0</v>
      </c>
      <c r="T31" s="95"/>
      <c r="U31" s="95"/>
      <c r="Y31" s="95"/>
      <c r="Z31" s="95"/>
    </row>
    <row r="32" spans="1:26" x14ac:dyDescent="0.25">
      <c r="A32" s="38" t="s">
        <v>59</v>
      </c>
      <c r="B32" s="3">
        <v>2010</v>
      </c>
      <c r="C32" s="13">
        <f t="shared" si="0"/>
        <v>-77779.231428571438</v>
      </c>
      <c r="D32" s="95"/>
      <c r="E32" s="95"/>
      <c r="F32" s="95"/>
      <c r="G32" s="95"/>
      <c r="H32" s="95"/>
      <c r="I32" s="95"/>
      <c r="J32" s="95"/>
      <c r="K32" s="95"/>
      <c r="L32" s="95"/>
      <c r="M32" s="95">
        <f>+M$14/7/2</f>
        <v>0</v>
      </c>
      <c r="N32" s="95">
        <f>+N31</f>
        <v>33596.26928571429</v>
      </c>
      <c r="O32" s="95">
        <f>+O31</f>
        <v>5176.1400000000003</v>
      </c>
      <c r="P32" s="95">
        <f>+P31</f>
        <v>6894.37</v>
      </c>
      <c r="Q32" s="95">
        <f>+Q31</f>
        <v>26460.303571428572</v>
      </c>
      <c r="R32" s="95">
        <f>+R31</f>
        <v>5652.1485714285718</v>
      </c>
      <c r="S32" s="95">
        <f>+S$14/7</f>
        <v>0</v>
      </c>
      <c r="T32" s="95">
        <f>+T$14/7/2</f>
        <v>0</v>
      </c>
      <c r="U32" s="95"/>
      <c r="Y32" s="95"/>
      <c r="Z32" s="95"/>
    </row>
    <row r="33" spans="1:29" x14ac:dyDescent="0.25">
      <c r="A33" s="38"/>
      <c r="B33" s="3">
        <v>2011</v>
      </c>
      <c r="C33" s="13">
        <f t="shared" si="0"/>
        <v>-60981.09678571429</v>
      </c>
      <c r="D33" s="95"/>
      <c r="E33" s="95"/>
      <c r="F33" s="95"/>
      <c r="G33" s="95"/>
      <c r="H33" s="95"/>
      <c r="I33" s="95"/>
      <c r="J33" s="95"/>
      <c r="K33" s="95"/>
      <c r="L33" s="95"/>
      <c r="M33" s="95"/>
      <c r="N33" s="95">
        <f>+N$14/7/2</f>
        <v>16798.134642857145</v>
      </c>
      <c r="O33" s="95">
        <f>+O32</f>
        <v>5176.1400000000003</v>
      </c>
      <c r="P33" s="95">
        <f>+P32</f>
        <v>6894.37</v>
      </c>
      <c r="Q33" s="95">
        <f>+Q32</f>
        <v>26460.303571428572</v>
      </c>
      <c r="R33" s="95">
        <f>+R32</f>
        <v>5652.1485714285718</v>
      </c>
      <c r="S33" s="95">
        <f>+S32</f>
        <v>0</v>
      </c>
      <c r="T33" s="95">
        <f>+T$14/7</f>
        <v>0</v>
      </c>
      <c r="U33" s="95">
        <f>+U$14/7/2</f>
        <v>0</v>
      </c>
      <c r="Y33" s="95"/>
      <c r="Z33" s="95"/>
    </row>
    <row r="34" spans="1:29" x14ac:dyDescent="0.25">
      <c r="A34" s="38"/>
      <c r="B34" s="3">
        <v>2012</v>
      </c>
      <c r="C34" s="13">
        <f t="shared" si="0"/>
        <v>-41594.892142857148</v>
      </c>
      <c r="D34" s="95"/>
      <c r="E34" s="95"/>
      <c r="F34" s="95"/>
      <c r="G34" s="95"/>
      <c r="H34" s="95"/>
      <c r="I34" s="95"/>
      <c r="J34" s="95"/>
      <c r="K34" s="95"/>
      <c r="L34" s="95"/>
      <c r="M34" s="95"/>
      <c r="N34" s="95"/>
      <c r="O34" s="314">
        <f>O14/7/2</f>
        <v>2588.0700000000002</v>
      </c>
      <c r="P34" s="314">
        <f>P14/7</f>
        <v>6894.37</v>
      </c>
      <c r="Q34" s="95">
        <f>+Q33</f>
        <v>26460.303571428572</v>
      </c>
      <c r="R34" s="95">
        <f>+R33</f>
        <v>5652.1485714285718</v>
      </c>
      <c r="S34" s="95">
        <f>+S33</f>
        <v>0</v>
      </c>
      <c r="T34" s="95">
        <f>+T$14/7</f>
        <v>0</v>
      </c>
      <c r="U34" s="95">
        <f>+U$14/7</f>
        <v>0</v>
      </c>
      <c r="V34" s="95">
        <f>+V$14/7/2</f>
        <v>0</v>
      </c>
      <c r="Y34" s="95"/>
      <c r="Z34" s="95"/>
    </row>
    <row r="35" spans="1:29" x14ac:dyDescent="0.25">
      <c r="A35" s="38"/>
      <c r="B35" s="3">
        <v>2013</v>
      </c>
      <c r="C35" s="13">
        <f t="shared" si="0"/>
        <v>-35559.637142857144</v>
      </c>
      <c r="D35" s="95"/>
      <c r="E35" s="95"/>
      <c r="F35" s="95"/>
      <c r="G35" s="95"/>
      <c r="H35" s="95"/>
      <c r="I35" s="95"/>
      <c r="J35" s="95"/>
      <c r="K35" s="95"/>
      <c r="L35" s="95"/>
      <c r="M35" s="95"/>
      <c r="N35" s="95"/>
      <c r="O35" s="95"/>
      <c r="P35" s="314">
        <f>P14/7/2</f>
        <v>3447.1849999999999</v>
      </c>
      <c r="Q35" s="95">
        <f>Q14/7</f>
        <v>26460.303571428572</v>
      </c>
      <c r="R35" s="95">
        <f>R14/7</f>
        <v>5652.1485714285718</v>
      </c>
      <c r="S35" s="95"/>
      <c r="T35" s="95"/>
      <c r="U35" s="95"/>
      <c r="W35" s="7">
        <f>W14/7/2</f>
        <v>0</v>
      </c>
      <c r="Y35" s="95"/>
      <c r="Z35" s="95"/>
    </row>
    <row r="36" spans="1:29" x14ac:dyDescent="0.25">
      <c r="A36" s="38"/>
      <c r="B36" s="3">
        <v>2014</v>
      </c>
      <c r="C36" s="13">
        <f t="shared" si="0"/>
        <v>-18882.300357142856</v>
      </c>
      <c r="D36" s="95"/>
      <c r="E36" s="95"/>
      <c r="F36" s="95"/>
      <c r="G36" s="95"/>
      <c r="H36" s="95"/>
      <c r="I36" s="95"/>
      <c r="J36" s="95"/>
      <c r="K36" s="95"/>
      <c r="L36" s="95"/>
      <c r="M36" s="95"/>
      <c r="N36" s="95"/>
      <c r="O36" s="95"/>
      <c r="P36" s="95"/>
      <c r="Q36" s="95">
        <f>Q14/7/2</f>
        <v>13230.151785714286</v>
      </c>
      <c r="R36" s="314">
        <f>R14/7</f>
        <v>5652.1485714285718</v>
      </c>
      <c r="S36" s="95"/>
      <c r="T36" s="95"/>
      <c r="U36" s="95"/>
      <c r="W36" s="7">
        <f>W14/7</f>
        <v>0</v>
      </c>
      <c r="X36" s="7">
        <f>X14/7</f>
        <v>0</v>
      </c>
      <c r="Y36" s="95"/>
      <c r="Z36" s="95"/>
    </row>
    <row r="37" spans="1:29" x14ac:dyDescent="0.25">
      <c r="A37" s="38"/>
      <c r="B37" s="3">
        <v>2015</v>
      </c>
      <c r="C37" s="13">
        <f t="shared" si="0"/>
        <v>-3984.0085714285715</v>
      </c>
      <c r="D37" s="95"/>
      <c r="E37" s="95"/>
      <c r="F37" s="95"/>
      <c r="G37" s="95"/>
      <c r="H37" s="95"/>
      <c r="I37" s="95"/>
      <c r="J37" s="95"/>
      <c r="K37" s="95"/>
      <c r="L37" s="95"/>
      <c r="M37" s="95"/>
      <c r="N37" s="95"/>
      <c r="O37" s="95"/>
      <c r="P37" s="95"/>
      <c r="Q37" s="95"/>
      <c r="R37" s="314">
        <f>R14/7/2</f>
        <v>2826.0742857142859</v>
      </c>
      <c r="S37" s="95"/>
      <c r="T37" s="95"/>
      <c r="U37" s="95"/>
      <c r="Y37" s="7">
        <f>$Y$14/7/2</f>
        <v>1157.9342857142858</v>
      </c>
      <c r="Z37" s="95"/>
    </row>
    <row r="38" spans="1:29" x14ac:dyDescent="0.25">
      <c r="A38" s="38"/>
      <c r="B38" s="3">
        <v>2016</v>
      </c>
      <c r="C38" s="13">
        <f t="shared" si="0"/>
        <v>-2315.8685714285716</v>
      </c>
      <c r="D38" s="95"/>
      <c r="E38" s="95"/>
      <c r="F38" s="95"/>
      <c r="G38" s="95"/>
      <c r="H38" s="95"/>
      <c r="I38" s="95"/>
      <c r="J38" s="95"/>
      <c r="K38" s="95"/>
      <c r="L38" s="95"/>
      <c r="M38" s="95"/>
      <c r="N38" s="95"/>
      <c r="O38" s="95"/>
      <c r="P38" s="95"/>
      <c r="Q38" s="95"/>
      <c r="R38" s="314"/>
      <c r="S38" s="95"/>
      <c r="T38" s="95"/>
      <c r="U38" s="95"/>
      <c r="Y38" s="7">
        <f>$Y$14/7</f>
        <v>2315.8685714285716</v>
      </c>
      <c r="Z38" s="95"/>
    </row>
    <row r="39" spans="1:29" x14ac:dyDescent="0.25">
      <c r="A39" s="38"/>
      <c r="B39" s="3">
        <v>2017</v>
      </c>
      <c r="C39" s="13">
        <f t="shared" si="0"/>
        <v>-2315.8685714285716</v>
      </c>
      <c r="D39" s="95"/>
      <c r="E39" s="95"/>
      <c r="F39" s="95"/>
      <c r="G39" s="95"/>
      <c r="H39" s="95"/>
      <c r="I39" s="95"/>
      <c r="J39" s="95"/>
      <c r="K39" s="95"/>
      <c r="L39" s="95"/>
      <c r="M39" s="95"/>
      <c r="N39" s="95"/>
      <c r="O39" s="95"/>
      <c r="P39" s="95"/>
      <c r="Q39" s="95"/>
      <c r="R39" s="314"/>
      <c r="S39" s="95"/>
      <c r="T39" s="95"/>
      <c r="U39" s="95"/>
      <c r="Y39" s="7">
        <f>$Y$14/7</f>
        <v>2315.8685714285716</v>
      </c>
      <c r="Z39" s="95"/>
    </row>
    <row r="40" spans="1:29" x14ac:dyDescent="0.25">
      <c r="A40" s="38"/>
      <c r="B40" s="3">
        <v>2018</v>
      </c>
      <c r="C40" s="13">
        <f>-SUM(N40:AB40)</f>
        <v>-2315.8685714285716</v>
      </c>
      <c r="D40" s="95"/>
      <c r="E40" s="95"/>
      <c r="F40" s="95"/>
      <c r="G40" s="95"/>
      <c r="H40" s="95"/>
      <c r="I40" s="95"/>
      <c r="J40" s="95"/>
      <c r="K40" s="95"/>
      <c r="L40" s="95"/>
      <c r="M40" s="95"/>
      <c r="N40" s="95"/>
      <c r="O40" s="95"/>
      <c r="P40" s="95"/>
      <c r="Q40" s="95"/>
      <c r="R40" s="314"/>
      <c r="S40" s="95"/>
      <c r="T40" s="95"/>
      <c r="U40" s="95"/>
      <c r="Y40" s="7">
        <f>$Y$14/7</f>
        <v>2315.8685714285716</v>
      </c>
      <c r="Z40" s="95"/>
    </row>
    <row r="41" spans="1:29" x14ac:dyDescent="0.25">
      <c r="A41" s="38"/>
      <c r="B41" s="3">
        <v>2019</v>
      </c>
      <c r="C41" s="13">
        <f>-SUM(N41:AB41)</f>
        <v>-2315.8685714285716</v>
      </c>
      <c r="D41" s="95"/>
      <c r="E41" s="95"/>
      <c r="F41" s="95"/>
      <c r="G41" s="95"/>
      <c r="H41" s="95"/>
      <c r="I41" s="95"/>
      <c r="J41" s="95"/>
      <c r="K41" s="95"/>
      <c r="L41" s="95"/>
      <c r="M41" s="95"/>
      <c r="N41" s="95"/>
      <c r="O41" s="95"/>
      <c r="P41" s="95"/>
      <c r="Q41" s="95"/>
      <c r="R41" s="314"/>
      <c r="S41" s="95"/>
      <c r="T41" s="95"/>
      <c r="U41" s="95"/>
      <c r="Y41" s="7">
        <f>$Y$14/7</f>
        <v>2315.8685714285716</v>
      </c>
      <c r="Z41" s="95"/>
    </row>
    <row r="42" spans="1:29" x14ac:dyDescent="0.25">
      <c r="A42" s="38"/>
      <c r="B42" s="3">
        <v>2020</v>
      </c>
      <c r="C42" s="13">
        <f t="shared" ref="C42:C44" si="1">-SUM(N42:AB42)</f>
        <v>-2315.8685714285716</v>
      </c>
      <c r="D42" s="95"/>
      <c r="E42" s="95"/>
      <c r="F42" s="95"/>
      <c r="G42" s="95"/>
      <c r="H42" s="95"/>
      <c r="I42" s="95"/>
      <c r="J42" s="95"/>
      <c r="K42" s="95"/>
      <c r="L42" s="95"/>
      <c r="M42" s="95"/>
      <c r="N42" s="95"/>
      <c r="O42" s="95"/>
      <c r="P42" s="95"/>
      <c r="Q42" s="95"/>
      <c r="R42" s="314"/>
      <c r="S42" s="95"/>
      <c r="T42" s="95"/>
      <c r="U42" s="95"/>
      <c r="Y42" s="7">
        <f t="shared" ref="Y42:Y43" si="2">$Y$14/7</f>
        <v>2315.8685714285716</v>
      </c>
      <c r="Z42" s="95"/>
    </row>
    <row r="43" spans="1:29" x14ac:dyDescent="0.25">
      <c r="A43" s="38"/>
      <c r="B43" s="3">
        <v>2021</v>
      </c>
      <c r="C43" s="13">
        <f t="shared" si="1"/>
        <v>-2315.8685714285716</v>
      </c>
      <c r="D43" s="95"/>
      <c r="E43" s="95"/>
      <c r="F43" s="95"/>
      <c r="G43" s="95"/>
      <c r="H43" s="95"/>
      <c r="I43" s="95"/>
      <c r="J43" s="95"/>
      <c r="K43" s="95"/>
      <c r="L43" s="95"/>
      <c r="M43" s="95"/>
      <c r="N43" s="95"/>
      <c r="O43" s="95"/>
      <c r="P43" s="95"/>
      <c r="Q43" s="95"/>
      <c r="R43" s="314"/>
      <c r="S43" s="95"/>
      <c r="T43" s="95"/>
      <c r="U43" s="95"/>
      <c r="Y43" s="7">
        <f t="shared" si="2"/>
        <v>2315.8685714285716</v>
      </c>
      <c r="Z43" s="95"/>
    </row>
    <row r="44" spans="1:29" x14ac:dyDescent="0.25">
      <c r="A44" s="38"/>
      <c r="B44" s="3">
        <v>2022</v>
      </c>
      <c r="C44" s="13">
        <f t="shared" si="1"/>
        <v>-1157.9342857142858</v>
      </c>
      <c r="D44" s="95"/>
      <c r="E44" s="95"/>
      <c r="F44" s="95"/>
      <c r="G44" s="95"/>
      <c r="H44" s="95"/>
      <c r="I44" s="95"/>
      <c r="J44" s="95"/>
      <c r="K44" s="95"/>
      <c r="L44" s="95"/>
      <c r="M44" s="95"/>
      <c r="N44" s="95"/>
      <c r="O44" s="95"/>
      <c r="P44" s="95"/>
      <c r="Q44" s="95"/>
      <c r="R44" s="314"/>
      <c r="S44" s="95"/>
      <c r="T44" s="95"/>
      <c r="U44" s="95"/>
      <c r="Y44" s="7">
        <f>$Y$14/7/2</f>
        <v>1157.9342857142858</v>
      </c>
      <c r="Z44" s="95"/>
    </row>
    <row r="45" spans="1:29" x14ac:dyDescent="0.25">
      <c r="A45" s="38"/>
      <c r="B45" s="3"/>
      <c r="C45" s="12"/>
      <c r="D45" s="96"/>
      <c r="E45" s="96"/>
      <c r="F45" s="96"/>
      <c r="G45" s="96"/>
      <c r="H45" s="96"/>
      <c r="I45" s="96"/>
      <c r="J45" s="96"/>
      <c r="K45" s="96"/>
      <c r="L45" s="96"/>
      <c r="M45" s="96"/>
      <c r="N45" s="96"/>
      <c r="O45" s="96"/>
      <c r="P45" s="96"/>
      <c r="Q45" s="96"/>
      <c r="R45" s="96"/>
      <c r="S45" s="96"/>
      <c r="T45" s="96"/>
      <c r="U45" s="324"/>
      <c r="W45" s="33"/>
      <c r="Y45" s="95"/>
      <c r="Z45" s="95"/>
    </row>
    <row r="46" spans="1:29" x14ac:dyDescent="0.25">
      <c r="A46" s="38" t="s">
        <v>62</v>
      </c>
      <c r="B46" s="97">
        <f>SUM(D46:Y46)</f>
        <v>0</v>
      </c>
      <c r="C46" s="94">
        <f>SUM(C16:C45)</f>
        <v>-560665.70000000007</v>
      </c>
      <c r="D46" s="95">
        <f t="shared" ref="D46:AC46" si="3">-SUM(D16:D45)+D14</f>
        <v>0</v>
      </c>
      <c r="E46" s="95">
        <f t="shared" si="3"/>
        <v>0</v>
      </c>
      <c r="F46" s="95">
        <f t="shared" si="3"/>
        <v>0</v>
      </c>
      <c r="G46" s="95">
        <f t="shared" si="3"/>
        <v>0</v>
      </c>
      <c r="H46" s="95">
        <f t="shared" si="3"/>
        <v>0</v>
      </c>
      <c r="I46" s="95">
        <f t="shared" si="3"/>
        <v>0</v>
      </c>
      <c r="J46" s="95">
        <f t="shared" si="3"/>
        <v>0</v>
      </c>
      <c r="K46" s="95">
        <f t="shared" si="3"/>
        <v>0</v>
      </c>
      <c r="L46" s="95">
        <f t="shared" si="3"/>
        <v>0</v>
      </c>
      <c r="M46" s="95">
        <f t="shared" si="3"/>
        <v>0</v>
      </c>
      <c r="N46" s="95">
        <f t="shared" si="3"/>
        <v>0</v>
      </c>
      <c r="O46" s="95">
        <f t="shared" si="3"/>
        <v>0</v>
      </c>
      <c r="P46" s="95">
        <f t="shared" si="3"/>
        <v>0</v>
      </c>
      <c r="Q46" s="95">
        <f t="shared" si="3"/>
        <v>0</v>
      </c>
      <c r="R46" s="95">
        <f t="shared" si="3"/>
        <v>0</v>
      </c>
      <c r="S46" s="95">
        <f t="shared" si="3"/>
        <v>0</v>
      </c>
      <c r="T46" s="95">
        <f t="shared" si="3"/>
        <v>0</v>
      </c>
      <c r="U46" s="325">
        <f t="shared" si="3"/>
        <v>0</v>
      </c>
      <c r="V46" s="325">
        <f t="shared" si="3"/>
        <v>0</v>
      </c>
      <c r="W46" s="325">
        <f t="shared" si="3"/>
        <v>0</v>
      </c>
      <c r="X46" s="325">
        <f t="shared" si="3"/>
        <v>0</v>
      </c>
      <c r="Y46" s="325">
        <f t="shared" si="3"/>
        <v>0</v>
      </c>
      <c r="Z46" s="325">
        <f t="shared" si="3"/>
        <v>0</v>
      </c>
      <c r="AA46" s="325">
        <f t="shared" si="3"/>
        <v>0</v>
      </c>
      <c r="AB46" s="325">
        <f t="shared" si="3"/>
        <v>0</v>
      </c>
      <c r="AC46" s="325">
        <f t="shared" si="3"/>
        <v>0</v>
      </c>
    </row>
    <row r="47" spans="1:29" x14ac:dyDescent="0.25">
      <c r="A47" s="38"/>
      <c r="B47" s="94"/>
      <c r="C47" s="98"/>
      <c r="D47" s="95"/>
      <c r="E47" s="95"/>
      <c r="F47" s="95"/>
      <c r="G47" s="95"/>
      <c r="H47" s="95"/>
      <c r="I47" s="95"/>
      <c r="J47" s="95"/>
      <c r="K47" s="95"/>
      <c r="L47" s="95"/>
      <c r="M47" s="95"/>
      <c r="N47" s="95"/>
      <c r="O47" s="95"/>
      <c r="P47" s="95"/>
      <c r="Q47" s="95"/>
      <c r="R47" s="95"/>
      <c r="S47" s="95"/>
      <c r="T47" s="95"/>
      <c r="U47" s="95"/>
      <c r="V47" s="95"/>
      <c r="W47" s="95"/>
      <c r="X47" s="95"/>
      <c r="Y47" s="95"/>
      <c r="Z47" s="95"/>
    </row>
    <row r="48" spans="1:29" x14ac:dyDescent="0.25">
      <c r="A48" s="39" t="s">
        <v>63</v>
      </c>
      <c r="B48" s="3"/>
      <c r="C48" s="30">
        <f>+C14+C46</f>
        <v>0</v>
      </c>
      <c r="D48" s="95"/>
      <c r="E48" s="95"/>
      <c r="F48" s="95"/>
      <c r="G48" s="95"/>
      <c r="H48" s="95"/>
      <c r="I48" s="95"/>
      <c r="J48" s="95"/>
      <c r="K48" s="95"/>
      <c r="L48" s="95"/>
      <c r="M48" s="95"/>
      <c r="N48" s="95"/>
      <c r="O48" s="95"/>
      <c r="P48" s="95"/>
      <c r="Q48" s="95"/>
      <c r="R48" s="95"/>
      <c r="S48" s="95"/>
      <c r="T48" s="95"/>
      <c r="U48" s="95"/>
      <c r="V48" s="95"/>
      <c r="W48" s="95"/>
      <c r="X48" s="95"/>
      <c r="Y48" s="95"/>
      <c r="Z48" s="95"/>
    </row>
    <row r="49" spans="1:26" x14ac:dyDescent="0.25">
      <c r="A49" s="3"/>
      <c r="B49" s="3"/>
      <c r="C49" s="3"/>
      <c r="D49" s="95"/>
      <c r="E49" s="95"/>
      <c r="F49" s="95"/>
      <c r="G49" s="95"/>
      <c r="H49" s="95"/>
      <c r="I49" s="95"/>
      <c r="J49" s="95"/>
      <c r="K49" s="95"/>
      <c r="L49" s="95"/>
      <c r="M49" s="95"/>
      <c r="N49" s="95"/>
      <c r="O49" s="95"/>
      <c r="P49" s="95"/>
      <c r="Q49" s="95"/>
      <c r="R49" s="95"/>
      <c r="S49" s="95"/>
      <c r="T49" s="95"/>
      <c r="U49" s="95"/>
      <c r="V49" s="95"/>
      <c r="W49" s="95"/>
      <c r="X49" s="95"/>
      <c r="Y49" s="95"/>
      <c r="Z49" s="95"/>
    </row>
    <row r="50" spans="1:26" x14ac:dyDescent="0.25">
      <c r="A50" s="3" t="s">
        <v>909</v>
      </c>
      <c r="B50" s="36"/>
      <c r="C50" s="3"/>
      <c r="D50" s="95"/>
      <c r="E50" s="95"/>
      <c r="F50" s="95"/>
      <c r="G50" s="95"/>
      <c r="H50" s="95"/>
      <c r="I50" s="95"/>
      <c r="J50" s="95"/>
      <c r="K50" s="95"/>
      <c r="L50" s="95"/>
      <c r="M50" s="95"/>
      <c r="N50" s="95"/>
      <c r="O50" s="95"/>
      <c r="P50" s="95"/>
      <c r="Q50" s="95"/>
      <c r="R50" s="95"/>
      <c r="S50" s="95"/>
      <c r="T50" s="95"/>
      <c r="U50" s="95"/>
      <c r="V50" s="95"/>
      <c r="W50" s="95"/>
      <c r="X50" s="95"/>
      <c r="Y50" s="95"/>
      <c r="Z50" s="95"/>
    </row>
    <row r="51" spans="1:26" x14ac:dyDescent="0.25">
      <c r="A51" s="3"/>
      <c r="B51" s="3"/>
      <c r="C51" s="3"/>
      <c r="E51" s="95"/>
      <c r="F51" s="99"/>
      <c r="G51" s="99"/>
      <c r="H51" s="99"/>
      <c r="I51" s="99"/>
      <c r="J51" s="99"/>
      <c r="K51" s="99"/>
      <c r="L51" s="99"/>
      <c r="M51" s="99"/>
      <c r="N51" s="95">
        <f>SUM(E32:E51)</f>
        <v>0</v>
      </c>
      <c r="O51" s="99"/>
      <c r="P51" s="99"/>
      <c r="Q51" s="99"/>
      <c r="R51" s="99"/>
      <c r="S51" s="99"/>
    </row>
    <row r="52" spans="1:26" x14ac:dyDescent="0.25">
      <c r="A52" t="s">
        <v>976</v>
      </c>
      <c r="B52" s="3"/>
      <c r="C52" s="3"/>
      <c r="E52" s="99"/>
      <c r="F52" s="99"/>
      <c r="G52" s="99"/>
      <c r="H52" s="99"/>
      <c r="I52" s="99"/>
      <c r="J52" s="99"/>
      <c r="K52" s="99"/>
      <c r="L52" s="99"/>
      <c r="M52" s="99"/>
      <c r="N52" s="99"/>
      <c r="O52" s="99"/>
      <c r="P52" s="99"/>
      <c r="Q52" s="99"/>
      <c r="R52" s="99"/>
      <c r="S52" s="99"/>
    </row>
    <row r="53" spans="1:26" x14ac:dyDescent="0.25">
      <c r="A53" s="38" t="s">
        <v>980</v>
      </c>
      <c r="E53" s="99"/>
      <c r="F53" s="99"/>
      <c r="G53" s="99"/>
      <c r="H53" s="99"/>
      <c r="I53" s="99"/>
      <c r="J53" s="99"/>
      <c r="K53" s="99"/>
      <c r="L53" s="99"/>
      <c r="M53" s="99"/>
      <c r="N53" s="99"/>
      <c r="O53" s="99"/>
      <c r="P53" s="99"/>
      <c r="Q53" s="99"/>
      <c r="R53" s="99"/>
      <c r="S53" s="99"/>
    </row>
    <row r="54" spans="1:26" x14ac:dyDescent="0.25">
      <c r="E54" s="99"/>
      <c r="F54" s="99"/>
      <c r="G54" s="99"/>
      <c r="H54" s="99"/>
      <c r="I54" s="99"/>
      <c r="J54" s="99"/>
      <c r="K54" s="99"/>
      <c r="L54" s="99"/>
      <c r="M54" s="99"/>
      <c r="N54" s="99"/>
      <c r="O54" s="99"/>
      <c r="P54" s="99"/>
      <c r="Q54" s="99"/>
      <c r="R54" s="99"/>
      <c r="S54" s="99"/>
    </row>
    <row r="55" spans="1:26" x14ac:dyDescent="0.25">
      <c r="E55" s="99"/>
      <c r="F55" s="99"/>
      <c r="G55" s="99"/>
      <c r="H55" s="99"/>
      <c r="I55" s="99"/>
      <c r="J55" s="99"/>
      <c r="K55" s="99"/>
      <c r="L55" s="99"/>
      <c r="M55" s="99"/>
      <c r="N55" s="99"/>
      <c r="O55" s="99"/>
      <c r="P55" s="99"/>
      <c r="Q55" s="99"/>
      <c r="R55" s="99"/>
      <c r="S55" s="99"/>
    </row>
    <row r="56" spans="1:26" x14ac:dyDescent="0.25">
      <c r="E56" s="99"/>
      <c r="F56" s="99"/>
      <c r="G56" s="99"/>
      <c r="H56" s="99"/>
      <c r="I56" s="99"/>
      <c r="J56" s="99"/>
      <c r="K56" s="99"/>
      <c r="L56" s="99"/>
      <c r="M56" s="99"/>
      <c r="N56" s="99"/>
      <c r="O56" s="99"/>
      <c r="P56" s="99"/>
      <c r="Q56" s="99"/>
      <c r="R56" s="99"/>
      <c r="S56" s="99"/>
    </row>
    <row r="57" spans="1:26" x14ac:dyDescent="0.25">
      <c r="E57" s="99"/>
      <c r="F57" s="99"/>
      <c r="G57" s="99"/>
      <c r="H57" s="99"/>
      <c r="I57" s="99"/>
      <c r="J57" s="99"/>
      <c r="K57" s="99"/>
      <c r="L57" s="99"/>
      <c r="M57" s="99"/>
      <c r="N57" s="99"/>
      <c r="O57" s="99"/>
      <c r="P57" s="99"/>
      <c r="Q57" s="99"/>
      <c r="R57" s="99"/>
      <c r="S57" s="99"/>
    </row>
    <row r="58" spans="1:26" x14ac:dyDescent="0.25">
      <c r="E58" s="99"/>
      <c r="F58" s="99"/>
      <c r="G58" s="99"/>
      <c r="H58" s="99"/>
      <c r="I58" s="99"/>
      <c r="J58" s="99"/>
      <c r="K58" s="99"/>
      <c r="L58" s="99"/>
      <c r="M58" s="99"/>
      <c r="N58" s="99"/>
      <c r="O58" s="99"/>
      <c r="P58" s="99"/>
      <c r="Q58" s="99"/>
      <c r="R58" s="99"/>
      <c r="S58" s="99"/>
    </row>
    <row r="59" spans="1:26" x14ac:dyDescent="0.25">
      <c r="E59" s="99"/>
      <c r="F59" s="99"/>
      <c r="G59" s="99"/>
      <c r="H59" s="99"/>
      <c r="I59" s="99"/>
      <c r="J59" s="99"/>
      <c r="K59" s="99"/>
      <c r="L59" s="99"/>
      <c r="M59" s="99"/>
      <c r="N59" s="99"/>
      <c r="O59" s="99"/>
      <c r="P59" s="99"/>
      <c r="Q59" s="99"/>
      <c r="R59" s="99"/>
      <c r="S59" s="99"/>
    </row>
    <row r="60" spans="1:26" x14ac:dyDescent="0.25">
      <c r="E60" s="99"/>
      <c r="F60" s="99"/>
      <c r="G60" s="99"/>
      <c r="H60" s="99"/>
      <c r="I60" s="99"/>
      <c r="J60" s="99"/>
      <c r="K60" s="99"/>
      <c r="L60" s="99"/>
      <c r="M60" s="99"/>
      <c r="N60" s="99"/>
      <c r="O60" s="99"/>
      <c r="P60" s="99"/>
      <c r="Q60" s="99"/>
      <c r="R60" s="99"/>
      <c r="S60" s="99"/>
    </row>
    <row r="61" spans="1:26" x14ac:dyDescent="0.25">
      <c r="E61" s="99"/>
      <c r="F61" s="99"/>
      <c r="G61" s="99"/>
      <c r="H61" s="99"/>
      <c r="I61" s="99"/>
      <c r="J61" s="99"/>
      <c r="K61" s="99"/>
      <c r="L61" s="99"/>
      <c r="M61" s="99"/>
      <c r="N61" s="99"/>
      <c r="O61" s="99"/>
      <c r="P61" s="99"/>
      <c r="Q61" s="99"/>
      <c r="R61" s="99"/>
      <c r="S61" s="99"/>
    </row>
    <row r="62" spans="1:26" x14ac:dyDescent="0.25">
      <c r="E62" s="99"/>
      <c r="F62" s="99"/>
      <c r="G62" s="99"/>
      <c r="H62" s="99"/>
      <c r="I62" s="99"/>
      <c r="J62" s="99"/>
      <c r="K62" s="99"/>
      <c r="L62" s="99"/>
      <c r="M62" s="99"/>
      <c r="N62" s="99"/>
      <c r="O62" s="99"/>
      <c r="P62" s="99"/>
      <c r="Q62" s="99"/>
      <c r="R62" s="99"/>
      <c r="S62" s="99"/>
    </row>
  </sheetData>
  <pageMargins left="0.7" right="0.7" top="0.75" bottom="0.75" header="0.3" footer="0.3"/>
  <pageSetup scale="72" orientation="landscape" horizontalDpi="4294967294" verticalDpi="4294967294" r:id="rId1"/>
  <headerFooter alignWithMargins="0">
    <oddFooter>&amp;Z&amp;F&amp;RPage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tabColor rgb="FF92D050"/>
    <pageSetUpPr fitToPage="1"/>
  </sheetPr>
  <dimension ref="A1:AH64"/>
  <sheetViews>
    <sheetView workbookViewId="0"/>
  </sheetViews>
  <sheetFormatPr defaultRowHeight="15" x14ac:dyDescent="0.25"/>
  <cols>
    <col min="1" max="1" width="34" bestFit="1" customWidth="1"/>
    <col min="2" max="2" width="8.7109375" customWidth="1"/>
    <col min="3" max="3" width="12.85546875" customWidth="1"/>
    <col min="4" max="4" width="9" customWidth="1"/>
    <col min="5" max="5" width="7.42578125" customWidth="1"/>
    <col min="6" max="6" width="9" customWidth="1"/>
    <col min="7" max="7" width="7.42578125" customWidth="1"/>
    <col min="8" max="9" width="10.5703125" customWidth="1"/>
    <col min="10" max="12" width="9" customWidth="1"/>
    <col min="13" max="13" width="8.5703125" customWidth="1"/>
    <col min="14" max="17" width="9.28515625" customWidth="1"/>
    <col min="18" max="19" width="11.28515625" customWidth="1"/>
    <col min="20" max="20" width="13.140625" customWidth="1"/>
    <col min="22" max="22" width="12" bestFit="1" customWidth="1"/>
    <col min="23" max="24" width="10.5703125" style="7" customWidth="1"/>
    <col min="25" max="25" width="11.140625" bestFit="1" customWidth="1"/>
    <col min="26" max="26" width="11.5703125" bestFit="1" customWidth="1"/>
  </cols>
  <sheetData>
    <row r="1" spans="1:34" x14ac:dyDescent="0.25">
      <c r="A1" s="11" t="s">
        <v>10</v>
      </c>
    </row>
    <row r="2" spans="1:34" x14ac:dyDescent="0.25">
      <c r="A2" s="9" t="s">
        <v>438</v>
      </c>
    </row>
    <row r="3" spans="1:34" x14ac:dyDescent="0.25">
      <c r="A3" s="9" t="s">
        <v>80</v>
      </c>
    </row>
    <row r="4" spans="1:34" x14ac:dyDescent="0.25">
      <c r="R4" s="40" t="s">
        <v>4</v>
      </c>
      <c r="S4" s="41"/>
      <c r="T4" s="40" t="s">
        <v>8</v>
      </c>
    </row>
    <row r="5" spans="1:34" x14ac:dyDescent="0.25">
      <c r="A5" s="10" t="s">
        <v>9</v>
      </c>
      <c r="B5" s="12" t="s">
        <v>64</v>
      </c>
      <c r="C5" s="12" t="s">
        <v>12</v>
      </c>
      <c r="R5" s="42" t="s">
        <v>2</v>
      </c>
      <c r="S5" s="42" t="s">
        <v>60</v>
      </c>
      <c r="T5" s="42" t="s">
        <v>7</v>
      </c>
    </row>
    <row r="6" spans="1:34" x14ac:dyDescent="0.25">
      <c r="A6" t="str">
        <f>+SUMMARY!B12</f>
        <v>PAMA SPEEDRAM # 3 INCL TBL</v>
      </c>
      <c r="B6" s="3">
        <f>+SUMMARY!A12</f>
        <v>103</v>
      </c>
      <c r="C6" t="str">
        <f>+SUMMARY!D12</f>
        <v>33C-7168</v>
      </c>
      <c r="R6" s="3"/>
    </row>
    <row r="7" spans="1:34" x14ac:dyDescent="0.25">
      <c r="A7" s="213" t="str">
        <f>+SUMMARY!C12</f>
        <v>BONETTI RETROFIT</v>
      </c>
      <c r="B7" s="212"/>
      <c r="C7" s="214"/>
      <c r="D7" s="92"/>
      <c r="E7" s="92"/>
      <c r="F7" s="92"/>
      <c r="G7" s="92"/>
      <c r="H7" s="92"/>
      <c r="I7" s="92"/>
      <c r="J7" s="92"/>
      <c r="K7" s="92"/>
      <c r="L7" s="92"/>
      <c r="M7" s="92"/>
      <c r="N7" s="92"/>
      <c r="O7" s="93"/>
      <c r="P7" s="6"/>
      <c r="Q7" s="6"/>
      <c r="R7" s="13">
        <f>+C14</f>
        <v>3824420.55</v>
      </c>
      <c r="S7" s="13">
        <f>+-C48</f>
        <v>3802179.5264285714</v>
      </c>
      <c r="T7" s="13">
        <f>+R7-S7</f>
        <v>22241.023571428377</v>
      </c>
    </row>
    <row r="8" spans="1:34" x14ac:dyDescent="0.25">
      <c r="A8" s="213"/>
      <c r="B8" s="3"/>
      <c r="D8" s="92"/>
      <c r="E8" s="92"/>
      <c r="F8" s="92"/>
      <c r="G8" s="92"/>
      <c r="H8" s="92"/>
      <c r="I8" s="92"/>
      <c r="J8" s="92"/>
      <c r="K8" s="92"/>
      <c r="L8" s="92"/>
      <c r="M8" s="92"/>
      <c r="N8" s="92"/>
      <c r="O8" s="93"/>
      <c r="P8" s="6"/>
      <c r="Q8" s="6"/>
    </row>
    <row r="9" spans="1:34" x14ac:dyDescent="0.25">
      <c r="A9" s="2"/>
      <c r="B9" s="3"/>
      <c r="D9" s="92"/>
      <c r="E9" s="92"/>
      <c r="F9" s="92"/>
      <c r="G9" s="92"/>
      <c r="H9" s="92"/>
      <c r="I9" s="92"/>
      <c r="J9" s="92"/>
      <c r="K9" s="92"/>
      <c r="L9" s="92"/>
      <c r="M9" s="92"/>
      <c r="N9" s="92"/>
      <c r="O9" s="93"/>
      <c r="P9" s="6"/>
      <c r="Q9" s="6"/>
    </row>
    <row r="10" spans="1:34" x14ac:dyDescent="0.25">
      <c r="B10" s="3"/>
    </row>
    <row r="11" spans="1:34" x14ac:dyDescent="0.25">
      <c r="A11" s="2" t="s">
        <v>66</v>
      </c>
      <c r="B11" s="219" t="str">
        <f>+SUMMARY!F12</f>
        <v>BURL 1</v>
      </c>
      <c r="C11" s="214" t="s">
        <v>445</v>
      </c>
    </row>
    <row r="12" spans="1:34" x14ac:dyDescent="0.25">
      <c r="B12" s="28"/>
      <c r="C12" s="2"/>
    </row>
    <row r="13" spans="1:34" x14ac:dyDescent="0.25">
      <c r="A13" s="9" t="s">
        <v>5</v>
      </c>
      <c r="C13" s="31" t="s">
        <v>3</v>
      </c>
      <c r="D13" s="32">
        <v>1994</v>
      </c>
      <c r="E13" s="32">
        <f>D13+1</f>
        <v>1995</v>
      </c>
      <c r="F13" s="32">
        <f t="shared" ref="F13:AH13" si="0">E13+1</f>
        <v>1996</v>
      </c>
      <c r="G13" s="32">
        <f t="shared" si="0"/>
        <v>1997</v>
      </c>
      <c r="H13" s="32">
        <f t="shared" si="0"/>
        <v>1998</v>
      </c>
      <c r="I13" s="32">
        <f t="shared" si="0"/>
        <v>1999</v>
      </c>
      <c r="J13" s="32">
        <f t="shared" si="0"/>
        <v>2000</v>
      </c>
      <c r="K13" s="32">
        <f t="shared" si="0"/>
        <v>2001</v>
      </c>
      <c r="L13" s="32">
        <f t="shared" si="0"/>
        <v>2002</v>
      </c>
      <c r="M13" s="32">
        <f t="shared" si="0"/>
        <v>2003</v>
      </c>
      <c r="N13" s="32">
        <f t="shared" si="0"/>
        <v>2004</v>
      </c>
      <c r="O13" s="32">
        <f t="shared" si="0"/>
        <v>2005</v>
      </c>
      <c r="P13" s="32">
        <f t="shared" si="0"/>
        <v>2006</v>
      </c>
      <c r="Q13" s="32">
        <f t="shared" si="0"/>
        <v>2007</v>
      </c>
      <c r="R13" s="32">
        <f t="shared" si="0"/>
        <v>2008</v>
      </c>
      <c r="S13" s="32">
        <f t="shared" si="0"/>
        <v>2009</v>
      </c>
      <c r="T13" s="32">
        <f t="shared" si="0"/>
        <v>2010</v>
      </c>
      <c r="U13" s="32">
        <f t="shared" si="0"/>
        <v>2011</v>
      </c>
      <c r="V13" s="32">
        <f t="shared" si="0"/>
        <v>2012</v>
      </c>
      <c r="W13" s="32">
        <f t="shared" si="0"/>
        <v>2013</v>
      </c>
      <c r="X13" s="32">
        <f t="shared" si="0"/>
        <v>2014</v>
      </c>
      <c r="Y13" s="32">
        <f t="shared" si="0"/>
        <v>2015</v>
      </c>
      <c r="Z13" s="32">
        <f t="shared" si="0"/>
        <v>2016</v>
      </c>
      <c r="AA13" s="32">
        <f t="shared" si="0"/>
        <v>2017</v>
      </c>
      <c r="AB13" s="32">
        <f t="shared" si="0"/>
        <v>2018</v>
      </c>
      <c r="AC13" s="32">
        <f t="shared" si="0"/>
        <v>2019</v>
      </c>
      <c r="AD13" s="32">
        <f t="shared" si="0"/>
        <v>2020</v>
      </c>
      <c r="AE13" s="32">
        <f t="shared" si="0"/>
        <v>2021</v>
      </c>
      <c r="AF13" s="32">
        <f t="shared" si="0"/>
        <v>2022</v>
      </c>
      <c r="AG13" s="32">
        <f t="shared" si="0"/>
        <v>2023</v>
      </c>
      <c r="AH13" s="32">
        <f t="shared" si="0"/>
        <v>2024</v>
      </c>
    </row>
    <row r="14" spans="1:34" x14ac:dyDescent="0.25">
      <c r="A14" s="9" t="s">
        <v>73</v>
      </c>
      <c r="C14" s="94">
        <f>SUM(D14:AH14)</f>
        <v>3824420.55</v>
      </c>
      <c r="D14" s="110"/>
      <c r="E14" s="110"/>
      <c r="F14" s="110"/>
      <c r="G14" s="110"/>
      <c r="H14" s="110"/>
      <c r="I14" s="110">
        <v>1284796.83</v>
      </c>
      <c r="J14" s="110"/>
      <c r="K14" s="110"/>
      <c r="L14" s="110">
        <v>11829.56</v>
      </c>
      <c r="M14" s="110"/>
      <c r="N14" s="110"/>
      <c r="O14" s="110">
        <v>10401.89</v>
      </c>
      <c r="P14" s="110"/>
      <c r="Q14" s="110"/>
      <c r="R14" s="110"/>
      <c r="S14" s="94"/>
      <c r="V14" s="7"/>
      <c r="W14" s="7">
        <v>77000</v>
      </c>
      <c r="Y14" s="7"/>
      <c r="Z14" s="7">
        <f>2412497.35+3943.04</f>
        <v>2416440.39</v>
      </c>
      <c r="AH14" s="7">
        <v>23951.88</v>
      </c>
    </row>
    <row r="15" spans="1:34" x14ac:dyDescent="0.25">
      <c r="A15" s="34" t="str">
        <f>IF(+C14-'Equip Review 032310'!Y29=0,"ok","check")</f>
        <v>check</v>
      </c>
      <c r="B15" s="2"/>
      <c r="C15" s="2"/>
    </row>
    <row r="16" spans="1:34" x14ac:dyDescent="0.25">
      <c r="A16" s="9" t="s">
        <v>6</v>
      </c>
      <c r="B16" s="3">
        <v>1994</v>
      </c>
      <c r="C16" s="13">
        <f>-SUM(D16:AH16)</f>
        <v>0</v>
      </c>
      <c r="D16" s="95">
        <f>+D$14/7/2</f>
        <v>0</v>
      </c>
      <c r="E16" s="95"/>
      <c r="F16" s="95"/>
      <c r="G16" s="95"/>
      <c r="H16" s="95"/>
      <c r="I16" s="95"/>
      <c r="J16" s="95"/>
      <c r="K16" s="95"/>
      <c r="L16" s="95"/>
      <c r="M16" s="95"/>
      <c r="N16" s="95"/>
      <c r="O16" s="95"/>
      <c r="P16" s="95"/>
      <c r="Q16" s="95"/>
      <c r="R16" s="95"/>
      <c r="S16" s="95"/>
      <c r="T16" s="95"/>
      <c r="U16" s="95"/>
      <c r="Y16" s="95"/>
      <c r="Z16" s="95"/>
    </row>
    <row r="17" spans="1:26" x14ac:dyDescent="0.25">
      <c r="B17" s="3">
        <f>B16+1</f>
        <v>1995</v>
      </c>
      <c r="C17" s="13">
        <f t="shared" ref="C17:C46" si="1">-SUM(D17:AH17)</f>
        <v>0</v>
      </c>
      <c r="D17" s="95">
        <f>+D$14/7</f>
        <v>0</v>
      </c>
      <c r="E17" s="95">
        <f>+E$14/7/2</f>
        <v>0</v>
      </c>
      <c r="F17" s="95"/>
      <c r="G17" s="95"/>
      <c r="H17" s="95"/>
      <c r="I17" s="95"/>
      <c r="J17" s="95"/>
      <c r="K17" s="95"/>
      <c r="L17" s="95"/>
      <c r="M17" s="95"/>
      <c r="N17" s="95"/>
      <c r="O17" s="95"/>
      <c r="P17" s="95"/>
      <c r="Q17" s="95"/>
      <c r="R17" s="95"/>
      <c r="S17" s="95"/>
      <c r="T17" s="95"/>
      <c r="U17" s="95"/>
      <c r="Y17" s="95"/>
      <c r="Z17" s="95"/>
    </row>
    <row r="18" spans="1:26" x14ac:dyDescent="0.25">
      <c r="B18" s="3">
        <f t="shared" ref="B18:B46" si="2">B17+1</f>
        <v>1996</v>
      </c>
      <c r="C18" s="13">
        <f t="shared" si="1"/>
        <v>0</v>
      </c>
      <c r="D18" s="95">
        <f>+D17</f>
        <v>0</v>
      </c>
      <c r="E18" s="95">
        <f>+E$14/7</f>
        <v>0</v>
      </c>
      <c r="F18" s="95">
        <f>+F$14/7/2</f>
        <v>0</v>
      </c>
      <c r="G18" s="95"/>
      <c r="H18" s="95"/>
      <c r="I18" s="95"/>
      <c r="J18" s="95"/>
      <c r="K18" s="95"/>
      <c r="L18" s="95"/>
      <c r="M18" s="95"/>
      <c r="N18" s="95"/>
      <c r="O18" s="95"/>
      <c r="P18" s="95"/>
      <c r="Q18" s="95"/>
      <c r="R18" s="95"/>
      <c r="S18" s="95"/>
      <c r="T18" s="95"/>
      <c r="U18" s="95"/>
      <c r="Y18" s="95"/>
      <c r="Z18" s="95"/>
    </row>
    <row r="19" spans="1:26" x14ac:dyDescent="0.25">
      <c r="B19" s="3">
        <f t="shared" si="2"/>
        <v>1997</v>
      </c>
      <c r="C19" s="13">
        <f t="shared" si="1"/>
        <v>0</v>
      </c>
      <c r="D19" s="95">
        <f>+D18</f>
        <v>0</v>
      </c>
      <c r="E19" s="95">
        <f>+E18</f>
        <v>0</v>
      </c>
      <c r="F19" s="95">
        <f>+F$14/7</f>
        <v>0</v>
      </c>
      <c r="G19" s="95">
        <f>+G$14/7/2</f>
        <v>0</v>
      </c>
      <c r="H19" s="95"/>
      <c r="I19" s="95"/>
      <c r="J19" s="95"/>
      <c r="K19" s="95"/>
      <c r="L19" s="95"/>
      <c r="M19" s="95"/>
      <c r="N19" s="95"/>
      <c r="O19" s="95"/>
      <c r="P19" s="95"/>
      <c r="Q19" s="95"/>
      <c r="R19" s="95"/>
      <c r="S19" s="95"/>
      <c r="T19" s="95"/>
      <c r="U19" s="95"/>
      <c r="Y19" s="95"/>
      <c r="Z19" s="95"/>
    </row>
    <row r="20" spans="1:26" x14ac:dyDescent="0.25">
      <c r="B20" s="3">
        <f t="shared" si="2"/>
        <v>1998</v>
      </c>
      <c r="C20" s="13">
        <f t="shared" si="1"/>
        <v>0</v>
      </c>
      <c r="D20" s="95">
        <f>+D19</f>
        <v>0</v>
      </c>
      <c r="E20" s="95">
        <f>+E19</f>
        <v>0</v>
      </c>
      <c r="F20" s="95">
        <f>+F19</f>
        <v>0</v>
      </c>
      <c r="G20" s="95">
        <f>+G$14/7</f>
        <v>0</v>
      </c>
      <c r="H20" s="95">
        <f>+H$14/7/2</f>
        <v>0</v>
      </c>
      <c r="I20" s="95"/>
      <c r="J20" s="95"/>
      <c r="K20" s="95"/>
      <c r="L20" s="95"/>
      <c r="M20" s="95"/>
      <c r="N20" s="95"/>
      <c r="O20" s="95"/>
      <c r="P20" s="95"/>
      <c r="Q20" s="95"/>
      <c r="R20" s="95"/>
      <c r="S20" s="95"/>
      <c r="T20" s="95"/>
      <c r="U20" s="95"/>
      <c r="Y20" s="95"/>
      <c r="Z20" s="95"/>
    </row>
    <row r="21" spans="1:26" x14ac:dyDescent="0.25">
      <c r="B21" s="3">
        <f t="shared" si="2"/>
        <v>1999</v>
      </c>
      <c r="C21" s="13">
        <f t="shared" si="1"/>
        <v>-91771.202142857146</v>
      </c>
      <c r="D21" s="95">
        <f>+D20</f>
        <v>0</v>
      </c>
      <c r="E21" s="95">
        <f>+E20</f>
        <v>0</v>
      </c>
      <c r="F21" s="95">
        <f>+F20</f>
        <v>0</v>
      </c>
      <c r="G21" s="95">
        <f>+G20</f>
        <v>0</v>
      </c>
      <c r="H21" s="95">
        <f>+H$14/7</f>
        <v>0</v>
      </c>
      <c r="I21" s="95">
        <f>+I$14/7/2</f>
        <v>91771.202142857146</v>
      </c>
      <c r="J21" s="95"/>
      <c r="K21" s="95"/>
      <c r="L21" s="95"/>
      <c r="M21" s="95"/>
      <c r="N21" s="95"/>
      <c r="O21" s="95"/>
      <c r="P21" s="95"/>
      <c r="Q21" s="95"/>
      <c r="R21" s="95"/>
      <c r="S21" s="95"/>
      <c r="T21" s="95"/>
      <c r="U21" s="95"/>
      <c r="Y21" s="95"/>
      <c r="Z21" s="95"/>
    </row>
    <row r="22" spans="1:26" x14ac:dyDescent="0.25">
      <c r="B22" s="3">
        <f t="shared" si="2"/>
        <v>2000</v>
      </c>
      <c r="C22" s="13">
        <f t="shared" si="1"/>
        <v>-183542.40428571429</v>
      </c>
      <c r="D22" s="95">
        <f>+D21</f>
        <v>0</v>
      </c>
      <c r="E22" s="95">
        <f>+E21</f>
        <v>0</v>
      </c>
      <c r="F22" s="95">
        <f>+F21</f>
        <v>0</v>
      </c>
      <c r="G22" s="95">
        <f>+G21</f>
        <v>0</v>
      </c>
      <c r="H22" s="95">
        <f>+H21</f>
        <v>0</v>
      </c>
      <c r="I22" s="95">
        <f>+I$14/7</f>
        <v>183542.40428571429</v>
      </c>
      <c r="J22" s="95">
        <f>+J$14/7/2</f>
        <v>0</v>
      </c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Y22" s="95"/>
      <c r="Z22" s="95"/>
    </row>
    <row r="23" spans="1:26" x14ac:dyDescent="0.25">
      <c r="B23" s="3">
        <f t="shared" si="2"/>
        <v>2001</v>
      </c>
      <c r="C23" s="13">
        <f t="shared" si="1"/>
        <v>-183542.40428571429</v>
      </c>
      <c r="D23" s="95">
        <f>+D$14/7/2</f>
        <v>0</v>
      </c>
      <c r="E23" s="95">
        <f>+E22</f>
        <v>0</v>
      </c>
      <c r="F23" s="95">
        <f>+F22</f>
        <v>0</v>
      </c>
      <c r="G23" s="95">
        <f>+G22</f>
        <v>0</v>
      </c>
      <c r="H23" s="95">
        <f>+H22</f>
        <v>0</v>
      </c>
      <c r="I23" s="95">
        <f>+I22</f>
        <v>183542.40428571429</v>
      </c>
      <c r="J23" s="95">
        <f>+J$14/7</f>
        <v>0</v>
      </c>
      <c r="K23" s="95">
        <f>+K$14/7/2</f>
        <v>0</v>
      </c>
      <c r="L23" s="95"/>
      <c r="M23" s="95"/>
      <c r="N23" s="95"/>
      <c r="O23" s="95"/>
      <c r="P23" s="95"/>
      <c r="Q23" s="95"/>
      <c r="R23" s="95"/>
      <c r="S23" s="95"/>
      <c r="T23" s="95"/>
      <c r="U23" s="95"/>
      <c r="Y23" s="95"/>
      <c r="Z23" s="95"/>
    </row>
    <row r="24" spans="1:26" x14ac:dyDescent="0.25">
      <c r="B24" s="3">
        <f t="shared" si="2"/>
        <v>2002</v>
      </c>
      <c r="C24" s="13">
        <f t="shared" si="1"/>
        <v>-184387.37285714285</v>
      </c>
      <c r="D24" s="95"/>
      <c r="E24" s="95">
        <f>+E$14/7/2</f>
        <v>0</v>
      </c>
      <c r="F24" s="95">
        <f>+F23</f>
        <v>0</v>
      </c>
      <c r="G24" s="95">
        <f>+G23</f>
        <v>0</v>
      </c>
      <c r="H24" s="95">
        <f>+H23</f>
        <v>0</v>
      </c>
      <c r="I24" s="95">
        <f>+I23</f>
        <v>183542.40428571429</v>
      </c>
      <c r="J24" s="95">
        <f>+J23</f>
        <v>0</v>
      </c>
      <c r="K24" s="95">
        <f>+K$14/7</f>
        <v>0</v>
      </c>
      <c r="L24" s="95">
        <f>+L$14/7/2</f>
        <v>844.96857142857141</v>
      </c>
      <c r="M24" s="95"/>
      <c r="N24" s="95"/>
      <c r="O24" s="95"/>
      <c r="P24" s="95"/>
      <c r="Q24" s="95"/>
      <c r="R24" s="95"/>
      <c r="S24" s="95"/>
      <c r="T24" s="95"/>
      <c r="U24" s="95"/>
      <c r="Y24" s="95"/>
      <c r="Z24" s="95"/>
    </row>
    <row r="25" spans="1:26" x14ac:dyDescent="0.25">
      <c r="B25" s="3">
        <f t="shared" si="2"/>
        <v>2003</v>
      </c>
      <c r="C25" s="13">
        <f t="shared" si="1"/>
        <v>-185232.34142857144</v>
      </c>
      <c r="D25" s="95"/>
      <c r="E25" s="95"/>
      <c r="F25" s="95">
        <f>+F$14/7/2</f>
        <v>0</v>
      </c>
      <c r="G25" s="95">
        <f>+G24</f>
        <v>0</v>
      </c>
      <c r="H25" s="95">
        <f>+H24</f>
        <v>0</v>
      </c>
      <c r="I25" s="95">
        <f>+I24</f>
        <v>183542.40428571429</v>
      </c>
      <c r="J25" s="95">
        <f>+J24</f>
        <v>0</v>
      </c>
      <c r="K25" s="95">
        <f>+K24</f>
        <v>0</v>
      </c>
      <c r="L25" s="95">
        <f>+L$14/7</f>
        <v>1689.9371428571428</v>
      </c>
      <c r="M25" s="95">
        <f>+M$14/7/2</f>
        <v>0</v>
      </c>
      <c r="N25" s="95"/>
      <c r="O25" s="95"/>
      <c r="P25" s="95"/>
      <c r="Q25" s="95"/>
      <c r="R25" s="95"/>
      <c r="S25" s="95"/>
      <c r="T25" s="95"/>
      <c r="U25" s="95"/>
      <c r="Y25" s="95"/>
      <c r="Z25" s="95"/>
    </row>
    <row r="26" spans="1:26" x14ac:dyDescent="0.25">
      <c r="B26" s="3">
        <f t="shared" si="2"/>
        <v>2004</v>
      </c>
      <c r="C26" s="13">
        <f t="shared" si="1"/>
        <v>-185232.34142857144</v>
      </c>
      <c r="D26" s="95"/>
      <c r="E26" s="95"/>
      <c r="F26" s="95"/>
      <c r="G26" s="95">
        <f>+G$14/7/2</f>
        <v>0</v>
      </c>
      <c r="H26" s="95">
        <f>+H25</f>
        <v>0</v>
      </c>
      <c r="I26" s="95">
        <f>+I25</f>
        <v>183542.40428571429</v>
      </c>
      <c r="J26" s="95">
        <f>+J25</f>
        <v>0</v>
      </c>
      <c r="K26" s="95">
        <f>+K25</f>
        <v>0</v>
      </c>
      <c r="L26" s="95">
        <f>+L25</f>
        <v>1689.9371428571428</v>
      </c>
      <c r="M26" s="95">
        <f>+M$14/7</f>
        <v>0</v>
      </c>
      <c r="N26" s="95">
        <f>+N$14/7/2</f>
        <v>0</v>
      </c>
      <c r="O26" s="95"/>
      <c r="P26" s="95"/>
      <c r="Q26" s="95"/>
      <c r="R26" s="95"/>
      <c r="S26" s="95"/>
      <c r="T26" s="95"/>
      <c r="U26" s="95"/>
      <c r="Y26" s="95"/>
      <c r="Z26" s="95"/>
    </row>
    <row r="27" spans="1:26" x14ac:dyDescent="0.25">
      <c r="B27" s="3">
        <f t="shared" si="2"/>
        <v>2005</v>
      </c>
      <c r="C27" s="13">
        <f t="shared" si="1"/>
        <v>-185975.33357142858</v>
      </c>
      <c r="D27" s="95"/>
      <c r="E27" s="95"/>
      <c r="F27" s="95"/>
      <c r="G27" s="95"/>
      <c r="H27" s="95">
        <f>+H$14/7/2</f>
        <v>0</v>
      </c>
      <c r="I27" s="95">
        <f>+I26</f>
        <v>183542.40428571429</v>
      </c>
      <c r="J27" s="95">
        <f>+J26</f>
        <v>0</v>
      </c>
      <c r="K27" s="95">
        <f>+K26</f>
        <v>0</v>
      </c>
      <c r="L27" s="95">
        <f>+L26</f>
        <v>1689.9371428571428</v>
      </c>
      <c r="M27" s="95">
        <f>+M26</f>
        <v>0</v>
      </c>
      <c r="N27" s="95">
        <f>+N$14/7</f>
        <v>0</v>
      </c>
      <c r="O27" s="95">
        <f>+O$14/7/2</f>
        <v>742.99214285714277</v>
      </c>
      <c r="P27" s="95"/>
      <c r="Q27" s="95"/>
      <c r="R27" s="95"/>
      <c r="S27" s="95"/>
      <c r="T27" s="95"/>
      <c r="U27" s="95"/>
      <c r="Y27" s="95"/>
      <c r="Z27" s="95"/>
    </row>
    <row r="28" spans="1:26" x14ac:dyDescent="0.25">
      <c r="B28" s="3">
        <f t="shared" si="2"/>
        <v>2006</v>
      </c>
      <c r="C28" s="13">
        <f t="shared" si="1"/>
        <v>-94947.123571428572</v>
      </c>
      <c r="D28" s="95"/>
      <c r="E28" s="95"/>
      <c r="F28" s="95"/>
      <c r="G28" s="95"/>
      <c r="H28" s="95"/>
      <c r="I28" s="95">
        <f>+I$14/7/2</f>
        <v>91771.202142857146</v>
      </c>
      <c r="J28" s="95">
        <f>+J27</f>
        <v>0</v>
      </c>
      <c r="K28" s="95">
        <f>+K27</f>
        <v>0</v>
      </c>
      <c r="L28" s="95">
        <f>+L27</f>
        <v>1689.9371428571428</v>
      </c>
      <c r="M28" s="95">
        <f>+M27</f>
        <v>0</v>
      </c>
      <c r="N28" s="95">
        <f>+N27</f>
        <v>0</v>
      </c>
      <c r="O28" s="95">
        <f>+O$14/7</f>
        <v>1485.9842857142855</v>
      </c>
      <c r="P28" s="95">
        <f>+P$14/7/2</f>
        <v>0</v>
      </c>
      <c r="Q28" s="95"/>
      <c r="R28" s="95"/>
      <c r="S28" s="95"/>
      <c r="T28" s="95"/>
      <c r="U28" s="95"/>
      <c r="Y28" s="95"/>
      <c r="Z28" s="95"/>
    </row>
    <row r="29" spans="1:26" x14ac:dyDescent="0.25">
      <c r="B29" s="3">
        <f t="shared" si="2"/>
        <v>2007</v>
      </c>
      <c r="C29" s="13">
        <f t="shared" si="1"/>
        <v>-3175.9214285714284</v>
      </c>
      <c r="D29" s="95"/>
      <c r="E29" s="95"/>
      <c r="F29" s="95"/>
      <c r="G29" s="95"/>
      <c r="H29" s="95"/>
      <c r="I29" s="95"/>
      <c r="J29" s="95">
        <f>+J$14/7/2</f>
        <v>0</v>
      </c>
      <c r="K29" s="95">
        <f>+K28</f>
        <v>0</v>
      </c>
      <c r="L29" s="95">
        <f>+L28</f>
        <v>1689.9371428571428</v>
      </c>
      <c r="M29" s="95">
        <f>+M28</f>
        <v>0</v>
      </c>
      <c r="N29" s="95">
        <f>+N28</f>
        <v>0</v>
      </c>
      <c r="O29" s="95">
        <f>+O28</f>
        <v>1485.9842857142855</v>
      </c>
      <c r="P29" s="95">
        <f>+P$14/7</f>
        <v>0</v>
      </c>
      <c r="Q29" s="95">
        <f>+Q$14/7/2</f>
        <v>0</v>
      </c>
      <c r="R29" s="95"/>
      <c r="S29" s="95"/>
      <c r="T29" s="95"/>
      <c r="U29" s="95"/>
      <c r="Y29" s="95"/>
      <c r="Z29" s="95"/>
    </row>
    <row r="30" spans="1:26" x14ac:dyDescent="0.25">
      <c r="B30" s="3">
        <f t="shared" si="2"/>
        <v>2008</v>
      </c>
      <c r="C30" s="13">
        <f t="shared" si="1"/>
        <v>-3175.9214285714284</v>
      </c>
      <c r="D30" s="95"/>
      <c r="E30" s="95"/>
      <c r="F30" s="95"/>
      <c r="G30" s="95"/>
      <c r="H30" s="95"/>
      <c r="I30" s="95"/>
      <c r="J30" s="95"/>
      <c r="K30" s="95">
        <f>+K$14/7/2</f>
        <v>0</v>
      </c>
      <c r="L30" s="95">
        <f>+L29</f>
        <v>1689.9371428571428</v>
      </c>
      <c r="M30" s="95">
        <f>+M29</f>
        <v>0</v>
      </c>
      <c r="N30" s="95">
        <f>+N29</f>
        <v>0</v>
      </c>
      <c r="O30" s="95">
        <f>+O29</f>
        <v>1485.9842857142855</v>
      </c>
      <c r="P30" s="95">
        <f>+P29</f>
        <v>0</v>
      </c>
      <c r="Q30" s="95">
        <f>+Q$14/7</f>
        <v>0</v>
      </c>
      <c r="R30" s="95">
        <f>+R$14/7/2</f>
        <v>0</v>
      </c>
      <c r="S30" s="95"/>
      <c r="T30" s="95"/>
      <c r="U30" s="95"/>
      <c r="Y30" s="95"/>
      <c r="Z30" s="95"/>
    </row>
    <row r="31" spans="1:26" x14ac:dyDescent="0.25">
      <c r="B31" s="3">
        <f t="shared" si="2"/>
        <v>2009</v>
      </c>
      <c r="C31" s="13">
        <f t="shared" si="1"/>
        <v>-2330.9528571428568</v>
      </c>
      <c r="D31" s="95"/>
      <c r="E31" s="95"/>
      <c r="F31" s="95"/>
      <c r="G31" s="95"/>
      <c r="H31" s="95"/>
      <c r="I31" s="95"/>
      <c r="J31" s="95"/>
      <c r="K31" s="95"/>
      <c r="L31" s="95">
        <f>+L$14/7/2</f>
        <v>844.96857142857141</v>
      </c>
      <c r="M31" s="95">
        <f>+M30</f>
        <v>0</v>
      </c>
      <c r="N31" s="95">
        <f>+N30</f>
        <v>0</v>
      </c>
      <c r="O31" s="95">
        <f>+O30</f>
        <v>1485.9842857142855</v>
      </c>
      <c r="P31" s="95">
        <f>+P30</f>
        <v>0</v>
      </c>
      <c r="Q31" s="95">
        <f>+Q30</f>
        <v>0</v>
      </c>
      <c r="R31" s="95">
        <f>+R$14/7</f>
        <v>0</v>
      </c>
      <c r="S31" s="95">
        <f>+S$14/7/2</f>
        <v>0</v>
      </c>
      <c r="T31" s="95"/>
      <c r="U31" s="95"/>
      <c r="Y31" s="95"/>
      <c r="Z31" s="95"/>
    </row>
    <row r="32" spans="1:26" x14ac:dyDescent="0.25">
      <c r="A32" s="38" t="s">
        <v>59</v>
      </c>
      <c r="B32" s="3">
        <f t="shared" si="2"/>
        <v>2010</v>
      </c>
      <c r="C32" s="13">
        <f t="shared" si="1"/>
        <v>-1485.9842857142855</v>
      </c>
      <c r="D32" s="95"/>
      <c r="E32" s="95"/>
      <c r="F32" s="95"/>
      <c r="G32" s="95"/>
      <c r="H32" s="95"/>
      <c r="I32" s="95"/>
      <c r="J32" s="95"/>
      <c r="K32" s="95"/>
      <c r="L32" s="95"/>
      <c r="M32" s="95">
        <f>+M$14/7/2</f>
        <v>0</v>
      </c>
      <c r="N32" s="95">
        <f>+N31</f>
        <v>0</v>
      </c>
      <c r="O32" s="95">
        <f>+O31</f>
        <v>1485.9842857142855</v>
      </c>
      <c r="P32" s="95">
        <f>+P31</f>
        <v>0</v>
      </c>
      <c r="Q32" s="95">
        <f>+Q31</f>
        <v>0</v>
      </c>
      <c r="R32" s="95">
        <f>+R31</f>
        <v>0</v>
      </c>
      <c r="S32" s="95">
        <f>+S$14/7</f>
        <v>0</v>
      </c>
      <c r="T32" s="95">
        <f>+T$14/7/2</f>
        <v>0</v>
      </c>
      <c r="U32" s="95"/>
      <c r="Y32" s="95"/>
      <c r="Z32" s="95"/>
    </row>
    <row r="33" spans="1:34" x14ac:dyDescent="0.25">
      <c r="A33" s="38"/>
      <c r="B33" s="3">
        <f t="shared" si="2"/>
        <v>2011</v>
      </c>
      <c r="C33" s="13">
        <f t="shared" si="1"/>
        <v>-1485.9842857142855</v>
      </c>
      <c r="D33" s="95"/>
      <c r="E33" s="95"/>
      <c r="F33" s="95"/>
      <c r="G33" s="95"/>
      <c r="H33" s="95"/>
      <c r="I33" s="95"/>
      <c r="J33" s="95"/>
      <c r="K33" s="95"/>
      <c r="L33" s="95"/>
      <c r="M33" s="95"/>
      <c r="N33" s="95">
        <f>+N$14/7/2</f>
        <v>0</v>
      </c>
      <c r="O33" s="95">
        <f>+O32</f>
        <v>1485.9842857142855</v>
      </c>
      <c r="P33" s="95">
        <f>+P32</f>
        <v>0</v>
      </c>
      <c r="Q33" s="95">
        <f>+Q32</f>
        <v>0</v>
      </c>
      <c r="R33" s="95">
        <f>+R32</f>
        <v>0</v>
      </c>
      <c r="S33" s="95">
        <f>+S32</f>
        <v>0</v>
      </c>
      <c r="T33" s="95">
        <f>+T$14/7</f>
        <v>0</v>
      </c>
      <c r="U33" s="95">
        <f>+U$14/7/2</f>
        <v>0</v>
      </c>
      <c r="Y33" s="95"/>
      <c r="Z33" s="95"/>
    </row>
    <row r="34" spans="1:34" x14ac:dyDescent="0.25">
      <c r="A34" s="38"/>
      <c r="B34" s="3">
        <f t="shared" si="2"/>
        <v>2012</v>
      </c>
      <c r="C34" s="13">
        <f t="shared" si="1"/>
        <v>-743</v>
      </c>
      <c r="D34" s="95"/>
      <c r="E34" s="95"/>
      <c r="F34" s="95"/>
      <c r="G34" s="95"/>
      <c r="H34" s="95"/>
      <c r="I34" s="95"/>
      <c r="J34" s="95"/>
      <c r="K34" s="95"/>
      <c r="L34" s="95"/>
      <c r="M34" s="95"/>
      <c r="N34" s="95"/>
      <c r="O34" s="95">
        <v>743</v>
      </c>
      <c r="P34" s="95"/>
      <c r="Q34" s="95">
        <f>+Q33</f>
        <v>0</v>
      </c>
      <c r="R34" s="95">
        <f>+R33</f>
        <v>0</v>
      </c>
      <c r="S34" s="95">
        <f>+S33</f>
        <v>0</v>
      </c>
      <c r="T34" s="95">
        <f>+T$14/7</f>
        <v>0</v>
      </c>
      <c r="U34" s="95">
        <f>+U$14/7</f>
        <v>0</v>
      </c>
      <c r="V34" s="95">
        <f>+V$14/7/2</f>
        <v>0</v>
      </c>
      <c r="Y34" s="95"/>
      <c r="Z34" s="95"/>
    </row>
    <row r="35" spans="1:34" x14ac:dyDescent="0.25">
      <c r="A35" s="38"/>
      <c r="B35" s="3">
        <f t="shared" si="2"/>
        <v>2013</v>
      </c>
      <c r="C35" s="13">
        <f t="shared" si="1"/>
        <v>-5500</v>
      </c>
      <c r="D35" s="95"/>
      <c r="E35" s="95"/>
      <c r="F35" s="95"/>
      <c r="G35" s="95"/>
      <c r="H35" s="95"/>
      <c r="I35" s="95"/>
      <c r="J35" s="95"/>
      <c r="K35" s="95"/>
      <c r="L35" s="95"/>
      <c r="M35" s="95"/>
      <c r="N35" s="95"/>
      <c r="O35" s="95"/>
      <c r="P35" s="95"/>
      <c r="Q35" s="95"/>
      <c r="R35" s="95"/>
      <c r="S35" s="95"/>
      <c r="T35" s="95"/>
      <c r="U35" s="95"/>
      <c r="W35" s="7">
        <f>$W$14/7/2</f>
        <v>5500</v>
      </c>
      <c r="Y35" s="95"/>
      <c r="Z35" s="95"/>
    </row>
    <row r="36" spans="1:34" x14ac:dyDescent="0.25">
      <c r="A36" s="38"/>
      <c r="B36" s="3">
        <f t="shared" si="2"/>
        <v>2014</v>
      </c>
      <c r="C36" s="13">
        <f t="shared" si="1"/>
        <v>-11000</v>
      </c>
      <c r="D36" s="95"/>
      <c r="E36" s="95"/>
      <c r="F36" s="95"/>
      <c r="G36" s="95"/>
      <c r="H36" s="95"/>
      <c r="I36" s="95"/>
      <c r="J36" s="95"/>
      <c r="K36" s="95"/>
      <c r="L36" s="95"/>
      <c r="M36" s="95"/>
      <c r="N36" s="95"/>
      <c r="O36" s="95"/>
      <c r="P36" s="95"/>
      <c r="Q36" s="95"/>
      <c r="R36" s="95"/>
      <c r="S36" s="95"/>
      <c r="T36" s="95"/>
      <c r="U36" s="95"/>
      <c r="W36" s="7">
        <f>$W$14/7</f>
        <v>11000</v>
      </c>
      <c r="Y36" s="95"/>
      <c r="Z36" s="95"/>
    </row>
    <row r="37" spans="1:34" x14ac:dyDescent="0.25">
      <c r="A37" s="38"/>
      <c r="B37" s="3">
        <f t="shared" si="2"/>
        <v>2015</v>
      </c>
      <c r="C37" s="13">
        <f t="shared" si="1"/>
        <v>-11000</v>
      </c>
      <c r="D37" s="95"/>
      <c r="E37" s="95"/>
      <c r="F37" s="95"/>
      <c r="G37" s="95"/>
      <c r="H37" s="95"/>
      <c r="I37" s="95"/>
      <c r="J37" s="95"/>
      <c r="K37" s="95"/>
      <c r="L37" s="95"/>
      <c r="M37" s="95"/>
      <c r="N37" s="95"/>
      <c r="O37" s="95"/>
      <c r="P37" s="95"/>
      <c r="Q37" s="95"/>
      <c r="R37" s="95"/>
      <c r="S37" s="95"/>
      <c r="T37" s="95"/>
      <c r="U37" s="95"/>
      <c r="W37" s="7">
        <f t="shared" ref="W37:W41" si="3">$W$14/7</f>
        <v>11000</v>
      </c>
      <c r="Y37" s="95">
        <f>Y14/7/2</f>
        <v>0</v>
      </c>
      <c r="Z37" s="95"/>
    </row>
    <row r="38" spans="1:34" x14ac:dyDescent="0.25">
      <c r="A38" s="38"/>
      <c r="B38" s="3">
        <f t="shared" si="2"/>
        <v>2016</v>
      </c>
      <c r="C38" s="13">
        <f t="shared" si="1"/>
        <v>-183602.88500000001</v>
      </c>
      <c r="D38" s="95"/>
      <c r="E38" s="95"/>
      <c r="F38" s="95"/>
      <c r="G38" s="95"/>
      <c r="H38" s="95"/>
      <c r="I38" s="95"/>
      <c r="J38" s="95"/>
      <c r="K38" s="95"/>
      <c r="L38" s="95"/>
      <c r="M38" s="95"/>
      <c r="N38" s="95"/>
      <c r="O38" s="95"/>
      <c r="P38" s="95"/>
      <c r="Q38" s="95"/>
      <c r="R38" s="95"/>
      <c r="S38" s="95"/>
      <c r="T38" s="95"/>
      <c r="U38" s="95"/>
      <c r="W38" s="7">
        <f t="shared" si="3"/>
        <v>11000</v>
      </c>
      <c r="Y38" s="95"/>
      <c r="Z38" s="95">
        <f>$Z$14/7/2</f>
        <v>172602.88500000001</v>
      </c>
    </row>
    <row r="39" spans="1:34" x14ac:dyDescent="0.25">
      <c r="A39" s="38"/>
      <c r="B39" s="3">
        <f t="shared" si="2"/>
        <v>2017</v>
      </c>
      <c r="C39" s="13">
        <f t="shared" si="1"/>
        <v>-356205.77</v>
      </c>
      <c r="D39" s="95"/>
      <c r="E39" s="95"/>
      <c r="F39" s="95"/>
      <c r="G39" s="95"/>
      <c r="H39" s="95"/>
      <c r="I39" s="95"/>
      <c r="J39" s="95"/>
      <c r="K39" s="95"/>
      <c r="L39" s="95"/>
      <c r="M39" s="95"/>
      <c r="N39" s="95"/>
      <c r="O39" s="95"/>
      <c r="P39" s="95"/>
      <c r="Q39" s="95"/>
      <c r="R39" s="95"/>
      <c r="S39" s="95"/>
      <c r="T39" s="95"/>
      <c r="U39" s="95"/>
      <c r="W39" s="7">
        <f t="shared" si="3"/>
        <v>11000</v>
      </c>
      <c r="Y39" s="95"/>
      <c r="Z39" s="95">
        <f>$Z$14/7</f>
        <v>345205.77</v>
      </c>
    </row>
    <row r="40" spans="1:34" x14ac:dyDescent="0.25">
      <c r="A40" s="38"/>
      <c r="B40" s="3">
        <f t="shared" si="2"/>
        <v>2018</v>
      </c>
      <c r="C40" s="13">
        <f t="shared" si="1"/>
        <v>-356205.77</v>
      </c>
      <c r="D40" s="95"/>
      <c r="E40" s="95"/>
      <c r="F40" s="95"/>
      <c r="G40" s="95"/>
      <c r="H40" s="95"/>
      <c r="I40" s="95"/>
      <c r="J40" s="95"/>
      <c r="K40" s="95"/>
      <c r="L40" s="95"/>
      <c r="M40" s="95"/>
      <c r="N40" s="95"/>
      <c r="O40" s="95"/>
      <c r="P40" s="95"/>
      <c r="Q40" s="95"/>
      <c r="R40" s="95"/>
      <c r="S40" s="95"/>
      <c r="T40" s="95"/>
      <c r="U40" s="95"/>
      <c r="W40" s="7">
        <f t="shared" si="3"/>
        <v>11000</v>
      </c>
      <c r="Y40" s="95"/>
      <c r="Z40" s="95">
        <f>$Z$14/7</f>
        <v>345205.77</v>
      </c>
    </row>
    <row r="41" spans="1:34" x14ac:dyDescent="0.25">
      <c r="A41" s="38"/>
      <c r="B41" s="3">
        <f t="shared" si="2"/>
        <v>2019</v>
      </c>
      <c r="C41" s="13">
        <f t="shared" si="1"/>
        <v>-356205.77</v>
      </c>
      <c r="D41" s="95"/>
      <c r="E41" s="95"/>
      <c r="F41" s="95"/>
      <c r="G41" s="95"/>
      <c r="H41" s="95"/>
      <c r="I41" s="95"/>
      <c r="J41" s="95"/>
      <c r="K41" s="95"/>
      <c r="L41" s="95"/>
      <c r="M41" s="95"/>
      <c r="N41" s="95"/>
      <c r="O41" s="95"/>
      <c r="P41" s="95"/>
      <c r="Q41" s="95"/>
      <c r="R41" s="95"/>
      <c r="S41" s="95"/>
      <c r="T41" s="95"/>
      <c r="U41" s="95"/>
      <c r="W41" s="7">
        <f t="shared" si="3"/>
        <v>11000</v>
      </c>
      <c r="Y41" s="95"/>
      <c r="Z41" s="95">
        <f>$Z$14/7</f>
        <v>345205.77</v>
      </c>
    </row>
    <row r="42" spans="1:34" x14ac:dyDescent="0.25">
      <c r="A42" s="38"/>
      <c r="B42" s="3">
        <f t="shared" si="2"/>
        <v>2020</v>
      </c>
      <c r="C42" s="13">
        <f t="shared" si="1"/>
        <v>-350705.77</v>
      </c>
      <c r="D42" s="95"/>
      <c r="E42" s="95"/>
      <c r="F42" s="95"/>
      <c r="G42" s="95"/>
      <c r="H42" s="95"/>
      <c r="I42" s="95"/>
      <c r="J42" s="95"/>
      <c r="K42" s="95"/>
      <c r="L42" s="95"/>
      <c r="M42" s="95"/>
      <c r="N42" s="95"/>
      <c r="O42" s="95"/>
      <c r="P42" s="95"/>
      <c r="Q42" s="95"/>
      <c r="R42" s="95"/>
      <c r="S42" s="95"/>
      <c r="T42" s="95"/>
      <c r="U42" s="95"/>
      <c r="W42" s="7">
        <f>$W$14/7/2</f>
        <v>5500</v>
      </c>
      <c r="Y42" s="95"/>
      <c r="Z42" s="95">
        <f t="shared" ref="Z42:Z44" si="4">$Z$14/7</f>
        <v>345205.77</v>
      </c>
    </row>
    <row r="43" spans="1:34" x14ac:dyDescent="0.25">
      <c r="A43" s="38"/>
      <c r="B43" s="3">
        <f t="shared" si="2"/>
        <v>2021</v>
      </c>
      <c r="C43" s="13">
        <f t="shared" si="1"/>
        <v>-345205.77</v>
      </c>
      <c r="D43" s="95"/>
      <c r="E43" s="95"/>
      <c r="F43" s="95"/>
      <c r="G43" s="95"/>
      <c r="H43" s="95"/>
      <c r="I43" s="95"/>
      <c r="J43" s="95"/>
      <c r="K43" s="95"/>
      <c r="L43" s="95"/>
      <c r="M43" s="95"/>
      <c r="N43" s="95"/>
      <c r="O43" s="95"/>
      <c r="P43" s="95"/>
      <c r="Q43" s="95"/>
      <c r="R43" s="95"/>
      <c r="S43" s="95"/>
      <c r="T43" s="95"/>
      <c r="U43" s="95"/>
      <c r="Y43" s="95"/>
      <c r="Z43" s="95">
        <f t="shared" si="4"/>
        <v>345205.77</v>
      </c>
    </row>
    <row r="44" spans="1:34" x14ac:dyDescent="0.25">
      <c r="A44" s="38"/>
      <c r="B44" s="3">
        <f t="shared" si="2"/>
        <v>2022</v>
      </c>
      <c r="C44" s="13">
        <f t="shared" si="1"/>
        <v>-345205.77</v>
      </c>
      <c r="D44" s="95"/>
      <c r="E44" s="95"/>
      <c r="F44" s="95"/>
      <c r="G44" s="95"/>
      <c r="H44" s="95"/>
      <c r="I44" s="95"/>
      <c r="J44" s="95"/>
      <c r="K44" s="95"/>
      <c r="L44" s="95"/>
      <c r="M44" s="95"/>
      <c r="N44" s="95"/>
      <c r="O44" s="95"/>
      <c r="P44" s="95"/>
      <c r="Q44" s="95"/>
      <c r="R44" s="95"/>
      <c r="S44" s="95"/>
      <c r="T44" s="95"/>
      <c r="U44" s="95"/>
      <c r="Y44" s="95"/>
      <c r="Z44" s="95">
        <f t="shared" si="4"/>
        <v>345205.77</v>
      </c>
    </row>
    <row r="45" spans="1:34" x14ac:dyDescent="0.25">
      <c r="A45" s="38"/>
      <c r="B45" s="3">
        <f t="shared" si="2"/>
        <v>2023</v>
      </c>
      <c r="C45" s="13">
        <f t="shared" si="1"/>
        <v>-172602.88500000001</v>
      </c>
      <c r="D45" s="95"/>
      <c r="E45" s="95"/>
      <c r="F45" s="95"/>
      <c r="G45" s="95"/>
      <c r="H45" s="95"/>
      <c r="I45" s="95"/>
      <c r="J45" s="95"/>
      <c r="K45" s="95"/>
      <c r="L45" s="95"/>
      <c r="M45" s="95"/>
      <c r="N45" s="95"/>
      <c r="O45" s="95"/>
      <c r="P45" s="95"/>
      <c r="Q45" s="95"/>
      <c r="R45" s="95"/>
      <c r="S45" s="95"/>
      <c r="T45" s="95"/>
      <c r="U45" s="95"/>
      <c r="Y45" s="95"/>
      <c r="Z45" s="95">
        <f>Z14/7/2</f>
        <v>172602.88500000001</v>
      </c>
    </row>
    <row r="46" spans="1:34" x14ac:dyDescent="0.25">
      <c r="A46" s="38"/>
      <c r="B46" s="3">
        <f t="shared" si="2"/>
        <v>2024</v>
      </c>
      <c r="C46" s="13">
        <f t="shared" si="1"/>
        <v>-1710.8485714285714</v>
      </c>
      <c r="D46" s="95"/>
      <c r="E46" s="95"/>
      <c r="F46" s="95"/>
      <c r="G46" s="95"/>
      <c r="H46" s="95"/>
      <c r="I46" s="95"/>
      <c r="J46" s="95"/>
      <c r="K46" s="95"/>
      <c r="L46" s="95"/>
      <c r="M46" s="95"/>
      <c r="N46" s="95"/>
      <c r="O46" s="95"/>
      <c r="P46" s="95"/>
      <c r="Q46" s="95"/>
      <c r="R46" s="95"/>
      <c r="S46" s="95"/>
      <c r="T46" s="95"/>
      <c r="U46" s="95"/>
      <c r="Y46" s="95"/>
      <c r="Z46" s="95"/>
      <c r="AH46" s="95">
        <f>AH14/7/2</f>
        <v>1710.8485714285714</v>
      </c>
    </row>
    <row r="47" spans="1:34" x14ac:dyDescent="0.25">
      <c r="A47" s="38"/>
      <c r="B47" s="3"/>
      <c r="C47" s="173"/>
      <c r="D47" s="96"/>
      <c r="E47" s="96"/>
      <c r="F47" s="96"/>
      <c r="G47" s="96"/>
      <c r="H47" s="96"/>
      <c r="I47" s="96"/>
      <c r="J47" s="96"/>
      <c r="K47" s="96"/>
      <c r="L47" s="96"/>
      <c r="M47" s="96"/>
      <c r="N47" s="96"/>
      <c r="O47" s="96"/>
      <c r="P47" s="96"/>
      <c r="Q47" s="96"/>
      <c r="R47" s="96"/>
      <c r="S47" s="96"/>
      <c r="T47" s="96"/>
      <c r="U47" s="324"/>
      <c r="W47" s="33"/>
      <c r="X47" s="33"/>
      <c r="Y47" s="95"/>
      <c r="Z47" s="95"/>
    </row>
    <row r="48" spans="1:34" x14ac:dyDescent="0.25">
      <c r="A48" s="38" t="s">
        <v>62</v>
      </c>
      <c r="B48" s="97">
        <f>SUM(D48:AH48)</f>
        <v>22241.023571428574</v>
      </c>
      <c r="C48" s="94">
        <f>SUM(C16:C46)</f>
        <v>-3802179.5264285714</v>
      </c>
      <c r="D48" s="95">
        <f t="shared" ref="D48:T48" si="5">-SUM(D16:D47)+D14</f>
        <v>0</v>
      </c>
      <c r="E48" s="95">
        <f t="shared" si="5"/>
        <v>0</v>
      </c>
      <c r="F48" s="95">
        <f t="shared" si="5"/>
        <v>0</v>
      </c>
      <c r="G48" s="95">
        <f t="shared" si="5"/>
        <v>0</v>
      </c>
      <c r="H48" s="95">
        <f t="shared" si="5"/>
        <v>0</v>
      </c>
      <c r="I48" s="95">
        <f t="shared" si="5"/>
        <v>0</v>
      </c>
      <c r="J48" s="95">
        <f t="shared" si="5"/>
        <v>0</v>
      </c>
      <c r="K48" s="95">
        <f t="shared" si="5"/>
        <v>0</v>
      </c>
      <c r="L48" s="95">
        <f t="shared" si="5"/>
        <v>0</v>
      </c>
      <c r="M48" s="95">
        <f t="shared" si="5"/>
        <v>0</v>
      </c>
      <c r="N48" s="95">
        <f t="shared" si="5"/>
        <v>0</v>
      </c>
      <c r="O48" s="95">
        <f t="shared" si="5"/>
        <v>-7.8571428566647228E-3</v>
      </c>
      <c r="P48" s="95">
        <f t="shared" si="5"/>
        <v>0</v>
      </c>
      <c r="Q48" s="95">
        <f t="shared" si="5"/>
        <v>0</v>
      </c>
      <c r="R48" s="95">
        <f t="shared" si="5"/>
        <v>0</v>
      </c>
      <c r="S48" s="95">
        <f t="shared" si="5"/>
        <v>0</v>
      </c>
      <c r="T48" s="95">
        <f t="shared" si="5"/>
        <v>0</v>
      </c>
      <c r="U48" s="325">
        <f t="shared" ref="U48:AH48" si="6">-SUM(U16:U47)+U14</f>
        <v>0</v>
      </c>
      <c r="V48" s="325">
        <f t="shared" si="6"/>
        <v>0</v>
      </c>
      <c r="W48" s="325">
        <f t="shared" si="6"/>
        <v>0</v>
      </c>
      <c r="X48" s="325">
        <f t="shared" si="6"/>
        <v>0</v>
      </c>
      <c r="Y48" s="325">
        <f t="shared" si="6"/>
        <v>0</v>
      </c>
      <c r="Z48" s="325">
        <f t="shared" si="6"/>
        <v>0</v>
      </c>
      <c r="AA48" s="325">
        <f t="shared" si="6"/>
        <v>0</v>
      </c>
      <c r="AB48" s="325">
        <f t="shared" si="6"/>
        <v>0</v>
      </c>
      <c r="AC48" s="325">
        <f t="shared" si="6"/>
        <v>0</v>
      </c>
      <c r="AD48" s="325">
        <f t="shared" si="6"/>
        <v>0</v>
      </c>
      <c r="AE48" s="325">
        <f t="shared" si="6"/>
        <v>0</v>
      </c>
      <c r="AF48" s="325">
        <f t="shared" si="6"/>
        <v>0</v>
      </c>
      <c r="AG48" s="325">
        <f t="shared" si="6"/>
        <v>0</v>
      </c>
      <c r="AH48" s="325">
        <f t="shared" si="6"/>
        <v>22241.03142857143</v>
      </c>
    </row>
    <row r="49" spans="1:26" x14ac:dyDescent="0.25">
      <c r="A49" s="38"/>
      <c r="B49" s="94"/>
      <c r="C49" s="98"/>
      <c r="D49" s="95"/>
      <c r="E49" s="95"/>
      <c r="F49" s="95"/>
      <c r="G49" s="95"/>
      <c r="H49" s="95"/>
      <c r="I49" s="95"/>
      <c r="J49" s="95"/>
      <c r="K49" s="95"/>
      <c r="L49" s="95"/>
      <c r="M49" s="95"/>
      <c r="N49" s="95"/>
      <c r="O49" s="95"/>
      <c r="P49" s="95"/>
      <c r="Q49" s="95"/>
      <c r="R49" s="95"/>
      <c r="S49" s="95"/>
      <c r="T49" s="95"/>
      <c r="U49" s="95"/>
      <c r="V49" s="95"/>
      <c r="W49" s="95"/>
      <c r="X49" s="95"/>
      <c r="Y49" s="95"/>
      <c r="Z49" s="95"/>
    </row>
    <row r="50" spans="1:26" x14ac:dyDescent="0.25">
      <c r="A50" s="39" t="s">
        <v>63</v>
      </c>
      <c r="B50" s="3"/>
      <c r="C50" s="30">
        <f>+C14+C48</f>
        <v>22241.023571428377</v>
      </c>
      <c r="D50" s="95"/>
      <c r="E50" s="95"/>
      <c r="F50" s="95"/>
      <c r="G50" s="95"/>
      <c r="H50" s="95"/>
      <c r="I50" s="95"/>
      <c r="J50" s="95"/>
      <c r="K50" s="95"/>
      <c r="L50" s="95"/>
      <c r="M50" s="95"/>
      <c r="N50" s="95"/>
      <c r="O50" s="95"/>
      <c r="P50" s="95"/>
      <c r="Q50" s="95"/>
      <c r="R50" s="95"/>
      <c r="S50" s="95"/>
      <c r="T50" s="95"/>
      <c r="U50" s="95"/>
      <c r="V50" s="95"/>
      <c r="W50" s="95"/>
      <c r="X50" s="95"/>
      <c r="Y50" s="95"/>
      <c r="Z50" s="95"/>
    </row>
    <row r="51" spans="1:26" x14ac:dyDescent="0.25">
      <c r="A51" s="3"/>
      <c r="B51" s="3"/>
      <c r="C51" s="3"/>
      <c r="D51" s="95"/>
      <c r="E51" s="95"/>
      <c r="F51" s="95"/>
      <c r="G51" s="95"/>
      <c r="H51" s="95"/>
      <c r="I51" s="95"/>
      <c r="J51" s="95"/>
      <c r="K51" s="95"/>
      <c r="L51" s="95"/>
      <c r="M51" s="95"/>
      <c r="N51" s="95"/>
      <c r="O51" s="95"/>
      <c r="P51" s="95"/>
      <c r="Q51" s="95"/>
      <c r="R51" s="95"/>
      <c r="S51" s="95"/>
      <c r="T51" s="95"/>
      <c r="U51" s="95"/>
      <c r="V51" s="95"/>
      <c r="W51" s="95"/>
      <c r="X51" s="95"/>
      <c r="Y51" s="95"/>
      <c r="Z51" s="95"/>
    </row>
    <row r="52" spans="1:26" x14ac:dyDescent="0.25">
      <c r="A52" s="3"/>
      <c r="B52" s="36"/>
      <c r="C52" s="3"/>
      <c r="D52" s="95"/>
      <c r="E52" s="95"/>
      <c r="F52" s="95"/>
      <c r="G52" s="95"/>
      <c r="H52" s="95"/>
      <c r="I52" s="95"/>
      <c r="J52" s="95"/>
      <c r="K52" s="95"/>
      <c r="L52" s="95"/>
      <c r="M52" s="95"/>
      <c r="N52" s="95"/>
      <c r="O52" s="95"/>
      <c r="P52" s="95"/>
      <c r="Q52" s="95"/>
      <c r="R52" s="95"/>
      <c r="S52" s="95"/>
      <c r="T52" s="95"/>
      <c r="U52" s="95"/>
      <c r="V52" s="95"/>
      <c r="W52" s="95"/>
      <c r="X52" s="95"/>
      <c r="Y52" s="95"/>
      <c r="Z52" s="95"/>
    </row>
    <row r="53" spans="1:26" x14ac:dyDescent="0.25">
      <c r="A53" s="38" t="s">
        <v>909</v>
      </c>
      <c r="B53" s="3"/>
      <c r="C53" s="3"/>
      <c r="E53" s="95"/>
      <c r="F53" s="99"/>
      <c r="G53" s="99"/>
      <c r="H53" s="99"/>
      <c r="I53" s="99"/>
      <c r="J53" s="99"/>
      <c r="K53" s="99"/>
      <c r="L53" s="99"/>
      <c r="M53" s="99"/>
      <c r="N53" s="95">
        <f>SUM(E32:E53)</f>
        <v>0</v>
      </c>
      <c r="O53" s="99"/>
      <c r="P53" s="99"/>
      <c r="Q53" s="99"/>
      <c r="R53" s="99"/>
      <c r="S53" s="99"/>
    </row>
    <row r="54" spans="1:26" x14ac:dyDescent="0.25">
      <c r="A54" s="38" t="s">
        <v>910</v>
      </c>
      <c r="B54" s="3"/>
      <c r="C54" s="3"/>
      <c r="E54" s="99"/>
      <c r="F54" s="99"/>
      <c r="G54" s="99"/>
      <c r="H54" s="99"/>
      <c r="I54" s="99"/>
      <c r="J54" s="99"/>
      <c r="K54" s="99"/>
      <c r="L54" s="99"/>
      <c r="M54" s="99"/>
      <c r="N54" s="99"/>
      <c r="O54" s="99"/>
      <c r="P54" s="99"/>
      <c r="Q54" s="99"/>
      <c r="R54" s="99"/>
      <c r="S54" s="99"/>
    </row>
    <row r="55" spans="1:26" x14ac:dyDescent="0.25">
      <c r="E55" s="99"/>
      <c r="F55" s="99"/>
      <c r="G55" s="99"/>
      <c r="H55" s="99"/>
      <c r="I55" s="99"/>
      <c r="J55" s="99"/>
      <c r="K55" s="99"/>
      <c r="L55" s="99"/>
      <c r="M55" s="99"/>
      <c r="N55" s="99"/>
      <c r="O55" s="99"/>
      <c r="P55" s="99"/>
      <c r="Q55" s="99"/>
      <c r="R55" s="99"/>
      <c r="S55" s="99"/>
    </row>
    <row r="56" spans="1:26" x14ac:dyDescent="0.25">
      <c r="E56" s="99"/>
      <c r="F56" s="99"/>
      <c r="G56" s="99"/>
      <c r="H56" s="99"/>
      <c r="I56" s="99"/>
      <c r="J56" s="99"/>
      <c r="K56" s="99"/>
      <c r="L56" s="99"/>
      <c r="M56" s="99"/>
      <c r="N56" s="99"/>
      <c r="O56" s="99"/>
      <c r="P56" s="99"/>
      <c r="Q56" s="99"/>
      <c r="R56" s="99"/>
      <c r="S56" s="99"/>
    </row>
    <row r="57" spans="1:26" x14ac:dyDescent="0.25">
      <c r="E57" s="99"/>
      <c r="F57" s="99"/>
      <c r="G57" s="99"/>
      <c r="H57" s="99"/>
      <c r="I57" s="99"/>
      <c r="J57" s="99"/>
      <c r="K57" s="99"/>
      <c r="L57" s="99"/>
      <c r="M57" s="99"/>
      <c r="N57" s="99"/>
      <c r="O57" s="99"/>
      <c r="P57" s="99"/>
      <c r="Q57" s="99"/>
      <c r="R57" s="99"/>
      <c r="S57" s="99"/>
    </row>
    <row r="58" spans="1:26" x14ac:dyDescent="0.25">
      <c r="E58" s="99"/>
      <c r="F58" s="99"/>
      <c r="G58" s="99"/>
      <c r="H58" s="99"/>
      <c r="I58" s="99"/>
      <c r="J58" s="99"/>
      <c r="K58" s="99"/>
      <c r="L58" s="99"/>
      <c r="M58" s="99"/>
      <c r="N58" s="99"/>
      <c r="O58" s="99"/>
      <c r="P58" s="99"/>
      <c r="Q58" s="99"/>
      <c r="R58" s="99"/>
      <c r="S58" s="99"/>
    </row>
    <row r="59" spans="1:26" x14ac:dyDescent="0.25">
      <c r="E59" s="99"/>
      <c r="F59" s="99"/>
      <c r="G59" s="99"/>
      <c r="H59" s="99"/>
      <c r="I59" s="99"/>
      <c r="J59" s="99"/>
      <c r="K59" s="99"/>
      <c r="L59" s="99"/>
      <c r="M59" s="99"/>
      <c r="N59" s="99"/>
      <c r="O59" s="99"/>
      <c r="P59" s="99"/>
      <c r="Q59" s="99"/>
      <c r="R59" s="99"/>
      <c r="S59" s="99"/>
    </row>
    <row r="60" spans="1:26" x14ac:dyDescent="0.25">
      <c r="E60" s="99"/>
      <c r="F60" s="99"/>
      <c r="G60" s="99"/>
      <c r="H60" s="99"/>
      <c r="I60" s="99"/>
      <c r="J60" s="99"/>
      <c r="K60" s="99"/>
      <c r="L60" s="99"/>
      <c r="M60" s="99"/>
      <c r="N60" s="99"/>
      <c r="O60" s="99"/>
      <c r="P60" s="99"/>
      <c r="Q60" s="99"/>
      <c r="R60" s="99"/>
      <c r="S60" s="99"/>
    </row>
    <row r="61" spans="1:26" x14ac:dyDescent="0.25">
      <c r="E61" s="99"/>
      <c r="F61" s="99"/>
      <c r="G61" s="99"/>
      <c r="H61" s="99"/>
      <c r="I61" s="99"/>
      <c r="J61" s="99"/>
      <c r="K61" s="99"/>
      <c r="L61" s="99"/>
      <c r="M61" s="99"/>
      <c r="N61" s="99"/>
      <c r="O61" s="99"/>
      <c r="P61" s="99"/>
      <c r="Q61" s="99"/>
      <c r="R61" s="99"/>
      <c r="S61" s="99"/>
    </row>
    <row r="62" spans="1:26" x14ac:dyDescent="0.25">
      <c r="E62" s="99"/>
      <c r="F62" s="99"/>
      <c r="G62" s="99"/>
      <c r="H62" s="99"/>
      <c r="I62" s="99"/>
      <c r="J62" s="99"/>
      <c r="K62" s="99"/>
      <c r="L62" s="99"/>
      <c r="M62" s="99"/>
      <c r="N62" s="99"/>
      <c r="O62" s="99"/>
      <c r="P62" s="99"/>
      <c r="Q62" s="99"/>
      <c r="R62" s="99"/>
      <c r="S62" s="99"/>
    </row>
    <row r="63" spans="1:26" x14ac:dyDescent="0.25">
      <c r="E63" s="99"/>
      <c r="F63" s="99"/>
      <c r="G63" s="99"/>
      <c r="H63" s="99"/>
      <c r="I63" s="99"/>
      <c r="J63" s="99"/>
      <c r="K63" s="99"/>
      <c r="L63" s="99"/>
      <c r="M63" s="99"/>
      <c r="N63" s="99"/>
      <c r="O63" s="99"/>
      <c r="P63" s="99"/>
      <c r="Q63" s="99"/>
      <c r="R63" s="99"/>
      <c r="S63" s="99"/>
    </row>
    <row r="64" spans="1:26" x14ac:dyDescent="0.25">
      <c r="E64" s="99"/>
      <c r="F64" s="99"/>
      <c r="G64" s="99"/>
      <c r="H64" s="99"/>
      <c r="I64" s="99"/>
      <c r="J64" s="99"/>
      <c r="K64" s="99"/>
      <c r="L64" s="99"/>
      <c r="M64" s="99"/>
      <c r="N64" s="99"/>
      <c r="O64" s="99"/>
      <c r="P64" s="99"/>
      <c r="Q64" s="99"/>
      <c r="R64" s="99"/>
      <c r="S64" s="99"/>
    </row>
  </sheetData>
  <phoneticPr fontId="0" type="noConversion"/>
  <pageMargins left="0.7" right="0.7" top="0.75" bottom="0.75" header="0.3" footer="0.3"/>
  <pageSetup scale="57" orientation="landscape" horizontalDpi="4294967294" verticalDpi="4294967294" r:id="rId1"/>
  <headerFooter alignWithMargins="0">
    <oddFooter>&amp;Z&amp;F&amp;RPage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tabColor rgb="FF92D050"/>
    <pageSetUpPr fitToPage="1"/>
  </sheetPr>
  <dimension ref="A1:AI65"/>
  <sheetViews>
    <sheetView workbookViewId="0"/>
  </sheetViews>
  <sheetFormatPr defaultRowHeight="15" x14ac:dyDescent="0.25"/>
  <cols>
    <col min="1" max="1" width="34" style="289" bestFit="1" customWidth="1"/>
    <col min="2" max="2" width="8.7109375" style="289" customWidth="1"/>
    <col min="3" max="3" width="12.85546875" style="289" customWidth="1"/>
    <col min="4" max="4" width="9" style="289" hidden="1" customWidth="1"/>
    <col min="5" max="5" width="8.42578125" style="289" hidden="1" customWidth="1"/>
    <col min="6" max="6" width="10.140625" style="289" hidden="1" customWidth="1"/>
    <col min="7" max="7" width="7.42578125" style="289" hidden="1" customWidth="1"/>
    <col min="8" max="8" width="10.5703125" style="289" hidden="1" customWidth="1"/>
    <col min="9" max="12" width="9" style="289" hidden="1" customWidth="1"/>
    <col min="13" max="13" width="8.5703125" style="289" hidden="1" customWidth="1"/>
    <col min="14" max="17" width="9.28515625" style="289" customWidth="1"/>
    <col min="18" max="19" width="11.28515625" style="289" customWidth="1"/>
    <col min="20" max="20" width="10.5703125" style="289" bestFit="1" customWidth="1"/>
    <col min="21" max="21" width="9.140625" style="289"/>
    <col min="22" max="22" width="10.5703125" style="289" customWidth="1"/>
    <col min="23" max="23" width="13.28515625" style="289" bestFit="1" customWidth="1"/>
    <col min="24" max="24" width="10.5703125" style="289" customWidth="1"/>
    <col min="25" max="25" width="13.28515625" style="289" bestFit="1" customWidth="1"/>
    <col min="26" max="26" width="9.7109375" style="289" bestFit="1" customWidth="1"/>
    <col min="27" max="27" width="11.28515625" style="289" bestFit="1" customWidth="1"/>
    <col min="28" max="16384" width="9.140625" style="289"/>
  </cols>
  <sheetData>
    <row r="1" spans="1:34" x14ac:dyDescent="0.25">
      <c r="A1" s="360" t="s">
        <v>10</v>
      </c>
    </row>
    <row r="2" spans="1:34" x14ac:dyDescent="0.25">
      <c r="A2" s="365" t="s">
        <v>438</v>
      </c>
    </row>
    <row r="3" spans="1:34" x14ac:dyDescent="0.25">
      <c r="A3" s="365" t="s">
        <v>80</v>
      </c>
    </row>
    <row r="4" spans="1:34" x14ac:dyDescent="0.25">
      <c r="R4" s="584" t="s">
        <v>4</v>
      </c>
      <c r="S4" s="585"/>
      <c r="T4" s="584" t="s">
        <v>8</v>
      </c>
    </row>
    <row r="5" spans="1:34" x14ac:dyDescent="0.25">
      <c r="A5" s="586" t="s">
        <v>9</v>
      </c>
      <c r="B5" s="475" t="s">
        <v>64</v>
      </c>
      <c r="C5" s="475" t="s">
        <v>12</v>
      </c>
      <c r="R5" s="587" t="s">
        <v>2</v>
      </c>
      <c r="S5" s="587" t="s">
        <v>60</v>
      </c>
      <c r="T5" s="587" t="s">
        <v>7</v>
      </c>
    </row>
    <row r="6" spans="1:34" x14ac:dyDescent="0.25">
      <c r="A6" s="289" t="str">
        <f>+SUMMARY!B13</f>
        <v>PAMA CENTER 110  PO 113295</v>
      </c>
      <c r="B6" s="290">
        <f>+SUMMARY!A13</f>
        <v>104</v>
      </c>
      <c r="C6" s="289">
        <f>+SUMMARY!D13</f>
        <v>7357</v>
      </c>
      <c r="R6" s="290"/>
    </row>
    <row r="7" spans="1:34" x14ac:dyDescent="0.25">
      <c r="A7" s="588" t="str">
        <f>+SUMMARY!C13</f>
        <v>5 AXIS</v>
      </c>
      <c r="B7" s="589"/>
      <c r="C7" s="590"/>
      <c r="D7" s="616"/>
      <c r="E7" s="616"/>
      <c r="F7" s="616"/>
      <c r="G7" s="616"/>
      <c r="H7" s="616"/>
      <c r="I7" s="616"/>
      <c r="J7" s="616"/>
      <c r="K7" s="616"/>
      <c r="L7" s="616"/>
      <c r="M7" s="616"/>
      <c r="N7" s="616"/>
      <c r="O7" s="617"/>
      <c r="P7" s="421"/>
      <c r="Q7" s="421"/>
      <c r="R7" s="423">
        <f>+C14</f>
        <v>2069204.0999999999</v>
      </c>
      <c r="S7" s="423">
        <f>+-C49</f>
        <v>2069204.1</v>
      </c>
      <c r="T7" s="423">
        <f>+R7-S7</f>
        <v>0</v>
      </c>
    </row>
    <row r="8" spans="1:34" x14ac:dyDescent="0.25">
      <c r="A8" s="588"/>
      <c r="B8" s="290"/>
      <c r="D8" s="616"/>
      <c r="E8" s="616"/>
      <c r="F8" s="616"/>
      <c r="G8" s="616"/>
      <c r="H8" s="616"/>
      <c r="I8" s="616"/>
      <c r="J8" s="616"/>
      <c r="K8" s="616"/>
      <c r="L8" s="616"/>
      <c r="M8" s="616"/>
      <c r="N8" s="616"/>
      <c r="O8" s="617"/>
      <c r="P8" s="421"/>
      <c r="Q8" s="421"/>
    </row>
    <row r="9" spans="1:34" x14ac:dyDescent="0.25">
      <c r="A9" s="437"/>
      <c r="B9" s="290"/>
      <c r="D9" s="616"/>
      <c r="E9" s="616"/>
      <c r="F9" s="616"/>
      <c r="G9" s="616"/>
      <c r="H9" s="616"/>
      <c r="I9" s="616"/>
      <c r="J9" s="616"/>
      <c r="K9" s="616"/>
      <c r="L9" s="616"/>
      <c r="M9" s="616"/>
      <c r="N9" s="616"/>
      <c r="O9" s="617"/>
      <c r="P9" s="421"/>
      <c r="Q9" s="421"/>
    </row>
    <row r="10" spans="1:34" x14ac:dyDescent="0.25">
      <c r="B10" s="290"/>
    </row>
    <row r="11" spans="1:34" x14ac:dyDescent="0.25">
      <c r="A11" s="437" t="s">
        <v>66</v>
      </c>
      <c r="B11" s="593" t="str">
        <f>+SUMMARY!F13</f>
        <v>JL</v>
      </c>
      <c r="C11" s="590" t="s">
        <v>446</v>
      </c>
    </row>
    <row r="12" spans="1:34" x14ac:dyDescent="0.25">
      <c r="B12" s="594"/>
      <c r="C12" s="437"/>
    </row>
    <row r="13" spans="1:34" x14ac:dyDescent="0.25">
      <c r="A13" s="365" t="s">
        <v>5</v>
      </c>
      <c r="C13" s="595" t="s">
        <v>3</v>
      </c>
      <c r="D13" s="596">
        <v>1994</v>
      </c>
      <c r="E13" s="596">
        <v>1995</v>
      </c>
      <c r="F13" s="596">
        <v>1996</v>
      </c>
      <c r="G13" s="596">
        <v>1997</v>
      </c>
      <c r="H13" s="596">
        <v>1998</v>
      </c>
      <c r="I13" s="596">
        <v>1999</v>
      </c>
      <c r="J13" s="596">
        <v>2000</v>
      </c>
      <c r="K13" s="596">
        <v>2001</v>
      </c>
      <c r="L13" s="596">
        <v>2002</v>
      </c>
      <c r="M13" s="596">
        <v>2003</v>
      </c>
      <c r="N13" s="596">
        <v>2004</v>
      </c>
      <c r="O13" s="596">
        <f>N13+1</f>
        <v>2005</v>
      </c>
      <c r="P13" s="596">
        <f t="shared" ref="P13:AH13" si="0">O13+1</f>
        <v>2006</v>
      </c>
      <c r="Q13" s="596">
        <f t="shared" si="0"/>
        <v>2007</v>
      </c>
      <c r="R13" s="596">
        <f t="shared" si="0"/>
        <v>2008</v>
      </c>
      <c r="S13" s="596">
        <f t="shared" si="0"/>
        <v>2009</v>
      </c>
      <c r="T13" s="596">
        <f t="shared" si="0"/>
        <v>2010</v>
      </c>
      <c r="U13" s="596">
        <f t="shared" si="0"/>
        <v>2011</v>
      </c>
      <c r="V13" s="596">
        <f t="shared" si="0"/>
        <v>2012</v>
      </c>
      <c r="W13" s="596">
        <f t="shared" si="0"/>
        <v>2013</v>
      </c>
      <c r="X13" s="596">
        <f t="shared" si="0"/>
        <v>2014</v>
      </c>
      <c r="Y13" s="596">
        <f t="shared" si="0"/>
        <v>2015</v>
      </c>
      <c r="Z13" s="596">
        <f t="shared" si="0"/>
        <v>2016</v>
      </c>
      <c r="AA13" s="596">
        <f t="shared" si="0"/>
        <v>2017</v>
      </c>
      <c r="AB13" s="596">
        <f t="shared" si="0"/>
        <v>2018</v>
      </c>
      <c r="AC13" s="596">
        <f t="shared" si="0"/>
        <v>2019</v>
      </c>
      <c r="AD13" s="596">
        <f t="shared" si="0"/>
        <v>2020</v>
      </c>
      <c r="AE13" s="596">
        <f t="shared" si="0"/>
        <v>2021</v>
      </c>
      <c r="AF13" s="596">
        <f t="shared" si="0"/>
        <v>2022</v>
      </c>
      <c r="AG13" s="596">
        <f t="shared" si="0"/>
        <v>2023</v>
      </c>
      <c r="AH13" s="596">
        <f t="shared" si="0"/>
        <v>2024</v>
      </c>
    </row>
    <row r="14" spans="1:34" x14ac:dyDescent="0.25">
      <c r="A14" s="365" t="s">
        <v>73</v>
      </c>
      <c r="C14" s="618">
        <f>SUM(D14:AH14)</f>
        <v>2069204.0999999999</v>
      </c>
      <c r="D14" s="619">
        <v>326318.28999999998</v>
      </c>
      <c r="E14" s="619">
        <v>79857.13</v>
      </c>
      <c r="F14" s="619">
        <v>177640.13</v>
      </c>
      <c r="G14" s="619"/>
      <c r="H14" s="619"/>
      <c r="I14" s="619"/>
      <c r="J14" s="619">
        <v>70800</v>
      </c>
      <c r="K14" s="619">
        <v>129218.27</v>
      </c>
      <c r="L14" s="619"/>
      <c r="M14" s="619"/>
      <c r="N14" s="620"/>
      <c r="O14" s="620"/>
      <c r="P14" s="620"/>
      <c r="Q14" s="620"/>
      <c r="R14" s="620"/>
      <c r="S14" s="621"/>
      <c r="T14" s="622"/>
      <c r="U14" s="622"/>
      <c r="V14" s="622"/>
      <c r="W14" s="623"/>
      <c r="X14" s="622">
        <v>0</v>
      </c>
      <c r="Y14" s="623">
        <f>426317.04+940375.06</f>
        <v>1366692.1</v>
      </c>
      <c r="Z14" s="623"/>
      <c r="AA14" s="623">
        <v>-81321.820000000007</v>
      </c>
      <c r="AB14" s="622"/>
      <c r="AC14" s="622"/>
      <c r="AD14" s="622"/>
      <c r="AE14" s="622"/>
      <c r="AF14" s="622"/>
      <c r="AG14" s="622"/>
      <c r="AH14" s="622"/>
    </row>
    <row r="15" spans="1:34" x14ac:dyDescent="0.25">
      <c r="A15" s="602" t="str">
        <f>IF(+C14-'Equip Review 032310'!Y29=0,"ok","check")</f>
        <v>check</v>
      </c>
      <c r="B15" s="437"/>
      <c r="C15" s="437"/>
      <c r="N15" s="622"/>
      <c r="O15" s="622"/>
      <c r="P15" s="622"/>
      <c r="Q15" s="622"/>
      <c r="R15" s="622"/>
      <c r="S15" s="622"/>
      <c r="T15" s="622"/>
      <c r="U15" s="622"/>
      <c r="V15" s="622"/>
      <c r="W15" s="622"/>
      <c r="X15" s="622"/>
      <c r="Y15" s="622"/>
      <c r="Z15" s="622"/>
      <c r="AA15" s="622"/>
      <c r="AB15" s="622"/>
      <c r="AC15" s="622"/>
      <c r="AD15" s="622"/>
      <c r="AE15" s="622"/>
      <c r="AF15" s="622"/>
      <c r="AG15" s="622"/>
      <c r="AH15" s="622"/>
    </row>
    <row r="16" spans="1:34" x14ac:dyDescent="0.25">
      <c r="A16" s="365" t="s">
        <v>6</v>
      </c>
      <c r="B16" s="290">
        <v>1994</v>
      </c>
      <c r="C16" s="423">
        <f>-SUM(D16:AH16)</f>
        <v>-23308.449285714283</v>
      </c>
      <c r="D16" s="624">
        <f>+D$14/7/2</f>
        <v>23308.449285714283</v>
      </c>
      <c r="E16" s="624"/>
      <c r="F16" s="624"/>
      <c r="G16" s="624"/>
      <c r="H16" s="624"/>
      <c r="I16" s="624"/>
      <c r="J16" s="624"/>
      <c r="K16" s="624"/>
      <c r="L16" s="624"/>
      <c r="M16" s="624"/>
      <c r="N16" s="625"/>
      <c r="O16" s="625"/>
      <c r="P16" s="625"/>
      <c r="Q16" s="625"/>
      <c r="R16" s="625"/>
      <c r="S16" s="625"/>
      <c r="T16" s="625"/>
      <c r="U16" s="625"/>
      <c r="V16" s="622"/>
      <c r="W16" s="622"/>
      <c r="X16" s="622"/>
      <c r="Y16" s="625"/>
      <c r="Z16" s="625"/>
      <c r="AA16" s="622"/>
      <c r="AB16" s="622"/>
      <c r="AC16" s="622"/>
      <c r="AD16" s="622"/>
      <c r="AE16" s="622"/>
      <c r="AF16" s="622"/>
      <c r="AG16" s="622"/>
      <c r="AH16" s="622"/>
    </row>
    <row r="17" spans="1:34" x14ac:dyDescent="0.25">
      <c r="B17" s="290">
        <f>B16+1</f>
        <v>1995</v>
      </c>
      <c r="C17" s="423">
        <f t="shared" ref="C17:C46" si="1">-SUM(D17:AH17)</f>
        <v>-52320.979285714282</v>
      </c>
      <c r="D17" s="624">
        <f>+D$14/7</f>
        <v>46616.898571428566</v>
      </c>
      <c r="E17" s="624">
        <f>+E$14/7/2</f>
        <v>5704.0807142857147</v>
      </c>
      <c r="F17" s="624"/>
      <c r="G17" s="624"/>
      <c r="H17" s="624"/>
      <c r="I17" s="624"/>
      <c r="J17" s="624"/>
      <c r="K17" s="624"/>
      <c r="L17" s="624"/>
      <c r="M17" s="624"/>
      <c r="N17" s="625"/>
      <c r="O17" s="625"/>
      <c r="P17" s="625"/>
      <c r="Q17" s="625"/>
      <c r="R17" s="625"/>
      <c r="S17" s="625"/>
      <c r="T17" s="625"/>
      <c r="U17" s="625"/>
      <c r="V17" s="622"/>
      <c r="W17" s="622"/>
      <c r="X17" s="622"/>
      <c r="Y17" s="625"/>
      <c r="Z17" s="625"/>
      <c r="AA17" s="622"/>
      <c r="AB17" s="622"/>
      <c r="AC17" s="622"/>
      <c r="AD17" s="622"/>
      <c r="AE17" s="622"/>
      <c r="AF17" s="622"/>
      <c r="AG17" s="622"/>
      <c r="AH17" s="622"/>
    </row>
    <row r="18" spans="1:34" x14ac:dyDescent="0.25">
      <c r="B18" s="290">
        <f t="shared" ref="B18:B46" si="2">B17+1</f>
        <v>1996</v>
      </c>
      <c r="C18" s="423">
        <f t="shared" si="1"/>
        <v>-70713.640714285706</v>
      </c>
      <c r="D18" s="624">
        <f>+D17</f>
        <v>46616.898571428566</v>
      </c>
      <c r="E18" s="624">
        <f>+E$14/7</f>
        <v>11408.161428571429</v>
      </c>
      <c r="F18" s="624">
        <f>+F$14/7/2</f>
        <v>12688.580714285714</v>
      </c>
      <c r="G18" s="624"/>
      <c r="H18" s="624"/>
      <c r="I18" s="624"/>
      <c r="J18" s="624"/>
      <c r="K18" s="624"/>
      <c r="L18" s="624"/>
      <c r="M18" s="624"/>
      <c r="N18" s="625"/>
      <c r="O18" s="625"/>
      <c r="P18" s="625"/>
      <c r="Q18" s="625"/>
      <c r="R18" s="625"/>
      <c r="S18" s="625"/>
      <c r="T18" s="625"/>
      <c r="U18" s="625"/>
      <c r="V18" s="622"/>
      <c r="W18" s="622"/>
      <c r="X18" s="622"/>
      <c r="Y18" s="625"/>
      <c r="Z18" s="625"/>
      <c r="AA18" s="622"/>
      <c r="AB18" s="622"/>
      <c r="AC18" s="622"/>
      <c r="AD18" s="622"/>
      <c r="AE18" s="622"/>
      <c r="AF18" s="622"/>
      <c r="AG18" s="622"/>
      <c r="AH18" s="622"/>
    </row>
    <row r="19" spans="1:34" x14ac:dyDescent="0.25">
      <c r="B19" s="290">
        <f t="shared" si="2"/>
        <v>1997</v>
      </c>
      <c r="C19" s="423">
        <f t="shared" si="1"/>
        <v>-83402.221428571429</v>
      </c>
      <c r="D19" s="624">
        <f>+D18</f>
        <v>46616.898571428566</v>
      </c>
      <c r="E19" s="624">
        <f>+E18</f>
        <v>11408.161428571429</v>
      </c>
      <c r="F19" s="624">
        <f>+F$14/7</f>
        <v>25377.161428571428</v>
      </c>
      <c r="G19" s="624">
        <f>+G$14/7/2</f>
        <v>0</v>
      </c>
      <c r="H19" s="624"/>
      <c r="I19" s="624"/>
      <c r="J19" s="624"/>
      <c r="K19" s="624"/>
      <c r="L19" s="624"/>
      <c r="M19" s="624"/>
      <c r="N19" s="625"/>
      <c r="O19" s="625"/>
      <c r="P19" s="625"/>
      <c r="Q19" s="625"/>
      <c r="R19" s="625"/>
      <c r="S19" s="625"/>
      <c r="T19" s="625"/>
      <c r="U19" s="625"/>
      <c r="V19" s="622"/>
      <c r="W19" s="622"/>
      <c r="X19" s="622"/>
      <c r="Y19" s="625"/>
      <c r="Z19" s="625"/>
      <c r="AA19" s="622"/>
      <c r="AB19" s="622"/>
      <c r="AC19" s="622"/>
      <c r="AD19" s="622"/>
      <c r="AE19" s="622"/>
      <c r="AF19" s="622"/>
      <c r="AG19" s="622"/>
      <c r="AH19" s="622"/>
    </row>
    <row r="20" spans="1:34" x14ac:dyDescent="0.25">
      <c r="B20" s="290">
        <f t="shared" si="2"/>
        <v>1998</v>
      </c>
      <c r="C20" s="423">
        <f t="shared" si="1"/>
        <v>-83402.221428571429</v>
      </c>
      <c r="D20" s="624">
        <f>+D19</f>
        <v>46616.898571428566</v>
      </c>
      <c r="E20" s="624">
        <f>+E19</f>
        <v>11408.161428571429</v>
      </c>
      <c r="F20" s="624">
        <f>+F19</f>
        <v>25377.161428571428</v>
      </c>
      <c r="G20" s="624">
        <f>+G$14/7</f>
        <v>0</v>
      </c>
      <c r="H20" s="624">
        <f>+H$14/7/2</f>
        <v>0</v>
      </c>
      <c r="I20" s="624"/>
      <c r="J20" s="624"/>
      <c r="K20" s="624"/>
      <c r="L20" s="624"/>
      <c r="M20" s="624"/>
      <c r="N20" s="625"/>
      <c r="O20" s="625"/>
      <c r="P20" s="625"/>
      <c r="Q20" s="625"/>
      <c r="R20" s="625"/>
      <c r="S20" s="625"/>
      <c r="T20" s="625"/>
      <c r="U20" s="625"/>
      <c r="V20" s="622"/>
      <c r="W20" s="622"/>
      <c r="X20" s="622"/>
      <c r="Y20" s="625"/>
      <c r="Z20" s="625"/>
      <c r="AA20" s="622"/>
      <c r="AB20" s="622"/>
      <c r="AC20" s="622"/>
      <c r="AD20" s="622"/>
      <c r="AE20" s="622"/>
      <c r="AF20" s="622"/>
      <c r="AG20" s="622"/>
      <c r="AH20" s="622"/>
    </row>
    <row r="21" spans="1:34" x14ac:dyDescent="0.25">
      <c r="B21" s="290">
        <f t="shared" si="2"/>
        <v>1999</v>
      </c>
      <c r="C21" s="423">
        <f t="shared" si="1"/>
        <v>-83402.221428571429</v>
      </c>
      <c r="D21" s="624">
        <f>+D20</f>
        <v>46616.898571428566</v>
      </c>
      <c r="E21" s="624">
        <f>+E20</f>
        <v>11408.161428571429</v>
      </c>
      <c r="F21" s="624">
        <f>+F20</f>
        <v>25377.161428571428</v>
      </c>
      <c r="G21" s="624">
        <f>+G20</f>
        <v>0</v>
      </c>
      <c r="H21" s="624">
        <f>+H$14/7</f>
        <v>0</v>
      </c>
      <c r="I21" s="624">
        <f>+I$14/7/2</f>
        <v>0</v>
      </c>
      <c r="J21" s="624"/>
      <c r="K21" s="624"/>
      <c r="L21" s="624"/>
      <c r="M21" s="624"/>
      <c r="N21" s="625"/>
      <c r="O21" s="625"/>
      <c r="P21" s="625"/>
      <c r="Q21" s="625"/>
      <c r="R21" s="625"/>
      <c r="S21" s="625"/>
      <c r="T21" s="625"/>
      <c r="U21" s="625"/>
      <c r="V21" s="622"/>
      <c r="W21" s="622"/>
      <c r="X21" s="622"/>
      <c r="Y21" s="625"/>
      <c r="Z21" s="625"/>
      <c r="AA21" s="622"/>
      <c r="AB21" s="622"/>
      <c r="AC21" s="622"/>
      <c r="AD21" s="622"/>
      <c r="AE21" s="622"/>
      <c r="AF21" s="622"/>
      <c r="AG21" s="622"/>
      <c r="AH21" s="622"/>
    </row>
    <row r="22" spans="1:34" x14ac:dyDescent="0.25">
      <c r="B22" s="290">
        <f t="shared" si="2"/>
        <v>2000</v>
      </c>
      <c r="C22" s="423">
        <f t="shared" si="1"/>
        <v>-88459.364285714284</v>
      </c>
      <c r="D22" s="624">
        <f>+D21</f>
        <v>46616.898571428566</v>
      </c>
      <c r="E22" s="624">
        <f>+E21</f>
        <v>11408.161428571429</v>
      </c>
      <c r="F22" s="624">
        <f>+F21</f>
        <v>25377.161428571428</v>
      </c>
      <c r="G22" s="624">
        <f>+G21</f>
        <v>0</v>
      </c>
      <c r="H22" s="624">
        <f>+H21</f>
        <v>0</v>
      </c>
      <c r="I22" s="624">
        <f>+I$14/7</f>
        <v>0</v>
      </c>
      <c r="J22" s="624">
        <f>+J$14/7/2</f>
        <v>5057.1428571428569</v>
      </c>
      <c r="K22" s="624"/>
      <c r="L22" s="624"/>
      <c r="M22" s="624"/>
      <c r="N22" s="625"/>
      <c r="O22" s="625"/>
      <c r="P22" s="625"/>
      <c r="Q22" s="625"/>
      <c r="R22" s="625"/>
      <c r="S22" s="625"/>
      <c r="T22" s="625"/>
      <c r="U22" s="625"/>
      <c r="V22" s="622"/>
      <c r="W22" s="622"/>
      <c r="X22" s="622"/>
      <c r="Y22" s="625"/>
      <c r="Z22" s="625"/>
      <c r="AA22" s="622"/>
      <c r="AB22" s="622"/>
      <c r="AC22" s="622"/>
      <c r="AD22" s="622"/>
      <c r="AE22" s="622"/>
      <c r="AF22" s="622"/>
      <c r="AG22" s="622"/>
      <c r="AH22" s="622"/>
    </row>
    <row r="23" spans="1:34" x14ac:dyDescent="0.25">
      <c r="B23" s="290">
        <f t="shared" si="2"/>
        <v>2001</v>
      </c>
      <c r="C23" s="423">
        <f t="shared" si="1"/>
        <v>-79437.934285714276</v>
      </c>
      <c r="D23" s="624">
        <f>+D$14/7/2</f>
        <v>23308.449285714283</v>
      </c>
      <c r="E23" s="624">
        <f>+E22</f>
        <v>11408.161428571429</v>
      </c>
      <c r="F23" s="624">
        <f>+F22</f>
        <v>25377.161428571428</v>
      </c>
      <c r="G23" s="624">
        <f>+G22</f>
        <v>0</v>
      </c>
      <c r="H23" s="624">
        <f>+H22</f>
        <v>0</v>
      </c>
      <c r="I23" s="624">
        <f>+I22</f>
        <v>0</v>
      </c>
      <c r="J23" s="624">
        <f>+J$14/7</f>
        <v>10114.285714285714</v>
      </c>
      <c r="K23" s="624">
        <f>+K$14/7/2</f>
        <v>9229.8764285714296</v>
      </c>
      <c r="L23" s="624"/>
      <c r="M23" s="624"/>
      <c r="N23" s="625"/>
      <c r="O23" s="625"/>
      <c r="P23" s="625"/>
      <c r="Q23" s="625"/>
      <c r="R23" s="625"/>
      <c r="S23" s="625"/>
      <c r="T23" s="625"/>
      <c r="U23" s="625"/>
      <c r="V23" s="622"/>
      <c r="W23" s="622"/>
      <c r="X23" s="622"/>
      <c r="Y23" s="625"/>
      <c r="Z23" s="625"/>
      <c r="AA23" s="622"/>
      <c r="AB23" s="622"/>
      <c r="AC23" s="622"/>
      <c r="AD23" s="622"/>
      <c r="AE23" s="622"/>
      <c r="AF23" s="622"/>
      <c r="AG23" s="622"/>
      <c r="AH23" s="622"/>
    </row>
    <row r="24" spans="1:34" x14ac:dyDescent="0.25">
      <c r="B24" s="290">
        <f t="shared" si="2"/>
        <v>2002</v>
      </c>
      <c r="C24" s="423">
        <f t="shared" si="1"/>
        <v>-59655.28071428572</v>
      </c>
      <c r="D24" s="624"/>
      <c r="E24" s="624">
        <f>+E$14/7/2</f>
        <v>5704.0807142857147</v>
      </c>
      <c r="F24" s="624">
        <f>+F23</f>
        <v>25377.161428571428</v>
      </c>
      <c r="G24" s="624">
        <f>+G23</f>
        <v>0</v>
      </c>
      <c r="H24" s="624">
        <f>+H23</f>
        <v>0</v>
      </c>
      <c r="I24" s="624">
        <f>+I23</f>
        <v>0</v>
      </c>
      <c r="J24" s="624">
        <f>+J23</f>
        <v>10114.285714285714</v>
      </c>
      <c r="K24" s="624">
        <f>+K$14/7</f>
        <v>18459.752857142859</v>
      </c>
      <c r="L24" s="624">
        <f>+L$14/7/2</f>
        <v>0</v>
      </c>
      <c r="M24" s="624"/>
      <c r="N24" s="625"/>
      <c r="O24" s="625"/>
      <c r="P24" s="625"/>
      <c r="Q24" s="625"/>
      <c r="R24" s="625"/>
      <c r="S24" s="625"/>
      <c r="T24" s="625"/>
      <c r="U24" s="625"/>
      <c r="V24" s="622"/>
      <c r="W24" s="622"/>
      <c r="X24" s="622"/>
      <c r="Y24" s="625"/>
      <c r="Z24" s="625"/>
      <c r="AA24" s="622"/>
      <c r="AB24" s="622"/>
      <c r="AC24" s="622"/>
      <c r="AD24" s="622"/>
      <c r="AE24" s="622"/>
      <c r="AF24" s="622"/>
      <c r="AG24" s="622"/>
      <c r="AH24" s="622"/>
    </row>
    <row r="25" spans="1:34" x14ac:dyDescent="0.25">
      <c r="B25" s="290">
        <f t="shared" si="2"/>
        <v>2003</v>
      </c>
      <c r="C25" s="423">
        <f t="shared" si="1"/>
        <v>-41262.619285714289</v>
      </c>
      <c r="D25" s="624"/>
      <c r="E25" s="624"/>
      <c r="F25" s="624">
        <f>+F$14/7/2</f>
        <v>12688.580714285714</v>
      </c>
      <c r="G25" s="624">
        <f>+G24</f>
        <v>0</v>
      </c>
      <c r="H25" s="624">
        <f>+H24</f>
        <v>0</v>
      </c>
      <c r="I25" s="624">
        <f>+I24</f>
        <v>0</v>
      </c>
      <c r="J25" s="624">
        <f>+J24</f>
        <v>10114.285714285714</v>
      </c>
      <c r="K25" s="624">
        <f>+K24</f>
        <v>18459.752857142859</v>
      </c>
      <c r="L25" s="624">
        <f>+L$14/7</f>
        <v>0</v>
      </c>
      <c r="M25" s="624">
        <f>+M$14/7/2</f>
        <v>0</v>
      </c>
      <c r="N25" s="625"/>
      <c r="O25" s="625"/>
      <c r="P25" s="625"/>
      <c r="Q25" s="625"/>
      <c r="R25" s="625"/>
      <c r="S25" s="625"/>
      <c r="T25" s="625"/>
      <c r="U25" s="625"/>
      <c r="V25" s="622"/>
      <c r="W25" s="622"/>
      <c r="X25" s="622"/>
      <c r="Y25" s="625"/>
      <c r="Z25" s="625"/>
      <c r="AA25" s="622"/>
      <c r="AB25" s="622"/>
      <c r="AC25" s="622"/>
      <c r="AD25" s="622"/>
      <c r="AE25" s="622"/>
      <c r="AF25" s="622"/>
      <c r="AG25" s="622"/>
      <c r="AH25" s="622"/>
    </row>
    <row r="26" spans="1:34" x14ac:dyDescent="0.25">
      <c r="B26" s="290">
        <f t="shared" si="2"/>
        <v>2004</v>
      </c>
      <c r="C26" s="423">
        <f t="shared" si="1"/>
        <v>-28574.038571428573</v>
      </c>
      <c r="D26" s="624"/>
      <c r="E26" s="624"/>
      <c r="F26" s="624"/>
      <c r="G26" s="624">
        <f>+G$14/7/2</f>
        <v>0</v>
      </c>
      <c r="H26" s="624">
        <f>+H25</f>
        <v>0</v>
      </c>
      <c r="I26" s="624">
        <f>+I25</f>
        <v>0</v>
      </c>
      <c r="J26" s="624">
        <f>+J25</f>
        <v>10114.285714285714</v>
      </c>
      <c r="K26" s="624">
        <f>+K25</f>
        <v>18459.752857142859</v>
      </c>
      <c r="L26" s="624">
        <f>+L25</f>
        <v>0</v>
      </c>
      <c r="M26" s="624">
        <f>+M$14/7</f>
        <v>0</v>
      </c>
      <c r="N26" s="625">
        <f>+N$14/7/2</f>
        <v>0</v>
      </c>
      <c r="O26" s="625"/>
      <c r="P26" s="625"/>
      <c r="Q26" s="625"/>
      <c r="R26" s="625"/>
      <c r="S26" s="625"/>
      <c r="T26" s="625"/>
      <c r="U26" s="625"/>
      <c r="V26" s="622"/>
      <c r="W26" s="622"/>
      <c r="X26" s="622"/>
      <c r="Y26" s="625"/>
      <c r="Z26" s="625"/>
      <c r="AA26" s="622"/>
      <c r="AB26" s="622"/>
      <c r="AC26" s="622"/>
      <c r="AD26" s="622"/>
      <c r="AE26" s="622"/>
      <c r="AF26" s="622"/>
      <c r="AG26" s="622"/>
      <c r="AH26" s="622"/>
    </row>
    <row r="27" spans="1:34" x14ac:dyDescent="0.25">
      <c r="B27" s="290">
        <f t="shared" si="2"/>
        <v>2005</v>
      </c>
      <c r="C27" s="423">
        <f t="shared" si="1"/>
        <v>-28574.038571428573</v>
      </c>
      <c r="D27" s="624"/>
      <c r="E27" s="624"/>
      <c r="F27" s="624"/>
      <c r="G27" s="624"/>
      <c r="H27" s="624">
        <f>+H$14/7/2</f>
        <v>0</v>
      </c>
      <c r="I27" s="624">
        <f>+I26</f>
        <v>0</v>
      </c>
      <c r="J27" s="624">
        <f>+J26</f>
        <v>10114.285714285714</v>
      </c>
      <c r="K27" s="624">
        <f>+K26</f>
        <v>18459.752857142859</v>
      </c>
      <c r="L27" s="624">
        <f>+L26</f>
        <v>0</v>
      </c>
      <c r="M27" s="624">
        <f>+M26</f>
        <v>0</v>
      </c>
      <c r="N27" s="625">
        <f>+N$14/7</f>
        <v>0</v>
      </c>
      <c r="O27" s="625">
        <f>+O$14/7/2</f>
        <v>0</v>
      </c>
      <c r="P27" s="625"/>
      <c r="Q27" s="625"/>
      <c r="R27" s="625"/>
      <c r="S27" s="625"/>
      <c r="T27" s="625"/>
      <c r="U27" s="625"/>
      <c r="V27" s="622"/>
      <c r="W27" s="622"/>
      <c r="X27" s="622"/>
      <c r="Y27" s="625"/>
      <c r="Z27" s="625"/>
      <c r="AA27" s="622"/>
      <c r="AB27" s="622"/>
      <c r="AC27" s="622"/>
      <c r="AD27" s="622"/>
      <c r="AE27" s="622"/>
      <c r="AF27" s="622"/>
      <c r="AG27" s="622"/>
      <c r="AH27" s="622"/>
    </row>
    <row r="28" spans="1:34" x14ac:dyDescent="0.25">
      <c r="B28" s="290">
        <f t="shared" si="2"/>
        <v>2006</v>
      </c>
      <c r="C28" s="423">
        <f t="shared" si="1"/>
        <v>-28574.038571428573</v>
      </c>
      <c r="D28" s="624"/>
      <c r="E28" s="624"/>
      <c r="F28" s="624"/>
      <c r="G28" s="624"/>
      <c r="H28" s="624"/>
      <c r="I28" s="624">
        <f>+I$14/7/2</f>
        <v>0</v>
      </c>
      <c r="J28" s="624">
        <f>+J27</f>
        <v>10114.285714285714</v>
      </c>
      <c r="K28" s="624">
        <f>+K27</f>
        <v>18459.752857142859</v>
      </c>
      <c r="L28" s="624">
        <f>+L27</f>
        <v>0</v>
      </c>
      <c r="M28" s="624">
        <f>+M27</f>
        <v>0</v>
      </c>
      <c r="N28" s="625">
        <f>+N27</f>
        <v>0</v>
      </c>
      <c r="O28" s="625">
        <f>+O$14/7</f>
        <v>0</v>
      </c>
      <c r="P28" s="625">
        <f>+P$14/7/2</f>
        <v>0</v>
      </c>
      <c r="Q28" s="625"/>
      <c r="R28" s="625"/>
      <c r="S28" s="625"/>
      <c r="T28" s="625"/>
      <c r="U28" s="625"/>
      <c r="V28" s="622"/>
      <c r="W28" s="622"/>
      <c r="X28" s="622"/>
      <c r="Y28" s="625"/>
      <c r="Z28" s="625"/>
      <c r="AA28" s="622"/>
      <c r="AB28" s="622"/>
      <c r="AC28" s="622"/>
      <c r="AD28" s="622"/>
      <c r="AE28" s="622"/>
      <c r="AF28" s="622"/>
      <c r="AG28" s="622"/>
      <c r="AH28" s="622"/>
    </row>
    <row r="29" spans="1:34" x14ac:dyDescent="0.25">
      <c r="B29" s="290">
        <f t="shared" si="2"/>
        <v>2007</v>
      </c>
      <c r="C29" s="423">
        <f t="shared" si="1"/>
        <v>-23516.895714285718</v>
      </c>
      <c r="D29" s="624"/>
      <c r="E29" s="624"/>
      <c r="F29" s="624"/>
      <c r="G29" s="624"/>
      <c r="H29" s="624"/>
      <c r="I29" s="624"/>
      <c r="J29" s="624">
        <f>+J$14/7/2</f>
        <v>5057.1428571428569</v>
      </c>
      <c r="K29" s="624">
        <f>+K28</f>
        <v>18459.752857142859</v>
      </c>
      <c r="L29" s="624">
        <f>+L28</f>
        <v>0</v>
      </c>
      <c r="M29" s="624">
        <f>+M28</f>
        <v>0</v>
      </c>
      <c r="N29" s="625">
        <f>+N28</f>
        <v>0</v>
      </c>
      <c r="O29" s="625">
        <f>+O28</f>
        <v>0</v>
      </c>
      <c r="P29" s="625">
        <f>+P$14/7</f>
        <v>0</v>
      </c>
      <c r="Q29" s="625">
        <f>+Q$14/7/2</f>
        <v>0</v>
      </c>
      <c r="R29" s="625"/>
      <c r="S29" s="625"/>
      <c r="T29" s="625"/>
      <c r="U29" s="625"/>
      <c r="V29" s="622"/>
      <c r="W29" s="622"/>
      <c r="X29" s="622"/>
      <c r="Y29" s="625"/>
      <c r="Z29" s="625"/>
      <c r="AA29" s="622"/>
      <c r="AB29" s="622"/>
      <c r="AC29" s="622"/>
      <c r="AD29" s="622"/>
      <c r="AE29" s="622"/>
      <c r="AF29" s="622"/>
      <c r="AG29" s="622"/>
      <c r="AH29" s="622"/>
    </row>
    <row r="30" spans="1:34" x14ac:dyDescent="0.25">
      <c r="B30" s="290">
        <f t="shared" si="2"/>
        <v>2008</v>
      </c>
      <c r="C30" s="423">
        <f t="shared" si="1"/>
        <v>-9229.8764285714296</v>
      </c>
      <c r="D30" s="624"/>
      <c r="E30" s="624"/>
      <c r="F30" s="624"/>
      <c r="G30" s="624"/>
      <c r="H30" s="624"/>
      <c r="I30" s="624"/>
      <c r="J30" s="624"/>
      <c r="K30" s="624">
        <f>+K$14/7/2</f>
        <v>9229.8764285714296</v>
      </c>
      <c r="L30" s="624">
        <f>+L29</f>
        <v>0</v>
      </c>
      <c r="M30" s="624">
        <f>+M29</f>
        <v>0</v>
      </c>
      <c r="N30" s="625">
        <f>+N29</f>
        <v>0</v>
      </c>
      <c r="O30" s="625">
        <f>+O29</f>
        <v>0</v>
      </c>
      <c r="P30" s="625">
        <f>+P29</f>
        <v>0</v>
      </c>
      <c r="Q30" s="625">
        <f>+Q$14/7</f>
        <v>0</v>
      </c>
      <c r="R30" s="625">
        <f>+R$14/7/2</f>
        <v>0</v>
      </c>
      <c r="S30" s="625"/>
      <c r="T30" s="625"/>
      <c r="U30" s="625"/>
      <c r="V30" s="622"/>
      <c r="W30" s="622"/>
      <c r="X30" s="622"/>
      <c r="Y30" s="625"/>
      <c r="Z30" s="625"/>
      <c r="AA30" s="622"/>
      <c r="AB30" s="622"/>
      <c r="AC30" s="622"/>
      <c r="AD30" s="622"/>
      <c r="AE30" s="622"/>
      <c r="AF30" s="622"/>
      <c r="AG30" s="622"/>
      <c r="AH30" s="622"/>
    </row>
    <row r="31" spans="1:34" x14ac:dyDescent="0.25">
      <c r="B31" s="290">
        <f t="shared" si="2"/>
        <v>2009</v>
      </c>
      <c r="C31" s="423">
        <f t="shared" si="1"/>
        <v>0</v>
      </c>
      <c r="D31" s="624"/>
      <c r="E31" s="624"/>
      <c r="F31" s="624"/>
      <c r="G31" s="624"/>
      <c r="H31" s="624"/>
      <c r="I31" s="624"/>
      <c r="J31" s="624"/>
      <c r="K31" s="624"/>
      <c r="L31" s="624">
        <f>+L$14/7/2</f>
        <v>0</v>
      </c>
      <c r="M31" s="624">
        <f>+M30</f>
        <v>0</v>
      </c>
      <c r="N31" s="625">
        <f>+N30</f>
        <v>0</v>
      </c>
      <c r="O31" s="625">
        <f>+O30</f>
        <v>0</v>
      </c>
      <c r="P31" s="625">
        <f>+P30</f>
        <v>0</v>
      </c>
      <c r="Q31" s="625">
        <f>+Q30</f>
        <v>0</v>
      </c>
      <c r="R31" s="625">
        <f>+R$14/7</f>
        <v>0</v>
      </c>
      <c r="S31" s="625">
        <f>+S$14/7/2</f>
        <v>0</v>
      </c>
      <c r="T31" s="625"/>
      <c r="U31" s="625"/>
      <c r="V31" s="622"/>
      <c r="W31" s="622"/>
      <c r="X31" s="622"/>
      <c r="Y31" s="625"/>
      <c r="Z31" s="625"/>
      <c r="AA31" s="622"/>
      <c r="AB31" s="622"/>
      <c r="AC31" s="622"/>
      <c r="AD31" s="622"/>
      <c r="AE31" s="622"/>
      <c r="AF31" s="622"/>
      <c r="AG31" s="622"/>
      <c r="AH31" s="622"/>
    </row>
    <row r="32" spans="1:34" x14ac:dyDescent="0.25">
      <c r="A32" s="361" t="s">
        <v>59</v>
      </c>
      <c r="B32" s="290">
        <f t="shared" si="2"/>
        <v>2010</v>
      </c>
      <c r="C32" s="423">
        <f t="shared" si="1"/>
        <v>0</v>
      </c>
      <c r="D32" s="624"/>
      <c r="E32" s="624"/>
      <c r="F32" s="624"/>
      <c r="G32" s="624"/>
      <c r="H32" s="624"/>
      <c r="I32" s="624"/>
      <c r="J32" s="624"/>
      <c r="K32" s="624"/>
      <c r="L32" s="624"/>
      <c r="M32" s="624">
        <f>+M$14/7/2</f>
        <v>0</v>
      </c>
      <c r="N32" s="625">
        <f>+N31</f>
        <v>0</v>
      </c>
      <c r="O32" s="625">
        <f>+O31</f>
        <v>0</v>
      </c>
      <c r="P32" s="625">
        <f>+P31</f>
        <v>0</v>
      </c>
      <c r="Q32" s="625">
        <f>+Q31</f>
        <v>0</v>
      </c>
      <c r="R32" s="625">
        <f>+R31</f>
        <v>0</v>
      </c>
      <c r="S32" s="625">
        <f>+S$14/7</f>
        <v>0</v>
      </c>
      <c r="T32" s="625">
        <f>+T$14/7/2</f>
        <v>0</v>
      </c>
      <c r="U32" s="625"/>
      <c r="V32" s="622"/>
      <c r="W32" s="622"/>
      <c r="X32" s="622"/>
      <c r="Y32" s="625"/>
      <c r="Z32" s="625"/>
      <c r="AA32" s="622"/>
      <c r="AB32" s="622"/>
      <c r="AC32" s="622"/>
      <c r="AD32" s="622"/>
      <c r="AE32" s="622"/>
      <c r="AF32" s="622"/>
      <c r="AG32" s="622"/>
      <c r="AH32" s="622"/>
    </row>
    <row r="33" spans="1:34" x14ac:dyDescent="0.25">
      <c r="A33" s="361"/>
      <c r="B33" s="290">
        <f t="shared" si="2"/>
        <v>2011</v>
      </c>
      <c r="C33" s="423">
        <f t="shared" si="1"/>
        <v>0</v>
      </c>
      <c r="D33" s="624"/>
      <c r="E33" s="624"/>
      <c r="F33" s="624"/>
      <c r="G33" s="624"/>
      <c r="H33" s="624"/>
      <c r="I33" s="624"/>
      <c r="J33" s="624"/>
      <c r="K33" s="624"/>
      <c r="L33" s="624"/>
      <c r="M33" s="624"/>
      <c r="N33" s="625">
        <f>+N$14/7/2</f>
        <v>0</v>
      </c>
      <c r="O33" s="625">
        <f>+O32</f>
        <v>0</v>
      </c>
      <c r="P33" s="625">
        <f>+P32</f>
        <v>0</v>
      </c>
      <c r="Q33" s="625">
        <f>+Q32</f>
        <v>0</v>
      </c>
      <c r="R33" s="625">
        <f>+R32</f>
        <v>0</v>
      </c>
      <c r="S33" s="625">
        <f>+S32</f>
        <v>0</v>
      </c>
      <c r="T33" s="625">
        <f>+T$14/7</f>
        <v>0</v>
      </c>
      <c r="U33" s="625">
        <f>+U$14/7/2</f>
        <v>0</v>
      </c>
      <c r="V33" s="622"/>
      <c r="W33" s="622"/>
      <c r="X33" s="622"/>
      <c r="Y33" s="625"/>
      <c r="Z33" s="625"/>
      <c r="AA33" s="622"/>
      <c r="AB33" s="622"/>
      <c r="AC33" s="622"/>
      <c r="AD33" s="622"/>
      <c r="AE33" s="622"/>
      <c r="AF33" s="622"/>
      <c r="AG33" s="622"/>
      <c r="AH33" s="622"/>
    </row>
    <row r="34" spans="1:34" x14ac:dyDescent="0.25">
      <c r="A34" s="361"/>
      <c r="B34" s="290">
        <f t="shared" si="2"/>
        <v>2012</v>
      </c>
      <c r="C34" s="423">
        <f t="shared" si="1"/>
        <v>0</v>
      </c>
      <c r="D34" s="624"/>
      <c r="E34" s="624"/>
      <c r="F34" s="624"/>
      <c r="G34" s="624"/>
      <c r="H34" s="624"/>
      <c r="I34" s="624"/>
      <c r="J34" s="624"/>
      <c r="K34" s="624"/>
      <c r="L34" s="624"/>
      <c r="M34" s="624"/>
      <c r="N34" s="625"/>
      <c r="O34" s="625"/>
      <c r="P34" s="625"/>
      <c r="Q34" s="625">
        <f>+Q33</f>
        <v>0</v>
      </c>
      <c r="R34" s="625">
        <f>+R33</f>
        <v>0</v>
      </c>
      <c r="S34" s="625">
        <f>+S33</f>
        <v>0</v>
      </c>
      <c r="T34" s="625">
        <f>+T$14/7</f>
        <v>0</v>
      </c>
      <c r="U34" s="625">
        <f>+U$14/7</f>
        <v>0</v>
      </c>
      <c r="V34" s="625">
        <f>+V$14/7/2</f>
        <v>0</v>
      </c>
      <c r="W34" s="622"/>
      <c r="X34" s="622"/>
      <c r="Y34" s="625"/>
      <c r="Z34" s="625"/>
      <c r="AA34" s="622"/>
      <c r="AB34" s="622"/>
      <c r="AC34" s="622"/>
      <c r="AD34" s="622"/>
      <c r="AE34" s="622"/>
      <c r="AF34" s="622"/>
      <c r="AG34" s="622"/>
      <c r="AH34" s="622"/>
    </row>
    <row r="35" spans="1:34" x14ac:dyDescent="0.25">
      <c r="A35" s="361"/>
      <c r="B35" s="290">
        <f t="shared" si="2"/>
        <v>2013</v>
      </c>
      <c r="C35" s="423">
        <f t="shared" si="1"/>
        <v>0</v>
      </c>
      <c r="D35" s="624"/>
      <c r="E35" s="624"/>
      <c r="F35" s="624"/>
      <c r="G35" s="624"/>
      <c r="H35" s="624"/>
      <c r="I35" s="624"/>
      <c r="J35" s="624"/>
      <c r="K35" s="624"/>
      <c r="L35" s="624"/>
      <c r="M35" s="624"/>
      <c r="N35" s="625"/>
      <c r="O35" s="625"/>
      <c r="P35" s="625"/>
      <c r="Q35" s="625"/>
      <c r="R35" s="625"/>
      <c r="S35" s="625"/>
      <c r="T35" s="625"/>
      <c r="U35" s="625"/>
      <c r="V35" s="622"/>
      <c r="W35" s="622"/>
      <c r="X35" s="622"/>
      <c r="Y35" s="625"/>
      <c r="Z35" s="625"/>
      <c r="AA35" s="622"/>
      <c r="AB35" s="622"/>
      <c r="AC35" s="622"/>
      <c r="AD35" s="622"/>
      <c r="AE35" s="622"/>
      <c r="AF35" s="622"/>
      <c r="AG35" s="622"/>
      <c r="AH35" s="622"/>
    </row>
    <row r="36" spans="1:34" x14ac:dyDescent="0.25">
      <c r="A36" s="361"/>
      <c r="B36" s="290">
        <f t="shared" si="2"/>
        <v>2014</v>
      </c>
      <c r="C36" s="423">
        <f t="shared" si="1"/>
        <v>0</v>
      </c>
      <c r="D36" s="624"/>
      <c r="E36" s="624"/>
      <c r="F36" s="624"/>
      <c r="G36" s="624"/>
      <c r="H36" s="624"/>
      <c r="I36" s="624"/>
      <c r="J36" s="624"/>
      <c r="K36" s="624"/>
      <c r="L36" s="624"/>
      <c r="M36" s="624"/>
      <c r="N36" s="625"/>
      <c r="O36" s="625"/>
      <c r="P36" s="625"/>
      <c r="Q36" s="625"/>
      <c r="R36" s="625"/>
      <c r="S36" s="625"/>
      <c r="T36" s="625"/>
      <c r="U36" s="625"/>
      <c r="V36" s="622"/>
      <c r="W36" s="622"/>
      <c r="X36" s="622"/>
      <c r="Y36" s="625"/>
      <c r="Z36" s="625"/>
      <c r="AA36" s="622"/>
      <c r="AB36" s="622"/>
      <c r="AC36" s="622"/>
      <c r="AD36" s="622"/>
      <c r="AE36" s="622"/>
      <c r="AF36" s="622"/>
      <c r="AG36" s="622"/>
      <c r="AH36" s="622"/>
    </row>
    <row r="37" spans="1:34" x14ac:dyDescent="0.25">
      <c r="A37" s="361"/>
      <c r="B37" s="290">
        <f t="shared" si="2"/>
        <v>2015</v>
      </c>
      <c r="C37" s="423">
        <f t="shared" si="1"/>
        <v>-97620.864285714299</v>
      </c>
      <c r="D37" s="624"/>
      <c r="E37" s="624"/>
      <c r="F37" s="624"/>
      <c r="G37" s="624"/>
      <c r="H37" s="624"/>
      <c r="I37" s="624"/>
      <c r="J37" s="624"/>
      <c r="K37" s="624"/>
      <c r="L37" s="624"/>
      <c r="M37" s="624"/>
      <c r="N37" s="625"/>
      <c r="O37" s="625"/>
      <c r="P37" s="625"/>
      <c r="Q37" s="625"/>
      <c r="R37" s="625"/>
      <c r="S37" s="625"/>
      <c r="T37" s="625"/>
      <c r="U37" s="625"/>
      <c r="V37" s="622"/>
      <c r="W37" s="622"/>
      <c r="X37" s="622"/>
      <c r="Y37" s="625">
        <f>$Y$14/7/2</f>
        <v>97620.864285714299</v>
      </c>
      <c r="Z37" s="625"/>
      <c r="AA37" s="622"/>
      <c r="AB37" s="622"/>
      <c r="AC37" s="622"/>
      <c r="AD37" s="622"/>
      <c r="AE37" s="622"/>
      <c r="AF37" s="622"/>
      <c r="AG37" s="622"/>
      <c r="AH37" s="622"/>
    </row>
    <row r="38" spans="1:34" x14ac:dyDescent="0.25">
      <c r="A38" s="361"/>
      <c r="B38" s="290">
        <f t="shared" si="2"/>
        <v>2016</v>
      </c>
      <c r="C38" s="423">
        <f t="shared" si="1"/>
        <v>-195241.7285714286</v>
      </c>
      <c r="D38" s="624"/>
      <c r="E38" s="624"/>
      <c r="F38" s="624"/>
      <c r="G38" s="624"/>
      <c r="H38" s="624"/>
      <c r="I38" s="624"/>
      <c r="J38" s="624"/>
      <c r="K38" s="624"/>
      <c r="L38" s="624"/>
      <c r="M38" s="624"/>
      <c r="N38" s="625"/>
      <c r="O38" s="625"/>
      <c r="P38" s="625"/>
      <c r="Q38" s="625"/>
      <c r="R38" s="625"/>
      <c r="S38" s="625"/>
      <c r="T38" s="625"/>
      <c r="U38" s="625"/>
      <c r="V38" s="622"/>
      <c r="W38" s="622"/>
      <c r="X38" s="622"/>
      <c r="Y38" s="625">
        <f>$Y$14/7</f>
        <v>195241.7285714286</v>
      </c>
      <c r="Z38" s="625"/>
      <c r="AA38" s="622"/>
      <c r="AB38" s="622"/>
      <c r="AC38" s="622"/>
      <c r="AD38" s="622"/>
      <c r="AE38" s="622"/>
      <c r="AF38" s="622"/>
      <c r="AG38" s="622"/>
      <c r="AH38" s="622"/>
    </row>
    <row r="39" spans="1:34" x14ac:dyDescent="0.25">
      <c r="A39" s="361"/>
      <c r="B39" s="290">
        <f t="shared" si="2"/>
        <v>2017</v>
      </c>
      <c r="C39" s="423">
        <f t="shared" si="1"/>
        <v>-189433.02714285717</v>
      </c>
      <c r="D39" s="624"/>
      <c r="E39" s="624"/>
      <c r="F39" s="624"/>
      <c r="G39" s="624"/>
      <c r="H39" s="624"/>
      <c r="I39" s="624"/>
      <c r="J39" s="624"/>
      <c r="K39" s="624"/>
      <c r="L39" s="624"/>
      <c r="M39" s="624"/>
      <c r="N39" s="625"/>
      <c r="O39" s="625"/>
      <c r="P39" s="625"/>
      <c r="Q39" s="625"/>
      <c r="R39" s="625"/>
      <c r="S39" s="625"/>
      <c r="T39" s="625"/>
      <c r="U39" s="625"/>
      <c r="V39" s="622"/>
      <c r="W39" s="622"/>
      <c r="X39" s="622"/>
      <c r="Y39" s="625">
        <f>$Y$14/7</f>
        <v>195241.7285714286</v>
      </c>
      <c r="Z39" s="625"/>
      <c r="AA39" s="622">
        <f>$AA$14/7/2</f>
        <v>-5808.7014285714295</v>
      </c>
      <c r="AB39" s="622"/>
      <c r="AC39" s="622"/>
      <c r="AD39" s="622"/>
      <c r="AE39" s="622"/>
      <c r="AF39" s="622"/>
      <c r="AG39" s="622"/>
      <c r="AH39" s="622"/>
    </row>
    <row r="40" spans="1:34" x14ac:dyDescent="0.25">
      <c r="A40" s="361"/>
      <c r="B40" s="290">
        <f t="shared" si="2"/>
        <v>2018</v>
      </c>
      <c r="C40" s="423">
        <f t="shared" si="1"/>
        <v>-183624.32571428575</v>
      </c>
      <c r="D40" s="624"/>
      <c r="E40" s="624"/>
      <c r="F40" s="624"/>
      <c r="G40" s="624"/>
      <c r="H40" s="624"/>
      <c r="I40" s="624"/>
      <c r="J40" s="624"/>
      <c r="K40" s="624"/>
      <c r="L40" s="624"/>
      <c r="M40" s="624"/>
      <c r="N40" s="625"/>
      <c r="O40" s="625"/>
      <c r="P40" s="625"/>
      <c r="Q40" s="625"/>
      <c r="R40" s="625"/>
      <c r="S40" s="625"/>
      <c r="T40" s="625"/>
      <c r="U40" s="625"/>
      <c r="V40" s="622"/>
      <c r="W40" s="622"/>
      <c r="X40" s="622"/>
      <c r="Y40" s="625">
        <f>$Y$14/7</f>
        <v>195241.7285714286</v>
      </c>
      <c r="Z40" s="625"/>
      <c r="AA40" s="622">
        <f>$AA$14/7</f>
        <v>-11617.402857142859</v>
      </c>
      <c r="AB40" s="622"/>
      <c r="AC40" s="622"/>
      <c r="AD40" s="622"/>
      <c r="AE40" s="622"/>
      <c r="AF40" s="622"/>
      <c r="AG40" s="622"/>
      <c r="AH40" s="622"/>
    </row>
    <row r="41" spans="1:34" x14ac:dyDescent="0.25">
      <c r="A41" s="361"/>
      <c r="B41" s="290">
        <f t="shared" si="2"/>
        <v>2019</v>
      </c>
      <c r="C41" s="423">
        <f t="shared" si="1"/>
        <v>-183624.32571428575</v>
      </c>
      <c r="D41" s="624"/>
      <c r="E41" s="624"/>
      <c r="F41" s="624"/>
      <c r="G41" s="624"/>
      <c r="H41" s="624"/>
      <c r="I41" s="624"/>
      <c r="J41" s="624"/>
      <c r="K41" s="624"/>
      <c r="L41" s="624"/>
      <c r="M41" s="624"/>
      <c r="N41" s="625"/>
      <c r="O41" s="625"/>
      <c r="P41" s="625"/>
      <c r="Q41" s="625"/>
      <c r="R41" s="625"/>
      <c r="S41" s="625"/>
      <c r="T41" s="625"/>
      <c r="U41" s="625"/>
      <c r="V41" s="622"/>
      <c r="W41" s="622"/>
      <c r="X41" s="622"/>
      <c r="Y41" s="625">
        <f>$Y$14/7</f>
        <v>195241.7285714286</v>
      </c>
      <c r="Z41" s="625"/>
      <c r="AA41" s="622">
        <f t="shared" ref="AA41:AA45" si="3">$AA$14/7</f>
        <v>-11617.402857142859</v>
      </c>
      <c r="AB41" s="622"/>
      <c r="AC41" s="622"/>
      <c r="AD41" s="622"/>
      <c r="AE41" s="622"/>
      <c r="AF41" s="622"/>
      <c r="AG41" s="622"/>
      <c r="AH41" s="622"/>
    </row>
    <row r="42" spans="1:34" x14ac:dyDescent="0.25">
      <c r="A42" s="361"/>
      <c r="B42" s="290">
        <f t="shared" si="2"/>
        <v>2020</v>
      </c>
      <c r="C42" s="423">
        <f t="shared" si="1"/>
        <v>-183624.32571428575</v>
      </c>
      <c r="D42" s="624"/>
      <c r="E42" s="624"/>
      <c r="F42" s="624"/>
      <c r="G42" s="624"/>
      <c r="H42" s="624"/>
      <c r="I42" s="624"/>
      <c r="J42" s="624"/>
      <c r="K42" s="624"/>
      <c r="L42" s="624"/>
      <c r="M42" s="624"/>
      <c r="N42" s="625"/>
      <c r="O42" s="625"/>
      <c r="P42" s="625"/>
      <c r="Q42" s="625"/>
      <c r="R42" s="625"/>
      <c r="S42" s="625"/>
      <c r="T42" s="625"/>
      <c r="U42" s="625"/>
      <c r="V42" s="622"/>
      <c r="W42" s="622"/>
      <c r="X42" s="622"/>
      <c r="Y42" s="625">
        <f t="shared" ref="Y42:Y43" si="4">$Y$14/7</f>
        <v>195241.7285714286</v>
      </c>
      <c r="Z42" s="625"/>
      <c r="AA42" s="622">
        <f t="shared" si="3"/>
        <v>-11617.402857142859</v>
      </c>
      <c r="AB42" s="622"/>
      <c r="AC42" s="622"/>
      <c r="AD42" s="622"/>
      <c r="AE42" s="622"/>
      <c r="AF42" s="622"/>
      <c r="AG42" s="622"/>
      <c r="AH42" s="622"/>
    </row>
    <row r="43" spans="1:34" x14ac:dyDescent="0.25">
      <c r="A43" s="361"/>
      <c r="B43" s="290">
        <f t="shared" si="2"/>
        <v>2021</v>
      </c>
      <c r="C43" s="423">
        <f t="shared" si="1"/>
        <v>-183624.32571428575</v>
      </c>
      <c r="D43" s="624"/>
      <c r="E43" s="624"/>
      <c r="F43" s="624"/>
      <c r="G43" s="624"/>
      <c r="H43" s="624"/>
      <c r="I43" s="624"/>
      <c r="J43" s="624"/>
      <c r="K43" s="624"/>
      <c r="L43" s="624"/>
      <c r="M43" s="624"/>
      <c r="N43" s="625"/>
      <c r="O43" s="625"/>
      <c r="P43" s="625"/>
      <c r="Q43" s="625"/>
      <c r="R43" s="625"/>
      <c r="S43" s="625"/>
      <c r="T43" s="625"/>
      <c r="U43" s="625"/>
      <c r="V43" s="622"/>
      <c r="W43" s="622"/>
      <c r="X43" s="622"/>
      <c r="Y43" s="625">
        <f t="shared" si="4"/>
        <v>195241.7285714286</v>
      </c>
      <c r="Z43" s="625"/>
      <c r="AA43" s="622">
        <f t="shared" si="3"/>
        <v>-11617.402857142859</v>
      </c>
      <c r="AB43" s="622"/>
      <c r="AC43" s="622"/>
      <c r="AD43" s="622"/>
      <c r="AE43" s="622"/>
      <c r="AF43" s="622"/>
      <c r="AG43" s="622"/>
      <c r="AH43" s="622"/>
    </row>
    <row r="44" spans="1:34" x14ac:dyDescent="0.25">
      <c r="A44" s="361"/>
      <c r="B44" s="290">
        <f t="shared" si="2"/>
        <v>2022</v>
      </c>
      <c r="C44" s="423">
        <f t="shared" si="1"/>
        <v>-86003.461428571434</v>
      </c>
      <c r="D44" s="624"/>
      <c r="E44" s="624"/>
      <c r="F44" s="624"/>
      <c r="G44" s="624"/>
      <c r="H44" s="624"/>
      <c r="I44" s="624"/>
      <c r="J44" s="624"/>
      <c r="K44" s="624"/>
      <c r="L44" s="624"/>
      <c r="M44" s="624"/>
      <c r="N44" s="625"/>
      <c r="O44" s="625"/>
      <c r="P44" s="625"/>
      <c r="Q44" s="625"/>
      <c r="R44" s="625"/>
      <c r="S44" s="625"/>
      <c r="T44" s="625"/>
      <c r="U44" s="625"/>
      <c r="V44" s="622"/>
      <c r="W44" s="622"/>
      <c r="X44" s="622"/>
      <c r="Y44" s="625">
        <f>$Y$14/7/2</f>
        <v>97620.864285714299</v>
      </c>
      <c r="Z44" s="625"/>
      <c r="AA44" s="622">
        <f t="shared" si="3"/>
        <v>-11617.402857142859</v>
      </c>
      <c r="AB44" s="622"/>
      <c r="AC44" s="622"/>
      <c r="AD44" s="622"/>
      <c r="AE44" s="622"/>
      <c r="AF44" s="622"/>
      <c r="AG44" s="622"/>
      <c r="AH44" s="622"/>
    </row>
    <row r="45" spans="1:34" x14ac:dyDescent="0.25">
      <c r="A45" s="361"/>
      <c r="B45" s="290">
        <f t="shared" si="2"/>
        <v>2023</v>
      </c>
      <c r="C45" s="423">
        <f t="shared" si="1"/>
        <v>11617.402857142859</v>
      </c>
      <c r="D45" s="624"/>
      <c r="E45" s="624"/>
      <c r="F45" s="624"/>
      <c r="G45" s="624"/>
      <c r="H45" s="624"/>
      <c r="I45" s="624"/>
      <c r="J45" s="624"/>
      <c r="K45" s="624"/>
      <c r="L45" s="624"/>
      <c r="M45" s="624"/>
      <c r="N45" s="625"/>
      <c r="O45" s="625"/>
      <c r="P45" s="625"/>
      <c r="Q45" s="625"/>
      <c r="R45" s="625"/>
      <c r="S45" s="625"/>
      <c r="T45" s="625"/>
      <c r="U45" s="625"/>
      <c r="V45" s="622"/>
      <c r="W45" s="622"/>
      <c r="X45" s="622"/>
      <c r="Y45" s="625"/>
      <c r="Z45" s="625"/>
      <c r="AA45" s="622">
        <f t="shared" si="3"/>
        <v>-11617.402857142859</v>
      </c>
      <c r="AB45" s="622"/>
      <c r="AC45" s="622"/>
      <c r="AD45" s="622"/>
      <c r="AE45" s="622"/>
      <c r="AF45" s="622"/>
      <c r="AG45" s="622"/>
      <c r="AH45" s="622"/>
    </row>
    <row r="46" spans="1:34" x14ac:dyDescent="0.25">
      <c r="A46" s="361"/>
      <c r="B46" s="290">
        <f t="shared" si="2"/>
        <v>2024</v>
      </c>
      <c r="C46" s="423">
        <f t="shared" si="1"/>
        <v>5808.7014285714295</v>
      </c>
      <c r="D46" s="624"/>
      <c r="E46" s="624"/>
      <c r="F46" s="624"/>
      <c r="G46" s="624"/>
      <c r="H46" s="624"/>
      <c r="I46" s="624"/>
      <c r="J46" s="624"/>
      <c r="K46" s="624"/>
      <c r="L46" s="624"/>
      <c r="M46" s="624"/>
      <c r="N46" s="625"/>
      <c r="O46" s="625"/>
      <c r="P46" s="625"/>
      <c r="Q46" s="625"/>
      <c r="R46" s="625"/>
      <c r="S46" s="625"/>
      <c r="T46" s="625"/>
      <c r="U46" s="625"/>
      <c r="V46" s="622"/>
      <c r="W46" s="622"/>
      <c r="X46" s="622"/>
      <c r="Y46" s="625"/>
      <c r="Z46" s="625"/>
      <c r="AA46" s="622">
        <f>$AA$14/7/2</f>
        <v>-5808.7014285714295</v>
      </c>
      <c r="AB46" s="622"/>
      <c r="AC46" s="622"/>
      <c r="AD46" s="622"/>
      <c r="AE46" s="622"/>
      <c r="AF46" s="622"/>
      <c r="AG46" s="622"/>
      <c r="AH46" s="622"/>
    </row>
    <row r="47" spans="1:34" x14ac:dyDescent="0.25">
      <c r="A47" s="361"/>
      <c r="B47" s="290"/>
      <c r="C47" s="423"/>
      <c r="D47" s="624"/>
      <c r="E47" s="624"/>
      <c r="F47" s="624"/>
      <c r="G47" s="624"/>
      <c r="H47" s="624"/>
      <c r="I47" s="624"/>
      <c r="J47" s="624"/>
      <c r="K47" s="624"/>
      <c r="L47" s="624"/>
      <c r="M47" s="624"/>
      <c r="N47" s="625"/>
      <c r="O47" s="625"/>
      <c r="P47" s="625"/>
      <c r="Q47" s="625"/>
      <c r="R47" s="625"/>
      <c r="S47" s="625"/>
      <c r="T47" s="625"/>
      <c r="U47" s="625"/>
      <c r="V47" s="622"/>
      <c r="W47" s="622"/>
      <c r="X47" s="622"/>
      <c r="Y47" s="625"/>
      <c r="Z47" s="625"/>
      <c r="AA47" s="622"/>
      <c r="AB47" s="622"/>
      <c r="AC47" s="622"/>
      <c r="AD47" s="622"/>
      <c r="AE47" s="622"/>
      <c r="AF47" s="622"/>
      <c r="AG47" s="622"/>
      <c r="AH47" s="622"/>
    </row>
    <row r="48" spans="1:34" x14ac:dyDescent="0.25">
      <c r="A48" s="361"/>
      <c r="B48" s="290"/>
      <c r="C48" s="475"/>
      <c r="D48" s="626"/>
      <c r="E48" s="626"/>
      <c r="F48" s="626"/>
      <c r="G48" s="626"/>
      <c r="H48" s="626"/>
      <c r="I48" s="626"/>
      <c r="J48" s="626"/>
      <c r="K48" s="626"/>
      <c r="L48" s="626"/>
      <c r="M48" s="626"/>
      <c r="N48" s="627"/>
      <c r="O48" s="627"/>
      <c r="P48" s="627"/>
      <c r="Q48" s="627"/>
      <c r="R48" s="627"/>
      <c r="S48" s="627"/>
      <c r="T48" s="627"/>
      <c r="U48" s="628"/>
      <c r="V48" s="622"/>
      <c r="W48" s="622"/>
      <c r="X48" s="622"/>
      <c r="Y48" s="625"/>
      <c r="Z48" s="625"/>
      <c r="AA48" s="622"/>
      <c r="AB48" s="622"/>
      <c r="AC48" s="622"/>
      <c r="AD48" s="622"/>
      <c r="AE48" s="622"/>
      <c r="AF48" s="622"/>
      <c r="AG48" s="622"/>
      <c r="AH48" s="622"/>
    </row>
    <row r="49" spans="1:35" x14ac:dyDescent="0.25">
      <c r="A49" s="361" t="s">
        <v>62</v>
      </c>
      <c r="B49" s="625">
        <f>SUM(D49:Y49)</f>
        <v>0</v>
      </c>
      <c r="C49" s="621">
        <f>SUM(C16:C48)</f>
        <v>-2069204.1</v>
      </c>
      <c r="D49" s="624">
        <f t="shared" ref="D49:T49" si="5">-SUM(D16:D48)+D14</f>
        <v>0</v>
      </c>
      <c r="E49" s="624">
        <f t="shared" si="5"/>
        <v>0</v>
      </c>
      <c r="F49" s="624">
        <f t="shared" si="5"/>
        <v>0</v>
      </c>
      <c r="G49" s="624">
        <f t="shared" si="5"/>
        <v>0</v>
      </c>
      <c r="H49" s="624">
        <f t="shared" si="5"/>
        <v>0</v>
      </c>
      <c r="I49" s="624">
        <f t="shared" si="5"/>
        <v>0</v>
      </c>
      <c r="J49" s="624">
        <f t="shared" si="5"/>
        <v>0</v>
      </c>
      <c r="K49" s="624">
        <f t="shared" si="5"/>
        <v>0</v>
      </c>
      <c r="L49" s="624">
        <f t="shared" si="5"/>
        <v>0</v>
      </c>
      <c r="M49" s="624">
        <f t="shared" si="5"/>
        <v>0</v>
      </c>
      <c r="N49" s="625">
        <f t="shared" si="5"/>
        <v>0</v>
      </c>
      <c r="O49" s="625">
        <f t="shared" si="5"/>
        <v>0</v>
      </c>
      <c r="P49" s="625">
        <f t="shared" si="5"/>
        <v>0</v>
      </c>
      <c r="Q49" s="625">
        <f t="shared" si="5"/>
        <v>0</v>
      </c>
      <c r="R49" s="625">
        <f t="shared" si="5"/>
        <v>0</v>
      </c>
      <c r="S49" s="625">
        <f t="shared" si="5"/>
        <v>0</v>
      </c>
      <c r="T49" s="625">
        <f t="shared" si="5"/>
        <v>0</v>
      </c>
      <c r="U49" s="629">
        <f t="shared" ref="U49:AC49" si="6">-SUM(U16:U48)+U14</f>
        <v>0</v>
      </c>
      <c r="V49" s="629">
        <f t="shared" si="6"/>
        <v>0</v>
      </c>
      <c r="W49" s="629">
        <f t="shared" si="6"/>
        <v>0</v>
      </c>
      <c r="X49" s="629">
        <f t="shared" si="6"/>
        <v>0</v>
      </c>
      <c r="Y49" s="629">
        <f t="shared" si="6"/>
        <v>0</v>
      </c>
      <c r="Z49" s="629">
        <f t="shared" si="6"/>
        <v>0</v>
      </c>
      <c r="AA49" s="629">
        <f t="shared" si="6"/>
        <v>0</v>
      </c>
      <c r="AB49" s="629">
        <f t="shared" si="6"/>
        <v>0</v>
      </c>
      <c r="AC49" s="629">
        <f t="shared" si="6"/>
        <v>0</v>
      </c>
      <c r="AD49" s="630"/>
      <c r="AE49" s="630"/>
      <c r="AF49" s="630"/>
      <c r="AG49" s="630"/>
      <c r="AH49" s="630"/>
      <c r="AI49" s="557"/>
    </row>
    <row r="50" spans="1:35" x14ac:dyDescent="0.25">
      <c r="A50" s="361"/>
      <c r="B50" s="618"/>
      <c r="C50" s="631"/>
      <c r="D50" s="624"/>
      <c r="E50" s="624"/>
      <c r="F50" s="624"/>
      <c r="G50" s="624"/>
      <c r="H50" s="624"/>
      <c r="I50" s="624"/>
      <c r="J50" s="624"/>
      <c r="K50" s="624"/>
      <c r="L50" s="624"/>
      <c r="M50" s="624"/>
      <c r="N50" s="624"/>
      <c r="O50" s="624"/>
      <c r="P50" s="624"/>
      <c r="Q50" s="624"/>
      <c r="R50" s="624"/>
      <c r="S50" s="624"/>
      <c r="T50" s="624"/>
      <c r="U50" s="624"/>
      <c r="V50" s="624"/>
      <c r="W50" s="624"/>
      <c r="X50" s="624"/>
      <c r="Y50" s="624"/>
      <c r="Z50" s="624"/>
    </row>
    <row r="51" spans="1:35" x14ac:dyDescent="0.25">
      <c r="A51" s="387" t="s">
        <v>63</v>
      </c>
      <c r="B51" s="290"/>
      <c r="C51" s="611">
        <f>+C14+C49</f>
        <v>0</v>
      </c>
      <c r="D51" s="624"/>
      <c r="E51" s="624"/>
      <c r="F51" s="624"/>
      <c r="G51" s="624"/>
      <c r="H51" s="624"/>
      <c r="I51" s="624"/>
      <c r="J51" s="624"/>
      <c r="K51" s="624"/>
      <c r="L51" s="624"/>
      <c r="M51" s="624"/>
      <c r="N51" s="624"/>
      <c r="O51" s="624"/>
      <c r="P51" s="624"/>
      <c r="Q51" s="624"/>
      <c r="R51" s="624"/>
      <c r="S51" s="624"/>
      <c r="T51" s="624"/>
      <c r="U51" s="624"/>
      <c r="V51" s="624"/>
      <c r="W51" s="624"/>
      <c r="X51" s="624"/>
      <c r="Y51" s="624"/>
      <c r="Z51" s="624"/>
    </row>
    <row r="52" spans="1:35" x14ac:dyDescent="0.25">
      <c r="A52" s="290"/>
      <c r="B52" s="290"/>
      <c r="C52" s="290"/>
      <c r="D52" s="624"/>
      <c r="E52" s="624"/>
      <c r="F52" s="624"/>
      <c r="G52" s="624"/>
      <c r="H52" s="624"/>
      <c r="I52" s="624"/>
      <c r="J52" s="624"/>
      <c r="K52" s="624"/>
      <c r="L52" s="624"/>
      <c r="M52" s="624"/>
      <c r="N52" s="624"/>
      <c r="O52" s="624"/>
      <c r="P52" s="624"/>
      <c r="Q52" s="624"/>
      <c r="R52" s="624"/>
      <c r="S52" s="624"/>
      <c r="T52" s="624"/>
      <c r="U52" s="624"/>
      <c r="V52" s="624"/>
      <c r="W52" s="624"/>
      <c r="X52" s="624"/>
      <c r="Y52" s="624"/>
      <c r="Z52" s="624"/>
    </row>
    <row r="53" spans="1:35" x14ac:dyDescent="0.25">
      <c r="A53" s="361" t="s">
        <v>909</v>
      </c>
      <c r="B53" s="612"/>
      <c r="C53" s="290"/>
      <c r="D53" s="624"/>
      <c r="E53" s="624"/>
      <c r="F53" s="624"/>
      <c r="G53" s="624"/>
      <c r="H53" s="624"/>
      <c r="I53" s="624"/>
      <c r="J53" s="624"/>
      <c r="K53" s="624"/>
      <c r="L53" s="624"/>
      <c r="M53" s="624"/>
      <c r="N53" s="624"/>
      <c r="O53" s="624"/>
      <c r="P53" s="624"/>
      <c r="Q53" s="624"/>
      <c r="R53" s="624"/>
      <c r="S53" s="624"/>
      <c r="T53" s="624"/>
      <c r="U53" s="624"/>
      <c r="V53" s="624"/>
      <c r="W53" s="624"/>
      <c r="X53" s="624"/>
      <c r="Y53" s="624"/>
      <c r="Z53" s="624"/>
    </row>
    <row r="54" spans="1:35" x14ac:dyDescent="0.25">
      <c r="A54" s="361" t="s">
        <v>963</v>
      </c>
      <c r="B54" s="290"/>
      <c r="C54" s="290"/>
      <c r="E54" s="624"/>
      <c r="F54" s="632"/>
      <c r="G54" s="632"/>
      <c r="H54" s="632"/>
      <c r="I54" s="632"/>
      <c r="J54" s="632"/>
      <c r="K54" s="632"/>
      <c r="L54" s="632"/>
      <c r="M54" s="632"/>
      <c r="N54" s="624">
        <f>SUM(E32:E54)</f>
        <v>0</v>
      </c>
      <c r="O54" s="632"/>
      <c r="P54" s="632"/>
      <c r="Q54" s="632"/>
      <c r="R54" s="632"/>
      <c r="S54" s="632"/>
    </row>
    <row r="55" spans="1:35" x14ac:dyDescent="0.25">
      <c r="B55" s="290"/>
      <c r="C55" s="290"/>
      <c r="E55" s="632"/>
      <c r="F55" s="632"/>
      <c r="G55" s="632"/>
      <c r="H55" s="632"/>
      <c r="I55" s="632"/>
      <c r="J55" s="632"/>
      <c r="K55" s="632"/>
      <c r="L55" s="632"/>
      <c r="M55" s="632"/>
      <c r="N55" s="632"/>
      <c r="O55" s="632"/>
      <c r="P55" s="632"/>
      <c r="Q55" s="632"/>
      <c r="R55" s="632"/>
      <c r="S55" s="632"/>
    </row>
    <row r="56" spans="1:35" x14ac:dyDescent="0.25">
      <c r="E56" s="632"/>
      <c r="F56" s="632"/>
      <c r="G56" s="632"/>
      <c r="H56" s="632"/>
      <c r="I56" s="632"/>
      <c r="J56" s="632"/>
      <c r="K56" s="632"/>
      <c r="L56" s="632"/>
      <c r="M56" s="632"/>
      <c r="N56" s="632"/>
      <c r="O56" s="632"/>
      <c r="P56" s="632"/>
      <c r="Q56" s="632"/>
      <c r="R56" s="632"/>
      <c r="S56" s="632"/>
    </row>
    <row r="57" spans="1:35" x14ac:dyDescent="0.25">
      <c r="E57" s="632"/>
      <c r="F57" s="632"/>
      <c r="G57" s="632"/>
      <c r="H57" s="632"/>
      <c r="I57" s="632"/>
      <c r="J57" s="632"/>
      <c r="K57" s="632"/>
      <c r="L57" s="632"/>
      <c r="M57" s="632"/>
      <c r="N57" s="632"/>
      <c r="O57" s="632"/>
      <c r="P57" s="632"/>
      <c r="Q57" s="632"/>
      <c r="R57" s="632"/>
      <c r="S57" s="632"/>
    </row>
    <row r="58" spans="1:35" x14ac:dyDescent="0.25">
      <c r="E58" s="632"/>
      <c r="F58" s="632"/>
      <c r="G58" s="632"/>
      <c r="H58" s="632"/>
      <c r="I58" s="632"/>
      <c r="J58" s="632"/>
      <c r="K58" s="632"/>
      <c r="L58" s="632"/>
      <c r="M58" s="632"/>
      <c r="N58" s="632"/>
      <c r="O58" s="632"/>
      <c r="P58" s="632"/>
      <c r="Q58" s="632"/>
      <c r="R58" s="632"/>
      <c r="S58" s="632"/>
    </row>
    <row r="59" spans="1:35" x14ac:dyDescent="0.25">
      <c r="E59" s="632"/>
      <c r="F59" s="632"/>
      <c r="G59" s="632"/>
      <c r="H59" s="632"/>
      <c r="I59" s="632"/>
      <c r="J59" s="632"/>
      <c r="K59" s="632"/>
      <c r="L59" s="632"/>
      <c r="M59" s="632"/>
      <c r="N59" s="632"/>
      <c r="O59" s="632"/>
      <c r="P59" s="632"/>
      <c r="Q59" s="632"/>
      <c r="R59" s="632"/>
      <c r="S59" s="632"/>
    </row>
    <row r="60" spans="1:35" x14ac:dyDescent="0.25">
      <c r="E60" s="632"/>
      <c r="F60" s="632"/>
      <c r="G60" s="632"/>
      <c r="H60" s="632"/>
      <c r="I60" s="632"/>
      <c r="J60" s="632"/>
      <c r="K60" s="632"/>
      <c r="L60" s="632"/>
      <c r="M60" s="632"/>
      <c r="N60" s="632"/>
      <c r="O60" s="632"/>
      <c r="P60" s="632"/>
      <c r="Q60" s="632"/>
      <c r="R60" s="632"/>
      <c r="S60" s="632"/>
    </row>
    <row r="61" spans="1:35" x14ac:dyDescent="0.25">
      <c r="E61" s="632"/>
      <c r="F61" s="632"/>
      <c r="G61" s="632"/>
      <c r="H61" s="632"/>
      <c r="I61" s="632"/>
      <c r="J61" s="632"/>
      <c r="K61" s="632"/>
      <c r="L61" s="632"/>
      <c r="M61" s="632"/>
      <c r="N61" s="632"/>
      <c r="O61" s="632"/>
      <c r="P61" s="632"/>
      <c r="Q61" s="632"/>
      <c r="R61" s="632"/>
      <c r="S61" s="632"/>
    </row>
    <row r="62" spans="1:35" x14ac:dyDescent="0.25">
      <c r="E62" s="632"/>
      <c r="F62" s="632"/>
      <c r="G62" s="632"/>
      <c r="H62" s="632"/>
      <c r="I62" s="632"/>
      <c r="J62" s="632"/>
      <c r="K62" s="632"/>
      <c r="L62" s="632"/>
      <c r="M62" s="632"/>
      <c r="N62" s="632"/>
      <c r="O62" s="632"/>
      <c r="P62" s="632"/>
      <c r="Q62" s="632"/>
      <c r="R62" s="632"/>
      <c r="S62" s="632"/>
    </row>
    <row r="63" spans="1:35" x14ac:dyDescent="0.25">
      <c r="E63" s="632"/>
      <c r="F63" s="632"/>
      <c r="G63" s="632"/>
      <c r="H63" s="632"/>
      <c r="I63" s="632"/>
      <c r="J63" s="632"/>
      <c r="K63" s="632"/>
      <c r="L63" s="632"/>
      <c r="M63" s="632"/>
      <c r="N63" s="632"/>
      <c r="O63" s="632"/>
      <c r="P63" s="632"/>
      <c r="Q63" s="632"/>
      <c r="R63" s="632"/>
      <c r="S63" s="632"/>
    </row>
    <row r="64" spans="1:35" x14ac:dyDescent="0.25">
      <c r="E64" s="632"/>
      <c r="F64" s="632"/>
      <c r="G64" s="632"/>
      <c r="H64" s="632"/>
      <c r="I64" s="632"/>
      <c r="J64" s="632"/>
      <c r="K64" s="632"/>
      <c r="L64" s="632"/>
      <c r="M64" s="632"/>
      <c r="N64" s="632"/>
      <c r="O64" s="632"/>
      <c r="P64" s="632"/>
      <c r="Q64" s="632"/>
      <c r="R64" s="632"/>
      <c r="S64" s="632"/>
    </row>
    <row r="65" spans="5:19" x14ac:dyDescent="0.25">
      <c r="E65" s="632"/>
      <c r="F65" s="632"/>
      <c r="G65" s="632"/>
      <c r="H65" s="632"/>
      <c r="I65" s="632"/>
      <c r="J65" s="632"/>
      <c r="K65" s="632"/>
      <c r="L65" s="632"/>
      <c r="M65" s="632"/>
      <c r="N65" s="632"/>
      <c r="O65" s="632"/>
      <c r="P65" s="632"/>
      <c r="Q65" s="632"/>
      <c r="R65" s="632"/>
      <c r="S65" s="632"/>
    </row>
  </sheetData>
  <phoneticPr fontId="21" type="noConversion"/>
  <pageMargins left="0.7" right="0.7" top="0.75" bottom="0.75" header="0.3" footer="0.3"/>
  <pageSetup scale="78" orientation="landscape" horizontalDpi="4294967294" verticalDpi="4294967294" r:id="rId1"/>
  <headerFooter alignWithMargins="0">
    <oddFooter>&amp;Z&amp;F&amp;RPage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tabColor rgb="FF92D050"/>
    <pageSetUpPr fitToPage="1"/>
  </sheetPr>
  <dimension ref="A1:AB59"/>
  <sheetViews>
    <sheetView workbookViewId="0"/>
  </sheetViews>
  <sheetFormatPr defaultRowHeight="15" x14ac:dyDescent="0.25"/>
  <cols>
    <col min="1" max="1" width="34" bestFit="1" customWidth="1"/>
    <col min="2" max="2" width="8.7109375" customWidth="1"/>
    <col min="3" max="3" width="12.85546875" customWidth="1"/>
    <col min="4" max="4" width="9" hidden="1" customWidth="1"/>
    <col min="5" max="5" width="7.42578125" hidden="1" customWidth="1"/>
    <col min="6" max="6" width="8.5703125" hidden="1" customWidth="1"/>
    <col min="7" max="7" width="7.42578125" hidden="1" customWidth="1"/>
    <col min="8" max="8" width="10.5703125" hidden="1" customWidth="1"/>
    <col min="9" max="12" width="9" hidden="1" customWidth="1"/>
    <col min="13" max="13" width="10.42578125" hidden="1" customWidth="1"/>
    <col min="14" max="17" width="9.28515625" customWidth="1"/>
    <col min="18" max="19" width="11.28515625" customWidth="1"/>
    <col min="20" max="20" width="9.42578125" customWidth="1"/>
    <col min="21" max="21" width="10.5703125" bestFit="1" customWidth="1"/>
    <col min="22" max="24" width="10.5703125" customWidth="1"/>
    <col min="28" max="28" width="10.5703125" bestFit="1" customWidth="1"/>
  </cols>
  <sheetData>
    <row r="1" spans="1:28" x14ac:dyDescent="0.25">
      <c r="A1" s="11" t="s">
        <v>10</v>
      </c>
    </row>
    <row r="2" spans="1:28" x14ac:dyDescent="0.25">
      <c r="A2" s="9" t="s">
        <v>438</v>
      </c>
    </row>
    <row r="3" spans="1:28" x14ac:dyDescent="0.25">
      <c r="A3" s="9" t="s">
        <v>80</v>
      </c>
    </row>
    <row r="4" spans="1:28" x14ac:dyDescent="0.25">
      <c r="R4" s="40" t="s">
        <v>4</v>
      </c>
      <c r="S4" s="41"/>
      <c r="T4" s="40" t="s">
        <v>8</v>
      </c>
    </row>
    <row r="5" spans="1:28" x14ac:dyDescent="0.25">
      <c r="A5" s="10" t="s">
        <v>9</v>
      </c>
      <c r="B5" s="12" t="s">
        <v>64</v>
      </c>
      <c r="C5" s="12" t="s">
        <v>12</v>
      </c>
      <c r="R5" s="42" t="s">
        <v>2</v>
      </c>
      <c r="S5" s="42" t="s">
        <v>60</v>
      </c>
      <c r="T5" s="42" t="s">
        <v>7</v>
      </c>
    </row>
    <row r="6" spans="1:28" x14ac:dyDescent="0.25">
      <c r="A6" t="str">
        <f>+SUMMARY!B14</f>
        <v>WOTAN RAPID 2</v>
      </c>
      <c r="B6" s="3">
        <f>+SUMMARY!A14</f>
        <v>105</v>
      </c>
      <c r="C6">
        <f>+SUMMARY!D14</f>
        <v>68142</v>
      </c>
      <c r="R6" s="3"/>
    </row>
    <row r="7" spans="1:28" x14ac:dyDescent="0.25">
      <c r="A7" s="213">
        <f>+SUMMARY!C14</f>
        <v>0</v>
      </c>
      <c r="B7" s="212"/>
      <c r="C7" s="214"/>
      <c r="D7" s="92"/>
      <c r="E7" s="92"/>
      <c r="F7" s="92"/>
      <c r="G7" s="92"/>
      <c r="H7" s="92"/>
      <c r="I7" s="92"/>
      <c r="J7" s="92"/>
      <c r="K7" s="92"/>
      <c r="L7" s="92"/>
      <c r="M7" s="92"/>
      <c r="N7" s="92"/>
      <c r="O7" s="93"/>
      <c r="P7" s="6"/>
      <c r="Q7" s="6"/>
      <c r="R7" s="13">
        <f>+C14</f>
        <v>827862.17</v>
      </c>
      <c r="S7" s="13">
        <f>+-C43</f>
        <v>827862.16999999993</v>
      </c>
      <c r="T7" s="13">
        <f>+R7-S7</f>
        <v>0</v>
      </c>
    </row>
    <row r="8" spans="1:28" x14ac:dyDescent="0.25">
      <c r="A8" s="213"/>
      <c r="B8" s="3"/>
      <c r="D8" s="92"/>
      <c r="E8" s="92"/>
      <c r="F8" s="92"/>
      <c r="G8" s="92"/>
      <c r="H8" s="92"/>
      <c r="I8" s="92"/>
      <c r="J8" s="92"/>
      <c r="K8" s="92"/>
      <c r="L8" s="92"/>
      <c r="M8" s="92"/>
      <c r="N8" s="92"/>
      <c r="O8" s="93"/>
      <c r="P8" s="6"/>
      <c r="Q8" s="6"/>
    </row>
    <row r="9" spans="1:28" x14ac:dyDescent="0.25">
      <c r="A9" s="2"/>
      <c r="B9" s="3"/>
      <c r="D9" s="92"/>
      <c r="E9" s="92"/>
      <c r="F9" s="92"/>
      <c r="G9" s="92"/>
      <c r="H9" s="92"/>
      <c r="I9" s="92"/>
      <c r="J9" s="92"/>
      <c r="K9" s="92"/>
      <c r="L9" s="92"/>
      <c r="M9" s="92"/>
      <c r="N9" s="92"/>
      <c r="O9" s="93"/>
      <c r="P9" s="6"/>
      <c r="Q9" s="6"/>
    </row>
    <row r="10" spans="1:28" x14ac:dyDescent="0.25">
      <c r="B10" s="3"/>
    </row>
    <row r="11" spans="1:28" x14ac:dyDescent="0.25">
      <c r="A11" s="2" t="s">
        <v>66</v>
      </c>
      <c r="B11" s="219" t="str">
        <f>+SUMMARY!F14</f>
        <v>MISS</v>
      </c>
      <c r="C11" s="214" t="s">
        <v>447</v>
      </c>
    </row>
    <row r="12" spans="1:28" x14ac:dyDescent="0.25">
      <c r="B12" s="28"/>
      <c r="C12" s="2"/>
    </row>
    <row r="13" spans="1:28" x14ac:dyDescent="0.25">
      <c r="A13" s="9" t="s">
        <v>5</v>
      </c>
      <c r="C13" s="31" t="s">
        <v>3</v>
      </c>
      <c r="D13" s="32">
        <v>1994</v>
      </c>
      <c r="E13" s="32">
        <v>1995</v>
      </c>
      <c r="F13" s="32">
        <v>1996</v>
      </c>
      <c r="G13" s="32">
        <v>1997</v>
      </c>
      <c r="H13" s="32">
        <v>1998</v>
      </c>
      <c r="I13" s="32">
        <v>1999</v>
      </c>
      <c r="J13" s="32">
        <v>2000</v>
      </c>
      <c r="K13" s="32">
        <v>2001</v>
      </c>
      <c r="L13" s="32">
        <v>2002</v>
      </c>
      <c r="M13" s="32">
        <v>2003</v>
      </c>
      <c r="N13" s="32">
        <v>2004</v>
      </c>
      <c r="O13" s="32">
        <v>2005</v>
      </c>
      <c r="P13" s="32">
        <v>2006</v>
      </c>
      <c r="Q13" s="32">
        <v>2007</v>
      </c>
      <c r="R13" s="32">
        <v>2008</v>
      </c>
      <c r="S13" s="32">
        <v>2009</v>
      </c>
      <c r="T13" s="32">
        <v>2010</v>
      </c>
      <c r="U13" s="32">
        <v>2011</v>
      </c>
      <c r="V13" s="32">
        <v>2012</v>
      </c>
      <c r="W13" s="32">
        <v>2013</v>
      </c>
      <c r="X13" s="32">
        <v>2014</v>
      </c>
      <c r="Y13" s="328">
        <v>2015</v>
      </c>
      <c r="Z13" s="32">
        <v>2016</v>
      </c>
      <c r="AA13" s="32">
        <v>2017</v>
      </c>
      <c r="AB13" s="32">
        <v>2018</v>
      </c>
    </row>
    <row r="14" spans="1:28" x14ac:dyDescent="0.25">
      <c r="A14" s="9" t="s">
        <v>73</v>
      </c>
      <c r="C14" s="94">
        <f>SUM(D14:AB14)</f>
        <v>827862.17</v>
      </c>
      <c r="D14" s="110"/>
      <c r="E14" s="110"/>
      <c r="F14" s="110"/>
      <c r="G14" s="110"/>
      <c r="H14" s="110"/>
      <c r="I14" s="110"/>
      <c r="J14" s="110"/>
      <c r="K14" s="110"/>
      <c r="L14" s="110"/>
      <c r="M14" s="110">
        <v>206459.47</v>
      </c>
      <c r="N14" s="110"/>
      <c r="O14" s="110">
        <v>424514.8</v>
      </c>
      <c r="P14" s="110">
        <v>112505.35</v>
      </c>
      <c r="Q14" s="110"/>
      <c r="R14" s="110"/>
      <c r="S14" s="94"/>
      <c r="U14" s="4">
        <v>84382.55</v>
      </c>
      <c r="AB14" s="7"/>
    </row>
    <row r="15" spans="1:28" x14ac:dyDescent="0.25">
      <c r="A15" s="34" t="str">
        <f>IF(+C14-'Equip Review 032310'!Y29=0,"ok","check")</f>
        <v>check</v>
      </c>
      <c r="B15" s="2"/>
      <c r="C15" s="2"/>
      <c r="AB15" s="7"/>
    </row>
    <row r="16" spans="1:28" x14ac:dyDescent="0.25">
      <c r="A16" s="9" t="s">
        <v>6</v>
      </c>
      <c r="B16" s="3">
        <v>1994</v>
      </c>
      <c r="C16" s="13">
        <f>-SUM(D16:Y16)</f>
        <v>0</v>
      </c>
      <c r="D16" s="95">
        <f>+D$14/7/2</f>
        <v>0</v>
      </c>
      <c r="E16" s="95"/>
      <c r="F16" s="95"/>
      <c r="G16" s="95"/>
      <c r="H16" s="95"/>
      <c r="I16" s="95"/>
      <c r="J16" s="95"/>
      <c r="K16" s="95"/>
      <c r="L16" s="95"/>
      <c r="M16" s="95"/>
      <c r="N16" s="95"/>
      <c r="O16" s="95"/>
      <c r="P16" s="95"/>
      <c r="Q16" s="95"/>
      <c r="R16" s="95"/>
      <c r="S16" s="95"/>
      <c r="T16" s="95"/>
      <c r="U16" s="95"/>
      <c r="Y16" s="95"/>
      <c r="Z16" s="95"/>
      <c r="AB16" s="7"/>
    </row>
    <row r="17" spans="1:28" x14ac:dyDescent="0.25">
      <c r="B17" s="3">
        <v>1995</v>
      </c>
      <c r="C17" s="13">
        <f t="shared" ref="C17:C37" si="0">-SUM(D17:Y17)</f>
        <v>0</v>
      </c>
      <c r="D17" s="95">
        <f>+D$14/7</f>
        <v>0</v>
      </c>
      <c r="E17" s="95">
        <f>+E$14/7/2</f>
        <v>0</v>
      </c>
      <c r="F17" s="95"/>
      <c r="G17" s="95"/>
      <c r="H17" s="95"/>
      <c r="I17" s="95"/>
      <c r="J17" s="95"/>
      <c r="K17" s="95"/>
      <c r="L17" s="95"/>
      <c r="M17" s="95"/>
      <c r="N17" s="95"/>
      <c r="O17" s="95"/>
      <c r="P17" s="95"/>
      <c r="Q17" s="95"/>
      <c r="R17" s="95"/>
      <c r="S17" s="95"/>
      <c r="T17" s="95"/>
      <c r="U17" s="95"/>
      <c r="Y17" s="95"/>
      <c r="Z17" s="95"/>
      <c r="AB17" s="7"/>
    </row>
    <row r="18" spans="1:28" x14ac:dyDescent="0.25">
      <c r="B18" s="3">
        <v>1996</v>
      </c>
      <c r="C18" s="13">
        <f t="shared" si="0"/>
        <v>0</v>
      </c>
      <c r="D18" s="95">
        <f>+D17</f>
        <v>0</v>
      </c>
      <c r="E18" s="95">
        <f>+E$14/7</f>
        <v>0</v>
      </c>
      <c r="F18" s="95">
        <f>+F$14/7/2</f>
        <v>0</v>
      </c>
      <c r="G18" s="95"/>
      <c r="H18" s="95"/>
      <c r="I18" s="95"/>
      <c r="J18" s="95"/>
      <c r="K18" s="95"/>
      <c r="L18" s="95"/>
      <c r="M18" s="95"/>
      <c r="N18" s="95"/>
      <c r="O18" s="95"/>
      <c r="P18" s="95"/>
      <c r="Q18" s="95"/>
      <c r="R18" s="95"/>
      <c r="S18" s="95"/>
      <c r="T18" s="95"/>
      <c r="U18" s="95"/>
      <c r="Y18" s="95"/>
      <c r="Z18" s="95"/>
      <c r="AB18" s="7"/>
    </row>
    <row r="19" spans="1:28" x14ac:dyDescent="0.25">
      <c r="B19" s="3">
        <v>1997</v>
      </c>
      <c r="C19" s="13">
        <f t="shared" si="0"/>
        <v>0</v>
      </c>
      <c r="D19" s="95">
        <f>+D18</f>
        <v>0</v>
      </c>
      <c r="E19" s="95">
        <f>+E18</f>
        <v>0</v>
      </c>
      <c r="F19" s="95">
        <f>+F$14/7</f>
        <v>0</v>
      </c>
      <c r="G19" s="95">
        <f>+G$14/7/2</f>
        <v>0</v>
      </c>
      <c r="H19" s="95"/>
      <c r="I19" s="95"/>
      <c r="J19" s="95"/>
      <c r="K19" s="95"/>
      <c r="L19" s="95"/>
      <c r="M19" s="95"/>
      <c r="N19" s="95"/>
      <c r="O19" s="95"/>
      <c r="P19" s="95"/>
      <c r="Q19" s="95"/>
      <c r="R19" s="95"/>
      <c r="S19" s="95"/>
      <c r="T19" s="95"/>
      <c r="U19" s="95"/>
      <c r="Y19" s="95"/>
      <c r="Z19" s="95"/>
      <c r="AB19" s="7"/>
    </row>
    <row r="20" spans="1:28" x14ac:dyDescent="0.25">
      <c r="B20" s="3">
        <v>1998</v>
      </c>
      <c r="C20" s="13">
        <f t="shared" si="0"/>
        <v>0</v>
      </c>
      <c r="D20" s="95">
        <f>+D19</f>
        <v>0</v>
      </c>
      <c r="E20" s="95">
        <f>+E19</f>
        <v>0</v>
      </c>
      <c r="F20" s="95">
        <f>+F19</f>
        <v>0</v>
      </c>
      <c r="G20" s="95">
        <f>+G$14/7</f>
        <v>0</v>
      </c>
      <c r="H20" s="95">
        <f>+H$14/7/2</f>
        <v>0</v>
      </c>
      <c r="I20" s="95"/>
      <c r="J20" s="95"/>
      <c r="K20" s="95"/>
      <c r="L20" s="95"/>
      <c r="M20" s="95"/>
      <c r="N20" s="95"/>
      <c r="O20" s="95"/>
      <c r="P20" s="95"/>
      <c r="Q20" s="95"/>
      <c r="R20" s="95"/>
      <c r="S20" s="95"/>
      <c r="T20" s="95"/>
      <c r="U20" s="95"/>
      <c r="Y20" s="95"/>
      <c r="Z20" s="95"/>
      <c r="AB20" s="7"/>
    </row>
    <row r="21" spans="1:28" x14ac:dyDescent="0.25">
      <c r="B21" s="3">
        <v>1999</v>
      </c>
      <c r="C21" s="13">
        <f t="shared" si="0"/>
        <v>0</v>
      </c>
      <c r="D21" s="95">
        <f>+D20</f>
        <v>0</v>
      </c>
      <c r="E21" s="95">
        <f>+E20</f>
        <v>0</v>
      </c>
      <c r="F21" s="95">
        <f>+F20</f>
        <v>0</v>
      </c>
      <c r="G21" s="95">
        <f>+G20</f>
        <v>0</v>
      </c>
      <c r="H21" s="95">
        <f>+H$14/7</f>
        <v>0</v>
      </c>
      <c r="I21" s="95">
        <f>+I$14/7/2</f>
        <v>0</v>
      </c>
      <c r="J21" s="95"/>
      <c r="K21" s="95"/>
      <c r="L21" s="95"/>
      <c r="M21" s="95"/>
      <c r="N21" s="95"/>
      <c r="O21" s="95"/>
      <c r="P21" s="95"/>
      <c r="Q21" s="95"/>
      <c r="R21" s="95"/>
      <c r="S21" s="95"/>
      <c r="T21" s="95"/>
      <c r="U21" s="95"/>
      <c r="Y21" s="95"/>
      <c r="Z21" s="95"/>
      <c r="AB21" s="7"/>
    </row>
    <row r="22" spans="1:28" x14ac:dyDescent="0.25">
      <c r="B22" s="3">
        <v>2000</v>
      </c>
      <c r="C22" s="13">
        <f t="shared" si="0"/>
        <v>0</v>
      </c>
      <c r="D22" s="95">
        <f>+D21</f>
        <v>0</v>
      </c>
      <c r="E22" s="95">
        <f>+E21</f>
        <v>0</v>
      </c>
      <c r="F22" s="95">
        <f>+F21</f>
        <v>0</v>
      </c>
      <c r="G22" s="95">
        <f>+G21</f>
        <v>0</v>
      </c>
      <c r="H22" s="95">
        <f>+H21</f>
        <v>0</v>
      </c>
      <c r="I22" s="95">
        <f>+I$14/7</f>
        <v>0</v>
      </c>
      <c r="J22" s="95">
        <f>+J$14/7/2</f>
        <v>0</v>
      </c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Y22" s="95"/>
      <c r="Z22" s="95"/>
      <c r="AB22" s="7"/>
    </row>
    <row r="23" spans="1:28" x14ac:dyDescent="0.25">
      <c r="B23" s="3">
        <v>2001</v>
      </c>
      <c r="C23" s="13">
        <f t="shared" si="0"/>
        <v>0</v>
      </c>
      <c r="D23" s="95">
        <f>+D$14/7/2</f>
        <v>0</v>
      </c>
      <c r="E23" s="95">
        <f>+E22</f>
        <v>0</v>
      </c>
      <c r="F23" s="95">
        <f>+F22</f>
        <v>0</v>
      </c>
      <c r="G23" s="95">
        <f>+G22</f>
        <v>0</v>
      </c>
      <c r="H23" s="95">
        <f>+H22</f>
        <v>0</v>
      </c>
      <c r="I23" s="95">
        <f>+I22</f>
        <v>0</v>
      </c>
      <c r="J23" s="95">
        <f>+J$14/7</f>
        <v>0</v>
      </c>
      <c r="K23" s="95">
        <f>+K$14/7/2</f>
        <v>0</v>
      </c>
      <c r="L23" s="95"/>
      <c r="M23" s="95"/>
      <c r="N23" s="95"/>
      <c r="O23" s="95"/>
      <c r="P23" s="95"/>
      <c r="Q23" s="95"/>
      <c r="R23" s="95"/>
      <c r="S23" s="95"/>
      <c r="T23" s="95"/>
      <c r="U23" s="95"/>
      <c r="Y23" s="95"/>
      <c r="Z23" s="95"/>
      <c r="AB23" s="7"/>
    </row>
    <row r="24" spans="1:28" x14ac:dyDescent="0.25">
      <c r="B24" s="3">
        <v>2002</v>
      </c>
      <c r="C24" s="13">
        <f t="shared" si="0"/>
        <v>0</v>
      </c>
      <c r="D24" s="95"/>
      <c r="E24" s="95">
        <f>+E$14/7/2</f>
        <v>0</v>
      </c>
      <c r="F24" s="95">
        <f>+F23</f>
        <v>0</v>
      </c>
      <c r="G24" s="95">
        <f>+G23</f>
        <v>0</v>
      </c>
      <c r="H24" s="95">
        <f>+H23</f>
        <v>0</v>
      </c>
      <c r="I24" s="95">
        <f>+I23</f>
        <v>0</v>
      </c>
      <c r="J24" s="95">
        <f>+J23</f>
        <v>0</v>
      </c>
      <c r="K24" s="95">
        <f>+K$14/7</f>
        <v>0</v>
      </c>
      <c r="L24" s="95">
        <f>+L$14/7/2</f>
        <v>0</v>
      </c>
      <c r="M24" s="95"/>
      <c r="N24" s="95"/>
      <c r="O24" s="95"/>
      <c r="P24" s="95"/>
      <c r="Q24" s="95"/>
      <c r="R24" s="95"/>
      <c r="S24" s="95"/>
      <c r="T24" s="95"/>
      <c r="U24" s="95"/>
      <c r="Y24" s="95"/>
      <c r="Z24" s="95"/>
      <c r="AB24" s="7"/>
    </row>
    <row r="25" spans="1:28" x14ac:dyDescent="0.25">
      <c r="B25" s="3">
        <v>2003</v>
      </c>
      <c r="C25" s="13">
        <f t="shared" si="0"/>
        <v>-14747.105</v>
      </c>
      <c r="D25" s="95"/>
      <c r="E25" s="95"/>
      <c r="F25" s="95">
        <f>+F$14/7/2</f>
        <v>0</v>
      </c>
      <c r="G25" s="95">
        <f>+G24</f>
        <v>0</v>
      </c>
      <c r="H25" s="95">
        <f>+H24</f>
        <v>0</v>
      </c>
      <c r="I25" s="95">
        <f>+I24</f>
        <v>0</v>
      </c>
      <c r="J25" s="95">
        <f>+J24</f>
        <v>0</v>
      </c>
      <c r="K25" s="95">
        <f>+K24</f>
        <v>0</v>
      </c>
      <c r="L25" s="95">
        <f>+L$14/7</f>
        <v>0</v>
      </c>
      <c r="M25" s="95">
        <f>+M$14/7/2</f>
        <v>14747.105</v>
      </c>
      <c r="N25" s="95"/>
      <c r="O25" s="95"/>
      <c r="P25" s="95"/>
      <c r="Q25" s="95"/>
      <c r="R25" s="95"/>
      <c r="S25" s="95"/>
      <c r="T25" s="95"/>
      <c r="U25" s="95"/>
      <c r="Y25" s="95"/>
      <c r="Z25" s="95"/>
      <c r="AB25" s="7"/>
    </row>
    <row r="26" spans="1:28" x14ac:dyDescent="0.25">
      <c r="B26" s="3">
        <v>2004</v>
      </c>
      <c r="C26" s="13">
        <f t="shared" si="0"/>
        <v>-29494.21</v>
      </c>
      <c r="D26" s="95"/>
      <c r="E26" s="95"/>
      <c r="F26" s="95"/>
      <c r="G26" s="95">
        <f>+G$14/7/2</f>
        <v>0</v>
      </c>
      <c r="H26" s="95">
        <f>+H25</f>
        <v>0</v>
      </c>
      <c r="I26" s="95">
        <f>+I25</f>
        <v>0</v>
      </c>
      <c r="J26" s="95">
        <f>+J25</f>
        <v>0</v>
      </c>
      <c r="K26" s="95">
        <f>+K25</f>
        <v>0</v>
      </c>
      <c r="L26" s="95">
        <f>+L25</f>
        <v>0</v>
      </c>
      <c r="M26" s="95">
        <f>+M$14/7</f>
        <v>29494.21</v>
      </c>
      <c r="N26" s="95">
        <f>+N$14/7/2</f>
        <v>0</v>
      </c>
      <c r="O26" s="95"/>
      <c r="P26" s="95"/>
      <c r="Q26" s="95"/>
      <c r="R26" s="95"/>
      <c r="S26" s="95"/>
      <c r="T26" s="95"/>
      <c r="U26" s="95"/>
      <c r="Y26" s="95"/>
      <c r="Z26" s="95"/>
      <c r="AB26" s="7"/>
    </row>
    <row r="27" spans="1:28" x14ac:dyDescent="0.25">
      <c r="B27" s="3">
        <v>2005</v>
      </c>
      <c r="C27" s="13">
        <f t="shared" si="0"/>
        <v>-59816.695714285714</v>
      </c>
      <c r="D27" s="95"/>
      <c r="E27" s="95"/>
      <c r="F27" s="95"/>
      <c r="G27" s="95"/>
      <c r="H27" s="95">
        <f>+H$14/7/2</f>
        <v>0</v>
      </c>
      <c r="I27" s="95">
        <f>+I26</f>
        <v>0</v>
      </c>
      <c r="J27" s="95">
        <f>+J26</f>
        <v>0</v>
      </c>
      <c r="K27" s="95">
        <f>+K26</f>
        <v>0</v>
      </c>
      <c r="L27" s="95">
        <f>+L26</f>
        <v>0</v>
      </c>
      <c r="M27" s="95">
        <f>+M26</f>
        <v>29494.21</v>
      </c>
      <c r="N27" s="95">
        <f>+N$14/7</f>
        <v>0</v>
      </c>
      <c r="O27" s="95">
        <f>+O$14/7/2</f>
        <v>30322.485714285714</v>
      </c>
      <c r="P27" s="95"/>
      <c r="Q27" s="95"/>
      <c r="R27" s="95"/>
      <c r="S27" s="95"/>
      <c r="T27" s="95"/>
      <c r="U27" s="95"/>
      <c r="Y27" s="95"/>
      <c r="Z27" s="95"/>
      <c r="AB27" s="7"/>
    </row>
    <row r="28" spans="1:28" x14ac:dyDescent="0.25">
      <c r="B28" s="3">
        <v>2006</v>
      </c>
      <c r="C28" s="13">
        <f t="shared" si="0"/>
        <v>-98175.277857142864</v>
      </c>
      <c r="D28" s="95"/>
      <c r="E28" s="95"/>
      <c r="F28" s="95"/>
      <c r="G28" s="95"/>
      <c r="H28" s="95"/>
      <c r="I28" s="95">
        <f>+I$14/7/2</f>
        <v>0</v>
      </c>
      <c r="J28" s="95">
        <f>+J27</f>
        <v>0</v>
      </c>
      <c r="K28" s="95">
        <f>+K27</f>
        <v>0</v>
      </c>
      <c r="L28" s="95">
        <f>+L27</f>
        <v>0</v>
      </c>
      <c r="M28" s="95">
        <f>+M27</f>
        <v>29494.21</v>
      </c>
      <c r="N28" s="95">
        <f>+N27</f>
        <v>0</v>
      </c>
      <c r="O28" s="95">
        <f>+O$14/7</f>
        <v>60644.971428571429</v>
      </c>
      <c r="P28" s="95">
        <f>+P$14/7/2</f>
        <v>8036.096428571429</v>
      </c>
      <c r="Q28" s="95"/>
      <c r="R28" s="95"/>
      <c r="S28" s="95"/>
      <c r="T28" s="95"/>
      <c r="U28" s="95"/>
      <c r="Y28" s="95"/>
      <c r="Z28" s="95"/>
      <c r="AB28" s="7"/>
    </row>
    <row r="29" spans="1:28" x14ac:dyDescent="0.25">
      <c r="B29" s="3">
        <v>2007</v>
      </c>
      <c r="C29" s="13">
        <f t="shared" si="0"/>
        <v>-106211.37428571429</v>
      </c>
      <c r="D29" s="95"/>
      <c r="E29" s="95"/>
      <c r="F29" s="95"/>
      <c r="G29" s="95"/>
      <c r="H29" s="95"/>
      <c r="I29" s="95"/>
      <c r="J29" s="95">
        <f>+J$14/7/2</f>
        <v>0</v>
      </c>
      <c r="K29" s="95">
        <f>+K28</f>
        <v>0</v>
      </c>
      <c r="L29" s="95">
        <f>+L28</f>
        <v>0</v>
      </c>
      <c r="M29" s="95">
        <f>+M28</f>
        <v>29494.21</v>
      </c>
      <c r="N29" s="95">
        <f>+N28</f>
        <v>0</v>
      </c>
      <c r="O29" s="95">
        <f>+O28</f>
        <v>60644.971428571429</v>
      </c>
      <c r="P29" s="95">
        <f>+P$14/7</f>
        <v>16072.192857142858</v>
      </c>
      <c r="Q29" s="95">
        <f>+Q$14/7/2</f>
        <v>0</v>
      </c>
      <c r="R29" s="95"/>
      <c r="S29" s="95"/>
      <c r="T29" s="95"/>
      <c r="U29" s="95"/>
      <c r="Y29" s="95"/>
      <c r="Z29" s="95"/>
      <c r="AB29" s="7"/>
    </row>
    <row r="30" spans="1:28" x14ac:dyDescent="0.25">
      <c r="B30" s="3">
        <v>2008</v>
      </c>
      <c r="C30" s="13">
        <f t="shared" si="0"/>
        <v>-106211.37428571429</v>
      </c>
      <c r="D30" s="95"/>
      <c r="E30" s="95"/>
      <c r="F30" s="95"/>
      <c r="G30" s="95"/>
      <c r="H30" s="95"/>
      <c r="I30" s="95"/>
      <c r="J30" s="95"/>
      <c r="K30" s="95">
        <f>+K$14/7/2</f>
        <v>0</v>
      </c>
      <c r="L30" s="95">
        <f>+L29</f>
        <v>0</v>
      </c>
      <c r="M30" s="95">
        <f>+M29</f>
        <v>29494.21</v>
      </c>
      <c r="N30" s="95">
        <f>+N29</f>
        <v>0</v>
      </c>
      <c r="O30" s="95">
        <f>+O29</f>
        <v>60644.971428571429</v>
      </c>
      <c r="P30" s="95">
        <f>+P29</f>
        <v>16072.192857142858</v>
      </c>
      <c r="Q30" s="95">
        <f>+Q$14/7</f>
        <v>0</v>
      </c>
      <c r="R30" s="95">
        <f>+R$14/7/2</f>
        <v>0</v>
      </c>
      <c r="S30" s="95"/>
      <c r="T30" s="95"/>
      <c r="U30" s="95"/>
      <c r="Y30" s="95"/>
      <c r="Z30" s="95"/>
      <c r="AB30" s="7"/>
    </row>
    <row r="31" spans="1:28" x14ac:dyDescent="0.25">
      <c r="B31" s="3">
        <v>2009</v>
      </c>
      <c r="C31" s="13">
        <f t="shared" si="0"/>
        <v>-106211.37428571429</v>
      </c>
      <c r="D31" s="95"/>
      <c r="E31" s="95"/>
      <c r="F31" s="95"/>
      <c r="G31" s="95"/>
      <c r="H31" s="95"/>
      <c r="I31" s="95"/>
      <c r="J31" s="95"/>
      <c r="K31" s="95"/>
      <c r="L31" s="95">
        <f>+L$14/7/2</f>
        <v>0</v>
      </c>
      <c r="M31" s="95">
        <f>+M30</f>
        <v>29494.21</v>
      </c>
      <c r="N31" s="95">
        <f>+N30</f>
        <v>0</v>
      </c>
      <c r="O31" s="95">
        <f>+O30</f>
        <v>60644.971428571429</v>
      </c>
      <c r="P31" s="95">
        <f>+P30</f>
        <v>16072.192857142858</v>
      </c>
      <c r="Q31" s="95">
        <f>+Q30</f>
        <v>0</v>
      </c>
      <c r="R31" s="95">
        <f>+R$14/7</f>
        <v>0</v>
      </c>
      <c r="S31" s="95">
        <f>+S$14/7/2</f>
        <v>0</v>
      </c>
      <c r="T31" s="95"/>
      <c r="U31" s="95"/>
      <c r="Y31" s="95"/>
      <c r="Z31" s="95"/>
      <c r="AB31" s="7"/>
    </row>
    <row r="32" spans="1:28" x14ac:dyDescent="0.25">
      <c r="A32" s="38" t="s">
        <v>59</v>
      </c>
      <c r="B32" s="3">
        <v>2010</v>
      </c>
      <c r="C32" s="13">
        <f t="shared" si="0"/>
        <v>-91464.269285714283</v>
      </c>
      <c r="D32" s="95"/>
      <c r="E32" s="95"/>
      <c r="F32" s="95"/>
      <c r="G32" s="95"/>
      <c r="H32" s="95"/>
      <c r="I32" s="95"/>
      <c r="J32" s="95"/>
      <c r="K32" s="95"/>
      <c r="L32" s="95"/>
      <c r="M32" s="95">
        <f>+M$14/7/2</f>
        <v>14747.105</v>
      </c>
      <c r="N32" s="95">
        <f>+N31</f>
        <v>0</v>
      </c>
      <c r="O32" s="95">
        <f>+O31</f>
        <v>60644.971428571429</v>
      </c>
      <c r="P32" s="95">
        <f>+P31</f>
        <v>16072.192857142858</v>
      </c>
      <c r="Q32" s="95">
        <f>+Q31</f>
        <v>0</v>
      </c>
      <c r="R32" s="95">
        <f>+R31</f>
        <v>0</v>
      </c>
      <c r="S32" s="95">
        <f>+S$14/7</f>
        <v>0</v>
      </c>
      <c r="T32" s="95">
        <f>+T$14/7/2</f>
        <v>0</v>
      </c>
      <c r="U32" s="95"/>
      <c r="Y32" s="95"/>
      <c r="Z32" s="95"/>
      <c r="AB32" s="7"/>
    </row>
    <row r="33" spans="1:28" x14ac:dyDescent="0.25">
      <c r="A33" s="38"/>
      <c r="B33" s="3">
        <v>2011</v>
      </c>
      <c r="C33" s="13">
        <f t="shared" si="0"/>
        <v>-82744.489285714284</v>
      </c>
      <c r="D33" s="95"/>
      <c r="E33" s="95"/>
      <c r="F33" s="95"/>
      <c r="G33" s="95"/>
      <c r="H33" s="95"/>
      <c r="I33" s="95"/>
      <c r="J33" s="95"/>
      <c r="K33" s="95"/>
      <c r="L33" s="95"/>
      <c r="M33" s="95"/>
      <c r="N33" s="95">
        <f>+N$14/7/2</f>
        <v>0</v>
      </c>
      <c r="O33" s="95">
        <f>+O32</f>
        <v>60644.971428571429</v>
      </c>
      <c r="P33" s="95">
        <f>+P32</f>
        <v>16072.192857142858</v>
      </c>
      <c r="Q33" s="95">
        <f>+Q32</f>
        <v>0</v>
      </c>
      <c r="R33" s="95">
        <f>+R32</f>
        <v>0</v>
      </c>
      <c r="S33" s="95">
        <f>+S32</f>
        <v>0</v>
      </c>
      <c r="T33" s="95">
        <f>+T$14/7</f>
        <v>0</v>
      </c>
      <c r="U33" s="95">
        <f>+U$14/7/2</f>
        <v>6027.3249999999998</v>
      </c>
      <c r="Y33" s="95"/>
      <c r="Z33" s="95"/>
      <c r="AB33" s="7"/>
    </row>
    <row r="34" spans="1:28" x14ac:dyDescent="0.25">
      <c r="A34" s="38"/>
      <c r="B34" s="3">
        <v>2012</v>
      </c>
      <c r="C34" s="13">
        <f t="shared" si="0"/>
        <v>-58449.328571428574</v>
      </c>
      <c r="D34" s="95"/>
      <c r="E34" s="95"/>
      <c r="F34" s="95"/>
      <c r="G34" s="95"/>
      <c r="H34" s="95"/>
      <c r="I34" s="95"/>
      <c r="J34" s="95"/>
      <c r="K34" s="95"/>
      <c r="L34" s="95"/>
      <c r="M34" s="95"/>
      <c r="N34" s="95"/>
      <c r="O34" s="95">
        <f>+O$14/7/2</f>
        <v>30322.485714285714</v>
      </c>
      <c r="P34" s="95">
        <f>+P33</f>
        <v>16072.192857142858</v>
      </c>
      <c r="Q34" s="95">
        <f>+Q33</f>
        <v>0</v>
      </c>
      <c r="R34" s="95">
        <f>+R33</f>
        <v>0</v>
      </c>
      <c r="S34" s="95">
        <f>+S33</f>
        <v>0</v>
      </c>
      <c r="T34" s="95">
        <f>+T$14/7</f>
        <v>0</v>
      </c>
      <c r="U34" s="95">
        <f>+U$14/7</f>
        <v>12054.65</v>
      </c>
      <c r="V34" s="95">
        <f>+V$14/7/2</f>
        <v>0</v>
      </c>
      <c r="Y34" s="95"/>
      <c r="Z34" s="95"/>
      <c r="AB34" s="7"/>
    </row>
    <row r="35" spans="1:28" x14ac:dyDescent="0.25">
      <c r="A35" s="38"/>
      <c r="B35" s="3">
        <v>2013</v>
      </c>
      <c r="C35" s="13">
        <f t="shared" si="0"/>
        <v>-20090.74642857143</v>
      </c>
      <c r="D35" s="95"/>
      <c r="E35" s="95"/>
      <c r="F35" s="95"/>
      <c r="G35" s="95"/>
      <c r="H35" s="95"/>
      <c r="I35" s="95"/>
      <c r="J35" s="95"/>
      <c r="K35" s="95"/>
      <c r="L35" s="95"/>
      <c r="M35" s="95"/>
      <c r="N35" s="95"/>
      <c r="O35" s="95"/>
      <c r="P35" s="95">
        <f>P14/7/2</f>
        <v>8036.096428571429</v>
      </c>
      <c r="Q35" s="95"/>
      <c r="R35" s="95"/>
      <c r="S35" s="95"/>
      <c r="T35" s="95"/>
      <c r="U35" s="95">
        <f t="shared" ref="U35:U36" si="1">+U$14/7</f>
        <v>12054.65</v>
      </c>
      <c r="Y35" s="95"/>
      <c r="Z35" s="95"/>
      <c r="AB35" s="7"/>
    </row>
    <row r="36" spans="1:28" x14ac:dyDescent="0.25">
      <c r="A36" s="38"/>
      <c r="B36" s="3">
        <v>2014</v>
      </c>
      <c r="C36" s="13">
        <f t="shared" si="0"/>
        <v>-12054.65</v>
      </c>
      <c r="D36" s="95"/>
      <c r="E36" s="95"/>
      <c r="F36" s="95"/>
      <c r="G36" s="95"/>
      <c r="H36" s="95"/>
      <c r="I36" s="95"/>
      <c r="J36" s="95"/>
      <c r="K36" s="95"/>
      <c r="L36" s="95"/>
      <c r="M36" s="95"/>
      <c r="N36" s="95"/>
      <c r="O36" s="95"/>
      <c r="P36" s="95"/>
      <c r="Q36" s="95"/>
      <c r="R36" s="95"/>
      <c r="S36" s="95"/>
      <c r="T36" s="95"/>
      <c r="U36" s="95">
        <f t="shared" si="1"/>
        <v>12054.65</v>
      </c>
      <c r="Y36" s="95"/>
      <c r="Z36" s="95"/>
      <c r="AB36" s="7"/>
    </row>
    <row r="37" spans="1:28" x14ac:dyDescent="0.25">
      <c r="A37" s="38"/>
      <c r="B37" s="3">
        <v>2015</v>
      </c>
      <c r="C37" s="13">
        <f t="shared" si="0"/>
        <v>-12054.65</v>
      </c>
      <c r="D37" s="95"/>
      <c r="E37" s="95"/>
      <c r="F37" s="95"/>
      <c r="G37" s="95"/>
      <c r="H37" s="95"/>
      <c r="I37" s="95"/>
      <c r="J37" s="95"/>
      <c r="K37" s="95"/>
      <c r="L37" s="95"/>
      <c r="M37" s="95"/>
      <c r="N37" s="95"/>
      <c r="O37" s="95"/>
      <c r="P37" s="95"/>
      <c r="Q37" s="95"/>
      <c r="R37" s="95"/>
      <c r="S37" s="95"/>
      <c r="T37" s="95"/>
      <c r="U37" s="95">
        <f>U36</f>
        <v>12054.65</v>
      </c>
      <c r="Y37" s="95"/>
      <c r="Z37" s="95"/>
      <c r="AB37" s="7"/>
    </row>
    <row r="38" spans="1:28" x14ac:dyDescent="0.25">
      <c r="A38" s="38"/>
      <c r="B38" s="3">
        <v>2016</v>
      </c>
      <c r="C38" s="13">
        <f>-SUM(D38:AA38)</f>
        <v>-12054.65</v>
      </c>
      <c r="D38" s="95"/>
      <c r="E38" s="95"/>
      <c r="F38" s="95"/>
      <c r="G38" s="95"/>
      <c r="H38" s="95"/>
      <c r="I38" s="95"/>
      <c r="J38" s="95"/>
      <c r="K38" s="95"/>
      <c r="L38" s="95"/>
      <c r="M38" s="95"/>
      <c r="N38" s="95"/>
      <c r="O38" s="95"/>
      <c r="P38" s="95"/>
      <c r="Q38" s="95"/>
      <c r="R38" s="95"/>
      <c r="S38" s="95"/>
      <c r="T38" s="95"/>
      <c r="U38" s="95">
        <f>+U$14/7</f>
        <v>12054.65</v>
      </c>
      <c r="Y38" s="95"/>
      <c r="Z38" s="95"/>
      <c r="AB38" s="7"/>
    </row>
    <row r="39" spans="1:28" x14ac:dyDescent="0.25">
      <c r="A39" s="38"/>
      <c r="B39" s="3">
        <v>2017</v>
      </c>
      <c r="C39" s="13">
        <f>-SUM(D39:AA39)</f>
        <v>-12054.65</v>
      </c>
      <c r="D39" s="95"/>
      <c r="E39" s="95"/>
      <c r="F39" s="95"/>
      <c r="G39" s="95"/>
      <c r="H39" s="95"/>
      <c r="I39" s="95"/>
      <c r="J39" s="95"/>
      <c r="K39" s="95"/>
      <c r="L39" s="95"/>
      <c r="M39" s="95"/>
      <c r="N39" s="95"/>
      <c r="O39" s="95"/>
      <c r="P39" s="95"/>
      <c r="Q39" s="95"/>
      <c r="R39" s="95"/>
      <c r="S39" s="95"/>
      <c r="T39" s="95"/>
      <c r="U39" s="95">
        <f>+U$14/7</f>
        <v>12054.65</v>
      </c>
      <c r="Y39" s="95"/>
      <c r="Z39" s="95"/>
      <c r="AB39" s="7"/>
    </row>
    <row r="40" spans="1:28" x14ac:dyDescent="0.25">
      <c r="A40" s="38"/>
      <c r="B40" s="3">
        <v>2018</v>
      </c>
      <c r="C40" s="13">
        <f>-SUM(D40:AB40)</f>
        <v>-6027.3249999999998</v>
      </c>
      <c r="D40" s="95"/>
      <c r="E40" s="95"/>
      <c r="F40" s="95"/>
      <c r="G40" s="95"/>
      <c r="H40" s="95"/>
      <c r="I40" s="95"/>
      <c r="J40" s="95"/>
      <c r="K40" s="95"/>
      <c r="L40" s="95"/>
      <c r="M40" s="95"/>
      <c r="N40" s="95"/>
      <c r="O40" s="95"/>
      <c r="P40" s="95"/>
      <c r="Q40" s="95"/>
      <c r="R40" s="95"/>
      <c r="S40" s="95"/>
      <c r="T40" s="95"/>
      <c r="U40" s="95">
        <f>+U$14/7/2</f>
        <v>6027.3249999999998</v>
      </c>
      <c r="Y40" s="95"/>
      <c r="Z40" s="95"/>
      <c r="AB40" s="7"/>
    </row>
    <row r="41" spans="1:28" x14ac:dyDescent="0.25">
      <c r="A41" s="38"/>
      <c r="B41" s="3">
        <v>2019</v>
      </c>
      <c r="C41" s="13">
        <f>-SUM(D41:AB41)</f>
        <v>0</v>
      </c>
      <c r="D41" s="95"/>
      <c r="E41" s="95"/>
      <c r="F41" s="95"/>
      <c r="G41" s="95"/>
      <c r="H41" s="95"/>
      <c r="I41" s="95"/>
      <c r="J41" s="95"/>
      <c r="K41" s="95"/>
      <c r="L41" s="95"/>
      <c r="M41" s="95"/>
      <c r="N41" s="95"/>
      <c r="O41" s="95"/>
      <c r="P41" s="95"/>
      <c r="Q41" s="95"/>
      <c r="R41" s="95"/>
      <c r="S41" s="95"/>
      <c r="T41" s="95"/>
      <c r="U41" s="95"/>
      <c r="Y41" s="95"/>
      <c r="Z41" s="95"/>
      <c r="AB41" s="7"/>
    </row>
    <row r="42" spans="1:28" x14ac:dyDescent="0.25">
      <c r="A42" s="38"/>
      <c r="B42" s="3"/>
      <c r="C42" s="12"/>
      <c r="D42" s="96"/>
      <c r="E42" s="96"/>
      <c r="F42" s="96"/>
      <c r="G42" s="96"/>
      <c r="H42" s="96"/>
      <c r="I42" s="96"/>
      <c r="J42" s="96"/>
      <c r="K42" s="96"/>
      <c r="L42" s="96"/>
      <c r="M42" s="96"/>
      <c r="N42" s="96"/>
      <c r="O42" s="96"/>
      <c r="P42" s="96"/>
      <c r="Q42" s="96"/>
      <c r="R42" s="96"/>
      <c r="S42" s="96"/>
      <c r="T42" s="96"/>
      <c r="U42" s="324"/>
      <c r="Y42" s="95"/>
      <c r="Z42" s="95"/>
      <c r="AB42" s="7"/>
    </row>
    <row r="43" spans="1:28" x14ac:dyDescent="0.25">
      <c r="A43" s="38" t="s">
        <v>62</v>
      </c>
      <c r="B43" s="97">
        <f>SUM(D43:Y43)</f>
        <v>0</v>
      </c>
      <c r="C43" s="94">
        <f>SUM(C16:C42)</f>
        <v>-827862.16999999993</v>
      </c>
      <c r="D43" s="95">
        <f t="shared" ref="D43:T43" si="2">-SUM(D16:D42)+D14</f>
        <v>0</v>
      </c>
      <c r="E43" s="95">
        <f t="shared" si="2"/>
        <v>0</v>
      </c>
      <c r="F43" s="95">
        <f t="shared" si="2"/>
        <v>0</v>
      </c>
      <c r="G43" s="95">
        <f t="shared" si="2"/>
        <v>0</v>
      </c>
      <c r="H43" s="95">
        <f t="shared" si="2"/>
        <v>0</v>
      </c>
      <c r="I43" s="95">
        <f t="shared" si="2"/>
        <v>0</v>
      </c>
      <c r="J43" s="95">
        <f t="shared" si="2"/>
        <v>0</v>
      </c>
      <c r="K43" s="95">
        <f t="shared" si="2"/>
        <v>0</v>
      </c>
      <c r="L43" s="95">
        <f t="shared" si="2"/>
        <v>0</v>
      </c>
      <c r="M43" s="95">
        <f t="shared" si="2"/>
        <v>0</v>
      </c>
      <c r="N43" s="95">
        <f t="shared" si="2"/>
        <v>0</v>
      </c>
      <c r="O43" s="95">
        <f t="shared" si="2"/>
        <v>0</v>
      </c>
      <c r="P43" s="95">
        <f t="shared" si="2"/>
        <v>0</v>
      </c>
      <c r="Q43" s="95">
        <f t="shared" si="2"/>
        <v>0</v>
      </c>
      <c r="R43" s="95">
        <f t="shared" si="2"/>
        <v>0</v>
      </c>
      <c r="S43" s="95">
        <f t="shared" si="2"/>
        <v>0</v>
      </c>
      <c r="T43" s="95">
        <f t="shared" si="2"/>
        <v>0</v>
      </c>
      <c r="U43" s="325">
        <f t="shared" ref="U43:AB43" si="3">-SUM(U16:U42)+U14</f>
        <v>0</v>
      </c>
      <c r="V43" s="325">
        <f t="shared" si="3"/>
        <v>0</v>
      </c>
      <c r="W43" s="325">
        <f t="shared" si="3"/>
        <v>0</v>
      </c>
      <c r="X43" s="325">
        <f t="shared" si="3"/>
        <v>0</v>
      </c>
      <c r="Y43" s="325">
        <f t="shared" si="3"/>
        <v>0</v>
      </c>
      <c r="Z43" s="325">
        <f t="shared" si="3"/>
        <v>0</v>
      </c>
      <c r="AA43" s="325">
        <f t="shared" si="3"/>
        <v>0</v>
      </c>
      <c r="AB43" s="325">
        <f t="shared" si="3"/>
        <v>0</v>
      </c>
    </row>
    <row r="44" spans="1:28" x14ac:dyDescent="0.25">
      <c r="A44" s="38"/>
      <c r="B44" s="94"/>
      <c r="C44" s="98"/>
      <c r="D44" s="95"/>
      <c r="E44" s="95"/>
      <c r="F44" s="95"/>
      <c r="G44" s="95"/>
      <c r="H44" s="95"/>
      <c r="I44" s="95"/>
      <c r="J44" s="95"/>
      <c r="K44" s="95"/>
      <c r="L44" s="95"/>
      <c r="M44" s="95"/>
      <c r="N44" s="95"/>
      <c r="O44" s="95"/>
      <c r="P44" s="95"/>
      <c r="Q44" s="95"/>
      <c r="R44" s="95"/>
      <c r="S44" s="95"/>
      <c r="T44" s="95"/>
      <c r="U44" s="95"/>
      <c r="V44" s="95"/>
      <c r="W44" s="95"/>
      <c r="X44" s="95"/>
      <c r="Y44" s="95"/>
      <c r="Z44" s="95"/>
    </row>
    <row r="45" spans="1:28" x14ac:dyDescent="0.25">
      <c r="A45" s="39" t="s">
        <v>63</v>
      </c>
      <c r="B45" s="3"/>
      <c r="C45" s="30">
        <f>+C14+C43</f>
        <v>0</v>
      </c>
      <c r="D45" s="95"/>
      <c r="E45" s="95"/>
      <c r="F45" s="95"/>
      <c r="G45" s="95"/>
      <c r="H45" s="95"/>
      <c r="I45" s="95"/>
      <c r="J45" s="95"/>
      <c r="K45" s="95"/>
      <c r="L45" s="95"/>
      <c r="M45" s="95"/>
      <c r="N45" s="95"/>
      <c r="O45" s="95"/>
      <c r="P45" s="95"/>
      <c r="Q45" s="95"/>
      <c r="R45" s="95"/>
      <c r="S45" s="95"/>
      <c r="T45" s="95"/>
      <c r="U45" s="95"/>
      <c r="V45" s="95"/>
      <c r="W45" s="95"/>
      <c r="X45" s="95"/>
      <c r="Y45" s="95"/>
      <c r="Z45" s="95"/>
    </row>
    <row r="46" spans="1:28" x14ac:dyDescent="0.25">
      <c r="A46" s="3"/>
      <c r="B46" s="3"/>
      <c r="C46" s="3"/>
      <c r="D46" s="95"/>
      <c r="E46" s="95"/>
      <c r="F46" s="95"/>
      <c r="G46" s="95"/>
      <c r="H46" s="95"/>
      <c r="I46" s="95"/>
      <c r="J46" s="95"/>
      <c r="K46" s="95"/>
      <c r="L46" s="95"/>
      <c r="M46" s="95"/>
      <c r="N46" s="95"/>
      <c r="O46" s="95"/>
      <c r="P46" s="95"/>
      <c r="Q46" s="95"/>
      <c r="R46" s="95"/>
      <c r="S46" s="95"/>
      <c r="T46" s="95"/>
      <c r="U46" s="95"/>
      <c r="V46" s="95"/>
      <c r="W46" s="95"/>
      <c r="X46" s="95"/>
      <c r="Y46" s="95"/>
      <c r="Z46" s="95"/>
    </row>
    <row r="47" spans="1:28" x14ac:dyDescent="0.25">
      <c r="A47" s="3"/>
      <c r="B47" s="36"/>
      <c r="C47" s="3"/>
      <c r="D47" s="95"/>
      <c r="E47" s="95"/>
      <c r="F47" s="95"/>
      <c r="G47" s="95"/>
      <c r="H47" s="95"/>
      <c r="I47" s="95"/>
      <c r="J47" s="95"/>
      <c r="K47" s="95"/>
      <c r="L47" s="95"/>
      <c r="M47" s="95"/>
      <c r="N47" s="95"/>
      <c r="O47" s="95"/>
      <c r="P47" s="95"/>
      <c r="Q47" s="95"/>
      <c r="R47" s="95"/>
      <c r="S47" s="95"/>
      <c r="T47" s="95"/>
      <c r="U47" s="95"/>
      <c r="V47" s="95"/>
      <c r="W47" s="95"/>
      <c r="X47" s="95"/>
      <c r="Y47" s="95"/>
      <c r="Z47" s="95"/>
    </row>
    <row r="48" spans="1:28" x14ac:dyDescent="0.25">
      <c r="A48" s="3"/>
      <c r="B48" s="3"/>
      <c r="C48" s="3"/>
      <c r="E48" s="95"/>
      <c r="F48" s="99"/>
      <c r="G48" s="99"/>
      <c r="H48" s="99"/>
      <c r="I48" s="99"/>
      <c r="J48" s="99"/>
      <c r="K48" s="99"/>
      <c r="L48" s="99"/>
      <c r="M48" s="99"/>
      <c r="N48" s="95">
        <f>SUM(E32:E48)</f>
        <v>0</v>
      </c>
      <c r="O48" s="99"/>
      <c r="P48" s="99"/>
      <c r="Q48" s="99"/>
      <c r="R48" s="99"/>
      <c r="S48" s="99"/>
    </row>
    <row r="49" spans="2:19" x14ac:dyDescent="0.25">
      <c r="B49" s="3"/>
      <c r="C49" s="3"/>
      <c r="E49" s="99"/>
      <c r="F49" s="99"/>
      <c r="G49" s="99"/>
      <c r="H49" s="99"/>
      <c r="I49" s="99"/>
      <c r="J49" s="99"/>
      <c r="K49" s="99"/>
      <c r="L49" s="99"/>
      <c r="M49" s="99"/>
      <c r="N49" s="99"/>
      <c r="O49" s="99"/>
      <c r="P49" s="99"/>
      <c r="Q49" s="99"/>
      <c r="R49" s="99"/>
      <c r="S49" s="99"/>
    </row>
    <row r="50" spans="2:19" x14ac:dyDescent="0.25">
      <c r="E50" s="99"/>
      <c r="F50" s="99"/>
      <c r="G50" s="99"/>
      <c r="H50" s="99"/>
      <c r="I50" s="99"/>
      <c r="J50" s="99"/>
      <c r="K50" s="99"/>
      <c r="L50" s="99"/>
      <c r="M50" s="99"/>
      <c r="N50" s="99"/>
      <c r="O50" s="99"/>
      <c r="P50" s="99"/>
      <c r="Q50" s="99"/>
      <c r="R50" s="99"/>
      <c r="S50" s="99"/>
    </row>
    <row r="51" spans="2:19" x14ac:dyDescent="0.25">
      <c r="E51" s="99"/>
      <c r="F51" s="99"/>
      <c r="G51" s="99"/>
      <c r="H51" s="99"/>
      <c r="I51" s="99"/>
      <c r="J51" s="99"/>
      <c r="K51" s="99"/>
      <c r="L51" s="99"/>
      <c r="M51" s="99"/>
      <c r="N51" s="99"/>
      <c r="O51" s="99"/>
      <c r="P51" s="99"/>
      <c r="Q51" s="99"/>
      <c r="R51" s="99"/>
      <c r="S51" s="99"/>
    </row>
    <row r="52" spans="2:19" x14ac:dyDescent="0.25">
      <c r="E52" s="99"/>
      <c r="F52" s="99"/>
      <c r="G52" s="99"/>
      <c r="H52" s="99"/>
      <c r="I52" s="99"/>
      <c r="J52" s="99"/>
      <c r="K52" s="99"/>
      <c r="L52" s="99"/>
      <c r="M52" s="99"/>
      <c r="N52" s="99"/>
      <c r="O52" s="99"/>
      <c r="P52" s="99"/>
      <c r="Q52" s="99"/>
      <c r="R52" s="99"/>
      <c r="S52" s="99"/>
    </row>
    <row r="53" spans="2:19" x14ac:dyDescent="0.25">
      <c r="E53" s="99"/>
      <c r="F53" s="99"/>
      <c r="G53" s="99"/>
      <c r="H53" s="99"/>
      <c r="I53" s="99"/>
      <c r="J53" s="99"/>
      <c r="K53" s="99"/>
      <c r="L53" s="99"/>
      <c r="M53" s="99"/>
      <c r="N53" s="99"/>
      <c r="O53" s="99"/>
      <c r="P53" s="99"/>
      <c r="Q53" s="99"/>
      <c r="R53" s="99"/>
      <c r="S53" s="99"/>
    </row>
    <row r="54" spans="2:19" x14ac:dyDescent="0.25">
      <c r="E54" s="99"/>
      <c r="F54" s="99"/>
      <c r="G54" s="99"/>
      <c r="H54" s="99"/>
      <c r="I54" s="99"/>
      <c r="J54" s="99"/>
      <c r="K54" s="99"/>
      <c r="L54" s="99"/>
      <c r="M54" s="99"/>
      <c r="N54" s="99"/>
      <c r="O54" s="99"/>
      <c r="P54" s="99"/>
      <c r="Q54" s="99"/>
      <c r="R54" s="99"/>
      <c r="S54" s="99"/>
    </row>
    <row r="55" spans="2:19" x14ac:dyDescent="0.25">
      <c r="E55" s="99"/>
      <c r="F55" s="99"/>
      <c r="G55" s="99"/>
      <c r="H55" s="99"/>
      <c r="I55" s="99"/>
      <c r="J55" s="99"/>
      <c r="K55" s="99"/>
      <c r="L55" s="99"/>
      <c r="M55" s="99"/>
      <c r="N55" s="99"/>
      <c r="O55" s="99"/>
      <c r="P55" s="99"/>
      <c r="Q55" s="99"/>
      <c r="R55" s="99"/>
      <c r="S55" s="99"/>
    </row>
    <row r="56" spans="2:19" x14ac:dyDescent="0.25">
      <c r="E56" s="99"/>
      <c r="F56" s="99"/>
      <c r="G56" s="99"/>
      <c r="H56" s="99"/>
      <c r="I56" s="99"/>
      <c r="J56" s="99"/>
      <c r="K56" s="99"/>
      <c r="L56" s="99"/>
      <c r="M56" s="99"/>
      <c r="N56" s="99"/>
      <c r="O56" s="99"/>
      <c r="P56" s="99"/>
      <c r="Q56" s="99"/>
      <c r="R56" s="99"/>
      <c r="S56" s="99"/>
    </row>
    <row r="57" spans="2:19" x14ac:dyDescent="0.25">
      <c r="E57" s="99"/>
      <c r="F57" s="99"/>
      <c r="G57" s="99"/>
      <c r="H57" s="99"/>
      <c r="I57" s="99"/>
      <c r="J57" s="99"/>
      <c r="K57" s="99"/>
      <c r="L57" s="99"/>
      <c r="M57" s="99"/>
      <c r="N57" s="99"/>
      <c r="O57" s="99"/>
      <c r="P57" s="99"/>
      <c r="Q57" s="99"/>
      <c r="R57" s="99"/>
      <c r="S57" s="99"/>
    </row>
    <row r="58" spans="2:19" x14ac:dyDescent="0.25">
      <c r="E58" s="99"/>
      <c r="F58" s="99"/>
      <c r="G58" s="99"/>
      <c r="H58" s="99"/>
      <c r="I58" s="99"/>
      <c r="J58" s="99"/>
      <c r="K58" s="99"/>
      <c r="L58" s="99"/>
      <c r="M58" s="99"/>
      <c r="N58" s="99"/>
      <c r="O58" s="99"/>
      <c r="P58" s="99"/>
      <c r="Q58" s="99"/>
      <c r="R58" s="99"/>
      <c r="S58" s="99"/>
    </row>
    <row r="59" spans="2:19" x14ac:dyDescent="0.25">
      <c r="E59" s="99"/>
      <c r="F59" s="99"/>
      <c r="G59" s="99"/>
      <c r="H59" s="99"/>
      <c r="I59" s="99"/>
      <c r="J59" s="99"/>
      <c r="K59" s="99"/>
      <c r="L59" s="99"/>
      <c r="M59" s="99"/>
      <c r="N59" s="99"/>
      <c r="O59" s="99"/>
      <c r="P59" s="99"/>
      <c r="Q59" s="99"/>
      <c r="R59" s="99"/>
      <c r="S59" s="99"/>
    </row>
  </sheetData>
  <phoneticPr fontId="21" type="noConversion"/>
  <pageMargins left="0.7" right="0.7" top="0.75" bottom="0.75" header="0.3" footer="0.3"/>
  <pageSetup scale="81" orientation="landscape" horizontalDpi="4294967294" verticalDpi="4294967294" r:id="rId1"/>
  <headerFooter alignWithMargins="0">
    <oddFooter>&amp;Z&amp;F&amp;RPage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>
    <tabColor rgb="FF92D050"/>
    <pageSetUpPr fitToPage="1"/>
  </sheetPr>
  <dimension ref="A1:AH64"/>
  <sheetViews>
    <sheetView workbookViewId="0"/>
  </sheetViews>
  <sheetFormatPr defaultColWidth="9.140625" defaultRowHeight="15" x14ac:dyDescent="0.25"/>
  <cols>
    <col min="1" max="1" width="21.5703125" style="289" customWidth="1"/>
    <col min="2" max="2" width="8.7109375" style="289" customWidth="1"/>
    <col min="3" max="3" width="12.85546875" style="289" customWidth="1"/>
    <col min="4" max="6" width="7.42578125" style="289" hidden="1" customWidth="1"/>
    <col min="7" max="7" width="8.28515625" style="289" hidden="1" customWidth="1"/>
    <col min="8" max="8" width="8.140625" style="289" hidden="1" customWidth="1"/>
    <col min="9" max="9" width="10.5703125" style="289" hidden="1" customWidth="1"/>
    <col min="10" max="10" width="7.42578125" style="289" hidden="1" customWidth="1"/>
    <col min="11" max="11" width="9.42578125" style="289" hidden="1" customWidth="1"/>
    <col min="12" max="13" width="9.28515625" style="289" hidden="1" customWidth="1"/>
    <col min="14" max="17" width="9.28515625" style="289" customWidth="1"/>
    <col min="18" max="19" width="11.28515625" style="289" customWidth="1"/>
    <col min="20" max="20" width="9.42578125" style="289" customWidth="1"/>
    <col min="21" max="21" width="9.140625" style="289"/>
    <col min="22" max="24" width="10.5703125" style="289" customWidth="1"/>
    <col min="25" max="28" width="9.140625" style="289"/>
    <col min="29" max="29" width="9.5703125" style="289" bestFit="1" customWidth="1"/>
    <col min="30" max="16384" width="9.140625" style="289"/>
  </cols>
  <sheetData>
    <row r="1" spans="1:34" x14ac:dyDescent="0.25">
      <c r="A1" s="360" t="s">
        <v>10</v>
      </c>
    </row>
    <row r="2" spans="1:34" x14ac:dyDescent="0.25">
      <c r="A2" s="365" t="s">
        <v>438</v>
      </c>
    </row>
    <row r="3" spans="1:34" x14ac:dyDescent="0.25">
      <c r="A3" s="365" t="s">
        <v>80</v>
      </c>
    </row>
    <row r="4" spans="1:34" x14ac:dyDescent="0.25">
      <c r="R4" s="584" t="s">
        <v>4</v>
      </c>
      <c r="S4" s="585"/>
      <c r="T4" s="584" t="s">
        <v>8</v>
      </c>
    </row>
    <row r="5" spans="1:34" x14ac:dyDescent="0.25">
      <c r="A5" s="586" t="s">
        <v>9</v>
      </c>
      <c r="B5" s="475" t="s">
        <v>64</v>
      </c>
      <c r="C5" s="475" t="s">
        <v>12</v>
      </c>
      <c r="R5" s="587" t="s">
        <v>2</v>
      </c>
      <c r="S5" s="587" t="s">
        <v>60</v>
      </c>
      <c r="T5" s="587" t="s">
        <v>7</v>
      </c>
    </row>
    <row r="6" spans="1:34" x14ac:dyDescent="0.25">
      <c r="B6" s="290"/>
      <c r="R6" s="290"/>
    </row>
    <row r="7" spans="1:34" x14ac:dyDescent="0.25">
      <c r="A7" s="588" t="s">
        <v>269</v>
      </c>
      <c r="B7" s="589">
        <v>106</v>
      </c>
      <c r="C7" s="590">
        <v>67019</v>
      </c>
      <c r="D7" s="634"/>
      <c r="E7" s="634"/>
      <c r="F7" s="634"/>
      <c r="G7" s="634"/>
      <c r="H7" s="634"/>
      <c r="I7" s="634"/>
      <c r="J7" s="634"/>
      <c r="K7" s="634"/>
      <c r="L7" s="634"/>
      <c r="M7" s="634"/>
      <c r="N7" s="634"/>
      <c r="O7" s="635"/>
      <c r="P7" s="421"/>
      <c r="Q7" s="421"/>
      <c r="R7" s="423">
        <f>+C14</f>
        <v>985457.86</v>
      </c>
      <c r="S7" s="423">
        <f>+-C48</f>
        <v>984734.75285714294</v>
      </c>
      <c r="T7" s="423">
        <f>+R7-S7</f>
        <v>723.10714285704307</v>
      </c>
    </row>
    <row r="8" spans="1:34" x14ac:dyDescent="0.25">
      <c r="A8" s="590" t="s">
        <v>576</v>
      </c>
      <c r="B8" s="290"/>
      <c r="D8" s="634"/>
      <c r="E8" s="634"/>
      <c r="F8" s="634"/>
      <c r="G8" s="634"/>
      <c r="H8" s="634"/>
      <c r="I8" s="634"/>
      <c r="J8" s="634"/>
      <c r="K8" s="634"/>
      <c r="L8" s="634"/>
      <c r="M8" s="634"/>
      <c r="N8" s="634"/>
      <c r="O8" s="635"/>
      <c r="P8" s="421"/>
      <c r="Q8" s="421"/>
    </row>
    <row r="9" spans="1:34" x14ac:dyDescent="0.25">
      <c r="A9" s="437" t="s">
        <v>488</v>
      </c>
      <c r="B9" s="290"/>
      <c r="D9" s="634"/>
      <c r="E9" s="634"/>
      <c r="F9" s="634"/>
      <c r="G9" s="634"/>
      <c r="H9" s="634"/>
      <c r="I9" s="634"/>
      <c r="J9" s="634"/>
      <c r="K9" s="634"/>
      <c r="L9" s="634"/>
      <c r="M9" s="634"/>
      <c r="N9" s="634"/>
      <c r="O9" s="635"/>
      <c r="P9" s="421"/>
      <c r="Q9" s="421"/>
    </row>
    <row r="10" spans="1:34" x14ac:dyDescent="0.25">
      <c r="B10" s="290"/>
    </row>
    <row r="11" spans="1:34" x14ac:dyDescent="0.25">
      <c r="A11" s="437" t="s">
        <v>66</v>
      </c>
      <c r="B11" s="589" t="s">
        <v>74</v>
      </c>
      <c r="C11" s="590" t="s">
        <v>445</v>
      </c>
    </row>
    <row r="12" spans="1:34" x14ac:dyDescent="0.25">
      <c r="B12" s="594"/>
      <c r="C12" s="437"/>
    </row>
    <row r="13" spans="1:34" x14ac:dyDescent="0.25">
      <c r="A13" s="365" t="s">
        <v>5</v>
      </c>
      <c r="C13" s="595" t="s">
        <v>3</v>
      </c>
      <c r="D13" s="596">
        <v>1994</v>
      </c>
      <c r="E13" s="596">
        <v>1995</v>
      </c>
      <c r="F13" s="596">
        <v>1996</v>
      </c>
      <c r="G13" s="596">
        <v>1997</v>
      </c>
      <c r="H13" s="596">
        <v>1998</v>
      </c>
      <c r="I13" s="596">
        <v>1999</v>
      </c>
      <c r="J13" s="596">
        <v>2000</v>
      </c>
      <c r="K13" s="596">
        <v>2001</v>
      </c>
      <c r="L13" s="596">
        <v>2002</v>
      </c>
      <c r="M13" s="596">
        <v>2003</v>
      </c>
      <c r="N13" s="596">
        <v>2004</v>
      </c>
      <c r="O13" s="596">
        <f>N13+1</f>
        <v>2005</v>
      </c>
      <c r="P13" s="596">
        <f t="shared" ref="P13:AH13" si="0">O13+1</f>
        <v>2006</v>
      </c>
      <c r="Q13" s="596">
        <f t="shared" si="0"/>
        <v>2007</v>
      </c>
      <c r="R13" s="596">
        <f t="shared" si="0"/>
        <v>2008</v>
      </c>
      <c r="S13" s="596">
        <f t="shared" si="0"/>
        <v>2009</v>
      </c>
      <c r="T13" s="596">
        <f t="shared" si="0"/>
        <v>2010</v>
      </c>
      <c r="U13" s="596">
        <f t="shared" si="0"/>
        <v>2011</v>
      </c>
      <c r="V13" s="596">
        <f t="shared" si="0"/>
        <v>2012</v>
      </c>
      <c r="W13" s="596">
        <f t="shared" si="0"/>
        <v>2013</v>
      </c>
      <c r="X13" s="596">
        <f t="shared" si="0"/>
        <v>2014</v>
      </c>
      <c r="Y13" s="596">
        <f t="shared" si="0"/>
        <v>2015</v>
      </c>
      <c r="Z13" s="596">
        <f t="shared" si="0"/>
        <v>2016</v>
      </c>
      <c r="AA13" s="596">
        <f t="shared" si="0"/>
        <v>2017</v>
      </c>
      <c r="AB13" s="596">
        <f t="shared" si="0"/>
        <v>2018</v>
      </c>
      <c r="AC13" s="596">
        <f t="shared" si="0"/>
        <v>2019</v>
      </c>
      <c r="AD13" s="596">
        <f t="shared" si="0"/>
        <v>2020</v>
      </c>
      <c r="AE13" s="596">
        <f t="shared" si="0"/>
        <v>2021</v>
      </c>
      <c r="AF13" s="596">
        <f t="shared" si="0"/>
        <v>2022</v>
      </c>
      <c r="AG13" s="596">
        <f t="shared" si="0"/>
        <v>2023</v>
      </c>
      <c r="AH13" s="596">
        <f t="shared" si="0"/>
        <v>2024</v>
      </c>
    </row>
    <row r="14" spans="1:34" x14ac:dyDescent="0.25">
      <c r="A14" s="365" t="s">
        <v>73</v>
      </c>
      <c r="C14" s="399">
        <f>SUM(D14:AH14)</f>
        <v>985457.86</v>
      </c>
      <c r="D14" s="362">
        <f>+'Equip Review 032310'!G24</f>
        <v>0</v>
      </c>
      <c r="E14" s="362">
        <f>+'Equip Review 032310'!H24</f>
        <v>0</v>
      </c>
      <c r="F14" s="362">
        <f>+'Equip Review 032310'!I24</f>
        <v>0</v>
      </c>
      <c r="G14" s="362">
        <f>+'Equip Review 032310'!J24</f>
        <v>0</v>
      </c>
      <c r="H14" s="362">
        <f>+'Equip Review 032310'!K24</f>
        <v>0</v>
      </c>
      <c r="I14" s="362">
        <f>+'Equip Review 032310'!L24</f>
        <v>0</v>
      </c>
      <c r="J14" s="362">
        <f>+'Equip Review 032310'!M24</f>
        <v>0</v>
      </c>
      <c r="K14" s="362">
        <f>+'Equip Review 032310'!N24</f>
        <v>0</v>
      </c>
      <c r="L14" s="362">
        <f>+'Equip Review 032310'!O24</f>
        <v>748066.83</v>
      </c>
      <c r="M14" s="362">
        <f>+'Equip Review 032310'!P24</f>
        <v>52172.44</v>
      </c>
      <c r="N14" s="362">
        <f>+'Equip Review 032310'!Q24</f>
        <v>90289.19</v>
      </c>
      <c r="O14" s="362">
        <f>+'Equip Review 032310'!R24</f>
        <v>87226</v>
      </c>
      <c r="P14" s="362">
        <f>+'Equip Review 032310'!S24</f>
        <v>4328.8999999999996</v>
      </c>
      <c r="Q14" s="362">
        <f>+'Equip Review 032310'!T24+'Equip Review 032310'!U24</f>
        <v>0</v>
      </c>
      <c r="R14" s="362">
        <f>+'Equip Review 032310'!V24</f>
        <v>0</v>
      </c>
      <c r="S14" s="399">
        <f>+'Equip Review 032310'!W24</f>
        <v>0</v>
      </c>
      <c r="AC14" s="599">
        <f>5397.5-2023</f>
        <v>3374.5</v>
      </c>
    </row>
    <row r="15" spans="1:34" x14ac:dyDescent="0.25">
      <c r="A15" s="602" t="str">
        <f>IF(+C14-'Equip Review 032310'!Y24=0,"ok","check")</f>
        <v>check</v>
      </c>
      <c r="B15" s="437"/>
      <c r="C15" s="437"/>
    </row>
    <row r="16" spans="1:34" x14ac:dyDescent="0.25">
      <c r="A16" s="365" t="s">
        <v>6</v>
      </c>
      <c r="B16" s="290">
        <v>1994</v>
      </c>
      <c r="C16" s="423">
        <f>-SUM(D16:AH16)</f>
        <v>0</v>
      </c>
      <c r="D16" s="599">
        <f>+D$14/7/2</f>
        <v>0</v>
      </c>
      <c r="E16" s="599"/>
      <c r="F16" s="599"/>
      <c r="G16" s="599"/>
      <c r="H16" s="599"/>
      <c r="I16" s="599"/>
      <c r="J16" s="599"/>
      <c r="K16" s="599"/>
      <c r="L16" s="599"/>
      <c r="M16" s="599"/>
      <c r="N16" s="599"/>
      <c r="O16" s="599"/>
      <c r="P16" s="599"/>
      <c r="Q16" s="599"/>
      <c r="R16" s="599"/>
      <c r="S16" s="599"/>
      <c r="T16" s="599"/>
      <c r="U16" s="599"/>
      <c r="Y16" s="599"/>
      <c r="Z16" s="599"/>
    </row>
    <row r="17" spans="1:26" x14ac:dyDescent="0.25">
      <c r="B17" s="290">
        <f>B16+1</f>
        <v>1995</v>
      </c>
      <c r="C17" s="423">
        <f t="shared" ref="C17:C46" si="1">-SUM(D17:AH17)</f>
        <v>0</v>
      </c>
      <c r="D17" s="599">
        <f>+D$14/7</f>
        <v>0</v>
      </c>
      <c r="E17" s="599">
        <f>+E$14/7/2</f>
        <v>0</v>
      </c>
      <c r="F17" s="599"/>
      <c r="G17" s="599"/>
      <c r="H17" s="599"/>
      <c r="I17" s="599"/>
      <c r="J17" s="599"/>
      <c r="K17" s="599"/>
      <c r="L17" s="599"/>
      <c r="M17" s="599"/>
      <c r="N17" s="599"/>
      <c r="O17" s="599"/>
      <c r="P17" s="599"/>
      <c r="Q17" s="599"/>
      <c r="R17" s="599"/>
      <c r="S17" s="599"/>
      <c r="T17" s="599"/>
      <c r="U17" s="599"/>
      <c r="Y17" s="599"/>
      <c r="Z17" s="599"/>
    </row>
    <row r="18" spans="1:26" x14ac:dyDescent="0.25">
      <c r="B18" s="290">
        <f t="shared" ref="B18:B46" si="2">B17+1</f>
        <v>1996</v>
      </c>
      <c r="C18" s="423">
        <f t="shared" si="1"/>
        <v>0</v>
      </c>
      <c r="D18" s="599">
        <f>+D17</f>
        <v>0</v>
      </c>
      <c r="E18" s="599">
        <f>+E$14/7</f>
        <v>0</v>
      </c>
      <c r="F18" s="599">
        <f>+F$14/7/2</f>
        <v>0</v>
      </c>
      <c r="G18" s="599"/>
      <c r="H18" s="599"/>
      <c r="I18" s="599"/>
      <c r="J18" s="599"/>
      <c r="K18" s="599"/>
      <c r="L18" s="599"/>
      <c r="M18" s="599"/>
      <c r="N18" s="599"/>
      <c r="O18" s="599"/>
      <c r="P18" s="599"/>
      <c r="Q18" s="599"/>
      <c r="R18" s="599"/>
      <c r="S18" s="599"/>
      <c r="T18" s="599"/>
      <c r="U18" s="599"/>
      <c r="Y18" s="599"/>
      <c r="Z18" s="599"/>
    </row>
    <row r="19" spans="1:26" x14ac:dyDescent="0.25">
      <c r="B19" s="290">
        <f t="shared" si="2"/>
        <v>1997</v>
      </c>
      <c r="C19" s="423">
        <f t="shared" si="1"/>
        <v>0</v>
      </c>
      <c r="D19" s="599">
        <f>+D18</f>
        <v>0</v>
      </c>
      <c r="E19" s="599">
        <f>+E18</f>
        <v>0</v>
      </c>
      <c r="F19" s="599">
        <f>+F$14/7</f>
        <v>0</v>
      </c>
      <c r="G19" s="599">
        <f>+G$14/7/2</f>
        <v>0</v>
      </c>
      <c r="H19" s="599"/>
      <c r="I19" s="599"/>
      <c r="J19" s="599"/>
      <c r="K19" s="599"/>
      <c r="L19" s="599"/>
      <c r="M19" s="599"/>
      <c r="N19" s="599"/>
      <c r="O19" s="599"/>
      <c r="P19" s="599"/>
      <c r="Q19" s="599"/>
      <c r="R19" s="599"/>
      <c r="S19" s="599"/>
      <c r="T19" s="599"/>
      <c r="U19" s="599"/>
      <c r="Y19" s="599"/>
      <c r="Z19" s="599"/>
    </row>
    <row r="20" spans="1:26" x14ac:dyDescent="0.25">
      <c r="B20" s="290">
        <f t="shared" si="2"/>
        <v>1998</v>
      </c>
      <c r="C20" s="423">
        <f t="shared" si="1"/>
        <v>0</v>
      </c>
      <c r="D20" s="599">
        <f>+D19</f>
        <v>0</v>
      </c>
      <c r="E20" s="599">
        <f>+E19</f>
        <v>0</v>
      </c>
      <c r="F20" s="599">
        <f>+F19</f>
        <v>0</v>
      </c>
      <c r="G20" s="599">
        <f>+G$14/7</f>
        <v>0</v>
      </c>
      <c r="H20" s="599">
        <f>+H$14/7/2</f>
        <v>0</v>
      </c>
      <c r="I20" s="599"/>
      <c r="J20" s="599"/>
      <c r="K20" s="599"/>
      <c r="L20" s="599"/>
      <c r="M20" s="599"/>
      <c r="N20" s="599"/>
      <c r="O20" s="599"/>
      <c r="P20" s="599"/>
      <c r="Q20" s="599"/>
      <c r="R20" s="599"/>
      <c r="S20" s="599"/>
      <c r="T20" s="599"/>
      <c r="U20" s="599"/>
      <c r="Y20" s="599"/>
      <c r="Z20" s="599"/>
    </row>
    <row r="21" spans="1:26" x14ac:dyDescent="0.25">
      <c r="B21" s="290">
        <f t="shared" si="2"/>
        <v>1999</v>
      </c>
      <c r="C21" s="423">
        <f t="shared" si="1"/>
        <v>0</v>
      </c>
      <c r="D21" s="599">
        <f>+D20</f>
        <v>0</v>
      </c>
      <c r="E21" s="599">
        <f>+E20</f>
        <v>0</v>
      </c>
      <c r="F21" s="599">
        <f>+F20</f>
        <v>0</v>
      </c>
      <c r="G21" s="599">
        <f>+G20</f>
        <v>0</v>
      </c>
      <c r="H21" s="599">
        <f>+H$14/7</f>
        <v>0</v>
      </c>
      <c r="I21" s="599">
        <f>+I$14/7/2</f>
        <v>0</v>
      </c>
      <c r="J21" s="599"/>
      <c r="K21" s="599"/>
      <c r="L21" s="599"/>
      <c r="M21" s="599"/>
      <c r="N21" s="599"/>
      <c r="O21" s="599"/>
      <c r="P21" s="599"/>
      <c r="Q21" s="599"/>
      <c r="R21" s="599"/>
      <c r="S21" s="599"/>
      <c r="T21" s="599"/>
      <c r="U21" s="599"/>
      <c r="Y21" s="599"/>
      <c r="Z21" s="599"/>
    </row>
    <row r="22" spans="1:26" x14ac:dyDescent="0.25">
      <c r="B22" s="290">
        <f t="shared" si="2"/>
        <v>2000</v>
      </c>
      <c r="C22" s="423">
        <f t="shared" si="1"/>
        <v>0</v>
      </c>
      <c r="D22" s="599">
        <f>+D21</f>
        <v>0</v>
      </c>
      <c r="E22" s="599">
        <f>+E21</f>
        <v>0</v>
      </c>
      <c r="F22" s="599">
        <f>+F21</f>
        <v>0</v>
      </c>
      <c r="G22" s="599">
        <f>+G21</f>
        <v>0</v>
      </c>
      <c r="H22" s="599">
        <f>+H21</f>
        <v>0</v>
      </c>
      <c r="I22" s="599">
        <f>+I$14/7</f>
        <v>0</v>
      </c>
      <c r="J22" s="599">
        <f>+J$14/7/2</f>
        <v>0</v>
      </c>
      <c r="K22" s="599"/>
      <c r="L22" s="599"/>
      <c r="M22" s="599"/>
      <c r="N22" s="599"/>
      <c r="O22" s="599"/>
      <c r="P22" s="599"/>
      <c r="Q22" s="599"/>
      <c r="R22" s="599"/>
      <c r="S22" s="599"/>
      <c r="T22" s="599"/>
      <c r="U22" s="599"/>
      <c r="Y22" s="599"/>
      <c r="Z22" s="599"/>
    </row>
    <row r="23" spans="1:26" x14ac:dyDescent="0.25">
      <c r="B23" s="290">
        <f t="shared" si="2"/>
        <v>2001</v>
      </c>
      <c r="C23" s="423">
        <f t="shared" si="1"/>
        <v>0</v>
      </c>
      <c r="D23" s="599">
        <f>+D$14/7/2</f>
        <v>0</v>
      </c>
      <c r="E23" s="599">
        <f>+E22</f>
        <v>0</v>
      </c>
      <c r="F23" s="599">
        <f>+F22</f>
        <v>0</v>
      </c>
      <c r="G23" s="599">
        <f>+G22</f>
        <v>0</v>
      </c>
      <c r="H23" s="599">
        <f>+H22</f>
        <v>0</v>
      </c>
      <c r="I23" s="599">
        <f>+I22</f>
        <v>0</v>
      </c>
      <c r="J23" s="599">
        <f>+J$14/7</f>
        <v>0</v>
      </c>
      <c r="K23" s="599">
        <f>+K$14/7/2</f>
        <v>0</v>
      </c>
      <c r="L23" s="599"/>
      <c r="M23" s="599"/>
      <c r="N23" s="599"/>
      <c r="O23" s="599"/>
      <c r="P23" s="599"/>
      <c r="Q23" s="599"/>
      <c r="R23" s="599"/>
      <c r="S23" s="599"/>
      <c r="T23" s="599"/>
      <c r="U23" s="599"/>
      <c r="Y23" s="599"/>
      <c r="Z23" s="599"/>
    </row>
    <row r="24" spans="1:26" x14ac:dyDescent="0.25">
      <c r="B24" s="290">
        <f t="shared" si="2"/>
        <v>2002</v>
      </c>
      <c r="C24" s="423">
        <f t="shared" si="1"/>
        <v>-53433.344999999994</v>
      </c>
      <c r="D24" s="599"/>
      <c r="E24" s="599">
        <f>+E$14/7/2</f>
        <v>0</v>
      </c>
      <c r="F24" s="599">
        <f>+F23</f>
        <v>0</v>
      </c>
      <c r="G24" s="599">
        <f>+G23</f>
        <v>0</v>
      </c>
      <c r="H24" s="599">
        <f>+H23</f>
        <v>0</v>
      </c>
      <c r="I24" s="599">
        <f>+I23</f>
        <v>0</v>
      </c>
      <c r="J24" s="599">
        <f>+J23</f>
        <v>0</v>
      </c>
      <c r="K24" s="599">
        <f>+K$14/7</f>
        <v>0</v>
      </c>
      <c r="L24" s="599">
        <f>+L$14/7/2</f>
        <v>53433.344999999994</v>
      </c>
      <c r="M24" s="599"/>
      <c r="N24" s="599"/>
      <c r="O24" s="599"/>
      <c r="P24" s="599"/>
      <c r="Q24" s="599"/>
      <c r="R24" s="599"/>
      <c r="S24" s="599"/>
      <c r="T24" s="599"/>
      <c r="U24" s="599"/>
      <c r="Y24" s="599"/>
      <c r="Z24" s="599"/>
    </row>
    <row r="25" spans="1:26" x14ac:dyDescent="0.25">
      <c r="B25" s="290">
        <f t="shared" si="2"/>
        <v>2003</v>
      </c>
      <c r="C25" s="423">
        <f t="shared" si="1"/>
        <v>-110593.29285714285</v>
      </c>
      <c r="D25" s="599"/>
      <c r="E25" s="599"/>
      <c r="F25" s="599">
        <f>+F$14/7/2</f>
        <v>0</v>
      </c>
      <c r="G25" s="599">
        <f>+G24</f>
        <v>0</v>
      </c>
      <c r="H25" s="599">
        <f>+H24</f>
        <v>0</v>
      </c>
      <c r="I25" s="599">
        <f>+I24</f>
        <v>0</v>
      </c>
      <c r="J25" s="599">
        <f>+J24</f>
        <v>0</v>
      </c>
      <c r="K25" s="599">
        <f>+K24</f>
        <v>0</v>
      </c>
      <c r="L25" s="599">
        <f>+L$14/7</f>
        <v>106866.68999999999</v>
      </c>
      <c r="M25" s="599">
        <f>+M$14/7/2</f>
        <v>3726.6028571428574</v>
      </c>
      <c r="N25" s="599"/>
      <c r="O25" s="599"/>
      <c r="P25" s="599"/>
      <c r="Q25" s="599"/>
      <c r="R25" s="599"/>
      <c r="S25" s="599"/>
      <c r="T25" s="599"/>
      <c r="U25" s="599"/>
      <c r="Y25" s="599"/>
      <c r="Z25" s="599"/>
    </row>
    <row r="26" spans="1:26" x14ac:dyDescent="0.25">
      <c r="B26" s="290">
        <f t="shared" si="2"/>
        <v>2004</v>
      </c>
      <c r="C26" s="423">
        <f t="shared" si="1"/>
        <v>-120769.12357142856</v>
      </c>
      <c r="D26" s="599"/>
      <c r="E26" s="599"/>
      <c r="F26" s="599"/>
      <c r="G26" s="599">
        <f>+G$14/7/2</f>
        <v>0</v>
      </c>
      <c r="H26" s="599">
        <f>+H25</f>
        <v>0</v>
      </c>
      <c r="I26" s="599">
        <f>+I25</f>
        <v>0</v>
      </c>
      <c r="J26" s="599">
        <f>+J25</f>
        <v>0</v>
      </c>
      <c r="K26" s="599">
        <f>+K25</f>
        <v>0</v>
      </c>
      <c r="L26" s="599">
        <f>+L25</f>
        <v>106866.68999999999</v>
      </c>
      <c r="M26" s="599">
        <f>+M$14/7</f>
        <v>7453.2057142857147</v>
      </c>
      <c r="N26" s="599">
        <f>+N$14/7/2</f>
        <v>6449.2278571428569</v>
      </c>
      <c r="O26" s="599"/>
      <c r="P26" s="599"/>
      <c r="Q26" s="599"/>
      <c r="R26" s="599"/>
      <c r="S26" s="599"/>
      <c r="T26" s="599"/>
      <c r="U26" s="599"/>
      <c r="Y26" s="599"/>
      <c r="Z26" s="599"/>
    </row>
    <row r="27" spans="1:26" x14ac:dyDescent="0.25">
      <c r="B27" s="290">
        <f t="shared" si="2"/>
        <v>2005</v>
      </c>
      <c r="C27" s="423">
        <f t="shared" si="1"/>
        <v>-133448.77999999997</v>
      </c>
      <c r="D27" s="599"/>
      <c r="E27" s="599"/>
      <c r="F27" s="599"/>
      <c r="G27" s="599"/>
      <c r="H27" s="599">
        <f>+H$14/7/2</f>
        <v>0</v>
      </c>
      <c r="I27" s="599">
        <f>+I26</f>
        <v>0</v>
      </c>
      <c r="J27" s="599">
        <f>+J26</f>
        <v>0</v>
      </c>
      <c r="K27" s="599">
        <f>+K26</f>
        <v>0</v>
      </c>
      <c r="L27" s="599">
        <f>+L26</f>
        <v>106866.68999999999</v>
      </c>
      <c r="M27" s="599">
        <f>+M26</f>
        <v>7453.2057142857147</v>
      </c>
      <c r="N27" s="599">
        <f>+N$14/7</f>
        <v>12898.455714285714</v>
      </c>
      <c r="O27" s="599">
        <f>+O$14/7/2</f>
        <v>6230.4285714285716</v>
      </c>
      <c r="P27" s="599"/>
      <c r="Q27" s="599"/>
      <c r="R27" s="599"/>
      <c r="S27" s="599"/>
      <c r="T27" s="599"/>
      <c r="U27" s="599"/>
      <c r="Y27" s="599"/>
      <c r="Z27" s="599"/>
    </row>
    <row r="28" spans="1:26" x14ac:dyDescent="0.25">
      <c r="B28" s="290">
        <f t="shared" si="2"/>
        <v>2006</v>
      </c>
      <c r="C28" s="423">
        <f t="shared" si="1"/>
        <v>-139988.41571428569</v>
      </c>
      <c r="D28" s="599"/>
      <c r="E28" s="599"/>
      <c r="F28" s="599"/>
      <c r="G28" s="599"/>
      <c r="H28" s="599"/>
      <c r="I28" s="599">
        <f>+I$14/7/2</f>
        <v>0</v>
      </c>
      <c r="J28" s="599">
        <f>+J27</f>
        <v>0</v>
      </c>
      <c r="K28" s="599">
        <f>+K27</f>
        <v>0</v>
      </c>
      <c r="L28" s="599">
        <f>+L27</f>
        <v>106866.68999999999</v>
      </c>
      <c r="M28" s="599">
        <f>+M27</f>
        <v>7453.2057142857147</v>
      </c>
      <c r="N28" s="599">
        <f>+N27</f>
        <v>12898.455714285714</v>
      </c>
      <c r="O28" s="599">
        <f>+O$14/7</f>
        <v>12460.857142857143</v>
      </c>
      <c r="P28" s="599">
        <f>+P$14/7/2</f>
        <v>309.20714285714286</v>
      </c>
      <c r="Q28" s="599"/>
      <c r="R28" s="599"/>
      <c r="S28" s="599"/>
      <c r="T28" s="599"/>
      <c r="U28" s="599"/>
      <c r="Y28" s="599"/>
      <c r="Z28" s="599"/>
    </row>
    <row r="29" spans="1:26" x14ac:dyDescent="0.25">
      <c r="B29" s="290">
        <f t="shared" si="2"/>
        <v>2007</v>
      </c>
      <c r="C29" s="423">
        <f t="shared" si="1"/>
        <v>-140297.62285714282</v>
      </c>
      <c r="D29" s="599"/>
      <c r="E29" s="599"/>
      <c r="F29" s="599"/>
      <c r="G29" s="599"/>
      <c r="H29" s="599"/>
      <c r="I29" s="599"/>
      <c r="J29" s="599">
        <f>+J$14/7/2</f>
        <v>0</v>
      </c>
      <c r="K29" s="599">
        <f>+K28</f>
        <v>0</v>
      </c>
      <c r="L29" s="599">
        <f>+L28</f>
        <v>106866.68999999999</v>
      </c>
      <c r="M29" s="599">
        <f>+M28</f>
        <v>7453.2057142857147</v>
      </c>
      <c r="N29" s="599">
        <f>+N28</f>
        <v>12898.455714285714</v>
      </c>
      <c r="O29" s="599">
        <f t="shared" ref="O29:O33" si="3">+O$14/7</f>
        <v>12460.857142857143</v>
      </c>
      <c r="P29" s="599">
        <f>+P$14/7</f>
        <v>618.41428571428571</v>
      </c>
      <c r="Q29" s="599">
        <f>+Q$14/7/2</f>
        <v>0</v>
      </c>
      <c r="R29" s="599"/>
      <c r="S29" s="599"/>
      <c r="T29" s="599"/>
      <c r="U29" s="599"/>
      <c r="Y29" s="599"/>
      <c r="Z29" s="599"/>
    </row>
    <row r="30" spans="1:26" x14ac:dyDescent="0.25">
      <c r="B30" s="290">
        <f t="shared" si="2"/>
        <v>2008</v>
      </c>
      <c r="C30" s="423">
        <f t="shared" si="1"/>
        <v>-140297.62285714282</v>
      </c>
      <c r="D30" s="599"/>
      <c r="E30" s="599"/>
      <c r="F30" s="599"/>
      <c r="G30" s="599"/>
      <c r="H30" s="599"/>
      <c r="I30" s="599"/>
      <c r="J30" s="599"/>
      <c r="K30" s="599">
        <f>+K$14/7/2</f>
        <v>0</v>
      </c>
      <c r="L30" s="599">
        <f>+L29</f>
        <v>106866.68999999999</v>
      </c>
      <c r="M30" s="599">
        <f>+M29</f>
        <v>7453.2057142857147</v>
      </c>
      <c r="N30" s="599">
        <f>+N29</f>
        <v>12898.455714285714</v>
      </c>
      <c r="O30" s="599">
        <f t="shared" si="3"/>
        <v>12460.857142857143</v>
      </c>
      <c r="P30" s="599">
        <f t="shared" ref="P30:P34" si="4">+P$14/7</f>
        <v>618.41428571428571</v>
      </c>
      <c r="Q30" s="599">
        <f>+Q$14/7</f>
        <v>0</v>
      </c>
      <c r="R30" s="599">
        <f>+R$14/7/2</f>
        <v>0</v>
      </c>
      <c r="S30" s="599"/>
      <c r="T30" s="599"/>
      <c r="U30" s="599"/>
      <c r="Y30" s="599"/>
      <c r="Z30" s="599"/>
    </row>
    <row r="31" spans="1:26" x14ac:dyDescent="0.25">
      <c r="B31" s="290">
        <f t="shared" si="2"/>
        <v>2009</v>
      </c>
      <c r="C31" s="423">
        <f t="shared" si="1"/>
        <v>-86864.27785714285</v>
      </c>
      <c r="D31" s="599"/>
      <c r="E31" s="599"/>
      <c r="F31" s="599"/>
      <c r="G31" s="599"/>
      <c r="H31" s="599"/>
      <c r="I31" s="599"/>
      <c r="J31" s="599"/>
      <c r="K31" s="599"/>
      <c r="L31" s="599">
        <f>+L$14/7/2</f>
        <v>53433.344999999994</v>
      </c>
      <c r="M31" s="599">
        <f>+M30</f>
        <v>7453.2057142857147</v>
      </c>
      <c r="N31" s="599">
        <f>+N30</f>
        <v>12898.455714285714</v>
      </c>
      <c r="O31" s="599">
        <f t="shared" si="3"/>
        <v>12460.857142857143</v>
      </c>
      <c r="P31" s="599">
        <f t="shared" si="4"/>
        <v>618.41428571428571</v>
      </c>
      <c r="Q31" s="599">
        <f>+Q30</f>
        <v>0</v>
      </c>
      <c r="R31" s="599">
        <f>+R$14/7</f>
        <v>0</v>
      </c>
      <c r="S31" s="599">
        <f>+S$14/7/2</f>
        <v>0</v>
      </c>
      <c r="T31" s="599"/>
      <c r="U31" s="599"/>
      <c r="Y31" s="599"/>
      <c r="Z31" s="599"/>
    </row>
    <row r="32" spans="1:26" x14ac:dyDescent="0.25">
      <c r="A32" s="361" t="s">
        <v>59</v>
      </c>
      <c r="B32" s="290">
        <f t="shared" si="2"/>
        <v>2010</v>
      </c>
      <c r="C32" s="423">
        <f t="shared" si="1"/>
        <v>-29704.33</v>
      </c>
      <c r="D32" s="599"/>
      <c r="E32" s="599"/>
      <c r="F32" s="599"/>
      <c r="G32" s="599"/>
      <c r="H32" s="599"/>
      <c r="I32" s="599"/>
      <c r="J32" s="599"/>
      <c r="K32" s="599"/>
      <c r="L32" s="599"/>
      <c r="M32" s="599">
        <f>+M$14/7/2</f>
        <v>3726.6028571428574</v>
      </c>
      <c r="N32" s="599">
        <f>+N31</f>
        <v>12898.455714285714</v>
      </c>
      <c r="O32" s="599">
        <f t="shared" si="3"/>
        <v>12460.857142857143</v>
      </c>
      <c r="P32" s="599">
        <f t="shared" si="4"/>
        <v>618.41428571428571</v>
      </c>
      <c r="Q32" s="599">
        <f>+Q31</f>
        <v>0</v>
      </c>
      <c r="R32" s="599">
        <f>+R31</f>
        <v>0</v>
      </c>
      <c r="S32" s="599">
        <f>+S$14/7</f>
        <v>0</v>
      </c>
      <c r="T32" s="599">
        <f>+T$14/7/2</f>
        <v>0</v>
      </c>
      <c r="U32" s="599"/>
      <c r="Y32" s="599"/>
      <c r="Z32" s="599"/>
    </row>
    <row r="33" spans="1:34" x14ac:dyDescent="0.25">
      <c r="A33" s="361"/>
      <c r="B33" s="290">
        <f t="shared" si="2"/>
        <v>2011</v>
      </c>
      <c r="C33" s="423">
        <f t="shared" si="1"/>
        <v>-19528.499285714286</v>
      </c>
      <c r="D33" s="599"/>
      <c r="E33" s="599"/>
      <c r="F33" s="599"/>
      <c r="G33" s="599"/>
      <c r="H33" s="599"/>
      <c r="I33" s="599"/>
      <c r="J33" s="599"/>
      <c r="K33" s="599"/>
      <c r="L33" s="599"/>
      <c r="M33" s="599"/>
      <c r="N33" s="599">
        <f>+N$14/7/2</f>
        <v>6449.2278571428569</v>
      </c>
      <c r="O33" s="599">
        <f t="shared" si="3"/>
        <v>12460.857142857143</v>
      </c>
      <c r="P33" s="599">
        <f t="shared" si="4"/>
        <v>618.41428571428571</v>
      </c>
      <c r="Q33" s="599">
        <f>+Q32</f>
        <v>0</v>
      </c>
      <c r="R33" s="599">
        <f>+R32</f>
        <v>0</v>
      </c>
      <c r="S33" s="599">
        <f>+S32</f>
        <v>0</v>
      </c>
      <c r="T33" s="599">
        <f>+T$14/7</f>
        <v>0</v>
      </c>
      <c r="U33" s="599">
        <f>+U$14/7/2</f>
        <v>0</v>
      </c>
      <c r="Y33" s="599"/>
      <c r="Z33" s="599"/>
    </row>
    <row r="34" spans="1:34" x14ac:dyDescent="0.25">
      <c r="A34" s="361"/>
      <c r="B34" s="290">
        <f t="shared" si="2"/>
        <v>2012</v>
      </c>
      <c r="C34" s="423">
        <f t="shared" si="1"/>
        <v>-6848.8428571428576</v>
      </c>
      <c r="D34" s="599"/>
      <c r="E34" s="599"/>
      <c r="F34" s="599"/>
      <c r="G34" s="599"/>
      <c r="H34" s="599"/>
      <c r="I34" s="599"/>
      <c r="J34" s="599"/>
      <c r="K34" s="599"/>
      <c r="L34" s="599"/>
      <c r="M34" s="599"/>
      <c r="N34" s="599"/>
      <c r="O34" s="599">
        <f>+O$14/7/2</f>
        <v>6230.4285714285716</v>
      </c>
      <c r="P34" s="599">
        <f t="shared" si="4"/>
        <v>618.41428571428571</v>
      </c>
      <c r="Q34" s="599">
        <f>+Q33</f>
        <v>0</v>
      </c>
      <c r="R34" s="599">
        <f>+R33</f>
        <v>0</v>
      </c>
      <c r="S34" s="599">
        <f>+S33</f>
        <v>0</v>
      </c>
      <c r="T34" s="599">
        <f>+T$14/7</f>
        <v>0</v>
      </c>
      <c r="U34" s="599">
        <f>+U$14/7</f>
        <v>0</v>
      </c>
      <c r="V34" s="599">
        <f>+V$14/7/2</f>
        <v>0</v>
      </c>
      <c r="Y34" s="599"/>
      <c r="Z34" s="599"/>
    </row>
    <row r="35" spans="1:34" x14ac:dyDescent="0.25">
      <c r="A35" s="361"/>
      <c r="B35" s="290">
        <f t="shared" si="2"/>
        <v>2013</v>
      </c>
      <c r="C35" s="423">
        <f t="shared" si="1"/>
        <v>-309.20714285714286</v>
      </c>
      <c r="D35" s="599"/>
      <c r="E35" s="599"/>
      <c r="F35" s="599"/>
      <c r="G35" s="599"/>
      <c r="H35" s="599"/>
      <c r="I35" s="599"/>
      <c r="J35" s="599"/>
      <c r="K35" s="599"/>
      <c r="L35" s="599"/>
      <c r="M35" s="599"/>
      <c r="N35" s="599"/>
      <c r="O35" s="599"/>
      <c r="P35" s="599">
        <f>P14/7/2</f>
        <v>309.20714285714286</v>
      </c>
      <c r="Q35" s="599"/>
      <c r="R35" s="599"/>
      <c r="S35" s="599"/>
      <c r="T35" s="599"/>
      <c r="U35" s="599"/>
      <c r="Y35" s="599"/>
      <c r="Z35" s="599"/>
    </row>
    <row r="36" spans="1:34" x14ac:dyDescent="0.25">
      <c r="A36" s="361"/>
      <c r="B36" s="290">
        <f t="shared" si="2"/>
        <v>2014</v>
      </c>
      <c r="C36" s="423">
        <f t="shared" si="1"/>
        <v>0</v>
      </c>
      <c r="D36" s="599"/>
      <c r="E36" s="599"/>
      <c r="F36" s="599"/>
      <c r="G36" s="599"/>
      <c r="H36" s="599"/>
      <c r="I36" s="599"/>
      <c r="J36" s="599"/>
      <c r="K36" s="599"/>
      <c r="L36" s="599"/>
      <c r="M36" s="599"/>
      <c r="N36" s="599"/>
      <c r="O36" s="599"/>
      <c r="P36" s="599"/>
      <c r="Q36" s="599"/>
      <c r="R36" s="599"/>
      <c r="S36" s="599"/>
      <c r="T36" s="599"/>
      <c r="U36" s="599"/>
      <c r="Y36" s="599"/>
      <c r="Z36" s="599"/>
    </row>
    <row r="37" spans="1:34" x14ac:dyDescent="0.25">
      <c r="A37" s="361"/>
      <c r="B37" s="290">
        <f t="shared" si="2"/>
        <v>2015</v>
      </c>
      <c r="C37" s="423">
        <f t="shared" si="1"/>
        <v>0</v>
      </c>
      <c r="D37" s="599"/>
      <c r="E37" s="599"/>
      <c r="F37" s="599"/>
      <c r="G37" s="599"/>
      <c r="H37" s="599"/>
      <c r="I37" s="599"/>
      <c r="J37" s="599"/>
      <c r="K37" s="599"/>
      <c r="L37" s="599"/>
      <c r="M37" s="599"/>
      <c r="N37" s="599"/>
      <c r="O37" s="599"/>
      <c r="P37" s="599"/>
      <c r="Q37" s="599"/>
      <c r="R37" s="599"/>
      <c r="S37" s="599"/>
      <c r="T37" s="599"/>
      <c r="U37" s="599"/>
      <c r="Y37" s="599"/>
      <c r="Z37" s="599"/>
    </row>
    <row r="38" spans="1:34" x14ac:dyDescent="0.25">
      <c r="A38" s="361"/>
      <c r="B38" s="290">
        <f t="shared" si="2"/>
        <v>2016</v>
      </c>
      <c r="C38" s="423">
        <f t="shared" si="1"/>
        <v>0</v>
      </c>
      <c r="D38" s="599"/>
      <c r="E38" s="599"/>
      <c r="F38" s="599"/>
      <c r="G38" s="599"/>
      <c r="H38" s="599"/>
      <c r="I38" s="599"/>
      <c r="J38" s="599"/>
      <c r="K38" s="599"/>
      <c r="L38" s="599"/>
      <c r="M38" s="599"/>
      <c r="N38" s="599"/>
      <c r="O38" s="599"/>
      <c r="P38" s="599"/>
      <c r="Q38" s="599"/>
      <c r="R38" s="599"/>
      <c r="S38" s="599"/>
      <c r="T38" s="599"/>
      <c r="U38" s="599"/>
      <c r="Y38" s="599"/>
      <c r="Z38" s="599"/>
    </row>
    <row r="39" spans="1:34" x14ac:dyDescent="0.25">
      <c r="A39" s="361"/>
      <c r="B39" s="290">
        <f t="shared" si="2"/>
        <v>2017</v>
      </c>
      <c r="C39" s="423">
        <f t="shared" si="1"/>
        <v>0</v>
      </c>
      <c r="D39" s="599"/>
      <c r="E39" s="599"/>
      <c r="F39" s="599"/>
      <c r="G39" s="599"/>
      <c r="H39" s="599"/>
      <c r="I39" s="599"/>
      <c r="J39" s="599"/>
      <c r="K39" s="599"/>
      <c r="L39" s="599"/>
      <c r="M39" s="599"/>
      <c r="N39" s="599"/>
      <c r="O39" s="599"/>
      <c r="P39" s="599"/>
      <c r="Q39" s="599"/>
      <c r="R39" s="599"/>
      <c r="S39" s="599"/>
      <c r="T39" s="599"/>
      <c r="U39" s="599"/>
      <c r="Y39" s="599"/>
      <c r="Z39" s="599"/>
    </row>
    <row r="40" spans="1:34" x14ac:dyDescent="0.25">
      <c r="A40" s="361"/>
      <c r="B40" s="290">
        <f t="shared" si="2"/>
        <v>2018</v>
      </c>
      <c r="C40" s="423">
        <f t="shared" si="1"/>
        <v>0</v>
      </c>
      <c r="D40" s="599"/>
      <c r="E40" s="599"/>
      <c r="F40" s="599"/>
      <c r="G40" s="599"/>
      <c r="H40" s="599"/>
      <c r="I40" s="599"/>
      <c r="J40" s="599"/>
      <c r="K40" s="599"/>
      <c r="L40" s="599"/>
      <c r="M40" s="599"/>
      <c r="N40" s="599"/>
      <c r="O40" s="599"/>
      <c r="P40" s="599"/>
      <c r="Q40" s="599"/>
      <c r="R40" s="599"/>
      <c r="S40" s="599"/>
      <c r="T40" s="599"/>
      <c r="U40" s="599"/>
      <c r="Y40" s="599"/>
      <c r="Z40" s="599"/>
    </row>
    <row r="41" spans="1:34" x14ac:dyDescent="0.25">
      <c r="A41" s="361"/>
      <c r="B41" s="290">
        <f t="shared" si="2"/>
        <v>2019</v>
      </c>
      <c r="C41" s="423">
        <f t="shared" si="1"/>
        <v>-241.03571428571428</v>
      </c>
      <c r="D41" s="599"/>
      <c r="E41" s="599"/>
      <c r="F41" s="599"/>
      <c r="G41" s="599"/>
      <c r="H41" s="599"/>
      <c r="I41" s="599"/>
      <c r="J41" s="599"/>
      <c r="K41" s="599"/>
      <c r="L41" s="599"/>
      <c r="M41" s="599"/>
      <c r="N41" s="599"/>
      <c r="O41" s="599"/>
      <c r="P41" s="599"/>
      <c r="Q41" s="599"/>
      <c r="R41" s="599"/>
      <c r="S41" s="599"/>
      <c r="T41" s="599"/>
      <c r="U41" s="599"/>
      <c r="Y41" s="599"/>
      <c r="Z41" s="599"/>
      <c r="AC41" s="599">
        <f>+AC$14/7/2</f>
        <v>241.03571428571428</v>
      </c>
    </row>
    <row r="42" spans="1:34" x14ac:dyDescent="0.25">
      <c r="A42" s="361"/>
      <c r="B42" s="290">
        <f t="shared" si="2"/>
        <v>2020</v>
      </c>
      <c r="C42" s="423">
        <f t="shared" si="1"/>
        <v>-482.07142857142856</v>
      </c>
      <c r="D42" s="599"/>
      <c r="E42" s="599"/>
      <c r="F42" s="599"/>
      <c r="G42" s="599"/>
      <c r="H42" s="599"/>
      <c r="I42" s="599"/>
      <c r="J42" s="599"/>
      <c r="K42" s="599"/>
      <c r="L42" s="599"/>
      <c r="M42" s="599"/>
      <c r="N42" s="599"/>
      <c r="O42" s="599"/>
      <c r="P42" s="599"/>
      <c r="Q42" s="599"/>
      <c r="R42" s="599"/>
      <c r="S42" s="599"/>
      <c r="T42" s="599"/>
      <c r="U42" s="599"/>
      <c r="Y42" s="599"/>
      <c r="Z42" s="599"/>
      <c r="AC42" s="599">
        <f>+AC$14/7</f>
        <v>482.07142857142856</v>
      </c>
    </row>
    <row r="43" spans="1:34" x14ac:dyDescent="0.25">
      <c r="A43" s="361"/>
      <c r="B43" s="290">
        <f t="shared" si="2"/>
        <v>2021</v>
      </c>
      <c r="C43" s="423">
        <f t="shared" si="1"/>
        <v>-482.07142857142856</v>
      </c>
      <c r="D43" s="599"/>
      <c r="E43" s="599"/>
      <c r="F43" s="599"/>
      <c r="G43" s="599"/>
      <c r="H43" s="599"/>
      <c r="I43" s="599"/>
      <c r="J43" s="599"/>
      <c r="K43" s="599"/>
      <c r="L43" s="599"/>
      <c r="M43" s="599"/>
      <c r="N43" s="599"/>
      <c r="O43" s="599"/>
      <c r="P43" s="599"/>
      <c r="Q43" s="599"/>
      <c r="R43" s="599"/>
      <c r="S43" s="599"/>
      <c r="T43" s="599"/>
      <c r="U43" s="599"/>
      <c r="Y43" s="599"/>
      <c r="Z43" s="599"/>
      <c r="AC43" s="599">
        <f>+AC$14/7</f>
        <v>482.07142857142856</v>
      </c>
    </row>
    <row r="44" spans="1:34" x14ac:dyDescent="0.25">
      <c r="A44" s="361"/>
      <c r="B44" s="290">
        <f t="shared" si="2"/>
        <v>2022</v>
      </c>
      <c r="C44" s="423">
        <f t="shared" si="1"/>
        <v>-482.07142857142856</v>
      </c>
      <c r="D44" s="599"/>
      <c r="E44" s="599"/>
      <c r="F44" s="599"/>
      <c r="G44" s="599"/>
      <c r="H44" s="599"/>
      <c r="I44" s="599"/>
      <c r="J44" s="599"/>
      <c r="K44" s="599"/>
      <c r="L44" s="599"/>
      <c r="M44" s="599"/>
      <c r="N44" s="599"/>
      <c r="O44" s="599"/>
      <c r="P44" s="599"/>
      <c r="Q44" s="599"/>
      <c r="R44" s="599"/>
      <c r="S44" s="599"/>
      <c r="T44" s="599"/>
      <c r="U44" s="599"/>
      <c r="Y44" s="599"/>
      <c r="Z44" s="599"/>
      <c r="AC44" s="599">
        <f>+AC$14/7</f>
        <v>482.07142857142856</v>
      </c>
    </row>
    <row r="45" spans="1:34" x14ac:dyDescent="0.25">
      <c r="A45" s="361"/>
      <c r="B45" s="290">
        <f t="shared" si="2"/>
        <v>2023</v>
      </c>
      <c r="C45" s="423">
        <f t="shared" si="1"/>
        <v>-482.07142857142856</v>
      </c>
      <c r="D45" s="599"/>
      <c r="E45" s="599"/>
      <c r="F45" s="599"/>
      <c r="G45" s="599"/>
      <c r="H45" s="599"/>
      <c r="I45" s="599"/>
      <c r="J45" s="599"/>
      <c r="K45" s="599"/>
      <c r="L45" s="599"/>
      <c r="M45" s="599"/>
      <c r="N45" s="599"/>
      <c r="O45" s="599"/>
      <c r="P45" s="599"/>
      <c r="Q45" s="599"/>
      <c r="R45" s="599"/>
      <c r="S45" s="599"/>
      <c r="T45" s="599"/>
      <c r="U45" s="599"/>
      <c r="Y45" s="599"/>
      <c r="Z45" s="599"/>
      <c r="AC45" s="599">
        <f t="shared" ref="AC45:AC46" si="5">+AC$14/7</f>
        <v>482.07142857142856</v>
      </c>
    </row>
    <row r="46" spans="1:34" x14ac:dyDescent="0.25">
      <c r="A46" s="361"/>
      <c r="B46" s="290">
        <f t="shared" si="2"/>
        <v>2024</v>
      </c>
      <c r="C46" s="423">
        <f t="shared" si="1"/>
        <v>-482.07142857142856</v>
      </c>
      <c r="D46" s="599"/>
      <c r="E46" s="599"/>
      <c r="F46" s="599"/>
      <c r="G46" s="599"/>
      <c r="H46" s="599"/>
      <c r="I46" s="599"/>
      <c r="J46" s="599"/>
      <c r="K46" s="599"/>
      <c r="L46" s="599"/>
      <c r="M46" s="599"/>
      <c r="N46" s="599"/>
      <c r="O46" s="599"/>
      <c r="P46" s="599"/>
      <c r="Q46" s="599"/>
      <c r="R46" s="599"/>
      <c r="S46" s="599"/>
      <c r="T46" s="599"/>
      <c r="U46" s="599"/>
      <c r="Y46" s="599"/>
      <c r="Z46" s="599"/>
      <c r="AC46" s="599">
        <f t="shared" si="5"/>
        <v>482.07142857142856</v>
      </c>
    </row>
    <row r="47" spans="1:34" x14ac:dyDescent="0.25">
      <c r="A47" s="361"/>
      <c r="B47" s="290"/>
      <c r="C47" s="475"/>
      <c r="D47" s="607"/>
      <c r="E47" s="607"/>
      <c r="F47" s="607"/>
      <c r="G47" s="607"/>
      <c r="H47" s="607"/>
      <c r="I47" s="607"/>
      <c r="J47" s="607"/>
      <c r="K47" s="607"/>
      <c r="L47" s="607"/>
      <c r="M47" s="607"/>
      <c r="N47" s="607"/>
      <c r="O47" s="607"/>
      <c r="P47" s="607"/>
      <c r="Q47" s="607"/>
      <c r="R47" s="607"/>
      <c r="S47" s="607"/>
      <c r="T47" s="607"/>
      <c r="U47" s="605"/>
      <c r="Y47" s="599"/>
      <c r="Z47" s="599"/>
    </row>
    <row r="48" spans="1:34" x14ac:dyDescent="0.25">
      <c r="A48" s="361" t="s">
        <v>62</v>
      </c>
      <c r="B48" s="623">
        <f>SUM(D48:AH48)</f>
        <v>723.10714285714312</v>
      </c>
      <c r="C48" s="636">
        <f>SUM(C16:C47)</f>
        <v>-984734.75285714294</v>
      </c>
      <c r="D48" s="623">
        <f>-SUM(D16:D47)+D14</f>
        <v>0</v>
      </c>
      <c r="E48" s="623">
        <f t="shared" ref="E48:T48" si="6">-SUM(E16:E47)+E14</f>
        <v>0</v>
      </c>
      <c r="F48" s="623">
        <f t="shared" si="6"/>
        <v>0</v>
      </c>
      <c r="G48" s="623">
        <f t="shared" si="6"/>
        <v>0</v>
      </c>
      <c r="H48" s="623">
        <f t="shared" si="6"/>
        <v>0</v>
      </c>
      <c r="I48" s="623">
        <f t="shared" si="6"/>
        <v>0</v>
      </c>
      <c r="J48" s="623">
        <f t="shared" si="6"/>
        <v>0</v>
      </c>
      <c r="K48" s="623">
        <f t="shared" si="6"/>
        <v>0</v>
      </c>
      <c r="L48" s="623">
        <f t="shared" si="6"/>
        <v>0</v>
      </c>
      <c r="M48" s="623">
        <f t="shared" si="6"/>
        <v>0</v>
      </c>
      <c r="N48" s="623">
        <f t="shared" si="6"/>
        <v>0</v>
      </c>
      <c r="O48" s="623">
        <f t="shared" si="6"/>
        <v>0</v>
      </c>
      <c r="P48" s="623">
        <f t="shared" si="6"/>
        <v>0</v>
      </c>
      <c r="Q48" s="623">
        <f t="shared" si="6"/>
        <v>0</v>
      </c>
      <c r="R48" s="599">
        <f t="shared" si="6"/>
        <v>0</v>
      </c>
      <c r="S48" s="599">
        <f t="shared" si="6"/>
        <v>0</v>
      </c>
      <c r="T48" s="599">
        <f t="shared" si="6"/>
        <v>0</v>
      </c>
      <c r="U48" s="609">
        <f t="shared" ref="U48:AC48" si="7">-SUM(U16:U47)+U14</f>
        <v>0</v>
      </c>
      <c r="V48" s="609">
        <f t="shared" si="7"/>
        <v>0</v>
      </c>
      <c r="W48" s="609">
        <f t="shared" si="7"/>
        <v>0</v>
      </c>
      <c r="X48" s="609">
        <f t="shared" si="7"/>
        <v>0</v>
      </c>
      <c r="Y48" s="609">
        <f t="shared" si="7"/>
        <v>0</v>
      </c>
      <c r="Z48" s="609">
        <f t="shared" si="7"/>
        <v>0</v>
      </c>
      <c r="AA48" s="609">
        <f t="shared" si="7"/>
        <v>0</v>
      </c>
      <c r="AB48" s="609">
        <f t="shared" si="7"/>
        <v>0</v>
      </c>
      <c r="AC48" s="609">
        <f t="shared" si="7"/>
        <v>723.10714285714312</v>
      </c>
      <c r="AD48" s="557"/>
      <c r="AE48" s="557"/>
      <c r="AF48" s="557"/>
      <c r="AG48" s="557"/>
      <c r="AH48" s="557"/>
    </row>
    <row r="49" spans="1:26" x14ac:dyDescent="0.25">
      <c r="A49" s="361"/>
      <c r="B49" s="399"/>
      <c r="C49" s="479"/>
      <c r="D49" s="599"/>
      <c r="E49" s="599"/>
      <c r="F49" s="599"/>
      <c r="G49" s="599"/>
      <c r="H49" s="599"/>
      <c r="I49" s="599"/>
      <c r="J49" s="599"/>
      <c r="K49" s="599"/>
      <c r="L49" s="599"/>
      <c r="M49" s="599"/>
      <c r="N49" s="599"/>
      <c r="O49" s="599"/>
      <c r="P49" s="599"/>
      <c r="Q49" s="599"/>
      <c r="R49" s="599"/>
      <c r="S49" s="599"/>
      <c r="T49" s="599"/>
      <c r="U49" s="599"/>
      <c r="V49" s="599"/>
      <c r="W49" s="599"/>
      <c r="X49" s="599"/>
      <c r="Y49" s="599"/>
      <c r="Z49" s="599"/>
    </row>
    <row r="50" spans="1:26" x14ac:dyDescent="0.25">
      <c r="A50" s="387" t="s">
        <v>63</v>
      </c>
      <c r="B50" s="290"/>
      <c r="C50" s="611">
        <f>+C14+C48</f>
        <v>723.10714285704307</v>
      </c>
      <c r="D50" s="599"/>
      <c r="E50" s="599"/>
      <c r="F50" s="599"/>
      <c r="G50" s="599"/>
      <c r="H50" s="599"/>
      <c r="I50" s="599"/>
      <c r="J50" s="599"/>
      <c r="K50" s="599"/>
      <c r="L50" s="599"/>
      <c r="M50" s="599"/>
      <c r="N50" s="599"/>
      <c r="O50" s="599"/>
      <c r="P50" s="599"/>
      <c r="Q50" s="599"/>
      <c r="R50" s="599"/>
      <c r="S50" s="599"/>
      <c r="T50" s="599"/>
      <c r="U50" s="599"/>
      <c r="V50" s="599"/>
      <c r="W50" s="599"/>
      <c r="X50" s="599"/>
      <c r="Y50" s="599"/>
      <c r="Z50" s="599"/>
    </row>
    <row r="51" spans="1:26" x14ac:dyDescent="0.25">
      <c r="A51" s="290"/>
      <c r="B51" s="290"/>
      <c r="C51" s="290"/>
      <c r="D51" s="599"/>
      <c r="E51" s="599"/>
      <c r="F51" s="599"/>
      <c r="G51" s="599"/>
      <c r="H51" s="599"/>
      <c r="I51" s="599"/>
      <c r="J51" s="599"/>
      <c r="K51" s="599"/>
      <c r="L51" s="599"/>
      <c r="M51" s="599"/>
      <c r="N51" s="599"/>
      <c r="O51" s="599"/>
      <c r="P51" s="599"/>
      <c r="Q51" s="599"/>
      <c r="R51" s="599"/>
      <c r="S51" s="599"/>
      <c r="T51" s="599"/>
      <c r="U51" s="599"/>
      <c r="V51" s="599"/>
      <c r="W51" s="599"/>
      <c r="X51" s="599"/>
      <c r="Y51" s="599"/>
      <c r="Z51" s="599"/>
    </row>
    <row r="52" spans="1:26" x14ac:dyDescent="0.25">
      <c r="A52" s="290"/>
      <c r="B52" s="612"/>
      <c r="C52" s="290"/>
      <c r="D52" s="599"/>
      <c r="E52" s="599"/>
      <c r="F52" s="599"/>
      <c r="G52" s="599"/>
      <c r="H52" s="599"/>
      <c r="I52" s="599"/>
      <c r="J52" s="599"/>
      <c r="K52" s="599"/>
      <c r="L52" s="599"/>
      <c r="M52" s="599"/>
      <c r="N52" s="599"/>
      <c r="O52" s="599"/>
      <c r="P52" s="599"/>
      <c r="Q52" s="599"/>
      <c r="R52" s="599"/>
      <c r="S52" s="599"/>
      <c r="T52" s="599"/>
      <c r="U52" s="599"/>
      <c r="V52" s="599"/>
      <c r="W52" s="599"/>
      <c r="X52" s="599"/>
      <c r="Y52" s="599"/>
      <c r="Z52" s="599"/>
    </row>
    <row r="53" spans="1:26" x14ac:dyDescent="0.25">
      <c r="A53" s="290"/>
      <c r="B53" s="290"/>
      <c r="C53" s="290"/>
      <c r="E53" s="599"/>
      <c r="F53" s="544"/>
      <c r="G53" s="544"/>
      <c r="H53" s="544"/>
      <c r="I53" s="544"/>
      <c r="J53" s="544"/>
      <c r="K53" s="544"/>
      <c r="L53" s="544"/>
      <c r="M53" s="544"/>
      <c r="N53" s="599">
        <f>SUM(E32:E53)</f>
        <v>0</v>
      </c>
      <c r="O53" s="544"/>
      <c r="P53" s="544"/>
      <c r="Q53" s="544"/>
      <c r="R53" s="544"/>
      <c r="S53" s="544"/>
    </row>
    <row r="54" spans="1:26" x14ac:dyDescent="0.25">
      <c r="B54" s="290"/>
      <c r="C54" s="290"/>
      <c r="E54" s="544"/>
      <c r="F54" s="544"/>
      <c r="G54" s="544"/>
      <c r="H54" s="544"/>
      <c r="I54" s="544"/>
      <c r="J54" s="544"/>
      <c r="K54" s="544"/>
      <c r="L54" s="544"/>
      <c r="M54" s="544"/>
      <c r="N54" s="544"/>
      <c r="O54" s="544"/>
      <c r="P54" s="544"/>
      <c r="Q54" s="544"/>
      <c r="R54" s="544"/>
      <c r="S54" s="544"/>
    </row>
    <row r="55" spans="1:26" x14ac:dyDescent="0.25">
      <c r="E55" s="544"/>
      <c r="F55" s="544"/>
      <c r="G55" s="544"/>
      <c r="H55" s="544"/>
      <c r="I55" s="544"/>
      <c r="J55" s="544"/>
      <c r="K55" s="544"/>
      <c r="L55" s="544"/>
      <c r="M55" s="544"/>
      <c r="N55" s="544"/>
      <c r="O55" s="544"/>
      <c r="P55" s="544"/>
      <c r="Q55" s="544"/>
      <c r="R55" s="544"/>
      <c r="S55" s="544"/>
    </row>
    <row r="56" spans="1:26" x14ac:dyDescent="0.25">
      <c r="E56" s="544"/>
      <c r="F56" s="544"/>
      <c r="G56" s="544"/>
      <c r="H56" s="544"/>
      <c r="I56" s="544"/>
      <c r="J56" s="544"/>
      <c r="K56" s="544"/>
      <c r="L56" s="544"/>
      <c r="M56" s="544"/>
      <c r="N56" s="544"/>
      <c r="O56" s="544"/>
      <c r="P56" s="544"/>
      <c r="Q56" s="544"/>
      <c r="R56" s="544"/>
      <c r="S56" s="544"/>
    </row>
    <row r="57" spans="1:26" x14ac:dyDescent="0.25">
      <c r="E57" s="544"/>
      <c r="F57" s="544"/>
      <c r="G57" s="544"/>
      <c r="H57" s="544"/>
      <c r="I57" s="544"/>
      <c r="J57" s="544"/>
      <c r="K57" s="544"/>
      <c r="L57" s="544"/>
      <c r="M57" s="544"/>
      <c r="N57" s="544"/>
      <c r="O57" s="544"/>
      <c r="P57" s="544"/>
      <c r="Q57" s="544"/>
      <c r="R57" s="544"/>
      <c r="S57" s="544"/>
    </row>
    <row r="58" spans="1:26" x14ac:dyDescent="0.25">
      <c r="E58" s="544"/>
      <c r="F58" s="544"/>
      <c r="G58" s="544"/>
      <c r="H58" s="544"/>
      <c r="I58" s="544"/>
      <c r="J58" s="544"/>
      <c r="K58" s="544"/>
      <c r="L58" s="544"/>
      <c r="M58" s="544"/>
      <c r="N58" s="544"/>
      <c r="O58" s="544"/>
      <c r="P58" s="544"/>
      <c r="Q58" s="544"/>
      <c r="R58" s="544"/>
      <c r="S58" s="544"/>
    </row>
    <row r="59" spans="1:26" x14ac:dyDescent="0.25">
      <c r="E59" s="544"/>
      <c r="F59" s="544"/>
      <c r="G59" s="544"/>
      <c r="H59" s="544"/>
      <c r="I59" s="544"/>
      <c r="J59" s="544"/>
      <c r="K59" s="544"/>
      <c r="L59" s="544"/>
      <c r="M59" s="544"/>
      <c r="N59" s="544"/>
      <c r="O59" s="544"/>
      <c r="P59" s="544"/>
      <c r="Q59" s="544"/>
      <c r="R59" s="544"/>
      <c r="S59" s="544"/>
    </row>
    <row r="60" spans="1:26" x14ac:dyDescent="0.25">
      <c r="E60" s="544"/>
      <c r="F60" s="544"/>
      <c r="G60" s="544"/>
      <c r="H60" s="544"/>
      <c r="I60" s="544"/>
      <c r="J60" s="544"/>
      <c r="K60" s="544"/>
      <c r="L60" s="544"/>
      <c r="M60" s="544"/>
      <c r="N60" s="544"/>
      <c r="O60" s="544"/>
      <c r="P60" s="544"/>
      <c r="Q60" s="544"/>
      <c r="R60" s="544"/>
      <c r="S60" s="544"/>
    </row>
    <row r="61" spans="1:26" x14ac:dyDescent="0.25">
      <c r="E61" s="544"/>
      <c r="F61" s="544"/>
      <c r="G61" s="544"/>
      <c r="H61" s="544"/>
      <c r="I61" s="544"/>
      <c r="J61" s="544"/>
      <c r="K61" s="544"/>
      <c r="L61" s="544"/>
      <c r="M61" s="544"/>
      <c r="N61" s="544"/>
      <c r="O61" s="544"/>
      <c r="P61" s="544"/>
      <c r="Q61" s="544"/>
      <c r="R61" s="544"/>
      <c r="S61" s="544"/>
    </row>
    <row r="62" spans="1:26" x14ac:dyDescent="0.25">
      <c r="E62" s="544"/>
      <c r="F62" s="544"/>
      <c r="G62" s="544"/>
      <c r="H62" s="544"/>
      <c r="I62" s="544"/>
      <c r="J62" s="544"/>
      <c r="K62" s="544"/>
      <c r="L62" s="544"/>
      <c r="M62" s="544"/>
      <c r="N62" s="544"/>
      <c r="O62" s="544"/>
      <c r="P62" s="544"/>
      <c r="Q62" s="544"/>
      <c r="R62" s="544"/>
      <c r="S62" s="544"/>
    </row>
    <row r="63" spans="1:26" x14ac:dyDescent="0.25">
      <c r="E63" s="544"/>
      <c r="F63" s="544"/>
      <c r="G63" s="544"/>
      <c r="H63" s="544"/>
      <c r="I63" s="544"/>
      <c r="J63" s="544"/>
      <c r="K63" s="544"/>
      <c r="L63" s="544"/>
      <c r="M63" s="544"/>
      <c r="N63" s="544"/>
      <c r="O63" s="544"/>
      <c r="P63" s="544"/>
      <c r="Q63" s="544"/>
      <c r="R63" s="544"/>
      <c r="S63" s="544"/>
    </row>
    <row r="64" spans="1:26" x14ac:dyDescent="0.25">
      <c r="E64" s="544"/>
      <c r="F64" s="544"/>
      <c r="G64" s="544"/>
      <c r="H64" s="544"/>
      <c r="I64" s="544"/>
      <c r="J64" s="544"/>
      <c r="K64" s="544"/>
      <c r="L64" s="544"/>
      <c r="M64" s="544"/>
      <c r="N64" s="544"/>
      <c r="O64" s="544"/>
      <c r="P64" s="544"/>
      <c r="Q64" s="544"/>
      <c r="R64" s="544"/>
      <c r="S64" s="544"/>
    </row>
  </sheetData>
  <phoneticPr fontId="0" type="noConversion"/>
  <pageMargins left="0.7" right="0.7" top="0.75" bottom="0.75" header="0.3" footer="0.3"/>
  <pageSetup scale="71" fitToHeight="2" orientation="landscape" horizontalDpi="4294967294" verticalDpi="4294967294" r:id="rId1"/>
  <headerFooter>
    <oddFooter>&amp;C&amp;Z&amp;F&amp;R&amp;P</oddFooter>
  </headerFooter>
  <ignoredErrors>
    <ignoredError sqref="Q31" formula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>
    <tabColor rgb="FF92D050"/>
    <pageSetUpPr fitToPage="1"/>
  </sheetPr>
  <dimension ref="A1:AH64"/>
  <sheetViews>
    <sheetView workbookViewId="0"/>
  </sheetViews>
  <sheetFormatPr defaultRowHeight="15" x14ac:dyDescent="0.25"/>
  <cols>
    <col min="1" max="1" width="34" style="289" bestFit="1" customWidth="1"/>
    <col min="2" max="2" width="8.7109375" style="289" customWidth="1"/>
    <col min="3" max="3" width="12.85546875" style="289" customWidth="1"/>
    <col min="4" max="4" width="9" style="289" hidden="1" customWidth="1"/>
    <col min="5" max="5" width="7.42578125" style="289" hidden="1" customWidth="1"/>
    <col min="6" max="6" width="8.5703125" style="289" hidden="1" customWidth="1"/>
    <col min="7" max="7" width="7.42578125" style="289" hidden="1" customWidth="1"/>
    <col min="8" max="8" width="10.5703125" style="289" hidden="1" customWidth="1"/>
    <col min="9" max="10" width="9" style="289" hidden="1" customWidth="1"/>
    <col min="11" max="11" width="11.28515625" style="289" hidden="1" customWidth="1"/>
    <col min="12" max="12" width="9" style="289" hidden="1" customWidth="1"/>
    <col min="13" max="13" width="8.5703125" style="289" hidden="1" customWidth="1"/>
    <col min="14" max="16" width="9.28515625" style="289" customWidth="1"/>
    <col min="17" max="17" width="10.5703125" style="289" customWidth="1"/>
    <col min="18" max="19" width="11.28515625" style="289" customWidth="1"/>
    <col min="20" max="20" width="9.42578125" style="289" customWidth="1"/>
    <col min="21" max="21" width="9.140625" style="289"/>
    <col min="22" max="24" width="10.5703125" style="289" customWidth="1"/>
    <col min="25" max="26" width="9.140625" style="289"/>
    <col min="27" max="28" width="10.5703125" style="289" bestFit="1" customWidth="1"/>
    <col min="29" max="30" width="9.140625" style="289"/>
    <col min="31" max="32" width="10.5703125" style="289" bestFit="1" customWidth="1"/>
    <col min="33" max="16384" width="9.140625" style="289"/>
  </cols>
  <sheetData>
    <row r="1" spans="1:34" x14ac:dyDescent="0.25">
      <c r="A1" s="360" t="s">
        <v>10</v>
      </c>
    </row>
    <row r="2" spans="1:34" x14ac:dyDescent="0.25">
      <c r="A2" s="365" t="s">
        <v>438</v>
      </c>
    </row>
    <row r="3" spans="1:34" x14ac:dyDescent="0.25">
      <c r="A3" s="365" t="s">
        <v>80</v>
      </c>
    </row>
    <row r="4" spans="1:34" x14ac:dyDescent="0.25">
      <c r="R4" s="584" t="s">
        <v>4</v>
      </c>
      <c r="S4" s="585"/>
      <c r="T4" s="584" t="s">
        <v>8</v>
      </c>
    </row>
    <row r="5" spans="1:34" x14ac:dyDescent="0.25">
      <c r="A5" s="586" t="s">
        <v>9</v>
      </c>
      <c r="B5" s="475" t="s">
        <v>64</v>
      </c>
      <c r="C5" s="475" t="s">
        <v>12</v>
      </c>
      <c r="R5" s="587" t="s">
        <v>2</v>
      </c>
      <c r="S5" s="587" t="s">
        <v>60</v>
      </c>
      <c r="T5" s="587" t="s">
        <v>7</v>
      </c>
    </row>
    <row r="6" spans="1:34" x14ac:dyDescent="0.25">
      <c r="A6" s="289" t="str">
        <f>+SUMMARY!B16</f>
        <v>WOTAN RAPID 6</v>
      </c>
      <c r="B6" s="290">
        <f>+SUMMARY!A16</f>
        <v>107</v>
      </c>
      <c r="C6" s="289">
        <v>65027</v>
      </c>
      <c r="R6" s="290"/>
    </row>
    <row r="7" spans="1:34" x14ac:dyDescent="0.25">
      <c r="A7" s="588" t="str">
        <f>+SUMMARY!C16</f>
        <v>CNC HBM</v>
      </c>
      <c r="B7" s="589"/>
      <c r="C7" s="590"/>
      <c r="D7" s="616"/>
      <c r="E7" s="616"/>
      <c r="F7" s="616"/>
      <c r="G7" s="616"/>
      <c r="H7" s="616"/>
      <c r="I7" s="616"/>
      <c r="J7" s="616"/>
      <c r="K7" s="616"/>
      <c r="L7" s="616"/>
      <c r="M7" s="616"/>
      <c r="N7" s="616"/>
      <c r="O7" s="617"/>
      <c r="P7" s="421"/>
      <c r="Q7" s="421"/>
      <c r="R7" s="423">
        <f>+C14</f>
        <v>1785899.9499999997</v>
      </c>
      <c r="S7" s="423">
        <f>+-C48</f>
        <v>1682124.7618571431</v>
      </c>
      <c r="T7" s="423">
        <f>+R7-S7</f>
        <v>103775.18814285658</v>
      </c>
    </row>
    <row r="8" spans="1:34" x14ac:dyDescent="0.25">
      <c r="A8" s="588" t="s">
        <v>487</v>
      </c>
      <c r="B8" s="290"/>
      <c r="D8" s="616"/>
      <c r="E8" s="616"/>
      <c r="F8" s="616"/>
      <c r="G8" s="616"/>
      <c r="H8" s="616"/>
      <c r="I8" s="616"/>
      <c r="J8" s="616"/>
      <c r="K8" s="616"/>
      <c r="L8" s="616"/>
      <c r="M8" s="616"/>
      <c r="N8" s="616"/>
      <c r="O8" s="617"/>
      <c r="P8" s="421"/>
      <c r="Q8" s="421"/>
    </row>
    <row r="9" spans="1:34" x14ac:dyDescent="0.25">
      <c r="A9" s="437"/>
      <c r="B9" s="290"/>
      <c r="D9" s="616"/>
      <c r="E9" s="616"/>
      <c r="F9" s="616"/>
      <c r="G9" s="616"/>
      <c r="H9" s="616"/>
      <c r="I9" s="616"/>
      <c r="J9" s="616"/>
      <c r="K9" s="616"/>
      <c r="L9" s="616"/>
      <c r="M9" s="616"/>
      <c r="N9" s="616"/>
      <c r="O9" s="617"/>
      <c r="P9" s="421"/>
      <c r="Q9" s="421"/>
    </row>
    <row r="10" spans="1:34" x14ac:dyDescent="0.25">
      <c r="B10" s="290"/>
    </row>
    <row r="11" spans="1:34" x14ac:dyDescent="0.25">
      <c r="A11" s="437"/>
      <c r="B11" s="593" t="str">
        <f>+SUMMARY!F16</f>
        <v>BURL 1</v>
      </c>
      <c r="C11" s="590" t="s">
        <v>448</v>
      </c>
    </row>
    <row r="12" spans="1:34" x14ac:dyDescent="0.25">
      <c r="B12" s="594"/>
      <c r="C12" s="437"/>
    </row>
    <row r="13" spans="1:34" x14ac:dyDescent="0.25">
      <c r="A13" s="365" t="s">
        <v>5</v>
      </c>
      <c r="C13" s="595" t="s">
        <v>3</v>
      </c>
      <c r="D13" s="596">
        <v>1994</v>
      </c>
      <c r="E13" s="596">
        <v>1995</v>
      </c>
      <c r="F13" s="596">
        <v>1996</v>
      </c>
      <c r="G13" s="596">
        <v>1997</v>
      </c>
      <c r="H13" s="596">
        <v>1998</v>
      </c>
      <c r="I13" s="596">
        <v>1999</v>
      </c>
      <c r="J13" s="596">
        <v>2000</v>
      </c>
      <c r="K13" s="596">
        <v>2001</v>
      </c>
      <c r="L13" s="596">
        <v>2002</v>
      </c>
      <c r="M13" s="596">
        <v>2003</v>
      </c>
      <c r="N13" s="596">
        <v>2004</v>
      </c>
      <c r="O13" s="596">
        <f>N13+1</f>
        <v>2005</v>
      </c>
      <c r="P13" s="596">
        <f t="shared" ref="P13:AH13" si="0">O13+1</f>
        <v>2006</v>
      </c>
      <c r="Q13" s="596">
        <f t="shared" si="0"/>
        <v>2007</v>
      </c>
      <c r="R13" s="596">
        <f t="shared" si="0"/>
        <v>2008</v>
      </c>
      <c r="S13" s="596">
        <f t="shared" si="0"/>
        <v>2009</v>
      </c>
      <c r="T13" s="596">
        <f t="shared" si="0"/>
        <v>2010</v>
      </c>
      <c r="U13" s="596">
        <f t="shared" si="0"/>
        <v>2011</v>
      </c>
      <c r="V13" s="596">
        <f t="shared" si="0"/>
        <v>2012</v>
      </c>
      <c r="W13" s="596">
        <f t="shared" si="0"/>
        <v>2013</v>
      </c>
      <c r="X13" s="596">
        <f t="shared" si="0"/>
        <v>2014</v>
      </c>
      <c r="Y13" s="596">
        <f t="shared" si="0"/>
        <v>2015</v>
      </c>
      <c r="Z13" s="596">
        <f t="shared" si="0"/>
        <v>2016</v>
      </c>
      <c r="AA13" s="596">
        <f t="shared" si="0"/>
        <v>2017</v>
      </c>
      <c r="AB13" s="596">
        <f t="shared" si="0"/>
        <v>2018</v>
      </c>
      <c r="AC13" s="596">
        <f t="shared" si="0"/>
        <v>2019</v>
      </c>
      <c r="AD13" s="596">
        <f t="shared" si="0"/>
        <v>2020</v>
      </c>
      <c r="AE13" s="596">
        <f t="shared" si="0"/>
        <v>2021</v>
      </c>
      <c r="AF13" s="596">
        <f t="shared" si="0"/>
        <v>2022</v>
      </c>
      <c r="AG13" s="596">
        <f t="shared" si="0"/>
        <v>2023</v>
      </c>
      <c r="AH13" s="596">
        <f t="shared" si="0"/>
        <v>2024</v>
      </c>
    </row>
    <row r="14" spans="1:34" x14ac:dyDescent="0.25">
      <c r="A14" s="365" t="s">
        <v>73</v>
      </c>
      <c r="C14" s="621">
        <f>SUM(D14:AH14)</f>
        <v>1785899.9499999997</v>
      </c>
      <c r="D14" s="620"/>
      <c r="E14" s="620"/>
      <c r="F14" s="620"/>
      <c r="G14" s="620"/>
      <c r="H14" s="620"/>
      <c r="I14" s="620"/>
      <c r="J14" s="620"/>
      <c r="K14" s="620">
        <v>1398067.2</v>
      </c>
      <c r="L14" s="620">
        <v>343693.77</v>
      </c>
      <c r="M14" s="620"/>
      <c r="N14" s="620"/>
      <c r="O14" s="620"/>
      <c r="P14" s="620"/>
      <c r="Q14" s="620">
        <v>-112860</v>
      </c>
      <c r="R14" s="620"/>
      <c r="S14" s="621"/>
      <c r="T14" s="622"/>
      <c r="U14" s="622"/>
      <c r="V14" s="622"/>
      <c r="W14" s="622"/>
      <c r="X14" s="622"/>
      <c r="Y14" s="622"/>
      <c r="Z14" s="622"/>
      <c r="AA14" s="623">
        <v>10468.74</v>
      </c>
      <c r="AB14" s="623">
        <v>22283.16</v>
      </c>
      <c r="AC14" s="622"/>
      <c r="AD14" s="622"/>
      <c r="AE14" s="623">
        <v>24951.91</v>
      </c>
      <c r="AF14" s="623">
        <v>25584.97</v>
      </c>
      <c r="AG14" s="622">
        <v>73710.2</v>
      </c>
      <c r="AH14" s="622"/>
    </row>
    <row r="15" spans="1:34" x14ac:dyDescent="0.25">
      <c r="A15" s="602" t="str">
        <f>IF(+C14-'Equip Review 032310'!Y29=0,"ok","check")</f>
        <v>check</v>
      </c>
      <c r="B15" s="437"/>
      <c r="C15" s="622"/>
      <c r="D15" s="622"/>
      <c r="E15" s="622"/>
      <c r="F15" s="622"/>
      <c r="G15" s="622"/>
      <c r="H15" s="622"/>
      <c r="I15" s="622"/>
      <c r="J15" s="622"/>
      <c r="K15" s="622"/>
      <c r="L15" s="622"/>
      <c r="M15" s="622"/>
      <c r="N15" s="622"/>
      <c r="O15" s="622"/>
      <c r="P15" s="622"/>
      <c r="Q15" s="622"/>
      <c r="R15" s="622"/>
      <c r="S15" s="622"/>
      <c r="T15" s="622"/>
      <c r="U15" s="622"/>
      <c r="V15" s="622"/>
      <c r="W15" s="622"/>
      <c r="X15" s="622"/>
      <c r="Y15" s="622"/>
      <c r="Z15" s="622"/>
      <c r="AA15" s="622"/>
      <c r="AB15" s="623"/>
      <c r="AC15" s="622"/>
      <c r="AD15" s="622"/>
      <c r="AE15" s="622"/>
      <c r="AF15" s="622"/>
      <c r="AG15" s="622"/>
      <c r="AH15" s="622"/>
    </row>
    <row r="16" spans="1:34" x14ac:dyDescent="0.25">
      <c r="A16" s="365" t="s">
        <v>6</v>
      </c>
      <c r="B16" s="290">
        <v>1994</v>
      </c>
      <c r="C16" s="622">
        <f>-SUM(D16:AH16)</f>
        <v>0</v>
      </c>
      <c r="D16" s="625">
        <f>+D$14/7/2</f>
        <v>0</v>
      </c>
      <c r="E16" s="625"/>
      <c r="F16" s="625"/>
      <c r="G16" s="625"/>
      <c r="H16" s="625"/>
      <c r="I16" s="625"/>
      <c r="J16" s="625"/>
      <c r="K16" s="625"/>
      <c r="L16" s="625"/>
      <c r="M16" s="625"/>
      <c r="N16" s="625"/>
      <c r="O16" s="625"/>
      <c r="P16" s="625"/>
      <c r="Q16" s="625"/>
      <c r="R16" s="625"/>
      <c r="S16" s="625"/>
      <c r="T16" s="625"/>
      <c r="U16" s="625"/>
      <c r="V16" s="622"/>
      <c r="W16" s="622"/>
      <c r="X16" s="622"/>
      <c r="Y16" s="625"/>
      <c r="Z16" s="625"/>
      <c r="AA16" s="622"/>
      <c r="AB16" s="623"/>
      <c r="AC16" s="622"/>
      <c r="AD16" s="622"/>
      <c r="AE16" s="622"/>
      <c r="AF16" s="622"/>
      <c r="AG16" s="622"/>
      <c r="AH16" s="622"/>
    </row>
    <row r="17" spans="1:34" x14ac:dyDescent="0.25">
      <c r="B17" s="290">
        <f>B16+1</f>
        <v>1995</v>
      </c>
      <c r="C17" s="622">
        <f t="shared" ref="C17:C46" si="1">-SUM(D17:AH17)</f>
        <v>0</v>
      </c>
      <c r="D17" s="625">
        <f>+D$14/7</f>
        <v>0</v>
      </c>
      <c r="E17" s="625">
        <f>+E$14/7/2</f>
        <v>0</v>
      </c>
      <c r="F17" s="625"/>
      <c r="G17" s="625"/>
      <c r="H17" s="625"/>
      <c r="I17" s="625"/>
      <c r="J17" s="625"/>
      <c r="K17" s="625"/>
      <c r="L17" s="625"/>
      <c r="M17" s="625"/>
      <c r="N17" s="625"/>
      <c r="O17" s="625"/>
      <c r="P17" s="625"/>
      <c r="Q17" s="625"/>
      <c r="R17" s="625"/>
      <c r="S17" s="625"/>
      <c r="T17" s="625"/>
      <c r="U17" s="625"/>
      <c r="V17" s="622"/>
      <c r="W17" s="622"/>
      <c r="X17" s="622"/>
      <c r="Y17" s="625"/>
      <c r="Z17" s="625"/>
      <c r="AA17" s="622"/>
      <c r="AB17" s="623"/>
      <c r="AC17" s="622"/>
      <c r="AD17" s="622"/>
      <c r="AE17" s="622"/>
      <c r="AF17" s="622"/>
      <c r="AG17" s="622"/>
      <c r="AH17" s="622"/>
    </row>
    <row r="18" spans="1:34" x14ac:dyDescent="0.25">
      <c r="B18" s="290">
        <f t="shared" ref="B18:B46" si="2">B17+1</f>
        <v>1996</v>
      </c>
      <c r="C18" s="622">
        <f t="shared" si="1"/>
        <v>0</v>
      </c>
      <c r="D18" s="625">
        <f>+D17</f>
        <v>0</v>
      </c>
      <c r="E18" s="625">
        <f>+E$14/7</f>
        <v>0</v>
      </c>
      <c r="F18" s="625">
        <f>+F$14/7/2</f>
        <v>0</v>
      </c>
      <c r="G18" s="625"/>
      <c r="H18" s="625"/>
      <c r="I18" s="625"/>
      <c r="J18" s="625"/>
      <c r="K18" s="625"/>
      <c r="L18" s="625"/>
      <c r="M18" s="625"/>
      <c r="N18" s="625"/>
      <c r="O18" s="625"/>
      <c r="P18" s="625"/>
      <c r="Q18" s="625"/>
      <c r="R18" s="625"/>
      <c r="S18" s="625"/>
      <c r="T18" s="625"/>
      <c r="U18" s="625"/>
      <c r="V18" s="622"/>
      <c r="W18" s="622"/>
      <c r="X18" s="622"/>
      <c r="Y18" s="625"/>
      <c r="Z18" s="625"/>
      <c r="AA18" s="622"/>
      <c r="AB18" s="623"/>
      <c r="AC18" s="622"/>
      <c r="AD18" s="622"/>
      <c r="AE18" s="622"/>
      <c r="AF18" s="622"/>
      <c r="AG18" s="622"/>
      <c r="AH18" s="622"/>
    </row>
    <row r="19" spans="1:34" x14ac:dyDescent="0.25">
      <c r="B19" s="290">
        <f t="shared" si="2"/>
        <v>1997</v>
      </c>
      <c r="C19" s="622">
        <f t="shared" si="1"/>
        <v>0</v>
      </c>
      <c r="D19" s="625">
        <f>+D18</f>
        <v>0</v>
      </c>
      <c r="E19" s="625">
        <f>+E18</f>
        <v>0</v>
      </c>
      <c r="F19" s="625">
        <f>+F$14/7</f>
        <v>0</v>
      </c>
      <c r="G19" s="625">
        <f>+G$14/7/2</f>
        <v>0</v>
      </c>
      <c r="H19" s="625"/>
      <c r="I19" s="625"/>
      <c r="J19" s="625"/>
      <c r="K19" s="625"/>
      <c r="L19" s="625"/>
      <c r="M19" s="625"/>
      <c r="N19" s="625"/>
      <c r="O19" s="625"/>
      <c r="P19" s="625"/>
      <c r="Q19" s="625"/>
      <c r="R19" s="625"/>
      <c r="S19" s="625"/>
      <c r="T19" s="625"/>
      <c r="U19" s="625"/>
      <c r="V19" s="622"/>
      <c r="W19" s="622"/>
      <c r="X19" s="622"/>
      <c r="Y19" s="625"/>
      <c r="Z19" s="625"/>
      <c r="AA19" s="622"/>
      <c r="AB19" s="623"/>
      <c r="AC19" s="622"/>
      <c r="AD19" s="622"/>
      <c r="AE19" s="622"/>
      <c r="AF19" s="622"/>
      <c r="AG19" s="622"/>
      <c r="AH19" s="622"/>
    </row>
    <row r="20" spans="1:34" x14ac:dyDescent="0.25">
      <c r="B20" s="290">
        <f t="shared" si="2"/>
        <v>1998</v>
      </c>
      <c r="C20" s="622">
        <f t="shared" si="1"/>
        <v>0</v>
      </c>
      <c r="D20" s="625">
        <f>+D19</f>
        <v>0</v>
      </c>
      <c r="E20" s="625">
        <f>+E19</f>
        <v>0</v>
      </c>
      <c r="F20" s="625">
        <f>+F19</f>
        <v>0</v>
      </c>
      <c r="G20" s="625">
        <f>+G$14/7</f>
        <v>0</v>
      </c>
      <c r="H20" s="625">
        <f>+H$14/7/2</f>
        <v>0</v>
      </c>
      <c r="I20" s="625"/>
      <c r="J20" s="625"/>
      <c r="K20" s="625"/>
      <c r="L20" s="625"/>
      <c r="M20" s="625"/>
      <c r="N20" s="625"/>
      <c r="O20" s="625"/>
      <c r="P20" s="625"/>
      <c r="Q20" s="625"/>
      <c r="R20" s="625"/>
      <c r="S20" s="625"/>
      <c r="T20" s="625"/>
      <c r="U20" s="625"/>
      <c r="V20" s="622"/>
      <c r="W20" s="622"/>
      <c r="X20" s="622"/>
      <c r="Y20" s="625"/>
      <c r="Z20" s="625"/>
      <c r="AA20" s="622"/>
      <c r="AB20" s="623"/>
      <c r="AC20" s="622"/>
      <c r="AD20" s="622"/>
      <c r="AE20" s="622"/>
      <c r="AF20" s="622"/>
      <c r="AG20" s="622"/>
      <c r="AH20" s="622"/>
    </row>
    <row r="21" spans="1:34" x14ac:dyDescent="0.25">
      <c r="B21" s="290">
        <f t="shared" si="2"/>
        <v>1999</v>
      </c>
      <c r="C21" s="622">
        <f t="shared" si="1"/>
        <v>0</v>
      </c>
      <c r="D21" s="625">
        <f>+D20</f>
        <v>0</v>
      </c>
      <c r="E21" s="625">
        <f>+E20</f>
        <v>0</v>
      </c>
      <c r="F21" s="625">
        <f>+F20</f>
        <v>0</v>
      </c>
      <c r="G21" s="625">
        <f>+G20</f>
        <v>0</v>
      </c>
      <c r="H21" s="625">
        <f>+H$14/7</f>
        <v>0</v>
      </c>
      <c r="I21" s="625">
        <f>+I$14/7/2</f>
        <v>0</v>
      </c>
      <c r="J21" s="625"/>
      <c r="K21" s="625"/>
      <c r="L21" s="625"/>
      <c r="M21" s="625"/>
      <c r="N21" s="625"/>
      <c r="O21" s="625"/>
      <c r="P21" s="625"/>
      <c r="Q21" s="625"/>
      <c r="R21" s="625"/>
      <c r="S21" s="625"/>
      <c r="T21" s="625"/>
      <c r="U21" s="625"/>
      <c r="V21" s="622"/>
      <c r="W21" s="622"/>
      <c r="X21" s="622"/>
      <c r="Y21" s="625"/>
      <c r="Z21" s="625"/>
      <c r="AA21" s="622"/>
      <c r="AB21" s="623"/>
      <c r="AC21" s="622"/>
      <c r="AD21" s="622"/>
      <c r="AE21" s="622"/>
      <c r="AF21" s="622"/>
      <c r="AG21" s="622"/>
      <c r="AH21" s="622"/>
    </row>
    <row r="22" spans="1:34" x14ac:dyDescent="0.25">
      <c r="B22" s="290">
        <f t="shared" si="2"/>
        <v>2000</v>
      </c>
      <c r="C22" s="622">
        <f t="shared" si="1"/>
        <v>0</v>
      </c>
      <c r="D22" s="625">
        <f>+D21</f>
        <v>0</v>
      </c>
      <c r="E22" s="625">
        <f>+E21</f>
        <v>0</v>
      </c>
      <c r="F22" s="625">
        <f>+F21</f>
        <v>0</v>
      </c>
      <c r="G22" s="625">
        <f>+G21</f>
        <v>0</v>
      </c>
      <c r="H22" s="625">
        <f>+H21</f>
        <v>0</v>
      </c>
      <c r="I22" s="625">
        <f>+I$14/7</f>
        <v>0</v>
      </c>
      <c r="J22" s="625">
        <f>+J$14/7/2</f>
        <v>0</v>
      </c>
      <c r="K22" s="625"/>
      <c r="L22" s="625"/>
      <c r="M22" s="625"/>
      <c r="N22" s="625"/>
      <c r="O22" s="625"/>
      <c r="P22" s="625"/>
      <c r="Q22" s="625"/>
      <c r="R22" s="625"/>
      <c r="S22" s="625"/>
      <c r="T22" s="625"/>
      <c r="U22" s="625"/>
      <c r="V22" s="622"/>
      <c r="W22" s="622"/>
      <c r="X22" s="622"/>
      <c r="Y22" s="625"/>
      <c r="Z22" s="625"/>
      <c r="AA22" s="622"/>
      <c r="AB22" s="623"/>
      <c r="AC22" s="622"/>
      <c r="AD22" s="622"/>
      <c r="AE22" s="622"/>
      <c r="AF22" s="622"/>
      <c r="AG22" s="622"/>
      <c r="AH22" s="622"/>
    </row>
    <row r="23" spans="1:34" x14ac:dyDescent="0.25">
      <c r="B23" s="290">
        <f t="shared" si="2"/>
        <v>2001</v>
      </c>
      <c r="C23" s="622">
        <f t="shared" si="1"/>
        <v>-99861.942857142858</v>
      </c>
      <c r="D23" s="625">
        <f>+D$14/7/2</f>
        <v>0</v>
      </c>
      <c r="E23" s="625">
        <f>+E22</f>
        <v>0</v>
      </c>
      <c r="F23" s="625">
        <f>+F22</f>
        <v>0</v>
      </c>
      <c r="G23" s="625">
        <f>+G22</f>
        <v>0</v>
      </c>
      <c r="H23" s="625">
        <f>+H22</f>
        <v>0</v>
      </c>
      <c r="I23" s="625">
        <f>+I22</f>
        <v>0</v>
      </c>
      <c r="J23" s="625">
        <f>+J$14/7</f>
        <v>0</v>
      </c>
      <c r="K23" s="625">
        <f>+K$14/7/2</f>
        <v>99861.942857142858</v>
      </c>
      <c r="L23" s="625"/>
      <c r="M23" s="625"/>
      <c r="N23" s="625"/>
      <c r="O23" s="625"/>
      <c r="P23" s="625"/>
      <c r="Q23" s="625"/>
      <c r="R23" s="625"/>
      <c r="S23" s="625"/>
      <c r="T23" s="625"/>
      <c r="U23" s="625"/>
      <c r="V23" s="622"/>
      <c r="W23" s="622"/>
      <c r="X23" s="622"/>
      <c r="Y23" s="625"/>
      <c r="Z23" s="625"/>
      <c r="AA23" s="622"/>
      <c r="AB23" s="623"/>
      <c r="AC23" s="622"/>
      <c r="AD23" s="622"/>
      <c r="AE23" s="622"/>
      <c r="AF23" s="622"/>
      <c r="AG23" s="622"/>
      <c r="AH23" s="622"/>
    </row>
    <row r="24" spans="1:34" x14ac:dyDescent="0.25">
      <c r="B24" s="290">
        <f t="shared" si="2"/>
        <v>2002</v>
      </c>
      <c r="C24" s="622">
        <f t="shared" si="1"/>
        <v>-224273.44071428571</v>
      </c>
      <c r="D24" s="625"/>
      <c r="E24" s="625">
        <f>+E$14/7/2</f>
        <v>0</v>
      </c>
      <c r="F24" s="625">
        <f>+F23</f>
        <v>0</v>
      </c>
      <c r="G24" s="625">
        <f>+G23</f>
        <v>0</v>
      </c>
      <c r="H24" s="625">
        <f>+H23</f>
        <v>0</v>
      </c>
      <c r="I24" s="625">
        <f>+I23</f>
        <v>0</v>
      </c>
      <c r="J24" s="625">
        <f>+J23</f>
        <v>0</v>
      </c>
      <c r="K24" s="625">
        <f>+K$14/7</f>
        <v>199723.88571428572</v>
      </c>
      <c r="L24" s="625">
        <f>+L$14/7/2</f>
        <v>24549.555</v>
      </c>
      <c r="M24" s="625"/>
      <c r="N24" s="625"/>
      <c r="O24" s="625"/>
      <c r="P24" s="625"/>
      <c r="Q24" s="625"/>
      <c r="R24" s="625"/>
      <c r="S24" s="625"/>
      <c r="T24" s="625"/>
      <c r="U24" s="625"/>
      <c r="V24" s="622"/>
      <c r="W24" s="622"/>
      <c r="X24" s="622"/>
      <c r="Y24" s="625"/>
      <c r="Z24" s="625"/>
      <c r="AA24" s="622"/>
      <c r="AB24" s="623"/>
      <c r="AC24" s="622"/>
      <c r="AD24" s="622"/>
      <c r="AE24" s="622"/>
      <c r="AF24" s="622"/>
      <c r="AG24" s="622"/>
      <c r="AH24" s="622"/>
    </row>
    <row r="25" spans="1:34" x14ac:dyDescent="0.25">
      <c r="B25" s="290">
        <f t="shared" si="2"/>
        <v>2003</v>
      </c>
      <c r="C25" s="622">
        <f t="shared" si="1"/>
        <v>-248822.9957142857</v>
      </c>
      <c r="D25" s="625"/>
      <c r="E25" s="625"/>
      <c r="F25" s="625">
        <f>+F$14/7/2</f>
        <v>0</v>
      </c>
      <c r="G25" s="625">
        <f>+G24</f>
        <v>0</v>
      </c>
      <c r="H25" s="625">
        <f>+H24</f>
        <v>0</v>
      </c>
      <c r="I25" s="625">
        <f>+I24</f>
        <v>0</v>
      </c>
      <c r="J25" s="625">
        <f>+J24</f>
        <v>0</v>
      </c>
      <c r="K25" s="625">
        <f>+K24</f>
        <v>199723.88571428572</v>
      </c>
      <c r="L25" s="625">
        <f>+L$14/7</f>
        <v>49099.11</v>
      </c>
      <c r="M25" s="625">
        <f>+M$14/7/2</f>
        <v>0</v>
      </c>
      <c r="N25" s="625"/>
      <c r="O25" s="625"/>
      <c r="P25" s="625"/>
      <c r="Q25" s="625"/>
      <c r="R25" s="625"/>
      <c r="S25" s="625"/>
      <c r="T25" s="625"/>
      <c r="U25" s="625"/>
      <c r="V25" s="622"/>
      <c r="W25" s="622"/>
      <c r="X25" s="622"/>
      <c r="Y25" s="625"/>
      <c r="Z25" s="625"/>
      <c r="AA25" s="622"/>
      <c r="AB25" s="623"/>
      <c r="AC25" s="622"/>
      <c r="AD25" s="622"/>
      <c r="AE25" s="622"/>
      <c r="AF25" s="622"/>
      <c r="AG25" s="622"/>
      <c r="AH25" s="622"/>
    </row>
    <row r="26" spans="1:34" x14ac:dyDescent="0.25">
      <c r="B26" s="290">
        <f t="shared" si="2"/>
        <v>2004</v>
      </c>
      <c r="C26" s="622">
        <f t="shared" si="1"/>
        <v>-248822.9957142857</v>
      </c>
      <c r="D26" s="625"/>
      <c r="E26" s="625"/>
      <c r="F26" s="625"/>
      <c r="G26" s="625">
        <f>+G$14/7/2</f>
        <v>0</v>
      </c>
      <c r="H26" s="625">
        <f>+H25</f>
        <v>0</v>
      </c>
      <c r="I26" s="625">
        <f>+I25</f>
        <v>0</v>
      </c>
      <c r="J26" s="625">
        <f>+J25</f>
        <v>0</v>
      </c>
      <c r="K26" s="625">
        <f>+K25</f>
        <v>199723.88571428572</v>
      </c>
      <c r="L26" s="625">
        <f>+L25</f>
        <v>49099.11</v>
      </c>
      <c r="M26" s="625">
        <f>+M$14/7</f>
        <v>0</v>
      </c>
      <c r="N26" s="625">
        <f>+N$14/7/2</f>
        <v>0</v>
      </c>
      <c r="O26" s="625"/>
      <c r="P26" s="625"/>
      <c r="Q26" s="625"/>
      <c r="R26" s="625"/>
      <c r="S26" s="625"/>
      <c r="T26" s="625"/>
      <c r="U26" s="625"/>
      <c r="V26" s="622"/>
      <c r="W26" s="622"/>
      <c r="X26" s="622"/>
      <c r="Y26" s="625"/>
      <c r="Z26" s="625"/>
      <c r="AA26" s="622"/>
      <c r="AB26" s="623"/>
      <c r="AC26" s="622"/>
      <c r="AD26" s="622"/>
      <c r="AE26" s="622"/>
      <c r="AF26" s="622"/>
      <c r="AG26" s="622"/>
      <c r="AH26" s="622"/>
    </row>
    <row r="27" spans="1:34" x14ac:dyDescent="0.25">
      <c r="B27" s="290">
        <f t="shared" si="2"/>
        <v>2005</v>
      </c>
      <c r="C27" s="622">
        <f t="shared" si="1"/>
        <v>-248822.9957142857</v>
      </c>
      <c r="D27" s="625"/>
      <c r="E27" s="625"/>
      <c r="F27" s="625"/>
      <c r="G27" s="625"/>
      <c r="H27" s="625">
        <f>+H$14/7/2</f>
        <v>0</v>
      </c>
      <c r="I27" s="625">
        <f>+I26</f>
        <v>0</v>
      </c>
      <c r="J27" s="625">
        <f>+J26</f>
        <v>0</v>
      </c>
      <c r="K27" s="625">
        <f>+K26</f>
        <v>199723.88571428572</v>
      </c>
      <c r="L27" s="625">
        <f>+L26</f>
        <v>49099.11</v>
      </c>
      <c r="M27" s="625">
        <f>+M26</f>
        <v>0</v>
      </c>
      <c r="N27" s="625">
        <f>+N$14/7</f>
        <v>0</v>
      </c>
      <c r="O27" s="625">
        <f>+O$14/7/2</f>
        <v>0</v>
      </c>
      <c r="P27" s="625"/>
      <c r="Q27" s="625"/>
      <c r="R27" s="625"/>
      <c r="S27" s="625"/>
      <c r="T27" s="625"/>
      <c r="U27" s="625"/>
      <c r="V27" s="622"/>
      <c r="W27" s="622"/>
      <c r="X27" s="622"/>
      <c r="Y27" s="625"/>
      <c r="Z27" s="625"/>
      <c r="AA27" s="622"/>
      <c r="AB27" s="623"/>
      <c r="AC27" s="622"/>
      <c r="AD27" s="622"/>
      <c r="AE27" s="622"/>
      <c r="AF27" s="622"/>
      <c r="AG27" s="622"/>
      <c r="AH27" s="622"/>
    </row>
    <row r="28" spans="1:34" x14ac:dyDescent="0.25">
      <c r="B28" s="290">
        <f t="shared" si="2"/>
        <v>2006</v>
      </c>
      <c r="C28" s="622">
        <f t="shared" si="1"/>
        <v>-248822.9957142857</v>
      </c>
      <c r="D28" s="625"/>
      <c r="E28" s="625"/>
      <c r="F28" s="625"/>
      <c r="G28" s="625"/>
      <c r="H28" s="625"/>
      <c r="I28" s="625">
        <f>+I$14/7/2</f>
        <v>0</v>
      </c>
      <c r="J28" s="625">
        <f>+J27</f>
        <v>0</v>
      </c>
      <c r="K28" s="625">
        <f>+K27</f>
        <v>199723.88571428572</v>
      </c>
      <c r="L28" s="625">
        <f>+L27</f>
        <v>49099.11</v>
      </c>
      <c r="M28" s="625">
        <f>+M27</f>
        <v>0</v>
      </c>
      <c r="N28" s="625">
        <f>+N27</f>
        <v>0</v>
      </c>
      <c r="O28" s="625">
        <f>+O$14/7</f>
        <v>0</v>
      </c>
      <c r="P28" s="625">
        <f>+P$14/7/2</f>
        <v>0</v>
      </c>
      <c r="Q28" s="625"/>
      <c r="R28" s="625"/>
      <c r="S28" s="625"/>
      <c r="T28" s="625"/>
      <c r="U28" s="625"/>
      <c r="V28" s="622"/>
      <c r="W28" s="622"/>
      <c r="X28" s="622"/>
      <c r="Y28" s="625"/>
      <c r="Z28" s="625"/>
      <c r="AA28" s="622"/>
      <c r="AB28" s="623"/>
      <c r="AC28" s="622"/>
      <c r="AD28" s="622"/>
      <c r="AE28" s="622"/>
      <c r="AF28" s="622"/>
      <c r="AG28" s="622"/>
      <c r="AH28" s="622"/>
    </row>
    <row r="29" spans="1:34" x14ac:dyDescent="0.25">
      <c r="B29" s="290">
        <f t="shared" si="2"/>
        <v>2007</v>
      </c>
      <c r="C29" s="622">
        <f t="shared" si="1"/>
        <v>-240761.56714285712</v>
      </c>
      <c r="D29" s="625"/>
      <c r="E29" s="625"/>
      <c r="F29" s="625"/>
      <c r="G29" s="625"/>
      <c r="H29" s="625"/>
      <c r="I29" s="625"/>
      <c r="J29" s="625">
        <f>+J$14/7/2</f>
        <v>0</v>
      </c>
      <c r="K29" s="625">
        <f>+K28</f>
        <v>199723.88571428572</v>
      </c>
      <c r="L29" s="625">
        <f>+L28</f>
        <v>49099.11</v>
      </c>
      <c r="M29" s="625">
        <f>+M28</f>
        <v>0</v>
      </c>
      <c r="N29" s="625">
        <f>+N28</f>
        <v>0</v>
      </c>
      <c r="O29" s="625">
        <f>+O28</f>
        <v>0</v>
      </c>
      <c r="P29" s="625">
        <f>+P$14/7</f>
        <v>0</v>
      </c>
      <c r="Q29" s="625">
        <f>+Q$14/7/2</f>
        <v>-8061.4285714285716</v>
      </c>
      <c r="R29" s="625"/>
      <c r="S29" s="625"/>
      <c r="T29" s="625"/>
      <c r="U29" s="625"/>
      <c r="V29" s="622"/>
      <c r="W29" s="622"/>
      <c r="X29" s="622"/>
      <c r="Y29" s="625"/>
      <c r="Z29" s="625"/>
      <c r="AA29" s="622"/>
      <c r="AB29" s="623"/>
      <c r="AC29" s="622"/>
      <c r="AD29" s="622"/>
      <c r="AE29" s="622"/>
      <c r="AF29" s="622"/>
      <c r="AG29" s="622"/>
      <c r="AH29" s="622"/>
    </row>
    <row r="30" spans="1:34" x14ac:dyDescent="0.25">
      <c r="B30" s="290">
        <f t="shared" si="2"/>
        <v>2008</v>
      </c>
      <c r="C30" s="622">
        <f t="shared" si="1"/>
        <v>-132838.19571428574</v>
      </c>
      <c r="D30" s="625"/>
      <c r="E30" s="625"/>
      <c r="F30" s="625"/>
      <c r="G30" s="625"/>
      <c r="H30" s="625"/>
      <c r="I30" s="625"/>
      <c r="J30" s="625"/>
      <c r="K30" s="625">
        <f>+K$14/7/2</f>
        <v>99861.942857142858</v>
      </c>
      <c r="L30" s="625">
        <f>+L29</f>
        <v>49099.11</v>
      </c>
      <c r="M30" s="625">
        <f>+M29</f>
        <v>0</v>
      </c>
      <c r="N30" s="625">
        <f>+N29</f>
        <v>0</v>
      </c>
      <c r="O30" s="625">
        <f>+O29</f>
        <v>0</v>
      </c>
      <c r="P30" s="625">
        <f>+P29</f>
        <v>0</v>
      </c>
      <c r="Q30" s="625">
        <f>+Q$14/7</f>
        <v>-16122.857142857143</v>
      </c>
      <c r="R30" s="625">
        <f>+R$14/7/2</f>
        <v>0</v>
      </c>
      <c r="S30" s="625"/>
      <c r="T30" s="625"/>
      <c r="U30" s="625"/>
      <c r="V30" s="622"/>
      <c r="W30" s="622"/>
      <c r="X30" s="622"/>
      <c r="Y30" s="625"/>
      <c r="Z30" s="625"/>
      <c r="AA30" s="622"/>
      <c r="AB30" s="623"/>
      <c r="AC30" s="622"/>
      <c r="AD30" s="622"/>
      <c r="AE30" s="622"/>
      <c r="AF30" s="622"/>
      <c r="AG30" s="622"/>
      <c r="AH30" s="622"/>
    </row>
    <row r="31" spans="1:34" x14ac:dyDescent="0.25">
      <c r="B31" s="290">
        <f t="shared" si="2"/>
        <v>2009</v>
      </c>
      <c r="C31" s="622">
        <f t="shared" si="1"/>
        <v>-8426.6978571428572</v>
      </c>
      <c r="D31" s="625"/>
      <c r="E31" s="625"/>
      <c r="F31" s="625"/>
      <c r="G31" s="625"/>
      <c r="H31" s="625"/>
      <c r="I31" s="625"/>
      <c r="J31" s="625"/>
      <c r="K31" s="625"/>
      <c r="L31" s="625">
        <f>+L$14/7/2</f>
        <v>24549.555</v>
      </c>
      <c r="M31" s="625">
        <f>+M30</f>
        <v>0</v>
      </c>
      <c r="N31" s="625">
        <f>+N30</f>
        <v>0</v>
      </c>
      <c r="O31" s="625">
        <f>+O30</f>
        <v>0</v>
      </c>
      <c r="P31" s="625">
        <f>+P30</f>
        <v>0</v>
      </c>
      <c r="Q31" s="625">
        <f>+Q30</f>
        <v>-16122.857142857143</v>
      </c>
      <c r="R31" s="625">
        <f>+R$14/7</f>
        <v>0</v>
      </c>
      <c r="S31" s="625">
        <f>+S$14/7/2</f>
        <v>0</v>
      </c>
      <c r="T31" s="625"/>
      <c r="U31" s="625"/>
      <c r="V31" s="622"/>
      <c r="W31" s="622"/>
      <c r="X31" s="622"/>
      <c r="Y31" s="625"/>
      <c r="Z31" s="625"/>
      <c r="AA31" s="622"/>
      <c r="AB31" s="623"/>
      <c r="AC31" s="622"/>
      <c r="AD31" s="622"/>
      <c r="AE31" s="622"/>
      <c r="AF31" s="622"/>
      <c r="AG31" s="622"/>
      <c r="AH31" s="622"/>
    </row>
    <row r="32" spans="1:34" x14ac:dyDescent="0.25">
      <c r="A32" s="361" t="s">
        <v>59</v>
      </c>
      <c r="B32" s="290">
        <f t="shared" si="2"/>
        <v>2010</v>
      </c>
      <c r="C32" s="622">
        <f t="shared" si="1"/>
        <v>16122.857142857143</v>
      </c>
      <c r="D32" s="625"/>
      <c r="E32" s="625"/>
      <c r="F32" s="625"/>
      <c r="G32" s="625"/>
      <c r="H32" s="625"/>
      <c r="I32" s="625"/>
      <c r="J32" s="625"/>
      <c r="K32" s="625"/>
      <c r="L32" s="625"/>
      <c r="M32" s="625">
        <f>+M$14/7/2</f>
        <v>0</v>
      </c>
      <c r="N32" s="625">
        <f>+N31</f>
        <v>0</v>
      </c>
      <c r="O32" s="625">
        <f>+O31</f>
        <v>0</v>
      </c>
      <c r="P32" s="625">
        <f>+P31</f>
        <v>0</v>
      </c>
      <c r="Q32" s="625">
        <f>+Q31</f>
        <v>-16122.857142857143</v>
      </c>
      <c r="R32" s="625">
        <f>+R31</f>
        <v>0</v>
      </c>
      <c r="S32" s="625">
        <f>+S$14/7</f>
        <v>0</v>
      </c>
      <c r="T32" s="625">
        <f>+T$14/7/2</f>
        <v>0</v>
      </c>
      <c r="U32" s="625"/>
      <c r="V32" s="622"/>
      <c r="W32" s="622"/>
      <c r="X32" s="622"/>
      <c r="Y32" s="625"/>
      <c r="Z32" s="625"/>
      <c r="AA32" s="622"/>
      <c r="AB32" s="623"/>
      <c r="AC32" s="622"/>
      <c r="AD32" s="622"/>
      <c r="AE32" s="622"/>
      <c r="AF32" s="622"/>
      <c r="AG32" s="622"/>
      <c r="AH32" s="622"/>
    </row>
    <row r="33" spans="1:34" x14ac:dyDescent="0.25">
      <c r="A33" s="361"/>
      <c r="B33" s="290">
        <f t="shared" si="2"/>
        <v>2011</v>
      </c>
      <c r="C33" s="622">
        <f t="shared" si="1"/>
        <v>16122.857142857143</v>
      </c>
      <c r="D33" s="625"/>
      <c r="E33" s="625"/>
      <c r="F33" s="625"/>
      <c r="G33" s="625"/>
      <c r="H33" s="625"/>
      <c r="I33" s="625"/>
      <c r="J33" s="625"/>
      <c r="K33" s="625"/>
      <c r="L33" s="625"/>
      <c r="M33" s="625"/>
      <c r="N33" s="625">
        <f>+N$14/7/2</f>
        <v>0</v>
      </c>
      <c r="O33" s="625">
        <f>+O32</f>
        <v>0</v>
      </c>
      <c r="P33" s="625">
        <f>+P32</f>
        <v>0</v>
      </c>
      <c r="Q33" s="625">
        <f>+Q32</f>
        <v>-16122.857142857143</v>
      </c>
      <c r="R33" s="625">
        <f>+R32</f>
        <v>0</v>
      </c>
      <c r="S33" s="625">
        <f>+S32</f>
        <v>0</v>
      </c>
      <c r="T33" s="625">
        <f>+T$14/7</f>
        <v>0</v>
      </c>
      <c r="U33" s="625">
        <f>+U$14/7/2</f>
        <v>0</v>
      </c>
      <c r="V33" s="622"/>
      <c r="W33" s="622"/>
      <c r="X33" s="622"/>
      <c r="Y33" s="625"/>
      <c r="Z33" s="625"/>
      <c r="AA33" s="622"/>
      <c r="AB33" s="623"/>
      <c r="AC33" s="622"/>
      <c r="AD33" s="622"/>
      <c r="AE33" s="622"/>
      <c r="AF33" s="622"/>
      <c r="AG33" s="622"/>
      <c r="AH33" s="622"/>
    </row>
    <row r="34" spans="1:34" x14ac:dyDescent="0.25">
      <c r="A34" s="361"/>
      <c r="B34" s="290">
        <f t="shared" si="2"/>
        <v>2012</v>
      </c>
      <c r="C34" s="622">
        <f t="shared" si="1"/>
        <v>16122.857142857143</v>
      </c>
      <c r="D34" s="625"/>
      <c r="E34" s="625"/>
      <c r="F34" s="625"/>
      <c r="G34" s="625"/>
      <c r="H34" s="625"/>
      <c r="I34" s="625"/>
      <c r="J34" s="625"/>
      <c r="K34" s="625"/>
      <c r="L34" s="625"/>
      <c r="M34" s="625"/>
      <c r="N34" s="625"/>
      <c r="O34" s="625"/>
      <c r="P34" s="625"/>
      <c r="Q34" s="625">
        <f>+Q33</f>
        <v>-16122.857142857143</v>
      </c>
      <c r="R34" s="625">
        <f>+R33</f>
        <v>0</v>
      </c>
      <c r="S34" s="625">
        <f>+S33</f>
        <v>0</v>
      </c>
      <c r="T34" s="625">
        <f>+T$14/7</f>
        <v>0</v>
      </c>
      <c r="U34" s="625">
        <f>+U$14/7</f>
        <v>0</v>
      </c>
      <c r="V34" s="625">
        <f>+V$14/7/2</f>
        <v>0</v>
      </c>
      <c r="W34" s="622"/>
      <c r="X34" s="622"/>
      <c r="Y34" s="625"/>
      <c r="Z34" s="625"/>
      <c r="AA34" s="622"/>
      <c r="AB34" s="623"/>
      <c r="AC34" s="622"/>
      <c r="AD34" s="622"/>
      <c r="AE34" s="622"/>
      <c r="AF34" s="622"/>
      <c r="AG34" s="622"/>
      <c r="AH34" s="622"/>
    </row>
    <row r="35" spans="1:34" x14ac:dyDescent="0.25">
      <c r="A35" s="361"/>
      <c r="B35" s="290">
        <f t="shared" si="2"/>
        <v>2013</v>
      </c>
      <c r="C35" s="622">
        <f t="shared" si="1"/>
        <v>16122.857142857143</v>
      </c>
      <c r="D35" s="625"/>
      <c r="E35" s="625"/>
      <c r="F35" s="625"/>
      <c r="G35" s="625"/>
      <c r="H35" s="625"/>
      <c r="I35" s="625"/>
      <c r="J35" s="625"/>
      <c r="K35" s="625"/>
      <c r="L35" s="625"/>
      <c r="M35" s="625"/>
      <c r="N35" s="625"/>
      <c r="O35" s="625"/>
      <c r="P35" s="625"/>
      <c r="Q35" s="625">
        <f>+Q34</f>
        <v>-16122.857142857143</v>
      </c>
      <c r="R35" s="625"/>
      <c r="S35" s="625"/>
      <c r="T35" s="625"/>
      <c r="U35" s="625"/>
      <c r="V35" s="622"/>
      <c r="W35" s="622"/>
      <c r="X35" s="622"/>
      <c r="Y35" s="625"/>
      <c r="Z35" s="625"/>
      <c r="AA35" s="622"/>
      <c r="AB35" s="623"/>
      <c r="AC35" s="622"/>
      <c r="AD35" s="622"/>
      <c r="AE35" s="622"/>
      <c r="AF35" s="622"/>
      <c r="AG35" s="622"/>
      <c r="AH35" s="622"/>
    </row>
    <row r="36" spans="1:34" x14ac:dyDescent="0.25">
      <c r="A36" s="361"/>
      <c r="B36" s="290">
        <f t="shared" si="2"/>
        <v>2014</v>
      </c>
      <c r="C36" s="622">
        <f t="shared" si="1"/>
        <v>8061.4285714285716</v>
      </c>
      <c r="D36" s="625"/>
      <c r="E36" s="625"/>
      <c r="F36" s="625"/>
      <c r="G36" s="625"/>
      <c r="H36" s="625"/>
      <c r="I36" s="625"/>
      <c r="J36" s="625"/>
      <c r="K36" s="625"/>
      <c r="L36" s="625"/>
      <c r="M36" s="625"/>
      <c r="N36" s="625"/>
      <c r="O36" s="625"/>
      <c r="P36" s="625"/>
      <c r="Q36" s="625">
        <f>Q14/7/2</f>
        <v>-8061.4285714285716</v>
      </c>
      <c r="R36" s="625"/>
      <c r="S36" s="625"/>
      <c r="T36" s="625"/>
      <c r="U36" s="625"/>
      <c r="V36" s="622"/>
      <c r="W36" s="622"/>
      <c r="X36" s="622"/>
      <c r="Y36" s="625"/>
      <c r="Z36" s="625"/>
      <c r="AA36" s="622"/>
      <c r="AB36" s="623"/>
      <c r="AC36" s="622"/>
      <c r="AD36" s="622"/>
      <c r="AE36" s="622"/>
      <c r="AF36" s="622"/>
      <c r="AG36" s="622"/>
      <c r="AH36" s="622"/>
    </row>
    <row r="37" spans="1:34" x14ac:dyDescent="0.25">
      <c r="A37" s="361"/>
      <c r="B37" s="290">
        <f t="shared" si="2"/>
        <v>2015</v>
      </c>
      <c r="C37" s="622">
        <f t="shared" si="1"/>
        <v>0</v>
      </c>
      <c r="D37" s="625"/>
      <c r="E37" s="625"/>
      <c r="F37" s="625"/>
      <c r="G37" s="625"/>
      <c r="H37" s="625"/>
      <c r="I37" s="625"/>
      <c r="J37" s="625"/>
      <c r="K37" s="625"/>
      <c r="L37" s="625"/>
      <c r="M37" s="625"/>
      <c r="N37" s="625"/>
      <c r="O37" s="625"/>
      <c r="P37" s="625"/>
      <c r="Q37" s="625"/>
      <c r="R37" s="625"/>
      <c r="S37" s="625"/>
      <c r="T37" s="625"/>
      <c r="U37" s="625"/>
      <c r="V37" s="622"/>
      <c r="W37" s="622"/>
      <c r="X37" s="622"/>
      <c r="Y37" s="625"/>
      <c r="Z37" s="625"/>
      <c r="AA37" s="622"/>
      <c r="AB37" s="623"/>
      <c r="AC37" s="622"/>
      <c r="AD37" s="622"/>
      <c r="AE37" s="622"/>
      <c r="AF37" s="622"/>
      <c r="AG37" s="622"/>
      <c r="AH37" s="622"/>
    </row>
    <row r="38" spans="1:34" x14ac:dyDescent="0.25">
      <c r="A38" s="361"/>
      <c r="B38" s="290">
        <f t="shared" si="2"/>
        <v>2016</v>
      </c>
      <c r="C38" s="622">
        <f t="shared" si="1"/>
        <v>0</v>
      </c>
      <c r="D38" s="625"/>
      <c r="E38" s="625"/>
      <c r="F38" s="625"/>
      <c r="G38" s="625"/>
      <c r="H38" s="625"/>
      <c r="I38" s="625"/>
      <c r="J38" s="625"/>
      <c r="K38" s="625"/>
      <c r="L38" s="625"/>
      <c r="M38" s="625"/>
      <c r="N38" s="625"/>
      <c r="O38" s="625"/>
      <c r="P38" s="625"/>
      <c r="Q38" s="625"/>
      <c r="R38" s="625"/>
      <c r="S38" s="625"/>
      <c r="T38" s="625"/>
      <c r="U38" s="625"/>
      <c r="V38" s="622"/>
      <c r="W38" s="622"/>
      <c r="X38" s="622"/>
      <c r="Y38" s="625"/>
      <c r="Z38" s="625"/>
      <c r="AA38" s="622"/>
      <c r="AB38" s="623"/>
      <c r="AC38" s="622"/>
      <c r="AD38" s="622"/>
      <c r="AE38" s="622"/>
      <c r="AF38" s="622"/>
      <c r="AG38" s="622"/>
      <c r="AH38" s="622"/>
    </row>
    <row r="39" spans="1:34" x14ac:dyDescent="0.25">
      <c r="A39" s="361"/>
      <c r="B39" s="290">
        <f t="shared" si="2"/>
        <v>2017</v>
      </c>
      <c r="C39" s="622">
        <f t="shared" si="1"/>
        <v>-747.76714285714286</v>
      </c>
      <c r="D39" s="625"/>
      <c r="E39" s="625"/>
      <c r="F39" s="625"/>
      <c r="G39" s="625"/>
      <c r="H39" s="625"/>
      <c r="I39" s="625"/>
      <c r="J39" s="625"/>
      <c r="K39" s="625"/>
      <c r="L39" s="625"/>
      <c r="M39" s="625"/>
      <c r="N39" s="625"/>
      <c r="O39" s="625"/>
      <c r="P39" s="625"/>
      <c r="Q39" s="625"/>
      <c r="R39" s="625"/>
      <c r="S39" s="625"/>
      <c r="T39" s="625"/>
      <c r="U39" s="625"/>
      <c r="V39" s="622"/>
      <c r="W39" s="622"/>
      <c r="X39" s="622"/>
      <c r="Y39" s="625"/>
      <c r="Z39" s="625"/>
      <c r="AA39" s="622">
        <f>$AA$14/7/2</f>
        <v>747.76714285714286</v>
      </c>
      <c r="AB39" s="623"/>
      <c r="AC39" s="622"/>
      <c r="AD39" s="622"/>
      <c r="AE39" s="622"/>
      <c r="AF39" s="622"/>
      <c r="AG39" s="622"/>
      <c r="AH39" s="622"/>
    </row>
    <row r="40" spans="1:34" x14ac:dyDescent="0.25">
      <c r="A40" s="361"/>
      <c r="B40" s="290">
        <f t="shared" si="2"/>
        <v>2018</v>
      </c>
      <c r="C40" s="622">
        <f t="shared" si="1"/>
        <v>-2609.6922857142854</v>
      </c>
      <c r="D40" s="625"/>
      <c r="E40" s="625"/>
      <c r="F40" s="625"/>
      <c r="G40" s="625"/>
      <c r="H40" s="625"/>
      <c r="I40" s="625"/>
      <c r="J40" s="625"/>
      <c r="K40" s="625"/>
      <c r="L40" s="625"/>
      <c r="M40" s="625"/>
      <c r="N40" s="625"/>
      <c r="O40" s="625"/>
      <c r="P40" s="625"/>
      <c r="Q40" s="625"/>
      <c r="R40" s="625"/>
      <c r="S40" s="625"/>
      <c r="T40" s="625"/>
      <c r="U40" s="625"/>
      <c r="V40" s="622"/>
      <c r="W40" s="622"/>
      <c r="X40" s="622"/>
      <c r="Y40" s="625"/>
      <c r="Z40" s="625"/>
      <c r="AA40" s="622">
        <f>$AA$14/7</f>
        <v>1495.5342857142857</v>
      </c>
      <c r="AB40" s="623">
        <f>+$AB$14/10/2</f>
        <v>1114.1579999999999</v>
      </c>
      <c r="AC40" s="622"/>
      <c r="AD40" s="622"/>
      <c r="AE40" s="622"/>
      <c r="AF40" s="622"/>
      <c r="AG40" s="622"/>
      <c r="AH40" s="622"/>
    </row>
    <row r="41" spans="1:34" x14ac:dyDescent="0.25">
      <c r="A41" s="361"/>
      <c r="B41" s="290">
        <f t="shared" si="2"/>
        <v>2019</v>
      </c>
      <c r="C41" s="622">
        <f t="shared" si="1"/>
        <v>-3723.8502857142857</v>
      </c>
      <c r="D41" s="625"/>
      <c r="E41" s="625"/>
      <c r="F41" s="625"/>
      <c r="G41" s="625"/>
      <c r="H41" s="625"/>
      <c r="I41" s="625"/>
      <c r="J41" s="625"/>
      <c r="K41" s="625"/>
      <c r="L41" s="625"/>
      <c r="M41" s="625"/>
      <c r="N41" s="625"/>
      <c r="O41" s="625"/>
      <c r="P41" s="625"/>
      <c r="Q41" s="625"/>
      <c r="R41" s="625"/>
      <c r="S41" s="625"/>
      <c r="T41" s="625"/>
      <c r="U41" s="625"/>
      <c r="V41" s="622"/>
      <c r="W41" s="622"/>
      <c r="X41" s="622"/>
      <c r="Y41" s="625"/>
      <c r="Z41" s="625"/>
      <c r="AA41" s="622">
        <f>$AA$14/7</f>
        <v>1495.5342857142857</v>
      </c>
      <c r="AB41" s="623">
        <f>+$AB$14/10</f>
        <v>2228.3159999999998</v>
      </c>
      <c r="AC41" s="622"/>
      <c r="AD41" s="622"/>
      <c r="AE41" s="622"/>
      <c r="AF41" s="622"/>
      <c r="AG41" s="622"/>
      <c r="AH41" s="622"/>
    </row>
    <row r="42" spans="1:34" x14ac:dyDescent="0.25">
      <c r="A42" s="361"/>
      <c r="B42" s="290">
        <f t="shared" si="2"/>
        <v>2020</v>
      </c>
      <c r="C42" s="622">
        <f t="shared" si="1"/>
        <v>-3723.8502857142857</v>
      </c>
      <c r="D42" s="625"/>
      <c r="E42" s="625"/>
      <c r="F42" s="625"/>
      <c r="G42" s="625"/>
      <c r="H42" s="625"/>
      <c r="I42" s="625"/>
      <c r="J42" s="625"/>
      <c r="K42" s="625"/>
      <c r="L42" s="625"/>
      <c r="M42" s="625"/>
      <c r="N42" s="625"/>
      <c r="O42" s="625"/>
      <c r="P42" s="625"/>
      <c r="Q42" s="625"/>
      <c r="R42" s="625"/>
      <c r="S42" s="625"/>
      <c r="T42" s="625"/>
      <c r="U42" s="625"/>
      <c r="V42" s="622"/>
      <c r="W42" s="622"/>
      <c r="X42" s="622"/>
      <c r="Y42" s="625"/>
      <c r="Z42" s="625"/>
      <c r="AA42" s="622">
        <f t="shared" ref="AA42:AA45" si="3">$AA$14/7</f>
        <v>1495.5342857142857</v>
      </c>
      <c r="AB42" s="623">
        <f t="shared" ref="AB42:AB46" si="4">+$AB$14/10</f>
        <v>2228.3159999999998</v>
      </c>
      <c r="AC42" s="622"/>
      <c r="AD42" s="622"/>
      <c r="AE42" s="622"/>
      <c r="AF42" s="622"/>
      <c r="AG42" s="622"/>
      <c r="AH42" s="622"/>
    </row>
    <row r="43" spans="1:34" x14ac:dyDescent="0.25">
      <c r="A43" s="361"/>
      <c r="B43" s="290">
        <f t="shared" si="2"/>
        <v>2021</v>
      </c>
      <c r="C43" s="622">
        <f t="shared" si="1"/>
        <v>-5506.1295714285716</v>
      </c>
      <c r="D43" s="625"/>
      <c r="E43" s="625"/>
      <c r="F43" s="625"/>
      <c r="G43" s="625"/>
      <c r="H43" s="625"/>
      <c r="I43" s="625"/>
      <c r="J43" s="625"/>
      <c r="K43" s="625"/>
      <c r="L43" s="625"/>
      <c r="M43" s="625"/>
      <c r="N43" s="625"/>
      <c r="O43" s="625"/>
      <c r="P43" s="625"/>
      <c r="Q43" s="625"/>
      <c r="R43" s="625"/>
      <c r="S43" s="625"/>
      <c r="T43" s="625"/>
      <c r="U43" s="625"/>
      <c r="V43" s="622"/>
      <c r="W43" s="622"/>
      <c r="X43" s="622"/>
      <c r="Y43" s="625"/>
      <c r="Z43" s="625"/>
      <c r="AA43" s="622">
        <f t="shared" si="3"/>
        <v>1495.5342857142857</v>
      </c>
      <c r="AB43" s="623">
        <f t="shared" si="4"/>
        <v>2228.3159999999998</v>
      </c>
      <c r="AC43" s="622"/>
      <c r="AD43" s="622"/>
      <c r="AE43" s="622">
        <f>$AE$14/7/2</f>
        <v>1782.2792857142856</v>
      </c>
      <c r="AF43" s="622"/>
      <c r="AG43" s="622"/>
      <c r="AH43" s="622"/>
    </row>
    <row r="44" spans="1:34" x14ac:dyDescent="0.25">
      <c r="A44" s="361"/>
      <c r="B44" s="290">
        <f t="shared" si="2"/>
        <v>2022</v>
      </c>
      <c r="C44" s="622">
        <f t="shared" si="1"/>
        <v>-7288.4088571428565</v>
      </c>
      <c r="D44" s="625"/>
      <c r="E44" s="625"/>
      <c r="F44" s="625"/>
      <c r="G44" s="625"/>
      <c r="H44" s="625"/>
      <c r="I44" s="625"/>
      <c r="J44" s="625"/>
      <c r="K44" s="625"/>
      <c r="L44" s="625"/>
      <c r="M44" s="625"/>
      <c r="N44" s="625"/>
      <c r="O44" s="625"/>
      <c r="P44" s="625"/>
      <c r="Q44" s="625"/>
      <c r="R44" s="625"/>
      <c r="S44" s="625"/>
      <c r="T44" s="625"/>
      <c r="U44" s="625"/>
      <c r="V44" s="622"/>
      <c r="W44" s="622"/>
      <c r="X44" s="622"/>
      <c r="Y44" s="625"/>
      <c r="Z44" s="625"/>
      <c r="AA44" s="622">
        <f t="shared" si="3"/>
        <v>1495.5342857142857</v>
      </c>
      <c r="AB44" s="623">
        <f t="shared" si="4"/>
        <v>2228.3159999999998</v>
      </c>
      <c r="AC44" s="622"/>
      <c r="AD44" s="622"/>
      <c r="AE44" s="622">
        <f>$AE$14/7</f>
        <v>3564.5585714285712</v>
      </c>
      <c r="AF44" s="622"/>
      <c r="AG44" s="622"/>
      <c r="AH44" s="622"/>
    </row>
    <row r="45" spans="1:34" x14ac:dyDescent="0.25">
      <c r="A45" s="361"/>
      <c r="B45" s="290">
        <f t="shared" si="2"/>
        <v>2023</v>
      </c>
      <c r="C45" s="622">
        <f t="shared" si="1"/>
        <v>-12553.423142857142</v>
      </c>
      <c r="D45" s="625"/>
      <c r="E45" s="625"/>
      <c r="F45" s="625"/>
      <c r="G45" s="625"/>
      <c r="H45" s="625"/>
      <c r="I45" s="625"/>
      <c r="J45" s="625"/>
      <c r="K45" s="625"/>
      <c r="L45" s="625"/>
      <c r="M45" s="625"/>
      <c r="N45" s="625"/>
      <c r="O45" s="625"/>
      <c r="P45" s="625"/>
      <c r="Q45" s="625"/>
      <c r="R45" s="625"/>
      <c r="S45" s="625"/>
      <c r="T45" s="625"/>
      <c r="U45" s="625"/>
      <c r="V45" s="622"/>
      <c r="W45" s="622"/>
      <c r="X45" s="622"/>
      <c r="Y45" s="625"/>
      <c r="Z45" s="625"/>
      <c r="AA45" s="622">
        <f t="shared" si="3"/>
        <v>1495.5342857142857</v>
      </c>
      <c r="AB45" s="623">
        <f t="shared" si="4"/>
        <v>2228.3159999999998</v>
      </c>
      <c r="AC45" s="622"/>
      <c r="AD45" s="622"/>
      <c r="AE45" s="622">
        <f t="shared" ref="AE45:AE46" si="5">$AE$14/7</f>
        <v>3564.5585714285712</v>
      </c>
      <c r="AF45" s="622"/>
      <c r="AG45" s="622">
        <f>$AG$14/7/2</f>
        <v>5265.0142857142855</v>
      </c>
      <c r="AH45" s="622"/>
    </row>
    <row r="46" spans="1:34" x14ac:dyDescent="0.25">
      <c r="A46" s="361"/>
      <c r="B46" s="290">
        <f t="shared" si="2"/>
        <v>2024</v>
      </c>
      <c r="C46" s="622">
        <f t="shared" si="1"/>
        <v>-17070.670285714285</v>
      </c>
      <c r="D46" s="625"/>
      <c r="E46" s="625"/>
      <c r="F46" s="625"/>
      <c r="G46" s="625"/>
      <c r="H46" s="625"/>
      <c r="I46" s="625"/>
      <c r="J46" s="625"/>
      <c r="K46" s="625"/>
      <c r="L46" s="625"/>
      <c r="M46" s="625"/>
      <c r="N46" s="625"/>
      <c r="O46" s="625"/>
      <c r="P46" s="625"/>
      <c r="Q46" s="625"/>
      <c r="R46" s="625"/>
      <c r="S46" s="625"/>
      <c r="T46" s="625"/>
      <c r="U46" s="625"/>
      <c r="V46" s="622"/>
      <c r="W46" s="622"/>
      <c r="X46" s="622"/>
      <c r="Y46" s="625"/>
      <c r="Z46" s="625"/>
      <c r="AA46" s="622">
        <f>$AA$14/7/2</f>
        <v>747.76714285714286</v>
      </c>
      <c r="AB46" s="623">
        <f t="shared" si="4"/>
        <v>2228.3159999999998</v>
      </c>
      <c r="AC46" s="622"/>
      <c r="AD46" s="622"/>
      <c r="AE46" s="622">
        <f t="shared" si="5"/>
        <v>3564.5585714285712</v>
      </c>
      <c r="AF46" s="622"/>
      <c r="AG46" s="622">
        <f>$AG$14/7</f>
        <v>10530.028571428571</v>
      </c>
      <c r="AH46" s="622"/>
    </row>
    <row r="47" spans="1:34" x14ac:dyDescent="0.25">
      <c r="A47" s="361"/>
      <c r="B47" s="290"/>
      <c r="C47" s="638"/>
      <c r="D47" s="627"/>
      <c r="E47" s="627"/>
      <c r="F47" s="627"/>
      <c r="G47" s="627"/>
      <c r="H47" s="627"/>
      <c r="I47" s="627"/>
      <c r="J47" s="627"/>
      <c r="K47" s="627"/>
      <c r="L47" s="627"/>
      <c r="M47" s="627"/>
      <c r="N47" s="628"/>
      <c r="O47" s="628"/>
      <c r="P47" s="628"/>
      <c r="Q47" s="628"/>
      <c r="R47" s="628"/>
      <c r="S47" s="628"/>
      <c r="T47" s="628"/>
      <c r="U47" s="628"/>
      <c r="V47" s="622"/>
      <c r="W47" s="622"/>
      <c r="X47" s="622"/>
      <c r="Y47" s="625"/>
      <c r="Z47" s="625"/>
      <c r="AA47" s="622"/>
      <c r="AB47" s="623"/>
      <c r="AC47" s="622"/>
      <c r="AD47" s="622"/>
      <c r="AE47" s="622"/>
      <c r="AF47" s="622"/>
      <c r="AG47" s="622"/>
      <c r="AH47" s="622"/>
    </row>
    <row r="48" spans="1:34" x14ac:dyDescent="0.25">
      <c r="A48" s="361" t="s">
        <v>62</v>
      </c>
      <c r="B48" s="625">
        <f>SUM(D48:AH48)</f>
        <v>103775.18814285714</v>
      </c>
      <c r="C48" s="621">
        <f>SUM(C16:C47)</f>
        <v>-1682124.7618571431</v>
      </c>
      <c r="D48" s="625">
        <f t="shared" ref="D48:N48" si="6">-SUM(D16:D47)+D14</f>
        <v>0</v>
      </c>
      <c r="E48" s="625">
        <f t="shared" si="6"/>
        <v>0</v>
      </c>
      <c r="F48" s="625">
        <f t="shared" si="6"/>
        <v>0</v>
      </c>
      <c r="G48" s="625">
        <f t="shared" si="6"/>
        <v>0</v>
      </c>
      <c r="H48" s="625">
        <f t="shared" si="6"/>
        <v>0</v>
      </c>
      <c r="I48" s="625">
        <f t="shared" si="6"/>
        <v>0</v>
      </c>
      <c r="J48" s="625">
        <f t="shared" si="6"/>
        <v>0</v>
      </c>
      <c r="K48" s="625">
        <f t="shared" si="6"/>
        <v>0</v>
      </c>
      <c r="L48" s="625">
        <f t="shared" si="6"/>
        <v>0</v>
      </c>
      <c r="M48" s="625">
        <f t="shared" si="6"/>
        <v>0</v>
      </c>
      <c r="N48" s="629">
        <f t="shared" si="6"/>
        <v>0</v>
      </c>
      <c r="O48" s="629">
        <f t="shared" ref="O48:AH48" si="7">-SUM(O16:O47)+O14</f>
        <v>0</v>
      </c>
      <c r="P48" s="629">
        <f t="shared" si="7"/>
        <v>0</v>
      </c>
      <c r="Q48" s="629">
        <f t="shared" si="7"/>
        <v>0</v>
      </c>
      <c r="R48" s="629">
        <f t="shared" si="7"/>
        <v>0</v>
      </c>
      <c r="S48" s="629">
        <f t="shared" si="7"/>
        <v>0</v>
      </c>
      <c r="T48" s="629">
        <f t="shared" si="7"/>
        <v>0</v>
      </c>
      <c r="U48" s="629">
        <f t="shared" si="7"/>
        <v>0</v>
      </c>
      <c r="V48" s="629">
        <f t="shared" si="7"/>
        <v>0</v>
      </c>
      <c r="W48" s="629">
        <f t="shared" si="7"/>
        <v>0</v>
      </c>
      <c r="X48" s="629">
        <f t="shared" si="7"/>
        <v>0</v>
      </c>
      <c r="Y48" s="629">
        <f t="shared" si="7"/>
        <v>0</v>
      </c>
      <c r="Z48" s="629">
        <f t="shared" si="7"/>
        <v>0</v>
      </c>
      <c r="AA48" s="629">
        <f t="shared" si="7"/>
        <v>0</v>
      </c>
      <c r="AB48" s="629">
        <f t="shared" si="7"/>
        <v>7799.1060000000034</v>
      </c>
      <c r="AC48" s="629">
        <f t="shared" si="7"/>
        <v>0</v>
      </c>
      <c r="AD48" s="629">
        <f t="shared" si="7"/>
        <v>0</v>
      </c>
      <c r="AE48" s="629">
        <f t="shared" si="7"/>
        <v>12475.955</v>
      </c>
      <c r="AF48" s="629">
        <f t="shared" si="7"/>
        <v>25584.97</v>
      </c>
      <c r="AG48" s="629">
        <f t="shared" si="7"/>
        <v>57915.157142857141</v>
      </c>
      <c r="AH48" s="629">
        <f t="shared" si="7"/>
        <v>0</v>
      </c>
    </row>
    <row r="49" spans="1:28" x14ac:dyDescent="0.25">
      <c r="A49" s="361"/>
      <c r="B49" s="618"/>
      <c r="C49" s="631"/>
      <c r="D49" s="624"/>
      <c r="E49" s="624"/>
      <c r="F49" s="624"/>
      <c r="G49" s="624"/>
      <c r="H49" s="624"/>
      <c r="I49" s="624"/>
      <c r="J49" s="624"/>
      <c r="K49" s="624"/>
      <c r="L49" s="624"/>
      <c r="M49" s="624"/>
      <c r="N49" s="624"/>
      <c r="O49" s="624"/>
      <c r="P49" s="624"/>
      <c r="Q49" s="624"/>
      <c r="R49" s="624"/>
      <c r="S49" s="624"/>
      <c r="T49" s="624"/>
      <c r="U49" s="624"/>
      <c r="V49" s="624"/>
      <c r="W49" s="624"/>
      <c r="X49" s="624"/>
      <c r="Y49" s="624"/>
      <c r="Z49" s="624"/>
      <c r="AB49" s="599"/>
    </row>
    <row r="50" spans="1:28" x14ac:dyDescent="0.25">
      <c r="A50" s="387" t="s">
        <v>63</v>
      </c>
      <c r="B50" s="290"/>
      <c r="C50" s="611">
        <f>+C14+C48</f>
        <v>103775.18814285658</v>
      </c>
      <c r="D50" s="624"/>
      <c r="E50" s="624"/>
      <c r="F50" s="624"/>
      <c r="G50" s="624"/>
      <c r="H50" s="624"/>
      <c r="I50" s="624"/>
      <c r="J50" s="624"/>
      <c r="K50" s="624"/>
      <c r="L50" s="624"/>
      <c r="M50" s="624"/>
      <c r="N50" s="624"/>
      <c r="O50" s="624"/>
      <c r="P50" s="624"/>
      <c r="Q50" s="624"/>
      <c r="R50" s="624"/>
      <c r="S50" s="624"/>
      <c r="T50" s="624"/>
      <c r="U50" s="624"/>
      <c r="V50" s="624"/>
      <c r="W50" s="624"/>
      <c r="X50" s="624"/>
      <c r="Y50" s="624"/>
      <c r="Z50" s="624"/>
    </row>
    <row r="51" spans="1:28" x14ac:dyDescent="0.25">
      <c r="A51" s="290"/>
      <c r="B51" s="290"/>
      <c r="C51" s="290"/>
      <c r="D51" s="624"/>
      <c r="E51" s="624"/>
      <c r="F51" s="624"/>
      <c r="G51" s="624"/>
      <c r="H51" s="624"/>
      <c r="I51" s="624"/>
      <c r="J51" s="624"/>
      <c r="K51" s="624"/>
      <c r="L51" s="624"/>
      <c r="M51" s="624"/>
      <c r="N51" s="624"/>
      <c r="O51" s="624"/>
      <c r="P51" s="624"/>
      <c r="Q51" s="624"/>
      <c r="R51" s="624"/>
      <c r="S51" s="624"/>
      <c r="T51" s="624"/>
      <c r="U51" s="624"/>
      <c r="V51" s="624"/>
      <c r="W51" s="624"/>
      <c r="X51" s="624"/>
      <c r="Y51" s="624"/>
      <c r="Z51" s="624"/>
    </row>
    <row r="52" spans="1:28" x14ac:dyDescent="0.25">
      <c r="A52" s="290"/>
      <c r="B52" s="612"/>
      <c r="C52" s="290"/>
      <c r="D52" s="624"/>
      <c r="E52" s="624"/>
      <c r="F52" s="624"/>
      <c r="G52" s="624"/>
      <c r="H52" s="624"/>
      <c r="I52" s="624"/>
      <c r="J52" s="624"/>
      <c r="K52" s="624"/>
      <c r="L52" s="624"/>
      <c r="M52" s="624"/>
      <c r="N52" s="624"/>
      <c r="O52" s="624"/>
      <c r="P52" s="624"/>
      <c r="Q52" s="624"/>
      <c r="R52" s="624"/>
      <c r="S52" s="624"/>
      <c r="T52" s="624"/>
      <c r="U52" s="624"/>
      <c r="V52" s="624"/>
      <c r="W52" s="624"/>
      <c r="X52" s="624"/>
      <c r="Y52" s="624"/>
      <c r="Z52" s="624"/>
    </row>
    <row r="53" spans="1:28" x14ac:dyDescent="0.25">
      <c r="A53" s="290"/>
      <c r="B53" s="290"/>
      <c r="C53" s="290"/>
      <c r="E53" s="624"/>
      <c r="F53" s="632"/>
      <c r="G53" s="632"/>
      <c r="H53" s="632"/>
      <c r="I53" s="632"/>
      <c r="J53" s="632"/>
      <c r="K53" s="632"/>
      <c r="L53" s="632"/>
      <c r="M53" s="632"/>
      <c r="N53" s="624">
        <f>SUM(E32:E53)</f>
        <v>0</v>
      </c>
      <c r="O53" s="632"/>
      <c r="P53" s="632"/>
      <c r="Q53" s="632"/>
      <c r="R53" s="632"/>
      <c r="S53" s="632"/>
    </row>
    <row r="54" spans="1:28" x14ac:dyDescent="0.25">
      <c r="B54" s="290"/>
      <c r="C54" s="290"/>
      <c r="E54" s="632"/>
      <c r="F54" s="632"/>
      <c r="G54" s="632"/>
      <c r="H54" s="632"/>
      <c r="I54" s="632"/>
      <c r="J54" s="632"/>
      <c r="K54" s="632"/>
      <c r="L54" s="632"/>
      <c r="M54" s="632"/>
      <c r="N54" s="632"/>
      <c r="O54" s="632"/>
      <c r="P54" s="632"/>
      <c r="Q54" s="632"/>
      <c r="R54" s="632"/>
      <c r="S54" s="632"/>
    </row>
    <row r="55" spans="1:28" x14ac:dyDescent="0.25">
      <c r="E55" s="632"/>
      <c r="F55" s="632"/>
      <c r="G55" s="632"/>
      <c r="H55" s="632"/>
      <c r="I55" s="632"/>
      <c r="J55" s="632"/>
      <c r="K55" s="632"/>
      <c r="L55" s="632"/>
      <c r="M55" s="632"/>
      <c r="N55" s="632"/>
      <c r="O55" s="632"/>
      <c r="P55" s="632"/>
      <c r="Q55" s="632"/>
      <c r="R55" s="632"/>
      <c r="S55" s="632"/>
    </row>
    <row r="56" spans="1:28" x14ac:dyDescent="0.25">
      <c r="E56" s="632"/>
      <c r="F56" s="632"/>
      <c r="G56" s="632"/>
      <c r="H56" s="632"/>
      <c r="I56" s="632"/>
      <c r="J56" s="632"/>
      <c r="K56" s="632"/>
      <c r="L56" s="632"/>
      <c r="M56" s="632"/>
      <c r="N56" s="632"/>
      <c r="O56" s="632"/>
      <c r="P56" s="632"/>
      <c r="Q56" s="632"/>
      <c r="R56" s="632"/>
      <c r="S56" s="632"/>
    </row>
    <row r="57" spans="1:28" x14ac:dyDescent="0.25">
      <c r="E57" s="632"/>
      <c r="F57" s="632"/>
      <c r="G57" s="632"/>
      <c r="H57" s="632"/>
      <c r="I57" s="632"/>
      <c r="J57" s="632"/>
      <c r="K57" s="632"/>
      <c r="L57" s="632"/>
      <c r="M57" s="632"/>
      <c r="N57" s="632"/>
      <c r="O57" s="632"/>
      <c r="P57" s="632"/>
      <c r="Q57" s="632"/>
      <c r="R57" s="632"/>
      <c r="S57" s="632"/>
    </row>
    <row r="58" spans="1:28" x14ac:dyDescent="0.25">
      <c r="E58" s="632"/>
      <c r="F58" s="632"/>
      <c r="G58" s="632"/>
      <c r="H58" s="632"/>
      <c r="I58" s="632"/>
      <c r="J58" s="632"/>
      <c r="K58" s="632"/>
      <c r="L58" s="632"/>
      <c r="M58" s="632"/>
      <c r="N58" s="632"/>
      <c r="O58" s="632"/>
      <c r="P58" s="632"/>
      <c r="Q58" s="632"/>
      <c r="R58" s="632"/>
      <c r="S58" s="632"/>
    </row>
    <row r="59" spans="1:28" x14ac:dyDescent="0.25">
      <c r="E59" s="632"/>
      <c r="F59" s="632"/>
      <c r="G59" s="632"/>
      <c r="H59" s="632"/>
      <c r="I59" s="632"/>
      <c r="J59" s="632"/>
      <c r="K59" s="632"/>
      <c r="L59" s="632"/>
      <c r="M59" s="632"/>
      <c r="N59" s="632"/>
      <c r="O59" s="632"/>
      <c r="P59" s="632"/>
      <c r="Q59" s="632"/>
      <c r="R59" s="632"/>
      <c r="S59" s="632"/>
    </row>
    <row r="60" spans="1:28" x14ac:dyDescent="0.25">
      <c r="E60" s="632"/>
      <c r="F60" s="632"/>
      <c r="G60" s="632"/>
      <c r="H60" s="632"/>
      <c r="I60" s="632"/>
      <c r="J60" s="632"/>
      <c r="K60" s="632"/>
      <c r="L60" s="632"/>
      <c r="M60" s="632"/>
      <c r="N60" s="632"/>
      <c r="O60" s="632"/>
      <c r="P60" s="632"/>
      <c r="Q60" s="632"/>
      <c r="R60" s="632"/>
      <c r="S60" s="632"/>
    </row>
    <row r="61" spans="1:28" x14ac:dyDescent="0.25">
      <c r="E61" s="632"/>
      <c r="F61" s="632"/>
      <c r="G61" s="632"/>
      <c r="H61" s="632"/>
      <c r="I61" s="632"/>
      <c r="J61" s="632"/>
      <c r="K61" s="632"/>
      <c r="L61" s="632"/>
      <c r="M61" s="632"/>
      <c r="N61" s="632"/>
      <c r="O61" s="632"/>
      <c r="P61" s="632"/>
      <c r="Q61" s="632"/>
      <c r="R61" s="632"/>
      <c r="S61" s="632"/>
    </row>
    <row r="62" spans="1:28" x14ac:dyDescent="0.25">
      <c r="E62" s="632"/>
      <c r="F62" s="632"/>
      <c r="G62" s="632"/>
      <c r="H62" s="632"/>
      <c r="I62" s="632"/>
      <c r="J62" s="632"/>
      <c r="K62" s="632"/>
      <c r="L62" s="632"/>
      <c r="M62" s="632"/>
      <c r="N62" s="632"/>
      <c r="O62" s="632"/>
      <c r="P62" s="632"/>
      <c r="Q62" s="632"/>
      <c r="R62" s="632"/>
      <c r="S62" s="632"/>
    </row>
    <row r="63" spans="1:28" x14ac:dyDescent="0.25">
      <c r="E63" s="632"/>
      <c r="F63" s="632"/>
      <c r="G63" s="632"/>
      <c r="H63" s="632"/>
      <c r="I63" s="632"/>
      <c r="J63" s="632"/>
      <c r="K63" s="632"/>
      <c r="L63" s="632"/>
      <c r="M63" s="632"/>
      <c r="N63" s="632"/>
      <c r="O63" s="632"/>
      <c r="P63" s="632"/>
      <c r="Q63" s="632"/>
      <c r="R63" s="632"/>
      <c r="S63" s="632"/>
    </row>
    <row r="64" spans="1:28" x14ac:dyDescent="0.25">
      <c r="E64" s="632"/>
      <c r="F64" s="632"/>
      <c r="G64" s="632"/>
      <c r="H64" s="632"/>
      <c r="I64" s="632"/>
      <c r="J64" s="632"/>
      <c r="K64" s="632"/>
      <c r="L64" s="632"/>
      <c r="M64" s="632"/>
      <c r="N64" s="632"/>
      <c r="O64" s="632"/>
      <c r="P64" s="632"/>
      <c r="Q64" s="632"/>
      <c r="R64" s="632"/>
      <c r="S64" s="632"/>
    </row>
  </sheetData>
  <phoneticPr fontId="21" type="noConversion"/>
  <pageMargins left="0.7" right="0.7" top="0.75" bottom="0.75" header="0.3" footer="0.3"/>
  <pageSetup scale="78" orientation="landscape" horizontalDpi="4294967294" verticalDpi="4294967294" r:id="rId1"/>
  <headerFooter alignWithMargins="0">
    <oddFooter>&amp;Z&amp;F&amp;RPage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>
    <tabColor rgb="FF92D050"/>
    <pageSetUpPr fitToPage="1"/>
  </sheetPr>
  <dimension ref="A1:AB58"/>
  <sheetViews>
    <sheetView workbookViewId="0"/>
  </sheetViews>
  <sheetFormatPr defaultColWidth="9.140625" defaultRowHeight="15" x14ac:dyDescent="0.25"/>
  <cols>
    <col min="1" max="1" width="21.85546875" customWidth="1"/>
    <col min="2" max="2" width="8.7109375" customWidth="1"/>
    <col min="3" max="3" width="12.85546875" customWidth="1"/>
    <col min="4" max="4" width="10.28515625" hidden="1" customWidth="1"/>
    <col min="5" max="6" width="7.42578125" hidden="1" customWidth="1"/>
    <col min="7" max="7" width="8.28515625" hidden="1" customWidth="1"/>
    <col min="8" max="8" width="8.140625" hidden="1" customWidth="1"/>
    <col min="9" max="9" width="10.5703125" hidden="1" customWidth="1"/>
    <col min="10" max="10" width="7.42578125" hidden="1" customWidth="1"/>
    <col min="11" max="11" width="9.42578125" hidden="1" customWidth="1"/>
    <col min="12" max="12" width="7.42578125" hidden="1" customWidth="1"/>
    <col min="13" max="13" width="7.5703125" hidden="1" customWidth="1"/>
    <col min="14" max="17" width="9.28515625" customWidth="1"/>
    <col min="18" max="19" width="11.28515625" customWidth="1"/>
    <col min="20" max="20" width="9.42578125" customWidth="1"/>
    <col min="22" max="24" width="10.5703125" customWidth="1"/>
  </cols>
  <sheetData>
    <row r="1" spans="1:28" x14ac:dyDescent="0.25">
      <c r="A1" s="11" t="s">
        <v>10</v>
      </c>
    </row>
    <row r="2" spans="1:28" x14ac:dyDescent="0.25">
      <c r="A2" s="9" t="s">
        <v>438</v>
      </c>
    </row>
    <row r="3" spans="1:28" x14ac:dyDescent="0.25">
      <c r="A3" s="9" t="s">
        <v>80</v>
      </c>
    </row>
    <row r="4" spans="1:28" x14ac:dyDescent="0.25">
      <c r="R4" s="40" t="s">
        <v>4</v>
      </c>
      <c r="S4" s="41"/>
      <c r="T4" s="40" t="s">
        <v>8</v>
      </c>
    </row>
    <row r="5" spans="1:28" x14ac:dyDescent="0.25">
      <c r="A5" s="10" t="s">
        <v>9</v>
      </c>
      <c r="B5" s="12" t="s">
        <v>64</v>
      </c>
      <c r="C5" s="12" t="s">
        <v>12</v>
      </c>
      <c r="R5" s="42" t="s">
        <v>2</v>
      </c>
      <c r="S5" s="42" t="s">
        <v>60</v>
      </c>
      <c r="T5" s="42" t="s">
        <v>7</v>
      </c>
    </row>
    <row r="6" spans="1:28" x14ac:dyDescent="0.25">
      <c r="B6" s="3"/>
      <c r="R6" s="3"/>
    </row>
    <row r="7" spans="1:28" x14ac:dyDescent="0.25">
      <c r="A7" s="213" t="s">
        <v>276</v>
      </c>
      <c r="B7" s="212">
        <v>108</v>
      </c>
      <c r="C7" s="214" t="s">
        <v>279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5"/>
      <c r="P7" s="6"/>
      <c r="Q7" s="6"/>
      <c r="R7" s="13">
        <f>+C14</f>
        <v>1288891.3299999998</v>
      </c>
      <c r="S7" s="13">
        <f>+-C42</f>
        <v>1288891.33</v>
      </c>
      <c r="T7" s="13">
        <f>+R7-S7</f>
        <v>0</v>
      </c>
    </row>
    <row r="8" spans="1:28" x14ac:dyDescent="0.25">
      <c r="A8" s="218" t="s">
        <v>278</v>
      </c>
      <c r="B8" s="3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5"/>
      <c r="P8" s="6"/>
      <c r="Q8" s="6"/>
    </row>
    <row r="9" spans="1:28" x14ac:dyDescent="0.25">
      <c r="A9" t="s">
        <v>277</v>
      </c>
      <c r="B9" s="3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5"/>
      <c r="P9" s="6"/>
      <c r="Q9" s="6"/>
    </row>
    <row r="10" spans="1:28" x14ac:dyDescent="0.25">
      <c r="B10" s="3"/>
    </row>
    <row r="11" spans="1:28" x14ac:dyDescent="0.25">
      <c r="A11" s="2" t="s">
        <v>66</v>
      </c>
      <c r="B11" s="212" t="s">
        <v>74</v>
      </c>
      <c r="C11" s="214" t="s">
        <v>449</v>
      </c>
    </row>
    <row r="12" spans="1:28" x14ac:dyDescent="0.25">
      <c r="B12" s="28"/>
      <c r="C12" s="2"/>
    </row>
    <row r="13" spans="1:28" x14ac:dyDescent="0.25">
      <c r="A13" s="9" t="s">
        <v>5</v>
      </c>
      <c r="C13" s="31" t="s">
        <v>3</v>
      </c>
      <c r="D13" s="32">
        <v>1994</v>
      </c>
      <c r="E13" s="32">
        <v>1995</v>
      </c>
      <c r="F13" s="32">
        <v>1996</v>
      </c>
      <c r="G13" s="32">
        <v>1997</v>
      </c>
      <c r="H13" s="32">
        <v>1998</v>
      </c>
      <c r="I13" s="32">
        <v>1999</v>
      </c>
      <c r="J13" s="32">
        <v>2000</v>
      </c>
      <c r="K13" s="32">
        <v>2001</v>
      </c>
      <c r="L13" s="32">
        <v>2002</v>
      </c>
      <c r="M13" s="32">
        <v>2003</v>
      </c>
      <c r="N13" s="32">
        <v>2004</v>
      </c>
      <c r="O13" s="32">
        <v>2005</v>
      </c>
      <c r="P13" s="32">
        <v>2006</v>
      </c>
      <c r="Q13" s="32">
        <v>2007</v>
      </c>
      <c r="R13" s="32">
        <v>2008</v>
      </c>
      <c r="S13" s="32">
        <v>2009</v>
      </c>
      <c r="T13" s="32">
        <v>2010</v>
      </c>
      <c r="U13" s="32">
        <v>2011</v>
      </c>
      <c r="V13" s="32">
        <v>2012</v>
      </c>
      <c r="W13" s="32">
        <v>2013</v>
      </c>
      <c r="X13" s="32">
        <v>2014</v>
      </c>
      <c r="Y13" s="328">
        <v>2015</v>
      </c>
      <c r="Z13" s="32">
        <v>2016</v>
      </c>
      <c r="AA13" s="32">
        <v>2017</v>
      </c>
      <c r="AB13" s="32">
        <v>2018</v>
      </c>
    </row>
    <row r="14" spans="1:28" x14ac:dyDescent="0.25">
      <c r="A14" s="9" t="s">
        <v>73</v>
      </c>
      <c r="C14" s="29">
        <f>SUM(D14:Y14)</f>
        <v>1288891.3299999998</v>
      </c>
      <c r="D14" s="43">
        <f>+'Equip Review 032310'!G9</f>
        <v>1281805.1299999999</v>
      </c>
      <c r="E14" s="43">
        <f>+'Equip Review 032310'!H9</f>
        <v>0</v>
      </c>
      <c r="F14" s="43">
        <f>+'Equip Review 032310'!I9</f>
        <v>7086.2</v>
      </c>
      <c r="G14" s="43">
        <f>+'Equip Review 032310'!J9</f>
        <v>0</v>
      </c>
      <c r="H14" s="43">
        <f>+'Equip Review 032310'!K9</f>
        <v>0</v>
      </c>
      <c r="I14" s="43">
        <f>+'Equip Review 032310'!L9</f>
        <v>0</v>
      </c>
      <c r="J14" s="43">
        <f>+'Equip Review 032310'!M9</f>
        <v>0</v>
      </c>
      <c r="K14" s="43">
        <f>+'Equip Review 032310'!N9</f>
        <v>0</v>
      </c>
      <c r="L14" s="43">
        <f>+'Equip Review 032310'!O9</f>
        <v>0</v>
      </c>
      <c r="M14" s="43">
        <f>+'Equip Review 032310'!P9</f>
        <v>0</v>
      </c>
      <c r="N14" s="43">
        <f>+'Equip Review 032310'!Q9</f>
        <v>0</v>
      </c>
      <c r="O14" s="43">
        <f>+'Equip Review 032310'!R9</f>
        <v>0</v>
      </c>
      <c r="P14" s="43">
        <f>+'Equip Review 032310'!S9</f>
        <v>0</v>
      </c>
      <c r="Q14" s="43">
        <f>+'Equip Review 032310'!T9+'Equip Review 032310'!U9</f>
        <v>0</v>
      </c>
      <c r="R14" s="43">
        <f>+'Equip Review 032310'!V9</f>
        <v>0</v>
      </c>
      <c r="S14" s="29">
        <f>+'Equip Review 032310'!W9</f>
        <v>0</v>
      </c>
    </row>
    <row r="15" spans="1:28" x14ac:dyDescent="0.25">
      <c r="A15" s="34" t="str">
        <f>IF(+C14-'Equip Review 032310'!Y9=0,"ok","check")</f>
        <v>ok</v>
      </c>
      <c r="B15" s="2"/>
      <c r="C15" s="2"/>
    </row>
    <row r="16" spans="1:28" x14ac:dyDescent="0.25">
      <c r="A16" s="9" t="s">
        <v>6</v>
      </c>
      <c r="B16" s="3">
        <v>1994</v>
      </c>
      <c r="C16" s="13">
        <f>-SUM(D16:Y16)</f>
        <v>-91557.509285714274</v>
      </c>
      <c r="D16" s="7">
        <f>+D$14/7/2</f>
        <v>91557.509285714274</v>
      </c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Y16" s="7"/>
      <c r="Z16" s="7"/>
    </row>
    <row r="17" spans="1:26" x14ac:dyDescent="0.25">
      <c r="B17" s="3">
        <v>1995</v>
      </c>
      <c r="C17" s="13">
        <f t="shared" ref="C17:C38" si="0">-SUM(D17:Y17)</f>
        <v>-183115.01857142855</v>
      </c>
      <c r="D17" s="7">
        <f>+D$14/7</f>
        <v>183115.01857142855</v>
      </c>
      <c r="E17" s="7">
        <f>+E$14/7/2</f>
        <v>0</v>
      </c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Y17" s="7"/>
      <c r="Z17" s="7"/>
    </row>
    <row r="18" spans="1:26" x14ac:dyDescent="0.25">
      <c r="B18" s="3">
        <v>1996</v>
      </c>
      <c r="C18" s="13">
        <f t="shared" si="0"/>
        <v>-183621.17571428569</v>
      </c>
      <c r="D18" s="7">
        <f>+D17</f>
        <v>183115.01857142855</v>
      </c>
      <c r="E18" s="7">
        <f>+E$14/7</f>
        <v>0</v>
      </c>
      <c r="F18" s="7">
        <f>+F$14/7/2</f>
        <v>506.15714285714284</v>
      </c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Y18" s="7"/>
      <c r="Z18" s="7"/>
    </row>
    <row r="19" spans="1:26" x14ac:dyDescent="0.25">
      <c r="B19" s="3">
        <v>1997</v>
      </c>
      <c r="C19" s="13">
        <f t="shared" si="0"/>
        <v>-184127.33285714284</v>
      </c>
      <c r="D19" s="7">
        <f>+D18</f>
        <v>183115.01857142855</v>
      </c>
      <c r="E19" s="7">
        <f>+E18</f>
        <v>0</v>
      </c>
      <c r="F19" s="7">
        <f>+F$14/7</f>
        <v>1012.3142857142857</v>
      </c>
      <c r="G19" s="7">
        <f>+G$14/7/2</f>
        <v>0</v>
      </c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Y19" s="7"/>
      <c r="Z19" s="7"/>
    </row>
    <row r="20" spans="1:26" x14ac:dyDescent="0.25">
      <c r="B20" s="3">
        <v>1998</v>
      </c>
      <c r="C20" s="13">
        <f t="shared" si="0"/>
        <v>-184127.33285714284</v>
      </c>
      <c r="D20" s="7">
        <f>+D19</f>
        <v>183115.01857142855</v>
      </c>
      <c r="E20" s="7">
        <f>+E19</f>
        <v>0</v>
      </c>
      <c r="F20" s="7">
        <f>+F19</f>
        <v>1012.3142857142857</v>
      </c>
      <c r="G20" s="7">
        <f>+G$14/7</f>
        <v>0</v>
      </c>
      <c r="H20" s="7">
        <f>+H$14/7/2</f>
        <v>0</v>
      </c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Y20" s="7"/>
      <c r="Z20" s="7"/>
    </row>
    <row r="21" spans="1:26" x14ac:dyDescent="0.25">
      <c r="B21" s="3">
        <v>1999</v>
      </c>
      <c r="C21" s="13">
        <f t="shared" si="0"/>
        <v>-184127.33285714284</v>
      </c>
      <c r="D21" s="7">
        <f>+D20</f>
        <v>183115.01857142855</v>
      </c>
      <c r="E21" s="7">
        <f>+E20</f>
        <v>0</v>
      </c>
      <c r="F21" s="7">
        <f>+F20</f>
        <v>1012.3142857142857</v>
      </c>
      <c r="G21" s="7">
        <f>+G20</f>
        <v>0</v>
      </c>
      <c r="H21" s="7">
        <f>+H$14/7</f>
        <v>0</v>
      </c>
      <c r="I21" s="7">
        <f>+I$14/7/2</f>
        <v>0</v>
      </c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Y21" s="7"/>
      <c r="Z21" s="7"/>
    </row>
    <row r="22" spans="1:26" x14ac:dyDescent="0.25">
      <c r="B22" s="3">
        <v>2000</v>
      </c>
      <c r="C22" s="13">
        <f t="shared" si="0"/>
        <v>-184127.33285714284</v>
      </c>
      <c r="D22" s="7">
        <f>+D21</f>
        <v>183115.01857142855</v>
      </c>
      <c r="E22" s="7">
        <f>+E21</f>
        <v>0</v>
      </c>
      <c r="F22" s="7">
        <f>+F21</f>
        <v>1012.3142857142857</v>
      </c>
      <c r="G22" s="7">
        <f>+G21</f>
        <v>0</v>
      </c>
      <c r="H22" s="7">
        <f>+H21</f>
        <v>0</v>
      </c>
      <c r="I22" s="7">
        <f>+I$14/7</f>
        <v>0</v>
      </c>
      <c r="J22" s="7">
        <f>+J$14/7/2</f>
        <v>0</v>
      </c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Y22" s="7"/>
      <c r="Z22" s="7"/>
    </row>
    <row r="23" spans="1:26" x14ac:dyDescent="0.25">
      <c r="B23" s="3">
        <v>2001</v>
      </c>
      <c r="C23" s="13">
        <f t="shared" si="0"/>
        <v>-92569.823571428555</v>
      </c>
      <c r="D23" s="7">
        <f>+D$14/7/2</f>
        <v>91557.509285714274</v>
      </c>
      <c r="E23" s="7">
        <f>+E22</f>
        <v>0</v>
      </c>
      <c r="F23" s="7">
        <f>+F22</f>
        <v>1012.3142857142857</v>
      </c>
      <c r="G23" s="7">
        <f>+G22</f>
        <v>0</v>
      </c>
      <c r="H23" s="7">
        <f>+H22</f>
        <v>0</v>
      </c>
      <c r="I23" s="7">
        <f>+I22</f>
        <v>0</v>
      </c>
      <c r="J23" s="7">
        <f>+J$14/7</f>
        <v>0</v>
      </c>
      <c r="K23" s="7">
        <f>+K$14/7/2</f>
        <v>0</v>
      </c>
      <c r="L23" s="7"/>
      <c r="M23" s="7"/>
      <c r="N23" s="7"/>
      <c r="O23" s="7"/>
      <c r="P23" s="7"/>
      <c r="Q23" s="7"/>
      <c r="R23" s="7"/>
      <c r="S23" s="7"/>
      <c r="T23" s="7"/>
      <c r="U23" s="7"/>
      <c r="Y23" s="7"/>
      <c r="Z23" s="7"/>
    </row>
    <row r="24" spans="1:26" x14ac:dyDescent="0.25">
      <c r="B24" s="3">
        <v>2002</v>
      </c>
      <c r="C24" s="13">
        <f t="shared" si="0"/>
        <v>-1012.3142857142857</v>
      </c>
      <c r="D24" s="7"/>
      <c r="E24" s="7">
        <f>+E$14/7/2</f>
        <v>0</v>
      </c>
      <c r="F24" s="7">
        <f>+F23</f>
        <v>1012.3142857142857</v>
      </c>
      <c r="G24" s="7">
        <f>+G23</f>
        <v>0</v>
      </c>
      <c r="H24" s="7">
        <f>+H23</f>
        <v>0</v>
      </c>
      <c r="I24" s="7">
        <f>+I23</f>
        <v>0</v>
      </c>
      <c r="J24" s="7">
        <f>+J23</f>
        <v>0</v>
      </c>
      <c r="K24" s="7">
        <f>+K$14/7</f>
        <v>0</v>
      </c>
      <c r="L24" s="7">
        <f>+L$14/7/2</f>
        <v>0</v>
      </c>
      <c r="M24" s="7"/>
      <c r="N24" s="7"/>
      <c r="O24" s="7"/>
      <c r="P24" s="7"/>
      <c r="Q24" s="7"/>
      <c r="R24" s="7"/>
      <c r="S24" s="7"/>
      <c r="T24" s="7"/>
      <c r="U24" s="7"/>
      <c r="Y24" s="7"/>
      <c r="Z24" s="7"/>
    </row>
    <row r="25" spans="1:26" x14ac:dyDescent="0.25">
      <c r="B25" s="3">
        <v>2003</v>
      </c>
      <c r="C25" s="13">
        <f t="shared" si="0"/>
        <v>-506.15714285714284</v>
      </c>
      <c r="D25" s="7"/>
      <c r="E25" s="7"/>
      <c r="F25" s="7">
        <f>+F$14/7/2</f>
        <v>506.15714285714284</v>
      </c>
      <c r="G25" s="7">
        <f>+G24</f>
        <v>0</v>
      </c>
      <c r="H25" s="7">
        <f>+H24</f>
        <v>0</v>
      </c>
      <c r="I25" s="7">
        <f>+I24</f>
        <v>0</v>
      </c>
      <c r="J25" s="7">
        <f>+J24</f>
        <v>0</v>
      </c>
      <c r="K25" s="7">
        <f>+K24</f>
        <v>0</v>
      </c>
      <c r="L25" s="7">
        <f>+L$14/7</f>
        <v>0</v>
      </c>
      <c r="M25" s="7">
        <f>+M$14/7/2</f>
        <v>0</v>
      </c>
      <c r="N25" s="7"/>
      <c r="O25" s="7"/>
      <c r="P25" s="7"/>
      <c r="Q25" s="7"/>
      <c r="R25" s="7"/>
      <c r="S25" s="7"/>
      <c r="T25" s="7"/>
      <c r="U25" s="7"/>
      <c r="Y25" s="7"/>
      <c r="Z25" s="7"/>
    </row>
    <row r="26" spans="1:26" x14ac:dyDescent="0.25">
      <c r="B26" s="3">
        <v>2004</v>
      </c>
      <c r="C26" s="13">
        <f t="shared" si="0"/>
        <v>0</v>
      </c>
      <c r="D26" s="7"/>
      <c r="E26" s="7"/>
      <c r="F26" s="7"/>
      <c r="G26" s="7">
        <f>+G$14/7/2</f>
        <v>0</v>
      </c>
      <c r="H26" s="7">
        <f>+H25</f>
        <v>0</v>
      </c>
      <c r="I26" s="7">
        <f>+I25</f>
        <v>0</v>
      </c>
      <c r="J26" s="7">
        <f>+J25</f>
        <v>0</v>
      </c>
      <c r="K26" s="7">
        <f>+K25</f>
        <v>0</v>
      </c>
      <c r="L26" s="7">
        <f>+L25</f>
        <v>0</v>
      </c>
      <c r="M26" s="7">
        <f>+M$14/7</f>
        <v>0</v>
      </c>
      <c r="N26" s="7">
        <f>+N$14/7/2</f>
        <v>0</v>
      </c>
      <c r="O26" s="7"/>
      <c r="P26" s="7"/>
      <c r="Q26" s="7"/>
      <c r="R26" s="7"/>
      <c r="S26" s="7"/>
      <c r="T26" s="7"/>
      <c r="U26" s="7"/>
      <c r="Y26" s="7"/>
      <c r="Z26" s="7"/>
    </row>
    <row r="27" spans="1:26" x14ac:dyDescent="0.25">
      <c r="B27" s="3">
        <v>2005</v>
      </c>
      <c r="C27" s="13">
        <f t="shared" si="0"/>
        <v>0</v>
      </c>
      <c r="D27" s="7"/>
      <c r="E27" s="7"/>
      <c r="F27" s="7"/>
      <c r="G27" s="7"/>
      <c r="H27" s="7">
        <f>+H$14/7/2</f>
        <v>0</v>
      </c>
      <c r="I27" s="7">
        <f>+I26</f>
        <v>0</v>
      </c>
      <c r="J27" s="7">
        <f>+J26</f>
        <v>0</v>
      </c>
      <c r="K27" s="7">
        <f>+K26</f>
        <v>0</v>
      </c>
      <c r="L27" s="7">
        <f>+L26</f>
        <v>0</v>
      </c>
      <c r="M27" s="7">
        <f>+M26</f>
        <v>0</v>
      </c>
      <c r="N27" s="7">
        <f>+N$14/7</f>
        <v>0</v>
      </c>
      <c r="O27" s="7">
        <f>+O$14/7/2</f>
        <v>0</v>
      </c>
      <c r="P27" s="7"/>
      <c r="Q27" s="7"/>
      <c r="R27" s="7"/>
      <c r="S27" s="7"/>
      <c r="T27" s="7"/>
      <c r="U27" s="7"/>
      <c r="Y27" s="7"/>
      <c r="Z27" s="7"/>
    </row>
    <row r="28" spans="1:26" x14ac:dyDescent="0.25">
      <c r="B28" s="3">
        <v>2006</v>
      </c>
      <c r="C28" s="13">
        <f t="shared" si="0"/>
        <v>0</v>
      </c>
      <c r="D28" s="7"/>
      <c r="E28" s="7"/>
      <c r="F28" s="7"/>
      <c r="G28" s="7"/>
      <c r="H28" s="7"/>
      <c r="I28" s="7">
        <f>+I$14/7/2</f>
        <v>0</v>
      </c>
      <c r="J28" s="7">
        <f>+J27</f>
        <v>0</v>
      </c>
      <c r="K28" s="7">
        <f>+K27</f>
        <v>0</v>
      </c>
      <c r="L28" s="7">
        <f>+L27</f>
        <v>0</v>
      </c>
      <c r="M28" s="7">
        <f>+M27</f>
        <v>0</v>
      </c>
      <c r="N28" s="7">
        <f>+N27</f>
        <v>0</v>
      </c>
      <c r="O28" s="7">
        <f>+O$14/7</f>
        <v>0</v>
      </c>
      <c r="P28" s="7">
        <f>+P$14/7/2</f>
        <v>0</v>
      </c>
      <c r="Q28" s="7"/>
      <c r="R28" s="7"/>
      <c r="S28" s="7"/>
      <c r="T28" s="7"/>
      <c r="U28" s="7"/>
      <c r="Y28" s="7"/>
      <c r="Z28" s="7"/>
    </row>
    <row r="29" spans="1:26" x14ac:dyDescent="0.25">
      <c r="B29" s="3">
        <v>2007</v>
      </c>
      <c r="C29" s="13">
        <f t="shared" si="0"/>
        <v>0</v>
      </c>
      <c r="D29" s="7"/>
      <c r="E29" s="7"/>
      <c r="F29" s="7"/>
      <c r="G29" s="7"/>
      <c r="H29" s="7"/>
      <c r="I29" s="7"/>
      <c r="J29" s="7">
        <f>+J$14/7/2</f>
        <v>0</v>
      </c>
      <c r="K29" s="7">
        <f>+K28</f>
        <v>0</v>
      </c>
      <c r="L29" s="7">
        <f>+L28</f>
        <v>0</v>
      </c>
      <c r="M29" s="7">
        <f>+M28</f>
        <v>0</v>
      </c>
      <c r="N29" s="7">
        <f>+N28</f>
        <v>0</v>
      </c>
      <c r="O29" s="7">
        <f>+O28</f>
        <v>0</v>
      </c>
      <c r="P29" s="7">
        <f>+P$14/7</f>
        <v>0</v>
      </c>
      <c r="Q29" s="7">
        <f>+Q$14/7/2</f>
        <v>0</v>
      </c>
      <c r="R29" s="7"/>
      <c r="S29" s="7"/>
      <c r="T29" s="7"/>
      <c r="U29" s="7"/>
      <c r="Y29" s="7"/>
      <c r="Z29" s="7"/>
    </row>
    <row r="30" spans="1:26" x14ac:dyDescent="0.25">
      <c r="B30" s="3">
        <v>2008</v>
      </c>
      <c r="C30" s="13">
        <f t="shared" si="0"/>
        <v>0</v>
      </c>
      <c r="D30" s="7"/>
      <c r="E30" s="7"/>
      <c r="F30" s="7"/>
      <c r="G30" s="7"/>
      <c r="H30" s="7"/>
      <c r="I30" s="7"/>
      <c r="J30" s="7"/>
      <c r="K30" s="7">
        <f>+K$14/7/2</f>
        <v>0</v>
      </c>
      <c r="L30" s="7">
        <f>+L29</f>
        <v>0</v>
      </c>
      <c r="M30" s="7">
        <f>+M29</f>
        <v>0</v>
      </c>
      <c r="N30" s="7">
        <f>+N29</f>
        <v>0</v>
      </c>
      <c r="O30" s="7">
        <f>+O29</f>
        <v>0</v>
      </c>
      <c r="P30" s="7">
        <f>+P29</f>
        <v>0</v>
      </c>
      <c r="Q30" s="7">
        <f>+Q$14/7</f>
        <v>0</v>
      </c>
      <c r="R30" s="7">
        <f>+R$14/7/2</f>
        <v>0</v>
      </c>
      <c r="S30" s="7"/>
      <c r="T30" s="7"/>
      <c r="U30" s="7"/>
      <c r="Y30" s="7"/>
      <c r="Z30" s="7"/>
    </row>
    <row r="31" spans="1:26" x14ac:dyDescent="0.25">
      <c r="B31" s="3">
        <v>2009</v>
      </c>
      <c r="C31" s="13">
        <f t="shared" si="0"/>
        <v>0</v>
      </c>
      <c r="D31" s="7"/>
      <c r="E31" s="7"/>
      <c r="F31" s="7"/>
      <c r="G31" s="7"/>
      <c r="H31" s="7"/>
      <c r="I31" s="7"/>
      <c r="J31" s="7"/>
      <c r="K31" s="7"/>
      <c r="L31" s="7">
        <f>+L$14/7/2</f>
        <v>0</v>
      </c>
      <c r="M31" s="7">
        <f>+M30</f>
        <v>0</v>
      </c>
      <c r="N31" s="7">
        <f>+N30</f>
        <v>0</v>
      </c>
      <c r="O31" s="7">
        <f>+O30</f>
        <v>0</v>
      </c>
      <c r="P31" s="7">
        <f>+P30</f>
        <v>0</v>
      </c>
      <c r="Q31" s="7">
        <f>+Q30</f>
        <v>0</v>
      </c>
      <c r="R31" s="7">
        <f>+R$14/7</f>
        <v>0</v>
      </c>
      <c r="S31" s="7">
        <f>+S$14/7/2</f>
        <v>0</v>
      </c>
      <c r="T31" s="7"/>
      <c r="U31" s="7"/>
      <c r="Y31" s="7"/>
      <c r="Z31" s="7"/>
    </row>
    <row r="32" spans="1:26" x14ac:dyDescent="0.25">
      <c r="A32" s="38" t="s">
        <v>59</v>
      </c>
      <c r="B32" s="3">
        <v>2010</v>
      </c>
      <c r="C32" s="13">
        <f t="shared" si="0"/>
        <v>0</v>
      </c>
      <c r="D32" s="7"/>
      <c r="E32" s="7"/>
      <c r="F32" s="7"/>
      <c r="G32" s="7"/>
      <c r="H32" s="7"/>
      <c r="I32" s="7"/>
      <c r="J32" s="7"/>
      <c r="K32" s="7"/>
      <c r="L32" s="7"/>
      <c r="M32" s="7">
        <f>+M$14/7/2</f>
        <v>0</v>
      </c>
      <c r="N32" s="7">
        <f>+N31</f>
        <v>0</v>
      </c>
      <c r="O32" s="7">
        <f>+O31</f>
        <v>0</v>
      </c>
      <c r="P32" s="7">
        <f>+P31</f>
        <v>0</v>
      </c>
      <c r="Q32" s="7">
        <f>+Q31</f>
        <v>0</v>
      </c>
      <c r="R32" s="7">
        <f>+R31</f>
        <v>0</v>
      </c>
      <c r="S32" s="7">
        <f>+S$14/7</f>
        <v>0</v>
      </c>
      <c r="T32" s="7">
        <f>+T$14/7/2</f>
        <v>0</v>
      </c>
      <c r="U32" s="7"/>
      <c r="Y32" s="7"/>
      <c r="Z32" s="7"/>
    </row>
    <row r="33" spans="1:28" x14ac:dyDescent="0.25">
      <c r="A33" s="38"/>
      <c r="B33" s="3">
        <v>2011</v>
      </c>
      <c r="C33" s="13">
        <f t="shared" si="0"/>
        <v>0</v>
      </c>
      <c r="D33" s="7"/>
      <c r="E33" s="7"/>
      <c r="F33" s="7"/>
      <c r="G33" s="7"/>
      <c r="H33" s="7"/>
      <c r="I33" s="7"/>
      <c r="J33" s="7"/>
      <c r="K33" s="7"/>
      <c r="L33" s="7"/>
      <c r="M33" s="7"/>
      <c r="N33" s="7">
        <f>+N$14/7/2</f>
        <v>0</v>
      </c>
      <c r="O33" s="7">
        <f>+O32</f>
        <v>0</v>
      </c>
      <c r="P33" s="7">
        <f>+P32</f>
        <v>0</v>
      </c>
      <c r="Q33" s="7">
        <f>+Q32</f>
        <v>0</v>
      </c>
      <c r="R33" s="7">
        <f>+R32</f>
        <v>0</v>
      </c>
      <c r="S33" s="7">
        <f>+S32</f>
        <v>0</v>
      </c>
      <c r="T33" s="7">
        <f>+T$14/7</f>
        <v>0</v>
      </c>
      <c r="U33" s="7">
        <f>+U$14/7/2</f>
        <v>0</v>
      </c>
      <c r="Y33" s="7"/>
      <c r="Z33" s="7"/>
    </row>
    <row r="34" spans="1:28" x14ac:dyDescent="0.25">
      <c r="A34" s="38"/>
      <c r="B34" s="3">
        <v>2012</v>
      </c>
      <c r="C34" s="13">
        <f t="shared" si="0"/>
        <v>0</v>
      </c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>
        <f>+Q33</f>
        <v>0</v>
      </c>
      <c r="R34" s="7">
        <f>+R33</f>
        <v>0</v>
      </c>
      <c r="S34" s="7">
        <f>+S33</f>
        <v>0</v>
      </c>
      <c r="T34" s="7">
        <f>+T$14/7</f>
        <v>0</v>
      </c>
      <c r="U34" s="7">
        <f>+U$14/7</f>
        <v>0</v>
      </c>
      <c r="V34" s="7">
        <f>+V$14/7/2</f>
        <v>0</v>
      </c>
      <c r="Y34" s="7"/>
      <c r="Z34" s="7"/>
    </row>
    <row r="35" spans="1:28" x14ac:dyDescent="0.25">
      <c r="A35" s="38"/>
      <c r="B35" s="3">
        <v>2013</v>
      </c>
      <c r="C35" s="13">
        <f t="shared" si="0"/>
        <v>0</v>
      </c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Y35" s="7"/>
      <c r="Z35" s="7"/>
    </row>
    <row r="36" spans="1:28" x14ac:dyDescent="0.25">
      <c r="A36" s="38"/>
      <c r="B36" s="3">
        <v>2014</v>
      </c>
      <c r="C36" s="13">
        <f t="shared" si="0"/>
        <v>0</v>
      </c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Y36" s="7"/>
      <c r="Z36" s="7"/>
    </row>
    <row r="37" spans="1:28" x14ac:dyDescent="0.25">
      <c r="A37" s="38"/>
      <c r="B37" s="3">
        <v>2015</v>
      </c>
      <c r="C37" s="13">
        <f t="shared" si="0"/>
        <v>0</v>
      </c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Y37" s="7"/>
      <c r="Z37" s="7"/>
    </row>
    <row r="38" spans="1:28" x14ac:dyDescent="0.25">
      <c r="A38" s="38"/>
      <c r="B38" s="3">
        <v>2016</v>
      </c>
      <c r="C38" s="13">
        <f t="shared" si="0"/>
        <v>0</v>
      </c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Y38" s="7"/>
      <c r="Z38" s="7"/>
    </row>
    <row r="39" spans="1:28" x14ac:dyDescent="0.25">
      <c r="A39" s="38"/>
      <c r="B39" s="3">
        <v>2017</v>
      </c>
      <c r="C39" s="13">
        <f>-SUM(D39:AB39)</f>
        <v>0</v>
      </c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Y39" s="7"/>
      <c r="Z39" s="7"/>
    </row>
    <row r="40" spans="1:28" x14ac:dyDescent="0.25">
      <c r="A40" s="38"/>
      <c r="B40" s="3">
        <v>2018</v>
      </c>
      <c r="C40" s="13">
        <f>-SUM(D40:AB40)</f>
        <v>0</v>
      </c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Y40" s="7"/>
      <c r="Z40" s="7"/>
    </row>
    <row r="41" spans="1:28" x14ac:dyDescent="0.25">
      <c r="A41" s="38"/>
      <c r="B41" s="3"/>
      <c r="C41" s="12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33"/>
      <c r="Y41" s="7"/>
      <c r="Z41" s="7"/>
    </row>
    <row r="42" spans="1:28" x14ac:dyDescent="0.25">
      <c r="A42" s="38" t="s">
        <v>62</v>
      </c>
      <c r="B42" s="35">
        <f>SUM(D42:Y42)</f>
        <v>0</v>
      </c>
      <c r="C42" s="29">
        <f>SUM(C16:C41)</f>
        <v>-1288891.33</v>
      </c>
      <c r="D42" s="7">
        <f>-SUM(D16:D41)+D14</f>
        <v>0</v>
      </c>
      <c r="E42" s="7">
        <f t="shared" ref="E42:T42" si="1">-SUM(E16:E41)+E14</f>
        <v>0</v>
      </c>
      <c r="F42" s="7">
        <f t="shared" si="1"/>
        <v>0</v>
      </c>
      <c r="G42" s="7">
        <f t="shared" si="1"/>
        <v>0</v>
      </c>
      <c r="H42" s="7">
        <f t="shared" si="1"/>
        <v>0</v>
      </c>
      <c r="I42" s="7">
        <f t="shared" si="1"/>
        <v>0</v>
      </c>
      <c r="J42" s="7">
        <f t="shared" si="1"/>
        <v>0</v>
      </c>
      <c r="K42" s="7">
        <f t="shared" si="1"/>
        <v>0</v>
      </c>
      <c r="L42" s="7">
        <f t="shared" si="1"/>
        <v>0</v>
      </c>
      <c r="M42" s="7">
        <f t="shared" si="1"/>
        <v>0</v>
      </c>
      <c r="N42" s="7">
        <f t="shared" si="1"/>
        <v>0</v>
      </c>
      <c r="O42" s="7">
        <f t="shared" si="1"/>
        <v>0</v>
      </c>
      <c r="P42" s="7">
        <f t="shared" si="1"/>
        <v>0</v>
      </c>
      <c r="Q42" s="7">
        <f t="shared" si="1"/>
        <v>0</v>
      </c>
      <c r="R42" s="7">
        <f t="shared" si="1"/>
        <v>0</v>
      </c>
      <c r="S42" s="7">
        <f t="shared" si="1"/>
        <v>0</v>
      </c>
      <c r="T42" s="7">
        <f t="shared" si="1"/>
        <v>0</v>
      </c>
      <c r="U42" s="326">
        <f t="shared" ref="U42:AB42" si="2">-SUM(U16:U41)+U14</f>
        <v>0</v>
      </c>
      <c r="V42" s="326">
        <f t="shared" si="2"/>
        <v>0</v>
      </c>
      <c r="W42" s="326">
        <f t="shared" si="2"/>
        <v>0</v>
      </c>
      <c r="X42" s="326">
        <f t="shared" si="2"/>
        <v>0</v>
      </c>
      <c r="Y42" s="326">
        <f t="shared" si="2"/>
        <v>0</v>
      </c>
      <c r="Z42" s="326">
        <f t="shared" si="2"/>
        <v>0</v>
      </c>
      <c r="AA42" s="326">
        <f t="shared" si="2"/>
        <v>0</v>
      </c>
      <c r="AB42" s="326">
        <f t="shared" si="2"/>
        <v>0</v>
      </c>
    </row>
    <row r="43" spans="1:28" x14ac:dyDescent="0.25">
      <c r="A43" s="38"/>
      <c r="B43" s="29"/>
      <c r="C43" s="3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8" x14ac:dyDescent="0.25">
      <c r="A44" s="39" t="s">
        <v>63</v>
      </c>
      <c r="B44" s="3"/>
      <c r="C44" s="30">
        <f>+C14+C42</f>
        <v>0</v>
      </c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8" x14ac:dyDescent="0.25">
      <c r="A45" s="3"/>
      <c r="B45" s="3"/>
      <c r="C45" s="3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8" x14ac:dyDescent="0.25">
      <c r="A46" s="3"/>
      <c r="B46" s="36"/>
      <c r="C46" s="3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8" x14ac:dyDescent="0.25">
      <c r="A47" s="3"/>
      <c r="B47" s="3"/>
      <c r="C47" s="3"/>
      <c r="E47" s="7"/>
      <c r="F47" s="4"/>
      <c r="G47" s="4"/>
      <c r="H47" s="4"/>
      <c r="I47" s="4"/>
      <c r="J47" s="4"/>
      <c r="K47" s="4"/>
      <c r="L47" s="4"/>
      <c r="M47" s="4"/>
      <c r="N47" s="7">
        <f>SUM(E32:E47)</f>
        <v>0</v>
      </c>
      <c r="O47" s="4"/>
      <c r="P47" s="4"/>
      <c r="Q47" s="4"/>
      <c r="R47" s="4"/>
      <c r="S47" s="4"/>
    </row>
    <row r="48" spans="1:28" x14ac:dyDescent="0.25">
      <c r="B48" s="3"/>
      <c r="C48" s="3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</row>
    <row r="49" spans="5:19" x14ac:dyDescent="0.25"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</row>
    <row r="50" spans="5:19" x14ac:dyDescent="0.25"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</row>
    <row r="51" spans="5:19" x14ac:dyDescent="0.25"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</row>
    <row r="52" spans="5:19" x14ac:dyDescent="0.25"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</row>
    <row r="53" spans="5:19" x14ac:dyDescent="0.25"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</row>
    <row r="54" spans="5:19" x14ac:dyDescent="0.25"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</row>
    <row r="55" spans="5:19" x14ac:dyDescent="0.25"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</row>
    <row r="56" spans="5:19" x14ac:dyDescent="0.25"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</row>
    <row r="57" spans="5:19" x14ac:dyDescent="0.25"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</row>
    <row r="58" spans="5:19" x14ac:dyDescent="0.25"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</row>
  </sheetData>
  <phoneticPr fontId="0" type="noConversion"/>
  <pageMargins left="0.7" right="0.7" top="0.75" bottom="0.75" header="0.3" footer="0.3"/>
  <pageSetup scale="71" fitToHeight="2" orientation="landscape" horizontalDpi="4294967294" verticalDpi="4294967294" r:id="rId1"/>
  <headerFooter>
    <oddFooter>&amp;C&amp;Z&amp;F&amp;R&amp;P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>
    <tabColor rgb="FF92D050"/>
  </sheetPr>
  <dimension ref="A1:AH64"/>
  <sheetViews>
    <sheetView workbookViewId="0"/>
  </sheetViews>
  <sheetFormatPr defaultRowHeight="15" x14ac:dyDescent="0.25"/>
  <cols>
    <col min="1" max="1" width="20.85546875" style="289" customWidth="1"/>
    <col min="2" max="2" width="8.7109375" style="289" customWidth="1"/>
    <col min="3" max="3" width="12.85546875" style="289" customWidth="1"/>
    <col min="4" max="9" width="7.42578125" style="289" hidden="1" customWidth="1"/>
    <col min="10" max="10" width="13.140625" style="289" hidden="1" customWidth="1"/>
    <col min="11" max="12" width="7.42578125" style="289" hidden="1" customWidth="1"/>
    <col min="13" max="13" width="7.5703125" style="289" hidden="1" customWidth="1"/>
    <col min="14" max="14" width="9.28515625" style="289" hidden="1" customWidth="1"/>
    <col min="15" max="17" width="9.28515625" style="289" customWidth="1"/>
    <col min="18" max="18" width="13.42578125" style="289" customWidth="1"/>
    <col min="19" max="19" width="11.28515625" style="289" customWidth="1"/>
    <col min="20" max="20" width="9.42578125" style="289" customWidth="1"/>
    <col min="21" max="21" width="9.140625" style="289"/>
    <col min="22" max="24" width="10.5703125" style="289" customWidth="1"/>
    <col min="25" max="31" width="9.140625" style="289"/>
    <col min="32" max="32" width="10.5703125" style="289" bestFit="1" customWidth="1"/>
    <col min="33" max="16384" width="9.140625" style="289"/>
  </cols>
  <sheetData>
    <row r="1" spans="1:34" x14ac:dyDescent="0.25">
      <c r="A1" s="360" t="s">
        <v>10</v>
      </c>
    </row>
    <row r="2" spans="1:34" x14ac:dyDescent="0.25">
      <c r="A2" s="365" t="s">
        <v>14</v>
      </c>
    </row>
    <row r="3" spans="1:34" x14ac:dyDescent="0.25">
      <c r="A3" s="365" t="s">
        <v>80</v>
      </c>
    </row>
    <row r="4" spans="1:34" x14ac:dyDescent="0.25">
      <c r="R4" s="584" t="s">
        <v>4</v>
      </c>
      <c r="S4" s="585"/>
      <c r="T4" s="584" t="s">
        <v>8</v>
      </c>
    </row>
    <row r="5" spans="1:34" x14ac:dyDescent="0.25">
      <c r="A5" s="586" t="s">
        <v>9</v>
      </c>
      <c r="B5" s="475" t="s">
        <v>64</v>
      </c>
      <c r="C5" s="475" t="s">
        <v>12</v>
      </c>
      <c r="R5" s="587" t="s">
        <v>2</v>
      </c>
      <c r="S5" s="587" t="s">
        <v>60</v>
      </c>
      <c r="T5" s="587" t="s">
        <v>7</v>
      </c>
    </row>
    <row r="6" spans="1:34" ht="30" x14ac:dyDescent="0.25">
      <c r="A6" s="643" t="s">
        <v>450</v>
      </c>
      <c r="B6" s="290">
        <v>111</v>
      </c>
      <c r="R6" s="290"/>
    </row>
    <row r="7" spans="1:34" x14ac:dyDescent="0.25">
      <c r="A7" s="588"/>
      <c r="B7" s="589"/>
      <c r="C7" s="590"/>
      <c r="D7" s="634"/>
      <c r="E7" s="634"/>
      <c r="F7" s="634"/>
      <c r="G7" s="634"/>
      <c r="H7" s="634"/>
      <c r="I7" s="634"/>
      <c r="J7" s="634"/>
      <c r="K7" s="634"/>
      <c r="L7" s="634"/>
      <c r="M7" s="634"/>
      <c r="N7" s="634"/>
      <c r="O7" s="635"/>
      <c r="P7" s="421"/>
      <c r="Q7" s="421"/>
      <c r="R7" s="423">
        <f>+C14</f>
        <v>2296413.17</v>
      </c>
      <c r="S7" s="423">
        <f>+-C48</f>
        <v>2245293.5171428574</v>
      </c>
      <c r="T7" s="423">
        <f>+R7-S7</f>
        <v>51119.652857142501</v>
      </c>
    </row>
    <row r="8" spans="1:34" x14ac:dyDescent="0.25">
      <c r="A8" s="588"/>
      <c r="B8" s="290"/>
      <c r="D8" s="634"/>
      <c r="E8" s="634"/>
      <c r="F8" s="634"/>
      <c r="G8" s="634"/>
      <c r="H8" s="634"/>
      <c r="I8" s="634"/>
      <c r="J8" s="634"/>
      <c r="K8" s="634"/>
      <c r="L8" s="634"/>
      <c r="M8" s="634"/>
      <c r="N8" s="634"/>
      <c r="O8" s="635"/>
      <c r="P8" s="421"/>
      <c r="Q8" s="421"/>
    </row>
    <row r="9" spans="1:34" x14ac:dyDescent="0.25">
      <c r="A9" s="437"/>
      <c r="B9" s="290"/>
      <c r="D9" s="634"/>
      <c r="E9" s="634"/>
      <c r="F9" s="634"/>
      <c r="G9" s="634"/>
      <c r="H9" s="634"/>
      <c r="I9" s="634"/>
      <c r="J9" s="634"/>
      <c r="K9" s="634"/>
      <c r="L9" s="634"/>
      <c r="M9" s="634"/>
      <c r="N9" s="634"/>
      <c r="O9" s="635"/>
      <c r="P9" s="421"/>
      <c r="Q9" s="421"/>
    </row>
    <row r="10" spans="1:34" x14ac:dyDescent="0.25">
      <c r="B10" s="290"/>
    </row>
    <row r="11" spans="1:34" x14ac:dyDescent="0.25">
      <c r="A11" s="437" t="s">
        <v>66</v>
      </c>
      <c r="B11" s="589" t="s">
        <v>74</v>
      </c>
      <c r="C11" s="590" t="s">
        <v>451</v>
      </c>
    </row>
    <row r="12" spans="1:34" x14ac:dyDescent="0.25">
      <c r="B12" s="594"/>
      <c r="C12" s="437"/>
    </row>
    <row r="13" spans="1:34" x14ac:dyDescent="0.25">
      <c r="A13" s="365" t="s">
        <v>5</v>
      </c>
      <c r="C13" s="595" t="s">
        <v>3</v>
      </c>
      <c r="D13" s="596">
        <v>1994</v>
      </c>
      <c r="E13" s="596">
        <f>D13+1</f>
        <v>1995</v>
      </c>
      <c r="F13" s="596">
        <f t="shared" ref="F13:AH13" si="0">E13+1</f>
        <v>1996</v>
      </c>
      <c r="G13" s="596">
        <f t="shared" si="0"/>
        <v>1997</v>
      </c>
      <c r="H13" s="596">
        <f t="shared" si="0"/>
        <v>1998</v>
      </c>
      <c r="I13" s="596">
        <f t="shared" si="0"/>
        <v>1999</v>
      </c>
      <c r="J13" s="596">
        <f t="shared" si="0"/>
        <v>2000</v>
      </c>
      <c r="K13" s="596">
        <f t="shared" si="0"/>
        <v>2001</v>
      </c>
      <c r="L13" s="596">
        <f t="shared" si="0"/>
        <v>2002</v>
      </c>
      <c r="M13" s="596">
        <f t="shared" si="0"/>
        <v>2003</v>
      </c>
      <c r="N13" s="596">
        <f t="shared" si="0"/>
        <v>2004</v>
      </c>
      <c r="O13" s="596">
        <f t="shared" si="0"/>
        <v>2005</v>
      </c>
      <c r="P13" s="596">
        <f t="shared" si="0"/>
        <v>2006</v>
      </c>
      <c r="Q13" s="596">
        <f t="shared" si="0"/>
        <v>2007</v>
      </c>
      <c r="R13" s="596">
        <f t="shared" si="0"/>
        <v>2008</v>
      </c>
      <c r="S13" s="596">
        <f t="shared" si="0"/>
        <v>2009</v>
      </c>
      <c r="T13" s="596">
        <f t="shared" si="0"/>
        <v>2010</v>
      </c>
      <c r="U13" s="596">
        <f t="shared" si="0"/>
        <v>2011</v>
      </c>
      <c r="V13" s="596">
        <f t="shared" si="0"/>
        <v>2012</v>
      </c>
      <c r="W13" s="596">
        <f t="shared" si="0"/>
        <v>2013</v>
      </c>
      <c r="X13" s="596">
        <f t="shared" si="0"/>
        <v>2014</v>
      </c>
      <c r="Y13" s="596">
        <f t="shared" si="0"/>
        <v>2015</v>
      </c>
      <c r="Z13" s="596">
        <f t="shared" si="0"/>
        <v>2016</v>
      </c>
      <c r="AA13" s="596">
        <f t="shared" si="0"/>
        <v>2017</v>
      </c>
      <c r="AB13" s="596">
        <f t="shared" si="0"/>
        <v>2018</v>
      </c>
      <c r="AC13" s="596">
        <f t="shared" si="0"/>
        <v>2019</v>
      </c>
      <c r="AD13" s="596">
        <f t="shared" si="0"/>
        <v>2020</v>
      </c>
      <c r="AE13" s="596">
        <f t="shared" si="0"/>
        <v>2021</v>
      </c>
      <c r="AF13" s="596">
        <f t="shared" si="0"/>
        <v>2022</v>
      </c>
      <c r="AG13" s="596">
        <f t="shared" si="0"/>
        <v>2023</v>
      </c>
      <c r="AH13" s="596">
        <f t="shared" si="0"/>
        <v>2024</v>
      </c>
    </row>
    <row r="14" spans="1:34" x14ac:dyDescent="0.25">
      <c r="A14" s="365" t="s">
        <v>73</v>
      </c>
      <c r="C14" s="636">
        <f>SUM(D14:AH14)</f>
        <v>2296413.17</v>
      </c>
      <c r="D14" s="644"/>
      <c r="E14" s="644"/>
      <c r="F14" s="644"/>
      <c r="G14" s="644"/>
      <c r="H14" s="644"/>
      <c r="I14" s="644"/>
      <c r="J14" s="645">
        <v>2216893.71</v>
      </c>
      <c r="K14" s="644"/>
      <c r="L14" s="644"/>
      <c r="M14" s="644"/>
      <c r="N14" s="644"/>
      <c r="O14" s="644"/>
      <c r="P14" s="644"/>
      <c r="Q14" s="644"/>
      <c r="R14" s="644"/>
      <c r="S14" s="636"/>
      <c r="T14" s="622"/>
      <c r="U14" s="622"/>
      <c r="V14" s="622"/>
      <c r="W14" s="622"/>
      <c r="X14" s="622"/>
      <c r="Y14" s="622"/>
      <c r="Z14" s="622"/>
      <c r="AA14" s="622"/>
      <c r="AB14" s="622"/>
      <c r="AC14" s="622"/>
      <c r="AD14" s="622"/>
      <c r="AE14" s="622"/>
      <c r="AF14" s="623">
        <v>79519.459999999992</v>
      </c>
      <c r="AG14" s="622"/>
      <c r="AH14" s="622"/>
    </row>
    <row r="15" spans="1:34" x14ac:dyDescent="0.25">
      <c r="A15" s="602" t="str">
        <f>IF(+C14-'Equip Review 032310'!Y29=0,"ok","check")</f>
        <v>check</v>
      </c>
      <c r="B15" s="437"/>
      <c r="C15" s="622"/>
      <c r="D15" s="622"/>
      <c r="E15" s="622"/>
      <c r="F15" s="622"/>
      <c r="G15" s="622"/>
      <c r="H15" s="622"/>
      <c r="I15" s="622"/>
      <c r="J15" s="622"/>
      <c r="K15" s="622"/>
      <c r="L15" s="622"/>
      <c r="M15" s="622"/>
      <c r="N15" s="622"/>
      <c r="O15" s="622"/>
      <c r="P15" s="622"/>
      <c r="Q15" s="622"/>
      <c r="R15" s="622"/>
      <c r="S15" s="622"/>
      <c r="T15" s="622"/>
      <c r="U15" s="622"/>
      <c r="V15" s="622"/>
      <c r="W15" s="622"/>
      <c r="X15" s="622"/>
      <c r="Y15" s="622"/>
      <c r="Z15" s="622"/>
      <c r="AA15" s="622"/>
      <c r="AB15" s="622"/>
      <c r="AC15" s="622"/>
      <c r="AD15" s="622"/>
      <c r="AE15" s="622"/>
      <c r="AF15" s="622"/>
      <c r="AG15" s="622"/>
      <c r="AH15" s="622"/>
    </row>
    <row r="16" spans="1:34" x14ac:dyDescent="0.25">
      <c r="A16" s="365" t="s">
        <v>6</v>
      </c>
      <c r="B16" s="290">
        <v>1994</v>
      </c>
      <c r="C16" s="622">
        <f>-SUM(D16:AH16)</f>
        <v>0</v>
      </c>
      <c r="D16" s="623">
        <f>+D$14/7/2</f>
        <v>0</v>
      </c>
      <c r="E16" s="623"/>
      <c r="F16" s="623"/>
      <c r="G16" s="623"/>
      <c r="H16" s="623"/>
      <c r="I16" s="623"/>
      <c r="J16" s="623"/>
      <c r="K16" s="623"/>
      <c r="L16" s="623"/>
      <c r="M16" s="623"/>
      <c r="N16" s="623"/>
      <c r="O16" s="623"/>
      <c r="P16" s="623"/>
      <c r="Q16" s="623"/>
      <c r="R16" s="623"/>
      <c r="S16" s="623"/>
      <c r="T16" s="623"/>
      <c r="U16" s="623"/>
      <c r="V16" s="622"/>
      <c r="W16" s="622"/>
      <c r="X16" s="622"/>
      <c r="Y16" s="623"/>
      <c r="Z16" s="623"/>
      <c r="AA16" s="622"/>
      <c r="AB16" s="622"/>
      <c r="AC16" s="622"/>
      <c r="AD16" s="622"/>
      <c r="AE16" s="622"/>
      <c r="AF16" s="622"/>
      <c r="AG16" s="622"/>
      <c r="AH16" s="622"/>
    </row>
    <row r="17" spans="1:34" x14ac:dyDescent="0.25">
      <c r="B17" s="290">
        <f>B16+1</f>
        <v>1995</v>
      </c>
      <c r="C17" s="622">
        <f t="shared" ref="C17:C46" si="1">-SUM(D17:AH17)</f>
        <v>0</v>
      </c>
      <c r="D17" s="623">
        <f>+D$14/7</f>
        <v>0</v>
      </c>
      <c r="E17" s="623">
        <f>+E$14/7/2</f>
        <v>0</v>
      </c>
      <c r="F17" s="623"/>
      <c r="G17" s="623"/>
      <c r="H17" s="623"/>
      <c r="I17" s="623"/>
      <c r="J17" s="623"/>
      <c r="K17" s="623"/>
      <c r="L17" s="623"/>
      <c r="M17" s="623"/>
      <c r="N17" s="623"/>
      <c r="O17" s="623"/>
      <c r="P17" s="623"/>
      <c r="Q17" s="623"/>
      <c r="R17" s="623"/>
      <c r="S17" s="623"/>
      <c r="T17" s="623"/>
      <c r="U17" s="623"/>
      <c r="V17" s="622"/>
      <c r="W17" s="622"/>
      <c r="X17" s="622"/>
      <c r="Y17" s="623"/>
      <c r="Z17" s="623"/>
      <c r="AA17" s="622"/>
      <c r="AB17" s="622"/>
      <c r="AC17" s="622"/>
      <c r="AD17" s="622"/>
      <c r="AE17" s="622"/>
      <c r="AF17" s="622"/>
      <c r="AG17" s="622"/>
      <c r="AH17" s="622"/>
    </row>
    <row r="18" spans="1:34" x14ac:dyDescent="0.25">
      <c r="B18" s="290">
        <f t="shared" ref="B18:B46" si="2">B17+1</f>
        <v>1996</v>
      </c>
      <c r="C18" s="622">
        <f t="shared" si="1"/>
        <v>0</v>
      </c>
      <c r="D18" s="623">
        <f>+D17</f>
        <v>0</v>
      </c>
      <c r="E18" s="623">
        <f>+E$14/7</f>
        <v>0</v>
      </c>
      <c r="F18" s="623">
        <f>+F$14/7/2</f>
        <v>0</v>
      </c>
      <c r="G18" s="623"/>
      <c r="H18" s="623"/>
      <c r="I18" s="623"/>
      <c r="J18" s="623"/>
      <c r="K18" s="623"/>
      <c r="L18" s="623"/>
      <c r="M18" s="623"/>
      <c r="N18" s="623"/>
      <c r="O18" s="623"/>
      <c r="P18" s="623"/>
      <c r="Q18" s="623"/>
      <c r="R18" s="623"/>
      <c r="S18" s="623"/>
      <c r="T18" s="623"/>
      <c r="U18" s="623"/>
      <c r="V18" s="622"/>
      <c r="W18" s="622"/>
      <c r="X18" s="622"/>
      <c r="Y18" s="623"/>
      <c r="Z18" s="623"/>
      <c r="AA18" s="622"/>
      <c r="AB18" s="622"/>
      <c r="AC18" s="622"/>
      <c r="AD18" s="622"/>
      <c r="AE18" s="622"/>
      <c r="AF18" s="622"/>
      <c r="AG18" s="622"/>
      <c r="AH18" s="622"/>
    </row>
    <row r="19" spans="1:34" x14ac:dyDescent="0.25">
      <c r="B19" s="290">
        <f t="shared" si="2"/>
        <v>1997</v>
      </c>
      <c r="C19" s="622">
        <f t="shared" si="1"/>
        <v>0</v>
      </c>
      <c r="D19" s="623">
        <f>+D18</f>
        <v>0</v>
      </c>
      <c r="E19" s="623">
        <f>+E18</f>
        <v>0</v>
      </c>
      <c r="F19" s="623">
        <f>+F$14/7</f>
        <v>0</v>
      </c>
      <c r="G19" s="623">
        <f>+G$14/7/2</f>
        <v>0</v>
      </c>
      <c r="H19" s="623"/>
      <c r="I19" s="623"/>
      <c r="J19" s="623"/>
      <c r="K19" s="623"/>
      <c r="L19" s="623"/>
      <c r="M19" s="623"/>
      <c r="N19" s="623"/>
      <c r="O19" s="623"/>
      <c r="P19" s="623"/>
      <c r="Q19" s="623"/>
      <c r="R19" s="623"/>
      <c r="S19" s="623"/>
      <c r="T19" s="623"/>
      <c r="U19" s="623"/>
      <c r="V19" s="622"/>
      <c r="W19" s="622"/>
      <c r="X19" s="622"/>
      <c r="Y19" s="623"/>
      <c r="Z19" s="623"/>
      <c r="AA19" s="622"/>
      <c r="AB19" s="622"/>
      <c r="AC19" s="622"/>
      <c r="AD19" s="622"/>
      <c r="AE19" s="622"/>
      <c r="AF19" s="622"/>
      <c r="AG19" s="622"/>
      <c r="AH19" s="622"/>
    </row>
    <row r="20" spans="1:34" x14ac:dyDescent="0.25">
      <c r="B20" s="290">
        <f t="shared" si="2"/>
        <v>1998</v>
      </c>
      <c r="C20" s="622">
        <f t="shared" si="1"/>
        <v>0</v>
      </c>
      <c r="D20" s="623">
        <f>+D19</f>
        <v>0</v>
      </c>
      <c r="E20" s="623">
        <f>+E19</f>
        <v>0</v>
      </c>
      <c r="F20" s="623">
        <f>+F19</f>
        <v>0</v>
      </c>
      <c r="G20" s="623">
        <f>+G$14/7</f>
        <v>0</v>
      </c>
      <c r="H20" s="623">
        <f>+H$14/7/2</f>
        <v>0</v>
      </c>
      <c r="I20" s="623"/>
      <c r="J20" s="623"/>
      <c r="K20" s="623"/>
      <c r="L20" s="623"/>
      <c r="M20" s="623"/>
      <c r="N20" s="623"/>
      <c r="O20" s="623"/>
      <c r="P20" s="623"/>
      <c r="Q20" s="623"/>
      <c r="R20" s="623"/>
      <c r="S20" s="623"/>
      <c r="T20" s="623"/>
      <c r="U20" s="623"/>
      <c r="V20" s="622"/>
      <c r="W20" s="622"/>
      <c r="X20" s="622"/>
      <c r="Y20" s="623"/>
      <c r="Z20" s="623"/>
      <c r="AA20" s="622"/>
      <c r="AB20" s="622"/>
      <c r="AC20" s="622"/>
      <c r="AD20" s="622"/>
      <c r="AE20" s="622"/>
      <c r="AF20" s="622"/>
      <c r="AG20" s="622"/>
      <c r="AH20" s="622"/>
    </row>
    <row r="21" spans="1:34" x14ac:dyDescent="0.25">
      <c r="B21" s="290">
        <f t="shared" si="2"/>
        <v>1999</v>
      </c>
      <c r="C21" s="622">
        <f t="shared" si="1"/>
        <v>0</v>
      </c>
      <c r="D21" s="623">
        <f>+D20</f>
        <v>0</v>
      </c>
      <c r="E21" s="623">
        <f>+E20</f>
        <v>0</v>
      </c>
      <c r="F21" s="623">
        <f>+F20</f>
        <v>0</v>
      </c>
      <c r="G21" s="623">
        <f>+G20</f>
        <v>0</v>
      </c>
      <c r="H21" s="623">
        <f>+H$14/7</f>
        <v>0</v>
      </c>
      <c r="I21" s="623">
        <f>+I$14/7/2</f>
        <v>0</v>
      </c>
      <c r="J21" s="623"/>
      <c r="K21" s="623"/>
      <c r="L21" s="623"/>
      <c r="M21" s="623"/>
      <c r="N21" s="623"/>
      <c r="O21" s="623"/>
      <c r="P21" s="623"/>
      <c r="Q21" s="623"/>
      <c r="R21" s="623"/>
      <c r="S21" s="623"/>
      <c r="T21" s="623"/>
      <c r="U21" s="623"/>
      <c r="V21" s="622"/>
      <c r="W21" s="622"/>
      <c r="X21" s="622"/>
      <c r="Y21" s="623"/>
      <c r="Z21" s="623"/>
      <c r="AA21" s="622"/>
      <c r="AB21" s="622"/>
      <c r="AC21" s="622"/>
      <c r="AD21" s="622"/>
      <c r="AE21" s="622"/>
      <c r="AF21" s="622"/>
      <c r="AG21" s="622"/>
      <c r="AH21" s="622"/>
    </row>
    <row r="22" spans="1:34" x14ac:dyDescent="0.25">
      <c r="B22" s="290">
        <f t="shared" si="2"/>
        <v>2000</v>
      </c>
      <c r="C22" s="622">
        <f t="shared" si="1"/>
        <v>-158349.55071428572</v>
      </c>
      <c r="D22" s="623">
        <f>+D21</f>
        <v>0</v>
      </c>
      <c r="E22" s="623">
        <f>+E21</f>
        <v>0</v>
      </c>
      <c r="F22" s="623">
        <f>+F21</f>
        <v>0</v>
      </c>
      <c r="G22" s="623">
        <f>+G21</f>
        <v>0</v>
      </c>
      <c r="H22" s="623">
        <f>+H21</f>
        <v>0</v>
      </c>
      <c r="I22" s="623">
        <f>+I$14/7</f>
        <v>0</v>
      </c>
      <c r="J22" s="623">
        <f>+J$14/7/2</f>
        <v>158349.55071428572</v>
      </c>
      <c r="K22" s="623"/>
      <c r="L22" s="623"/>
      <c r="M22" s="623"/>
      <c r="N22" s="623"/>
      <c r="O22" s="623"/>
      <c r="P22" s="623"/>
      <c r="Q22" s="623"/>
      <c r="R22" s="623"/>
      <c r="S22" s="623"/>
      <c r="T22" s="623"/>
      <c r="U22" s="623"/>
      <c r="V22" s="622"/>
      <c r="W22" s="622"/>
      <c r="X22" s="622"/>
      <c r="Y22" s="623"/>
      <c r="Z22" s="623"/>
      <c r="AA22" s="622"/>
      <c r="AB22" s="622"/>
      <c r="AC22" s="622"/>
      <c r="AD22" s="622"/>
      <c r="AE22" s="622"/>
      <c r="AF22" s="622"/>
      <c r="AG22" s="622"/>
      <c r="AH22" s="622"/>
    </row>
    <row r="23" spans="1:34" x14ac:dyDescent="0.25">
      <c r="B23" s="290">
        <f t="shared" si="2"/>
        <v>2001</v>
      </c>
      <c r="C23" s="622">
        <f t="shared" si="1"/>
        <v>-316699.10142857145</v>
      </c>
      <c r="D23" s="623">
        <f>+D$14/7/2</f>
        <v>0</v>
      </c>
      <c r="E23" s="623">
        <f>+E22</f>
        <v>0</v>
      </c>
      <c r="F23" s="623">
        <f>+F22</f>
        <v>0</v>
      </c>
      <c r="G23" s="623">
        <f>+G22</f>
        <v>0</v>
      </c>
      <c r="H23" s="623">
        <f>+H22</f>
        <v>0</v>
      </c>
      <c r="I23" s="623">
        <f>+I22</f>
        <v>0</v>
      </c>
      <c r="J23" s="623">
        <f>+J$14/7</f>
        <v>316699.10142857145</v>
      </c>
      <c r="K23" s="623">
        <f>+K$14/7/2</f>
        <v>0</v>
      </c>
      <c r="L23" s="623"/>
      <c r="M23" s="623"/>
      <c r="N23" s="623"/>
      <c r="O23" s="623"/>
      <c r="P23" s="623"/>
      <c r="Q23" s="623"/>
      <c r="R23" s="623"/>
      <c r="S23" s="623"/>
      <c r="T23" s="623"/>
      <c r="U23" s="623"/>
      <c r="V23" s="622"/>
      <c r="W23" s="622"/>
      <c r="X23" s="622"/>
      <c r="Y23" s="623"/>
      <c r="Z23" s="623"/>
      <c r="AA23" s="622"/>
      <c r="AB23" s="622"/>
      <c r="AC23" s="622"/>
      <c r="AD23" s="622"/>
      <c r="AE23" s="622"/>
      <c r="AF23" s="622"/>
      <c r="AG23" s="622"/>
      <c r="AH23" s="622"/>
    </row>
    <row r="24" spans="1:34" x14ac:dyDescent="0.25">
      <c r="B24" s="290">
        <f t="shared" si="2"/>
        <v>2002</v>
      </c>
      <c r="C24" s="622">
        <f t="shared" si="1"/>
        <v>-316699.10142857145</v>
      </c>
      <c r="D24" s="623"/>
      <c r="E24" s="623">
        <f>+E$14/7/2</f>
        <v>0</v>
      </c>
      <c r="F24" s="623">
        <f>+F23</f>
        <v>0</v>
      </c>
      <c r="G24" s="623">
        <f>+G23</f>
        <v>0</v>
      </c>
      <c r="H24" s="623">
        <f>+H23</f>
        <v>0</v>
      </c>
      <c r="I24" s="623">
        <f>+I23</f>
        <v>0</v>
      </c>
      <c r="J24" s="623">
        <f>+J23</f>
        <v>316699.10142857145</v>
      </c>
      <c r="K24" s="623">
        <f>+K$14/7</f>
        <v>0</v>
      </c>
      <c r="L24" s="623">
        <f>+L$14/7/2</f>
        <v>0</v>
      </c>
      <c r="M24" s="623"/>
      <c r="N24" s="623"/>
      <c r="O24" s="623"/>
      <c r="P24" s="623"/>
      <c r="Q24" s="623"/>
      <c r="R24" s="623"/>
      <c r="S24" s="623"/>
      <c r="T24" s="623"/>
      <c r="U24" s="623"/>
      <c r="V24" s="622"/>
      <c r="W24" s="622"/>
      <c r="X24" s="622"/>
      <c r="Y24" s="623"/>
      <c r="Z24" s="623"/>
      <c r="AA24" s="622"/>
      <c r="AB24" s="622"/>
      <c r="AC24" s="622"/>
      <c r="AD24" s="622"/>
      <c r="AE24" s="622"/>
      <c r="AF24" s="622"/>
      <c r="AG24" s="622"/>
      <c r="AH24" s="622"/>
    </row>
    <row r="25" spans="1:34" x14ac:dyDescent="0.25">
      <c r="B25" s="290">
        <f t="shared" si="2"/>
        <v>2003</v>
      </c>
      <c r="C25" s="622">
        <f t="shared" si="1"/>
        <v>-316699.10142857145</v>
      </c>
      <c r="D25" s="623"/>
      <c r="E25" s="623"/>
      <c r="F25" s="623">
        <f>+F$14/7/2</f>
        <v>0</v>
      </c>
      <c r="G25" s="623">
        <f>+G24</f>
        <v>0</v>
      </c>
      <c r="H25" s="623">
        <f>+H24</f>
        <v>0</v>
      </c>
      <c r="I25" s="623">
        <f>+I24</f>
        <v>0</v>
      </c>
      <c r="J25" s="623">
        <f>+J24</f>
        <v>316699.10142857145</v>
      </c>
      <c r="K25" s="623">
        <f>+K24</f>
        <v>0</v>
      </c>
      <c r="L25" s="623">
        <f>+L$14/7</f>
        <v>0</v>
      </c>
      <c r="M25" s="623">
        <f>+M$14/7/2</f>
        <v>0</v>
      </c>
      <c r="N25" s="623"/>
      <c r="O25" s="623"/>
      <c r="P25" s="623"/>
      <c r="Q25" s="623"/>
      <c r="R25" s="623"/>
      <c r="S25" s="623"/>
      <c r="T25" s="623"/>
      <c r="U25" s="623"/>
      <c r="V25" s="622"/>
      <c r="W25" s="622"/>
      <c r="X25" s="622"/>
      <c r="Y25" s="623"/>
      <c r="Z25" s="623"/>
      <c r="AA25" s="622"/>
      <c r="AB25" s="622"/>
      <c r="AC25" s="622"/>
      <c r="AD25" s="622"/>
      <c r="AE25" s="622"/>
      <c r="AF25" s="622"/>
      <c r="AG25" s="622"/>
      <c r="AH25" s="622"/>
    </row>
    <row r="26" spans="1:34" x14ac:dyDescent="0.25">
      <c r="B26" s="290">
        <f t="shared" si="2"/>
        <v>2004</v>
      </c>
      <c r="C26" s="622">
        <f t="shared" si="1"/>
        <v>-316699.10142857145</v>
      </c>
      <c r="D26" s="623"/>
      <c r="E26" s="623"/>
      <c r="F26" s="623"/>
      <c r="G26" s="623">
        <f>+G$14/7/2</f>
        <v>0</v>
      </c>
      <c r="H26" s="623">
        <f>+H25</f>
        <v>0</v>
      </c>
      <c r="I26" s="623">
        <f>+I25</f>
        <v>0</v>
      </c>
      <c r="J26" s="623">
        <f>+J25</f>
        <v>316699.10142857145</v>
      </c>
      <c r="K26" s="623">
        <f>+K25</f>
        <v>0</v>
      </c>
      <c r="L26" s="623">
        <f>+L25</f>
        <v>0</v>
      </c>
      <c r="M26" s="623">
        <f>+M$14/7</f>
        <v>0</v>
      </c>
      <c r="N26" s="623">
        <f>+N$14/7/2</f>
        <v>0</v>
      </c>
      <c r="O26" s="623"/>
      <c r="P26" s="623"/>
      <c r="Q26" s="623"/>
      <c r="R26" s="623"/>
      <c r="S26" s="623"/>
      <c r="T26" s="623"/>
      <c r="U26" s="623"/>
      <c r="V26" s="622"/>
      <c r="W26" s="622"/>
      <c r="X26" s="622"/>
      <c r="Y26" s="623"/>
      <c r="Z26" s="623"/>
      <c r="AA26" s="622"/>
      <c r="AB26" s="622"/>
      <c r="AC26" s="622"/>
      <c r="AD26" s="622"/>
      <c r="AE26" s="622"/>
      <c r="AF26" s="622"/>
      <c r="AG26" s="622"/>
      <c r="AH26" s="622"/>
    </row>
    <row r="27" spans="1:34" x14ac:dyDescent="0.25">
      <c r="B27" s="290">
        <f t="shared" si="2"/>
        <v>2005</v>
      </c>
      <c r="C27" s="622">
        <f t="shared" si="1"/>
        <v>-316699.10142857145</v>
      </c>
      <c r="D27" s="623"/>
      <c r="E27" s="623"/>
      <c r="F27" s="623"/>
      <c r="G27" s="623"/>
      <c r="H27" s="623">
        <f>+H$14/7/2</f>
        <v>0</v>
      </c>
      <c r="I27" s="623">
        <f>+I26</f>
        <v>0</v>
      </c>
      <c r="J27" s="623">
        <f>+J26</f>
        <v>316699.10142857145</v>
      </c>
      <c r="K27" s="623">
        <f>+K26</f>
        <v>0</v>
      </c>
      <c r="L27" s="623">
        <f>+L26</f>
        <v>0</v>
      </c>
      <c r="M27" s="623">
        <f>+M26</f>
        <v>0</v>
      </c>
      <c r="N27" s="623">
        <f>+N$14/7</f>
        <v>0</v>
      </c>
      <c r="O27" s="623">
        <f>+O$14/7/2</f>
        <v>0</v>
      </c>
      <c r="P27" s="623"/>
      <c r="Q27" s="623"/>
      <c r="R27" s="623"/>
      <c r="S27" s="623"/>
      <c r="T27" s="623"/>
      <c r="U27" s="623"/>
      <c r="V27" s="622"/>
      <c r="W27" s="622"/>
      <c r="X27" s="622"/>
      <c r="Y27" s="623"/>
      <c r="Z27" s="623"/>
      <c r="AA27" s="622"/>
      <c r="AB27" s="622"/>
      <c r="AC27" s="622"/>
      <c r="AD27" s="622"/>
      <c r="AE27" s="622"/>
      <c r="AF27" s="622"/>
      <c r="AG27" s="622"/>
      <c r="AH27" s="622"/>
    </row>
    <row r="28" spans="1:34" x14ac:dyDescent="0.25">
      <c r="B28" s="290">
        <f t="shared" si="2"/>
        <v>2006</v>
      </c>
      <c r="C28" s="622">
        <f t="shared" si="1"/>
        <v>-316699.10142857145</v>
      </c>
      <c r="D28" s="623"/>
      <c r="E28" s="623"/>
      <c r="F28" s="623"/>
      <c r="G28" s="623"/>
      <c r="H28" s="623"/>
      <c r="I28" s="623">
        <f>+I$14/7/2</f>
        <v>0</v>
      </c>
      <c r="J28" s="623">
        <f>+J27</f>
        <v>316699.10142857145</v>
      </c>
      <c r="K28" s="623">
        <f>+K27</f>
        <v>0</v>
      </c>
      <c r="L28" s="623">
        <f>+L27</f>
        <v>0</v>
      </c>
      <c r="M28" s="623">
        <f>+M27</f>
        <v>0</v>
      </c>
      <c r="N28" s="623">
        <f>+N27</f>
        <v>0</v>
      </c>
      <c r="O28" s="623">
        <f>+O$14/7</f>
        <v>0</v>
      </c>
      <c r="P28" s="623">
        <f>+P$14/7/2</f>
        <v>0</v>
      </c>
      <c r="Q28" s="623"/>
      <c r="R28" s="623"/>
      <c r="S28" s="623"/>
      <c r="T28" s="623"/>
      <c r="U28" s="623"/>
      <c r="V28" s="622"/>
      <c r="W28" s="622"/>
      <c r="X28" s="622"/>
      <c r="Y28" s="623"/>
      <c r="Z28" s="623"/>
      <c r="AA28" s="622"/>
      <c r="AB28" s="622"/>
      <c r="AC28" s="622"/>
      <c r="AD28" s="622"/>
      <c r="AE28" s="622"/>
      <c r="AF28" s="622"/>
      <c r="AG28" s="622"/>
      <c r="AH28" s="622"/>
    </row>
    <row r="29" spans="1:34" x14ac:dyDescent="0.25">
      <c r="B29" s="290">
        <f t="shared" si="2"/>
        <v>2007</v>
      </c>
      <c r="C29" s="622">
        <f t="shared" si="1"/>
        <v>-158349.55071428572</v>
      </c>
      <c r="D29" s="623"/>
      <c r="E29" s="623"/>
      <c r="F29" s="623"/>
      <c r="G29" s="623"/>
      <c r="H29" s="623"/>
      <c r="I29" s="623"/>
      <c r="J29" s="623">
        <f>+J$14/7/2</f>
        <v>158349.55071428572</v>
      </c>
      <c r="K29" s="623">
        <f>+K28</f>
        <v>0</v>
      </c>
      <c r="L29" s="623">
        <f>+L28</f>
        <v>0</v>
      </c>
      <c r="M29" s="623">
        <f>+M28</f>
        <v>0</v>
      </c>
      <c r="N29" s="623">
        <f>+N28</f>
        <v>0</v>
      </c>
      <c r="O29" s="623">
        <f>+O28</f>
        <v>0</v>
      </c>
      <c r="P29" s="623">
        <f>+P$14/7</f>
        <v>0</v>
      </c>
      <c r="Q29" s="623">
        <f>+Q$14/7/2</f>
        <v>0</v>
      </c>
      <c r="R29" s="623"/>
      <c r="S29" s="623"/>
      <c r="T29" s="623"/>
      <c r="U29" s="623"/>
      <c r="V29" s="622"/>
      <c r="W29" s="622"/>
      <c r="X29" s="622"/>
      <c r="Y29" s="623"/>
      <c r="Z29" s="623"/>
      <c r="AA29" s="622"/>
      <c r="AB29" s="622"/>
      <c r="AC29" s="622"/>
      <c r="AD29" s="622"/>
      <c r="AE29" s="622"/>
      <c r="AF29" s="622"/>
      <c r="AG29" s="622"/>
      <c r="AH29" s="622"/>
    </row>
    <row r="30" spans="1:34" x14ac:dyDescent="0.25">
      <c r="B30" s="290">
        <f t="shared" si="2"/>
        <v>2008</v>
      </c>
      <c r="C30" s="622">
        <f t="shared" si="1"/>
        <v>0</v>
      </c>
      <c r="D30" s="623"/>
      <c r="E30" s="623"/>
      <c r="F30" s="623"/>
      <c r="G30" s="623"/>
      <c r="H30" s="623"/>
      <c r="I30" s="623"/>
      <c r="J30" s="623"/>
      <c r="K30" s="623">
        <f>+K$14/7/2</f>
        <v>0</v>
      </c>
      <c r="L30" s="623">
        <f>+L29</f>
        <v>0</v>
      </c>
      <c r="M30" s="623">
        <f>+M29</f>
        <v>0</v>
      </c>
      <c r="N30" s="623">
        <f>+N29</f>
        <v>0</v>
      </c>
      <c r="O30" s="623">
        <f>+O29</f>
        <v>0</v>
      </c>
      <c r="P30" s="623">
        <f>+P29</f>
        <v>0</v>
      </c>
      <c r="Q30" s="623">
        <f>+Q$14/7</f>
        <v>0</v>
      </c>
      <c r="R30" s="623">
        <f>+R$14/7/2</f>
        <v>0</v>
      </c>
      <c r="S30" s="623"/>
      <c r="T30" s="623"/>
      <c r="U30" s="623"/>
      <c r="V30" s="622"/>
      <c r="W30" s="622"/>
      <c r="X30" s="622"/>
      <c r="Y30" s="623"/>
      <c r="Z30" s="623"/>
      <c r="AA30" s="622"/>
      <c r="AB30" s="622"/>
      <c r="AC30" s="622"/>
      <c r="AD30" s="622"/>
      <c r="AE30" s="622"/>
      <c r="AF30" s="622"/>
      <c r="AG30" s="622"/>
      <c r="AH30" s="622"/>
    </row>
    <row r="31" spans="1:34" x14ac:dyDescent="0.25">
      <c r="B31" s="290">
        <f t="shared" si="2"/>
        <v>2009</v>
      </c>
      <c r="C31" s="622">
        <f t="shared" si="1"/>
        <v>0</v>
      </c>
      <c r="D31" s="623"/>
      <c r="E31" s="623"/>
      <c r="F31" s="623"/>
      <c r="G31" s="623"/>
      <c r="H31" s="623"/>
      <c r="I31" s="623"/>
      <c r="J31" s="623"/>
      <c r="K31" s="623"/>
      <c r="L31" s="623">
        <f>+L$14/7/2</f>
        <v>0</v>
      </c>
      <c r="M31" s="623">
        <f>+M30</f>
        <v>0</v>
      </c>
      <c r="N31" s="623">
        <f>+N30</f>
        <v>0</v>
      </c>
      <c r="O31" s="623">
        <f>+O30</f>
        <v>0</v>
      </c>
      <c r="P31" s="623">
        <f>+P30</f>
        <v>0</v>
      </c>
      <c r="Q31" s="623">
        <f>+Q30</f>
        <v>0</v>
      </c>
      <c r="R31" s="623">
        <f>+R$14/7</f>
        <v>0</v>
      </c>
      <c r="S31" s="623">
        <f>+S$14/7/2</f>
        <v>0</v>
      </c>
      <c r="T31" s="623"/>
      <c r="U31" s="623"/>
      <c r="V31" s="622"/>
      <c r="W31" s="622"/>
      <c r="X31" s="622"/>
      <c r="Y31" s="623"/>
      <c r="Z31" s="623"/>
      <c r="AA31" s="622"/>
      <c r="AB31" s="622"/>
      <c r="AC31" s="622"/>
      <c r="AD31" s="622"/>
      <c r="AE31" s="622"/>
      <c r="AF31" s="622"/>
      <c r="AG31" s="622"/>
      <c r="AH31" s="622"/>
    </row>
    <row r="32" spans="1:34" x14ac:dyDescent="0.25">
      <c r="A32" s="361" t="s">
        <v>59</v>
      </c>
      <c r="B32" s="290">
        <f t="shared" si="2"/>
        <v>2010</v>
      </c>
      <c r="C32" s="622">
        <f t="shared" si="1"/>
        <v>0</v>
      </c>
      <c r="D32" s="623"/>
      <c r="E32" s="623"/>
      <c r="F32" s="623"/>
      <c r="G32" s="623"/>
      <c r="H32" s="623"/>
      <c r="I32" s="623"/>
      <c r="J32" s="623"/>
      <c r="K32" s="623"/>
      <c r="L32" s="623"/>
      <c r="M32" s="623">
        <f>+M$14/7/2</f>
        <v>0</v>
      </c>
      <c r="N32" s="623">
        <f>+N31</f>
        <v>0</v>
      </c>
      <c r="O32" s="623">
        <f>+O31</f>
        <v>0</v>
      </c>
      <c r="P32" s="623">
        <f>+P31</f>
        <v>0</v>
      </c>
      <c r="Q32" s="623">
        <f>+Q31</f>
        <v>0</v>
      </c>
      <c r="R32" s="623">
        <f>+R31</f>
        <v>0</v>
      </c>
      <c r="S32" s="623">
        <f>+S$14/7</f>
        <v>0</v>
      </c>
      <c r="T32" s="623">
        <f>+T$14/7/2</f>
        <v>0</v>
      </c>
      <c r="U32" s="623"/>
      <c r="V32" s="622"/>
      <c r="W32" s="622"/>
      <c r="X32" s="622"/>
      <c r="Y32" s="623"/>
      <c r="Z32" s="623"/>
      <c r="AA32" s="622"/>
      <c r="AB32" s="622"/>
      <c r="AC32" s="622"/>
      <c r="AD32" s="622"/>
      <c r="AE32" s="622"/>
      <c r="AF32" s="622"/>
      <c r="AG32" s="622"/>
      <c r="AH32" s="622"/>
    </row>
    <row r="33" spans="1:34" x14ac:dyDescent="0.25">
      <c r="A33" s="361"/>
      <c r="B33" s="290">
        <f t="shared" si="2"/>
        <v>2011</v>
      </c>
      <c r="C33" s="622">
        <f t="shared" si="1"/>
        <v>0</v>
      </c>
      <c r="D33" s="623"/>
      <c r="E33" s="623"/>
      <c r="F33" s="623"/>
      <c r="G33" s="623"/>
      <c r="H33" s="623"/>
      <c r="I33" s="623"/>
      <c r="J33" s="623"/>
      <c r="K33" s="623"/>
      <c r="L33" s="623"/>
      <c r="M33" s="623"/>
      <c r="N33" s="623">
        <f>+N$14/7/2</f>
        <v>0</v>
      </c>
      <c r="O33" s="623">
        <f>+O32</f>
        <v>0</v>
      </c>
      <c r="P33" s="623">
        <f>+P32</f>
        <v>0</v>
      </c>
      <c r="Q33" s="623">
        <f>+Q32</f>
        <v>0</v>
      </c>
      <c r="R33" s="623">
        <f>+R32</f>
        <v>0</v>
      </c>
      <c r="S33" s="623">
        <f>+S32</f>
        <v>0</v>
      </c>
      <c r="T33" s="623">
        <f>+T$14/7</f>
        <v>0</v>
      </c>
      <c r="U33" s="623">
        <f>+U$14/7/2</f>
        <v>0</v>
      </c>
      <c r="V33" s="622"/>
      <c r="W33" s="622"/>
      <c r="X33" s="622"/>
      <c r="Y33" s="623"/>
      <c r="Z33" s="623"/>
      <c r="AA33" s="622"/>
      <c r="AB33" s="622"/>
      <c r="AC33" s="622"/>
      <c r="AD33" s="622"/>
      <c r="AE33" s="622"/>
      <c r="AF33" s="622"/>
      <c r="AG33" s="622"/>
      <c r="AH33" s="622"/>
    </row>
    <row r="34" spans="1:34" x14ac:dyDescent="0.25">
      <c r="A34" s="361"/>
      <c r="B34" s="290">
        <f t="shared" si="2"/>
        <v>2012</v>
      </c>
      <c r="C34" s="622">
        <f t="shared" si="1"/>
        <v>0</v>
      </c>
      <c r="D34" s="623"/>
      <c r="E34" s="623"/>
      <c r="F34" s="623"/>
      <c r="G34" s="623"/>
      <c r="H34" s="623"/>
      <c r="I34" s="623"/>
      <c r="J34" s="623"/>
      <c r="K34" s="623"/>
      <c r="L34" s="623"/>
      <c r="M34" s="623"/>
      <c r="N34" s="623"/>
      <c r="O34" s="623"/>
      <c r="P34" s="623"/>
      <c r="Q34" s="623">
        <f>+Q33</f>
        <v>0</v>
      </c>
      <c r="R34" s="623">
        <f>+R33</f>
        <v>0</v>
      </c>
      <c r="S34" s="623">
        <f>+S33</f>
        <v>0</v>
      </c>
      <c r="T34" s="623">
        <f>+T$14/7</f>
        <v>0</v>
      </c>
      <c r="U34" s="623">
        <f>+U$14/7</f>
        <v>0</v>
      </c>
      <c r="V34" s="623">
        <f>+V$14/7/2</f>
        <v>0</v>
      </c>
      <c r="W34" s="622"/>
      <c r="X34" s="622"/>
      <c r="Y34" s="623"/>
      <c r="Z34" s="623"/>
      <c r="AA34" s="622"/>
      <c r="AB34" s="622"/>
      <c r="AC34" s="622"/>
      <c r="AD34" s="622"/>
      <c r="AE34" s="622"/>
      <c r="AF34" s="622"/>
      <c r="AG34" s="622"/>
      <c r="AH34" s="622"/>
    </row>
    <row r="35" spans="1:34" x14ac:dyDescent="0.25">
      <c r="A35" s="361"/>
      <c r="B35" s="290">
        <f t="shared" si="2"/>
        <v>2013</v>
      </c>
      <c r="C35" s="622">
        <f t="shared" si="1"/>
        <v>0</v>
      </c>
      <c r="D35" s="623"/>
      <c r="E35" s="623"/>
      <c r="F35" s="623"/>
      <c r="G35" s="623"/>
      <c r="H35" s="623"/>
      <c r="I35" s="623"/>
      <c r="J35" s="623"/>
      <c r="K35" s="623"/>
      <c r="L35" s="623"/>
      <c r="M35" s="623"/>
      <c r="N35" s="623"/>
      <c r="O35" s="623"/>
      <c r="P35" s="623"/>
      <c r="Q35" s="623"/>
      <c r="R35" s="623"/>
      <c r="S35" s="623"/>
      <c r="T35" s="623"/>
      <c r="U35" s="623"/>
      <c r="V35" s="622"/>
      <c r="W35" s="622"/>
      <c r="X35" s="622"/>
      <c r="Y35" s="623"/>
      <c r="Z35" s="623"/>
      <c r="AA35" s="622"/>
      <c r="AB35" s="622"/>
      <c r="AC35" s="622"/>
      <c r="AD35" s="622"/>
      <c r="AE35" s="622"/>
      <c r="AF35" s="622"/>
      <c r="AG35" s="622"/>
      <c r="AH35" s="622"/>
    </row>
    <row r="36" spans="1:34" x14ac:dyDescent="0.25">
      <c r="A36" s="361"/>
      <c r="B36" s="290">
        <f t="shared" si="2"/>
        <v>2014</v>
      </c>
      <c r="C36" s="622">
        <f t="shared" si="1"/>
        <v>0</v>
      </c>
      <c r="D36" s="623"/>
      <c r="E36" s="623"/>
      <c r="F36" s="623"/>
      <c r="G36" s="623"/>
      <c r="H36" s="623"/>
      <c r="I36" s="623"/>
      <c r="J36" s="623"/>
      <c r="K36" s="623"/>
      <c r="L36" s="623"/>
      <c r="M36" s="623"/>
      <c r="N36" s="623"/>
      <c r="O36" s="623"/>
      <c r="P36" s="623"/>
      <c r="Q36" s="623"/>
      <c r="R36" s="623"/>
      <c r="S36" s="623"/>
      <c r="T36" s="623"/>
      <c r="U36" s="623"/>
      <c r="V36" s="622"/>
      <c r="W36" s="622"/>
      <c r="X36" s="622"/>
      <c r="Y36" s="623"/>
      <c r="Z36" s="623"/>
      <c r="AA36" s="622"/>
      <c r="AB36" s="622"/>
      <c r="AC36" s="622"/>
      <c r="AD36" s="622"/>
      <c r="AE36" s="622"/>
      <c r="AF36" s="622"/>
      <c r="AG36" s="622"/>
      <c r="AH36" s="622"/>
    </row>
    <row r="37" spans="1:34" x14ac:dyDescent="0.25">
      <c r="A37" s="361"/>
      <c r="B37" s="290">
        <f t="shared" si="2"/>
        <v>2015</v>
      </c>
      <c r="C37" s="622">
        <f t="shared" si="1"/>
        <v>0</v>
      </c>
      <c r="D37" s="623"/>
      <c r="E37" s="623"/>
      <c r="F37" s="623"/>
      <c r="G37" s="623"/>
      <c r="H37" s="623"/>
      <c r="I37" s="623"/>
      <c r="J37" s="623"/>
      <c r="K37" s="623"/>
      <c r="L37" s="623"/>
      <c r="M37" s="623"/>
      <c r="N37" s="623"/>
      <c r="O37" s="623"/>
      <c r="P37" s="623"/>
      <c r="Q37" s="623"/>
      <c r="R37" s="623"/>
      <c r="S37" s="623"/>
      <c r="T37" s="623"/>
      <c r="U37" s="623"/>
      <c r="V37" s="622"/>
      <c r="W37" s="622"/>
      <c r="X37" s="622"/>
      <c r="Y37" s="623"/>
      <c r="Z37" s="623"/>
      <c r="AA37" s="622"/>
      <c r="AB37" s="622"/>
      <c r="AC37" s="622"/>
      <c r="AD37" s="622"/>
      <c r="AE37" s="622"/>
      <c r="AF37" s="622"/>
      <c r="AG37" s="622"/>
      <c r="AH37" s="622"/>
    </row>
    <row r="38" spans="1:34" x14ac:dyDescent="0.25">
      <c r="A38" s="361"/>
      <c r="B38" s="290">
        <f t="shared" si="2"/>
        <v>2016</v>
      </c>
      <c r="C38" s="622">
        <f t="shared" si="1"/>
        <v>0</v>
      </c>
      <c r="D38" s="623"/>
      <c r="E38" s="623"/>
      <c r="F38" s="623"/>
      <c r="G38" s="623"/>
      <c r="H38" s="623"/>
      <c r="I38" s="623"/>
      <c r="J38" s="623"/>
      <c r="K38" s="623"/>
      <c r="L38" s="623"/>
      <c r="M38" s="623"/>
      <c r="N38" s="623"/>
      <c r="O38" s="623"/>
      <c r="P38" s="623"/>
      <c r="Q38" s="623"/>
      <c r="R38" s="623"/>
      <c r="S38" s="623"/>
      <c r="T38" s="623"/>
      <c r="U38" s="623"/>
      <c r="V38" s="622"/>
      <c r="W38" s="622"/>
      <c r="X38" s="622"/>
      <c r="Y38" s="623"/>
      <c r="Z38" s="623"/>
      <c r="AA38" s="622"/>
      <c r="AB38" s="622"/>
      <c r="AC38" s="622"/>
      <c r="AD38" s="622"/>
      <c r="AE38" s="622"/>
      <c r="AF38" s="622"/>
      <c r="AG38" s="622"/>
      <c r="AH38" s="622"/>
    </row>
    <row r="39" spans="1:34" x14ac:dyDescent="0.25">
      <c r="A39" s="361"/>
      <c r="B39" s="290">
        <f t="shared" si="2"/>
        <v>2017</v>
      </c>
      <c r="C39" s="622">
        <f t="shared" si="1"/>
        <v>0</v>
      </c>
      <c r="D39" s="623"/>
      <c r="E39" s="623"/>
      <c r="F39" s="623"/>
      <c r="G39" s="623"/>
      <c r="H39" s="623"/>
      <c r="I39" s="623"/>
      <c r="J39" s="623"/>
      <c r="K39" s="623"/>
      <c r="L39" s="623"/>
      <c r="M39" s="623"/>
      <c r="N39" s="623"/>
      <c r="O39" s="623"/>
      <c r="P39" s="623"/>
      <c r="Q39" s="623"/>
      <c r="R39" s="623"/>
      <c r="S39" s="623"/>
      <c r="T39" s="623"/>
      <c r="U39" s="623"/>
      <c r="V39" s="622"/>
      <c r="W39" s="622"/>
      <c r="X39" s="622"/>
      <c r="Y39" s="623"/>
      <c r="Z39" s="623"/>
      <c r="AA39" s="622"/>
      <c r="AB39" s="622"/>
      <c r="AC39" s="622"/>
      <c r="AD39" s="622"/>
      <c r="AE39" s="622"/>
      <c r="AF39" s="622"/>
      <c r="AG39" s="622"/>
      <c r="AH39" s="622"/>
    </row>
    <row r="40" spans="1:34" x14ac:dyDescent="0.25">
      <c r="A40" s="361"/>
      <c r="B40" s="290">
        <f t="shared" si="2"/>
        <v>2018</v>
      </c>
      <c r="C40" s="622">
        <f t="shared" si="1"/>
        <v>0</v>
      </c>
      <c r="D40" s="623"/>
      <c r="E40" s="623"/>
      <c r="F40" s="623"/>
      <c r="G40" s="623"/>
      <c r="H40" s="623"/>
      <c r="I40" s="623"/>
      <c r="J40" s="623"/>
      <c r="K40" s="623"/>
      <c r="L40" s="623"/>
      <c r="M40" s="623"/>
      <c r="N40" s="623"/>
      <c r="O40" s="623"/>
      <c r="P40" s="623"/>
      <c r="Q40" s="623"/>
      <c r="R40" s="623"/>
      <c r="S40" s="623"/>
      <c r="T40" s="623"/>
      <c r="U40" s="623"/>
      <c r="V40" s="622"/>
      <c r="W40" s="622"/>
      <c r="X40" s="622"/>
      <c r="Y40" s="623"/>
      <c r="Z40" s="623"/>
      <c r="AA40" s="622"/>
      <c r="AB40" s="622"/>
      <c r="AC40" s="622"/>
      <c r="AD40" s="622"/>
      <c r="AE40" s="622"/>
      <c r="AF40" s="622"/>
      <c r="AG40" s="622"/>
      <c r="AH40" s="622"/>
    </row>
    <row r="41" spans="1:34" x14ac:dyDescent="0.25">
      <c r="A41" s="361"/>
      <c r="B41" s="290">
        <f t="shared" si="2"/>
        <v>2019</v>
      </c>
      <c r="C41" s="622">
        <f t="shared" si="1"/>
        <v>0</v>
      </c>
      <c r="D41" s="623"/>
      <c r="E41" s="623"/>
      <c r="F41" s="623"/>
      <c r="G41" s="623"/>
      <c r="H41" s="623"/>
      <c r="I41" s="623"/>
      <c r="J41" s="623"/>
      <c r="K41" s="623"/>
      <c r="L41" s="623"/>
      <c r="M41" s="623"/>
      <c r="N41" s="623"/>
      <c r="O41" s="623"/>
      <c r="P41" s="623"/>
      <c r="Q41" s="623"/>
      <c r="R41" s="623"/>
      <c r="S41" s="623"/>
      <c r="T41" s="623"/>
      <c r="U41" s="623"/>
      <c r="V41" s="622"/>
      <c r="W41" s="622"/>
      <c r="X41" s="622"/>
      <c r="Y41" s="623"/>
      <c r="Z41" s="623"/>
      <c r="AA41" s="622"/>
      <c r="AB41" s="622"/>
      <c r="AC41" s="622"/>
      <c r="AD41" s="622"/>
      <c r="AE41" s="622"/>
      <c r="AF41" s="622"/>
      <c r="AG41" s="622"/>
      <c r="AH41" s="622"/>
    </row>
    <row r="42" spans="1:34" x14ac:dyDescent="0.25">
      <c r="A42" s="361"/>
      <c r="B42" s="290">
        <f t="shared" si="2"/>
        <v>2020</v>
      </c>
      <c r="C42" s="622">
        <f t="shared" si="1"/>
        <v>0</v>
      </c>
      <c r="D42" s="623"/>
      <c r="E42" s="623"/>
      <c r="F42" s="623"/>
      <c r="G42" s="623"/>
      <c r="H42" s="623"/>
      <c r="I42" s="623"/>
      <c r="J42" s="623"/>
      <c r="K42" s="623"/>
      <c r="L42" s="623"/>
      <c r="M42" s="623"/>
      <c r="N42" s="623"/>
      <c r="O42" s="623"/>
      <c r="P42" s="623"/>
      <c r="Q42" s="623"/>
      <c r="R42" s="623"/>
      <c r="S42" s="623"/>
      <c r="T42" s="623"/>
      <c r="U42" s="623"/>
      <c r="V42" s="622"/>
      <c r="W42" s="622"/>
      <c r="X42" s="622"/>
      <c r="Y42" s="623"/>
      <c r="Z42" s="623"/>
      <c r="AA42" s="622"/>
      <c r="AB42" s="622"/>
      <c r="AC42" s="622"/>
      <c r="AD42" s="622"/>
      <c r="AE42" s="622"/>
      <c r="AF42" s="622"/>
      <c r="AG42" s="622"/>
      <c r="AH42" s="622"/>
    </row>
    <row r="43" spans="1:34" x14ac:dyDescent="0.25">
      <c r="A43" s="361"/>
      <c r="B43" s="290">
        <f t="shared" si="2"/>
        <v>2021</v>
      </c>
      <c r="C43" s="622">
        <f t="shared" si="1"/>
        <v>0</v>
      </c>
      <c r="D43" s="623"/>
      <c r="E43" s="623"/>
      <c r="F43" s="623"/>
      <c r="G43" s="623"/>
      <c r="H43" s="623"/>
      <c r="I43" s="623"/>
      <c r="J43" s="623"/>
      <c r="K43" s="623"/>
      <c r="L43" s="623"/>
      <c r="M43" s="623"/>
      <c r="N43" s="623"/>
      <c r="O43" s="623"/>
      <c r="P43" s="623"/>
      <c r="Q43" s="623"/>
      <c r="R43" s="623"/>
      <c r="S43" s="623"/>
      <c r="T43" s="623"/>
      <c r="U43" s="623"/>
      <c r="V43" s="622"/>
      <c r="W43" s="622"/>
      <c r="X43" s="622"/>
      <c r="Y43" s="623"/>
      <c r="Z43" s="623"/>
      <c r="AA43" s="622"/>
      <c r="AB43" s="622"/>
      <c r="AC43" s="622"/>
      <c r="AD43" s="622"/>
      <c r="AE43" s="622"/>
      <c r="AF43" s="622"/>
      <c r="AG43" s="622"/>
      <c r="AH43" s="622"/>
    </row>
    <row r="44" spans="1:34" x14ac:dyDescent="0.25">
      <c r="A44" s="361"/>
      <c r="B44" s="290">
        <f t="shared" si="2"/>
        <v>2022</v>
      </c>
      <c r="C44" s="622">
        <f t="shared" si="1"/>
        <v>-5679.9614285714279</v>
      </c>
      <c r="D44" s="623"/>
      <c r="E44" s="623"/>
      <c r="F44" s="623"/>
      <c r="G44" s="623"/>
      <c r="H44" s="623"/>
      <c r="I44" s="623"/>
      <c r="J44" s="623"/>
      <c r="K44" s="623"/>
      <c r="L44" s="623"/>
      <c r="M44" s="623"/>
      <c r="N44" s="623"/>
      <c r="O44" s="623"/>
      <c r="P44" s="623"/>
      <c r="Q44" s="623"/>
      <c r="R44" s="623"/>
      <c r="S44" s="623"/>
      <c r="T44" s="623"/>
      <c r="U44" s="623"/>
      <c r="V44" s="622"/>
      <c r="W44" s="622"/>
      <c r="X44" s="622"/>
      <c r="Y44" s="623"/>
      <c r="Z44" s="623"/>
      <c r="AA44" s="622"/>
      <c r="AB44" s="622"/>
      <c r="AC44" s="622"/>
      <c r="AD44" s="622"/>
      <c r="AE44" s="622"/>
      <c r="AF44" s="622">
        <f>$AF$14/7/2</f>
        <v>5679.9614285714279</v>
      </c>
      <c r="AG44" s="622"/>
      <c r="AH44" s="622"/>
    </row>
    <row r="45" spans="1:34" x14ac:dyDescent="0.25">
      <c r="A45" s="361"/>
      <c r="B45" s="290">
        <f t="shared" si="2"/>
        <v>2023</v>
      </c>
      <c r="C45" s="622">
        <f t="shared" si="1"/>
        <v>-11359.922857142856</v>
      </c>
      <c r="D45" s="623"/>
      <c r="E45" s="623"/>
      <c r="F45" s="623"/>
      <c r="G45" s="623"/>
      <c r="H45" s="623"/>
      <c r="I45" s="623"/>
      <c r="J45" s="623"/>
      <c r="K45" s="623"/>
      <c r="L45" s="623"/>
      <c r="M45" s="623"/>
      <c r="N45" s="623"/>
      <c r="O45" s="623"/>
      <c r="P45" s="623"/>
      <c r="Q45" s="623"/>
      <c r="R45" s="623"/>
      <c r="S45" s="623"/>
      <c r="T45" s="623"/>
      <c r="U45" s="623"/>
      <c r="V45" s="622"/>
      <c r="W45" s="622"/>
      <c r="X45" s="622"/>
      <c r="Y45" s="623"/>
      <c r="Z45" s="623"/>
      <c r="AA45" s="622"/>
      <c r="AB45" s="622"/>
      <c r="AC45" s="622"/>
      <c r="AD45" s="622"/>
      <c r="AE45" s="622"/>
      <c r="AF45" s="622">
        <f>$AF$14/7</f>
        <v>11359.922857142856</v>
      </c>
      <c r="AG45" s="622"/>
      <c r="AH45" s="622"/>
    </row>
    <row r="46" spans="1:34" x14ac:dyDescent="0.25">
      <c r="A46" s="361"/>
      <c r="B46" s="290">
        <f t="shared" si="2"/>
        <v>2024</v>
      </c>
      <c r="C46" s="622">
        <f t="shared" si="1"/>
        <v>-11359.922857142856</v>
      </c>
      <c r="D46" s="623"/>
      <c r="E46" s="623"/>
      <c r="F46" s="623"/>
      <c r="G46" s="623"/>
      <c r="H46" s="623"/>
      <c r="I46" s="623"/>
      <c r="J46" s="623"/>
      <c r="K46" s="623"/>
      <c r="L46" s="623"/>
      <c r="M46" s="623"/>
      <c r="N46" s="623"/>
      <c r="O46" s="623"/>
      <c r="P46" s="623"/>
      <c r="Q46" s="623"/>
      <c r="R46" s="623"/>
      <c r="S46" s="623"/>
      <c r="T46" s="623"/>
      <c r="U46" s="623"/>
      <c r="V46" s="622"/>
      <c r="W46" s="622"/>
      <c r="X46" s="622"/>
      <c r="Y46" s="623"/>
      <c r="Z46" s="623"/>
      <c r="AA46" s="622"/>
      <c r="AB46" s="622"/>
      <c r="AC46" s="622"/>
      <c r="AD46" s="622"/>
      <c r="AE46" s="622"/>
      <c r="AF46" s="622">
        <f>$AF$14/7</f>
        <v>11359.922857142856</v>
      </c>
      <c r="AG46" s="622"/>
      <c r="AH46" s="622"/>
    </row>
    <row r="47" spans="1:34" x14ac:dyDescent="0.25">
      <c r="A47" s="361"/>
      <c r="B47" s="290"/>
      <c r="C47" s="638"/>
      <c r="D47" s="646"/>
      <c r="E47" s="646"/>
      <c r="F47" s="646"/>
      <c r="G47" s="646"/>
      <c r="H47" s="646"/>
      <c r="I47" s="646"/>
      <c r="J47" s="646"/>
      <c r="K47" s="646"/>
      <c r="L47" s="646"/>
      <c r="M47" s="646"/>
      <c r="N47" s="646"/>
      <c r="O47" s="646"/>
      <c r="P47" s="646"/>
      <c r="Q47" s="646"/>
      <c r="R47" s="646"/>
      <c r="S47" s="646"/>
      <c r="T47" s="646"/>
      <c r="U47" s="647"/>
      <c r="V47" s="622"/>
      <c r="W47" s="622"/>
      <c r="X47" s="622"/>
      <c r="Y47" s="623"/>
      <c r="Z47" s="623"/>
      <c r="AA47" s="622"/>
      <c r="AB47" s="622"/>
      <c r="AC47" s="622"/>
      <c r="AD47" s="648"/>
      <c r="AE47" s="648"/>
      <c r="AF47" s="622"/>
      <c r="AG47" s="622"/>
      <c r="AH47" s="622"/>
    </row>
    <row r="48" spans="1:34" x14ac:dyDescent="0.25">
      <c r="A48" s="361" t="s">
        <v>62</v>
      </c>
      <c r="B48" s="600">
        <f>SUM(D48:AH48)</f>
        <v>51119.65285714285</v>
      </c>
      <c r="C48" s="636">
        <f>SUM(C16:C47)</f>
        <v>-2245293.5171428574</v>
      </c>
      <c r="D48" s="623">
        <f t="shared" ref="D48:AF48" si="3">-SUM(D16:D47)+D14</f>
        <v>0</v>
      </c>
      <c r="E48" s="623">
        <f t="shared" si="3"/>
        <v>0</v>
      </c>
      <c r="F48" s="623">
        <f t="shared" si="3"/>
        <v>0</v>
      </c>
      <c r="G48" s="623">
        <f t="shared" si="3"/>
        <v>0</v>
      </c>
      <c r="H48" s="623">
        <f t="shared" si="3"/>
        <v>0</v>
      </c>
      <c r="I48" s="623">
        <f t="shared" si="3"/>
        <v>0</v>
      </c>
      <c r="J48" s="623">
        <f t="shared" si="3"/>
        <v>0</v>
      </c>
      <c r="K48" s="623">
        <f t="shared" si="3"/>
        <v>0</v>
      </c>
      <c r="L48" s="623">
        <f t="shared" si="3"/>
        <v>0</v>
      </c>
      <c r="M48" s="623">
        <f t="shared" si="3"/>
        <v>0</v>
      </c>
      <c r="N48" s="623">
        <f t="shared" si="3"/>
        <v>0</v>
      </c>
      <c r="O48" s="623">
        <f t="shared" si="3"/>
        <v>0</v>
      </c>
      <c r="P48" s="623">
        <f t="shared" si="3"/>
        <v>0</v>
      </c>
      <c r="Q48" s="623">
        <f t="shared" si="3"/>
        <v>0</v>
      </c>
      <c r="R48" s="623">
        <f t="shared" si="3"/>
        <v>0</v>
      </c>
      <c r="S48" s="623">
        <f t="shared" si="3"/>
        <v>0</v>
      </c>
      <c r="T48" s="623">
        <f t="shared" si="3"/>
        <v>0</v>
      </c>
      <c r="U48" s="649">
        <f t="shared" si="3"/>
        <v>0</v>
      </c>
      <c r="V48" s="649">
        <f t="shared" si="3"/>
        <v>0</v>
      </c>
      <c r="W48" s="649">
        <f t="shared" si="3"/>
        <v>0</v>
      </c>
      <c r="X48" s="649">
        <f t="shared" si="3"/>
        <v>0</v>
      </c>
      <c r="Y48" s="649">
        <f t="shared" si="3"/>
        <v>0</v>
      </c>
      <c r="Z48" s="649">
        <f t="shared" si="3"/>
        <v>0</v>
      </c>
      <c r="AA48" s="649">
        <f t="shared" si="3"/>
        <v>0</v>
      </c>
      <c r="AB48" s="649">
        <f t="shared" si="3"/>
        <v>0</v>
      </c>
      <c r="AC48" s="649">
        <f t="shared" si="3"/>
        <v>0</v>
      </c>
      <c r="AD48" s="649">
        <f t="shared" si="3"/>
        <v>0</v>
      </c>
      <c r="AE48" s="649">
        <f t="shared" si="3"/>
        <v>0</v>
      </c>
      <c r="AF48" s="649">
        <f t="shared" si="3"/>
        <v>51119.65285714285</v>
      </c>
      <c r="AG48" s="630"/>
      <c r="AH48" s="630"/>
    </row>
    <row r="49" spans="1:26" x14ac:dyDescent="0.25">
      <c r="A49" s="361"/>
      <c r="B49" s="399"/>
      <c r="C49" s="479"/>
      <c r="D49" s="599"/>
      <c r="E49" s="599"/>
      <c r="F49" s="599"/>
      <c r="G49" s="599"/>
      <c r="H49" s="599"/>
      <c r="I49" s="599"/>
      <c r="J49" s="599"/>
      <c r="K49" s="599"/>
      <c r="L49" s="599"/>
      <c r="M49" s="599"/>
      <c r="N49" s="599"/>
      <c r="O49" s="599"/>
      <c r="P49" s="599"/>
      <c r="Q49" s="599"/>
      <c r="R49" s="599"/>
      <c r="S49" s="599"/>
      <c r="T49" s="599"/>
      <c r="U49" s="599"/>
      <c r="V49" s="599"/>
      <c r="W49" s="599"/>
      <c r="X49" s="599"/>
      <c r="Y49" s="599"/>
      <c r="Z49" s="599"/>
    </row>
    <row r="50" spans="1:26" x14ac:dyDescent="0.25">
      <c r="A50" s="387" t="s">
        <v>63</v>
      </c>
      <c r="B50" s="290"/>
      <c r="C50" s="611">
        <f>+C14+C48</f>
        <v>51119.652857142501</v>
      </c>
      <c r="D50" s="599"/>
      <c r="E50" s="599"/>
      <c r="F50" s="599"/>
      <c r="G50" s="599"/>
      <c r="H50" s="599"/>
      <c r="I50" s="599"/>
      <c r="J50" s="599"/>
      <c r="K50" s="599"/>
      <c r="L50" s="599"/>
      <c r="M50" s="599"/>
      <c r="N50" s="599"/>
      <c r="O50" s="599"/>
      <c r="P50" s="599"/>
      <c r="Q50" s="599"/>
      <c r="R50" s="599"/>
      <c r="S50" s="599"/>
      <c r="T50" s="599"/>
      <c r="U50" s="599"/>
      <c r="V50" s="599"/>
      <c r="W50" s="599"/>
      <c r="X50" s="599"/>
      <c r="Y50" s="599"/>
      <c r="Z50" s="599"/>
    </row>
    <row r="51" spans="1:26" x14ac:dyDescent="0.25">
      <c r="A51" s="290"/>
      <c r="B51" s="290"/>
      <c r="C51" s="290"/>
      <c r="D51" s="599"/>
      <c r="E51" s="599"/>
      <c r="F51" s="599"/>
      <c r="G51" s="599"/>
      <c r="H51" s="599"/>
      <c r="I51" s="599"/>
      <c r="J51" s="599"/>
      <c r="K51" s="599"/>
      <c r="L51" s="599"/>
      <c r="M51" s="599"/>
      <c r="N51" s="599"/>
      <c r="O51" s="599"/>
      <c r="P51" s="599"/>
      <c r="Q51" s="599"/>
      <c r="R51" s="599"/>
      <c r="S51" s="599"/>
      <c r="T51" s="599"/>
      <c r="U51" s="599"/>
      <c r="V51" s="599"/>
      <c r="W51" s="599"/>
      <c r="X51" s="599"/>
      <c r="Y51" s="599"/>
      <c r="Z51" s="599"/>
    </row>
    <row r="52" spans="1:26" x14ac:dyDescent="0.25">
      <c r="A52" s="290"/>
      <c r="B52" s="612"/>
      <c r="C52" s="290"/>
      <c r="D52" s="599"/>
      <c r="E52" s="599"/>
      <c r="F52" s="599"/>
      <c r="G52" s="599"/>
      <c r="H52" s="599"/>
      <c r="I52" s="599"/>
      <c r="J52" s="599"/>
      <c r="K52" s="599"/>
      <c r="L52" s="599"/>
      <c r="M52" s="599"/>
      <c r="N52" s="599"/>
      <c r="O52" s="599"/>
      <c r="P52" s="599"/>
      <c r="Q52" s="599"/>
      <c r="R52" s="599"/>
      <c r="S52" s="599"/>
      <c r="T52" s="599"/>
      <c r="U52" s="599"/>
      <c r="V52" s="599"/>
      <c r="W52" s="599"/>
      <c r="X52" s="599"/>
      <c r="Y52" s="599"/>
      <c r="Z52" s="599"/>
    </row>
    <row r="53" spans="1:26" x14ac:dyDescent="0.25">
      <c r="A53" s="290"/>
      <c r="B53" s="290"/>
      <c r="C53" s="290"/>
      <c r="E53" s="599"/>
      <c r="F53" s="544"/>
      <c r="G53" s="544"/>
      <c r="H53" s="544"/>
      <c r="I53" s="544"/>
      <c r="J53" s="544"/>
      <c r="K53" s="544"/>
      <c r="L53" s="544"/>
      <c r="M53" s="544"/>
      <c r="N53" s="599">
        <f>SUM(E32:E53)</f>
        <v>0</v>
      </c>
      <c r="O53" s="544"/>
      <c r="P53" s="544"/>
      <c r="Q53" s="544"/>
      <c r="R53" s="544"/>
      <c r="S53" s="544"/>
    </row>
    <row r="54" spans="1:26" x14ac:dyDescent="0.25">
      <c r="B54" s="290"/>
      <c r="C54" s="290"/>
      <c r="E54" s="544"/>
      <c r="F54" s="544"/>
      <c r="G54" s="544"/>
      <c r="H54" s="544"/>
      <c r="I54" s="544"/>
      <c r="J54" s="544"/>
      <c r="K54" s="544"/>
      <c r="L54" s="544"/>
      <c r="M54" s="544"/>
      <c r="N54" s="544"/>
      <c r="O54" s="544"/>
      <c r="P54" s="544"/>
      <c r="Q54" s="544"/>
      <c r="R54" s="544"/>
      <c r="S54" s="544"/>
    </row>
    <row r="55" spans="1:26" x14ac:dyDescent="0.25">
      <c r="E55" s="544"/>
      <c r="F55" s="544"/>
      <c r="G55" s="544"/>
      <c r="H55" s="544"/>
      <c r="I55" s="544"/>
      <c r="J55" s="544"/>
      <c r="K55" s="544"/>
      <c r="L55" s="544"/>
      <c r="M55" s="544"/>
      <c r="N55" s="544"/>
      <c r="O55" s="544"/>
      <c r="P55" s="544"/>
      <c r="Q55" s="544"/>
      <c r="R55" s="544"/>
      <c r="S55" s="544"/>
    </row>
    <row r="56" spans="1:26" x14ac:dyDescent="0.25">
      <c r="E56" s="544"/>
      <c r="F56" s="544"/>
      <c r="G56" s="544"/>
      <c r="H56" s="544"/>
      <c r="I56" s="544"/>
      <c r="J56" s="544"/>
      <c r="K56" s="544"/>
      <c r="L56" s="544"/>
      <c r="M56" s="544"/>
      <c r="N56" s="544"/>
      <c r="O56" s="544"/>
      <c r="P56" s="544"/>
      <c r="Q56" s="544"/>
      <c r="R56" s="544"/>
      <c r="S56" s="544"/>
    </row>
    <row r="57" spans="1:26" x14ac:dyDescent="0.25">
      <c r="E57" s="544"/>
      <c r="F57" s="544"/>
      <c r="G57" s="544"/>
      <c r="H57" s="544"/>
      <c r="I57" s="544"/>
      <c r="J57" s="544"/>
      <c r="K57" s="544"/>
      <c r="L57" s="544"/>
      <c r="M57" s="544"/>
      <c r="N57" s="544"/>
      <c r="O57" s="544"/>
      <c r="P57" s="544"/>
      <c r="Q57" s="544"/>
      <c r="R57" s="544"/>
      <c r="S57" s="544"/>
    </row>
    <row r="58" spans="1:26" x14ac:dyDescent="0.25">
      <c r="E58" s="544"/>
      <c r="F58" s="544"/>
      <c r="G58" s="544"/>
      <c r="H58" s="544"/>
      <c r="I58" s="544"/>
      <c r="J58" s="544"/>
      <c r="K58" s="544"/>
      <c r="L58" s="544"/>
      <c r="M58" s="544"/>
      <c r="N58" s="544"/>
      <c r="O58" s="544"/>
      <c r="P58" s="544"/>
      <c r="Q58" s="544"/>
      <c r="R58" s="544"/>
      <c r="S58" s="544"/>
    </row>
    <row r="59" spans="1:26" x14ac:dyDescent="0.25">
      <c r="E59" s="544"/>
      <c r="F59" s="544"/>
      <c r="G59" s="544"/>
      <c r="H59" s="544"/>
      <c r="I59" s="544"/>
      <c r="J59" s="544"/>
      <c r="K59" s="544"/>
      <c r="L59" s="544"/>
      <c r="M59" s="544"/>
      <c r="N59" s="544"/>
      <c r="O59" s="544"/>
      <c r="P59" s="544"/>
      <c r="Q59" s="544"/>
      <c r="R59" s="544"/>
      <c r="S59" s="544"/>
    </row>
    <row r="60" spans="1:26" x14ac:dyDescent="0.25">
      <c r="E60" s="544"/>
      <c r="F60" s="544"/>
      <c r="G60" s="544"/>
      <c r="H60" s="544"/>
      <c r="I60" s="544"/>
      <c r="J60" s="544"/>
      <c r="K60" s="544"/>
      <c r="L60" s="544"/>
      <c r="M60" s="544"/>
      <c r="N60" s="544"/>
      <c r="O60" s="544"/>
      <c r="P60" s="544"/>
      <c r="Q60" s="544"/>
      <c r="R60" s="544"/>
      <c r="S60" s="544"/>
    </row>
    <row r="61" spans="1:26" x14ac:dyDescent="0.25">
      <c r="E61" s="544"/>
      <c r="F61" s="544"/>
      <c r="G61" s="544"/>
      <c r="H61" s="544"/>
      <c r="I61" s="544"/>
      <c r="J61" s="544"/>
      <c r="K61" s="544"/>
      <c r="L61" s="544"/>
      <c r="M61" s="544"/>
      <c r="N61" s="544"/>
      <c r="O61" s="544"/>
      <c r="P61" s="544"/>
      <c r="Q61" s="544"/>
      <c r="R61" s="544"/>
      <c r="S61" s="544"/>
    </row>
    <row r="62" spans="1:26" x14ac:dyDescent="0.25">
      <c r="E62" s="544"/>
      <c r="F62" s="544"/>
      <c r="G62" s="544"/>
      <c r="H62" s="544"/>
      <c r="I62" s="544"/>
      <c r="J62" s="544"/>
      <c r="K62" s="544"/>
      <c r="L62" s="544"/>
      <c r="M62" s="544"/>
      <c r="N62" s="544"/>
      <c r="O62" s="544"/>
      <c r="P62" s="544"/>
      <c r="Q62" s="544"/>
      <c r="R62" s="544"/>
      <c r="S62" s="544"/>
    </row>
    <row r="63" spans="1:26" x14ac:dyDescent="0.25">
      <c r="E63" s="544"/>
      <c r="F63" s="544"/>
      <c r="G63" s="544"/>
      <c r="H63" s="544"/>
      <c r="I63" s="544"/>
      <c r="J63" s="544"/>
      <c r="K63" s="544"/>
      <c r="L63" s="544"/>
      <c r="M63" s="544"/>
      <c r="N63" s="544"/>
      <c r="O63" s="544"/>
      <c r="P63" s="544"/>
      <c r="Q63" s="544"/>
      <c r="R63" s="544"/>
      <c r="S63" s="544"/>
    </row>
    <row r="64" spans="1:26" x14ac:dyDescent="0.25">
      <c r="E64" s="544"/>
      <c r="F64" s="544"/>
      <c r="G64" s="544"/>
      <c r="H64" s="544"/>
      <c r="I64" s="544"/>
      <c r="J64" s="544"/>
      <c r="K64" s="544"/>
      <c r="L64" s="544"/>
      <c r="M64" s="544"/>
      <c r="N64" s="544"/>
      <c r="O64" s="544"/>
      <c r="P64" s="544"/>
      <c r="Q64" s="544"/>
      <c r="R64" s="544"/>
      <c r="S64" s="544"/>
    </row>
  </sheetData>
  <pageMargins left="0.7" right="0.7" top="0.75" bottom="0.75" header="0.3" footer="0.3"/>
  <pageSetup scale="60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>
    <pageSetUpPr fitToPage="1"/>
  </sheetPr>
  <dimension ref="A1:AB58"/>
  <sheetViews>
    <sheetView workbookViewId="0"/>
  </sheetViews>
  <sheetFormatPr defaultColWidth="9.140625" defaultRowHeight="15" x14ac:dyDescent="0.25"/>
  <cols>
    <col min="1" max="1" width="21.5703125" customWidth="1"/>
    <col min="2" max="2" width="8.7109375" customWidth="1"/>
    <col min="3" max="3" width="12.85546875" customWidth="1"/>
    <col min="4" max="6" width="7.42578125" hidden="1" customWidth="1"/>
    <col min="7" max="7" width="9.5703125" hidden="1" customWidth="1"/>
    <col min="8" max="12" width="7.42578125" hidden="1" customWidth="1"/>
    <col min="13" max="13" width="7.5703125" hidden="1" customWidth="1"/>
    <col min="14" max="17" width="9.28515625" customWidth="1"/>
    <col min="18" max="19" width="11.28515625" customWidth="1"/>
    <col min="20" max="20" width="9.42578125" customWidth="1"/>
    <col min="22" max="24" width="10.5703125" customWidth="1"/>
  </cols>
  <sheetData>
    <row r="1" spans="1:28" x14ac:dyDescent="0.25">
      <c r="A1" s="11" t="s">
        <v>10</v>
      </c>
    </row>
    <row r="2" spans="1:28" x14ac:dyDescent="0.25">
      <c r="A2" s="9" t="s">
        <v>438</v>
      </c>
    </row>
    <row r="3" spans="1:28" x14ac:dyDescent="0.25">
      <c r="A3" s="9" t="s">
        <v>80</v>
      </c>
    </row>
    <row r="4" spans="1:28" x14ac:dyDescent="0.25">
      <c r="R4" s="40" t="s">
        <v>4</v>
      </c>
      <c r="S4" s="41"/>
      <c r="T4" s="40" t="s">
        <v>8</v>
      </c>
    </row>
    <row r="5" spans="1:28" x14ac:dyDescent="0.25">
      <c r="A5" s="10" t="s">
        <v>9</v>
      </c>
      <c r="B5" s="12" t="s">
        <v>64</v>
      </c>
      <c r="C5" s="12" t="s">
        <v>12</v>
      </c>
      <c r="R5" s="42" t="s">
        <v>2</v>
      </c>
      <c r="S5" s="42" t="s">
        <v>60</v>
      </c>
      <c r="T5" s="42" t="s">
        <v>7</v>
      </c>
    </row>
    <row r="6" spans="1:28" x14ac:dyDescent="0.25">
      <c r="B6" s="3"/>
      <c r="R6" s="3"/>
    </row>
    <row r="7" spans="1:28" x14ac:dyDescent="0.25">
      <c r="A7" s="213" t="s">
        <v>440</v>
      </c>
      <c r="B7" s="212">
        <v>112</v>
      </c>
      <c r="C7" s="214">
        <v>143601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5"/>
      <c r="P7" s="6"/>
      <c r="Q7" s="6"/>
      <c r="R7" s="13">
        <f>+C14</f>
        <v>668543.53</v>
      </c>
      <c r="S7" s="13">
        <f>+-C42</f>
        <v>668543.53</v>
      </c>
      <c r="T7" s="13">
        <f>+R7-S7</f>
        <v>0</v>
      </c>
    </row>
    <row r="8" spans="1:28" x14ac:dyDescent="0.25">
      <c r="A8" s="214" t="s">
        <v>272</v>
      </c>
      <c r="B8" s="3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5"/>
      <c r="P8" s="6"/>
      <c r="Q8" s="6"/>
    </row>
    <row r="9" spans="1:28" x14ac:dyDescent="0.25">
      <c r="A9" s="2" t="s">
        <v>271</v>
      </c>
      <c r="B9" s="3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5"/>
      <c r="P9" s="6"/>
      <c r="Q9" s="6"/>
    </row>
    <row r="10" spans="1:28" x14ac:dyDescent="0.25">
      <c r="B10" s="3"/>
    </row>
    <row r="11" spans="1:28" x14ac:dyDescent="0.25">
      <c r="A11" s="2" t="s">
        <v>66</v>
      </c>
      <c r="B11" s="212" t="s">
        <v>74</v>
      </c>
      <c r="C11" s="214" t="s">
        <v>452</v>
      </c>
    </row>
    <row r="12" spans="1:28" x14ac:dyDescent="0.25">
      <c r="B12" s="28"/>
      <c r="C12" s="2"/>
    </row>
    <row r="13" spans="1:28" x14ac:dyDescent="0.25">
      <c r="A13" s="9" t="s">
        <v>5</v>
      </c>
      <c r="C13" s="31" t="s">
        <v>3</v>
      </c>
      <c r="D13" s="32">
        <v>1994</v>
      </c>
      <c r="E13" s="32">
        <v>1995</v>
      </c>
      <c r="F13" s="32">
        <v>1996</v>
      </c>
      <c r="G13" s="32">
        <v>1997</v>
      </c>
      <c r="H13" s="32">
        <v>1998</v>
      </c>
      <c r="I13" s="32">
        <v>1999</v>
      </c>
      <c r="J13" s="32">
        <v>2000</v>
      </c>
      <c r="K13" s="32">
        <v>2001</v>
      </c>
      <c r="L13" s="32">
        <v>2002</v>
      </c>
      <c r="M13" s="32">
        <v>2003</v>
      </c>
      <c r="N13" s="32">
        <v>2004</v>
      </c>
      <c r="O13" s="32">
        <v>2005</v>
      </c>
      <c r="P13" s="32">
        <v>2006</v>
      </c>
      <c r="Q13" s="32">
        <v>2007</v>
      </c>
      <c r="R13" s="32">
        <v>2008</v>
      </c>
      <c r="S13" s="32">
        <v>2009</v>
      </c>
      <c r="T13" s="32">
        <v>2010</v>
      </c>
      <c r="U13" s="32">
        <v>2011</v>
      </c>
      <c r="V13" s="32">
        <v>2012</v>
      </c>
      <c r="W13" s="32">
        <v>2013</v>
      </c>
      <c r="X13" s="32">
        <v>2014</v>
      </c>
      <c r="Y13" s="328">
        <v>2015</v>
      </c>
      <c r="Z13" s="32">
        <v>2016</v>
      </c>
      <c r="AA13" s="32">
        <v>2017</v>
      </c>
      <c r="AB13" s="32">
        <v>2018</v>
      </c>
    </row>
    <row r="14" spans="1:28" x14ac:dyDescent="0.25">
      <c r="A14" s="9" t="s">
        <v>73</v>
      </c>
      <c r="C14" s="29">
        <f>SUM(D14:Y14)</f>
        <v>668543.53</v>
      </c>
      <c r="D14" s="43">
        <f>+'Equip Review 032310'!G14</f>
        <v>0</v>
      </c>
      <c r="E14" s="43">
        <f>+'Equip Review 032310'!H14</f>
        <v>0</v>
      </c>
      <c r="F14" s="43">
        <f>+'Equip Review 032310'!I14</f>
        <v>0</v>
      </c>
      <c r="G14" s="43">
        <f>+'Equip Review 032310'!J14</f>
        <v>668543.53</v>
      </c>
      <c r="H14" s="43">
        <f>+'Equip Review 032310'!K14</f>
        <v>0</v>
      </c>
      <c r="I14" s="43">
        <f>+'Equip Review 032310'!L14</f>
        <v>0</v>
      </c>
      <c r="J14" s="43">
        <f>+'Equip Review 032310'!M14</f>
        <v>0</v>
      </c>
      <c r="K14" s="43">
        <f>+'Equip Review 032310'!N14</f>
        <v>0</v>
      </c>
      <c r="L14" s="43">
        <f>+'Equip Review 032310'!O14</f>
        <v>0</v>
      </c>
      <c r="M14" s="43">
        <f>+'Equip Review 032310'!P14</f>
        <v>0</v>
      </c>
      <c r="N14" s="43">
        <f>+'Equip Review 032310'!Q14</f>
        <v>0</v>
      </c>
      <c r="O14" s="43">
        <f>+'Equip Review 032310'!R14</f>
        <v>0</v>
      </c>
      <c r="P14" s="43">
        <f>+'Equip Review 032310'!S14</f>
        <v>0</v>
      </c>
      <c r="Q14" s="43">
        <f>+'Equip Review 032310'!T14+'Equip Review 032310'!U14</f>
        <v>0</v>
      </c>
      <c r="R14" s="43">
        <f>+'Equip Review 032310'!V14</f>
        <v>0</v>
      </c>
      <c r="S14" s="29">
        <f>+'Equip Review 032310'!W14</f>
        <v>0</v>
      </c>
    </row>
    <row r="15" spans="1:28" x14ac:dyDescent="0.25">
      <c r="A15" s="34" t="str">
        <f>IF(+C14-'Equip Review 032310'!Y14=0,"ok","check")</f>
        <v>ok</v>
      </c>
      <c r="B15" s="2"/>
      <c r="C15" s="2"/>
    </row>
    <row r="16" spans="1:28" x14ac:dyDescent="0.25">
      <c r="A16" s="9" t="s">
        <v>6</v>
      </c>
      <c r="B16" s="3">
        <v>1994</v>
      </c>
      <c r="C16" s="13">
        <f>-SUM(D16:Y16)</f>
        <v>0</v>
      </c>
      <c r="D16" s="7">
        <f>+D$14/7/2</f>
        <v>0</v>
      </c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Y16" s="7"/>
      <c r="Z16" s="7"/>
    </row>
    <row r="17" spans="1:26" x14ac:dyDescent="0.25">
      <c r="B17" s="3">
        <v>1995</v>
      </c>
      <c r="C17" s="13">
        <f t="shared" ref="C17:C38" si="0">-SUM(D17:Y17)</f>
        <v>0</v>
      </c>
      <c r="D17" s="7">
        <f>+D$14/7</f>
        <v>0</v>
      </c>
      <c r="E17" s="7">
        <f>+E$14/7/2</f>
        <v>0</v>
      </c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Y17" s="7"/>
      <c r="Z17" s="7"/>
    </row>
    <row r="18" spans="1:26" x14ac:dyDescent="0.25">
      <c r="B18" s="3">
        <v>1996</v>
      </c>
      <c r="C18" s="13">
        <f t="shared" si="0"/>
        <v>0</v>
      </c>
      <c r="D18" s="7">
        <f>+D17</f>
        <v>0</v>
      </c>
      <c r="E18" s="7">
        <f>+E$14/7</f>
        <v>0</v>
      </c>
      <c r="F18" s="7">
        <f>+F$14/7/2</f>
        <v>0</v>
      </c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Y18" s="7"/>
      <c r="Z18" s="7"/>
    </row>
    <row r="19" spans="1:26" x14ac:dyDescent="0.25">
      <c r="B19" s="3">
        <v>1997</v>
      </c>
      <c r="C19" s="13">
        <f t="shared" si="0"/>
        <v>-47753.109285714287</v>
      </c>
      <c r="D19" s="7">
        <f>+D18</f>
        <v>0</v>
      </c>
      <c r="E19" s="7">
        <f>+E18</f>
        <v>0</v>
      </c>
      <c r="F19" s="7">
        <f>+F$14/7</f>
        <v>0</v>
      </c>
      <c r="G19" s="7">
        <f>+G$14/7/2</f>
        <v>47753.109285714287</v>
      </c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Y19" s="7"/>
      <c r="Z19" s="7"/>
    </row>
    <row r="20" spans="1:26" x14ac:dyDescent="0.25">
      <c r="B20" s="3">
        <v>1998</v>
      </c>
      <c r="C20" s="13">
        <f t="shared" si="0"/>
        <v>-95506.218571428573</v>
      </c>
      <c r="D20" s="7">
        <f>+D19</f>
        <v>0</v>
      </c>
      <c r="E20" s="7">
        <f>+E19</f>
        <v>0</v>
      </c>
      <c r="F20" s="7">
        <f>+F19</f>
        <v>0</v>
      </c>
      <c r="G20" s="7">
        <f>+G$14/7</f>
        <v>95506.218571428573</v>
      </c>
      <c r="H20" s="7">
        <f>+H$14/7/2</f>
        <v>0</v>
      </c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Y20" s="7"/>
      <c r="Z20" s="7"/>
    </row>
    <row r="21" spans="1:26" x14ac:dyDescent="0.25">
      <c r="B21" s="3">
        <v>1999</v>
      </c>
      <c r="C21" s="13">
        <f t="shared" si="0"/>
        <v>-95506.218571428573</v>
      </c>
      <c r="D21" s="7">
        <f>+D20</f>
        <v>0</v>
      </c>
      <c r="E21" s="7">
        <f>+E20</f>
        <v>0</v>
      </c>
      <c r="F21" s="7">
        <f>+F20</f>
        <v>0</v>
      </c>
      <c r="G21" s="7">
        <f>+G20</f>
        <v>95506.218571428573</v>
      </c>
      <c r="H21" s="7">
        <f>+H$14/7</f>
        <v>0</v>
      </c>
      <c r="I21" s="7">
        <f>+I$14/7/2</f>
        <v>0</v>
      </c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Y21" s="7"/>
      <c r="Z21" s="7"/>
    </row>
    <row r="22" spans="1:26" x14ac:dyDescent="0.25">
      <c r="B22" s="3">
        <v>2000</v>
      </c>
      <c r="C22" s="13">
        <f t="shared" si="0"/>
        <v>-95506.218571428573</v>
      </c>
      <c r="D22" s="7">
        <f>+D21</f>
        <v>0</v>
      </c>
      <c r="E22" s="7">
        <f>+E21</f>
        <v>0</v>
      </c>
      <c r="F22" s="7">
        <f>+F21</f>
        <v>0</v>
      </c>
      <c r="G22" s="7">
        <f>+G21</f>
        <v>95506.218571428573</v>
      </c>
      <c r="H22" s="7">
        <f>+H21</f>
        <v>0</v>
      </c>
      <c r="I22" s="7">
        <f>+I$14/7</f>
        <v>0</v>
      </c>
      <c r="J22" s="7">
        <f>+J$14/7/2</f>
        <v>0</v>
      </c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Y22" s="7"/>
      <c r="Z22" s="7"/>
    </row>
    <row r="23" spans="1:26" x14ac:dyDescent="0.25">
      <c r="B23" s="3">
        <v>2001</v>
      </c>
      <c r="C23" s="13">
        <f t="shared" si="0"/>
        <v>-95506.218571428573</v>
      </c>
      <c r="D23" s="7">
        <f>+D$14/7/2</f>
        <v>0</v>
      </c>
      <c r="E23" s="7">
        <f>+E22</f>
        <v>0</v>
      </c>
      <c r="F23" s="7">
        <f>+F22</f>
        <v>0</v>
      </c>
      <c r="G23" s="7">
        <f>+G22</f>
        <v>95506.218571428573</v>
      </c>
      <c r="H23" s="7">
        <f>+H22</f>
        <v>0</v>
      </c>
      <c r="I23" s="7">
        <f>+I22</f>
        <v>0</v>
      </c>
      <c r="J23" s="7">
        <f>+J$14/7</f>
        <v>0</v>
      </c>
      <c r="K23" s="7">
        <f>+K$14/7/2</f>
        <v>0</v>
      </c>
      <c r="L23" s="7"/>
      <c r="M23" s="7"/>
      <c r="N23" s="7"/>
      <c r="O23" s="7"/>
      <c r="P23" s="7"/>
      <c r="Q23" s="7"/>
      <c r="R23" s="7"/>
      <c r="S23" s="7"/>
      <c r="T23" s="7"/>
      <c r="U23" s="7"/>
      <c r="Y23" s="7"/>
      <c r="Z23" s="7"/>
    </row>
    <row r="24" spans="1:26" x14ac:dyDescent="0.25">
      <c r="B24" s="3">
        <v>2002</v>
      </c>
      <c r="C24" s="13">
        <f t="shared" si="0"/>
        <v>-95506.218571428573</v>
      </c>
      <c r="D24" s="7"/>
      <c r="E24" s="7">
        <f>+E$14/7/2</f>
        <v>0</v>
      </c>
      <c r="F24" s="7">
        <f>+F23</f>
        <v>0</v>
      </c>
      <c r="G24" s="7">
        <f>+G23</f>
        <v>95506.218571428573</v>
      </c>
      <c r="H24" s="7">
        <f>+H23</f>
        <v>0</v>
      </c>
      <c r="I24" s="7">
        <f>+I23</f>
        <v>0</v>
      </c>
      <c r="J24" s="7">
        <f>+J23</f>
        <v>0</v>
      </c>
      <c r="K24" s="7">
        <f>+K$14/7</f>
        <v>0</v>
      </c>
      <c r="L24" s="7">
        <f>+L$14/7/2</f>
        <v>0</v>
      </c>
      <c r="M24" s="7"/>
      <c r="N24" s="7"/>
      <c r="O24" s="7"/>
      <c r="P24" s="7"/>
      <c r="Q24" s="7"/>
      <c r="R24" s="7"/>
      <c r="S24" s="7"/>
      <c r="T24" s="7"/>
      <c r="U24" s="7"/>
      <c r="Y24" s="7"/>
      <c r="Z24" s="7"/>
    </row>
    <row r="25" spans="1:26" x14ac:dyDescent="0.25">
      <c r="B25" s="3">
        <v>2003</v>
      </c>
      <c r="C25" s="13">
        <f t="shared" si="0"/>
        <v>-95506.218571428573</v>
      </c>
      <c r="D25" s="7"/>
      <c r="E25" s="7"/>
      <c r="F25" s="7">
        <f>+F$14/7/2</f>
        <v>0</v>
      </c>
      <c r="G25" s="7">
        <f>+G24</f>
        <v>95506.218571428573</v>
      </c>
      <c r="H25" s="7">
        <f>+H24</f>
        <v>0</v>
      </c>
      <c r="I25" s="7">
        <f>+I24</f>
        <v>0</v>
      </c>
      <c r="J25" s="7">
        <f>+J24</f>
        <v>0</v>
      </c>
      <c r="K25" s="7">
        <f>+K24</f>
        <v>0</v>
      </c>
      <c r="L25" s="7">
        <f>+L$14/7</f>
        <v>0</v>
      </c>
      <c r="M25" s="7">
        <f>+M$14/7/2</f>
        <v>0</v>
      </c>
      <c r="N25" s="7"/>
      <c r="O25" s="7"/>
      <c r="P25" s="7"/>
      <c r="Q25" s="7"/>
      <c r="R25" s="7"/>
      <c r="S25" s="7"/>
      <c r="T25" s="7"/>
      <c r="U25" s="7"/>
      <c r="Y25" s="7"/>
      <c r="Z25" s="7"/>
    </row>
    <row r="26" spans="1:26" x14ac:dyDescent="0.25">
      <c r="B26" s="3">
        <v>2004</v>
      </c>
      <c r="C26" s="13">
        <f t="shared" si="0"/>
        <v>-47753.109285714287</v>
      </c>
      <c r="D26" s="7"/>
      <c r="E26" s="7"/>
      <c r="F26" s="7"/>
      <c r="G26" s="7">
        <f>+G$14/7/2</f>
        <v>47753.109285714287</v>
      </c>
      <c r="H26" s="7">
        <f>+H25</f>
        <v>0</v>
      </c>
      <c r="I26" s="7">
        <f>+I25</f>
        <v>0</v>
      </c>
      <c r="J26" s="7">
        <f>+J25</f>
        <v>0</v>
      </c>
      <c r="K26" s="7">
        <f>+K25</f>
        <v>0</v>
      </c>
      <c r="L26" s="7">
        <f>+L25</f>
        <v>0</v>
      </c>
      <c r="M26" s="7">
        <f>+M$14/7</f>
        <v>0</v>
      </c>
      <c r="N26" s="7">
        <f>+N$14/7/2</f>
        <v>0</v>
      </c>
      <c r="O26" s="7"/>
      <c r="P26" s="7"/>
      <c r="Q26" s="7"/>
      <c r="R26" s="7"/>
      <c r="S26" s="7"/>
      <c r="T26" s="7"/>
      <c r="U26" s="7"/>
      <c r="Y26" s="7"/>
      <c r="Z26" s="7"/>
    </row>
    <row r="27" spans="1:26" x14ac:dyDescent="0.25">
      <c r="B27" s="3">
        <v>2005</v>
      </c>
      <c r="C27" s="13">
        <f t="shared" si="0"/>
        <v>0</v>
      </c>
      <c r="D27" s="7"/>
      <c r="E27" s="7"/>
      <c r="F27" s="7"/>
      <c r="G27" s="7"/>
      <c r="H27" s="7">
        <f>+H$14/7/2</f>
        <v>0</v>
      </c>
      <c r="I27" s="7">
        <f>+I26</f>
        <v>0</v>
      </c>
      <c r="J27" s="7">
        <f>+J26</f>
        <v>0</v>
      </c>
      <c r="K27" s="7">
        <f>+K26</f>
        <v>0</v>
      </c>
      <c r="L27" s="7">
        <f>+L26</f>
        <v>0</v>
      </c>
      <c r="M27" s="7">
        <f>+M26</f>
        <v>0</v>
      </c>
      <c r="N27" s="7">
        <f>+N$14/7</f>
        <v>0</v>
      </c>
      <c r="O27" s="7">
        <f>+O$14/7/2</f>
        <v>0</v>
      </c>
      <c r="P27" s="7"/>
      <c r="Q27" s="7"/>
      <c r="R27" s="7"/>
      <c r="S27" s="7"/>
      <c r="T27" s="7"/>
      <c r="U27" s="7"/>
      <c r="Y27" s="7"/>
      <c r="Z27" s="7"/>
    </row>
    <row r="28" spans="1:26" x14ac:dyDescent="0.25">
      <c r="B28" s="3">
        <v>2006</v>
      </c>
      <c r="C28" s="13">
        <f t="shared" si="0"/>
        <v>0</v>
      </c>
      <c r="D28" s="7"/>
      <c r="E28" s="7"/>
      <c r="F28" s="7"/>
      <c r="G28" s="7"/>
      <c r="H28" s="7"/>
      <c r="I28" s="7">
        <f>+I$14/7/2</f>
        <v>0</v>
      </c>
      <c r="J28" s="7">
        <f>+J27</f>
        <v>0</v>
      </c>
      <c r="K28" s="7">
        <f>+K27</f>
        <v>0</v>
      </c>
      <c r="L28" s="7">
        <f>+L27</f>
        <v>0</v>
      </c>
      <c r="M28" s="7">
        <f>+M27</f>
        <v>0</v>
      </c>
      <c r="N28" s="7">
        <f>+N27</f>
        <v>0</v>
      </c>
      <c r="O28" s="7">
        <f>+O$14/7</f>
        <v>0</v>
      </c>
      <c r="P28" s="7">
        <f>+P$14/7/2</f>
        <v>0</v>
      </c>
      <c r="Q28" s="7"/>
      <c r="R28" s="7"/>
      <c r="S28" s="7"/>
      <c r="T28" s="7"/>
      <c r="U28" s="7"/>
      <c r="Y28" s="7"/>
      <c r="Z28" s="7"/>
    </row>
    <row r="29" spans="1:26" x14ac:dyDescent="0.25">
      <c r="B29" s="3">
        <v>2007</v>
      </c>
      <c r="C29" s="13">
        <f t="shared" si="0"/>
        <v>0</v>
      </c>
      <c r="D29" s="7"/>
      <c r="E29" s="7"/>
      <c r="F29" s="7"/>
      <c r="G29" s="7"/>
      <c r="H29" s="7"/>
      <c r="I29" s="7"/>
      <c r="J29" s="7">
        <f>+J$14/7/2</f>
        <v>0</v>
      </c>
      <c r="K29" s="7">
        <f>+K28</f>
        <v>0</v>
      </c>
      <c r="L29" s="7">
        <f>+L28</f>
        <v>0</v>
      </c>
      <c r="M29" s="7">
        <f>+M28</f>
        <v>0</v>
      </c>
      <c r="N29" s="7">
        <f>+N28</f>
        <v>0</v>
      </c>
      <c r="O29" s="7">
        <f>+O28</f>
        <v>0</v>
      </c>
      <c r="P29" s="7">
        <f>+P$14/7</f>
        <v>0</v>
      </c>
      <c r="Q29" s="7">
        <f>+Q$14/7/2</f>
        <v>0</v>
      </c>
      <c r="R29" s="7"/>
      <c r="S29" s="7"/>
      <c r="T29" s="7"/>
      <c r="U29" s="7"/>
      <c r="Y29" s="7"/>
      <c r="Z29" s="7"/>
    </row>
    <row r="30" spans="1:26" x14ac:dyDescent="0.25">
      <c r="B30" s="3">
        <v>2008</v>
      </c>
      <c r="C30" s="13">
        <f t="shared" si="0"/>
        <v>0</v>
      </c>
      <c r="D30" s="7"/>
      <c r="E30" s="7"/>
      <c r="F30" s="7"/>
      <c r="G30" s="7"/>
      <c r="H30" s="7"/>
      <c r="I30" s="7"/>
      <c r="J30" s="7"/>
      <c r="K30" s="7">
        <f>+K$14/7/2</f>
        <v>0</v>
      </c>
      <c r="L30" s="7">
        <f>+L29</f>
        <v>0</v>
      </c>
      <c r="M30" s="7">
        <f>+M29</f>
        <v>0</v>
      </c>
      <c r="N30" s="7">
        <f>+N29</f>
        <v>0</v>
      </c>
      <c r="O30" s="7">
        <f>+O29</f>
        <v>0</v>
      </c>
      <c r="P30" s="7">
        <f>+P29</f>
        <v>0</v>
      </c>
      <c r="Q30" s="7">
        <f>+Q$14/7</f>
        <v>0</v>
      </c>
      <c r="R30" s="7">
        <f>+R$14/7/2</f>
        <v>0</v>
      </c>
      <c r="S30" s="7"/>
      <c r="T30" s="7"/>
      <c r="U30" s="7"/>
      <c r="Y30" s="7"/>
      <c r="Z30" s="7"/>
    </row>
    <row r="31" spans="1:26" x14ac:dyDescent="0.25">
      <c r="B31" s="3">
        <v>2009</v>
      </c>
      <c r="C31" s="13">
        <f t="shared" si="0"/>
        <v>0</v>
      </c>
      <c r="D31" s="7"/>
      <c r="E31" s="7"/>
      <c r="F31" s="7"/>
      <c r="G31" s="7"/>
      <c r="H31" s="7"/>
      <c r="I31" s="7"/>
      <c r="J31" s="7"/>
      <c r="K31" s="7"/>
      <c r="L31" s="7">
        <f>+L$14/7/2</f>
        <v>0</v>
      </c>
      <c r="M31" s="7">
        <f>+M30</f>
        <v>0</v>
      </c>
      <c r="N31" s="7">
        <f>+N30</f>
        <v>0</v>
      </c>
      <c r="O31" s="7">
        <f>+O30</f>
        <v>0</v>
      </c>
      <c r="P31" s="7">
        <f>+P30</f>
        <v>0</v>
      </c>
      <c r="Q31" s="7">
        <f>+Q30</f>
        <v>0</v>
      </c>
      <c r="R31" s="7">
        <f>+R$14/7</f>
        <v>0</v>
      </c>
      <c r="S31" s="7">
        <f>+S$14/7/2</f>
        <v>0</v>
      </c>
      <c r="T31" s="7"/>
      <c r="U31" s="7"/>
      <c r="Y31" s="7"/>
      <c r="Z31" s="7"/>
    </row>
    <row r="32" spans="1:26" x14ac:dyDescent="0.25">
      <c r="A32" s="38" t="s">
        <v>59</v>
      </c>
      <c r="B32" s="3">
        <v>2010</v>
      </c>
      <c r="C32" s="13">
        <f t="shared" si="0"/>
        <v>0</v>
      </c>
      <c r="D32" s="7"/>
      <c r="E32" s="7"/>
      <c r="F32" s="7"/>
      <c r="G32" s="7"/>
      <c r="H32" s="7"/>
      <c r="I32" s="7"/>
      <c r="J32" s="7"/>
      <c r="K32" s="7"/>
      <c r="L32" s="7"/>
      <c r="M32" s="7">
        <f>+M$14/7/2</f>
        <v>0</v>
      </c>
      <c r="N32" s="7">
        <f>+N31</f>
        <v>0</v>
      </c>
      <c r="O32" s="7">
        <f>+O31</f>
        <v>0</v>
      </c>
      <c r="P32" s="7">
        <f>+P31</f>
        <v>0</v>
      </c>
      <c r="Q32" s="7">
        <f>+Q31</f>
        <v>0</v>
      </c>
      <c r="R32" s="7">
        <f>+R31</f>
        <v>0</v>
      </c>
      <c r="S32" s="7">
        <f>+S$14/7</f>
        <v>0</v>
      </c>
      <c r="T32" s="7">
        <f>+T$14/7/2</f>
        <v>0</v>
      </c>
      <c r="U32" s="7"/>
      <c r="Y32" s="7"/>
      <c r="Z32" s="7"/>
    </row>
    <row r="33" spans="1:28" x14ac:dyDescent="0.25">
      <c r="A33" s="38"/>
      <c r="B33" s="3">
        <v>2011</v>
      </c>
      <c r="C33" s="13">
        <f t="shared" si="0"/>
        <v>0</v>
      </c>
      <c r="D33" s="7"/>
      <c r="E33" s="7"/>
      <c r="F33" s="7"/>
      <c r="G33" s="7"/>
      <c r="H33" s="7"/>
      <c r="I33" s="7"/>
      <c r="J33" s="7"/>
      <c r="K33" s="7"/>
      <c r="L33" s="7"/>
      <c r="M33" s="7"/>
      <c r="N33" s="7">
        <f>+N$14/7/2</f>
        <v>0</v>
      </c>
      <c r="O33" s="7">
        <f>+O32</f>
        <v>0</v>
      </c>
      <c r="P33" s="7">
        <f>+P32</f>
        <v>0</v>
      </c>
      <c r="Q33" s="7">
        <f>+Q32</f>
        <v>0</v>
      </c>
      <c r="R33" s="7">
        <f>+R32</f>
        <v>0</v>
      </c>
      <c r="S33" s="7">
        <f>+S32</f>
        <v>0</v>
      </c>
      <c r="T33" s="7">
        <f>+T$14/7</f>
        <v>0</v>
      </c>
      <c r="U33" s="7">
        <f>+U$14/7/2</f>
        <v>0</v>
      </c>
      <c r="Y33" s="7"/>
      <c r="Z33" s="7"/>
    </row>
    <row r="34" spans="1:28" x14ac:dyDescent="0.25">
      <c r="A34" s="38"/>
      <c r="B34" s="3">
        <v>2012</v>
      </c>
      <c r="C34" s="13">
        <f t="shared" si="0"/>
        <v>0</v>
      </c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>
        <f>+Q33</f>
        <v>0</v>
      </c>
      <c r="R34" s="7">
        <f>+R33</f>
        <v>0</v>
      </c>
      <c r="S34" s="7">
        <f>+S33</f>
        <v>0</v>
      </c>
      <c r="T34" s="7">
        <f>+T$14/7</f>
        <v>0</v>
      </c>
      <c r="U34" s="7">
        <f>+U$14/7</f>
        <v>0</v>
      </c>
      <c r="V34" s="7">
        <f>+V$14/7/2</f>
        <v>0</v>
      </c>
      <c r="Y34" s="7"/>
      <c r="Z34" s="7"/>
    </row>
    <row r="35" spans="1:28" x14ac:dyDescent="0.25">
      <c r="A35" s="38"/>
      <c r="B35" s="3">
        <v>2013</v>
      </c>
      <c r="C35" s="13">
        <f t="shared" si="0"/>
        <v>0</v>
      </c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>
        <f t="shared" ref="Q35:Q37" si="1">+Q34</f>
        <v>0</v>
      </c>
      <c r="R35" s="7">
        <f t="shared" ref="R35:R37" si="2">+R34</f>
        <v>0</v>
      </c>
      <c r="S35" s="7">
        <f t="shared" ref="S35:S37" si="3">+S34</f>
        <v>0</v>
      </c>
      <c r="T35" s="7">
        <f t="shared" ref="T35:U37" si="4">+T$14/7</f>
        <v>0</v>
      </c>
      <c r="U35" s="7">
        <f t="shared" si="4"/>
        <v>0</v>
      </c>
      <c r="V35" s="7">
        <f t="shared" ref="V35:V37" si="5">+V$14/7/2</f>
        <v>0</v>
      </c>
      <c r="Y35" s="7"/>
      <c r="Z35" s="7"/>
    </row>
    <row r="36" spans="1:28" x14ac:dyDescent="0.25">
      <c r="A36" s="38"/>
      <c r="B36" s="3">
        <v>2014</v>
      </c>
      <c r="C36" s="13">
        <f t="shared" si="0"/>
        <v>0</v>
      </c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>
        <f t="shared" si="1"/>
        <v>0</v>
      </c>
      <c r="R36" s="7">
        <f t="shared" si="2"/>
        <v>0</v>
      </c>
      <c r="S36" s="7">
        <f t="shared" si="3"/>
        <v>0</v>
      </c>
      <c r="T36" s="7">
        <f t="shared" si="4"/>
        <v>0</v>
      </c>
      <c r="U36" s="7">
        <f t="shared" si="4"/>
        <v>0</v>
      </c>
      <c r="V36" s="7">
        <f t="shared" si="5"/>
        <v>0</v>
      </c>
      <c r="Y36" s="7"/>
      <c r="Z36" s="7"/>
    </row>
    <row r="37" spans="1:28" x14ac:dyDescent="0.25">
      <c r="A37" s="38"/>
      <c r="B37" s="3">
        <v>2015</v>
      </c>
      <c r="C37" s="13">
        <f t="shared" si="0"/>
        <v>0</v>
      </c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>
        <f t="shared" si="1"/>
        <v>0</v>
      </c>
      <c r="R37" s="7">
        <f t="shared" si="2"/>
        <v>0</v>
      </c>
      <c r="S37" s="7">
        <f t="shared" si="3"/>
        <v>0</v>
      </c>
      <c r="T37" s="7">
        <f t="shared" si="4"/>
        <v>0</v>
      </c>
      <c r="U37" s="7">
        <f t="shared" si="4"/>
        <v>0</v>
      </c>
      <c r="V37" s="7">
        <f t="shared" si="5"/>
        <v>0</v>
      </c>
      <c r="Y37" s="7"/>
      <c r="Z37" s="7"/>
    </row>
    <row r="38" spans="1:28" x14ac:dyDescent="0.25">
      <c r="A38" s="38"/>
      <c r="B38" s="3">
        <v>2016</v>
      </c>
      <c r="C38" s="13">
        <f t="shared" si="0"/>
        <v>0</v>
      </c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Y38" s="7"/>
      <c r="Z38" s="7"/>
    </row>
    <row r="39" spans="1:28" x14ac:dyDescent="0.25">
      <c r="A39" s="38"/>
      <c r="B39" s="3">
        <v>2017</v>
      </c>
      <c r="C39" s="13">
        <f>-SUM(D39:AB39)</f>
        <v>0</v>
      </c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Y39" s="7"/>
      <c r="Z39" s="7"/>
    </row>
    <row r="40" spans="1:28" x14ac:dyDescent="0.25">
      <c r="A40" s="38"/>
      <c r="B40" s="3">
        <v>2018</v>
      </c>
      <c r="C40" s="13">
        <f>-SUM(D40:AB40)</f>
        <v>0</v>
      </c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Y40" s="7"/>
      <c r="Z40" s="7"/>
    </row>
    <row r="41" spans="1:28" x14ac:dyDescent="0.25">
      <c r="A41" s="38"/>
      <c r="B41" s="3"/>
      <c r="C41" s="12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33"/>
      <c r="Y41" s="7"/>
      <c r="Z41" s="7"/>
    </row>
    <row r="42" spans="1:28" x14ac:dyDescent="0.25">
      <c r="A42" s="38" t="s">
        <v>62</v>
      </c>
      <c r="B42" s="35">
        <f>SUM(D42:Y42)</f>
        <v>0</v>
      </c>
      <c r="C42" s="29">
        <f>SUM(C16:C41)</f>
        <v>-668543.53</v>
      </c>
      <c r="D42" s="7">
        <f>-SUM(D16:D41)+D14</f>
        <v>0</v>
      </c>
      <c r="E42" s="7">
        <f t="shared" ref="E42:T42" si="6">-SUM(E16:E41)+E14</f>
        <v>0</v>
      </c>
      <c r="F42" s="7">
        <f t="shared" si="6"/>
        <v>0</v>
      </c>
      <c r="G42" s="7">
        <f t="shared" si="6"/>
        <v>0</v>
      </c>
      <c r="H42" s="7">
        <f t="shared" si="6"/>
        <v>0</v>
      </c>
      <c r="I42" s="7">
        <f t="shared" si="6"/>
        <v>0</v>
      </c>
      <c r="J42" s="7">
        <f t="shared" si="6"/>
        <v>0</v>
      </c>
      <c r="K42" s="7">
        <f t="shared" si="6"/>
        <v>0</v>
      </c>
      <c r="L42" s="7">
        <f t="shared" si="6"/>
        <v>0</v>
      </c>
      <c r="M42" s="7">
        <f t="shared" si="6"/>
        <v>0</v>
      </c>
      <c r="N42" s="7">
        <f t="shared" si="6"/>
        <v>0</v>
      </c>
      <c r="O42" s="7">
        <f t="shared" si="6"/>
        <v>0</v>
      </c>
      <c r="P42" s="7">
        <f t="shared" si="6"/>
        <v>0</v>
      </c>
      <c r="Q42" s="7">
        <f t="shared" si="6"/>
        <v>0</v>
      </c>
      <c r="R42" s="7">
        <f t="shared" si="6"/>
        <v>0</v>
      </c>
      <c r="S42" s="7">
        <f t="shared" si="6"/>
        <v>0</v>
      </c>
      <c r="T42" s="7">
        <f t="shared" si="6"/>
        <v>0</v>
      </c>
      <c r="U42" s="326">
        <f t="shared" ref="U42:AB42" si="7">-SUM(U16:U41)+U14</f>
        <v>0</v>
      </c>
      <c r="V42" s="326">
        <f t="shared" si="7"/>
        <v>0</v>
      </c>
      <c r="W42" s="326">
        <f t="shared" si="7"/>
        <v>0</v>
      </c>
      <c r="X42" s="326">
        <f t="shared" si="7"/>
        <v>0</v>
      </c>
      <c r="Y42" s="326">
        <f t="shared" si="7"/>
        <v>0</v>
      </c>
      <c r="Z42" s="326">
        <f t="shared" si="7"/>
        <v>0</v>
      </c>
      <c r="AA42" s="326">
        <f t="shared" si="7"/>
        <v>0</v>
      </c>
      <c r="AB42" s="326">
        <f t="shared" si="7"/>
        <v>0</v>
      </c>
    </row>
    <row r="43" spans="1:28" x14ac:dyDescent="0.25">
      <c r="A43" s="38"/>
      <c r="B43" s="29"/>
      <c r="C43" s="3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8" x14ac:dyDescent="0.25">
      <c r="A44" s="39" t="s">
        <v>63</v>
      </c>
      <c r="B44" s="3"/>
      <c r="C44" s="30">
        <f>+C14+C42</f>
        <v>0</v>
      </c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8" x14ac:dyDescent="0.25">
      <c r="A45" s="3"/>
      <c r="B45" s="3"/>
      <c r="C45" s="3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8" x14ac:dyDescent="0.25">
      <c r="A46" s="3"/>
      <c r="B46" s="36"/>
      <c r="C46" s="3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8" x14ac:dyDescent="0.25">
      <c r="A47" s="3"/>
      <c r="B47" s="3"/>
      <c r="C47" s="3"/>
      <c r="E47" s="7"/>
      <c r="F47" s="4"/>
      <c r="G47" s="4"/>
      <c r="H47" s="4"/>
      <c r="I47" s="4"/>
      <c r="J47" s="4"/>
      <c r="K47" s="4"/>
      <c r="L47" s="4"/>
      <c r="M47" s="4"/>
      <c r="N47" s="7">
        <f>SUM(E32:E47)</f>
        <v>0</v>
      </c>
      <c r="O47" s="4"/>
      <c r="P47" s="4"/>
      <c r="Q47" s="4"/>
      <c r="R47" s="4"/>
      <c r="S47" s="4"/>
    </row>
    <row r="48" spans="1:28" x14ac:dyDescent="0.25">
      <c r="B48" s="3"/>
      <c r="C48" s="3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</row>
    <row r="49" spans="5:19" x14ac:dyDescent="0.25"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</row>
    <row r="50" spans="5:19" x14ac:dyDescent="0.25"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</row>
    <row r="51" spans="5:19" x14ac:dyDescent="0.25"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</row>
    <row r="52" spans="5:19" x14ac:dyDescent="0.25"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</row>
    <row r="53" spans="5:19" x14ac:dyDescent="0.25"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</row>
    <row r="54" spans="5:19" x14ac:dyDescent="0.25"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</row>
    <row r="55" spans="5:19" x14ac:dyDescent="0.25"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</row>
    <row r="56" spans="5:19" x14ac:dyDescent="0.25"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</row>
    <row r="57" spans="5:19" x14ac:dyDescent="0.25"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</row>
    <row r="58" spans="5:19" x14ac:dyDescent="0.25"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</row>
  </sheetData>
  <phoneticPr fontId="0" type="noConversion"/>
  <pageMargins left="0.7" right="0.7" top="0.75" bottom="0.75" header="0.3" footer="0.3"/>
  <pageSetup scale="71" orientation="landscape" horizontalDpi="4294967294" verticalDpi="4294967294" r:id="rId1"/>
  <headerFooter>
    <oddFooter>&amp;Z&amp;F&amp;RPage 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>
    <pageSetUpPr fitToPage="1"/>
  </sheetPr>
  <dimension ref="A1:AB58"/>
  <sheetViews>
    <sheetView workbookViewId="0"/>
  </sheetViews>
  <sheetFormatPr defaultColWidth="9.140625" defaultRowHeight="15" x14ac:dyDescent="0.25"/>
  <cols>
    <col min="1" max="1" width="21.5703125" customWidth="1"/>
    <col min="2" max="2" width="8.7109375" customWidth="1"/>
    <col min="3" max="3" width="12.85546875" customWidth="1"/>
    <col min="4" max="6" width="7.42578125" hidden="1" customWidth="1"/>
    <col min="7" max="7" width="8.28515625" hidden="1" customWidth="1"/>
    <col min="8" max="8" width="8.140625" hidden="1" customWidth="1"/>
    <col min="9" max="10" width="7.42578125" hidden="1" customWidth="1"/>
    <col min="11" max="11" width="9.42578125" hidden="1" customWidth="1"/>
    <col min="12" max="12" width="7.42578125" hidden="1" customWidth="1"/>
    <col min="13" max="13" width="7.5703125" hidden="1" customWidth="1"/>
    <col min="14" max="17" width="9.28515625" customWidth="1"/>
    <col min="18" max="19" width="11.28515625" customWidth="1"/>
    <col min="20" max="20" width="9.42578125" customWidth="1"/>
    <col min="22" max="24" width="10.5703125" customWidth="1"/>
  </cols>
  <sheetData>
    <row r="1" spans="1:28" x14ac:dyDescent="0.25">
      <c r="A1" s="11" t="s">
        <v>10</v>
      </c>
    </row>
    <row r="2" spans="1:28" x14ac:dyDescent="0.25">
      <c r="A2" s="9" t="s">
        <v>438</v>
      </c>
    </row>
    <row r="3" spans="1:28" x14ac:dyDescent="0.25">
      <c r="A3" s="9" t="s">
        <v>80</v>
      </c>
    </row>
    <row r="4" spans="1:28" x14ac:dyDescent="0.25">
      <c r="R4" s="40" t="s">
        <v>4</v>
      </c>
      <c r="S4" s="41"/>
      <c r="T4" s="40" t="s">
        <v>8</v>
      </c>
    </row>
    <row r="5" spans="1:28" x14ac:dyDescent="0.25">
      <c r="A5" s="10" t="s">
        <v>9</v>
      </c>
      <c r="B5" s="12" t="s">
        <v>64</v>
      </c>
      <c r="C5" s="12" t="s">
        <v>12</v>
      </c>
      <c r="R5" s="42" t="s">
        <v>2</v>
      </c>
      <c r="S5" s="42" t="s">
        <v>60</v>
      </c>
      <c r="T5" s="42" t="s">
        <v>7</v>
      </c>
    </row>
    <row r="6" spans="1:28" x14ac:dyDescent="0.25">
      <c r="B6" s="3"/>
      <c r="R6" s="3"/>
    </row>
    <row r="7" spans="1:28" x14ac:dyDescent="0.25">
      <c r="A7" s="213" t="s">
        <v>50</v>
      </c>
      <c r="B7" s="212">
        <f>+SUMMARY!A21</f>
        <v>113</v>
      </c>
      <c r="C7" s="214">
        <v>143601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5"/>
      <c r="P7" s="6"/>
      <c r="Q7" s="6"/>
      <c r="R7" s="13">
        <f>+C14</f>
        <v>685302.63</v>
      </c>
      <c r="S7" s="13">
        <f>+-C42</f>
        <v>685302.63000000012</v>
      </c>
      <c r="T7" s="13">
        <f>+R7-S7</f>
        <v>0</v>
      </c>
    </row>
    <row r="8" spans="1:28" x14ac:dyDescent="0.25">
      <c r="A8" s="214" t="s">
        <v>272</v>
      </c>
      <c r="B8" s="3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5"/>
      <c r="P8" s="6"/>
      <c r="Q8" s="6"/>
    </row>
    <row r="9" spans="1:28" x14ac:dyDescent="0.25">
      <c r="A9" s="2" t="s">
        <v>271</v>
      </c>
      <c r="B9" s="3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5"/>
      <c r="P9" s="6"/>
      <c r="Q9" s="6"/>
    </row>
    <row r="10" spans="1:28" x14ac:dyDescent="0.25">
      <c r="B10" s="3"/>
    </row>
    <row r="11" spans="1:28" x14ac:dyDescent="0.25">
      <c r="A11" s="2" t="s">
        <v>66</v>
      </c>
      <c r="B11" s="212" t="s">
        <v>74</v>
      </c>
      <c r="C11" s="214" t="s">
        <v>454</v>
      </c>
    </row>
    <row r="12" spans="1:28" x14ac:dyDescent="0.25">
      <c r="B12" s="28"/>
      <c r="C12" s="2"/>
    </row>
    <row r="13" spans="1:28" x14ac:dyDescent="0.25">
      <c r="A13" s="9" t="s">
        <v>5</v>
      </c>
      <c r="C13" s="31" t="s">
        <v>3</v>
      </c>
      <c r="D13" s="32">
        <v>1994</v>
      </c>
      <c r="E13" s="32">
        <v>1995</v>
      </c>
      <c r="F13" s="32">
        <v>1996</v>
      </c>
      <c r="G13" s="32">
        <v>1997</v>
      </c>
      <c r="H13" s="32">
        <v>1998</v>
      </c>
      <c r="I13" s="32">
        <v>1999</v>
      </c>
      <c r="J13" s="32">
        <v>2000</v>
      </c>
      <c r="K13" s="32">
        <v>2001</v>
      </c>
      <c r="L13" s="32">
        <v>2002</v>
      </c>
      <c r="M13" s="32">
        <v>2003</v>
      </c>
      <c r="N13" s="32">
        <v>2004</v>
      </c>
      <c r="O13" s="32">
        <v>2005</v>
      </c>
      <c r="P13" s="32">
        <v>2006</v>
      </c>
      <c r="Q13" s="32">
        <v>2007</v>
      </c>
      <c r="R13" s="32">
        <v>2008</v>
      </c>
      <c r="S13" s="32">
        <v>2009</v>
      </c>
      <c r="T13" s="32">
        <v>2010</v>
      </c>
      <c r="U13" s="32">
        <v>2011</v>
      </c>
      <c r="V13" s="32">
        <v>2012</v>
      </c>
      <c r="W13" s="32">
        <v>2013</v>
      </c>
      <c r="X13" s="32">
        <v>2014</v>
      </c>
      <c r="Y13" s="328">
        <v>2015</v>
      </c>
      <c r="Z13" s="32">
        <v>2016</v>
      </c>
      <c r="AA13" s="32">
        <v>2017</v>
      </c>
      <c r="AB13" s="32">
        <v>2018</v>
      </c>
    </row>
    <row r="14" spans="1:28" x14ac:dyDescent="0.25">
      <c r="A14" s="9" t="s">
        <v>73</v>
      </c>
      <c r="C14" s="29">
        <f>SUM(D14:Y14)</f>
        <v>685302.63</v>
      </c>
      <c r="D14" s="43">
        <f>+'Equip Review 032310'!G22</f>
        <v>0</v>
      </c>
      <c r="E14" s="43">
        <f>+'Equip Review 032310'!H22</f>
        <v>0</v>
      </c>
      <c r="F14" s="43">
        <f>+'Equip Review 032310'!I22</f>
        <v>0</v>
      </c>
      <c r="G14" s="43">
        <f>+'Equip Review 032310'!J22</f>
        <v>0</v>
      </c>
      <c r="H14" s="43">
        <f>+'Equip Review 032310'!K22</f>
        <v>0</v>
      </c>
      <c r="I14" s="43">
        <f>+'Equip Review 032310'!L22</f>
        <v>0</v>
      </c>
      <c r="J14" s="43">
        <f>+'Equip Review 032310'!M22</f>
        <v>0</v>
      </c>
      <c r="K14" s="43">
        <f>+'Equip Review 032310'!N22</f>
        <v>685302.63</v>
      </c>
      <c r="L14" s="43">
        <f>+'Equip Review 032310'!O22</f>
        <v>0</v>
      </c>
      <c r="M14" s="43">
        <f>+'Equip Review 032310'!P22</f>
        <v>0</v>
      </c>
      <c r="N14" s="43">
        <f>+'Equip Review 032310'!Q22</f>
        <v>0</v>
      </c>
      <c r="O14" s="43">
        <f>+'Equip Review 032310'!R22</f>
        <v>0</v>
      </c>
      <c r="P14" s="43">
        <f>+'Equip Review 032310'!S22</f>
        <v>0</v>
      </c>
      <c r="Q14" s="43">
        <f>+'Equip Review 032310'!T22+'Equip Review 032310'!U22</f>
        <v>0</v>
      </c>
      <c r="R14" s="43">
        <f>+'Equip Review 032310'!V22</f>
        <v>0</v>
      </c>
      <c r="S14" s="29">
        <f>+'Equip Review 032310'!W22</f>
        <v>0</v>
      </c>
    </row>
    <row r="15" spans="1:28" x14ac:dyDescent="0.25">
      <c r="A15" s="34" t="str">
        <f>IF(+C14-'Equip Review 032310'!Y22=0,"ok","check")</f>
        <v>ok</v>
      </c>
      <c r="B15" s="2"/>
      <c r="C15" s="2"/>
    </row>
    <row r="16" spans="1:28" x14ac:dyDescent="0.25">
      <c r="A16" s="9" t="s">
        <v>6</v>
      </c>
      <c r="B16" s="3">
        <v>1994</v>
      </c>
      <c r="C16" s="13">
        <f>-SUM(D16:Y16)</f>
        <v>0</v>
      </c>
      <c r="D16" s="7">
        <f>+D$14/7/2</f>
        <v>0</v>
      </c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Y16" s="7"/>
      <c r="Z16" s="7"/>
    </row>
    <row r="17" spans="1:26" x14ac:dyDescent="0.25">
      <c r="B17" s="3">
        <v>1995</v>
      </c>
      <c r="C17" s="13">
        <f t="shared" ref="C17:C38" si="0">-SUM(D17:Y17)</f>
        <v>0</v>
      </c>
      <c r="D17" s="7">
        <f>+D$14/7</f>
        <v>0</v>
      </c>
      <c r="E17" s="7">
        <f>+E$14/7/2</f>
        <v>0</v>
      </c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Y17" s="7"/>
      <c r="Z17" s="7"/>
    </row>
    <row r="18" spans="1:26" x14ac:dyDescent="0.25">
      <c r="B18" s="3">
        <v>1996</v>
      </c>
      <c r="C18" s="13">
        <f t="shared" si="0"/>
        <v>0</v>
      </c>
      <c r="D18" s="7">
        <f>+D17</f>
        <v>0</v>
      </c>
      <c r="E18" s="7">
        <f>+E$14/7</f>
        <v>0</v>
      </c>
      <c r="F18" s="7">
        <f>+F$14/7/2</f>
        <v>0</v>
      </c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Y18" s="7"/>
      <c r="Z18" s="7"/>
    </row>
    <row r="19" spans="1:26" x14ac:dyDescent="0.25">
      <c r="B19" s="3">
        <v>1997</v>
      </c>
      <c r="C19" s="13">
        <f t="shared" si="0"/>
        <v>0</v>
      </c>
      <c r="D19" s="7">
        <f>+D18</f>
        <v>0</v>
      </c>
      <c r="E19" s="7">
        <f>+E18</f>
        <v>0</v>
      </c>
      <c r="F19" s="7">
        <f>+F$14/7</f>
        <v>0</v>
      </c>
      <c r="G19" s="7">
        <f>+G$14/7/2</f>
        <v>0</v>
      </c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Y19" s="7"/>
      <c r="Z19" s="7"/>
    </row>
    <row r="20" spans="1:26" x14ac:dyDescent="0.25">
      <c r="B20" s="3">
        <v>1998</v>
      </c>
      <c r="C20" s="13">
        <f t="shared" si="0"/>
        <v>0</v>
      </c>
      <c r="D20" s="7">
        <f>+D19</f>
        <v>0</v>
      </c>
      <c r="E20" s="7">
        <f>+E19</f>
        <v>0</v>
      </c>
      <c r="F20" s="7">
        <f>+F19</f>
        <v>0</v>
      </c>
      <c r="G20" s="7">
        <f>+G$14/7</f>
        <v>0</v>
      </c>
      <c r="H20" s="7">
        <f>+H$14/7/2</f>
        <v>0</v>
      </c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Y20" s="7"/>
      <c r="Z20" s="7"/>
    </row>
    <row r="21" spans="1:26" x14ac:dyDescent="0.25">
      <c r="B21" s="3">
        <v>1999</v>
      </c>
      <c r="C21" s="13">
        <f t="shared" si="0"/>
        <v>0</v>
      </c>
      <c r="D21" s="7">
        <f>+D20</f>
        <v>0</v>
      </c>
      <c r="E21" s="7">
        <f>+E20</f>
        <v>0</v>
      </c>
      <c r="F21" s="7">
        <f>+F20</f>
        <v>0</v>
      </c>
      <c r="G21" s="7">
        <f>+G20</f>
        <v>0</v>
      </c>
      <c r="H21" s="7">
        <f>+H$14/7</f>
        <v>0</v>
      </c>
      <c r="I21" s="7">
        <f>+I$14/7/2</f>
        <v>0</v>
      </c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Y21" s="7"/>
      <c r="Z21" s="7"/>
    </row>
    <row r="22" spans="1:26" x14ac:dyDescent="0.25">
      <c r="B22" s="3">
        <v>2000</v>
      </c>
      <c r="C22" s="13">
        <f t="shared" si="0"/>
        <v>0</v>
      </c>
      <c r="D22" s="7">
        <f>+D21</f>
        <v>0</v>
      </c>
      <c r="E22" s="7">
        <f>+E21</f>
        <v>0</v>
      </c>
      <c r="F22" s="7">
        <f>+F21</f>
        <v>0</v>
      </c>
      <c r="G22" s="7">
        <f>+G21</f>
        <v>0</v>
      </c>
      <c r="H22" s="7">
        <f>+H21</f>
        <v>0</v>
      </c>
      <c r="I22" s="7">
        <f>+I$14/7</f>
        <v>0</v>
      </c>
      <c r="J22" s="7">
        <f>+J$14/7/2</f>
        <v>0</v>
      </c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Y22" s="7"/>
      <c r="Z22" s="7"/>
    </row>
    <row r="23" spans="1:26" x14ac:dyDescent="0.25">
      <c r="B23" s="3">
        <v>2001</v>
      </c>
      <c r="C23" s="13">
        <f t="shared" si="0"/>
        <v>-48950.187857142861</v>
      </c>
      <c r="D23" s="7">
        <f>+D$14/7/2</f>
        <v>0</v>
      </c>
      <c r="E23" s="7">
        <f>+E22</f>
        <v>0</v>
      </c>
      <c r="F23" s="7">
        <f>+F22</f>
        <v>0</v>
      </c>
      <c r="G23" s="7">
        <f>+G22</f>
        <v>0</v>
      </c>
      <c r="H23" s="7">
        <f>+H22</f>
        <v>0</v>
      </c>
      <c r="I23" s="7">
        <f>+I22</f>
        <v>0</v>
      </c>
      <c r="J23" s="7">
        <f>+J$14/7</f>
        <v>0</v>
      </c>
      <c r="K23" s="7">
        <f>+K$14/7/2</f>
        <v>48950.187857142861</v>
      </c>
      <c r="L23" s="7"/>
      <c r="M23" s="7"/>
      <c r="N23" s="7"/>
      <c r="O23" s="7"/>
      <c r="P23" s="7"/>
      <c r="Q23" s="7"/>
      <c r="R23" s="7"/>
      <c r="S23" s="7"/>
      <c r="T23" s="7"/>
      <c r="U23" s="7"/>
      <c r="Y23" s="7"/>
      <c r="Z23" s="7"/>
    </row>
    <row r="24" spans="1:26" x14ac:dyDescent="0.25">
      <c r="B24" s="3">
        <v>2002</v>
      </c>
      <c r="C24" s="13">
        <f t="shared" si="0"/>
        <v>-97900.375714285721</v>
      </c>
      <c r="D24" s="7"/>
      <c r="E24" s="7">
        <f>+E$14/7/2</f>
        <v>0</v>
      </c>
      <c r="F24" s="7">
        <f>+F23</f>
        <v>0</v>
      </c>
      <c r="G24" s="7">
        <f>+G23</f>
        <v>0</v>
      </c>
      <c r="H24" s="7">
        <f>+H23</f>
        <v>0</v>
      </c>
      <c r="I24" s="7">
        <f>+I23</f>
        <v>0</v>
      </c>
      <c r="J24" s="7">
        <f>+J23</f>
        <v>0</v>
      </c>
      <c r="K24" s="7">
        <f>+K$14/7</f>
        <v>97900.375714285721</v>
      </c>
      <c r="L24" s="7">
        <f>+L$14/7/2</f>
        <v>0</v>
      </c>
      <c r="M24" s="7"/>
      <c r="N24" s="7"/>
      <c r="O24" s="7"/>
      <c r="P24" s="7"/>
      <c r="Q24" s="7"/>
      <c r="R24" s="7"/>
      <c r="S24" s="7"/>
      <c r="T24" s="7"/>
      <c r="U24" s="7"/>
      <c r="Y24" s="7"/>
      <c r="Z24" s="7"/>
    </row>
    <row r="25" spans="1:26" x14ac:dyDescent="0.25">
      <c r="B25" s="3">
        <v>2003</v>
      </c>
      <c r="C25" s="13">
        <f t="shared" si="0"/>
        <v>-97900.375714285721</v>
      </c>
      <c r="D25" s="7"/>
      <c r="E25" s="7"/>
      <c r="F25" s="7">
        <f>+F$14/7/2</f>
        <v>0</v>
      </c>
      <c r="G25" s="7">
        <f>+G24</f>
        <v>0</v>
      </c>
      <c r="H25" s="7">
        <f>+H24</f>
        <v>0</v>
      </c>
      <c r="I25" s="7">
        <f>+I24</f>
        <v>0</v>
      </c>
      <c r="J25" s="7">
        <f>+J24</f>
        <v>0</v>
      </c>
      <c r="K25" s="7">
        <f>+K24</f>
        <v>97900.375714285721</v>
      </c>
      <c r="L25" s="7">
        <f>+L$14/7</f>
        <v>0</v>
      </c>
      <c r="M25" s="7">
        <f>+M$14/7/2</f>
        <v>0</v>
      </c>
      <c r="N25" s="7"/>
      <c r="O25" s="7"/>
      <c r="P25" s="7"/>
      <c r="Q25" s="7"/>
      <c r="R25" s="7"/>
      <c r="S25" s="7"/>
      <c r="T25" s="7"/>
      <c r="U25" s="7"/>
      <c r="Y25" s="7"/>
      <c r="Z25" s="7"/>
    </row>
    <row r="26" spans="1:26" x14ac:dyDescent="0.25">
      <c r="B26" s="3">
        <v>2004</v>
      </c>
      <c r="C26" s="13">
        <f t="shared" si="0"/>
        <v>-97900.375714285721</v>
      </c>
      <c r="D26" s="7"/>
      <c r="E26" s="7"/>
      <c r="F26" s="7"/>
      <c r="G26" s="7">
        <f>+G$14/7/2</f>
        <v>0</v>
      </c>
      <c r="H26" s="7">
        <f>+H25</f>
        <v>0</v>
      </c>
      <c r="I26" s="7">
        <f>+I25</f>
        <v>0</v>
      </c>
      <c r="J26" s="7">
        <f>+J25</f>
        <v>0</v>
      </c>
      <c r="K26" s="7">
        <f>+K25</f>
        <v>97900.375714285721</v>
      </c>
      <c r="L26" s="7">
        <f>+L25</f>
        <v>0</v>
      </c>
      <c r="M26" s="7">
        <f>+M$14/7</f>
        <v>0</v>
      </c>
      <c r="N26" s="7">
        <f>+N$14/7/2</f>
        <v>0</v>
      </c>
      <c r="O26" s="7"/>
      <c r="P26" s="7"/>
      <c r="Q26" s="7"/>
      <c r="R26" s="7"/>
      <c r="S26" s="7"/>
      <c r="T26" s="7"/>
      <c r="U26" s="7"/>
      <c r="Y26" s="7"/>
      <c r="Z26" s="7"/>
    </row>
    <row r="27" spans="1:26" x14ac:dyDescent="0.25">
      <c r="B27" s="3">
        <v>2005</v>
      </c>
      <c r="C27" s="13">
        <f t="shared" si="0"/>
        <v>-97900.375714285721</v>
      </c>
      <c r="D27" s="7"/>
      <c r="E27" s="7"/>
      <c r="F27" s="7"/>
      <c r="G27" s="7"/>
      <c r="H27" s="7">
        <f>+H$14/7/2</f>
        <v>0</v>
      </c>
      <c r="I27" s="7">
        <f>+I26</f>
        <v>0</v>
      </c>
      <c r="J27" s="7">
        <f>+J26</f>
        <v>0</v>
      </c>
      <c r="K27" s="7">
        <f>+K26</f>
        <v>97900.375714285721</v>
      </c>
      <c r="L27" s="7">
        <f>+L26</f>
        <v>0</v>
      </c>
      <c r="M27" s="7">
        <f>+M26</f>
        <v>0</v>
      </c>
      <c r="N27" s="7">
        <f>+N$14/7</f>
        <v>0</v>
      </c>
      <c r="O27" s="7">
        <f>+O$14/7/2</f>
        <v>0</v>
      </c>
      <c r="P27" s="7"/>
      <c r="Q27" s="7"/>
      <c r="R27" s="7"/>
      <c r="S27" s="7"/>
      <c r="T27" s="7"/>
      <c r="U27" s="7"/>
      <c r="Y27" s="7"/>
      <c r="Z27" s="7"/>
    </row>
    <row r="28" spans="1:26" x14ac:dyDescent="0.25">
      <c r="B28" s="3">
        <v>2006</v>
      </c>
      <c r="C28" s="13">
        <f t="shared" si="0"/>
        <v>-97900.375714285721</v>
      </c>
      <c r="D28" s="7"/>
      <c r="E28" s="7"/>
      <c r="F28" s="7"/>
      <c r="G28" s="7"/>
      <c r="H28" s="7"/>
      <c r="I28" s="7">
        <f>+I$14/7/2</f>
        <v>0</v>
      </c>
      <c r="J28" s="7">
        <f>+J27</f>
        <v>0</v>
      </c>
      <c r="K28" s="7">
        <f>+K27</f>
        <v>97900.375714285721</v>
      </c>
      <c r="L28" s="7">
        <f>+L27</f>
        <v>0</v>
      </c>
      <c r="M28" s="7">
        <f>+M27</f>
        <v>0</v>
      </c>
      <c r="N28" s="7">
        <f>+N27</f>
        <v>0</v>
      </c>
      <c r="O28" s="7">
        <f>+O$14/7</f>
        <v>0</v>
      </c>
      <c r="P28" s="7">
        <f>+P$14/7/2</f>
        <v>0</v>
      </c>
      <c r="Q28" s="7"/>
      <c r="R28" s="7"/>
      <c r="S28" s="7"/>
      <c r="T28" s="7"/>
      <c r="U28" s="7"/>
      <c r="Y28" s="7"/>
      <c r="Z28" s="7"/>
    </row>
    <row r="29" spans="1:26" x14ac:dyDescent="0.25">
      <c r="B29" s="3">
        <v>2007</v>
      </c>
      <c r="C29" s="13">
        <f t="shared" si="0"/>
        <v>-97900.375714285721</v>
      </c>
      <c r="D29" s="7"/>
      <c r="E29" s="7"/>
      <c r="F29" s="7"/>
      <c r="G29" s="7"/>
      <c r="H29" s="7"/>
      <c r="I29" s="7"/>
      <c r="J29" s="7">
        <f>+J$14/7/2</f>
        <v>0</v>
      </c>
      <c r="K29" s="7">
        <f>+K28</f>
        <v>97900.375714285721</v>
      </c>
      <c r="L29" s="7">
        <f>+L28</f>
        <v>0</v>
      </c>
      <c r="M29" s="7">
        <f>+M28</f>
        <v>0</v>
      </c>
      <c r="N29" s="7">
        <f>+N28</f>
        <v>0</v>
      </c>
      <c r="O29" s="7">
        <f>+O28</f>
        <v>0</v>
      </c>
      <c r="P29" s="7">
        <f>+P$14/7</f>
        <v>0</v>
      </c>
      <c r="Q29" s="7">
        <f>+Q$14/7/2</f>
        <v>0</v>
      </c>
      <c r="R29" s="7"/>
      <c r="S29" s="7"/>
      <c r="T29" s="7"/>
      <c r="U29" s="7"/>
      <c r="Y29" s="7"/>
      <c r="Z29" s="7"/>
    </row>
    <row r="30" spans="1:26" x14ac:dyDescent="0.25">
      <c r="B30" s="3">
        <v>2008</v>
      </c>
      <c r="C30" s="13">
        <f t="shared" si="0"/>
        <v>-48950.187857142861</v>
      </c>
      <c r="D30" s="7"/>
      <c r="E30" s="7"/>
      <c r="F30" s="7"/>
      <c r="G30" s="7"/>
      <c r="H30" s="7"/>
      <c r="I30" s="7"/>
      <c r="J30" s="7"/>
      <c r="K30" s="7">
        <f>+K$14/7/2</f>
        <v>48950.187857142861</v>
      </c>
      <c r="L30" s="7">
        <f>+L29</f>
        <v>0</v>
      </c>
      <c r="M30" s="7">
        <f>+M29</f>
        <v>0</v>
      </c>
      <c r="N30" s="7">
        <f>+N29</f>
        <v>0</v>
      </c>
      <c r="O30" s="7">
        <f>+O29</f>
        <v>0</v>
      </c>
      <c r="P30" s="7">
        <f>+P29</f>
        <v>0</v>
      </c>
      <c r="Q30" s="7">
        <f>+Q$14/7</f>
        <v>0</v>
      </c>
      <c r="R30" s="7">
        <f>+R$14/7/2</f>
        <v>0</v>
      </c>
      <c r="S30" s="7"/>
      <c r="T30" s="7"/>
      <c r="U30" s="7"/>
      <c r="Y30" s="7"/>
      <c r="Z30" s="7"/>
    </row>
    <row r="31" spans="1:26" x14ac:dyDescent="0.25">
      <c r="B31" s="3">
        <v>2009</v>
      </c>
      <c r="C31" s="13">
        <f t="shared" si="0"/>
        <v>0</v>
      </c>
      <c r="D31" s="7"/>
      <c r="E31" s="7"/>
      <c r="F31" s="7"/>
      <c r="G31" s="7"/>
      <c r="H31" s="7"/>
      <c r="I31" s="7"/>
      <c r="J31" s="7"/>
      <c r="K31" s="7"/>
      <c r="L31" s="7">
        <f>+L$14/7/2</f>
        <v>0</v>
      </c>
      <c r="M31" s="7">
        <f>+M30</f>
        <v>0</v>
      </c>
      <c r="N31" s="7">
        <f>+N30</f>
        <v>0</v>
      </c>
      <c r="O31" s="7">
        <f>+O30</f>
        <v>0</v>
      </c>
      <c r="P31" s="7">
        <f>+P30</f>
        <v>0</v>
      </c>
      <c r="Q31" s="7">
        <f>+Q30</f>
        <v>0</v>
      </c>
      <c r="R31" s="7">
        <f>+R$14/7</f>
        <v>0</v>
      </c>
      <c r="S31" s="7">
        <f>+S$14/7/2</f>
        <v>0</v>
      </c>
      <c r="T31" s="7"/>
      <c r="U31" s="7"/>
      <c r="Y31" s="7"/>
      <c r="Z31" s="7"/>
    </row>
    <row r="32" spans="1:26" x14ac:dyDescent="0.25">
      <c r="A32" s="38" t="s">
        <v>59</v>
      </c>
      <c r="B32" s="3">
        <v>2010</v>
      </c>
      <c r="C32" s="13">
        <f t="shared" si="0"/>
        <v>0</v>
      </c>
      <c r="D32" s="7"/>
      <c r="E32" s="7"/>
      <c r="F32" s="7"/>
      <c r="G32" s="7"/>
      <c r="H32" s="7"/>
      <c r="I32" s="7"/>
      <c r="J32" s="7"/>
      <c r="K32" s="7"/>
      <c r="L32" s="7"/>
      <c r="M32" s="7">
        <f>+M$14/7/2</f>
        <v>0</v>
      </c>
      <c r="N32" s="7">
        <f>+N31</f>
        <v>0</v>
      </c>
      <c r="O32" s="7">
        <f>+O31</f>
        <v>0</v>
      </c>
      <c r="P32" s="7">
        <f>+P31</f>
        <v>0</v>
      </c>
      <c r="Q32" s="7">
        <f>+Q31</f>
        <v>0</v>
      </c>
      <c r="R32" s="7">
        <f>+R31</f>
        <v>0</v>
      </c>
      <c r="S32" s="7">
        <f>+S$14/7</f>
        <v>0</v>
      </c>
      <c r="T32" s="7">
        <f>+T$14/7/2</f>
        <v>0</v>
      </c>
      <c r="U32" s="7"/>
      <c r="Y32" s="7"/>
      <c r="Z32" s="7"/>
    </row>
    <row r="33" spans="1:28" x14ac:dyDescent="0.25">
      <c r="A33" s="38"/>
      <c r="B33" s="3">
        <v>2011</v>
      </c>
      <c r="C33" s="13">
        <f t="shared" si="0"/>
        <v>0</v>
      </c>
      <c r="D33" s="7"/>
      <c r="E33" s="7"/>
      <c r="F33" s="7"/>
      <c r="G33" s="7"/>
      <c r="H33" s="7"/>
      <c r="I33" s="7"/>
      <c r="J33" s="7"/>
      <c r="K33" s="7"/>
      <c r="L33" s="7"/>
      <c r="M33" s="7"/>
      <c r="N33" s="7">
        <f>+N$14/7/2</f>
        <v>0</v>
      </c>
      <c r="O33" s="7">
        <f>+O32</f>
        <v>0</v>
      </c>
      <c r="P33" s="7">
        <f>+P32</f>
        <v>0</v>
      </c>
      <c r="Q33" s="7">
        <f>+Q32</f>
        <v>0</v>
      </c>
      <c r="R33" s="7">
        <f>+R32</f>
        <v>0</v>
      </c>
      <c r="S33" s="7">
        <f>+S32</f>
        <v>0</v>
      </c>
      <c r="T33" s="7">
        <f>+T$14/7</f>
        <v>0</v>
      </c>
      <c r="U33" s="7">
        <f>+U$14/7/2</f>
        <v>0</v>
      </c>
      <c r="Y33" s="7"/>
      <c r="Z33" s="7"/>
    </row>
    <row r="34" spans="1:28" x14ac:dyDescent="0.25">
      <c r="A34" s="38"/>
      <c r="B34" s="3">
        <v>2012</v>
      </c>
      <c r="C34" s="13">
        <f t="shared" si="0"/>
        <v>0</v>
      </c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>
        <f>+Q33</f>
        <v>0</v>
      </c>
      <c r="R34" s="7">
        <f>+R33</f>
        <v>0</v>
      </c>
      <c r="S34" s="7">
        <f>+S33</f>
        <v>0</v>
      </c>
      <c r="T34" s="7">
        <f>+T$14/7</f>
        <v>0</v>
      </c>
      <c r="U34" s="7">
        <f>+U$14/7</f>
        <v>0</v>
      </c>
      <c r="V34" s="7">
        <f>+V$14/7/2</f>
        <v>0</v>
      </c>
      <c r="Y34" s="7"/>
      <c r="Z34" s="7"/>
    </row>
    <row r="35" spans="1:28" x14ac:dyDescent="0.25">
      <c r="A35" s="38"/>
      <c r="B35" s="3">
        <v>2013</v>
      </c>
      <c r="C35" s="13">
        <f t="shared" si="0"/>
        <v>0</v>
      </c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Y35" s="7"/>
      <c r="Z35" s="7"/>
    </row>
    <row r="36" spans="1:28" x14ac:dyDescent="0.25">
      <c r="A36" s="38"/>
      <c r="B36" s="3">
        <v>2014</v>
      </c>
      <c r="C36" s="13">
        <f t="shared" si="0"/>
        <v>0</v>
      </c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Y36" s="7"/>
      <c r="Z36" s="7"/>
    </row>
    <row r="37" spans="1:28" x14ac:dyDescent="0.25">
      <c r="A37" s="38"/>
      <c r="B37" s="3">
        <v>2015</v>
      </c>
      <c r="C37" s="13">
        <f t="shared" si="0"/>
        <v>0</v>
      </c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Y37" s="7"/>
      <c r="Z37" s="7"/>
    </row>
    <row r="38" spans="1:28" x14ac:dyDescent="0.25">
      <c r="A38" s="38"/>
      <c r="B38" s="3">
        <v>2016</v>
      </c>
      <c r="C38" s="13">
        <f t="shared" si="0"/>
        <v>0</v>
      </c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Y38" s="7"/>
      <c r="Z38" s="7"/>
    </row>
    <row r="39" spans="1:28" x14ac:dyDescent="0.25">
      <c r="A39" s="38"/>
      <c r="B39" s="3">
        <v>2017</v>
      </c>
      <c r="C39" s="13">
        <f>-SUM(D39:AB39)</f>
        <v>0</v>
      </c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Y39" s="7"/>
      <c r="Z39" s="7"/>
    </row>
    <row r="40" spans="1:28" x14ac:dyDescent="0.25">
      <c r="A40" s="38"/>
      <c r="B40" s="3">
        <v>2018</v>
      </c>
      <c r="C40" s="13">
        <f>-SUM(D40:AB40)</f>
        <v>0</v>
      </c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Y40" s="7"/>
      <c r="Z40" s="7"/>
    </row>
    <row r="41" spans="1:28" x14ac:dyDescent="0.25">
      <c r="A41" s="38"/>
      <c r="B41" s="3"/>
      <c r="C41" s="12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33"/>
      <c r="Y41" s="7"/>
      <c r="Z41" s="7"/>
    </row>
    <row r="42" spans="1:28" x14ac:dyDescent="0.25">
      <c r="A42" s="38" t="s">
        <v>62</v>
      </c>
      <c r="B42" s="35">
        <f>SUM(D42:Y42)</f>
        <v>0</v>
      </c>
      <c r="C42" s="29">
        <f>SUM(C16:C41)</f>
        <v>-685302.63000000012</v>
      </c>
      <c r="D42" s="7">
        <f>-SUM(D16:D41)+D14</f>
        <v>0</v>
      </c>
      <c r="E42" s="7">
        <f t="shared" ref="E42:T42" si="1">-SUM(E16:E41)+E14</f>
        <v>0</v>
      </c>
      <c r="F42" s="7">
        <f t="shared" si="1"/>
        <v>0</v>
      </c>
      <c r="G42" s="7">
        <f t="shared" si="1"/>
        <v>0</v>
      </c>
      <c r="H42" s="7">
        <f t="shared" si="1"/>
        <v>0</v>
      </c>
      <c r="I42" s="7">
        <f t="shared" si="1"/>
        <v>0</v>
      </c>
      <c r="J42" s="7">
        <f t="shared" si="1"/>
        <v>0</v>
      </c>
      <c r="K42" s="7">
        <f t="shared" si="1"/>
        <v>0</v>
      </c>
      <c r="L42" s="7">
        <f t="shared" si="1"/>
        <v>0</v>
      </c>
      <c r="M42" s="7">
        <f t="shared" si="1"/>
        <v>0</v>
      </c>
      <c r="N42" s="7">
        <f t="shared" si="1"/>
        <v>0</v>
      </c>
      <c r="O42" s="7">
        <f t="shared" si="1"/>
        <v>0</v>
      </c>
      <c r="P42" s="7">
        <f t="shared" si="1"/>
        <v>0</v>
      </c>
      <c r="Q42" s="7">
        <f t="shared" si="1"/>
        <v>0</v>
      </c>
      <c r="R42" s="7">
        <f t="shared" si="1"/>
        <v>0</v>
      </c>
      <c r="S42" s="7">
        <f t="shared" si="1"/>
        <v>0</v>
      </c>
      <c r="T42" s="7">
        <f t="shared" si="1"/>
        <v>0</v>
      </c>
      <c r="U42" s="326">
        <f t="shared" ref="U42:AB42" si="2">-SUM(U16:U41)+U14</f>
        <v>0</v>
      </c>
      <c r="V42" s="326">
        <f t="shared" si="2"/>
        <v>0</v>
      </c>
      <c r="W42" s="326">
        <f t="shared" si="2"/>
        <v>0</v>
      </c>
      <c r="X42" s="326">
        <f t="shared" si="2"/>
        <v>0</v>
      </c>
      <c r="Y42" s="326">
        <f t="shared" si="2"/>
        <v>0</v>
      </c>
      <c r="Z42" s="326">
        <f t="shared" si="2"/>
        <v>0</v>
      </c>
      <c r="AA42" s="326">
        <f t="shared" si="2"/>
        <v>0</v>
      </c>
      <c r="AB42" s="326">
        <f t="shared" si="2"/>
        <v>0</v>
      </c>
    </row>
    <row r="43" spans="1:28" x14ac:dyDescent="0.25">
      <c r="A43" s="38"/>
      <c r="B43" s="29"/>
      <c r="C43" s="3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8" x14ac:dyDescent="0.25">
      <c r="A44" s="39" t="s">
        <v>63</v>
      </c>
      <c r="B44" s="3"/>
      <c r="C44" s="30">
        <f>+C14+C42</f>
        <v>0</v>
      </c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8" x14ac:dyDescent="0.25">
      <c r="A45" s="3"/>
      <c r="B45" s="3"/>
      <c r="C45" s="3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8" x14ac:dyDescent="0.25">
      <c r="A46" s="3"/>
      <c r="B46" s="36"/>
      <c r="C46" s="3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8" x14ac:dyDescent="0.25">
      <c r="A47" s="3"/>
      <c r="B47" s="3"/>
      <c r="C47" s="3"/>
      <c r="E47" s="7"/>
      <c r="F47" s="4"/>
      <c r="G47" s="4"/>
      <c r="H47" s="4"/>
      <c r="I47" s="4"/>
      <c r="J47" s="4"/>
      <c r="K47" s="4"/>
      <c r="L47" s="4"/>
      <c r="M47" s="4"/>
      <c r="N47" s="7">
        <f>SUM(E32:E47)</f>
        <v>0</v>
      </c>
      <c r="O47" s="4"/>
      <c r="P47" s="4"/>
      <c r="Q47" s="4"/>
      <c r="R47" s="4"/>
      <c r="S47" s="4"/>
    </row>
    <row r="48" spans="1:28" x14ac:dyDescent="0.25">
      <c r="B48" s="3"/>
      <c r="C48" s="3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</row>
    <row r="49" spans="5:19" x14ac:dyDescent="0.25"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</row>
    <row r="50" spans="5:19" x14ac:dyDescent="0.25"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</row>
    <row r="51" spans="5:19" x14ac:dyDescent="0.25"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</row>
    <row r="52" spans="5:19" x14ac:dyDescent="0.25"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</row>
    <row r="53" spans="5:19" x14ac:dyDescent="0.25"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</row>
    <row r="54" spans="5:19" x14ac:dyDescent="0.25"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</row>
    <row r="55" spans="5:19" x14ac:dyDescent="0.25"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</row>
    <row r="56" spans="5:19" x14ac:dyDescent="0.25"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</row>
    <row r="57" spans="5:19" x14ac:dyDescent="0.25"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</row>
    <row r="58" spans="5:19" x14ac:dyDescent="0.25"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</row>
  </sheetData>
  <phoneticPr fontId="0" type="noConversion"/>
  <pageMargins left="0.7" right="0.7" top="0.75" bottom="0.75" header="0.3" footer="0.3"/>
  <pageSetup scale="71" fitToHeight="2" orientation="landscape" horizontalDpi="4294967294" verticalDpi="4294967294" r:id="rId1"/>
  <headerFooter>
    <oddFooter>&amp;C&amp;Z&amp;F&amp;R&amp;P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>
    <tabColor rgb="FF92D050"/>
    <pageSetUpPr fitToPage="1"/>
  </sheetPr>
  <dimension ref="A1:AH64"/>
  <sheetViews>
    <sheetView workbookViewId="0"/>
  </sheetViews>
  <sheetFormatPr defaultColWidth="9.140625" defaultRowHeight="15" x14ac:dyDescent="0.25"/>
  <cols>
    <col min="1" max="1" width="20.85546875" style="289" customWidth="1"/>
    <col min="2" max="2" width="8.7109375" style="289" customWidth="1"/>
    <col min="3" max="3" width="12.85546875" style="289" customWidth="1"/>
    <col min="4" max="12" width="7.42578125" style="289" hidden="1" customWidth="1"/>
    <col min="13" max="13" width="7.5703125" style="289" hidden="1" customWidth="1"/>
    <col min="14" max="17" width="9.28515625" style="289" customWidth="1"/>
    <col min="18" max="19" width="11.28515625" style="289" customWidth="1"/>
    <col min="20" max="20" width="9.42578125" style="289" customWidth="1"/>
    <col min="21" max="21" width="9.140625" style="289"/>
    <col min="22" max="24" width="10.5703125" style="289" customWidth="1"/>
    <col min="25" max="25" width="9.140625" style="289"/>
    <col min="26" max="26" width="10.5703125" style="289" bestFit="1" customWidth="1"/>
    <col min="27" max="16384" width="9.140625" style="289"/>
  </cols>
  <sheetData>
    <row r="1" spans="1:34" x14ac:dyDescent="0.25">
      <c r="A1" s="360" t="s">
        <v>10</v>
      </c>
    </row>
    <row r="2" spans="1:34" x14ac:dyDescent="0.25">
      <c r="A2" s="365" t="s">
        <v>14</v>
      </c>
    </row>
    <row r="3" spans="1:34" x14ac:dyDescent="0.25">
      <c r="A3" s="365" t="s">
        <v>80</v>
      </c>
    </row>
    <row r="4" spans="1:34" x14ac:dyDescent="0.25">
      <c r="R4" s="584" t="s">
        <v>4</v>
      </c>
      <c r="S4" s="585"/>
      <c r="T4" s="584" t="s">
        <v>8</v>
      </c>
    </row>
    <row r="5" spans="1:34" x14ac:dyDescent="0.25">
      <c r="A5" s="586" t="s">
        <v>9</v>
      </c>
      <c r="B5" s="475" t="s">
        <v>64</v>
      </c>
      <c r="C5" s="475" t="s">
        <v>12</v>
      </c>
      <c r="R5" s="587" t="s">
        <v>2</v>
      </c>
      <c r="S5" s="587" t="s">
        <v>60</v>
      </c>
      <c r="T5" s="587" t="s">
        <v>7</v>
      </c>
    </row>
    <row r="6" spans="1:34" ht="30" x14ac:dyDescent="0.25">
      <c r="A6" s="643" t="s">
        <v>453</v>
      </c>
      <c r="B6" s="290">
        <v>115</v>
      </c>
      <c r="R6" s="290"/>
    </row>
    <row r="7" spans="1:34" x14ac:dyDescent="0.25">
      <c r="A7" s="588"/>
      <c r="B7" s="589"/>
      <c r="C7" s="590"/>
      <c r="D7" s="634"/>
      <c r="E7" s="634"/>
      <c r="F7" s="634"/>
      <c r="G7" s="634"/>
      <c r="H7" s="634"/>
      <c r="I7" s="634"/>
      <c r="J7" s="634"/>
      <c r="K7" s="634"/>
      <c r="L7" s="634"/>
      <c r="M7" s="634"/>
      <c r="N7" s="634"/>
      <c r="O7" s="635"/>
      <c r="P7" s="421"/>
      <c r="Q7" s="421"/>
      <c r="R7" s="423">
        <f>+C14</f>
        <v>38496.5</v>
      </c>
      <c r="S7" s="423">
        <f>+-C48</f>
        <v>38496.499999999993</v>
      </c>
      <c r="T7" s="423">
        <f>+R7-S7</f>
        <v>0</v>
      </c>
    </row>
    <row r="8" spans="1:34" x14ac:dyDescent="0.25">
      <c r="A8" s="588"/>
      <c r="B8" s="290"/>
      <c r="D8" s="634"/>
      <c r="E8" s="634"/>
      <c r="F8" s="634"/>
      <c r="G8" s="634"/>
      <c r="H8" s="634"/>
      <c r="I8" s="634"/>
      <c r="J8" s="634"/>
      <c r="K8" s="634"/>
      <c r="L8" s="634"/>
      <c r="M8" s="634"/>
      <c r="N8" s="634"/>
      <c r="O8" s="635"/>
      <c r="P8" s="421"/>
      <c r="Q8" s="421"/>
    </row>
    <row r="9" spans="1:34" x14ac:dyDescent="0.25">
      <c r="A9" s="437"/>
      <c r="B9" s="290"/>
      <c r="D9" s="634"/>
      <c r="E9" s="634"/>
      <c r="F9" s="634"/>
      <c r="G9" s="634"/>
      <c r="H9" s="634"/>
      <c r="I9" s="634"/>
      <c r="J9" s="634"/>
      <c r="K9" s="634"/>
      <c r="L9" s="634"/>
      <c r="M9" s="634"/>
      <c r="N9" s="634"/>
      <c r="O9" s="635"/>
      <c r="P9" s="421"/>
      <c r="Q9" s="421"/>
    </row>
    <row r="10" spans="1:34" x14ac:dyDescent="0.25">
      <c r="B10" s="290"/>
    </row>
    <row r="11" spans="1:34" x14ac:dyDescent="0.25">
      <c r="A11" s="437" t="s">
        <v>66</v>
      </c>
      <c r="B11" s="589" t="s">
        <v>74</v>
      </c>
      <c r="C11" s="590">
        <v>3100</v>
      </c>
    </row>
    <row r="12" spans="1:34" x14ac:dyDescent="0.25">
      <c r="B12" s="594"/>
      <c r="C12" s="437"/>
    </row>
    <row r="13" spans="1:34" x14ac:dyDescent="0.25">
      <c r="A13" s="365" t="s">
        <v>5</v>
      </c>
      <c r="C13" s="595" t="s">
        <v>3</v>
      </c>
      <c r="D13" s="596">
        <v>1994</v>
      </c>
      <c r="E13" s="596">
        <v>1995</v>
      </c>
      <c r="F13" s="596">
        <v>1996</v>
      </c>
      <c r="G13" s="596">
        <v>1997</v>
      </c>
      <c r="H13" s="596">
        <v>1998</v>
      </c>
      <c r="I13" s="596">
        <v>1999</v>
      </c>
      <c r="J13" s="596">
        <v>2000</v>
      </c>
      <c r="K13" s="596">
        <v>2001</v>
      </c>
      <c r="L13" s="596">
        <v>2002</v>
      </c>
      <c r="M13" s="596">
        <v>2003</v>
      </c>
      <c r="N13" s="596">
        <v>2004</v>
      </c>
      <c r="O13" s="596">
        <f>N13+1</f>
        <v>2005</v>
      </c>
      <c r="P13" s="596">
        <f t="shared" ref="P13:AH13" si="0">O13+1</f>
        <v>2006</v>
      </c>
      <c r="Q13" s="596">
        <f t="shared" si="0"/>
        <v>2007</v>
      </c>
      <c r="R13" s="596">
        <f t="shared" si="0"/>
        <v>2008</v>
      </c>
      <c r="S13" s="596">
        <f t="shared" si="0"/>
        <v>2009</v>
      </c>
      <c r="T13" s="596">
        <f t="shared" si="0"/>
        <v>2010</v>
      </c>
      <c r="U13" s="596">
        <f t="shared" si="0"/>
        <v>2011</v>
      </c>
      <c r="V13" s="596">
        <f t="shared" si="0"/>
        <v>2012</v>
      </c>
      <c r="W13" s="596">
        <f t="shared" si="0"/>
        <v>2013</v>
      </c>
      <c r="X13" s="596">
        <f t="shared" si="0"/>
        <v>2014</v>
      </c>
      <c r="Y13" s="596">
        <f t="shared" si="0"/>
        <v>2015</v>
      </c>
      <c r="Z13" s="596">
        <f t="shared" si="0"/>
        <v>2016</v>
      </c>
      <c r="AA13" s="596">
        <f t="shared" si="0"/>
        <v>2017</v>
      </c>
      <c r="AB13" s="596">
        <f t="shared" si="0"/>
        <v>2018</v>
      </c>
      <c r="AC13" s="596">
        <f t="shared" si="0"/>
        <v>2019</v>
      </c>
      <c r="AD13" s="596">
        <f t="shared" si="0"/>
        <v>2020</v>
      </c>
      <c r="AE13" s="596">
        <f t="shared" si="0"/>
        <v>2021</v>
      </c>
      <c r="AF13" s="596">
        <f t="shared" si="0"/>
        <v>2022</v>
      </c>
      <c r="AG13" s="596">
        <f t="shared" si="0"/>
        <v>2023</v>
      </c>
      <c r="AH13" s="596">
        <f t="shared" si="0"/>
        <v>2024</v>
      </c>
    </row>
    <row r="14" spans="1:34" x14ac:dyDescent="0.25">
      <c r="A14" s="365" t="s">
        <v>73</v>
      </c>
      <c r="C14" s="636">
        <f>SUM(D14:AH14)</f>
        <v>38496.5</v>
      </c>
      <c r="D14" s="644"/>
      <c r="E14" s="644"/>
      <c r="F14" s="644"/>
      <c r="G14" s="644"/>
      <c r="H14" s="644"/>
      <c r="I14" s="644"/>
      <c r="J14" s="644"/>
      <c r="K14" s="644"/>
      <c r="L14" s="644"/>
      <c r="M14" s="644"/>
      <c r="N14" s="644"/>
      <c r="O14" s="644"/>
      <c r="P14" s="644"/>
      <c r="Q14" s="644"/>
      <c r="R14" s="644"/>
      <c r="S14" s="645">
        <v>19120.07</v>
      </c>
      <c r="T14" s="622"/>
      <c r="U14" s="622"/>
      <c r="V14" s="622"/>
      <c r="W14" s="622"/>
      <c r="X14" s="622"/>
      <c r="Y14" s="622"/>
      <c r="Z14" s="623">
        <v>19376.43</v>
      </c>
      <c r="AA14" s="622"/>
      <c r="AB14" s="622"/>
      <c r="AC14" s="622"/>
      <c r="AD14" s="622"/>
      <c r="AE14" s="622"/>
      <c r="AF14" s="622"/>
      <c r="AG14" s="622"/>
    </row>
    <row r="15" spans="1:34" x14ac:dyDescent="0.25">
      <c r="A15" s="602" t="str">
        <f>IF(+C14-'Equip Review 032310'!Y29=0,"ok","check")</f>
        <v>check</v>
      </c>
      <c r="B15" s="437"/>
      <c r="C15" s="622"/>
      <c r="D15" s="622"/>
      <c r="E15" s="622"/>
      <c r="F15" s="622"/>
      <c r="G15" s="622"/>
      <c r="H15" s="622"/>
      <c r="I15" s="622"/>
      <c r="J15" s="622"/>
      <c r="K15" s="622"/>
      <c r="L15" s="622"/>
      <c r="M15" s="622"/>
      <c r="N15" s="622"/>
      <c r="O15" s="622"/>
      <c r="P15" s="622"/>
      <c r="Q15" s="622"/>
      <c r="R15" s="622"/>
      <c r="S15" s="622"/>
      <c r="T15" s="622"/>
      <c r="U15" s="622"/>
      <c r="V15" s="622"/>
      <c r="W15" s="622"/>
      <c r="X15" s="622"/>
      <c r="Y15" s="622"/>
      <c r="Z15" s="622"/>
      <c r="AA15" s="622"/>
      <c r="AB15" s="622"/>
      <c r="AC15" s="622"/>
      <c r="AD15" s="622"/>
      <c r="AE15" s="622"/>
      <c r="AF15" s="622"/>
      <c r="AG15" s="622"/>
    </row>
    <row r="16" spans="1:34" x14ac:dyDescent="0.25">
      <c r="A16" s="365" t="s">
        <v>6</v>
      </c>
      <c r="B16" s="290">
        <v>1994</v>
      </c>
      <c r="C16" s="636">
        <f>-SUM(D16:AH16)</f>
        <v>0</v>
      </c>
      <c r="D16" s="623">
        <f>+D$14/7/2</f>
        <v>0</v>
      </c>
      <c r="E16" s="623"/>
      <c r="F16" s="623"/>
      <c r="G16" s="623"/>
      <c r="H16" s="623"/>
      <c r="I16" s="623"/>
      <c r="J16" s="623"/>
      <c r="K16" s="623"/>
      <c r="L16" s="623"/>
      <c r="M16" s="623"/>
      <c r="N16" s="623"/>
      <c r="O16" s="623"/>
      <c r="P16" s="623"/>
      <c r="Q16" s="623"/>
      <c r="R16" s="623"/>
      <c r="S16" s="623"/>
      <c r="T16" s="623"/>
      <c r="U16" s="623"/>
      <c r="V16" s="622"/>
      <c r="W16" s="622"/>
      <c r="X16" s="622"/>
      <c r="Y16" s="623"/>
      <c r="Z16" s="623"/>
      <c r="AA16" s="622"/>
      <c r="AB16" s="622"/>
      <c r="AC16" s="622"/>
      <c r="AD16" s="622"/>
      <c r="AE16" s="622"/>
      <c r="AF16" s="622"/>
      <c r="AG16" s="622"/>
    </row>
    <row r="17" spans="1:33" x14ac:dyDescent="0.25">
      <c r="B17" s="290">
        <f>B16+1</f>
        <v>1995</v>
      </c>
      <c r="C17" s="636">
        <f t="shared" ref="C17:C46" si="1">-SUM(D17:AH17)</f>
        <v>0</v>
      </c>
      <c r="D17" s="623">
        <f>+D$14/7</f>
        <v>0</v>
      </c>
      <c r="E17" s="623">
        <f>+E$14/7/2</f>
        <v>0</v>
      </c>
      <c r="F17" s="623"/>
      <c r="G17" s="623"/>
      <c r="H17" s="623"/>
      <c r="I17" s="623"/>
      <c r="J17" s="623"/>
      <c r="K17" s="623"/>
      <c r="L17" s="623"/>
      <c r="M17" s="623"/>
      <c r="N17" s="623"/>
      <c r="O17" s="623"/>
      <c r="P17" s="623"/>
      <c r="Q17" s="623"/>
      <c r="R17" s="623"/>
      <c r="S17" s="623"/>
      <c r="T17" s="623"/>
      <c r="U17" s="623"/>
      <c r="V17" s="622"/>
      <c r="W17" s="622"/>
      <c r="X17" s="622"/>
      <c r="Y17" s="623"/>
      <c r="Z17" s="623"/>
      <c r="AA17" s="622"/>
      <c r="AB17" s="622"/>
      <c r="AC17" s="622"/>
      <c r="AD17" s="622"/>
      <c r="AE17" s="622"/>
      <c r="AF17" s="622"/>
      <c r="AG17" s="622"/>
    </row>
    <row r="18" spans="1:33" x14ac:dyDescent="0.25">
      <c r="B18" s="290">
        <f t="shared" ref="B18:B46" si="2">B17+1</f>
        <v>1996</v>
      </c>
      <c r="C18" s="636">
        <f t="shared" si="1"/>
        <v>0</v>
      </c>
      <c r="D18" s="623">
        <f>+D17</f>
        <v>0</v>
      </c>
      <c r="E18" s="623">
        <f>+E$14/7</f>
        <v>0</v>
      </c>
      <c r="F18" s="623">
        <f>+F$14/7/2</f>
        <v>0</v>
      </c>
      <c r="G18" s="623"/>
      <c r="H18" s="623"/>
      <c r="I18" s="623"/>
      <c r="J18" s="623"/>
      <c r="K18" s="623"/>
      <c r="L18" s="623"/>
      <c r="M18" s="623"/>
      <c r="N18" s="623"/>
      <c r="O18" s="623"/>
      <c r="P18" s="623"/>
      <c r="Q18" s="623"/>
      <c r="R18" s="623"/>
      <c r="S18" s="623"/>
      <c r="T18" s="623"/>
      <c r="U18" s="623"/>
      <c r="V18" s="622"/>
      <c r="W18" s="622"/>
      <c r="X18" s="622"/>
      <c r="Y18" s="623"/>
      <c r="Z18" s="623"/>
      <c r="AA18" s="622"/>
      <c r="AB18" s="622"/>
      <c r="AC18" s="622"/>
      <c r="AD18" s="622"/>
      <c r="AE18" s="622"/>
      <c r="AF18" s="622"/>
      <c r="AG18" s="622"/>
    </row>
    <row r="19" spans="1:33" x14ac:dyDescent="0.25">
      <c r="B19" s="290">
        <f t="shared" si="2"/>
        <v>1997</v>
      </c>
      <c r="C19" s="636">
        <f t="shared" si="1"/>
        <v>0</v>
      </c>
      <c r="D19" s="623">
        <f>+D18</f>
        <v>0</v>
      </c>
      <c r="E19" s="623">
        <f>+E18</f>
        <v>0</v>
      </c>
      <c r="F19" s="623">
        <f>+F$14/7</f>
        <v>0</v>
      </c>
      <c r="G19" s="623">
        <f>+G$14/7/2</f>
        <v>0</v>
      </c>
      <c r="H19" s="623"/>
      <c r="I19" s="623"/>
      <c r="J19" s="623"/>
      <c r="K19" s="623"/>
      <c r="L19" s="623"/>
      <c r="M19" s="623"/>
      <c r="N19" s="623"/>
      <c r="O19" s="623"/>
      <c r="P19" s="623"/>
      <c r="Q19" s="623"/>
      <c r="R19" s="623"/>
      <c r="S19" s="623"/>
      <c r="T19" s="623"/>
      <c r="U19" s="623"/>
      <c r="V19" s="622"/>
      <c r="W19" s="622"/>
      <c r="X19" s="622"/>
      <c r="Y19" s="623"/>
      <c r="Z19" s="623"/>
      <c r="AA19" s="622"/>
      <c r="AB19" s="622"/>
      <c r="AC19" s="622"/>
      <c r="AD19" s="622"/>
      <c r="AE19" s="622"/>
      <c r="AF19" s="622"/>
      <c r="AG19" s="622"/>
    </row>
    <row r="20" spans="1:33" x14ac:dyDescent="0.25">
      <c r="B20" s="290">
        <f t="shared" si="2"/>
        <v>1998</v>
      </c>
      <c r="C20" s="636">
        <f t="shared" si="1"/>
        <v>0</v>
      </c>
      <c r="D20" s="623">
        <f>+D19</f>
        <v>0</v>
      </c>
      <c r="E20" s="623">
        <f>+E19</f>
        <v>0</v>
      </c>
      <c r="F20" s="623">
        <f>+F19</f>
        <v>0</v>
      </c>
      <c r="G20" s="623">
        <f>+G$14/7</f>
        <v>0</v>
      </c>
      <c r="H20" s="623">
        <f>+H$14/7/2</f>
        <v>0</v>
      </c>
      <c r="I20" s="623"/>
      <c r="J20" s="623"/>
      <c r="K20" s="623"/>
      <c r="L20" s="623"/>
      <c r="M20" s="623"/>
      <c r="N20" s="623"/>
      <c r="O20" s="623"/>
      <c r="P20" s="623"/>
      <c r="Q20" s="623"/>
      <c r="R20" s="623"/>
      <c r="S20" s="623"/>
      <c r="T20" s="623"/>
      <c r="U20" s="623"/>
      <c r="V20" s="622"/>
      <c r="W20" s="622"/>
      <c r="X20" s="622"/>
      <c r="Y20" s="623"/>
      <c r="Z20" s="623"/>
      <c r="AA20" s="622"/>
      <c r="AB20" s="622"/>
      <c r="AC20" s="622"/>
      <c r="AD20" s="622"/>
      <c r="AE20" s="622"/>
      <c r="AF20" s="622"/>
      <c r="AG20" s="622"/>
    </row>
    <row r="21" spans="1:33" x14ac:dyDescent="0.25">
      <c r="B21" s="290">
        <f t="shared" si="2"/>
        <v>1999</v>
      </c>
      <c r="C21" s="636">
        <f t="shared" si="1"/>
        <v>0</v>
      </c>
      <c r="D21" s="623">
        <f>+D20</f>
        <v>0</v>
      </c>
      <c r="E21" s="623">
        <f>+E20</f>
        <v>0</v>
      </c>
      <c r="F21" s="623">
        <f>+F20</f>
        <v>0</v>
      </c>
      <c r="G21" s="623">
        <f>+G20</f>
        <v>0</v>
      </c>
      <c r="H21" s="623">
        <f>+H$14/7</f>
        <v>0</v>
      </c>
      <c r="I21" s="623">
        <f>+I$14/7/2</f>
        <v>0</v>
      </c>
      <c r="J21" s="623"/>
      <c r="K21" s="623"/>
      <c r="L21" s="623"/>
      <c r="M21" s="623"/>
      <c r="N21" s="623"/>
      <c r="O21" s="623"/>
      <c r="P21" s="623"/>
      <c r="Q21" s="623"/>
      <c r="R21" s="623"/>
      <c r="S21" s="623"/>
      <c r="T21" s="623"/>
      <c r="U21" s="623"/>
      <c r="V21" s="622"/>
      <c r="W21" s="622"/>
      <c r="X21" s="622"/>
      <c r="Y21" s="623"/>
      <c r="Z21" s="623"/>
      <c r="AA21" s="622"/>
      <c r="AB21" s="622"/>
      <c r="AC21" s="622"/>
      <c r="AD21" s="622"/>
      <c r="AE21" s="622"/>
      <c r="AF21" s="622"/>
      <c r="AG21" s="622"/>
    </row>
    <row r="22" spans="1:33" x14ac:dyDescent="0.25">
      <c r="B22" s="290">
        <f t="shared" si="2"/>
        <v>2000</v>
      </c>
      <c r="C22" s="636">
        <f t="shared" si="1"/>
        <v>0</v>
      </c>
      <c r="D22" s="623">
        <f>+D21</f>
        <v>0</v>
      </c>
      <c r="E22" s="623">
        <f>+E21</f>
        <v>0</v>
      </c>
      <c r="F22" s="623">
        <f>+F21</f>
        <v>0</v>
      </c>
      <c r="G22" s="623">
        <f>+G21</f>
        <v>0</v>
      </c>
      <c r="H22" s="623">
        <f>+H21</f>
        <v>0</v>
      </c>
      <c r="I22" s="623">
        <f>+I$14/7</f>
        <v>0</v>
      </c>
      <c r="J22" s="623">
        <f>+J$14/7/2</f>
        <v>0</v>
      </c>
      <c r="K22" s="623"/>
      <c r="L22" s="623"/>
      <c r="M22" s="623"/>
      <c r="N22" s="623"/>
      <c r="O22" s="623"/>
      <c r="P22" s="623"/>
      <c r="Q22" s="623"/>
      <c r="R22" s="623"/>
      <c r="S22" s="623"/>
      <c r="T22" s="623"/>
      <c r="U22" s="623"/>
      <c r="V22" s="622"/>
      <c r="W22" s="622"/>
      <c r="X22" s="622"/>
      <c r="Y22" s="623"/>
      <c r="Z22" s="623"/>
      <c r="AA22" s="622"/>
      <c r="AB22" s="622"/>
      <c r="AC22" s="622"/>
      <c r="AD22" s="622"/>
      <c r="AE22" s="622"/>
      <c r="AF22" s="622"/>
      <c r="AG22" s="622"/>
    </row>
    <row r="23" spans="1:33" x14ac:dyDescent="0.25">
      <c r="B23" s="290">
        <f t="shared" si="2"/>
        <v>2001</v>
      </c>
      <c r="C23" s="636">
        <f t="shared" si="1"/>
        <v>0</v>
      </c>
      <c r="D23" s="623">
        <f>+D$14/7/2</f>
        <v>0</v>
      </c>
      <c r="E23" s="623">
        <f>+E22</f>
        <v>0</v>
      </c>
      <c r="F23" s="623">
        <f>+F22</f>
        <v>0</v>
      </c>
      <c r="G23" s="623">
        <f>+G22</f>
        <v>0</v>
      </c>
      <c r="H23" s="623">
        <f>+H22</f>
        <v>0</v>
      </c>
      <c r="I23" s="623">
        <f>+I22</f>
        <v>0</v>
      </c>
      <c r="J23" s="623">
        <f>+J$14/7</f>
        <v>0</v>
      </c>
      <c r="K23" s="623">
        <f>+K$14/7/2</f>
        <v>0</v>
      </c>
      <c r="L23" s="623"/>
      <c r="M23" s="623"/>
      <c r="N23" s="623"/>
      <c r="O23" s="623"/>
      <c r="P23" s="623"/>
      <c r="Q23" s="623"/>
      <c r="R23" s="623"/>
      <c r="S23" s="623"/>
      <c r="T23" s="623"/>
      <c r="U23" s="623"/>
      <c r="V23" s="622"/>
      <c r="W23" s="622"/>
      <c r="X23" s="622"/>
      <c r="Y23" s="623"/>
      <c r="Z23" s="623"/>
      <c r="AA23" s="622"/>
      <c r="AB23" s="622"/>
      <c r="AC23" s="622"/>
      <c r="AD23" s="622"/>
      <c r="AE23" s="622"/>
      <c r="AF23" s="622"/>
      <c r="AG23" s="622"/>
    </row>
    <row r="24" spans="1:33" x14ac:dyDescent="0.25">
      <c r="B24" s="290">
        <f t="shared" si="2"/>
        <v>2002</v>
      </c>
      <c r="C24" s="636">
        <f t="shared" si="1"/>
        <v>0</v>
      </c>
      <c r="D24" s="623"/>
      <c r="E24" s="623">
        <f>+E$14/7/2</f>
        <v>0</v>
      </c>
      <c r="F24" s="623">
        <f>+F23</f>
        <v>0</v>
      </c>
      <c r="G24" s="623">
        <f>+G23</f>
        <v>0</v>
      </c>
      <c r="H24" s="623">
        <f>+H23</f>
        <v>0</v>
      </c>
      <c r="I24" s="623">
        <f>+I23</f>
        <v>0</v>
      </c>
      <c r="J24" s="623">
        <f>+J23</f>
        <v>0</v>
      </c>
      <c r="K24" s="623">
        <f>+K$14/7</f>
        <v>0</v>
      </c>
      <c r="L24" s="623">
        <f>+L$14/7/2</f>
        <v>0</v>
      </c>
      <c r="M24" s="623"/>
      <c r="N24" s="623"/>
      <c r="O24" s="623"/>
      <c r="P24" s="623"/>
      <c r="Q24" s="623"/>
      <c r="R24" s="623"/>
      <c r="S24" s="623"/>
      <c r="T24" s="623"/>
      <c r="U24" s="623"/>
      <c r="V24" s="622"/>
      <c r="W24" s="622"/>
      <c r="X24" s="622"/>
      <c r="Y24" s="623"/>
      <c r="Z24" s="623"/>
      <c r="AA24" s="622"/>
      <c r="AB24" s="622"/>
      <c r="AC24" s="622"/>
      <c r="AD24" s="622"/>
      <c r="AE24" s="622"/>
      <c r="AF24" s="622"/>
      <c r="AG24" s="622"/>
    </row>
    <row r="25" spans="1:33" x14ac:dyDescent="0.25">
      <c r="B25" s="290">
        <f t="shared" si="2"/>
        <v>2003</v>
      </c>
      <c r="C25" s="636">
        <f t="shared" si="1"/>
        <v>0</v>
      </c>
      <c r="D25" s="623"/>
      <c r="E25" s="623"/>
      <c r="F25" s="623">
        <f>+F$14/7/2</f>
        <v>0</v>
      </c>
      <c r="G25" s="623">
        <f>+G24</f>
        <v>0</v>
      </c>
      <c r="H25" s="623">
        <f>+H24</f>
        <v>0</v>
      </c>
      <c r="I25" s="623">
        <f>+I24</f>
        <v>0</v>
      </c>
      <c r="J25" s="623">
        <f>+J24</f>
        <v>0</v>
      </c>
      <c r="K25" s="623">
        <f>+K24</f>
        <v>0</v>
      </c>
      <c r="L25" s="623">
        <f>+L$14/7</f>
        <v>0</v>
      </c>
      <c r="M25" s="623">
        <f>+M$14/7/2</f>
        <v>0</v>
      </c>
      <c r="N25" s="623"/>
      <c r="O25" s="623"/>
      <c r="P25" s="623"/>
      <c r="Q25" s="623"/>
      <c r="R25" s="623"/>
      <c r="S25" s="623"/>
      <c r="T25" s="623"/>
      <c r="U25" s="623"/>
      <c r="V25" s="622"/>
      <c r="W25" s="622"/>
      <c r="X25" s="622"/>
      <c r="Y25" s="623"/>
      <c r="Z25" s="623"/>
      <c r="AA25" s="622"/>
      <c r="AB25" s="622"/>
      <c r="AC25" s="622"/>
      <c r="AD25" s="622"/>
      <c r="AE25" s="622"/>
      <c r="AF25" s="622"/>
      <c r="AG25" s="622"/>
    </row>
    <row r="26" spans="1:33" x14ac:dyDescent="0.25">
      <c r="B26" s="290">
        <f t="shared" si="2"/>
        <v>2004</v>
      </c>
      <c r="C26" s="636">
        <f t="shared" si="1"/>
        <v>0</v>
      </c>
      <c r="D26" s="623"/>
      <c r="E26" s="623"/>
      <c r="F26" s="623"/>
      <c r="G26" s="623">
        <f>+G$14/7/2</f>
        <v>0</v>
      </c>
      <c r="H26" s="623">
        <f>+H25</f>
        <v>0</v>
      </c>
      <c r="I26" s="623">
        <f>+I25</f>
        <v>0</v>
      </c>
      <c r="J26" s="623">
        <f>+J25</f>
        <v>0</v>
      </c>
      <c r="K26" s="623">
        <f>+K25</f>
        <v>0</v>
      </c>
      <c r="L26" s="623">
        <f>+L25</f>
        <v>0</v>
      </c>
      <c r="M26" s="623">
        <f>+M$14/7</f>
        <v>0</v>
      </c>
      <c r="N26" s="623">
        <f>+N$14/7/2</f>
        <v>0</v>
      </c>
      <c r="O26" s="623"/>
      <c r="P26" s="623"/>
      <c r="Q26" s="623"/>
      <c r="R26" s="623"/>
      <c r="S26" s="623"/>
      <c r="T26" s="623"/>
      <c r="U26" s="623"/>
      <c r="V26" s="622"/>
      <c r="W26" s="622"/>
      <c r="X26" s="622"/>
      <c r="Y26" s="623"/>
      <c r="Z26" s="623"/>
      <c r="AA26" s="622"/>
      <c r="AB26" s="622"/>
      <c r="AC26" s="622"/>
      <c r="AD26" s="622"/>
      <c r="AE26" s="622"/>
      <c r="AF26" s="622"/>
      <c r="AG26" s="622"/>
    </row>
    <row r="27" spans="1:33" x14ac:dyDescent="0.25">
      <c r="B27" s="290">
        <f t="shared" si="2"/>
        <v>2005</v>
      </c>
      <c r="C27" s="636">
        <f t="shared" si="1"/>
        <v>0</v>
      </c>
      <c r="D27" s="623"/>
      <c r="E27" s="623"/>
      <c r="F27" s="623"/>
      <c r="G27" s="623"/>
      <c r="H27" s="623">
        <f>+H$14/7/2</f>
        <v>0</v>
      </c>
      <c r="I27" s="623">
        <f>+I26</f>
        <v>0</v>
      </c>
      <c r="J27" s="623">
        <f>+J26</f>
        <v>0</v>
      </c>
      <c r="K27" s="623">
        <f>+K26</f>
        <v>0</v>
      </c>
      <c r="L27" s="623">
        <f>+L26</f>
        <v>0</v>
      </c>
      <c r="M27" s="623">
        <f>+M26</f>
        <v>0</v>
      </c>
      <c r="N27" s="623">
        <f>+N$14/7</f>
        <v>0</v>
      </c>
      <c r="O27" s="623">
        <f>+O$14/7/2</f>
        <v>0</v>
      </c>
      <c r="P27" s="623"/>
      <c r="Q27" s="623"/>
      <c r="R27" s="623"/>
      <c r="S27" s="623"/>
      <c r="T27" s="623"/>
      <c r="U27" s="623"/>
      <c r="V27" s="622"/>
      <c r="W27" s="622"/>
      <c r="X27" s="622"/>
      <c r="Y27" s="623"/>
      <c r="Z27" s="623"/>
      <c r="AA27" s="622"/>
      <c r="AB27" s="622"/>
      <c r="AC27" s="622"/>
      <c r="AD27" s="622"/>
      <c r="AE27" s="622"/>
      <c r="AF27" s="622"/>
      <c r="AG27" s="622"/>
    </row>
    <row r="28" spans="1:33" x14ac:dyDescent="0.25">
      <c r="B28" s="290">
        <f t="shared" si="2"/>
        <v>2006</v>
      </c>
      <c r="C28" s="636">
        <f t="shared" si="1"/>
        <v>0</v>
      </c>
      <c r="D28" s="623"/>
      <c r="E28" s="623"/>
      <c r="F28" s="623"/>
      <c r="G28" s="623"/>
      <c r="H28" s="623"/>
      <c r="I28" s="623">
        <f>+I$14/7/2</f>
        <v>0</v>
      </c>
      <c r="J28" s="623">
        <f>+J27</f>
        <v>0</v>
      </c>
      <c r="K28" s="623">
        <f>+K27</f>
        <v>0</v>
      </c>
      <c r="L28" s="623">
        <f>+L27</f>
        <v>0</v>
      </c>
      <c r="M28" s="623">
        <f>+M27</f>
        <v>0</v>
      </c>
      <c r="N28" s="623">
        <f>+N27</f>
        <v>0</v>
      </c>
      <c r="O28" s="623">
        <f>+O$14/7</f>
        <v>0</v>
      </c>
      <c r="P28" s="623">
        <f>+P$14/7/2</f>
        <v>0</v>
      </c>
      <c r="Q28" s="623"/>
      <c r="R28" s="623"/>
      <c r="S28" s="623"/>
      <c r="T28" s="623"/>
      <c r="U28" s="623"/>
      <c r="V28" s="622"/>
      <c r="W28" s="622"/>
      <c r="X28" s="622"/>
      <c r="Y28" s="623"/>
      <c r="Z28" s="623"/>
      <c r="AA28" s="622"/>
      <c r="AB28" s="622"/>
      <c r="AC28" s="622"/>
      <c r="AD28" s="622"/>
      <c r="AE28" s="622"/>
      <c r="AF28" s="622"/>
      <c r="AG28" s="622"/>
    </row>
    <row r="29" spans="1:33" x14ac:dyDescent="0.25">
      <c r="B29" s="290">
        <f t="shared" si="2"/>
        <v>2007</v>
      </c>
      <c r="C29" s="636">
        <f t="shared" si="1"/>
        <v>0</v>
      </c>
      <c r="D29" s="623"/>
      <c r="E29" s="623"/>
      <c r="F29" s="623"/>
      <c r="G29" s="623"/>
      <c r="H29" s="623"/>
      <c r="I29" s="623"/>
      <c r="J29" s="623">
        <f>+J$14/7/2</f>
        <v>0</v>
      </c>
      <c r="K29" s="623">
        <f>+K28</f>
        <v>0</v>
      </c>
      <c r="L29" s="623">
        <f>+L28</f>
        <v>0</v>
      </c>
      <c r="M29" s="623">
        <f>+M28</f>
        <v>0</v>
      </c>
      <c r="N29" s="623">
        <f>+N28</f>
        <v>0</v>
      </c>
      <c r="O29" s="623">
        <f>+O28</f>
        <v>0</v>
      </c>
      <c r="P29" s="623">
        <f>+P$14/7</f>
        <v>0</v>
      </c>
      <c r="Q29" s="623">
        <f>+Q$14/7/2</f>
        <v>0</v>
      </c>
      <c r="R29" s="623"/>
      <c r="S29" s="623"/>
      <c r="T29" s="623"/>
      <c r="U29" s="623"/>
      <c r="V29" s="622"/>
      <c r="W29" s="622"/>
      <c r="X29" s="622"/>
      <c r="Y29" s="623"/>
      <c r="Z29" s="623"/>
      <c r="AA29" s="622"/>
      <c r="AB29" s="622"/>
      <c r="AC29" s="622"/>
      <c r="AD29" s="622"/>
      <c r="AE29" s="622"/>
      <c r="AF29" s="622"/>
      <c r="AG29" s="622"/>
    </row>
    <row r="30" spans="1:33" x14ac:dyDescent="0.25">
      <c r="B30" s="290">
        <f t="shared" si="2"/>
        <v>2008</v>
      </c>
      <c r="C30" s="636">
        <f t="shared" si="1"/>
        <v>0</v>
      </c>
      <c r="D30" s="623"/>
      <c r="E30" s="623"/>
      <c r="F30" s="623"/>
      <c r="G30" s="623"/>
      <c r="H30" s="623"/>
      <c r="I30" s="623"/>
      <c r="J30" s="623"/>
      <c r="K30" s="623">
        <f>+K$14/7/2</f>
        <v>0</v>
      </c>
      <c r="L30" s="623">
        <f>+L29</f>
        <v>0</v>
      </c>
      <c r="M30" s="623">
        <f>+M29</f>
        <v>0</v>
      </c>
      <c r="N30" s="623">
        <f>+N29</f>
        <v>0</v>
      </c>
      <c r="O30" s="623">
        <f>+O29</f>
        <v>0</v>
      </c>
      <c r="P30" s="623">
        <f>+P29</f>
        <v>0</v>
      </c>
      <c r="Q30" s="623">
        <f>+Q$14/7</f>
        <v>0</v>
      </c>
      <c r="R30" s="623">
        <f>+R$14/7/2</f>
        <v>0</v>
      </c>
      <c r="S30" s="623"/>
      <c r="T30" s="623"/>
      <c r="U30" s="623"/>
      <c r="V30" s="622"/>
      <c r="W30" s="622"/>
      <c r="X30" s="622"/>
      <c r="Y30" s="623"/>
      <c r="Z30" s="623"/>
      <c r="AA30" s="622"/>
      <c r="AB30" s="622"/>
      <c r="AC30" s="622"/>
      <c r="AD30" s="622"/>
      <c r="AE30" s="622"/>
      <c r="AF30" s="622"/>
      <c r="AG30" s="622"/>
    </row>
    <row r="31" spans="1:33" x14ac:dyDescent="0.25">
      <c r="B31" s="290">
        <f t="shared" si="2"/>
        <v>2009</v>
      </c>
      <c r="C31" s="636">
        <f t="shared" si="1"/>
        <v>-1365.7192857142857</v>
      </c>
      <c r="D31" s="623"/>
      <c r="E31" s="623"/>
      <c r="F31" s="623"/>
      <c r="G31" s="623"/>
      <c r="H31" s="623"/>
      <c r="I31" s="623"/>
      <c r="J31" s="623"/>
      <c r="K31" s="623"/>
      <c r="L31" s="623">
        <f>+L$14/7/2</f>
        <v>0</v>
      </c>
      <c r="M31" s="623">
        <f>+M30</f>
        <v>0</v>
      </c>
      <c r="N31" s="623">
        <f>+N30</f>
        <v>0</v>
      </c>
      <c r="O31" s="623">
        <f>+O30</f>
        <v>0</v>
      </c>
      <c r="P31" s="623">
        <f>+P30</f>
        <v>0</v>
      </c>
      <c r="Q31" s="623">
        <f>+Q30</f>
        <v>0</v>
      </c>
      <c r="R31" s="623">
        <f>+R$14/7</f>
        <v>0</v>
      </c>
      <c r="S31" s="623">
        <f>+S$14/7/2</f>
        <v>1365.7192857142857</v>
      </c>
      <c r="T31" s="623"/>
      <c r="U31" s="623"/>
      <c r="V31" s="622"/>
      <c r="W31" s="622"/>
      <c r="X31" s="622"/>
      <c r="Y31" s="623"/>
      <c r="Z31" s="623"/>
      <c r="AA31" s="622"/>
      <c r="AB31" s="622"/>
      <c r="AC31" s="622"/>
      <c r="AD31" s="622"/>
      <c r="AE31" s="622"/>
      <c r="AF31" s="622"/>
      <c r="AG31" s="622"/>
    </row>
    <row r="32" spans="1:33" x14ac:dyDescent="0.25">
      <c r="A32" s="361" t="s">
        <v>59</v>
      </c>
      <c r="B32" s="290">
        <f t="shared" si="2"/>
        <v>2010</v>
      </c>
      <c r="C32" s="636">
        <f t="shared" si="1"/>
        <v>-2731.4385714285713</v>
      </c>
      <c r="D32" s="623"/>
      <c r="E32" s="623"/>
      <c r="F32" s="623"/>
      <c r="G32" s="623"/>
      <c r="H32" s="623"/>
      <c r="I32" s="623"/>
      <c r="J32" s="623"/>
      <c r="K32" s="623"/>
      <c r="L32" s="623"/>
      <c r="M32" s="623">
        <f>+M$14/7/2</f>
        <v>0</v>
      </c>
      <c r="N32" s="623">
        <f>+N31</f>
        <v>0</v>
      </c>
      <c r="O32" s="623">
        <f>+O31</f>
        <v>0</v>
      </c>
      <c r="P32" s="623">
        <f>+P31</f>
        <v>0</v>
      </c>
      <c r="Q32" s="623">
        <f>+Q31</f>
        <v>0</v>
      </c>
      <c r="R32" s="623">
        <f>+R31</f>
        <v>0</v>
      </c>
      <c r="S32" s="623">
        <f>+S$14/7</f>
        <v>2731.4385714285713</v>
      </c>
      <c r="T32" s="623">
        <f>+T$14/7/2</f>
        <v>0</v>
      </c>
      <c r="U32" s="623"/>
      <c r="V32" s="622"/>
      <c r="W32" s="622"/>
      <c r="X32" s="622"/>
      <c r="Y32" s="623"/>
      <c r="Z32" s="623"/>
      <c r="AA32" s="622"/>
      <c r="AB32" s="622"/>
      <c r="AC32" s="622"/>
      <c r="AD32" s="622"/>
      <c r="AE32" s="622"/>
      <c r="AF32" s="622"/>
      <c r="AG32" s="622"/>
    </row>
    <row r="33" spans="1:34" x14ac:dyDescent="0.25">
      <c r="A33" s="361"/>
      <c r="B33" s="290">
        <f t="shared" si="2"/>
        <v>2011</v>
      </c>
      <c r="C33" s="636">
        <f t="shared" si="1"/>
        <v>-2731.4385714285713</v>
      </c>
      <c r="D33" s="623"/>
      <c r="E33" s="623"/>
      <c r="F33" s="623"/>
      <c r="G33" s="623"/>
      <c r="H33" s="623"/>
      <c r="I33" s="623"/>
      <c r="J33" s="623"/>
      <c r="K33" s="623"/>
      <c r="L33" s="623"/>
      <c r="M33" s="623"/>
      <c r="N33" s="623">
        <f>+N$14/7/2</f>
        <v>0</v>
      </c>
      <c r="O33" s="623">
        <f>+O32</f>
        <v>0</v>
      </c>
      <c r="P33" s="623">
        <f>+P32</f>
        <v>0</v>
      </c>
      <c r="Q33" s="623">
        <f>+Q32</f>
        <v>0</v>
      </c>
      <c r="R33" s="623">
        <f>+R32</f>
        <v>0</v>
      </c>
      <c r="S33" s="623">
        <f>+S32</f>
        <v>2731.4385714285713</v>
      </c>
      <c r="T33" s="623">
        <f>+T$14/7</f>
        <v>0</v>
      </c>
      <c r="U33" s="623">
        <f>+U$14/7/2</f>
        <v>0</v>
      </c>
      <c r="V33" s="622"/>
      <c r="W33" s="622"/>
      <c r="X33" s="622"/>
      <c r="Y33" s="623"/>
      <c r="Z33" s="623"/>
      <c r="AA33" s="622"/>
      <c r="AB33" s="622"/>
      <c r="AC33" s="622"/>
      <c r="AD33" s="622"/>
      <c r="AE33" s="622"/>
      <c r="AF33" s="622"/>
      <c r="AG33" s="622"/>
    </row>
    <row r="34" spans="1:34" x14ac:dyDescent="0.25">
      <c r="A34" s="361"/>
      <c r="B34" s="290">
        <f t="shared" si="2"/>
        <v>2012</v>
      </c>
      <c r="C34" s="636">
        <f t="shared" si="1"/>
        <v>-2731.4385714285713</v>
      </c>
      <c r="D34" s="623"/>
      <c r="E34" s="623"/>
      <c r="F34" s="623"/>
      <c r="G34" s="623"/>
      <c r="H34" s="623"/>
      <c r="I34" s="623"/>
      <c r="J34" s="623"/>
      <c r="K34" s="623"/>
      <c r="L34" s="623"/>
      <c r="M34" s="623"/>
      <c r="N34" s="623"/>
      <c r="O34" s="623"/>
      <c r="P34" s="623"/>
      <c r="Q34" s="623">
        <f>+Q33</f>
        <v>0</v>
      </c>
      <c r="R34" s="623">
        <f>+R33</f>
        <v>0</v>
      </c>
      <c r="S34" s="623">
        <f>+S33</f>
        <v>2731.4385714285713</v>
      </c>
      <c r="T34" s="623">
        <f>+T$14/7</f>
        <v>0</v>
      </c>
      <c r="U34" s="623">
        <f>+U$14/7</f>
        <v>0</v>
      </c>
      <c r="V34" s="623">
        <f>+V$14/7/2</f>
        <v>0</v>
      </c>
      <c r="W34" s="622"/>
      <c r="X34" s="622"/>
      <c r="Y34" s="623"/>
      <c r="Z34" s="623"/>
      <c r="AA34" s="622"/>
      <c r="AB34" s="622"/>
      <c r="AC34" s="622"/>
      <c r="AD34" s="622"/>
      <c r="AE34" s="622"/>
      <c r="AF34" s="622"/>
      <c r="AG34" s="622"/>
    </row>
    <row r="35" spans="1:34" x14ac:dyDescent="0.25">
      <c r="A35" s="361"/>
      <c r="B35" s="290">
        <f t="shared" si="2"/>
        <v>2013</v>
      </c>
      <c r="C35" s="636">
        <f t="shared" si="1"/>
        <v>-2731.4385714285713</v>
      </c>
      <c r="D35" s="623"/>
      <c r="E35" s="623"/>
      <c r="F35" s="623"/>
      <c r="G35" s="623"/>
      <c r="H35" s="623"/>
      <c r="I35" s="623"/>
      <c r="J35" s="623"/>
      <c r="K35" s="623"/>
      <c r="L35" s="623"/>
      <c r="M35" s="623"/>
      <c r="N35" s="623"/>
      <c r="O35" s="623"/>
      <c r="P35" s="623"/>
      <c r="Q35" s="623"/>
      <c r="R35" s="623"/>
      <c r="S35" s="623">
        <f t="shared" ref="S35:S36" si="3">+S34</f>
        <v>2731.4385714285713</v>
      </c>
      <c r="T35" s="623"/>
      <c r="U35" s="623"/>
      <c r="V35" s="622"/>
      <c r="W35" s="622"/>
      <c r="X35" s="622"/>
      <c r="Y35" s="623"/>
      <c r="Z35" s="623"/>
      <c r="AA35" s="622"/>
      <c r="AB35" s="622"/>
      <c r="AC35" s="622"/>
      <c r="AD35" s="622"/>
      <c r="AE35" s="622"/>
      <c r="AF35" s="622"/>
      <c r="AG35" s="622"/>
    </row>
    <row r="36" spans="1:34" x14ac:dyDescent="0.25">
      <c r="A36" s="361"/>
      <c r="B36" s="290">
        <f t="shared" si="2"/>
        <v>2014</v>
      </c>
      <c r="C36" s="636">
        <f t="shared" si="1"/>
        <v>-2731.4385714285713</v>
      </c>
      <c r="D36" s="623"/>
      <c r="E36" s="623"/>
      <c r="F36" s="623"/>
      <c r="G36" s="623"/>
      <c r="H36" s="623"/>
      <c r="I36" s="623"/>
      <c r="J36" s="623"/>
      <c r="K36" s="623"/>
      <c r="L36" s="623"/>
      <c r="M36" s="623"/>
      <c r="N36" s="623"/>
      <c r="O36" s="623"/>
      <c r="P36" s="623"/>
      <c r="Q36" s="623"/>
      <c r="R36" s="623"/>
      <c r="S36" s="623">
        <f t="shared" si="3"/>
        <v>2731.4385714285713</v>
      </c>
      <c r="T36" s="623"/>
      <c r="U36" s="623"/>
      <c r="V36" s="622"/>
      <c r="W36" s="622"/>
      <c r="X36" s="622"/>
      <c r="Y36" s="623"/>
      <c r="Z36" s="623"/>
      <c r="AA36" s="622"/>
      <c r="AB36" s="622"/>
      <c r="AC36" s="622"/>
      <c r="AD36" s="622"/>
      <c r="AE36" s="622"/>
      <c r="AF36" s="622"/>
      <c r="AG36" s="622"/>
    </row>
    <row r="37" spans="1:34" x14ac:dyDescent="0.25">
      <c r="A37" s="361"/>
      <c r="B37" s="290">
        <f t="shared" si="2"/>
        <v>2015</v>
      </c>
      <c r="C37" s="636">
        <f t="shared" si="1"/>
        <v>-2731.4385714285713</v>
      </c>
      <c r="D37" s="623"/>
      <c r="E37" s="623"/>
      <c r="F37" s="623"/>
      <c r="G37" s="623"/>
      <c r="H37" s="623"/>
      <c r="I37" s="623"/>
      <c r="J37" s="623"/>
      <c r="K37" s="623"/>
      <c r="L37" s="623"/>
      <c r="M37" s="623"/>
      <c r="N37" s="623"/>
      <c r="O37" s="623"/>
      <c r="P37" s="623"/>
      <c r="Q37" s="623"/>
      <c r="R37" s="623"/>
      <c r="S37" s="623">
        <f>S36</f>
        <v>2731.4385714285713</v>
      </c>
      <c r="T37" s="623"/>
      <c r="U37" s="623"/>
      <c r="V37" s="622"/>
      <c r="W37" s="622"/>
      <c r="X37" s="622"/>
      <c r="Y37" s="623"/>
      <c r="Z37" s="623"/>
      <c r="AA37" s="622"/>
      <c r="AB37" s="622"/>
      <c r="AC37" s="622"/>
      <c r="AD37" s="622"/>
      <c r="AE37" s="622"/>
      <c r="AF37" s="622"/>
      <c r="AG37" s="622"/>
    </row>
    <row r="38" spans="1:34" x14ac:dyDescent="0.25">
      <c r="A38" s="361"/>
      <c r="B38" s="290">
        <f t="shared" si="2"/>
        <v>2016</v>
      </c>
      <c r="C38" s="636">
        <f t="shared" si="1"/>
        <v>-2749.75</v>
      </c>
      <c r="D38" s="623"/>
      <c r="E38" s="623"/>
      <c r="F38" s="623"/>
      <c r="G38" s="623"/>
      <c r="H38" s="623"/>
      <c r="I38" s="623"/>
      <c r="J38" s="623"/>
      <c r="K38" s="623"/>
      <c r="L38" s="623"/>
      <c r="M38" s="623"/>
      <c r="N38" s="623"/>
      <c r="O38" s="623"/>
      <c r="P38" s="623"/>
      <c r="Q38" s="623"/>
      <c r="R38" s="623"/>
      <c r="S38" s="623">
        <f>S37/2</f>
        <v>1365.7192857142857</v>
      </c>
      <c r="T38" s="623"/>
      <c r="U38" s="623"/>
      <c r="V38" s="622"/>
      <c r="W38" s="622"/>
      <c r="X38" s="622"/>
      <c r="Y38" s="623"/>
      <c r="Z38" s="623">
        <f>$Z$14/7/2</f>
        <v>1384.0307142857143</v>
      </c>
      <c r="AA38" s="622"/>
      <c r="AB38" s="622"/>
      <c r="AC38" s="622"/>
      <c r="AD38" s="622"/>
      <c r="AE38" s="622"/>
      <c r="AF38" s="622"/>
      <c r="AG38" s="622"/>
    </row>
    <row r="39" spans="1:34" x14ac:dyDescent="0.25">
      <c r="A39" s="361"/>
      <c r="B39" s="290">
        <f t="shared" si="2"/>
        <v>2017</v>
      </c>
      <c r="C39" s="636">
        <f t="shared" si="1"/>
        <v>-2768.0614285714287</v>
      </c>
      <c r="D39" s="623"/>
      <c r="E39" s="623"/>
      <c r="F39" s="623"/>
      <c r="G39" s="623"/>
      <c r="H39" s="623"/>
      <c r="I39" s="623"/>
      <c r="J39" s="623"/>
      <c r="K39" s="623"/>
      <c r="L39" s="623"/>
      <c r="M39" s="623"/>
      <c r="N39" s="623"/>
      <c r="O39" s="623"/>
      <c r="P39" s="623"/>
      <c r="Q39" s="623"/>
      <c r="R39" s="623"/>
      <c r="S39" s="623"/>
      <c r="T39" s="623"/>
      <c r="U39" s="623"/>
      <c r="V39" s="622"/>
      <c r="W39" s="622"/>
      <c r="X39" s="622"/>
      <c r="Y39" s="623"/>
      <c r="Z39" s="623">
        <f>$Z$14/7</f>
        <v>2768.0614285714287</v>
      </c>
      <c r="AA39" s="622"/>
      <c r="AB39" s="622"/>
      <c r="AC39" s="622"/>
      <c r="AD39" s="622"/>
      <c r="AE39" s="622"/>
      <c r="AF39" s="622"/>
      <c r="AG39" s="622"/>
    </row>
    <row r="40" spans="1:34" x14ac:dyDescent="0.25">
      <c r="A40" s="361"/>
      <c r="B40" s="290">
        <f t="shared" si="2"/>
        <v>2018</v>
      </c>
      <c r="C40" s="636">
        <f t="shared" si="1"/>
        <v>-2768.0614285714287</v>
      </c>
      <c r="D40" s="623"/>
      <c r="E40" s="623"/>
      <c r="F40" s="623"/>
      <c r="G40" s="623"/>
      <c r="H40" s="623"/>
      <c r="I40" s="623"/>
      <c r="J40" s="623"/>
      <c r="K40" s="623"/>
      <c r="L40" s="623"/>
      <c r="M40" s="623"/>
      <c r="N40" s="623"/>
      <c r="O40" s="623"/>
      <c r="P40" s="623"/>
      <c r="Q40" s="623"/>
      <c r="R40" s="623"/>
      <c r="S40" s="623"/>
      <c r="T40" s="623"/>
      <c r="U40" s="623"/>
      <c r="V40" s="622"/>
      <c r="W40" s="622"/>
      <c r="X40" s="622"/>
      <c r="Y40" s="623"/>
      <c r="Z40" s="623">
        <f>$Z$14/7</f>
        <v>2768.0614285714287</v>
      </c>
      <c r="AA40" s="622"/>
      <c r="AB40" s="622"/>
      <c r="AC40" s="622"/>
      <c r="AD40" s="622"/>
      <c r="AE40" s="622"/>
      <c r="AF40" s="622"/>
      <c r="AG40" s="622"/>
    </row>
    <row r="41" spans="1:34" x14ac:dyDescent="0.25">
      <c r="A41" s="361"/>
      <c r="B41" s="290">
        <f t="shared" si="2"/>
        <v>2019</v>
      </c>
      <c r="C41" s="636">
        <f t="shared" si="1"/>
        <v>-2768.0614285714287</v>
      </c>
      <c r="D41" s="623"/>
      <c r="E41" s="623"/>
      <c r="F41" s="623"/>
      <c r="G41" s="623"/>
      <c r="H41" s="623"/>
      <c r="I41" s="623"/>
      <c r="J41" s="623"/>
      <c r="K41" s="623"/>
      <c r="L41" s="623"/>
      <c r="M41" s="623"/>
      <c r="N41" s="623"/>
      <c r="O41" s="623"/>
      <c r="P41" s="623"/>
      <c r="Q41" s="623"/>
      <c r="R41" s="623"/>
      <c r="S41" s="623"/>
      <c r="T41" s="623"/>
      <c r="U41" s="623"/>
      <c r="V41" s="622"/>
      <c r="W41" s="622"/>
      <c r="X41" s="622"/>
      <c r="Y41" s="623"/>
      <c r="Z41" s="623">
        <f>$Z$14/7</f>
        <v>2768.0614285714287</v>
      </c>
      <c r="AA41" s="622"/>
      <c r="AB41" s="622"/>
      <c r="AC41" s="622"/>
      <c r="AD41" s="622"/>
      <c r="AE41" s="622"/>
      <c r="AF41" s="622"/>
      <c r="AG41" s="622"/>
    </row>
    <row r="42" spans="1:34" x14ac:dyDescent="0.25">
      <c r="A42" s="361"/>
      <c r="B42" s="290">
        <f t="shared" si="2"/>
        <v>2020</v>
      </c>
      <c r="C42" s="636">
        <f t="shared" si="1"/>
        <v>-2768.0614285714287</v>
      </c>
      <c r="D42" s="623"/>
      <c r="E42" s="623"/>
      <c r="F42" s="623"/>
      <c r="G42" s="623"/>
      <c r="H42" s="623"/>
      <c r="I42" s="623"/>
      <c r="J42" s="623"/>
      <c r="K42" s="623"/>
      <c r="L42" s="623"/>
      <c r="M42" s="623"/>
      <c r="N42" s="623"/>
      <c r="O42" s="623"/>
      <c r="P42" s="623"/>
      <c r="Q42" s="623"/>
      <c r="R42" s="623"/>
      <c r="S42" s="623"/>
      <c r="T42" s="623"/>
      <c r="U42" s="623"/>
      <c r="V42" s="622"/>
      <c r="W42" s="622"/>
      <c r="X42" s="622"/>
      <c r="Y42" s="623"/>
      <c r="Z42" s="623">
        <f t="shared" ref="Z42:Z44" si="4">$Z$14/7</f>
        <v>2768.0614285714287</v>
      </c>
      <c r="AA42" s="622"/>
      <c r="AB42" s="622"/>
      <c r="AC42" s="622"/>
      <c r="AD42" s="622"/>
      <c r="AE42" s="622"/>
      <c r="AF42" s="622"/>
      <c r="AG42" s="622"/>
    </row>
    <row r="43" spans="1:34" x14ac:dyDescent="0.25">
      <c r="A43" s="361"/>
      <c r="B43" s="290">
        <f t="shared" si="2"/>
        <v>2021</v>
      </c>
      <c r="C43" s="636">
        <f t="shared" si="1"/>
        <v>-2768.0614285714287</v>
      </c>
      <c r="D43" s="623"/>
      <c r="E43" s="623"/>
      <c r="F43" s="623"/>
      <c r="G43" s="623"/>
      <c r="H43" s="623"/>
      <c r="I43" s="623"/>
      <c r="J43" s="623"/>
      <c r="K43" s="623"/>
      <c r="L43" s="623"/>
      <c r="M43" s="623"/>
      <c r="N43" s="623"/>
      <c r="O43" s="623"/>
      <c r="P43" s="623"/>
      <c r="Q43" s="623"/>
      <c r="R43" s="623"/>
      <c r="S43" s="623"/>
      <c r="T43" s="623"/>
      <c r="U43" s="623"/>
      <c r="V43" s="622"/>
      <c r="W43" s="622"/>
      <c r="X43" s="622"/>
      <c r="Y43" s="623"/>
      <c r="Z43" s="623">
        <f t="shared" si="4"/>
        <v>2768.0614285714287</v>
      </c>
      <c r="AA43" s="622"/>
      <c r="AB43" s="622"/>
      <c r="AC43" s="622"/>
      <c r="AD43" s="622"/>
      <c r="AE43" s="622"/>
      <c r="AF43" s="622"/>
      <c r="AG43" s="622"/>
    </row>
    <row r="44" spans="1:34" x14ac:dyDescent="0.25">
      <c r="A44" s="361"/>
      <c r="B44" s="290">
        <f t="shared" si="2"/>
        <v>2022</v>
      </c>
      <c r="C44" s="636">
        <f t="shared" si="1"/>
        <v>-2768.0614285714287</v>
      </c>
      <c r="D44" s="623"/>
      <c r="E44" s="623"/>
      <c r="F44" s="623"/>
      <c r="G44" s="623"/>
      <c r="H44" s="623"/>
      <c r="I44" s="623"/>
      <c r="J44" s="623"/>
      <c r="K44" s="623"/>
      <c r="L44" s="623"/>
      <c r="M44" s="623"/>
      <c r="N44" s="623"/>
      <c r="O44" s="623"/>
      <c r="P44" s="623"/>
      <c r="Q44" s="623"/>
      <c r="R44" s="623"/>
      <c r="S44" s="623"/>
      <c r="T44" s="623"/>
      <c r="U44" s="623"/>
      <c r="V44" s="622"/>
      <c r="W44" s="622"/>
      <c r="X44" s="622"/>
      <c r="Y44" s="623"/>
      <c r="Z44" s="623">
        <f t="shared" si="4"/>
        <v>2768.0614285714287</v>
      </c>
      <c r="AA44" s="622"/>
      <c r="AB44" s="622"/>
      <c r="AC44" s="622"/>
      <c r="AD44" s="622"/>
      <c r="AE44" s="622"/>
      <c r="AF44" s="622"/>
      <c r="AG44" s="622"/>
    </row>
    <row r="45" spans="1:34" x14ac:dyDescent="0.25">
      <c r="A45" s="361"/>
      <c r="B45" s="290">
        <f t="shared" si="2"/>
        <v>2023</v>
      </c>
      <c r="C45" s="636">
        <f t="shared" si="1"/>
        <v>-1384.0307142857143</v>
      </c>
      <c r="D45" s="623"/>
      <c r="E45" s="623"/>
      <c r="F45" s="623"/>
      <c r="G45" s="623"/>
      <c r="H45" s="623"/>
      <c r="I45" s="623"/>
      <c r="J45" s="623"/>
      <c r="K45" s="623"/>
      <c r="L45" s="623"/>
      <c r="M45" s="623"/>
      <c r="N45" s="623"/>
      <c r="O45" s="623"/>
      <c r="P45" s="623"/>
      <c r="Q45" s="623"/>
      <c r="R45" s="623"/>
      <c r="S45" s="623"/>
      <c r="T45" s="623"/>
      <c r="U45" s="623"/>
      <c r="V45" s="622"/>
      <c r="W45" s="622"/>
      <c r="X45" s="622"/>
      <c r="Y45" s="623"/>
      <c r="Z45" s="623">
        <f>$Z$14/7/2</f>
        <v>1384.0307142857143</v>
      </c>
      <c r="AA45" s="622"/>
      <c r="AB45" s="622"/>
      <c r="AC45" s="622"/>
      <c r="AD45" s="622"/>
      <c r="AE45" s="622"/>
      <c r="AF45" s="622"/>
      <c r="AG45" s="622"/>
    </row>
    <row r="46" spans="1:34" x14ac:dyDescent="0.25">
      <c r="A46" s="361"/>
      <c r="B46" s="290">
        <f t="shared" si="2"/>
        <v>2024</v>
      </c>
      <c r="C46" s="636">
        <f t="shared" si="1"/>
        <v>0</v>
      </c>
      <c r="D46" s="623"/>
      <c r="E46" s="623"/>
      <c r="F46" s="623"/>
      <c r="G46" s="623"/>
      <c r="H46" s="623"/>
      <c r="I46" s="623"/>
      <c r="J46" s="623"/>
      <c r="K46" s="623"/>
      <c r="L46" s="623"/>
      <c r="M46" s="623"/>
      <c r="N46" s="623"/>
      <c r="O46" s="623"/>
      <c r="P46" s="623"/>
      <c r="Q46" s="623"/>
      <c r="R46" s="623"/>
      <c r="S46" s="623"/>
      <c r="T46" s="623"/>
      <c r="U46" s="623"/>
      <c r="V46" s="622"/>
      <c r="W46" s="622"/>
      <c r="X46" s="622"/>
      <c r="Y46" s="623"/>
      <c r="Z46" s="623"/>
      <c r="AA46" s="622"/>
      <c r="AB46" s="622"/>
      <c r="AC46" s="622"/>
      <c r="AD46" s="622"/>
      <c r="AE46" s="622"/>
      <c r="AF46" s="622"/>
      <c r="AG46" s="622"/>
    </row>
    <row r="47" spans="1:34" x14ac:dyDescent="0.25">
      <c r="A47" s="361"/>
      <c r="B47" s="290"/>
      <c r="C47" s="638"/>
      <c r="D47" s="646"/>
      <c r="E47" s="646"/>
      <c r="F47" s="646"/>
      <c r="G47" s="646"/>
      <c r="H47" s="646"/>
      <c r="I47" s="646"/>
      <c r="J47" s="646"/>
      <c r="K47" s="646"/>
      <c r="L47" s="646"/>
      <c r="M47" s="646"/>
      <c r="N47" s="646"/>
      <c r="O47" s="646"/>
      <c r="P47" s="646"/>
      <c r="Q47" s="646"/>
      <c r="R47" s="646"/>
      <c r="S47" s="646"/>
      <c r="T47" s="646"/>
      <c r="U47" s="647"/>
      <c r="V47" s="622"/>
      <c r="W47" s="622"/>
      <c r="X47" s="622"/>
      <c r="Y47" s="623"/>
      <c r="Z47" s="623"/>
      <c r="AA47" s="622"/>
      <c r="AB47" s="622"/>
      <c r="AC47" s="622"/>
      <c r="AD47" s="622"/>
      <c r="AE47" s="622"/>
      <c r="AF47" s="622"/>
      <c r="AG47" s="622"/>
    </row>
    <row r="48" spans="1:34" x14ac:dyDescent="0.25">
      <c r="A48" s="361" t="s">
        <v>62</v>
      </c>
      <c r="B48" s="600">
        <f>SUM(D48:AH48)</f>
        <v>0</v>
      </c>
      <c r="C48" s="636">
        <f>SUM(C16:C47)</f>
        <v>-38496.499999999993</v>
      </c>
      <c r="D48" s="623">
        <f t="shared" ref="D48:Z48" si="5">-SUM(D16:D47)+D14</f>
        <v>0</v>
      </c>
      <c r="E48" s="623">
        <f t="shared" si="5"/>
        <v>0</v>
      </c>
      <c r="F48" s="623">
        <f t="shared" si="5"/>
        <v>0</v>
      </c>
      <c r="G48" s="623">
        <f t="shared" si="5"/>
        <v>0</v>
      </c>
      <c r="H48" s="623">
        <f t="shared" si="5"/>
        <v>0</v>
      </c>
      <c r="I48" s="623">
        <f t="shared" si="5"/>
        <v>0</v>
      </c>
      <c r="J48" s="623">
        <f t="shared" si="5"/>
        <v>0</v>
      </c>
      <c r="K48" s="623">
        <f t="shared" si="5"/>
        <v>0</v>
      </c>
      <c r="L48" s="623">
        <f t="shared" si="5"/>
        <v>0</v>
      </c>
      <c r="M48" s="623">
        <f t="shared" si="5"/>
        <v>0</v>
      </c>
      <c r="N48" s="623">
        <f t="shared" si="5"/>
        <v>0</v>
      </c>
      <c r="O48" s="623">
        <f t="shared" si="5"/>
        <v>0</v>
      </c>
      <c r="P48" s="623">
        <f t="shared" si="5"/>
        <v>0</v>
      </c>
      <c r="Q48" s="623">
        <f t="shared" si="5"/>
        <v>0</v>
      </c>
      <c r="R48" s="623">
        <f t="shared" si="5"/>
        <v>0</v>
      </c>
      <c r="S48" s="623">
        <f t="shared" si="5"/>
        <v>0</v>
      </c>
      <c r="T48" s="623">
        <f t="shared" si="5"/>
        <v>0</v>
      </c>
      <c r="U48" s="649">
        <f t="shared" si="5"/>
        <v>0</v>
      </c>
      <c r="V48" s="649">
        <f t="shared" si="5"/>
        <v>0</v>
      </c>
      <c r="W48" s="649">
        <f t="shared" si="5"/>
        <v>0</v>
      </c>
      <c r="X48" s="649">
        <f t="shared" si="5"/>
        <v>0</v>
      </c>
      <c r="Y48" s="649">
        <f t="shared" si="5"/>
        <v>0</v>
      </c>
      <c r="Z48" s="649">
        <f t="shared" si="5"/>
        <v>0</v>
      </c>
      <c r="AA48" s="649">
        <f t="shared" ref="AA48:AH48" si="6">-SUM(AA16:AA47)+AA14</f>
        <v>0</v>
      </c>
      <c r="AB48" s="649">
        <f t="shared" si="6"/>
        <v>0</v>
      </c>
      <c r="AC48" s="649">
        <f t="shared" si="6"/>
        <v>0</v>
      </c>
      <c r="AD48" s="649">
        <f t="shared" si="6"/>
        <v>0</v>
      </c>
      <c r="AE48" s="649">
        <f t="shared" si="6"/>
        <v>0</v>
      </c>
      <c r="AF48" s="649">
        <f t="shared" si="6"/>
        <v>0</v>
      </c>
      <c r="AG48" s="649">
        <f t="shared" si="6"/>
        <v>0</v>
      </c>
      <c r="AH48" s="609">
        <f t="shared" si="6"/>
        <v>0</v>
      </c>
    </row>
    <row r="49" spans="1:33" x14ac:dyDescent="0.25">
      <c r="A49" s="361"/>
      <c r="B49" s="399"/>
      <c r="C49" s="650"/>
      <c r="D49" s="623"/>
      <c r="E49" s="623"/>
      <c r="F49" s="623"/>
      <c r="G49" s="623"/>
      <c r="H49" s="623"/>
      <c r="I49" s="623"/>
      <c r="J49" s="623"/>
      <c r="K49" s="623"/>
      <c r="L49" s="623"/>
      <c r="M49" s="623"/>
      <c r="N49" s="623"/>
      <c r="O49" s="623"/>
      <c r="P49" s="623"/>
      <c r="Q49" s="623"/>
      <c r="R49" s="623"/>
      <c r="S49" s="623"/>
      <c r="T49" s="623"/>
      <c r="U49" s="623"/>
      <c r="V49" s="623"/>
      <c r="W49" s="623"/>
      <c r="X49" s="623"/>
      <c r="Y49" s="623"/>
      <c r="Z49" s="623"/>
      <c r="AA49" s="622"/>
      <c r="AB49" s="622"/>
      <c r="AC49" s="622"/>
      <c r="AD49" s="622"/>
      <c r="AE49" s="622"/>
      <c r="AF49" s="622"/>
      <c r="AG49" s="622"/>
    </row>
    <row r="50" spans="1:33" x14ac:dyDescent="0.25">
      <c r="A50" s="387" t="s">
        <v>63</v>
      </c>
      <c r="B50" s="290"/>
      <c r="C50" s="611">
        <f>+C14+C48</f>
        <v>0</v>
      </c>
      <c r="D50" s="599"/>
      <c r="E50" s="599"/>
      <c r="F50" s="599"/>
      <c r="G50" s="599"/>
      <c r="H50" s="599"/>
      <c r="I50" s="599"/>
      <c r="J50" s="599"/>
      <c r="K50" s="599"/>
      <c r="L50" s="599"/>
      <c r="M50" s="599"/>
      <c r="N50" s="599"/>
      <c r="O50" s="599"/>
      <c r="P50" s="599"/>
      <c r="Q50" s="599"/>
      <c r="R50" s="599"/>
      <c r="S50" s="599"/>
      <c r="T50" s="599"/>
      <c r="U50" s="599"/>
      <c r="V50" s="599"/>
      <c r="W50" s="599"/>
      <c r="X50" s="599"/>
      <c r="Y50" s="599"/>
      <c r="Z50" s="599"/>
    </row>
    <row r="51" spans="1:33" x14ac:dyDescent="0.25">
      <c r="A51" s="290"/>
      <c r="B51" s="290"/>
      <c r="C51" s="290"/>
      <c r="D51" s="599"/>
      <c r="E51" s="599"/>
      <c r="F51" s="599"/>
      <c r="G51" s="599"/>
      <c r="H51" s="599"/>
      <c r="I51" s="599"/>
      <c r="J51" s="599"/>
      <c r="K51" s="599"/>
      <c r="L51" s="599"/>
      <c r="M51" s="599"/>
      <c r="N51" s="599"/>
      <c r="O51" s="599"/>
      <c r="P51" s="599"/>
      <c r="Q51" s="599"/>
      <c r="R51" s="599"/>
      <c r="S51" s="599"/>
      <c r="T51" s="599"/>
      <c r="U51" s="599"/>
      <c r="V51" s="599"/>
      <c r="W51" s="599"/>
      <c r="X51" s="599"/>
      <c r="Y51" s="599"/>
      <c r="Z51" s="599"/>
    </row>
    <row r="52" spans="1:33" x14ac:dyDescent="0.25">
      <c r="A52" s="290"/>
      <c r="B52" s="612"/>
      <c r="C52" s="290"/>
      <c r="D52" s="599"/>
      <c r="E52" s="599"/>
      <c r="F52" s="599"/>
      <c r="G52" s="599"/>
      <c r="H52" s="599"/>
      <c r="I52" s="599"/>
      <c r="J52" s="599"/>
      <c r="K52" s="599"/>
      <c r="L52" s="599"/>
      <c r="M52" s="599"/>
      <c r="N52" s="599"/>
      <c r="O52" s="599"/>
      <c r="P52" s="599"/>
      <c r="Q52" s="599"/>
      <c r="R52" s="599"/>
      <c r="S52" s="599"/>
      <c r="T52" s="599"/>
      <c r="U52" s="599"/>
      <c r="V52" s="599"/>
      <c r="W52" s="599"/>
      <c r="X52" s="599"/>
      <c r="Y52" s="599"/>
      <c r="Z52" s="599"/>
    </row>
    <row r="53" spans="1:33" x14ac:dyDescent="0.25">
      <c r="A53" s="290"/>
      <c r="B53" s="290"/>
      <c r="C53" s="290"/>
      <c r="E53" s="599"/>
      <c r="F53" s="544"/>
      <c r="G53" s="544"/>
      <c r="H53" s="544"/>
      <c r="I53" s="544"/>
      <c r="J53" s="544"/>
      <c r="K53" s="544"/>
      <c r="L53" s="544"/>
      <c r="M53" s="544"/>
      <c r="N53" s="599"/>
      <c r="O53" s="544"/>
      <c r="P53" s="544"/>
      <c r="Q53" s="544"/>
      <c r="R53" s="544"/>
      <c r="S53" s="544"/>
    </row>
    <row r="54" spans="1:33" x14ac:dyDescent="0.25">
      <c r="B54" s="290"/>
      <c r="C54" s="290"/>
      <c r="E54" s="544"/>
      <c r="F54" s="544"/>
      <c r="G54" s="544"/>
      <c r="H54" s="544"/>
      <c r="I54" s="544"/>
      <c r="J54" s="544"/>
      <c r="K54" s="544"/>
      <c r="L54" s="544"/>
      <c r="M54" s="544"/>
      <c r="N54" s="544"/>
      <c r="O54" s="544"/>
      <c r="P54" s="544"/>
      <c r="Q54" s="544"/>
      <c r="R54" s="544"/>
      <c r="S54" s="544"/>
    </row>
    <row r="55" spans="1:33" x14ac:dyDescent="0.25">
      <c r="E55" s="544"/>
      <c r="F55" s="544"/>
      <c r="G55" s="544"/>
      <c r="H55" s="544"/>
      <c r="I55" s="544"/>
      <c r="J55" s="544"/>
      <c r="K55" s="544"/>
      <c r="L55" s="544"/>
      <c r="M55" s="544"/>
      <c r="N55" s="544"/>
      <c r="O55" s="544"/>
      <c r="P55" s="544"/>
      <c r="Q55" s="544"/>
      <c r="R55" s="544"/>
      <c r="S55" s="544"/>
    </row>
    <row r="56" spans="1:33" x14ac:dyDescent="0.25">
      <c r="E56" s="544"/>
      <c r="F56" s="544"/>
      <c r="G56" s="544"/>
      <c r="H56" s="544"/>
      <c r="I56" s="544"/>
      <c r="J56" s="544"/>
      <c r="K56" s="544"/>
      <c r="L56" s="544"/>
      <c r="M56" s="544"/>
      <c r="N56" s="544"/>
      <c r="O56" s="544"/>
      <c r="P56" s="544"/>
      <c r="Q56" s="544"/>
      <c r="R56" s="544"/>
      <c r="S56" s="544"/>
    </row>
    <row r="57" spans="1:33" x14ac:dyDescent="0.25">
      <c r="E57" s="544"/>
      <c r="F57" s="544"/>
      <c r="G57" s="544"/>
      <c r="H57" s="544"/>
      <c r="I57" s="544"/>
      <c r="J57" s="544"/>
      <c r="K57" s="544"/>
      <c r="L57" s="544"/>
      <c r="M57" s="544"/>
      <c r="N57" s="544"/>
      <c r="O57" s="544"/>
      <c r="P57" s="544"/>
      <c r="Q57" s="544"/>
      <c r="R57" s="544"/>
      <c r="S57" s="544"/>
    </row>
    <row r="58" spans="1:33" x14ac:dyDescent="0.25">
      <c r="E58" s="544"/>
      <c r="F58" s="544"/>
      <c r="G58" s="544"/>
      <c r="H58" s="544"/>
      <c r="I58" s="544"/>
      <c r="J58" s="544"/>
      <c r="K58" s="544"/>
      <c r="L58" s="544"/>
      <c r="M58" s="544"/>
      <c r="N58" s="544"/>
      <c r="O58" s="544"/>
      <c r="P58" s="544"/>
      <c r="Q58" s="544"/>
      <c r="R58" s="544"/>
      <c r="S58" s="544"/>
    </row>
    <row r="59" spans="1:33" x14ac:dyDescent="0.25">
      <c r="E59" s="544"/>
      <c r="F59" s="544"/>
      <c r="G59" s="544"/>
      <c r="H59" s="544"/>
      <c r="I59" s="544"/>
      <c r="J59" s="544"/>
      <c r="K59" s="544"/>
      <c r="L59" s="544"/>
      <c r="M59" s="544"/>
      <c r="N59" s="544"/>
      <c r="O59" s="544"/>
      <c r="P59" s="544"/>
      <c r="Q59" s="544"/>
      <c r="R59" s="544"/>
      <c r="S59" s="544"/>
    </row>
    <row r="60" spans="1:33" x14ac:dyDescent="0.25">
      <c r="E60" s="544"/>
      <c r="F60" s="544"/>
      <c r="G60" s="544"/>
      <c r="H60" s="544"/>
      <c r="I60" s="544"/>
      <c r="J60" s="544"/>
      <c r="K60" s="544"/>
      <c r="L60" s="544"/>
      <c r="M60" s="544"/>
      <c r="N60" s="544"/>
      <c r="O60" s="544"/>
      <c r="P60" s="544"/>
      <c r="Q60" s="544"/>
      <c r="R60" s="544"/>
      <c r="S60" s="544"/>
    </row>
    <row r="61" spans="1:33" x14ac:dyDescent="0.25">
      <c r="E61" s="544"/>
      <c r="F61" s="544"/>
      <c r="G61" s="544"/>
      <c r="H61" s="544"/>
      <c r="I61" s="544"/>
      <c r="J61" s="544"/>
      <c r="K61" s="544"/>
      <c r="L61" s="544"/>
      <c r="M61" s="544"/>
      <c r="N61" s="544"/>
      <c r="O61" s="544"/>
      <c r="P61" s="544"/>
      <c r="Q61" s="544"/>
      <c r="R61" s="544"/>
      <c r="S61" s="544"/>
    </row>
    <row r="62" spans="1:33" x14ac:dyDescent="0.25">
      <c r="E62" s="544"/>
      <c r="F62" s="544"/>
      <c r="G62" s="544"/>
      <c r="H62" s="544"/>
      <c r="I62" s="544"/>
      <c r="J62" s="544"/>
      <c r="K62" s="544"/>
      <c r="L62" s="544"/>
      <c r="M62" s="544"/>
      <c r="N62" s="544"/>
      <c r="O62" s="544"/>
      <c r="P62" s="544"/>
      <c r="Q62" s="544"/>
      <c r="R62" s="544"/>
      <c r="S62" s="544"/>
    </row>
    <row r="63" spans="1:33" x14ac:dyDescent="0.25">
      <c r="E63" s="544"/>
      <c r="F63" s="544"/>
      <c r="G63" s="544"/>
      <c r="H63" s="544"/>
      <c r="I63" s="544"/>
      <c r="J63" s="544"/>
      <c r="K63" s="544"/>
      <c r="L63" s="544"/>
      <c r="M63" s="544"/>
      <c r="N63" s="544"/>
      <c r="O63" s="544"/>
      <c r="P63" s="544"/>
      <c r="Q63" s="544"/>
      <c r="R63" s="544"/>
      <c r="S63" s="544"/>
    </row>
    <row r="64" spans="1:33" x14ac:dyDescent="0.25">
      <c r="E64" s="544"/>
      <c r="F64" s="544"/>
      <c r="G64" s="544"/>
      <c r="H64" s="544"/>
      <c r="I64" s="544"/>
      <c r="J64" s="544"/>
      <c r="K64" s="544"/>
      <c r="L64" s="544"/>
      <c r="M64" s="544"/>
      <c r="N64" s="544"/>
      <c r="O64" s="544"/>
      <c r="P64" s="544"/>
      <c r="Q64" s="544"/>
      <c r="R64" s="544"/>
      <c r="S64" s="544"/>
    </row>
  </sheetData>
  <pageMargins left="0.7" right="0.7" top="0.75" bottom="0.75" header="0.3" footer="0.3"/>
  <pageSetup scale="71" orientation="landscape" horizontalDpi="4294967294" verticalDpi="4294967294" r:id="rId1"/>
  <headerFooter>
    <oddFooter>&amp;Z&amp;F&amp;RPage &amp;P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>
    <pageSetUpPr fitToPage="1"/>
  </sheetPr>
  <dimension ref="A1:AC59"/>
  <sheetViews>
    <sheetView workbookViewId="0"/>
  </sheetViews>
  <sheetFormatPr defaultRowHeight="15" x14ac:dyDescent="0.25"/>
  <cols>
    <col min="1" max="1" width="34" bestFit="1" customWidth="1"/>
    <col min="2" max="2" width="8.7109375" customWidth="1"/>
    <col min="3" max="3" width="12.85546875" customWidth="1"/>
    <col min="4" max="4" width="9" hidden="1" customWidth="1"/>
    <col min="5" max="5" width="7.42578125" hidden="1" customWidth="1"/>
    <col min="6" max="6" width="8.5703125" hidden="1" customWidth="1"/>
    <col min="7" max="7" width="7.42578125" hidden="1" customWidth="1"/>
    <col min="8" max="8" width="10.5703125" hidden="1" customWidth="1"/>
    <col min="9" max="9" width="10" hidden="1" customWidth="1"/>
    <col min="10" max="10" width="9" hidden="1" customWidth="1"/>
    <col min="11" max="11" width="10" hidden="1" customWidth="1"/>
    <col min="12" max="12" width="9" hidden="1" customWidth="1"/>
    <col min="13" max="13" width="8.5703125" hidden="1" customWidth="1"/>
    <col min="14" max="17" width="9.28515625" customWidth="1"/>
    <col min="18" max="19" width="11.28515625" customWidth="1"/>
    <col min="20" max="20" width="9.42578125" customWidth="1"/>
    <col min="22" max="22" width="12" bestFit="1" customWidth="1"/>
    <col min="23" max="24" width="10.5703125" customWidth="1"/>
  </cols>
  <sheetData>
    <row r="1" spans="1:29" x14ac:dyDescent="0.25">
      <c r="A1" s="11" t="s">
        <v>10</v>
      </c>
    </row>
    <row r="2" spans="1:29" x14ac:dyDescent="0.25">
      <c r="A2" s="9" t="s">
        <v>438</v>
      </c>
    </row>
    <row r="3" spans="1:29" x14ac:dyDescent="0.25">
      <c r="A3" s="9" t="s">
        <v>80</v>
      </c>
    </row>
    <row r="4" spans="1:29" x14ac:dyDescent="0.25">
      <c r="R4" s="40" t="s">
        <v>4</v>
      </c>
      <c r="S4" s="41"/>
      <c r="T4" s="40" t="s">
        <v>8</v>
      </c>
    </row>
    <row r="5" spans="1:29" x14ac:dyDescent="0.25">
      <c r="A5" s="10" t="s">
        <v>9</v>
      </c>
      <c r="B5" s="12" t="s">
        <v>64</v>
      </c>
      <c r="C5" s="12" t="s">
        <v>12</v>
      </c>
      <c r="R5" s="42" t="s">
        <v>2</v>
      </c>
      <c r="S5" s="42" t="s">
        <v>60</v>
      </c>
      <c r="T5" s="42" t="s">
        <v>7</v>
      </c>
    </row>
    <row r="6" spans="1:29" x14ac:dyDescent="0.25">
      <c r="A6" t="str">
        <f>+SUMMARY!B23</f>
        <v>TOSHIBA BTD-13F.R22</v>
      </c>
      <c r="B6" s="3">
        <f>+SUMMARY!A23</f>
        <v>117</v>
      </c>
      <c r="C6">
        <f>+SUMMARY!D23</f>
        <v>144926</v>
      </c>
      <c r="R6" s="3"/>
    </row>
    <row r="7" spans="1:29" x14ac:dyDescent="0.25">
      <c r="A7" s="213">
        <f>+SUMMARY!C23</f>
        <v>0</v>
      </c>
      <c r="B7" s="212"/>
      <c r="C7" s="214"/>
      <c r="D7" s="92"/>
      <c r="E7" s="92"/>
      <c r="F7" s="92"/>
      <c r="G7" s="92"/>
      <c r="H7" s="92"/>
      <c r="I7" s="92"/>
      <c r="J7" s="92"/>
      <c r="K7" s="92"/>
      <c r="L7" s="92"/>
      <c r="M7" s="92"/>
      <c r="N7" s="92"/>
      <c r="O7" s="93"/>
      <c r="P7" s="6"/>
      <c r="Q7" s="6"/>
      <c r="R7" s="13">
        <f>+C14</f>
        <v>749420.97</v>
      </c>
      <c r="S7" s="13">
        <f>+-C43</f>
        <v>749420.97</v>
      </c>
      <c r="T7" s="13">
        <f>+R7-S7</f>
        <v>0</v>
      </c>
    </row>
    <row r="8" spans="1:29" x14ac:dyDescent="0.25">
      <c r="A8" s="213"/>
      <c r="B8" s="3"/>
      <c r="D8" s="92"/>
      <c r="E8" s="92"/>
      <c r="F8" s="92"/>
      <c r="G8" s="92"/>
      <c r="H8" s="92"/>
      <c r="I8" s="92"/>
      <c r="J8" s="92"/>
      <c r="K8" s="92"/>
      <c r="L8" s="92"/>
      <c r="M8" s="92"/>
      <c r="N8" s="92"/>
      <c r="O8" s="93"/>
      <c r="P8" s="6"/>
      <c r="Q8" s="6"/>
    </row>
    <row r="9" spans="1:29" x14ac:dyDescent="0.25">
      <c r="A9" s="2"/>
      <c r="B9" s="3"/>
      <c r="D9" s="92"/>
      <c r="E9" s="92"/>
      <c r="F9" s="92"/>
      <c r="G9" s="92"/>
      <c r="H9" s="92"/>
      <c r="I9" s="92"/>
      <c r="J9" s="92"/>
      <c r="K9" s="92"/>
      <c r="L9" s="92"/>
      <c r="M9" s="92"/>
      <c r="N9" s="92"/>
      <c r="O9" s="93"/>
      <c r="P9" s="6"/>
      <c r="Q9" s="6"/>
    </row>
    <row r="10" spans="1:29" x14ac:dyDescent="0.25">
      <c r="B10" s="3"/>
    </row>
    <row r="11" spans="1:29" x14ac:dyDescent="0.25">
      <c r="A11" s="2"/>
      <c r="B11" s="219" t="str">
        <f>+SUMMARY!F23</f>
        <v>MISS</v>
      </c>
      <c r="C11" s="214" t="s">
        <v>246</v>
      </c>
    </row>
    <row r="12" spans="1:29" x14ac:dyDescent="0.25">
      <c r="B12" s="28"/>
      <c r="C12" s="2"/>
    </row>
    <row r="13" spans="1:29" x14ac:dyDescent="0.25">
      <c r="A13" s="9" t="s">
        <v>5</v>
      </c>
      <c r="C13" s="31" t="s">
        <v>3</v>
      </c>
      <c r="D13" s="32">
        <v>1994</v>
      </c>
      <c r="E13" s="32">
        <v>1995</v>
      </c>
      <c r="F13" s="32">
        <v>1996</v>
      </c>
      <c r="G13" s="32">
        <v>1997</v>
      </c>
      <c r="H13" s="32">
        <v>1998</v>
      </c>
      <c r="I13" s="32">
        <v>1999</v>
      </c>
      <c r="J13" s="32">
        <v>2000</v>
      </c>
      <c r="K13" s="32">
        <v>2001</v>
      </c>
      <c r="L13" s="32">
        <v>2002</v>
      </c>
      <c r="M13" s="32">
        <v>2003</v>
      </c>
      <c r="N13" s="32">
        <v>2004</v>
      </c>
      <c r="O13" s="32">
        <v>2005</v>
      </c>
      <c r="P13" s="32">
        <v>2006</v>
      </c>
      <c r="Q13" s="32">
        <v>2007</v>
      </c>
      <c r="R13" s="32">
        <v>2008</v>
      </c>
      <c r="S13" s="32">
        <v>2009</v>
      </c>
      <c r="T13" s="32">
        <v>2010</v>
      </c>
      <c r="U13" s="32">
        <v>2011</v>
      </c>
      <c r="V13" s="32">
        <v>2012</v>
      </c>
      <c r="W13" s="32">
        <v>2013</v>
      </c>
      <c r="X13" s="32">
        <v>2014</v>
      </c>
      <c r="Y13" s="328">
        <v>2015</v>
      </c>
      <c r="Z13" s="32">
        <v>2016</v>
      </c>
      <c r="AA13" s="32">
        <v>2017</v>
      </c>
      <c r="AB13" s="32">
        <v>2018</v>
      </c>
      <c r="AC13" s="32">
        <v>2019</v>
      </c>
    </row>
    <row r="14" spans="1:29" x14ac:dyDescent="0.25">
      <c r="A14" s="9" t="s">
        <v>73</v>
      </c>
      <c r="C14" s="94">
        <f>SUM(D14:Y14)</f>
        <v>749420.97</v>
      </c>
      <c r="D14" s="110"/>
      <c r="E14" s="110"/>
      <c r="F14" s="110"/>
      <c r="G14" s="110"/>
      <c r="H14" s="110"/>
      <c r="I14" s="110"/>
      <c r="J14" s="110"/>
      <c r="K14" s="110"/>
      <c r="L14" s="110"/>
      <c r="M14" s="110"/>
      <c r="N14" s="110"/>
      <c r="O14" s="110"/>
      <c r="P14" s="110"/>
      <c r="Q14" s="110">
        <v>738809.94</v>
      </c>
      <c r="R14" s="110">
        <v>10611.03</v>
      </c>
      <c r="S14" s="94"/>
      <c r="V14" s="7"/>
    </row>
    <row r="15" spans="1:29" x14ac:dyDescent="0.25">
      <c r="A15" s="34" t="str">
        <f>IF(+C14-'Equip Review 032310'!Y29=0,"ok","check")</f>
        <v>check</v>
      </c>
      <c r="B15" s="2"/>
      <c r="C15" s="2"/>
    </row>
    <row r="16" spans="1:29" x14ac:dyDescent="0.25">
      <c r="A16" s="9" t="s">
        <v>6</v>
      </c>
      <c r="B16" s="3">
        <v>1994</v>
      </c>
      <c r="C16" s="13">
        <f>-SUM(D16:Y16)</f>
        <v>0</v>
      </c>
      <c r="D16" s="95">
        <f>+D$14/7/2</f>
        <v>0</v>
      </c>
      <c r="E16" s="95"/>
      <c r="F16" s="95"/>
      <c r="G16" s="95"/>
      <c r="H16" s="95"/>
      <c r="I16" s="95"/>
      <c r="J16" s="95"/>
      <c r="K16" s="95"/>
      <c r="L16" s="95"/>
      <c r="M16" s="95"/>
      <c r="N16" s="95"/>
      <c r="O16" s="95"/>
      <c r="P16" s="95"/>
      <c r="Q16" s="95"/>
      <c r="R16" s="95"/>
      <c r="S16" s="95"/>
      <c r="T16" s="95"/>
      <c r="U16" s="95"/>
      <c r="Y16" s="95"/>
      <c r="Z16" s="95"/>
    </row>
    <row r="17" spans="1:26" x14ac:dyDescent="0.25">
      <c r="B17" s="3">
        <v>1995</v>
      </c>
      <c r="C17" s="13">
        <f t="shared" ref="C17:C38" si="0">-SUM(D17:Y17)</f>
        <v>0</v>
      </c>
      <c r="D17" s="95">
        <f>+D$14/7</f>
        <v>0</v>
      </c>
      <c r="E17" s="95">
        <f>+E$14/7/2</f>
        <v>0</v>
      </c>
      <c r="F17" s="95"/>
      <c r="G17" s="95"/>
      <c r="H17" s="95"/>
      <c r="I17" s="95"/>
      <c r="J17" s="95"/>
      <c r="K17" s="95"/>
      <c r="L17" s="95"/>
      <c r="M17" s="95"/>
      <c r="N17" s="95"/>
      <c r="O17" s="95"/>
      <c r="P17" s="95"/>
      <c r="Q17" s="95"/>
      <c r="R17" s="95"/>
      <c r="S17" s="95"/>
      <c r="T17" s="95"/>
      <c r="U17" s="95"/>
      <c r="Y17" s="95"/>
      <c r="Z17" s="95"/>
    </row>
    <row r="18" spans="1:26" x14ac:dyDescent="0.25">
      <c r="B18" s="3">
        <v>1996</v>
      </c>
      <c r="C18" s="13">
        <f t="shared" si="0"/>
        <v>0</v>
      </c>
      <c r="D18" s="95">
        <f>+D17</f>
        <v>0</v>
      </c>
      <c r="E18" s="95">
        <f>+E$14/7</f>
        <v>0</v>
      </c>
      <c r="F18" s="95">
        <f>+F$14/7/2</f>
        <v>0</v>
      </c>
      <c r="G18" s="95"/>
      <c r="H18" s="95"/>
      <c r="I18" s="95"/>
      <c r="J18" s="95"/>
      <c r="K18" s="95"/>
      <c r="L18" s="95"/>
      <c r="M18" s="95"/>
      <c r="N18" s="95"/>
      <c r="O18" s="95"/>
      <c r="P18" s="95"/>
      <c r="Q18" s="95"/>
      <c r="R18" s="95"/>
      <c r="S18" s="95"/>
      <c r="T18" s="95"/>
      <c r="U18" s="95"/>
      <c r="Y18" s="95"/>
      <c r="Z18" s="95"/>
    </row>
    <row r="19" spans="1:26" x14ac:dyDescent="0.25">
      <c r="B19" s="3">
        <v>1997</v>
      </c>
      <c r="C19" s="13">
        <f t="shared" si="0"/>
        <v>0</v>
      </c>
      <c r="D19" s="95">
        <f>+D18</f>
        <v>0</v>
      </c>
      <c r="E19" s="95">
        <f>+E18</f>
        <v>0</v>
      </c>
      <c r="F19" s="95">
        <f>+F$14/7</f>
        <v>0</v>
      </c>
      <c r="G19" s="95">
        <f>+G$14/7/2</f>
        <v>0</v>
      </c>
      <c r="H19" s="95"/>
      <c r="I19" s="95"/>
      <c r="J19" s="95"/>
      <c r="K19" s="95"/>
      <c r="L19" s="95"/>
      <c r="M19" s="95"/>
      <c r="N19" s="95"/>
      <c r="O19" s="95"/>
      <c r="P19" s="95"/>
      <c r="Q19" s="95"/>
      <c r="R19" s="95"/>
      <c r="S19" s="95"/>
      <c r="T19" s="95"/>
      <c r="U19" s="95"/>
      <c r="Y19" s="95"/>
      <c r="Z19" s="95"/>
    </row>
    <row r="20" spans="1:26" x14ac:dyDescent="0.25">
      <c r="B20" s="3">
        <v>1998</v>
      </c>
      <c r="C20" s="13">
        <f t="shared" si="0"/>
        <v>0</v>
      </c>
      <c r="D20" s="95">
        <f>+D19</f>
        <v>0</v>
      </c>
      <c r="E20" s="95">
        <f>+E19</f>
        <v>0</v>
      </c>
      <c r="F20" s="95">
        <f>+F19</f>
        <v>0</v>
      </c>
      <c r="G20" s="95">
        <f>+G$14/7</f>
        <v>0</v>
      </c>
      <c r="H20" s="95">
        <f>+H$14/7/2</f>
        <v>0</v>
      </c>
      <c r="I20" s="95"/>
      <c r="J20" s="95"/>
      <c r="K20" s="95"/>
      <c r="L20" s="95"/>
      <c r="M20" s="95"/>
      <c r="N20" s="95"/>
      <c r="O20" s="95"/>
      <c r="P20" s="95"/>
      <c r="Q20" s="95"/>
      <c r="R20" s="95"/>
      <c r="S20" s="95"/>
      <c r="T20" s="95"/>
      <c r="U20" s="95"/>
      <c r="Y20" s="95"/>
      <c r="Z20" s="95"/>
    </row>
    <row r="21" spans="1:26" x14ac:dyDescent="0.25">
      <c r="B21" s="3">
        <v>1999</v>
      </c>
      <c r="C21" s="13">
        <f t="shared" si="0"/>
        <v>0</v>
      </c>
      <c r="D21" s="95">
        <f>+D20</f>
        <v>0</v>
      </c>
      <c r="E21" s="95">
        <f>+E20</f>
        <v>0</v>
      </c>
      <c r="F21" s="95">
        <f>+F20</f>
        <v>0</v>
      </c>
      <c r="G21" s="95">
        <f>+G20</f>
        <v>0</v>
      </c>
      <c r="H21" s="95">
        <f>+H$14/7</f>
        <v>0</v>
      </c>
      <c r="I21" s="95">
        <f>+I$14/7/2</f>
        <v>0</v>
      </c>
      <c r="J21" s="95"/>
      <c r="K21" s="95"/>
      <c r="L21" s="95"/>
      <c r="M21" s="95"/>
      <c r="N21" s="95"/>
      <c r="O21" s="95"/>
      <c r="P21" s="95"/>
      <c r="Q21" s="95"/>
      <c r="R21" s="95"/>
      <c r="S21" s="95"/>
      <c r="T21" s="95"/>
      <c r="U21" s="95"/>
      <c r="Y21" s="95"/>
      <c r="Z21" s="95"/>
    </row>
    <row r="22" spans="1:26" x14ac:dyDescent="0.25">
      <c r="B22" s="3">
        <v>2000</v>
      </c>
      <c r="C22" s="13">
        <f t="shared" si="0"/>
        <v>0</v>
      </c>
      <c r="D22" s="95">
        <f>+D21</f>
        <v>0</v>
      </c>
      <c r="E22" s="95">
        <f>+E21</f>
        <v>0</v>
      </c>
      <c r="F22" s="95">
        <f>+F21</f>
        <v>0</v>
      </c>
      <c r="G22" s="95">
        <f>+G21</f>
        <v>0</v>
      </c>
      <c r="H22" s="95">
        <f>+H21</f>
        <v>0</v>
      </c>
      <c r="I22" s="95">
        <f>+I$14/7</f>
        <v>0</v>
      </c>
      <c r="J22" s="95">
        <f>+J$14/7/2</f>
        <v>0</v>
      </c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Y22" s="95"/>
      <c r="Z22" s="95"/>
    </row>
    <row r="23" spans="1:26" x14ac:dyDescent="0.25">
      <c r="B23" s="3">
        <v>2001</v>
      </c>
      <c r="C23" s="13">
        <f t="shared" si="0"/>
        <v>0</v>
      </c>
      <c r="D23" s="95">
        <f>+D$14/7/2</f>
        <v>0</v>
      </c>
      <c r="E23" s="95">
        <f>+E22</f>
        <v>0</v>
      </c>
      <c r="F23" s="95">
        <f>+F22</f>
        <v>0</v>
      </c>
      <c r="G23" s="95">
        <f>+G22</f>
        <v>0</v>
      </c>
      <c r="H23" s="95">
        <f>+H22</f>
        <v>0</v>
      </c>
      <c r="I23" s="95">
        <f>+I22</f>
        <v>0</v>
      </c>
      <c r="J23" s="95">
        <f>+J$14/7</f>
        <v>0</v>
      </c>
      <c r="K23" s="95">
        <f>+K$14/7/2</f>
        <v>0</v>
      </c>
      <c r="L23" s="95"/>
      <c r="M23" s="95"/>
      <c r="N23" s="95"/>
      <c r="O23" s="95"/>
      <c r="P23" s="95"/>
      <c r="Q23" s="95"/>
      <c r="R23" s="95"/>
      <c r="S23" s="95"/>
      <c r="T23" s="95"/>
      <c r="U23" s="95"/>
      <c r="Y23" s="95"/>
      <c r="Z23" s="95"/>
    </row>
    <row r="24" spans="1:26" x14ac:dyDescent="0.25">
      <c r="B24" s="3">
        <v>2002</v>
      </c>
      <c r="C24" s="13">
        <f t="shared" si="0"/>
        <v>0</v>
      </c>
      <c r="D24" s="95"/>
      <c r="E24" s="95">
        <f>+E$14/7/2</f>
        <v>0</v>
      </c>
      <c r="F24" s="95">
        <f>+F23</f>
        <v>0</v>
      </c>
      <c r="G24" s="95">
        <f>+G23</f>
        <v>0</v>
      </c>
      <c r="H24" s="95">
        <f>+H23</f>
        <v>0</v>
      </c>
      <c r="I24" s="95">
        <f>+I23</f>
        <v>0</v>
      </c>
      <c r="J24" s="95">
        <f>+J23</f>
        <v>0</v>
      </c>
      <c r="K24" s="95">
        <f>+K$14/7</f>
        <v>0</v>
      </c>
      <c r="L24" s="95">
        <f>+L$14/7/2</f>
        <v>0</v>
      </c>
      <c r="M24" s="95"/>
      <c r="N24" s="95"/>
      <c r="O24" s="95"/>
      <c r="P24" s="95"/>
      <c r="Q24" s="95"/>
      <c r="R24" s="95"/>
      <c r="S24" s="95"/>
      <c r="T24" s="95"/>
      <c r="U24" s="95"/>
      <c r="Y24" s="95"/>
      <c r="Z24" s="95"/>
    </row>
    <row r="25" spans="1:26" x14ac:dyDescent="0.25">
      <c r="B25" s="3">
        <v>2003</v>
      </c>
      <c r="C25" s="13">
        <f t="shared" si="0"/>
        <v>0</v>
      </c>
      <c r="D25" s="95"/>
      <c r="E25" s="95"/>
      <c r="F25" s="95">
        <f>+F$14/7/2</f>
        <v>0</v>
      </c>
      <c r="G25" s="95">
        <f>+G24</f>
        <v>0</v>
      </c>
      <c r="H25" s="95">
        <f>+H24</f>
        <v>0</v>
      </c>
      <c r="I25" s="95">
        <f>+I24</f>
        <v>0</v>
      </c>
      <c r="J25" s="95">
        <f>+J24</f>
        <v>0</v>
      </c>
      <c r="K25" s="95">
        <f>+K24</f>
        <v>0</v>
      </c>
      <c r="L25" s="95">
        <f>+L$14/7</f>
        <v>0</v>
      </c>
      <c r="M25" s="95">
        <f>+M$14/7/2</f>
        <v>0</v>
      </c>
      <c r="N25" s="95"/>
      <c r="O25" s="95"/>
      <c r="P25" s="95"/>
      <c r="Q25" s="95"/>
      <c r="R25" s="95"/>
      <c r="S25" s="95"/>
      <c r="T25" s="95"/>
      <c r="U25" s="95"/>
      <c r="Y25" s="95"/>
      <c r="Z25" s="95"/>
    </row>
    <row r="26" spans="1:26" x14ac:dyDescent="0.25">
      <c r="B26" s="3">
        <v>2004</v>
      </c>
      <c r="C26" s="13">
        <f t="shared" si="0"/>
        <v>0</v>
      </c>
      <c r="D26" s="95"/>
      <c r="E26" s="95"/>
      <c r="F26" s="95"/>
      <c r="G26" s="95">
        <f>+G$14/7/2</f>
        <v>0</v>
      </c>
      <c r="H26" s="95">
        <f>+H25</f>
        <v>0</v>
      </c>
      <c r="I26" s="95">
        <f>+I25</f>
        <v>0</v>
      </c>
      <c r="J26" s="95">
        <f>+J25</f>
        <v>0</v>
      </c>
      <c r="K26" s="95">
        <f>+K25</f>
        <v>0</v>
      </c>
      <c r="L26" s="95">
        <f>+L25</f>
        <v>0</v>
      </c>
      <c r="M26" s="95">
        <f>+M$14/7</f>
        <v>0</v>
      </c>
      <c r="N26" s="95">
        <f>+N$14/7/2</f>
        <v>0</v>
      </c>
      <c r="O26" s="95"/>
      <c r="P26" s="95"/>
      <c r="Q26" s="95"/>
      <c r="R26" s="95"/>
      <c r="S26" s="95"/>
      <c r="T26" s="95"/>
      <c r="U26" s="95"/>
      <c r="Y26" s="95"/>
      <c r="Z26" s="95"/>
    </row>
    <row r="27" spans="1:26" x14ac:dyDescent="0.25">
      <c r="B27" s="3">
        <v>2005</v>
      </c>
      <c r="C27" s="13">
        <f t="shared" si="0"/>
        <v>0</v>
      </c>
      <c r="D27" s="95"/>
      <c r="E27" s="95"/>
      <c r="F27" s="95"/>
      <c r="G27" s="95"/>
      <c r="H27" s="95">
        <f>+H$14/7/2</f>
        <v>0</v>
      </c>
      <c r="I27" s="95">
        <f>+I26</f>
        <v>0</v>
      </c>
      <c r="J27" s="95">
        <f>+J26</f>
        <v>0</v>
      </c>
      <c r="K27" s="95">
        <f>+K26</f>
        <v>0</v>
      </c>
      <c r="L27" s="95">
        <f>+L26</f>
        <v>0</v>
      </c>
      <c r="M27" s="95">
        <f>+M26</f>
        <v>0</v>
      </c>
      <c r="N27" s="95">
        <f>+N$14/7</f>
        <v>0</v>
      </c>
      <c r="O27" s="95">
        <f>+O$14/7/2</f>
        <v>0</v>
      </c>
      <c r="P27" s="95"/>
      <c r="Q27" s="95"/>
      <c r="R27" s="95"/>
      <c r="S27" s="95"/>
      <c r="T27" s="95"/>
      <c r="U27" s="95"/>
      <c r="Y27" s="95"/>
      <c r="Z27" s="95"/>
    </row>
    <row r="28" spans="1:26" x14ac:dyDescent="0.25">
      <c r="B28" s="3">
        <v>2006</v>
      </c>
      <c r="C28" s="13">
        <f t="shared" si="0"/>
        <v>0</v>
      </c>
      <c r="D28" s="95"/>
      <c r="E28" s="95"/>
      <c r="F28" s="95"/>
      <c r="G28" s="95"/>
      <c r="H28" s="95"/>
      <c r="I28" s="95">
        <f>+I$14/7/2</f>
        <v>0</v>
      </c>
      <c r="J28" s="95">
        <f>+J27</f>
        <v>0</v>
      </c>
      <c r="K28" s="95">
        <f>+K27</f>
        <v>0</v>
      </c>
      <c r="L28" s="95">
        <f>+L27</f>
        <v>0</v>
      </c>
      <c r="M28" s="95">
        <f>+M27</f>
        <v>0</v>
      </c>
      <c r="N28" s="95">
        <f>+N27</f>
        <v>0</v>
      </c>
      <c r="O28" s="95">
        <f>+O$14/7</f>
        <v>0</v>
      </c>
      <c r="P28" s="95">
        <f>+P$14/7/2</f>
        <v>0</v>
      </c>
      <c r="Q28" s="95"/>
      <c r="R28" s="95"/>
      <c r="S28" s="95"/>
      <c r="T28" s="95"/>
      <c r="U28" s="95"/>
      <c r="Y28" s="95"/>
      <c r="Z28" s="95"/>
    </row>
    <row r="29" spans="1:26" x14ac:dyDescent="0.25">
      <c r="B29" s="3">
        <v>2007</v>
      </c>
      <c r="C29" s="13">
        <f t="shared" si="0"/>
        <v>-52772.138571428564</v>
      </c>
      <c r="D29" s="95"/>
      <c r="E29" s="95"/>
      <c r="F29" s="95"/>
      <c r="G29" s="95"/>
      <c r="H29" s="95"/>
      <c r="I29" s="95"/>
      <c r="J29" s="95">
        <f>+J$14/7/2</f>
        <v>0</v>
      </c>
      <c r="K29" s="95">
        <f>+K28</f>
        <v>0</v>
      </c>
      <c r="L29" s="95">
        <f>+L28</f>
        <v>0</v>
      </c>
      <c r="M29" s="95">
        <f>+M28</f>
        <v>0</v>
      </c>
      <c r="N29" s="95">
        <f>+N28</f>
        <v>0</v>
      </c>
      <c r="O29" s="95">
        <f>+O28</f>
        <v>0</v>
      </c>
      <c r="P29" s="95">
        <f>+P$14/7</f>
        <v>0</v>
      </c>
      <c r="Q29" s="95">
        <f>+Q$14/7/2</f>
        <v>52772.138571428564</v>
      </c>
      <c r="R29" s="95"/>
      <c r="S29" s="95"/>
      <c r="T29" s="95"/>
      <c r="U29" s="95"/>
      <c r="Y29" s="95"/>
      <c r="Z29" s="95"/>
    </row>
    <row r="30" spans="1:26" x14ac:dyDescent="0.25">
      <c r="B30" s="3">
        <v>2008</v>
      </c>
      <c r="C30" s="13">
        <f t="shared" si="0"/>
        <v>-106302.20785714284</v>
      </c>
      <c r="D30" s="95"/>
      <c r="E30" s="95"/>
      <c r="F30" s="95"/>
      <c r="G30" s="95"/>
      <c r="H30" s="95"/>
      <c r="I30" s="95"/>
      <c r="J30" s="95"/>
      <c r="K30" s="95">
        <f>+K$14/7/2</f>
        <v>0</v>
      </c>
      <c r="L30" s="95">
        <f>+L29</f>
        <v>0</v>
      </c>
      <c r="M30" s="95">
        <f>+M29</f>
        <v>0</v>
      </c>
      <c r="N30" s="95">
        <f>+N29</f>
        <v>0</v>
      </c>
      <c r="O30" s="95">
        <f>+O29</f>
        <v>0</v>
      </c>
      <c r="P30" s="95">
        <f>+P29</f>
        <v>0</v>
      </c>
      <c r="Q30" s="95">
        <f>+Q$14/7</f>
        <v>105544.27714285713</v>
      </c>
      <c r="R30" s="95">
        <f>+R$14/7/2</f>
        <v>757.93071428571432</v>
      </c>
      <c r="S30" s="95"/>
      <c r="T30" s="95"/>
      <c r="U30" s="95"/>
      <c r="Y30" s="95"/>
      <c r="Z30" s="95"/>
    </row>
    <row r="31" spans="1:26" x14ac:dyDescent="0.25">
      <c r="B31" s="3">
        <v>2009</v>
      </c>
      <c r="C31" s="13">
        <f t="shared" si="0"/>
        <v>-107060.13857142856</v>
      </c>
      <c r="D31" s="95"/>
      <c r="E31" s="95"/>
      <c r="F31" s="95"/>
      <c r="G31" s="95"/>
      <c r="H31" s="95"/>
      <c r="I31" s="95"/>
      <c r="J31" s="95"/>
      <c r="K31" s="95"/>
      <c r="L31" s="95">
        <f>+L$14/7/2</f>
        <v>0</v>
      </c>
      <c r="M31" s="95">
        <f>+M30</f>
        <v>0</v>
      </c>
      <c r="N31" s="95">
        <f>+N30</f>
        <v>0</v>
      </c>
      <c r="O31" s="95">
        <f>+O30</f>
        <v>0</v>
      </c>
      <c r="P31" s="95">
        <f>+P30</f>
        <v>0</v>
      </c>
      <c r="Q31" s="95">
        <f>+Q30</f>
        <v>105544.27714285713</v>
      </c>
      <c r="R31" s="95">
        <f>+R$14/7</f>
        <v>1515.8614285714286</v>
      </c>
      <c r="S31" s="95">
        <f>+S$14/7/2</f>
        <v>0</v>
      </c>
      <c r="T31" s="95"/>
      <c r="U31" s="95"/>
      <c r="Y31" s="95"/>
      <c r="Z31" s="95"/>
    </row>
    <row r="32" spans="1:26" x14ac:dyDescent="0.25">
      <c r="A32" s="38" t="s">
        <v>59</v>
      </c>
      <c r="B32" s="3">
        <v>2010</v>
      </c>
      <c r="C32" s="13">
        <f t="shared" si="0"/>
        <v>-107060.13857142856</v>
      </c>
      <c r="D32" s="95"/>
      <c r="E32" s="95"/>
      <c r="F32" s="95"/>
      <c r="G32" s="95"/>
      <c r="H32" s="95"/>
      <c r="I32" s="95"/>
      <c r="J32" s="95"/>
      <c r="K32" s="95"/>
      <c r="L32" s="95"/>
      <c r="M32" s="95">
        <f>+M$14/7/2</f>
        <v>0</v>
      </c>
      <c r="N32" s="95">
        <f>+N31</f>
        <v>0</v>
      </c>
      <c r="O32" s="95">
        <f>+O31</f>
        <v>0</v>
      </c>
      <c r="P32" s="95">
        <f>+P31</f>
        <v>0</v>
      </c>
      <c r="Q32" s="95">
        <f>+Q31</f>
        <v>105544.27714285713</v>
      </c>
      <c r="R32" s="95">
        <f>+R31</f>
        <v>1515.8614285714286</v>
      </c>
      <c r="S32" s="95">
        <f>+S$14/7</f>
        <v>0</v>
      </c>
      <c r="T32" s="95">
        <f>+T$14/7/2</f>
        <v>0</v>
      </c>
      <c r="U32" s="95"/>
      <c r="Y32" s="95"/>
      <c r="Z32" s="95"/>
    </row>
    <row r="33" spans="1:29" x14ac:dyDescent="0.25">
      <c r="A33" s="38"/>
      <c r="B33" s="3">
        <v>2011</v>
      </c>
      <c r="C33" s="13">
        <f t="shared" si="0"/>
        <v>-107060.13857142856</v>
      </c>
      <c r="D33" s="95"/>
      <c r="E33" s="95"/>
      <c r="F33" s="95"/>
      <c r="G33" s="95"/>
      <c r="H33" s="95"/>
      <c r="I33" s="95"/>
      <c r="J33" s="95"/>
      <c r="K33" s="95"/>
      <c r="L33" s="95"/>
      <c r="M33" s="95"/>
      <c r="N33" s="95">
        <f>+N$14/7/2</f>
        <v>0</v>
      </c>
      <c r="O33" s="95">
        <f>+O32</f>
        <v>0</v>
      </c>
      <c r="P33" s="95">
        <f>+P32</f>
        <v>0</v>
      </c>
      <c r="Q33" s="95">
        <f>+Q32</f>
        <v>105544.27714285713</v>
      </c>
      <c r="R33" s="95">
        <f>+R32</f>
        <v>1515.8614285714286</v>
      </c>
      <c r="S33" s="95">
        <f>+S32</f>
        <v>0</v>
      </c>
      <c r="T33" s="95">
        <f>+T$14/7</f>
        <v>0</v>
      </c>
      <c r="U33" s="95">
        <f>+U$14/7/2</f>
        <v>0</v>
      </c>
      <c r="Y33" s="95"/>
      <c r="Z33" s="95"/>
    </row>
    <row r="34" spans="1:29" x14ac:dyDescent="0.25">
      <c r="A34" s="38"/>
      <c r="B34" s="3">
        <v>2012</v>
      </c>
      <c r="C34" s="13">
        <f t="shared" si="0"/>
        <v>-107060.13857142856</v>
      </c>
      <c r="D34" s="95"/>
      <c r="E34" s="95"/>
      <c r="F34" s="95"/>
      <c r="G34" s="95"/>
      <c r="H34" s="95"/>
      <c r="I34" s="95"/>
      <c r="J34" s="95"/>
      <c r="K34" s="95"/>
      <c r="L34" s="95"/>
      <c r="M34" s="95"/>
      <c r="N34" s="95"/>
      <c r="O34" s="95"/>
      <c r="P34" s="95"/>
      <c r="Q34" s="95">
        <f>+Q33</f>
        <v>105544.27714285713</v>
      </c>
      <c r="R34" s="95">
        <f>+R33</f>
        <v>1515.8614285714286</v>
      </c>
      <c r="S34" s="95">
        <f>+S33</f>
        <v>0</v>
      </c>
      <c r="T34" s="95">
        <f>+T$14/7</f>
        <v>0</v>
      </c>
      <c r="U34" s="95">
        <f>+U$14/7</f>
        <v>0</v>
      </c>
      <c r="V34" s="95">
        <f>+V$14/7/2</f>
        <v>0</v>
      </c>
      <c r="Y34" s="95"/>
      <c r="Z34" s="95"/>
    </row>
    <row r="35" spans="1:29" x14ac:dyDescent="0.25">
      <c r="A35" s="38"/>
      <c r="B35" s="3">
        <v>2013</v>
      </c>
      <c r="C35" s="13">
        <f t="shared" si="0"/>
        <v>-107060.13857142856</v>
      </c>
      <c r="D35" s="95"/>
      <c r="E35" s="95"/>
      <c r="F35" s="95"/>
      <c r="G35" s="95"/>
      <c r="H35" s="95"/>
      <c r="I35" s="95"/>
      <c r="J35" s="95"/>
      <c r="K35" s="95"/>
      <c r="L35" s="95"/>
      <c r="M35" s="95"/>
      <c r="N35" s="95"/>
      <c r="O35" s="95"/>
      <c r="P35" s="95"/>
      <c r="Q35" s="95">
        <f>+Q34</f>
        <v>105544.27714285713</v>
      </c>
      <c r="R35" s="95">
        <f t="shared" ref="R35:R36" si="1">+R34</f>
        <v>1515.8614285714286</v>
      </c>
      <c r="S35" s="95"/>
      <c r="T35" s="95"/>
      <c r="U35" s="95"/>
      <c r="Y35" s="95"/>
      <c r="Z35" s="95"/>
    </row>
    <row r="36" spans="1:29" x14ac:dyDescent="0.25">
      <c r="A36" s="38"/>
      <c r="B36" s="3">
        <v>2014</v>
      </c>
      <c r="C36" s="13">
        <f t="shared" si="0"/>
        <v>-54287.999999999993</v>
      </c>
      <c r="D36" s="95"/>
      <c r="E36" s="95"/>
      <c r="F36" s="95"/>
      <c r="G36" s="95"/>
      <c r="H36" s="95"/>
      <c r="I36" s="95"/>
      <c r="J36" s="95"/>
      <c r="K36" s="95"/>
      <c r="L36" s="95"/>
      <c r="M36" s="95"/>
      <c r="N36" s="95"/>
      <c r="O36" s="95"/>
      <c r="P36" s="95"/>
      <c r="Q36" s="95">
        <f>Q14/7/2</f>
        <v>52772.138571428564</v>
      </c>
      <c r="R36" s="95">
        <f t="shared" si="1"/>
        <v>1515.8614285714286</v>
      </c>
      <c r="S36" s="95"/>
      <c r="T36" s="95"/>
      <c r="U36" s="95"/>
      <c r="Y36" s="95"/>
      <c r="Z36" s="95"/>
    </row>
    <row r="37" spans="1:29" x14ac:dyDescent="0.25">
      <c r="A37" s="38"/>
      <c r="B37" s="3">
        <v>2015</v>
      </c>
      <c r="C37" s="13">
        <f t="shared" si="0"/>
        <v>-757.93071428571432</v>
      </c>
      <c r="D37" s="95"/>
      <c r="E37" s="95"/>
      <c r="F37" s="95"/>
      <c r="G37" s="95"/>
      <c r="H37" s="95"/>
      <c r="I37" s="95"/>
      <c r="J37" s="95"/>
      <c r="K37" s="95"/>
      <c r="L37" s="95"/>
      <c r="M37" s="95"/>
      <c r="N37" s="95"/>
      <c r="O37" s="95"/>
      <c r="P37" s="95"/>
      <c r="Q37" s="95"/>
      <c r="R37" s="314">
        <f>R14/7/2</f>
        <v>757.93071428571432</v>
      </c>
      <c r="S37" s="95"/>
      <c r="T37" s="95"/>
      <c r="U37" s="95"/>
      <c r="Y37" s="95"/>
      <c r="Z37" s="95"/>
    </row>
    <row r="38" spans="1:29" x14ac:dyDescent="0.25">
      <c r="A38" s="38"/>
      <c r="B38" s="3">
        <v>2016</v>
      </c>
      <c r="C38" s="13">
        <f t="shared" si="0"/>
        <v>0</v>
      </c>
      <c r="D38" s="95"/>
      <c r="E38" s="95"/>
      <c r="F38" s="95"/>
      <c r="G38" s="95"/>
      <c r="H38" s="95"/>
      <c r="I38" s="95"/>
      <c r="J38" s="95"/>
      <c r="K38" s="95"/>
      <c r="L38" s="95"/>
      <c r="M38" s="95"/>
      <c r="N38" s="95"/>
      <c r="O38" s="95"/>
      <c r="P38" s="95"/>
      <c r="Q38" s="95"/>
      <c r="R38" s="313"/>
      <c r="S38" s="95"/>
      <c r="T38" s="95"/>
      <c r="U38" s="95"/>
      <c r="Y38" s="95"/>
      <c r="Z38" s="95"/>
    </row>
    <row r="39" spans="1:29" x14ac:dyDescent="0.25">
      <c r="A39" s="38"/>
      <c r="B39" s="3">
        <v>2017</v>
      </c>
      <c r="C39" s="13">
        <f>-SUM(D39:AB39)</f>
        <v>0</v>
      </c>
      <c r="D39" s="95"/>
      <c r="E39" s="95"/>
      <c r="F39" s="95"/>
      <c r="G39" s="95"/>
      <c r="H39" s="95"/>
      <c r="I39" s="95"/>
      <c r="J39" s="95"/>
      <c r="K39" s="95"/>
      <c r="L39" s="95"/>
      <c r="M39" s="95"/>
      <c r="N39" s="95"/>
      <c r="O39" s="95"/>
      <c r="P39" s="95"/>
      <c r="Q39" s="95"/>
      <c r="R39" s="313"/>
      <c r="S39" s="95"/>
      <c r="T39" s="95"/>
      <c r="U39" s="95"/>
      <c r="Y39" s="95"/>
      <c r="Z39" s="95"/>
    </row>
    <row r="40" spans="1:29" x14ac:dyDescent="0.25">
      <c r="A40" s="38"/>
      <c r="B40" s="3">
        <v>2018</v>
      </c>
      <c r="C40" s="13">
        <f>-SUM(D40:AB40)</f>
        <v>0</v>
      </c>
      <c r="D40" s="95"/>
      <c r="E40" s="95"/>
      <c r="F40" s="95"/>
      <c r="G40" s="95"/>
      <c r="H40" s="95"/>
      <c r="I40" s="95"/>
      <c r="J40" s="95"/>
      <c r="K40" s="95"/>
      <c r="L40" s="95"/>
      <c r="M40" s="95"/>
      <c r="N40" s="95"/>
      <c r="O40" s="95"/>
      <c r="P40" s="95"/>
      <c r="Q40" s="95"/>
      <c r="R40" s="95"/>
      <c r="S40" s="95"/>
      <c r="T40" s="95"/>
      <c r="U40" s="95"/>
      <c r="Y40" s="95"/>
      <c r="Z40" s="95"/>
    </row>
    <row r="41" spans="1:29" x14ac:dyDescent="0.25">
      <c r="A41" s="38"/>
      <c r="B41" s="3">
        <v>2019</v>
      </c>
      <c r="C41" s="13"/>
      <c r="D41" s="95"/>
      <c r="E41" s="95"/>
      <c r="F41" s="95"/>
      <c r="G41" s="95"/>
      <c r="H41" s="95"/>
      <c r="I41" s="95"/>
      <c r="J41" s="95"/>
      <c r="K41" s="95"/>
      <c r="L41" s="95"/>
      <c r="M41" s="95"/>
      <c r="N41" s="95"/>
      <c r="O41" s="95"/>
      <c r="P41" s="95"/>
      <c r="Q41" s="95"/>
      <c r="R41" s="95"/>
      <c r="S41" s="95"/>
      <c r="T41" s="95"/>
      <c r="U41" s="95"/>
      <c r="Y41" s="95"/>
      <c r="Z41" s="95"/>
    </row>
    <row r="42" spans="1:29" x14ac:dyDescent="0.25">
      <c r="A42" s="38"/>
      <c r="B42" s="3"/>
      <c r="C42" s="12"/>
      <c r="D42" s="96"/>
      <c r="E42" s="96"/>
      <c r="F42" s="96"/>
      <c r="G42" s="96"/>
      <c r="H42" s="96"/>
      <c r="I42" s="96"/>
      <c r="J42" s="96"/>
      <c r="K42" s="96"/>
      <c r="L42" s="96"/>
      <c r="M42" s="96"/>
      <c r="N42" s="96"/>
      <c r="O42" s="96"/>
      <c r="P42" s="96"/>
      <c r="Q42" s="96"/>
      <c r="R42" s="96"/>
      <c r="S42" s="96"/>
      <c r="T42" s="96"/>
      <c r="U42" s="324"/>
      <c r="Y42" s="95"/>
      <c r="Z42" s="95"/>
    </row>
    <row r="43" spans="1:29" x14ac:dyDescent="0.25">
      <c r="A43" s="38" t="s">
        <v>62</v>
      </c>
      <c r="B43" s="97">
        <f>SUM(D43:Y43)</f>
        <v>0</v>
      </c>
      <c r="C43" s="94">
        <f>SUM(C16:C42)</f>
        <v>-749420.97</v>
      </c>
      <c r="D43" s="95">
        <f t="shared" ref="D43:T43" si="2">-SUM(D16:D42)+D14</f>
        <v>0</v>
      </c>
      <c r="E43" s="95">
        <f t="shared" si="2"/>
        <v>0</v>
      </c>
      <c r="F43" s="95">
        <f t="shared" si="2"/>
        <v>0</v>
      </c>
      <c r="G43" s="95">
        <f t="shared" si="2"/>
        <v>0</v>
      </c>
      <c r="H43" s="95">
        <f t="shared" si="2"/>
        <v>0</v>
      </c>
      <c r="I43" s="95">
        <f t="shared" si="2"/>
        <v>0</v>
      </c>
      <c r="J43" s="95">
        <f t="shared" si="2"/>
        <v>0</v>
      </c>
      <c r="K43" s="95">
        <f t="shared" si="2"/>
        <v>0</v>
      </c>
      <c r="L43" s="95">
        <f t="shared" si="2"/>
        <v>0</v>
      </c>
      <c r="M43" s="95">
        <f t="shared" si="2"/>
        <v>0</v>
      </c>
      <c r="N43" s="95">
        <f t="shared" si="2"/>
        <v>0</v>
      </c>
      <c r="O43" s="95">
        <f t="shared" si="2"/>
        <v>0</v>
      </c>
      <c r="P43" s="95">
        <f t="shared" si="2"/>
        <v>0</v>
      </c>
      <c r="Q43" s="95">
        <f t="shared" si="2"/>
        <v>0</v>
      </c>
      <c r="R43" s="95">
        <f t="shared" si="2"/>
        <v>0</v>
      </c>
      <c r="S43" s="95">
        <f t="shared" si="2"/>
        <v>0</v>
      </c>
      <c r="T43" s="95">
        <f t="shared" si="2"/>
        <v>0</v>
      </c>
      <c r="U43" s="325">
        <f t="shared" ref="U43:AC43" si="3">-SUM(U16:U42)+U14</f>
        <v>0</v>
      </c>
      <c r="V43" s="325">
        <f t="shared" si="3"/>
        <v>0</v>
      </c>
      <c r="W43" s="325">
        <f t="shared" si="3"/>
        <v>0</v>
      </c>
      <c r="X43" s="325">
        <f t="shared" si="3"/>
        <v>0</v>
      </c>
      <c r="Y43" s="325">
        <f t="shared" si="3"/>
        <v>0</v>
      </c>
      <c r="Z43" s="325">
        <f t="shared" si="3"/>
        <v>0</v>
      </c>
      <c r="AA43" s="325">
        <f t="shared" si="3"/>
        <v>0</v>
      </c>
      <c r="AB43" s="325">
        <f t="shared" si="3"/>
        <v>0</v>
      </c>
      <c r="AC43" s="325">
        <f t="shared" si="3"/>
        <v>0</v>
      </c>
    </row>
    <row r="44" spans="1:29" x14ac:dyDescent="0.25">
      <c r="A44" s="38"/>
      <c r="B44" s="94"/>
      <c r="C44" s="98"/>
      <c r="D44" s="95"/>
      <c r="E44" s="95"/>
      <c r="F44" s="95"/>
      <c r="G44" s="95"/>
      <c r="H44" s="95"/>
      <c r="I44" s="95"/>
      <c r="J44" s="95"/>
      <c r="K44" s="95"/>
      <c r="L44" s="95"/>
      <c r="M44" s="95"/>
      <c r="N44" s="95"/>
      <c r="O44" s="95"/>
      <c r="P44" s="95"/>
      <c r="Q44" s="95"/>
      <c r="R44" s="95"/>
      <c r="S44" s="95"/>
      <c r="T44" s="95"/>
      <c r="U44" s="95"/>
      <c r="V44" s="95"/>
      <c r="W44" s="95"/>
      <c r="X44" s="95"/>
      <c r="Y44" s="95"/>
      <c r="Z44" s="95"/>
    </row>
    <row r="45" spans="1:29" x14ac:dyDescent="0.25">
      <c r="A45" s="39" t="s">
        <v>63</v>
      </c>
      <c r="B45" s="3"/>
      <c r="C45" s="30">
        <f>+C14+C43</f>
        <v>0</v>
      </c>
      <c r="D45" s="95"/>
      <c r="E45" s="95"/>
      <c r="F45" s="95"/>
      <c r="G45" s="95"/>
      <c r="H45" s="95"/>
      <c r="I45" s="95"/>
      <c r="J45" s="95"/>
      <c r="K45" s="95"/>
      <c r="L45" s="95"/>
      <c r="M45" s="95"/>
      <c r="N45" s="95"/>
      <c r="O45" s="95"/>
      <c r="P45" s="95"/>
      <c r="Q45" s="95"/>
      <c r="R45" s="95"/>
      <c r="S45" s="95"/>
      <c r="T45" s="95"/>
      <c r="U45" s="95"/>
      <c r="V45" s="95"/>
      <c r="W45" s="95"/>
      <c r="X45" s="95"/>
      <c r="Y45" s="95"/>
      <c r="Z45" s="95"/>
    </row>
    <row r="46" spans="1:29" x14ac:dyDescent="0.25">
      <c r="A46" s="3"/>
      <c r="B46" s="3"/>
      <c r="C46" s="3"/>
      <c r="D46" s="95"/>
      <c r="E46" s="95"/>
      <c r="F46" s="95"/>
      <c r="G46" s="95"/>
      <c r="H46" s="95"/>
      <c r="I46" s="95"/>
      <c r="J46" s="95"/>
      <c r="K46" s="95"/>
      <c r="L46" s="95"/>
      <c r="M46" s="95"/>
      <c r="N46" s="95"/>
      <c r="O46" s="95"/>
      <c r="P46" s="95"/>
      <c r="Q46" s="95"/>
      <c r="R46" s="95"/>
      <c r="S46" s="95"/>
      <c r="T46" s="95"/>
      <c r="U46" s="95"/>
      <c r="V46" s="95"/>
      <c r="W46" s="95"/>
      <c r="X46" s="95"/>
      <c r="Y46" s="95"/>
      <c r="Z46" s="95"/>
    </row>
    <row r="47" spans="1:29" x14ac:dyDescent="0.25">
      <c r="A47" s="3"/>
      <c r="B47" s="36"/>
      <c r="C47" s="3"/>
      <c r="D47" s="95"/>
      <c r="E47" s="95"/>
      <c r="F47" s="95"/>
      <c r="G47" s="95"/>
      <c r="H47" s="95"/>
      <c r="I47" s="95"/>
      <c r="J47" s="95"/>
      <c r="K47" s="95"/>
      <c r="L47" s="95"/>
      <c r="M47" s="95"/>
      <c r="N47" s="95"/>
      <c r="O47" s="95"/>
      <c r="P47" s="95"/>
      <c r="Q47" s="95"/>
      <c r="R47" s="95"/>
      <c r="S47" s="95"/>
      <c r="T47" s="95"/>
      <c r="U47" s="95"/>
      <c r="V47" s="95"/>
      <c r="W47" s="95"/>
      <c r="X47" s="95"/>
      <c r="Y47" s="95"/>
      <c r="Z47" s="95"/>
    </row>
    <row r="48" spans="1:29" x14ac:dyDescent="0.25">
      <c r="A48" s="3"/>
      <c r="B48" s="3"/>
      <c r="C48" s="3"/>
      <c r="E48" s="95"/>
      <c r="F48" s="99"/>
      <c r="G48" s="99"/>
      <c r="H48" s="99"/>
      <c r="I48" s="99"/>
      <c r="J48" s="99"/>
      <c r="K48" s="99"/>
      <c r="L48" s="99"/>
      <c r="M48" s="99"/>
      <c r="N48" s="95">
        <f>SUM(E32:E48)</f>
        <v>0</v>
      </c>
      <c r="O48" s="99"/>
      <c r="P48" s="99"/>
      <c r="Q48" s="99"/>
      <c r="R48" s="99"/>
      <c r="S48" s="99"/>
    </row>
    <row r="49" spans="2:19" x14ac:dyDescent="0.25">
      <c r="B49" s="3"/>
      <c r="C49" s="3"/>
      <c r="E49" s="99"/>
      <c r="F49" s="99"/>
      <c r="G49" s="99"/>
      <c r="H49" s="99"/>
      <c r="I49" s="99"/>
      <c r="J49" s="99"/>
      <c r="K49" s="99"/>
      <c r="L49" s="99"/>
      <c r="M49" s="99"/>
      <c r="N49" s="99"/>
      <c r="O49" s="99"/>
      <c r="P49" s="99"/>
      <c r="Q49" s="99"/>
      <c r="R49" s="99"/>
      <c r="S49" s="99"/>
    </row>
    <row r="50" spans="2:19" x14ac:dyDescent="0.25">
      <c r="E50" s="99"/>
      <c r="F50" s="99"/>
      <c r="G50" s="99"/>
      <c r="H50" s="99"/>
      <c r="I50" s="99"/>
      <c r="J50" s="99"/>
      <c r="K50" s="99"/>
      <c r="L50" s="99"/>
      <c r="M50" s="99"/>
      <c r="N50" s="99"/>
      <c r="O50" s="99"/>
      <c r="P50" s="99"/>
      <c r="Q50" s="99"/>
      <c r="R50" s="99"/>
      <c r="S50" s="99"/>
    </row>
    <row r="51" spans="2:19" x14ac:dyDescent="0.25">
      <c r="E51" s="99"/>
      <c r="F51" s="99"/>
      <c r="G51" s="99"/>
      <c r="H51" s="99"/>
      <c r="I51" s="99"/>
      <c r="J51" s="99"/>
      <c r="K51" s="99"/>
      <c r="L51" s="99"/>
      <c r="M51" s="99"/>
      <c r="N51" s="99"/>
      <c r="O51" s="99"/>
      <c r="P51" s="99"/>
      <c r="Q51" s="99"/>
      <c r="R51" s="99"/>
      <c r="S51" s="99"/>
    </row>
    <row r="52" spans="2:19" x14ac:dyDescent="0.25">
      <c r="E52" s="99"/>
      <c r="F52" s="99"/>
      <c r="G52" s="99"/>
      <c r="H52" s="99"/>
      <c r="I52" s="99"/>
      <c r="J52" s="99"/>
      <c r="K52" s="99"/>
      <c r="L52" s="99"/>
      <c r="M52" s="99"/>
      <c r="N52" s="99"/>
      <c r="O52" s="99"/>
      <c r="P52" s="99"/>
      <c r="Q52" s="99"/>
      <c r="R52" s="99"/>
      <c r="S52" s="99"/>
    </row>
    <row r="53" spans="2:19" x14ac:dyDescent="0.25">
      <c r="E53" s="99"/>
      <c r="F53" s="99"/>
      <c r="G53" s="99"/>
      <c r="H53" s="99"/>
      <c r="I53" s="99"/>
      <c r="J53" s="99"/>
      <c r="K53" s="99"/>
      <c r="L53" s="99"/>
      <c r="M53" s="99"/>
      <c r="N53" s="99"/>
      <c r="O53" s="99"/>
      <c r="P53" s="99"/>
      <c r="Q53" s="99"/>
      <c r="R53" s="99"/>
      <c r="S53" s="99"/>
    </row>
    <row r="54" spans="2:19" x14ac:dyDescent="0.25">
      <c r="E54" s="99"/>
      <c r="F54" s="99"/>
      <c r="G54" s="99"/>
      <c r="H54" s="99"/>
      <c r="I54" s="99"/>
      <c r="J54" s="99"/>
      <c r="K54" s="99"/>
      <c r="L54" s="99"/>
      <c r="M54" s="99"/>
      <c r="N54" s="99"/>
      <c r="O54" s="99"/>
      <c r="P54" s="99"/>
      <c r="Q54" s="99"/>
      <c r="R54" s="99"/>
      <c r="S54" s="99"/>
    </row>
    <row r="55" spans="2:19" x14ac:dyDescent="0.25">
      <c r="E55" s="99"/>
      <c r="F55" s="99"/>
      <c r="G55" s="99"/>
      <c r="H55" s="99"/>
      <c r="I55" s="99"/>
      <c r="J55" s="99"/>
      <c r="K55" s="99"/>
      <c r="L55" s="99"/>
      <c r="M55" s="99"/>
      <c r="N55" s="99"/>
      <c r="O55" s="99"/>
      <c r="P55" s="99"/>
      <c r="Q55" s="99"/>
      <c r="R55" s="99"/>
      <c r="S55" s="99"/>
    </row>
    <row r="56" spans="2:19" x14ac:dyDescent="0.25">
      <c r="E56" s="99"/>
      <c r="F56" s="99"/>
      <c r="G56" s="99"/>
      <c r="H56" s="99"/>
      <c r="I56" s="99"/>
      <c r="J56" s="99"/>
      <c r="K56" s="99"/>
      <c r="L56" s="99"/>
      <c r="M56" s="99"/>
      <c r="N56" s="99"/>
      <c r="O56" s="99"/>
      <c r="P56" s="99"/>
      <c r="Q56" s="99"/>
      <c r="R56" s="99"/>
      <c r="S56" s="99"/>
    </row>
    <row r="57" spans="2:19" x14ac:dyDescent="0.25">
      <c r="E57" s="99"/>
      <c r="F57" s="99"/>
      <c r="G57" s="99"/>
      <c r="H57" s="99"/>
      <c r="I57" s="99"/>
      <c r="J57" s="99"/>
      <c r="K57" s="99"/>
      <c r="L57" s="99"/>
      <c r="M57" s="99"/>
      <c r="N57" s="99"/>
      <c r="O57" s="99"/>
      <c r="P57" s="99"/>
      <c r="Q57" s="99"/>
      <c r="R57" s="99"/>
      <c r="S57" s="99"/>
    </row>
    <row r="58" spans="2:19" x14ac:dyDescent="0.25">
      <c r="E58" s="99"/>
      <c r="F58" s="99"/>
      <c r="G58" s="99"/>
      <c r="H58" s="99"/>
      <c r="I58" s="99"/>
      <c r="J58" s="99"/>
      <c r="K58" s="99"/>
      <c r="L58" s="99"/>
      <c r="M58" s="99"/>
      <c r="N58" s="99"/>
      <c r="O58" s="99"/>
      <c r="P58" s="99"/>
      <c r="Q58" s="99"/>
      <c r="R58" s="99"/>
      <c r="S58" s="99"/>
    </row>
    <row r="59" spans="2:19" x14ac:dyDescent="0.25">
      <c r="E59" s="99"/>
      <c r="F59" s="99"/>
      <c r="G59" s="99"/>
      <c r="H59" s="99"/>
      <c r="I59" s="99"/>
      <c r="J59" s="99"/>
      <c r="K59" s="99"/>
      <c r="L59" s="99"/>
      <c r="M59" s="99"/>
      <c r="N59" s="99"/>
      <c r="O59" s="99"/>
      <c r="P59" s="99"/>
      <c r="Q59" s="99"/>
      <c r="R59" s="99"/>
      <c r="S59" s="99"/>
    </row>
  </sheetData>
  <phoneticPr fontId="21" type="noConversion"/>
  <pageMargins left="0.7" right="0.7" top="0.75" bottom="0.75" header="0.3" footer="0.3"/>
  <pageSetup scale="78" orientation="landscape" horizontalDpi="4294967294" verticalDpi="4294967294" r:id="rId1"/>
  <headerFooter alignWithMargins="0">
    <oddFooter>&amp;Z&amp;F&amp;RPage &amp;P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>
    <pageSetUpPr fitToPage="1"/>
  </sheetPr>
  <dimension ref="A1:AB58"/>
  <sheetViews>
    <sheetView workbookViewId="0"/>
  </sheetViews>
  <sheetFormatPr defaultRowHeight="15" x14ac:dyDescent="0.25"/>
  <cols>
    <col min="1" max="1" width="34" bestFit="1" customWidth="1"/>
    <col min="2" max="2" width="8.7109375" customWidth="1"/>
    <col min="3" max="3" width="12.85546875" customWidth="1"/>
    <col min="4" max="4" width="9" hidden="1" customWidth="1"/>
    <col min="5" max="5" width="7.42578125" hidden="1" customWidth="1"/>
    <col min="6" max="6" width="8.5703125" hidden="1" customWidth="1"/>
    <col min="7" max="7" width="7.42578125" hidden="1" customWidth="1"/>
    <col min="8" max="8" width="10.5703125" hidden="1" customWidth="1"/>
    <col min="9" max="9" width="10" hidden="1" customWidth="1"/>
    <col min="10" max="10" width="9" hidden="1" customWidth="1"/>
    <col min="11" max="11" width="10" hidden="1" customWidth="1"/>
    <col min="12" max="12" width="9" hidden="1" customWidth="1"/>
    <col min="13" max="13" width="8.5703125" hidden="1" customWidth="1"/>
    <col min="14" max="16" width="9.28515625" customWidth="1"/>
    <col min="17" max="17" width="10.7109375" customWidth="1"/>
    <col min="18" max="19" width="11.28515625" customWidth="1"/>
    <col min="20" max="20" width="9.42578125" customWidth="1"/>
    <col min="22" max="24" width="10.5703125" customWidth="1"/>
  </cols>
  <sheetData>
    <row r="1" spans="1:28" x14ac:dyDescent="0.25">
      <c r="A1" s="11" t="s">
        <v>10</v>
      </c>
    </row>
    <row r="2" spans="1:28" x14ac:dyDescent="0.25">
      <c r="A2" s="9" t="s">
        <v>438</v>
      </c>
    </row>
    <row r="3" spans="1:28" x14ac:dyDescent="0.25">
      <c r="A3" s="9" t="s">
        <v>80</v>
      </c>
    </row>
    <row r="4" spans="1:28" x14ac:dyDescent="0.25">
      <c r="R4" s="40" t="s">
        <v>4</v>
      </c>
      <c r="S4" s="41"/>
      <c r="T4" s="40" t="s">
        <v>8</v>
      </c>
    </row>
    <row r="5" spans="1:28" x14ac:dyDescent="0.25">
      <c r="A5" s="10" t="s">
        <v>9</v>
      </c>
      <c r="B5" s="12" t="s">
        <v>64</v>
      </c>
      <c r="C5" s="12" t="s">
        <v>12</v>
      </c>
      <c r="R5" s="42" t="s">
        <v>2</v>
      </c>
      <c r="S5" s="42" t="s">
        <v>60</v>
      </c>
      <c r="T5" s="42" t="s">
        <v>7</v>
      </c>
    </row>
    <row r="6" spans="1:28" x14ac:dyDescent="0.25">
      <c r="A6" t="str">
        <f>+SUMMARY!B24</f>
        <v>TOSHIBA TMD - 16</v>
      </c>
      <c r="B6" s="3">
        <f>+SUMMARY!A24</f>
        <v>118</v>
      </c>
      <c r="C6">
        <f>+SUMMARY!D24</f>
        <v>420165</v>
      </c>
      <c r="R6" s="3"/>
    </row>
    <row r="7" spans="1:28" x14ac:dyDescent="0.25">
      <c r="A7" s="213" t="str">
        <f>+SUMMARY!C24</f>
        <v>CNC VBM</v>
      </c>
      <c r="B7" s="212"/>
      <c r="C7" s="214"/>
      <c r="D7" s="92"/>
      <c r="E7" s="92"/>
      <c r="F7" s="92"/>
      <c r="G7" s="92"/>
      <c r="H7" s="92"/>
      <c r="I7" s="92"/>
      <c r="J7" s="92"/>
      <c r="K7" s="92"/>
      <c r="L7" s="92"/>
      <c r="M7" s="92"/>
      <c r="N7" s="92"/>
      <c r="O7" s="93"/>
      <c r="P7" s="6"/>
      <c r="Q7" s="6"/>
      <c r="R7" s="13">
        <f>+C14</f>
        <v>691113.35</v>
      </c>
      <c r="S7" s="13">
        <f>+-C42</f>
        <v>691113.35000000009</v>
      </c>
      <c r="T7" s="13">
        <f>+R7-S7</f>
        <v>0</v>
      </c>
    </row>
    <row r="8" spans="1:28" x14ac:dyDescent="0.25">
      <c r="A8" s="213"/>
      <c r="B8" s="3"/>
      <c r="D8" s="92"/>
      <c r="E8" s="92"/>
      <c r="F8" s="92"/>
      <c r="G8" s="92"/>
      <c r="H8" s="92"/>
      <c r="I8" s="92"/>
      <c r="J8" s="92"/>
      <c r="K8" s="92"/>
      <c r="L8" s="92"/>
      <c r="M8" s="92"/>
      <c r="N8" s="92"/>
      <c r="O8" s="93"/>
      <c r="P8" s="6"/>
      <c r="Q8" s="6"/>
    </row>
    <row r="9" spans="1:28" x14ac:dyDescent="0.25">
      <c r="A9" s="2"/>
      <c r="B9" s="3"/>
      <c r="D9" s="92"/>
      <c r="E9" s="92"/>
      <c r="F9" s="92"/>
      <c r="G9" s="92"/>
      <c r="H9" s="92"/>
      <c r="I9" s="92"/>
      <c r="J9" s="92"/>
      <c r="K9" s="92"/>
      <c r="L9" s="92"/>
      <c r="M9" s="92"/>
      <c r="N9" s="92"/>
      <c r="O9" s="93"/>
      <c r="P9" s="6"/>
      <c r="Q9" s="6"/>
    </row>
    <row r="10" spans="1:28" x14ac:dyDescent="0.25">
      <c r="B10" s="3"/>
    </row>
    <row r="11" spans="1:28" x14ac:dyDescent="0.25">
      <c r="A11" s="2"/>
      <c r="B11" s="219" t="str">
        <f>+SUMMARY!F24</f>
        <v>MISS</v>
      </c>
      <c r="C11" s="214"/>
    </row>
    <row r="12" spans="1:28" x14ac:dyDescent="0.25">
      <c r="B12" s="28"/>
      <c r="C12" s="2"/>
    </row>
    <row r="13" spans="1:28" x14ac:dyDescent="0.25">
      <c r="A13" s="9" t="s">
        <v>5</v>
      </c>
      <c r="C13" s="31" t="s">
        <v>3</v>
      </c>
      <c r="D13" s="32">
        <v>1994</v>
      </c>
      <c r="E13" s="32">
        <v>1995</v>
      </c>
      <c r="F13" s="32">
        <v>1996</v>
      </c>
      <c r="G13" s="32">
        <v>1997</v>
      </c>
      <c r="H13" s="32">
        <v>1998</v>
      </c>
      <c r="I13" s="32">
        <v>1999</v>
      </c>
      <c r="J13" s="32">
        <v>2000</v>
      </c>
      <c r="K13" s="32">
        <v>2001</v>
      </c>
      <c r="L13" s="32">
        <v>2002</v>
      </c>
      <c r="M13" s="32">
        <v>2003</v>
      </c>
      <c r="N13" s="32">
        <v>2004</v>
      </c>
      <c r="O13" s="32">
        <v>2005</v>
      </c>
      <c r="P13" s="32">
        <v>2006</v>
      </c>
      <c r="Q13" s="32">
        <v>2007</v>
      </c>
      <c r="R13" s="32">
        <v>2008</v>
      </c>
      <c r="S13" s="32">
        <v>2009</v>
      </c>
      <c r="T13" s="32">
        <v>2010</v>
      </c>
      <c r="U13" s="32">
        <v>2011</v>
      </c>
      <c r="V13" s="32">
        <v>2012</v>
      </c>
      <c r="W13" s="32">
        <v>2013</v>
      </c>
      <c r="X13" s="32">
        <v>2014</v>
      </c>
      <c r="Y13" s="328">
        <v>2015</v>
      </c>
      <c r="Z13" s="32">
        <v>2016</v>
      </c>
      <c r="AA13" s="32">
        <v>2017</v>
      </c>
      <c r="AB13" s="32">
        <v>2018</v>
      </c>
    </row>
    <row r="14" spans="1:28" x14ac:dyDescent="0.25">
      <c r="A14" s="9" t="s">
        <v>73</v>
      </c>
      <c r="C14" s="94">
        <f>SUM(D14:Y14)</f>
        <v>691113.35</v>
      </c>
      <c r="D14" s="110"/>
      <c r="E14" s="110"/>
      <c r="F14" s="110"/>
      <c r="G14" s="110"/>
      <c r="H14" s="110"/>
      <c r="I14" s="110"/>
      <c r="J14" s="110"/>
      <c r="K14" s="110"/>
      <c r="L14" s="110"/>
      <c r="M14" s="110"/>
      <c r="N14" s="110"/>
      <c r="O14" s="110"/>
      <c r="P14" s="110"/>
      <c r="Q14" s="110">
        <v>691113.35</v>
      </c>
      <c r="R14" s="110"/>
      <c r="S14" s="94"/>
    </row>
    <row r="15" spans="1:28" x14ac:dyDescent="0.25">
      <c r="A15" s="34" t="str">
        <f>IF(+C14-'Equip Review 032310'!Y29=0,"ok","check")</f>
        <v>check</v>
      </c>
      <c r="B15" s="2"/>
      <c r="C15" s="2"/>
    </row>
    <row r="16" spans="1:28" x14ac:dyDescent="0.25">
      <c r="A16" s="9" t="s">
        <v>6</v>
      </c>
      <c r="B16" s="3">
        <v>1994</v>
      </c>
      <c r="C16" s="13">
        <f>-SUM(D16:Y16)</f>
        <v>0</v>
      </c>
      <c r="D16" s="95">
        <f>+D$14/7/2</f>
        <v>0</v>
      </c>
      <c r="E16" s="95"/>
      <c r="F16" s="95"/>
      <c r="G16" s="95"/>
      <c r="H16" s="95"/>
      <c r="I16" s="95"/>
      <c r="J16" s="95"/>
      <c r="K16" s="95"/>
      <c r="L16" s="95"/>
      <c r="M16" s="95"/>
      <c r="N16" s="95"/>
      <c r="O16" s="95"/>
      <c r="P16" s="95"/>
      <c r="Q16" s="95"/>
      <c r="R16" s="95"/>
      <c r="S16" s="95"/>
      <c r="T16" s="95"/>
      <c r="U16" s="95"/>
      <c r="Y16" s="95"/>
      <c r="Z16" s="95"/>
    </row>
    <row r="17" spans="1:26" x14ac:dyDescent="0.25">
      <c r="B17" s="3">
        <v>1995</v>
      </c>
      <c r="C17" s="13">
        <f t="shared" ref="C17:C38" si="0">-SUM(D17:Y17)</f>
        <v>0</v>
      </c>
      <c r="D17" s="95">
        <f>+D$14/7</f>
        <v>0</v>
      </c>
      <c r="E17" s="95">
        <f>+E$14/7/2</f>
        <v>0</v>
      </c>
      <c r="F17" s="95"/>
      <c r="G17" s="95"/>
      <c r="H17" s="95"/>
      <c r="I17" s="95"/>
      <c r="J17" s="95"/>
      <c r="K17" s="95"/>
      <c r="L17" s="95"/>
      <c r="M17" s="95"/>
      <c r="N17" s="95"/>
      <c r="O17" s="95"/>
      <c r="P17" s="95"/>
      <c r="Q17" s="95"/>
      <c r="R17" s="95"/>
      <c r="S17" s="95"/>
      <c r="T17" s="95"/>
      <c r="U17" s="95"/>
      <c r="Y17" s="95"/>
      <c r="Z17" s="95"/>
    </row>
    <row r="18" spans="1:26" x14ac:dyDescent="0.25">
      <c r="B18" s="3">
        <v>1996</v>
      </c>
      <c r="C18" s="13">
        <f t="shared" si="0"/>
        <v>0</v>
      </c>
      <c r="D18" s="95">
        <f>+D17</f>
        <v>0</v>
      </c>
      <c r="E18" s="95">
        <f>+E$14/7</f>
        <v>0</v>
      </c>
      <c r="F18" s="95">
        <f>+F$14/7/2</f>
        <v>0</v>
      </c>
      <c r="G18" s="95"/>
      <c r="H18" s="95"/>
      <c r="I18" s="95"/>
      <c r="J18" s="95"/>
      <c r="K18" s="95"/>
      <c r="L18" s="95"/>
      <c r="M18" s="95"/>
      <c r="N18" s="95"/>
      <c r="O18" s="95"/>
      <c r="P18" s="95"/>
      <c r="Q18" s="95"/>
      <c r="R18" s="95"/>
      <c r="S18" s="95"/>
      <c r="T18" s="95"/>
      <c r="U18" s="95"/>
      <c r="Y18" s="95"/>
      <c r="Z18" s="95"/>
    </row>
    <row r="19" spans="1:26" x14ac:dyDescent="0.25">
      <c r="B19" s="3">
        <v>1997</v>
      </c>
      <c r="C19" s="13">
        <f t="shared" si="0"/>
        <v>0</v>
      </c>
      <c r="D19" s="95">
        <f>+D18</f>
        <v>0</v>
      </c>
      <c r="E19" s="95">
        <f>+E18</f>
        <v>0</v>
      </c>
      <c r="F19" s="95">
        <f>+F$14/7</f>
        <v>0</v>
      </c>
      <c r="G19" s="95">
        <f>+G$14/7/2</f>
        <v>0</v>
      </c>
      <c r="H19" s="95"/>
      <c r="I19" s="95"/>
      <c r="J19" s="95"/>
      <c r="K19" s="95"/>
      <c r="L19" s="95"/>
      <c r="M19" s="95"/>
      <c r="N19" s="95"/>
      <c r="O19" s="95"/>
      <c r="P19" s="95"/>
      <c r="Q19" s="95"/>
      <c r="R19" s="95"/>
      <c r="S19" s="95"/>
      <c r="T19" s="95"/>
      <c r="U19" s="95"/>
      <c r="Y19" s="95"/>
      <c r="Z19" s="95"/>
    </row>
    <row r="20" spans="1:26" x14ac:dyDescent="0.25">
      <c r="B20" s="3">
        <v>1998</v>
      </c>
      <c r="C20" s="13">
        <f t="shared" si="0"/>
        <v>0</v>
      </c>
      <c r="D20" s="95">
        <f>+D19</f>
        <v>0</v>
      </c>
      <c r="E20" s="95">
        <f>+E19</f>
        <v>0</v>
      </c>
      <c r="F20" s="95">
        <f>+F19</f>
        <v>0</v>
      </c>
      <c r="G20" s="95">
        <f>+G$14/7</f>
        <v>0</v>
      </c>
      <c r="H20" s="95">
        <f>+H$14/7/2</f>
        <v>0</v>
      </c>
      <c r="I20" s="95"/>
      <c r="J20" s="95"/>
      <c r="K20" s="95"/>
      <c r="L20" s="95"/>
      <c r="M20" s="95"/>
      <c r="N20" s="95"/>
      <c r="O20" s="95"/>
      <c r="P20" s="95"/>
      <c r="Q20" s="95"/>
      <c r="R20" s="95"/>
      <c r="S20" s="95"/>
      <c r="T20" s="95"/>
      <c r="U20" s="95"/>
      <c r="Y20" s="95"/>
      <c r="Z20" s="95"/>
    </row>
    <row r="21" spans="1:26" x14ac:dyDescent="0.25">
      <c r="B21" s="3">
        <v>1999</v>
      </c>
      <c r="C21" s="13">
        <f t="shared" si="0"/>
        <v>0</v>
      </c>
      <c r="D21" s="95">
        <f>+D20</f>
        <v>0</v>
      </c>
      <c r="E21" s="95">
        <f>+E20</f>
        <v>0</v>
      </c>
      <c r="F21" s="95">
        <f>+F20</f>
        <v>0</v>
      </c>
      <c r="G21" s="95">
        <f>+G20</f>
        <v>0</v>
      </c>
      <c r="H21" s="95">
        <f>+H$14/7</f>
        <v>0</v>
      </c>
      <c r="I21" s="95">
        <f>+I$14/7/2</f>
        <v>0</v>
      </c>
      <c r="J21" s="95"/>
      <c r="K21" s="95"/>
      <c r="L21" s="95"/>
      <c r="M21" s="95"/>
      <c r="N21" s="95"/>
      <c r="O21" s="95"/>
      <c r="P21" s="95"/>
      <c r="Q21" s="95"/>
      <c r="R21" s="95"/>
      <c r="S21" s="95"/>
      <c r="T21" s="95"/>
      <c r="U21" s="95"/>
      <c r="Y21" s="95"/>
      <c r="Z21" s="95"/>
    </row>
    <row r="22" spans="1:26" x14ac:dyDescent="0.25">
      <c r="B22" s="3">
        <v>2000</v>
      </c>
      <c r="C22" s="13">
        <f t="shared" si="0"/>
        <v>0</v>
      </c>
      <c r="D22" s="95">
        <f>+D21</f>
        <v>0</v>
      </c>
      <c r="E22" s="95">
        <f>+E21</f>
        <v>0</v>
      </c>
      <c r="F22" s="95">
        <f>+F21</f>
        <v>0</v>
      </c>
      <c r="G22" s="95">
        <f>+G21</f>
        <v>0</v>
      </c>
      <c r="H22" s="95">
        <f>+H21</f>
        <v>0</v>
      </c>
      <c r="I22" s="95">
        <f>+I$14/7</f>
        <v>0</v>
      </c>
      <c r="J22" s="95">
        <f>+J$14/7/2</f>
        <v>0</v>
      </c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Y22" s="95"/>
      <c r="Z22" s="95"/>
    </row>
    <row r="23" spans="1:26" x14ac:dyDescent="0.25">
      <c r="B23" s="3">
        <v>2001</v>
      </c>
      <c r="C23" s="13">
        <f t="shared" si="0"/>
        <v>0</v>
      </c>
      <c r="D23" s="95">
        <f>+D$14/7/2</f>
        <v>0</v>
      </c>
      <c r="E23" s="95">
        <f>+E22</f>
        <v>0</v>
      </c>
      <c r="F23" s="95">
        <f>+F22</f>
        <v>0</v>
      </c>
      <c r="G23" s="95">
        <f>+G22</f>
        <v>0</v>
      </c>
      <c r="H23" s="95">
        <f>+H22</f>
        <v>0</v>
      </c>
      <c r="I23" s="95">
        <f>+I22</f>
        <v>0</v>
      </c>
      <c r="J23" s="95">
        <f>+J$14/7</f>
        <v>0</v>
      </c>
      <c r="K23" s="95">
        <f>+K$14/7/2</f>
        <v>0</v>
      </c>
      <c r="L23" s="95"/>
      <c r="M23" s="95"/>
      <c r="N23" s="95"/>
      <c r="O23" s="95"/>
      <c r="P23" s="95"/>
      <c r="Q23" s="95"/>
      <c r="R23" s="95"/>
      <c r="S23" s="95"/>
      <c r="T23" s="95"/>
      <c r="U23" s="95"/>
      <c r="Y23" s="95"/>
      <c r="Z23" s="95"/>
    </row>
    <row r="24" spans="1:26" x14ac:dyDescent="0.25">
      <c r="B24" s="3">
        <v>2002</v>
      </c>
      <c r="C24" s="13">
        <f t="shared" si="0"/>
        <v>0</v>
      </c>
      <c r="D24" s="95"/>
      <c r="E24" s="95">
        <f>+E$14/7/2</f>
        <v>0</v>
      </c>
      <c r="F24" s="95">
        <f>+F23</f>
        <v>0</v>
      </c>
      <c r="G24" s="95">
        <f>+G23</f>
        <v>0</v>
      </c>
      <c r="H24" s="95">
        <f>+H23</f>
        <v>0</v>
      </c>
      <c r="I24" s="95">
        <f>+I23</f>
        <v>0</v>
      </c>
      <c r="J24" s="95">
        <f>+J23</f>
        <v>0</v>
      </c>
      <c r="K24" s="95">
        <f>+K$14/7</f>
        <v>0</v>
      </c>
      <c r="L24" s="95">
        <f>+L$14/7/2</f>
        <v>0</v>
      </c>
      <c r="M24" s="95"/>
      <c r="N24" s="95"/>
      <c r="O24" s="95"/>
      <c r="P24" s="95"/>
      <c r="Q24" s="95"/>
      <c r="R24" s="95"/>
      <c r="S24" s="95"/>
      <c r="T24" s="95"/>
      <c r="U24" s="95"/>
      <c r="Y24" s="95"/>
      <c r="Z24" s="95"/>
    </row>
    <row r="25" spans="1:26" x14ac:dyDescent="0.25">
      <c r="B25" s="3">
        <v>2003</v>
      </c>
      <c r="C25" s="13">
        <f t="shared" si="0"/>
        <v>0</v>
      </c>
      <c r="D25" s="95"/>
      <c r="E25" s="95"/>
      <c r="F25" s="95">
        <f>+F$14/7/2</f>
        <v>0</v>
      </c>
      <c r="G25" s="95">
        <f>+G24</f>
        <v>0</v>
      </c>
      <c r="H25" s="95">
        <f>+H24</f>
        <v>0</v>
      </c>
      <c r="I25" s="95">
        <f>+I24</f>
        <v>0</v>
      </c>
      <c r="J25" s="95">
        <f>+J24</f>
        <v>0</v>
      </c>
      <c r="K25" s="95">
        <f>+K24</f>
        <v>0</v>
      </c>
      <c r="L25" s="95">
        <f>+L$14/7</f>
        <v>0</v>
      </c>
      <c r="M25" s="95">
        <f>+M$14/7/2</f>
        <v>0</v>
      </c>
      <c r="N25" s="95"/>
      <c r="O25" s="95"/>
      <c r="P25" s="95"/>
      <c r="Q25" s="95"/>
      <c r="R25" s="95"/>
      <c r="S25" s="95"/>
      <c r="T25" s="95"/>
      <c r="U25" s="95"/>
      <c r="Y25" s="95"/>
      <c r="Z25" s="95"/>
    </row>
    <row r="26" spans="1:26" x14ac:dyDescent="0.25">
      <c r="B26" s="3">
        <v>2004</v>
      </c>
      <c r="C26" s="13">
        <f t="shared" si="0"/>
        <v>0</v>
      </c>
      <c r="D26" s="95"/>
      <c r="E26" s="95"/>
      <c r="F26" s="95"/>
      <c r="G26" s="95">
        <f>+G$14/7/2</f>
        <v>0</v>
      </c>
      <c r="H26" s="95">
        <f>+H25</f>
        <v>0</v>
      </c>
      <c r="I26" s="95">
        <f>+I25</f>
        <v>0</v>
      </c>
      <c r="J26" s="95">
        <f>+J25</f>
        <v>0</v>
      </c>
      <c r="K26" s="95">
        <f>+K25</f>
        <v>0</v>
      </c>
      <c r="L26" s="95">
        <f>+L25</f>
        <v>0</v>
      </c>
      <c r="M26" s="95">
        <f>+M$14/7</f>
        <v>0</v>
      </c>
      <c r="N26" s="95">
        <f>+N$14/7/2</f>
        <v>0</v>
      </c>
      <c r="O26" s="95"/>
      <c r="P26" s="95"/>
      <c r="Q26" s="95"/>
      <c r="R26" s="95"/>
      <c r="S26" s="95"/>
      <c r="T26" s="95"/>
      <c r="U26" s="95"/>
      <c r="Y26" s="95"/>
      <c r="Z26" s="95"/>
    </row>
    <row r="27" spans="1:26" x14ac:dyDescent="0.25">
      <c r="B27" s="3">
        <v>2005</v>
      </c>
      <c r="C27" s="13">
        <f t="shared" si="0"/>
        <v>0</v>
      </c>
      <c r="D27" s="95"/>
      <c r="E27" s="95"/>
      <c r="F27" s="95"/>
      <c r="G27" s="95"/>
      <c r="H27" s="95">
        <f>+H$14/7/2</f>
        <v>0</v>
      </c>
      <c r="I27" s="95">
        <f>+I26</f>
        <v>0</v>
      </c>
      <c r="J27" s="95">
        <f>+J26</f>
        <v>0</v>
      </c>
      <c r="K27" s="95">
        <f>+K26</f>
        <v>0</v>
      </c>
      <c r="L27" s="95">
        <f>+L26</f>
        <v>0</v>
      </c>
      <c r="M27" s="95">
        <f>+M26</f>
        <v>0</v>
      </c>
      <c r="N27" s="95">
        <f>+N$14/7</f>
        <v>0</v>
      </c>
      <c r="O27" s="95">
        <f>+O$14/7/2</f>
        <v>0</v>
      </c>
      <c r="P27" s="95"/>
      <c r="Q27" s="95"/>
      <c r="R27" s="95"/>
      <c r="S27" s="95"/>
      <c r="T27" s="95"/>
      <c r="U27" s="95"/>
      <c r="Y27" s="95"/>
      <c r="Z27" s="95"/>
    </row>
    <row r="28" spans="1:26" x14ac:dyDescent="0.25">
      <c r="B28" s="3">
        <v>2006</v>
      </c>
      <c r="C28" s="13">
        <f t="shared" si="0"/>
        <v>0</v>
      </c>
      <c r="D28" s="95"/>
      <c r="E28" s="95"/>
      <c r="F28" s="95"/>
      <c r="G28" s="95"/>
      <c r="H28" s="95"/>
      <c r="I28" s="95">
        <f>+I$14/7/2</f>
        <v>0</v>
      </c>
      <c r="J28" s="95">
        <f>+J27</f>
        <v>0</v>
      </c>
      <c r="K28" s="95">
        <f>+K27</f>
        <v>0</v>
      </c>
      <c r="L28" s="95">
        <f>+L27</f>
        <v>0</v>
      </c>
      <c r="M28" s="95">
        <f>+M27</f>
        <v>0</v>
      </c>
      <c r="N28" s="95">
        <f>+N27</f>
        <v>0</v>
      </c>
      <c r="O28" s="95">
        <f>+O$14/7</f>
        <v>0</v>
      </c>
      <c r="P28" s="95">
        <f>+P$14/7/2</f>
        <v>0</v>
      </c>
      <c r="Q28" s="95"/>
      <c r="R28" s="95"/>
      <c r="S28" s="95"/>
      <c r="T28" s="95"/>
      <c r="U28" s="95"/>
      <c r="Y28" s="95"/>
      <c r="Z28" s="95"/>
    </row>
    <row r="29" spans="1:26" x14ac:dyDescent="0.25">
      <c r="B29" s="3">
        <v>2007</v>
      </c>
      <c r="C29" s="13">
        <f t="shared" si="0"/>
        <v>-49365.239285714284</v>
      </c>
      <c r="D29" s="95"/>
      <c r="E29" s="95"/>
      <c r="F29" s="95"/>
      <c r="G29" s="95"/>
      <c r="H29" s="95"/>
      <c r="I29" s="95"/>
      <c r="J29" s="95">
        <f>+J$14/7/2</f>
        <v>0</v>
      </c>
      <c r="K29" s="95">
        <f>+K28</f>
        <v>0</v>
      </c>
      <c r="L29" s="95">
        <f>+L28</f>
        <v>0</v>
      </c>
      <c r="M29" s="95">
        <f>+M28</f>
        <v>0</v>
      </c>
      <c r="N29" s="95">
        <f>+N28</f>
        <v>0</v>
      </c>
      <c r="O29" s="95">
        <f>+O28</f>
        <v>0</v>
      </c>
      <c r="P29" s="95">
        <f>+P$14/7</f>
        <v>0</v>
      </c>
      <c r="Q29" s="95">
        <f>+Q$14/7/2</f>
        <v>49365.239285714284</v>
      </c>
      <c r="R29" s="95"/>
      <c r="S29" s="95"/>
      <c r="T29" s="95"/>
      <c r="U29" s="95"/>
      <c r="Y29" s="95"/>
      <c r="Z29" s="95"/>
    </row>
    <row r="30" spans="1:26" x14ac:dyDescent="0.25">
      <c r="B30" s="3">
        <v>2008</v>
      </c>
      <c r="C30" s="13">
        <f t="shared" si="0"/>
        <v>-98730.478571428568</v>
      </c>
      <c r="D30" s="95"/>
      <c r="E30" s="95"/>
      <c r="F30" s="95"/>
      <c r="G30" s="95"/>
      <c r="H30" s="95"/>
      <c r="I30" s="95"/>
      <c r="J30" s="95"/>
      <c r="K30" s="95">
        <f>+K$14/7/2</f>
        <v>0</v>
      </c>
      <c r="L30" s="95">
        <f>+L29</f>
        <v>0</v>
      </c>
      <c r="M30" s="95">
        <f>+M29</f>
        <v>0</v>
      </c>
      <c r="N30" s="95">
        <f>+N29</f>
        <v>0</v>
      </c>
      <c r="O30" s="95">
        <f>+O29</f>
        <v>0</v>
      </c>
      <c r="P30" s="95">
        <f>+P29</f>
        <v>0</v>
      </c>
      <c r="Q30" s="95">
        <f>+Q$14/7</f>
        <v>98730.478571428568</v>
      </c>
      <c r="R30" s="95">
        <f>+R$14/7/2</f>
        <v>0</v>
      </c>
      <c r="S30" s="95"/>
      <c r="T30" s="95"/>
      <c r="U30" s="95"/>
      <c r="Y30" s="95"/>
      <c r="Z30" s="95"/>
    </row>
    <row r="31" spans="1:26" x14ac:dyDescent="0.25">
      <c r="B31" s="3">
        <v>2009</v>
      </c>
      <c r="C31" s="13">
        <f t="shared" si="0"/>
        <v>-98730.478571428568</v>
      </c>
      <c r="D31" s="95"/>
      <c r="E31" s="95"/>
      <c r="F31" s="95"/>
      <c r="G31" s="95"/>
      <c r="H31" s="95"/>
      <c r="I31" s="95"/>
      <c r="J31" s="95"/>
      <c r="K31" s="95"/>
      <c r="L31" s="95">
        <f>+L$14/7/2</f>
        <v>0</v>
      </c>
      <c r="M31" s="95">
        <f>+M30</f>
        <v>0</v>
      </c>
      <c r="N31" s="95">
        <f>+N30</f>
        <v>0</v>
      </c>
      <c r="O31" s="95">
        <f>+O30</f>
        <v>0</v>
      </c>
      <c r="P31" s="95">
        <f>+P30</f>
        <v>0</v>
      </c>
      <c r="Q31" s="95">
        <f>+Q30</f>
        <v>98730.478571428568</v>
      </c>
      <c r="R31" s="95">
        <f>+R$14/7</f>
        <v>0</v>
      </c>
      <c r="S31" s="95">
        <f>+S$14/7/2</f>
        <v>0</v>
      </c>
      <c r="T31" s="95"/>
      <c r="U31" s="95"/>
      <c r="Y31" s="95"/>
      <c r="Z31" s="95"/>
    </row>
    <row r="32" spans="1:26" x14ac:dyDescent="0.25">
      <c r="A32" s="38" t="s">
        <v>59</v>
      </c>
      <c r="B32" s="3">
        <v>2010</v>
      </c>
      <c r="C32" s="13">
        <f t="shared" si="0"/>
        <v>-98730.478571428568</v>
      </c>
      <c r="D32" s="95"/>
      <c r="E32" s="95"/>
      <c r="F32" s="95"/>
      <c r="G32" s="95"/>
      <c r="H32" s="95"/>
      <c r="I32" s="95"/>
      <c r="J32" s="95"/>
      <c r="K32" s="95"/>
      <c r="L32" s="95"/>
      <c r="M32" s="95">
        <f>+M$14/7/2</f>
        <v>0</v>
      </c>
      <c r="N32" s="95">
        <f>+N31</f>
        <v>0</v>
      </c>
      <c r="O32" s="95">
        <f>+O31</f>
        <v>0</v>
      </c>
      <c r="P32" s="95">
        <f>+P31</f>
        <v>0</v>
      </c>
      <c r="Q32" s="95">
        <f>+Q31</f>
        <v>98730.478571428568</v>
      </c>
      <c r="R32" s="95">
        <f>+R31</f>
        <v>0</v>
      </c>
      <c r="S32" s="95">
        <f>+S$14/7</f>
        <v>0</v>
      </c>
      <c r="T32" s="95">
        <f>+T$14/7/2</f>
        <v>0</v>
      </c>
      <c r="U32" s="95"/>
      <c r="Y32" s="95"/>
      <c r="Z32" s="95"/>
    </row>
    <row r="33" spans="1:28" x14ac:dyDescent="0.25">
      <c r="A33" s="38"/>
      <c r="B33" s="3">
        <v>2011</v>
      </c>
      <c r="C33" s="13">
        <f t="shared" si="0"/>
        <v>-98730.478571428568</v>
      </c>
      <c r="D33" s="95"/>
      <c r="E33" s="95"/>
      <c r="F33" s="95"/>
      <c r="G33" s="95"/>
      <c r="H33" s="95"/>
      <c r="I33" s="95"/>
      <c r="J33" s="95"/>
      <c r="K33" s="95"/>
      <c r="L33" s="95"/>
      <c r="M33" s="95"/>
      <c r="N33" s="95">
        <f>+N$14/7/2</f>
        <v>0</v>
      </c>
      <c r="O33" s="95">
        <f>+O32</f>
        <v>0</v>
      </c>
      <c r="P33" s="95">
        <f>+P32</f>
        <v>0</v>
      </c>
      <c r="Q33" s="95">
        <f>+Q32</f>
        <v>98730.478571428568</v>
      </c>
      <c r="R33" s="95">
        <f>+R32</f>
        <v>0</v>
      </c>
      <c r="S33" s="95">
        <f>+S32</f>
        <v>0</v>
      </c>
      <c r="T33" s="95">
        <f>+T$14/7</f>
        <v>0</v>
      </c>
      <c r="U33" s="95">
        <f>+U$14/7/2</f>
        <v>0</v>
      </c>
      <c r="Y33" s="95"/>
      <c r="Z33" s="95"/>
    </row>
    <row r="34" spans="1:28" x14ac:dyDescent="0.25">
      <c r="A34" s="38"/>
      <c r="B34" s="3">
        <v>2012</v>
      </c>
      <c r="C34" s="13">
        <f t="shared" si="0"/>
        <v>-98730.478571428568</v>
      </c>
      <c r="D34" s="95"/>
      <c r="E34" s="95"/>
      <c r="F34" s="95"/>
      <c r="G34" s="95"/>
      <c r="H34" s="95"/>
      <c r="I34" s="95"/>
      <c r="J34" s="95"/>
      <c r="K34" s="95"/>
      <c r="L34" s="95"/>
      <c r="M34" s="95"/>
      <c r="N34" s="95"/>
      <c r="O34" s="95"/>
      <c r="P34" s="95"/>
      <c r="Q34" s="95">
        <f>+Q33</f>
        <v>98730.478571428568</v>
      </c>
      <c r="R34" s="95">
        <f>+R33</f>
        <v>0</v>
      </c>
      <c r="S34" s="95">
        <f>+S33</f>
        <v>0</v>
      </c>
      <c r="T34" s="95">
        <f>+T$14/7</f>
        <v>0</v>
      </c>
      <c r="U34" s="95">
        <f>+U$14/7</f>
        <v>0</v>
      </c>
      <c r="V34" s="95">
        <f>+V$14/7/2</f>
        <v>0</v>
      </c>
      <c r="Y34" s="95"/>
      <c r="Z34" s="95"/>
    </row>
    <row r="35" spans="1:28" x14ac:dyDescent="0.25">
      <c r="A35" s="38"/>
      <c r="B35" s="3">
        <v>2013</v>
      </c>
      <c r="C35" s="13">
        <f t="shared" si="0"/>
        <v>-98730.478571428568</v>
      </c>
      <c r="D35" s="95"/>
      <c r="E35" s="95"/>
      <c r="F35" s="95"/>
      <c r="G35" s="95"/>
      <c r="H35" s="95"/>
      <c r="I35" s="95"/>
      <c r="J35" s="95"/>
      <c r="K35" s="95"/>
      <c r="L35" s="95"/>
      <c r="M35" s="95"/>
      <c r="N35" s="95"/>
      <c r="O35" s="95"/>
      <c r="P35" s="95"/>
      <c r="Q35" s="95">
        <f t="shared" ref="Q35" si="1">+Q34</f>
        <v>98730.478571428568</v>
      </c>
      <c r="R35" s="95"/>
      <c r="S35" s="95"/>
      <c r="T35" s="95"/>
      <c r="U35" s="95"/>
      <c r="Y35" s="95"/>
      <c r="Z35" s="95"/>
    </row>
    <row r="36" spans="1:28" x14ac:dyDescent="0.25">
      <c r="A36" s="38"/>
      <c r="B36" s="3">
        <v>2014</v>
      </c>
      <c r="C36" s="13">
        <f t="shared" si="0"/>
        <v>-49365.239285714284</v>
      </c>
      <c r="D36" s="95"/>
      <c r="E36" s="95"/>
      <c r="F36" s="95"/>
      <c r="G36" s="95"/>
      <c r="H36" s="95"/>
      <c r="I36" s="95"/>
      <c r="J36" s="95"/>
      <c r="K36" s="95"/>
      <c r="L36" s="95"/>
      <c r="M36" s="95"/>
      <c r="N36" s="95"/>
      <c r="O36" s="95"/>
      <c r="P36" s="95"/>
      <c r="Q36" s="314">
        <f>Q14/7/2</f>
        <v>49365.239285714284</v>
      </c>
      <c r="R36" s="95"/>
      <c r="S36" s="95"/>
      <c r="T36" s="95"/>
      <c r="U36" s="95"/>
      <c r="Y36" s="95"/>
      <c r="Z36" s="95"/>
    </row>
    <row r="37" spans="1:28" x14ac:dyDescent="0.25">
      <c r="A37" s="38"/>
      <c r="B37" s="3">
        <v>2015</v>
      </c>
      <c r="C37" s="13">
        <f t="shared" si="0"/>
        <v>0</v>
      </c>
      <c r="D37" s="95"/>
      <c r="E37" s="95"/>
      <c r="F37" s="95"/>
      <c r="G37" s="95"/>
      <c r="H37" s="95"/>
      <c r="I37" s="95"/>
      <c r="J37" s="95"/>
      <c r="K37" s="95"/>
      <c r="L37" s="95"/>
      <c r="M37" s="95"/>
      <c r="N37" s="95"/>
      <c r="O37" s="95"/>
      <c r="P37" s="95"/>
      <c r="Q37" s="314"/>
      <c r="R37" s="95"/>
      <c r="S37" s="95"/>
      <c r="T37" s="95"/>
      <c r="U37" s="95"/>
      <c r="Y37" s="95"/>
      <c r="Z37" s="95"/>
    </row>
    <row r="38" spans="1:28" x14ac:dyDescent="0.25">
      <c r="A38" s="38"/>
      <c r="B38" s="3">
        <v>2016</v>
      </c>
      <c r="C38" s="13">
        <f t="shared" si="0"/>
        <v>0</v>
      </c>
      <c r="D38" s="95"/>
      <c r="E38" s="95"/>
      <c r="F38" s="95"/>
      <c r="G38" s="95"/>
      <c r="H38" s="95"/>
      <c r="I38" s="95"/>
      <c r="J38" s="95"/>
      <c r="K38" s="95"/>
      <c r="L38" s="95"/>
      <c r="M38" s="95"/>
      <c r="N38" s="95"/>
      <c r="O38" s="95"/>
      <c r="P38" s="95"/>
      <c r="Q38" s="314"/>
      <c r="R38" s="95"/>
      <c r="S38" s="95"/>
      <c r="T38" s="95"/>
      <c r="U38" s="95"/>
      <c r="Y38" s="95"/>
      <c r="Z38" s="95"/>
    </row>
    <row r="39" spans="1:28" x14ac:dyDescent="0.25">
      <c r="A39" s="38"/>
      <c r="B39" s="3">
        <v>2017</v>
      </c>
      <c r="C39" s="13">
        <f>-SUM(D39:AB39)</f>
        <v>0</v>
      </c>
      <c r="D39" s="95"/>
      <c r="E39" s="95"/>
      <c r="F39" s="95"/>
      <c r="G39" s="95"/>
      <c r="H39" s="95"/>
      <c r="I39" s="95"/>
      <c r="J39" s="95"/>
      <c r="K39" s="95"/>
      <c r="L39" s="95"/>
      <c r="M39" s="95"/>
      <c r="N39" s="95"/>
      <c r="O39" s="95"/>
      <c r="P39" s="95"/>
      <c r="Q39" s="314"/>
      <c r="R39" s="95"/>
      <c r="S39" s="95"/>
      <c r="T39" s="95"/>
      <c r="U39" s="95"/>
      <c r="Y39" s="95"/>
      <c r="Z39" s="95"/>
    </row>
    <row r="40" spans="1:28" x14ac:dyDescent="0.25">
      <c r="A40" s="38"/>
      <c r="B40" s="3">
        <v>2018</v>
      </c>
      <c r="C40" s="13">
        <f>-SUM(D40:AB40)</f>
        <v>0</v>
      </c>
      <c r="D40" s="95"/>
      <c r="E40" s="95"/>
      <c r="F40" s="95"/>
      <c r="G40" s="95"/>
      <c r="H40" s="95"/>
      <c r="I40" s="95"/>
      <c r="J40" s="95"/>
      <c r="K40" s="95"/>
      <c r="L40" s="95"/>
      <c r="M40" s="95"/>
      <c r="N40" s="95"/>
      <c r="O40" s="95"/>
      <c r="P40" s="95"/>
      <c r="Q40" s="314"/>
      <c r="R40" s="95"/>
      <c r="S40" s="95"/>
      <c r="T40" s="95"/>
      <c r="U40" s="95"/>
      <c r="Y40" s="95"/>
      <c r="Z40" s="95"/>
    </row>
    <row r="41" spans="1:28" x14ac:dyDescent="0.25">
      <c r="A41" s="38"/>
      <c r="B41" s="3"/>
      <c r="C41" s="12"/>
      <c r="D41" s="96"/>
      <c r="E41" s="96"/>
      <c r="F41" s="96"/>
      <c r="G41" s="96"/>
      <c r="H41" s="96"/>
      <c r="I41" s="96"/>
      <c r="J41" s="96"/>
      <c r="K41" s="96"/>
      <c r="L41" s="96"/>
      <c r="M41" s="96"/>
      <c r="N41" s="96"/>
      <c r="O41" s="96"/>
      <c r="P41" s="96"/>
      <c r="Q41" s="96"/>
      <c r="R41" s="96"/>
      <c r="S41" s="96"/>
      <c r="T41" s="96"/>
      <c r="U41" s="324"/>
      <c r="Y41" s="95"/>
      <c r="Z41" s="95"/>
    </row>
    <row r="42" spans="1:28" x14ac:dyDescent="0.25">
      <c r="A42" s="38" t="s">
        <v>62</v>
      </c>
      <c r="B42" s="97">
        <f>SUM(D42:Y42)</f>
        <v>0</v>
      </c>
      <c r="C42" s="94">
        <f>SUM(C16:C41)</f>
        <v>-691113.35000000009</v>
      </c>
      <c r="D42" s="95">
        <f t="shared" ref="D42:T42" si="2">-SUM(D16:D41)+D14</f>
        <v>0</v>
      </c>
      <c r="E42" s="95">
        <f t="shared" si="2"/>
        <v>0</v>
      </c>
      <c r="F42" s="95">
        <f t="shared" si="2"/>
        <v>0</v>
      </c>
      <c r="G42" s="95">
        <f t="shared" si="2"/>
        <v>0</v>
      </c>
      <c r="H42" s="95">
        <f t="shared" si="2"/>
        <v>0</v>
      </c>
      <c r="I42" s="95">
        <f t="shared" si="2"/>
        <v>0</v>
      </c>
      <c r="J42" s="95">
        <f t="shared" si="2"/>
        <v>0</v>
      </c>
      <c r="K42" s="95">
        <f t="shared" si="2"/>
        <v>0</v>
      </c>
      <c r="L42" s="95">
        <f t="shared" si="2"/>
        <v>0</v>
      </c>
      <c r="M42" s="95">
        <f t="shared" si="2"/>
        <v>0</v>
      </c>
      <c r="N42" s="95">
        <f t="shared" si="2"/>
        <v>0</v>
      </c>
      <c r="O42" s="95">
        <f t="shared" si="2"/>
        <v>0</v>
      </c>
      <c r="P42" s="95">
        <f t="shared" si="2"/>
        <v>0</v>
      </c>
      <c r="Q42" s="95">
        <f t="shared" si="2"/>
        <v>0</v>
      </c>
      <c r="R42" s="95">
        <f t="shared" si="2"/>
        <v>0</v>
      </c>
      <c r="S42" s="95">
        <f t="shared" si="2"/>
        <v>0</v>
      </c>
      <c r="T42" s="95">
        <f t="shared" si="2"/>
        <v>0</v>
      </c>
      <c r="U42" s="325">
        <f t="shared" ref="U42:AB42" si="3">-SUM(U16:U41)+U14</f>
        <v>0</v>
      </c>
      <c r="V42" s="325">
        <f t="shared" si="3"/>
        <v>0</v>
      </c>
      <c r="W42" s="325">
        <f t="shared" si="3"/>
        <v>0</v>
      </c>
      <c r="X42" s="325">
        <f t="shared" si="3"/>
        <v>0</v>
      </c>
      <c r="Y42" s="325">
        <f t="shared" si="3"/>
        <v>0</v>
      </c>
      <c r="Z42" s="325">
        <f t="shared" si="3"/>
        <v>0</v>
      </c>
      <c r="AA42" s="325">
        <f t="shared" si="3"/>
        <v>0</v>
      </c>
      <c r="AB42" s="325">
        <f t="shared" si="3"/>
        <v>0</v>
      </c>
    </row>
    <row r="43" spans="1:28" x14ac:dyDescent="0.25">
      <c r="A43" s="38"/>
      <c r="B43" s="94"/>
      <c r="C43" s="98"/>
      <c r="D43" s="95"/>
      <c r="E43" s="95"/>
      <c r="F43" s="95"/>
      <c r="G43" s="95"/>
      <c r="H43" s="95"/>
      <c r="I43" s="95"/>
      <c r="J43" s="95"/>
      <c r="K43" s="95"/>
      <c r="L43" s="95"/>
      <c r="M43" s="95"/>
      <c r="N43" s="95"/>
      <c r="O43" s="95"/>
      <c r="P43" s="95"/>
      <c r="Q43" s="95"/>
      <c r="R43" s="95"/>
      <c r="S43" s="95"/>
      <c r="T43" s="95"/>
      <c r="U43" s="95"/>
      <c r="V43" s="95"/>
      <c r="W43" s="95"/>
      <c r="X43" s="95"/>
      <c r="Y43" s="95"/>
      <c r="Z43" s="95"/>
    </row>
    <row r="44" spans="1:28" x14ac:dyDescent="0.25">
      <c r="A44" s="39" t="s">
        <v>63</v>
      </c>
      <c r="B44" s="3"/>
      <c r="C44" s="30">
        <f>+C14+C42</f>
        <v>0</v>
      </c>
      <c r="D44" s="95"/>
      <c r="E44" s="95"/>
      <c r="F44" s="95"/>
      <c r="G44" s="95"/>
      <c r="H44" s="95"/>
      <c r="I44" s="95"/>
      <c r="J44" s="95"/>
      <c r="K44" s="95"/>
      <c r="L44" s="95"/>
      <c r="M44" s="95"/>
      <c r="N44" s="95"/>
      <c r="O44" s="95"/>
      <c r="P44" s="95"/>
      <c r="Q44" s="95"/>
      <c r="R44" s="95"/>
      <c r="S44" s="95"/>
      <c r="T44" s="95"/>
      <c r="U44" s="95"/>
      <c r="V44" s="95"/>
      <c r="W44" s="95"/>
      <c r="X44" s="95"/>
      <c r="Y44" s="95"/>
      <c r="Z44" s="95"/>
    </row>
    <row r="45" spans="1:28" x14ac:dyDescent="0.25">
      <c r="A45" s="3"/>
      <c r="B45" s="3"/>
      <c r="C45" s="3"/>
      <c r="D45" s="95"/>
      <c r="E45" s="95"/>
      <c r="F45" s="95"/>
      <c r="G45" s="95"/>
      <c r="H45" s="95"/>
      <c r="I45" s="95"/>
      <c r="J45" s="95"/>
      <c r="K45" s="95"/>
      <c r="L45" s="95"/>
      <c r="M45" s="95"/>
      <c r="N45" s="95"/>
      <c r="O45" s="95"/>
      <c r="P45" s="95"/>
      <c r="Q45" s="95"/>
      <c r="R45" s="95"/>
      <c r="S45" s="95"/>
      <c r="T45" s="95"/>
      <c r="U45" s="95"/>
      <c r="V45" s="95"/>
      <c r="W45" s="95"/>
      <c r="X45" s="95"/>
      <c r="Y45" s="95"/>
      <c r="Z45" s="95"/>
    </row>
    <row r="46" spans="1:28" x14ac:dyDescent="0.25">
      <c r="A46" s="3"/>
      <c r="B46" s="36"/>
      <c r="C46" s="3"/>
      <c r="D46" s="95"/>
      <c r="E46" s="95"/>
      <c r="F46" s="95"/>
      <c r="G46" s="95"/>
      <c r="H46" s="95"/>
      <c r="I46" s="95"/>
      <c r="J46" s="95"/>
      <c r="K46" s="95"/>
      <c r="L46" s="95"/>
      <c r="M46" s="95"/>
      <c r="N46" s="95"/>
      <c r="O46" s="95"/>
      <c r="P46" s="95"/>
      <c r="Q46" s="95"/>
      <c r="R46" s="95"/>
      <c r="S46" s="95"/>
      <c r="T46" s="95"/>
      <c r="U46" s="95"/>
      <c r="V46" s="95"/>
      <c r="W46" s="95"/>
      <c r="X46" s="95"/>
      <c r="Y46" s="95"/>
      <c r="Z46" s="95"/>
    </row>
    <row r="47" spans="1:28" x14ac:dyDescent="0.25">
      <c r="A47" s="3"/>
      <c r="B47" s="3"/>
      <c r="C47" s="3"/>
      <c r="E47" s="95"/>
      <c r="F47" s="99"/>
      <c r="G47" s="99"/>
      <c r="H47" s="99"/>
      <c r="I47" s="99"/>
      <c r="J47" s="99"/>
      <c r="K47" s="99"/>
      <c r="L47" s="99"/>
      <c r="M47" s="99"/>
      <c r="N47" s="95">
        <f>SUM(E32:E47)</f>
        <v>0</v>
      </c>
      <c r="O47" s="99"/>
      <c r="P47" s="99"/>
      <c r="Q47" s="99"/>
      <c r="R47" s="99"/>
      <c r="S47" s="99"/>
    </row>
    <row r="48" spans="1:28" x14ac:dyDescent="0.25">
      <c r="B48" s="3"/>
      <c r="C48" s="3"/>
      <c r="E48" s="99"/>
      <c r="F48" s="99"/>
      <c r="G48" s="99"/>
      <c r="H48" s="99"/>
      <c r="I48" s="99"/>
      <c r="J48" s="99"/>
      <c r="K48" s="99"/>
      <c r="L48" s="99"/>
      <c r="M48" s="99"/>
      <c r="N48" s="99"/>
      <c r="O48" s="99"/>
      <c r="P48" s="99"/>
      <c r="Q48" s="99"/>
      <c r="R48" s="99"/>
      <c r="S48" s="99"/>
    </row>
    <row r="49" spans="5:19" x14ac:dyDescent="0.25">
      <c r="E49" s="99"/>
      <c r="F49" s="99"/>
      <c r="G49" s="99"/>
      <c r="H49" s="99"/>
      <c r="I49" s="99"/>
      <c r="J49" s="99"/>
      <c r="K49" s="99"/>
      <c r="L49" s="99"/>
      <c r="M49" s="99"/>
      <c r="N49" s="99"/>
      <c r="O49" s="99"/>
      <c r="P49" s="99"/>
      <c r="Q49" s="99"/>
      <c r="R49" s="99"/>
      <c r="S49" s="99"/>
    </row>
    <row r="50" spans="5:19" x14ac:dyDescent="0.25">
      <c r="E50" s="99"/>
      <c r="F50" s="99"/>
      <c r="G50" s="99"/>
      <c r="H50" s="99"/>
      <c r="I50" s="99"/>
      <c r="J50" s="99"/>
      <c r="K50" s="99"/>
      <c r="L50" s="99"/>
      <c r="M50" s="99"/>
      <c r="N50" s="99"/>
      <c r="O50" s="99"/>
      <c r="P50" s="99"/>
      <c r="Q50" s="99"/>
      <c r="R50" s="99"/>
      <c r="S50" s="99"/>
    </row>
    <row r="51" spans="5:19" x14ac:dyDescent="0.25">
      <c r="E51" s="99"/>
      <c r="F51" s="99"/>
      <c r="G51" s="99"/>
      <c r="H51" s="99"/>
      <c r="I51" s="99"/>
      <c r="J51" s="99"/>
      <c r="K51" s="99"/>
      <c r="L51" s="99"/>
      <c r="M51" s="99"/>
      <c r="N51" s="99"/>
      <c r="O51" s="99"/>
      <c r="P51" s="99"/>
      <c r="Q51" s="99"/>
      <c r="R51" s="99"/>
      <c r="S51" s="99"/>
    </row>
    <row r="52" spans="5:19" x14ac:dyDescent="0.25">
      <c r="E52" s="99"/>
      <c r="F52" s="99"/>
      <c r="G52" s="99"/>
      <c r="H52" s="99"/>
      <c r="I52" s="99"/>
      <c r="J52" s="99"/>
      <c r="K52" s="99"/>
      <c r="L52" s="99"/>
      <c r="M52" s="99"/>
      <c r="N52" s="99"/>
      <c r="O52" s="99"/>
      <c r="P52" s="99"/>
      <c r="Q52" s="99"/>
      <c r="R52" s="99"/>
      <c r="S52" s="99"/>
    </row>
    <row r="53" spans="5:19" x14ac:dyDescent="0.25">
      <c r="E53" s="99"/>
      <c r="F53" s="99"/>
      <c r="G53" s="99"/>
      <c r="H53" s="99"/>
      <c r="I53" s="99"/>
      <c r="J53" s="99"/>
      <c r="K53" s="99"/>
      <c r="L53" s="99"/>
      <c r="M53" s="99"/>
      <c r="N53" s="99"/>
      <c r="O53" s="99"/>
      <c r="P53" s="99"/>
      <c r="Q53" s="99"/>
      <c r="R53" s="99"/>
      <c r="S53" s="99"/>
    </row>
    <row r="54" spans="5:19" x14ac:dyDescent="0.25">
      <c r="E54" s="99"/>
      <c r="F54" s="99"/>
      <c r="G54" s="99"/>
      <c r="H54" s="99"/>
      <c r="I54" s="99"/>
      <c r="J54" s="99"/>
      <c r="K54" s="99"/>
      <c r="L54" s="99"/>
      <c r="M54" s="99"/>
      <c r="N54" s="99"/>
      <c r="O54" s="99"/>
      <c r="P54" s="99"/>
      <c r="Q54" s="99"/>
      <c r="R54" s="99"/>
      <c r="S54" s="99"/>
    </row>
    <row r="55" spans="5:19" x14ac:dyDescent="0.25">
      <c r="E55" s="99"/>
      <c r="F55" s="99"/>
      <c r="G55" s="99"/>
      <c r="H55" s="99"/>
      <c r="I55" s="99"/>
      <c r="J55" s="99"/>
      <c r="K55" s="99"/>
      <c r="L55" s="99"/>
      <c r="M55" s="99"/>
      <c r="N55" s="99"/>
      <c r="O55" s="99"/>
      <c r="P55" s="99"/>
      <c r="Q55" s="99"/>
      <c r="R55" s="99"/>
      <c r="S55" s="99"/>
    </row>
    <row r="56" spans="5:19" x14ac:dyDescent="0.25">
      <c r="E56" s="99"/>
      <c r="F56" s="99"/>
      <c r="G56" s="99"/>
      <c r="H56" s="99"/>
      <c r="I56" s="99"/>
      <c r="J56" s="99"/>
      <c r="K56" s="99"/>
      <c r="L56" s="99"/>
      <c r="M56" s="99"/>
      <c r="N56" s="99"/>
      <c r="O56" s="99"/>
      <c r="P56" s="99"/>
      <c r="Q56" s="99"/>
      <c r="R56" s="99"/>
      <c r="S56" s="99"/>
    </row>
    <row r="57" spans="5:19" x14ac:dyDescent="0.25">
      <c r="E57" s="99"/>
      <c r="F57" s="99"/>
      <c r="G57" s="99"/>
      <c r="H57" s="99"/>
      <c r="I57" s="99"/>
      <c r="J57" s="99"/>
      <c r="K57" s="99"/>
      <c r="L57" s="99"/>
      <c r="M57" s="99"/>
      <c r="N57" s="99"/>
      <c r="O57" s="99"/>
      <c r="P57" s="99"/>
      <c r="Q57" s="99"/>
      <c r="R57" s="99"/>
      <c r="S57" s="99"/>
    </row>
    <row r="58" spans="5:19" x14ac:dyDescent="0.25">
      <c r="E58" s="99"/>
      <c r="F58" s="99"/>
      <c r="G58" s="99"/>
      <c r="H58" s="99"/>
      <c r="I58" s="99"/>
      <c r="J58" s="99"/>
      <c r="K58" s="99"/>
      <c r="L58" s="99"/>
      <c r="M58" s="99"/>
      <c r="N58" s="99"/>
      <c r="O58" s="99"/>
      <c r="P58" s="99"/>
      <c r="Q58" s="99"/>
      <c r="R58" s="99"/>
      <c r="S58" s="99"/>
    </row>
  </sheetData>
  <phoneticPr fontId="21" type="noConversion"/>
  <pageMargins left="0.7" right="0.7" top="0.75" bottom="0.75" header="0.3" footer="0.3"/>
  <pageSetup scale="80" orientation="landscape" horizontalDpi="4294967294" verticalDpi="4294967294" r:id="rId1"/>
  <headerFooter alignWithMargins="0">
    <oddFooter>&amp;Z&amp;F&amp;RPage &amp;P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>
    <tabColor rgb="FF92D050"/>
    <pageSetUpPr fitToPage="1"/>
  </sheetPr>
  <dimension ref="A1:AB58"/>
  <sheetViews>
    <sheetView workbookViewId="0"/>
  </sheetViews>
  <sheetFormatPr defaultColWidth="9.140625" defaultRowHeight="15" x14ac:dyDescent="0.25"/>
  <cols>
    <col min="1" max="1" width="20.85546875" customWidth="1"/>
    <col min="2" max="2" width="8.7109375" customWidth="1"/>
    <col min="3" max="3" width="12.85546875" customWidth="1"/>
    <col min="4" max="12" width="7.42578125" hidden="1" customWidth="1"/>
    <col min="13" max="13" width="7.5703125" hidden="1" customWidth="1"/>
    <col min="14" max="17" width="9.28515625" customWidth="1"/>
    <col min="18" max="19" width="11.28515625" customWidth="1"/>
    <col min="20" max="20" width="9.42578125" customWidth="1"/>
    <col min="22" max="24" width="10.5703125" customWidth="1"/>
  </cols>
  <sheetData>
    <row r="1" spans="1:28" x14ac:dyDescent="0.25">
      <c r="A1" s="11" t="s">
        <v>10</v>
      </c>
    </row>
    <row r="2" spans="1:28" x14ac:dyDescent="0.25">
      <c r="A2" s="9" t="s">
        <v>438</v>
      </c>
    </row>
    <row r="3" spans="1:28" x14ac:dyDescent="0.25">
      <c r="A3" s="9" t="s">
        <v>80</v>
      </c>
    </row>
    <row r="4" spans="1:28" x14ac:dyDescent="0.25">
      <c r="R4" s="40" t="s">
        <v>4</v>
      </c>
      <c r="S4" s="41"/>
      <c r="T4" s="40" t="s">
        <v>8</v>
      </c>
    </row>
    <row r="5" spans="1:28" x14ac:dyDescent="0.25">
      <c r="A5" s="10" t="s">
        <v>9</v>
      </c>
      <c r="B5" s="12" t="s">
        <v>64</v>
      </c>
      <c r="C5" s="12" t="s">
        <v>12</v>
      </c>
      <c r="R5" s="42" t="s">
        <v>2</v>
      </c>
      <c r="S5" s="42" t="s">
        <v>60</v>
      </c>
      <c r="T5" s="42" t="s">
        <v>7</v>
      </c>
    </row>
    <row r="6" spans="1:28" x14ac:dyDescent="0.25">
      <c r="A6" t="str">
        <f>+SUMMARY!B25</f>
        <v xml:space="preserve">TOSHIBA TUE-15 </v>
      </c>
      <c r="B6" s="3">
        <v>119</v>
      </c>
      <c r="C6">
        <f>+SUMMARY!D25</f>
        <v>440376</v>
      </c>
      <c r="R6" s="3"/>
    </row>
    <row r="7" spans="1:28" x14ac:dyDescent="0.25">
      <c r="A7" s="213" t="s">
        <v>455</v>
      </c>
      <c r="B7" s="212"/>
      <c r="C7" s="214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5"/>
      <c r="P7" s="6"/>
      <c r="Q7" s="6"/>
      <c r="R7" s="13">
        <f>+C14</f>
        <v>442044</v>
      </c>
      <c r="S7" s="13">
        <f>+-C42</f>
        <v>442043.99999999994</v>
      </c>
      <c r="T7" s="13">
        <f>+R7-S7</f>
        <v>0</v>
      </c>
    </row>
    <row r="8" spans="1:28" x14ac:dyDescent="0.25">
      <c r="A8" s="213"/>
      <c r="B8" s="3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5"/>
      <c r="P8" s="6"/>
      <c r="Q8" s="6"/>
    </row>
    <row r="9" spans="1:28" x14ac:dyDescent="0.25">
      <c r="A9" s="2"/>
      <c r="B9" s="3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5"/>
      <c r="P9" s="6"/>
      <c r="Q9" s="6"/>
    </row>
    <row r="10" spans="1:28" x14ac:dyDescent="0.25">
      <c r="B10" s="3"/>
    </row>
    <row r="11" spans="1:28" x14ac:dyDescent="0.25">
      <c r="A11" s="2" t="s">
        <v>66</v>
      </c>
      <c r="B11" s="212" t="str">
        <f>+SUMMARY!F25</f>
        <v>MISS</v>
      </c>
      <c r="C11" s="214" t="s">
        <v>246</v>
      </c>
      <c r="D11">
        <v>1495</v>
      </c>
    </row>
    <row r="12" spans="1:28" x14ac:dyDescent="0.25">
      <c r="B12" s="28"/>
      <c r="C12" s="2"/>
    </row>
    <row r="13" spans="1:28" x14ac:dyDescent="0.25">
      <c r="A13" s="9" t="s">
        <v>5</v>
      </c>
      <c r="C13" s="31" t="s">
        <v>3</v>
      </c>
      <c r="D13" s="32">
        <v>1994</v>
      </c>
      <c r="E13" s="32">
        <v>1995</v>
      </c>
      <c r="F13" s="32">
        <v>1996</v>
      </c>
      <c r="G13" s="32">
        <v>1997</v>
      </c>
      <c r="H13" s="32">
        <v>1998</v>
      </c>
      <c r="I13" s="32">
        <v>1999</v>
      </c>
      <c r="J13" s="32">
        <v>2000</v>
      </c>
      <c r="K13" s="32">
        <v>2001</v>
      </c>
      <c r="L13" s="32">
        <v>2002</v>
      </c>
      <c r="M13" s="32">
        <v>2003</v>
      </c>
      <c r="N13" s="32">
        <v>2004</v>
      </c>
      <c r="O13" s="32">
        <v>2005</v>
      </c>
      <c r="P13" s="32">
        <v>2006</v>
      </c>
      <c r="Q13" s="32">
        <v>2007</v>
      </c>
      <c r="R13" s="32">
        <v>2008</v>
      </c>
      <c r="S13" s="32">
        <v>2009</v>
      </c>
      <c r="T13" s="32">
        <v>2010</v>
      </c>
      <c r="U13" s="32">
        <v>2011</v>
      </c>
      <c r="V13" s="32">
        <v>2012</v>
      </c>
      <c r="W13" s="32">
        <v>2013</v>
      </c>
      <c r="X13" s="32">
        <v>2014</v>
      </c>
      <c r="Y13" s="328">
        <v>2015</v>
      </c>
      <c r="Z13" s="32">
        <v>2016</v>
      </c>
      <c r="AA13" s="32">
        <v>2017</v>
      </c>
      <c r="AB13" s="32">
        <v>2018</v>
      </c>
    </row>
    <row r="14" spans="1:28" x14ac:dyDescent="0.25">
      <c r="A14" s="9" t="s">
        <v>73</v>
      </c>
      <c r="C14" s="29">
        <f>SUM(D14:Y14)</f>
        <v>442044</v>
      </c>
      <c r="D14" s="43"/>
      <c r="E14" s="43"/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43"/>
      <c r="Q14" s="43"/>
      <c r="R14" s="43"/>
      <c r="S14" s="29">
        <v>442044</v>
      </c>
    </row>
    <row r="15" spans="1:28" x14ac:dyDescent="0.25">
      <c r="A15" s="34" t="str">
        <f>IF(+C14-'Equip Review 032310'!Y29=0,"ok","check")</f>
        <v>check</v>
      </c>
      <c r="B15" s="2"/>
      <c r="C15" s="2"/>
    </row>
    <row r="16" spans="1:28" x14ac:dyDescent="0.25">
      <c r="A16" s="9" t="s">
        <v>6</v>
      </c>
      <c r="B16" s="3">
        <v>1994</v>
      </c>
      <c r="C16" s="13">
        <f>-SUM(D16:Y16)</f>
        <v>0</v>
      </c>
      <c r="D16" s="7">
        <f>+D$14/7/2</f>
        <v>0</v>
      </c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Y16" s="7"/>
      <c r="Z16" s="7"/>
    </row>
    <row r="17" spans="1:26" x14ac:dyDescent="0.25">
      <c r="B17" s="3">
        <v>1995</v>
      </c>
      <c r="C17" s="13">
        <f t="shared" ref="C17:C38" si="0">-SUM(D17:Y17)</f>
        <v>0</v>
      </c>
      <c r="D17" s="7">
        <f>+D$14/7</f>
        <v>0</v>
      </c>
      <c r="E17" s="7">
        <f>+E$14/7/2</f>
        <v>0</v>
      </c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Y17" s="7"/>
      <c r="Z17" s="7"/>
    </row>
    <row r="18" spans="1:26" x14ac:dyDescent="0.25">
      <c r="B18" s="3">
        <v>1996</v>
      </c>
      <c r="C18" s="13">
        <f t="shared" si="0"/>
        <v>0</v>
      </c>
      <c r="D18" s="7">
        <f>+D17</f>
        <v>0</v>
      </c>
      <c r="E18" s="7">
        <f>+E$14/7</f>
        <v>0</v>
      </c>
      <c r="F18" s="7">
        <f>+F$14/7/2</f>
        <v>0</v>
      </c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Y18" s="7"/>
      <c r="Z18" s="7"/>
    </row>
    <row r="19" spans="1:26" x14ac:dyDescent="0.25">
      <c r="B19" s="3">
        <v>1997</v>
      </c>
      <c r="C19" s="13">
        <f t="shared" si="0"/>
        <v>0</v>
      </c>
      <c r="D19" s="7">
        <f>+D18</f>
        <v>0</v>
      </c>
      <c r="E19" s="7">
        <f>+E18</f>
        <v>0</v>
      </c>
      <c r="F19" s="7">
        <f>+F$14/7</f>
        <v>0</v>
      </c>
      <c r="G19" s="7">
        <f>+G$14/7/2</f>
        <v>0</v>
      </c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Y19" s="7"/>
      <c r="Z19" s="7"/>
    </row>
    <row r="20" spans="1:26" x14ac:dyDescent="0.25">
      <c r="B20" s="3">
        <v>1998</v>
      </c>
      <c r="C20" s="13">
        <f t="shared" si="0"/>
        <v>0</v>
      </c>
      <c r="D20" s="7">
        <f>+D19</f>
        <v>0</v>
      </c>
      <c r="E20" s="7">
        <f>+E19</f>
        <v>0</v>
      </c>
      <c r="F20" s="7">
        <f>+F19</f>
        <v>0</v>
      </c>
      <c r="G20" s="7">
        <f>+G$14/7</f>
        <v>0</v>
      </c>
      <c r="H20" s="7">
        <f>+H$14/7/2</f>
        <v>0</v>
      </c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Y20" s="7"/>
      <c r="Z20" s="7"/>
    </row>
    <row r="21" spans="1:26" x14ac:dyDescent="0.25">
      <c r="B21" s="3">
        <v>1999</v>
      </c>
      <c r="C21" s="13">
        <f t="shared" si="0"/>
        <v>0</v>
      </c>
      <c r="D21" s="7">
        <f>+D20</f>
        <v>0</v>
      </c>
      <c r="E21" s="7">
        <f>+E20</f>
        <v>0</v>
      </c>
      <c r="F21" s="7">
        <f>+F20</f>
        <v>0</v>
      </c>
      <c r="G21" s="7">
        <f>+G20</f>
        <v>0</v>
      </c>
      <c r="H21" s="7">
        <f>+H$14/7</f>
        <v>0</v>
      </c>
      <c r="I21" s="7">
        <f>+I$14/7/2</f>
        <v>0</v>
      </c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Y21" s="7"/>
      <c r="Z21" s="7"/>
    </row>
    <row r="22" spans="1:26" x14ac:dyDescent="0.25">
      <c r="B22" s="3">
        <v>2000</v>
      </c>
      <c r="C22" s="13">
        <f t="shared" si="0"/>
        <v>0</v>
      </c>
      <c r="D22" s="7">
        <f>+D21</f>
        <v>0</v>
      </c>
      <c r="E22" s="7">
        <f>+E21</f>
        <v>0</v>
      </c>
      <c r="F22" s="7">
        <f>+F21</f>
        <v>0</v>
      </c>
      <c r="G22" s="7">
        <f>+G21</f>
        <v>0</v>
      </c>
      <c r="H22" s="7">
        <f>+H21</f>
        <v>0</v>
      </c>
      <c r="I22" s="7">
        <f>+I$14/7</f>
        <v>0</v>
      </c>
      <c r="J22" s="7">
        <f>+J$14/7/2</f>
        <v>0</v>
      </c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Y22" s="7"/>
      <c r="Z22" s="7"/>
    </row>
    <row r="23" spans="1:26" x14ac:dyDescent="0.25">
      <c r="B23" s="3">
        <v>2001</v>
      </c>
      <c r="C23" s="13">
        <f t="shared" si="0"/>
        <v>0</v>
      </c>
      <c r="D23" s="7">
        <f>+D$14/7/2</f>
        <v>0</v>
      </c>
      <c r="E23" s="7">
        <f>+E22</f>
        <v>0</v>
      </c>
      <c r="F23" s="7">
        <f>+F22</f>
        <v>0</v>
      </c>
      <c r="G23" s="7">
        <f>+G22</f>
        <v>0</v>
      </c>
      <c r="H23" s="7">
        <f>+H22</f>
        <v>0</v>
      </c>
      <c r="I23" s="7">
        <f>+I22</f>
        <v>0</v>
      </c>
      <c r="J23" s="7">
        <f>+J$14/7</f>
        <v>0</v>
      </c>
      <c r="K23" s="7">
        <f>+K$14/7/2</f>
        <v>0</v>
      </c>
      <c r="L23" s="7"/>
      <c r="M23" s="7"/>
      <c r="N23" s="7"/>
      <c r="O23" s="7"/>
      <c r="P23" s="7"/>
      <c r="Q23" s="7"/>
      <c r="R23" s="7"/>
      <c r="S23" s="7"/>
      <c r="T23" s="7"/>
      <c r="U23" s="7"/>
      <c r="Y23" s="7"/>
      <c r="Z23" s="7"/>
    </row>
    <row r="24" spans="1:26" x14ac:dyDescent="0.25">
      <c r="B24" s="3">
        <v>2002</v>
      </c>
      <c r="C24" s="13">
        <f t="shared" si="0"/>
        <v>0</v>
      </c>
      <c r="D24" s="7"/>
      <c r="E24" s="7">
        <f>+E$14/7/2</f>
        <v>0</v>
      </c>
      <c r="F24" s="7">
        <f>+F23</f>
        <v>0</v>
      </c>
      <c r="G24" s="7">
        <f>+G23</f>
        <v>0</v>
      </c>
      <c r="H24" s="7">
        <f>+H23</f>
        <v>0</v>
      </c>
      <c r="I24" s="7">
        <f>+I23</f>
        <v>0</v>
      </c>
      <c r="J24" s="7">
        <f>+J23</f>
        <v>0</v>
      </c>
      <c r="K24" s="7">
        <f>+K$14/7</f>
        <v>0</v>
      </c>
      <c r="L24" s="7">
        <f>+L$14/7/2</f>
        <v>0</v>
      </c>
      <c r="M24" s="7"/>
      <c r="N24" s="7"/>
      <c r="O24" s="7"/>
      <c r="P24" s="7"/>
      <c r="Q24" s="7"/>
      <c r="R24" s="7"/>
      <c r="S24" s="7"/>
      <c r="T24" s="7"/>
      <c r="U24" s="7"/>
      <c r="Y24" s="7"/>
      <c r="Z24" s="7"/>
    </row>
    <row r="25" spans="1:26" x14ac:dyDescent="0.25">
      <c r="B25" s="3">
        <v>2003</v>
      </c>
      <c r="C25" s="13">
        <f t="shared" si="0"/>
        <v>0</v>
      </c>
      <c r="D25" s="7"/>
      <c r="E25" s="7"/>
      <c r="F25" s="7">
        <f>+F$14/7/2</f>
        <v>0</v>
      </c>
      <c r="G25" s="7">
        <f>+G24</f>
        <v>0</v>
      </c>
      <c r="H25" s="7">
        <f>+H24</f>
        <v>0</v>
      </c>
      <c r="I25" s="7">
        <f>+I24</f>
        <v>0</v>
      </c>
      <c r="J25" s="7">
        <f>+J24</f>
        <v>0</v>
      </c>
      <c r="K25" s="7">
        <f>+K24</f>
        <v>0</v>
      </c>
      <c r="L25" s="7">
        <f>+L$14/7</f>
        <v>0</v>
      </c>
      <c r="M25" s="7">
        <f>+M$14/7/2</f>
        <v>0</v>
      </c>
      <c r="N25" s="7"/>
      <c r="O25" s="7"/>
      <c r="P25" s="7"/>
      <c r="Q25" s="7"/>
      <c r="R25" s="7"/>
      <c r="S25" s="7"/>
      <c r="T25" s="7"/>
      <c r="U25" s="7"/>
      <c r="Y25" s="7"/>
      <c r="Z25" s="7"/>
    </row>
    <row r="26" spans="1:26" x14ac:dyDescent="0.25">
      <c r="B26" s="3">
        <v>2004</v>
      </c>
      <c r="C26" s="13">
        <f t="shared" si="0"/>
        <v>0</v>
      </c>
      <c r="D26" s="7"/>
      <c r="E26" s="7"/>
      <c r="F26" s="7"/>
      <c r="G26" s="7">
        <f>+G$14/7/2</f>
        <v>0</v>
      </c>
      <c r="H26" s="7">
        <f>+H25</f>
        <v>0</v>
      </c>
      <c r="I26" s="7">
        <f>+I25</f>
        <v>0</v>
      </c>
      <c r="J26" s="7">
        <f>+J25</f>
        <v>0</v>
      </c>
      <c r="K26" s="7">
        <f>+K25</f>
        <v>0</v>
      </c>
      <c r="L26" s="7">
        <f>+L25</f>
        <v>0</v>
      </c>
      <c r="M26" s="7">
        <f>+M$14/7</f>
        <v>0</v>
      </c>
      <c r="N26" s="7">
        <f>+N$14/7/2</f>
        <v>0</v>
      </c>
      <c r="O26" s="7"/>
      <c r="P26" s="7"/>
      <c r="Q26" s="7"/>
      <c r="R26" s="7"/>
      <c r="S26" s="7"/>
      <c r="T26" s="7"/>
      <c r="U26" s="7"/>
      <c r="Y26" s="7"/>
      <c r="Z26" s="7"/>
    </row>
    <row r="27" spans="1:26" x14ac:dyDescent="0.25">
      <c r="B27" s="3">
        <v>2005</v>
      </c>
      <c r="C27" s="13">
        <f t="shared" si="0"/>
        <v>0</v>
      </c>
      <c r="D27" s="7"/>
      <c r="E27" s="7"/>
      <c r="F27" s="7"/>
      <c r="G27" s="7"/>
      <c r="H27" s="7">
        <f>+H$14/7/2</f>
        <v>0</v>
      </c>
      <c r="I27" s="7">
        <f>+I26</f>
        <v>0</v>
      </c>
      <c r="J27" s="7">
        <f>+J26</f>
        <v>0</v>
      </c>
      <c r="K27" s="7">
        <f>+K26</f>
        <v>0</v>
      </c>
      <c r="L27" s="7">
        <f>+L26</f>
        <v>0</v>
      </c>
      <c r="M27" s="7">
        <f>+M26</f>
        <v>0</v>
      </c>
      <c r="N27" s="7">
        <f>+N$14/7</f>
        <v>0</v>
      </c>
      <c r="O27" s="7">
        <f>+O$14/7/2</f>
        <v>0</v>
      </c>
      <c r="P27" s="7"/>
      <c r="Q27" s="7"/>
      <c r="R27" s="7"/>
      <c r="S27" s="7"/>
      <c r="T27" s="7"/>
      <c r="U27" s="7"/>
      <c r="Y27" s="7"/>
      <c r="Z27" s="7"/>
    </row>
    <row r="28" spans="1:26" x14ac:dyDescent="0.25">
      <c r="B28" s="3">
        <v>2006</v>
      </c>
      <c r="C28" s="13">
        <f t="shared" si="0"/>
        <v>0</v>
      </c>
      <c r="D28" s="7"/>
      <c r="E28" s="7"/>
      <c r="F28" s="7"/>
      <c r="G28" s="7"/>
      <c r="H28" s="7"/>
      <c r="I28" s="7">
        <f>+I$14/7/2</f>
        <v>0</v>
      </c>
      <c r="J28" s="7">
        <f>+J27</f>
        <v>0</v>
      </c>
      <c r="K28" s="7">
        <f>+K27</f>
        <v>0</v>
      </c>
      <c r="L28" s="7">
        <f>+L27</f>
        <v>0</v>
      </c>
      <c r="M28" s="7">
        <f>+M27</f>
        <v>0</v>
      </c>
      <c r="N28" s="7">
        <f>+N27</f>
        <v>0</v>
      </c>
      <c r="O28" s="7">
        <f>+O$14/7</f>
        <v>0</v>
      </c>
      <c r="P28" s="7">
        <f>+P$14/7/2</f>
        <v>0</v>
      </c>
      <c r="Q28" s="7"/>
      <c r="R28" s="7"/>
      <c r="S28" s="7"/>
      <c r="T28" s="7"/>
      <c r="U28" s="7"/>
      <c r="Y28" s="7"/>
      <c r="Z28" s="7"/>
    </row>
    <row r="29" spans="1:26" x14ac:dyDescent="0.25">
      <c r="B29" s="3">
        <v>2007</v>
      </c>
      <c r="C29" s="13">
        <f t="shared" si="0"/>
        <v>0</v>
      </c>
      <c r="D29" s="7"/>
      <c r="E29" s="7"/>
      <c r="F29" s="7"/>
      <c r="G29" s="7"/>
      <c r="H29" s="7"/>
      <c r="I29" s="7"/>
      <c r="J29" s="7">
        <f>+J$14/7/2</f>
        <v>0</v>
      </c>
      <c r="K29" s="7">
        <f>+K28</f>
        <v>0</v>
      </c>
      <c r="L29" s="7">
        <f>+L28</f>
        <v>0</v>
      </c>
      <c r="M29" s="7">
        <f>+M28</f>
        <v>0</v>
      </c>
      <c r="N29" s="7">
        <f>+N28</f>
        <v>0</v>
      </c>
      <c r="O29" s="7">
        <f>+O28</f>
        <v>0</v>
      </c>
      <c r="P29" s="7">
        <f>+P$14/7</f>
        <v>0</v>
      </c>
      <c r="Q29" s="7">
        <f>+Q$14/7/2</f>
        <v>0</v>
      </c>
      <c r="R29" s="7"/>
      <c r="S29" s="7"/>
      <c r="T29" s="7"/>
      <c r="U29" s="7"/>
      <c r="Y29" s="7"/>
      <c r="Z29" s="7"/>
    </row>
    <row r="30" spans="1:26" x14ac:dyDescent="0.25">
      <c r="B30" s="3">
        <v>2008</v>
      </c>
      <c r="C30" s="13">
        <f t="shared" si="0"/>
        <v>0</v>
      </c>
      <c r="D30" s="7"/>
      <c r="E30" s="7"/>
      <c r="F30" s="7"/>
      <c r="G30" s="7"/>
      <c r="H30" s="7"/>
      <c r="I30" s="7"/>
      <c r="J30" s="7"/>
      <c r="K30" s="7">
        <f>+K$14/7/2</f>
        <v>0</v>
      </c>
      <c r="L30" s="7">
        <f>+L29</f>
        <v>0</v>
      </c>
      <c r="M30" s="7">
        <f>+M29</f>
        <v>0</v>
      </c>
      <c r="N30" s="7">
        <f>+N29</f>
        <v>0</v>
      </c>
      <c r="O30" s="7">
        <f>+O29</f>
        <v>0</v>
      </c>
      <c r="P30" s="7">
        <f>+P29</f>
        <v>0</v>
      </c>
      <c r="Q30" s="7">
        <f>+Q$14/7</f>
        <v>0</v>
      </c>
      <c r="R30" s="7">
        <f>+R$14/7/2</f>
        <v>0</v>
      </c>
      <c r="S30" s="7"/>
      <c r="T30" s="7"/>
      <c r="U30" s="7"/>
      <c r="Y30" s="7"/>
      <c r="Z30" s="7"/>
    </row>
    <row r="31" spans="1:26" x14ac:dyDescent="0.25">
      <c r="B31" s="3">
        <v>2009</v>
      </c>
      <c r="C31" s="13">
        <f t="shared" si="0"/>
        <v>-31574.571428571428</v>
      </c>
      <c r="D31" s="7"/>
      <c r="E31" s="7"/>
      <c r="F31" s="7"/>
      <c r="G31" s="7"/>
      <c r="H31" s="7"/>
      <c r="I31" s="7"/>
      <c r="J31" s="7"/>
      <c r="K31" s="7"/>
      <c r="L31" s="7">
        <f>+L$14/7/2</f>
        <v>0</v>
      </c>
      <c r="M31" s="7">
        <f>+M30</f>
        <v>0</v>
      </c>
      <c r="N31" s="7">
        <f>+N30</f>
        <v>0</v>
      </c>
      <c r="O31" s="7">
        <f>+O30</f>
        <v>0</v>
      </c>
      <c r="P31" s="7">
        <f>+P30</f>
        <v>0</v>
      </c>
      <c r="Q31" s="7">
        <f>+Q30</f>
        <v>0</v>
      </c>
      <c r="R31" s="7">
        <f>+R$14/7</f>
        <v>0</v>
      </c>
      <c r="S31" s="7">
        <f>+S$14/7/2</f>
        <v>31574.571428571428</v>
      </c>
      <c r="T31" s="7"/>
      <c r="U31" s="7"/>
      <c r="Y31" s="7"/>
      <c r="Z31" s="7"/>
    </row>
    <row r="32" spans="1:26" x14ac:dyDescent="0.25">
      <c r="A32" s="38" t="s">
        <v>59</v>
      </c>
      <c r="B32" s="3">
        <v>2010</v>
      </c>
      <c r="C32" s="13">
        <f t="shared" si="0"/>
        <v>-63149.142857142855</v>
      </c>
      <c r="D32" s="7"/>
      <c r="E32" s="7"/>
      <c r="F32" s="7"/>
      <c r="G32" s="7"/>
      <c r="H32" s="7"/>
      <c r="I32" s="7"/>
      <c r="J32" s="7"/>
      <c r="K32" s="7"/>
      <c r="L32" s="7"/>
      <c r="M32" s="7">
        <f>+M$14/7/2</f>
        <v>0</v>
      </c>
      <c r="N32" s="7">
        <f>+N31</f>
        <v>0</v>
      </c>
      <c r="O32" s="7">
        <f>+O31</f>
        <v>0</v>
      </c>
      <c r="P32" s="7">
        <f>+P31</f>
        <v>0</v>
      </c>
      <c r="Q32" s="7">
        <f>+Q31</f>
        <v>0</v>
      </c>
      <c r="R32" s="7">
        <f>+R31</f>
        <v>0</v>
      </c>
      <c r="S32" s="7">
        <f>+S$14/7</f>
        <v>63149.142857142855</v>
      </c>
      <c r="T32" s="7">
        <f>+T$14/7/2</f>
        <v>0</v>
      </c>
      <c r="U32" s="7"/>
      <c r="Y32" s="7"/>
      <c r="Z32" s="7"/>
    </row>
    <row r="33" spans="1:28" x14ac:dyDescent="0.25">
      <c r="A33" s="38"/>
      <c r="B33" s="3">
        <v>2011</v>
      </c>
      <c r="C33" s="13">
        <f t="shared" si="0"/>
        <v>-63149.142857142855</v>
      </c>
      <c r="D33" s="7"/>
      <c r="E33" s="7"/>
      <c r="F33" s="7"/>
      <c r="G33" s="7"/>
      <c r="H33" s="7"/>
      <c r="I33" s="7"/>
      <c r="J33" s="7"/>
      <c r="K33" s="7"/>
      <c r="L33" s="7"/>
      <c r="M33" s="7"/>
      <c r="N33" s="7">
        <f>+N$14/7/2</f>
        <v>0</v>
      </c>
      <c r="O33" s="7">
        <f>+O32</f>
        <v>0</v>
      </c>
      <c r="P33" s="7">
        <f>+P32</f>
        <v>0</v>
      </c>
      <c r="Q33" s="7">
        <f>+Q32</f>
        <v>0</v>
      </c>
      <c r="R33" s="7">
        <f>+R32</f>
        <v>0</v>
      </c>
      <c r="S33" s="7">
        <f>+S32</f>
        <v>63149.142857142855</v>
      </c>
      <c r="T33" s="7">
        <f>+T$14/7</f>
        <v>0</v>
      </c>
      <c r="U33" s="7">
        <f>+U$14/7/2</f>
        <v>0</v>
      </c>
      <c r="Y33" s="7"/>
      <c r="Z33" s="7"/>
    </row>
    <row r="34" spans="1:28" x14ac:dyDescent="0.25">
      <c r="A34" s="38"/>
      <c r="B34" s="3">
        <v>2012</v>
      </c>
      <c r="C34" s="13">
        <f t="shared" si="0"/>
        <v>-63149.142857142855</v>
      </c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>
        <f>+Q33</f>
        <v>0</v>
      </c>
      <c r="R34" s="7">
        <f>+R33</f>
        <v>0</v>
      </c>
      <c r="S34" s="7">
        <f>+S33</f>
        <v>63149.142857142855</v>
      </c>
      <c r="T34" s="7">
        <f>+T$14/7</f>
        <v>0</v>
      </c>
      <c r="U34" s="7">
        <f>+U$14/7</f>
        <v>0</v>
      </c>
      <c r="V34" s="7">
        <f>+V$14/7/2</f>
        <v>0</v>
      </c>
      <c r="Y34" s="7"/>
      <c r="Z34" s="7"/>
    </row>
    <row r="35" spans="1:28" x14ac:dyDescent="0.25">
      <c r="A35" s="38"/>
      <c r="B35" s="3">
        <v>2013</v>
      </c>
      <c r="C35" s="13">
        <f t="shared" si="0"/>
        <v>-63149.142857142855</v>
      </c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>
        <f t="shared" ref="S35:S36" si="1">+S34</f>
        <v>63149.142857142855</v>
      </c>
      <c r="T35" s="7"/>
      <c r="U35" s="7"/>
      <c r="Y35" s="7"/>
      <c r="Z35" s="7"/>
    </row>
    <row r="36" spans="1:28" x14ac:dyDescent="0.25">
      <c r="A36" s="38"/>
      <c r="B36" s="3">
        <v>2014</v>
      </c>
      <c r="C36" s="13">
        <f t="shared" si="0"/>
        <v>-63149.142857142855</v>
      </c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>
        <f t="shared" si="1"/>
        <v>63149.142857142855</v>
      </c>
      <c r="T36" s="7"/>
      <c r="U36" s="7"/>
      <c r="Y36" s="7"/>
      <c r="Z36" s="7"/>
    </row>
    <row r="37" spans="1:28" x14ac:dyDescent="0.25">
      <c r="A37" s="38"/>
      <c r="B37" s="3">
        <v>2015</v>
      </c>
      <c r="C37" s="13">
        <f t="shared" si="0"/>
        <v>-63149.142857142855</v>
      </c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>
        <f>S36</f>
        <v>63149.142857142855</v>
      </c>
      <c r="T37" s="7"/>
      <c r="U37" s="7"/>
      <c r="Y37" s="7"/>
      <c r="Z37" s="7"/>
    </row>
    <row r="38" spans="1:28" x14ac:dyDescent="0.25">
      <c r="A38" s="38"/>
      <c r="B38" s="3">
        <v>2016</v>
      </c>
      <c r="C38" s="13">
        <f t="shared" si="0"/>
        <v>-31574.571428571428</v>
      </c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>
        <f>S37/2</f>
        <v>31574.571428571428</v>
      </c>
      <c r="T38" s="7"/>
      <c r="U38" s="7"/>
      <c r="Y38" s="7"/>
      <c r="Z38" s="7"/>
    </row>
    <row r="39" spans="1:28" x14ac:dyDescent="0.25">
      <c r="A39" s="38"/>
      <c r="B39" s="3">
        <v>2017</v>
      </c>
      <c r="C39" s="13">
        <f>-SUM(D39:AB39)</f>
        <v>0</v>
      </c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Y39" s="7"/>
      <c r="Z39" s="7"/>
    </row>
    <row r="40" spans="1:28" x14ac:dyDescent="0.25">
      <c r="A40" s="38"/>
      <c r="B40" s="3">
        <v>2018</v>
      </c>
      <c r="C40" s="13">
        <f>-SUM(D40:AB40)</f>
        <v>0</v>
      </c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Y40" s="7"/>
      <c r="Z40" s="7"/>
    </row>
    <row r="41" spans="1:28" x14ac:dyDescent="0.25">
      <c r="A41" s="38"/>
      <c r="B41" s="3"/>
      <c r="C41" s="12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33"/>
      <c r="Y41" s="7"/>
      <c r="Z41" s="7"/>
    </row>
    <row r="42" spans="1:28" x14ac:dyDescent="0.25">
      <c r="A42" s="38" t="s">
        <v>62</v>
      </c>
      <c r="B42" s="35">
        <f>SUM(D42:Y42)</f>
        <v>0</v>
      </c>
      <c r="C42" s="29">
        <f>SUM(C16:C41)</f>
        <v>-442043.99999999994</v>
      </c>
      <c r="D42" s="7">
        <f>-SUM(D16:D41)+D14</f>
        <v>0</v>
      </c>
      <c r="E42" s="7">
        <f t="shared" ref="E42:T42" si="2">-SUM(E16:E41)+E14</f>
        <v>0</v>
      </c>
      <c r="F42" s="7">
        <f t="shared" si="2"/>
        <v>0</v>
      </c>
      <c r="G42" s="7">
        <f t="shared" si="2"/>
        <v>0</v>
      </c>
      <c r="H42" s="7">
        <f t="shared" si="2"/>
        <v>0</v>
      </c>
      <c r="I42" s="7">
        <f t="shared" si="2"/>
        <v>0</v>
      </c>
      <c r="J42" s="7">
        <f t="shared" si="2"/>
        <v>0</v>
      </c>
      <c r="K42" s="7">
        <f t="shared" si="2"/>
        <v>0</v>
      </c>
      <c r="L42" s="7">
        <f t="shared" si="2"/>
        <v>0</v>
      </c>
      <c r="M42" s="7">
        <f t="shared" si="2"/>
        <v>0</v>
      </c>
      <c r="N42" s="7">
        <f t="shared" si="2"/>
        <v>0</v>
      </c>
      <c r="O42" s="7">
        <f t="shared" si="2"/>
        <v>0</v>
      </c>
      <c r="P42" s="7">
        <f t="shared" si="2"/>
        <v>0</v>
      </c>
      <c r="Q42" s="7">
        <f t="shared" si="2"/>
        <v>0</v>
      </c>
      <c r="R42" s="7">
        <f t="shared" si="2"/>
        <v>0</v>
      </c>
      <c r="S42" s="7">
        <f t="shared" si="2"/>
        <v>0</v>
      </c>
      <c r="T42" s="7">
        <f t="shared" si="2"/>
        <v>0</v>
      </c>
      <c r="U42" s="326">
        <f t="shared" ref="U42:AB42" si="3">-SUM(U16:U41)+U14</f>
        <v>0</v>
      </c>
      <c r="V42" s="326">
        <f t="shared" si="3"/>
        <v>0</v>
      </c>
      <c r="W42" s="326">
        <f t="shared" si="3"/>
        <v>0</v>
      </c>
      <c r="X42" s="326">
        <f t="shared" si="3"/>
        <v>0</v>
      </c>
      <c r="Y42" s="326">
        <f t="shared" si="3"/>
        <v>0</v>
      </c>
      <c r="Z42" s="326">
        <f t="shared" si="3"/>
        <v>0</v>
      </c>
      <c r="AA42" s="326">
        <f t="shared" si="3"/>
        <v>0</v>
      </c>
      <c r="AB42" s="326">
        <f t="shared" si="3"/>
        <v>0</v>
      </c>
    </row>
    <row r="43" spans="1:28" x14ac:dyDescent="0.25">
      <c r="A43" s="38"/>
      <c r="B43" s="29"/>
      <c r="C43" s="3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8" x14ac:dyDescent="0.25">
      <c r="A44" s="39" t="s">
        <v>63</v>
      </c>
      <c r="B44" s="3"/>
      <c r="C44" s="30">
        <f>+C14+C42</f>
        <v>0</v>
      </c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8" x14ac:dyDescent="0.25">
      <c r="A45" s="3"/>
      <c r="B45" s="3"/>
      <c r="C45" s="3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8" x14ac:dyDescent="0.25">
      <c r="A46" s="3"/>
      <c r="B46" s="36"/>
      <c r="C46" s="3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8" x14ac:dyDescent="0.25">
      <c r="A47" s="3"/>
      <c r="B47" s="3"/>
      <c r="C47" s="3"/>
      <c r="E47" s="7"/>
      <c r="F47" s="4"/>
      <c r="G47" s="4"/>
      <c r="H47" s="4"/>
      <c r="I47" s="4"/>
      <c r="J47" s="4"/>
      <c r="K47" s="4"/>
      <c r="L47" s="4"/>
      <c r="M47" s="4"/>
      <c r="N47" s="7">
        <f>SUM(E32:E47)</f>
        <v>0</v>
      </c>
      <c r="O47" s="4"/>
      <c r="P47" s="4"/>
      <c r="Q47" s="4"/>
      <c r="R47" s="4"/>
      <c r="S47" s="4"/>
    </row>
    <row r="48" spans="1:28" x14ac:dyDescent="0.25">
      <c r="B48" s="3"/>
      <c r="C48" s="3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</row>
    <row r="49" spans="5:19" x14ac:dyDescent="0.25"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</row>
    <row r="50" spans="5:19" x14ac:dyDescent="0.25"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</row>
    <row r="51" spans="5:19" x14ac:dyDescent="0.25"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</row>
    <row r="52" spans="5:19" x14ac:dyDescent="0.25"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</row>
    <row r="53" spans="5:19" x14ac:dyDescent="0.25"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</row>
    <row r="54" spans="5:19" x14ac:dyDescent="0.25"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</row>
    <row r="55" spans="5:19" x14ac:dyDescent="0.25"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</row>
    <row r="56" spans="5:19" x14ac:dyDescent="0.25"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</row>
    <row r="57" spans="5:19" x14ac:dyDescent="0.25"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</row>
    <row r="58" spans="5:19" x14ac:dyDescent="0.25"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</row>
  </sheetData>
  <phoneticPr fontId="21" type="noConversion"/>
  <pageMargins left="0.7" right="0.7" top="0.75" bottom="0.75" header="0.3" footer="0.3"/>
  <pageSetup scale="71" orientation="landscape" horizontalDpi="4294967294" verticalDpi="4294967294" r:id="rId1"/>
  <headerFooter>
    <oddFooter>&amp;Z&amp;F&amp;RPage &amp;P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>
    <tabColor rgb="FF92D050"/>
    <pageSetUpPr fitToPage="1"/>
  </sheetPr>
  <dimension ref="A1:AH64"/>
  <sheetViews>
    <sheetView workbookViewId="0"/>
  </sheetViews>
  <sheetFormatPr defaultColWidth="9.140625" defaultRowHeight="15" x14ac:dyDescent="0.25"/>
  <cols>
    <col min="1" max="1" width="21.5703125" style="289" customWidth="1"/>
    <col min="2" max="2" width="8.7109375" style="289" customWidth="1"/>
    <col min="3" max="3" width="12.85546875" style="289" customWidth="1"/>
    <col min="4" max="6" width="7.42578125" style="289" hidden="1" customWidth="1"/>
    <col min="7" max="7" width="8.28515625" style="289" hidden="1" customWidth="1"/>
    <col min="8" max="8" width="9.42578125" style="289" hidden="1" customWidth="1"/>
    <col min="9" max="12" width="7.42578125" style="289" hidden="1" customWidth="1"/>
    <col min="13" max="13" width="7.5703125" style="289" hidden="1" customWidth="1"/>
    <col min="14" max="17" width="9.28515625" style="289" customWidth="1"/>
    <col min="18" max="19" width="11.28515625" style="289" customWidth="1"/>
    <col min="20" max="20" width="9.42578125" style="289" customWidth="1"/>
    <col min="21" max="21" width="9.140625" style="289"/>
    <col min="22" max="24" width="10.5703125" style="289" customWidth="1"/>
    <col min="25" max="16384" width="9.140625" style="289"/>
  </cols>
  <sheetData>
    <row r="1" spans="1:34" x14ac:dyDescent="0.25">
      <c r="A1" s="360" t="s">
        <v>10</v>
      </c>
    </row>
    <row r="2" spans="1:34" x14ac:dyDescent="0.25">
      <c r="A2" s="365" t="s">
        <v>438</v>
      </c>
    </row>
    <row r="3" spans="1:34" x14ac:dyDescent="0.25">
      <c r="A3" s="365" t="s">
        <v>80</v>
      </c>
    </row>
    <row r="4" spans="1:34" x14ac:dyDescent="0.25">
      <c r="R4" s="584" t="s">
        <v>4</v>
      </c>
      <c r="S4" s="585"/>
      <c r="T4" s="584" t="s">
        <v>8</v>
      </c>
    </row>
    <row r="5" spans="1:34" x14ac:dyDescent="0.25">
      <c r="A5" s="586" t="s">
        <v>9</v>
      </c>
      <c r="B5" s="475" t="s">
        <v>64</v>
      </c>
      <c r="C5" s="475" t="s">
        <v>12</v>
      </c>
      <c r="R5" s="587" t="s">
        <v>2</v>
      </c>
      <c r="S5" s="587" t="s">
        <v>60</v>
      </c>
      <c r="T5" s="587" t="s">
        <v>7</v>
      </c>
    </row>
    <row r="6" spans="1:34" x14ac:dyDescent="0.25">
      <c r="B6" s="290"/>
      <c r="R6" s="290"/>
    </row>
    <row r="7" spans="1:34" x14ac:dyDescent="0.25">
      <c r="A7" s="588" t="s">
        <v>75</v>
      </c>
      <c r="B7" s="589">
        <f>+SUMMARY!A26</f>
        <v>122</v>
      </c>
      <c r="C7" s="590">
        <v>130255</v>
      </c>
      <c r="D7" s="634"/>
      <c r="E7" s="634"/>
      <c r="F7" s="634"/>
      <c r="G7" s="634"/>
      <c r="H7" s="634"/>
      <c r="I7" s="634"/>
      <c r="J7" s="634"/>
      <c r="K7" s="634"/>
      <c r="L7" s="634"/>
      <c r="M7" s="634"/>
      <c r="N7" s="634"/>
      <c r="O7" s="635"/>
      <c r="P7" s="421"/>
      <c r="Q7" s="421"/>
      <c r="R7" s="423">
        <f>+C14</f>
        <v>583938.71</v>
      </c>
      <c r="S7" s="423">
        <f>+-C48</f>
        <v>583938.71</v>
      </c>
      <c r="T7" s="423">
        <f>+R7-S7</f>
        <v>0</v>
      </c>
    </row>
    <row r="8" spans="1:34" x14ac:dyDescent="0.25">
      <c r="A8" s="590" t="s">
        <v>273</v>
      </c>
      <c r="B8" s="290"/>
      <c r="D8" s="634"/>
      <c r="E8" s="634"/>
      <c r="F8" s="634"/>
      <c r="G8" s="634"/>
      <c r="H8" s="634"/>
      <c r="I8" s="634"/>
      <c r="J8" s="634"/>
      <c r="K8" s="634"/>
      <c r="L8" s="634"/>
      <c r="M8" s="634"/>
      <c r="N8" s="634"/>
      <c r="O8" s="635"/>
      <c r="P8" s="421"/>
      <c r="Q8" s="421"/>
    </row>
    <row r="9" spans="1:34" x14ac:dyDescent="0.25">
      <c r="A9" s="437" t="s">
        <v>274</v>
      </c>
      <c r="B9" s="290"/>
      <c r="D9" s="634"/>
      <c r="E9" s="634"/>
      <c r="F9" s="634"/>
      <c r="G9" s="634"/>
      <c r="H9" s="634"/>
      <c r="I9" s="634"/>
      <c r="J9" s="634"/>
      <c r="K9" s="634"/>
      <c r="L9" s="634"/>
      <c r="M9" s="634"/>
      <c r="N9" s="634"/>
      <c r="O9" s="635"/>
      <c r="P9" s="421"/>
      <c r="Q9" s="421"/>
    </row>
    <row r="10" spans="1:34" x14ac:dyDescent="0.25">
      <c r="B10" s="290"/>
    </row>
    <row r="11" spans="1:34" x14ac:dyDescent="0.25">
      <c r="A11" s="437" t="s">
        <v>66</v>
      </c>
      <c r="B11" s="589" t="s">
        <v>74</v>
      </c>
      <c r="C11" s="590" t="s">
        <v>449</v>
      </c>
    </row>
    <row r="12" spans="1:34" x14ac:dyDescent="0.25">
      <c r="B12" s="594"/>
      <c r="C12" s="437"/>
    </row>
    <row r="13" spans="1:34" x14ac:dyDescent="0.25">
      <c r="A13" s="365" t="s">
        <v>5</v>
      </c>
      <c r="C13" s="595" t="s">
        <v>3</v>
      </c>
      <c r="D13" s="596">
        <v>1994</v>
      </c>
      <c r="E13" s="596">
        <v>1995</v>
      </c>
      <c r="F13" s="596">
        <v>1996</v>
      </c>
      <c r="G13" s="596">
        <v>1997</v>
      </c>
      <c r="H13" s="596">
        <v>1998</v>
      </c>
      <c r="I13" s="596">
        <v>1999</v>
      </c>
      <c r="J13" s="596">
        <v>2000</v>
      </c>
      <c r="K13" s="596">
        <v>2001</v>
      </c>
      <c r="L13" s="596">
        <v>2002</v>
      </c>
      <c r="M13" s="596">
        <v>2003</v>
      </c>
      <c r="N13" s="596">
        <v>2004</v>
      </c>
      <c r="O13" s="596">
        <f>N13+1</f>
        <v>2005</v>
      </c>
      <c r="P13" s="596">
        <f t="shared" ref="P13:AH13" si="0">O13+1</f>
        <v>2006</v>
      </c>
      <c r="Q13" s="596">
        <f t="shared" si="0"/>
        <v>2007</v>
      </c>
      <c r="R13" s="596">
        <f t="shared" si="0"/>
        <v>2008</v>
      </c>
      <c r="S13" s="596">
        <f t="shared" si="0"/>
        <v>2009</v>
      </c>
      <c r="T13" s="596">
        <f t="shared" si="0"/>
        <v>2010</v>
      </c>
      <c r="U13" s="596">
        <f t="shared" si="0"/>
        <v>2011</v>
      </c>
      <c r="V13" s="596">
        <f t="shared" si="0"/>
        <v>2012</v>
      </c>
      <c r="W13" s="596">
        <f t="shared" si="0"/>
        <v>2013</v>
      </c>
      <c r="X13" s="596">
        <f t="shared" si="0"/>
        <v>2014</v>
      </c>
      <c r="Y13" s="596">
        <f t="shared" si="0"/>
        <v>2015</v>
      </c>
      <c r="Z13" s="596">
        <f t="shared" si="0"/>
        <v>2016</v>
      </c>
      <c r="AA13" s="596">
        <f t="shared" si="0"/>
        <v>2017</v>
      </c>
      <c r="AB13" s="596">
        <f t="shared" si="0"/>
        <v>2018</v>
      </c>
      <c r="AC13" s="596">
        <f t="shared" si="0"/>
        <v>2019</v>
      </c>
      <c r="AD13" s="596">
        <f t="shared" si="0"/>
        <v>2020</v>
      </c>
      <c r="AE13" s="596">
        <f t="shared" si="0"/>
        <v>2021</v>
      </c>
      <c r="AF13" s="596">
        <f t="shared" si="0"/>
        <v>2022</v>
      </c>
      <c r="AG13" s="596">
        <f t="shared" si="0"/>
        <v>2023</v>
      </c>
      <c r="AH13" s="596">
        <f t="shared" si="0"/>
        <v>2024</v>
      </c>
    </row>
    <row r="14" spans="1:34" x14ac:dyDescent="0.25">
      <c r="A14" s="365" t="s">
        <v>73</v>
      </c>
      <c r="C14" s="399">
        <f>SUM(D14:AH14)</f>
        <v>583938.71</v>
      </c>
      <c r="D14" s="362"/>
      <c r="E14" s="362"/>
      <c r="F14" s="362"/>
      <c r="G14" s="362"/>
      <c r="H14" s="362">
        <v>579784.84</v>
      </c>
      <c r="I14" s="362"/>
      <c r="J14" s="362"/>
      <c r="K14" s="362"/>
      <c r="L14" s="362"/>
      <c r="M14" s="362"/>
      <c r="N14" s="644"/>
      <c r="O14" s="644"/>
      <c r="P14" s="644"/>
      <c r="Q14" s="644"/>
      <c r="R14" s="644"/>
      <c r="S14" s="636"/>
      <c r="T14" s="622"/>
      <c r="U14" s="622"/>
      <c r="V14" s="622"/>
      <c r="W14" s="622"/>
      <c r="X14" s="622"/>
      <c r="Y14" s="622"/>
      <c r="Z14" s="622">
        <v>4153.87</v>
      </c>
      <c r="AA14" s="622"/>
      <c r="AB14" s="622"/>
      <c r="AC14" s="622"/>
      <c r="AD14" s="622"/>
      <c r="AE14" s="622"/>
      <c r="AF14" s="622"/>
      <c r="AG14" s="622"/>
      <c r="AH14" s="622"/>
    </row>
    <row r="15" spans="1:34" x14ac:dyDescent="0.25">
      <c r="A15" s="602" t="str">
        <f>IF(+C14-'Equip Review 032310'!Y15=0,"ok","check")</f>
        <v>check</v>
      </c>
      <c r="B15" s="437"/>
      <c r="C15" s="437"/>
      <c r="N15" s="622"/>
      <c r="O15" s="622"/>
      <c r="P15" s="622"/>
      <c r="Q15" s="622"/>
      <c r="R15" s="622"/>
      <c r="S15" s="622"/>
      <c r="T15" s="622"/>
      <c r="U15" s="622"/>
      <c r="V15" s="622"/>
      <c r="W15" s="622"/>
      <c r="X15" s="622"/>
      <c r="Y15" s="622"/>
      <c r="Z15" s="622"/>
      <c r="AA15" s="622"/>
      <c r="AB15" s="622"/>
      <c r="AC15" s="622"/>
      <c r="AD15" s="622"/>
      <c r="AE15" s="622"/>
      <c r="AF15" s="622"/>
      <c r="AG15" s="622"/>
      <c r="AH15" s="622"/>
    </row>
    <row r="16" spans="1:34" x14ac:dyDescent="0.25">
      <c r="A16" s="365" t="s">
        <v>6</v>
      </c>
      <c r="B16" s="290">
        <v>1994</v>
      </c>
      <c r="C16" s="423">
        <f>-SUM(D16:AH16)</f>
        <v>0</v>
      </c>
      <c r="D16" s="599">
        <f>+D$14/7/2</f>
        <v>0</v>
      </c>
      <c r="E16" s="599"/>
      <c r="F16" s="599"/>
      <c r="G16" s="599"/>
      <c r="H16" s="599"/>
      <c r="I16" s="599"/>
      <c r="J16" s="599"/>
      <c r="K16" s="599"/>
      <c r="L16" s="599"/>
      <c r="M16" s="599"/>
      <c r="N16" s="623"/>
      <c r="O16" s="623"/>
      <c r="P16" s="623"/>
      <c r="Q16" s="623"/>
      <c r="R16" s="623"/>
      <c r="S16" s="623"/>
      <c r="T16" s="623"/>
      <c r="U16" s="623"/>
      <c r="V16" s="622"/>
      <c r="W16" s="622"/>
      <c r="X16" s="622"/>
      <c r="Y16" s="623"/>
      <c r="Z16" s="623"/>
      <c r="AA16" s="622"/>
      <c r="AB16" s="622"/>
      <c r="AC16" s="622"/>
      <c r="AD16" s="622"/>
      <c r="AE16" s="622"/>
      <c r="AF16" s="622"/>
      <c r="AG16" s="622"/>
      <c r="AH16" s="622"/>
    </row>
    <row r="17" spans="1:34" x14ac:dyDescent="0.25">
      <c r="B17" s="290">
        <f>B16+1</f>
        <v>1995</v>
      </c>
      <c r="C17" s="423">
        <f t="shared" ref="C17:C46" si="1">-SUM(D17:AH17)</f>
        <v>0</v>
      </c>
      <c r="D17" s="599">
        <f>+D$14/7</f>
        <v>0</v>
      </c>
      <c r="E17" s="599">
        <f>+E$14/7/2</f>
        <v>0</v>
      </c>
      <c r="F17" s="599"/>
      <c r="G17" s="599"/>
      <c r="H17" s="599"/>
      <c r="I17" s="599"/>
      <c r="J17" s="599"/>
      <c r="K17" s="599"/>
      <c r="L17" s="599"/>
      <c r="M17" s="599"/>
      <c r="N17" s="623"/>
      <c r="O17" s="623"/>
      <c r="P17" s="623"/>
      <c r="Q17" s="623"/>
      <c r="R17" s="623"/>
      <c r="S17" s="623"/>
      <c r="T17" s="623"/>
      <c r="U17" s="623"/>
      <c r="V17" s="622"/>
      <c r="W17" s="622"/>
      <c r="X17" s="622"/>
      <c r="Y17" s="623"/>
      <c r="Z17" s="623"/>
      <c r="AA17" s="622"/>
      <c r="AB17" s="622"/>
      <c r="AC17" s="622"/>
      <c r="AD17" s="622"/>
      <c r="AE17" s="622"/>
      <c r="AF17" s="622"/>
      <c r="AG17" s="622"/>
      <c r="AH17" s="622"/>
    </row>
    <row r="18" spans="1:34" x14ac:dyDescent="0.25">
      <c r="B18" s="290">
        <f t="shared" ref="B18:B46" si="2">B17+1</f>
        <v>1996</v>
      </c>
      <c r="C18" s="423">
        <f t="shared" si="1"/>
        <v>0</v>
      </c>
      <c r="D18" s="599">
        <f>+D17</f>
        <v>0</v>
      </c>
      <c r="E18" s="599">
        <f>+E$14/7</f>
        <v>0</v>
      </c>
      <c r="F18" s="599">
        <f>+F$14/7/2</f>
        <v>0</v>
      </c>
      <c r="G18" s="599"/>
      <c r="H18" s="599"/>
      <c r="I18" s="599"/>
      <c r="J18" s="599"/>
      <c r="K18" s="599"/>
      <c r="L18" s="599"/>
      <c r="M18" s="599"/>
      <c r="N18" s="623"/>
      <c r="O18" s="623"/>
      <c r="P18" s="623"/>
      <c r="Q18" s="623"/>
      <c r="R18" s="623"/>
      <c r="S18" s="623"/>
      <c r="T18" s="623"/>
      <c r="U18" s="623"/>
      <c r="V18" s="622"/>
      <c r="W18" s="622"/>
      <c r="X18" s="622"/>
      <c r="Y18" s="623"/>
      <c r="Z18" s="623"/>
      <c r="AA18" s="622"/>
      <c r="AB18" s="622"/>
      <c r="AC18" s="622"/>
      <c r="AD18" s="622"/>
      <c r="AE18" s="622"/>
      <c r="AF18" s="622"/>
      <c r="AG18" s="622"/>
      <c r="AH18" s="622"/>
    </row>
    <row r="19" spans="1:34" x14ac:dyDescent="0.25">
      <c r="B19" s="290">
        <f t="shared" si="2"/>
        <v>1997</v>
      </c>
      <c r="C19" s="423">
        <f t="shared" si="1"/>
        <v>0</v>
      </c>
      <c r="D19" s="599">
        <f>+D18</f>
        <v>0</v>
      </c>
      <c r="E19" s="599">
        <f>+E18</f>
        <v>0</v>
      </c>
      <c r="F19" s="599">
        <f>+F$14/7</f>
        <v>0</v>
      </c>
      <c r="G19" s="599">
        <f>+G$14/7/2</f>
        <v>0</v>
      </c>
      <c r="H19" s="599"/>
      <c r="I19" s="599"/>
      <c r="J19" s="599"/>
      <c r="K19" s="599"/>
      <c r="L19" s="599"/>
      <c r="M19" s="599"/>
      <c r="N19" s="623"/>
      <c r="O19" s="623"/>
      <c r="P19" s="623"/>
      <c r="Q19" s="623"/>
      <c r="R19" s="623"/>
      <c r="S19" s="623"/>
      <c r="T19" s="623"/>
      <c r="U19" s="623"/>
      <c r="V19" s="622"/>
      <c r="W19" s="622"/>
      <c r="X19" s="622"/>
      <c r="Y19" s="623"/>
      <c r="Z19" s="623"/>
      <c r="AA19" s="622"/>
      <c r="AB19" s="622"/>
      <c r="AC19" s="622"/>
      <c r="AD19" s="622"/>
      <c r="AE19" s="622"/>
      <c r="AF19" s="622"/>
      <c r="AG19" s="622"/>
      <c r="AH19" s="622"/>
    </row>
    <row r="20" spans="1:34" x14ac:dyDescent="0.25">
      <c r="B20" s="290">
        <f t="shared" si="2"/>
        <v>1998</v>
      </c>
      <c r="C20" s="423">
        <f t="shared" si="1"/>
        <v>-41413.202857142853</v>
      </c>
      <c r="D20" s="599">
        <f>+D19</f>
        <v>0</v>
      </c>
      <c r="E20" s="599">
        <f>+E19</f>
        <v>0</v>
      </c>
      <c r="F20" s="599">
        <f>+F19</f>
        <v>0</v>
      </c>
      <c r="G20" s="599">
        <f>+G$14/7</f>
        <v>0</v>
      </c>
      <c r="H20" s="599">
        <f>+H$14/7/2</f>
        <v>41413.202857142853</v>
      </c>
      <c r="I20" s="599"/>
      <c r="J20" s="599"/>
      <c r="K20" s="599"/>
      <c r="L20" s="599"/>
      <c r="M20" s="599"/>
      <c r="N20" s="623"/>
      <c r="O20" s="623"/>
      <c r="P20" s="623"/>
      <c r="Q20" s="623"/>
      <c r="R20" s="623"/>
      <c r="S20" s="623"/>
      <c r="T20" s="623"/>
      <c r="U20" s="623"/>
      <c r="V20" s="622"/>
      <c r="W20" s="622"/>
      <c r="X20" s="622"/>
      <c r="Y20" s="623"/>
      <c r="Z20" s="623"/>
      <c r="AA20" s="622"/>
      <c r="AB20" s="622"/>
      <c r="AC20" s="622"/>
      <c r="AD20" s="622"/>
      <c r="AE20" s="622"/>
      <c r="AF20" s="622"/>
      <c r="AG20" s="622"/>
      <c r="AH20" s="622"/>
    </row>
    <row r="21" spans="1:34" x14ac:dyDescent="0.25">
      <c r="B21" s="290">
        <f t="shared" si="2"/>
        <v>1999</v>
      </c>
      <c r="C21" s="423">
        <f t="shared" si="1"/>
        <v>-82826.405714285705</v>
      </c>
      <c r="D21" s="599">
        <f>+D20</f>
        <v>0</v>
      </c>
      <c r="E21" s="599">
        <f>+E20</f>
        <v>0</v>
      </c>
      <c r="F21" s="599">
        <f>+F20</f>
        <v>0</v>
      </c>
      <c r="G21" s="599">
        <f>+G20</f>
        <v>0</v>
      </c>
      <c r="H21" s="599">
        <f>+H$14/7</f>
        <v>82826.405714285705</v>
      </c>
      <c r="I21" s="599">
        <f>+I$14/7/2</f>
        <v>0</v>
      </c>
      <c r="J21" s="599"/>
      <c r="K21" s="599"/>
      <c r="L21" s="599"/>
      <c r="M21" s="599"/>
      <c r="N21" s="623"/>
      <c r="O21" s="623"/>
      <c r="P21" s="623"/>
      <c r="Q21" s="623"/>
      <c r="R21" s="623"/>
      <c r="S21" s="623"/>
      <c r="T21" s="623"/>
      <c r="U21" s="623"/>
      <c r="V21" s="622"/>
      <c r="W21" s="622"/>
      <c r="X21" s="622"/>
      <c r="Y21" s="623"/>
      <c r="Z21" s="623"/>
      <c r="AA21" s="622"/>
      <c r="AB21" s="622"/>
      <c r="AC21" s="622"/>
      <c r="AD21" s="622"/>
      <c r="AE21" s="622"/>
      <c r="AF21" s="622"/>
      <c r="AG21" s="622"/>
      <c r="AH21" s="622"/>
    </row>
    <row r="22" spans="1:34" x14ac:dyDescent="0.25">
      <c r="B22" s="290">
        <f t="shared" si="2"/>
        <v>2000</v>
      </c>
      <c r="C22" s="423">
        <f t="shared" si="1"/>
        <v>-82826.405714285705</v>
      </c>
      <c r="D22" s="599">
        <f>+D21</f>
        <v>0</v>
      </c>
      <c r="E22" s="599">
        <f>+E21</f>
        <v>0</v>
      </c>
      <c r="F22" s="599">
        <f>+F21</f>
        <v>0</v>
      </c>
      <c r="G22" s="599">
        <f>+G21</f>
        <v>0</v>
      </c>
      <c r="H22" s="599">
        <f>+H21</f>
        <v>82826.405714285705</v>
      </c>
      <c r="I22" s="599">
        <f>+I$14/7</f>
        <v>0</v>
      </c>
      <c r="J22" s="599">
        <f>+J$14/7/2</f>
        <v>0</v>
      </c>
      <c r="K22" s="599"/>
      <c r="L22" s="599"/>
      <c r="M22" s="599"/>
      <c r="N22" s="623"/>
      <c r="O22" s="623"/>
      <c r="P22" s="623"/>
      <c r="Q22" s="623"/>
      <c r="R22" s="623"/>
      <c r="S22" s="623"/>
      <c r="T22" s="623"/>
      <c r="U22" s="623"/>
      <c r="V22" s="622"/>
      <c r="W22" s="622"/>
      <c r="X22" s="622"/>
      <c r="Y22" s="623"/>
      <c r="Z22" s="623"/>
      <c r="AA22" s="622"/>
      <c r="AB22" s="622"/>
      <c r="AC22" s="622"/>
      <c r="AD22" s="622"/>
      <c r="AE22" s="622"/>
      <c r="AF22" s="622"/>
      <c r="AG22" s="622"/>
      <c r="AH22" s="622"/>
    </row>
    <row r="23" spans="1:34" x14ac:dyDescent="0.25">
      <c r="B23" s="290">
        <f t="shared" si="2"/>
        <v>2001</v>
      </c>
      <c r="C23" s="423">
        <f t="shared" si="1"/>
        <v>-82826.405714285705</v>
      </c>
      <c r="D23" s="599">
        <f>+D$14/7/2</f>
        <v>0</v>
      </c>
      <c r="E23" s="599">
        <f>+E22</f>
        <v>0</v>
      </c>
      <c r="F23" s="599">
        <f>+F22</f>
        <v>0</v>
      </c>
      <c r="G23" s="599">
        <f>+G22</f>
        <v>0</v>
      </c>
      <c r="H23" s="599">
        <f>+H22</f>
        <v>82826.405714285705</v>
      </c>
      <c r="I23" s="599">
        <f>+I22</f>
        <v>0</v>
      </c>
      <c r="J23" s="599">
        <f>+J$14/7</f>
        <v>0</v>
      </c>
      <c r="K23" s="599">
        <f>+K$14/7/2</f>
        <v>0</v>
      </c>
      <c r="L23" s="599"/>
      <c r="M23" s="599"/>
      <c r="N23" s="623"/>
      <c r="O23" s="623"/>
      <c r="P23" s="623"/>
      <c r="Q23" s="623"/>
      <c r="R23" s="623"/>
      <c r="S23" s="623"/>
      <c r="T23" s="623"/>
      <c r="U23" s="623"/>
      <c r="V23" s="622"/>
      <c r="W23" s="622"/>
      <c r="X23" s="622"/>
      <c r="Y23" s="623"/>
      <c r="Z23" s="623"/>
      <c r="AA23" s="622"/>
      <c r="AB23" s="622"/>
      <c r="AC23" s="622"/>
      <c r="AD23" s="622"/>
      <c r="AE23" s="622"/>
      <c r="AF23" s="622"/>
      <c r="AG23" s="622"/>
      <c r="AH23" s="622"/>
    </row>
    <row r="24" spans="1:34" x14ac:dyDescent="0.25">
      <c r="B24" s="290">
        <f t="shared" si="2"/>
        <v>2002</v>
      </c>
      <c r="C24" s="423">
        <f t="shared" si="1"/>
        <v>-82826.405714285705</v>
      </c>
      <c r="D24" s="599"/>
      <c r="E24" s="599">
        <f>+E$14/7/2</f>
        <v>0</v>
      </c>
      <c r="F24" s="599">
        <f>+F23</f>
        <v>0</v>
      </c>
      <c r="G24" s="599">
        <f>+G23</f>
        <v>0</v>
      </c>
      <c r="H24" s="599">
        <f>+H23</f>
        <v>82826.405714285705</v>
      </c>
      <c r="I24" s="599">
        <f>+I23</f>
        <v>0</v>
      </c>
      <c r="J24" s="599">
        <f>+J23</f>
        <v>0</v>
      </c>
      <c r="K24" s="599">
        <f>+K$14/7</f>
        <v>0</v>
      </c>
      <c r="L24" s="599">
        <f>+L$14/7/2</f>
        <v>0</v>
      </c>
      <c r="M24" s="599"/>
      <c r="N24" s="623"/>
      <c r="O24" s="623"/>
      <c r="P24" s="623"/>
      <c r="Q24" s="623"/>
      <c r="R24" s="623"/>
      <c r="S24" s="623"/>
      <c r="T24" s="623"/>
      <c r="U24" s="623"/>
      <c r="V24" s="622"/>
      <c r="W24" s="622"/>
      <c r="X24" s="622"/>
      <c r="Y24" s="623"/>
      <c r="Z24" s="623"/>
      <c r="AA24" s="622"/>
      <c r="AB24" s="622"/>
      <c r="AC24" s="622"/>
      <c r="AD24" s="622"/>
      <c r="AE24" s="622"/>
      <c r="AF24" s="622"/>
      <c r="AG24" s="622"/>
      <c r="AH24" s="622"/>
    </row>
    <row r="25" spans="1:34" x14ac:dyDescent="0.25">
      <c r="B25" s="290">
        <f t="shared" si="2"/>
        <v>2003</v>
      </c>
      <c r="C25" s="423">
        <f t="shared" si="1"/>
        <v>-82826.405714285705</v>
      </c>
      <c r="D25" s="599"/>
      <c r="E25" s="599"/>
      <c r="F25" s="599">
        <f>+F$14/7/2</f>
        <v>0</v>
      </c>
      <c r="G25" s="599">
        <f>+G24</f>
        <v>0</v>
      </c>
      <c r="H25" s="599">
        <f>+H24</f>
        <v>82826.405714285705</v>
      </c>
      <c r="I25" s="599">
        <f>+I24</f>
        <v>0</v>
      </c>
      <c r="J25" s="599">
        <f>+J24</f>
        <v>0</v>
      </c>
      <c r="K25" s="599">
        <f>+K24</f>
        <v>0</v>
      </c>
      <c r="L25" s="599">
        <f>+L$14/7</f>
        <v>0</v>
      </c>
      <c r="M25" s="599">
        <f>+M$14/7/2</f>
        <v>0</v>
      </c>
      <c r="N25" s="623"/>
      <c r="O25" s="623"/>
      <c r="P25" s="623"/>
      <c r="Q25" s="623"/>
      <c r="R25" s="623"/>
      <c r="S25" s="623"/>
      <c r="T25" s="623"/>
      <c r="U25" s="623"/>
      <c r="V25" s="622"/>
      <c r="W25" s="622"/>
      <c r="X25" s="622"/>
      <c r="Y25" s="623"/>
      <c r="Z25" s="623"/>
      <c r="AA25" s="622"/>
      <c r="AB25" s="622"/>
      <c r="AC25" s="622"/>
      <c r="AD25" s="622"/>
      <c r="AE25" s="622"/>
      <c r="AF25" s="622"/>
      <c r="AG25" s="622"/>
      <c r="AH25" s="622"/>
    </row>
    <row r="26" spans="1:34" x14ac:dyDescent="0.25">
      <c r="B26" s="290">
        <f t="shared" si="2"/>
        <v>2004</v>
      </c>
      <c r="C26" s="423">
        <f t="shared" si="1"/>
        <v>-82826.405714285705</v>
      </c>
      <c r="D26" s="599"/>
      <c r="E26" s="599"/>
      <c r="F26" s="599"/>
      <c r="G26" s="599">
        <f>+G$14/7/2</f>
        <v>0</v>
      </c>
      <c r="H26" s="599">
        <f>+H25</f>
        <v>82826.405714285705</v>
      </c>
      <c r="I26" s="599">
        <f>+I25</f>
        <v>0</v>
      </c>
      <c r="J26" s="599">
        <f>+J25</f>
        <v>0</v>
      </c>
      <c r="K26" s="599">
        <f>+K25</f>
        <v>0</v>
      </c>
      <c r="L26" s="599">
        <f>+L25</f>
        <v>0</v>
      </c>
      <c r="M26" s="599">
        <f>+M$14/7</f>
        <v>0</v>
      </c>
      <c r="N26" s="623">
        <f>+N$14/7/2</f>
        <v>0</v>
      </c>
      <c r="O26" s="623"/>
      <c r="P26" s="623"/>
      <c r="Q26" s="623"/>
      <c r="R26" s="623"/>
      <c r="S26" s="623"/>
      <c r="T26" s="623"/>
      <c r="U26" s="623"/>
      <c r="V26" s="622"/>
      <c r="W26" s="622"/>
      <c r="X26" s="622"/>
      <c r="Y26" s="623"/>
      <c r="Z26" s="623"/>
      <c r="AA26" s="622"/>
      <c r="AB26" s="622"/>
      <c r="AC26" s="622"/>
      <c r="AD26" s="622"/>
      <c r="AE26" s="622"/>
      <c r="AF26" s="622"/>
      <c r="AG26" s="622"/>
      <c r="AH26" s="622"/>
    </row>
    <row r="27" spans="1:34" x14ac:dyDescent="0.25">
      <c r="B27" s="290">
        <f t="shared" si="2"/>
        <v>2005</v>
      </c>
      <c r="C27" s="423">
        <f t="shared" si="1"/>
        <v>-41413.202857142853</v>
      </c>
      <c r="D27" s="599"/>
      <c r="E27" s="599"/>
      <c r="F27" s="599"/>
      <c r="G27" s="599"/>
      <c r="H27" s="599">
        <f>+H$14/7/2</f>
        <v>41413.202857142853</v>
      </c>
      <c r="I27" s="599">
        <f>+I26</f>
        <v>0</v>
      </c>
      <c r="J27" s="599">
        <f>+J26</f>
        <v>0</v>
      </c>
      <c r="K27" s="599">
        <f>+K26</f>
        <v>0</v>
      </c>
      <c r="L27" s="599">
        <f>+L26</f>
        <v>0</v>
      </c>
      <c r="M27" s="599">
        <f>+M26</f>
        <v>0</v>
      </c>
      <c r="N27" s="623">
        <f>+N$14/7</f>
        <v>0</v>
      </c>
      <c r="O27" s="623">
        <f>+O$14/7/2</f>
        <v>0</v>
      </c>
      <c r="P27" s="623"/>
      <c r="Q27" s="623"/>
      <c r="R27" s="623"/>
      <c r="S27" s="623"/>
      <c r="T27" s="623"/>
      <c r="U27" s="623"/>
      <c r="V27" s="622"/>
      <c r="W27" s="622"/>
      <c r="X27" s="622"/>
      <c r="Y27" s="623"/>
      <c r="Z27" s="623"/>
      <c r="AA27" s="622"/>
      <c r="AB27" s="622"/>
      <c r="AC27" s="622"/>
      <c r="AD27" s="622"/>
      <c r="AE27" s="622"/>
      <c r="AF27" s="622"/>
      <c r="AG27" s="622"/>
      <c r="AH27" s="622"/>
    </row>
    <row r="28" spans="1:34" x14ac:dyDescent="0.25">
      <c r="B28" s="290">
        <f t="shared" si="2"/>
        <v>2006</v>
      </c>
      <c r="C28" s="423">
        <f t="shared" si="1"/>
        <v>0</v>
      </c>
      <c r="D28" s="599"/>
      <c r="E28" s="599"/>
      <c r="F28" s="599"/>
      <c r="G28" s="599"/>
      <c r="H28" s="599"/>
      <c r="I28" s="599">
        <f>+I$14/7/2</f>
        <v>0</v>
      </c>
      <c r="J28" s="599">
        <f>+J27</f>
        <v>0</v>
      </c>
      <c r="K28" s="599">
        <f>+K27</f>
        <v>0</v>
      </c>
      <c r="L28" s="599">
        <f>+L27</f>
        <v>0</v>
      </c>
      <c r="M28" s="599">
        <f>+M27</f>
        <v>0</v>
      </c>
      <c r="N28" s="623">
        <f>+N27</f>
        <v>0</v>
      </c>
      <c r="O28" s="623">
        <f>+O$14/7</f>
        <v>0</v>
      </c>
      <c r="P28" s="623">
        <f>+P$14/7/2</f>
        <v>0</v>
      </c>
      <c r="Q28" s="623"/>
      <c r="R28" s="623"/>
      <c r="S28" s="623"/>
      <c r="T28" s="623"/>
      <c r="U28" s="623"/>
      <c r="V28" s="622"/>
      <c r="W28" s="622"/>
      <c r="X28" s="622"/>
      <c r="Y28" s="623"/>
      <c r="Z28" s="623"/>
      <c r="AA28" s="622"/>
      <c r="AB28" s="622"/>
      <c r="AC28" s="622"/>
      <c r="AD28" s="622"/>
      <c r="AE28" s="622"/>
      <c r="AF28" s="622"/>
      <c r="AG28" s="622"/>
      <c r="AH28" s="622"/>
    </row>
    <row r="29" spans="1:34" x14ac:dyDescent="0.25">
      <c r="B29" s="290">
        <f t="shared" si="2"/>
        <v>2007</v>
      </c>
      <c r="C29" s="423">
        <f t="shared" si="1"/>
        <v>0</v>
      </c>
      <c r="D29" s="599"/>
      <c r="E29" s="599"/>
      <c r="F29" s="599"/>
      <c r="G29" s="599"/>
      <c r="H29" s="599"/>
      <c r="I29" s="599"/>
      <c r="J29" s="599">
        <f>+J$14/7/2</f>
        <v>0</v>
      </c>
      <c r="K29" s="599">
        <f>+K28</f>
        <v>0</v>
      </c>
      <c r="L29" s="599">
        <f>+L28</f>
        <v>0</v>
      </c>
      <c r="M29" s="599">
        <f>+M28</f>
        <v>0</v>
      </c>
      <c r="N29" s="623">
        <f>+N28</f>
        <v>0</v>
      </c>
      <c r="O29" s="623">
        <f>+O28</f>
        <v>0</v>
      </c>
      <c r="P29" s="623">
        <f>+P$14/7</f>
        <v>0</v>
      </c>
      <c r="Q29" s="623">
        <f>+Q$14/7/2</f>
        <v>0</v>
      </c>
      <c r="R29" s="623"/>
      <c r="S29" s="623"/>
      <c r="T29" s="623"/>
      <c r="U29" s="623"/>
      <c r="V29" s="622"/>
      <c r="W29" s="622"/>
      <c r="X29" s="622"/>
      <c r="Y29" s="623"/>
      <c r="Z29" s="623"/>
      <c r="AA29" s="622"/>
      <c r="AB29" s="622"/>
      <c r="AC29" s="622"/>
      <c r="AD29" s="622"/>
      <c r="AE29" s="622"/>
      <c r="AF29" s="622"/>
      <c r="AG29" s="622"/>
      <c r="AH29" s="622"/>
    </row>
    <row r="30" spans="1:34" x14ac:dyDescent="0.25">
      <c r="B30" s="290">
        <f t="shared" si="2"/>
        <v>2008</v>
      </c>
      <c r="C30" s="423">
        <f t="shared" si="1"/>
        <v>0</v>
      </c>
      <c r="D30" s="599"/>
      <c r="E30" s="599"/>
      <c r="F30" s="599"/>
      <c r="G30" s="599"/>
      <c r="H30" s="599"/>
      <c r="I30" s="599"/>
      <c r="J30" s="599"/>
      <c r="K30" s="599">
        <f>+K$14/7/2</f>
        <v>0</v>
      </c>
      <c r="L30" s="599">
        <f>+L29</f>
        <v>0</v>
      </c>
      <c r="M30" s="599">
        <f>+M29</f>
        <v>0</v>
      </c>
      <c r="N30" s="623">
        <f>+N29</f>
        <v>0</v>
      </c>
      <c r="O30" s="623">
        <f>+O29</f>
        <v>0</v>
      </c>
      <c r="P30" s="623">
        <f>+P29</f>
        <v>0</v>
      </c>
      <c r="Q30" s="623">
        <f>+Q$14/7</f>
        <v>0</v>
      </c>
      <c r="R30" s="623">
        <f>+R$14/7/2</f>
        <v>0</v>
      </c>
      <c r="S30" s="623"/>
      <c r="T30" s="623"/>
      <c r="U30" s="623"/>
      <c r="V30" s="622"/>
      <c r="W30" s="622"/>
      <c r="X30" s="622"/>
      <c r="Y30" s="623"/>
      <c r="Z30" s="623"/>
      <c r="AA30" s="622"/>
      <c r="AB30" s="622"/>
      <c r="AC30" s="622"/>
      <c r="AD30" s="622"/>
      <c r="AE30" s="622"/>
      <c r="AF30" s="622"/>
      <c r="AG30" s="622"/>
      <c r="AH30" s="622"/>
    </row>
    <row r="31" spans="1:34" x14ac:dyDescent="0.25">
      <c r="B31" s="290">
        <f t="shared" si="2"/>
        <v>2009</v>
      </c>
      <c r="C31" s="423">
        <f t="shared" si="1"/>
        <v>0</v>
      </c>
      <c r="D31" s="599"/>
      <c r="E31" s="599"/>
      <c r="F31" s="599"/>
      <c r="G31" s="599"/>
      <c r="H31" s="599"/>
      <c r="I31" s="599"/>
      <c r="J31" s="599"/>
      <c r="K31" s="599"/>
      <c r="L31" s="599">
        <f>+L$14/7/2</f>
        <v>0</v>
      </c>
      <c r="M31" s="599">
        <f>+M30</f>
        <v>0</v>
      </c>
      <c r="N31" s="623">
        <f>+N30</f>
        <v>0</v>
      </c>
      <c r="O31" s="623">
        <f>+O30</f>
        <v>0</v>
      </c>
      <c r="P31" s="623">
        <f>+P30</f>
        <v>0</v>
      </c>
      <c r="Q31" s="623">
        <f>+Q30</f>
        <v>0</v>
      </c>
      <c r="R31" s="623">
        <f>+R$14/7</f>
        <v>0</v>
      </c>
      <c r="S31" s="623">
        <f>+S$14/7/2</f>
        <v>0</v>
      </c>
      <c r="T31" s="623"/>
      <c r="U31" s="623"/>
      <c r="V31" s="622"/>
      <c r="W31" s="622"/>
      <c r="X31" s="622"/>
      <c r="Y31" s="623"/>
      <c r="Z31" s="623"/>
      <c r="AA31" s="622"/>
      <c r="AB31" s="622"/>
      <c r="AC31" s="622"/>
      <c r="AD31" s="622"/>
      <c r="AE31" s="622"/>
      <c r="AF31" s="622"/>
      <c r="AG31" s="622"/>
      <c r="AH31" s="622"/>
    </row>
    <row r="32" spans="1:34" x14ac:dyDescent="0.25">
      <c r="A32" s="361" t="s">
        <v>59</v>
      </c>
      <c r="B32" s="290">
        <f t="shared" si="2"/>
        <v>2010</v>
      </c>
      <c r="C32" s="423">
        <f t="shared" si="1"/>
        <v>0</v>
      </c>
      <c r="D32" s="599"/>
      <c r="E32" s="599"/>
      <c r="F32" s="599"/>
      <c r="G32" s="599"/>
      <c r="H32" s="599"/>
      <c r="I32" s="599"/>
      <c r="J32" s="599"/>
      <c r="K32" s="599"/>
      <c r="L32" s="599"/>
      <c r="M32" s="599">
        <f>+M$14/7/2</f>
        <v>0</v>
      </c>
      <c r="N32" s="623">
        <f>+N31</f>
        <v>0</v>
      </c>
      <c r="O32" s="623">
        <f>+O31</f>
        <v>0</v>
      </c>
      <c r="P32" s="623">
        <f>+P31</f>
        <v>0</v>
      </c>
      <c r="Q32" s="623">
        <f>+Q31</f>
        <v>0</v>
      </c>
      <c r="R32" s="623">
        <f>+R31</f>
        <v>0</v>
      </c>
      <c r="S32" s="623">
        <f>+S$14/7</f>
        <v>0</v>
      </c>
      <c r="T32" s="623">
        <f>+T$14/7/2</f>
        <v>0</v>
      </c>
      <c r="U32" s="623"/>
      <c r="V32" s="622"/>
      <c r="W32" s="622"/>
      <c r="X32" s="622"/>
      <c r="Y32" s="623"/>
      <c r="Z32" s="623"/>
      <c r="AA32" s="622"/>
      <c r="AB32" s="622"/>
      <c r="AC32" s="622"/>
      <c r="AD32" s="622"/>
      <c r="AE32" s="622"/>
      <c r="AF32" s="622"/>
      <c r="AG32" s="622"/>
      <c r="AH32" s="622"/>
    </row>
    <row r="33" spans="1:34" x14ac:dyDescent="0.25">
      <c r="A33" s="361"/>
      <c r="B33" s="290">
        <f t="shared" si="2"/>
        <v>2011</v>
      </c>
      <c r="C33" s="423">
        <f t="shared" si="1"/>
        <v>0</v>
      </c>
      <c r="D33" s="599"/>
      <c r="E33" s="599"/>
      <c r="F33" s="599"/>
      <c r="G33" s="599"/>
      <c r="H33" s="599"/>
      <c r="I33" s="599"/>
      <c r="J33" s="599"/>
      <c r="K33" s="599"/>
      <c r="L33" s="599"/>
      <c r="M33" s="599"/>
      <c r="N33" s="623">
        <f>+N$14/7/2</f>
        <v>0</v>
      </c>
      <c r="O33" s="623">
        <f>+O32</f>
        <v>0</v>
      </c>
      <c r="P33" s="623">
        <f>+P32</f>
        <v>0</v>
      </c>
      <c r="Q33" s="623">
        <f>+Q32</f>
        <v>0</v>
      </c>
      <c r="R33" s="623">
        <f>+R32</f>
        <v>0</v>
      </c>
      <c r="S33" s="623">
        <f>+S32</f>
        <v>0</v>
      </c>
      <c r="T33" s="623">
        <f>+T$14/7</f>
        <v>0</v>
      </c>
      <c r="U33" s="623">
        <f>+U$14/7/2</f>
        <v>0</v>
      </c>
      <c r="V33" s="622"/>
      <c r="W33" s="622"/>
      <c r="X33" s="622"/>
      <c r="Y33" s="623"/>
      <c r="Z33" s="623"/>
      <c r="AA33" s="622"/>
      <c r="AB33" s="622"/>
      <c r="AC33" s="622"/>
      <c r="AD33" s="622"/>
      <c r="AE33" s="622"/>
      <c r="AF33" s="622"/>
      <c r="AG33" s="622"/>
      <c r="AH33" s="622"/>
    </row>
    <row r="34" spans="1:34" x14ac:dyDescent="0.25">
      <c r="A34" s="361"/>
      <c r="B34" s="290">
        <f t="shared" si="2"/>
        <v>2012</v>
      </c>
      <c r="C34" s="423">
        <f t="shared" si="1"/>
        <v>0</v>
      </c>
      <c r="D34" s="599"/>
      <c r="E34" s="599"/>
      <c r="F34" s="599"/>
      <c r="G34" s="599"/>
      <c r="H34" s="599"/>
      <c r="I34" s="599"/>
      <c r="J34" s="599"/>
      <c r="K34" s="599"/>
      <c r="L34" s="599"/>
      <c r="M34" s="599"/>
      <c r="N34" s="623"/>
      <c r="O34" s="623"/>
      <c r="P34" s="623"/>
      <c r="Q34" s="623">
        <f>+Q33</f>
        <v>0</v>
      </c>
      <c r="R34" s="623">
        <f>+R33</f>
        <v>0</v>
      </c>
      <c r="S34" s="623">
        <f>+S33</f>
        <v>0</v>
      </c>
      <c r="T34" s="623">
        <f>+T$14/7</f>
        <v>0</v>
      </c>
      <c r="U34" s="623">
        <f>+U$14/7</f>
        <v>0</v>
      </c>
      <c r="V34" s="623">
        <f>+V$14/7/2</f>
        <v>0</v>
      </c>
      <c r="W34" s="622"/>
      <c r="X34" s="622"/>
      <c r="Y34" s="623"/>
      <c r="Z34" s="623"/>
      <c r="AA34" s="622"/>
      <c r="AB34" s="622"/>
      <c r="AC34" s="622"/>
      <c r="AD34" s="622"/>
      <c r="AE34" s="622"/>
      <c r="AF34" s="622"/>
      <c r="AG34" s="622"/>
      <c r="AH34" s="622"/>
    </row>
    <row r="35" spans="1:34" x14ac:dyDescent="0.25">
      <c r="A35" s="361"/>
      <c r="B35" s="290">
        <f t="shared" si="2"/>
        <v>2013</v>
      </c>
      <c r="C35" s="423">
        <f t="shared" si="1"/>
        <v>0</v>
      </c>
      <c r="D35" s="599"/>
      <c r="E35" s="599"/>
      <c r="F35" s="599"/>
      <c r="G35" s="599"/>
      <c r="H35" s="599"/>
      <c r="I35" s="599"/>
      <c r="J35" s="599"/>
      <c r="K35" s="599"/>
      <c r="L35" s="599"/>
      <c r="M35" s="599"/>
      <c r="N35" s="623"/>
      <c r="O35" s="623"/>
      <c r="P35" s="623"/>
      <c r="Q35" s="623"/>
      <c r="R35" s="623"/>
      <c r="S35" s="623"/>
      <c r="T35" s="623"/>
      <c r="U35" s="623"/>
      <c r="V35" s="622"/>
      <c r="W35" s="622"/>
      <c r="X35" s="622"/>
      <c r="Y35" s="623"/>
      <c r="Z35" s="623"/>
      <c r="AA35" s="622"/>
      <c r="AB35" s="622"/>
      <c r="AC35" s="622"/>
      <c r="AD35" s="622"/>
      <c r="AE35" s="622"/>
      <c r="AF35" s="622"/>
      <c r="AG35" s="622"/>
      <c r="AH35" s="622"/>
    </row>
    <row r="36" spans="1:34" x14ac:dyDescent="0.25">
      <c r="A36" s="361"/>
      <c r="B36" s="290">
        <f t="shared" si="2"/>
        <v>2014</v>
      </c>
      <c r="C36" s="423">
        <f t="shared" si="1"/>
        <v>0</v>
      </c>
      <c r="D36" s="599"/>
      <c r="E36" s="599"/>
      <c r="F36" s="599"/>
      <c r="G36" s="599"/>
      <c r="H36" s="599"/>
      <c r="I36" s="599"/>
      <c r="J36" s="599"/>
      <c r="K36" s="599"/>
      <c r="L36" s="599"/>
      <c r="M36" s="599"/>
      <c r="N36" s="623"/>
      <c r="O36" s="623"/>
      <c r="P36" s="623"/>
      <c r="Q36" s="623"/>
      <c r="R36" s="623"/>
      <c r="S36" s="623"/>
      <c r="T36" s="623"/>
      <c r="U36" s="623"/>
      <c r="V36" s="622"/>
      <c r="W36" s="622"/>
      <c r="X36" s="622"/>
      <c r="Y36" s="623"/>
      <c r="Z36" s="623"/>
      <c r="AA36" s="622"/>
      <c r="AB36" s="622"/>
      <c r="AC36" s="622"/>
      <c r="AD36" s="622"/>
      <c r="AE36" s="622"/>
      <c r="AF36" s="622"/>
      <c r="AG36" s="622"/>
      <c r="AH36" s="622"/>
    </row>
    <row r="37" spans="1:34" x14ac:dyDescent="0.25">
      <c r="A37" s="361"/>
      <c r="B37" s="290">
        <f t="shared" si="2"/>
        <v>2015</v>
      </c>
      <c r="C37" s="423">
        <f t="shared" si="1"/>
        <v>0</v>
      </c>
      <c r="D37" s="599"/>
      <c r="E37" s="599"/>
      <c r="F37" s="599"/>
      <c r="G37" s="599"/>
      <c r="H37" s="599"/>
      <c r="I37" s="599"/>
      <c r="J37" s="599"/>
      <c r="K37" s="599"/>
      <c r="L37" s="599"/>
      <c r="M37" s="599"/>
      <c r="N37" s="623"/>
      <c r="O37" s="623"/>
      <c r="P37" s="623"/>
      <c r="Q37" s="623"/>
      <c r="R37" s="623"/>
      <c r="S37" s="623"/>
      <c r="T37" s="623"/>
      <c r="U37" s="623"/>
      <c r="V37" s="622"/>
      <c r="W37" s="622"/>
      <c r="X37" s="622"/>
      <c r="Y37" s="623"/>
      <c r="Z37" s="623"/>
      <c r="AA37" s="622"/>
      <c r="AB37" s="622"/>
      <c r="AC37" s="622"/>
      <c r="AD37" s="622"/>
      <c r="AE37" s="622"/>
      <c r="AF37" s="622"/>
      <c r="AG37" s="622"/>
      <c r="AH37" s="622"/>
    </row>
    <row r="38" spans="1:34" x14ac:dyDescent="0.25">
      <c r="A38" s="361"/>
      <c r="B38" s="290">
        <f t="shared" si="2"/>
        <v>2016</v>
      </c>
      <c r="C38" s="423">
        <f t="shared" si="1"/>
        <v>-296.70499999999998</v>
      </c>
      <c r="D38" s="599"/>
      <c r="E38" s="599"/>
      <c r="F38" s="599"/>
      <c r="G38" s="599"/>
      <c r="H38" s="599"/>
      <c r="I38" s="599"/>
      <c r="J38" s="599"/>
      <c r="K38" s="599"/>
      <c r="L38" s="599"/>
      <c r="M38" s="599"/>
      <c r="N38" s="623"/>
      <c r="O38" s="623"/>
      <c r="P38" s="623"/>
      <c r="Q38" s="623"/>
      <c r="R38" s="623"/>
      <c r="S38" s="623"/>
      <c r="T38" s="623"/>
      <c r="U38" s="623"/>
      <c r="V38" s="622"/>
      <c r="W38" s="622"/>
      <c r="X38" s="622"/>
      <c r="Y38" s="623"/>
      <c r="Z38" s="623">
        <f>$Z$14/7/2</f>
        <v>296.70499999999998</v>
      </c>
      <c r="AA38" s="622"/>
      <c r="AB38" s="622"/>
      <c r="AC38" s="622"/>
      <c r="AD38" s="622"/>
      <c r="AE38" s="622"/>
      <c r="AF38" s="622"/>
      <c r="AG38" s="622"/>
      <c r="AH38" s="622"/>
    </row>
    <row r="39" spans="1:34" x14ac:dyDescent="0.25">
      <c r="A39" s="361"/>
      <c r="B39" s="290">
        <f t="shared" si="2"/>
        <v>2017</v>
      </c>
      <c r="C39" s="423">
        <f t="shared" si="1"/>
        <v>-593.41</v>
      </c>
      <c r="D39" s="599"/>
      <c r="E39" s="599"/>
      <c r="F39" s="599"/>
      <c r="G39" s="599"/>
      <c r="H39" s="599"/>
      <c r="I39" s="599"/>
      <c r="J39" s="599"/>
      <c r="K39" s="599"/>
      <c r="L39" s="599"/>
      <c r="M39" s="599"/>
      <c r="N39" s="623"/>
      <c r="O39" s="623"/>
      <c r="P39" s="623"/>
      <c r="Q39" s="623"/>
      <c r="R39" s="623"/>
      <c r="S39" s="623"/>
      <c r="T39" s="623"/>
      <c r="U39" s="623"/>
      <c r="V39" s="622"/>
      <c r="W39" s="622"/>
      <c r="X39" s="622"/>
      <c r="Y39" s="623"/>
      <c r="Z39" s="623">
        <f>$Z$14/7</f>
        <v>593.41</v>
      </c>
      <c r="AA39" s="622"/>
      <c r="AB39" s="622"/>
      <c r="AC39" s="622"/>
      <c r="AD39" s="622"/>
      <c r="AE39" s="622"/>
      <c r="AF39" s="622"/>
      <c r="AG39" s="622"/>
      <c r="AH39" s="622"/>
    </row>
    <row r="40" spans="1:34" x14ac:dyDescent="0.25">
      <c r="A40" s="361"/>
      <c r="B40" s="290">
        <f t="shared" si="2"/>
        <v>2018</v>
      </c>
      <c r="C40" s="423">
        <f t="shared" si="1"/>
        <v>-593.41</v>
      </c>
      <c r="D40" s="599"/>
      <c r="E40" s="599"/>
      <c r="F40" s="599"/>
      <c r="G40" s="599"/>
      <c r="H40" s="599"/>
      <c r="I40" s="599"/>
      <c r="J40" s="599"/>
      <c r="K40" s="599"/>
      <c r="L40" s="599"/>
      <c r="M40" s="599"/>
      <c r="N40" s="623"/>
      <c r="O40" s="623"/>
      <c r="P40" s="623"/>
      <c r="Q40" s="623"/>
      <c r="R40" s="623"/>
      <c r="S40" s="623"/>
      <c r="T40" s="623"/>
      <c r="U40" s="623"/>
      <c r="V40" s="622"/>
      <c r="W40" s="622"/>
      <c r="X40" s="622"/>
      <c r="Y40" s="623"/>
      <c r="Z40" s="623">
        <f>$Z$14/7</f>
        <v>593.41</v>
      </c>
      <c r="AA40" s="622"/>
      <c r="AB40" s="622"/>
      <c r="AC40" s="622"/>
      <c r="AD40" s="622"/>
      <c r="AE40" s="622"/>
      <c r="AF40" s="622"/>
      <c r="AG40" s="622"/>
      <c r="AH40" s="622"/>
    </row>
    <row r="41" spans="1:34" x14ac:dyDescent="0.25">
      <c r="A41" s="361"/>
      <c r="B41" s="290">
        <f t="shared" si="2"/>
        <v>2019</v>
      </c>
      <c r="C41" s="423">
        <f t="shared" si="1"/>
        <v>-593.41</v>
      </c>
      <c r="D41" s="599"/>
      <c r="E41" s="599"/>
      <c r="F41" s="599"/>
      <c r="G41" s="599"/>
      <c r="H41" s="599"/>
      <c r="I41" s="599"/>
      <c r="J41" s="599"/>
      <c r="K41" s="599"/>
      <c r="L41" s="599"/>
      <c r="M41" s="599"/>
      <c r="N41" s="623"/>
      <c r="O41" s="623"/>
      <c r="P41" s="623"/>
      <c r="Q41" s="623"/>
      <c r="R41" s="623"/>
      <c r="S41" s="623"/>
      <c r="T41" s="623"/>
      <c r="U41" s="623"/>
      <c r="V41" s="622"/>
      <c r="W41" s="622"/>
      <c r="X41" s="622"/>
      <c r="Y41" s="623"/>
      <c r="Z41" s="623">
        <f>$Z$14/7</f>
        <v>593.41</v>
      </c>
      <c r="AA41" s="622"/>
      <c r="AB41" s="622"/>
      <c r="AC41" s="622"/>
      <c r="AD41" s="622"/>
      <c r="AE41" s="622"/>
      <c r="AF41" s="622"/>
      <c r="AG41" s="622"/>
      <c r="AH41" s="622"/>
    </row>
    <row r="42" spans="1:34" x14ac:dyDescent="0.25">
      <c r="A42" s="361"/>
      <c r="B42" s="290">
        <f t="shared" si="2"/>
        <v>2020</v>
      </c>
      <c r="C42" s="423">
        <f t="shared" si="1"/>
        <v>-593.41</v>
      </c>
      <c r="D42" s="599"/>
      <c r="E42" s="599"/>
      <c r="F42" s="599"/>
      <c r="G42" s="599"/>
      <c r="H42" s="599"/>
      <c r="I42" s="599"/>
      <c r="J42" s="599"/>
      <c r="K42" s="599"/>
      <c r="L42" s="599"/>
      <c r="M42" s="599"/>
      <c r="N42" s="623"/>
      <c r="O42" s="623"/>
      <c r="P42" s="623"/>
      <c r="Q42" s="623"/>
      <c r="R42" s="623"/>
      <c r="S42" s="623"/>
      <c r="T42" s="623"/>
      <c r="U42" s="623"/>
      <c r="V42" s="622"/>
      <c r="W42" s="622"/>
      <c r="X42" s="622"/>
      <c r="Y42" s="623"/>
      <c r="Z42" s="623">
        <f t="shared" ref="Z42:Z44" si="3">$Z$14/7</f>
        <v>593.41</v>
      </c>
      <c r="AA42" s="622"/>
      <c r="AB42" s="622"/>
      <c r="AC42" s="622"/>
      <c r="AD42" s="622"/>
      <c r="AE42" s="622"/>
      <c r="AF42" s="622"/>
      <c r="AG42" s="622"/>
      <c r="AH42" s="622"/>
    </row>
    <row r="43" spans="1:34" x14ac:dyDescent="0.25">
      <c r="A43" s="361"/>
      <c r="B43" s="290">
        <f t="shared" si="2"/>
        <v>2021</v>
      </c>
      <c r="C43" s="423">
        <f t="shared" si="1"/>
        <v>-593.41</v>
      </c>
      <c r="D43" s="599"/>
      <c r="E43" s="599"/>
      <c r="F43" s="599"/>
      <c r="G43" s="599"/>
      <c r="H43" s="599"/>
      <c r="I43" s="599"/>
      <c r="J43" s="599"/>
      <c r="K43" s="599"/>
      <c r="L43" s="599"/>
      <c r="M43" s="599"/>
      <c r="N43" s="623"/>
      <c r="O43" s="623"/>
      <c r="P43" s="623"/>
      <c r="Q43" s="623"/>
      <c r="R43" s="623"/>
      <c r="S43" s="623"/>
      <c r="T43" s="623"/>
      <c r="U43" s="623"/>
      <c r="V43" s="622"/>
      <c r="W43" s="622"/>
      <c r="X43" s="622"/>
      <c r="Y43" s="623"/>
      <c r="Z43" s="623">
        <f t="shared" si="3"/>
        <v>593.41</v>
      </c>
      <c r="AA43" s="622"/>
      <c r="AB43" s="622"/>
      <c r="AC43" s="622"/>
      <c r="AD43" s="622"/>
      <c r="AE43" s="622"/>
      <c r="AF43" s="622"/>
      <c r="AG43" s="622"/>
      <c r="AH43" s="622"/>
    </row>
    <row r="44" spans="1:34" x14ac:dyDescent="0.25">
      <c r="A44" s="361"/>
      <c r="B44" s="290">
        <f t="shared" si="2"/>
        <v>2022</v>
      </c>
      <c r="C44" s="423">
        <f t="shared" si="1"/>
        <v>-593.41</v>
      </c>
      <c r="D44" s="599"/>
      <c r="E44" s="599"/>
      <c r="F44" s="599"/>
      <c r="G44" s="599"/>
      <c r="H44" s="599"/>
      <c r="I44" s="599"/>
      <c r="J44" s="599"/>
      <c r="K44" s="599"/>
      <c r="L44" s="599"/>
      <c r="M44" s="599"/>
      <c r="N44" s="623"/>
      <c r="O44" s="623"/>
      <c r="P44" s="623"/>
      <c r="Q44" s="623"/>
      <c r="R44" s="623"/>
      <c r="S44" s="623"/>
      <c r="T44" s="623"/>
      <c r="U44" s="623"/>
      <c r="V44" s="622"/>
      <c r="W44" s="622"/>
      <c r="X44" s="622"/>
      <c r="Y44" s="623"/>
      <c r="Z44" s="623">
        <f t="shared" si="3"/>
        <v>593.41</v>
      </c>
      <c r="AA44" s="622"/>
      <c r="AB44" s="622"/>
      <c r="AC44" s="622"/>
      <c r="AD44" s="622"/>
      <c r="AE44" s="622"/>
      <c r="AF44" s="622"/>
      <c r="AG44" s="622"/>
      <c r="AH44" s="622"/>
    </row>
    <row r="45" spans="1:34" x14ac:dyDescent="0.25">
      <c r="A45" s="361"/>
      <c r="B45" s="290">
        <f t="shared" si="2"/>
        <v>2023</v>
      </c>
      <c r="C45" s="423">
        <f t="shared" si="1"/>
        <v>-296.70499999999998</v>
      </c>
      <c r="D45" s="599"/>
      <c r="E45" s="599"/>
      <c r="F45" s="599"/>
      <c r="G45" s="599"/>
      <c r="H45" s="599"/>
      <c r="I45" s="599"/>
      <c r="J45" s="599"/>
      <c r="K45" s="599"/>
      <c r="L45" s="599"/>
      <c r="M45" s="599"/>
      <c r="N45" s="623"/>
      <c r="O45" s="623"/>
      <c r="P45" s="623"/>
      <c r="Q45" s="623"/>
      <c r="R45" s="623"/>
      <c r="S45" s="623"/>
      <c r="T45" s="623"/>
      <c r="U45" s="623"/>
      <c r="V45" s="622"/>
      <c r="W45" s="622"/>
      <c r="X45" s="622"/>
      <c r="Y45" s="623"/>
      <c r="Z45" s="623">
        <f>$Z$14/7/2</f>
        <v>296.70499999999998</v>
      </c>
      <c r="AA45" s="622"/>
      <c r="AB45" s="622"/>
      <c r="AC45" s="622"/>
      <c r="AD45" s="622"/>
      <c r="AE45" s="622"/>
      <c r="AF45" s="622"/>
      <c r="AG45" s="622"/>
      <c r="AH45" s="622"/>
    </row>
    <row r="46" spans="1:34" x14ac:dyDescent="0.25">
      <c r="A46" s="361"/>
      <c r="B46" s="290">
        <f t="shared" si="2"/>
        <v>2024</v>
      </c>
      <c r="C46" s="423">
        <f t="shared" si="1"/>
        <v>0</v>
      </c>
      <c r="D46" s="599"/>
      <c r="E46" s="599"/>
      <c r="F46" s="599"/>
      <c r="G46" s="599"/>
      <c r="H46" s="599"/>
      <c r="I46" s="599"/>
      <c r="J46" s="599"/>
      <c r="K46" s="599"/>
      <c r="L46" s="599"/>
      <c r="M46" s="599"/>
      <c r="N46" s="623"/>
      <c r="O46" s="623"/>
      <c r="P46" s="623"/>
      <c r="Q46" s="623"/>
      <c r="R46" s="623"/>
      <c r="S46" s="623"/>
      <c r="T46" s="623"/>
      <c r="U46" s="623"/>
      <c r="V46" s="622"/>
      <c r="W46" s="622"/>
      <c r="X46" s="622"/>
      <c r="Y46" s="623"/>
      <c r="Z46" s="623"/>
      <c r="AA46" s="622"/>
      <c r="AB46" s="622"/>
      <c r="AC46" s="622"/>
      <c r="AD46" s="622"/>
      <c r="AE46" s="622"/>
      <c r="AF46" s="622"/>
      <c r="AG46" s="622"/>
      <c r="AH46" s="622"/>
    </row>
    <row r="47" spans="1:34" x14ac:dyDescent="0.25">
      <c r="A47" s="361"/>
      <c r="B47" s="290"/>
      <c r="C47" s="475"/>
      <c r="D47" s="607"/>
      <c r="E47" s="607"/>
      <c r="F47" s="607"/>
      <c r="G47" s="607"/>
      <c r="H47" s="607"/>
      <c r="I47" s="607"/>
      <c r="J47" s="607"/>
      <c r="K47" s="607"/>
      <c r="L47" s="607"/>
      <c r="M47" s="607"/>
      <c r="N47" s="646"/>
      <c r="O47" s="646"/>
      <c r="P47" s="646"/>
      <c r="Q47" s="646"/>
      <c r="R47" s="646"/>
      <c r="S47" s="646"/>
      <c r="T47" s="646"/>
      <c r="U47" s="647"/>
      <c r="V47" s="622"/>
      <c r="W47" s="622"/>
      <c r="X47" s="622"/>
      <c r="Y47" s="623"/>
      <c r="Z47" s="623"/>
      <c r="AA47" s="622"/>
      <c r="AB47" s="622"/>
      <c r="AC47" s="622"/>
      <c r="AD47" s="622"/>
      <c r="AE47" s="622"/>
      <c r="AF47" s="622"/>
      <c r="AG47" s="622"/>
      <c r="AH47" s="622"/>
    </row>
    <row r="48" spans="1:34" x14ac:dyDescent="0.25">
      <c r="A48" s="361" t="s">
        <v>62</v>
      </c>
      <c r="B48" s="623">
        <f>SUM(D48:AC48)</f>
        <v>0</v>
      </c>
      <c r="C48" s="636">
        <f>SUM(C16:C47)</f>
        <v>-583938.71</v>
      </c>
      <c r="D48" s="623">
        <f t="shared" ref="D48:AC48" si="4">-SUM(D16:D47)+D14</f>
        <v>0</v>
      </c>
      <c r="E48" s="623">
        <f t="shared" si="4"/>
        <v>0</v>
      </c>
      <c r="F48" s="623">
        <f t="shared" si="4"/>
        <v>0</v>
      </c>
      <c r="G48" s="623">
        <f t="shared" si="4"/>
        <v>0</v>
      </c>
      <c r="H48" s="623">
        <f t="shared" si="4"/>
        <v>0</v>
      </c>
      <c r="I48" s="623">
        <f t="shared" si="4"/>
        <v>0</v>
      </c>
      <c r="J48" s="623">
        <f t="shared" si="4"/>
        <v>0</v>
      </c>
      <c r="K48" s="623">
        <f t="shared" si="4"/>
        <v>0</v>
      </c>
      <c r="L48" s="623">
        <f t="shared" si="4"/>
        <v>0</v>
      </c>
      <c r="M48" s="623">
        <f t="shared" si="4"/>
        <v>0</v>
      </c>
      <c r="N48" s="623">
        <f t="shared" si="4"/>
        <v>0</v>
      </c>
      <c r="O48" s="623">
        <f t="shared" si="4"/>
        <v>0</v>
      </c>
      <c r="P48" s="623">
        <f t="shared" si="4"/>
        <v>0</v>
      </c>
      <c r="Q48" s="623">
        <f t="shared" si="4"/>
        <v>0</v>
      </c>
      <c r="R48" s="623">
        <f t="shared" si="4"/>
        <v>0</v>
      </c>
      <c r="S48" s="623">
        <f t="shared" si="4"/>
        <v>0</v>
      </c>
      <c r="T48" s="623">
        <f t="shared" si="4"/>
        <v>0</v>
      </c>
      <c r="U48" s="649">
        <f t="shared" si="4"/>
        <v>0</v>
      </c>
      <c r="V48" s="649">
        <f t="shared" si="4"/>
        <v>0</v>
      </c>
      <c r="W48" s="649">
        <f t="shared" si="4"/>
        <v>0</v>
      </c>
      <c r="X48" s="649">
        <f t="shared" si="4"/>
        <v>0</v>
      </c>
      <c r="Y48" s="649">
        <f t="shared" si="4"/>
        <v>0</v>
      </c>
      <c r="Z48" s="649">
        <f t="shared" si="4"/>
        <v>0</v>
      </c>
      <c r="AA48" s="649">
        <f t="shared" si="4"/>
        <v>0</v>
      </c>
      <c r="AB48" s="649">
        <f t="shared" si="4"/>
        <v>0</v>
      </c>
      <c r="AC48" s="649">
        <f t="shared" si="4"/>
        <v>0</v>
      </c>
      <c r="AD48" s="630"/>
      <c r="AE48" s="630"/>
      <c r="AF48" s="630"/>
      <c r="AG48" s="630"/>
      <c r="AH48" s="630"/>
    </row>
    <row r="49" spans="1:26" x14ac:dyDescent="0.25">
      <c r="A49" s="361"/>
      <c r="B49" s="399"/>
      <c r="C49" s="479"/>
      <c r="D49" s="599"/>
      <c r="E49" s="599"/>
      <c r="F49" s="599"/>
      <c r="G49" s="599"/>
      <c r="H49" s="599"/>
      <c r="I49" s="599"/>
      <c r="J49" s="599"/>
      <c r="K49" s="599"/>
      <c r="L49" s="599"/>
      <c r="M49" s="599"/>
      <c r="N49" s="599"/>
      <c r="O49" s="599"/>
      <c r="P49" s="599"/>
      <c r="Q49" s="599"/>
      <c r="R49" s="599"/>
      <c r="S49" s="599"/>
      <c r="T49" s="599"/>
      <c r="U49" s="599"/>
      <c r="V49" s="599"/>
      <c r="W49" s="599"/>
      <c r="X49" s="599"/>
      <c r="Y49" s="599"/>
      <c r="Z49" s="599"/>
    </row>
    <row r="50" spans="1:26" x14ac:dyDescent="0.25">
      <c r="A50" s="387" t="s">
        <v>63</v>
      </c>
      <c r="B50" s="290"/>
      <c r="C50" s="611">
        <f>+C14+C48</f>
        <v>0</v>
      </c>
      <c r="D50" s="599"/>
      <c r="E50" s="599"/>
      <c r="F50" s="599"/>
      <c r="G50" s="599"/>
      <c r="H50" s="599"/>
      <c r="I50" s="599"/>
      <c r="J50" s="599"/>
      <c r="K50" s="599"/>
      <c r="L50" s="599"/>
      <c r="M50" s="599"/>
      <c r="N50" s="599"/>
      <c r="O50" s="599"/>
      <c r="P50" s="599"/>
      <c r="Q50" s="599"/>
      <c r="R50" s="599"/>
      <c r="S50" s="599"/>
      <c r="T50" s="599"/>
      <c r="U50" s="599"/>
      <c r="V50" s="599"/>
      <c r="W50" s="599"/>
      <c r="X50" s="599"/>
      <c r="Y50" s="599"/>
      <c r="Z50" s="599"/>
    </row>
    <row r="51" spans="1:26" x14ac:dyDescent="0.25">
      <c r="A51" s="290"/>
      <c r="B51" s="290"/>
      <c r="C51" s="290"/>
      <c r="D51" s="599"/>
      <c r="E51" s="599"/>
      <c r="F51" s="599"/>
      <c r="G51" s="599"/>
      <c r="H51" s="599"/>
      <c r="I51" s="599"/>
      <c r="J51" s="599"/>
      <c r="K51" s="599"/>
      <c r="L51" s="599"/>
      <c r="M51" s="599"/>
      <c r="N51" s="599"/>
      <c r="O51" s="599"/>
      <c r="P51" s="599"/>
      <c r="Q51" s="599"/>
      <c r="R51" s="599"/>
      <c r="S51" s="599"/>
      <c r="T51" s="599"/>
      <c r="U51" s="599"/>
      <c r="V51" s="599"/>
      <c r="W51" s="599"/>
      <c r="X51" s="599"/>
      <c r="Y51" s="599"/>
      <c r="Z51" s="599"/>
    </row>
    <row r="52" spans="1:26" x14ac:dyDescent="0.25">
      <c r="A52" s="290"/>
      <c r="B52" s="612"/>
      <c r="C52" s="290"/>
      <c r="D52" s="599"/>
      <c r="E52" s="599"/>
      <c r="F52" s="599"/>
      <c r="G52" s="599"/>
      <c r="H52" s="599"/>
      <c r="I52" s="599"/>
      <c r="J52" s="599"/>
      <c r="K52" s="599"/>
      <c r="L52" s="599"/>
      <c r="M52" s="599"/>
      <c r="N52" s="599"/>
      <c r="O52" s="599"/>
      <c r="P52" s="599"/>
      <c r="Q52" s="599"/>
      <c r="R52" s="599"/>
      <c r="S52" s="599"/>
      <c r="T52" s="599"/>
      <c r="U52" s="599"/>
      <c r="V52" s="599"/>
      <c r="W52" s="599"/>
      <c r="X52" s="599"/>
      <c r="Y52" s="599"/>
      <c r="Z52" s="599"/>
    </row>
    <row r="53" spans="1:26" x14ac:dyDescent="0.25">
      <c r="A53" s="290"/>
      <c r="B53" s="290"/>
      <c r="C53" s="290"/>
      <c r="E53" s="599"/>
      <c r="F53" s="544"/>
      <c r="G53" s="544"/>
      <c r="H53" s="544"/>
      <c r="I53" s="544"/>
      <c r="J53" s="544"/>
      <c r="K53" s="544"/>
      <c r="L53" s="544"/>
      <c r="M53" s="544"/>
      <c r="N53" s="599">
        <f>SUM(E32:E53)</f>
        <v>0</v>
      </c>
      <c r="O53" s="544"/>
      <c r="P53" s="544"/>
      <c r="Q53" s="544"/>
      <c r="R53" s="544"/>
      <c r="S53" s="544"/>
    </row>
    <row r="54" spans="1:26" x14ac:dyDescent="0.25">
      <c r="B54" s="290"/>
      <c r="C54" s="290"/>
      <c r="E54" s="544"/>
      <c r="F54" s="544"/>
      <c r="G54" s="544"/>
      <c r="H54" s="544"/>
      <c r="I54" s="544"/>
      <c r="J54" s="544"/>
      <c r="K54" s="544"/>
      <c r="L54" s="544"/>
      <c r="M54" s="544"/>
      <c r="N54" s="544"/>
      <c r="O54" s="544"/>
      <c r="P54" s="544"/>
      <c r="Q54" s="544"/>
      <c r="R54" s="544"/>
      <c r="S54" s="544"/>
    </row>
    <row r="55" spans="1:26" x14ac:dyDescent="0.25">
      <c r="E55" s="544"/>
      <c r="F55" s="544"/>
      <c r="G55" s="544"/>
      <c r="H55" s="544"/>
      <c r="I55" s="544"/>
      <c r="J55" s="544"/>
      <c r="K55" s="544"/>
      <c r="L55" s="544"/>
      <c r="M55" s="544"/>
      <c r="N55" s="544"/>
      <c r="O55" s="544"/>
      <c r="P55" s="544"/>
      <c r="Q55" s="544"/>
      <c r="R55" s="544"/>
      <c r="S55" s="544"/>
    </row>
    <row r="56" spans="1:26" x14ac:dyDescent="0.25">
      <c r="E56" s="544"/>
      <c r="F56" s="544"/>
      <c r="G56" s="544"/>
      <c r="H56" s="544"/>
      <c r="I56" s="544"/>
      <c r="J56" s="544"/>
      <c r="K56" s="544"/>
      <c r="L56" s="544"/>
      <c r="M56" s="544"/>
      <c r="N56" s="544"/>
      <c r="O56" s="544"/>
      <c r="P56" s="544"/>
      <c r="Q56" s="544"/>
      <c r="R56" s="544"/>
      <c r="S56" s="544"/>
    </row>
    <row r="57" spans="1:26" x14ac:dyDescent="0.25">
      <c r="E57" s="544"/>
      <c r="F57" s="544"/>
      <c r="G57" s="544"/>
      <c r="H57" s="544"/>
      <c r="I57" s="544"/>
      <c r="J57" s="544"/>
      <c r="K57" s="544"/>
      <c r="L57" s="544"/>
      <c r="M57" s="544"/>
      <c r="N57" s="544"/>
      <c r="O57" s="544"/>
      <c r="P57" s="544"/>
      <c r="Q57" s="544"/>
      <c r="R57" s="544"/>
      <c r="S57" s="544"/>
    </row>
    <row r="58" spans="1:26" x14ac:dyDescent="0.25">
      <c r="E58" s="544"/>
      <c r="F58" s="544"/>
      <c r="G58" s="544"/>
      <c r="H58" s="544"/>
      <c r="I58" s="544"/>
      <c r="J58" s="544"/>
      <c r="K58" s="544"/>
      <c r="L58" s="544"/>
      <c r="M58" s="544"/>
      <c r="N58" s="544"/>
      <c r="O58" s="544"/>
      <c r="P58" s="544"/>
      <c r="Q58" s="544"/>
      <c r="R58" s="544"/>
      <c r="S58" s="544"/>
    </row>
    <row r="59" spans="1:26" x14ac:dyDescent="0.25">
      <c r="E59" s="544"/>
      <c r="F59" s="544"/>
      <c r="G59" s="544"/>
      <c r="H59" s="544"/>
      <c r="I59" s="544"/>
      <c r="J59" s="544"/>
      <c r="K59" s="544"/>
      <c r="L59" s="544"/>
      <c r="M59" s="544"/>
      <c r="N59" s="544"/>
      <c r="O59" s="544"/>
      <c r="P59" s="544"/>
      <c r="Q59" s="544"/>
      <c r="R59" s="544"/>
      <c r="S59" s="544"/>
    </row>
    <row r="60" spans="1:26" x14ac:dyDescent="0.25">
      <c r="E60" s="544"/>
      <c r="F60" s="544"/>
      <c r="G60" s="544"/>
      <c r="H60" s="544"/>
      <c r="I60" s="544"/>
      <c r="J60" s="544"/>
      <c r="K60" s="544"/>
      <c r="L60" s="544"/>
      <c r="M60" s="544"/>
      <c r="N60" s="544"/>
      <c r="O60" s="544"/>
      <c r="P60" s="544"/>
      <c r="Q60" s="544"/>
      <c r="R60" s="544"/>
      <c r="S60" s="544"/>
    </row>
    <row r="61" spans="1:26" x14ac:dyDescent="0.25">
      <c r="E61" s="544"/>
      <c r="F61" s="544"/>
      <c r="G61" s="544"/>
      <c r="H61" s="544"/>
      <c r="I61" s="544"/>
      <c r="J61" s="544"/>
      <c r="K61" s="544"/>
      <c r="L61" s="544"/>
      <c r="M61" s="544"/>
      <c r="N61" s="544"/>
      <c r="O61" s="544"/>
      <c r="P61" s="544"/>
      <c r="Q61" s="544"/>
      <c r="R61" s="544"/>
      <c r="S61" s="544"/>
    </row>
    <row r="62" spans="1:26" x14ac:dyDescent="0.25">
      <c r="E62" s="544"/>
      <c r="F62" s="544"/>
      <c r="G62" s="544"/>
      <c r="H62" s="544"/>
      <c r="I62" s="544"/>
      <c r="J62" s="544"/>
      <c r="K62" s="544"/>
      <c r="L62" s="544"/>
      <c r="M62" s="544"/>
      <c r="N62" s="544"/>
      <c r="O62" s="544"/>
      <c r="P62" s="544"/>
      <c r="Q62" s="544"/>
      <c r="R62" s="544"/>
      <c r="S62" s="544"/>
    </row>
    <row r="63" spans="1:26" x14ac:dyDescent="0.25">
      <c r="E63" s="544"/>
      <c r="F63" s="544"/>
      <c r="G63" s="544"/>
      <c r="H63" s="544"/>
      <c r="I63" s="544"/>
      <c r="J63" s="544"/>
      <c r="K63" s="544"/>
      <c r="L63" s="544"/>
      <c r="M63" s="544"/>
      <c r="N63" s="544"/>
      <c r="O63" s="544"/>
      <c r="P63" s="544"/>
      <c r="Q63" s="544"/>
      <c r="R63" s="544"/>
      <c r="S63" s="544"/>
    </row>
    <row r="64" spans="1:26" x14ac:dyDescent="0.25">
      <c r="E64" s="544"/>
      <c r="F64" s="544"/>
      <c r="G64" s="544"/>
      <c r="H64" s="544"/>
      <c r="I64" s="544"/>
      <c r="J64" s="544"/>
      <c r="K64" s="544"/>
      <c r="L64" s="544"/>
      <c r="M64" s="544"/>
      <c r="N64" s="544"/>
      <c r="O64" s="544"/>
      <c r="P64" s="544"/>
      <c r="Q64" s="544"/>
      <c r="R64" s="544"/>
      <c r="S64" s="544"/>
    </row>
  </sheetData>
  <phoneticPr fontId="0" type="noConversion"/>
  <pageMargins left="0.7" right="0.7" top="0.75" bottom="0.75" header="0.3" footer="0.3"/>
  <pageSetup scale="71" fitToHeight="2" orientation="landscape" horizontalDpi="4294967294" verticalDpi="4294967294" r:id="rId1"/>
  <headerFooter>
    <oddFooter>&amp;C&amp;Z&amp;F&amp;R&amp;P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>
    <tabColor rgb="FFFFFF00"/>
    <pageSetUpPr fitToPage="1"/>
  </sheetPr>
  <dimension ref="A1:AC58"/>
  <sheetViews>
    <sheetView workbookViewId="0"/>
  </sheetViews>
  <sheetFormatPr defaultColWidth="9.140625" defaultRowHeight="15" x14ac:dyDescent="0.25"/>
  <cols>
    <col min="1" max="1" width="21.5703125" customWidth="1"/>
    <col min="2" max="2" width="8.7109375" customWidth="1"/>
    <col min="3" max="3" width="12.85546875" customWidth="1"/>
    <col min="4" max="6" width="7.42578125" hidden="1" customWidth="1"/>
    <col min="7" max="7" width="8.28515625" hidden="1" customWidth="1"/>
    <col min="8" max="8" width="0" hidden="1" customWidth="1"/>
    <col min="9" max="9" width="10.5703125" hidden="1" customWidth="1"/>
    <col min="10" max="10" width="7.42578125" hidden="1" customWidth="1"/>
    <col min="11" max="11" width="9.42578125" hidden="1" customWidth="1"/>
    <col min="12" max="12" width="7.42578125" hidden="1" customWidth="1"/>
    <col min="13" max="13" width="7.5703125" hidden="1" customWidth="1"/>
    <col min="14" max="17" width="9.28515625" customWidth="1"/>
    <col min="18" max="19" width="11.28515625" customWidth="1"/>
    <col min="20" max="20" width="9.42578125" customWidth="1"/>
    <col min="22" max="24" width="10.5703125" customWidth="1"/>
  </cols>
  <sheetData>
    <row r="1" spans="1:29" x14ac:dyDescent="0.25">
      <c r="A1" s="11" t="s">
        <v>10</v>
      </c>
    </row>
    <row r="2" spans="1:29" x14ac:dyDescent="0.25">
      <c r="A2" s="9" t="s">
        <v>438</v>
      </c>
    </row>
    <row r="3" spans="1:29" x14ac:dyDescent="0.25">
      <c r="A3" s="9" t="s">
        <v>80</v>
      </c>
    </row>
    <row r="4" spans="1:29" x14ac:dyDescent="0.25">
      <c r="R4" s="40" t="s">
        <v>4</v>
      </c>
      <c r="S4" s="41"/>
      <c r="T4" s="40" t="s">
        <v>8</v>
      </c>
    </row>
    <row r="5" spans="1:29" x14ac:dyDescent="0.25">
      <c r="A5" s="10" t="s">
        <v>9</v>
      </c>
      <c r="B5" s="12" t="s">
        <v>64</v>
      </c>
      <c r="C5" s="12" t="s">
        <v>12</v>
      </c>
      <c r="R5" s="42" t="s">
        <v>2</v>
      </c>
      <c r="S5" s="42" t="s">
        <v>60</v>
      </c>
      <c r="T5" s="42" t="s">
        <v>7</v>
      </c>
    </row>
    <row r="6" spans="1:29" x14ac:dyDescent="0.25">
      <c r="B6" s="3"/>
      <c r="R6" s="3"/>
    </row>
    <row r="7" spans="1:29" x14ac:dyDescent="0.25">
      <c r="A7" s="213" t="s">
        <v>628</v>
      </c>
      <c r="B7" s="212">
        <f>+SUMMARY!A368</f>
        <v>705</v>
      </c>
      <c r="C7" s="214" t="s">
        <v>266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5"/>
      <c r="P7" s="6"/>
      <c r="Q7" s="6"/>
      <c r="R7" s="13">
        <f>+C14</f>
        <v>709325.92</v>
      </c>
      <c r="S7" s="13">
        <f>+-C42</f>
        <v>709325.91999999993</v>
      </c>
      <c r="T7" s="13">
        <f>+R7-S7</f>
        <v>0</v>
      </c>
      <c r="U7" s="154" t="s">
        <v>567</v>
      </c>
    </row>
    <row r="8" spans="1:29" x14ac:dyDescent="0.25">
      <c r="A8" s="214"/>
      <c r="B8" s="3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5"/>
      <c r="P8" s="6"/>
      <c r="Q8" s="6"/>
    </row>
    <row r="9" spans="1:29" x14ac:dyDescent="0.25">
      <c r="A9" s="2" t="s">
        <v>265</v>
      </c>
      <c r="B9" s="3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5"/>
      <c r="P9" s="6"/>
      <c r="Q9" s="6"/>
    </row>
    <row r="10" spans="1:29" x14ac:dyDescent="0.25">
      <c r="B10" s="3"/>
    </row>
    <row r="11" spans="1:29" x14ac:dyDescent="0.25">
      <c r="A11" s="2" t="s">
        <v>66</v>
      </c>
      <c r="B11" s="212" t="s">
        <v>74</v>
      </c>
      <c r="C11" s="212" t="s">
        <v>452</v>
      </c>
    </row>
    <row r="12" spans="1:29" x14ac:dyDescent="0.25">
      <c r="B12" s="28"/>
      <c r="C12" s="2"/>
    </row>
    <row r="13" spans="1:29" x14ac:dyDescent="0.25">
      <c r="A13" s="9" t="s">
        <v>5</v>
      </c>
      <c r="C13" s="31" t="s">
        <v>3</v>
      </c>
      <c r="D13" s="32">
        <v>1994</v>
      </c>
      <c r="E13" s="32">
        <v>1995</v>
      </c>
      <c r="F13" s="32">
        <v>1996</v>
      </c>
      <c r="G13" s="32">
        <v>1997</v>
      </c>
      <c r="H13" s="32">
        <v>1998</v>
      </c>
      <c r="I13" s="32">
        <v>1999</v>
      </c>
      <c r="J13" s="32">
        <v>2000</v>
      </c>
      <c r="K13" s="32">
        <v>2001</v>
      </c>
      <c r="L13" s="32">
        <v>2002</v>
      </c>
      <c r="M13" s="32">
        <v>2003</v>
      </c>
      <c r="N13" s="32">
        <v>2004</v>
      </c>
      <c r="O13" s="32">
        <v>2005</v>
      </c>
      <c r="P13" s="32">
        <v>2006</v>
      </c>
      <c r="Q13" s="32">
        <v>2007</v>
      </c>
      <c r="R13" s="32">
        <v>2008</v>
      </c>
      <c r="S13" s="32">
        <v>2009</v>
      </c>
      <c r="T13" s="32">
        <v>2010</v>
      </c>
      <c r="U13" s="32">
        <v>2011</v>
      </c>
      <c r="V13" s="32">
        <v>2012</v>
      </c>
      <c r="W13" s="32">
        <v>2013</v>
      </c>
      <c r="X13" s="32">
        <v>2014</v>
      </c>
      <c r="Y13" s="328">
        <v>2015</v>
      </c>
      <c r="Z13" s="32">
        <v>2016</v>
      </c>
      <c r="AA13" s="32">
        <v>2017</v>
      </c>
      <c r="AB13" s="32">
        <v>2018</v>
      </c>
      <c r="AC13" s="32">
        <v>2019</v>
      </c>
    </row>
    <row r="14" spans="1:29" x14ac:dyDescent="0.25">
      <c r="A14" s="9" t="s">
        <v>73</v>
      </c>
      <c r="C14" s="29">
        <f>SUM(D14:Y14)</f>
        <v>709325.92</v>
      </c>
      <c r="D14" s="43"/>
      <c r="E14" s="43"/>
      <c r="F14" s="43"/>
      <c r="G14" s="43"/>
      <c r="H14" s="43">
        <v>691893.01</v>
      </c>
      <c r="I14" s="43">
        <v>6085.43</v>
      </c>
      <c r="J14" s="43"/>
      <c r="K14" s="43"/>
      <c r="L14" s="43"/>
      <c r="M14" s="43"/>
      <c r="N14" s="43"/>
      <c r="O14" s="43">
        <v>11347.48</v>
      </c>
      <c r="P14" s="43"/>
      <c r="Q14" s="43"/>
      <c r="R14" s="43"/>
      <c r="S14" s="29"/>
    </row>
    <row r="15" spans="1:29" x14ac:dyDescent="0.25">
      <c r="A15" s="34" t="str">
        <f>IF(+C14-'Equip Review 032310'!Y16=0,"ok","check")</f>
        <v>ok</v>
      </c>
      <c r="B15" s="2"/>
      <c r="C15" s="2"/>
    </row>
    <row r="16" spans="1:29" x14ac:dyDescent="0.25">
      <c r="A16" s="9" t="s">
        <v>6</v>
      </c>
      <c r="B16" s="3">
        <v>1994</v>
      </c>
      <c r="C16" s="13">
        <f>-SUM(D16:Y16)</f>
        <v>0</v>
      </c>
      <c r="D16" s="7">
        <f>+D$14/7/2</f>
        <v>0</v>
      </c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Y16" s="7"/>
      <c r="Z16" s="7"/>
    </row>
    <row r="17" spans="1:26" x14ac:dyDescent="0.25">
      <c r="B17" s="3">
        <v>1995</v>
      </c>
      <c r="C17" s="13">
        <f t="shared" ref="C17:C38" si="0">-SUM(D17:Y17)</f>
        <v>0</v>
      </c>
      <c r="D17" s="7">
        <f>+D$14/7</f>
        <v>0</v>
      </c>
      <c r="E17" s="7">
        <f>+E$14/7/2</f>
        <v>0</v>
      </c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Y17" s="7"/>
      <c r="Z17" s="7"/>
    </row>
    <row r="18" spans="1:26" x14ac:dyDescent="0.25">
      <c r="B18" s="3">
        <v>1996</v>
      </c>
      <c r="C18" s="13">
        <f t="shared" si="0"/>
        <v>0</v>
      </c>
      <c r="D18" s="7">
        <f>+D17</f>
        <v>0</v>
      </c>
      <c r="E18" s="7">
        <f>+E$14/7</f>
        <v>0</v>
      </c>
      <c r="F18" s="7">
        <f>+F$14/7/2</f>
        <v>0</v>
      </c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Y18" s="7"/>
      <c r="Z18" s="7"/>
    </row>
    <row r="19" spans="1:26" x14ac:dyDescent="0.25">
      <c r="B19" s="3">
        <v>1997</v>
      </c>
      <c r="C19" s="13">
        <f t="shared" si="0"/>
        <v>0</v>
      </c>
      <c r="D19" s="7">
        <f>+D18</f>
        <v>0</v>
      </c>
      <c r="E19" s="7">
        <f>+E18</f>
        <v>0</v>
      </c>
      <c r="F19" s="7">
        <f>+F$14/7</f>
        <v>0</v>
      </c>
      <c r="G19" s="7">
        <f>+G$14/7/2</f>
        <v>0</v>
      </c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Y19" s="7"/>
      <c r="Z19" s="7"/>
    </row>
    <row r="20" spans="1:26" x14ac:dyDescent="0.25">
      <c r="B20" s="3">
        <v>1998</v>
      </c>
      <c r="C20" s="13">
        <f t="shared" si="0"/>
        <v>-49420.929285714286</v>
      </c>
      <c r="D20" s="7">
        <f>+D19</f>
        <v>0</v>
      </c>
      <c r="E20" s="7">
        <f>+E19</f>
        <v>0</v>
      </c>
      <c r="F20" s="7">
        <f>+F19</f>
        <v>0</v>
      </c>
      <c r="G20" s="7">
        <f>+G$14/7</f>
        <v>0</v>
      </c>
      <c r="H20" s="7">
        <f>+H$14/7/2</f>
        <v>49420.929285714286</v>
      </c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Y20" s="7"/>
      <c r="Z20" s="7"/>
    </row>
    <row r="21" spans="1:26" x14ac:dyDescent="0.25">
      <c r="B21" s="3">
        <v>1999</v>
      </c>
      <c r="C21" s="13">
        <f t="shared" si="0"/>
        <v>-99276.532142857148</v>
      </c>
      <c r="D21" s="7">
        <f>+D20</f>
        <v>0</v>
      </c>
      <c r="E21" s="7">
        <f>+E20</f>
        <v>0</v>
      </c>
      <c r="F21" s="7">
        <f>+F20</f>
        <v>0</v>
      </c>
      <c r="G21" s="7">
        <f>+G20</f>
        <v>0</v>
      </c>
      <c r="H21" s="7">
        <f>+H$14/7</f>
        <v>98841.858571428573</v>
      </c>
      <c r="I21" s="7">
        <f>+I$14/7/2</f>
        <v>434.67357142857145</v>
      </c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Y21" s="7"/>
      <c r="Z21" s="7"/>
    </row>
    <row r="22" spans="1:26" x14ac:dyDescent="0.25">
      <c r="B22" s="3">
        <v>2000</v>
      </c>
      <c r="C22" s="13">
        <f t="shared" si="0"/>
        <v>-99711.205714285723</v>
      </c>
      <c r="D22" s="7">
        <f>+D21</f>
        <v>0</v>
      </c>
      <c r="E22" s="7">
        <f>+E21</f>
        <v>0</v>
      </c>
      <c r="F22" s="7">
        <f>+F21</f>
        <v>0</v>
      </c>
      <c r="G22" s="7">
        <f>+G21</f>
        <v>0</v>
      </c>
      <c r="H22" s="7">
        <f>+H21</f>
        <v>98841.858571428573</v>
      </c>
      <c r="I22" s="7">
        <f>+I$14/7</f>
        <v>869.3471428571429</v>
      </c>
      <c r="J22" s="7">
        <f>+J$14/7/2</f>
        <v>0</v>
      </c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Y22" s="7"/>
      <c r="Z22" s="7"/>
    </row>
    <row r="23" spans="1:26" x14ac:dyDescent="0.25">
      <c r="B23" s="3">
        <v>2001</v>
      </c>
      <c r="C23" s="13">
        <f t="shared" si="0"/>
        <v>-99711.205714285723</v>
      </c>
      <c r="D23" s="7">
        <f>+D$14/7/2</f>
        <v>0</v>
      </c>
      <c r="E23" s="7">
        <f>+E22</f>
        <v>0</v>
      </c>
      <c r="F23" s="7">
        <f>+F22</f>
        <v>0</v>
      </c>
      <c r="G23" s="7">
        <f>+G22</f>
        <v>0</v>
      </c>
      <c r="H23" s="7">
        <f>+H22</f>
        <v>98841.858571428573</v>
      </c>
      <c r="I23" s="7">
        <f>+I22</f>
        <v>869.3471428571429</v>
      </c>
      <c r="J23" s="7">
        <f>+J$14/7</f>
        <v>0</v>
      </c>
      <c r="K23" s="7">
        <f>+K$14/7/2</f>
        <v>0</v>
      </c>
      <c r="L23" s="7"/>
      <c r="M23" s="7"/>
      <c r="N23" s="7"/>
      <c r="O23" s="7"/>
      <c r="P23" s="7"/>
      <c r="Q23" s="7"/>
      <c r="R23" s="7"/>
      <c r="S23" s="7"/>
      <c r="T23" s="7"/>
      <c r="U23" s="7"/>
      <c r="Y23" s="7"/>
      <c r="Z23" s="7"/>
    </row>
    <row r="24" spans="1:26" x14ac:dyDescent="0.25">
      <c r="B24" s="3">
        <v>2002</v>
      </c>
      <c r="C24" s="13">
        <f t="shared" si="0"/>
        <v>-99711.205714285723</v>
      </c>
      <c r="D24" s="7"/>
      <c r="E24" s="7">
        <f>+E$14/7/2</f>
        <v>0</v>
      </c>
      <c r="F24" s="7">
        <f>+F23</f>
        <v>0</v>
      </c>
      <c r="G24" s="7">
        <f>+G23</f>
        <v>0</v>
      </c>
      <c r="H24" s="7">
        <f>+H23</f>
        <v>98841.858571428573</v>
      </c>
      <c r="I24" s="7">
        <f>+I23</f>
        <v>869.3471428571429</v>
      </c>
      <c r="J24" s="7">
        <f>+J23</f>
        <v>0</v>
      </c>
      <c r="K24" s="7">
        <f>+K$14/7</f>
        <v>0</v>
      </c>
      <c r="L24" s="7">
        <f>+L$14/7/2</f>
        <v>0</v>
      </c>
      <c r="M24" s="7"/>
      <c r="N24" s="7"/>
      <c r="O24" s="7"/>
      <c r="P24" s="7"/>
      <c r="Q24" s="7"/>
      <c r="R24" s="7"/>
      <c r="S24" s="7"/>
      <c r="T24" s="7"/>
      <c r="U24" s="7"/>
      <c r="Y24" s="7"/>
      <c r="Z24" s="7"/>
    </row>
    <row r="25" spans="1:26" x14ac:dyDescent="0.25">
      <c r="B25" s="3">
        <v>2003</v>
      </c>
      <c r="C25" s="13">
        <f t="shared" si="0"/>
        <v>-99711.205714285723</v>
      </c>
      <c r="D25" s="7"/>
      <c r="E25" s="7"/>
      <c r="F25" s="7">
        <f>+F$14/7/2</f>
        <v>0</v>
      </c>
      <c r="G25" s="7">
        <f>+G24</f>
        <v>0</v>
      </c>
      <c r="H25" s="7">
        <f>+H24</f>
        <v>98841.858571428573</v>
      </c>
      <c r="I25" s="7">
        <f>+I24</f>
        <v>869.3471428571429</v>
      </c>
      <c r="J25" s="7">
        <f>+J24</f>
        <v>0</v>
      </c>
      <c r="K25" s="7">
        <f>+K24</f>
        <v>0</v>
      </c>
      <c r="L25" s="7">
        <f>+L$14/7</f>
        <v>0</v>
      </c>
      <c r="M25" s="7">
        <f>+M$14/7/2</f>
        <v>0</v>
      </c>
      <c r="N25" s="7"/>
      <c r="O25" s="7"/>
      <c r="P25" s="7"/>
      <c r="Q25" s="7"/>
      <c r="R25" s="7"/>
      <c r="S25" s="7"/>
      <c r="T25" s="7"/>
      <c r="U25" s="7"/>
      <c r="Y25" s="7"/>
      <c r="Z25" s="7"/>
    </row>
    <row r="26" spans="1:26" x14ac:dyDescent="0.25">
      <c r="B26" s="3">
        <v>2004</v>
      </c>
      <c r="C26" s="13">
        <f t="shared" si="0"/>
        <v>-99711.205714285723</v>
      </c>
      <c r="D26" s="7"/>
      <c r="E26" s="7"/>
      <c r="F26" s="7"/>
      <c r="G26" s="7">
        <f>+G$14/7/2</f>
        <v>0</v>
      </c>
      <c r="H26" s="7">
        <f>+H25</f>
        <v>98841.858571428573</v>
      </c>
      <c r="I26" s="7">
        <f>+I25</f>
        <v>869.3471428571429</v>
      </c>
      <c r="J26" s="7">
        <f>+J25</f>
        <v>0</v>
      </c>
      <c r="K26" s="7">
        <f>+K25</f>
        <v>0</v>
      </c>
      <c r="L26" s="7">
        <f>+L25</f>
        <v>0</v>
      </c>
      <c r="M26" s="7">
        <f>+M$14/7</f>
        <v>0</v>
      </c>
      <c r="N26" s="7">
        <f>+N$14/7/2</f>
        <v>0</v>
      </c>
      <c r="O26" s="7"/>
      <c r="P26" s="7"/>
      <c r="Q26" s="7"/>
      <c r="R26" s="7"/>
      <c r="S26" s="7"/>
      <c r="T26" s="7"/>
      <c r="U26" s="7"/>
      <c r="Y26" s="7"/>
      <c r="Z26" s="7"/>
    </row>
    <row r="27" spans="1:26" x14ac:dyDescent="0.25">
      <c r="B27" s="3">
        <v>2005</v>
      </c>
      <c r="C27" s="13">
        <f t="shared" si="0"/>
        <v>-51100.810714285712</v>
      </c>
      <c r="D27" s="7"/>
      <c r="E27" s="7"/>
      <c r="F27" s="7"/>
      <c r="G27" s="7"/>
      <c r="H27" s="7">
        <f>+H$14/7/2</f>
        <v>49420.929285714286</v>
      </c>
      <c r="I27" s="7">
        <f>+I26</f>
        <v>869.3471428571429</v>
      </c>
      <c r="J27" s="7">
        <f>+J26</f>
        <v>0</v>
      </c>
      <c r="K27" s="7">
        <f>+K26</f>
        <v>0</v>
      </c>
      <c r="L27" s="7">
        <f>+L26</f>
        <v>0</v>
      </c>
      <c r="M27" s="7">
        <f>+M26</f>
        <v>0</v>
      </c>
      <c r="N27" s="7">
        <f>+N$14/7</f>
        <v>0</v>
      </c>
      <c r="O27" s="7">
        <f>+O$14/7/2</f>
        <v>810.53428571428572</v>
      </c>
      <c r="P27" s="7"/>
      <c r="Q27" s="7"/>
      <c r="R27" s="7"/>
      <c r="S27" s="7"/>
      <c r="T27" s="7"/>
      <c r="U27" s="7"/>
      <c r="Y27" s="7"/>
      <c r="Z27" s="7"/>
    </row>
    <row r="28" spans="1:26" x14ac:dyDescent="0.25">
      <c r="B28" s="3">
        <v>2006</v>
      </c>
      <c r="C28" s="13">
        <f t="shared" si="0"/>
        <v>-2055.7421428571429</v>
      </c>
      <c r="D28" s="7"/>
      <c r="E28" s="7"/>
      <c r="F28" s="7"/>
      <c r="G28" s="7"/>
      <c r="H28" s="7"/>
      <c r="I28" s="7">
        <f>+I$14/7/2</f>
        <v>434.67357142857145</v>
      </c>
      <c r="J28" s="7">
        <f>+J27</f>
        <v>0</v>
      </c>
      <c r="K28" s="7">
        <f>+K27</f>
        <v>0</v>
      </c>
      <c r="L28" s="7">
        <f>+L27</f>
        <v>0</v>
      </c>
      <c r="M28" s="7">
        <f>+M27</f>
        <v>0</v>
      </c>
      <c r="N28" s="7">
        <f>+N27</f>
        <v>0</v>
      </c>
      <c r="O28" s="7">
        <f>+O$14/7</f>
        <v>1621.0685714285714</v>
      </c>
      <c r="P28" s="7">
        <f>+P$14/7/2</f>
        <v>0</v>
      </c>
      <c r="Q28" s="7"/>
      <c r="R28" s="7"/>
      <c r="S28" s="7"/>
      <c r="T28" s="7"/>
      <c r="U28" s="7"/>
      <c r="Y28" s="7"/>
      <c r="Z28" s="7"/>
    </row>
    <row r="29" spans="1:26" x14ac:dyDescent="0.25">
      <c r="B29" s="3">
        <v>2007</v>
      </c>
      <c r="C29" s="13">
        <f t="shared" si="0"/>
        <v>-1621.0685714285714</v>
      </c>
      <c r="D29" s="7"/>
      <c r="E29" s="7"/>
      <c r="F29" s="7"/>
      <c r="G29" s="7"/>
      <c r="H29" s="7"/>
      <c r="I29" s="7"/>
      <c r="J29" s="7">
        <f>+J$14/7/2</f>
        <v>0</v>
      </c>
      <c r="K29" s="7">
        <f>+K28</f>
        <v>0</v>
      </c>
      <c r="L29" s="7">
        <f>+L28</f>
        <v>0</v>
      </c>
      <c r="M29" s="7">
        <f>+M28</f>
        <v>0</v>
      </c>
      <c r="N29" s="7">
        <f>+N28</f>
        <v>0</v>
      </c>
      <c r="O29" s="7">
        <f>+O28</f>
        <v>1621.0685714285714</v>
      </c>
      <c r="P29" s="7">
        <f>+P$14/7</f>
        <v>0</v>
      </c>
      <c r="Q29" s="7">
        <f>+Q$14/7/2</f>
        <v>0</v>
      </c>
      <c r="R29" s="7"/>
      <c r="S29" s="7"/>
      <c r="T29" s="7"/>
      <c r="U29" s="7"/>
      <c r="Y29" s="7"/>
      <c r="Z29" s="7"/>
    </row>
    <row r="30" spans="1:26" x14ac:dyDescent="0.25">
      <c r="B30" s="3">
        <v>2008</v>
      </c>
      <c r="C30" s="13">
        <f t="shared" si="0"/>
        <v>-1621.0685714285714</v>
      </c>
      <c r="D30" s="7"/>
      <c r="E30" s="7"/>
      <c r="F30" s="7"/>
      <c r="G30" s="7"/>
      <c r="H30" s="7"/>
      <c r="I30" s="7"/>
      <c r="J30" s="7"/>
      <c r="K30" s="7">
        <f>+K$14/7/2</f>
        <v>0</v>
      </c>
      <c r="L30" s="7">
        <f>+L29</f>
        <v>0</v>
      </c>
      <c r="M30" s="7">
        <f>+M29</f>
        <v>0</v>
      </c>
      <c r="N30" s="7">
        <f>+N29</f>
        <v>0</v>
      </c>
      <c r="O30" s="7">
        <f>+O29</f>
        <v>1621.0685714285714</v>
      </c>
      <c r="P30" s="7">
        <f>+P29</f>
        <v>0</v>
      </c>
      <c r="Q30" s="7">
        <f>+Q$14/7</f>
        <v>0</v>
      </c>
      <c r="R30" s="7">
        <f>+R$14/7/2</f>
        <v>0</v>
      </c>
      <c r="S30" s="7"/>
      <c r="T30" s="7"/>
      <c r="U30" s="7"/>
      <c r="Y30" s="7"/>
      <c r="Z30" s="7"/>
    </row>
    <row r="31" spans="1:26" x14ac:dyDescent="0.25">
      <c r="B31" s="3">
        <v>2009</v>
      </c>
      <c r="C31" s="13">
        <f t="shared" si="0"/>
        <v>-1621.0685714285714</v>
      </c>
      <c r="D31" s="7"/>
      <c r="E31" s="7"/>
      <c r="F31" s="7"/>
      <c r="G31" s="7"/>
      <c r="H31" s="7"/>
      <c r="I31" s="7"/>
      <c r="J31" s="7"/>
      <c r="K31" s="7"/>
      <c r="L31" s="7">
        <f>+L$14/7/2</f>
        <v>0</v>
      </c>
      <c r="M31" s="7">
        <f>+M30</f>
        <v>0</v>
      </c>
      <c r="N31" s="7">
        <f>+N30</f>
        <v>0</v>
      </c>
      <c r="O31" s="7">
        <f>+O30</f>
        <v>1621.0685714285714</v>
      </c>
      <c r="P31" s="7">
        <f>+P30</f>
        <v>0</v>
      </c>
      <c r="Q31" s="7">
        <f>+Q30</f>
        <v>0</v>
      </c>
      <c r="R31" s="7">
        <f>+R$14/7</f>
        <v>0</v>
      </c>
      <c r="S31" s="7">
        <f>+S$14/7/2</f>
        <v>0</v>
      </c>
      <c r="T31" s="7"/>
      <c r="U31" s="7"/>
      <c r="Y31" s="7"/>
      <c r="Z31" s="7"/>
    </row>
    <row r="32" spans="1:26" x14ac:dyDescent="0.25">
      <c r="A32" s="38" t="s">
        <v>59</v>
      </c>
      <c r="B32" s="3">
        <v>2010</v>
      </c>
      <c r="C32" s="13">
        <f t="shared" si="0"/>
        <v>-1621.0685714285714</v>
      </c>
      <c r="D32" s="7"/>
      <c r="E32" s="7"/>
      <c r="F32" s="7"/>
      <c r="G32" s="7"/>
      <c r="H32" s="7"/>
      <c r="I32" s="7"/>
      <c r="J32" s="7"/>
      <c r="K32" s="7"/>
      <c r="L32" s="7"/>
      <c r="M32" s="7">
        <f>+M$14/7/2</f>
        <v>0</v>
      </c>
      <c r="N32" s="7">
        <f>+N31</f>
        <v>0</v>
      </c>
      <c r="O32" s="7">
        <f>+O31</f>
        <v>1621.0685714285714</v>
      </c>
      <c r="P32" s="7">
        <f>+P31</f>
        <v>0</v>
      </c>
      <c r="Q32" s="7">
        <f>+Q31</f>
        <v>0</v>
      </c>
      <c r="R32" s="7">
        <f>+R31</f>
        <v>0</v>
      </c>
      <c r="S32" s="7">
        <f>+S$14/7</f>
        <v>0</v>
      </c>
      <c r="T32" s="7">
        <f>+T$14/7/2</f>
        <v>0</v>
      </c>
      <c r="U32" s="7"/>
      <c r="Y32" s="7"/>
      <c r="Z32" s="7"/>
    </row>
    <row r="33" spans="1:29" x14ac:dyDescent="0.25">
      <c r="A33" s="38"/>
      <c r="B33" s="3">
        <v>2011</v>
      </c>
      <c r="C33" s="13">
        <f t="shared" si="0"/>
        <v>-1621.0685714285714</v>
      </c>
      <c r="D33" s="7"/>
      <c r="E33" s="7"/>
      <c r="F33" s="7"/>
      <c r="G33" s="7"/>
      <c r="H33" s="7"/>
      <c r="I33" s="7"/>
      <c r="J33" s="7"/>
      <c r="K33" s="7"/>
      <c r="L33" s="7"/>
      <c r="M33" s="7"/>
      <c r="N33" s="7">
        <f>+N$14/7/2</f>
        <v>0</v>
      </c>
      <c r="O33" s="7">
        <f>+O32</f>
        <v>1621.0685714285714</v>
      </c>
      <c r="P33" s="7">
        <f>+P32</f>
        <v>0</v>
      </c>
      <c r="Q33" s="7">
        <f>+Q32</f>
        <v>0</v>
      </c>
      <c r="R33" s="7">
        <f>+R32</f>
        <v>0</v>
      </c>
      <c r="S33" s="7">
        <f>+S32</f>
        <v>0</v>
      </c>
      <c r="T33" s="7">
        <f>+T$14/7</f>
        <v>0</v>
      </c>
      <c r="U33" s="7">
        <f>+U$14/7/2</f>
        <v>0</v>
      </c>
      <c r="Y33" s="7"/>
      <c r="Z33" s="7"/>
    </row>
    <row r="34" spans="1:29" x14ac:dyDescent="0.25">
      <c r="A34" s="38"/>
      <c r="B34" s="3">
        <v>2012</v>
      </c>
      <c r="C34" s="13">
        <f t="shared" si="0"/>
        <v>-810.53428571428572</v>
      </c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>
        <f>+O$14/7/2</f>
        <v>810.53428571428572</v>
      </c>
      <c r="P34" s="7"/>
      <c r="Q34" s="7">
        <f>+Q33</f>
        <v>0</v>
      </c>
      <c r="R34" s="7">
        <f>+R33</f>
        <v>0</v>
      </c>
      <c r="S34" s="7">
        <f>+S33</f>
        <v>0</v>
      </c>
      <c r="T34" s="7">
        <f>+T$14/7</f>
        <v>0</v>
      </c>
      <c r="U34" s="7">
        <f>+U$14/7</f>
        <v>0</v>
      </c>
      <c r="V34" s="7">
        <f>+V$14/7/2</f>
        <v>0</v>
      </c>
      <c r="Y34" s="7"/>
      <c r="Z34" s="7"/>
    </row>
    <row r="35" spans="1:29" x14ac:dyDescent="0.25">
      <c r="A35" s="38"/>
      <c r="B35" s="3">
        <v>2013</v>
      </c>
      <c r="C35" s="13">
        <f t="shared" si="0"/>
        <v>0</v>
      </c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Y35" s="7"/>
      <c r="Z35" s="7"/>
    </row>
    <row r="36" spans="1:29" x14ac:dyDescent="0.25">
      <c r="A36" s="38"/>
      <c r="B36" s="3">
        <v>2014</v>
      </c>
      <c r="C36" s="13">
        <f t="shared" si="0"/>
        <v>0</v>
      </c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Y36" s="7"/>
      <c r="Z36" s="7"/>
    </row>
    <row r="37" spans="1:29" x14ac:dyDescent="0.25">
      <c r="A37" s="38"/>
      <c r="B37" s="3">
        <v>2015</v>
      </c>
      <c r="C37" s="13">
        <f t="shared" si="0"/>
        <v>0</v>
      </c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Y37" s="7"/>
      <c r="Z37" s="7"/>
    </row>
    <row r="38" spans="1:29" x14ac:dyDescent="0.25">
      <c r="A38" s="38"/>
      <c r="B38" s="3">
        <v>2016</v>
      </c>
      <c r="C38" s="13">
        <f t="shared" si="0"/>
        <v>0</v>
      </c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Y38" s="7"/>
      <c r="Z38" s="7"/>
    </row>
    <row r="39" spans="1:29" x14ac:dyDescent="0.25">
      <c r="A39" s="38"/>
      <c r="B39" s="3">
        <v>2017</v>
      </c>
      <c r="C39" s="13">
        <f>-SUM(D39:AB39)</f>
        <v>0</v>
      </c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Y39" s="7"/>
      <c r="Z39" s="7"/>
    </row>
    <row r="40" spans="1:29" x14ac:dyDescent="0.25">
      <c r="A40" s="38"/>
      <c r="B40" s="3">
        <v>2018</v>
      </c>
      <c r="C40" s="13">
        <f>-SUM(D40:AB40)</f>
        <v>0</v>
      </c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Y40" s="7"/>
      <c r="Z40" s="7"/>
    </row>
    <row r="41" spans="1:29" x14ac:dyDescent="0.25">
      <c r="A41" s="38"/>
      <c r="B41" s="3"/>
      <c r="C41" s="12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33"/>
      <c r="Y41" s="7"/>
      <c r="Z41" s="7"/>
    </row>
    <row r="42" spans="1:29" x14ac:dyDescent="0.25">
      <c r="A42" s="38" t="s">
        <v>62</v>
      </c>
      <c r="B42" s="35">
        <f>SUM(D42:Y42)</f>
        <v>0</v>
      </c>
      <c r="C42" s="29">
        <f>SUM(C16:C41)</f>
        <v>-709325.91999999993</v>
      </c>
      <c r="D42" s="7">
        <f>-SUM(D16:D41)+D14</f>
        <v>0</v>
      </c>
      <c r="E42" s="7">
        <f t="shared" ref="E42:T42" si="1">-SUM(E16:E41)+E14</f>
        <v>0</v>
      </c>
      <c r="F42" s="7">
        <f t="shared" si="1"/>
        <v>0</v>
      </c>
      <c r="G42" s="7">
        <f t="shared" si="1"/>
        <v>0</v>
      </c>
      <c r="H42" s="7">
        <f t="shared" si="1"/>
        <v>0</v>
      </c>
      <c r="I42" s="7">
        <f t="shared" si="1"/>
        <v>0</v>
      </c>
      <c r="J42" s="7">
        <f t="shared" si="1"/>
        <v>0</v>
      </c>
      <c r="K42" s="7">
        <f t="shared" si="1"/>
        <v>0</v>
      </c>
      <c r="L42" s="7">
        <f t="shared" si="1"/>
        <v>0</v>
      </c>
      <c r="M42" s="7">
        <f t="shared" si="1"/>
        <v>0</v>
      </c>
      <c r="N42" s="7">
        <f t="shared" si="1"/>
        <v>0</v>
      </c>
      <c r="O42" s="7">
        <f t="shared" si="1"/>
        <v>0</v>
      </c>
      <c r="P42" s="7">
        <f t="shared" si="1"/>
        <v>0</v>
      </c>
      <c r="Q42" s="7">
        <f t="shared" si="1"/>
        <v>0</v>
      </c>
      <c r="R42" s="7">
        <f t="shared" si="1"/>
        <v>0</v>
      </c>
      <c r="S42" s="7">
        <f t="shared" si="1"/>
        <v>0</v>
      </c>
      <c r="T42" s="7">
        <f t="shared" si="1"/>
        <v>0</v>
      </c>
      <c r="U42" s="326">
        <f t="shared" ref="U42:AC42" si="2">-SUM(U16:U41)+U14</f>
        <v>0</v>
      </c>
      <c r="V42" s="326">
        <f t="shared" si="2"/>
        <v>0</v>
      </c>
      <c r="W42" s="326">
        <f t="shared" si="2"/>
        <v>0</v>
      </c>
      <c r="X42" s="326">
        <f t="shared" si="2"/>
        <v>0</v>
      </c>
      <c r="Y42" s="326">
        <f t="shared" si="2"/>
        <v>0</v>
      </c>
      <c r="Z42" s="326">
        <f t="shared" si="2"/>
        <v>0</v>
      </c>
      <c r="AA42" s="326">
        <f t="shared" si="2"/>
        <v>0</v>
      </c>
      <c r="AB42" s="326">
        <f t="shared" si="2"/>
        <v>0</v>
      </c>
      <c r="AC42" s="326">
        <f t="shared" si="2"/>
        <v>0</v>
      </c>
    </row>
    <row r="43" spans="1:29" x14ac:dyDescent="0.25">
      <c r="A43" s="38"/>
      <c r="B43" s="29"/>
      <c r="C43" s="3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9" x14ac:dyDescent="0.25">
      <c r="A44" s="39" t="s">
        <v>63</v>
      </c>
      <c r="B44" s="3"/>
      <c r="C44" s="30">
        <f>+C14+C42</f>
        <v>0</v>
      </c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9" x14ac:dyDescent="0.25">
      <c r="A45" s="3"/>
      <c r="B45" s="3"/>
      <c r="C45" s="3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9" x14ac:dyDescent="0.25">
      <c r="A46" s="3"/>
      <c r="B46" s="36"/>
      <c r="C46" s="3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9" x14ac:dyDescent="0.25">
      <c r="A47" s="3"/>
      <c r="B47" s="3"/>
      <c r="C47" s="3"/>
      <c r="E47" s="7"/>
      <c r="F47" s="4"/>
      <c r="G47" s="4"/>
      <c r="H47" s="4"/>
      <c r="I47" s="4"/>
      <c r="J47" s="4"/>
      <c r="K47" s="4"/>
      <c r="L47" s="4"/>
      <c r="M47" s="4"/>
      <c r="N47" s="7">
        <f>SUM(E32:E47)</f>
        <v>0</v>
      </c>
      <c r="O47" s="4"/>
      <c r="P47" s="4"/>
      <c r="Q47" s="4"/>
      <c r="R47" s="4"/>
      <c r="S47" s="4"/>
    </row>
    <row r="48" spans="1:29" x14ac:dyDescent="0.25">
      <c r="B48" s="3"/>
      <c r="C48" s="3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</row>
    <row r="49" spans="5:19" x14ac:dyDescent="0.25"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</row>
    <row r="50" spans="5:19" x14ac:dyDescent="0.25"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</row>
    <row r="51" spans="5:19" x14ac:dyDescent="0.25"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</row>
    <row r="52" spans="5:19" x14ac:dyDescent="0.25"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</row>
    <row r="53" spans="5:19" x14ac:dyDescent="0.25"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</row>
    <row r="54" spans="5:19" x14ac:dyDescent="0.25"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</row>
    <row r="55" spans="5:19" x14ac:dyDescent="0.25"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</row>
    <row r="56" spans="5:19" x14ac:dyDescent="0.25"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</row>
    <row r="57" spans="5:19" x14ac:dyDescent="0.25"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</row>
    <row r="58" spans="5:19" x14ac:dyDescent="0.25"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</row>
  </sheetData>
  <phoneticPr fontId="0" type="noConversion"/>
  <pageMargins left="0.7" right="0.7" top="0.75" bottom="0.75" header="0.3" footer="0.3"/>
  <pageSetup fitToHeight="2" orientation="landscape" horizontalDpi="4294967294" verticalDpi="4294967294" r:id="rId1"/>
  <headerFooter>
    <oddFooter>&amp;C&amp;Z&amp;F&amp;R&amp;P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>
    <pageSetUpPr fitToPage="1"/>
  </sheetPr>
  <dimension ref="A1:AB58"/>
  <sheetViews>
    <sheetView workbookViewId="0"/>
  </sheetViews>
  <sheetFormatPr defaultColWidth="9.140625" defaultRowHeight="15" x14ac:dyDescent="0.25"/>
  <cols>
    <col min="1" max="1" width="20.85546875" customWidth="1"/>
    <col min="2" max="2" width="8.7109375" customWidth="1"/>
    <col min="3" max="3" width="12.85546875" customWidth="1"/>
    <col min="4" max="7" width="7.42578125" hidden="1" customWidth="1"/>
    <col min="8" max="8" width="10.5703125" hidden="1" customWidth="1"/>
    <col min="9" max="12" width="7.42578125" hidden="1" customWidth="1"/>
    <col min="13" max="13" width="7.5703125" hidden="1" customWidth="1"/>
    <col min="14" max="17" width="9.28515625" customWidth="1"/>
    <col min="18" max="19" width="11.28515625" customWidth="1"/>
    <col min="20" max="20" width="9.42578125" customWidth="1"/>
    <col min="22" max="24" width="10.5703125" customWidth="1"/>
  </cols>
  <sheetData>
    <row r="1" spans="1:28" x14ac:dyDescent="0.25">
      <c r="A1" s="11" t="s">
        <v>10</v>
      </c>
    </row>
    <row r="2" spans="1:28" x14ac:dyDescent="0.25">
      <c r="A2" s="9" t="s">
        <v>438</v>
      </c>
    </row>
    <row r="3" spans="1:28" x14ac:dyDescent="0.25">
      <c r="A3" s="9" t="s">
        <v>80</v>
      </c>
    </row>
    <row r="4" spans="1:28" x14ac:dyDescent="0.25">
      <c r="R4" s="40" t="s">
        <v>4</v>
      </c>
      <c r="S4" s="41"/>
      <c r="T4" s="40" t="s">
        <v>8</v>
      </c>
    </row>
    <row r="5" spans="1:28" x14ac:dyDescent="0.25">
      <c r="A5" s="10" t="s">
        <v>9</v>
      </c>
      <c r="B5" s="12" t="s">
        <v>64</v>
      </c>
      <c r="C5" s="12" t="s">
        <v>12</v>
      </c>
      <c r="R5" s="42" t="s">
        <v>2</v>
      </c>
      <c r="S5" s="42" t="s">
        <v>60</v>
      </c>
      <c r="T5" s="42" t="s">
        <v>7</v>
      </c>
    </row>
    <row r="6" spans="1:28" x14ac:dyDescent="0.25">
      <c r="A6" t="str">
        <f>+SUMMARY!B27</f>
        <v>DAEWOO ACE V850</v>
      </c>
      <c r="B6" s="3">
        <f>+SUMMARY!A27</f>
        <v>124</v>
      </c>
      <c r="C6" s="3" t="s">
        <v>721</v>
      </c>
      <c r="R6" s="3"/>
    </row>
    <row r="7" spans="1:28" x14ac:dyDescent="0.25">
      <c r="A7" s="213" t="str">
        <f>+SUMMARY!C27</f>
        <v>ACE V850</v>
      </c>
      <c r="B7" s="212"/>
      <c r="C7" s="214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5"/>
      <c r="P7" s="6"/>
      <c r="Q7" s="6"/>
      <c r="R7" s="13">
        <f>+C14</f>
        <v>342161.39</v>
      </c>
      <c r="S7" s="13">
        <f>+-C42</f>
        <v>342161.39</v>
      </c>
      <c r="T7" s="13">
        <f>+R7-S7</f>
        <v>0</v>
      </c>
    </row>
    <row r="8" spans="1:28" x14ac:dyDescent="0.25">
      <c r="A8" s="213"/>
      <c r="B8" s="3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5"/>
      <c r="P8" s="6"/>
      <c r="Q8" s="6"/>
    </row>
    <row r="9" spans="1:28" x14ac:dyDescent="0.25">
      <c r="A9" s="2"/>
      <c r="B9" s="3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5"/>
      <c r="P9" s="6"/>
      <c r="Q9" s="6"/>
    </row>
    <row r="10" spans="1:28" x14ac:dyDescent="0.25">
      <c r="B10" s="3"/>
    </row>
    <row r="11" spans="1:28" x14ac:dyDescent="0.25">
      <c r="A11" s="2" t="s">
        <v>66</v>
      </c>
      <c r="B11" s="212" t="str">
        <f>+SUMMARY!F27</f>
        <v>MISS</v>
      </c>
      <c r="C11" s="214" t="s">
        <v>449</v>
      </c>
    </row>
    <row r="12" spans="1:28" x14ac:dyDescent="0.25">
      <c r="B12" s="28"/>
      <c r="C12" s="2"/>
    </row>
    <row r="13" spans="1:28" x14ac:dyDescent="0.25">
      <c r="A13" s="9" t="s">
        <v>5</v>
      </c>
      <c r="C13" s="31" t="s">
        <v>3</v>
      </c>
      <c r="D13" s="32">
        <v>1994</v>
      </c>
      <c r="E13" s="32">
        <v>1995</v>
      </c>
      <c r="F13" s="32">
        <v>1996</v>
      </c>
      <c r="G13" s="32">
        <v>1997</v>
      </c>
      <c r="H13" s="32">
        <v>1998</v>
      </c>
      <c r="I13" s="32">
        <v>1999</v>
      </c>
      <c r="J13" s="32">
        <v>2000</v>
      </c>
      <c r="K13" s="32">
        <v>2001</v>
      </c>
      <c r="L13" s="32">
        <v>2002</v>
      </c>
      <c r="M13" s="32">
        <v>2003</v>
      </c>
      <c r="N13" s="32">
        <v>2004</v>
      </c>
      <c r="O13" s="32">
        <v>2005</v>
      </c>
      <c r="P13" s="32">
        <v>2006</v>
      </c>
      <c r="Q13" s="32">
        <v>2007</v>
      </c>
      <c r="R13" s="32">
        <v>2008</v>
      </c>
      <c r="S13" s="32">
        <v>2009</v>
      </c>
      <c r="T13" s="32">
        <v>2010</v>
      </c>
      <c r="U13" s="32">
        <v>2011</v>
      </c>
      <c r="V13" s="32">
        <v>2012</v>
      </c>
      <c r="W13" s="32">
        <v>2013</v>
      </c>
      <c r="X13" s="32">
        <v>2014</v>
      </c>
      <c r="Y13" s="328">
        <v>2015</v>
      </c>
      <c r="Z13" s="32">
        <v>2016</v>
      </c>
      <c r="AA13" s="32">
        <v>2017</v>
      </c>
      <c r="AB13" s="32">
        <v>2018</v>
      </c>
    </row>
    <row r="14" spans="1:28" x14ac:dyDescent="0.25">
      <c r="A14" s="9" t="s">
        <v>73</v>
      </c>
      <c r="C14" s="29">
        <f>SUM(D14:Y14)</f>
        <v>342161.39</v>
      </c>
      <c r="D14" s="43"/>
      <c r="E14" s="43"/>
      <c r="F14" s="43"/>
      <c r="G14" s="43"/>
      <c r="H14" s="43">
        <v>342161.39</v>
      </c>
      <c r="I14" s="43"/>
      <c r="J14" s="43"/>
      <c r="K14" s="43"/>
      <c r="L14" s="43"/>
      <c r="M14" s="43"/>
      <c r="N14" s="43"/>
      <c r="O14" s="43"/>
      <c r="P14" s="43"/>
      <c r="Q14" s="43"/>
      <c r="R14" s="43"/>
      <c r="S14" s="29"/>
    </row>
    <row r="15" spans="1:28" x14ac:dyDescent="0.25">
      <c r="A15" s="34" t="str">
        <f>IF(+C14-'Equip Review 032310'!Y29=0,"ok","check")</f>
        <v>check</v>
      </c>
      <c r="B15" s="2"/>
      <c r="C15" s="2"/>
    </row>
    <row r="16" spans="1:28" x14ac:dyDescent="0.25">
      <c r="A16" s="9" t="s">
        <v>6</v>
      </c>
      <c r="B16" s="3">
        <v>1994</v>
      </c>
      <c r="C16" s="13">
        <f>-SUM(D16:Y16)</f>
        <v>0</v>
      </c>
      <c r="D16" s="7">
        <f>+D$14/7/2</f>
        <v>0</v>
      </c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Y16" s="7"/>
      <c r="Z16" s="7"/>
    </row>
    <row r="17" spans="1:26" x14ac:dyDescent="0.25">
      <c r="B17" s="3">
        <v>1995</v>
      </c>
      <c r="C17" s="13">
        <f t="shared" ref="C17:C38" si="0">-SUM(D17:Y17)</f>
        <v>0</v>
      </c>
      <c r="D17" s="7">
        <f>+D$14/7</f>
        <v>0</v>
      </c>
      <c r="E17" s="7">
        <f>+E$14/7/2</f>
        <v>0</v>
      </c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Y17" s="7"/>
      <c r="Z17" s="7"/>
    </row>
    <row r="18" spans="1:26" x14ac:dyDescent="0.25">
      <c r="B18" s="3">
        <v>1996</v>
      </c>
      <c r="C18" s="13">
        <f t="shared" si="0"/>
        <v>0</v>
      </c>
      <c r="D18" s="7">
        <f>+D17</f>
        <v>0</v>
      </c>
      <c r="E18" s="7">
        <f>+E$14/7</f>
        <v>0</v>
      </c>
      <c r="F18" s="7">
        <f>+F$14/7/2</f>
        <v>0</v>
      </c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Y18" s="7"/>
      <c r="Z18" s="7"/>
    </row>
    <row r="19" spans="1:26" x14ac:dyDescent="0.25">
      <c r="B19" s="3">
        <v>1997</v>
      </c>
      <c r="C19" s="13">
        <f t="shared" si="0"/>
        <v>0</v>
      </c>
      <c r="D19" s="7">
        <f>+D18</f>
        <v>0</v>
      </c>
      <c r="E19" s="7">
        <f>+E18</f>
        <v>0</v>
      </c>
      <c r="F19" s="7">
        <f>+F$14/7</f>
        <v>0</v>
      </c>
      <c r="G19" s="7">
        <f>+G$14/7/2</f>
        <v>0</v>
      </c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Y19" s="7"/>
      <c r="Z19" s="7"/>
    </row>
    <row r="20" spans="1:26" x14ac:dyDescent="0.25">
      <c r="B20" s="3">
        <v>1998</v>
      </c>
      <c r="C20" s="13">
        <f t="shared" si="0"/>
        <v>-24440.099285714288</v>
      </c>
      <c r="D20" s="7">
        <f>+D19</f>
        <v>0</v>
      </c>
      <c r="E20" s="7">
        <f>+E19</f>
        <v>0</v>
      </c>
      <c r="F20" s="7">
        <f>+F19</f>
        <v>0</v>
      </c>
      <c r="G20" s="7">
        <f>+G$14/7</f>
        <v>0</v>
      </c>
      <c r="H20" s="7">
        <f>+H$14/7/2</f>
        <v>24440.099285714288</v>
      </c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Y20" s="7"/>
      <c r="Z20" s="7"/>
    </row>
    <row r="21" spans="1:26" x14ac:dyDescent="0.25">
      <c r="B21" s="3">
        <v>1999</v>
      </c>
      <c r="C21" s="13">
        <f t="shared" si="0"/>
        <v>-48880.198571428577</v>
      </c>
      <c r="D21" s="7">
        <f>+D20</f>
        <v>0</v>
      </c>
      <c r="E21" s="7">
        <f>+E20</f>
        <v>0</v>
      </c>
      <c r="F21" s="7">
        <f>+F20</f>
        <v>0</v>
      </c>
      <c r="G21" s="7">
        <f>+G20</f>
        <v>0</v>
      </c>
      <c r="H21" s="7">
        <f>+H$14/7</f>
        <v>48880.198571428577</v>
      </c>
      <c r="I21" s="7">
        <f>+I$14/7/2</f>
        <v>0</v>
      </c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Y21" s="7"/>
      <c r="Z21" s="7"/>
    </row>
    <row r="22" spans="1:26" x14ac:dyDescent="0.25">
      <c r="B22" s="3">
        <v>2000</v>
      </c>
      <c r="C22" s="13">
        <f t="shared" si="0"/>
        <v>-48880.198571428577</v>
      </c>
      <c r="D22" s="7">
        <f>+D21</f>
        <v>0</v>
      </c>
      <c r="E22" s="7">
        <f>+E21</f>
        <v>0</v>
      </c>
      <c r="F22" s="7">
        <f>+F21</f>
        <v>0</v>
      </c>
      <c r="G22" s="7">
        <f>+G21</f>
        <v>0</v>
      </c>
      <c r="H22" s="7">
        <f>+H21</f>
        <v>48880.198571428577</v>
      </c>
      <c r="I22" s="7">
        <f>+I$14/7</f>
        <v>0</v>
      </c>
      <c r="J22" s="7">
        <f>+J$14/7/2</f>
        <v>0</v>
      </c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Y22" s="7"/>
      <c r="Z22" s="7"/>
    </row>
    <row r="23" spans="1:26" x14ac:dyDescent="0.25">
      <c r="B23" s="3">
        <v>2001</v>
      </c>
      <c r="C23" s="13">
        <f t="shared" si="0"/>
        <v>-48880.198571428577</v>
      </c>
      <c r="D23" s="7">
        <f>+D$14/7/2</f>
        <v>0</v>
      </c>
      <c r="E23" s="7">
        <f>+E22</f>
        <v>0</v>
      </c>
      <c r="F23" s="7">
        <f>+F22</f>
        <v>0</v>
      </c>
      <c r="G23" s="7">
        <f>+G22</f>
        <v>0</v>
      </c>
      <c r="H23" s="7">
        <f>+H22</f>
        <v>48880.198571428577</v>
      </c>
      <c r="I23" s="7">
        <f>+I22</f>
        <v>0</v>
      </c>
      <c r="J23" s="7">
        <f>+J$14/7</f>
        <v>0</v>
      </c>
      <c r="K23" s="7">
        <f>+K$14/7/2</f>
        <v>0</v>
      </c>
      <c r="L23" s="7"/>
      <c r="M23" s="7"/>
      <c r="N23" s="7"/>
      <c r="O23" s="7"/>
      <c r="P23" s="7"/>
      <c r="Q23" s="7"/>
      <c r="R23" s="7"/>
      <c r="S23" s="7"/>
      <c r="T23" s="7"/>
      <c r="U23" s="7"/>
      <c r="Y23" s="7"/>
      <c r="Z23" s="7"/>
    </row>
    <row r="24" spans="1:26" x14ac:dyDescent="0.25">
      <c r="B24" s="3">
        <v>2002</v>
      </c>
      <c r="C24" s="13">
        <f t="shared" si="0"/>
        <v>-48880.198571428577</v>
      </c>
      <c r="D24" s="7"/>
      <c r="E24" s="7">
        <f>+E$14/7/2</f>
        <v>0</v>
      </c>
      <c r="F24" s="7">
        <f>+F23</f>
        <v>0</v>
      </c>
      <c r="G24" s="7">
        <f>+G23</f>
        <v>0</v>
      </c>
      <c r="H24" s="7">
        <f>+H23</f>
        <v>48880.198571428577</v>
      </c>
      <c r="I24" s="7">
        <f>+I23</f>
        <v>0</v>
      </c>
      <c r="J24" s="7">
        <f>+J23</f>
        <v>0</v>
      </c>
      <c r="K24" s="7">
        <f>+K$14/7</f>
        <v>0</v>
      </c>
      <c r="L24" s="7">
        <f>+L$14/7/2</f>
        <v>0</v>
      </c>
      <c r="M24" s="7"/>
      <c r="N24" s="7"/>
      <c r="O24" s="7"/>
      <c r="P24" s="7"/>
      <c r="Q24" s="7"/>
      <c r="R24" s="7"/>
      <c r="S24" s="7"/>
      <c r="T24" s="7"/>
      <c r="U24" s="7"/>
      <c r="Y24" s="7"/>
      <c r="Z24" s="7"/>
    </row>
    <row r="25" spans="1:26" x14ac:dyDescent="0.25">
      <c r="B25" s="3">
        <v>2003</v>
      </c>
      <c r="C25" s="13">
        <f t="shared" si="0"/>
        <v>-48880.198571428577</v>
      </c>
      <c r="D25" s="7"/>
      <c r="E25" s="7"/>
      <c r="F25" s="7">
        <f>+F$14/7/2</f>
        <v>0</v>
      </c>
      <c r="G25" s="7">
        <f>+G24</f>
        <v>0</v>
      </c>
      <c r="H25" s="7">
        <f>+H24</f>
        <v>48880.198571428577</v>
      </c>
      <c r="I25" s="7">
        <f>+I24</f>
        <v>0</v>
      </c>
      <c r="J25" s="7">
        <f>+J24</f>
        <v>0</v>
      </c>
      <c r="K25" s="7">
        <f>+K24</f>
        <v>0</v>
      </c>
      <c r="L25" s="7">
        <f>+L$14/7</f>
        <v>0</v>
      </c>
      <c r="M25" s="7">
        <f>+M$14/7/2</f>
        <v>0</v>
      </c>
      <c r="N25" s="7"/>
      <c r="O25" s="7"/>
      <c r="P25" s="7"/>
      <c r="Q25" s="7"/>
      <c r="R25" s="7"/>
      <c r="S25" s="7"/>
      <c r="T25" s="7"/>
      <c r="U25" s="7"/>
      <c r="Y25" s="7"/>
      <c r="Z25" s="7"/>
    </row>
    <row r="26" spans="1:26" x14ac:dyDescent="0.25">
      <c r="B26" s="3">
        <v>2004</v>
      </c>
      <c r="C26" s="13">
        <f t="shared" si="0"/>
        <v>-48880.198571428577</v>
      </c>
      <c r="D26" s="7"/>
      <c r="E26" s="7"/>
      <c r="F26" s="7"/>
      <c r="G26" s="7">
        <f>+G$14/7/2</f>
        <v>0</v>
      </c>
      <c r="H26" s="7">
        <f>+H25</f>
        <v>48880.198571428577</v>
      </c>
      <c r="I26" s="7">
        <f>+I25</f>
        <v>0</v>
      </c>
      <c r="J26" s="7">
        <f>+J25</f>
        <v>0</v>
      </c>
      <c r="K26" s="7">
        <f>+K25</f>
        <v>0</v>
      </c>
      <c r="L26" s="7">
        <f>+L25</f>
        <v>0</v>
      </c>
      <c r="M26" s="7">
        <f>+M$14/7</f>
        <v>0</v>
      </c>
      <c r="N26" s="7">
        <f>+N$14/7/2</f>
        <v>0</v>
      </c>
      <c r="O26" s="7"/>
      <c r="P26" s="7"/>
      <c r="Q26" s="7"/>
      <c r="R26" s="7"/>
      <c r="S26" s="7"/>
      <c r="T26" s="7"/>
      <c r="U26" s="7"/>
      <c r="Y26" s="7"/>
      <c r="Z26" s="7"/>
    </row>
    <row r="27" spans="1:26" x14ac:dyDescent="0.25">
      <c r="B27" s="3">
        <v>2005</v>
      </c>
      <c r="C27" s="13">
        <f t="shared" si="0"/>
        <v>-24440.099285714288</v>
      </c>
      <c r="D27" s="7"/>
      <c r="E27" s="7"/>
      <c r="F27" s="7"/>
      <c r="G27" s="7"/>
      <c r="H27" s="7">
        <f>+H$14/7/2</f>
        <v>24440.099285714288</v>
      </c>
      <c r="I27" s="7">
        <f>+I26</f>
        <v>0</v>
      </c>
      <c r="J27" s="7">
        <f>+J26</f>
        <v>0</v>
      </c>
      <c r="K27" s="7">
        <f>+K26</f>
        <v>0</v>
      </c>
      <c r="L27" s="7">
        <f>+L26</f>
        <v>0</v>
      </c>
      <c r="M27" s="7">
        <f>+M26</f>
        <v>0</v>
      </c>
      <c r="N27" s="7">
        <f>+N$14/7</f>
        <v>0</v>
      </c>
      <c r="O27" s="7">
        <f>+O$14/7/2</f>
        <v>0</v>
      </c>
      <c r="P27" s="7"/>
      <c r="Q27" s="7"/>
      <c r="R27" s="7"/>
      <c r="S27" s="7"/>
      <c r="T27" s="7"/>
      <c r="U27" s="7"/>
      <c r="Y27" s="7"/>
      <c r="Z27" s="7"/>
    </row>
    <row r="28" spans="1:26" x14ac:dyDescent="0.25">
      <c r="B28" s="3">
        <v>2006</v>
      </c>
      <c r="C28" s="13">
        <f t="shared" si="0"/>
        <v>0</v>
      </c>
      <c r="D28" s="7"/>
      <c r="E28" s="7"/>
      <c r="F28" s="7"/>
      <c r="G28" s="7"/>
      <c r="H28" s="7"/>
      <c r="I28" s="7">
        <f>+I$14/7/2</f>
        <v>0</v>
      </c>
      <c r="J28" s="7">
        <f>+J27</f>
        <v>0</v>
      </c>
      <c r="K28" s="7">
        <f>+K27</f>
        <v>0</v>
      </c>
      <c r="L28" s="7">
        <f>+L27</f>
        <v>0</v>
      </c>
      <c r="M28" s="7">
        <f>+M27</f>
        <v>0</v>
      </c>
      <c r="N28" s="7">
        <f>+N27</f>
        <v>0</v>
      </c>
      <c r="O28" s="7">
        <f>+O$14/7</f>
        <v>0</v>
      </c>
      <c r="P28" s="7">
        <f>+P$14/7/2</f>
        <v>0</v>
      </c>
      <c r="Q28" s="7"/>
      <c r="R28" s="7"/>
      <c r="S28" s="7"/>
      <c r="T28" s="7"/>
      <c r="U28" s="7"/>
      <c r="Y28" s="7"/>
      <c r="Z28" s="7"/>
    </row>
    <row r="29" spans="1:26" x14ac:dyDescent="0.25">
      <c r="B29" s="3">
        <v>2007</v>
      </c>
      <c r="C29" s="13">
        <f t="shared" si="0"/>
        <v>0</v>
      </c>
      <c r="D29" s="7"/>
      <c r="E29" s="7"/>
      <c r="F29" s="7"/>
      <c r="G29" s="7"/>
      <c r="H29" s="7"/>
      <c r="I29" s="7"/>
      <c r="J29" s="7">
        <f>+J$14/7/2</f>
        <v>0</v>
      </c>
      <c r="K29" s="7">
        <f>+K28</f>
        <v>0</v>
      </c>
      <c r="L29" s="7">
        <f>+L28</f>
        <v>0</v>
      </c>
      <c r="M29" s="7">
        <f>+M28</f>
        <v>0</v>
      </c>
      <c r="N29" s="7">
        <f>+N28</f>
        <v>0</v>
      </c>
      <c r="O29" s="7">
        <f>+O28</f>
        <v>0</v>
      </c>
      <c r="P29" s="7">
        <f>+P$14/7</f>
        <v>0</v>
      </c>
      <c r="Q29" s="7">
        <f>+Q$14/7/2</f>
        <v>0</v>
      </c>
      <c r="R29" s="7"/>
      <c r="S29" s="7"/>
      <c r="T29" s="7"/>
      <c r="U29" s="7"/>
      <c r="Y29" s="7"/>
      <c r="Z29" s="7"/>
    </row>
    <row r="30" spans="1:26" x14ac:dyDescent="0.25">
      <c r="B30" s="3">
        <v>2008</v>
      </c>
      <c r="C30" s="13">
        <f t="shared" si="0"/>
        <v>0</v>
      </c>
      <c r="D30" s="7"/>
      <c r="E30" s="7"/>
      <c r="F30" s="7"/>
      <c r="G30" s="7"/>
      <c r="H30" s="7"/>
      <c r="I30" s="7"/>
      <c r="J30" s="7"/>
      <c r="K30" s="7">
        <f>+K$14/7/2</f>
        <v>0</v>
      </c>
      <c r="L30" s="7">
        <f>+L29</f>
        <v>0</v>
      </c>
      <c r="M30" s="7">
        <f>+M29</f>
        <v>0</v>
      </c>
      <c r="N30" s="7">
        <f>+N29</f>
        <v>0</v>
      </c>
      <c r="O30" s="7">
        <f>+O29</f>
        <v>0</v>
      </c>
      <c r="P30" s="7">
        <f>+P29</f>
        <v>0</v>
      </c>
      <c r="Q30" s="7">
        <f>+Q$14/7</f>
        <v>0</v>
      </c>
      <c r="R30" s="7">
        <f>+R$14/7/2</f>
        <v>0</v>
      </c>
      <c r="S30" s="7"/>
      <c r="T30" s="7"/>
      <c r="U30" s="7"/>
      <c r="Y30" s="7"/>
      <c r="Z30" s="7"/>
    </row>
    <row r="31" spans="1:26" x14ac:dyDescent="0.25">
      <c r="B31" s="3">
        <v>2009</v>
      </c>
      <c r="C31" s="13">
        <f t="shared" si="0"/>
        <v>0</v>
      </c>
      <c r="D31" s="7"/>
      <c r="E31" s="7"/>
      <c r="F31" s="7"/>
      <c r="G31" s="7"/>
      <c r="H31" s="7"/>
      <c r="I31" s="7"/>
      <c r="J31" s="7"/>
      <c r="K31" s="7"/>
      <c r="L31" s="7">
        <f>+L$14/7/2</f>
        <v>0</v>
      </c>
      <c r="M31" s="7">
        <f>+M30</f>
        <v>0</v>
      </c>
      <c r="N31" s="7">
        <f>+N30</f>
        <v>0</v>
      </c>
      <c r="O31" s="7">
        <f>+O30</f>
        <v>0</v>
      </c>
      <c r="P31" s="7">
        <f>+P30</f>
        <v>0</v>
      </c>
      <c r="Q31" s="7">
        <f>+Q30</f>
        <v>0</v>
      </c>
      <c r="R31" s="7">
        <f>+R$14/7</f>
        <v>0</v>
      </c>
      <c r="S31" s="7">
        <f>+S$14/7/2</f>
        <v>0</v>
      </c>
      <c r="T31" s="7"/>
      <c r="U31" s="7"/>
      <c r="Y31" s="7"/>
      <c r="Z31" s="7"/>
    </row>
    <row r="32" spans="1:26" x14ac:dyDescent="0.25">
      <c r="A32" s="38" t="s">
        <v>59</v>
      </c>
      <c r="B32" s="3">
        <v>2010</v>
      </c>
      <c r="C32" s="13">
        <f t="shared" si="0"/>
        <v>0</v>
      </c>
      <c r="D32" s="7"/>
      <c r="E32" s="7"/>
      <c r="F32" s="7"/>
      <c r="G32" s="7"/>
      <c r="H32" s="7"/>
      <c r="I32" s="7"/>
      <c r="J32" s="7"/>
      <c r="K32" s="7"/>
      <c r="L32" s="7"/>
      <c r="M32" s="7">
        <f>+M$14/7/2</f>
        <v>0</v>
      </c>
      <c r="N32" s="7">
        <f>+N31</f>
        <v>0</v>
      </c>
      <c r="O32" s="7">
        <f>+O31</f>
        <v>0</v>
      </c>
      <c r="P32" s="7">
        <f>+P31</f>
        <v>0</v>
      </c>
      <c r="Q32" s="7">
        <f>+Q31</f>
        <v>0</v>
      </c>
      <c r="R32" s="7">
        <f>+R31</f>
        <v>0</v>
      </c>
      <c r="S32" s="7">
        <f>+S$14/7</f>
        <v>0</v>
      </c>
      <c r="T32" s="7">
        <f>+T$14/7/2</f>
        <v>0</v>
      </c>
      <c r="U32" s="7"/>
      <c r="Y32" s="7"/>
      <c r="Z32" s="7"/>
    </row>
    <row r="33" spans="1:28" x14ac:dyDescent="0.25">
      <c r="A33" s="38"/>
      <c r="B33" s="3">
        <v>2011</v>
      </c>
      <c r="C33" s="13">
        <f t="shared" si="0"/>
        <v>0</v>
      </c>
      <c r="D33" s="7"/>
      <c r="E33" s="7"/>
      <c r="F33" s="7"/>
      <c r="G33" s="7"/>
      <c r="H33" s="7"/>
      <c r="I33" s="7"/>
      <c r="J33" s="7"/>
      <c r="K33" s="7"/>
      <c r="L33" s="7"/>
      <c r="M33" s="7"/>
      <c r="N33" s="7">
        <f>+N$14/7/2</f>
        <v>0</v>
      </c>
      <c r="O33" s="7">
        <f>+O32</f>
        <v>0</v>
      </c>
      <c r="P33" s="7">
        <f>+P32</f>
        <v>0</v>
      </c>
      <c r="Q33" s="7">
        <f>+Q32</f>
        <v>0</v>
      </c>
      <c r="R33" s="7">
        <f>+R32</f>
        <v>0</v>
      </c>
      <c r="S33" s="7">
        <f>+S32</f>
        <v>0</v>
      </c>
      <c r="T33" s="7">
        <f>+T$14/7</f>
        <v>0</v>
      </c>
      <c r="U33" s="7">
        <f>+U$14/7/2</f>
        <v>0</v>
      </c>
      <c r="Y33" s="7"/>
      <c r="Z33" s="7"/>
    </row>
    <row r="34" spans="1:28" x14ac:dyDescent="0.25">
      <c r="A34" s="38"/>
      <c r="B34" s="3">
        <v>2012</v>
      </c>
      <c r="C34" s="13">
        <f t="shared" si="0"/>
        <v>0</v>
      </c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>
        <f>+Q33</f>
        <v>0</v>
      </c>
      <c r="R34" s="7">
        <f>+R33</f>
        <v>0</v>
      </c>
      <c r="S34" s="7">
        <f>+S33</f>
        <v>0</v>
      </c>
      <c r="T34" s="7">
        <f>+T$14/7</f>
        <v>0</v>
      </c>
      <c r="U34" s="7">
        <f>+U$14/7</f>
        <v>0</v>
      </c>
      <c r="V34" s="7">
        <f>+V$14/7/2</f>
        <v>0</v>
      </c>
      <c r="Y34" s="7"/>
      <c r="Z34" s="7"/>
    </row>
    <row r="35" spans="1:28" x14ac:dyDescent="0.25">
      <c r="A35" s="38"/>
      <c r="B35" s="3">
        <v>2013</v>
      </c>
      <c r="C35" s="13">
        <f t="shared" si="0"/>
        <v>0</v>
      </c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Y35" s="7"/>
      <c r="Z35" s="7"/>
    </row>
    <row r="36" spans="1:28" x14ac:dyDescent="0.25">
      <c r="A36" s="38"/>
      <c r="B36" s="3">
        <v>2014</v>
      </c>
      <c r="C36" s="13">
        <f t="shared" si="0"/>
        <v>0</v>
      </c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Y36" s="7"/>
      <c r="Z36" s="7"/>
    </row>
    <row r="37" spans="1:28" x14ac:dyDescent="0.25">
      <c r="A37" s="38"/>
      <c r="B37" s="3">
        <v>2015</v>
      </c>
      <c r="C37" s="13">
        <f t="shared" si="0"/>
        <v>0</v>
      </c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Y37" s="7"/>
      <c r="Z37" s="7"/>
    </row>
    <row r="38" spans="1:28" x14ac:dyDescent="0.25">
      <c r="A38" s="38"/>
      <c r="B38" s="3">
        <v>2016</v>
      </c>
      <c r="C38" s="13">
        <f t="shared" si="0"/>
        <v>0</v>
      </c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Y38" s="7"/>
      <c r="Z38" s="7"/>
    </row>
    <row r="39" spans="1:28" x14ac:dyDescent="0.25">
      <c r="A39" s="38"/>
      <c r="B39" s="3">
        <v>2017</v>
      </c>
      <c r="C39" s="13">
        <f>-SUM(D39:AB39)</f>
        <v>0</v>
      </c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Y39" s="7"/>
      <c r="Z39" s="7"/>
    </row>
    <row r="40" spans="1:28" x14ac:dyDescent="0.25">
      <c r="A40" s="38"/>
      <c r="B40" s="3">
        <v>2018</v>
      </c>
      <c r="C40" s="13">
        <f>-SUM(D40:AB40)</f>
        <v>0</v>
      </c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Y40" s="7"/>
      <c r="Z40" s="7"/>
    </row>
    <row r="41" spans="1:28" x14ac:dyDescent="0.25">
      <c r="A41" s="38"/>
      <c r="B41" s="3"/>
      <c r="C41" s="12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33"/>
      <c r="Y41" s="7"/>
      <c r="Z41" s="7"/>
    </row>
    <row r="42" spans="1:28" x14ac:dyDescent="0.25">
      <c r="A42" s="38" t="s">
        <v>62</v>
      </c>
      <c r="B42" s="35">
        <f>SUM(D42:Y42)</f>
        <v>0</v>
      </c>
      <c r="C42" s="29">
        <f>SUM(C16:C41)</f>
        <v>-342161.39</v>
      </c>
      <c r="D42" s="7">
        <f>-SUM(D16:D41)+D14</f>
        <v>0</v>
      </c>
      <c r="E42" s="7">
        <f t="shared" ref="E42:T42" si="1">-SUM(E16:E41)+E14</f>
        <v>0</v>
      </c>
      <c r="F42" s="7">
        <f t="shared" si="1"/>
        <v>0</v>
      </c>
      <c r="G42" s="7">
        <f t="shared" si="1"/>
        <v>0</v>
      </c>
      <c r="H42" s="7">
        <f t="shared" si="1"/>
        <v>0</v>
      </c>
      <c r="I42" s="7">
        <f t="shared" si="1"/>
        <v>0</v>
      </c>
      <c r="J42" s="7">
        <f t="shared" si="1"/>
        <v>0</v>
      </c>
      <c r="K42" s="7">
        <f t="shared" si="1"/>
        <v>0</v>
      </c>
      <c r="L42" s="7">
        <f t="shared" si="1"/>
        <v>0</v>
      </c>
      <c r="M42" s="7">
        <f t="shared" si="1"/>
        <v>0</v>
      </c>
      <c r="N42" s="7">
        <f t="shared" si="1"/>
        <v>0</v>
      </c>
      <c r="O42" s="7">
        <f t="shared" si="1"/>
        <v>0</v>
      </c>
      <c r="P42" s="7">
        <f t="shared" si="1"/>
        <v>0</v>
      </c>
      <c r="Q42" s="7">
        <f t="shared" si="1"/>
        <v>0</v>
      </c>
      <c r="R42" s="7">
        <f t="shared" si="1"/>
        <v>0</v>
      </c>
      <c r="S42" s="7">
        <f t="shared" si="1"/>
        <v>0</v>
      </c>
      <c r="T42" s="7">
        <f t="shared" si="1"/>
        <v>0</v>
      </c>
      <c r="U42" s="326">
        <f t="shared" ref="U42:AB42" si="2">-SUM(U16:U41)+U14</f>
        <v>0</v>
      </c>
      <c r="V42" s="326">
        <f t="shared" si="2"/>
        <v>0</v>
      </c>
      <c r="W42" s="326">
        <f t="shared" si="2"/>
        <v>0</v>
      </c>
      <c r="X42" s="326">
        <f t="shared" si="2"/>
        <v>0</v>
      </c>
      <c r="Y42" s="326">
        <f t="shared" si="2"/>
        <v>0</v>
      </c>
      <c r="Z42" s="326">
        <f t="shared" si="2"/>
        <v>0</v>
      </c>
      <c r="AA42" s="326">
        <f t="shared" si="2"/>
        <v>0</v>
      </c>
      <c r="AB42" s="326">
        <f t="shared" si="2"/>
        <v>0</v>
      </c>
    </row>
    <row r="43" spans="1:28" x14ac:dyDescent="0.25">
      <c r="A43" s="38"/>
      <c r="B43" s="29"/>
      <c r="C43" s="3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8" x14ac:dyDescent="0.25">
      <c r="A44" s="39" t="s">
        <v>63</v>
      </c>
      <c r="B44" s="3"/>
      <c r="C44" s="30">
        <f>+C14+C42</f>
        <v>0</v>
      </c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8" x14ac:dyDescent="0.25">
      <c r="A45" s="3"/>
      <c r="B45" s="3"/>
      <c r="C45" s="3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8" x14ac:dyDescent="0.25">
      <c r="A46" s="3"/>
      <c r="B46" s="36"/>
      <c r="C46" s="3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8" x14ac:dyDescent="0.25">
      <c r="A47" s="3"/>
      <c r="B47" s="3"/>
      <c r="C47" s="3"/>
      <c r="E47" s="7"/>
      <c r="F47" s="4"/>
      <c r="G47" s="4"/>
      <c r="H47" s="4"/>
      <c r="I47" s="4"/>
      <c r="J47" s="4"/>
      <c r="K47" s="4"/>
      <c r="L47" s="4"/>
      <c r="M47" s="4"/>
      <c r="N47" s="7">
        <f>SUM(E32:E47)</f>
        <v>0</v>
      </c>
      <c r="O47" s="4"/>
      <c r="P47" s="4"/>
      <c r="Q47" s="4"/>
      <c r="R47" s="4"/>
      <c r="S47" s="4"/>
    </row>
    <row r="48" spans="1:28" x14ac:dyDescent="0.25">
      <c r="B48" s="3"/>
      <c r="C48" s="3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</row>
    <row r="49" spans="5:19" x14ac:dyDescent="0.25"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</row>
    <row r="50" spans="5:19" x14ac:dyDescent="0.25"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</row>
    <row r="51" spans="5:19" x14ac:dyDescent="0.25"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</row>
    <row r="52" spans="5:19" x14ac:dyDescent="0.25"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</row>
    <row r="53" spans="5:19" x14ac:dyDescent="0.25"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</row>
    <row r="54" spans="5:19" x14ac:dyDescent="0.25"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</row>
    <row r="55" spans="5:19" x14ac:dyDescent="0.25"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</row>
    <row r="56" spans="5:19" x14ac:dyDescent="0.25"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</row>
    <row r="57" spans="5:19" x14ac:dyDescent="0.25"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</row>
    <row r="58" spans="5:19" x14ac:dyDescent="0.25"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</row>
  </sheetData>
  <phoneticPr fontId="21" type="noConversion"/>
  <pageMargins left="0.7" right="0.7" top="0.75" bottom="0.75" header="0.3" footer="0.3"/>
  <pageSetup scale="71" orientation="landscape" horizontalDpi="4294967294" verticalDpi="4294967294" r:id="rId1"/>
  <headerFooter>
    <oddFooter>&amp;Z&amp;F&amp;RPage &amp;P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>
    <tabColor rgb="FF92D050"/>
    <pageSetUpPr fitToPage="1"/>
  </sheetPr>
  <dimension ref="A1:AB58"/>
  <sheetViews>
    <sheetView workbookViewId="0"/>
  </sheetViews>
  <sheetFormatPr defaultRowHeight="15" x14ac:dyDescent="0.25"/>
  <cols>
    <col min="1" max="1" width="21.5703125" customWidth="1"/>
    <col min="2" max="2" width="8.7109375" customWidth="1"/>
    <col min="3" max="3" width="12.85546875" customWidth="1"/>
    <col min="4" max="6" width="7.42578125" hidden="1" customWidth="1"/>
    <col min="7" max="7" width="8.28515625" hidden="1" customWidth="1"/>
    <col min="8" max="8" width="8.140625" hidden="1" customWidth="1"/>
    <col min="9" max="9" width="10.5703125" hidden="1" customWidth="1"/>
    <col min="10" max="10" width="7.42578125" hidden="1" customWidth="1"/>
    <col min="11" max="11" width="9.42578125" hidden="1" customWidth="1"/>
    <col min="12" max="12" width="7.42578125" hidden="1" customWidth="1"/>
    <col min="13" max="13" width="7.5703125" hidden="1" customWidth="1"/>
    <col min="14" max="17" width="9.28515625" customWidth="1"/>
    <col min="18" max="19" width="11.28515625" customWidth="1"/>
    <col min="20" max="20" width="9.42578125" customWidth="1"/>
    <col min="22" max="24" width="10.5703125" customWidth="1"/>
  </cols>
  <sheetData>
    <row r="1" spans="1:28" x14ac:dyDescent="0.25">
      <c r="A1" s="11" t="s">
        <v>10</v>
      </c>
    </row>
    <row r="2" spans="1:28" x14ac:dyDescent="0.25">
      <c r="A2" s="9" t="s">
        <v>438</v>
      </c>
    </row>
    <row r="3" spans="1:28" x14ac:dyDescent="0.25">
      <c r="A3" s="9" t="s">
        <v>80</v>
      </c>
    </row>
    <row r="4" spans="1:28" x14ac:dyDescent="0.25">
      <c r="R4" s="40" t="s">
        <v>4</v>
      </c>
      <c r="S4" s="41"/>
      <c r="T4" s="40" t="s">
        <v>8</v>
      </c>
    </row>
    <row r="5" spans="1:28" x14ac:dyDescent="0.25">
      <c r="A5" s="10" t="s">
        <v>9</v>
      </c>
      <c r="B5" s="12" t="s">
        <v>64</v>
      </c>
      <c r="C5" s="12" t="s">
        <v>12</v>
      </c>
      <c r="R5" s="42" t="s">
        <v>2</v>
      </c>
      <c r="S5" s="42" t="s">
        <v>60</v>
      </c>
      <c r="T5" s="42" t="s">
        <v>7</v>
      </c>
    </row>
    <row r="6" spans="1:28" x14ac:dyDescent="0.25">
      <c r="B6" s="3"/>
      <c r="R6" s="3"/>
    </row>
    <row r="7" spans="1:28" x14ac:dyDescent="0.25">
      <c r="A7" s="213" t="s">
        <v>77</v>
      </c>
      <c r="B7" s="212">
        <f>+SUMMARY!A28</f>
        <v>126</v>
      </c>
      <c r="C7" s="214">
        <v>510658</v>
      </c>
      <c r="D7" s="143"/>
      <c r="E7" s="144"/>
      <c r="F7" s="144"/>
      <c r="G7" s="1"/>
      <c r="H7" s="1"/>
      <c r="I7" s="1"/>
      <c r="J7" s="1"/>
      <c r="K7" s="1"/>
      <c r="L7" s="1"/>
      <c r="M7" s="1"/>
      <c r="N7" s="1"/>
      <c r="O7" s="5"/>
      <c r="P7" s="6"/>
      <c r="Q7" s="6"/>
      <c r="R7" s="13">
        <f>+C14</f>
        <v>1239553.1100000001</v>
      </c>
      <c r="S7" s="13">
        <f>+-C42</f>
        <v>1239553.1100000006</v>
      </c>
      <c r="T7" s="13">
        <f>+R7-S7</f>
        <v>0</v>
      </c>
    </row>
    <row r="8" spans="1:28" x14ac:dyDescent="0.25">
      <c r="A8" s="214"/>
      <c r="B8" s="3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5"/>
      <c r="P8" s="6"/>
      <c r="Q8" s="6"/>
    </row>
    <row r="9" spans="1:28" x14ac:dyDescent="0.25">
      <c r="A9" s="2" t="s">
        <v>275</v>
      </c>
      <c r="B9" s="3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5"/>
      <c r="P9" s="6"/>
      <c r="Q9" s="6"/>
    </row>
    <row r="10" spans="1:28" x14ac:dyDescent="0.25">
      <c r="B10" s="3"/>
    </row>
    <row r="11" spans="1:28" x14ac:dyDescent="0.25">
      <c r="A11" s="2" t="s">
        <v>66</v>
      </c>
      <c r="B11" s="212" t="s">
        <v>74</v>
      </c>
      <c r="C11" s="214" t="s">
        <v>451</v>
      </c>
    </row>
    <row r="12" spans="1:28" x14ac:dyDescent="0.25">
      <c r="B12" s="28"/>
      <c r="C12" s="2"/>
    </row>
    <row r="13" spans="1:28" x14ac:dyDescent="0.25">
      <c r="A13" s="9" t="s">
        <v>5</v>
      </c>
      <c r="C13" s="31" t="s">
        <v>3</v>
      </c>
      <c r="D13" s="32">
        <v>1994</v>
      </c>
      <c r="E13" s="32">
        <v>1995</v>
      </c>
      <c r="F13" s="32">
        <v>1996</v>
      </c>
      <c r="G13" s="32">
        <v>1997</v>
      </c>
      <c r="H13" s="32">
        <v>1998</v>
      </c>
      <c r="I13" s="32">
        <v>1999</v>
      </c>
      <c r="J13" s="32">
        <v>2000</v>
      </c>
      <c r="K13" s="32">
        <v>2001</v>
      </c>
      <c r="L13" s="32">
        <v>2002</v>
      </c>
      <c r="M13" s="32">
        <v>2003</v>
      </c>
      <c r="N13" s="32">
        <v>2004</v>
      </c>
      <c r="O13" s="32">
        <v>2005</v>
      </c>
      <c r="P13" s="32">
        <v>2006</v>
      </c>
      <c r="Q13" s="32">
        <v>2007</v>
      </c>
      <c r="R13" s="32">
        <v>2008</v>
      </c>
      <c r="S13" s="32">
        <v>2009</v>
      </c>
      <c r="T13" s="32">
        <v>2010</v>
      </c>
      <c r="U13" s="32">
        <v>2011</v>
      </c>
      <c r="V13" s="32">
        <v>2012</v>
      </c>
      <c r="W13" s="32">
        <v>2013</v>
      </c>
      <c r="X13" s="32">
        <v>2014</v>
      </c>
      <c r="Y13" s="328">
        <v>2015</v>
      </c>
      <c r="Z13" s="32">
        <v>2016</v>
      </c>
      <c r="AA13" s="32">
        <v>2017</v>
      </c>
      <c r="AB13" s="32">
        <v>2018</v>
      </c>
    </row>
    <row r="14" spans="1:28" x14ac:dyDescent="0.25">
      <c r="A14" s="9" t="s">
        <v>73</v>
      </c>
      <c r="C14" s="29">
        <f>SUM(D14:Y14)</f>
        <v>1239553.1100000001</v>
      </c>
      <c r="D14" s="43"/>
      <c r="E14" s="43"/>
      <c r="F14" s="43"/>
      <c r="G14" s="43"/>
      <c r="H14" s="43"/>
      <c r="I14" s="43">
        <v>1284553.1100000001</v>
      </c>
      <c r="J14" s="43"/>
      <c r="K14" s="43"/>
      <c r="L14" s="43"/>
      <c r="M14" s="43"/>
      <c r="N14" s="43"/>
      <c r="O14" s="43">
        <v>-45000</v>
      </c>
      <c r="P14" s="43"/>
      <c r="Q14" s="43"/>
      <c r="R14" s="43"/>
      <c r="S14" s="29"/>
    </row>
    <row r="15" spans="1:28" x14ac:dyDescent="0.25">
      <c r="A15" s="34" t="str">
        <f>IF(+C14-'Equip Review 032310'!Y18=0,"ok","check")</f>
        <v>ok</v>
      </c>
      <c r="B15" s="2"/>
      <c r="C15" s="2"/>
    </row>
    <row r="16" spans="1:28" x14ac:dyDescent="0.25">
      <c r="A16" s="9" t="s">
        <v>6</v>
      </c>
      <c r="B16" s="3">
        <v>1994</v>
      </c>
      <c r="C16" s="13">
        <f>-SUM(D16:Y16)</f>
        <v>0</v>
      </c>
      <c r="D16" s="7">
        <f>+D$14/7/2</f>
        <v>0</v>
      </c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Y16" s="7"/>
      <c r="Z16" s="7"/>
    </row>
    <row r="17" spans="1:26" x14ac:dyDescent="0.25">
      <c r="B17" s="3">
        <v>1995</v>
      </c>
      <c r="C17" s="13">
        <f t="shared" ref="C17:C37" si="0">-SUM(D17:Y17)</f>
        <v>0</v>
      </c>
      <c r="D17" s="7">
        <f>+D$14/7</f>
        <v>0</v>
      </c>
      <c r="E17" s="7">
        <f>+E$14/7/2</f>
        <v>0</v>
      </c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Y17" s="7"/>
      <c r="Z17" s="7"/>
    </row>
    <row r="18" spans="1:26" x14ac:dyDescent="0.25">
      <c r="B18" s="3">
        <v>1996</v>
      </c>
      <c r="C18" s="13">
        <f t="shared" si="0"/>
        <v>0</v>
      </c>
      <c r="D18" s="7">
        <f>+D17</f>
        <v>0</v>
      </c>
      <c r="E18" s="7">
        <f>+E$14/7</f>
        <v>0</v>
      </c>
      <c r="F18" s="7">
        <f>+F$14/7/2</f>
        <v>0</v>
      </c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Y18" s="7"/>
      <c r="Z18" s="7"/>
    </row>
    <row r="19" spans="1:26" x14ac:dyDescent="0.25">
      <c r="B19" s="3">
        <v>1997</v>
      </c>
      <c r="C19" s="13">
        <f t="shared" si="0"/>
        <v>0</v>
      </c>
      <c r="D19" s="7">
        <f>+D18</f>
        <v>0</v>
      </c>
      <c r="E19" s="7">
        <f>+E18</f>
        <v>0</v>
      </c>
      <c r="F19" s="7">
        <f>+F$14/7</f>
        <v>0</v>
      </c>
      <c r="G19" s="7">
        <f>+G$14/7/2</f>
        <v>0</v>
      </c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Y19" s="7"/>
      <c r="Z19" s="7"/>
    </row>
    <row r="20" spans="1:26" x14ac:dyDescent="0.25">
      <c r="B20" s="3">
        <v>1998</v>
      </c>
      <c r="C20" s="13">
        <f t="shared" si="0"/>
        <v>0</v>
      </c>
      <c r="D20" s="7">
        <f>+D19</f>
        <v>0</v>
      </c>
      <c r="E20" s="7">
        <f>+E19</f>
        <v>0</v>
      </c>
      <c r="F20" s="7">
        <f>+F19</f>
        <v>0</v>
      </c>
      <c r="G20" s="7">
        <f>+G$14/7</f>
        <v>0</v>
      </c>
      <c r="H20" s="7">
        <f>+H$14/7/2</f>
        <v>0</v>
      </c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Y20" s="7"/>
      <c r="Z20" s="7"/>
    </row>
    <row r="21" spans="1:26" x14ac:dyDescent="0.25">
      <c r="B21" s="3">
        <v>1999</v>
      </c>
      <c r="C21" s="13">
        <f t="shared" si="0"/>
        <v>-91753.793571428585</v>
      </c>
      <c r="D21" s="7">
        <f>+D20</f>
        <v>0</v>
      </c>
      <c r="E21" s="7">
        <f>+E20</f>
        <v>0</v>
      </c>
      <c r="F21" s="7">
        <f>+F20</f>
        <v>0</v>
      </c>
      <c r="G21" s="7">
        <f>+G20</f>
        <v>0</v>
      </c>
      <c r="H21" s="7">
        <f>+H$14/7</f>
        <v>0</v>
      </c>
      <c r="I21" s="7">
        <f>+I$14/7/2</f>
        <v>91753.793571428585</v>
      </c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Y21" s="7"/>
      <c r="Z21" s="7"/>
    </row>
    <row r="22" spans="1:26" x14ac:dyDescent="0.25">
      <c r="B22" s="3">
        <v>2000</v>
      </c>
      <c r="C22" s="13">
        <f t="shared" si="0"/>
        <v>-183507.58714285717</v>
      </c>
      <c r="D22" s="7">
        <f>+D21</f>
        <v>0</v>
      </c>
      <c r="E22" s="7">
        <f>+E21</f>
        <v>0</v>
      </c>
      <c r="F22" s="7">
        <f>+F21</f>
        <v>0</v>
      </c>
      <c r="G22" s="7">
        <f>+G21</f>
        <v>0</v>
      </c>
      <c r="H22" s="7">
        <f>+H21</f>
        <v>0</v>
      </c>
      <c r="I22" s="7">
        <f>+I$14/7</f>
        <v>183507.58714285717</v>
      </c>
      <c r="J22" s="7">
        <f>+J$14/7/2</f>
        <v>0</v>
      </c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Y22" s="7"/>
      <c r="Z22" s="7"/>
    </row>
    <row r="23" spans="1:26" x14ac:dyDescent="0.25">
      <c r="B23" s="3">
        <v>2001</v>
      </c>
      <c r="C23" s="13">
        <f t="shared" si="0"/>
        <v>-183507.58714285717</v>
      </c>
      <c r="D23" s="7">
        <f>+D$14/7/2</f>
        <v>0</v>
      </c>
      <c r="E23" s="7">
        <f>+E22</f>
        <v>0</v>
      </c>
      <c r="F23" s="7">
        <f>+F22</f>
        <v>0</v>
      </c>
      <c r="G23" s="7">
        <f>+G22</f>
        <v>0</v>
      </c>
      <c r="H23" s="7">
        <f>+H22</f>
        <v>0</v>
      </c>
      <c r="I23" s="7">
        <f>+I22</f>
        <v>183507.58714285717</v>
      </c>
      <c r="J23" s="7">
        <f>+J$14/7</f>
        <v>0</v>
      </c>
      <c r="K23" s="7">
        <f>+K$14/7/2</f>
        <v>0</v>
      </c>
      <c r="L23" s="7"/>
      <c r="M23" s="7"/>
      <c r="N23" s="7"/>
      <c r="O23" s="7"/>
      <c r="P23" s="7"/>
      <c r="Q23" s="7"/>
      <c r="R23" s="7"/>
      <c r="S23" s="7"/>
      <c r="T23" s="7"/>
      <c r="U23" s="7"/>
      <c r="Y23" s="7"/>
      <c r="Z23" s="7"/>
    </row>
    <row r="24" spans="1:26" x14ac:dyDescent="0.25">
      <c r="B24" s="3">
        <v>2002</v>
      </c>
      <c r="C24" s="13">
        <f t="shared" si="0"/>
        <v>-183507.58714285717</v>
      </c>
      <c r="D24" s="7"/>
      <c r="E24" s="7">
        <f>+E$14/7/2</f>
        <v>0</v>
      </c>
      <c r="F24" s="7">
        <f>+F23</f>
        <v>0</v>
      </c>
      <c r="G24" s="7">
        <f>+G23</f>
        <v>0</v>
      </c>
      <c r="H24" s="7">
        <f>+H23</f>
        <v>0</v>
      </c>
      <c r="I24" s="7">
        <f>+I23</f>
        <v>183507.58714285717</v>
      </c>
      <c r="J24" s="7">
        <f>+J23</f>
        <v>0</v>
      </c>
      <c r="K24" s="7">
        <f>+K$14/7</f>
        <v>0</v>
      </c>
      <c r="L24" s="7">
        <f>+L$14/7/2</f>
        <v>0</v>
      </c>
      <c r="M24" s="7"/>
      <c r="N24" s="7"/>
      <c r="O24" s="7"/>
      <c r="P24" s="7"/>
      <c r="Q24" s="7"/>
      <c r="R24" s="7"/>
      <c r="S24" s="7"/>
      <c r="T24" s="7"/>
      <c r="U24" s="7"/>
      <c r="Y24" s="7"/>
      <c r="Z24" s="7"/>
    </row>
    <row r="25" spans="1:26" x14ac:dyDescent="0.25">
      <c r="B25" s="3">
        <v>2003</v>
      </c>
      <c r="C25" s="13">
        <f t="shared" si="0"/>
        <v>-183507.58714285717</v>
      </c>
      <c r="D25" s="7"/>
      <c r="E25" s="7"/>
      <c r="F25" s="7">
        <f>+F$14/7/2</f>
        <v>0</v>
      </c>
      <c r="G25" s="7">
        <f>+G24</f>
        <v>0</v>
      </c>
      <c r="H25" s="7">
        <f>+H24</f>
        <v>0</v>
      </c>
      <c r="I25" s="7">
        <f>+I24</f>
        <v>183507.58714285717</v>
      </c>
      <c r="J25" s="7">
        <f>+J24</f>
        <v>0</v>
      </c>
      <c r="K25" s="7">
        <f>+K24</f>
        <v>0</v>
      </c>
      <c r="L25" s="7">
        <f>+L$14/7</f>
        <v>0</v>
      </c>
      <c r="M25" s="7">
        <f>+M$14/7/2</f>
        <v>0</v>
      </c>
      <c r="N25" s="7"/>
      <c r="O25" s="7"/>
      <c r="P25" s="7"/>
      <c r="Q25" s="7"/>
      <c r="R25" s="7"/>
      <c r="S25" s="7"/>
      <c r="T25" s="7"/>
      <c r="U25" s="7"/>
      <c r="Y25" s="7"/>
      <c r="Z25" s="7"/>
    </row>
    <row r="26" spans="1:26" x14ac:dyDescent="0.25">
      <c r="B26" s="3">
        <v>2004</v>
      </c>
      <c r="C26" s="13">
        <f t="shared" si="0"/>
        <v>-183507.58714285717</v>
      </c>
      <c r="D26" s="7"/>
      <c r="E26" s="7"/>
      <c r="F26" s="7"/>
      <c r="G26" s="7">
        <f>+G$14/7/2</f>
        <v>0</v>
      </c>
      <c r="H26" s="7">
        <f>+H25</f>
        <v>0</v>
      </c>
      <c r="I26" s="7">
        <f>+I25</f>
        <v>183507.58714285717</v>
      </c>
      <c r="J26" s="7">
        <f>+J25</f>
        <v>0</v>
      </c>
      <c r="K26" s="7">
        <f>+K25</f>
        <v>0</v>
      </c>
      <c r="L26" s="7">
        <f>+L25</f>
        <v>0</v>
      </c>
      <c r="M26" s="7">
        <f>+M$14/7</f>
        <v>0</v>
      </c>
      <c r="N26" s="7">
        <f>+N$14/7/2</f>
        <v>0</v>
      </c>
      <c r="O26" s="43"/>
      <c r="P26" s="7"/>
      <c r="Q26" s="7"/>
      <c r="R26" s="7"/>
      <c r="S26" s="7"/>
      <c r="T26" s="7"/>
      <c r="U26" s="7"/>
      <c r="Y26" s="7"/>
      <c r="Z26" s="7"/>
    </row>
    <row r="27" spans="1:26" x14ac:dyDescent="0.25">
      <c r="B27" s="3">
        <v>2005</v>
      </c>
      <c r="C27" s="13">
        <f t="shared" si="0"/>
        <v>-180293.30142857146</v>
      </c>
      <c r="D27" s="7"/>
      <c r="E27" s="7"/>
      <c r="F27" s="7"/>
      <c r="G27" s="7"/>
      <c r="H27" s="7">
        <f>+H$14/7/2</f>
        <v>0</v>
      </c>
      <c r="I27" s="7">
        <f>+I26</f>
        <v>183507.58714285717</v>
      </c>
      <c r="J27" s="7">
        <f>+J26</f>
        <v>0</v>
      </c>
      <c r="K27" s="7">
        <f>+K26</f>
        <v>0</v>
      </c>
      <c r="L27" s="7">
        <f>+L26</f>
        <v>0</v>
      </c>
      <c r="M27" s="7">
        <f>+M26</f>
        <v>0</v>
      </c>
      <c r="N27" s="7">
        <f>+N$14/7</f>
        <v>0</v>
      </c>
      <c r="O27" s="7">
        <f>+O$14/7/2</f>
        <v>-3214.2857142857142</v>
      </c>
      <c r="P27" s="7"/>
      <c r="Q27" s="7"/>
      <c r="R27" s="7"/>
      <c r="S27" s="7"/>
      <c r="T27" s="7"/>
      <c r="U27" s="7"/>
      <c r="Y27" s="7"/>
      <c r="Z27" s="7"/>
    </row>
    <row r="28" spans="1:26" x14ac:dyDescent="0.25">
      <c r="B28" s="3">
        <v>2006</v>
      </c>
      <c r="C28" s="13">
        <f t="shared" si="0"/>
        <v>-85325.22214285715</v>
      </c>
      <c r="D28" s="7"/>
      <c r="E28" s="7"/>
      <c r="F28" s="7"/>
      <c r="G28" s="7"/>
      <c r="H28" s="7"/>
      <c r="I28" s="43">
        <f>+I$14/7/2</f>
        <v>91753.793571428585</v>
      </c>
      <c r="J28" s="7">
        <f>+J27</f>
        <v>0</v>
      </c>
      <c r="K28" s="7">
        <f>+K27</f>
        <v>0</v>
      </c>
      <c r="L28" s="7">
        <f>+L27</f>
        <v>0</v>
      </c>
      <c r="M28" s="7">
        <f>+M27</f>
        <v>0</v>
      </c>
      <c r="N28" s="7">
        <f>+N27</f>
        <v>0</v>
      </c>
      <c r="O28" s="7">
        <f>+O$14/7</f>
        <v>-6428.5714285714284</v>
      </c>
      <c r="P28" s="7">
        <f>+P$14/7/2</f>
        <v>0</v>
      </c>
      <c r="Q28" s="7"/>
      <c r="R28" s="7"/>
      <c r="S28" s="7"/>
      <c r="T28" s="7"/>
      <c r="U28" s="7"/>
      <c r="Y28" s="7"/>
      <c r="Z28" s="7"/>
    </row>
    <row r="29" spans="1:26" x14ac:dyDescent="0.25">
      <c r="B29" s="3">
        <v>2007</v>
      </c>
      <c r="C29" s="13">
        <f t="shared" si="0"/>
        <v>6428.5714285714284</v>
      </c>
      <c r="D29" s="7"/>
      <c r="E29" s="7"/>
      <c r="F29" s="7"/>
      <c r="G29" s="7"/>
      <c r="H29" s="7"/>
      <c r="I29" s="7"/>
      <c r="J29" s="7">
        <f>+J$14/7/2</f>
        <v>0</v>
      </c>
      <c r="K29" s="7">
        <f>+K28</f>
        <v>0</v>
      </c>
      <c r="L29" s="7">
        <f>+L28</f>
        <v>0</v>
      </c>
      <c r="M29" s="7">
        <f>+M28</f>
        <v>0</v>
      </c>
      <c r="N29" s="7">
        <f>+N28</f>
        <v>0</v>
      </c>
      <c r="O29" s="7">
        <f>+O28</f>
        <v>-6428.5714285714284</v>
      </c>
      <c r="P29" s="7">
        <f>+P$14/7</f>
        <v>0</v>
      </c>
      <c r="Q29" s="7">
        <f>+Q$14/7/2</f>
        <v>0</v>
      </c>
      <c r="R29" s="7"/>
      <c r="S29" s="7"/>
      <c r="T29" s="7"/>
      <c r="U29" s="7"/>
      <c r="Y29" s="7"/>
      <c r="Z29" s="7"/>
    </row>
    <row r="30" spans="1:26" x14ac:dyDescent="0.25">
      <c r="B30" s="3">
        <v>2008</v>
      </c>
      <c r="C30" s="13">
        <f t="shared" si="0"/>
        <v>6428.5714285714284</v>
      </c>
      <c r="D30" s="7"/>
      <c r="E30" s="7"/>
      <c r="F30" s="7"/>
      <c r="G30" s="7"/>
      <c r="H30" s="7"/>
      <c r="I30" s="7"/>
      <c r="J30" s="7"/>
      <c r="K30" s="7">
        <f>+K$14/7/2</f>
        <v>0</v>
      </c>
      <c r="L30" s="7">
        <f>+L29</f>
        <v>0</v>
      </c>
      <c r="M30" s="7">
        <f>+M29</f>
        <v>0</v>
      </c>
      <c r="N30" s="7">
        <f>+N29</f>
        <v>0</v>
      </c>
      <c r="O30" s="7">
        <f>+O29</f>
        <v>-6428.5714285714284</v>
      </c>
      <c r="P30" s="7">
        <f>+P29</f>
        <v>0</v>
      </c>
      <c r="Q30" s="7">
        <f>+Q$14/7</f>
        <v>0</v>
      </c>
      <c r="R30" s="7">
        <f>+R$14/7/2</f>
        <v>0</v>
      </c>
      <c r="S30" s="7"/>
      <c r="T30" s="7"/>
      <c r="U30" s="7"/>
      <c r="Y30" s="7"/>
      <c r="Z30" s="7"/>
    </row>
    <row r="31" spans="1:26" x14ac:dyDescent="0.25">
      <c r="B31" s="3">
        <v>2009</v>
      </c>
      <c r="C31" s="13">
        <f t="shared" si="0"/>
        <v>6428.5714285714284</v>
      </c>
      <c r="D31" s="7"/>
      <c r="E31" s="7"/>
      <c r="F31" s="7"/>
      <c r="G31" s="7"/>
      <c r="H31" s="7"/>
      <c r="I31" s="7"/>
      <c r="J31" s="7"/>
      <c r="K31" s="7"/>
      <c r="L31" s="7">
        <f>+L$14/7/2</f>
        <v>0</v>
      </c>
      <c r="M31" s="7">
        <f>+M30</f>
        <v>0</v>
      </c>
      <c r="N31" s="7">
        <f>+N30</f>
        <v>0</v>
      </c>
      <c r="O31" s="7">
        <f>+O30</f>
        <v>-6428.5714285714284</v>
      </c>
      <c r="P31" s="7">
        <f>+P30</f>
        <v>0</v>
      </c>
      <c r="Q31" s="7">
        <f>+Q30</f>
        <v>0</v>
      </c>
      <c r="R31" s="7">
        <f>+R$14/7</f>
        <v>0</v>
      </c>
      <c r="S31" s="7">
        <f>+S$14/7/2</f>
        <v>0</v>
      </c>
      <c r="T31" s="7"/>
      <c r="U31" s="7"/>
      <c r="Y31" s="7"/>
      <c r="Z31" s="7"/>
    </row>
    <row r="32" spans="1:26" x14ac:dyDescent="0.25">
      <c r="A32" s="38" t="s">
        <v>59</v>
      </c>
      <c r="B32" s="3">
        <v>2010</v>
      </c>
      <c r="C32" s="13">
        <f t="shared" si="0"/>
        <v>6428.5714285714284</v>
      </c>
      <c r="D32" s="7"/>
      <c r="E32" s="7"/>
      <c r="F32" s="7"/>
      <c r="G32" s="7"/>
      <c r="H32" s="7"/>
      <c r="I32" s="7"/>
      <c r="J32" s="7"/>
      <c r="K32" s="7"/>
      <c r="L32" s="7"/>
      <c r="M32" s="7">
        <f>+M$14/7/2</f>
        <v>0</v>
      </c>
      <c r="N32" s="7">
        <f>+N31</f>
        <v>0</v>
      </c>
      <c r="O32" s="7">
        <f>+O31</f>
        <v>-6428.5714285714284</v>
      </c>
      <c r="P32" s="7">
        <f>+P31</f>
        <v>0</v>
      </c>
      <c r="Q32" s="7">
        <f>+Q31</f>
        <v>0</v>
      </c>
      <c r="R32" s="7">
        <f>+R31</f>
        <v>0</v>
      </c>
      <c r="S32" s="7">
        <f>+S$14/7</f>
        <v>0</v>
      </c>
      <c r="T32" s="7">
        <f>+T$14/7/2</f>
        <v>0</v>
      </c>
      <c r="U32" s="7"/>
      <c r="Y32" s="7"/>
      <c r="Z32" s="7"/>
    </row>
    <row r="33" spans="1:28" x14ac:dyDescent="0.25">
      <c r="A33" s="38"/>
      <c r="B33" s="3">
        <v>2011</v>
      </c>
      <c r="C33" s="13">
        <f t="shared" si="0"/>
        <v>6428.5714285714284</v>
      </c>
      <c r="D33" s="7"/>
      <c r="E33" s="7"/>
      <c r="F33" s="7"/>
      <c r="G33" s="7"/>
      <c r="H33" s="7"/>
      <c r="I33" s="7"/>
      <c r="J33" s="7"/>
      <c r="K33" s="7"/>
      <c r="L33" s="7"/>
      <c r="M33" s="7"/>
      <c r="N33" s="7">
        <f>+N$14/7/2</f>
        <v>0</v>
      </c>
      <c r="O33" s="7">
        <f>+O32</f>
        <v>-6428.5714285714284</v>
      </c>
      <c r="P33" s="7">
        <f>+P32</f>
        <v>0</v>
      </c>
      <c r="Q33" s="7">
        <f>+Q32</f>
        <v>0</v>
      </c>
      <c r="R33" s="7">
        <f>+R32</f>
        <v>0</v>
      </c>
      <c r="S33" s="7">
        <f>+S32</f>
        <v>0</v>
      </c>
      <c r="T33" s="7">
        <f>+T$14/7</f>
        <v>0</v>
      </c>
      <c r="U33" s="7">
        <f>+U$14/7/2</f>
        <v>0</v>
      </c>
      <c r="Y33" s="7"/>
      <c r="Z33" s="7"/>
    </row>
    <row r="34" spans="1:28" x14ac:dyDescent="0.25">
      <c r="A34" s="38"/>
      <c r="B34" s="3">
        <v>2012</v>
      </c>
      <c r="C34" s="13">
        <f t="shared" si="0"/>
        <v>3214.2857142857142</v>
      </c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>
        <f>+O33/2</f>
        <v>-3214.2857142857142</v>
      </c>
      <c r="P34" s="7"/>
      <c r="Q34" s="7">
        <f>+Q33</f>
        <v>0</v>
      </c>
      <c r="R34" s="7">
        <f>+R33</f>
        <v>0</v>
      </c>
      <c r="S34" s="7">
        <f>+S33</f>
        <v>0</v>
      </c>
      <c r="T34" s="7">
        <f>+T$14/7</f>
        <v>0</v>
      </c>
      <c r="U34" s="7">
        <f>+U$14/7</f>
        <v>0</v>
      </c>
      <c r="V34" s="7">
        <f>+V$14/7/2</f>
        <v>0</v>
      </c>
      <c r="Y34" s="7"/>
      <c r="Z34" s="7"/>
    </row>
    <row r="35" spans="1:28" x14ac:dyDescent="0.25">
      <c r="A35" s="38"/>
      <c r="B35" s="3">
        <v>2013</v>
      </c>
      <c r="C35" s="13">
        <f t="shared" si="0"/>
        <v>0</v>
      </c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43"/>
      <c r="P35" s="7"/>
      <c r="Q35" s="7"/>
      <c r="R35" s="7"/>
      <c r="S35" s="7"/>
      <c r="T35" s="7"/>
      <c r="U35" s="7"/>
      <c r="Y35" s="7"/>
      <c r="Z35" s="7"/>
    </row>
    <row r="36" spans="1:28" x14ac:dyDescent="0.25">
      <c r="A36" s="38"/>
      <c r="B36" s="3">
        <v>2014</v>
      </c>
      <c r="C36" s="13">
        <f t="shared" si="0"/>
        <v>0</v>
      </c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43"/>
      <c r="P36" s="7"/>
      <c r="Q36" s="7"/>
      <c r="R36" s="7"/>
      <c r="S36" s="7"/>
      <c r="T36" s="7"/>
      <c r="U36" s="7"/>
      <c r="Y36" s="7"/>
      <c r="Z36" s="7"/>
    </row>
    <row r="37" spans="1:28" x14ac:dyDescent="0.25">
      <c r="A37" s="38"/>
      <c r="B37" s="3">
        <v>2015</v>
      </c>
      <c r="C37" s="13">
        <f t="shared" si="0"/>
        <v>0</v>
      </c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43"/>
      <c r="P37" s="7"/>
      <c r="Q37" s="7"/>
      <c r="R37" s="7"/>
      <c r="S37" s="7"/>
      <c r="T37" s="7"/>
      <c r="U37" s="7"/>
      <c r="Y37" s="7"/>
      <c r="Z37" s="7"/>
    </row>
    <row r="38" spans="1:28" x14ac:dyDescent="0.25">
      <c r="A38" s="38"/>
      <c r="B38" s="3">
        <v>2016</v>
      </c>
      <c r="C38" s="13">
        <f>-SUM(D38:Z38)</f>
        <v>0</v>
      </c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43"/>
      <c r="P38" s="7"/>
      <c r="Q38" s="7"/>
      <c r="R38" s="7"/>
      <c r="S38" s="7"/>
      <c r="T38" s="7"/>
      <c r="U38" s="7"/>
      <c r="Y38" s="7"/>
      <c r="Z38" s="7"/>
    </row>
    <row r="39" spans="1:28" x14ac:dyDescent="0.25">
      <c r="A39" s="38"/>
      <c r="B39" s="3">
        <v>2017</v>
      </c>
      <c r="C39" s="13">
        <f>-SUM(D39:AB39)</f>
        <v>0</v>
      </c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43"/>
      <c r="P39" s="7"/>
      <c r="Q39" s="7"/>
      <c r="R39" s="7"/>
      <c r="S39" s="7"/>
      <c r="T39" s="7"/>
      <c r="U39" s="7"/>
      <c r="Y39" s="7"/>
      <c r="Z39" s="7"/>
    </row>
    <row r="40" spans="1:28" x14ac:dyDescent="0.25">
      <c r="A40" s="38"/>
      <c r="B40" s="3">
        <v>2018</v>
      </c>
      <c r="C40" s="13">
        <f>-SUM(D40:AB40)</f>
        <v>0</v>
      </c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43"/>
      <c r="P40" s="7"/>
      <c r="Q40" s="7"/>
      <c r="R40" s="7"/>
      <c r="S40" s="7"/>
      <c r="T40" s="7"/>
      <c r="U40" s="7"/>
      <c r="Y40" s="7"/>
      <c r="Z40" s="7"/>
    </row>
    <row r="41" spans="1:28" x14ac:dyDescent="0.25">
      <c r="A41" s="38"/>
      <c r="B41" s="3"/>
      <c r="C41" s="12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33"/>
      <c r="Y41" s="7"/>
      <c r="Z41" s="7"/>
    </row>
    <row r="42" spans="1:28" x14ac:dyDescent="0.25">
      <c r="A42" s="38" t="s">
        <v>62</v>
      </c>
      <c r="B42" s="35">
        <f>SUM(D42:Y42)</f>
        <v>0</v>
      </c>
      <c r="C42" s="29">
        <f>SUM(C16:C41)</f>
        <v>-1239553.1100000006</v>
      </c>
      <c r="D42" s="7">
        <f>-SUM(D16:D41)+D14</f>
        <v>0</v>
      </c>
      <c r="E42" s="7">
        <f t="shared" ref="E42:T42" si="1">-SUM(E16:E41)+E14</f>
        <v>0</v>
      </c>
      <c r="F42" s="7">
        <f t="shared" si="1"/>
        <v>0</v>
      </c>
      <c r="G42" s="7">
        <f t="shared" si="1"/>
        <v>0</v>
      </c>
      <c r="H42" s="7">
        <f t="shared" si="1"/>
        <v>0</v>
      </c>
      <c r="I42" s="7">
        <f t="shared" si="1"/>
        <v>0</v>
      </c>
      <c r="J42" s="7">
        <f t="shared" si="1"/>
        <v>0</v>
      </c>
      <c r="K42" s="7">
        <f t="shared" si="1"/>
        <v>0</v>
      </c>
      <c r="L42" s="7">
        <f t="shared" si="1"/>
        <v>0</v>
      </c>
      <c r="M42" s="7">
        <f t="shared" si="1"/>
        <v>0</v>
      </c>
      <c r="N42" s="7">
        <f t="shared" si="1"/>
        <v>0</v>
      </c>
      <c r="O42" s="7">
        <f t="shared" si="1"/>
        <v>0</v>
      </c>
      <c r="P42" s="7">
        <f t="shared" si="1"/>
        <v>0</v>
      </c>
      <c r="Q42" s="7">
        <f t="shared" si="1"/>
        <v>0</v>
      </c>
      <c r="R42" s="7">
        <f t="shared" si="1"/>
        <v>0</v>
      </c>
      <c r="S42" s="7">
        <f t="shared" si="1"/>
        <v>0</v>
      </c>
      <c r="T42" s="7">
        <f t="shared" si="1"/>
        <v>0</v>
      </c>
      <c r="U42" s="326">
        <f t="shared" ref="U42:AB42" si="2">-SUM(U16:U41)+U14</f>
        <v>0</v>
      </c>
      <c r="V42" s="326">
        <f t="shared" si="2"/>
        <v>0</v>
      </c>
      <c r="W42" s="326">
        <f t="shared" si="2"/>
        <v>0</v>
      </c>
      <c r="X42" s="326">
        <f t="shared" si="2"/>
        <v>0</v>
      </c>
      <c r="Y42" s="326">
        <f t="shared" si="2"/>
        <v>0</v>
      </c>
      <c r="Z42" s="326">
        <f t="shared" si="2"/>
        <v>0</v>
      </c>
      <c r="AA42" s="326">
        <f t="shared" si="2"/>
        <v>0</v>
      </c>
      <c r="AB42" s="326">
        <f t="shared" si="2"/>
        <v>0</v>
      </c>
    </row>
    <row r="43" spans="1:28" x14ac:dyDescent="0.25">
      <c r="A43" s="38"/>
      <c r="B43" s="29"/>
      <c r="C43" s="3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8" x14ac:dyDescent="0.25">
      <c r="A44" s="39" t="s">
        <v>63</v>
      </c>
      <c r="B44" s="3"/>
      <c r="C44" s="30">
        <f>+C14+C42</f>
        <v>0</v>
      </c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8" x14ac:dyDescent="0.25">
      <c r="A45" s="3"/>
      <c r="B45" s="3"/>
      <c r="C45" s="3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8" x14ac:dyDescent="0.25">
      <c r="A46" s="3" t="s">
        <v>946</v>
      </c>
      <c r="B46" s="36"/>
      <c r="C46" s="3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8" x14ac:dyDescent="0.25">
      <c r="A47" s="3"/>
      <c r="B47" s="3"/>
      <c r="C47" s="3"/>
      <c r="E47" s="7"/>
      <c r="F47" s="4"/>
      <c r="G47" s="4"/>
      <c r="H47" s="4"/>
      <c r="I47" s="4"/>
      <c r="J47" s="4"/>
      <c r="K47" s="4"/>
      <c r="L47" s="4"/>
      <c r="M47" s="4"/>
      <c r="N47" s="7">
        <f>SUM(E32:E47)</f>
        <v>0</v>
      </c>
      <c r="O47" s="4"/>
      <c r="P47" s="4"/>
      <c r="Q47" s="4"/>
      <c r="R47" s="4"/>
      <c r="S47" s="4"/>
    </row>
    <row r="48" spans="1:28" x14ac:dyDescent="0.25">
      <c r="B48" s="3"/>
      <c r="C48" s="3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</row>
    <row r="49" spans="5:19" x14ac:dyDescent="0.25"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</row>
    <row r="50" spans="5:19" x14ac:dyDescent="0.25"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</row>
    <row r="51" spans="5:19" x14ac:dyDescent="0.25"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</row>
    <row r="52" spans="5:19" x14ac:dyDescent="0.25"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</row>
    <row r="53" spans="5:19" x14ac:dyDescent="0.25"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</row>
    <row r="54" spans="5:19" x14ac:dyDescent="0.25"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</row>
    <row r="55" spans="5:19" x14ac:dyDescent="0.25"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</row>
    <row r="56" spans="5:19" x14ac:dyDescent="0.25"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</row>
    <row r="57" spans="5:19" x14ac:dyDescent="0.25"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</row>
    <row r="58" spans="5:19" x14ac:dyDescent="0.25"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</row>
  </sheetData>
  <phoneticPr fontId="0" type="noConversion"/>
  <pageMargins left="0.7" right="0.7" top="0.75" bottom="0.75" header="0.3" footer="0.3"/>
  <pageSetup scale="71" fitToHeight="2" orientation="landscape" horizontalDpi="4294967294" verticalDpi="4294967294" r:id="rId1"/>
  <headerFooter>
    <oddFooter>&amp;C&amp;Z&amp;F&amp;R&amp;P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>
    <tabColor rgb="FFFFFF00"/>
    <pageSetUpPr fitToPage="1"/>
  </sheetPr>
  <dimension ref="A1:AB58"/>
  <sheetViews>
    <sheetView workbookViewId="0"/>
  </sheetViews>
  <sheetFormatPr defaultRowHeight="15" x14ac:dyDescent="0.25"/>
  <cols>
    <col min="1" max="1" width="20.85546875" style="289" customWidth="1"/>
    <col min="2" max="2" width="8.7109375" style="289" customWidth="1"/>
    <col min="3" max="3" width="12.85546875" style="289" customWidth="1"/>
    <col min="4" max="7" width="7.42578125" style="289" hidden="1" customWidth="1"/>
    <col min="8" max="8" width="8.5703125" style="289" hidden="1" customWidth="1"/>
    <col min="9" max="12" width="7.42578125" style="289" hidden="1" customWidth="1"/>
    <col min="13" max="13" width="7.5703125" style="289" hidden="1" customWidth="1"/>
    <col min="14" max="17" width="9.28515625" style="289" customWidth="1"/>
    <col min="18" max="19" width="11.28515625" style="289" customWidth="1"/>
    <col min="20" max="20" width="9.42578125" style="289" customWidth="1"/>
    <col min="21" max="21" width="9.140625" style="289"/>
    <col min="22" max="24" width="10.5703125" style="289" customWidth="1"/>
    <col min="25" max="16384" width="9.140625" style="289"/>
  </cols>
  <sheetData>
    <row r="1" spans="1:28" x14ac:dyDescent="0.25">
      <c r="A1" s="360" t="s">
        <v>10</v>
      </c>
    </row>
    <row r="2" spans="1:28" x14ac:dyDescent="0.25">
      <c r="A2" s="365" t="s">
        <v>438</v>
      </c>
    </row>
    <row r="3" spans="1:28" x14ac:dyDescent="0.25">
      <c r="A3" s="365" t="s">
        <v>80</v>
      </c>
    </row>
    <row r="4" spans="1:28" x14ac:dyDescent="0.25">
      <c r="R4" s="584" t="s">
        <v>4</v>
      </c>
      <c r="S4" s="585"/>
      <c r="T4" s="584" t="s">
        <v>8</v>
      </c>
    </row>
    <row r="5" spans="1:28" x14ac:dyDescent="0.25">
      <c r="A5" s="586" t="s">
        <v>9</v>
      </c>
      <c r="B5" s="475" t="s">
        <v>64</v>
      </c>
      <c r="C5" s="475" t="s">
        <v>12</v>
      </c>
      <c r="R5" s="587" t="s">
        <v>2</v>
      </c>
      <c r="S5" s="587" t="s">
        <v>60</v>
      </c>
      <c r="T5" s="587" t="s">
        <v>7</v>
      </c>
    </row>
    <row r="6" spans="1:28" x14ac:dyDescent="0.25">
      <c r="A6" s="437" t="s">
        <v>270</v>
      </c>
      <c r="B6" s="290">
        <v>127</v>
      </c>
      <c r="C6" s="290">
        <v>8932</v>
      </c>
      <c r="R6" s="290"/>
    </row>
    <row r="7" spans="1:28" x14ac:dyDescent="0.25">
      <c r="A7" s="588"/>
      <c r="B7" s="589"/>
      <c r="C7" s="590"/>
      <c r="D7" s="651"/>
      <c r="E7" s="651"/>
      <c r="F7" s="651"/>
      <c r="G7" s="651"/>
      <c r="H7" s="651"/>
      <c r="I7" s="651"/>
      <c r="J7" s="651"/>
      <c r="K7" s="651"/>
      <c r="L7" s="651"/>
      <c r="M7" s="651"/>
      <c r="N7" s="651"/>
      <c r="O7" s="652"/>
      <c r="P7" s="421"/>
      <c r="Q7" s="421"/>
      <c r="R7" s="423">
        <f>+C14</f>
        <v>159378.26</v>
      </c>
      <c r="S7" s="423">
        <f>+-C42</f>
        <v>159378.26000000004</v>
      </c>
      <c r="T7" s="423">
        <f>+R7-S7</f>
        <v>0</v>
      </c>
      <c r="U7" s="371" t="s">
        <v>567</v>
      </c>
    </row>
    <row r="8" spans="1:28" x14ac:dyDescent="0.25">
      <c r="A8" s="588"/>
      <c r="B8" s="290"/>
      <c r="D8" s="651"/>
      <c r="E8" s="651"/>
      <c r="F8" s="651"/>
      <c r="G8" s="651"/>
      <c r="H8" s="651"/>
      <c r="I8" s="651"/>
      <c r="J8" s="651"/>
      <c r="K8" s="651"/>
      <c r="L8" s="651"/>
      <c r="M8" s="651"/>
      <c r="N8" s="651"/>
      <c r="O8" s="652"/>
      <c r="P8" s="421"/>
      <c r="Q8" s="421"/>
    </row>
    <row r="9" spans="1:28" x14ac:dyDescent="0.25">
      <c r="A9" s="437"/>
      <c r="B9" s="290"/>
      <c r="D9" s="651"/>
      <c r="E9" s="651"/>
      <c r="F9" s="651"/>
      <c r="G9" s="651"/>
      <c r="H9" s="651"/>
      <c r="I9" s="651"/>
      <c r="J9" s="651"/>
      <c r="K9" s="651"/>
      <c r="L9" s="651"/>
      <c r="M9" s="651"/>
      <c r="N9" s="651"/>
      <c r="O9" s="652"/>
      <c r="P9" s="421"/>
      <c r="Q9" s="421"/>
    </row>
    <row r="10" spans="1:28" x14ac:dyDescent="0.25">
      <c r="B10" s="290"/>
    </row>
    <row r="11" spans="1:28" x14ac:dyDescent="0.25">
      <c r="A11" s="437" t="s">
        <v>66</v>
      </c>
      <c r="B11" s="593" t="s">
        <v>1419</v>
      </c>
      <c r="C11" s="589" t="s">
        <v>246</v>
      </c>
    </row>
    <row r="12" spans="1:28" x14ac:dyDescent="0.25">
      <c r="B12" s="594"/>
      <c r="C12" s="437"/>
    </row>
    <row r="13" spans="1:28" x14ac:dyDescent="0.25">
      <c r="A13" s="365" t="s">
        <v>5</v>
      </c>
      <c r="C13" s="595" t="s">
        <v>3</v>
      </c>
      <c r="D13" s="596">
        <v>1994</v>
      </c>
      <c r="E13" s="596">
        <v>1995</v>
      </c>
      <c r="F13" s="596">
        <v>1996</v>
      </c>
      <c r="G13" s="596">
        <v>1997</v>
      </c>
      <c r="H13" s="596">
        <v>1998</v>
      </c>
      <c r="I13" s="596">
        <v>1999</v>
      </c>
      <c r="J13" s="596">
        <v>2000</v>
      </c>
      <c r="K13" s="596">
        <v>2001</v>
      </c>
      <c r="L13" s="596">
        <v>2002</v>
      </c>
      <c r="M13" s="596">
        <v>2003</v>
      </c>
      <c r="N13" s="596">
        <v>2004</v>
      </c>
      <c r="O13" s="596">
        <v>2005</v>
      </c>
      <c r="P13" s="596">
        <v>2006</v>
      </c>
      <c r="Q13" s="596">
        <v>2007</v>
      </c>
      <c r="R13" s="596">
        <v>2008</v>
      </c>
      <c r="S13" s="596">
        <v>2009</v>
      </c>
      <c r="T13" s="596">
        <v>2010</v>
      </c>
      <c r="U13" s="596">
        <v>2011</v>
      </c>
      <c r="V13" s="596">
        <v>2012</v>
      </c>
      <c r="W13" s="596">
        <v>2013</v>
      </c>
      <c r="X13" s="596">
        <v>2014</v>
      </c>
      <c r="Y13" s="653">
        <v>2015</v>
      </c>
      <c r="Z13" s="596">
        <v>2016</v>
      </c>
      <c r="AA13" s="596">
        <v>2017</v>
      </c>
      <c r="AB13" s="596">
        <v>2018</v>
      </c>
    </row>
    <row r="14" spans="1:28" x14ac:dyDescent="0.25">
      <c r="A14" s="365" t="s">
        <v>73</v>
      </c>
      <c r="C14" s="654">
        <f>SUM(D14:Y14)</f>
        <v>159378.26</v>
      </c>
      <c r="D14" s="655"/>
      <c r="E14" s="655"/>
      <c r="F14" s="655"/>
      <c r="G14" s="655"/>
      <c r="H14" s="655"/>
      <c r="I14" s="655"/>
      <c r="J14" s="655"/>
      <c r="K14" s="655"/>
      <c r="L14" s="655"/>
      <c r="M14" s="655"/>
      <c r="N14" s="655">
        <v>151632.89000000001</v>
      </c>
      <c r="O14" s="655">
        <v>7745.37</v>
      </c>
      <c r="P14" s="655"/>
      <c r="Q14" s="655"/>
      <c r="R14" s="655"/>
      <c r="S14" s="654"/>
    </row>
    <row r="15" spans="1:28" x14ac:dyDescent="0.25">
      <c r="A15" s="602" t="str">
        <f>IF(+C14-'Equip Review 032310'!Y29=0,"ok","check")</f>
        <v>check</v>
      </c>
      <c r="B15" s="437"/>
      <c r="C15" s="437"/>
    </row>
    <row r="16" spans="1:28" x14ac:dyDescent="0.25">
      <c r="A16" s="365" t="s">
        <v>6</v>
      </c>
      <c r="B16" s="290">
        <v>1994</v>
      </c>
      <c r="C16" s="423">
        <f>-SUM(D16:Y16)</f>
        <v>0</v>
      </c>
      <c r="D16" s="656">
        <f>+D$14/7/2</f>
        <v>0</v>
      </c>
      <c r="E16" s="656"/>
      <c r="F16" s="656"/>
      <c r="G16" s="656"/>
      <c r="H16" s="656"/>
      <c r="I16" s="656"/>
      <c r="J16" s="656"/>
      <c r="K16" s="656"/>
      <c r="L16" s="656"/>
      <c r="M16" s="656"/>
      <c r="N16" s="656"/>
      <c r="O16" s="656"/>
      <c r="P16" s="656"/>
      <c r="Q16" s="656"/>
      <c r="R16" s="656"/>
      <c r="S16" s="656"/>
      <c r="T16" s="656"/>
      <c r="U16" s="656"/>
      <c r="Y16" s="656"/>
      <c r="Z16" s="656"/>
    </row>
    <row r="17" spans="1:26" x14ac:dyDescent="0.25">
      <c r="B17" s="290">
        <v>1995</v>
      </c>
      <c r="C17" s="423">
        <f t="shared" ref="C17:C38" si="0">-SUM(D17:Y17)</f>
        <v>0</v>
      </c>
      <c r="D17" s="656">
        <f>+D$14/7</f>
        <v>0</v>
      </c>
      <c r="E17" s="656">
        <f>+E$14/7/2</f>
        <v>0</v>
      </c>
      <c r="F17" s="656"/>
      <c r="G17" s="656"/>
      <c r="H17" s="656"/>
      <c r="I17" s="656"/>
      <c r="J17" s="656"/>
      <c r="K17" s="656"/>
      <c r="L17" s="656"/>
      <c r="M17" s="656"/>
      <c r="N17" s="656"/>
      <c r="O17" s="656"/>
      <c r="P17" s="656"/>
      <c r="Q17" s="656"/>
      <c r="R17" s="656"/>
      <c r="S17" s="656"/>
      <c r="T17" s="656"/>
      <c r="U17" s="656"/>
      <c r="Y17" s="656"/>
      <c r="Z17" s="656"/>
    </row>
    <row r="18" spans="1:26" x14ac:dyDescent="0.25">
      <c r="B18" s="290">
        <v>1996</v>
      </c>
      <c r="C18" s="423">
        <f t="shared" si="0"/>
        <v>0</v>
      </c>
      <c r="D18" s="656">
        <f>+D17</f>
        <v>0</v>
      </c>
      <c r="E18" s="656">
        <f>+E$14/7</f>
        <v>0</v>
      </c>
      <c r="F18" s="656">
        <f>+F$14/7/2</f>
        <v>0</v>
      </c>
      <c r="G18" s="656"/>
      <c r="H18" s="656"/>
      <c r="I18" s="656"/>
      <c r="J18" s="656"/>
      <c r="K18" s="656"/>
      <c r="L18" s="656"/>
      <c r="M18" s="656"/>
      <c r="N18" s="656"/>
      <c r="O18" s="656"/>
      <c r="P18" s="656"/>
      <c r="Q18" s="656"/>
      <c r="R18" s="656"/>
      <c r="S18" s="656"/>
      <c r="T18" s="656"/>
      <c r="U18" s="656"/>
      <c r="Y18" s="656"/>
      <c r="Z18" s="656"/>
    </row>
    <row r="19" spans="1:26" x14ac:dyDescent="0.25">
      <c r="B19" s="290">
        <v>1997</v>
      </c>
      <c r="C19" s="423">
        <f t="shared" si="0"/>
        <v>0</v>
      </c>
      <c r="D19" s="656">
        <f>+D18</f>
        <v>0</v>
      </c>
      <c r="E19" s="656">
        <f>+E18</f>
        <v>0</v>
      </c>
      <c r="F19" s="656">
        <f>+F$14/7</f>
        <v>0</v>
      </c>
      <c r="G19" s="656">
        <f>+G$14/7/2</f>
        <v>0</v>
      </c>
      <c r="H19" s="656"/>
      <c r="I19" s="656"/>
      <c r="J19" s="656"/>
      <c r="K19" s="656"/>
      <c r="L19" s="656"/>
      <c r="M19" s="656"/>
      <c r="N19" s="656"/>
      <c r="O19" s="656"/>
      <c r="P19" s="656"/>
      <c r="Q19" s="656"/>
      <c r="R19" s="656"/>
      <c r="S19" s="656"/>
      <c r="T19" s="656"/>
      <c r="U19" s="656"/>
      <c r="Y19" s="656"/>
      <c r="Z19" s="656"/>
    </row>
    <row r="20" spans="1:26" x14ac:dyDescent="0.25">
      <c r="B20" s="290">
        <v>1998</v>
      </c>
      <c r="C20" s="423">
        <f t="shared" si="0"/>
        <v>0</v>
      </c>
      <c r="D20" s="656">
        <f>+D19</f>
        <v>0</v>
      </c>
      <c r="E20" s="656">
        <f>+E19</f>
        <v>0</v>
      </c>
      <c r="F20" s="656">
        <f>+F19</f>
        <v>0</v>
      </c>
      <c r="G20" s="656">
        <f>+G$14/7</f>
        <v>0</v>
      </c>
      <c r="H20" s="656">
        <f>+H$14/7/2</f>
        <v>0</v>
      </c>
      <c r="I20" s="656"/>
      <c r="J20" s="656"/>
      <c r="K20" s="656"/>
      <c r="L20" s="656"/>
      <c r="M20" s="656"/>
      <c r="N20" s="656"/>
      <c r="O20" s="656"/>
      <c r="P20" s="656"/>
      <c r="Q20" s="656"/>
      <c r="R20" s="656"/>
      <c r="S20" s="656"/>
      <c r="T20" s="656"/>
      <c r="U20" s="656"/>
      <c r="Y20" s="656"/>
      <c r="Z20" s="656"/>
    </row>
    <row r="21" spans="1:26" x14ac:dyDescent="0.25">
      <c r="B21" s="290">
        <v>1999</v>
      </c>
      <c r="C21" s="423">
        <f t="shared" si="0"/>
        <v>0</v>
      </c>
      <c r="D21" s="656">
        <f>+D20</f>
        <v>0</v>
      </c>
      <c r="E21" s="656">
        <f>+E20</f>
        <v>0</v>
      </c>
      <c r="F21" s="656">
        <f>+F20</f>
        <v>0</v>
      </c>
      <c r="G21" s="656">
        <f>+G20</f>
        <v>0</v>
      </c>
      <c r="H21" s="656">
        <f>+H$14/7</f>
        <v>0</v>
      </c>
      <c r="I21" s="656">
        <f>+I$14/7/2</f>
        <v>0</v>
      </c>
      <c r="J21" s="656"/>
      <c r="K21" s="656"/>
      <c r="L21" s="656"/>
      <c r="M21" s="656"/>
      <c r="N21" s="656"/>
      <c r="O21" s="656"/>
      <c r="P21" s="656"/>
      <c r="Q21" s="656"/>
      <c r="R21" s="656"/>
      <c r="S21" s="656"/>
      <c r="T21" s="656"/>
      <c r="U21" s="656"/>
      <c r="Y21" s="656"/>
      <c r="Z21" s="656"/>
    </row>
    <row r="22" spans="1:26" x14ac:dyDescent="0.25">
      <c r="B22" s="290">
        <v>2000</v>
      </c>
      <c r="C22" s="423">
        <f t="shared" si="0"/>
        <v>0</v>
      </c>
      <c r="D22" s="656">
        <f>+D21</f>
        <v>0</v>
      </c>
      <c r="E22" s="656">
        <f>+E21</f>
        <v>0</v>
      </c>
      <c r="F22" s="656">
        <f>+F21</f>
        <v>0</v>
      </c>
      <c r="G22" s="656">
        <f>+G21</f>
        <v>0</v>
      </c>
      <c r="H22" s="656">
        <f>+H21</f>
        <v>0</v>
      </c>
      <c r="I22" s="656">
        <f>+I$14/7</f>
        <v>0</v>
      </c>
      <c r="J22" s="656">
        <f>+J$14/7/2</f>
        <v>0</v>
      </c>
      <c r="K22" s="656"/>
      <c r="L22" s="656"/>
      <c r="M22" s="656"/>
      <c r="N22" s="656"/>
      <c r="O22" s="656"/>
      <c r="P22" s="656"/>
      <c r="Q22" s="656"/>
      <c r="R22" s="656"/>
      <c r="S22" s="656"/>
      <c r="T22" s="656"/>
      <c r="U22" s="656"/>
      <c r="Y22" s="656"/>
      <c r="Z22" s="656"/>
    </row>
    <row r="23" spans="1:26" x14ac:dyDescent="0.25">
      <c r="B23" s="290">
        <v>2001</v>
      </c>
      <c r="C23" s="423">
        <f t="shared" si="0"/>
        <v>0</v>
      </c>
      <c r="D23" s="656">
        <f>+D$14/7/2</f>
        <v>0</v>
      </c>
      <c r="E23" s="656">
        <f>+E22</f>
        <v>0</v>
      </c>
      <c r="F23" s="656">
        <f>+F22</f>
        <v>0</v>
      </c>
      <c r="G23" s="656">
        <f>+G22</f>
        <v>0</v>
      </c>
      <c r="H23" s="656">
        <f>+H22</f>
        <v>0</v>
      </c>
      <c r="I23" s="656">
        <f>+I22</f>
        <v>0</v>
      </c>
      <c r="J23" s="656">
        <f>+J$14/7</f>
        <v>0</v>
      </c>
      <c r="K23" s="656">
        <f>+K$14/7/2</f>
        <v>0</v>
      </c>
      <c r="L23" s="656"/>
      <c r="M23" s="656"/>
      <c r="N23" s="656"/>
      <c r="O23" s="656"/>
      <c r="P23" s="656"/>
      <c r="Q23" s="656"/>
      <c r="R23" s="656"/>
      <c r="S23" s="656"/>
      <c r="T23" s="656"/>
      <c r="U23" s="656"/>
      <c r="Y23" s="656"/>
      <c r="Z23" s="656"/>
    </row>
    <row r="24" spans="1:26" x14ac:dyDescent="0.25">
      <c r="B24" s="290">
        <v>2002</v>
      </c>
      <c r="C24" s="423">
        <f t="shared" si="0"/>
        <v>0</v>
      </c>
      <c r="D24" s="656"/>
      <c r="E24" s="656">
        <f>+E$14/7/2</f>
        <v>0</v>
      </c>
      <c r="F24" s="656">
        <f>+F23</f>
        <v>0</v>
      </c>
      <c r="G24" s="656">
        <f>+G23</f>
        <v>0</v>
      </c>
      <c r="H24" s="656">
        <f>+H23</f>
        <v>0</v>
      </c>
      <c r="I24" s="656">
        <f>+I23</f>
        <v>0</v>
      </c>
      <c r="J24" s="656">
        <f>+J23</f>
        <v>0</v>
      </c>
      <c r="K24" s="656">
        <f>+K$14/7</f>
        <v>0</v>
      </c>
      <c r="L24" s="656">
        <f>+L$14/7/2</f>
        <v>0</v>
      </c>
      <c r="M24" s="656"/>
      <c r="N24" s="656"/>
      <c r="O24" s="656"/>
      <c r="P24" s="656"/>
      <c r="Q24" s="656"/>
      <c r="R24" s="656"/>
      <c r="S24" s="656"/>
      <c r="T24" s="656"/>
      <c r="U24" s="656"/>
      <c r="Y24" s="656"/>
      <c r="Z24" s="656"/>
    </row>
    <row r="25" spans="1:26" x14ac:dyDescent="0.25">
      <c r="B25" s="290">
        <v>2003</v>
      </c>
      <c r="C25" s="423">
        <f t="shared" si="0"/>
        <v>0</v>
      </c>
      <c r="D25" s="656"/>
      <c r="E25" s="656"/>
      <c r="F25" s="656">
        <f>+F$14/7/2</f>
        <v>0</v>
      </c>
      <c r="G25" s="656">
        <f>+G24</f>
        <v>0</v>
      </c>
      <c r="H25" s="656">
        <f>+H24</f>
        <v>0</v>
      </c>
      <c r="I25" s="656">
        <f>+I24</f>
        <v>0</v>
      </c>
      <c r="J25" s="656">
        <f>+J24</f>
        <v>0</v>
      </c>
      <c r="K25" s="656">
        <f>+K24</f>
        <v>0</v>
      </c>
      <c r="L25" s="656">
        <f>+L$14/7</f>
        <v>0</v>
      </c>
      <c r="M25" s="656">
        <f>+M$14/7/2</f>
        <v>0</v>
      </c>
      <c r="N25" s="656"/>
      <c r="O25" s="656"/>
      <c r="P25" s="656"/>
      <c r="Q25" s="656"/>
      <c r="R25" s="656"/>
      <c r="S25" s="656"/>
      <c r="T25" s="656"/>
      <c r="U25" s="656"/>
      <c r="Y25" s="656"/>
      <c r="Z25" s="656"/>
    </row>
    <row r="26" spans="1:26" x14ac:dyDescent="0.25">
      <c r="B26" s="290">
        <v>2004</v>
      </c>
      <c r="C26" s="423">
        <f t="shared" si="0"/>
        <v>-10830.920714285716</v>
      </c>
      <c r="D26" s="656"/>
      <c r="E26" s="656"/>
      <c r="F26" s="656"/>
      <c r="G26" s="656">
        <f>+G$14/7/2</f>
        <v>0</v>
      </c>
      <c r="H26" s="656">
        <f>+H25</f>
        <v>0</v>
      </c>
      <c r="I26" s="656">
        <f>+I25</f>
        <v>0</v>
      </c>
      <c r="J26" s="656">
        <f>+J25</f>
        <v>0</v>
      </c>
      <c r="K26" s="656">
        <f>+K25</f>
        <v>0</v>
      </c>
      <c r="L26" s="656">
        <f>+L25</f>
        <v>0</v>
      </c>
      <c r="M26" s="656">
        <f>+M$14/7</f>
        <v>0</v>
      </c>
      <c r="N26" s="656">
        <f>+N$14/7/2</f>
        <v>10830.920714285716</v>
      </c>
      <c r="O26" s="656"/>
      <c r="P26" s="656"/>
      <c r="Q26" s="656"/>
      <c r="R26" s="656"/>
      <c r="S26" s="656"/>
      <c r="T26" s="656"/>
      <c r="U26" s="656"/>
      <c r="Y26" s="656"/>
      <c r="Z26" s="656"/>
    </row>
    <row r="27" spans="1:26" x14ac:dyDescent="0.25">
      <c r="B27" s="290">
        <v>2005</v>
      </c>
      <c r="C27" s="423">
        <f t="shared" si="0"/>
        <v>-22215.082142857147</v>
      </c>
      <c r="D27" s="656"/>
      <c r="E27" s="656"/>
      <c r="F27" s="656"/>
      <c r="G27" s="656"/>
      <c r="H27" s="656">
        <f>+H$14/7/2</f>
        <v>0</v>
      </c>
      <c r="I27" s="656">
        <f>+I26</f>
        <v>0</v>
      </c>
      <c r="J27" s="656">
        <f>+J26</f>
        <v>0</v>
      </c>
      <c r="K27" s="656">
        <f>+K26</f>
        <v>0</v>
      </c>
      <c r="L27" s="656">
        <f>+L26</f>
        <v>0</v>
      </c>
      <c r="M27" s="656">
        <f>+M26</f>
        <v>0</v>
      </c>
      <c r="N27" s="656">
        <f>+N$14/7</f>
        <v>21661.841428571432</v>
      </c>
      <c r="O27" s="656">
        <f>+O$14/7/2</f>
        <v>553.24071428571426</v>
      </c>
      <c r="P27" s="656"/>
      <c r="Q27" s="656"/>
      <c r="R27" s="656"/>
      <c r="S27" s="656"/>
      <c r="T27" s="656"/>
      <c r="U27" s="656"/>
      <c r="Y27" s="656"/>
      <c r="Z27" s="656"/>
    </row>
    <row r="28" spans="1:26" x14ac:dyDescent="0.25">
      <c r="B28" s="290">
        <v>2006</v>
      </c>
      <c r="C28" s="423">
        <f t="shared" si="0"/>
        <v>-22768.322857142859</v>
      </c>
      <c r="D28" s="656"/>
      <c r="E28" s="656"/>
      <c r="F28" s="656"/>
      <c r="G28" s="656"/>
      <c r="H28" s="656"/>
      <c r="I28" s="656">
        <f>+I$14/7/2</f>
        <v>0</v>
      </c>
      <c r="J28" s="656">
        <f>+J27</f>
        <v>0</v>
      </c>
      <c r="K28" s="656">
        <f>+K27</f>
        <v>0</v>
      </c>
      <c r="L28" s="656">
        <f>+L27</f>
        <v>0</v>
      </c>
      <c r="M28" s="656">
        <f>+M27</f>
        <v>0</v>
      </c>
      <c r="N28" s="656">
        <f>+N27</f>
        <v>21661.841428571432</v>
      </c>
      <c r="O28" s="656">
        <f>+O$14/7</f>
        <v>1106.4814285714285</v>
      </c>
      <c r="P28" s="656">
        <f>+P$14/7/2</f>
        <v>0</v>
      </c>
      <c r="Q28" s="656"/>
      <c r="R28" s="656"/>
      <c r="S28" s="656"/>
      <c r="T28" s="656"/>
      <c r="U28" s="656"/>
      <c r="Y28" s="656"/>
      <c r="Z28" s="656"/>
    </row>
    <row r="29" spans="1:26" x14ac:dyDescent="0.25">
      <c r="B29" s="290">
        <v>2007</v>
      </c>
      <c r="C29" s="423">
        <f t="shared" si="0"/>
        <v>-22768.322857142859</v>
      </c>
      <c r="D29" s="656"/>
      <c r="E29" s="656"/>
      <c r="F29" s="656"/>
      <c r="G29" s="656"/>
      <c r="H29" s="656"/>
      <c r="I29" s="656"/>
      <c r="J29" s="656">
        <f>+J$14/7/2</f>
        <v>0</v>
      </c>
      <c r="K29" s="656">
        <f>+K28</f>
        <v>0</v>
      </c>
      <c r="L29" s="656">
        <f>+L28</f>
        <v>0</v>
      </c>
      <c r="M29" s="656">
        <f>+M28</f>
        <v>0</v>
      </c>
      <c r="N29" s="656">
        <f>+N28</f>
        <v>21661.841428571432</v>
      </c>
      <c r="O29" s="656">
        <f>+O28</f>
        <v>1106.4814285714285</v>
      </c>
      <c r="P29" s="656">
        <f>+P$14/7</f>
        <v>0</v>
      </c>
      <c r="Q29" s="656">
        <f>+Q$14/7/2</f>
        <v>0</v>
      </c>
      <c r="R29" s="656"/>
      <c r="S29" s="656"/>
      <c r="T29" s="656"/>
      <c r="U29" s="656"/>
      <c r="Y29" s="656"/>
      <c r="Z29" s="656"/>
    </row>
    <row r="30" spans="1:26" x14ac:dyDescent="0.25">
      <c r="B30" s="290">
        <v>2008</v>
      </c>
      <c r="C30" s="423">
        <f t="shared" si="0"/>
        <v>-22768.322857142859</v>
      </c>
      <c r="D30" s="656"/>
      <c r="E30" s="656"/>
      <c r="F30" s="656"/>
      <c r="G30" s="656"/>
      <c r="H30" s="656"/>
      <c r="I30" s="656"/>
      <c r="J30" s="656"/>
      <c r="K30" s="656">
        <f>+K$14/7/2</f>
        <v>0</v>
      </c>
      <c r="L30" s="656">
        <f>+L29</f>
        <v>0</v>
      </c>
      <c r="M30" s="656">
        <f>+M29</f>
        <v>0</v>
      </c>
      <c r="N30" s="656">
        <f>+N29</f>
        <v>21661.841428571432</v>
      </c>
      <c r="O30" s="656">
        <f>+O29</f>
        <v>1106.4814285714285</v>
      </c>
      <c r="P30" s="656">
        <f>+P29</f>
        <v>0</v>
      </c>
      <c r="Q30" s="656">
        <f>+Q$14/7</f>
        <v>0</v>
      </c>
      <c r="R30" s="656">
        <f>+R$14/7/2</f>
        <v>0</v>
      </c>
      <c r="S30" s="656"/>
      <c r="T30" s="656"/>
      <c r="U30" s="656"/>
      <c r="Y30" s="656"/>
      <c r="Z30" s="656"/>
    </row>
    <row r="31" spans="1:26" x14ac:dyDescent="0.25">
      <c r="B31" s="290">
        <v>2009</v>
      </c>
      <c r="C31" s="423">
        <f t="shared" si="0"/>
        <v>-22768.322857142859</v>
      </c>
      <c r="D31" s="656"/>
      <c r="E31" s="656"/>
      <c r="F31" s="656"/>
      <c r="G31" s="656"/>
      <c r="H31" s="656"/>
      <c r="I31" s="656"/>
      <c r="J31" s="656"/>
      <c r="K31" s="656"/>
      <c r="L31" s="656">
        <f>+L$14/7/2</f>
        <v>0</v>
      </c>
      <c r="M31" s="656">
        <f>+M30</f>
        <v>0</v>
      </c>
      <c r="N31" s="656">
        <f>+N30</f>
        <v>21661.841428571432</v>
      </c>
      <c r="O31" s="656">
        <f>+O30</f>
        <v>1106.4814285714285</v>
      </c>
      <c r="P31" s="656">
        <f>+P30</f>
        <v>0</v>
      </c>
      <c r="Q31" s="656">
        <f>+Q30</f>
        <v>0</v>
      </c>
      <c r="R31" s="656">
        <f>+R$14/7</f>
        <v>0</v>
      </c>
      <c r="S31" s="656">
        <f>+S$14/7/2</f>
        <v>0</v>
      </c>
      <c r="T31" s="656"/>
      <c r="U31" s="656"/>
      <c r="Y31" s="656"/>
      <c r="Z31" s="656"/>
    </row>
    <row r="32" spans="1:26" x14ac:dyDescent="0.25">
      <c r="A32" s="361" t="s">
        <v>59</v>
      </c>
      <c r="B32" s="290">
        <v>2010</v>
      </c>
      <c r="C32" s="423">
        <f t="shared" si="0"/>
        <v>-22768.322857142859</v>
      </c>
      <c r="D32" s="656"/>
      <c r="E32" s="656"/>
      <c r="F32" s="656"/>
      <c r="G32" s="656"/>
      <c r="H32" s="656"/>
      <c r="I32" s="656"/>
      <c r="J32" s="656"/>
      <c r="K32" s="656"/>
      <c r="L32" s="656"/>
      <c r="M32" s="656">
        <f>+M$14/7/2</f>
        <v>0</v>
      </c>
      <c r="N32" s="656">
        <f>+N31</f>
        <v>21661.841428571432</v>
      </c>
      <c r="O32" s="656">
        <f>+O31</f>
        <v>1106.4814285714285</v>
      </c>
      <c r="P32" s="656">
        <f>+P31</f>
        <v>0</v>
      </c>
      <c r="Q32" s="656">
        <f>+Q31</f>
        <v>0</v>
      </c>
      <c r="R32" s="656">
        <f>+R31</f>
        <v>0</v>
      </c>
      <c r="S32" s="656">
        <f>+S$14/7</f>
        <v>0</v>
      </c>
      <c r="T32" s="656">
        <f>+T$14/7/2</f>
        <v>0</v>
      </c>
      <c r="U32" s="656"/>
      <c r="Y32" s="656"/>
      <c r="Z32" s="656"/>
    </row>
    <row r="33" spans="1:28" x14ac:dyDescent="0.25">
      <c r="A33" s="361"/>
      <c r="B33" s="290">
        <v>2011</v>
      </c>
      <c r="C33" s="423">
        <f t="shared" si="0"/>
        <v>-11937.402142857145</v>
      </c>
      <c r="D33" s="656"/>
      <c r="E33" s="656"/>
      <c r="F33" s="656"/>
      <c r="G33" s="656"/>
      <c r="H33" s="656"/>
      <c r="I33" s="656"/>
      <c r="J33" s="656"/>
      <c r="K33" s="656"/>
      <c r="L33" s="656"/>
      <c r="M33" s="656"/>
      <c r="N33" s="656">
        <f>+N$14/7/2</f>
        <v>10830.920714285716</v>
      </c>
      <c r="O33" s="656">
        <f>+O32</f>
        <v>1106.4814285714285</v>
      </c>
      <c r="P33" s="656">
        <f>+P32</f>
        <v>0</v>
      </c>
      <c r="Q33" s="656">
        <f>+Q32</f>
        <v>0</v>
      </c>
      <c r="R33" s="656">
        <f>+R32</f>
        <v>0</v>
      </c>
      <c r="S33" s="656">
        <f>+S32</f>
        <v>0</v>
      </c>
      <c r="T33" s="656">
        <f>+T$14/7</f>
        <v>0</v>
      </c>
      <c r="U33" s="656">
        <f>+U$14/7/2</f>
        <v>0</v>
      </c>
      <c r="Y33" s="656"/>
      <c r="Z33" s="656"/>
    </row>
    <row r="34" spans="1:28" x14ac:dyDescent="0.25">
      <c r="A34" s="361"/>
      <c r="B34" s="290">
        <v>2012</v>
      </c>
      <c r="C34" s="423">
        <f t="shared" si="0"/>
        <v>-553.24071428571426</v>
      </c>
      <c r="D34" s="656"/>
      <c r="E34" s="656"/>
      <c r="F34" s="656"/>
      <c r="G34" s="656"/>
      <c r="H34" s="656"/>
      <c r="I34" s="656"/>
      <c r="J34" s="656"/>
      <c r="K34" s="656"/>
      <c r="L34" s="656"/>
      <c r="M34" s="656"/>
      <c r="N34" s="656"/>
      <c r="O34" s="656">
        <f>O14/7/2</f>
        <v>553.24071428571426</v>
      </c>
      <c r="P34" s="656"/>
      <c r="Q34" s="656">
        <f>+Q33</f>
        <v>0</v>
      </c>
      <c r="R34" s="656">
        <f>+R33</f>
        <v>0</v>
      </c>
      <c r="S34" s="656">
        <f>+S33</f>
        <v>0</v>
      </c>
      <c r="T34" s="656">
        <f>+T$14/7</f>
        <v>0</v>
      </c>
      <c r="U34" s="656">
        <f>+U$14/7</f>
        <v>0</v>
      </c>
      <c r="V34" s="656">
        <f>+V$14/7/2</f>
        <v>0</v>
      </c>
      <c r="Y34" s="656"/>
      <c r="Z34" s="656"/>
    </row>
    <row r="35" spans="1:28" x14ac:dyDescent="0.25">
      <c r="A35" s="361"/>
      <c r="B35" s="290">
        <v>2013</v>
      </c>
      <c r="C35" s="423">
        <f t="shared" si="0"/>
        <v>0</v>
      </c>
      <c r="D35" s="656"/>
      <c r="E35" s="656"/>
      <c r="F35" s="656"/>
      <c r="G35" s="656"/>
      <c r="H35" s="656"/>
      <c r="I35" s="656"/>
      <c r="J35" s="656"/>
      <c r="K35" s="656"/>
      <c r="L35" s="656"/>
      <c r="M35" s="656"/>
      <c r="N35" s="656"/>
      <c r="O35" s="656"/>
      <c r="P35" s="656"/>
      <c r="Q35" s="656"/>
      <c r="R35" s="656"/>
      <c r="S35" s="656"/>
      <c r="T35" s="656"/>
      <c r="U35" s="656"/>
      <c r="Y35" s="656"/>
      <c r="Z35" s="656"/>
    </row>
    <row r="36" spans="1:28" x14ac:dyDescent="0.25">
      <c r="A36" s="361"/>
      <c r="B36" s="290">
        <v>2014</v>
      </c>
      <c r="C36" s="423">
        <f t="shared" si="0"/>
        <v>0</v>
      </c>
      <c r="D36" s="656"/>
      <c r="E36" s="656"/>
      <c r="F36" s="656"/>
      <c r="G36" s="656"/>
      <c r="H36" s="656"/>
      <c r="I36" s="656"/>
      <c r="J36" s="656"/>
      <c r="K36" s="656"/>
      <c r="L36" s="656"/>
      <c r="M36" s="656"/>
      <c r="N36" s="656"/>
      <c r="O36" s="656"/>
      <c r="P36" s="656"/>
      <c r="Q36" s="656"/>
      <c r="R36" s="656"/>
      <c r="S36" s="656"/>
      <c r="T36" s="656"/>
      <c r="U36" s="656"/>
      <c r="Y36" s="656"/>
      <c r="Z36" s="656"/>
    </row>
    <row r="37" spans="1:28" x14ac:dyDescent="0.25">
      <c r="A37" s="361"/>
      <c r="B37" s="290">
        <v>2015</v>
      </c>
      <c r="C37" s="423">
        <f t="shared" si="0"/>
        <v>0</v>
      </c>
      <c r="D37" s="656"/>
      <c r="E37" s="656"/>
      <c r="F37" s="656"/>
      <c r="G37" s="656"/>
      <c r="H37" s="656"/>
      <c r="I37" s="656"/>
      <c r="J37" s="656"/>
      <c r="K37" s="656"/>
      <c r="L37" s="656"/>
      <c r="M37" s="656"/>
      <c r="N37" s="656"/>
      <c r="O37" s="656"/>
      <c r="P37" s="656"/>
      <c r="Q37" s="656"/>
      <c r="R37" s="656"/>
      <c r="S37" s="656"/>
      <c r="T37" s="656"/>
      <c r="U37" s="656"/>
      <c r="Y37" s="656"/>
      <c r="Z37" s="656"/>
    </row>
    <row r="38" spans="1:28" x14ac:dyDescent="0.25">
      <c r="A38" s="361"/>
      <c r="B38" s="290">
        <v>2016</v>
      </c>
      <c r="C38" s="423">
        <f t="shared" si="0"/>
        <v>0</v>
      </c>
      <c r="D38" s="656"/>
      <c r="E38" s="656"/>
      <c r="F38" s="656"/>
      <c r="G38" s="656"/>
      <c r="H38" s="656"/>
      <c r="I38" s="656"/>
      <c r="J38" s="656"/>
      <c r="K38" s="656"/>
      <c r="L38" s="656"/>
      <c r="M38" s="656"/>
      <c r="N38" s="656"/>
      <c r="O38" s="656"/>
      <c r="P38" s="656"/>
      <c r="Q38" s="656"/>
      <c r="R38" s="656"/>
      <c r="S38" s="656"/>
      <c r="T38" s="656"/>
      <c r="U38" s="656"/>
      <c r="Y38" s="656"/>
      <c r="Z38" s="656"/>
    </row>
    <row r="39" spans="1:28" x14ac:dyDescent="0.25">
      <c r="A39" s="361"/>
      <c r="B39" s="290">
        <v>2017</v>
      </c>
      <c r="C39" s="423">
        <f>-SUM(D39:AB39)</f>
        <v>0</v>
      </c>
      <c r="D39" s="656"/>
      <c r="E39" s="656"/>
      <c r="F39" s="656"/>
      <c r="G39" s="656"/>
      <c r="H39" s="656"/>
      <c r="I39" s="656"/>
      <c r="J39" s="656"/>
      <c r="K39" s="656"/>
      <c r="L39" s="656"/>
      <c r="M39" s="656"/>
      <c r="N39" s="656"/>
      <c r="O39" s="656"/>
      <c r="P39" s="656"/>
      <c r="Q39" s="656"/>
      <c r="R39" s="656"/>
      <c r="S39" s="656"/>
      <c r="T39" s="656"/>
      <c r="U39" s="656"/>
      <c r="Y39" s="656"/>
      <c r="Z39" s="656"/>
    </row>
    <row r="40" spans="1:28" x14ac:dyDescent="0.25">
      <c r="A40" s="361"/>
      <c r="B40" s="290">
        <v>2018</v>
      </c>
      <c r="C40" s="423">
        <f>-SUM(D40:AB40)</f>
        <v>0</v>
      </c>
      <c r="D40" s="656"/>
      <c r="E40" s="656"/>
      <c r="F40" s="656"/>
      <c r="G40" s="656"/>
      <c r="H40" s="656"/>
      <c r="I40" s="656"/>
      <c r="J40" s="656"/>
      <c r="K40" s="656"/>
      <c r="L40" s="656"/>
      <c r="M40" s="656"/>
      <c r="N40" s="656"/>
      <c r="O40" s="656"/>
      <c r="P40" s="656"/>
      <c r="Q40" s="656"/>
      <c r="R40" s="656"/>
      <c r="S40" s="656"/>
      <c r="T40" s="656"/>
      <c r="U40" s="656"/>
      <c r="Y40" s="656"/>
      <c r="Z40" s="656"/>
    </row>
    <row r="41" spans="1:28" x14ac:dyDescent="0.25">
      <c r="A41" s="361"/>
      <c r="B41" s="290"/>
      <c r="C41" s="475"/>
      <c r="D41" s="657"/>
      <c r="E41" s="657"/>
      <c r="F41" s="657"/>
      <c r="G41" s="657"/>
      <c r="H41" s="657"/>
      <c r="I41" s="657"/>
      <c r="J41" s="657"/>
      <c r="K41" s="657"/>
      <c r="L41" s="657"/>
      <c r="M41" s="657"/>
      <c r="N41" s="657"/>
      <c r="O41" s="657"/>
      <c r="P41" s="657"/>
      <c r="Q41" s="657"/>
      <c r="R41" s="657"/>
      <c r="S41" s="657"/>
      <c r="T41" s="657"/>
      <c r="U41" s="658"/>
      <c r="Y41" s="656"/>
      <c r="Z41" s="656"/>
    </row>
    <row r="42" spans="1:28" x14ac:dyDescent="0.25">
      <c r="A42" s="361" t="s">
        <v>62</v>
      </c>
      <c r="B42" s="659">
        <f>SUM(D42:Y42)</f>
        <v>0</v>
      </c>
      <c r="C42" s="654">
        <f>SUM(C16:C41)</f>
        <v>-159378.26000000004</v>
      </c>
      <c r="D42" s="656">
        <f t="shared" ref="D42:T42" si="1">-SUM(D16:D41)+D14</f>
        <v>0</v>
      </c>
      <c r="E42" s="656">
        <f t="shared" si="1"/>
        <v>0</v>
      </c>
      <c r="F42" s="656">
        <f t="shared" si="1"/>
        <v>0</v>
      </c>
      <c r="G42" s="656">
        <f t="shared" si="1"/>
        <v>0</v>
      </c>
      <c r="H42" s="656">
        <f t="shared" si="1"/>
        <v>0</v>
      </c>
      <c r="I42" s="656">
        <f t="shared" si="1"/>
        <v>0</v>
      </c>
      <c r="J42" s="656">
        <f t="shared" si="1"/>
        <v>0</v>
      </c>
      <c r="K42" s="656">
        <f t="shared" si="1"/>
        <v>0</v>
      </c>
      <c r="L42" s="656">
        <f t="shared" si="1"/>
        <v>0</v>
      </c>
      <c r="M42" s="656">
        <f t="shared" si="1"/>
        <v>0</v>
      </c>
      <c r="N42" s="656">
        <f t="shared" si="1"/>
        <v>0</v>
      </c>
      <c r="O42" s="656">
        <f t="shared" si="1"/>
        <v>0</v>
      </c>
      <c r="P42" s="656">
        <f t="shared" si="1"/>
        <v>0</v>
      </c>
      <c r="Q42" s="656">
        <f t="shared" si="1"/>
        <v>0</v>
      </c>
      <c r="R42" s="656">
        <f t="shared" si="1"/>
        <v>0</v>
      </c>
      <c r="S42" s="656">
        <f t="shared" si="1"/>
        <v>0</v>
      </c>
      <c r="T42" s="656">
        <f t="shared" si="1"/>
        <v>0</v>
      </c>
      <c r="U42" s="660">
        <f t="shared" ref="U42:AB42" si="2">-SUM(U16:U41)+U14</f>
        <v>0</v>
      </c>
      <c r="V42" s="660">
        <f t="shared" si="2"/>
        <v>0</v>
      </c>
      <c r="W42" s="660">
        <f t="shared" si="2"/>
        <v>0</v>
      </c>
      <c r="X42" s="660">
        <f t="shared" si="2"/>
        <v>0</v>
      </c>
      <c r="Y42" s="660">
        <f t="shared" si="2"/>
        <v>0</v>
      </c>
      <c r="Z42" s="660">
        <f t="shared" si="2"/>
        <v>0</v>
      </c>
      <c r="AA42" s="660">
        <f t="shared" si="2"/>
        <v>0</v>
      </c>
      <c r="AB42" s="660">
        <f t="shared" si="2"/>
        <v>0</v>
      </c>
    </row>
    <row r="43" spans="1:28" x14ac:dyDescent="0.25">
      <c r="A43" s="361"/>
      <c r="B43" s="654"/>
      <c r="C43" s="661"/>
      <c r="D43" s="656"/>
      <c r="E43" s="656"/>
      <c r="F43" s="656"/>
      <c r="G43" s="656"/>
      <c r="H43" s="656"/>
      <c r="I43" s="656"/>
      <c r="J43" s="656"/>
      <c r="K43" s="656"/>
      <c r="L43" s="656"/>
      <c r="M43" s="656"/>
      <c r="N43" s="656"/>
      <c r="O43" s="656"/>
      <c r="P43" s="656"/>
      <c r="Q43" s="656"/>
      <c r="R43" s="656"/>
      <c r="S43" s="656"/>
      <c r="T43" s="656"/>
      <c r="U43" s="656"/>
      <c r="V43" s="656"/>
      <c r="W43" s="656"/>
      <c r="X43" s="656"/>
      <c r="Y43" s="656"/>
      <c r="Z43" s="656"/>
    </row>
    <row r="44" spans="1:28" x14ac:dyDescent="0.25">
      <c r="A44" s="387" t="s">
        <v>63</v>
      </c>
      <c r="B44" s="290"/>
      <c r="C44" s="611">
        <f>+C14+C42</f>
        <v>0</v>
      </c>
      <c r="D44" s="656"/>
      <c r="E44" s="656"/>
      <c r="F44" s="656"/>
      <c r="G44" s="656"/>
      <c r="H44" s="656"/>
      <c r="I44" s="656"/>
      <c r="J44" s="656"/>
      <c r="K44" s="656"/>
      <c r="L44" s="656"/>
      <c r="M44" s="656"/>
      <c r="N44" s="656"/>
      <c r="O44" s="656"/>
      <c r="P44" s="656"/>
      <c r="Q44" s="656"/>
      <c r="R44" s="656"/>
      <c r="S44" s="656"/>
      <c r="T44" s="656"/>
      <c r="U44" s="656"/>
      <c r="V44" s="656"/>
      <c r="W44" s="656"/>
      <c r="X44" s="656"/>
      <c r="Y44" s="656"/>
      <c r="Z44" s="656"/>
    </row>
    <row r="45" spans="1:28" x14ac:dyDescent="0.25">
      <c r="A45" s="290"/>
      <c r="B45" s="290"/>
      <c r="C45" s="290"/>
      <c r="D45" s="656"/>
      <c r="E45" s="656"/>
      <c r="F45" s="656"/>
      <c r="G45" s="656"/>
      <c r="H45" s="656"/>
      <c r="I45" s="656"/>
      <c r="J45" s="656"/>
      <c r="K45" s="656"/>
      <c r="L45" s="656"/>
      <c r="M45" s="656"/>
      <c r="N45" s="656"/>
      <c r="O45" s="656"/>
      <c r="P45" s="656"/>
      <c r="Q45" s="656"/>
      <c r="R45" s="656"/>
      <c r="S45" s="656"/>
      <c r="T45" s="656"/>
      <c r="U45" s="656"/>
      <c r="V45" s="656"/>
      <c r="W45" s="656"/>
      <c r="X45" s="656"/>
      <c r="Y45" s="656"/>
      <c r="Z45" s="656"/>
    </row>
    <row r="46" spans="1:28" x14ac:dyDescent="0.25">
      <c r="A46" s="290"/>
      <c r="B46" s="612"/>
      <c r="C46" s="290"/>
      <c r="D46" s="656"/>
      <c r="E46" s="656"/>
      <c r="F46" s="656"/>
      <c r="G46" s="656"/>
      <c r="H46" s="656"/>
      <c r="I46" s="656"/>
      <c r="J46" s="656"/>
      <c r="K46" s="656"/>
      <c r="L46" s="656"/>
      <c r="M46" s="656"/>
      <c r="N46" s="656"/>
      <c r="O46" s="656"/>
      <c r="P46" s="656"/>
      <c r="Q46" s="656"/>
      <c r="R46" s="656"/>
      <c r="S46" s="656"/>
      <c r="T46" s="656"/>
      <c r="U46" s="656"/>
      <c r="V46" s="656"/>
      <c r="W46" s="656"/>
      <c r="X46" s="656"/>
      <c r="Y46" s="656"/>
      <c r="Z46" s="656"/>
    </row>
    <row r="47" spans="1:28" x14ac:dyDescent="0.25">
      <c r="A47" s="290"/>
      <c r="B47" s="290"/>
      <c r="C47" s="290"/>
      <c r="E47" s="656"/>
      <c r="F47" s="662"/>
      <c r="G47" s="662"/>
      <c r="H47" s="662"/>
      <c r="I47" s="662"/>
      <c r="J47" s="662"/>
      <c r="K47" s="662"/>
      <c r="L47" s="662"/>
      <c r="M47" s="662"/>
      <c r="N47" s="656">
        <f>SUM(E32:E47)</f>
        <v>0</v>
      </c>
      <c r="O47" s="662"/>
      <c r="P47" s="662"/>
      <c r="Q47" s="662"/>
      <c r="R47" s="662"/>
      <c r="S47" s="662"/>
    </row>
    <row r="48" spans="1:28" x14ac:dyDescent="0.25">
      <c r="B48" s="290"/>
      <c r="C48" s="290"/>
      <c r="E48" s="662"/>
      <c r="F48" s="662"/>
      <c r="G48" s="662"/>
      <c r="H48" s="662"/>
      <c r="I48" s="662"/>
      <c r="J48" s="662"/>
      <c r="K48" s="662"/>
      <c r="L48" s="662"/>
      <c r="M48" s="662"/>
      <c r="N48" s="662"/>
      <c r="O48" s="662"/>
      <c r="P48" s="662"/>
      <c r="Q48" s="662"/>
      <c r="R48" s="662"/>
      <c r="S48" s="662"/>
    </row>
    <row r="49" spans="5:19" x14ac:dyDescent="0.25">
      <c r="E49" s="662"/>
      <c r="F49" s="662"/>
      <c r="G49" s="662"/>
      <c r="H49" s="662"/>
      <c r="I49" s="662"/>
      <c r="J49" s="662"/>
      <c r="K49" s="662"/>
      <c r="L49" s="662"/>
      <c r="M49" s="662"/>
      <c r="N49" s="662"/>
      <c r="O49" s="662"/>
      <c r="P49" s="662"/>
      <c r="Q49" s="662"/>
      <c r="R49" s="662"/>
      <c r="S49" s="662"/>
    </row>
    <row r="50" spans="5:19" x14ac:dyDescent="0.25">
      <c r="E50" s="662"/>
      <c r="F50" s="662"/>
      <c r="G50" s="662"/>
      <c r="H50" s="662"/>
      <c r="I50" s="662"/>
      <c r="J50" s="662"/>
      <c r="K50" s="662"/>
      <c r="L50" s="662"/>
      <c r="M50" s="662"/>
      <c r="N50" s="662"/>
      <c r="O50" s="662"/>
      <c r="P50" s="662"/>
      <c r="Q50" s="662"/>
      <c r="R50" s="662"/>
      <c r="S50" s="662"/>
    </row>
    <row r="51" spans="5:19" x14ac:dyDescent="0.25">
      <c r="E51" s="662"/>
      <c r="F51" s="662"/>
      <c r="G51" s="662"/>
      <c r="H51" s="662"/>
      <c r="I51" s="662"/>
      <c r="J51" s="662"/>
      <c r="K51" s="662"/>
      <c r="L51" s="662"/>
      <c r="M51" s="662"/>
      <c r="N51" s="662"/>
      <c r="O51" s="662"/>
      <c r="P51" s="662"/>
      <c r="Q51" s="662"/>
      <c r="R51" s="662"/>
      <c r="S51" s="662"/>
    </row>
    <row r="52" spans="5:19" x14ac:dyDescent="0.25">
      <c r="E52" s="662"/>
      <c r="F52" s="662"/>
      <c r="G52" s="662"/>
      <c r="H52" s="662"/>
      <c r="I52" s="662"/>
      <c r="J52" s="662"/>
      <c r="K52" s="662"/>
      <c r="L52" s="662"/>
      <c r="M52" s="662"/>
      <c r="N52" s="662"/>
      <c r="O52" s="662"/>
      <c r="P52" s="662"/>
      <c r="Q52" s="662"/>
      <c r="R52" s="662"/>
      <c r="S52" s="662"/>
    </row>
    <row r="53" spans="5:19" x14ac:dyDescent="0.25">
      <c r="E53" s="662"/>
      <c r="F53" s="662"/>
      <c r="G53" s="662"/>
      <c r="H53" s="662"/>
      <c r="I53" s="662"/>
      <c r="J53" s="662"/>
      <c r="K53" s="662"/>
      <c r="L53" s="662"/>
      <c r="M53" s="662"/>
      <c r="N53" s="662"/>
      <c r="O53" s="662"/>
      <c r="P53" s="662"/>
      <c r="Q53" s="662"/>
      <c r="R53" s="662"/>
      <c r="S53" s="662"/>
    </row>
    <row r="54" spans="5:19" x14ac:dyDescent="0.25">
      <c r="E54" s="662"/>
      <c r="F54" s="662"/>
      <c r="G54" s="662"/>
      <c r="H54" s="662"/>
      <c r="I54" s="662"/>
      <c r="J54" s="662"/>
      <c r="K54" s="662"/>
      <c r="L54" s="662"/>
      <c r="M54" s="662"/>
      <c r="N54" s="662"/>
      <c r="O54" s="662"/>
      <c r="P54" s="662"/>
      <c r="Q54" s="662"/>
      <c r="R54" s="662"/>
      <c r="S54" s="662"/>
    </row>
    <row r="55" spans="5:19" x14ac:dyDescent="0.25">
      <c r="E55" s="662"/>
      <c r="F55" s="662"/>
      <c r="G55" s="662"/>
      <c r="H55" s="662"/>
      <c r="I55" s="662"/>
      <c r="J55" s="662"/>
      <c r="K55" s="662"/>
      <c r="L55" s="662"/>
      <c r="M55" s="662"/>
      <c r="N55" s="662"/>
      <c r="O55" s="662"/>
      <c r="P55" s="662"/>
      <c r="Q55" s="662"/>
      <c r="R55" s="662"/>
      <c r="S55" s="662"/>
    </row>
    <row r="56" spans="5:19" x14ac:dyDescent="0.25">
      <c r="E56" s="662"/>
      <c r="F56" s="662"/>
      <c r="G56" s="662"/>
      <c r="H56" s="662"/>
      <c r="I56" s="662"/>
      <c r="J56" s="662"/>
      <c r="K56" s="662"/>
      <c r="L56" s="662"/>
      <c r="M56" s="662"/>
      <c r="N56" s="662"/>
      <c r="O56" s="662"/>
      <c r="P56" s="662"/>
      <c r="Q56" s="662"/>
      <c r="R56" s="662"/>
      <c r="S56" s="662"/>
    </row>
    <row r="57" spans="5:19" x14ac:dyDescent="0.25">
      <c r="E57" s="662"/>
      <c r="F57" s="662"/>
      <c r="G57" s="662"/>
      <c r="H57" s="662"/>
      <c r="I57" s="662"/>
      <c r="J57" s="662"/>
      <c r="K57" s="662"/>
      <c r="L57" s="662"/>
      <c r="M57" s="662"/>
      <c r="N57" s="662"/>
      <c r="O57" s="662"/>
      <c r="P57" s="662"/>
      <c r="Q57" s="662"/>
      <c r="R57" s="662"/>
      <c r="S57" s="662"/>
    </row>
    <row r="58" spans="5:19" x14ac:dyDescent="0.25">
      <c r="E58" s="662"/>
      <c r="F58" s="662"/>
      <c r="G58" s="662"/>
      <c r="H58" s="662"/>
      <c r="I58" s="662"/>
      <c r="J58" s="662"/>
      <c r="K58" s="662"/>
      <c r="L58" s="662"/>
      <c r="M58" s="662"/>
      <c r="N58" s="662"/>
      <c r="O58" s="662"/>
      <c r="P58" s="662"/>
      <c r="Q58" s="662"/>
      <c r="R58" s="662"/>
      <c r="S58" s="662"/>
    </row>
  </sheetData>
  <phoneticPr fontId="21" type="noConversion"/>
  <pageMargins left="0.7" right="0.7" top="0.75" bottom="0.75" header="0.3" footer="0.3"/>
  <pageSetup scale="81" orientation="landscape" horizontalDpi="4294967294" verticalDpi="4294967294" r:id="rId1"/>
  <headerFooter alignWithMargins="0">
    <oddFooter>&amp;Z&amp;F&amp;RPage &amp;P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>
    <pageSetUpPr fitToPage="1"/>
  </sheetPr>
  <dimension ref="A1:AB58"/>
  <sheetViews>
    <sheetView workbookViewId="0"/>
  </sheetViews>
  <sheetFormatPr defaultColWidth="9.140625" defaultRowHeight="15" x14ac:dyDescent="0.25"/>
  <cols>
    <col min="1" max="1" width="20.85546875" customWidth="1"/>
    <col min="2" max="2" width="8.7109375" customWidth="1"/>
    <col min="3" max="3" width="12.85546875" customWidth="1"/>
    <col min="4" max="10" width="7.42578125" hidden="1" customWidth="1"/>
    <col min="11" max="11" width="13.5703125" hidden="1" customWidth="1"/>
    <col min="12" max="12" width="7.42578125" hidden="1" customWidth="1"/>
    <col min="13" max="13" width="7.5703125" hidden="1" customWidth="1"/>
    <col min="14" max="17" width="9.28515625" customWidth="1"/>
    <col min="18" max="19" width="11.28515625" customWidth="1"/>
    <col min="20" max="20" width="9.42578125" customWidth="1"/>
    <col min="22" max="24" width="10.5703125" customWidth="1"/>
  </cols>
  <sheetData>
    <row r="1" spans="1:28" x14ac:dyDescent="0.25">
      <c r="A1" s="11" t="s">
        <v>10</v>
      </c>
    </row>
    <row r="2" spans="1:28" x14ac:dyDescent="0.25">
      <c r="A2" s="9" t="s">
        <v>14</v>
      </c>
    </row>
    <row r="3" spans="1:28" x14ac:dyDescent="0.25">
      <c r="A3" s="9" t="s">
        <v>80</v>
      </c>
    </row>
    <row r="4" spans="1:28" x14ac:dyDescent="0.25">
      <c r="R4" s="40" t="s">
        <v>4</v>
      </c>
      <c r="S4" s="41"/>
      <c r="T4" s="40" t="s">
        <v>8</v>
      </c>
    </row>
    <row r="5" spans="1:28" x14ac:dyDescent="0.25">
      <c r="A5" s="10" t="s">
        <v>9</v>
      </c>
      <c r="B5" s="12" t="s">
        <v>64</v>
      </c>
      <c r="C5" s="12" t="s">
        <v>12</v>
      </c>
      <c r="R5" s="42" t="s">
        <v>2</v>
      </c>
      <c r="S5" s="42" t="s">
        <v>60</v>
      </c>
      <c r="T5" s="42" t="s">
        <v>7</v>
      </c>
    </row>
    <row r="6" spans="1:28" x14ac:dyDescent="0.25">
      <c r="A6" s="9" t="s">
        <v>355</v>
      </c>
      <c r="B6" s="3">
        <v>128</v>
      </c>
      <c r="R6" s="3"/>
    </row>
    <row r="7" spans="1:28" x14ac:dyDescent="0.25">
      <c r="A7" s="213"/>
      <c r="B7" s="212"/>
      <c r="C7" s="214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5"/>
      <c r="P7" s="6"/>
      <c r="Q7" s="6"/>
      <c r="R7" s="13">
        <f>+C14</f>
        <v>2553028.58</v>
      </c>
      <c r="S7" s="13">
        <f>+-C42</f>
        <v>2553028.58</v>
      </c>
      <c r="T7" s="13">
        <f>+R7-S7</f>
        <v>0</v>
      </c>
    </row>
    <row r="8" spans="1:28" x14ac:dyDescent="0.25">
      <c r="A8" s="213"/>
      <c r="B8" s="3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5"/>
      <c r="P8" s="6"/>
      <c r="Q8" s="6"/>
    </row>
    <row r="9" spans="1:28" x14ac:dyDescent="0.25">
      <c r="A9" s="2"/>
      <c r="B9" s="3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5"/>
      <c r="P9" s="6"/>
      <c r="Q9" s="6"/>
    </row>
    <row r="10" spans="1:28" x14ac:dyDescent="0.25">
      <c r="B10" s="3"/>
    </row>
    <row r="11" spans="1:28" x14ac:dyDescent="0.25">
      <c r="A11" s="2" t="s">
        <v>66</v>
      </c>
      <c r="B11" s="212" t="s">
        <v>74</v>
      </c>
      <c r="C11" s="214" t="s">
        <v>451</v>
      </c>
    </row>
    <row r="12" spans="1:28" x14ac:dyDescent="0.25">
      <c r="B12" s="28"/>
      <c r="C12" s="2"/>
    </row>
    <row r="13" spans="1:28" x14ac:dyDescent="0.25">
      <c r="A13" s="9" t="s">
        <v>5</v>
      </c>
      <c r="C13" s="31" t="s">
        <v>3</v>
      </c>
      <c r="D13" s="32">
        <v>1994</v>
      </c>
      <c r="E13" s="32">
        <v>1995</v>
      </c>
      <c r="F13" s="32">
        <v>1996</v>
      </c>
      <c r="G13" s="32">
        <v>1997</v>
      </c>
      <c r="H13" s="32">
        <v>1998</v>
      </c>
      <c r="I13" s="32">
        <v>1999</v>
      </c>
      <c r="J13" s="32">
        <v>2000</v>
      </c>
      <c r="K13" s="32">
        <v>2001</v>
      </c>
      <c r="L13" s="32">
        <v>2002</v>
      </c>
      <c r="M13" s="32">
        <v>2003</v>
      </c>
      <c r="N13" s="32">
        <v>2004</v>
      </c>
      <c r="O13" s="32">
        <v>2005</v>
      </c>
      <c r="P13" s="32">
        <v>2006</v>
      </c>
      <c r="Q13" s="32">
        <v>2007</v>
      </c>
      <c r="R13" s="32">
        <v>2008</v>
      </c>
      <c r="S13" s="32">
        <v>2009</v>
      </c>
      <c r="T13" s="32">
        <v>2010</v>
      </c>
      <c r="U13" s="32">
        <v>2011</v>
      </c>
      <c r="V13" s="32">
        <v>2012</v>
      </c>
      <c r="W13" s="32">
        <v>2013</v>
      </c>
      <c r="X13" s="32">
        <v>2014</v>
      </c>
      <c r="Y13" s="328">
        <v>2015</v>
      </c>
      <c r="Z13" s="32">
        <v>2016</v>
      </c>
      <c r="AA13" s="32">
        <v>2017</v>
      </c>
      <c r="AB13" s="32">
        <v>2018</v>
      </c>
    </row>
    <row r="14" spans="1:28" x14ac:dyDescent="0.25">
      <c r="A14" s="9" t="s">
        <v>73</v>
      </c>
      <c r="C14" s="29">
        <f>SUM(D14:Y14)</f>
        <v>2553028.58</v>
      </c>
      <c r="D14" s="43"/>
      <c r="E14" s="43"/>
      <c r="F14" s="43"/>
      <c r="G14" s="43"/>
      <c r="H14" s="43"/>
      <c r="I14" s="43"/>
      <c r="J14" s="43"/>
      <c r="K14" s="125">
        <v>2553028.58</v>
      </c>
      <c r="L14" s="43"/>
      <c r="M14" s="43"/>
      <c r="N14" s="43"/>
      <c r="O14" s="43"/>
      <c r="P14" s="43"/>
      <c r="Q14" s="43"/>
      <c r="R14" s="43"/>
      <c r="S14" s="29"/>
    </row>
    <row r="15" spans="1:28" x14ac:dyDescent="0.25">
      <c r="A15" s="34" t="str">
        <f>IF(+C14-'Equip Review 032310'!Y29=0,"ok","check")</f>
        <v>check</v>
      </c>
      <c r="B15" s="2"/>
      <c r="C15" s="2"/>
    </row>
    <row r="16" spans="1:28" x14ac:dyDescent="0.25">
      <c r="A16" s="9" t="s">
        <v>6</v>
      </c>
      <c r="B16" s="3">
        <v>1994</v>
      </c>
      <c r="C16" s="13">
        <f>-SUM(D16:Y16)</f>
        <v>0</v>
      </c>
      <c r="D16" s="7">
        <f>+D$14/7/2</f>
        <v>0</v>
      </c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Y16" s="7"/>
      <c r="Z16" s="7"/>
    </row>
    <row r="17" spans="1:26" x14ac:dyDescent="0.25">
      <c r="B17" s="3">
        <v>1995</v>
      </c>
      <c r="C17" s="13">
        <f t="shared" ref="C17:C38" si="0">-SUM(D17:Y17)</f>
        <v>0</v>
      </c>
      <c r="D17" s="7">
        <f>+D$14/7</f>
        <v>0</v>
      </c>
      <c r="E17" s="7">
        <f>+E$14/7/2</f>
        <v>0</v>
      </c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Y17" s="7"/>
      <c r="Z17" s="7"/>
    </row>
    <row r="18" spans="1:26" x14ac:dyDescent="0.25">
      <c r="B18" s="3">
        <v>1996</v>
      </c>
      <c r="C18" s="13">
        <f t="shared" si="0"/>
        <v>0</v>
      </c>
      <c r="D18" s="7">
        <f>+D17</f>
        <v>0</v>
      </c>
      <c r="E18" s="7">
        <f>+E$14/7</f>
        <v>0</v>
      </c>
      <c r="F18" s="7">
        <f>+F$14/7/2</f>
        <v>0</v>
      </c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Y18" s="7"/>
      <c r="Z18" s="7"/>
    </row>
    <row r="19" spans="1:26" x14ac:dyDescent="0.25">
      <c r="B19" s="3">
        <v>1997</v>
      </c>
      <c r="C19" s="13">
        <f t="shared" si="0"/>
        <v>0</v>
      </c>
      <c r="D19" s="7">
        <f>+D18</f>
        <v>0</v>
      </c>
      <c r="E19" s="7">
        <f>+E18</f>
        <v>0</v>
      </c>
      <c r="F19" s="7">
        <f>+F$14/7</f>
        <v>0</v>
      </c>
      <c r="G19" s="7">
        <f>+G$14/7/2</f>
        <v>0</v>
      </c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Y19" s="7"/>
      <c r="Z19" s="7"/>
    </row>
    <row r="20" spans="1:26" x14ac:dyDescent="0.25">
      <c r="B20" s="3">
        <v>1998</v>
      </c>
      <c r="C20" s="13">
        <f t="shared" si="0"/>
        <v>0</v>
      </c>
      <c r="D20" s="7">
        <f>+D19</f>
        <v>0</v>
      </c>
      <c r="E20" s="7">
        <f>+E19</f>
        <v>0</v>
      </c>
      <c r="F20" s="7">
        <f>+F19</f>
        <v>0</v>
      </c>
      <c r="G20" s="7">
        <f>+G$14/7</f>
        <v>0</v>
      </c>
      <c r="H20" s="7">
        <f>+H$14/7/2</f>
        <v>0</v>
      </c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Y20" s="7"/>
      <c r="Z20" s="7"/>
    </row>
    <row r="21" spans="1:26" x14ac:dyDescent="0.25">
      <c r="B21" s="3">
        <v>1999</v>
      </c>
      <c r="C21" s="13">
        <f t="shared" si="0"/>
        <v>0</v>
      </c>
      <c r="D21" s="7">
        <f>+D20</f>
        <v>0</v>
      </c>
      <c r="E21" s="7">
        <f>+E20</f>
        <v>0</v>
      </c>
      <c r="F21" s="7">
        <f>+F20</f>
        <v>0</v>
      </c>
      <c r="G21" s="7">
        <f>+G20</f>
        <v>0</v>
      </c>
      <c r="H21" s="7">
        <f>+H$14/7</f>
        <v>0</v>
      </c>
      <c r="I21" s="7">
        <f>+I$14/7/2</f>
        <v>0</v>
      </c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Y21" s="7"/>
      <c r="Z21" s="7"/>
    </row>
    <row r="22" spans="1:26" x14ac:dyDescent="0.25">
      <c r="B22" s="3">
        <v>2000</v>
      </c>
      <c r="C22" s="13">
        <f t="shared" si="0"/>
        <v>0</v>
      </c>
      <c r="D22" s="7">
        <f>+D21</f>
        <v>0</v>
      </c>
      <c r="E22" s="7">
        <f>+E21</f>
        <v>0</v>
      </c>
      <c r="F22" s="7">
        <f>+F21</f>
        <v>0</v>
      </c>
      <c r="G22" s="7">
        <f>+G21</f>
        <v>0</v>
      </c>
      <c r="H22" s="7">
        <f>+H21</f>
        <v>0</v>
      </c>
      <c r="I22" s="7">
        <f>+I$14/7</f>
        <v>0</v>
      </c>
      <c r="J22" s="7">
        <f>+J$14/7/2</f>
        <v>0</v>
      </c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Y22" s="7"/>
      <c r="Z22" s="7"/>
    </row>
    <row r="23" spans="1:26" x14ac:dyDescent="0.25">
      <c r="B23" s="3">
        <v>2001</v>
      </c>
      <c r="C23" s="13">
        <f t="shared" si="0"/>
        <v>-182359.18428571429</v>
      </c>
      <c r="D23" s="7">
        <f>+D$14/7/2</f>
        <v>0</v>
      </c>
      <c r="E23" s="7">
        <f>+E22</f>
        <v>0</v>
      </c>
      <c r="F23" s="7">
        <f>+F22</f>
        <v>0</v>
      </c>
      <c r="G23" s="7">
        <f>+G22</f>
        <v>0</v>
      </c>
      <c r="H23" s="7">
        <f>+H22</f>
        <v>0</v>
      </c>
      <c r="I23" s="7">
        <f>+I22</f>
        <v>0</v>
      </c>
      <c r="J23" s="7">
        <f>+J$14/7</f>
        <v>0</v>
      </c>
      <c r="K23" s="7">
        <f>+K$14/7/2</f>
        <v>182359.18428571429</v>
      </c>
      <c r="L23" s="7"/>
      <c r="M23" s="7"/>
      <c r="N23" s="7"/>
      <c r="O23" s="7"/>
      <c r="P23" s="7"/>
      <c r="Q23" s="7"/>
      <c r="R23" s="7"/>
      <c r="S23" s="7"/>
      <c r="T23" s="7"/>
      <c r="U23" s="7"/>
      <c r="Y23" s="7"/>
      <c r="Z23" s="7"/>
    </row>
    <row r="24" spans="1:26" x14ac:dyDescent="0.25">
      <c r="B24" s="3">
        <v>2002</v>
      </c>
      <c r="C24" s="13">
        <f t="shared" si="0"/>
        <v>-364718.36857142858</v>
      </c>
      <c r="D24" s="7"/>
      <c r="E24" s="7">
        <f>+E$14/7/2</f>
        <v>0</v>
      </c>
      <c r="F24" s="7">
        <f>+F23</f>
        <v>0</v>
      </c>
      <c r="G24" s="7">
        <f>+G23</f>
        <v>0</v>
      </c>
      <c r="H24" s="7">
        <f>+H23</f>
        <v>0</v>
      </c>
      <c r="I24" s="7">
        <f>+I23</f>
        <v>0</v>
      </c>
      <c r="J24" s="7">
        <f>+J23</f>
        <v>0</v>
      </c>
      <c r="K24" s="7">
        <f>+K$14/7</f>
        <v>364718.36857142858</v>
      </c>
      <c r="L24" s="7">
        <f>+L$14/7/2</f>
        <v>0</v>
      </c>
      <c r="M24" s="7"/>
      <c r="N24" s="7"/>
      <c r="O24" s="7"/>
      <c r="P24" s="7"/>
      <c r="Q24" s="7"/>
      <c r="R24" s="7"/>
      <c r="S24" s="7"/>
      <c r="T24" s="7"/>
      <c r="U24" s="7"/>
      <c r="Y24" s="7"/>
      <c r="Z24" s="7"/>
    </row>
    <row r="25" spans="1:26" x14ac:dyDescent="0.25">
      <c r="B25" s="3">
        <v>2003</v>
      </c>
      <c r="C25" s="13">
        <f t="shared" si="0"/>
        <v>-364718.36857142858</v>
      </c>
      <c r="D25" s="7"/>
      <c r="E25" s="7"/>
      <c r="F25" s="7">
        <f>+F$14/7/2</f>
        <v>0</v>
      </c>
      <c r="G25" s="7">
        <f>+G24</f>
        <v>0</v>
      </c>
      <c r="H25" s="7">
        <f>+H24</f>
        <v>0</v>
      </c>
      <c r="I25" s="7">
        <f>+I24</f>
        <v>0</v>
      </c>
      <c r="J25" s="7">
        <f>+J24</f>
        <v>0</v>
      </c>
      <c r="K25" s="7">
        <f>+K24</f>
        <v>364718.36857142858</v>
      </c>
      <c r="L25" s="7">
        <f>+L$14/7</f>
        <v>0</v>
      </c>
      <c r="M25" s="7">
        <f>+M$14/7/2</f>
        <v>0</v>
      </c>
      <c r="N25" s="7"/>
      <c r="O25" s="7"/>
      <c r="P25" s="7"/>
      <c r="Q25" s="7"/>
      <c r="R25" s="7"/>
      <c r="S25" s="7"/>
      <c r="T25" s="7"/>
      <c r="U25" s="7"/>
      <c r="Y25" s="7"/>
      <c r="Z25" s="7"/>
    </row>
    <row r="26" spans="1:26" x14ac:dyDescent="0.25">
      <c r="B26" s="3">
        <v>2004</v>
      </c>
      <c r="C26" s="13">
        <f t="shared" si="0"/>
        <v>-364718.36857142858</v>
      </c>
      <c r="D26" s="7"/>
      <c r="E26" s="7"/>
      <c r="F26" s="7"/>
      <c r="G26" s="7">
        <f>+G$14/7/2</f>
        <v>0</v>
      </c>
      <c r="H26" s="7">
        <f>+H25</f>
        <v>0</v>
      </c>
      <c r="I26" s="7">
        <f>+I25</f>
        <v>0</v>
      </c>
      <c r="J26" s="7">
        <f>+J25</f>
        <v>0</v>
      </c>
      <c r="K26" s="7">
        <f>+K25</f>
        <v>364718.36857142858</v>
      </c>
      <c r="L26" s="7">
        <f>+L25</f>
        <v>0</v>
      </c>
      <c r="M26" s="7">
        <f>+M$14/7</f>
        <v>0</v>
      </c>
      <c r="N26" s="7">
        <f>+N$14/7/2</f>
        <v>0</v>
      </c>
      <c r="O26" s="7"/>
      <c r="P26" s="7"/>
      <c r="Q26" s="7"/>
      <c r="R26" s="7"/>
      <c r="S26" s="7"/>
      <c r="T26" s="7"/>
      <c r="U26" s="7"/>
      <c r="Y26" s="7"/>
      <c r="Z26" s="7"/>
    </row>
    <row r="27" spans="1:26" x14ac:dyDescent="0.25">
      <c r="B27" s="3">
        <v>2005</v>
      </c>
      <c r="C27" s="13">
        <f t="shared" si="0"/>
        <v>-364718.36857142858</v>
      </c>
      <c r="D27" s="7"/>
      <c r="E27" s="7"/>
      <c r="F27" s="7"/>
      <c r="G27" s="7"/>
      <c r="H27" s="7">
        <f>+H$14/7/2</f>
        <v>0</v>
      </c>
      <c r="I27" s="7">
        <f>+I26</f>
        <v>0</v>
      </c>
      <c r="J27" s="7">
        <f>+J26</f>
        <v>0</v>
      </c>
      <c r="K27" s="7">
        <f>+K26</f>
        <v>364718.36857142858</v>
      </c>
      <c r="L27" s="7">
        <f>+L26</f>
        <v>0</v>
      </c>
      <c r="M27" s="7">
        <f>+M26</f>
        <v>0</v>
      </c>
      <c r="N27" s="7">
        <f>+N$14/7</f>
        <v>0</v>
      </c>
      <c r="O27" s="7">
        <f>+O$14/7/2</f>
        <v>0</v>
      </c>
      <c r="P27" s="7"/>
      <c r="Q27" s="7"/>
      <c r="R27" s="7"/>
      <c r="S27" s="7"/>
      <c r="T27" s="7"/>
      <c r="U27" s="7"/>
      <c r="Y27" s="7"/>
      <c r="Z27" s="7"/>
    </row>
    <row r="28" spans="1:26" x14ac:dyDescent="0.25">
      <c r="B28" s="3">
        <v>2006</v>
      </c>
      <c r="C28" s="13">
        <f t="shared" si="0"/>
        <v>-364718.36857142858</v>
      </c>
      <c r="D28" s="7"/>
      <c r="E28" s="7"/>
      <c r="F28" s="7"/>
      <c r="G28" s="7"/>
      <c r="H28" s="7"/>
      <c r="I28" s="7">
        <f>+I$14/7/2</f>
        <v>0</v>
      </c>
      <c r="J28" s="7">
        <f>+J27</f>
        <v>0</v>
      </c>
      <c r="K28" s="7">
        <f>+K27</f>
        <v>364718.36857142858</v>
      </c>
      <c r="L28" s="7">
        <f>+L27</f>
        <v>0</v>
      </c>
      <c r="M28" s="7">
        <f>+M27</f>
        <v>0</v>
      </c>
      <c r="N28" s="7">
        <f>+N27</f>
        <v>0</v>
      </c>
      <c r="O28" s="7">
        <f>+O$14/7</f>
        <v>0</v>
      </c>
      <c r="P28" s="7">
        <f>+P$14/7/2</f>
        <v>0</v>
      </c>
      <c r="Q28" s="7"/>
      <c r="R28" s="7"/>
      <c r="S28" s="7"/>
      <c r="T28" s="7"/>
      <c r="U28" s="7"/>
      <c r="Y28" s="7"/>
      <c r="Z28" s="7"/>
    </row>
    <row r="29" spans="1:26" x14ac:dyDescent="0.25">
      <c r="B29" s="3">
        <v>2007</v>
      </c>
      <c r="C29" s="13">
        <f t="shared" si="0"/>
        <v>-364718.36857142858</v>
      </c>
      <c r="D29" s="7"/>
      <c r="E29" s="7"/>
      <c r="F29" s="7"/>
      <c r="G29" s="7"/>
      <c r="H29" s="7"/>
      <c r="I29" s="7"/>
      <c r="J29" s="7">
        <f>+J$14/7/2</f>
        <v>0</v>
      </c>
      <c r="K29" s="7">
        <f>+K28</f>
        <v>364718.36857142858</v>
      </c>
      <c r="L29" s="7">
        <f>+L28</f>
        <v>0</v>
      </c>
      <c r="M29" s="7">
        <f>+M28</f>
        <v>0</v>
      </c>
      <c r="N29" s="7">
        <f>+N28</f>
        <v>0</v>
      </c>
      <c r="O29" s="7">
        <f>+O28</f>
        <v>0</v>
      </c>
      <c r="P29" s="7">
        <f>+P$14/7</f>
        <v>0</v>
      </c>
      <c r="Q29" s="7">
        <f>+Q$14/7/2</f>
        <v>0</v>
      </c>
      <c r="R29" s="7"/>
      <c r="S29" s="7"/>
      <c r="T29" s="7"/>
      <c r="U29" s="7"/>
      <c r="Y29" s="7"/>
      <c r="Z29" s="7"/>
    </row>
    <row r="30" spans="1:26" x14ac:dyDescent="0.25">
      <c r="B30" s="3">
        <v>2008</v>
      </c>
      <c r="C30" s="13">
        <f t="shared" si="0"/>
        <v>-182359.18428571429</v>
      </c>
      <c r="D30" s="7"/>
      <c r="E30" s="7"/>
      <c r="F30" s="7"/>
      <c r="G30" s="7"/>
      <c r="H30" s="7"/>
      <c r="I30" s="7"/>
      <c r="J30" s="7"/>
      <c r="K30" s="7">
        <f>+K$14/7/2</f>
        <v>182359.18428571429</v>
      </c>
      <c r="L30" s="7">
        <f>+L29</f>
        <v>0</v>
      </c>
      <c r="M30" s="7">
        <f>+M29</f>
        <v>0</v>
      </c>
      <c r="N30" s="7">
        <f>+N29</f>
        <v>0</v>
      </c>
      <c r="O30" s="7">
        <f>+O29</f>
        <v>0</v>
      </c>
      <c r="P30" s="7">
        <f>+P29</f>
        <v>0</v>
      </c>
      <c r="Q30" s="7">
        <f>+Q$14/7</f>
        <v>0</v>
      </c>
      <c r="R30" s="7">
        <f>+R$14/7/2</f>
        <v>0</v>
      </c>
      <c r="S30" s="7"/>
      <c r="T30" s="7"/>
      <c r="U30" s="7"/>
      <c r="Y30" s="7"/>
      <c r="Z30" s="7"/>
    </row>
    <row r="31" spans="1:26" x14ac:dyDescent="0.25">
      <c r="B31" s="3">
        <v>2009</v>
      </c>
      <c r="C31" s="13">
        <f t="shared" si="0"/>
        <v>0</v>
      </c>
      <c r="D31" s="7"/>
      <c r="E31" s="7"/>
      <c r="F31" s="7"/>
      <c r="G31" s="7"/>
      <c r="H31" s="7"/>
      <c r="I31" s="7"/>
      <c r="J31" s="7"/>
      <c r="K31" s="7"/>
      <c r="L31" s="7">
        <f>+L$14/7/2</f>
        <v>0</v>
      </c>
      <c r="M31" s="7">
        <f>+M30</f>
        <v>0</v>
      </c>
      <c r="N31" s="7">
        <f>+N30</f>
        <v>0</v>
      </c>
      <c r="O31" s="7">
        <f>+O30</f>
        <v>0</v>
      </c>
      <c r="P31" s="7">
        <f>+P30</f>
        <v>0</v>
      </c>
      <c r="Q31" s="7">
        <f>+Q30</f>
        <v>0</v>
      </c>
      <c r="R31" s="7">
        <f>+R$14/7</f>
        <v>0</v>
      </c>
      <c r="S31" s="7">
        <f>+S$14/7/2</f>
        <v>0</v>
      </c>
      <c r="T31" s="7"/>
      <c r="U31" s="7"/>
      <c r="Y31" s="7"/>
      <c r="Z31" s="7"/>
    </row>
    <row r="32" spans="1:26" x14ac:dyDescent="0.25">
      <c r="A32" s="38" t="s">
        <v>59</v>
      </c>
      <c r="B32" s="3">
        <v>2010</v>
      </c>
      <c r="C32" s="13">
        <f t="shared" si="0"/>
        <v>0</v>
      </c>
      <c r="D32" s="7"/>
      <c r="E32" s="7"/>
      <c r="F32" s="7"/>
      <c r="G32" s="7"/>
      <c r="H32" s="7"/>
      <c r="I32" s="7"/>
      <c r="J32" s="7"/>
      <c r="K32" s="7"/>
      <c r="L32" s="7"/>
      <c r="M32" s="7">
        <f>+M$14/7/2</f>
        <v>0</v>
      </c>
      <c r="N32" s="7">
        <f>+N31</f>
        <v>0</v>
      </c>
      <c r="O32" s="7">
        <f>+O31</f>
        <v>0</v>
      </c>
      <c r="P32" s="7">
        <f>+P31</f>
        <v>0</v>
      </c>
      <c r="Q32" s="7">
        <f>+Q31</f>
        <v>0</v>
      </c>
      <c r="R32" s="7">
        <f>+R31</f>
        <v>0</v>
      </c>
      <c r="S32" s="7">
        <f>+S$14/7</f>
        <v>0</v>
      </c>
      <c r="T32" s="7">
        <f>+T$14/7/2</f>
        <v>0</v>
      </c>
      <c r="U32" s="7"/>
      <c r="Y32" s="7"/>
      <c r="Z32" s="7"/>
    </row>
    <row r="33" spans="1:28" x14ac:dyDescent="0.25">
      <c r="A33" s="38"/>
      <c r="B33" s="3">
        <v>2011</v>
      </c>
      <c r="C33" s="13">
        <f t="shared" si="0"/>
        <v>0</v>
      </c>
      <c r="D33" s="7"/>
      <c r="E33" s="7"/>
      <c r="F33" s="7"/>
      <c r="G33" s="7"/>
      <c r="H33" s="7"/>
      <c r="I33" s="7"/>
      <c r="J33" s="7"/>
      <c r="K33" s="7"/>
      <c r="L33" s="7"/>
      <c r="M33" s="7"/>
      <c r="N33" s="7">
        <f>+N$14/7/2</f>
        <v>0</v>
      </c>
      <c r="O33" s="7">
        <f>+O32</f>
        <v>0</v>
      </c>
      <c r="P33" s="7">
        <f>+P32</f>
        <v>0</v>
      </c>
      <c r="Q33" s="7">
        <f>+Q32</f>
        <v>0</v>
      </c>
      <c r="R33" s="7">
        <f>+R32</f>
        <v>0</v>
      </c>
      <c r="S33" s="7">
        <f>+S32</f>
        <v>0</v>
      </c>
      <c r="T33" s="7">
        <f>+T$14/7</f>
        <v>0</v>
      </c>
      <c r="U33" s="7">
        <f>+U$14/7/2</f>
        <v>0</v>
      </c>
      <c r="Y33" s="7"/>
      <c r="Z33" s="7"/>
    </row>
    <row r="34" spans="1:28" x14ac:dyDescent="0.25">
      <c r="A34" s="38"/>
      <c r="B34" s="3">
        <v>2012</v>
      </c>
      <c r="C34" s="13">
        <f t="shared" si="0"/>
        <v>0</v>
      </c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>
        <f>+Q33</f>
        <v>0</v>
      </c>
      <c r="R34" s="7">
        <f>+R33</f>
        <v>0</v>
      </c>
      <c r="S34" s="7">
        <f>+S33</f>
        <v>0</v>
      </c>
      <c r="T34" s="7">
        <f>+T$14/7</f>
        <v>0</v>
      </c>
      <c r="U34" s="7">
        <f>+U$14/7</f>
        <v>0</v>
      </c>
      <c r="V34" s="7">
        <f>+V$14/7/2</f>
        <v>0</v>
      </c>
      <c r="Y34" s="7"/>
      <c r="Z34" s="7"/>
    </row>
    <row r="35" spans="1:28" x14ac:dyDescent="0.25">
      <c r="A35" s="38"/>
      <c r="B35" s="3">
        <v>2013</v>
      </c>
      <c r="C35" s="13">
        <f t="shared" si="0"/>
        <v>0</v>
      </c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Y35" s="7"/>
      <c r="Z35" s="7"/>
    </row>
    <row r="36" spans="1:28" x14ac:dyDescent="0.25">
      <c r="A36" s="38"/>
      <c r="B36" s="3">
        <v>2014</v>
      </c>
      <c r="C36" s="13">
        <f t="shared" si="0"/>
        <v>0</v>
      </c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Y36" s="7"/>
      <c r="Z36" s="7"/>
    </row>
    <row r="37" spans="1:28" x14ac:dyDescent="0.25">
      <c r="A37" s="38"/>
      <c r="B37" s="3">
        <v>2015</v>
      </c>
      <c r="C37" s="13">
        <f t="shared" si="0"/>
        <v>0</v>
      </c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Y37" s="7"/>
      <c r="Z37" s="7"/>
    </row>
    <row r="38" spans="1:28" x14ac:dyDescent="0.25">
      <c r="A38" s="38"/>
      <c r="B38" s="3">
        <v>2016</v>
      </c>
      <c r="C38" s="13">
        <f t="shared" si="0"/>
        <v>0</v>
      </c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Y38" s="7"/>
      <c r="Z38" s="7"/>
    </row>
    <row r="39" spans="1:28" x14ac:dyDescent="0.25">
      <c r="A39" s="38"/>
      <c r="B39" s="3">
        <v>2017</v>
      </c>
      <c r="C39" s="13">
        <f>-SUM(D39:AB39)</f>
        <v>0</v>
      </c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Y39" s="7"/>
      <c r="Z39" s="7"/>
    </row>
    <row r="40" spans="1:28" x14ac:dyDescent="0.25">
      <c r="A40" s="38"/>
      <c r="B40" s="3">
        <v>2018</v>
      </c>
      <c r="C40" s="13">
        <f>-SUM(D40:AB40)</f>
        <v>0</v>
      </c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Y40" s="7"/>
      <c r="Z40" s="7"/>
    </row>
    <row r="41" spans="1:28" x14ac:dyDescent="0.25">
      <c r="A41" s="38"/>
      <c r="B41" s="3"/>
      <c r="C41" s="12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33"/>
      <c r="Y41" s="7"/>
      <c r="Z41" s="7"/>
    </row>
    <row r="42" spans="1:28" x14ac:dyDescent="0.25">
      <c r="A42" s="38" t="s">
        <v>62</v>
      </c>
      <c r="B42" s="35">
        <f>SUM(D42:Y42)</f>
        <v>0</v>
      </c>
      <c r="C42" s="29">
        <f>SUM(C16:C41)</f>
        <v>-2553028.58</v>
      </c>
      <c r="D42" s="7">
        <f>-SUM(D16:D41)+D14</f>
        <v>0</v>
      </c>
      <c r="E42" s="7">
        <f t="shared" ref="E42:T42" si="1">-SUM(E16:E41)+E14</f>
        <v>0</v>
      </c>
      <c r="F42" s="7">
        <f t="shared" si="1"/>
        <v>0</v>
      </c>
      <c r="G42" s="7">
        <f t="shared" si="1"/>
        <v>0</v>
      </c>
      <c r="H42" s="7">
        <f t="shared" si="1"/>
        <v>0</v>
      </c>
      <c r="I42" s="7">
        <f t="shared" si="1"/>
        <v>0</v>
      </c>
      <c r="J42" s="7">
        <f t="shared" si="1"/>
        <v>0</v>
      </c>
      <c r="K42" s="7">
        <f t="shared" si="1"/>
        <v>0</v>
      </c>
      <c r="L42" s="7">
        <f t="shared" si="1"/>
        <v>0</v>
      </c>
      <c r="M42" s="7">
        <f t="shared" si="1"/>
        <v>0</v>
      </c>
      <c r="N42" s="7">
        <f t="shared" si="1"/>
        <v>0</v>
      </c>
      <c r="O42" s="7">
        <f t="shared" si="1"/>
        <v>0</v>
      </c>
      <c r="P42" s="7">
        <f t="shared" si="1"/>
        <v>0</v>
      </c>
      <c r="Q42" s="7">
        <f t="shared" si="1"/>
        <v>0</v>
      </c>
      <c r="R42" s="7">
        <f t="shared" si="1"/>
        <v>0</v>
      </c>
      <c r="S42" s="7">
        <f t="shared" si="1"/>
        <v>0</v>
      </c>
      <c r="T42" s="7">
        <f t="shared" si="1"/>
        <v>0</v>
      </c>
      <c r="U42" s="326">
        <f t="shared" ref="U42:AB42" si="2">-SUM(U16:U41)+U14</f>
        <v>0</v>
      </c>
      <c r="V42" s="326">
        <f t="shared" si="2"/>
        <v>0</v>
      </c>
      <c r="W42" s="326">
        <f t="shared" si="2"/>
        <v>0</v>
      </c>
      <c r="X42" s="326">
        <f t="shared" si="2"/>
        <v>0</v>
      </c>
      <c r="Y42" s="326">
        <f t="shared" si="2"/>
        <v>0</v>
      </c>
      <c r="Z42" s="326">
        <f t="shared" si="2"/>
        <v>0</v>
      </c>
      <c r="AA42" s="326">
        <f t="shared" si="2"/>
        <v>0</v>
      </c>
      <c r="AB42" s="326">
        <f t="shared" si="2"/>
        <v>0</v>
      </c>
    </row>
    <row r="43" spans="1:28" x14ac:dyDescent="0.25">
      <c r="A43" s="38"/>
      <c r="B43" s="29"/>
      <c r="C43" s="3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8" x14ac:dyDescent="0.25">
      <c r="A44" s="39" t="s">
        <v>63</v>
      </c>
      <c r="B44" s="3"/>
      <c r="C44" s="30">
        <f>+C14+C42</f>
        <v>0</v>
      </c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8" x14ac:dyDescent="0.25">
      <c r="A45" s="3"/>
      <c r="B45" s="3"/>
      <c r="C45" s="3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8" x14ac:dyDescent="0.25">
      <c r="A46" s="3"/>
      <c r="B46" s="36"/>
      <c r="C46" s="3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8" x14ac:dyDescent="0.25">
      <c r="A47" s="3"/>
      <c r="B47" s="3"/>
      <c r="C47" s="3"/>
      <c r="E47" s="7"/>
      <c r="F47" s="4"/>
      <c r="G47" s="4"/>
      <c r="H47" s="4"/>
      <c r="I47" s="4"/>
      <c r="J47" s="4"/>
      <c r="K47" s="4"/>
      <c r="L47" s="4"/>
      <c r="M47" s="4"/>
      <c r="N47" s="7">
        <f>SUM(E32:E47)</f>
        <v>0</v>
      </c>
      <c r="O47" s="4"/>
      <c r="P47" s="4"/>
      <c r="Q47" s="4"/>
      <c r="R47" s="4"/>
      <c r="S47" s="4"/>
    </row>
    <row r="48" spans="1:28" x14ac:dyDescent="0.25">
      <c r="B48" s="3"/>
      <c r="C48" s="3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</row>
    <row r="49" spans="5:19" x14ac:dyDescent="0.25"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</row>
    <row r="50" spans="5:19" x14ac:dyDescent="0.25"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</row>
    <row r="51" spans="5:19" x14ac:dyDescent="0.25"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</row>
    <row r="52" spans="5:19" x14ac:dyDescent="0.25"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</row>
    <row r="53" spans="5:19" x14ac:dyDescent="0.25"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</row>
    <row r="54" spans="5:19" x14ac:dyDescent="0.25"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</row>
    <row r="55" spans="5:19" x14ac:dyDescent="0.25"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</row>
    <row r="56" spans="5:19" x14ac:dyDescent="0.25"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</row>
    <row r="57" spans="5:19" x14ac:dyDescent="0.25"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</row>
    <row r="58" spans="5:19" x14ac:dyDescent="0.25"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</row>
  </sheetData>
  <pageMargins left="0.7" right="0.7" top="0.75" bottom="0.75" header="0.3" footer="0.3"/>
  <pageSetup scale="71" orientation="landscape" horizontalDpi="4294967294" verticalDpi="4294967294" r:id="rId1"/>
  <headerFooter>
    <oddFooter>&amp;Z&amp;F&amp;RPage &amp;P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>
    <pageSetUpPr fitToPage="1"/>
  </sheetPr>
  <dimension ref="A1:AF62"/>
  <sheetViews>
    <sheetView workbookViewId="0"/>
  </sheetViews>
  <sheetFormatPr defaultRowHeight="15" x14ac:dyDescent="0.25"/>
  <cols>
    <col min="1" max="1" width="20.85546875" customWidth="1"/>
    <col min="2" max="2" width="8.7109375" customWidth="1"/>
    <col min="3" max="3" width="12.85546875" customWidth="1"/>
    <col min="4" max="7" width="7.42578125" hidden="1" customWidth="1"/>
    <col min="8" max="8" width="8.5703125" hidden="1" customWidth="1"/>
    <col min="9" max="9" width="9" hidden="1" customWidth="1"/>
    <col min="10" max="12" width="7.42578125" hidden="1" customWidth="1"/>
    <col min="13" max="13" width="7.5703125" hidden="1" customWidth="1"/>
    <col min="14" max="17" width="9.28515625" customWidth="1"/>
    <col min="18" max="19" width="11.28515625" customWidth="1"/>
    <col min="20" max="20" width="9.42578125" customWidth="1"/>
    <col min="22" max="24" width="10.5703125" customWidth="1"/>
    <col min="32" max="32" width="10.5703125" bestFit="1" customWidth="1"/>
  </cols>
  <sheetData>
    <row r="1" spans="1:29" x14ac:dyDescent="0.25">
      <c r="A1" s="11" t="s">
        <v>10</v>
      </c>
    </row>
    <row r="2" spans="1:29" x14ac:dyDescent="0.25">
      <c r="A2" s="9" t="s">
        <v>438</v>
      </c>
    </row>
    <row r="3" spans="1:29" x14ac:dyDescent="0.25">
      <c r="A3" s="9" t="s">
        <v>80</v>
      </c>
    </row>
    <row r="4" spans="1:29" x14ac:dyDescent="0.25">
      <c r="R4" s="40" t="s">
        <v>4</v>
      </c>
      <c r="S4" s="41"/>
      <c r="T4" s="40" t="s">
        <v>8</v>
      </c>
    </row>
    <row r="5" spans="1:29" x14ac:dyDescent="0.25">
      <c r="A5" s="10" t="s">
        <v>9</v>
      </c>
      <c r="B5" s="12" t="s">
        <v>64</v>
      </c>
      <c r="C5" s="12" t="s">
        <v>12</v>
      </c>
      <c r="R5" s="42" t="s">
        <v>2</v>
      </c>
      <c r="S5" s="42" t="s">
        <v>60</v>
      </c>
      <c r="T5" s="42" t="s">
        <v>7</v>
      </c>
    </row>
    <row r="6" spans="1:29" x14ac:dyDescent="0.25">
      <c r="A6" t="str">
        <f>+SUMMARY!B30</f>
        <v>SAFOP LATHE</v>
      </c>
      <c r="B6" s="3">
        <f>+SUMMARY!A30</f>
        <v>133</v>
      </c>
      <c r="C6">
        <f>+SUMMARY!D30</f>
        <v>3281</v>
      </c>
      <c r="R6" s="3"/>
    </row>
    <row r="7" spans="1:29" x14ac:dyDescent="0.25">
      <c r="A7" s="213" t="str">
        <f>+SUMMARY!C30</f>
        <v>HT-850/CNC</v>
      </c>
      <c r="B7" s="212"/>
      <c r="C7" s="214"/>
      <c r="D7" s="76"/>
      <c r="E7" s="76"/>
      <c r="F7" s="76"/>
      <c r="G7" s="76"/>
      <c r="H7" s="76"/>
      <c r="I7" s="76"/>
      <c r="J7" s="76"/>
      <c r="K7" s="76"/>
      <c r="L7" s="76"/>
      <c r="M7" s="76"/>
      <c r="N7" s="76"/>
      <c r="O7" s="77"/>
      <c r="P7" s="6"/>
      <c r="Q7" s="6"/>
      <c r="R7" s="13">
        <f>+C14</f>
        <v>904845.26</v>
      </c>
      <c r="S7" s="13">
        <f>+-C46</f>
        <v>904845.26</v>
      </c>
      <c r="T7" s="13">
        <f>+R7-S7</f>
        <v>0</v>
      </c>
    </row>
    <row r="8" spans="1:29" x14ac:dyDescent="0.25">
      <c r="A8" s="213" t="s">
        <v>496</v>
      </c>
      <c r="B8" s="3"/>
      <c r="D8" s="76"/>
      <c r="E8" s="76"/>
      <c r="F8" s="76"/>
      <c r="G8" s="76"/>
      <c r="H8" s="76"/>
      <c r="I8" s="76"/>
      <c r="J8" s="76"/>
      <c r="K8" s="76"/>
      <c r="L8" s="76"/>
      <c r="M8" s="76"/>
      <c r="N8" s="76"/>
      <c r="O8" s="77"/>
      <c r="P8" s="6"/>
      <c r="Q8" s="6"/>
    </row>
    <row r="9" spans="1:29" x14ac:dyDescent="0.25">
      <c r="A9" s="2"/>
      <c r="B9" s="3"/>
      <c r="D9" s="76"/>
      <c r="E9" s="76"/>
      <c r="F9" s="76"/>
      <c r="G9" s="76"/>
      <c r="H9" s="76"/>
      <c r="I9" s="76"/>
      <c r="J9" s="76"/>
      <c r="K9" s="76"/>
      <c r="L9" s="76"/>
      <c r="M9" s="76"/>
      <c r="N9" s="76"/>
      <c r="O9" s="77"/>
      <c r="P9" s="6"/>
      <c r="Q9" s="6"/>
    </row>
    <row r="10" spans="1:29" x14ac:dyDescent="0.25">
      <c r="B10" s="3"/>
    </row>
    <row r="11" spans="1:29" x14ac:dyDescent="0.25">
      <c r="A11" s="2" t="s">
        <v>66</v>
      </c>
      <c r="B11" s="219" t="str">
        <f>+SUMMARY!F30</f>
        <v>MISS</v>
      </c>
      <c r="C11" s="214" t="s">
        <v>447</v>
      </c>
    </row>
    <row r="12" spans="1:29" x14ac:dyDescent="0.25">
      <c r="B12" s="28"/>
      <c r="C12" s="2"/>
    </row>
    <row r="13" spans="1:29" x14ac:dyDescent="0.25">
      <c r="A13" s="9" t="s">
        <v>5</v>
      </c>
      <c r="C13" s="31" t="s">
        <v>3</v>
      </c>
      <c r="D13" s="32">
        <v>1994</v>
      </c>
      <c r="E13" s="32">
        <v>1995</v>
      </c>
      <c r="F13" s="32">
        <v>1996</v>
      </c>
      <c r="G13" s="32">
        <v>1997</v>
      </c>
      <c r="H13" s="32">
        <v>1998</v>
      </c>
      <c r="I13" s="32">
        <v>1999</v>
      </c>
      <c r="J13" s="32">
        <v>2000</v>
      </c>
      <c r="K13" s="32">
        <v>2001</v>
      </c>
      <c r="L13" s="32">
        <v>2002</v>
      </c>
      <c r="M13" s="32">
        <v>2003</v>
      </c>
      <c r="N13" s="32">
        <v>2004</v>
      </c>
      <c r="O13" s="32">
        <v>2005</v>
      </c>
      <c r="P13" s="32">
        <v>2006</v>
      </c>
      <c r="Q13" s="32">
        <v>2007</v>
      </c>
      <c r="R13" s="32">
        <v>2008</v>
      </c>
      <c r="S13" s="32">
        <v>2009</v>
      </c>
      <c r="T13" s="32">
        <v>2010</v>
      </c>
      <c r="U13" s="32">
        <v>2011</v>
      </c>
      <c r="V13" s="32">
        <v>2012</v>
      </c>
      <c r="W13" s="32">
        <v>2013</v>
      </c>
      <c r="X13" s="32">
        <v>2014</v>
      </c>
      <c r="Y13" s="328">
        <v>2015</v>
      </c>
      <c r="Z13" s="32">
        <v>2016</v>
      </c>
      <c r="AA13" s="32">
        <v>2017</v>
      </c>
      <c r="AB13" s="32">
        <v>2018</v>
      </c>
      <c r="AC13" s="32">
        <v>2019</v>
      </c>
    </row>
    <row r="14" spans="1:29" x14ac:dyDescent="0.25">
      <c r="A14" s="9" t="s">
        <v>73</v>
      </c>
      <c r="C14" s="78">
        <f>SUM(D14:Y14)</f>
        <v>904845.26</v>
      </c>
      <c r="D14" s="113"/>
      <c r="E14" s="113"/>
      <c r="F14" s="113"/>
      <c r="G14" s="113"/>
      <c r="H14" s="113"/>
      <c r="I14" s="113">
        <v>885890.26</v>
      </c>
      <c r="J14" s="113"/>
      <c r="K14" s="113"/>
      <c r="L14" s="113"/>
      <c r="M14" s="113"/>
      <c r="N14" s="113"/>
      <c r="O14" s="113"/>
      <c r="P14" s="113"/>
      <c r="Q14" s="113"/>
      <c r="R14" s="113"/>
      <c r="S14" s="78"/>
      <c r="Y14" s="79">
        <v>18955</v>
      </c>
    </row>
    <row r="15" spans="1:29" x14ac:dyDescent="0.25">
      <c r="A15" s="34" t="str">
        <f>IF(+C14-'Equip Review 032310'!Y29=0,"ok","check")</f>
        <v>check</v>
      </c>
      <c r="B15" s="2"/>
      <c r="C15" s="2"/>
    </row>
    <row r="16" spans="1:29" x14ac:dyDescent="0.25">
      <c r="A16" s="9" t="s">
        <v>6</v>
      </c>
      <c r="B16" s="3">
        <v>1994</v>
      </c>
      <c r="C16" s="13">
        <f>-SUM(D16:Y16)</f>
        <v>0</v>
      </c>
      <c r="D16" s="79">
        <f>+D$14/7/2</f>
        <v>0</v>
      </c>
      <c r="E16" s="79"/>
      <c r="F16" s="79"/>
      <c r="G16" s="79"/>
      <c r="H16" s="79"/>
      <c r="I16" s="79"/>
      <c r="J16" s="79"/>
      <c r="K16" s="79"/>
      <c r="L16" s="79"/>
      <c r="M16" s="79"/>
      <c r="N16" s="79"/>
      <c r="O16" s="79"/>
      <c r="P16" s="79"/>
      <c r="Q16" s="79"/>
      <c r="R16" s="79"/>
      <c r="S16" s="79"/>
      <c r="T16" s="79"/>
      <c r="U16" s="79"/>
      <c r="Y16" s="79"/>
      <c r="Z16" s="79"/>
    </row>
    <row r="17" spans="1:32" x14ac:dyDescent="0.25">
      <c r="B17" s="3">
        <v>1995</v>
      </c>
      <c r="C17" s="13">
        <f t="shared" ref="C17:C38" si="0">-SUM(D17:Y17)</f>
        <v>0</v>
      </c>
      <c r="D17" s="79">
        <f>+D$14/7</f>
        <v>0</v>
      </c>
      <c r="E17" s="79">
        <f>+E$14/7/2</f>
        <v>0</v>
      </c>
      <c r="F17" s="79"/>
      <c r="G17" s="79"/>
      <c r="H17" s="79"/>
      <c r="I17" s="79"/>
      <c r="J17" s="79"/>
      <c r="K17" s="79"/>
      <c r="L17" s="79"/>
      <c r="M17" s="79"/>
      <c r="N17" s="79"/>
      <c r="O17" s="79"/>
      <c r="P17" s="79"/>
      <c r="Q17" s="79"/>
      <c r="R17" s="79"/>
      <c r="S17" s="79"/>
      <c r="T17" s="79"/>
      <c r="U17" s="79"/>
      <c r="Y17" s="79"/>
      <c r="Z17" s="79"/>
    </row>
    <row r="18" spans="1:32" x14ac:dyDescent="0.25">
      <c r="B18" s="3">
        <v>1996</v>
      </c>
      <c r="C18" s="13">
        <f t="shared" si="0"/>
        <v>0</v>
      </c>
      <c r="D18" s="79">
        <f>+D17</f>
        <v>0</v>
      </c>
      <c r="E18" s="79">
        <f>+E$14/7</f>
        <v>0</v>
      </c>
      <c r="F18" s="79">
        <f>+F$14/7/2</f>
        <v>0</v>
      </c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  <c r="S18" s="79"/>
      <c r="T18" s="79"/>
      <c r="U18" s="79"/>
      <c r="Y18" s="79"/>
      <c r="Z18" s="79"/>
    </row>
    <row r="19" spans="1:32" x14ac:dyDescent="0.25">
      <c r="B19" s="3">
        <v>1997</v>
      </c>
      <c r="C19" s="13">
        <f t="shared" si="0"/>
        <v>0</v>
      </c>
      <c r="D19" s="79">
        <f>+D18</f>
        <v>0</v>
      </c>
      <c r="E19" s="79">
        <f>+E18</f>
        <v>0</v>
      </c>
      <c r="F19" s="79">
        <f>+F$14/7</f>
        <v>0</v>
      </c>
      <c r="G19" s="79">
        <f>+G$14/7/2</f>
        <v>0</v>
      </c>
      <c r="H19" s="79"/>
      <c r="I19" s="79"/>
      <c r="J19" s="79"/>
      <c r="K19" s="79"/>
      <c r="L19" s="79"/>
      <c r="M19" s="79"/>
      <c r="N19" s="79"/>
      <c r="O19" s="79"/>
      <c r="P19" s="79"/>
      <c r="Q19" s="79"/>
      <c r="R19" s="79"/>
      <c r="S19" s="79"/>
      <c r="T19" s="79"/>
      <c r="U19" s="79"/>
      <c r="Y19" s="79"/>
      <c r="Z19" s="79"/>
    </row>
    <row r="20" spans="1:32" x14ac:dyDescent="0.25">
      <c r="B20" s="3">
        <v>1998</v>
      </c>
      <c r="C20" s="13">
        <f t="shared" si="0"/>
        <v>0</v>
      </c>
      <c r="D20" s="79">
        <f>+D19</f>
        <v>0</v>
      </c>
      <c r="E20" s="79">
        <f>+E19</f>
        <v>0</v>
      </c>
      <c r="F20" s="79">
        <f>+F19</f>
        <v>0</v>
      </c>
      <c r="G20" s="79">
        <f>+G$14/7</f>
        <v>0</v>
      </c>
      <c r="H20" s="79">
        <f>+H$14/7/2</f>
        <v>0</v>
      </c>
      <c r="I20" s="79"/>
      <c r="J20" s="79"/>
      <c r="K20" s="79"/>
      <c r="L20" s="79"/>
      <c r="M20" s="79"/>
      <c r="N20" s="79"/>
      <c r="O20" s="79"/>
      <c r="P20" s="79"/>
      <c r="Q20" s="79"/>
      <c r="R20" s="79"/>
      <c r="S20" s="79"/>
      <c r="T20" s="79"/>
      <c r="U20" s="79"/>
      <c r="Y20" s="79"/>
      <c r="Z20" s="79"/>
    </row>
    <row r="21" spans="1:32" x14ac:dyDescent="0.25">
      <c r="B21" s="3">
        <v>1999</v>
      </c>
      <c r="C21" s="13">
        <f t="shared" si="0"/>
        <v>-63277.875714285714</v>
      </c>
      <c r="D21" s="79">
        <f>+D20</f>
        <v>0</v>
      </c>
      <c r="E21" s="79">
        <f>+E20</f>
        <v>0</v>
      </c>
      <c r="F21" s="79">
        <f>+F20</f>
        <v>0</v>
      </c>
      <c r="G21" s="79">
        <f>+G20</f>
        <v>0</v>
      </c>
      <c r="H21" s="79">
        <f>+H$14/7</f>
        <v>0</v>
      </c>
      <c r="I21" s="79">
        <f>+I$14/7/2</f>
        <v>63277.875714285714</v>
      </c>
      <c r="J21" s="79"/>
      <c r="K21" s="79"/>
      <c r="L21" s="79"/>
      <c r="M21" s="79"/>
      <c r="N21" s="79"/>
      <c r="O21" s="79"/>
      <c r="P21" s="79"/>
      <c r="Q21" s="79"/>
      <c r="R21" s="79"/>
      <c r="S21" s="79"/>
      <c r="T21" s="79"/>
      <c r="U21" s="79"/>
      <c r="Y21" s="79"/>
      <c r="Z21" s="79"/>
    </row>
    <row r="22" spans="1:32" x14ac:dyDescent="0.25">
      <c r="B22" s="3">
        <v>2000</v>
      </c>
      <c r="C22" s="13">
        <f t="shared" si="0"/>
        <v>-126555.75142857143</v>
      </c>
      <c r="D22" s="79">
        <f>+D21</f>
        <v>0</v>
      </c>
      <c r="E22" s="79">
        <f>+E21</f>
        <v>0</v>
      </c>
      <c r="F22" s="79">
        <f>+F21</f>
        <v>0</v>
      </c>
      <c r="G22" s="79">
        <f>+G21</f>
        <v>0</v>
      </c>
      <c r="H22" s="79">
        <f>+H21</f>
        <v>0</v>
      </c>
      <c r="I22" s="79">
        <f>+I$14/7</f>
        <v>126555.75142857143</v>
      </c>
      <c r="J22" s="79">
        <f>+J$14/7/2</f>
        <v>0</v>
      </c>
      <c r="K22" s="79"/>
      <c r="L22" s="79"/>
      <c r="M22" s="79"/>
      <c r="N22" s="79"/>
      <c r="O22" s="79"/>
      <c r="P22" s="79"/>
      <c r="Q22" s="79"/>
      <c r="R22" s="79"/>
      <c r="S22" s="79"/>
      <c r="T22" s="79"/>
      <c r="U22" s="79"/>
      <c r="Y22" s="79"/>
      <c r="Z22" s="79"/>
    </row>
    <row r="23" spans="1:32" x14ac:dyDescent="0.25">
      <c r="B23" s="3">
        <v>2001</v>
      </c>
      <c r="C23" s="13">
        <f t="shared" si="0"/>
        <v>-126555.75142857143</v>
      </c>
      <c r="D23" s="79">
        <f>+D$14/7/2</f>
        <v>0</v>
      </c>
      <c r="E23" s="79">
        <f>+E22</f>
        <v>0</v>
      </c>
      <c r="F23" s="79">
        <f>+F22</f>
        <v>0</v>
      </c>
      <c r="G23" s="79">
        <f>+G22</f>
        <v>0</v>
      </c>
      <c r="H23" s="79">
        <f>+H22</f>
        <v>0</v>
      </c>
      <c r="I23" s="79">
        <f>+I22</f>
        <v>126555.75142857143</v>
      </c>
      <c r="J23" s="79">
        <f>+J$14/7</f>
        <v>0</v>
      </c>
      <c r="K23" s="79">
        <f>+K$14/7/2</f>
        <v>0</v>
      </c>
      <c r="L23" s="79"/>
      <c r="M23" s="79"/>
      <c r="N23" s="79"/>
      <c r="O23" s="79"/>
      <c r="P23" s="79"/>
      <c r="Q23" s="79"/>
      <c r="R23" s="79"/>
      <c r="S23" s="79"/>
      <c r="T23" s="79"/>
      <c r="U23" s="79"/>
      <c r="Y23" s="79"/>
      <c r="Z23" s="79"/>
    </row>
    <row r="24" spans="1:32" x14ac:dyDescent="0.25">
      <c r="B24" s="3">
        <v>2002</v>
      </c>
      <c r="C24" s="13">
        <f t="shared" si="0"/>
        <v>-126555.75142857143</v>
      </c>
      <c r="D24" s="79"/>
      <c r="E24" s="79">
        <f>+E$14/7/2</f>
        <v>0</v>
      </c>
      <c r="F24" s="79">
        <f>+F23</f>
        <v>0</v>
      </c>
      <c r="G24" s="79">
        <f>+G23</f>
        <v>0</v>
      </c>
      <c r="H24" s="79">
        <f>+H23</f>
        <v>0</v>
      </c>
      <c r="I24" s="79">
        <f>+I23</f>
        <v>126555.75142857143</v>
      </c>
      <c r="J24" s="79">
        <f>+J23</f>
        <v>0</v>
      </c>
      <c r="K24" s="79">
        <f>+K$14/7</f>
        <v>0</v>
      </c>
      <c r="L24" s="79">
        <f>+L$14/7/2</f>
        <v>0</v>
      </c>
      <c r="M24" s="79"/>
      <c r="N24" s="79"/>
      <c r="O24" s="79"/>
      <c r="P24" s="79"/>
      <c r="Q24" s="79"/>
      <c r="R24" s="79"/>
      <c r="S24" s="79"/>
      <c r="T24" s="79"/>
      <c r="U24" s="79"/>
      <c r="Y24" s="79"/>
      <c r="Z24" s="79"/>
      <c r="AF24" s="4"/>
    </row>
    <row r="25" spans="1:32" x14ac:dyDescent="0.25">
      <c r="B25" s="3">
        <v>2003</v>
      </c>
      <c r="C25" s="13">
        <f t="shared" si="0"/>
        <v>-126555.75142857143</v>
      </c>
      <c r="D25" s="79"/>
      <c r="E25" s="79"/>
      <c r="F25" s="79">
        <f>+F$14/7/2</f>
        <v>0</v>
      </c>
      <c r="G25" s="79">
        <f>+G24</f>
        <v>0</v>
      </c>
      <c r="H25" s="79">
        <f>+H24</f>
        <v>0</v>
      </c>
      <c r="I25" s="79">
        <f>+I24</f>
        <v>126555.75142857143</v>
      </c>
      <c r="J25" s="79">
        <f>+J24</f>
        <v>0</v>
      </c>
      <c r="K25" s="79">
        <f>+K24</f>
        <v>0</v>
      </c>
      <c r="L25" s="79">
        <f>+L$14/7</f>
        <v>0</v>
      </c>
      <c r="M25" s="79">
        <f>+M$14/7/2</f>
        <v>0</v>
      </c>
      <c r="N25" s="79"/>
      <c r="O25" s="79"/>
      <c r="P25" s="79"/>
      <c r="Q25" s="79"/>
      <c r="R25" s="79"/>
      <c r="S25" s="79"/>
      <c r="T25" s="79"/>
      <c r="U25" s="79"/>
      <c r="Y25" s="79"/>
      <c r="Z25" s="79"/>
      <c r="AF25" s="4"/>
    </row>
    <row r="26" spans="1:32" x14ac:dyDescent="0.25">
      <c r="B26" s="3">
        <v>2004</v>
      </c>
      <c r="C26" s="13">
        <f t="shared" si="0"/>
        <v>-126555.75142857143</v>
      </c>
      <c r="D26" s="79"/>
      <c r="E26" s="79"/>
      <c r="F26" s="79"/>
      <c r="G26" s="79">
        <f>+G$14/7/2</f>
        <v>0</v>
      </c>
      <c r="H26" s="79">
        <f>+H25</f>
        <v>0</v>
      </c>
      <c r="I26" s="79">
        <f>+I25</f>
        <v>126555.75142857143</v>
      </c>
      <c r="J26" s="79">
        <f>+J25</f>
        <v>0</v>
      </c>
      <c r="K26" s="79">
        <f>+K25</f>
        <v>0</v>
      </c>
      <c r="L26" s="79">
        <f>+L25</f>
        <v>0</v>
      </c>
      <c r="M26" s="79">
        <f>+M$14/7</f>
        <v>0</v>
      </c>
      <c r="N26" s="79">
        <f>+N$14/7/2</f>
        <v>0</v>
      </c>
      <c r="O26" s="79"/>
      <c r="P26" s="79"/>
      <c r="Q26" s="79"/>
      <c r="R26" s="79"/>
      <c r="S26" s="79"/>
      <c r="T26" s="79"/>
      <c r="U26" s="79"/>
      <c r="Y26" s="79"/>
      <c r="Z26" s="79"/>
      <c r="AF26" s="4"/>
    </row>
    <row r="27" spans="1:32" x14ac:dyDescent="0.25">
      <c r="B27" s="3">
        <v>2005</v>
      </c>
      <c r="C27" s="13">
        <f t="shared" si="0"/>
        <v>-126555.75142857143</v>
      </c>
      <c r="D27" s="79"/>
      <c r="E27" s="79"/>
      <c r="F27" s="79"/>
      <c r="G27" s="79"/>
      <c r="H27" s="79">
        <f>+H$14/7/2</f>
        <v>0</v>
      </c>
      <c r="I27" s="79">
        <f>+I26</f>
        <v>126555.75142857143</v>
      </c>
      <c r="J27" s="79">
        <f>+J26</f>
        <v>0</v>
      </c>
      <c r="K27" s="79">
        <f>+K26</f>
        <v>0</v>
      </c>
      <c r="L27" s="79">
        <f>+L26</f>
        <v>0</v>
      </c>
      <c r="M27" s="79">
        <f>+M26</f>
        <v>0</v>
      </c>
      <c r="N27" s="79">
        <f>+N$14/7</f>
        <v>0</v>
      </c>
      <c r="O27" s="79">
        <f>+O$14/7/2</f>
        <v>0</v>
      </c>
      <c r="P27" s="79"/>
      <c r="Q27" s="79"/>
      <c r="R27" s="79"/>
      <c r="S27" s="79"/>
      <c r="T27" s="79"/>
      <c r="U27" s="79"/>
      <c r="Y27" s="79"/>
      <c r="Z27" s="79"/>
      <c r="AF27" s="4"/>
    </row>
    <row r="28" spans="1:32" x14ac:dyDescent="0.25">
      <c r="B28" s="3">
        <v>2006</v>
      </c>
      <c r="C28" s="13">
        <f t="shared" si="0"/>
        <v>-63277.875714285714</v>
      </c>
      <c r="D28" s="79"/>
      <c r="E28" s="79"/>
      <c r="F28" s="79"/>
      <c r="G28" s="79"/>
      <c r="H28" s="79"/>
      <c r="I28" s="79">
        <f>+I$14/7/2</f>
        <v>63277.875714285714</v>
      </c>
      <c r="J28" s="79">
        <f>+J27</f>
        <v>0</v>
      </c>
      <c r="K28" s="79">
        <f>+K27</f>
        <v>0</v>
      </c>
      <c r="L28" s="79">
        <f>+L27</f>
        <v>0</v>
      </c>
      <c r="M28" s="79">
        <f>+M27</f>
        <v>0</v>
      </c>
      <c r="N28" s="79">
        <f>+N27</f>
        <v>0</v>
      </c>
      <c r="O28" s="79">
        <f>+O$14/7</f>
        <v>0</v>
      </c>
      <c r="P28" s="79">
        <f>+P$14/7/2</f>
        <v>0</v>
      </c>
      <c r="Q28" s="79"/>
      <c r="R28" s="79"/>
      <c r="S28" s="79"/>
      <c r="T28" s="79"/>
      <c r="U28" s="79"/>
      <c r="Y28" s="79"/>
      <c r="Z28" s="79"/>
      <c r="AF28" s="4"/>
    </row>
    <row r="29" spans="1:32" x14ac:dyDescent="0.25">
      <c r="B29" s="3">
        <v>2007</v>
      </c>
      <c r="C29" s="13">
        <f t="shared" si="0"/>
        <v>0</v>
      </c>
      <c r="D29" s="79"/>
      <c r="E29" s="79"/>
      <c r="F29" s="79"/>
      <c r="G29" s="79"/>
      <c r="H29" s="79"/>
      <c r="I29" s="79"/>
      <c r="J29" s="79">
        <f>+J$14/7/2</f>
        <v>0</v>
      </c>
      <c r="K29" s="79">
        <f>+K28</f>
        <v>0</v>
      </c>
      <c r="L29" s="79">
        <f>+L28</f>
        <v>0</v>
      </c>
      <c r="M29" s="79">
        <f>+M28</f>
        <v>0</v>
      </c>
      <c r="N29" s="79">
        <f>+N28</f>
        <v>0</v>
      </c>
      <c r="O29" s="79">
        <f>+O28</f>
        <v>0</v>
      </c>
      <c r="P29" s="79">
        <f>+P$14/7</f>
        <v>0</v>
      </c>
      <c r="Q29" s="79">
        <f>+Q$14/7/2</f>
        <v>0</v>
      </c>
      <c r="R29" s="79"/>
      <c r="S29" s="79"/>
      <c r="T29" s="79"/>
      <c r="U29" s="79"/>
      <c r="Y29" s="79"/>
      <c r="Z29" s="79"/>
      <c r="AF29" s="4"/>
    </row>
    <row r="30" spans="1:32" x14ac:dyDescent="0.25">
      <c r="B30" s="3">
        <v>2008</v>
      </c>
      <c r="C30" s="13">
        <f t="shared" si="0"/>
        <v>0</v>
      </c>
      <c r="D30" s="79"/>
      <c r="E30" s="79"/>
      <c r="F30" s="79"/>
      <c r="G30" s="79"/>
      <c r="H30" s="79"/>
      <c r="I30" s="79"/>
      <c r="J30" s="79"/>
      <c r="K30" s="79">
        <f>+K$14/7/2</f>
        <v>0</v>
      </c>
      <c r="L30" s="79">
        <f>+L29</f>
        <v>0</v>
      </c>
      <c r="M30" s="79">
        <f>+M29</f>
        <v>0</v>
      </c>
      <c r="N30" s="79">
        <f>+N29</f>
        <v>0</v>
      </c>
      <c r="O30" s="79">
        <f>+O29</f>
        <v>0</v>
      </c>
      <c r="P30" s="79">
        <f>+P29</f>
        <v>0</v>
      </c>
      <c r="Q30" s="79">
        <f>+Q$14/7</f>
        <v>0</v>
      </c>
      <c r="R30" s="79">
        <f>+R$14/7/2</f>
        <v>0</v>
      </c>
      <c r="S30" s="79"/>
      <c r="T30" s="79"/>
      <c r="U30" s="79"/>
      <c r="Y30" s="79"/>
      <c r="Z30" s="79"/>
      <c r="AF30" s="4"/>
    </row>
    <row r="31" spans="1:32" x14ac:dyDescent="0.25">
      <c r="B31" s="3">
        <v>2009</v>
      </c>
      <c r="C31" s="13">
        <f t="shared" si="0"/>
        <v>0</v>
      </c>
      <c r="D31" s="79"/>
      <c r="E31" s="79"/>
      <c r="F31" s="79"/>
      <c r="G31" s="79"/>
      <c r="H31" s="79"/>
      <c r="I31" s="79"/>
      <c r="J31" s="79"/>
      <c r="K31" s="79"/>
      <c r="L31" s="79">
        <f>+L$14/7/2</f>
        <v>0</v>
      </c>
      <c r="M31" s="79">
        <f>+M30</f>
        <v>0</v>
      </c>
      <c r="N31" s="79">
        <f>+N30</f>
        <v>0</v>
      </c>
      <c r="O31" s="79">
        <f>+O30</f>
        <v>0</v>
      </c>
      <c r="P31" s="79">
        <f>+P30</f>
        <v>0</v>
      </c>
      <c r="Q31" s="79">
        <f>+Q30</f>
        <v>0</v>
      </c>
      <c r="R31" s="79">
        <f>+R$14/7</f>
        <v>0</v>
      </c>
      <c r="S31" s="79">
        <f>+S$14/7/2</f>
        <v>0</v>
      </c>
      <c r="T31" s="79"/>
      <c r="U31" s="79"/>
      <c r="Y31" s="79"/>
      <c r="Z31" s="79"/>
    </row>
    <row r="32" spans="1:32" x14ac:dyDescent="0.25">
      <c r="A32" s="38"/>
      <c r="B32" s="3">
        <v>2010</v>
      </c>
      <c r="C32" s="13">
        <f t="shared" si="0"/>
        <v>0</v>
      </c>
      <c r="D32" s="79"/>
      <c r="E32" s="79"/>
      <c r="F32" s="79"/>
      <c r="G32" s="79"/>
      <c r="H32" s="79"/>
      <c r="I32" s="79"/>
      <c r="J32" s="79"/>
      <c r="K32" s="79"/>
      <c r="L32" s="79"/>
      <c r="M32" s="79">
        <f>+M$14/7/2</f>
        <v>0</v>
      </c>
      <c r="N32" s="79">
        <f>+N31</f>
        <v>0</v>
      </c>
      <c r="O32" s="79">
        <f>+O31</f>
        <v>0</v>
      </c>
      <c r="P32" s="79">
        <f>+P31</f>
        <v>0</v>
      </c>
      <c r="Q32" s="79">
        <f>+Q31</f>
        <v>0</v>
      </c>
      <c r="R32" s="79">
        <f>+R31</f>
        <v>0</v>
      </c>
      <c r="S32" s="79">
        <f>+S$14/7</f>
        <v>0</v>
      </c>
      <c r="T32" s="79">
        <f>+T$14/7/2</f>
        <v>0</v>
      </c>
      <c r="U32" s="79"/>
      <c r="Y32" s="79"/>
      <c r="Z32" s="79"/>
    </row>
    <row r="33" spans="1:28" x14ac:dyDescent="0.25">
      <c r="A33" s="38"/>
      <c r="B33" s="3">
        <v>2011</v>
      </c>
      <c r="C33" s="13">
        <f t="shared" si="0"/>
        <v>0</v>
      </c>
      <c r="D33" s="79"/>
      <c r="E33" s="79"/>
      <c r="F33" s="79"/>
      <c r="G33" s="79"/>
      <c r="H33" s="79"/>
      <c r="I33" s="79"/>
      <c r="J33" s="79"/>
      <c r="K33" s="79"/>
      <c r="L33" s="79"/>
      <c r="M33" s="79"/>
      <c r="N33" s="79">
        <f>+N$14/7/2</f>
        <v>0</v>
      </c>
      <c r="O33" s="79">
        <f>+O32</f>
        <v>0</v>
      </c>
      <c r="P33" s="79">
        <f>+P32</f>
        <v>0</v>
      </c>
      <c r="Q33" s="79">
        <f>+Q32</f>
        <v>0</v>
      </c>
      <c r="R33" s="79">
        <f>+R32</f>
        <v>0</v>
      </c>
      <c r="S33" s="79">
        <f>+S32</f>
        <v>0</v>
      </c>
      <c r="T33" s="79">
        <f>+T$14/7</f>
        <v>0</v>
      </c>
      <c r="U33" s="79">
        <f>+U$14/7/2</f>
        <v>0</v>
      </c>
      <c r="Y33" s="79"/>
      <c r="Z33" s="79"/>
    </row>
    <row r="34" spans="1:28" x14ac:dyDescent="0.25">
      <c r="A34" s="38"/>
      <c r="B34" s="3">
        <v>2012</v>
      </c>
      <c r="C34" s="13">
        <f t="shared" si="0"/>
        <v>0</v>
      </c>
      <c r="D34" s="79"/>
      <c r="E34" s="79"/>
      <c r="F34" s="79"/>
      <c r="G34" s="79"/>
      <c r="H34" s="79"/>
      <c r="I34" s="79"/>
      <c r="J34" s="79"/>
      <c r="K34" s="79"/>
      <c r="L34" s="79"/>
      <c r="M34" s="79"/>
      <c r="N34" s="79"/>
      <c r="O34" s="79"/>
      <c r="P34" s="79"/>
      <c r="Q34" s="79">
        <f>+Q33</f>
        <v>0</v>
      </c>
      <c r="R34" s="79">
        <f>+R33</f>
        <v>0</v>
      </c>
      <c r="S34" s="79">
        <f>+S33</f>
        <v>0</v>
      </c>
      <c r="T34" s="79">
        <f>+T$14/7</f>
        <v>0</v>
      </c>
      <c r="U34" s="79">
        <f>+U$14/7</f>
        <v>0</v>
      </c>
      <c r="V34" s="79">
        <f>+V$14/7/2</f>
        <v>0</v>
      </c>
      <c r="Y34" s="79"/>
      <c r="Z34" s="79"/>
    </row>
    <row r="35" spans="1:28" x14ac:dyDescent="0.25">
      <c r="A35" s="38"/>
      <c r="B35" s="3">
        <v>2013</v>
      </c>
      <c r="C35" s="13">
        <f t="shared" si="0"/>
        <v>0</v>
      </c>
      <c r="D35" s="79"/>
      <c r="E35" s="79"/>
      <c r="F35" s="79"/>
      <c r="G35" s="79"/>
      <c r="H35" s="79"/>
      <c r="I35" s="79"/>
      <c r="J35" s="79"/>
      <c r="K35" s="79"/>
      <c r="L35" s="79"/>
      <c r="M35" s="79"/>
      <c r="N35" s="79"/>
      <c r="O35" s="79"/>
      <c r="P35" s="79"/>
      <c r="Q35" s="79"/>
      <c r="R35" s="79">
        <f t="shared" ref="R35:R37" si="1">+R34</f>
        <v>0</v>
      </c>
      <c r="S35" s="79">
        <f t="shared" ref="S35:S37" si="2">+S34</f>
        <v>0</v>
      </c>
      <c r="T35" s="79">
        <f t="shared" ref="T35:U37" si="3">+T$14/7</f>
        <v>0</v>
      </c>
      <c r="U35" s="79">
        <f t="shared" si="3"/>
        <v>0</v>
      </c>
      <c r="V35" s="79">
        <f t="shared" ref="V35:V37" si="4">+V$14/7/2</f>
        <v>0</v>
      </c>
      <c r="Y35" s="79"/>
      <c r="Z35" s="79"/>
    </row>
    <row r="36" spans="1:28" x14ac:dyDescent="0.25">
      <c r="A36" s="38"/>
      <c r="B36" s="3">
        <v>2014</v>
      </c>
      <c r="C36" s="13">
        <f t="shared" si="0"/>
        <v>0</v>
      </c>
      <c r="D36" s="79"/>
      <c r="E36" s="79"/>
      <c r="F36" s="79"/>
      <c r="G36" s="79"/>
      <c r="H36" s="79"/>
      <c r="I36" s="79"/>
      <c r="J36" s="79"/>
      <c r="K36" s="79"/>
      <c r="L36" s="79"/>
      <c r="M36" s="79"/>
      <c r="N36" s="79"/>
      <c r="O36" s="79"/>
      <c r="P36" s="79"/>
      <c r="Q36" s="79"/>
      <c r="R36" s="79">
        <f t="shared" si="1"/>
        <v>0</v>
      </c>
      <c r="S36" s="79">
        <f t="shared" si="2"/>
        <v>0</v>
      </c>
      <c r="T36" s="79">
        <f t="shared" si="3"/>
        <v>0</v>
      </c>
      <c r="U36" s="79">
        <f t="shared" si="3"/>
        <v>0</v>
      </c>
      <c r="V36" s="79">
        <f t="shared" si="4"/>
        <v>0</v>
      </c>
      <c r="Y36" s="79"/>
      <c r="Z36" s="79"/>
    </row>
    <row r="37" spans="1:28" x14ac:dyDescent="0.25">
      <c r="A37" s="38"/>
      <c r="B37" s="3">
        <v>2015</v>
      </c>
      <c r="C37" s="13">
        <f t="shared" si="0"/>
        <v>-1353.9285714285713</v>
      </c>
      <c r="D37" s="79"/>
      <c r="E37" s="79"/>
      <c r="F37" s="79"/>
      <c r="G37" s="79"/>
      <c r="H37" s="79"/>
      <c r="I37" s="79"/>
      <c r="J37" s="79"/>
      <c r="K37" s="79"/>
      <c r="L37" s="79"/>
      <c r="M37" s="79"/>
      <c r="N37" s="79"/>
      <c r="O37" s="79"/>
      <c r="P37" s="79"/>
      <c r="Q37" s="79"/>
      <c r="R37" s="79">
        <f t="shared" si="1"/>
        <v>0</v>
      </c>
      <c r="S37" s="79">
        <f t="shared" si="2"/>
        <v>0</v>
      </c>
      <c r="T37" s="79">
        <f t="shared" si="3"/>
        <v>0</v>
      </c>
      <c r="U37" s="79">
        <f t="shared" si="3"/>
        <v>0</v>
      </c>
      <c r="V37" s="79">
        <f t="shared" si="4"/>
        <v>0</v>
      </c>
      <c r="Y37" s="79">
        <f>+$Y$14/7/2</f>
        <v>1353.9285714285713</v>
      </c>
      <c r="Z37" s="79"/>
    </row>
    <row r="38" spans="1:28" x14ac:dyDescent="0.25">
      <c r="A38" s="38"/>
      <c r="B38" s="3">
        <v>2016</v>
      </c>
      <c r="C38" s="13">
        <f t="shared" si="0"/>
        <v>-2707.8571428571427</v>
      </c>
      <c r="D38" s="79"/>
      <c r="E38" s="79"/>
      <c r="F38" s="79"/>
      <c r="G38" s="79"/>
      <c r="H38" s="79"/>
      <c r="I38" s="79"/>
      <c r="J38" s="79"/>
      <c r="K38" s="79"/>
      <c r="L38" s="79"/>
      <c r="M38" s="79"/>
      <c r="N38" s="79"/>
      <c r="O38" s="79"/>
      <c r="P38" s="79"/>
      <c r="Q38" s="79"/>
      <c r="R38" s="79"/>
      <c r="S38" s="79"/>
      <c r="T38" s="79"/>
      <c r="U38" s="79"/>
      <c r="V38" s="79"/>
      <c r="Y38" s="79">
        <f>+$Y$14/7</f>
        <v>2707.8571428571427</v>
      </c>
      <c r="Z38" s="79"/>
    </row>
    <row r="39" spans="1:28" x14ac:dyDescent="0.25">
      <c r="A39" s="38"/>
      <c r="B39" s="3">
        <v>2017</v>
      </c>
      <c r="C39" s="13">
        <f>-SUM(D39:AA39)</f>
        <v>-2707.8571428571427</v>
      </c>
      <c r="D39" s="79"/>
      <c r="E39" s="79"/>
      <c r="F39" s="79"/>
      <c r="G39" s="79"/>
      <c r="H39" s="79"/>
      <c r="I39" s="79"/>
      <c r="J39" s="79"/>
      <c r="K39" s="79"/>
      <c r="L39" s="79"/>
      <c r="M39" s="79"/>
      <c r="N39" s="79"/>
      <c r="O39" s="79"/>
      <c r="P39" s="79"/>
      <c r="Q39" s="79"/>
      <c r="R39" s="79"/>
      <c r="S39" s="79"/>
      <c r="T39" s="79"/>
      <c r="U39" s="79"/>
      <c r="V39" s="79"/>
      <c r="Y39" s="79">
        <f>+$Y$14/7</f>
        <v>2707.8571428571427</v>
      </c>
      <c r="Z39" s="79"/>
    </row>
    <row r="40" spans="1:28" x14ac:dyDescent="0.25">
      <c r="A40" s="38"/>
      <c r="B40" s="3">
        <v>2018</v>
      </c>
      <c r="C40" s="13">
        <f>-SUM(D40:AB40)</f>
        <v>-2707.8571428571427</v>
      </c>
      <c r="D40" s="79"/>
      <c r="E40" s="79"/>
      <c r="F40" s="79"/>
      <c r="G40" s="79"/>
      <c r="H40" s="79"/>
      <c r="I40" s="79"/>
      <c r="J40" s="79"/>
      <c r="K40" s="79"/>
      <c r="L40" s="79"/>
      <c r="M40" s="79"/>
      <c r="N40" s="79"/>
      <c r="O40" s="79"/>
      <c r="P40" s="79"/>
      <c r="Q40" s="79"/>
      <c r="R40" s="79"/>
      <c r="S40" s="79"/>
      <c r="T40" s="79"/>
      <c r="U40" s="79"/>
      <c r="V40" s="79"/>
      <c r="Y40" s="79">
        <f>+$Y$14/7</f>
        <v>2707.8571428571427</v>
      </c>
      <c r="Z40" s="79"/>
    </row>
    <row r="41" spans="1:28" x14ac:dyDescent="0.25">
      <c r="A41" s="38"/>
      <c r="B41" s="3">
        <v>2019</v>
      </c>
      <c r="C41" s="13">
        <f>-SUM(D41:AB41)</f>
        <v>-2707.8571428571427</v>
      </c>
      <c r="D41" s="79"/>
      <c r="E41" s="79"/>
      <c r="F41" s="79"/>
      <c r="G41" s="79"/>
      <c r="H41" s="79"/>
      <c r="I41" s="79"/>
      <c r="J41" s="79"/>
      <c r="K41" s="79"/>
      <c r="L41" s="79"/>
      <c r="M41" s="79"/>
      <c r="N41" s="79"/>
      <c r="O41" s="79"/>
      <c r="P41" s="79"/>
      <c r="Q41" s="79"/>
      <c r="R41" s="79"/>
      <c r="S41" s="79"/>
      <c r="T41" s="79"/>
      <c r="U41" s="79"/>
      <c r="V41" s="79"/>
      <c r="Y41" s="79">
        <f>+$Y$14/7</f>
        <v>2707.8571428571427</v>
      </c>
      <c r="Z41" s="79"/>
    </row>
    <row r="42" spans="1:28" x14ac:dyDescent="0.25">
      <c r="A42" s="38"/>
      <c r="B42" s="3">
        <v>2020</v>
      </c>
      <c r="C42" s="13">
        <f t="shared" ref="C42:C44" si="5">-SUM(D42:AB42)</f>
        <v>-2707.8571428571427</v>
      </c>
      <c r="D42" s="79"/>
      <c r="E42" s="79"/>
      <c r="F42" s="79"/>
      <c r="G42" s="79"/>
      <c r="H42" s="79"/>
      <c r="I42" s="79"/>
      <c r="J42" s="79"/>
      <c r="K42" s="79"/>
      <c r="L42" s="79"/>
      <c r="M42" s="79"/>
      <c r="N42" s="79"/>
      <c r="O42" s="79"/>
      <c r="P42" s="79"/>
      <c r="Q42" s="79"/>
      <c r="R42" s="79"/>
      <c r="S42" s="79"/>
      <c r="T42" s="79"/>
      <c r="U42" s="79"/>
      <c r="V42" s="79"/>
      <c r="Y42" s="79">
        <f t="shared" ref="Y42" si="6">+$Y$14/7</f>
        <v>2707.8571428571427</v>
      </c>
      <c r="Z42" s="79"/>
    </row>
    <row r="43" spans="1:28" x14ac:dyDescent="0.25">
      <c r="A43" s="38"/>
      <c r="B43" s="3">
        <v>2021</v>
      </c>
      <c r="C43" s="13">
        <f t="shared" si="5"/>
        <v>-2707.8571428571427</v>
      </c>
      <c r="D43" s="79"/>
      <c r="E43" s="79"/>
      <c r="F43" s="79"/>
      <c r="G43" s="79"/>
      <c r="H43" s="79"/>
      <c r="I43" s="79"/>
      <c r="J43" s="79"/>
      <c r="K43" s="79"/>
      <c r="L43" s="79"/>
      <c r="M43" s="79"/>
      <c r="N43" s="79"/>
      <c r="O43" s="79"/>
      <c r="P43" s="79"/>
      <c r="Q43" s="79"/>
      <c r="R43" s="79"/>
      <c r="S43" s="79"/>
      <c r="T43" s="79"/>
      <c r="U43" s="79"/>
      <c r="V43" s="79"/>
      <c r="Y43" s="79">
        <f>+$Y$14/7</f>
        <v>2707.8571428571427</v>
      </c>
      <c r="Z43" s="79"/>
    </row>
    <row r="44" spans="1:28" x14ac:dyDescent="0.25">
      <c r="A44" s="38"/>
      <c r="B44" s="3">
        <v>2022</v>
      </c>
      <c r="C44" s="13">
        <f t="shared" si="5"/>
        <v>-1353.9285714285713</v>
      </c>
      <c r="D44" s="79"/>
      <c r="E44" s="79"/>
      <c r="F44" s="79"/>
      <c r="G44" s="79"/>
      <c r="H44" s="79"/>
      <c r="I44" s="79"/>
      <c r="J44" s="79"/>
      <c r="K44" s="79"/>
      <c r="L44" s="79"/>
      <c r="M44" s="79"/>
      <c r="N44" s="79"/>
      <c r="O44" s="79"/>
      <c r="P44" s="79"/>
      <c r="Q44" s="79"/>
      <c r="R44" s="79"/>
      <c r="S44" s="79"/>
      <c r="T44" s="79"/>
      <c r="U44" s="79"/>
      <c r="V44" s="79"/>
      <c r="Y44" s="79">
        <f>+$Y$14/7/2</f>
        <v>1353.9285714285713</v>
      </c>
      <c r="Z44" s="79"/>
    </row>
    <row r="45" spans="1:28" x14ac:dyDescent="0.25">
      <c r="A45" s="38"/>
      <c r="B45" s="3"/>
      <c r="C45" s="12"/>
      <c r="D45" s="80"/>
      <c r="E45" s="80"/>
      <c r="F45" s="80"/>
      <c r="G45" s="80"/>
      <c r="H45" s="80"/>
      <c r="I45" s="80"/>
      <c r="J45" s="80"/>
      <c r="K45" s="80"/>
      <c r="L45" s="80"/>
      <c r="M45" s="80"/>
      <c r="N45" s="80"/>
      <c r="O45" s="80"/>
      <c r="P45" s="80"/>
      <c r="Q45" s="80"/>
      <c r="R45" s="80"/>
      <c r="S45" s="80"/>
      <c r="T45" s="80"/>
      <c r="U45" s="80"/>
      <c r="V45" s="173"/>
      <c r="W45" s="173"/>
      <c r="X45" s="173"/>
      <c r="Y45" s="80"/>
      <c r="Z45" s="80"/>
    </row>
    <row r="46" spans="1:28" x14ac:dyDescent="0.25">
      <c r="A46" s="38" t="s">
        <v>62</v>
      </c>
      <c r="B46" s="81">
        <f>SUM(D46:AC46)</f>
        <v>0</v>
      </c>
      <c r="C46" s="78">
        <f>SUM(C16:C45)</f>
        <v>-904845.26</v>
      </c>
      <c r="D46" s="79">
        <f t="shared" ref="D46:T46" si="7">-SUM(D16:D45)+D14</f>
        <v>0</v>
      </c>
      <c r="E46" s="79">
        <f t="shared" si="7"/>
        <v>0</v>
      </c>
      <c r="F46" s="79">
        <f t="shared" si="7"/>
        <v>0</v>
      </c>
      <c r="G46" s="79">
        <f t="shared" si="7"/>
        <v>0</v>
      </c>
      <c r="H46" s="79">
        <f t="shared" si="7"/>
        <v>0</v>
      </c>
      <c r="I46" s="79">
        <f t="shared" si="7"/>
        <v>0</v>
      </c>
      <c r="J46" s="79">
        <f t="shared" si="7"/>
        <v>0</v>
      </c>
      <c r="K46" s="79">
        <f t="shared" si="7"/>
        <v>0</v>
      </c>
      <c r="L46" s="79">
        <f t="shared" si="7"/>
        <v>0</v>
      </c>
      <c r="M46" s="79">
        <f t="shared" si="7"/>
        <v>0</v>
      </c>
      <c r="N46" s="79">
        <f t="shared" si="7"/>
        <v>0</v>
      </c>
      <c r="O46" s="79">
        <f t="shared" si="7"/>
        <v>0</v>
      </c>
      <c r="P46" s="79">
        <f t="shared" si="7"/>
        <v>0</v>
      </c>
      <c r="Q46" s="79">
        <f t="shared" si="7"/>
        <v>0</v>
      </c>
      <c r="R46" s="79">
        <f t="shared" si="7"/>
        <v>0</v>
      </c>
      <c r="S46" s="79">
        <f t="shared" si="7"/>
        <v>0</v>
      </c>
      <c r="T46" s="79">
        <f t="shared" si="7"/>
        <v>0</v>
      </c>
      <c r="U46" s="327">
        <f t="shared" ref="U46:AB46" si="8">-SUM(U16:U45)+U14</f>
        <v>0</v>
      </c>
      <c r="V46" s="327">
        <f t="shared" si="8"/>
        <v>0</v>
      </c>
      <c r="W46" s="327">
        <f t="shared" si="8"/>
        <v>0</v>
      </c>
      <c r="X46" s="327">
        <f t="shared" si="8"/>
        <v>0</v>
      </c>
      <c r="Y46" s="327">
        <f t="shared" si="8"/>
        <v>0</v>
      </c>
      <c r="Z46" s="327">
        <f t="shared" si="8"/>
        <v>0</v>
      </c>
      <c r="AA46" s="327">
        <f t="shared" si="8"/>
        <v>0</v>
      </c>
      <c r="AB46" s="327">
        <f t="shared" si="8"/>
        <v>0</v>
      </c>
    </row>
    <row r="47" spans="1:28" x14ac:dyDescent="0.25">
      <c r="A47" s="38"/>
      <c r="B47" s="78">
        <f>SUM(D47:Y47)</f>
        <v>0</v>
      </c>
      <c r="C47" s="82"/>
      <c r="D47" s="79"/>
      <c r="E47" s="79"/>
      <c r="F47" s="79"/>
      <c r="G47" s="79"/>
      <c r="H47" s="79"/>
      <c r="I47" s="79"/>
      <c r="J47" s="79"/>
      <c r="K47" s="79"/>
      <c r="L47" s="79"/>
      <c r="M47" s="79"/>
      <c r="N47" s="79"/>
      <c r="O47" s="79"/>
      <c r="P47" s="79"/>
      <c r="Q47" s="79"/>
      <c r="R47" s="79"/>
      <c r="S47" s="79"/>
      <c r="T47" s="79"/>
      <c r="U47" s="79"/>
      <c r="V47" s="79"/>
      <c r="W47" s="79"/>
      <c r="X47" s="79"/>
      <c r="Y47" s="79"/>
      <c r="Z47" s="79"/>
    </row>
    <row r="48" spans="1:28" x14ac:dyDescent="0.25">
      <c r="A48" s="39" t="s">
        <v>63</v>
      </c>
      <c r="B48" s="3"/>
      <c r="C48" s="30">
        <f>+C14+C46</f>
        <v>0</v>
      </c>
      <c r="D48" s="79"/>
      <c r="E48" s="79"/>
      <c r="F48" s="79"/>
      <c r="G48" s="79"/>
      <c r="H48" s="79"/>
      <c r="I48" s="79"/>
      <c r="J48" s="79"/>
      <c r="K48" s="79"/>
      <c r="L48" s="79"/>
      <c r="M48" s="79"/>
      <c r="N48" s="79"/>
      <c r="O48" s="79"/>
      <c r="P48" s="79"/>
      <c r="Q48" s="79"/>
      <c r="R48" s="79"/>
      <c r="S48" s="79"/>
      <c r="T48" s="79"/>
      <c r="U48" s="79"/>
      <c r="V48" s="79"/>
      <c r="W48" s="79"/>
      <c r="X48" s="79"/>
      <c r="Y48" s="79"/>
      <c r="Z48" s="79"/>
    </row>
    <row r="49" spans="1:26" x14ac:dyDescent="0.25">
      <c r="A49" s="3"/>
      <c r="B49" s="3"/>
      <c r="C49" s="3"/>
      <c r="D49" s="79"/>
      <c r="E49" s="79"/>
      <c r="F49" s="79"/>
      <c r="G49" s="79"/>
      <c r="H49" s="79"/>
      <c r="I49" s="79"/>
      <c r="J49" s="79"/>
      <c r="K49" s="79"/>
      <c r="L49" s="79"/>
      <c r="M49" s="79"/>
      <c r="N49" s="79"/>
      <c r="O49" s="79"/>
      <c r="P49" s="79"/>
      <c r="Q49" s="79"/>
      <c r="R49" s="79"/>
      <c r="S49" s="79"/>
      <c r="T49" s="79"/>
      <c r="U49" s="79"/>
      <c r="V49" s="79"/>
      <c r="W49" s="79"/>
      <c r="X49" s="79"/>
      <c r="Y49" s="79"/>
      <c r="Z49" s="79"/>
    </row>
    <row r="50" spans="1:26" x14ac:dyDescent="0.25">
      <c r="A50" s="3"/>
      <c r="B50" s="36"/>
      <c r="C50" s="3"/>
      <c r="D50" s="79"/>
      <c r="E50" s="79"/>
      <c r="F50" s="79"/>
      <c r="G50" s="79"/>
      <c r="H50" s="79"/>
      <c r="I50" s="79"/>
      <c r="J50" s="79"/>
      <c r="K50" s="79"/>
      <c r="L50" s="79"/>
      <c r="M50" s="79"/>
      <c r="N50" s="79"/>
      <c r="O50" s="79"/>
      <c r="P50" s="79"/>
      <c r="Q50" s="79"/>
      <c r="R50" s="79"/>
      <c r="S50" s="79"/>
      <c r="T50" s="79"/>
      <c r="U50" s="79"/>
      <c r="V50" s="79"/>
      <c r="W50" s="79"/>
      <c r="X50" s="79"/>
      <c r="Y50" s="79"/>
      <c r="Z50" s="79"/>
    </row>
    <row r="51" spans="1:26" x14ac:dyDescent="0.25">
      <c r="A51" s="3"/>
      <c r="B51" s="3"/>
      <c r="C51" s="3"/>
      <c r="E51" s="79"/>
      <c r="F51" s="83"/>
      <c r="G51" s="83"/>
      <c r="H51" s="83"/>
      <c r="I51" s="83"/>
      <c r="J51" s="83"/>
      <c r="K51" s="83"/>
      <c r="L51" s="83"/>
      <c r="M51" s="83"/>
      <c r="N51" s="79">
        <f>SUM(E32:E51)</f>
        <v>0</v>
      </c>
      <c r="O51" s="83"/>
      <c r="P51" s="83"/>
      <c r="Q51" s="83"/>
      <c r="R51" s="83"/>
      <c r="S51" s="83"/>
    </row>
    <row r="52" spans="1:26" x14ac:dyDescent="0.25">
      <c r="B52" s="3"/>
      <c r="C52" s="3"/>
      <c r="E52" s="83"/>
      <c r="F52" s="83"/>
      <c r="G52" s="83"/>
      <c r="H52" s="83"/>
      <c r="I52" s="83"/>
      <c r="J52" s="83"/>
      <c r="K52" s="83"/>
      <c r="L52" s="83"/>
      <c r="M52" s="83"/>
      <c r="N52" s="83"/>
      <c r="O52" s="83"/>
      <c r="P52" s="83"/>
      <c r="Q52" s="83"/>
      <c r="R52" s="83"/>
      <c r="S52" s="83"/>
    </row>
    <row r="53" spans="1:26" x14ac:dyDescent="0.25">
      <c r="E53" s="83"/>
      <c r="F53" s="83"/>
      <c r="G53" s="83"/>
      <c r="H53" s="83"/>
      <c r="I53" s="83"/>
      <c r="J53" s="83"/>
      <c r="K53" s="83"/>
      <c r="L53" s="83"/>
      <c r="M53" s="83"/>
      <c r="N53" s="83"/>
      <c r="O53" s="83"/>
      <c r="P53" s="83"/>
      <c r="Q53" s="83"/>
      <c r="R53" s="83"/>
      <c r="S53" s="83"/>
    </row>
    <row r="54" spans="1:26" x14ac:dyDescent="0.25">
      <c r="E54" s="83"/>
      <c r="F54" s="83"/>
      <c r="G54" s="83"/>
      <c r="H54" s="83"/>
      <c r="I54" s="83"/>
      <c r="J54" s="83"/>
      <c r="K54" s="83"/>
      <c r="L54" s="83"/>
      <c r="M54" s="83"/>
      <c r="N54" s="83"/>
      <c r="O54" s="83"/>
      <c r="P54" s="83"/>
      <c r="Q54" s="83"/>
      <c r="R54" s="83"/>
      <c r="S54" s="83"/>
    </row>
    <row r="55" spans="1:26" x14ac:dyDescent="0.25">
      <c r="E55" s="83"/>
      <c r="F55" s="83"/>
      <c r="G55" s="83"/>
      <c r="H55" s="83"/>
      <c r="I55" s="83"/>
      <c r="J55" s="83"/>
      <c r="K55" s="83"/>
      <c r="L55" s="83"/>
      <c r="M55" s="83"/>
      <c r="N55" s="83"/>
      <c r="O55" s="83"/>
      <c r="P55" s="83"/>
      <c r="Q55" s="83"/>
      <c r="R55" s="83"/>
      <c r="S55" s="83"/>
    </row>
    <row r="56" spans="1:26" x14ac:dyDescent="0.25">
      <c r="E56" s="83"/>
      <c r="F56" s="83"/>
      <c r="G56" s="83"/>
      <c r="H56" s="83"/>
      <c r="I56" s="83"/>
      <c r="J56" s="83"/>
      <c r="K56" s="83"/>
      <c r="L56" s="83"/>
      <c r="M56" s="83"/>
      <c r="N56" s="83"/>
      <c r="O56" s="83"/>
      <c r="P56" s="83"/>
      <c r="Q56" s="83"/>
      <c r="R56" s="83"/>
      <c r="S56" s="83"/>
    </row>
    <row r="57" spans="1:26" x14ac:dyDescent="0.25">
      <c r="E57" s="83"/>
      <c r="F57" s="83"/>
      <c r="G57" s="83"/>
      <c r="H57" s="83"/>
      <c r="I57" s="83"/>
      <c r="J57" s="83"/>
      <c r="K57" s="83"/>
      <c r="L57" s="83"/>
      <c r="M57" s="83"/>
      <c r="N57" s="83"/>
      <c r="O57" s="83"/>
      <c r="P57" s="83"/>
      <c r="Q57" s="83"/>
      <c r="R57" s="83"/>
      <c r="S57" s="83"/>
    </row>
    <row r="58" spans="1:26" x14ac:dyDescent="0.25">
      <c r="E58" s="83"/>
      <c r="F58" s="83"/>
      <c r="G58" s="83"/>
      <c r="H58" s="83"/>
      <c r="I58" s="83"/>
      <c r="J58" s="83"/>
      <c r="K58" s="83"/>
      <c r="L58" s="83"/>
      <c r="M58" s="83"/>
      <c r="N58" s="83"/>
      <c r="O58" s="83"/>
      <c r="P58" s="83"/>
      <c r="Q58" s="83"/>
      <c r="R58" s="83"/>
      <c r="S58" s="83"/>
    </row>
    <row r="59" spans="1:26" x14ac:dyDescent="0.25">
      <c r="E59" s="83"/>
      <c r="F59" s="83"/>
      <c r="G59" s="83"/>
      <c r="H59" s="83"/>
      <c r="I59" s="83"/>
      <c r="J59" s="83"/>
      <c r="K59" s="83"/>
      <c r="L59" s="83"/>
      <c r="M59" s="83"/>
      <c r="N59" s="83"/>
      <c r="O59" s="83"/>
      <c r="P59" s="83"/>
      <c r="Q59" s="83"/>
      <c r="R59" s="83"/>
      <c r="S59" s="83"/>
    </row>
    <row r="60" spans="1:26" x14ac:dyDescent="0.25">
      <c r="E60" s="83"/>
      <c r="F60" s="83"/>
      <c r="G60" s="83"/>
      <c r="H60" s="83"/>
      <c r="I60" s="83"/>
      <c r="J60" s="83"/>
      <c r="K60" s="83"/>
      <c r="L60" s="83"/>
      <c r="M60" s="83"/>
      <c r="N60" s="83"/>
      <c r="O60" s="83"/>
      <c r="P60" s="83"/>
      <c r="Q60" s="83"/>
      <c r="R60" s="83"/>
      <c r="S60" s="83"/>
    </row>
    <row r="61" spans="1:26" x14ac:dyDescent="0.25">
      <c r="E61" s="83"/>
      <c r="F61" s="83"/>
      <c r="G61" s="83"/>
      <c r="H61" s="83"/>
      <c r="I61" s="83"/>
      <c r="J61" s="83"/>
      <c r="K61" s="83"/>
      <c r="L61" s="83"/>
      <c r="M61" s="83"/>
      <c r="N61" s="83"/>
      <c r="O61" s="83"/>
      <c r="P61" s="83"/>
      <c r="Q61" s="83"/>
      <c r="R61" s="83"/>
      <c r="S61" s="83"/>
    </row>
    <row r="62" spans="1:26" x14ac:dyDescent="0.25">
      <c r="E62" s="83"/>
      <c r="F62" s="83"/>
      <c r="G62" s="83"/>
      <c r="H62" s="83"/>
      <c r="I62" s="83"/>
      <c r="J62" s="83"/>
      <c r="K62" s="83"/>
      <c r="L62" s="83"/>
      <c r="M62" s="83"/>
      <c r="N62" s="83"/>
      <c r="O62" s="83"/>
      <c r="P62" s="83"/>
      <c r="Q62" s="83"/>
      <c r="R62" s="83"/>
      <c r="S62" s="83"/>
    </row>
  </sheetData>
  <phoneticPr fontId="21" type="noConversion"/>
  <pageMargins left="0.7" right="0.7" top="0.75" bottom="0.75" header="0.3" footer="0.3"/>
  <pageSetup scale="81" orientation="landscape" horizontalDpi="4294967294" verticalDpi="4294967294" r:id="rId1"/>
  <headerFooter alignWithMargins="0">
    <oddFooter>&amp;Z&amp;F&amp;RPage &amp;P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>
    <pageSetUpPr fitToPage="1"/>
  </sheetPr>
  <dimension ref="A1:AH64"/>
  <sheetViews>
    <sheetView workbookViewId="0"/>
  </sheetViews>
  <sheetFormatPr defaultRowHeight="15" x14ac:dyDescent="0.25"/>
  <cols>
    <col min="1" max="1" width="20.85546875" customWidth="1"/>
    <col min="2" max="2" width="8.7109375" customWidth="1"/>
    <col min="3" max="3" width="12.85546875" customWidth="1"/>
    <col min="4" max="7" width="7.42578125" hidden="1" customWidth="1"/>
    <col min="8" max="8" width="8.5703125" hidden="1" customWidth="1"/>
    <col min="9" max="9" width="9" hidden="1" customWidth="1"/>
    <col min="10" max="12" width="7.42578125" hidden="1" customWidth="1"/>
    <col min="13" max="13" width="7.5703125" hidden="1" customWidth="1"/>
    <col min="14" max="17" width="9.28515625" customWidth="1"/>
    <col min="18" max="19" width="11.28515625" customWidth="1"/>
    <col min="20" max="20" width="9.42578125" customWidth="1"/>
    <col min="22" max="24" width="10.5703125" customWidth="1"/>
    <col min="33" max="33" width="10.5703125" bestFit="1" customWidth="1"/>
  </cols>
  <sheetData>
    <row r="1" spans="1:34" x14ac:dyDescent="0.25">
      <c r="A1" s="11" t="s">
        <v>10</v>
      </c>
    </row>
    <row r="2" spans="1:34" x14ac:dyDescent="0.25">
      <c r="A2" s="9" t="s">
        <v>438</v>
      </c>
    </row>
    <row r="3" spans="1:34" x14ac:dyDescent="0.25">
      <c r="A3" s="9" t="s">
        <v>80</v>
      </c>
    </row>
    <row r="4" spans="1:34" x14ac:dyDescent="0.25">
      <c r="R4" s="40" t="s">
        <v>4</v>
      </c>
      <c r="S4" s="41"/>
      <c r="T4" s="40" t="s">
        <v>8</v>
      </c>
    </row>
    <row r="5" spans="1:34" x14ac:dyDescent="0.25">
      <c r="A5" s="10" t="s">
        <v>9</v>
      </c>
      <c r="B5" s="12" t="s">
        <v>64</v>
      </c>
      <c r="C5" s="12" t="s">
        <v>12</v>
      </c>
      <c r="R5" s="42" t="s">
        <v>2</v>
      </c>
      <c r="S5" s="42" t="s">
        <v>60</v>
      </c>
      <c r="T5" s="42" t="s">
        <v>7</v>
      </c>
    </row>
    <row r="6" spans="1:34" x14ac:dyDescent="0.25">
      <c r="A6" t="str">
        <f>+SUMMARY!B31</f>
        <v>KURAKI KBT-13-A</v>
      </c>
      <c r="B6" s="3">
        <f>+SUMMARY!A31</f>
        <v>141</v>
      </c>
      <c r="C6">
        <f>+SUMMARY!D31</f>
        <v>8172</v>
      </c>
      <c r="R6" s="3"/>
    </row>
    <row r="7" spans="1:34" x14ac:dyDescent="0.25">
      <c r="A7" s="213">
        <f>+SUMMARY!C31</f>
        <v>0</v>
      </c>
      <c r="B7" s="212"/>
      <c r="C7" s="214"/>
      <c r="D7" s="84"/>
      <c r="E7" s="84"/>
      <c r="F7" s="84"/>
      <c r="G7" s="84"/>
      <c r="H7" s="84"/>
      <c r="I7" s="84"/>
      <c r="J7" s="84"/>
      <c r="K7" s="84"/>
      <c r="L7" s="84"/>
      <c r="M7" s="84"/>
      <c r="N7" s="84"/>
      <c r="O7" s="85"/>
      <c r="P7" s="6"/>
      <c r="Q7" s="6"/>
      <c r="R7" s="13">
        <f>+C14</f>
        <v>858315.66</v>
      </c>
      <c r="S7" s="13">
        <f>+-C48</f>
        <v>849327.08857142867</v>
      </c>
      <c r="T7" s="13">
        <f>+R7-S7</f>
        <v>8988.571428571362</v>
      </c>
    </row>
    <row r="8" spans="1:34" x14ac:dyDescent="0.25">
      <c r="A8" s="213"/>
      <c r="B8" s="3"/>
      <c r="D8" s="84"/>
      <c r="E8" s="84"/>
      <c r="F8" s="84"/>
      <c r="G8" s="84"/>
      <c r="H8" s="84"/>
      <c r="I8" s="84"/>
      <c r="J8" s="84"/>
      <c r="K8" s="84"/>
      <c r="L8" s="84"/>
      <c r="M8" s="84"/>
      <c r="N8" s="84"/>
      <c r="O8" s="85"/>
      <c r="P8" s="6"/>
      <c r="Q8" s="6"/>
    </row>
    <row r="9" spans="1:34" x14ac:dyDescent="0.25">
      <c r="A9" s="2"/>
      <c r="B9" s="3"/>
      <c r="D9" s="84"/>
      <c r="E9" s="84"/>
      <c r="F9" s="84"/>
      <c r="G9" s="84"/>
      <c r="H9" s="84"/>
      <c r="I9" s="84"/>
      <c r="J9" s="84"/>
      <c r="K9" s="84"/>
      <c r="L9" s="84"/>
      <c r="M9" s="84"/>
      <c r="N9" s="84"/>
      <c r="O9" s="85"/>
      <c r="P9" s="6"/>
      <c r="Q9" s="6"/>
    </row>
    <row r="10" spans="1:34" x14ac:dyDescent="0.25">
      <c r="B10" s="3"/>
    </row>
    <row r="11" spans="1:34" x14ac:dyDescent="0.25">
      <c r="A11" s="2" t="s">
        <v>66</v>
      </c>
      <c r="B11" s="219" t="str">
        <f>+SUMMARY!F31</f>
        <v>MISS</v>
      </c>
      <c r="C11" s="214"/>
    </row>
    <row r="12" spans="1:34" x14ac:dyDescent="0.25">
      <c r="B12" s="28"/>
      <c r="C12" s="2"/>
    </row>
    <row r="13" spans="1:34" x14ac:dyDescent="0.25">
      <c r="A13" s="9" t="s">
        <v>5</v>
      </c>
      <c r="C13" s="31" t="s">
        <v>3</v>
      </c>
      <c r="D13" s="32">
        <v>1994</v>
      </c>
      <c r="E13" s="32">
        <v>1995</v>
      </c>
      <c r="F13" s="32">
        <v>1996</v>
      </c>
      <c r="G13" s="32">
        <v>1997</v>
      </c>
      <c r="H13" s="32">
        <v>1998</v>
      </c>
      <c r="I13" s="32">
        <v>1999</v>
      </c>
      <c r="J13" s="32">
        <v>2000</v>
      </c>
      <c r="K13" s="32">
        <v>2001</v>
      </c>
      <c r="L13" s="32">
        <v>2002</v>
      </c>
      <c r="M13" s="32">
        <v>2003</v>
      </c>
      <c r="N13" s="32">
        <v>2004</v>
      </c>
      <c r="O13" s="32">
        <f>N13+1</f>
        <v>2005</v>
      </c>
      <c r="P13" s="32">
        <f t="shared" ref="P13:AH13" si="0">O13+1</f>
        <v>2006</v>
      </c>
      <c r="Q13" s="32">
        <f t="shared" si="0"/>
        <v>2007</v>
      </c>
      <c r="R13" s="32">
        <f t="shared" si="0"/>
        <v>2008</v>
      </c>
      <c r="S13" s="32">
        <f t="shared" si="0"/>
        <v>2009</v>
      </c>
      <c r="T13" s="32">
        <f t="shared" si="0"/>
        <v>2010</v>
      </c>
      <c r="U13" s="32">
        <f t="shared" si="0"/>
        <v>2011</v>
      </c>
      <c r="V13" s="32">
        <f t="shared" si="0"/>
        <v>2012</v>
      </c>
      <c r="W13" s="32">
        <f t="shared" si="0"/>
        <v>2013</v>
      </c>
      <c r="X13" s="32">
        <f t="shared" si="0"/>
        <v>2014</v>
      </c>
      <c r="Y13" s="32">
        <f t="shared" si="0"/>
        <v>2015</v>
      </c>
      <c r="Z13" s="32">
        <f t="shared" si="0"/>
        <v>2016</v>
      </c>
      <c r="AA13" s="32">
        <f t="shared" si="0"/>
        <v>2017</v>
      </c>
      <c r="AB13" s="32">
        <f t="shared" si="0"/>
        <v>2018</v>
      </c>
      <c r="AC13" s="32">
        <f t="shared" si="0"/>
        <v>2019</v>
      </c>
      <c r="AD13" s="32">
        <f t="shared" si="0"/>
        <v>2020</v>
      </c>
      <c r="AE13" s="32">
        <f t="shared" si="0"/>
        <v>2021</v>
      </c>
      <c r="AF13" s="32">
        <f t="shared" si="0"/>
        <v>2022</v>
      </c>
      <c r="AG13" s="32">
        <f t="shared" si="0"/>
        <v>2023</v>
      </c>
      <c r="AH13" s="32">
        <f t="shared" si="0"/>
        <v>2024</v>
      </c>
    </row>
    <row r="14" spans="1:34" x14ac:dyDescent="0.25">
      <c r="A14" s="9" t="s">
        <v>73</v>
      </c>
      <c r="C14" s="765">
        <f>SUM(D14:AH14)</f>
        <v>858315.66</v>
      </c>
      <c r="D14" s="766"/>
      <c r="E14" s="766"/>
      <c r="F14" s="766"/>
      <c r="G14" s="766"/>
      <c r="H14" s="766"/>
      <c r="I14" s="766"/>
      <c r="J14" s="766"/>
      <c r="K14" s="766"/>
      <c r="L14" s="766"/>
      <c r="M14" s="766"/>
      <c r="N14" s="766"/>
      <c r="O14" s="766"/>
      <c r="P14" s="766">
        <v>821855.56</v>
      </c>
      <c r="Q14" s="766">
        <v>25020.1</v>
      </c>
      <c r="R14" s="766"/>
      <c r="S14" s="765"/>
      <c r="T14" s="145"/>
      <c r="U14" s="145"/>
      <c r="V14" s="145"/>
      <c r="W14" s="145"/>
      <c r="X14" s="145"/>
      <c r="Y14" s="145"/>
      <c r="Z14" s="145"/>
      <c r="AA14" s="145"/>
      <c r="AB14" s="145"/>
      <c r="AC14" s="145"/>
      <c r="AD14" s="145"/>
      <c r="AE14" s="145"/>
      <c r="AF14" s="145"/>
      <c r="AG14" s="614">
        <v>11440</v>
      </c>
      <c r="AH14" s="145"/>
    </row>
    <row r="15" spans="1:34" x14ac:dyDescent="0.25">
      <c r="A15" s="34" t="str">
        <f>IF(+C14-'Equip Review 032310'!Y29=0,"ok","check")</f>
        <v>check</v>
      </c>
      <c r="B15" s="2"/>
      <c r="C15" s="145"/>
      <c r="D15" s="145"/>
      <c r="E15" s="145"/>
      <c r="F15" s="145"/>
      <c r="G15" s="145"/>
      <c r="H15" s="145"/>
      <c r="I15" s="145"/>
      <c r="J15" s="145"/>
      <c r="K15" s="145"/>
      <c r="L15" s="145"/>
      <c r="M15" s="145"/>
      <c r="N15" s="145"/>
      <c r="O15" s="145"/>
      <c r="P15" s="145"/>
      <c r="Q15" s="145"/>
      <c r="R15" s="145"/>
      <c r="S15" s="145"/>
      <c r="T15" s="145"/>
      <c r="U15" s="145"/>
      <c r="V15" s="145"/>
      <c r="W15" s="145"/>
      <c r="X15" s="145"/>
      <c r="Y15" s="145"/>
      <c r="Z15" s="145"/>
      <c r="AA15" s="145"/>
      <c r="AB15" s="145"/>
      <c r="AC15" s="145"/>
      <c r="AD15" s="145"/>
      <c r="AE15" s="145"/>
      <c r="AF15" s="145"/>
      <c r="AG15" s="145"/>
      <c r="AH15" s="145"/>
    </row>
    <row r="16" spans="1:34" x14ac:dyDescent="0.25">
      <c r="A16" s="9" t="s">
        <v>6</v>
      </c>
      <c r="B16" s="3">
        <v>1994</v>
      </c>
      <c r="C16" s="145">
        <f>-SUM(D16:AH16)</f>
        <v>0</v>
      </c>
      <c r="D16" s="764">
        <f>+D$14/7/2</f>
        <v>0</v>
      </c>
      <c r="E16" s="764"/>
      <c r="F16" s="764"/>
      <c r="G16" s="764"/>
      <c r="H16" s="764"/>
      <c r="I16" s="764"/>
      <c r="J16" s="764"/>
      <c r="K16" s="764"/>
      <c r="L16" s="764"/>
      <c r="M16" s="764"/>
      <c r="N16" s="764"/>
      <c r="O16" s="764"/>
      <c r="P16" s="764"/>
      <c r="Q16" s="764"/>
      <c r="R16" s="764"/>
      <c r="S16" s="764"/>
      <c r="T16" s="764"/>
      <c r="U16" s="764"/>
      <c r="V16" s="145"/>
      <c r="W16" s="145"/>
      <c r="X16" s="145"/>
      <c r="Y16" s="764"/>
      <c r="Z16" s="764"/>
      <c r="AA16" s="145"/>
      <c r="AB16" s="145"/>
      <c r="AC16" s="145"/>
      <c r="AD16" s="145"/>
      <c r="AE16" s="145"/>
      <c r="AF16" s="145"/>
      <c r="AG16" s="145"/>
      <c r="AH16" s="145"/>
    </row>
    <row r="17" spans="1:34" x14ac:dyDescent="0.25">
      <c r="B17" s="3">
        <f>B16+1</f>
        <v>1995</v>
      </c>
      <c r="C17" s="145">
        <f t="shared" ref="C17:C46" si="1">-SUM(D17:AH17)</f>
        <v>0</v>
      </c>
      <c r="D17" s="764">
        <f>+D$14/7</f>
        <v>0</v>
      </c>
      <c r="E17" s="764">
        <f>+E$14/7/2</f>
        <v>0</v>
      </c>
      <c r="F17" s="764"/>
      <c r="G17" s="764"/>
      <c r="H17" s="764"/>
      <c r="I17" s="764"/>
      <c r="J17" s="764"/>
      <c r="K17" s="764"/>
      <c r="L17" s="764"/>
      <c r="M17" s="764"/>
      <c r="N17" s="764"/>
      <c r="O17" s="764"/>
      <c r="P17" s="764"/>
      <c r="Q17" s="764"/>
      <c r="R17" s="764"/>
      <c r="S17" s="764"/>
      <c r="T17" s="764"/>
      <c r="U17" s="764"/>
      <c r="V17" s="145"/>
      <c r="W17" s="145"/>
      <c r="X17" s="145"/>
      <c r="Y17" s="764"/>
      <c r="Z17" s="764"/>
      <c r="AA17" s="145"/>
      <c r="AB17" s="145"/>
      <c r="AC17" s="145"/>
      <c r="AD17" s="145"/>
      <c r="AE17" s="145"/>
      <c r="AF17" s="145"/>
      <c r="AG17" s="145"/>
      <c r="AH17" s="145"/>
    </row>
    <row r="18" spans="1:34" x14ac:dyDescent="0.25">
      <c r="B18" s="3">
        <f t="shared" ref="B18:B46" si="2">B17+1</f>
        <v>1996</v>
      </c>
      <c r="C18" s="145">
        <f t="shared" si="1"/>
        <v>0</v>
      </c>
      <c r="D18" s="764">
        <f>+D17</f>
        <v>0</v>
      </c>
      <c r="E18" s="764">
        <f>+E$14/7</f>
        <v>0</v>
      </c>
      <c r="F18" s="764">
        <f>+F$14/7/2</f>
        <v>0</v>
      </c>
      <c r="G18" s="764"/>
      <c r="H18" s="764"/>
      <c r="I18" s="764"/>
      <c r="J18" s="764"/>
      <c r="K18" s="764"/>
      <c r="L18" s="764"/>
      <c r="M18" s="764"/>
      <c r="N18" s="764"/>
      <c r="O18" s="764"/>
      <c r="P18" s="764"/>
      <c r="Q18" s="764"/>
      <c r="R18" s="764"/>
      <c r="S18" s="764"/>
      <c r="T18" s="764"/>
      <c r="U18" s="764"/>
      <c r="V18" s="145"/>
      <c r="W18" s="145"/>
      <c r="X18" s="145"/>
      <c r="Y18" s="764"/>
      <c r="Z18" s="764"/>
      <c r="AA18" s="145"/>
      <c r="AB18" s="145"/>
      <c r="AC18" s="145"/>
      <c r="AD18" s="145"/>
      <c r="AE18" s="145"/>
      <c r="AF18" s="145"/>
      <c r="AG18" s="145"/>
      <c r="AH18" s="145"/>
    </row>
    <row r="19" spans="1:34" x14ac:dyDescent="0.25">
      <c r="B19" s="3">
        <f t="shared" si="2"/>
        <v>1997</v>
      </c>
      <c r="C19" s="145">
        <f t="shared" si="1"/>
        <v>0</v>
      </c>
      <c r="D19" s="764">
        <f>+D18</f>
        <v>0</v>
      </c>
      <c r="E19" s="764">
        <f>+E18</f>
        <v>0</v>
      </c>
      <c r="F19" s="764">
        <f>+F$14/7</f>
        <v>0</v>
      </c>
      <c r="G19" s="764">
        <f>+G$14/7/2</f>
        <v>0</v>
      </c>
      <c r="H19" s="764"/>
      <c r="I19" s="764"/>
      <c r="J19" s="764"/>
      <c r="K19" s="764"/>
      <c r="L19" s="764"/>
      <c r="M19" s="764"/>
      <c r="N19" s="764"/>
      <c r="O19" s="764"/>
      <c r="P19" s="764"/>
      <c r="Q19" s="764"/>
      <c r="R19" s="764"/>
      <c r="S19" s="764"/>
      <c r="T19" s="764"/>
      <c r="U19" s="764"/>
      <c r="V19" s="145"/>
      <c r="W19" s="145"/>
      <c r="X19" s="145"/>
      <c r="Y19" s="764"/>
      <c r="Z19" s="764"/>
      <c r="AA19" s="145"/>
      <c r="AB19" s="145"/>
      <c r="AC19" s="145"/>
      <c r="AD19" s="145"/>
      <c r="AE19" s="145"/>
      <c r="AF19" s="145"/>
      <c r="AG19" s="145"/>
      <c r="AH19" s="145"/>
    </row>
    <row r="20" spans="1:34" x14ac:dyDescent="0.25">
      <c r="B20" s="3">
        <f t="shared" si="2"/>
        <v>1998</v>
      </c>
      <c r="C20" s="145">
        <f t="shared" si="1"/>
        <v>0</v>
      </c>
      <c r="D20" s="764">
        <f>+D19</f>
        <v>0</v>
      </c>
      <c r="E20" s="764">
        <f>+E19</f>
        <v>0</v>
      </c>
      <c r="F20" s="764">
        <f>+F19</f>
        <v>0</v>
      </c>
      <c r="G20" s="764">
        <f>+G$14/7</f>
        <v>0</v>
      </c>
      <c r="H20" s="764">
        <f>+H$14/7/2</f>
        <v>0</v>
      </c>
      <c r="I20" s="764"/>
      <c r="J20" s="764"/>
      <c r="K20" s="764"/>
      <c r="L20" s="764"/>
      <c r="M20" s="764"/>
      <c r="N20" s="764"/>
      <c r="O20" s="764"/>
      <c r="P20" s="764"/>
      <c r="Q20" s="764"/>
      <c r="R20" s="764"/>
      <c r="S20" s="764"/>
      <c r="T20" s="764"/>
      <c r="U20" s="764"/>
      <c r="V20" s="145"/>
      <c r="W20" s="145"/>
      <c r="X20" s="145"/>
      <c r="Y20" s="764"/>
      <c r="Z20" s="764"/>
      <c r="AA20" s="145"/>
      <c r="AB20" s="145"/>
      <c r="AC20" s="145"/>
      <c r="AD20" s="145"/>
      <c r="AE20" s="145"/>
      <c r="AF20" s="145"/>
      <c r="AG20" s="145"/>
      <c r="AH20" s="145"/>
    </row>
    <row r="21" spans="1:34" x14ac:dyDescent="0.25">
      <c r="B21" s="3">
        <f t="shared" si="2"/>
        <v>1999</v>
      </c>
      <c r="C21" s="145">
        <f t="shared" si="1"/>
        <v>0</v>
      </c>
      <c r="D21" s="764">
        <f>+D20</f>
        <v>0</v>
      </c>
      <c r="E21" s="764">
        <f>+E20</f>
        <v>0</v>
      </c>
      <c r="F21" s="764">
        <f>+F20</f>
        <v>0</v>
      </c>
      <c r="G21" s="764">
        <f>+G20</f>
        <v>0</v>
      </c>
      <c r="H21" s="764">
        <f>+H$14/7</f>
        <v>0</v>
      </c>
      <c r="I21" s="764">
        <f>+I$14/7/2</f>
        <v>0</v>
      </c>
      <c r="J21" s="764"/>
      <c r="K21" s="764"/>
      <c r="L21" s="764"/>
      <c r="M21" s="764"/>
      <c r="N21" s="764"/>
      <c r="O21" s="764"/>
      <c r="P21" s="764"/>
      <c r="Q21" s="764"/>
      <c r="R21" s="764"/>
      <c r="S21" s="764"/>
      <c r="T21" s="764"/>
      <c r="U21" s="764"/>
      <c r="V21" s="145"/>
      <c r="W21" s="145"/>
      <c r="X21" s="145"/>
      <c r="Y21" s="764"/>
      <c r="Z21" s="764"/>
      <c r="AA21" s="145"/>
      <c r="AB21" s="145"/>
      <c r="AC21" s="145"/>
      <c r="AD21" s="145"/>
      <c r="AE21" s="145"/>
      <c r="AF21" s="145"/>
      <c r="AG21" s="145"/>
      <c r="AH21" s="145"/>
    </row>
    <row r="22" spans="1:34" x14ac:dyDescent="0.25">
      <c r="B22" s="3">
        <f t="shared" si="2"/>
        <v>2000</v>
      </c>
      <c r="C22" s="145">
        <f t="shared" si="1"/>
        <v>0</v>
      </c>
      <c r="D22" s="764">
        <f>+D21</f>
        <v>0</v>
      </c>
      <c r="E22" s="764">
        <f>+E21</f>
        <v>0</v>
      </c>
      <c r="F22" s="764">
        <f>+F21</f>
        <v>0</v>
      </c>
      <c r="G22" s="764">
        <f>+G21</f>
        <v>0</v>
      </c>
      <c r="H22" s="764">
        <f>+H21</f>
        <v>0</v>
      </c>
      <c r="I22" s="764">
        <f>+I$14/7</f>
        <v>0</v>
      </c>
      <c r="J22" s="764">
        <f>+J$14/7/2</f>
        <v>0</v>
      </c>
      <c r="K22" s="764"/>
      <c r="L22" s="764"/>
      <c r="M22" s="764"/>
      <c r="N22" s="764"/>
      <c r="O22" s="764"/>
      <c r="P22" s="764"/>
      <c r="Q22" s="764"/>
      <c r="R22" s="764"/>
      <c r="S22" s="764"/>
      <c r="T22" s="764"/>
      <c r="U22" s="764"/>
      <c r="V22" s="145"/>
      <c r="W22" s="145"/>
      <c r="X22" s="145"/>
      <c r="Y22" s="764"/>
      <c r="Z22" s="764"/>
      <c r="AA22" s="145"/>
      <c r="AB22" s="145"/>
      <c r="AC22" s="145"/>
      <c r="AD22" s="145"/>
      <c r="AE22" s="145"/>
      <c r="AF22" s="145"/>
      <c r="AG22" s="145"/>
      <c r="AH22" s="145"/>
    </row>
    <row r="23" spans="1:34" x14ac:dyDescent="0.25">
      <c r="B23" s="3">
        <f t="shared" si="2"/>
        <v>2001</v>
      </c>
      <c r="C23" s="145">
        <f t="shared" si="1"/>
        <v>0</v>
      </c>
      <c r="D23" s="764">
        <f>+D$14/7/2</f>
        <v>0</v>
      </c>
      <c r="E23" s="764">
        <f>+E22</f>
        <v>0</v>
      </c>
      <c r="F23" s="764">
        <f>+F22</f>
        <v>0</v>
      </c>
      <c r="G23" s="764">
        <f>+G22</f>
        <v>0</v>
      </c>
      <c r="H23" s="764">
        <f>+H22</f>
        <v>0</v>
      </c>
      <c r="I23" s="764">
        <f>+I22</f>
        <v>0</v>
      </c>
      <c r="J23" s="764">
        <f>+J$14/7</f>
        <v>0</v>
      </c>
      <c r="K23" s="764">
        <f>+K$14/7/2</f>
        <v>0</v>
      </c>
      <c r="L23" s="764"/>
      <c r="M23" s="764"/>
      <c r="N23" s="764"/>
      <c r="O23" s="764"/>
      <c r="P23" s="764"/>
      <c r="Q23" s="764"/>
      <c r="R23" s="764"/>
      <c r="S23" s="764"/>
      <c r="T23" s="764"/>
      <c r="U23" s="764"/>
      <c r="V23" s="145"/>
      <c r="W23" s="145"/>
      <c r="X23" s="145"/>
      <c r="Y23" s="764"/>
      <c r="Z23" s="764"/>
      <c r="AA23" s="145"/>
      <c r="AB23" s="145"/>
      <c r="AC23" s="145"/>
      <c r="AD23" s="145"/>
      <c r="AE23" s="145"/>
      <c r="AF23" s="145"/>
      <c r="AG23" s="145"/>
      <c r="AH23" s="145"/>
    </row>
    <row r="24" spans="1:34" x14ac:dyDescent="0.25">
      <c r="B24" s="3">
        <f t="shared" si="2"/>
        <v>2002</v>
      </c>
      <c r="C24" s="145">
        <f t="shared" si="1"/>
        <v>0</v>
      </c>
      <c r="D24" s="764"/>
      <c r="E24" s="764">
        <f>+E$14/7/2</f>
        <v>0</v>
      </c>
      <c r="F24" s="764">
        <f>+F23</f>
        <v>0</v>
      </c>
      <c r="G24" s="764">
        <f>+G23</f>
        <v>0</v>
      </c>
      <c r="H24" s="764">
        <f>+H23</f>
        <v>0</v>
      </c>
      <c r="I24" s="764">
        <f>+I23</f>
        <v>0</v>
      </c>
      <c r="J24" s="764">
        <f>+J23</f>
        <v>0</v>
      </c>
      <c r="K24" s="764">
        <f>+K$14/7</f>
        <v>0</v>
      </c>
      <c r="L24" s="764">
        <f>+L$14/7/2</f>
        <v>0</v>
      </c>
      <c r="M24" s="764"/>
      <c r="N24" s="764"/>
      <c r="O24" s="764"/>
      <c r="P24" s="764"/>
      <c r="Q24" s="764"/>
      <c r="R24" s="764"/>
      <c r="S24" s="764"/>
      <c r="T24" s="764"/>
      <c r="U24" s="764"/>
      <c r="V24" s="145"/>
      <c r="W24" s="145"/>
      <c r="X24" s="145"/>
      <c r="Y24" s="764"/>
      <c r="Z24" s="764"/>
      <c r="AA24" s="145"/>
      <c r="AB24" s="145"/>
      <c r="AC24" s="145"/>
      <c r="AD24" s="145"/>
      <c r="AE24" s="145"/>
      <c r="AF24" s="145"/>
      <c r="AG24" s="145"/>
      <c r="AH24" s="145"/>
    </row>
    <row r="25" spans="1:34" x14ac:dyDescent="0.25">
      <c r="B25" s="3">
        <f t="shared" si="2"/>
        <v>2003</v>
      </c>
      <c r="C25" s="145">
        <f t="shared" si="1"/>
        <v>0</v>
      </c>
      <c r="D25" s="764"/>
      <c r="E25" s="764"/>
      <c r="F25" s="764">
        <f>+F$14/7/2</f>
        <v>0</v>
      </c>
      <c r="G25" s="764">
        <f>+G24</f>
        <v>0</v>
      </c>
      <c r="H25" s="764">
        <f>+H24</f>
        <v>0</v>
      </c>
      <c r="I25" s="764">
        <f>+I24</f>
        <v>0</v>
      </c>
      <c r="J25" s="764">
        <f>+J24</f>
        <v>0</v>
      </c>
      <c r="K25" s="764">
        <f>+K24</f>
        <v>0</v>
      </c>
      <c r="L25" s="764">
        <f>+L$14/7</f>
        <v>0</v>
      </c>
      <c r="M25" s="764">
        <f>+M$14/7/2</f>
        <v>0</v>
      </c>
      <c r="N25" s="764"/>
      <c r="O25" s="764"/>
      <c r="P25" s="764"/>
      <c r="Q25" s="764"/>
      <c r="R25" s="764"/>
      <c r="S25" s="764"/>
      <c r="T25" s="764"/>
      <c r="U25" s="764"/>
      <c r="V25" s="145"/>
      <c r="W25" s="145"/>
      <c r="X25" s="145"/>
      <c r="Y25" s="764"/>
      <c r="Z25" s="764"/>
      <c r="AA25" s="145"/>
      <c r="AB25" s="145"/>
      <c r="AC25" s="145"/>
      <c r="AD25" s="145"/>
      <c r="AE25" s="145"/>
      <c r="AF25" s="145"/>
      <c r="AG25" s="145"/>
      <c r="AH25" s="145"/>
    </row>
    <row r="26" spans="1:34" x14ac:dyDescent="0.25">
      <c r="B26" s="3">
        <f t="shared" si="2"/>
        <v>2004</v>
      </c>
      <c r="C26" s="145">
        <f t="shared" si="1"/>
        <v>0</v>
      </c>
      <c r="D26" s="764"/>
      <c r="E26" s="764"/>
      <c r="F26" s="764"/>
      <c r="G26" s="764">
        <f>+G$14/7/2</f>
        <v>0</v>
      </c>
      <c r="H26" s="764">
        <f>+H25</f>
        <v>0</v>
      </c>
      <c r="I26" s="764">
        <f>+I25</f>
        <v>0</v>
      </c>
      <c r="J26" s="764">
        <f>+J25</f>
        <v>0</v>
      </c>
      <c r="K26" s="764">
        <f>+K25</f>
        <v>0</v>
      </c>
      <c r="L26" s="764">
        <f>+L25</f>
        <v>0</v>
      </c>
      <c r="M26" s="764">
        <f>+M$14/7</f>
        <v>0</v>
      </c>
      <c r="N26" s="764">
        <f>+N$14/7/2</f>
        <v>0</v>
      </c>
      <c r="O26" s="764"/>
      <c r="P26" s="764"/>
      <c r="Q26" s="764"/>
      <c r="R26" s="764"/>
      <c r="S26" s="764"/>
      <c r="T26" s="764"/>
      <c r="U26" s="764"/>
      <c r="V26" s="145"/>
      <c r="W26" s="145"/>
      <c r="X26" s="145"/>
      <c r="Y26" s="764"/>
      <c r="Z26" s="764"/>
      <c r="AA26" s="145"/>
      <c r="AB26" s="145"/>
      <c r="AC26" s="145"/>
      <c r="AD26" s="145"/>
      <c r="AE26" s="145"/>
      <c r="AF26" s="145"/>
      <c r="AG26" s="145"/>
      <c r="AH26" s="145"/>
    </row>
    <row r="27" spans="1:34" x14ac:dyDescent="0.25">
      <c r="B27" s="3">
        <f t="shared" si="2"/>
        <v>2005</v>
      </c>
      <c r="C27" s="145">
        <f t="shared" si="1"/>
        <v>0</v>
      </c>
      <c r="D27" s="764"/>
      <c r="E27" s="764"/>
      <c r="F27" s="764"/>
      <c r="G27" s="764"/>
      <c r="H27" s="764">
        <f>+H$14/7/2</f>
        <v>0</v>
      </c>
      <c r="I27" s="764">
        <f>+I26</f>
        <v>0</v>
      </c>
      <c r="J27" s="764">
        <f>+J26</f>
        <v>0</v>
      </c>
      <c r="K27" s="764">
        <f>+K26</f>
        <v>0</v>
      </c>
      <c r="L27" s="764">
        <f>+L26</f>
        <v>0</v>
      </c>
      <c r="M27" s="764">
        <f>+M26</f>
        <v>0</v>
      </c>
      <c r="N27" s="764">
        <f>+N$14/7</f>
        <v>0</v>
      </c>
      <c r="O27" s="764">
        <f>+O$14/7/2</f>
        <v>0</v>
      </c>
      <c r="P27" s="764"/>
      <c r="Q27" s="764"/>
      <c r="R27" s="764"/>
      <c r="S27" s="764"/>
      <c r="T27" s="764"/>
      <c r="U27" s="764"/>
      <c r="V27" s="145"/>
      <c r="W27" s="145"/>
      <c r="X27" s="145"/>
      <c r="Y27" s="764"/>
      <c r="Z27" s="764"/>
      <c r="AA27" s="145"/>
      <c r="AB27" s="145"/>
      <c r="AC27" s="145"/>
      <c r="AD27" s="145"/>
      <c r="AE27" s="145"/>
      <c r="AF27" s="145"/>
      <c r="AG27" s="145"/>
      <c r="AH27" s="145"/>
    </row>
    <row r="28" spans="1:34" x14ac:dyDescent="0.25">
      <c r="B28" s="3">
        <f t="shared" si="2"/>
        <v>2006</v>
      </c>
      <c r="C28" s="145">
        <f t="shared" si="1"/>
        <v>-58703.968571428573</v>
      </c>
      <c r="D28" s="764"/>
      <c r="E28" s="764"/>
      <c r="F28" s="764"/>
      <c r="G28" s="764"/>
      <c r="H28" s="764"/>
      <c r="I28" s="764">
        <f>+I$14/7/2</f>
        <v>0</v>
      </c>
      <c r="J28" s="764">
        <f>+J27</f>
        <v>0</v>
      </c>
      <c r="K28" s="764">
        <f>+K27</f>
        <v>0</v>
      </c>
      <c r="L28" s="764">
        <f>+L27</f>
        <v>0</v>
      </c>
      <c r="M28" s="764">
        <f>+M27</f>
        <v>0</v>
      </c>
      <c r="N28" s="764">
        <f>+N27</f>
        <v>0</v>
      </c>
      <c r="O28" s="764">
        <f>+O$14/7</f>
        <v>0</v>
      </c>
      <c r="P28" s="764">
        <f>+P$14/7/2</f>
        <v>58703.968571428573</v>
      </c>
      <c r="Q28" s="764"/>
      <c r="R28" s="764"/>
      <c r="S28" s="764"/>
      <c r="T28" s="764"/>
      <c r="U28" s="764"/>
      <c r="V28" s="145"/>
      <c r="W28" s="145"/>
      <c r="X28" s="145"/>
      <c r="Y28" s="764"/>
      <c r="Z28" s="764"/>
      <c r="AA28" s="145"/>
      <c r="AB28" s="145"/>
      <c r="AC28" s="145"/>
      <c r="AD28" s="145"/>
      <c r="AE28" s="145"/>
      <c r="AF28" s="145"/>
      <c r="AG28" s="145"/>
      <c r="AH28" s="145"/>
    </row>
    <row r="29" spans="1:34" x14ac:dyDescent="0.25">
      <c r="B29" s="3">
        <f t="shared" si="2"/>
        <v>2007</v>
      </c>
      <c r="C29" s="145">
        <f t="shared" si="1"/>
        <v>-119195.08714285714</v>
      </c>
      <c r="D29" s="764"/>
      <c r="E29" s="764"/>
      <c r="F29" s="764"/>
      <c r="G29" s="764"/>
      <c r="H29" s="764"/>
      <c r="I29" s="764"/>
      <c r="J29" s="764">
        <f>+J$14/7/2</f>
        <v>0</v>
      </c>
      <c r="K29" s="764">
        <f>+K28</f>
        <v>0</v>
      </c>
      <c r="L29" s="764">
        <f>+L28</f>
        <v>0</v>
      </c>
      <c r="M29" s="764">
        <f>+M28</f>
        <v>0</v>
      </c>
      <c r="N29" s="764">
        <f>+N28</f>
        <v>0</v>
      </c>
      <c r="O29" s="764">
        <f>+O28</f>
        <v>0</v>
      </c>
      <c r="P29" s="764">
        <f>+P$14/7</f>
        <v>117407.93714285715</v>
      </c>
      <c r="Q29" s="764">
        <f>+Q$14/7/2</f>
        <v>1787.1499999999999</v>
      </c>
      <c r="R29" s="764"/>
      <c r="S29" s="764"/>
      <c r="T29" s="764"/>
      <c r="U29" s="764"/>
      <c r="V29" s="145"/>
      <c r="W29" s="145"/>
      <c r="X29" s="145"/>
      <c r="Y29" s="764"/>
      <c r="Z29" s="764"/>
      <c r="AA29" s="145"/>
      <c r="AB29" s="145"/>
      <c r="AC29" s="145"/>
      <c r="AD29" s="145"/>
      <c r="AE29" s="145"/>
      <c r="AF29" s="145"/>
      <c r="AG29" s="145"/>
      <c r="AH29" s="145"/>
    </row>
    <row r="30" spans="1:34" x14ac:dyDescent="0.25">
      <c r="B30" s="3">
        <f t="shared" si="2"/>
        <v>2008</v>
      </c>
      <c r="C30" s="145">
        <f t="shared" si="1"/>
        <v>-120982.23714285715</v>
      </c>
      <c r="D30" s="764"/>
      <c r="E30" s="764"/>
      <c r="F30" s="764"/>
      <c r="G30" s="764"/>
      <c r="H30" s="764"/>
      <c r="I30" s="764"/>
      <c r="J30" s="764"/>
      <c r="K30" s="764">
        <f>+K$14/7/2</f>
        <v>0</v>
      </c>
      <c r="L30" s="764">
        <f>+L29</f>
        <v>0</v>
      </c>
      <c r="M30" s="764">
        <f>+M29</f>
        <v>0</v>
      </c>
      <c r="N30" s="764">
        <f>+N29</f>
        <v>0</v>
      </c>
      <c r="O30" s="764">
        <f>+O29</f>
        <v>0</v>
      </c>
      <c r="P30" s="764">
        <f>+P29</f>
        <v>117407.93714285715</v>
      </c>
      <c r="Q30" s="764">
        <f>+Q$14/7</f>
        <v>3574.2999999999997</v>
      </c>
      <c r="R30" s="764">
        <f>+R$14/7/2</f>
        <v>0</v>
      </c>
      <c r="S30" s="764"/>
      <c r="T30" s="764"/>
      <c r="U30" s="764"/>
      <c r="V30" s="145"/>
      <c r="W30" s="145"/>
      <c r="X30" s="145"/>
      <c r="Y30" s="764"/>
      <c r="Z30" s="764"/>
      <c r="AA30" s="145"/>
      <c r="AB30" s="145"/>
      <c r="AC30" s="145"/>
      <c r="AD30" s="145"/>
      <c r="AE30" s="145"/>
      <c r="AF30" s="145"/>
      <c r="AG30" s="145"/>
      <c r="AH30" s="145"/>
    </row>
    <row r="31" spans="1:34" x14ac:dyDescent="0.25">
      <c r="B31" s="3">
        <f t="shared" si="2"/>
        <v>2009</v>
      </c>
      <c r="C31" s="145">
        <f t="shared" si="1"/>
        <v>-120982.23714285715</v>
      </c>
      <c r="D31" s="764"/>
      <c r="E31" s="764"/>
      <c r="F31" s="764"/>
      <c r="G31" s="764"/>
      <c r="H31" s="764"/>
      <c r="I31" s="764"/>
      <c r="J31" s="764"/>
      <c r="K31" s="764"/>
      <c r="L31" s="764">
        <f>+L$14/7/2</f>
        <v>0</v>
      </c>
      <c r="M31" s="764">
        <f>+M30</f>
        <v>0</v>
      </c>
      <c r="N31" s="764">
        <f>+N30</f>
        <v>0</v>
      </c>
      <c r="O31" s="764">
        <f>+O30</f>
        <v>0</v>
      </c>
      <c r="P31" s="764">
        <f>+P30</f>
        <v>117407.93714285715</v>
      </c>
      <c r="Q31" s="764">
        <f>+Q30</f>
        <v>3574.2999999999997</v>
      </c>
      <c r="R31" s="764">
        <f>+R$14/7</f>
        <v>0</v>
      </c>
      <c r="S31" s="764">
        <f>+S$14/7/2</f>
        <v>0</v>
      </c>
      <c r="T31" s="764"/>
      <c r="U31" s="764"/>
      <c r="V31" s="145"/>
      <c r="W31" s="145"/>
      <c r="X31" s="145"/>
      <c r="Y31" s="764"/>
      <c r="Z31" s="764"/>
      <c r="AA31" s="145"/>
      <c r="AB31" s="145"/>
      <c r="AC31" s="145"/>
      <c r="AD31" s="145"/>
      <c r="AE31" s="145"/>
      <c r="AF31" s="145"/>
      <c r="AG31" s="145"/>
      <c r="AH31" s="145"/>
    </row>
    <row r="32" spans="1:34" x14ac:dyDescent="0.25">
      <c r="A32" s="38"/>
      <c r="B32" s="3">
        <f t="shared" si="2"/>
        <v>2010</v>
      </c>
      <c r="C32" s="145">
        <f t="shared" si="1"/>
        <v>-120982.23714285715</v>
      </c>
      <c r="D32" s="764"/>
      <c r="E32" s="764"/>
      <c r="F32" s="764"/>
      <c r="G32" s="764"/>
      <c r="H32" s="764"/>
      <c r="I32" s="764"/>
      <c r="J32" s="764"/>
      <c r="K32" s="764"/>
      <c r="L32" s="764"/>
      <c r="M32" s="764">
        <f>+M$14/7/2</f>
        <v>0</v>
      </c>
      <c r="N32" s="764">
        <f>+N31</f>
        <v>0</v>
      </c>
      <c r="O32" s="764">
        <f>+O31</f>
        <v>0</v>
      </c>
      <c r="P32" s="764">
        <f>+P31</f>
        <v>117407.93714285715</v>
      </c>
      <c r="Q32" s="764">
        <f>+Q31</f>
        <v>3574.2999999999997</v>
      </c>
      <c r="R32" s="764">
        <f>+R31</f>
        <v>0</v>
      </c>
      <c r="S32" s="764">
        <f>+S$14/7</f>
        <v>0</v>
      </c>
      <c r="T32" s="764">
        <f>+T$14/7/2</f>
        <v>0</v>
      </c>
      <c r="U32" s="764"/>
      <c r="V32" s="145"/>
      <c r="W32" s="145"/>
      <c r="X32" s="145"/>
      <c r="Y32" s="764"/>
      <c r="Z32" s="764"/>
      <c r="AA32" s="145"/>
      <c r="AB32" s="145"/>
      <c r="AC32" s="145"/>
      <c r="AD32" s="145"/>
      <c r="AE32" s="145"/>
      <c r="AF32" s="145"/>
      <c r="AG32" s="145"/>
      <c r="AH32" s="145"/>
    </row>
    <row r="33" spans="1:34" x14ac:dyDescent="0.25">
      <c r="A33" s="38"/>
      <c r="B33" s="3">
        <f t="shared" si="2"/>
        <v>2011</v>
      </c>
      <c r="C33" s="145">
        <f t="shared" si="1"/>
        <v>-120982.23714285715</v>
      </c>
      <c r="D33" s="764"/>
      <c r="E33" s="764"/>
      <c r="F33" s="764"/>
      <c r="G33" s="764"/>
      <c r="H33" s="764"/>
      <c r="I33" s="764"/>
      <c r="J33" s="764"/>
      <c r="K33" s="764"/>
      <c r="L33" s="764"/>
      <c r="M33" s="764"/>
      <c r="N33" s="764">
        <f>+N$14/7/2</f>
        <v>0</v>
      </c>
      <c r="O33" s="764">
        <f>+O32</f>
        <v>0</v>
      </c>
      <c r="P33" s="764">
        <f>+P32</f>
        <v>117407.93714285715</v>
      </c>
      <c r="Q33" s="764">
        <f>+Q32</f>
        <v>3574.2999999999997</v>
      </c>
      <c r="R33" s="764">
        <f>+R32</f>
        <v>0</v>
      </c>
      <c r="S33" s="764">
        <f>+S32</f>
        <v>0</v>
      </c>
      <c r="T33" s="764">
        <f>+T$14/7</f>
        <v>0</v>
      </c>
      <c r="U33" s="764">
        <f>+U$14/7/2</f>
        <v>0</v>
      </c>
      <c r="V33" s="145"/>
      <c r="W33" s="145"/>
      <c r="X33" s="145"/>
      <c r="Y33" s="764"/>
      <c r="Z33" s="764"/>
      <c r="AA33" s="145"/>
      <c r="AB33" s="145"/>
      <c r="AC33" s="145"/>
      <c r="AD33" s="145"/>
      <c r="AE33" s="145"/>
      <c r="AF33" s="145"/>
      <c r="AG33" s="145"/>
      <c r="AH33" s="145"/>
    </row>
    <row r="34" spans="1:34" x14ac:dyDescent="0.25">
      <c r="A34" s="38"/>
      <c r="B34" s="3">
        <f t="shared" si="2"/>
        <v>2012</v>
      </c>
      <c r="C34" s="145">
        <f t="shared" si="1"/>
        <v>-120982.23714285715</v>
      </c>
      <c r="D34" s="764"/>
      <c r="E34" s="764"/>
      <c r="F34" s="764"/>
      <c r="G34" s="764"/>
      <c r="H34" s="764"/>
      <c r="I34" s="764"/>
      <c r="J34" s="764"/>
      <c r="K34" s="764"/>
      <c r="L34" s="764"/>
      <c r="M34" s="764"/>
      <c r="N34" s="764"/>
      <c r="O34" s="764"/>
      <c r="P34" s="764">
        <f>+P33</f>
        <v>117407.93714285715</v>
      </c>
      <c r="Q34" s="764">
        <f>+Q33</f>
        <v>3574.2999999999997</v>
      </c>
      <c r="R34" s="764">
        <f>+R33</f>
        <v>0</v>
      </c>
      <c r="S34" s="764">
        <f>+S33</f>
        <v>0</v>
      </c>
      <c r="T34" s="764">
        <f>+T$14/7</f>
        <v>0</v>
      </c>
      <c r="U34" s="764">
        <f>+U$14/7</f>
        <v>0</v>
      </c>
      <c r="V34" s="764">
        <f>+V$14/7/2</f>
        <v>0</v>
      </c>
      <c r="W34" s="145"/>
      <c r="X34" s="145"/>
      <c r="Y34" s="764"/>
      <c r="Z34" s="764"/>
      <c r="AA34" s="145"/>
      <c r="AB34" s="145"/>
      <c r="AC34" s="145"/>
      <c r="AD34" s="145"/>
      <c r="AE34" s="145"/>
      <c r="AF34" s="145"/>
      <c r="AG34" s="145"/>
      <c r="AH34" s="145"/>
    </row>
    <row r="35" spans="1:34" x14ac:dyDescent="0.25">
      <c r="A35" s="38"/>
      <c r="B35" s="3">
        <f t="shared" si="2"/>
        <v>2013</v>
      </c>
      <c r="C35" s="145">
        <f t="shared" si="1"/>
        <v>-62278.268571428576</v>
      </c>
      <c r="D35" s="764"/>
      <c r="E35" s="764"/>
      <c r="F35" s="764"/>
      <c r="G35" s="764"/>
      <c r="H35" s="764"/>
      <c r="I35" s="764"/>
      <c r="J35" s="764"/>
      <c r="K35" s="764"/>
      <c r="L35" s="764"/>
      <c r="M35" s="764"/>
      <c r="N35" s="764"/>
      <c r="O35" s="764"/>
      <c r="P35" s="764">
        <f>P14/7/2</f>
        <v>58703.968571428573</v>
      </c>
      <c r="Q35" s="764">
        <f>+Q34</f>
        <v>3574.2999999999997</v>
      </c>
      <c r="R35" s="764">
        <f t="shared" ref="R35:R37" si="3">+R34</f>
        <v>0</v>
      </c>
      <c r="S35" s="764">
        <f t="shared" ref="S35:S37" si="4">+S34</f>
        <v>0</v>
      </c>
      <c r="T35" s="764">
        <f t="shared" ref="T35:U37" si="5">+T$14/7</f>
        <v>0</v>
      </c>
      <c r="U35" s="764">
        <f t="shared" si="5"/>
        <v>0</v>
      </c>
      <c r="V35" s="764">
        <f t="shared" ref="V35:V37" si="6">+V$14/7/2</f>
        <v>0</v>
      </c>
      <c r="W35" s="145"/>
      <c r="X35" s="145"/>
      <c r="Y35" s="764"/>
      <c r="Z35" s="764"/>
      <c r="AA35" s="145"/>
      <c r="AB35" s="145"/>
      <c r="AC35" s="145"/>
      <c r="AD35" s="145"/>
      <c r="AE35" s="145"/>
      <c r="AF35" s="145"/>
      <c r="AG35" s="145"/>
      <c r="AH35" s="145"/>
    </row>
    <row r="36" spans="1:34" x14ac:dyDescent="0.25">
      <c r="A36" s="38"/>
      <c r="B36" s="3">
        <f t="shared" si="2"/>
        <v>2014</v>
      </c>
      <c r="C36" s="145">
        <f t="shared" si="1"/>
        <v>-1787.1499999999999</v>
      </c>
      <c r="D36" s="764"/>
      <c r="E36" s="764"/>
      <c r="F36" s="764"/>
      <c r="G36" s="764"/>
      <c r="H36" s="764"/>
      <c r="I36" s="764"/>
      <c r="J36" s="764"/>
      <c r="K36" s="764"/>
      <c r="L36" s="764"/>
      <c r="M36" s="764"/>
      <c r="N36" s="764"/>
      <c r="O36" s="764"/>
      <c r="P36" s="764"/>
      <c r="Q36" s="764">
        <f>Q14/7/2</f>
        <v>1787.1499999999999</v>
      </c>
      <c r="R36" s="764">
        <f t="shared" si="3"/>
        <v>0</v>
      </c>
      <c r="S36" s="764">
        <f t="shared" si="4"/>
        <v>0</v>
      </c>
      <c r="T36" s="764">
        <f t="shared" si="5"/>
        <v>0</v>
      </c>
      <c r="U36" s="764">
        <f t="shared" si="5"/>
        <v>0</v>
      </c>
      <c r="V36" s="764">
        <f t="shared" si="6"/>
        <v>0</v>
      </c>
      <c r="W36" s="145"/>
      <c r="X36" s="145"/>
      <c r="Y36" s="764"/>
      <c r="Z36" s="764"/>
      <c r="AA36" s="145"/>
      <c r="AB36" s="145"/>
      <c r="AC36" s="145"/>
      <c r="AD36" s="145"/>
      <c r="AE36" s="145"/>
      <c r="AF36" s="145"/>
      <c r="AG36" s="145"/>
      <c r="AH36" s="145"/>
    </row>
    <row r="37" spans="1:34" x14ac:dyDescent="0.25">
      <c r="A37" s="38"/>
      <c r="B37" s="3">
        <f t="shared" si="2"/>
        <v>2015</v>
      </c>
      <c r="C37" s="145">
        <f t="shared" si="1"/>
        <v>0</v>
      </c>
      <c r="D37" s="764"/>
      <c r="E37" s="764"/>
      <c r="F37" s="764"/>
      <c r="G37" s="764"/>
      <c r="H37" s="764"/>
      <c r="I37" s="764"/>
      <c r="J37" s="764"/>
      <c r="K37" s="764"/>
      <c r="L37" s="764"/>
      <c r="M37" s="764"/>
      <c r="N37" s="764"/>
      <c r="O37" s="764"/>
      <c r="P37" s="764"/>
      <c r="Q37" s="764"/>
      <c r="R37" s="764">
        <f t="shared" si="3"/>
        <v>0</v>
      </c>
      <c r="S37" s="764">
        <f t="shared" si="4"/>
        <v>0</v>
      </c>
      <c r="T37" s="764">
        <f t="shared" si="5"/>
        <v>0</v>
      </c>
      <c r="U37" s="764">
        <f t="shared" si="5"/>
        <v>0</v>
      </c>
      <c r="V37" s="764">
        <f t="shared" si="6"/>
        <v>0</v>
      </c>
      <c r="W37" s="145"/>
      <c r="X37" s="145"/>
      <c r="Y37" s="764"/>
      <c r="Z37" s="764"/>
      <c r="AA37" s="145"/>
      <c r="AB37" s="145"/>
      <c r="AC37" s="145"/>
      <c r="AD37" s="145"/>
      <c r="AE37" s="145"/>
      <c r="AF37" s="145"/>
      <c r="AG37" s="145"/>
      <c r="AH37" s="145"/>
    </row>
    <row r="38" spans="1:34" x14ac:dyDescent="0.25">
      <c r="A38" s="38"/>
      <c r="B38" s="3">
        <f t="shared" si="2"/>
        <v>2016</v>
      </c>
      <c r="C38" s="145">
        <f t="shared" si="1"/>
        <v>0</v>
      </c>
      <c r="D38" s="764"/>
      <c r="E38" s="764"/>
      <c r="F38" s="764"/>
      <c r="G38" s="764"/>
      <c r="H38" s="764"/>
      <c r="I38" s="764"/>
      <c r="J38" s="764"/>
      <c r="K38" s="764"/>
      <c r="L38" s="764"/>
      <c r="M38" s="764"/>
      <c r="N38" s="764"/>
      <c r="O38" s="764"/>
      <c r="P38" s="764"/>
      <c r="Q38" s="764"/>
      <c r="R38" s="764"/>
      <c r="S38" s="764"/>
      <c r="T38" s="764"/>
      <c r="U38" s="764"/>
      <c r="V38" s="764"/>
      <c r="W38" s="145"/>
      <c r="X38" s="145"/>
      <c r="Y38" s="764"/>
      <c r="Z38" s="764"/>
      <c r="AA38" s="145"/>
      <c r="AB38" s="145"/>
      <c r="AC38" s="145"/>
      <c r="AD38" s="145"/>
      <c r="AE38" s="145"/>
      <c r="AF38" s="145"/>
      <c r="AG38" s="145"/>
      <c r="AH38" s="145"/>
    </row>
    <row r="39" spans="1:34" x14ac:dyDescent="0.25">
      <c r="A39" s="38"/>
      <c r="B39" s="3">
        <f t="shared" si="2"/>
        <v>2017</v>
      </c>
      <c r="C39" s="145">
        <f t="shared" si="1"/>
        <v>0</v>
      </c>
      <c r="D39" s="764"/>
      <c r="E39" s="764"/>
      <c r="F39" s="764"/>
      <c r="G39" s="764"/>
      <c r="H39" s="764"/>
      <c r="I39" s="764"/>
      <c r="J39" s="764"/>
      <c r="K39" s="764"/>
      <c r="L39" s="764"/>
      <c r="M39" s="764"/>
      <c r="N39" s="764"/>
      <c r="O39" s="764"/>
      <c r="P39" s="764"/>
      <c r="Q39" s="764"/>
      <c r="R39" s="764"/>
      <c r="S39" s="764"/>
      <c r="T39" s="764"/>
      <c r="U39" s="764"/>
      <c r="V39" s="764"/>
      <c r="W39" s="145"/>
      <c r="X39" s="145"/>
      <c r="Y39" s="764"/>
      <c r="Z39" s="764"/>
      <c r="AA39" s="145"/>
      <c r="AB39" s="145"/>
      <c r="AC39" s="145"/>
      <c r="AD39" s="145"/>
      <c r="AE39" s="145"/>
      <c r="AF39" s="145"/>
      <c r="AG39" s="145"/>
      <c r="AH39" s="145"/>
    </row>
    <row r="40" spans="1:34" x14ac:dyDescent="0.25">
      <c r="A40" s="38"/>
      <c r="B40" s="3">
        <f t="shared" si="2"/>
        <v>2018</v>
      </c>
      <c r="C40" s="145">
        <f t="shared" si="1"/>
        <v>0</v>
      </c>
      <c r="D40" s="764"/>
      <c r="E40" s="764"/>
      <c r="F40" s="764"/>
      <c r="G40" s="764"/>
      <c r="H40" s="764"/>
      <c r="I40" s="764"/>
      <c r="J40" s="764"/>
      <c r="K40" s="764"/>
      <c r="L40" s="764"/>
      <c r="M40" s="764"/>
      <c r="N40" s="764"/>
      <c r="O40" s="764"/>
      <c r="P40" s="764"/>
      <c r="Q40" s="764"/>
      <c r="R40" s="764"/>
      <c r="S40" s="764"/>
      <c r="T40" s="764"/>
      <c r="U40" s="764"/>
      <c r="V40" s="764"/>
      <c r="W40" s="145"/>
      <c r="X40" s="145"/>
      <c r="Y40" s="764"/>
      <c r="Z40" s="764"/>
      <c r="AA40" s="145"/>
      <c r="AB40" s="145"/>
      <c r="AC40" s="145"/>
      <c r="AD40" s="145"/>
      <c r="AE40" s="145"/>
      <c r="AF40" s="145"/>
      <c r="AG40" s="145"/>
      <c r="AH40" s="145"/>
    </row>
    <row r="41" spans="1:34" x14ac:dyDescent="0.25">
      <c r="A41" s="38"/>
      <c r="B41" s="3">
        <f t="shared" si="2"/>
        <v>2019</v>
      </c>
      <c r="C41" s="145">
        <f t="shared" si="1"/>
        <v>0</v>
      </c>
      <c r="D41" s="764"/>
      <c r="E41" s="764"/>
      <c r="F41" s="764"/>
      <c r="G41" s="764"/>
      <c r="H41" s="764"/>
      <c r="I41" s="764"/>
      <c r="J41" s="764"/>
      <c r="K41" s="764"/>
      <c r="L41" s="764"/>
      <c r="M41" s="764"/>
      <c r="N41" s="764"/>
      <c r="O41" s="764"/>
      <c r="P41" s="764"/>
      <c r="Q41" s="764"/>
      <c r="R41" s="764"/>
      <c r="S41" s="764"/>
      <c r="T41" s="764"/>
      <c r="U41" s="764"/>
      <c r="V41" s="764"/>
      <c r="W41" s="145"/>
      <c r="X41" s="145"/>
      <c r="Y41" s="764"/>
      <c r="Z41" s="764"/>
      <c r="AA41" s="145"/>
      <c r="AB41" s="145"/>
      <c r="AC41" s="145"/>
      <c r="AD41" s="145"/>
      <c r="AE41" s="145"/>
      <c r="AF41" s="145"/>
      <c r="AG41" s="145"/>
      <c r="AH41" s="145"/>
    </row>
    <row r="42" spans="1:34" x14ac:dyDescent="0.25">
      <c r="A42" s="38"/>
      <c r="B42" s="3">
        <f t="shared" si="2"/>
        <v>2020</v>
      </c>
      <c r="C42" s="145">
        <f t="shared" si="1"/>
        <v>0</v>
      </c>
      <c r="D42" s="764"/>
      <c r="E42" s="764"/>
      <c r="F42" s="764"/>
      <c r="G42" s="764"/>
      <c r="H42" s="764"/>
      <c r="I42" s="764"/>
      <c r="J42" s="764"/>
      <c r="K42" s="764"/>
      <c r="L42" s="764"/>
      <c r="M42" s="764"/>
      <c r="N42" s="764"/>
      <c r="O42" s="764"/>
      <c r="P42" s="764"/>
      <c r="Q42" s="764"/>
      <c r="R42" s="764"/>
      <c r="S42" s="764"/>
      <c r="T42" s="764"/>
      <c r="U42" s="764"/>
      <c r="V42" s="764"/>
      <c r="W42" s="145"/>
      <c r="X42" s="145"/>
      <c r="Y42" s="764"/>
      <c r="Z42" s="764"/>
      <c r="AA42" s="145"/>
      <c r="AB42" s="145"/>
      <c r="AC42" s="145"/>
      <c r="AD42" s="145"/>
      <c r="AE42" s="145"/>
      <c r="AF42" s="145"/>
      <c r="AG42" s="145"/>
      <c r="AH42" s="145"/>
    </row>
    <row r="43" spans="1:34" x14ac:dyDescent="0.25">
      <c r="A43" s="38"/>
      <c r="B43" s="3">
        <f t="shared" si="2"/>
        <v>2021</v>
      </c>
      <c r="C43" s="145">
        <f t="shared" si="1"/>
        <v>0</v>
      </c>
      <c r="D43" s="764"/>
      <c r="E43" s="764"/>
      <c r="F43" s="764"/>
      <c r="G43" s="764"/>
      <c r="H43" s="764"/>
      <c r="I43" s="764"/>
      <c r="J43" s="764"/>
      <c r="K43" s="764"/>
      <c r="L43" s="764"/>
      <c r="M43" s="764"/>
      <c r="N43" s="764"/>
      <c r="O43" s="764"/>
      <c r="P43" s="764"/>
      <c r="Q43" s="764"/>
      <c r="R43" s="764"/>
      <c r="S43" s="764"/>
      <c r="T43" s="764"/>
      <c r="U43" s="764"/>
      <c r="V43" s="764"/>
      <c r="W43" s="145"/>
      <c r="X43" s="145"/>
      <c r="Y43" s="764"/>
      <c r="Z43" s="764"/>
      <c r="AA43" s="145"/>
      <c r="AB43" s="145"/>
      <c r="AC43" s="145"/>
      <c r="AD43" s="145"/>
      <c r="AE43" s="145"/>
      <c r="AF43" s="145"/>
      <c r="AG43" s="145"/>
      <c r="AH43" s="145"/>
    </row>
    <row r="44" spans="1:34" x14ac:dyDescent="0.25">
      <c r="A44" s="38"/>
      <c r="B44" s="3">
        <f t="shared" si="2"/>
        <v>2022</v>
      </c>
      <c r="C44" s="145">
        <f t="shared" si="1"/>
        <v>0</v>
      </c>
      <c r="D44" s="764"/>
      <c r="E44" s="764"/>
      <c r="F44" s="764"/>
      <c r="G44" s="764"/>
      <c r="H44" s="764"/>
      <c r="I44" s="764"/>
      <c r="J44" s="764"/>
      <c r="K44" s="764"/>
      <c r="L44" s="764"/>
      <c r="M44" s="764"/>
      <c r="N44" s="764"/>
      <c r="O44" s="764"/>
      <c r="P44" s="764"/>
      <c r="Q44" s="764"/>
      <c r="R44" s="764"/>
      <c r="S44" s="764"/>
      <c r="T44" s="764"/>
      <c r="U44" s="764"/>
      <c r="V44" s="764"/>
      <c r="W44" s="145"/>
      <c r="X44" s="145"/>
      <c r="Y44" s="764"/>
      <c r="Z44" s="764"/>
      <c r="AA44" s="145"/>
      <c r="AB44" s="145"/>
      <c r="AC44" s="145"/>
      <c r="AD44" s="145"/>
      <c r="AE44" s="145"/>
      <c r="AF44" s="145"/>
      <c r="AG44" s="145"/>
      <c r="AH44" s="145"/>
    </row>
    <row r="45" spans="1:34" x14ac:dyDescent="0.25">
      <c r="A45" s="38"/>
      <c r="B45" s="3">
        <f t="shared" si="2"/>
        <v>2023</v>
      </c>
      <c r="C45" s="145">
        <f t="shared" si="1"/>
        <v>-817.14285714285711</v>
      </c>
      <c r="D45" s="764"/>
      <c r="E45" s="764"/>
      <c r="F45" s="764"/>
      <c r="G45" s="764"/>
      <c r="H45" s="764"/>
      <c r="I45" s="764"/>
      <c r="J45" s="764"/>
      <c r="K45" s="764"/>
      <c r="L45" s="764"/>
      <c r="M45" s="764"/>
      <c r="N45" s="764"/>
      <c r="O45" s="764"/>
      <c r="P45" s="764"/>
      <c r="Q45" s="764"/>
      <c r="R45" s="764"/>
      <c r="S45" s="764"/>
      <c r="T45" s="764"/>
      <c r="U45" s="764"/>
      <c r="V45" s="764"/>
      <c r="W45" s="145"/>
      <c r="X45" s="145"/>
      <c r="Y45" s="764"/>
      <c r="Z45" s="764"/>
      <c r="AA45" s="145"/>
      <c r="AB45" s="145"/>
      <c r="AC45" s="145"/>
      <c r="AD45" s="145"/>
      <c r="AE45" s="145"/>
      <c r="AF45" s="145"/>
      <c r="AG45" s="145">
        <f>$AG$14/7/2</f>
        <v>817.14285714285711</v>
      </c>
      <c r="AH45" s="145"/>
    </row>
    <row r="46" spans="1:34" x14ac:dyDescent="0.25">
      <c r="A46" s="38"/>
      <c r="B46" s="3">
        <f t="shared" si="2"/>
        <v>2024</v>
      </c>
      <c r="C46" s="145">
        <f t="shared" si="1"/>
        <v>-1634.2857142857142</v>
      </c>
      <c r="D46" s="764"/>
      <c r="E46" s="764"/>
      <c r="F46" s="764"/>
      <c r="G46" s="764"/>
      <c r="H46" s="764"/>
      <c r="I46" s="764"/>
      <c r="J46" s="764"/>
      <c r="K46" s="764"/>
      <c r="L46" s="764"/>
      <c r="M46" s="764"/>
      <c r="N46" s="764"/>
      <c r="O46" s="764"/>
      <c r="P46" s="764"/>
      <c r="Q46" s="764"/>
      <c r="R46" s="764"/>
      <c r="S46" s="764"/>
      <c r="T46" s="764"/>
      <c r="U46" s="764"/>
      <c r="V46" s="764"/>
      <c r="W46" s="145"/>
      <c r="X46" s="145"/>
      <c r="Y46" s="764"/>
      <c r="Z46" s="764"/>
      <c r="AA46" s="145"/>
      <c r="AB46" s="145"/>
      <c r="AC46" s="145"/>
      <c r="AD46" s="145"/>
      <c r="AE46" s="145"/>
      <c r="AF46" s="145"/>
      <c r="AG46" s="145">
        <f>$AG$14/7</f>
        <v>1634.2857142857142</v>
      </c>
      <c r="AH46" s="145"/>
    </row>
    <row r="47" spans="1:34" x14ac:dyDescent="0.25">
      <c r="A47" s="38"/>
      <c r="B47" s="3"/>
      <c r="C47" s="637"/>
      <c r="D47" s="767"/>
      <c r="E47" s="767"/>
      <c r="F47" s="767"/>
      <c r="G47" s="767"/>
      <c r="H47" s="767"/>
      <c r="I47" s="767"/>
      <c r="J47" s="767"/>
      <c r="K47" s="767"/>
      <c r="L47" s="767"/>
      <c r="M47" s="767"/>
      <c r="N47" s="768"/>
      <c r="O47" s="768"/>
      <c r="P47" s="768"/>
      <c r="Q47" s="768"/>
      <c r="R47" s="768"/>
      <c r="S47" s="768"/>
      <c r="T47" s="768"/>
      <c r="U47" s="768"/>
      <c r="V47" s="145"/>
      <c r="W47" s="145"/>
      <c r="X47" s="145"/>
      <c r="Y47" s="764"/>
      <c r="Z47" s="764"/>
      <c r="AA47" s="145"/>
      <c r="AB47" s="145"/>
      <c r="AC47" s="145"/>
      <c r="AD47" s="145"/>
      <c r="AE47" s="145"/>
      <c r="AF47" s="145"/>
      <c r="AG47" s="145"/>
      <c r="AH47" s="145"/>
    </row>
    <row r="48" spans="1:34" x14ac:dyDescent="0.25">
      <c r="A48" s="38" t="s">
        <v>62</v>
      </c>
      <c r="B48" s="764">
        <f>SUM(D48:AH48)</f>
        <v>8988.5714285714275</v>
      </c>
      <c r="C48" s="765">
        <f>SUM(C16:C47)</f>
        <v>-849327.08857142867</v>
      </c>
      <c r="D48" s="764">
        <f t="shared" ref="D48:N48" si="7">-SUM(D16:D47)+D14</f>
        <v>0</v>
      </c>
      <c r="E48" s="764">
        <f t="shared" si="7"/>
        <v>0</v>
      </c>
      <c r="F48" s="764">
        <f t="shared" si="7"/>
        <v>0</v>
      </c>
      <c r="G48" s="764">
        <f t="shared" si="7"/>
        <v>0</v>
      </c>
      <c r="H48" s="764">
        <f t="shared" si="7"/>
        <v>0</v>
      </c>
      <c r="I48" s="764">
        <f t="shared" si="7"/>
        <v>0</v>
      </c>
      <c r="J48" s="764">
        <f t="shared" si="7"/>
        <v>0</v>
      </c>
      <c r="K48" s="764">
        <f t="shared" si="7"/>
        <v>0</v>
      </c>
      <c r="L48" s="764">
        <f t="shared" si="7"/>
        <v>0</v>
      </c>
      <c r="M48" s="764">
        <f t="shared" si="7"/>
        <v>0</v>
      </c>
      <c r="N48" s="769">
        <f t="shared" si="7"/>
        <v>0</v>
      </c>
      <c r="O48" s="769">
        <f t="shared" ref="O48:AH48" si="8">-SUM(O16:O47)+O14</f>
        <v>0</v>
      </c>
      <c r="P48" s="769">
        <f t="shared" si="8"/>
        <v>0</v>
      </c>
      <c r="Q48" s="769">
        <f t="shared" si="8"/>
        <v>0</v>
      </c>
      <c r="R48" s="769">
        <f t="shared" si="8"/>
        <v>0</v>
      </c>
      <c r="S48" s="769">
        <f t="shared" si="8"/>
        <v>0</v>
      </c>
      <c r="T48" s="769">
        <f t="shared" si="8"/>
        <v>0</v>
      </c>
      <c r="U48" s="769">
        <f t="shared" si="8"/>
        <v>0</v>
      </c>
      <c r="V48" s="769">
        <f t="shared" si="8"/>
        <v>0</v>
      </c>
      <c r="W48" s="769">
        <f t="shared" si="8"/>
        <v>0</v>
      </c>
      <c r="X48" s="769">
        <f t="shared" si="8"/>
        <v>0</v>
      </c>
      <c r="Y48" s="769">
        <f t="shared" si="8"/>
        <v>0</v>
      </c>
      <c r="Z48" s="769">
        <f t="shared" si="8"/>
        <v>0</v>
      </c>
      <c r="AA48" s="769">
        <f t="shared" si="8"/>
        <v>0</v>
      </c>
      <c r="AB48" s="769">
        <f t="shared" si="8"/>
        <v>0</v>
      </c>
      <c r="AC48" s="769">
        <f t="shared" si="8"/>
        <v>0</v>
      </c>
      <c r="AD48" s="769">
        <f t="shared" si="8"/>
        <v>0</v>
      </c>
      <c r="AE48" s="769">
        <f t="shared" si="8"/>
        <v>0</v>
      </c>
      <c r="AF48" s="769">
        <f t="shared" si="8"/>
        <v>0</v>
      </c>
      <c r="AG48" s="769">
        <f t="shared" si="8"/>
        <v>8988.5714285714275</v>
      </c>
      <c r="AH48" s="769">
        <f t="shared" si="8"/>
        <v>0</v>
      </c>
    </row>
    <row r="49" spans="1:26" x14ac:dyDescent="0.25">
      <c r="A49" s="38"/>
      <c r="B49" s="86">
        <f>SUM(D49:Y49)</f>
        <v>0</v>
      </c>
      <c r="C49" s="90"/>
      <c r="D49" s="87"/>
      <c r="E49" s="87"/>
      <c r="F49" s="87"/>
      <c r="G49" s="87"/>
      <c r="H49" s="87"/>
      <c r="I49" s="87"/>
      <c r="J49" s="87"/>
      <c r="K49" s="87"/>
      <c r="L49" s="87"/>
      <c r="M49" s="87"/>
      <c r="N49" s="87"/>
      <c r="O49" s="87"/>
      <c r="P49" s="87"/>
      <c r="Q49" s="87"/>
      <c r="R49" s="87"/>
      <c r="S49" s="87"/>
      <c r="T49" s="87"/>
      <c r="U49" s="87"/>
      <c r="V49" s="87"/>
      <c r="W49" s="87"/>
      <c r="X49" s="87"/>
      <c r="Y49" s="87"/>
      <c r="Z49" s="87"/>
    </row>
    <row r="50" spans="1:26" x14ac:dyDescent="0.25">
      <c r="A50" s="39" t="s">
        <v>63</v>
      </c>
      <c r="B50" s="3"/>
      <c r="C50" s="30">
        <f>+C14+C48</f>
        <v>8988.571428571362</v>
      </c>
      <c r="D50" s="87"/>
      <c r="E50" s="87"/>
      <c r="F50" s="87"/>
      <c r="G50" s="87"/>
      <c r="H50" s="87"/>
      <c r="I50" s="87"/>
      <c r="J50" s="87"/>
      <c r="K50" s="87"/>
      <c r="L50" s="87"/>
      <c r="M50" s="87"/>
      <c r="N50" s="87"/>
      <c r="O50" s="87"/>
      <c r="P50" s="87"/>
      <c r="Q50" s="87"/>
      <c r="R50" s="87"/>
      <c r="S50" s="87"/>
      <c r="T50" s="87"/>
      <c r="U50" s="87"/>
      <c r="V50" s="87"/>
      <c r="W50" s="87"/>
      <c r="X50" s="87"/>
      <c r="Y50" s="87"/>
      <c r="Z50" s="87"/>
    </row>
    <row r="51" spans="1:26" x14ac:dyDescent="0.25">
      <c r="A51" s="3"/>
      <c r="B51" s="3"/>
      <c r="C51" s="3"/>
      <c r="D51" s="87"/>
      <c r="E51" s="87"/>
      <c r="F51" s="87"/>
      <c r="G51" s="87"/>
      <c r="H51" s="87"/>
      <c r="I51" s="87"/>
      <c r="J51" s="87"/>
      <c r="K51" s="87"/>
      <c r="L51" s="87"/>
      <c r="M51" s="87"/>
      <c r="N51" s="87"/>
      <c r="O51" s="87"/>
      <c r="P51" s="87"/>
      <c r="Q51" s="87"/>
      <c r="R51" s="87"/>
      <c r="S51" s="87"/>
      <c r="T51" s="87"/>
      <c r="U51" s="87"/>
      <c r="V51" s="87"/>
      <c r="W51" s="87"/>
      <c r="X51" s="87"/>
      <c r="Y51" s="87"/>
      <c r="Z51" s="87"/>
    </row>
    <row r="52" spans="1:26" x14ac:dyDescent="0.25">
      <c r="A52" s="3"/>
      <c r="B52" s="36"/>
      <c r="C52" s="3"/>
      <c r="D52" s="87"/>
      <c r="E52" s="87"/>
      <c r="F52" s="87"/>
      <c r="G52" s="87"/>
      <c r="H52" s="87"/>
      <c r="I52" s="87"/>
      <c r="J52" s="87"/>
      <c r="K52" s="87"/>
      <c r="L52" s="87"/>
      <c r="M52" s="87"/>
      <c r="N52" s="87"/>
      <c r="O52" s="87"/>
      <c r="P52" s="87"/>
      <c r="Q52" s="87"/>
      <c r="R52" s="87"/>
      <c r="S52" s="87"/>
      <c r="T52" s="87"/>
      <c r="U52" s="87"/>
      <c r="V52" s="87"/>
      <c r="W52" s="87"/>
      <c r="X52" s="87"/>
      <c r="Y52" s="87"/>
      <c r="Z52" s="87"/>
    </row>
    <row r="53" spans="1:26" x14ac:dyDescent="0.25">
      <c r="A53" s="3"/>
      <c r="B53" s="3"/>
      <c r="C53" s="3"/>
      <c r="E53" s="87"/>
      <c r="F53" s="91"/>
      <c r="G53" s="91"/>
      <c r="H53" s="91"/>
      <c r="I53" s="91"/>
      <c r="J53" s="91"/>
      <c r="K53" s="91"/>
      <c r="L53" s="91"/>
      <c r="M53" s="91"/>
      <c r="N53" s="87">
        <f>SUM(E32:E53)</f>
        <v>0</v>
      </c>
      <c r="O53" s="91"/>
      <c r="P53" s="91"/>
      <c r="Q53" s="91"/>
      <c r="R53" s="91"/>
      <c r="S53" s="91"/>
    </row>
    <row r="54" spans="1:26" x14ac:dyDescent="0.25">
      <c r="B54" s="3"/>
      <c r="C54" s="3"/>
      <c r="E54" s="91"/>
      <c r="F54" s="91"/>
      <c r="G54" s="91"/>
      <c r="H54" s="91"/>
      <c r="I54" s="91"/>
      <c r="J54" s="91"/>
      <c r="K54" s="91"/>
      <c r="L54" s="91"/>
      <c r="M54" s="91"/>
      <c r="N54" s="91"/>
      <c r="O54" s="91"/>
      <c r="P54" s="91"/>
      <c r="Q54" s="91"/>
      <c r="R54" s="91"/>
      <c r="S54" s="91"/>
    </row>
    <row r="55" spans="1:26" x14ac:dyDescent="0.25">
      <c r="E55" s="91"/>
      <c r="F55" s="91"/>
      <c r="G55" s="91"/>
      <c r="H55" s="91"/>
      <c r="I55" s="91"/>
      <c r="J55" s="91"/>
      <c r="K55" s="91"/>
      <c r="L55" s="91"/>
      <c r="M55" s="91"/>
      <c r="N55" s="91"/>
      <c r="O55" s="91"/>
      <c r="P55" s="91"/>
      <c r="Q55" s="91"/>
      <c r="R55" s="91"/>
      <c r="S55" s="91"/>
    </row>
    <row r="56" spans="1:26" x14ac:dyDescent="0.25">
      <c r="E56" s="91"/>
      <c r="F56" s="91"/>
      <c r="G56" s="91"/>
      <c r="H56" s="91"/>
      <c r="I56" s="91"/>
      <c r="J56" s="91"/>
      <c r="K56" s="91"/>
      <c r="L56" s="91"/>
      <c r="M56" s="91"/>
      <c r="N56" s="91"/>
      <c r="O56" s="91"/>
      <c r="P56" s="91"/>
      <c r="Q56" s="91"/>
      <c r="R56" s="91"/>
      <c r="S56" s="91"/>
    </row>
    <row r="57" spans="1:26" x14ac:dyDescent="0.25">
      <c r="E57" s="91"/>
      <c r="F57" s="91"/>
      <c r="G57" s="91"/>
      <c r="H57" s="91"/>
      <c r="I57" s="91"/>
      <c r="J57" s="91"/>
      <c r="K57" s="91"/>
      <c r="L57" s="91"/>
      <c r="M57" s="91"/>
      <c r="N57" s="91"/>
      <c r="O57" s="91"/>
      <c r="P57" s="91"/>
      <c r="Q57" s="91"/>
      <c r="R57" s="91"/>
      <c r="S57" s="91"/>
    </row>
    <row r="58" spans="1:26" x14ac:dyDescent="0.25">
      <c r="E58" s="91"/>
      <c r="F58" s="91"/>
      <c r="G58" s="91"/>
      <c r="H58" s="91"/>
      <c r="I58" s="91"/>
      <c r="J58" s="91"/>
      <c r="K58" s="91"/>
      <c r="L58" s="91"/>
      <c r="M58" s="91"/>
      <c r="N58" s="91"/>
      <c r="O58" s="91"/>
      <c r="P58" s="91"/>
      <c r="Q58" s="91"/>
      <c r="R58" s="91"/>
      <c r="S58" s="91"/>
    </row>
    <row r="59" spans="1:26" x14ac:dyDescent="0.25">
      <c r="E59" s="91"/>
      <c r="F59" s="91"/>
      <c r="G59" s="91"/>
      <c r="H59" s="91"/>
      <c r="I59" s="91"/>
      <c r="J59" s="91"/>
      <c r="K59" s="91"/>
      <c r="L59" s="91"/>
      <c r="M59" s="91"/>
      <c r="N59" s="91"/>
      <c r="O59" s="91"/>
      <c r="P59" s="91"/>
      <c r="Q59" s="91"/>
      <c r="R59" s="91"/>
      <c r="S59" s="91"/>
    </row>
    <row r="60" spans="1:26" x14ac:dyDescent="0.25">
      <c r="E60" s="91"/>
      <c r="F60" s="91"/>
      <c r="G60" s="91"/>
      <c r="H60" s="91"/>
      <c r="I60" s="91"/>
      <c r="J60" s="91"/>
      <c r="K60" s="91"/>
      <c r="L60" s="91"/>
      <c r="M60" s="91"/>
      <c r="N60" s="91"/>
      <c r="O60" s="91"/>
      <c r="P60" s="91"/>
      <c r="Q60" s="91"/>
      <c r="R60" s="91"/>
      <c r="S60" s="91"/>
    </row>
    <row r="61" spans="1:26" x14ac:dyDescent="0.25">
      <c r="E61" s="91"/>
      <c r="F61" s="91"/>
      <c r="G61" s="91"/>
      <c r="H61" s="91"/>
      <c r="I61" s="91"/>
      <c r="J61" s="91"/>
      <c r="K61" s="91"/>
      <c r="L61" s="91"/>
      <c r="M61" s="91"/>
      <c r="N61" s="91"/>
      <c r="O61" s="91"/>
      <c r="P61" s="91"/>
      <c r="Q61" s="91"/>
      <c r="R61" s="91"/>
      <c r="S61" s="91"/>
    </row>
    <row r="62" spans="1:26" x14ac:dyDescent="0.25">
      <c r="E62" s="91"/>
      <c r="F62" s="91"/>
      <c r="G62" s="91"/>
      <c r="H62" s="91"/>
      <c r="I62" s="91"/>
      <c r="J62" s="91"/>
      <c r="K62" s="91"/>
      <c r="L62" s="91"/>
      <c r="M62" s="91"/>
      <c r="N62" s="91"/>
      <c r="O62" s="91"/>
      <c r="P62" s="91"/>
      <c r="Q62" s="91"/>
      <c r="R62" s="91"/>
      <c r="S62" s="91"/>
    </row>
    <row r="63" spans="1:26" x14ac:dyDescent="0.25">
      <c r="E63" s="91"/>
      <c r="F63" s="91"/>
      <c r="G63" s="91"/>
      <c r="H63" s="91"/>
      <c r="I63" s="91"/>
      <c r="J63" s="91"/>
      <c r="K63" s="91"/>
      <c r="L63" s="91"/>
      <c r="M63" s="91"/>
      <c r="N63" s="91"/>
      <c r="O63" s="91"/>
      <c r="P63" s="91"/>
      <c r="Q63" s="91"/>
      <c r="R63" s="91"/>
      <c r="S63" s="91"/>
    </row>
    <row r="64" spans="1:26" x14ac:dyDescent="0.25">
      <c r="E64" s="91"/>
      <c r="F64" s="91"/>
      <c r="G64" s="91"/>
      <c r="H64" s="91"/>
      <c r="I64" s="91"/>
      <c r="J64" s="91"/>
      <c r="K64" s="91"/>
      <c r="L64" s="91"/>
      <c r="M64" s="91"/>
      <c r="N64" s="91"/>
      <c r="O64" s="91"/>
      <c r="P64" s="91"/>
      <c r="Q64" s="91"/>
      <c r="R64" s="91"/>
      <c r="S64" s="91"/>
    </row>
  </sheetData>
  <phoneticPr fontId="21" type="noConversion"/>
  <pageMargins left="0.7" right="0.7" top="0.75" bottom="0.75" header="0.3" footer="0.3"/>
  <pageSetup scale="81" orientation="landscape" horizontalDpi="4294967294" verticalDpi="4294967294" r:id="rId1"/>
  <headerFooter alignWithMargins="0">
    <oddFooter>&amp;Z&amp;F&amp;RPage &amp;P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>
    <pageSetUpPr fitToPage="1"/>
  </sheetPr>
  <dimension ref="A1:AB58"/>
  <sheetViews>
    <sheetView workbookViewId="0"/>
  </sheetViews>
  <sheetFormatPr defaultRowHeight="15" x14ac:dyDescent="0.25"/>
  <cols>
    <col min="1" max="1" width="20.85546875" customWidth="1"/>
    <col min="2" max="2" width="8.7109375" customWidth="1"/>
    <col min="3" max="3" width="12.85546875" customWidth="1"/>
    <col min="4" max="7" width="7.42578125" hidden="1" customWidth="1"/>
    <col min="8" max="8" width="8.5703125" hidden="1" customWidth="1"/>
    <col min="9" max="9" width="9" hidden="1" customWidth="1"/>
    <col min="10" max="12" width="7.42578125" hidden="1" customWidth="1"/>
    <col min="13" max="13" width="7.5703125" hidden="1" customWidth="1"/>
    <col min="14" max="17" width="9.28515625" customWidth="1"/>
    <col min="18" max="19" width="11.28515625" customWidth="1"/>
    <col min="20" max="20" width="9.42578125" customWidth="1"/>
    <col min="22" max="22" width="10.5703125" customWidth="1"/>
    <col min="23" max="23" width="11.5703125" bestFit="1" customWidth="1"/>
    <col min="24" max="24" width="10.5703125" customWidth="1"/>
  </cols>
  <sheetData>
    <row r="1" spans="1:28" x14ac:dyDescent="0.25">
      <c r="A1" s="11" t="s">
        <v>10</v>
      </c>
    </row>
    <row r="2" spans="1:28" x14ac:dyDescent="0.25">
      <c r="A2" s="9" t="s">
        <v>438</v>
      </c>
    </row>
    <row r="3" spans="1:28" x14ac:dyDescent="0.25">
      <c r="A3" s="9" t="s">
        <v>80</v>
      </c>
    </row>
    <row r="4" spans="1:28" x14ac:dyDescent="0.25">
      <c r="R4" s="40" t="s">
        <v>4</v>
      </c>
      <c r="S4" s="41"/>
      <c r="T4" s="40" t="s">
        <v>8</v>
      </c>
    </row>
    <row r="5" spans="1:28" x14ac:dyDescent="0.25">
      <c r="A5" s="10" t="s">
        <v>9</v>
      </c>
      <c r="B5" s="12" t="s">
        <v>64</v>
      </c>
      <c r="C5" s="12" t="s">
        <v>12</v>
      </c>
      <c r="R5" s="42" t="s">
        <v>2</v>
      </c>
      <c r="S5" s="42" t="s">
        <v>60</v>
      </c>
      <c r="T5" s="42" t="s">
        <v>7</v>
      </c>
    </row>
    <row r="6" spans="1:28" x14ac:dyDescent="0.25">
      <c r="A6" t="str">
        <f>+SUMMARY!B32</f>
        <v>KURAKI KBT-13E-A</v>
      </c>
      <c r="B6" s="3">
        <f>+SUMMARY!A32</f>
        <v>142</v>
      </c>
      <c r="C6">
        <f>+SUMMARY!D32</f>
        <v>8189</v>
      </c>
      <c r="R6" s="3"/>
    </row>
    <row r="7" spans="1:28" x14ac:dyDescent="0.25">
      <c r="A7" s="213">
        <f>+SUMMARY!C32</f>
        <v>0</v>
      </c>
      <c r="B7" s="212"/>
      <c r="C7" s="214"/>
      <c r="D7" s="84"/>
      <c r="E7" s="84"/>
      <c r="F7" s="84"/>
      <c r="G7" s="84"/>
      <c r="H7" s="84"/>
      <c r="I7" s="84"/>
      <c r="J7" s="84"/>
      <c r="K7" s="84"/>
      <c r="L7" s="84"/>
      <c r="M7" s="84"/>
      <c r="N7" s="84"/>
      <c r="O7" s="85"/>
      <c r="P7" s="6"/>
      <c r="Q7" s="6"/>
      <c r="R7" s="13">
        <f>+C14</f>
        <v>900877.47</v>
      </c>
      <c r="S7" s="13">
        <f>+-C42</f>
        <v>900877.47</v>
      </c>
      <c r="T7" s="13">
        <f>+R7-S7</f>
        <v>0</v>
      </c>
    </row>
    <row r="8" spans="1:28" x14ac:dyDescent="0.25">
      <c r="A8" s="213"/>
      <c r="B8" s="3"/>
      <c r="D8" s="84"/>
      <c r="E8" s="84"/>
      <c r="F8" s="84"/>
      <c r="G8" s="84"/>
      <c r="H8" s="84"/>
      <c r="I8" s="84"/>
      <c r="J8" s="84"/>
      <c r="K8" s="84"/>
      <c r="L8" s="84"/>
      <c r="M8" s="84"/>
      <c r="N8" s="84"/>
      <c r="O8" s="85"/>
      <c r="P8" s="6"/>
      <c r="Q8" s="6"/>
    </row>
    <row r="9" spans="1:28" x14ac:dyDescent="0.25">
      <c r="A9" s="2"/>
      <c r="B9" s="3"/>
      <c r="D9" s="84"/>
      <c r="E9" s="84"/>
      <c r="F9" s="84"/>
      <c r="G9" s="84"/>
      <c r="H9" s="84"/>
      <c r="I9" s="84"/>
      <c r="J9" s="84"/>
      <c r="K9" s="84"/>
      <c r="L9" s="84"/>
      <c r="M9" s="84"/>
      <c r="N9" s="84"/>
      <c r="O9" s="85"/>
      <c r="P9" s="6"/>
      <c r="Q9" s="6"/>
    </row>
    <row r="10" spans="1:28" x14ac:dyDescent="0.25">
      <c r="B10" s="3"/>
    </row>
    <row r="11" spans="1:28" x14ac:dyDescent="0.25">
      <c r="A11" s="2" t="s">
        <v>66</v>
      </c>
      <c r="B11" s="219" t="str">
        <f>+SUMMARY!F32</f>
        <v>MISS</v>
      </c>
      <c r="C11" s="214"/>
    </row>
    <row r="12" spans="1:28" x14ac:dyDescent="0.25">
      <c r="B12" s="28"/>
      <c r="C12" s="2"/>
    </row>
    <row r="13" spans="1:28" x14ac:dyDescent="0.25">
      <c r="A13" s="9" t="s">
        <v>5</v>
      </c>
      <c r="C13" s="31" t="s">
        <v>3</v>
      </c>
      <c r="D13" s="32">
        <v>1994</v>
      </c>
      <c r="E13" s="32">
        <v>1995</v>
      </c>
      <c r="F13" s="32">
        <v>1996</v>
      </c>
      <c r="G13" s="32">
        <v>1997</v>
      </c>
      <c r="H13" s="32">
        <v>1998</v>
      </c>
      <c r="I13" s="32">
        <v>1999</v>
      </c>
      <c r="J13" s="32">
        <v>2000</v>
      </c>
      <c r="K13" s="32">
        <v>2001</v>
      </c>
      <c r="L13" s="32">
        <v>2002</v>
      </c>
      <c r="M13" s="32">
        <v>2003</v>
      </c>
      <c r="N13" s="32">
        <v>2004</v>
      </c>
      <c r="O13" s="32">
        <v>2005</v>
      </c>
      <c r="P13" s="32">
        <v>2006</v>
      </c>
      <c r="Q13" s="32">
        <v>2007</v>
      </c>
      <c r="R13" s="32">
        <v>2008</v>
      </c>
      <c r="S13" s="32">
        <v>2009</v>
      </c>
      <c r="T13" s="32">
        <v>2010</v>
      </c>
      <c r="U13" s="32">
        <v>2011</v>
      </c>
      <c r="V13" s="32">
        <v>2012</v>
      </c>
      <c r="W13" s="32">
        <v>2013</v>
      </c>
      <c r="X13" s="32">
        <v>2014</v>
      </c>
      <c r="Y13" s="328">
        <v>2015</v>
      </c>
      <c r="Z13" s="32">
        <v>2016</v>
      </c>
      <c r="AA13" s="32">
        <v>2017</v>
      </c>
      <c r="AB13" s="32">
        <v>2018</v>
      </c>
    </row>
    <row r="14" spans="1:28" x14ac:dyDescent="0.25">
      <c r="A14" s="9" t="s">
        <v>73</v>
      </c>
      <c r="C14" s="86">
        <f>SUM(D14:Y14)</f>
        <v>900877.47</v>
      </c>
      <c r="D14" s="112"/>
      <c r="E14" s="112"/>
      <c r="F14" s="112"/>
      <c r="G14" s="112"/>
      <c r="H14" s="112"/>
      <c r="I14" s="112"/>
      <c r="J14" s="112"/>
      <c r="K14" s="112"/>
      <c r="L14" s="112"/>
      <c r="M14" s="112"/>
      <c r="N14" s="112"/>
      <c r="O14" s="112"/>
      <c r="P14" s="112"/>
      <c r="Q14" s="112">
        <v>900877.47</v>
      </c>
      <c r="R14" s="112"/>
      <c r="S14" s="86"/>
      <c r="W14" s="4"/>
    </row>
    <row r="15" spans="1:28" x14ac:dyDescent="0.25">
      <c r="A15" s="34" t="str">
        <f>IF(+C14-'Equip Review 032310'!Y29=0,"ok","check")</f>
        <v>check</v>
      </c>
      <c r="B15" s="2"/>
      <c r="C15" s="2"/>
    </row>
    <row r="16" spans="1:28" x14ac:dyDescent="0.25">
      <c r="A16" s="9" t="s">
        <v>6</v>
      </c>
      <c r="B16" s="3">
        <v>1994</v>
      </c>
      <c r="C16" s="13">
        <f>-SUM(D16:Y16)</f>
        <v>0</v>
      </c>
      <c r="D16" s="87">
        <f>+D$14/7/2</f>
        <v>0</v>
      </c>
      <c r="E16" s="87"/>
      <c r="F16" s="87"/>
      <c r="G16" s="87"/>
      <c r="H16" s="87"/>
      <c r="I16" s="87"/>
      <c r="J16" s="87"/>
      <c r="K16" s="87"/>
      <c r="L16" s="87"/>
      <c r="M16" s="87"/>
      <c r="N16" s="87"/>
      <c r="O16" s="87"/>
      <c r="P16" s="87"/>
      <c r="Q16" s="87"/>
      <c r="R16" s="87"/>
      <c r="S16" s="87"/>
      <c r="T16" s="87"/>
      <c r="U16" s="87"/>
      <c r="Y16" s="87"/>
      <c r="Z16" s="87"/>
    </row>
    <row r="17" spans="1:26" x14ac:dyDescent="0.25">
      <c r="B17" s="3">
        <v>1995</v>
      </c>
      <c r="C17" s="13">
        <f t="shared" ref="C17:C38" si="0">-SUM(D17:Y17)</f>
        <v>0</v>
      </c>
      <c r="D17" s="87">
        <f>+D$14/7</f>
        <v>0</v>
      </c>
      <c r="E17" s="87">
        <f>+E$14/7/2</f>
        <v>0</v>
      </c>
      <c r="F17" s="87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7"/>
      <c r="Y17" s="87"/>
      <c r="Z17" s="87"/>
    </row>
    <row r="18" spans="1:26" x14ac:dyDescent="0.25">
      <c r="B18" s="3">
        <v>1996</v>
      </c>
      <c r="C18" s="13">
        <f t="shared" si="0"/>
        <v>0</v>
      </c>
      <c r="D18" s="87">
        <f>+D17</f>
        <v>0</v>
      </c>
      <c r="E18" s="87">
        <f>+E$14/7</f>
        <v>0</v>
      </c>
      <c r="F18" s="87">
        <f>+F$14/7/2</f>
        <v>0</v>
      </c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7"/>
      <c r="Y18" s="87"/>
      <c r="Z18" s="87"/>
    </row>
    <row r="19" spans="1:26" x14ac:dyDescent="0.25">
      <c r="B19" s="3">
        <v>1997</v>
      </c>
      <c r="C19" s="13">
        <f t="shared" si="0"/>
        <v>0</v>
      </c>
      <c r="D19" s="87">
        <f>+D18</f>
        <v>0</v>
      </c>
      <c r="E19" s="87">
        <f>+E18</f>
        <v>0</v>
      </c>
      <c r="F19" s="87">
        <f>+F$14/7</f>
        <v>0</v>
      </c>
      <c r="G19" s="87">
        <f>+G$14/7/2</f>
        <v>0</v>
      </c>
      <c r="H19" s="87"/>
      <c r="I19" s="87"/>
      <c r="J19" s="87"/>
      <c r="K19" s="87"/>
      <c r="L19" s="87"/>
      <c r="M19" s="87"/>
      <c r="N19" s="87"/>
      <c r="O19" s="87"/>
      <c r="P19" s="87"/>
      <c r="Q19" s="87"/>
      <c r="R19" s="87"/>
      <c r="S19" s="87"/>
      <c r="T19" s="87"/>
      <c r="U19" s="87"/>
      <c r="Y19" s="87"/>
      <c r="Z19" s="87"/>
    </row>
    <row r="20" spans="1:26" x14ac:dyDescent="0.25">
      <c r="B20" s="3">
        <v>1998</v>
      </c>
      <c r="C20" s="13">
        <f t="shared" si="0"/>
        <v>0</v>
      </c>
      <c r="D20" s="87">
        <f>+D19</f>
        <v>0</v>
      </c>
      <c r="E20" s="87">
        <f>+E19</f>
        <v>0</v>
      </c>
      <c r="F20" s="87">
        <f>+F19</f>
        <v>0</v>
      </c>
      <c r="G20" s="87">
        <f>+G$14/7</f>
        <v>0</v>
      </c>
      <c r="H20" s="87">
        <f>+H$14/7/2</f>
        <v>0</v>
      </c>
      <c r="I20" s="87"/>
      <c r="J20" s="87"/>
      <c r="K20" s="87"/>
      <c r="L20" s="87"/>
      <c r="M20" s="87"/>
      <c r="N20" s="87"/>
      <c r="O20" s="87"/>
      <c r="P20" s="87"/>
      <c r="Q20" s="87"/>
      <c r="R20" s="87"/>
      <c r="S20" s="87"/>
      <c r="T20" s="87"/>
      <c r="U20" s="87"/>
      <c r="Y20" s="87"/>
      <c r="Z20" s="87"/>
    </row>
    <row r="21" spans="1:26" x14ac:dyDescent="0.25">
      <c r="B21" s="3">
        <v>1999</v>
      </c>
      <c r="C21" s="13">
        <f t="shared" si="0"/>
        <v>0</v>
      </c>
      <c r="D21" s="87">
        <f>+D20</f>
        <v>0</v>
      </c>
      <c r="E21" s="87">
        <f>+E20</f>
        <v>0</v>
      </c>
      <c r="F21" s="87">
        <f>+F20</f>
        <v>0</v>
      </c>
      <c r="G21" s="87">
        <f>+G20</f>
        <v>0</v>
      </c>
      <c r="H21" s="87">
        <f>+H$14/7</f>
        <v>0</v>
      </c>
      <c r="I21" s="87">
        <f>+I$14/7/2</f>
        <v>0</v>
      </c>
      <c r="J21" s="87"/>
      <c r="K21" s="87"/>
      <c r="L21" s="87"/>
      <c r="M21" s="87"/>
      <c r="N21" s="87"/>
      <c r="O21" s="87"/>
      <c r="P21" s="87"/>
      <c r="Q21" s="87"/>
      <c r="R21" s="87"/>
      <c r="S21" s="87"/>
      <c r="T21" s="87"/>
      <c r="U21" s="87"/>
      <c r="Y21" s="87"/>
      <c r="Z21" s="87"/>
    </row>
    <row r="22" spans="1:26" x14ac:dyDescent="0.25">
      <c r="B22" s="3">
        <v>2000</v>
      </c>
      <c r="C22" s="13">
        <f t="shared" si="0"/>
        <v>0</v>
      </c>
      <c r="D22" s="87">
        <f>+D21</f>
        <v>0</v>
      </c>
      <c r="E22" s="87">
        <f>+E21</f>
        <v>0</v>
      </c>
      <c r="F22" s="87">
        <f>+F21</f>
        <v>0</v>
      </c>
      <c r="G22" s="87">
        <f>+G21</f>
        <v>0</v>
      </c>
      <c r="H22" s="87">
        <f>+H21</f>
        <v>0</v>
      </c>
      <c r="I22" s="87">
        <f>+I$14/7</f>
        <v>0</v>
      </c>
      <c r="J22" s="87">
        <f>+J$14/7/2</f>
        <v>0</v>
      </c>
      <c r="K22" s="87"/>
      <c r="L22" s="87"/>
      <c r="M22" s="87"/>
      <c r="N22" s="87"/>
      <c r="O22" s="87"/>
      <c r="P22" s="87"/>
      <c r="Q22" s="87"/>
      <c r="R22" s="87"/>
      <c r="S22" s="87"/>
      <c r="T22" s="87"/>
      <c r="U22" s="87"/>
      <c r="Y22" s="87"/>
      <c r="Z22" s="87"/>
    </row>
    <row r="23" spans="1:26" x14ac:dyDescent="0.25">
      <c r="B23" s="3">
        <v>2001</v>
      </c>
      <c r="C23" s="13">
        <f t="shared" si="0"/>
        <v>0</v>
      </c>
      <c r="D23" s="87">
        <f>+D$14/7/2</f>
        <v>0</v>
      </c>
      <c r="E23" s="87">
        <f>+E22</f>
        <v>0</v>
      </c>
      <c r="F23" s="87">
        <f>+F22</f>
        <v>0</v>
      </c>
      <c r="G23" s="87">
        <f>+G22</f>
        <v>0</v>
      </c>
      <c r="H23" s="87">
        <f>+H22</f>
        <v>0</v>
      </c>
      <c r="I23" s="87">
        <f>+I22</f>
        <v>0</v>
      </c>
      <c r="J23" s="87">
        <f>+J$14/7</f>
        <v>0</v>
      </c>
      <c r="K23" s="87">
        <f>+K$14/7/2</f>
        <v>0</v>
      </c>
      <c r="L23" s="87"/>
      <c r="M23" s="87"/>
      <c r="N23" s="87"/>
      <c r="O23" s="87"/>
      <c r="P23" s="87"/>
      <c r="Q23" s="87"/>
      <c r="R23" s="87"/>
      <c r="S23" s="87"/>
      <c r="T23" s="87"/>
      <c r="U23" s="87"/>
      <c r="Y23" s="87"/>
      <c r="Z23" s="87"/>
    </row>
    <row r="24" spans="1:26" x14ac:dyDescent="0.25">
      <c r="B24" s="3">
        <v>2002</v>
      </c>
      <c r="C24" s="13">
        <f t="shared" si="0"/>
        <v>0</v>
      </c>
      <c r="D24" s="87"/>
      <c r="E24" s="87">
        <f>+E$14/7/2</f>
        <v>0</v>
      </c>
      <c r="F24" s="87">
        <f>+F23</f>
        <v>0</v>
      </c>
      <c r="G24" s="87">
        <f>+G23</f>
        <v>0</v>
      </c>
      <c r="H24" s="87">
        <f>+H23</f>
        <v>0</v>
      </c>
      <c r="I24" s="87">
        <f>+I23</f>
        <v>0</v>
      </c>
      <c r="J24" s="87">
        <f>+J23</f>
        <v>0</v>
      </c>
      <c r="K24" s="87">
        <f>+K$14/7</f>
        <v>0</v>
      </c>
      <c r="L24" s="87">
        <f>+L$14/7/2</f>
        <v>0</v>
      </c>
      <c r="M24" s="87"/>
      <c r="N24" s="87"/>
      <c r="O24" s="87"/>
      <c r="P24" s="87"/>
      <c r="Q24" s="87"/>
      <c r="R24" s="87"/>
      <c r="S24" s="87"/>
      <c r="T24" s="87"/>
      <c r="U24" s="87"/>
      <c r="Y24" s="87"/>
      <c r="Z24" s="87"/>
    </row>
    <row r="25" spans="1:26" x14ac:dyDescent="0.25">
      <c r="B25" s="3">
        <v>2003</v>
      </c>
      <c r="C25" s="13">
        <f t="shared" si="0"/>
        <v>0</v>
      </c>
      <c r="D25" s="87"/>
      <c r="E25" s="87"/>
      <c r="F25" s="87">
        <f>+F$14/7/2</f>
        <v>0</v>
      </c>
      <c r="G25" s="87">
        <f>+G24</f>
        <v>0</v>
      </c>
      <c r="H25" s="87">
        <f>+H24</f>
        <v>0</v>
      </c>
      <c r="I25" s="87">
        <f>+I24</f>
        <v>0</v>
      </c>
      <c r="J25" s="87">
        <f>+J24</f>
        <v>0</v>
      </c>
      <c r="K25" s="87">
        <f>+K24</f>
        <v>0</v>
      </c>
      <c r="L25" s="87">
        <f>+L$14/7</f>
        <v>0</v>
      </c>
      <c r="M25" s="87">
        <f>+M$14/7/2</f>
        <v>0</v>
      </c>
      <c r="N25" s="87"/>
      <c r="O25" s="87"/>
      <c r="P25" s="87"/>
      <c r="Q25" s="87"/>
      <c r="R25" s="87"/>
      <c r="S25" s="87"/>
      <c r="T25" s="87"/>
      <c r="U25" s="87"/>
      <c r="Y25" s="87"/>
      <c r="Z25" s="87"/>
    </row>
    <row r="26" spans="1:26" x14ac:dyDescent="0.25">
      <c r="B26" s="3">
        <v>2004</v>
      </c>
      <c r="C26" s="13">
        <f t="shared" si="0"/>
        <v>0</v>
      </c>
      <c r="D26" s="87"/>
      <c r="E26" s="87"/>
      <c r="F26" s="87"/>
      <c r="G26" s="87">
        <f>+G$14/7/2</f>
        <v>0</v>
      </c>
      <c r="H26" s="87">
        <f>+H25</f>
        <v>0</v>
      </c>
      <c r="I26" s="87">
        <f>+I25</f>
        <v>0</v>
      </c>
      <c r="J26" s="87">
        <f>+J25</f>
        <v>0</v>
      </c>
      <c r="K26" s="87">
        <f>+K25</f>
        <v>0</v>
      </c>
      <c r="L26" s="87">
        <f>+L25</f>
        <v>0</v>
      </c>
      <c r="M26" s="87">
        <f>+M$14/7</f>
        <v>0</v>
      </c>
      <c r="N26" s="87">
        <f>+N$14/7/2</f>
        <v>0</v>
      </c>
      <c r="O26" s="87"/>
      <c r="P26" s="87"/>
      <c r="Q26" s="87"/>
      <c r="R26" s="87"/>
      <c r="S26" s="87"/>
      <c r="T26" s="87"/>
      <c r="U26" s="87"/>
      <c r="Y26" s="87"/>
      <c r="Z26" s="87"/>
    </row>
    <row r="27" spans="1:26" x14ac:dyDescent="0.25">
      <c r="B27" s="3">
        <v>2005</v>
      </c>
      <c r="C27" s="13">
        <f t="shared" si="0"/>
        <v>0</v>
      </c>
      <c r="D27" s="87"/>
      <c r="E27" s="87"/>
      <c r="F27" s="87"/>
      <c r="G27" s="87"/>
      <c r="H27" s="87">
        <f>+H$14/7/2</f>
        <v>0</v>
      </c>
      <c r="I27" s="87">
        <f>+I26</f>
        <v>0</v>
      </c>
      <c r="J27" s="87">
        <f>+J26</f>
        <v>0</v>
      </c>
      <c r="K27" s="87">
        <f>+K26</f>
        <v>0</v>
      </c>
      <c r="L27" s="87">
        <f>+L26</f>
        <v>0</v>
      </c>
      <c r="M27" s="87">
        <f>+M26</f>
        <v>0</v>
      </c>
      <c r="N27" s="87">
        <f>+N$14/7</f>
        <v>0</v>
      </c>
      <c r="O27" s="87">
        <f>+O$14/7/2</f>
        <v>0</v>
      </c>
      <c r="P27" s="87"/>
      <c r="Q27" s="87"/>
      <c r="R27" s="87"/>
      <c r="S27" s="87"/>
      <c r="T27" s="87"/>
      <c r="U27" s="87"/>
      <c r="Y27" s="87"/>
      <c r="Z27" s="87"/>
    </row>
    <row r="28" spans="1:26" x14ac:dyDescent="0.25">
      <c r="B28" s="3">
        <v>2006</v>
      </c>
      <c r="C28" s="13">
        <f t="shared" si="0"/>
        <v>0</v>
      </c>
      <c r="D28" s="87"/>
      <c r="E28" s="87"/>
      <c r="F28" s="87"/>
      <c r="G28" s="87"/>
      <c r="H28" s="87"/>
      <c r="I28" s="87">
        <f>+I$14/7/2</f>
        <v>0</v>
      </c>
      <c r="J28" s="87">
        <f>+J27</f>
        <v>0</v>
      </c>
      <c r="K28" s="87">
        <f>+K27</f>
        <v>0</v>
      </c>
      <c r="L28" s="87">
        <f>+L27</f>
        <v>0</v>
      </c>
      <c r="M28" s="87">
        <f>+M27</f>
        <v>0</v>
      </c>
      <c r="N28" s="87">
        <f>+N27</f>
        <v>0</v>
      </c>
      <c r="O28" s="87">
        <f>+O$14/7</f>
        <v>0</v>
      </c>
      <c r="P28" s="87">
        <f>+P$14/7/2</f>
        <v>0</v>
      </c>
      <c r="Q28" s="87"/>
      <c r="R28" s="87"/>
      <c r="S28" s="87"/>
      <c r="T28" s="87"/>
      <c r="U28" s="87"/>
      <c r="Y28" s="87"/>
      <c r="Z28" s="87"/>
    </row>
    <row r="29" spans="1:26" x14ac:dyDescent="0.25">
      <c r="B29" s="3">
        <v>2007</v>
      </c>
      <c r="C29" s="13">
        <f t="shared" si="0"/>
        <v>-64348.390714285713</v>
      </c>
      <c r="D29" s="87"/>
      <c r="E29" s="87"/>
      <c r="F29" s="87"/>
      <c r="G29" s="87"/>
      <c r="H29" s="87"/>
      <c r="I29" s="87"/>
      <c r="J29" s="87">
        <f>+J$14/7/2</f>
        <v>0</v>
      </c>
      <c r="K29" s="87">
        <f>+K28</f>
        <v>0</v>
      </c>
      <c r="L29" s="87">
        <f>+L28</f>
        <v>0</v>
      </c>
      <c r="M29" s="87">
        <f>+M28</f>
        <v>0</v>
      </c>
      <c r="N29" s="87">
        <f>+N28</f>
        <v>0</v>
      </c>
      <c r="O29" s="87">
        <f>+O28</f>
        <v>0</v>
      </c>
      <c r="P29" s="87">
        <f>+P$14/7</f>
        <v>0</v>
      </c>
      <c r="Q29" s="87">
        <f>+Q$14/7/2</f>
        <v>64348.390714285713</v>
      </c>
      <c r="R29" s="87"/>
      <c r="S29" s="87"/>
      <c r="T29" s="87"/>
      <c r="U29" s="87"/>
      <c r="Y29" s="87"/>
      <c r="Z29" s="87"/>
    </row>
    <row r="30" spans="1:26" x14ac:dyDescent="0.25">
      <c r="B30" s="3">
        <v>2008</v>
      </c>
      <c r="C30" s="13">
        <f t="shared" si="0"/>
        <v>-128696.78142857143</v>
      </c>
      <c r="D30" s="87"/>
      <c r="E30" s="87"/>
      <c r="F30" s="87"/>
      <c r="G30" s="87"/>
      <c r="H30" s="87"/>
      <c r="I30" s="87"/>
      <c r="J30" s="87"/>
      <c r="K30" s="87">
        <f>+K$14/7/2</f>
        <v>0</v>
      </c>
      <c r="L30" s="87">
        <f>+L29</f>
        <v>0</v>
      </c>
      <c r="M30" s="87">
        <f>+M29</f>
        <v>0</v>
      </c>
      <c r="N30" s="87">
        <f>+N29</f>
        <v>0</v>
      </c>
      <c r="O30" s="87">
        <f>+O29</f>
        <v>0</v>
      </c>
      <c r="P30" s="87">
        <f>+P29</f>
        <v>0</v>
      </c>
      <c r="Q30" s="87">
        <f>+Q$14/7</f>
        <v>128696.78142857143</v>
      </c>
      <c r="R30" s="87">
        <f>+R$14/7/2</f>
        <v>0</v>
      </c>
      <c r="S30" s="87"/>
      <c r="T30" s="87"/>
      <c r="U30" s="87"/>
      <c r="Y30" s="87"/>
      <c r="Z30" s="87"/>
    </row>
    <row r="31" spans="1:26" x14ac:dyDescent="0.25">
      <c r="B31" s="3">
        <v>2009</v>
      </c>
      <c r="C31" s="13">
        <f t="shared" si="0"/>
        <v>-128696.78142857143</v>
      </c>
      <c r="D31" s="87"/>
      <c r="E31" s="87"/>
      <c r="F31" s="87"/>
      <c r="G31" s="87"/>
      <c r="H31" s="87"/>
      <c r="I31" s="87"/>
      <c r="J31" s="87"/>
      <c r="K31" s="87"/>
      <c r="L31" s="87">
        <f>+L$14/7/2</f>
        <v>0</v>
      </c>
      <c r="M31" s="87">
        <f>+M30</f>
        <v>0</v>
      </c>
      <c r="N31" s="87">
        <f>+N30</f>
        <v>0</v>
      </c>
      <c r="O31" s="87">
        <f>+O30</f>
        <v>0</v>
      </c>
      <c r="P31" s="87">
        <f>+P30</f>
        <v>0</v>
      </c>
      <c r="Q31" s="87">
        <f>+Q30</f>
        <v>128696.78142857143</v>
      </c>
      <c r="R31" s="87">
        <f>+R$14/7</f>
        <v>0</v>
      </c>
      <c r="S31" s="87">
        <f>+S$14/7/2</f>
        <v>0</v>
      </c>
      <c r="T31" s="87"/>
      <c r="U31" s="87"/>
      <c r="Y31" s="87"/>
      <c r="Z31" s="87"/>
    </row>
    <row r="32" spans="1:26" x14ac:dyDescent="0.25">
      <c r="A32" s="38"/>
      <c r="B32" s="3">
        <v>2010</v>
      </c>
      <c r="C32" s="13">
        <f t="shared" si="0"/>
        <v>-128696.78142857143</v>
      </c>
      <c r="D32" s="87"/>
      <c r="E32" s="87"/>
      <c r="F32" s="87"/>
      <c r="G32" s="87"/>
      <c r="H32" s="87"/>
      <c r="I32" s="87"/>
      <c r="J32" s="87"/>
      <c r="K32" s="87"/>
      <c r="L32" s="87"/>
      <c r="M32" s="87">
        <f>+M$14/7/2</f>
        <v>0</v>
      </c>
      <c r="N32" s="87">
        <f>+N31</f>
        <v>0</v>
      </c>
      <c r="O32" s="87">
        <f>+O31</f>
        <v>0</v>
      </c>
      <c r="P32" s="87">
        <f>+P31</f>
        <v>0</v>
      </c>
      <c r="Q32" s="87">
        <f>+Q31</f>
        <v>128696.78142857143</v>
      </c>
      <c r="R32" s="87">
        <f>+R31</f>
        <v>0</v>
      </c>
      <c r="S32" s="87">
        <f>+S$14/7</f>
        <v>0</v>
      </c>
      <c r="T32" s="87">
        <f>+T$14/7/2</f>
        <v>0</v>
      </c>
      <c r="U32" s="87"/>
      <c r="Y32" s="87"/>
      <c r="Z32" s="87"/>
    </row>
    <row r="33" spans="1:28" x14ac:dyDescent="0.25">
      <c r="A33" s="38"/>
      <c r="B33" s="3">
        <v>2011</v>
      </c>
      <c r="C33" s="13">
        <f t="shared" si="0"/>
        <v>-128696.78142857143</v>
      </c>
      <c r="D33" s="87"/>
      <c r="E33" s="87"/>
      <c r="F33" s="87"/>
      <c r="G33" s="87"/>
      <c r="H33" s="87"/>
      <c r="I33" s="87"/>
      <c r="J33" s="87"/>
      <c r="K33" s="87"/>
      <c r="L33" s="87"/>
      <c r="M33" s="87"/>
      <c r="N33" s="87">
        <f>+N$14/7/2</f>
        <v>0</v>
      </c>
      <c r="O33" s="87">
        <f>+O32</f>
        <v>0</v>
      </c>
      <c r="P33" s="87">
        <f>+P32</f>
        <v>0</v>
      </c>
      <c r="Q33" s="87">
        <f>+Q32</f>
        <v>128696.78142857143</v>
      </c>
      <c r="R33" s="87">
        <f>+R32</f>
        <v>0</v>
      </c>
      <c r="S33" s="87">
        <f>+S32</f>
        <v>0</v>
      </c>
      <c r="T33" s="87">
        <f>+T$14/7</f>
        <v>0</v>
      </c>
      <c r="U33" s="87">
        <f>+U$14/7/2</f>
        <v>0</v>
      </c>
      <c r="Y33" s="87"/>
      <c r="Z33" s="87"/>
    </row>
    <row r="34" spans="1:28" x14ac:dyDescent="0.25">
      <c r="A34" s="38"/>
      <c r="B34" s="3">
        <v>2012</v>
      </c>
      <c r="C34" s="13">
        <f t="shared" si="0"/>
        <v>-128696.78142857143</v>
      </c>
      <c r="D34" s="87"/>
      <c r="E34" s="87"/>
      <c r="F34" s="87"/>
      <c r="G34" s="87"/>
      <c r="H34" s="87"/>
      <c r="I34" s="87"/>
      <c r="J34" s="87"/>
      <c r="K34" s="87"/>
      <c r="L34" s="87"/>
      <c r="M34" s="87"/>
      <c r="N34" s="87"/>
      <c r="O34" s="87"/>
      <c r="P34" s="87"/>
      <c r="Q34" s="87">
        <f>+Q33</f>
        <v>128696.78142857143</v>
      </c>
      <c r="R34" s="87">
        <f>+R33</f>
        <v>0</v>
      </c>
      <c r="S34" s="87">
        <f>+S33</f>
        <v>0</v>
      </c>
      <c r="T34" s="87">
        <f>+T$14/7</f>
        <v>0</v>
      </c>
      <c r="U34" s="87">
        <f>+U$14/7</f>
        <v>0</v>
      </c>
      <c r="V34" s="87">
        <f>+V$14/7/2</f>
        <v>0</v>
      </c>
      <c r="Y34" s="87"/>
      <c r="Z34" s="87"/>
    </row>
    <row r="35" spans="1:28" x14ac:dyDescent="0.25">
      <c r="A35" s="38"/>
      <c r="B35" s="3">
        <v>2013</v>
      </c>
      <c r="C35" s="13">
        <f t="shared" si="0"/>
        <v>-128696.78142857143</v>
      </c>
      <c r="D35" s="87"/>
      <c r="E35" s="87"/>
      <c r="F35" s="87"/>
      <c r="G35" s="87"/>
      <c r="H35" s="87"/>
      <c r="I35" s="87"/>
      <c r="J35" s="87"/>
      <c r="K35" s="87"/>
      <c r="L35" s="87"/>
      <c r="M35" s="87"/>
      <c r="N35" s="87"/>
      <c r="O35" s="87"/>
      <c r="P35" s="87"/>
      <c r="Q35" s="87">
        <f t="shared" ref="Q35:S35" si="1">+Q34</f>
        <v>128696.78142857143</v>
      </c>
      <c r="R35" s="87">
        <f t="shared" si="1"/>
        <v>0</v>
      </c>
      <c r="S35" s="87">
        <f t="shared" si="1"/>
        <v>0</v>
      </c>
      <c r="T35" s="87">
        <f t="shared" ref="T35:U37" si="2">+T$14/7</f>
        <v>0</v>
      </c>
      <c r="U35" s="87">
        <f t="shared" si="2"/>
        <v>0</v>
      </c>
      <c r="V35" s="87">
        <f t="shared" ref="V35:V37" si="3">+V$14/7/2</f>
        <v>0</v>
      </c>
      <c r="Y35" s="87"/>
      <c r="Z35" s="87"/>
    </row>
    <row r="36" spans="1:28" x14ac:dyDescent="0.25">
      <c r="A36" s="38"/>
      <c r="B36" s="3">
        <v>2014</v>
      </c>
      <c r="C36" s="13">
        <f t="shared" si="0"/>
        <v>-64348.390714285713</v>
      </c>
      <c r="D36" s="87"/>
      <c r="E36" s="87"/>
      <c r="F36" s="87"/>
      <c r="G36" s="87"/>
      <c r="H36" s="87"/>
      <c r="I36" s="87"/>
      <c r="J36" s="87"/>
      <c r="K36" s="87"/>
      <c r="L36" s="87"/>
      <c r="M36" s="87"/>
      <c r="N36" s="87"/>
      <c r="O36" s="87"/>
      <c r="P36" s="87"/>
      <c r="Q36" s="315">
        <f>Q14/7/2</f>
        <v>64348.390714285713</v>
      </c>
      <c r="R36" s="87">
        <f t="shared" ref="R36:R37" si="4">+R35</f>
        <v>0</v>
      </c>
      <c r="S36" s="87">
        <f t="shared" ref="S36:S37" si="5">+S35</f>
        <v>0</v>
      </c>
      <c r="T36" s="87">
        <f t="shared" si="2"/>
        <v>0</v>
      </c>
      <c r="U36" s="87">
        <f t="shared" si="2"/>
        <v>0</v>
      </c>
      <c r="V36" s="87">
        <f t="shared" si="3"/>
        <v>0</v>
      </c>
      <c r="Y36" s="87"/>
      <c r="Z36" s="87"/>
    </row>
    <row r="37" spans="1:28" x14ac:dyDescent="0.25">
      <c r="A37" s="38"/>
      <c r="B37" s="3">
        <v>2015</v>
      </c>
      <c r="C37" s="13">
        <f t="shared" si="0"/>
        <v>0</v>
      </c>
      <c r="D37" s="87"/>
      <c r="E37" s="87"/>
      <c r="F37" s="87"/>
      <c r="G37" s="87"/>
      <c r="H37" s="87"/>
      <c r="I37" s="87"/>
      <c r="J37" s="87"/>
      <c r="K37" s="87"/>
      <c r="L37" s="87"/>
      <c r="M37" s="87"/>
      <c r="N37" s="87"/>
      <c r="O37" s="87"/>
      <c r="P37" s="87"/>
      <c r="Q37" s="315"/>
      <c r="R37" s="87">
        <f t="shared" si="4"/>
        <v>0</v>
      </c>
      <c r="S37" s="87">
        <f t="shared" si="5"/>
        <v>0</v>
      </c>
      <c r="T37" s="87">
        <f t="shared" si="2"/>
        <v>0</v>
      </c>
      <c r="U37" s="87">
        <f t="shared" si="2"/>
        <v>0</v>
      </c>
      <c r="V37" s="87">
        <f t="shared" si="3"/>
        <v>0</v>
      </c>
      <c r="Y37" s="87"/>
      <c r="Z37" s="87"/>
    </row>
    <row r="38" spans="1:28" x14ac:dyDescent="0.25">
      <c r="A38" s="38"/>
      <c r="B38" s="3">
        <v>2016</v>
      </c>
      <c r="C38" s="13">
        <f t="shared" si="0"/>
        <v>0</v>
      </c>
      <c r="D38" s="87"/>
      <c r="E38" s="87"/>
      <c r="F38" s="87"/>
      <c r="G38" s="87"/>
      <c r="H38" s="87"/>
      <c r="I38" s="87"/>
      <c r="J38" s="87"/>
      <c r="K38" s="87"/>
      <c r="L38" s="87"/>
      <c r="M38" s="87"/>
      <c r="N38" s="87"/>
      <c r="O38" s="87"/>
      <c r="P38" s="87"/>
      <c r="Q38" s="315"/>
      <c r="R38" s="87"/>
      <c r="S38" s="87"/>
      <c r="T38" s="87"/>
      <c r="U38" s="87"/>
      <c r="V38" s="87"/>
      <c r="Y38" s="87"/>
      <c r="Z38" s="87"/>
    </row>
    <row r="39" spans="1:28" x14ac:dyDescent="0.25">
      <c r="A39" s="38"/>
      <c r="B39" s="3">
        <v>2017</v>
      </c>
      <c r="C39" s="13">
        <f>-SUM(D39:AB39)</f>
        <v>0</v>
      </c>
      <c r="D39" s="87"/>
      <c r="E39" s="87"/>
      <c r="F39" s="87"/>
      <c r="G39" s="87"/>
      <c r="H39" s="87"/>
      <c r="I39" s="87"/>
      <c r="J39" s="87"/>
      <c r="K39" s="87"/>
      <c r="L39" s="87"/>
      <c r="M39" s="87"/>
      <c r="N39" s="87"/>
      <c r="O39" s="87"/>
      <c r="P39" s="87"/>
      <c r="Q39" s="315"/>
      <c r="R39" s="87"/>
      <c r="S39" s="87"/>
      <c r="T39" s="87"/>
      <c r="U39" s="87"/>
      <c r="V39" s="87"/>
      <c r="Y39" s="87"/>
      <c r="Z39" s="87"/>
    </row>
    <row r="40" spans="1:28" x14ac:dyDescent="0.25">
      <c r="A40" s="38"/>
      <c r="B40" s="3">
        <v>2018</v>
      </c>
      <c r="C40" s="13">
        <f>-SUM(D40:AB40)</f>
        <v>0</v>
      </c>
      <c r="D40" s="87"/>
      <c r="E40" s="87"/>
      <c r="F40" s="87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315"/>
      <c r="R40" s="87"/>
      <c r="S40" s="87"/>
      <c r="T40" s="87"/>
      <c r="U40" s="87"/>
      <c r="V40" s="87"/>
      <c r="Y40" s="87"/>
      <c r="Z40" s="87"/>
    </row>
    <row r="41" spans="1:28" x14ac:dyDescent="0.25">
      <c r="A41" s="38"/>
      <c r="B41" s="3"/>
      <c r="C41" s="12"/>
      <c r="D41" s="88"/>
      <c r="E41" s="88"/>
      <c r="F41" s="88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8"/>
      <c r="V41" s="173"/>
      <c r="W41" s="173"/>
      <c r="X41" s="173"/>
      <c r="Y41" s="87"/>
      <c r="Z41" s="87"/>
    </row>
    <row r="42" spans="1:28" x14ac:dyDescent="0.25">
      <c r="A42" s="38" t="s">
        <v>62</v>
      </c>
      <c r="B42" s="89">
        <f>SUM(D42:Y42)</f>
        <v>0</v>
      </c>
      <c r="C42" s="86">
        <f>SUM(C16:C41)</f>
        <v>-900877.47</v>
      </c>
      <c r="D42" s="87">
        <f t="shared" ref="D42:T42" si="6">-SUM(D16:D41)+D14</f>
        <v>0</v>
      </c>
      <c r="E42" s="87">
        <f t="shared" si="6"/>
        <v>0</v>
      </c>
      <c r="F42" s="87">
        <f t="shared" si="6"/>
        <v>0</v>
      </c>
      <c r="G42" s="87">
        <f t="shared" si="6"/>
        <v>0</v>
      </c>
      <c r="H42" s="87">
        <f t="shared" si="6"/>
        <v>0</v>
      </c>
      <c r="I42" s="87">
        <f t="shared" si="6"/>
        <v>0</v>
      </c>
      <c r="J42" s="87">
        <f t="shared" si="6"/>
        <v>0</v>
      </c>
      <c r="K42" s="87">
        <f t="shared" si="6"/>
        <v>0</v>
      </c>
      <c r="L42" s="87">
        <f t="shared" si="6"/>
        <v>0</v>
      </c>
      <c r="M42" s="87">
        <f t="shared" si="6"/>
        <v>0</v>
      </c>
      <c r="N42" s="87">
        <f t="shared" si="6"/>
        <v>0</v>
      </c>
      <c r="O42" s="87">
        <f t="shared" si="6"/>
        <v>0</v>
      </c>
      <c r="P42" s="87">
        <f t="shared" si="6"/>
        <v>0</v>
      </c>
      <c r="Q42" s="87">
        <f t="shared" si="6"/>
        <v>0</v>
      </c>
      <c r="R42" s="87">
        <f t="shared" si="6"/>
        <v>0</v>
      </c>
      <c r="S42" s="87">
        <f t="shared" si="6"/>
        <v>0</v>
      </c>
      <c r="T42" s="87">
        <f t="shared" si="6"/>
        <v>0</v>
      </c>
      <c r="U42" s="331">
        <f t="shared" ref="U42:AB42" si="7">-SUM(U16:U41)+U14</f>
        <v>0</v>
      </c>
      <c r="V42" s="331">
        <f t="shared" si="7"/>
        <v>0</v>
      </c>
      <c r="W42" s="331">
        <f t="shared" si="7"/>
        <v>0</v>
      </c>
      <c r="X42" s="331">
        <f t="shared" si="7"/>
        <v>0</v>
      </c>
      <c r="Y42" s="331">
        <f t="shared" si="7"/>
        <v>0</v>
      </c>
      <c r="Z42" s="331">
        <f t="shared" si="7"/>
        <v>0</v>
      </c>
      <c r="AA42" s="331">
        <f t="shared" si="7"/>
        <v>0</v>
      </c>
      <c r="AB42" s="331">
        <f t="shared" si="7"/>
        <v>0</v>
      </c>
    </row>
    <row r="43" spans="1:28" x14ac:dyDescent="0.25">
      <c r="A43" s="38"/>
      <c r="B43" s="86">
        <f>SUM(D43:Y43)</f>
        <v>0</v>
      </c>
      <c r="C43" s="90"/>
      <c r="D43" s="87"/>
      <c r="E43" s="87"/>
      <c r="F43" s="87"/>
      <c r="G43" s="87"/>
      <c r="H43" s="87"/>
      <c r="I43" s="87"/>
      <c r="J43" s="87"/>
      <c r="K43" s="87"/>
      <c r="L43" s="87"/>
      <c r="M43" s="87"/>
      <c r="N43" s="87"/>
      <c r="O43" s="87"/>
      <c r="P43" s="87"/>
      <c r="Q43" s="87"/>
      <c r="R43" s="87"/>
      <c r="S43" s="87"/>
      <c r="T43" s="87"/>
      <c r="U43" s="87"/>
      <c r="V43" s="87"/>
      <c r="W43" s="87"/>
      <c r="X43" s="87"/>
      <c r="Y43" s="87"/>
      <c r="Z43" s="87"/>
    </row>
    <row r="44" spans="1:28" x14ac:dyDescent="0.25">
      <c r="A44" s="39" t="s">
        <v>63</v>
      </c>
      <c r="B44" s="3"/>
      <c r="C44" s="30">
        <f>+C14+C42</f>
        <v>0</v>
      </c>
      <c r="D44" s="87"/>
      <c r="E44" s="87"/>
      <c r="F44" s="87"/>
      <c r="G44" s="87"/>
      <c r="H44" s="87"/>
      <c r="I44" s="87"/>
      <c r="J44" s="87"/>
      <c r="K44" s="87"/>
      <c r="L44" s="87"/>
      <c r="M44" s="87"/>
      <c r="N44" s="87"/>
      <c r="O44" s="87"/>
      <c r="P44" s="87"/>
      <c r="Q44" s="87"/>
      <c r="R44" s="87"/>
      <c r="S44" s="87"/>
      <c r="T44" s="87"/>
      <c r="U44" s="87"/>
      <c r="V44" s="87"/>
      <c r="W44" s="87"/>
      <c r="X44" s="87"/>
      <c r="Y44" s="87"/>
      <c r="Z44" s="87"/>
    </row>
    <row r="45" spans="1:28" x14ac:dyDescent="0.25">
      <c r="A45" s="3"/>
      <c r="B45" s="3"/>
      <c r="C45" s="3"/>
      <c r="D45" s="87"/>
      <c r="E45" s="87"/>
      <c r="F45" s="87"/>
      <c r="G45" s="87"/>
      <c r="H45" s="87"/>
      <c r="I45" s="87"/>
      <c r="J45" s="87"/>
      <c r="K45" s="87"/>
      <c r="L45" s="87"/>
      <c r="M45" s="87"/>
      <c r="N45" s="87"/>
      <c r="O45" s="87"/>
      <c r="P45" s="87"/>
      <c r="Q45" s="87"/>
      <c r="R45" s="87"/>
      <c r="S45" s="87"/>
      <c r="T45" s="87"/>
      <c r="U45" s="87"/>
      <c r="V45" s="87"/>
      <c r="W45" s="87"/>
      <c r="X45" s="87"/>
      <c r="Y45" s="87"/>
      <c r="Z45" s="87"/>
    </row>
    <row r="46" spans="1:28" x14ac:dyDescent="0.25">
      <c r="A46" s="3"/>
      <c r="B46" s="36"/>
      <c r="C46" s="3"/>
      <c r="D46" s="87"/>
      <c r="E46" s="87"/>
      <c r="F46" s="87"/>
      <c r="G46" s="87"/>
      <c r="H46" s="87"/>
      <c r="I46" s="87"/>
      <c r="J46" s="87"/>
      <c r="K46" s="87"/>
      <c r="L46" s="87"/>
      <c r="M46" s="87"/>
      <c r="N46" s="87"/>
      <c r="O46" s="87"/>
      <c r="P46" s="87"/>
      <c r="Q46" s="87"/>
      <c r="R46" s="87"/>
      <c r="S46" s="87"/>
      <c r="T46" s="87"/>
      <c r="U46" s="87"/>
      <c r="V46" s="87"/>
      <c r="W46" s="87"/>
      <c r="X46" s="87"/>
      <c r="Y46" s="87"/>
      <c r="Z46" s="87"/>
    </row>
    <row r="47" spans="1:28" x14ac:dyDescent="0.25">
      <c r="A47" s="3"/>
      <c r="B47" s="3"/>
      <c r="C47" s="3"/>
      <c r="E47" s="87"/>
      <c r="F47" s="91"/>
      <c r="G47" s="91"/>
      <c r="H47" s="91"/>
      <c r="I47" s="91"/>
      <c r="J47" s="91"/>
      <c r="K47" s="91"/>
      <c r="L47" s="91"/>
      <c r="M47" s="91"/>
      <c r="N47" s="87">
        <f>SUM(E32:E47)</f>
        <v>0</v>
      </c>
      <c r="O47" s="91"/>
      <c r="P47" s="91"/>
      <c r="Q47" s="91"/>
      <c r="R47" s="91"/>
      <c r="S47" s="91"/>
    </row>
    <row r="48" spans="1:28" x14ac:dyDescent="0.25">
      <c r="B48" s="3"/>
      <c r="C48" s="3"/>
      <c r="E48" s="91"/>
      <c r="F48" s="91"/>
      <c r="G48" s="91"/>
      <c r="H48" s="91"/>
      <c r="I48" s="91"/>
      <c r="J48" s="91"/>
      <c r="K48" s="91"/>
      <c r="L48" s="91"/>
      <c r="M48" s="91"/>
      <c r="N48" s="91"/>
      <c r="O48" s="91"/>
      <c r="P48" s="91"/>
      <c r="Q48" s="91"/>
      <c r="R48" s="91"/>
      <c r="S48" s="91"/>
    </row>
    <row r="49" spans="5:19" x14ac:dyDescent="0.25">
      <c r="E49" s="91"/>
      <c r="F49" s="91"/>
      <c r="G49" s="91"/>
      <c r="H49" s="91"/>
      <c r="I49" s="91"/>
      <c r="J49" s="91"/>
      <c r="K49" s="91"/>
      <c r="L49" s="91"/>
      <c r="M49" s="91"/>
      <c r="N49" s="91"/>
      <c r="O49" s="91"/>
      <c r="P49" s="91"/>
      <c r="Q49" s="91"/>
      <c r="R49" s="91"/>
      <c r="S49" s="91"/>
    </row>
    <row r="50" spans="5:19" x14ac:dyDescent="0.25">
      <c r="E50" s="91"/>
      <c r="F50" s="91"/>
      <c r="G50" s="91"/>
      <c r="H50" s="91"/>
      <c r="I50" s="91"/>
      <c r="J50" s="91"/>
      <c r="K50" s="91"/>
      <c r="L50" s="91"/>
      <c r="M50" s="91"/>
      <c r="N50" s="91"/>
      <c r="O50" s="91"/>
      <c r="P50" s="91"/>
      <c r="Q50" s="91"/>
      <c r="R50" s="91"/>
      <c r="S50" s="91"/>
    </row>
    <row r="51" spans="5:19" x14ac:dyDescent="0.25">
      <c r="E51" s="91"/>
      <c r="F51" s="91"/>
      <c r="G51" s="91"/>
      <c r="H51" s="91"/>
      <c r="I51" s="91"/>
      <c r="J51" s="91"/>
      <c r="K51" s="91"/>
      <c r="L51" s="91"/>
      <c r="M51" s="91"/>
      <c r="N51" s="91"/>
      <c r="O51" s="91"/>
      <c r="P51" s="91"/>
      <c r="Q51" s="91"/>
      <c r="R51" s="91"/>
      <c r="S51" s="91"/>
    </row>
    <row r="52" spans="5:19" x14ac:dyDescent="0.25">
      <c r="E52" s="91"/>
      <c r="F52" s="91"/>
      <c r="G52" s="91"/>
      <c r="H52" s="91"/>
      <c r="I52" s="91"/>
      <c r="J52" s="91"/>
      <c r="K52" s="91"/>
      <c r="L52" s="91"/>
      <c r="M52" s="91"/>
      <c r="N52" s="91"/>
      <c r="O52" s="91"/>
      <c r="P52" s="91"/>
      <c r="Q52" s="91"/>
      <c r="R52" s="91"/>
      <c r="S52" s="91"/>
    </row>
    <row r="53" spans="5:19" x14ac:dyDescent="0.25">
      <c r="E53" s="91"/>
      <c r="F53" s="91"/>
      <c r="G53" s="91"/>
      <c r="H53" s="91"/>
      <c r="I53" s="91"/>
      <c r="J53" s="91"/>
      <c r="K53" s="91"/>
      <c r="L53" s="91"/>
      <c r="M53" s="91"/>
      <c r="N53" s="91"/>
      <c r="O53" s="91"/>
      <c r="P53" s="91"/>
      <c r="Q53" s="91"/>
      <c r="R53" s="91"/>
      <c r="S53" s="91"/>
    </row>
    <row r="54" spans="5:19" x14ac:dyDescent="0.25">
      <c r="E54" s="91"/>
      <c r="F54" s="91"/>
      <c r="G54" s="91"/>
      <c r="H54" s="91"/>
      <c r="I54" s="91"/>
      <c r="J54" s="91"/>
      <c r="K54" s="91"/>
      <c r="L54" s="91"/>
      <c r="M54" s="91"/>
      <c r="N54" s="91"/>
      <c r="O54" s="91"/>
      <c r="P54" s="91"/>
      <c r="Q54" s="91"/>
      <c r="R54" s="91"/>
      <c r="S54" s="91"/>
    </row>
    <row r="55" spans="5:19" x14ac:dyDescent="0.25">
      <c r="E55" s="91"/>
      <c r="F55" s="91"/>
      <c r="G55" s="91"/>
      <c r="H55" s="91"/>
      <c r="I55" s="91"/>
      <c r="J55" s="91"/>
      <c r="K55" s="91"/>
      <c r="L55" s="91"/>
      <c r="M55" s="91"/>
      <c r="N55" s="91"/>
      <c r="O55" s="91"/>
      <c r="P55" s="91"/>
      <c r="Q55" s="91"/>
      <c r="R55" s="91"/>
      <c r="S55" s="91"/>
    </row>
    <row r="56" spans="5:19" x14ac:dyDescent="0.25">
      <c r="E56" s="91"/>
      <c r="F56" s="91"/>
      <c r="G56" s="91"/>
      <c r="H56" s="91"/>
      <c r="I56" s="91"/>
      <c r="J56" s="91"/>
      <c r="K56" s="91"/>
      <c r="L56" s="91"/>
      <c r="M56" s="91"/>
      <c r="N56" s="91"/>
      <c r="O56" s="91"/>
      <c r="P56" s="91"/>
      <c r="Q56" s="91"/>
      <c r="R56" s="91"/>
      <c r="S56" s="91"/>
    </row>
    <row r="57" spans="5:19" x14ac:dyDescent="0.25">
      <c r="E57" s="91"/>
      <c r="F57" s="91"/>
      <c r="G57" s="91"/>
      <c r="H57" s="91"/>
      <c r="I57" s="91"/>
      <c r="J57" s="91"/>
      <c r="K57" s="91"/>
      <c r="L57" s="91"/>
      <c r="M57" s="91"/>
      <c r="N57" s="91"/>
      <c r="O57" s="91"/>
      <c r="P57" s="91"/>
      <c r="Q57" s="91"/>
      <c r="R57" s="91"/>
      <c r="S57" s="91"/>
    </row>
    <row r="58" spans="5:19" x14ac:dyDescent="0.25">
      <c r="E58" s="91"/>
      <c r="F58" s="91"/>
      <c r="G58" s="91"/>
      <c r="H58" s="91"/>
      <c r="I58" s="91"/>
      <c r="J58" s="91"/>
      <c r="K58" s="91"/>
      <c r="L58" s="91"/>
      <c r="M58" s="91"/>
      <c r="N58" s="91"/>
      <c r="O58" s="91"/>
      <c r="P58" s="91"/>
      <c r="Q58" s="91"/>
      <c r="R58" s="91"/>
      <c r="S58" s="91"/>
    </row>
  </sheetData>
  <phoneticPr fontId="21" type="noConversion"/>
  <pageMargins left="0.7" right="0.7" top="0.75" bottom="0.75" header="0.3" footer="0.3"/>
  <pageSetup scale="81" orientation="landscape" horizontalDpi="4294967294" verticalDpi="4294967294" r:id="rId1"/>
  <headerFooter alignWithMargins="0">
    <oddFooter>&amp;Z&amp;F&amp;RPage &amp;P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1">
    <pageSetUpPr fitToPage="1"/>
  </sheetPr>
  <dimension ref="A1:AB58"/>
  <sheetViews>
    <sheetView workbookViewId="0"/>
  </sheetViews>
  <sheetFormatPr defaultColWidth="9.140625" defaultRowHeight="15" x14ac:dyDescent="0.25"/>
  <cols>
    <col min="1" max="1" width="21.5703125" customWidth="1"/>
    <col min="2" max="2" width="8.7109375" customWidth="1"/>
    <col min="3" max="3" width="12.85546875" customWidth="1"/>
    <col min="4" max="6" width="7.42578125" hidden="1" customWidth="1"/>
    <col min="7" max="7" width="8.28515625" hidden="1" customWidth="1"/>
    <col min="8" max="8" width="8.140625" hidden="1" customWidth="1"/>
    <col min="9" max="10" width="7.42578125" hidden="1" customWidth="1"/>
    <col min="11" max="11" width="7.140625" hidden="1" customWidth="1"/>
    <col min="12" max="12" width="7.42578125" hidden="1" customWidth="1"/>
    <col min="13" max="13" width="9" hidden="1" customWidth="1"/>
    <col min="14" max="17" width="9.28515625" customWidth="1"/>
    <col min="18" max="19" width="11.28515625" customWidth="1"/>
    <col min="20" max="20" width="9.42578125" customWidth="1"/>
    <col min="22" max="24" width="10.5703125" customWidth="1"/>
  </cols>
  <sheetData>
    <row r="1" spans="1:28" x14ac:dyDescent="0.25">
      <c r="A1" s="11" t="s">
        <v>10</v>
      </c>
    </row>
    <row r="2" spans="1:28" x14ac:dyDescent="0.25">
      <c r="A2" s="9" t="s">
        <v>438</v>
      </c>
    </row>
    <row r="3" spans="1:28" x14ac:dyDescent="0.25">
      <c r="A3" s="9" t="s">
        <v>80</v>
      </c>
    </row>
    <row r="4" spans="1:28" x14ac:dyDescent="0.25">
      <c r="R4" s="40" t="s">
        <v>4</v>
      </c>
      <c r="S4" s="41"/>
      <c r="T4" s="40" t="s">
        <v>8</v>
      </c>
    </row>
    <row r="5" spans="1:28" x14ac:dyDescent="0.25">
      <c r="A5" s="10" t="s">
        <v>9</v>
      </c>
      <c r="B5" s="12" t="s">
        <v>64</v>
      </c>
      <c r="C5" s="12" t="s">
        <v>12</v>
      </c>
      <c r="R5" s="42" t="s">
        <v>2</v>
      </c>
      <c r="S5" s="42" t="s">
        <v>60</v>
      </c>
      <c r="T5" s="42" t="s">
        <v>7</v>
      </c>
    </row>
    <row r="6" spans="1:28" x14ac:dyDescent="0.25">
      <c r="B6" s="3"/>
      <c r="R6" s="3"/>
    </row>
    <row r="7" spans="1:28" x14ac:dyDescent="0.25">
      <c r="A7" s="214" t="s">
        <v>54</v>
      </c>
      <c r="B7" s="212" t="e">
        <f>+SUMMARY!#REF!</f>
        <v>#REF!</v>
      </c>
      <c r="C7" s="214">
        <v>4085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5"/>
      <c r="P7" s="6"/>
      <c r="Q7" s="6"/>
      <c r="R7" s="13">
        <f>+C14</f>
        <v>648295.34</v>
      </c>
      <c r="S7" s="13">
        <f>+-C42</f>
        <v>648295.34000000008</v>
      </c>
      <c r="T7" s="13">
        <f>+R7-S7</f>
        <v>0</v>
      </c>
      <c r="U7" s="154" t="s">
        <v>567</v>
      </c>
    </row>
    <row r="8" spans="1:28" x14ac:dyDescent="0.25">
      <c r="A8" s="214" t="s">
        <v>267</v>
      </c>
      <c r="B8" s="3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5"/>
      <c r="P8" s="6"/>
      <c r="Q8" s="6"/>
    </row>
    <row r="9" spans="1:28" x14ac:dyDescent="0.25">
      <c r="A9" s="2" t="s">
        <v>268</v>
      </c>
      <c r="B9" s="3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5"/>
      <c r="P9" s="6"/>
      <c r="Q9" s="6"/>
    </row>
    <row r="10" spans="1:28" x14ac:dyDescent="0.25">
      <c r="B10" s="3"/>
    </row>
    <row r="11" spans="1:28" x14ac:dyDescent="0.25">
      <c r="A11" s="2" t="s">
        <v>66</v>
      </c>
      <c r="B11" s="212" t="s">
        <v>259</v>
      </c>
      <c r="C11" s="214" t="s">
        <v>260</v>
      </c>
    </row>
    <row r="12" spans="1:28" x14ac:dyDescent="0.25">
      <c r="B12" s="28"/>
      <c r="C12" s="2"/>
    </row>
    <row r="13" spans="1:28" x14ac:dyDescent="0.25">
      <c r="A13" s="9" t="s">
        <v>5</v>
      </c>
      <c r="C13" s="31" t="s">
        <v>3</v>
      </c>
      <c r="D13" s="32">
        <v>1994</v>
      </c>
      <c r="E13" s="32">
        <v>1995</v>
      </c>
      <c r="F13" s="32">
        <v>1996</v>
      </c>
      <c r="G13" s="32">
        <v>1997</v>
      </c>
      <c r="H13" s="32">
        <v>1998</v>
      </c>
      <c r="I13" s="32">
        <v>1999</v>
      </c>
      <c r="J13" s="32">
        <v>2000</v>
      </c>
      <c r="K13" s="32">
        <v>2001</v>
      </c>
      <c r="L13" s="32">
        <v>2002</v>
      </c>
      <c r="M13" s="32">
        <v>2003</v>
      </c>
      <c r="N13" s="32">
        <v>2004</v>
      </c>
      <c r="O13" s="32">
        <v>2005</v>
      </c>
      <c r="P13" s="32">
        <v>2006</v>
      </c>
      <c r="Q13" s="32">
        <v>2007</v>
      </c>
      <c r="R13" s="32">
        <v>2008</v>
      </c>
      <c r="S13" s="32">
        <v>2009</v>
      </c>
      <c r="T13" s="32">
        <v>2010</v>
      </c>
      <c r="U13" s="32">
        <v>2011</v>
      </c>
      <c r="V13" s="32">
        <v>2012</v>
      </c>
      <c r="W13" s="32">
        <v>2013</v>
      </c>
      <c r="X13" s="32">
        <v>2014</v>
      </c>
      <c r="Y13" s="328">
        <v>2015</v>
      </c>
      <c r="Z13" s="32">
        <v>2016</v>
      </c>
      <c r="AA13" s="32">
        <v>2017</v>
      </c>
      <c r="AB13" s="32">
        <v>2018</v>
      </c>
    </row>
    <row r="14" spans="1:28" x14ac:dyDescent="0.25">
      <c r="A14" s="9" t="s">
        <v>73</v>
      </c>
      <c r="C14" s="29">
        <f>SUM(D14:Y14)</f>
        <v>648295.34</v>
      </c>
      <c r="D14" s="43"/>
      <c r="E14" s="43"/>
      <c r="F14" s="43"/>
      <c r="G14" s="43"/>
      <c r="H14" s="43"/>
      <c r="I14" s="43"/>
      <c r="J14" s="43"/>
      <c r="K14" s="43"/>
      <c r="L14" s="43"/>
      <c r="M14" s="43">
        <v>420818.05</v>
      </c>
      <c r="N14" s="43">
        <v>191956.93</v>
      </c>
      <c r="O14" s="43">
        <v>21514.86</v>
      </c>
      <c r="P14" s="43"/>
      <c r="Q14" s="43"/>
      <c r="R14" s="43">
        <v>14005.5</v>
      </c>
      <c r="S14" s="29"/>
    </row>
    <row r="15" spans="1:28" x14ac:dyDescent="0.25">
      <c r="A15" s="34" t="str">
        <f>IF(+C14-'Equip Review 032310'!Y26=0,"ok","check")</f>
        <v>ok</v>
      </c>
      <c r="B15" s="2"/>
      <c r="C15" s="2"/>
    </row>
    <row r="16" spans="1:28" x14ac:dyDescent="0.25">
      <c r="A16" s="9" t="s">
        <v>6</v>
      </c>
      <c r="B16" s="3">
        <v>1994</v>
      </c>
      <c r="C16" s="13">
        <f>-SUM(D16:Y16)</f>
        <v>0</v>
      </c>
      <c r="D16" s="7">
        <f>+D$14/7/2</f>
        <v>0</v>
      </c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Y16" s="7"/>
      <c r="Z16" s="7"/>
    </row>
    <row r="17" spans="1:26" x14ac:dyDescent="0.25">
      <c r="B17" s="3">
        <v>1995</v>
      </c>
      <c r="C17" s="13">
        <f t="shared" ref="C17:C38" si="0">-SUM(D17:Y17)</f>
        <v>0</v>
      </c>
      <c r="D17" s="7">
        <f>+D$14/7</f>
        <v>0</v>
      </c>
      <c r="E17" s="7">
        <f>+E$14/7/2</f>
        <v>0</v>
      </c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Y17" s="7"/>
      <c r="Z17" s="7"/>
    </row>
    <row r="18" spans="1:26" x14ac:dyDescent="0.25">
      <c r="B18" s="3">
        <v>1996</v>
      </c>
      <c r="C18" s="13">
        <f t="shared" si="0"/>
        <v>0</v>
      </c>
      <c r="D18" s="7">
        <f>+D17</f>
        <v>0</v>
      </c>
      <c r="E18" s="7">
        <f>+E$14/7</f>
        <v>0</v>
      </c>
      <c r="F18" s="7">
        <f>+F$14/7/2</f>
        <v>0</v>
      </c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Y18" s="7"/>
      <c r="Z18" s="7"/>
    </row>
    <row r="19" spans="1:26" x14ac:dyDescent="0.25">
      <c r="B19" s="3">
        <v>1997</v>
      </c>
      <c r="C19" s="13">
        <f t="shared" si="0"/>
        <v>0</v>
      </c>
      <c r="D19" s="7">
        <f>+D18</f>
        <v>0</v>
      </c>
      <c r="E19" s="7">
        <f>+E18</f>
        <v>0</v>
      </c>
      <c r="F19" s="7">
        <f>+F$14/7</f>
        <v>0</v>
      </c>
      <c r="G19" s="7">
        <f>+G$14/7/2</f>
        <v>0</v>
      </c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Y19" s="7"/>
      <c r="Z19" s="7"/>
    </row>
    <row r="20" spans="1:26" x14ac:dyDescent="0.25">
      <c r="B20" s="3">
        <v>1998</v>
      </c>
      <c r="C20" s="13">
        <f t="shared" si="0"/>
        <v>0</v>
      </c>
      <c r="D20" s="7">
        <f>+D19</f>
        <v>0</v>
      </c>
      <c r="E20" s="7">
        <f>+E19</f>
        <v>0</v>
      </c>
      <c r="F20" s="7">
        <f>+F19</f>
        <v>0</v>
      </c>
      <c r="G20" s="7">
        <f>+G$14/7</f>
        <v>0</v>
      </c>
      <c r="H20" s="7">
        <f>+H$14/7/2</f>
        <v>0</v>
      </c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Y20" s="7"/>
      <c r="Z20" s="7"/>
    </row>
    <row r="21" spans="1:26" x14ac:dyDescent="0.25">
      <c r="B21" s="3">
        <v>1999</v>
      </c>
      <c r="C21" s="13">
        <f t="shared" si="0"/>
        <v>0</v>
      </c>
      <c r="D21" s="7">
        <f>+D20</f>
        <v>0</v>
      </c>
      <c r="E21" s="7">
        <f>+E20</f>
        <v>0</v>
      </c>
      <c r="F21" s="7">
        <f>+F20</f>
        <v>0</v>
      </c>
      <c r="G21" s="7">
        <f>+G20</f>
        <v>0</v>
      </c>
      <c r="H21" s="7">
        <f>+H$14/7</f>
        <v>0</v>
      </c>
      <c r="I21" s="7">
        <f>+I$14/7/2</f>
        <v>0</v>
      </c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Y21" s="7"/>
      <c r="Z21" s="7"/>
    </row>
    <row r="22" spans="1:26" x14ac:dyDescent="0.25">
      <c r="B22" s="3">
        <v>2000</v>
      </c>
      <c r="C22" s="13">
        <f t="shared" si="0"/>
        <v>0</v>
      </c>
      <c r="D22" s="7">
        <f>+D21</f>
        <v>0</v>
      </c>
      <c r="E22" s="7">
        <f>+E21</f>
        <v>0</v>
      </c>
      <c r="F22" s="7">
        <f>+F21</f>
        <v>0</v>
      </c>
      <c r="G22" s="7">
        <f>+G21</f>
        <v>0</v>
      </c>
      <c r="H22" s="7">
        <f>+H21</f>
        <v>0</v>
      </c>
      <c r="I22" s="7">
        <f>+I$14/7</f>
        <v>0</v>
      </c>
      <c r="J22" s="7">
        <f>+J$14/7/2</f>
        <v>0</v>
      </c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Y22" s="7"/>
      <c r="Z22" s="7"/>
    </row>
    <row r="23" spans="1:26" x14ac:dyDescent="0.25">
      <c r="B23" s="3">
        <v>2001</v>
      </c>
      <c r="C23" s="13">
        <f t="shared" si="0"/>
        <v>0</v>
      </c>
      <c r="D23" s="7">
        <f>+D$14/7/2</f>
        <v>0</v>
      </c>
      <c r="E23" s="7">
        <f>+E22</f>
        <v>0</v>
      </c>
      <c r="F23" s="7">
        <f>+F22</f>
        <v>0</v>
      </c>
      <c r="G23" s="7">
        <f>+G22</f>
        <v>0</v>
      </c>
      <c r="H23" s="7">
        <f>+H22</f>
        <v>0</v>
      </c>
      <c r="I23" s="7">
        <f>+I22</f>
        <v>0</v>
      </c>
      <c r="J23" s="7">
        <f>+J$14/7</f>
        <v>0</v>
      </c>
      <c r="K23" s="7">
        <f>+K$14/7/2</f>
        <v>0</v>
      </c>
      <c r="L23" s="7"/>
      <c r="M23" s="7"/>
      <c r="N23" s="7"/>
      <c r="O23" s="7"/>
      <c r="P23" s="7"/>
      <c r="Q23" s="7"/>
      <c r="R23" s="7"/>
      <c r="S23" s="7"/>
      <c r="T23" s="7"/>
      <c r="U23" s="7"/>
      <c r="Y23" s="7"/>
      <c r="Z23" s="7"/>
    </row>
    <row r="24" spans="1:26" x14ac:dyDescent="0.25">
      <c r="B24" s="3">
        <v>2002</v>
      </c>
      <c r="C24" s="13">
        <f t="shared" si="0"/>
        <v>0</v>
      </c>
      <c r="D24" s="7"/>
      <c r="E24" s="7">
        <f>+E$14/7/2</f>
        <v>0</v>
      </c>
      <c r="F24" s="7">
        <f>+F23</f>
        <v>0</v>
      </c>
      <c r="G24" s="7">
        <f>+G23</f>
        <v>0</v>
      </c>
      <c r="H24" s="7">
        <f>+H23</f>
        <v>0</v>
      </c>
      <c r="I24" s="7">
        <f>+I23</f>
        <v>0</v>
      </c>
      <c r="J24" s="7">
        <f>+J23</f>
        <v>0</v>
      </c>
      <c r="K24" s="7">
        <f>+K$14/7</f>
        <v>0</v>
      </c>
      <c r="L24" s="7">
        <f>+L$14/7/2</f>
        <v>0</v>
      </c>
      <c r="M24" s="7"/>
      <c r="N24" s="7"/>
      <c r="O24" s="7"/>
      <c r="P24" s="7"/>
      <c r="Q24" s="7"/>
      <c r="R24" s="7"/>
      <c r="S24" s="7"/>
      <c r="T24" s="7"/>
      <c r="U24" s="7"/>
      <c r="Y24" s="7"/>
      <c r="Z24" s="7"/>
    </row>
    <row r="25" spans="1:26" x14ac:dyDescent="0.25">
      <c r="B25" s="3">
        <v>2003</v>
      </c>
      <c r="C25" s="13">
        <f t="shared" si="0"/>
        <v>-30058.432142857142</v>
      </c>
      <c r="D25" s="7"/>
      <c r="E25" s="7"/>
      <c r="F25" s="7">
        <f>+F$14/7/2</f>
        <v>0</v>
      </c>
      <c r="G25" s="7">
        <f>+G24</f>
        <v>0</v>
      </c>
      <c r="H25" s="7">
        <f>+H24</f>
        <v>0</v>
      </c>
      <c r="I25" s="7">
        <f>+I24</f>
        <v>0</v>
      </c>
      <c r="J25" s="7">
        <f>+J24</f>
        <v>0</v>
      </c>
      <c r="K25" s="7">
        <f>+K24</f>
        <v>0</v>
      </c>
      <c r="L25" s="7">
        <f>+L$14/7</f>
        <v>0</v>
      </c>
      <c r="M25" s="7">
        <f>+M$14/7/2</f>
        <v>30058.432142857142</v>
      </c>
      <c r="N25" s="7"/>
      <c r="O25" s="7"/>
      <c r="P25" s="7"/>
      <c r="Q25" s="7"/>
      <c r="R25" s="7"/>
      <c r="S25" s="7"/>
      <c r="T25" s="7"/>
      <c r="U25" s="7"/>
      <c r="Y25" s="7"/>
      <c r="Z25" s="7"/>
    </row>
    <row r="26" spans="1:26" x14ac:dyDescent="0.25">
      <c r="B26" s="3">
        <v>2004</v>
      </c>
      <c r="C26" s="13">
        <f t="shared" si="0"/>
        <v>-73828.073571428569</v>
      </c>
      <c r="D26" s="7"/>
      <c r="E26" s="7"/>
      <c r="F26" s="7"/>
      <c r="G26" s="7">
        <f>+G$14/7/2</f>
        <v>0</v>
      </c>
      <c r="H26" s="7">
        <f>+H25</f>
        <v>0</v>
      </c>
      <c r="I26" s="7">
        <f>+I25</f>
        <v>0</v>
      </c>
      <c r="J26" s="7">
        <f>+J25</f>
        <v>0</v>
      </c>
      <c r="K26" s="7">
        <f>+K25</f>
        <v>0</v>
      </c>
      <c r="L26" s="7">
        <f>+L25</f>
        <v>0</v>
      </c>
      <c r="M26" s="7">
        <f>+M$14/7</f>
        <v>60116.864285714284</v>
      </c>
      <c r="N26" s="7">
        <f>+N$14/7/2</f>
        <v>13711.209285714285</v>
      </c>
      <c r="O26" s="7"/>
      <c r="P26" s="7"/>
      <c r="Q26" s="7"/>
      <c r="R26" s="7"/>
      <c r="S26" s="7"/>
      <c r="T26" s="7"/>
      <c r="U26" s="7"/>
      <c r="Y26" s="7"/>
      <c r="Z26" s="7"/>
    </row>
    <row r="27" spans="1:26" x14ac:dyDescent="0.25">
      <c r="B27" s="3">
        <v>2005</v>
      </c>
      <c r="C27" s="13">
        <f t="shared" si="0"/>
        <v>-89076.05857142857</v>
      </c>
      <c r="D27" s="7"/>
      <c r="E27" s="7"/>
      <c r="F27" s="7"/>
      <c r="G27" s="7"/>
      <c r="H27" s="7">
        <f>+H$14/7/2</f>
        <v>0</v>
      </c>
      <c r="I27" s="7">
        <f>+I26</f>
        <v>0</v>
      </c>
      <c r="J27" s="7">
        <f>+J26</f>
        <v>0</v>
      </c>
      <c r="K27" s="7">
        <f>+K26</f>
        <v>0</v>
      </c>
      <c r="L27" s="7">
        <f>+L26</f>
        <v>0</v>
      </c>
      <c r="M27" s="7">
        <f>+M26</f>
        <v>60116.864285714284</v>
      </c>
      <c r="N27" s="7">
        <f>+N$14/7</f>
        <v>27422.41857142857</v>
      </c>
      <c r="O27" s="7">
        <f>+O$14/7/2</f>
        <v>1536.7757142857142</v>
      </c>
      <c r="P27" s="7"/>
      <c r="Q27" s="7"/>
      <c r="R27" s="7"/>
      <c r="S27" s="7"/>
      <c r="T27" s="7"/>
      <c r="U27" s="7"/>
      <c r="Y27" s="7"/>
      <c r="Z27" s="7"/>
    </row>
    <row r="28" spans="1:26" x14ac:dyDescent="0.25">
      <c r="B28" s="3">
        <v>2006</v>
      </c>
      <c r="C28" s="13">
        <f t="shared" si="0"/>
        <v>-90612.834285714285</v>
      </c>
      <c r="D28" s="7"/>
      <c r="E28" s="7"/>
      <c r="F28" s="7"/>
      <c r="G28" s="7"/>
      <c r="H28" s="7"/>
      <c r="I28" s="7">
        <f>+I$14/7/2</f>
        <v>0</v>
      </c>
      <c r="J28" s="7">
        <f>+J27</f>
        <v>0</v>
      </c>
      <c r="K28" s="7">
        <f>+K27</f>
        <v>0</v>
      </c>
      <c r="L28" s="7">
        <f>+L27</f>
        <v>0</v>
      </c>
      <c r="M28" s="7">
        <f>+M27</f>
        <v>60116.864285714284</v>
      </c>
      <c r="N28" s="7">
        <f>+N27</f>
        <v>27422.41857142857</v>
      </c>
      <c r="O28" s="7">
        <f>+O$14/7</f>
        <v>3073.5514285714285</v>
      </c>
      <c r="P28" s="7">
        <f>+P$14/7/2</f>
        <v>0</v>
      </c>
      <c r="Q28" s="7"/>
      <c r="R28" s="7"/>
      <c r="S28" s="7"/>
      <c r="T28" s="7"/>
      <c r="U28" s="7"/>
      <c r="Y28" s="7"/>
      <c r="Z28" s="7"/>
    </row>
    <row r="29" spans="1:26" x14ac:dyDescent="0.25">
      <c r="B29" s="3">
        <v>2007</v>
      </c>
      <c r="C29" s="13">
        <f t="shared" si="0"/>
        <v>-90612.834285714285</v>
      </c>
      <c r="D29" s="7"/>
      <c r="E29" s="7"/>
      <c r="F29" s="7"/>
      <c r="G29" s="7"/>
      <c r="H29" s="7"/>
      <c r="I29" s="7"/>
      <c r="J29" s="7">
        <f>+J$14/7/2</f>
        <v>0</v>
      </c>
      <c r="K29" s="7">
        <f>+K28</f>
        <v>0</v>
      </c>
      <c r="L29" s="7">
        <f>+L28</f>
        <v>0</v>
      </c>
      <c r="M29" s="7">
        <f>+M28</f>
        <v>60116.864285714284</v>
      </c>
      <c r="N29" s="7">
        <f>+N28</f>
        <v>27422.41857142857</v>
      </c>
      <c r="O29" s="7">
        <f>+O28</f>
        <v>3073.5514285714285</v>
      </c>
      <c r="P29" s="7">
        <f>+P$14/7</f>
        <v>0</v>
      </c>
      <c r="Q29" s="7">
        <f>+Q$14/7/2</f>
        <v>0</v>
      </c>
      <c r="R29" s="7"/>
      <c r="S29" s="7"/>
      <c r="T29" s="7"/>
      <c r="U29" s="7"/>
      <c r="Y29" s="7"/>
      <c r="Z29" s="7"/>
    </row>
    <row r="30" spans="1:26" x14ac:dyDescent="0.25">
      <c r="B30" s="3">
        <v>2008</v>
      </c>
      <c r="C30" s="13">
        <f t="shared" si="0"/>
        <v>-91613.22714285714</v>
      </c>
      <c r="D30" s="7"/>
      <c r="E30" s="7"/>
      <c r="F30" s="7"/>
      <c r="G30" s="7"/>
      <c r="H30" s="7"/>
      <c r="I30" s="7"/>
      <c r="J30" s="7"/>
      <c r="K30" s="7">
        <f>+K$14/7/2</f>
        <v>0</v>
      </c>
      <c r="L30" s="7">
        <f>+L29</f>
        <v>0</v>
      </c>
      <c r="M30" s="7">
        <f>+M29</f>
        <v>60116.864285714284</v>
      </c>
      <c r="N30" s="7">
        <f>+N29</f>
        <v>27422.41857142857</v>
      </c>
      <c r="O30" s="7">
        <f>+O29</f>
        <v>3073.5514285714285</v>
      </c>
      <c r="P30" s="7">
        <f>+P29</f>
        <v>0</v>
      </c>
      <c r="Q30" s="7">
        <f>+Q$14/7</f>
        <v>0</v>
      </c>
      <c r="R30" s="7">
        <f>+R$14/7/2</f>
        <v>1000.3928571428571</v>
      </c>
      <c r="S30" s="7"/>
      <c r="T30" s="7"/>
      <c r="U30" s="7"/>
      <c r="Y30" s="7"/>
      <c r="Z30" s="7"/>
    </row>
    <row r="31" spans="1:26" x14ac:dyDescent="0.25">
      <c r="B31" s="3">
        <v>2009</v>
      </c>
      <c r="C31" s="13">
        <f t="shared" si="0"/>
        <v>-92613.62</v>
      </c>
      <c r="D31" s="7"/>
      <c r="E31" s="7"/>
      <c r="F31" s="7"/>
      <c r="G31" s="7"/>
      <c r="H31" s="7"/>
      <c r="I31" s="7"/>
      <c r="J31" s="7"/>
      <c r="K31" s="7"/>
      <c r="L31" s="7">
        <f>+L$14/7/2</f>
        <v>0</v>
      </c>
      <c r="M31" s="7">
        <f>+M30</f>
        <v>60116.864285714284</v>
      </c>
      <c r="N31" s="7">
        <f>+N30</f>
        <v>27422.41857142857</v>
      </c>
      <c r="O31" s="7">
        <f>+O30</f>
        <v>3073.5514285714285</v>
      </c>
      <c r="P31" s="7">
        <f>+P30</f>
        <v>0</v>
      </c>
      <c r="Q31" s="7">
        <f>+Q30</f>
        <v>0</v>
      </c>
      <c r="R31" s="7">
        <f>+R$14/7</f>
        <v>2000.7857142857142</v>
      </c>
      <c r="S31" s="7">
        <f>+S$14/7/2</f>
        <v>0</v>
      </c>
      <c r="T31" s="7"/>
      <c r="U31" s="7"/>
      <c r="Y31" s="7"/>
      <c r="Z31" s="7"/>
    </row>
    <row r="32" spans="1:26" x14ac:dyDescent="0.25">
      <c r="A32" s="38"/>
      <c r="B32" s="3">
        <v>2010</v>
      </c>
      <c r="C32" s="13">
        <f t="shared" si="0"/>
        <v>-62555.187857142861</v>
      </c>
      <c r="D32" s="7"/>
      <c r="E32" s="7"/>
      <c r="F32" s="7"/>
      <c r="G32" s="7"/>
      <c r="H32" s="7"/>
      <c r="I32" s="7"/>
      <c r="J32" s="7"/>
      <c r="K32" s="7"/>
      <c r="L32" s="7"/>
      <c r="M32" s="7">
        <f>+M$14/7/2</f>
        <v>30058.432142857142</v>
      </c>
      <c r="N32" s="7">
        <f>+N31</f>
        <v>27422.41857142857</v>
      </c>
      <c r="O32" s="7">
        <f>+O31</f>
        <v>3073.5514285714285</v>
      </c>
      <c r="P32" s="7">
        <f>+P31</f>
        <v>0</v>
      </c>
      <c r="Q32" s="7">
        <f>+Q31</f>
        <v>0</v>
      </c>
      <c r="R32" s="7">
        <f>+R31</f>
        <v>2000.7857142857142</v>
      </c>
      <c r="S32" s="7">
        <f>+S$14/7</f>
        <v>0</v>
      </c>
      <c r="T32" s="7">
        <f>+T$14/7/2</f>
        <v>0</v>
      </c>
      <c r="U32" s="7"/>
      <c r="Y32" s="7"/>
      <c r="Z32" s="7"/>
    </row>
    <row r="33" spans="1:28" x14ac:dyDescent="0.25">
      <c r="A33" s="38"/>
      <c r="B33" s="3">
        <v>2011</v>
      </c>
      <c r="C33" s="13">
        <f t="shared" si="0"/>
        <v>-18785.546428571426</v>
      </c>
      <c r="D33" s="7"/>
      <c r="E33" s="7"/>
      <c r="F33" s="7"/>
      <c r="G33" s="7"/>
      <c r="H33" s="7"/>
      <c r="I33" s="7"/>
      <c r="J33" s="7"/>
      <c r="K33" s="7"/>
      <c r="L33" s="7"/>
      <c r="M33" s="7"/>
      <c r="N33" s="7">
        <f>+N$14/7/2</f>
        <v>13711.209285714285</v>
      </c>
      <c r="O33" s="7">
        <f>+O32</f>
        <v>3073.5514285714285</v>
      </c>
      <c r="P33" s="7">
        <f>+P32</f>
        <v>0</v>
      </c>
      <c r="Q33" s="7">
        <f>+Q32</f>
        <v>0</v>
      </c>
      <c r="R33" s="7">
        <f>+R32</f>
        <v>2000.7857142857142</v>
      </c>
      <c r="S33" s="7">
        <f>+S32</f>
        <v>0</v>
      </c>
      <c r="T33" s="7">
        <f>+T$14/7</f>
        <v>0</v>
      </c>
      <c r="U33" s="7">
        <f>+U$14/7/2</f>
        <v>0</v>
      </c>
      <c r="Y33" s="7"/>
      <c r="Z33" s="7"/>
    </row>
    <row r="34" spans="1:28" x14ac:dyDescent="0.25">
      <c r="A34" s="38"/>
      <c r="B34" s="3">
        <v>2012</v>
      </c>
      <c r="C34" s="13">
        <f t="shared" si="0"/>
        <v>-3537.5614285714282</v>
      </c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>
        <f>O14/7/2</f>
        <v>1536.7757142857142</v>
      </c>
      <c r="P34" s="7"/>
      <c r="Q34" s="7">
        <f>+Q33</f>
        <v>0</v>
      </c>
      <c r="R34" s="7">
        <f>+R33</f>
        <v>2000.7857142857142</v>
      </c>
      <c r="S34" s="7">
        <f>+S33</f>
        <v>0</v>
      </c>
      <c r="T34" s="7">
        <f>+T$14/7</f>
        <v>0</v>
      </c>
      <c r="U34" s="7">
        <f>+U$14/7</f>
        <v>0</v>
      </c>
      <c r="V34" s="7">
        <f>+V$14/7/2</f>
        <v>0</v>
      </c>
      <c r="Y34" s="7"/>
      <c r="Z34" s="7"/>
    </row>
    <row r="35" spans="1:28" x14ac:dyDescent="0.25">
      <c r="A35" s="38"/>
      <c r="B35" s="3">
        <v>2013</v>
      </c>
      <c r="C35" s="13">
        <f t="shared" si="0"/>
        <v>-2000.7857142857142</v>
      </c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>
        <f t="shared" ref="R35:R36" si="1">+R34</f>
        <v>2000.7857142857142</v>
      </c>
      <c r="S35" s="7">
        <f t="shared" ref="S35:S37" si="2">+S34</f>
        <v>0</v>
      </c>
      <c r="T35" s="7">
        <f t="shared" ref="T35:U37" si="3">+T$14/7</f>
        <v>0</v>
      </c>
      <c r="U35" s="7">
        <f t="shared" si="3"/>
        <v>0</v>
      </c>
      <c r="V35" s="7">
        <f t="shared" ref="V35:V37" si="4">+V$14/7/2</f>
        <v>0</v>
      </c>
      <c r="Y35" s="7"/>
      <c r="Z35" s="7"/>
    </row>
    <row r="36" spans="1:28" x14ac:dyDescent="0.25">
      <c r="A36" s="38"/>
      <c r="B36" s="3">
        <v>2014</v>
      </c>
      <c r="C36" s="13">
        <f t="shared" si="0"/>
        <v>-2000.7857142857142</v>
      </c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>
        <f t="shared" si="1"/>
        <v>2000.7857142857142</v>
      </c>
      <c r="S36" s="7">
        <f t="shared" si="2"/>
        <v>0</v>
      </c>
      <c r="T36" s="7">
        <f t="shared" si="3"/>
        <v>0</v>
      </c>
      <c r="U36" s="7">
        <f t="shared" si="3"/>
        <v>0</v>
      </c>
      <c r="V36" s="7">
        <f t="shared" si="4"/>
        <v>0</v>
      </c>
      <c r="Y36" s="7"/>
      <c r="Z36" s="7"/>
    </row>
    <row r="37" spans="1:28" x14ac:dyDescent="0.25">
      <c r="A37" s="38"/>
      <c r="B37" s="3">
        <v>2015</v>
      </c>
      <c r="C37" s="13">
        <f t="shared" si="0"/>
        <v>-1000.3928571428571</v>
      </c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>
        <f>+R36/2</f>
        <v>1000.3928571428571</v>
      </c>
      <c r="S37" s="7">
        <f t="shared" si="2"/>
        <v>0</v>
      </c>
      <c r="T37" s="7">
        <f t="shared" si="3"/>
        <v>0</v>
      </c>
      <c r="U37" s="7">
        <f t="shared" si="3"/>
        <v>0</v>
      </c>
      <c r="V37" s="7">
        <f t="shared" si="4"/>
        <v>0</v>
      </c>
      <c r="Y37" s="7"/>
      <c r="Z37" s="7"/>
    </row>
    <row r="38" spans="1:28" x14ac:dyDescent="0.25">
      <c r="A38" s="38"/>
      <c r="B38" s="3">
        <v>2016</v>
      </c>
      <c r="C38" s="13">
        <f t="shared" si="0"/>
        <v>0</v>
      </c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Y38" s="7"/>
      <c r="Z38" s="7"/>
    </row>
    <row r="39" spans="1:28" x14ac:dyDescent="0.25">
      <c r="A39" s="38"/>
      <c r="B39" s="3">
        <v>2017</v>
      </c>
      <c r="C39" s="13">
        <f>-SUM(D39:AB39)</f>
        <v>0</v>
      </c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Y39" s="7"/>
      <c r="Z39" s="7"/>
    </row>
    <row r="40" spans="1:28" x14ac:dyDescent="0.25">
      <c r="A40" s="38"/>
      <c r="B40" s="3">
        <v>2018</v>
      </c>
      <c r="C40" s="13">
        <f>-SUM(D40:AB40)</f>
        <v>0</v>
      </c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Y40" s="7"/>
      <c r="Z40" s="7"/>
    </row>
    <row r="41" spans="1:28" x14ac:dyDescent="0.25">
      <c r="A41" s="38"/>
      <c r="B41" s="3"/>
      <c r="C41" s="12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173"/>
      <c r="W41" s="173"/>
      <c r="X41" s="173"/>
      <c r="Y41" s="7"/>
      <c r="Z41" s="7"/>
    </row>
    <row r="42" spans="1:28" x14ac:dyDescent="0.25">
      <c r="A42" s="38" t="s">
        <v>62</v>
      </c>
      <c r="B42" s="35">
        <f>SUM(D42:Y42)</f>
        <v>0</v>
      </c>
      <c r="C42" s="29">
        <f>SUM(C16:C41)</f>
        <v>-648295.34000000008</v>
      </c>
      <c r="D42" s="7">
        <f>-SUM(D16:D41)+D14</f>
        <v>0</v>
      </c>
      <c r="E42" s="7">
        <f t="shared" ref="E42:T42" si="5">-SUM(E16:E41)+E14</f>
        <v>0</v>
      </c>
      <c r="F42" s="7">
        <f t="shared" si="5"/>
        <v>0</v>
      </c>
      <c r="G42" s="7">
        <f t="shared" si="5"/>
        <v>0</v>
      </c>
      <c r="H42" s="7">
        <f t="shared" si="5"/>
        <v>0</v>
      </c>
      <c r="I42" s="7">
        <f t="shared" si="5"/>
        <v>0</v>
      </c>
      <c r="J42" s="7">
        <f t="shared" si="5"/>
        <v>0</v>
      </c>
      <c r="K42" s="7">
        <f t="shared" si="5"/>
        <v>0</v>
      </c>
      <c r="L42" s="7">
        <f t="shared" si="5"/>
        <v>0</v>
      </c>
      <c r="M42" s="7">
        <f t="shared" si="5"/>
        <v>0</v>
      </c>
      <c r="N42" s="7">
        <f t="shared" si="5"/>
        <v>0</v>
      </c>
      <c r="O42" s="7">
        <f t="shared" si="5"/>
        <v>0</v>
      </c>
      <c r="P42" s="7">
        <f t="shared" si="5"/>
        <v>0</v>
      </c>
      <c r="Q42" s="7">
        <f t="shared" si="5"/>
        <v>0</v>
      </c>
      <c r="R42" s="7">
        <f t="shared" si="5"/>
        <v>0</v>
      </c>
      <c r="S42" s="7">
        <f t="shared" si="5"/>
        <v>0</v>
      </c>
      <c r="T42" s="7">
        <f t="shared" si="5"/>
        <v>0</v>
      </c>
      <c r="U42" s="326">
        <f t="shared" ref="U42:AB42" si="6">-SUM(U16:U41)+U14</f>
        <v>0</v>
      </c>
      <c r="V42" s="326">
        <f t="shared" si="6"/>
        <v>0</v>
      </c>
      <c r="W42" s="326">
        <f t="shared" si="6"/>
        <v>0</v>
      </c>
      <c r="X42" s="326">
        <f t="shared" si="6"/>
        <v>0</v>
      </c>
      <c r="Y42" s="326">
        <f t="shared" si="6"/>
        <v>0</v>
      </c>
      <c r="Z42" s="326">
        <f t="shared" si="6"/>
        <v>0</v>
      </c>
      <c r="AA42" s="326">
        <f t="shared" si="6"/>
        <v>0</v>
      </c>
      <c r="AB42" s="326">
        <f t="shared" si="6"/>
        <v>0</v>
      </c>
    </row>
    <row r="43" spans="1:28" x14ac:dyDescent="0.25">
      <c r="A43" s="38"/>
      <c r="B43" s="29">
        <f>SUM(D43:Y43)</f>
        <v>0</v>
      </c>
      <c r="C43" s="3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8" x14ac:dyDescent="0.25">
      <c r="A44" s="39" t="s">
        <v>63</v>
      </c>
      <c r="B44" s="3"/>
      <c r="C44" s="30">
        <f>+C14+C42</f>
        <v>0</v>
      </c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8" x14ac:dyDescent="0.25">
      <c r="A45" s="3"/>
      <c r="B45" s="3"/>
      <c r="C45" s="3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8" x14ac:dyDescent="0.25">
      <c r="A46" s="3"/>
      <c r="B46" s="36"/>
      <c r="C46" s="3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8" x14ac:dyDescent="0.25">
      <c r="A47" s="3"/>
      <c r="B47" s="3"/>
      <c r="C47" s="3"/>
      <c r="E47" s="7"/>
      <c r="F47" s="4"/>
      <c r="G47" s="4"/>
      <c r="H47" s="4"/>
      <c r="I47" s="4"/>
      <c r="J47" s="4"/>
      <c r="K47" s="4"/>
      <c r="L47" s="4"/>
      <c r="M47" s="4"/>
      <c r="N47" s="7">
        <f>SUM(E32:E47)</f>
        <v>0</v>
      </c>
      <c r="O47" s="4"/>
      <c r="P47" s="4"/>
      <c r="Q47" s="4"/>
      <c r="R47" s="4"/>
      <c r="S47" s="4"/>
    </row>
    <row r="48" spans="1:28" x14ac:dyDescent="0.25">
      <c r="B48" s="3"/>
      <c r="C48" s="3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</row>
    <row r="49" spans="5:19" x14ac:dyDescent="0.25"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</row>
    <row r="50" spans="5:19" x14ac:dyDescent="0.25"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</row>
    <row r="51" spans="5:19" x14ac:dyDescent="0.25"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</row>
    <row r="52" spans="5:19" x14ac:dyDescent="0.25"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</row>
    <row r="53" spans="5:19" x14ac:dyDescent="0.25"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</row>
    <row r="54" spans="5:19" x14ac:dyDescent="0.25"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</row>
    <row r="55" spans="5:19" x14ac:dyDescent="0.25"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</row>
    <row r="56" spans="5:19" x14ac:dyDescent="0.25"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</row>
    <row r="57" spans="5:19" x14ac:dyDescent="0.25"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</row>
    <row r="58" spans="5:19" x14ac:dyDescent="0.25"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</row>
  </sheetData>
  <phoneticPr fontId="0" type="noConversion"/>
  <pageMargins left="0.7" right="0.7" top="0.75" bottom="0.75" header="0.3" footer="0.3"/>
  <pageSetup scale="71" fitToHeight="2" orientation="landscape" horizontalDpi="4294967294" verticalDpi="4294967294" r:id="rId1"/>
  <headerFooter>
    <oddFooter>&amp;C&amp;Z&amp;F&amp;R&amp;P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2">
    <tabColor rgb="FF92D050"/>
    <pageSetUpPr fitToPage="1"/>
  </sheetPr>
  <dimension ref="A1:AH64"/>
  <sheetViews>
    <sheetView workbookViewId="0"/>
  </sheetViews>
  <sheetFormatPr defaultRowHeight="15" x14ac:dyDescent="0.25"/>
  <cols>
    <col min="1" max="1" width="20.85546875" style="289" customWidth="1"/>
    <col min="2" max="2" width="12.42578125" style="289" bestFit="1" customWidth="1"/>
    <col min="3" max="3" width="12.85546875" style="289" customWidth="1"/>
    <col min="4" max="7" width="7.42578125" style="289" hidden="1" customWidth="1"/>
    <col min="8" max="8" width="8.5703125" style="289" hidden="1" customWidth="1"/>
    <col min="9" max="9" width="9" style="289" hidden="1" customWidth="1"/>
    <col min="10" max="12" width="7.42578125" style="289" hidden="1" customWidth="1"/>
    <col min="13" max="13" width="9" style="289" hidden="1" customWidth="1"/>
    <col min="14" max="17" width="9.28515625" style="289" customWidth="1"/>
    <col min="18" max="19" width="11.28515625" style="289" customWidth="1"/>
    <col min="20" max="20" width="10.5703125" style="289" bestFit="1" customWidth="1"/>
    <col min="21" max="21" width="9.140625" style="289"/>
    <col min="22" max="24" width="10.5703125" style="289" customWidth="1"/>
    <col min="25" max="30" width="9.140625" style="289"/>
    <col min="31" max="31" width="11.28515625" style="289" customWidth="1"/>
    <col min="32" max="32" width="10.5703125" style="289" bestFit="1" customWidth="1"/>
    <col min="33" max="33" width="15.28515625" style="289" bestFit="1" customWidth="1"/>
    <col min="34" max="34" width="12.5703125" style="289" bestFit="1" customWidth="1"/>
    <col min="35" max="16384" width="9.140625" style="289"/>
  </cols>
  <sheetData>
    <row r="1" spans="1:34" x14ac:dyDescent="0.25">
      <c r="A1" s="360" t="s">
        <v>10</v>
      </c>
    </row>
    <row r="2" spans="1:34" x14ac:dyDescent="0.25">
      <c r="A2" s="365" t="s">
        <v>438</v>
      </c>
    </row>
    <row r="3" spans="1:34" x14ac:dyDescent="0.25">
      <c r="A3" s="365" t="s">
        <v>80</v>
      </c>
    </row>
    <row r="4" spans="1:34" x14ac:dyDescent="0.25">
      <c r="R4" s="584" t="s">
        <v>4</v>
      </c>
      <c r="S4" s="585"/>
      <c r="T4" s="584" t="s">
        <v>8</v>
      </c>
    </row>
    <row r="5" spans="1:34" x14ac:dyDescent="0.25">
      <c r="A5" s="586" t="s">
        <v>9</v>
      </c>
      <c r="B5" s="475" t="s">
        <v>64</v>
      </c>
      <c r="C5" s="475" t="s">
        <v>12</v>
      </c>
      <c r="R5" s="587" t="s">
        <v>2</v>
      </c>
      <c r="S5" s="587" t="s">
        <v>60</v>
      </c>
      <c r="T5" s="587" t="s">
        <v>7</v>
      </c>
    </row>
    <row r="6" spans="1:34" x14ac:dyDescent="0.25">
      <c r="A6" s="289" t="str">
        <f>+SUMMARY!B33</f>
        <v>BERTHIEZ TMM 250/315</v>
      </c>
      <c r="B6" s="290">
        <f>+SUMMARY!A33</f>
        <v>144</v>
      </c>
      <c r="C6" s="289">
        <f>+SUMMARY!D33</f>
        <v>0</v>
      </c>
      <c r="R6" s="290"/>
    </row>
    <row r="7" spans="1:34" x14ac:dyDescent="0.25">
      <c r="A7" s="588" t="str">
        <f>+SUMMARY!C33</f>
        <v>TMM</v>
      </c>
      <c r="B7" s="589"/>
      <c r="C7" s="590"/>
      <c r="D7" s="663"/>
      <c r="E7" s="663"/>
      <c r="F7" s="663"/>
      <c r="G7" s="663"/>
      <c r="H7" s="663"/>
      <c r="I7" s="663"/>
      <c r="J7" s="663"/>
      <c r="K7" s="663"/>
      <c r="L7" s="663"/>
      <c r="M7" s="663"/>
      <c r="N7" s="663"/>
      <c r="O7" s="664"/>
      <c r="P7" s="421"/>
      <c r="Q7" s="421"/>
      <c r="R7" s="423">
        <f>+C14</f>
        <v>2348918.9900000002</v>
      </c>
      <c r="S7" s="423">
        <f>+-C48</f>
        <v>1407030.7492857145</v>
      </c>
      <c r="T7" s="423">
        <f>+R7-S7</f>
        <v>941888.24071428576</v>
      </c>
    </row>
    <row r="8" spans="1:34" x14ac:dyDescent="0.25">
      <c r="A8" s="588"/>
      <c r="B8" s="290"/>
      <c r="D8" s="663"/>
      <c r="E8" s="663"/>
      <c r="F8" s="663"/>
      <c r="G8" s="663"/>
      <c r="H8" s="663"/>
      <c r="I8" s="663"/>
      <c r="J8" s="663"/>
      <c r="K8" s="663"/>
      <c r="L8" s="663"/>
      <c r="M8" s="663"/>
      <c r="N8" s="663"/>
      <c r="O8" s="664"/>
      <c r="P8" s="421"/>
      <c r="Q8" s="421"/>
    </row>
    <row r="9" spans="1:34" x14ac:dyDescent="0.25">
      <c r="A9" s="437"/>
      <c r="B9" s="290"/>
      <c r="D9" s="663"/>
      <c r="E9" s="663"/>
      <c r="F9" s="663"/>
      <c r="G9" s="663"/>
      <c r="H9" s="663"/>
      <c r="I9" s="663"/>
      <c r="J9" s="663"/>
      <c r="K9" s="663"/>
      <c r="L9" s="663"/>
      <c r="M9" s="663"/>
      <c r="N9" s="663"/>
      <c r="O9" s="664"/>
      <c r="P9" s="421"/>
      <c r="Q9" s="421"/>
    </row>
    <row r="10" spans="1:34" x14ac:dyDescent="0.25">
      <c r="B10" s="290"/>
    </row>
    <row r="11" spans="1:34" x14ac:dyDescent="0.25">
      <c r="A11" s="437" t="s">
        <v>66</v>
      </c>
      <c r="B11" s="593" t="str">
        <f>+SUMMARY!F33</f>
        <v>BUR -1601</v>
      </c>
      <c r="C11" s="590"/>
    </row>
    <row r="12" spans="1:34" x14ac:dyDescent="0.25">
      <c r="B12" s="594"/>
      <c r="C12" s="437"/>
    </row>
    <row r="13" spans="1:34" x14ac:dyDescent="0.25">
      <c r="A13" s="365" t="s">
        <v>5</v>
      </c>
      <c r="C13" s="595" t="s">
        <v>3</v>
      </c>
      <c r="D13" s="596">
        <v>1994</v>
      </c>
      <c r="E13" s="596">
        <v>1995</v>
      </c>
      <c r="F13" s="596">
        <v>1996</v>
      </c>
      <c r="G13" s="596">
        <v>1997</v>
      </c>
      <c r="H13" s="596">
        <v>1998</v>
      </c>
      <c r="I13" s="596">
        <v>1999</v>
      </c>
      <c r="J13" s="596">
        <v>2000</v>
      </c>
      <c r="K13" s="596">
        <v>2001</v>
      </c>
      <c r="L13" s="596">
        <v>2002</v>
      </c>
      <c r="M13" s="596">
        <v>2003</v>
      </c>
      <c r="N13" s="596">
        <v>2004</v>
      </c>
      <c r="O13" s="596">
        <v>2005</v>
      </c>
      <c r="P13" s="596">
        <v>2006</v>
      </c>
      <c r="Q13" s="596">
        <v>2007</v>
      </c>
      <c r="R13" s="596">
        <v>2008</v>
      </c>
      <c r="S13" s="596">
        <v>2009</v>
      </c>
      <c r="T13" s="596">
        <v>2010</v>
      </c>
      <c r="U13" s="596">
        <v>2011</v>
      </c>
      <c r="V13" s="596">
        <v>2012</v>
      </c>
      <c r="W13" s="596">
        <v>2013</v>
      </c>
      <c r="X13" s="596">
        <v>2014</v>
      </c>
      <c r="Y13" s="653">
        <v>2015</v>
      </c>
      <c r="Z13" s="596">
        <v>2016</v>
      </c>
      <c r="AA13" s="596">
        <v>2017</v>
      </c>
      <c r="AB13" s="596">
        <v>2018</v>
      </c>
      <c r="AC13" s="596">
        <v>2019</v>
      </c>
      <c r="AD13" s="596">
        <v>2020</v>
      </c>
      <c r="AE13" s="596">
        <v>2021</v>
      </c>
      <c r="AF13" s="596">
        <v>2022</v>
      </c>
      <c r="AG13" s="596">
        <v>2023</v>
      </c>
      <c r="AH13" s="653">
        <f>AG13+1</f>
        <v>2024</v>
      </c>
    </row>
    <row r="14" spans="1:34" x14ac:dyDescent="0.25">
      <c r="A14" s="365" t="s">
        <v>73</v>
      </c>
      <c r="C14" s="770">
        <f>SUM(D14:AH14)</f>
        <v>2348918.9900000002</v>
      </c>
      <c r="D14" s="771"/>
      <c r="E14" s="771"/>
      <c r="F14" s="771"/>
      <c r="G14" s="771"/>
      <c r="H14" s="771"/>
      <c r="I14" s="771"/>
      <c r="J14" s="771"/>
      <c r="K14" s="771"/>
      <c r="L14" s="771">
        <v>3672.2</v>
      </c>
      <c r="M14" s="771">
        <v>987035.54</v>
      </c>
      <c r="N14" s="771">
        <v>98211.38</v>
      </c>
      <c r="O14" s="771">
        <v>4947</v>
      </c>
      <c r="P14" s="771"/>
      <c r="Q14" s="771"/>
      <c r="R14" s="771"/>
      <c r="S14" s="770"/>
      <c r="T14" s="622"/>
      <c r="U14" s="622"/>
      <c r="V14" s="622"/>
      <c r="W14" s="622"/>
      <c r="X14" s="622"/>
      <c r="Y14" s="622"/>
      <c r="Z14" s="622"/>
      <c r="AA14" s="622"/>
      <c r="AB14" s="622"/>
      <c r="AC14" s="622"/>
      <c r="AD14" s="622"/>
      <c r="AE14" s="623">
        <f>96034.64+138597+107374</f>
        <v>342005.64</v>
      </c>
      <c r="AF14" s="623">
        <v>68912.88</v>
      </c>
      <c r="AG14" s="623">
        <v>400783.29</v>
      </c>
      <c r="AH14" s="623">
        <v>443351.05999999994</v>
      </c>
    </row>
    <row r="15" spans="1:34" x14ac:dyDescent="0.25">
      <c r="A15" s="602" t="str">
        <f>IF(+C14-'Equip Review 032310'!Y29=0,"ok","check")</f>
        <v>check</v>
      </c>
      <c r="B15" s="437"/>
      <c r="C15" s="622">
        <f t="shared" ref="C15" si="0">SUM(D15:AH15)</f>
        <v>0</v>
      </c>
      <c r="D15" s="622"/>
      <c r="E15" s="622"/>
      <c r="F15" s="622"/>
      <c r="G15" s="622"/>
      <c r="H15" s="622"/>
      <c r="I15" s="622"/>
      <c r="J15" s="622"/>
      <c r="K15" s="622"/>
      <c r="L15" s="622"/>
      <c r="M15" s="622"/>
      <c r="N15" s="622"/>
      <c r="O15" s="622"/>
      <c r="P15" s="622"/>
      <c r="Q15" s="622"/>
      <c r="R15" s="622"/>
      <c r="S15" s="622"/>
      <c r="T15" s="622"/>
      <c r="U15" s="622"/>
      <c r="V15" s="622"/>
      <c r="W15" s="622"/>
      <c r="X15" s="622"/>
      <c r="Y15" s="622"/>
      <c r="Z15" s="622"/>
      <c r="AA15" s="622"/>
      <c r="AB15" s="622"/>
      <c r="AC15" s="622"/>
      <c r="AD15" s="622"/>
      <c r="AE15" s="622"/>
      <c r="AF15" s="622"/>
      <c r="AG15" s="622"/>
      <c r="AH15" s="622"/>
    </row>
    <row r="16" spans="1:34" x14ac:dyDescent="0.25">
      <c r="A16" s="365" t="s">
        <v>6</v>
      </c>
      <c r="B16" s="290">
        <v>1994</v>
      </c>
      <c r="C16" s="622">
        <f>-SUM(D16:AH16)</f>
        <v>0</v>
      </c>
      <c r="D16" s="772">
        <f>+D$14/7/2</f>
        <v>0</v>
      </c>
      <c r="E16" s="772"/>
      <c r="F16" s="772"/>
      <c r="G16" s="772"/>
      <c r="H16" s="772"/>
      <c r="I16" s="772"/>
      <c r="J16" s="772"/>
      <c r="K16" s="772"/>
      <c r="L16" s="772"/>
      <c r="M16" s="772"/>
      <c r="N16" s="772"/>
      <c r="O16" s="772"/>
      <c r="P16" s="772"/>
      <c r="Q16" s="772"/>
      <c r="R16" s="772"/>
      <c r="S16" s="772"/>
      <c r="T16" s="772"/>
      <c r="U16" s="772"/>
      <c r="V16" s="622"/>
      <c r="W16" s="622"/>
      <c r="X16" s="622"/>
      <c r="Y16" s="772"/>
      <c r="Z16" s="772"/>
      <c r="AA16" s="622"/>
      <c r="AB16" s="622"/>
      <c r="AC16" s="622"/>
      <c r="AD16" s="622"/>
      <c r="AE16" s="622"/>
      <c r="AF16" s="622"/>
      <c r="AG16" s="622"/>
      <c r="AH16" s="622"/>
    </row>
    <row r="17" spans="1:34" x14ac:dyDescent="0.25">
      <c r="B17" s="290">
        <f>B16+1</f>
        <v>1995</v>
      </c>
      <c r="C17" s="622">
        <f t="shared" ref="C17:C46" si="1">-SUM(D17:AH17)</f>
        <v>0</v>
      </c>
      <c r="D17" s="772">
        <f>+D$14/7</f>
        <v>0</v>
      </c>
      <c r="E17" s="772">
        <f>+E$14/7/2</f>
        <v>0</v>
      </c>
      <c r="F17" s="772"/>
      <c r="G17" s="772"/>
      <c r="H17" s="772"/>
      <c r="I17" s="772"/>
      <c r="J17" s="772"/>
      <c r="K17" s="772"/>
      <c r="L17" s="772"/>
      <c r="M17" s="772"/>
      <c r="N17" s="772"/>
      <c r="O17" s="772"/>
      <c r="P17" s="772"/>
      <c r="Q17" s="772"/>
      <c r="R17" s="772"/>
      <c r="S17" s="772"/>
      <c r="T17" s="772"/>
      <c r="U17" s="772"/>
      <c r="V17" s="622"/>
      <c r="W17" s="622"/>
      <c r="X17" s="622"/>
      <c r="Y17" s="772"/>
      <c r="Z17" s="772"/>
      <c r="AA17" s="622"/>
      <c r="AB17" s="622"/>
      <c r="AC17" s="622"/>
      <c r="AD17" s="622"/>
      <c r="AE17" s="622"/>
      <c r="AF17" s="622"/>
      <c r="AG17" s="622"/>
      <c r="AH17" s="622"/>
    </row>
    <row r="18" spans="1:34" x14ac:dyDescent="0.25">
      <c r="B18" s="290">
        <f t="shared" ref="B18:B46" si="2">B17+1</f>
        <v>1996</v>
      </c>
      <c r="C18" s="622">
        <f t="shared" si="1"/>
        <v>0</v>
      </c>
      <c r="D18" s="772">
        <f>+D17</f>
        <v>0</v>
      </c>
      <c r="E18" s="772">
        <f>+E$14/7</f>
        <v>0</v>
      </c>
      <c r="F18" s="772">
        <f>+F$14/7/2</f>
        <v>0</v>
      </c>
      <c r="G18" s="772"/>
      <c r="H18" s="772"/>
      <c r="I18" s="772"/>
      <c r="J18" s="772"/>
      <c r="K18" s="772"/>
      <c r="L18" s="772"/>
      <c r="M18" s="772"/>
      <c r="N18" s="772"/>
      <c r="O18" s="772"/>
      <c r="P18" s="772"/>
      <c r="Q18" s="772"/>
      <c r="R18" s="772"/>
      <c r="S18" s="772"/>
      <c r="T18" s="772"/>
      <c r="U18" s="772"/>
      <c r="V18" s="622"/>
      <c r="W18" s="622"/>
      <c r="X18" s="622"/>
      <c r="Y18" s="772"/>
      <c r="Z18" s="772"/>
      <c r="AA18" s="622"/>
      <c r="AB18" s="622"/>
      <c r="AC18" s="622"/>
      <c r="AD18" s="622"/>
      <c r="AE18" s="622"/>
      <c r="AF18" s="622"/>
      <c r="AG18" s="622"/>
      <c r="AH18" s="622"/>
    </row>
    <row r="19" spans="1:34" x14ac:dyDescent="0.25">
      <c r="B19" s="290">
        <f t="shared" si="2"/>
        <v>1997</v>
      </c>
      <c r="C19" s="622">
        <f t="shared" si="1"/>
        <v>0</v>
      </c>
      <c r="D19" s="772">
        <f>+D18</f>
        <v>0</v>
      </c>
      <c r="E19" s="772">
        <f>+E18</f>
        <v>0</v>
      </c>
      <c r="F19" s="772">
        <f>+F$14/7</f>
        <v>0</v>
      </c>
      <c r="G19" s="772">
        <f>+G$14/7/2</f>
        <v>0</v>
      </c>
      <c r="H19" s="772"/>
      <c r="I19" s="772"/>
      <c r="J19" s="772"/>
      <c r="K19" s="772"/>
      <c r="L19" s="772"/>
      <c r="M19" s="772"/>
      <c r="N19" s="772"/>
      <c r="O19" s="772"/>
      <c r="P19" s="772"/>
      <c r="Q19" s="772"/>
      <c r="R19" s="772"/>
      <c r="S19" s="772"/>
      <c r="T19" s="772"/>
      <c r="U19" s="772"/>
      <c r="V19" s="622"/>
      <c r="W19" s="622"/>
      <c r="X19" s="622"/>
      <c r="Y19" s="772"/>
      <c r="Z19" s="772"/>
      <c r="AA19" s="622"/>
      <c r="AB19" s="622"/>
      <c r="AC19" s="622"/>
      <c r="AD19" s="622"/>
      <c r="AE19" s="622"/>
      <c r="AF19" s="622"/>
      <c r="AG19" s="622"/>
      <c r="AH19" s="622"/>
    </row>
    <row r="20" spans="1:34" x14ac:dyDescent="0.25">
      <c r="B20" s="290">
        <f t="shared" si="2"/>
        <v>1998</v>
      </c>
      <c r="C20" s="622">
        <f t="shared" si="1"/>
        <v>0</v>
      </c>
      <c r="D20" s="772">
        <f>+D19</f>
        <v>0</v>
      </c>
      <c r="E20" s="772">
        <f>+E19</f>
        <v>0</v>
      </c>
      <c r="F20" s="772">
        <f>+F19</f>
        <v>0</v>
      </c>
      <c r="G20" s="772">
        <f>+G$14/7</f>
        <v>0</v>
      </c>
      <c r="H20" s="772">
        <f>+H$14/7/2</f>
        <v>0</v>
      </c>
      <c r="I20" s="772"/>
      <c r="J20" s="772"/>
      <c r="K20" s="772"/>
      <c r="L20" s="772"/>
      <c r="M20" s="772"/>
      <c r="N20" s="772"/>
      <c r="O20" s="772"/>
      <c r="P20" s="772"/>
      <c r="Q20" s="772"/>
      <c r="R20" s="772"/>
      <c r="S20" s="772"/>
      <c r="T20" s="772"/>
      <c r="U20" s="772"/>
      <c r="V20" s="622"/>
      <c r="W20" s="622"/>
      <c r="X20" s="622"/>
      <c r="Y20" s="772"/>
      <c r="Z20" s="772"/>
      <c r="AA20" s="622"/>
      <c r="AB20" s="622"/>
      <c r="AC20" s="622"/>
      <c r="AD20" s="622"/>
      <c r="AE20" s="622"/>
      <c r="AF20" s="622"/>
      <c r="AG20" s="622"/>
      <c r="AH20" s="622"/>
    </row>
    <row r="21" spans="1:34" x14ac:dyDescent="0.25">
      <c r="B21" s="290">
        <f t="shared" si="2"/>
        <v>1999</v>
      </c>
      <c r="C21" s="622">
        <f t="shared" si="1"/>
        <v>0</v>
      </c>
      <c r="D21" s="772">
        <f>+D20</f>
        <v>0</v>
      </c>
      <c r="E21" s="772">
        <f>+E20</f>
        <v>0</v>
      </c>
      <c r="F21" s="772">
        <f>+F20</f>
        <v>0</v>
      </c>
      <c r="G21" s="772">
        <f>+G20</f>
        <v>0</v>
      </c>
      <c r="H21" s="772">
        <f>+H$14/7</f>
        <v>0</v>
      </c>
      <c r="I21" s="772">
        <f>+I$14/7/2</f>
        <v>0</v>
      </c>
      <c r="J21" s="772"/>
      <c r="K21" s="772"/>
      <c r="L21" s="772"/>
      <c r="M21" s="772"/>
      <c r="N21" s="772"/>
      <c r="O21" s="772"/>
      <c r="P21" s="772"/>
      <c r="Q21" s="772"/>
      <c r="R21" s="772"/>
      <c r="S21" s="772"/>
      <c r="T21" s="772"/>
      <c r="U21" s="772"/>
      <c r="V21" s="622"/>
      <c r="W21" s="622"/>
      <c r="X21" s="622"/>
      <c r="Y21" s="772"/>
      <c r="Z21" s="772"/>
      <c r="AA21" s="622"/>
      <c r="AB21" s="622"/>
      <c r="AC21" s="622"/>
      <c r="AD21" s="622"/>
      <c r="AE21" s="622"/>
      <c r="AF21" s="622"/>
      <c r="AG21" s="622"/>
      <c r="AH21" s="622"/>
    </row>
    <row r="22" spans="1:34" x14ac:dyDescent="0.25">
      <c r="B22" s="290">
        <f t="shared" si="2"/>
        <v>2000</v>
      </c>
      <c r="C22" s="622">
        <f t="shared" si="1"/>
        <v>0</v>
      </c>
      <c r="D22" s="772">
        <f>+D21</f>
        <v>0</v>
      </c>
      <c r="E22" s="772">
        <f>+E21</f>
        <v>0</v>
      </c>
      <c r="F22" s="772">
        <f>+F21</f>
        <v>0</v>
      </c>
      <c r="G22" s="772">
        <f>+G21</f>
        <v>0</v>
      </c>
      <c r="H22" s="772">
        <f>+H21</f>
        <v>0</v>
      </c>
      <c r="I22" s="772">
        <f>+I$14/7</f>
        <v>0</v>
      </c>
      <c r="J22" s="772">
        <f>+J$14/7/2</f>
        <v>0</v>
      </c>
      <c r="K22" s="772"/>
      <c r="L22" s="772"/>
      <c r="M22" s="772"/>
      <c r="N22" s="772"/>
      <c r="O22" s="772"/>
      <c r="P22" s="772"/>
      <c r="Q22" s="772"/>
      <c r="R22" s="772"/>
      <c r="S22" s="772"/>
      <c r="T22" s="772"/>
      <c r="U22" s="772"/>
      <c r="V22" s="622"/>
      <c r="W22" s="622"/>
      <c r="X22" s="622"/>
      <c r="Y22" s="772"/>
      <c r="Z22" s="772"/>
      <c r="AA22" s="622"/>
      <c r="AB22" s="622"/>
      <c r="AC22" s="622"/>
      <c r="AD22" s="622"/>
      <c r="AE22" s="622"/>
      <c r="AF22" s="622"/>
      <c r="AG22" s="622"/>
      <c r="AH22" s="622"/>
    </row>
    <row r="23" spans="1:34" x14ac:dyDescent="0.25">
      <c r="B23" s="290">
        <f t="shared" si="2"/>
        <v>2001</v>
      </c>
      <c r="C23" s="622">
        <f t="shared" si="1"/>
        <v>0</v>
      </c>
      <c r="D23" s="772">
        <f>+D$14/7/2</f>
        <v>0</v>
      </c>
      <c r="E23" s="772">
        <f>+E22</f>
        <v>0</v>
      </c>
      <c r="F23" s="772">
        <f>+F22</f>
        <v>0</v>
      </c>
      <c r="G23" s="772">
        <f>+G22</f>
        <v>0</v>
      </c>
      <c r="H23" s="772">
        <f>+H22</f>
        <v>0</v>
      </c>
      <c r="I23" s="772">
        <f>+I22</f>
        <v>0</v>
      </c>
      <c r="J23" s="772">
        <f>+J$14/7</f>
        <v>0</v>
      </c>
      <c r="K23" s="772">
        <f>+K$14/7/2</f>
        <v>0</v>
      </c>
      <c r="L23" s="772"/>
      <c r="M23" s="772"/>
      <c r="N23" s="772"/>
      <c r="O23" s="772"/>
      <c r="P23" s="772"/>
      <c r="Q23" s="772"/>
      <c r="R23" s="772"/>
      <c r="S23" s="772"/>
      <c r="T23" s="772"/>
      <c r="U23" s="772"/>
      <c r="V23" s="622"/>
      <c r="W23" s="622"/>
      <c r="X23" s="622"/>
      <c r="Y23" s="772"/>
      <c r="Z23" s="772"/>
      <c r="AA23" s="622"/>
      <c r="AB23" s="622"/>
      <c r="AC23" s="622"/>
      <c r="AD23" s="622"/>
      <c r="AE23" s="622"/>
      <c r="AF23" s="622"/>
      <c r="AG23" s="622"/>
      <c r="AH23" s="622"/>
    </row>
    <row r="24" spans="1:34" x14ac:dyDescent="0.25">
      <c r="B24" s="290">
        <f t="shared" si="2"/>
        <v>2002</v>
      </c>
      <c r="C24" s="622">
        <f t="shared" si="1"/>
        <v>-262.3</v>
      </c>
      <c r="D24" s="772"/>
      <c r="E24" s="772">
        <f>+E$14/7/2</f>
        <v>0</v>
      </c>
      <c r="F24" s="772">
        <f>+F23</f>
        <v>0</v>
      </c>
      <c r="G24" s="772">
        <f>+G23</f>
        <v>0</v>
      </c>
      <c r="H24" s="772">
        <f>+H23</f>
        <v>0</v>
      </c>
      <c r="I24" s="772">
        <f>+I23</f>
        <v>0</v>
      </c>
      <c r="J24" s="772">
        <f>+J23</f>
        <v>0</v>
      </c>
      <c r="K24" s="772">
        <f>+K$14/7</f>
        <v>0</v>
      </c>
      <c r="L24" s="772">
        <f>+L$14/7/2</f>
        <v>262.3</v>
      </c>
      <c r="M24" s="772"/>
      <c r="N24" s="772"/>
      <c r="O24" s="772"/>
      <c r="P24" s="772"/>
      <c r="Q24" s="772"/>
      <c r="R24" s="772"/>
      <c r="S24" s="772"/>
      <c r="T24" s="772"/>
      <c r="U24" s="772"/>
      <c r="V24" s="622"/>
      <c r="W24" s="622"/>
      <c r="X24" s="622"/>
      <c r="Y24" s="772"/>
      <c r="Z24" s="772"/>
      <c r="AA24" s="622"/>
      <c r="AB24" s="622"/>
      <c r="AC24" s="622"/>
      <c r="AD24" s="622"/>
      <c r="AE24" s="622"/>
      <c r="AF24" s="622"/>
      <c r="AG24" s="622"/>
      <c r="AH24" s="622"/>
    </row>
    <row r="25" spans="1:34" x14ac:dyDescent="0.25">
      <c r="B25" s="290">
        <f t="shared" si="2"/>
        <v>2003</v>
      </c>
      <c r="C25" s="622">
        <f t="shared" si="1"/>
        <v>-71027.138571428586</v>
      </c>
      <c r="D25" s="772"/>
      <c r="E25" s="772"/>
      <c r="F25" s="772">
        <f>+F$14/7/2</f>
        <v>0</v>
      </c>
      <c r="G25" s="772">
        <f>+G24</f>
        <v>0</v>
      </c>
      <c r="H25" s="772">
        <f>+H24</f>
        <v>0</v>
      </c>
      <c r="I25" s="772">
        <f>+I24</f>
        <v>0</v>
      </c>
      <c r="J25" s="772">
        <f>+J24</f>
        <v>0</v>
      </c>
      <c r="K25" s="772">
        <f>+K24</f>
        <v>0</v>
      </c>
      <c r="L25" s="772">
        <f>+L$14/7</f>
        <v>524.6</v>
      </c>
      <c r="M25" s="772">
        <f>+M$14/7/2</f>
        <v>70502.53857142858</v>
      </c>
      <c r="N25" s="772"/>
      <c r="O25" s="772"/>
      <c r="P25" s="772"/>
      <c r="Q25" s="772"/>
      <c r="R25" s="772"/>
      <c r="S25" s="772"/>
      <c r="T25" s="772"/>
      <c r="U25" s="772"/>
      <c r="V25" s="622"/>
      <c r="W25" s="622"/>
      <c r="X25" s="622"/>
      <c r="Y25" s="772"/>
      <c r="Z25" s="772"/>
      <c r="AA25" s="622"/>
      <c r="AB25" s="622"/>
      <c r="AC25" s="622"/>
      <c r="AD25" s="622"/>
      <c r="AE25" s="622"/>
      <c r="AF25" s="622"/>
      <c r="AG25" s="622"/>
      <c r="AH25" s="622"/>
    </row>
    <row r="26" spans="1:34" x14ac:dyDescent="0.25">
      <c r="B26" s="290">
        <f t="shared" si="2"/>
        <v>2004</v>
      </c>
      <c r="C26" s="622">
        <f t="shared" si="1"/>
        <v>-148544.77571428573</v>
      </c>
      <c r="D26" s="772"/>
      <c r="E26" s="772"/>
      <c r="F26" s="772"/>
      <c r="G26" s="772">
        <f>+G$14/7/2</f>
        <v>0</v>
      </c>
      <c r="H26" s="772">
        <f>+H25</f>
        <v>0</v>
      </c>
      <c r="I26" s="772">
        <f>+I25</f>
        <v>0</v>
      </c>
      <c r="J26" s="772">
        <f>+J25</f>
        <v>0</v>
      </c>
      <c r="K26" s="772">
        <f>+K25</f>
        <v>0</v>
      </c>
      <c r="L26" s="772">
        <f>+L25</f>
        <v>524.6</v>
      </c>
      <c r="M26" s="772">
        <f>+M$14/7</f>
        <v>141005.07714285716</v>
      </c>
      <c r="N26" s="772">
        <f>+N$14/7/2</f>
        <v>7015.0985714285716</v>
      </c>
      <c r="O26" s="772"/>
      <c r="P26" s="772"/>
      <c r="Q26" s="772"/>
      <c r="R26" s="772"/>
      <c r="S26" s="772"/>
      <c r="T26" s="772"/>
      <c r="U26" s="772"/>
      <c r="V26" s="622"/>
      <c r="W26" s="622"/>
      <c r="X26" s="622"/>
      <c r="Y26" s="772"/>
      <c r="Z26" s="772"/>
      <c r="AA26" s="622"/>
      <c r="AB26" s="622"/>
      <c r="AC26" s="622"/>
      <c r="AD26" s="622"/>
      <c r="AE26" s="622"/>
      <c r="AF26" s="622"/>
      <c r="AG26" s="622"/>
      <c r="AH26" s="622"/>
    </row>
    <row r="27" spans="1:34" x14ac:dyDescent="0.25">
      <c r="B27" s="290">
        <f t="shared" si="2"/>
        <v>2005</v>
      </c>
      <c r="C27" s="622">
        <f t="shared" si="1"/>
        <v>-155913.23142857145</v>
      </c>
      <c r="D27" s="772"/>
      <c r="E27" s="772"/>
      <c r="F27" s="772"/>
      <c r="G27" s="772"/>
      <c r="H27" s="772">
        <f>+H$14/7/2</f>
        <v>0</v>
      </c>
      <c r="I27" s="772">
        <f>+I26</f>
        <v>0</v>
      </c>
      <c r="J27" s="772">
        <f>+J26</f>
        <v>0</v>
      </c>
      <c r="K27" s="772">
        <f>+K26</f>
        <v>0</v>
      </c>
      <c r="L27" s="772">
        <f>+L26</f>
        <v>524.6</v>
      </c>
      <c r="M27" s="772">
        <f>+M26</f>
        <v>141005.07714285716</v>
      </c>
      <c r="N27" s="772">
        <f>+N$14/7</f>
        <v>14030.197142857143</v>
      </c>
      <c r="O27" s="772">
        <f>+O$14/7/2</f>
        <v>353.35714285714283</v>
      </c>
      <c r="P27" s="772"/>
      <c r="Q27" s="772"/>
      <c r="R27" s="772"/>
      <c r="S27" s="772"/>
      <c r="T27" s="772"/>
      <c r="U27" s="772"/>
      <c r="V27" s="622"/>
      <c r="W27" s="622"/>
      <c r="X27" s="622"/>
      <c r="Y27" s="772"/>
      <c r="Z27" s="772"/>
      <c r="AA27" s="622"/>
      <c r="AB27" s="622"/>
      <c r="AC27" s="622"/>
      <c r="AD27" s="622"/>
      <c r="AE27" s="622"/>
      <c r="AF27" s="622"/>
      <c r="AG27" s="622"/>
      <c r="AH27" s="622"/>
    </row>
    <row r="28" spans="1:34" x14ac:dyDescent="0.25">
      <c r="B28" s="290">
        <f t="shared" si="2"/>
        <v>2006</v>
      </c>
      <c r="C28" s="622">
        <f t="shared" si="1"/>
        <v>-156266.58857142861</v>
      </c>
      <c r="D28" s="772"/>
      <c r="E28" s="772"/>
      <c r="F28" s="772"/>
      <c r="G28" s="772"/>
      <c r="H28" s="772"/>
      <c r="I28" s="772">
        <f>+I$14/7/2</f>
        <v>0</v>
      </c>
      <c r="J28" s="772">
        <f>+J27</f>
        <v>0</v>
      </c>
      <c r="K28" s="772">
        <f>+K27</f>
        <v>0</v>
      </c>
      <c r="L28" s="772">
        <f>+L27</f>
        <v>524.6</v>
      </c>
      <c r="M28" s="772">
        <f>+M27</f>
        <v>141005.07714285716</v>
      </c>
      <c r="N28" s="772">
        <f>+N27</f>
        <v>14030.197142857143</v>
      </c>
      <c r="O28" s="772">
        <f>+O$14/7</f>
        <v>706.71428571428567</v>
      </c>
      <c r="P28" s="772">
        <f>+P$14/7/2</f>
        <v>0</v>
      </c>
      <c r="Q28" s="772"/>
      <c r="R28" s="772"/>
      <c r="S28" s="772"/>
      <c r="T28" s="772"/>
      <c r="U28" s="772"/>
      <c r="V28" s="622"/>
      <c r="W28" s="622"/>
      <c r="X28" s="622"/>
      <c r="Y28" s="772"/>
      <c r="Z28" s="772"/>
      <c r="AA28" s="622"/>
      <c r="AB28" s="622"/>
      <c r="AC28" s="622"/>
      <c r="AD28" s="622"/>
      <c r="AE28" s="622"/>
      <c r="AF28" s="622"/>
      <c r="AG28" s="622"/>
      <c r="AH28" s="622"/>
    </row>
    <row r="29" spans="1:34" x14ac:dyDescent="0.25">
      <c r="B29" s="290">
        <f t="shared" si="2"/>
        <v>2007</v>
      </c>
      <c r="C29" s="622">
        <f t="shared" si="1"/>
        <v>-156266.58857142861</v>
      </c>
      <c r="D29" s="772"/>
      <c r="E29" s="772"/>
      <c r="F29" s="772"/>
      <c r="G29" s="772"/>
      <c r="H29" s="772"/>
      <c r="I29" s="772"/>
      <c r="J29" s="772">
        <f>+J$14/7/2</f>
        <v>0</v>
      </c>
      <c r="K29" s="772">
        <f>+K28</f>
        <v>0</v>
      </c>
      <c r="L29" s="772">
        <f>+L28</f>
        <v>524.6</v>
      </c>
      <c r="M29" s="772">
        <f>+M28</f>
        <v>141005.07714285716</v>
      </c>
      <c r="N29" s="772">
        <f>+N28</f>
        <v>14030.197142857143</v>
      </c>
      <c r="O29" s="772">
        <f>+O28</f>
        <v>706.71428571428567</v>
      </c>
      <c r="P29" s="772">
        <f>+P$14/7</f>
        <v>0</v>
      </c>
      <c r="Q29" s="772">
        <f>+Q$14/7/2</f>
        <v>0</v>
      </c>
      <c r="R29" s="772"/>
      <c r="S29" s="772"/>
      <c r="T29" s="772"/>
      <c r="U29" s="772"/>
      <c r="V29" s="622"/>
      <c r="W29" s="622"/>
      <c r="X29" s="622"/>
      <c r="Y29" s="772"/>
      <c r="Z29" s="772"/>
      <c r="AA29" s="622"/>
      <c r="AB29" s="622"/>
      <c r="AC29" s="622"/>
      <c r="AD29" s="622"/>
      <c r="AE29" s="622"/>
      <c r="AF29" s="622"/>
      <c r="AG29" s="622"/>
      <c r="AH29" s="622"/>
    </row>
    <row r="30" spans="1:34" x14ac:dyDescent="0.25">
      <c r="B30" s="290">
        <f t="shared" si="2"/>
        <v>2008</v>
      </c>
      <c r="C30" s="622">
        <f t="shared" si="1"/>
        <v>-156266.58857142861</v>
      </c>
      <c r="D30" s="772"/>
      <c r="E30" s="772"/>
      <c r="F30" s="772"/>
      <c r="G30" s="772"/>
      <c r="H30" s="772"/>
      <c r="I30" s="772"/>
      <c r="J30" s="772"/>
      <c r="K30" s="772">
        <f>+K$14/7/2</f>
        <v>0</v>
      </c>
      <c r="L30" s="772">
        <f>+L29</f>
        <v>524.6</v>
      </c>
      <c r="M30" s="772">
        <f>+M29</f>
        <v>141005.07714285716</v>
      </c>
      <c r="N30" s="772">
        <f>+N29</f>
        <v>14030.197142857143</v>
      </c>
      <c r="O30" s="772">
        <f>+O29</f>
        <v>706.71428571428567</v>
      </c>
      <c r="P30" s="772">
        <f>+P29</f>
        <v>0</v>
      </c>
      <c r="Q30" s="772">
        <f>+Q$14/7</f>
        <v>0</v>
      </c>
      <c r="R30" s="772">
        <f>+R$14/7/2</f>
        <v>0</v>
      </c>
      <c r="S30" s="772"/>
      <c r="T30" s="772"/>
      <c r="U30" s="772"/>
      <c r="V30" s="622"/>
      <c r="W30" s="622"/>
      <c r="X30" s="622"/>
      <c r="Y30" s="772"/>
      <c r="Z30" s="772"/>
      <c r="AA30" s="622"/>
      <c r="AB30" s="622"/>
      <c r="AC30" s="622"/>
      <c r="AD30" s="622"/>
      <c r="AE30" s="622"/>
      <c r="AF30" s="622"/>
      <c r="AG30" s="622"/>
      <c r="AH30" s="622"/>
    </row>
    <row r="31" spans="1:34" x14ac:dyDescent="0.25">
      <c r="B31" s="290">
        <f t="shared" si="2"/>
        <v>2009</v>
      </c>
      <c r="C31" s="622">
        <f t="shared" si="1"/>
        <v>-156004.28857142859</v>
      </c>
      <c r="D31" s="772"/>
      <c r="E31" s="772"/>
      <c r="F31" s="772"/>
      <c r="G31" s="772"/>
      <c r="H31" s="772"/>
      <c r="I31" s="772"/>
      <c r="J31" s="772"/>
      <c r="K31" s="772"/>
      <c r="L31" s="772">
        <f>+L$14/7/2</f>
        <v>262.3</v>
      </c>
      <c r="M31" s="772">
        <f>+M30</f>
        <v>141005.07714285716</v>
      </c>
      <c r="N31" s="772">
        <f>+N30</f>
        <v>14030.197142857143</v>
      </c>
      <c r="O31" s="772">
        <f>+O30</f>
        <v>706.71428571428567</v>
      </c>
      <c r="P31" s="772">
        <f>+P30</f>
        <v>0</v>
      </c>
      <c r="Q31" s="772">
        <f>+Q30</f>
        <v>0</v>
      </c>
      <c r="R31" s="772">
        <f>+R$14/7</f>
        <v>0</v>
      </c>
      <c r="S31" s="772">
        <f>+S$14/7/2</f>
        <v>0</v>
      </c>
      <c r="T31" s="772"/>
      <c r="U31" s="772"/>
      <c r="V31" s="622"/>
      <c r="W31" s="622"/>
      <c r="X31" s="622"/>
      <c r="Y31" s="772"/>
      <c r="Z31" s="772"/>
      <c r="AA31" s="622"/>
      <c r="AB31" s="622"/>
      <c r="AC31" s="622"/>
      <c r="AD31" s="622"/>
      <c r="AE31" s="622"/>
      <c r="AF31" s="622"/>
      <c r="AG31" s="622"/>
      <c r="AH31" s="622"/>
    </row>
    <row r="32" spans="1:34" x14ac:dyDescent="0.25">
      <c r="A32" s="361"/>
      <c r="B32" s="290">
        <f t="shared" si="2"/>
        <v>2010</v>
      </c>
      <c r="C32" s="622">
        <f t="shared" si="1"/>
        <v>-85239.450000000012</v>
      </c>
      <c r="D32" s="772"/>
      <c r="E32" s="772"/>
      <c r="F32" s="772"/>
      <c r="G32" s="772"/>
      <c r="H32" s="772"/>
      <c r="I32" s="772"/>
      <c r="J32" s="772"/>
      <c r="K32" s="772"/>
      <c r="L32" s="772"/>
      <c r="M32" s="772">
        <f>+M$14/7/2</f>
        <v>70502.53857142858</v>
      </c>
      <c r="N32" s="772">
        <f>+N31</f>
        <v>14030.197142857143</v>
      </c>
      <c r="O32" s="772">
        <f>+O31</f>
        <v>706.71428571428567</v>
      </c>
      <c r="P32" s="772">
        <f>+P31</f>
        <v>0</v>
      </c>
      <c r="Q32" s="772">
        <f>+Q31</f>
        <v>0</v>
      </c>
      <c r="R32" s="772">
        <f>+R31</f>
        <v>0</v>
      </c>
      <c r="S32" s="772">
        <f>+S$14/7</f>
        <v>0</v>
      </c>
      <c r="T32" s="772">
        <f>+T$14/7/2</f>
        <v>0</v>
      </c>
      <c r="U32" s="772"/>
      <c r="V32" s="622"/>
      <c r="W32" s="622"/>
      <c r="X32" s="622"/>
      <c r="Y32" s="772"/>
      <c r="Z32" s="772"/>
      <c r="AA32" s="622"/>
      <c r="AB32" s="622"/>
      <c r="AC32" s="622"/>
      <c r="AD32" s="622"/>
      <c r="AE32" s="622"/>
      <c r="AF32" s="622"/>
      <c r="AG32" s="622"/>
      <c r="AH32" s="622"/>
    </row>
    <row r="33" spans="1:34" x14ac:dyDescent="0.25">
      <c r="A33" s="361"/>
      <c r="B33" s="290">
        <f t="shared" si="2"/>
        <v>2011</v>
      </c>
      <c r="C33" s="622">
        <f t="shared" si="1"/>
        <v>-7721.812857142857</v>
      </c>
      <c r="D33" s="772"/>
      <c r="E33" s="772"/>
      <c r="F33" s="772"/>
      <c r="G33" s="772"/>
      <c r="H33" s="772"/>
      <c r="I33" s="772"/>
      <c r="J33" s="772"/>
      <c r="K33" s="772"/>
      <c r="L33" s="772"/>
      <c r="M33" s="772"/>
      <c r="N33" s="772">
        <f>+N$14/7/2</f>
        <v>7015.0985714285716</v>
      </c>
      <c r="O33" s="772">
        <f>+O32</f>
        <v>706.71428571428567</v>
      </c>
      <c r="P33" s="772">
        <f>+P32</f>
        <v>0</v>
      </c>
      <c r="Q33" s="772">
        <f>+Q32</f>
        <v>0</v>
      </c>
      <c r="R33" s="772">
        <f>+R32</f>
        <v>0</v>
      </c>
      <c r="S33" s="772">
        <f>+S32</f>
        <v>0</v>
      </c>
      <c r="T33" s="772">
        <f>+T$14/7</f>
        <v>0</v>
      </c>
      <c r="U33" s="772">
        <f>+U$14/7/2</f>
        <v>0</v>
      </c>
      <c r="V33" s="622"/>
      <c r="W33" s="622"/>
      <c r="X33" s="622"/>
      <c r="Y33" s="772"/>
      <c r="Z33" s="772"/>
      <c r="AA33" s="622"/>
      <c r="AB33" s="622"/>
      <c r="AC33" s="622"/>
      <c r="AD33" s="622"/>
      <c r="AE33" s="622"/>
      <c r="AF33" s="622"/>
      <c r="AG33" s="622"/>
      <c r="AH33" s="622"/>
    </row>
    <row r="34" spans="1:34" x14ac:dyDescent="0.25">
      <c r="A34" s="361"/>
      <c r="B34" s="290">
        <f t="shared" si="2"/>
        <v>2012</v>
      </c>
      <c r="C34" s="622">
        <f t="shared" si="1"/>
        <v>-353.35714285714283</v>
      </c>
      <c r="D34" s="772"/>
      <c r="E34" s="772"/>
      <c r="F34" s="772"/>
      <c r="G34" s="772"/>
      <c r="H34" s="772"/>
      <c r="I34" s="772"/>
      <c r="J34" s="772"/>
      <c r="K34" s="772"/>
      <c r="L34" s="772"/>
      <c r="M34" s="772"/>
      <c r="N34" s="772"/>
      <c r="O34" s="772">
        <f>O14/7/2</f>
        <v>353.35714285714283</v>
      </c>
      <c r="P34" s="772"/>
      <c r="Q34" s="772">
        <f>+Q33</f>
        <v>0</v>
      </c>
      <c r="R34" s="772">
        <f>+R33</f>
        <v>0</v>
      </c>
      <c r="S34" s="772">
        <f>+S33</f>
        <v>0</v>
      </c>
      <c r="T34" s="772">
        <f>+T$14/7</f>
        <v>0</v>
      </c>
      <c r="U34" s="772">
        <f>+U$14/7</f>
        <v>0</v>
      </c>
      <c r="V34" s="772">
        <f>+V$14/7/2</f>
        <v>0</v>
      </c>
      <c r="W34" s="622"/>
      <c r="X34" s="622"/>
      <c r="Y34" s="772"/>
      <c r="Z34" s="772"/>
      <c r="AA34" s="622"/>
      <c r="AB34" s="622"/>
      <c r="AC34" s="622"/>
      <c r="AD34" s="622"/>
      <c r="AE34" s="622"/>
      <c r="AF34" s="622"/>
      <c r="AG34" s="622"/>
      <c r="AH34" s="622"/>
    </row>
    <row r="35" spans="1:34" x14ac:dyDescent="0.25">
      <c r="A35" s="361"/>
      <c r="B35" s="290">
        <f t="shared" si="2"/>
        <v>2013</v>
      </c>
      <c r="C35" s="622">
        <f t="shared" si="1"/>
        <v>0</v>
      </c>
      <c r="D35" s="772"/>
      <c r="E35" s="772"/>
      <c r="F35" s="772"/>
      <c r="G35" s="772"/>
      <c r="H35" s="772"/>
      <c r="I35" s="772"/>
      <c r="J35" s="772"/>
      <c r="K35" s="772"/>
      <c r="L35" s="772"/>
      <c r="M35" s="772"/>
      <c r="N35" s="772"/>
      <c r="O35" s="772"/>
      <c r="P35" s="772"/>
      <c r="Q35" s="772"/>
      <c r="R35" s="772">
        <f t="shared" ref="R35:R37" si="3">+R34</f>
        <v>0</v>
      </c>
      <c r="S35" s="772">
        <f t="shared" ref="S35:S37" si="4">+S34</f>
        <v>0</v>
      </c>
      <c r="T35" s="772">
        <f t="shared" ref="T35:U37" si="5">+T$14/7</f>
        <v>0</v>
      </c>
      <c r="U35" s="772">
        <f t="shared" si="5"/>
        <v>0</v>
      </c>
      <c r="V35" s="772">
        <f t="shared" ref="V35:V37" si="6">+V$14/7/2</f>
        <v>0</v>
      </c>
      <c r="W35" s="622"/>
      <c r="X35" s="622"/>
      <c r="Y35" s="772"/>
      <c r="Z35" s="772"/>
      <c r="AA35" s="622"/>
      <c r="AB35" s="622"/>
      <c r="AC35" s="622"/>
      <c r="AD35" s="622"/>
      <c r="AE35" s="622"/>
      <c r="AF35" s="622"/>
      <c r="AG35" s="622"/>
      <c r="AH35" s="622"/>
    </row>
    <row r="36" spans="1:34" x14ac:dyDescent="0.25">
      <c r="A36" s="361"/>
      <c r="B36" s="290">
        <f t="shared" si="2"/>
        <v>2014</v>
      </c>
      <c r="C36" s="622">
        <f t="shared" si="1"/>
        <v>0</v>
      </c>
      <c r="D36" s="772"/>
      <c r="E36" s="772"/>
      <c r="F36" s="772"/>
      <c r="G36" s="772"/>
      <c r="H36" s="772"/>
      <c r="I36" s="772"/>
      <c r="J36" s="772"/>
      <c r="K36" s="772"/>
      <c r="L36" s="772"/>
      <c r="M36" s="772"/>
      <c r="N36" s="772"/>
      <c r="O36" s="772"/>
      <c r="P36" s="772"/>
      <c r="Q36" s="772"/>
      <c r="R36" s="772">
        <f t="shared" si="3"/>
        <v>0</v>
      </c>
      <c r="S36" s="772">
        <f t="shared" si="4"/>
        <v>0</v>
      </c>
      <c r="T36" s="772">
        <f t="shared" si="5"/>
        <v>0</v>
      </c>
      <c r="U36" s="772">
        <f t="shared" si="5"/>
        <v>0</v>
      </c>
      <c r="V36" s="772">
        <f t="shared" si="6"/>
        <v>0</v>
      </c>
      <c r="W36" s="622"/>
      <c r="X36" s="622"/>
      <c r="Y36" s="772"/>
      <c r="Z36" s="772"/>
      <c r="AA36" s="622"/>
      <c r="AB36" s="622"/>
      <c r="AC36" s="622"/>
      <c r="AD36" s="622"/>
      <c r="AE36" s="622"/>
      <c r="AF36" s="622"/>
      <c r="AG36" s="622"/>
      <c r="AH36" s="622"/>
    </row>
    <row r="37" spans="1:34" x14ac:dyDescent="0.25">
      <c r="A37" s="361"/>
      <c r="B37" s="290">
        <f t="shared" si="2"/>
        <v>2015</v>
      </c>
      <c r="C37" s="622">
        <f t="shared" si="1"/>
        <v>0</v>
      </c>
      <c r="D37" s="772"/>
      <c r="E37" s="772"/>
      <c r="F37" s="772"/>
      <c r="G37" s="772"/>
      <c r="H37" s="772"/>
      <c r="I37" s="772"/>
      <c r="J37" s="772"/>
      <c r="K37" s="772"/>
      <c r="L37" s="772"/>
      <c r="M37" s="772"/>
      <c r="N37" s="772"/>
      <c r="O37" s="772"/>
      <c r="P37" s="772"/>
      <c r="Q37" s="772"/>
      <c r="R37" s="772">
        <f t="shared" si="3"/>
        <v>0</v>
      </c>
      <c r="S37" s="772">
        <f t="shared" si="4"/>
        <v>0</v>
      </c>
      <c r="T37" s="772">
        <f t="shared" si="5"/>
        <v>0</v>
      </c>
      <c r="U37" s="772">
        <f t="shared" si="5"/>
        <v>0</v>
      </c>
      <c r="V37" s="772">
        <f t="shared" si="6"/>
        <v>0</v>
      </c>
      <c r="W37" s="622"/>
      <c r="X37" s="622"/>
      <c r="Y37" s="772"/>
      <c r="Z37" s="772"/>
      <c r="AA37" s="622"/>
      <c r="AB37" s="622"/>
      <c r="AC37" s="622"/>
      <c r="AD37" s="622"/>
      <c r="AE37" s="622"/>
      <c r="AF37" s="622"/>
      <c r="AG37" s="622"/>
      <c r="AH37" s="622"/>
    </row>
    <row r="38" spans="1:34" x14ac:dyDescent="0.25">
      <c r="A38" s="361"/>
      <c r="B38" s="290">
        <f t="shared" si="2"/>
        <v>2016</v>
      </c>
      <c r="C38" s="622">
        <f t="shared" si="1"/>
        <v>0</v>
      </c>
      <c r="D38" s="772"/>
      <c r="E38" s="772"/>
      <c r="F38" s="772"/>
      <c r="G38" s="772"/>
      <c r="H38" s="772"/>
      <c r="I38" s="772"/>
      <c r="J38" s="772"/>
      <c r="K38" s="772"/>
      <c r="L38" s="772"/>
      <c r="M38" s="772"/>
      <c r="N38" s="772"/>
      <c r="O38" s="772"/>
      <c r="P38" s="772"/>
      <c r="Q38" s="772"/>
      <c r="R38" s="772"/>
      <c r="S38" s="772"/>
      <c r="T38" s="772"/>
      <c r="U38" s="772"/>
      <c r="V38" s="772"/>
      <c r="W38" s="622"/>
      <c r="X38" s="622"/>
      <c r="Y38" s="772"/>
      <c r="Z38" s="772"/>
      <c r="AA38" s="622"/>
      <c r="AB38" s="622"/>
      <c r="AC38" s="622"/>
      <c r="AD38" s="622"/>
      <c r="AE38" s="622"/>
      <c r="AF38" s="622"/>
      <c r="AG38" s="622"/>
      <c r="AH38" s="622"/>
    </row>
    <row r="39" spans="1:34" x14ac:dyDescent="0.25">
      <c r="A39" s="361"/>
      <c r="B39" s="290">
        <f t="shared" si="2"/>
        <v>2017</v>
      </c>
      <c r="C39" s="622">
        <f t="shared" si="1"/>
        <v>0</v>
      </c>
      <c r="D39" s="772"/>
      <c r="E39" s="772"/>
      <c r="F39" s="772"/>
      <c r="G39" s="772"/>
      <c r="H39" s="772"/>
      <c r="I39" s="772"/>
      <c r="J39" s="772"/>
      <c r="K39" s="772"/>
      <c r="L39" s="772"/>
      <c r="M39" s="772"/>
      <c r="N39" s="772"/>
      <c r="O39" s="772"/>
      <c r="P39" s="772"/>
      <c r="Q39" s="772"/>
      <c r="R39" s="772"/>
      <c r="S39" s="772"/>
      <c r="T39" s="772"/>
      <c r="U39" s="772"/>
      <c r="V39" s="772"/>
      <c r="W39" s="622"/>
      <c r="X39" s="622"/>
      <c r="Y39" s="772"/>
      <c r="Z39" s="772"/>
      <c r="AA39" s="622"/>
      <c r="AB39" s="622"/>
      <c r="AC39" s="622"/>
      <c r="AD39" s="622"/>
      <c r="AE39" s="622"/>
      <c r="AF39" s="622"/>
      <c r="AG39" s="622"/>
      <c r="AH39" s="622"/>
    </row>
    <row r="40" spans="1:34" x14ac:dyDescent="0.25">
      <c r="A40" s="361"/>
      <c r="B40" s="290">
        <f t="shared" si="2"/>
        <v>2018</v>
      </c>
      <c r="C40" s="622">
        <f t="shared" si="1"/>
        <v>0</v>
      </c>
      <c r="D40" s="772"/>
      <c r="E40" s="772"/>
      <c r="F40" s="772"/>
      <c r="G40" s="772"/>
      <c r="H40" s="772"/>
      <c r="I40" s="772"/>
      <c r="J40" s="772"/>
      <c r="K40" s="772"/>
      <c r="L40" s="772"/>
      <c r="M40" s="772"/>
      <c r="N40" s="772"/>
      <c r="O40" s="772"/>
      <c r="P40" s="772"/>
      <c r="Q40" s="772"/>
      <c r="R40" s="772"/>
      <c r="S40" s="772"/>
      <c r="T40" s="772"/>
      <c r="U40" s="772"/>
      <c r="V40" s="772"/>
      <c r="W40" s="622"/>
      <c r="X40" s="622"/>
      <c r="Y40" s="772"/>
      <c r="Z40" s="772"/>
      <c r="AA40" s="622"/>
      <c r="AB40" s="622"/>
      <c r="AC40" s="622"/>
      <c r="AD40" s="622"/>
      <c r="AE40" s="622"/>
      <c r="AF40" s="622"/>
      <c r="AG40" s="622"/>
      <c r="AH40" s="622"/>
    </row>
    <row r="41" spans="1:34" x14ac:dyDescent="0.25">
      <c r="A41" s="361"/>
      <c r="B41" s="290">
        <f t="shared" si="2"/>
        <v>2019</v>
      </c>
      <c r="C41" s="622">
        <f t="shared" si="1"/>
        <v>0</v>
      </c>
      <c r="D41" s="772"/>
      <c r="E41" s="772"/>
      <c r="F41" s="772"/>
      <c r="G41" s="772"/>
      <c r="H41" s="772"/>
      <c r="I41" s="772"/>
      <c r="J41" s="772"/>
      <c r="K41" s="772"/>
      <c r="L41" s="772"/>
      <c r="M41" s="772"/>
      <c r="N41" s="772"/>
      <c r="O41" s="772"/>
      <c r="P41" s="772"/>
      <c r="Q41" s="772"/>
      <c r="R41" s="772"/>
      <c r="S41" s="772"/>
      <c r="T41" s="772"/>
      <c r="U41" s="772"/>
      <c r="V41" s="772"/>
      <c r="W41" s="622"/>
      <c r="X41" s="622"/>
      <c r="Y41" s="772"/>
      <c r="Z41" s="772"/>
      <c r="AA41" s="622"/>
      <c r="AB41" s="622"/>
      <c r="AC41" s="622"/>
      <c r="AD41" s="622"/>
      <c r="AE41" s="622"/>
      <c r="AF41" s="622"/>
      <c r="AG41" s="622"/>
      <c r="AH41" s="622"/>
    </row>
    <row r="42" spans="1:34" x14ac:dyDescent="0.25">
      <c r="A42" s="361"/>
      <c r="B42" s="290">
        <f t="shared" si="2"/>
        <v>2020</v>
      </c>
      <c r="C42" s="622">
        <f t="shared" si="1"/>
        <v>0</v>
      </c>
      <c r="D42" s="772"/>
      <c r="E42" s="772"/>
      <c r="F42" s="772"/>
      <c r="G42" s="772"/>
      <c r="H42" s="772"/>
      <c r="I42" s="772"/>
      <c r="J42" s="772"/>
      <c r="K42" s="772"/>
      <c r="L42" s="772"/>
      <c r="M42" s="772"/>
      <c r="N42" s="772"/>
      <c r="O42" s="772"/>
      <c r="P42" s="772"/>
      <c r="Q42" s="772"/>
      <c r="R42" s="772"/>
      <c r="S42" s="772"/>
      <c r="T42" s="772"/>
      <c r="U42" s="772"/>
      <c r="V42" s="772"/>
      <c r="W42" s="622"/>
      <c r="X42" s="622"/>
      <c r="Y42" s="772"/>
      <c r="Z42" s="772"/>
      <c r="AA42" s="622"/>
      <c r="AB42" s="622"/>
      <c r="AC42" s="622"/>
      <c r="AD42" s="622"/>
      <c r="AE42" s="622"/>
      <c r="AF42" s="622"/>
      <c r="AG42" s="622"/>
      <c r="AH42" s="622"/>
    </row>
    <row r="43" spans="1:34" x14ac:dyDescent="0.25">
      <c r="A43" s="361"/>
      <c r="B43" s="290">
        <f t="shared" si="2"/>
        <v>2021</v>
      </c>
      <c r="C43" s="622">
        <f t="shared" si="1"/>
        <v>-24428.974285714288</v>
      </c>
      <c r="D43" s="772"/>
      <c r="E43" s="772"/>
      <c r="F43" s="772"/>
      <c r="G43" s="772"/>
      <c r="H43" s="772"/>
      <c r="I43" s="772"/>
      <c r="J43" s="772"/>
      <c r="K43" s="772"/>
      <c r="L43" s="772"/>
      <c r="M43" s="772"/>
      <c r="N43" s="772"/>
      <c r="O43" s="772"/>
      <c r="P43" s="772"/>
      <c r="Q43" s="772"/>
      <c r="R43" s="772"/>
      <c r="S43" s="772"/>
      <c r="T43" s="772"/>
      <c r="U43" s="772"/>
      <c r="V43" s="772"/>
      <c r="W43" s="622"/>
      <c r="X43" s="622"/>
      <c r="Y43" s="772"/>
      <c r="Z43" s="772"/>
      <c r="AA43" s="622"/>
      <c r="AB43" s="622"/>
      <c r="AC43" s="622"/>
      <c r="AD43" s="622"/>
      <c r="AE43" s="622">
        <f>$AE$14/7/2</f>
        <v>24428.974285714288</v>
      </c>
      <c r="AF43" s="622"/>
      <c r="AG43" s="622"/>
      <c r="AH43" s="622"/>
    </row>
    <row r="44" spans="1:34" x14ac:dyDescent="0.25">
      <c r="A44" s="361"/>
      <c r="B44" s="290">
        <f t="shared" si="2"/>
        <v>2022</v>
      </c>
      <c r="C44" s="622">
        <f t="shared" si="1"/>
        <v>-53780.297142857147</v>
      </c>
      <c r="D44" s="772"/>
      <c r="E44" s="772"/>
      <c r="F44" s="772"/>
      <c r="G44" s="772"/>
      <c r="H44" s="772"/>
      <c r="I44" s="772"/>
      <c r="J44" s="772"/>
      <c r="K44" s="772"/>
      <c r="L44" s="772"/>
      <c r="M44" s="772"/>
      <c r="N44" s="772"/>
      <c r="O44" s="772"/>
      <c r="P44" s="772"/>
      <c r="Q44" s="772"/>
      <c r="R44" s="772"/>
      <c r="S44" s="772"/>
      <c r="T44" s="772"/>
      <c r="U44" s="772"/>
      <c r="V44" s="772"/>
      <c r="W44" s="622"/>
      <c r="X44" s="622"/>
      <c r="Y44" s="772"/>
      <c r="Z44" s="772"/>
      <c r="AA44" s="622"/>
      <c r="AB44" s="622"/>
      <c r="AC44" s="622"/>
      <c r="AD44" s="622"/>
      <c r="AE44" s="622">
        <f>$AE$14/7</f>
        <v>48857.948571428577</v>
      </c>
      <c r="AF44" s="622">
        <f>$AF$14/7/2</f>
        <v>4922.3485714285716</v>
      </c>
      <c r="AG44" s="622"/>
      <c r="AH44" s="622"/>
    </row>
    <row r="45" spans="1:34" x14ac:dyDescent="0.25">
      <c r="A45" s="361"/>
      <c r="B45" s="290">
        <f t="shared" si="2"/>
        <v>2023</v>
      </c>
      <c r="C45" s="622">
        <f t="shared" si="1"/>
        <v>-87330.023571428581</v>
      </c>
      <c r="D45" s="772"/>
      <c r="E45" s="772"/>
      <c r="F45" s="772"/>
      <c r="G45" s="772"/>
      <c r="H45" s="772"/>
      <c r="I45" s="772"/>
      <c r="J45" s="772"/>
      <c r="K45" s="772"/>
      <c r="L45" s="772"/>
      <c r="M45" s="772"/>
      <c r="N45" s="772"/>
      <c r="O45" s="772"/>
      <c r="P45" s="772"/>
      <c r="Q45" s="772"/>
      <c r="R45" s="772"/>
      <c r="S45" s="772"/>
      <c r="T45" s="772"/>
      <c r="U45" s="772"/>
      <c r="V45" s="772"/>
      <c r="W45" s="622"/>
      <c r="X45" s="622"/>
      <c r="Y45" s="772"/>
      <c r="Z45" s="772"/>
      <c r="AA45" s="622"/>
      <c r="AB45" s="622"/>
      <c r="AC45" s="622"/>
      <c r="AD45" s="622"/>
      <c r="AE45" s="622">
        <f>AE14/7</f>
        <v>48857.948571428577</v>
      </c>
      <c r="AF45" s="622">
        <f>AF14/7</f>
        <v>9844.6971428571433</v>
      </c>
      <c r="AG45" s="622">
        <f>AG14/7/2</f>
        <v>28627.377857142856</v>
      </c>
      <c r="AH45" s="622"/>
    </row>
    <row r="46" spans="1:34" x14ac:dyDescent="0.25">
      <c r="A46" s="361"/>
      <c r="B46" s="290">
        <f t="shared" si="2"/>
        <v>2024</v>
      </c>
      <c r="C46" s="622">
        <f t="shared" si="1"/>
        <v>-147625.33428571429</v>
      </c>
      <c r="D46" s="772"/>
      <c r="E46" s="772"/>
      <c r="F46" s="772"/>
      <c r="G46" s="772"/>
      <c r="H46" s="772"/>
      <c r="I46" s="772"/>
      <c r="J46" s="772"/>
      <c r="K46" s="772"/>
      <c r="L46" s="772"/>
      <c r="M46" s="772"/>
      <c r="N46" s="772"/>
      <c r="O46" s="772"/>
      <c r="P46" s="772"/>
      <c r="Q46" s="772"/>
      <c r="R46" s="772"/>
      <c r="S46" s="772"/>
      <c r="T46" s="772"/>
      <c r="U46" s="772"/>
      <c r="V46" s="772"/>
      <c r="W46" s="622"/>
      <c r="X46" s="622"/>
      <c r="Y46" s="772"/>
      <c r="Z46" s="772"/>
      <c r="AA46" s="622"/>
      <c r="AB46" s="622"/>
      <c r="AC46" s="622"/>
      <c r="AD46" s="622"/>
      <c r="AE46" s="622">
        <f>AE14/7</f>
        <v>48857.948571428577</v>
      </c>
      <c r="AF46" s="622">
        <f>AF14/7</f>
        <v>9844.6971428571433</v>
      </c>
      <c r="AG46" s="622">
        <f>AG14/7</f>
        <v>57254.755714285711</v>
      </c>
      <c r="AH46" s="622">
        <f>AH14/7/2</f>
        <v>31667.932857142852</v>
      </c>
    </row>
    <row r="47" spans="1:34" x14ac:dyDescent="0.25">
      <c r="A47" s="361"/>
      <c r="B47" s="290"/>
      <c r="C47" s="638"/>
      <c r="D47" s="773"/>
      <c r="E47" s="773"/>
      <c r="F47" s="773"/>
      <c r="G47" s="773"/>
      <c r="H47" s="773"/>
      <c r="I47" s="773"/>
      <c r="J47" s="773"/>
      <c r="K47" s="773"/>
      <c r="L47" s="773"/>
      <c r="M47" s="773"/>
      <c r="N47" s="773"/>
      <c r="O47" s="773"/>
      <c r="P47" s="773"/>
      <c r="Q47" s="773"/>
      <c r="R47" s="773"/>
      <c r="S47" s="773"/>
      <c r="T47" s="773"/>
      <c r="U47" s="773"/>
      <c r="V47" s="648"/>
      <c r="W47" s="648"/>
      <c r="X47" s="648"/>
      <c r="Y47" s="772"/>
      <c r="Z47" s="772"/>
      <c r="AA47" s="622"/>
      <c r="AB47" s="622"/>
      <c r="AC47" s="648"/>
      <c r="AD47" s="648"/>
      <c r="AE47" s="648"/>
      <c r="AF47" s="622"/>
      <c r="AG47" s="622"/>
      <c r="AH47" s="622"/>
    </row>
    <row r="48" spans="1:34" x14ac:dyDescent="0.25">
      <c r="A48" s="361" t="s">
        <v>62</v>
      </c>
      <c r="B48" s="667">
        <f>SUM(D48:AH48)</f>
        <v>941888.24071428564</v>
      </c>
      <c r="C48" s="770">
        <f>SUM(C16:C47)</f>
        <v>-1407030.7492857145</v>
      </c>
      <c r="D48" s="772">
        <f t="shared" ref="D48:T48" si="7">-SUM(D16:D47)+D14</f>
        <v>0</v>
      </c>
      <c r="E48" s="772">
        <f t="shared" si="7"/>
        <v>0</v>
      </c>
      <c r="F48" s="772">
        <f t="shared" si="7"/>
        <v>0</v>
      </c>
      <c r="G48" s="772">
        <f t="shared" si="7"/>
        <v>0</v>
      </c>
      <c r="H48" s="772">
        <f t="shared" si="7"/>
        <v>0</v>
      </c>
      <c r="I48" s="772">
        <f t="shared" si="7"/>
        <v>0</v>
      </c>
      <c r="J48" s="772">
        <f t="shared" si="7"/>
        <v>0</v>
      </c>
      <c r="K48" s="772">
        <f t="shared" si="7"/>
        <v>0</v>
      </c>
      <c r="L48" s="772">
        <f t="shared" si="7"/>
        <v>0</v>
      </c>
      <c r="M48" s="772">
        <f t="shared" si="7"/>
        <v>0</v>
      </c>
      <c r="N48" s="772">
        <f t="shared" si="7"/>
        <v>0</v>
      </c>
      <c r="O48" s="772">
        <f t="shared" si="7"/>
        <v>0</v>
      </c>
      <c r="P48" s="772">
        <f t="shared" si="7"/>
        <v>0</v>
      </c>
      <c r="Q48" s="772">
        <f t="shared" si="7"/>
        <v>0</v>
      </c>
      <c r="R48" s="772">
        <f t="shared" si="7"/>
        <v>0</v>
      </c>
      <c r="S48" s="772">
        <f t="shared" si="7"/>
        <v>0</v>
      </c>
      <c r="T48" s="772">
        <f t="shared" si="7"/>
        <v>0</v>
      </c>
      <c r="U48" s="774">
        <f t="shared" ref="U48:AH48" si="8">-SUM(U16:U47)+U14</f>
        <v>0</v>
      </c>
      <c r="V48" s="774">
        <f t="shared" si="8"/>
        <v>0</v>
      </c>
      <c r="W48" s="774">
        <f t="shared" si="8"/>
        <v>0</v>
      </c>
      <c r="X48" s="774">
        <f t="shared" si="8"/>
        <v>0</v>
      </c>
      <c r="Y48" s="774">
        <f t="shared" si="8"/>
        <v>0</v>
      </c>
      <c r="Z48" s="774">
        <f t="shared" si="8"/>
        <v>0</v>
      </c>
      <c r="AA48" s="774">
        <f t="shared" si="8"/>
        <v>0</v>
      </c>
      <c r="AB48" s="774">
        <f t="shared" si="8"/>
        <v>0</v>
      </c>
      <c r="AC48" s="774">
        <f t="shared" si="8"/>
        <v>0</v>
      </c>
      <c r="AD48" s="774">
        <f t="shared" si="8"/>
        <v>0</v>
      </c>
      <c r="AE48" s="774">
        <f t="shared" si="8"/>
        <v>171002.82</v>
      </c>
      <c r="AF48" s="774">
        <f t="shared" si="8"/>
        <v>44301.137142857144</v>
      </c>
      <c r="AG48" s="774">
        <f t="shared" si="8"/>
        <v>314901.15642857144</v>
      </c>
      <c r="AH48" s="774">
        <f t="shared" si="8"/>
        <v>411683.12714285706</v>
      </c>
    </row>
    <row r="49" spans="1:26" x14ac:dyDescent="0.25">
      <c r="A49" s="361"/>
      <c r="B49" s="665"/>
      <c r="C49" s="668"/>
      <c r="D49" s="666"/>
      <c r="E49" s="666"/>
      <c r="F49" s="666"/>
      <c r="G49" s="666"/>
      <c r="H49" s="666"/>
      <c r="I49" s="666"/>
      <c r="J49" s="666"/>
      <c r="K49" s="666"/>
      <c r="L49" s="666"/>
      <c r="M49" s="666"/>
      <c r="N49" s="666"/>
      <c r="O49" s="666"/>
      <c r="P49" s="666"/>
      <c r="Q49" s="666"/>
      <c r="R49" s="666"/>
      <c r="S49" s="666"/>
      <c r="T49" s="666"/>
      <c r="U49" s="666"/>
      <c r="V49" s="666"/>
      <c r="W49" s="666"/>
      <c r="X49" s="666"/>
      <c r="Y49" s="666"/>
      <c r="Z49" s="666"/>
    </row>
    <row r="50" spans="1:26" x14ac:dyDescent="0.25">
      <c r="A50" s="387" t="s">
        <v>63</v>
      </c>
      <c r="B50" s="290"/>
      <c r="C50" s="611">
        <f>+C14+C48</f>
        <v>941888.24071428576</v>
      </c>
      <c r="D50" s="666"/>
      <c r="E50" s="666"/>
      <c r="F50" s="666"/>
      <c r="G50" s="666"/>
      <c r="H50" s="666"/>
      <c r="I50" s="666"/>
      <c r="J50" s="666"/>
      <c r="K50" s="666"/>
      <c r="L50" s="666"/>
      <c r="M50" s="666"/>
      <c r="N50" s="666"/>
      <c r="O50" s="666"/>
      <c r="P50" s="666"/>
      <c r="Q50" s="666"/>
      <c r="R50" s="666"/>
      <c r="S50" s="666"/>
      <c r="T50" s="666"/>
      <c r="U50" s="666"/>
      <c r="V50" s="666"/>
      <c r="W50" s="666"/>
      <c r="X50" s="666"/>
      <c r="Y50" s="666"/>
      <c r="Z50" s="666"/>
    </row>
    <row r="51" spans="1:26" x14ac:dyDescent="0.25">
      <c r="A51" s="290"/>
      <c r="B51" s="290"/>
      <c r="C51" s="290"/>
      <c r="D51" s="666"/>
      <c r="E51" s="666"/>
      <c r="F51" s="666"/>
      <c r="G51" s="666"/>
      <c r="H51" s="666"/>
      <c r="I51" s="666"/>
      <c r="J51" s="666"/>
      <c r="K51" s="666"/>
      <c r="L51" s="666"/>
      <c r="M51" s="666"/>
      <c r="N51" s="666"/>
      <c r="O51" s="666"/>
      <c r="P51" s="666"/>
      <c r="Q51" s="666"/>
      <c r="R51" s="666"/>
      <c r="S51" s="666"/>
      <c r="T51" s="666"/>
      <c r="U51" s="666"/>
      <c r="V51" s="666"/>
      <c r="W51" s="666"/>
      <c r="X51" s="666"/>
      <c r="Y51" s="666"/>
      <c r="Z51" s="666"/>
    </row>
    <row r="52" spans="1:26" x14ac:dyDescent="0.25">
      <c r="A52" s="290"/>
      <c r="B52" s="612"/>
      <c r="C52" s="290"/>
      <c r="D52" s="666"/>
      <c r="E52" s="666"/>
      <c r="F52" s="666"/>
      <c r="G52" s="666"/>
      <c r="H52" s="666"/>
      <c r="I52" s="666"/>
      <c r="J52" s="666"/>
      <c r="K52" s="666"/>
      <c r="L52" s="666"/>
      <c r="M52" s="666"/>
      <c r="N52" s="666"/>
      <c r="O52" s="666"/>
      <c r="P52" s="666"/>
      <c r="Q52" s="666"/>
      <c r="R52" s="666"/>
      <c r="S52" s="666"/>
      <c r="T52" s="666"/>
      <c r="U52" s="666"/>
      <c r="V52" s="666"/>
      <c r="W52" s="666"/>
      <c r="X52" s="666"/>
      <c r="Y52" s="666"/>
      <c r="Z52" s="666"/>
    </row>
    <row r="53" spans="1:26" x14ac:dyDescent="0.25">
      <c r="A53" s="290"/>
      <c r="B53" s="290"/>
      <c r="C53" s="290"/>
      <c r="E53" s="666"/>
      <c r="F53" s="669"/>
      <c r="G53" s="669"/>
      <c r="H53" s="669"/>
      <c r="I53" s="669"/>
      <c r="J53" s="669"/>
      <c r="K53" s="669"/>
      <c r="L53" s="669"/>
      <c r="M53" s="669"/>
      <c r="N53" s="666">
        <f>SUM(E32:E53)</f>
        <v>0</v>
      </c>
      <c r="O53" s="669"/>
      <c r="P53" s="669"/>
      <c r="Q53" s="669"/>
      <c r="R53" s="669"/>
      <c r="S53" s="669"/>
    </row>
    <row r="54" spans="1:26" x14ac:dyDescent="0.25">
      <c r="B54" s="290"/>
      <c r="C54" s="290"/>
      <c r="E54" s="669"/>
      <c r="F54" s="669"/>
      <c r="G54" s="669"/>
      <c r="H54" s="669"/>
      <c r="I54" s="669"/>
      <c r="J54" s="669"/>
      <c r="K54" s="669"/>
      <c r="L54" s="669"/>
      <c r="M54" s="669"/>
      <c r="N54" s="669"/>
      <c r="O54" s="669"/>
      <c r="P54" s="669"/>
      <c r="Q54" s="669"/>
      <c r="R54" s="669"/>
      <c r="S54" s="669"/>
    </row>
    <row r="55" spans="1:26" x14ac:dyDescent="0.25">
      <c r="E55" s="669"/>
      <c r="F55" s="669"/>
      <c r="G55" s="669"/>
      <c r="H55" s="669"/>
      <c r="I55" s="669"/>
      <c r="J55" s="669"/>
      <c r="K55" s="669"/>
      <c r="L55" s="669"/>
      <c r="M55" s="669"/>
      <c r="N55" s="669"/>
      <c r="O55" s="669"/>
      <c r="P55" s="669"/>
      <c r="Q55" s="669"/>
      <c r="R55" s="669"/>
      <c r="S55" s="669"/>
    </row>
    <row r="56" spans="1:26" x14ac:dyDescent="0.25">
      <c r="E56" s="669"/>
      <c r="F56" s="669"/>
      <c r="G56" s="669"/>
      <c r="H56" s="669"/>
      <c r="I56" s="669"/>
      <c r="J56" s="669"/>
      <c r="K56" s="669"/>
      <c r="L56" s="669"/>
      <c r="M56" s="669"/>
      <c r="N56" s="669"/>
      <c r="O56" s="669"/>
      <c r="P56" s="669"/>
      <c r="Q56" s="669"/>
      <c r="R56" s="669"/>
      <c r="S56" s="669"/>
    </row>
    <row r="57" spans="1:26" x14ac:dyDescent="0.25">
      <c r="E57" s="669"/>
      <c r="F57" s="669"/>
      <c r="G57" s="669"/>
      <c r="H57" s="669"/>
      <c r="I57" s="669"/>
      <c r="J57" s="669"/>
      <c r="K57" s="669"/>
      <c r="L57" s="669"/>
      <c r="M57" s="669"/>
      <c r="N57" s="669"/>
      <c r="O57" s="669"/>
      <c r="P57" s="669"/>
      <c r="Q57" s="669"/>
      <c r="R57" s="669"/>
      <c r="S57" s="669"/>
    </row>
    <row r="58" spans="1:26" x14ac:dyDescent="0.25">
      <c r="E58" s="669"/>
      <c r="F58" s="669"/>
      <c r="G58" s="669"/>
      <c r="H58" s="669"/>
      <c r="I58" s="669"/>
      <c r="J58" s="669"/>
      <c r="K58" s="669"/>
      <c r="L58" s="669"/>
      <c r="M58" s="669"/>
      <c r="N58" s="669"/>
      <c r="O58" s="669"/>
      <c r="P58" s="669"/>
      <c r="Q58" s="669"/>
      <c r="R58" s="669"/>
      <c r="S58" s="669"/>
    </row>
    <row r="59" spans="1:26" x14ac:dyDescent="0.25">
      <c r="E59" s="669"/>
      <c r="F59" s="669"/>
      <c r="G59" s="669"/>
      <c r="H59" s="669"/>
      <c r="I59" s="669"/>
      <c r="J59" s="669"/>
      <c r="K59" s="669"/>
      <c r="L59" s="669"/>
      <c r="M59" s="669"/>
      <c r="N59" s="669"/>
      <c r="O59" s="669"/>
      <c r="P59" s="669"/>
      <c r="Q59" s="669"/>
      <c r="R59" s="669"/>
      <c r="S59" s="669"/>
    </row>
    <row r="60" spans="1:26" x14ac:dyDescent="0.25">
      <c r="E60" s="669"/>
      <c r="F60" s="669"/>
      <c r="G60" s="669"/>
      <c r="H60" s="669"/>
      <c r="I60" s="669"/>
      <c r="J60" s="669"/>
      <c r="K60" s="669"/>
      <c r="L60" s="669"/>
      <c r="M60" s="669"/>
      <c r="N60" s="669"/>
      <c r="O60" s="669"/>
      <c r="P60" s="669"/>
      <c r="Q60" s="669"/>
      <c r="R60" s="669"/>
      <c r="S60" s="669"/>
    </row>
    <row r="61" spans="1:26" x14ac:dyDescent="0.25">
      <c r="E61" s="669"/>
      <c r="F61" s="669"/>
      <c r="G61" s="669"/>
      <c r="H61" s="669"/>
      <c r="I61" s="669"/>
      <c r="J61" s="669"/>
      <c r="K61" s="669"/>
      <c r="L61" s="669"/>
      <c r="M61" s="669"/>
      <c r="N61" s="669"/>
      <c r="O61" s="669"/>
      <c r="P61" s="669"/>
      <c r="Q61" s="669"/>
      <c r="R61" s="669"/>
      <c r="S61" s="669"/>
    </row>
    <row r="62" spans="1:26" x14ac:dyDescent="0.25">
      <c r="E62" s="669"/>
      <c r="F62" s="669"/>
      <c r="G62" s="669"/>
      <c r="H62" s="669"/>
      <c r="I62" s="669"/>
      <c r="J62" s="669"/>
      <c r="K62" s="669"/>
      <c r="L62" s="669"/>
      <c r="M62" s="669"/>
      <c r="N62" s="669"/>
      <c r="O62" s="669"/>
      <c r="P62" s="669"/>
      <c r="Q62" s="669"/>
      <c r="R62" s="669"/>
      <c r="S62" s="669"/>
    </row>
    <row r="63" spans="1:26" x14ac:dyDescent="0.25">
      <c r="E63" s="669"/>
      <c r="F63" s="669"/>
      <c r="G63" s="669"/>
      <c r="H63" s="669"/>
      <c r="I63" s="669"/>
      <c r="J63" s="669"/>
      <c r="K63" s="669"/>
      <c r="L63" s="669"/>
      <c r="M63" s="669"/>
      <c r="N63" s="669"/>
      <c r="O63" s="669"/>
      <c r="P63" s="669"/>
      <c r="Q63" s="669"/>
      <c r="R63" s="669"/>
      <c r="S63" s="669"/>
    </row>
    <row r="64" spans="1:26" x14ac:dyDescent="0.25">
      <c r="E64" s="669"/>
      <c r="F64" s="669"/>
      <c r="G64" s="669"/>
      <c r="H64" s="669"/>
      <c r="I64" s="669"/>
      <c r="J64" s="669"/>
      <c r="K64" s="669"/>
      <c r="L64" s="669"/>
      <c r="M64" s="669"/>
      <c r="N64" s="669"/>
      <c r="O64" s="669"/>
      <c r="P64" s="669"/>
      <c r="Q64" s="669"/>
      <c r="R64" s="669"/>
      <c r="S64" s="669"/>
    </row>
  </sheetData>
  <phoneticPr fontId="21" type="noConversion"/>
  <pageMargins left="0.7" right="0.7" top="0.75" bottom="0.75" header="0.3" footer="0.3"/>
  <pageSetup scale="81" orientation="landscape" horizontalDpi="4294967294" verticalDpi="4294967294" r:id="rId1"/>
  <headerFooter alignWithMargins="0">
    <oddFooter>&amp;Z&amp;F&amp;RPage &amp;P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3">
    <pageSetUpPr fitToPage="1"/>
  </sheetPr>
  <dimension ref="A1:AB58"/>
  <sheetViews>
    <sheetView workbookViewId="0"/>
  </sheetViews>
  <sheetFormatPr defaultRowHeight="15" x14ac:dyDescent="0.25"/>
  <cols>
    <col min="1" max="1" width="20.85546875" customWidth="1"/>
    <col min="2" max="2" width="8.7109375" customWidth="1"/>
    <col min="3" max="3" width="12.85546875" customWidth="1"/>
    <col min="4" max="7" width="7.42578125" hidden="1" customWidth="1"/>
    <col min="8" max="8" width="8.5703125" hidden="1" customWidth="1"/>
    <col min="9" max="9" width="9" hidden="1" customWidth="1"/>
    <col min="10" max="12" width="7.42578125" hidden="1" customWidth="1"/>
    <col min="13" max="13" width="8.5703125" hidden="1" customWidth="1"/>
    <col min="14" max="17" width="9.28515625" customWidth="1"/>
    <col min="18" max="19" width="11.28515625" customWidth="1"/>
    <col min="20" max="20" width="9.42578125" customWidth="1"/>
    <col min="22" max="24" width="10.5703125" customWidth="1"/>
  </cols>
  <sheetData>
    <row r="1" spans="1:28" x14ac:dyDescent="0.25">
      <c r="A1" s="11" t="s">
        <v>10</v>
      </c>
    </row>
    <row r="2" spans="1:28" x14ac:dyDescent="0.25">
      <c r="A2" s="9" t="s">
        <v>438</v>
      </c>
    </row>
    <row r="3" spans="1:28" x14ac:dyDescent="0.25">
      <c r="A3" s="9" t="s">
        <v>80</v>
      </c>
    </row>
    <row r="4" spans="1:28" x14ac:dyDescent="0.25">
      <c r="R4" s="40" t="s">
        <v>4</v>
      </c>
      <c r="S4" s="41"/>
      <c r="T4" s="40" t="s">
        <v>8</v>
      </c>
    </row>
    <row r="5" spans="1:28" x14ac:dyDescent="0.25">
      <c r="A5" s="10" t="s">
        <v>9</v>
      </c>
      <c r="B5" s="12" t="s">
        <v>64</v>
      </c>
      <c r="C5" s="12" t="s">
        <v>12</v>
      </c>
      <c r="R5" s="42" t="s">
        <v>2</v>
      </c>
      <c r="S5" s="42" t="s">
        <v>60</v>
      </c>
      <c r="T5" s="42" t="s">
        <v>7</v>
      </c>
    </row>
    <row r="6" spans="1:28" x14ac:dyDescent="0.25">
      <c r="A6" t="str">
        <f>+SUMMARY!B34</f>
        <v>MAZAK VARIAXIS 730-5X II</v>
      </c>
      <c r="B6" s="3">
        <f>+SUMMARY!A34</f>
        <v>158</v>
      </c>
      <c r="C6">
        <f>+SUMMARY!D34</f>
        <v>211296</v>
      </c>
      <c r="R6" s="3"/>
    </row>
    <row r="7" spans="1:28" x14ac:dyDescent="0.25">
      <c r="A7" s="213">
        <f>+SUMMARY!C34</f>
        <v>0</v>
      </c>
      <c r="B7" s="212"/>
      <c r="C7" s="214"/>
      <c r="D7" s="84"/>
      <c r="E7" s="84"/>
      <c r="F7" s="84"/>
      <c r="G7" s="84"/>
      <c r="H7" s="84"/>
      <c r="I7" s="84"/>
      <c r="J7" s="84"/>
      <c r="K7" s="84"/>
      <c r="L7" s="84"/>
      <c r="M7" s="84"/>
      <c r="N7" s="84"/>
      <c r="O7" s="85"/>
      <c r="P7" s="6"/>
      <c r="Q7" s="6"/>
      <c r="R7" s="13">
        <f>+C14</f>
        <v>612727</v>
      </c>
      <c r="S7" s="13">
        <f>+-C42</f>
        <v>612727</v>
      </c>
      <c r="T7" s="13">
        <f>+R7-S7</f>
        <v>0</v>
      </c>
    </row>
    <row r="8" spans="1:28" x14ac:dyDescent="0.25">
      <c r="A8" s="213"/>
      <c r="B8" s="3"/>
      <c r="D8" s="84"/>
      <c r="E8" s="84"/>
      <c r="F8" s="84"/>
      <c r="G8" s="84"/>
      <c r="H8" s="84"/>
      <c r="I8" s="84"/>
      <c r="J8" s="84"/>
      <c r="K8" s="84"/>
      <c r="L8" s="84"/>
      <c r="M8" s="84"/>
      <c r="N8" s="84"/>
      <c r="O8" s="85"/>
      <c r="P8" s="6"/>
      <c r="Q8" s="6"/>
    </row>
    <row r="9" spans="1:28" x14ac:dyDescent="0.25">
      <c r="A9" s="2"/>
      <c r="B9" s="3"/>
      <c r="D9" s="84"/>
      <c r="E9" s="84"/>
      <c r="F9" s="84"/>
      <c r="G9" s="84"/>
      <c r="H9" s="84"/>
      <c r="I9" s="84"/>
      <c r="J9" s="84"/>
      <c r="K9" s="84"/>
      <c r="L9" s="84"/>
      <c r="M9" s="84"/>
      <c r="N9" s="84"/>
      <c r="O9" s="85"/>
      <c r="P9" s="6"/>
      <c r="Q9" s="6"/>
    </row>
    <row r="10" spans="1:28" x14ac:dyDescent="0.25">
      <c r="B10" s="3"/>
    </row>
    <row r="11" spans="1:28" x14ac:dyDescent="0.25">
      <c r="A11" s="2" t="s">
        <v>66</v>
      </c>
      <c r="B11" s="219" t="str">
        <f>+SUMMARY!F34</f>
        <v>John Lucas - Burlington</v>
      </c>
      <c r="C11" s="214"/>
    </row>
    <row r="12" spans="1:28" x14ac:dyDescent="0.25">
      <c r="B12" s="28"/>
      <c r="C12" s="2"/>
    </row>
    <row r="13" spans="1:28" x14ac:dyDescent="0.25">
      <c r="A13" s="9" t="s">
        <v>5</v>
      </c>
      <c r="C13" s="31" t="s">
        <v>3</v>
      </c>
      <c r="D13" s="32">
        <v>1994</v>
      </c>
      <c r="E13" s="32">
        <v>1995</v>
      </c>
      <c r="F13" s="32">
        <v>1996</v>
      </c>
      <c r="G13" s="32">
        <v>1997</v>
      </c>
      <c r="H13" s="32">
        <v>1998</v>
      </c>
      <c r="I13" s="32">
        <v>1999</v>
      </c>
      <c r="J13" s="32">
        <v>2000</v>
      </c>
      <c r="K13" s="32">
        <v>2001</v>
      </c>
      <c r="L13" s="32">
        <v>2002</v>
      </c>
      <c r="M13" s="32">
        <v>2003</v>
      </c>
      <c r="N13" s="32">
        <v>2004</v>
      </c>
      <c r="O13" s="32">
        <v>2005</v>
      </c>
      <c r="P13" s="32">
        <v>2006</v>
      </c>
      <c r="Q13" s="32">
        <v>2007</v>
      </c>
      <c r="R13" s="32">
        <v>2008</v>
      </c>
      <c r="S13" s="32">
        <v>2009</v>
      </c>
      <c r="T13" s="32">
        <v>2010</v>
      </c>
      <c r="U13" s="32">
        <v>2011</v>
      </c>
      <c r="V13" s="32">
        <v>2012</v>
      </c>
      <c r="W13" s="32">
        <v>2013</v>
      </c>
      <c r="X13" s="32">
        <v>2014</v>
      </c>
      <c r="Y13" s="328">
        <v>2015</v>
      </c>
      <c r="Z13" s="32">
        <v>2016</v>
      </c>
      <c r="AA13" s="32">
        <v>2017</v>
      </c>
      <c r="AB13" s="32">
        <v>2018</v>
      </c>
    </row>
    <row r="14" spans="1:28" x14ac:dyDescent="0.25">
      <c r="A14" s="9" t="s">
        <v>73</v>
      </c>
      <c r="C14" s="86">
        <f>SUM(D14:Y14)</f>
        <v>612727</v>
      </c>
      <c r="D14" s="112"/>
      <c r="E14" s="112"/>
      <c r="F14" s="112"/>
      <c r="G14" s="112"/>
      <c r="H14" s="112"/>
      <c r="I14" s="112"/>
      <c r="J14" s="112"/>
      <c r="K14" s="112"/>
      <c r="L14" s="112"/>
      <c r="M14" s="112"/>
      <c r="N14" s="112"/>
      <c r="O14" s="112"/>
      <c r="P14" s="112"/>
      <c r="Q14" s="112"/>
      <c r="R14" s="112"/>
      <c r="S14" s="86">
        <v>612727</v>
      </c>
    </row>
    <row r="15" spans="1:28" x14ac:dyDescent="0.25">
      <c r="A15" s="34" t="str">
        <f>IF(+C14-'Equip Review 032310'!Y29=0,"ok","check")</f>
        <v>check</v>
      </c>
      <c r="B15" s="2"/>
      <c r="C15" s="2"/>
    </row>
    <row r="16" spans="1:28" x14ac:dyDescent="0.25">
      <c r="A16" s="9" t="s">
        <v>6</v>
      </c>
      <c r="B16" s="3">
        <v>1994</v>
      </c>
      <c r="C16" s="13">
        <f>-SUM(D16:Y16)</f>
        <v>0</v>
      </c>
      <c r="D16" s="87">
        <f>+D$14/7/2</f>
        <v>0</v>
      </c>
      <c r="E16" s="87"/>
      <c r="F16" s="87"/>
      <c r="G16" s="87"/>
      <c r="H16" s="87"/>
      <c r="I16" s="87"/>
      <c r="J16" s="87"/>
      <c r="K16" s="87"/>
      <c r="L16" s="87"/>
      <c r="M16" s="87"/>
      <c r="N16" s="87"/>
      <c r="O16" s="87"/>
      <c r="P16" s="87"/>
      <c r="Q16" s="87"/>
      <c r="R16" s="87"/>
      <c r="S16" s="87"/>
      <c r="T16" s="87"/>
      <c r="U16" s="87"/>
      <c r="Y16" s="87"/>
      <c r="Z16" s="87"/>
    </row>
    <row r="17" spans="1:26" x14ac:dyDescent="0.25">
      <c r="B17" s="3">
        <v>1995</v>
      </c>
      <c r="C17" s="13">
        <f t="shared" ref="C17:C38" si="0">-SUM(D17:Y17)</f>
        <v>0</v>
      </c>
      <c r="D17" s="87">
        <f>+D$14/7</f>
        <v>0</v>
      </c>
      <c r="E17" s="87">
        <f>+E$14/7/2</f>
        <v>0</v>
      </c>
      <c r="F17" s="87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7"/>
      <c r="Y17" s="87"/>
      <c r="Z17" s="87"/>
    </row>
    <row r="18" spans="1:26" x14ac:dyDescent="0.25">
      <c r="B18" s="3">
        <v>1996</v>
      </c>
      <c r="C18" s="13">
        <f t="shared" si="0"/>
        <v>0</v>
      </c>
      <c r="D18" s="87">
        <f>+D17</f>
        <v>0</v>
      </c>
      <c r="E18" s="87">
        <f>+E$14/7</f>
        <v>0</v>
      </c>
      <c r="F18" s="87">
        <f>+F$14/7/2</f>
        <v>0</v>
      </c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7"/>
      <c r="Y18" s="87"/>
      <c r="Z18" s="87"/>
    </row>
    <row r="19" spans="1:26" x14ac:dyDescent="0.25">
      <c r="B19" s="3">
        <v>1997</v>
      </c>
      <c r="C19" s="13">
        <f t="shared" si="0"/>
        <v>0</v>
      </c>
      <c r="D19" s="87">
        <f>+D18</f>
        <v>0</v>
      </c>
      <c r="E19" s="87">
        <f>+E18</f>
        <v>0</v>
      </c>
      <c r="F19" s="87">
        <f>+F$14/7</f>
        <v>0</v>
      </c>
      <c r="G19" s="87">
        <f>+G$14/7/2</f>
        <v>0</v>
      </c>
      <c r="H19" s="87"/>
      <c r="I19" s="87"/>
      <c r="J19" s="87"/>
      <c r="K19" s="87"/>
      <c r="L19" s="87"/>
      <c r="M19" s="87"/>
      <c r="N19" s="87"/>
      <c r="O19" s="87"/>
      <c r="P19" s="87"/>
      <c r="Q19" s="87"/>
      <c r="R19" s="87"/>
      <c r="S19" s="87"/>
      <c r="T19" s="87"/>
      <c r="U19" s="87"/>
      <c r="Y19" s="87"/>
      <c r="Z19" s="87"/>
    </row>
    <row r="20" spans="1:26" x14ac:dyDescent="0.25">
      <c r="B20" s="3">
        <v>1998</v>
      </c>
      <c r="C20" s="13">
        <f t="shared" si="0"/>
        <v>0</v>
      </c>
      <c r="D20" s="87">
        <f>+D19</f>
        <v>0</v>
      </c>
      <c r="E20" s="87">
        <f>+E19</f>
        <v>0</v>
      </c>
      <c r="F20" s="87">
        <f>+F19</f>
        <v>0</v>
      </c>
      <c r="G20" s="87">
        <f>+G$14/7</f>
        <v>0</v>
      </c>
      <c r="H20" s="87">
        <f>+H$14/7/2</f>
        <v>0</v>
      </c>
      <c r="I20" s="87"/>
      <c r="J20" s="87"/>
      <c r="K20" s="87"/>
      <c r="L20" s="87"/>
      <c r="M20" s="87"/>
      <c r="N20" s="87"/>
      <c r="O20" s="87"/>
      <c r="P20" s="87"/>
      <c r="Q20" s="87"/>
      <c r="R20" s="87"/>
      <c r="S20" s="87"/>
      <c r="T20" s="87"/>
      <c r="U20" s="87"/>
      <c r="Y20" s="87"/>
      <c r="Z20" s="87"/>
    </row>
    <row r="21" spans="1:26" x14ac:dyDescent="0.25">
      <c r="B21" s="3">
        <v>1999</v>
      </c>
      <c r="C21" s="13">
        <f t="shared" si="0"/>
        <v>0</v>
      </c>
      <c r="D21" s="87">
        <f>+D20</f>
        <v>0</v>
      </c>
      <c r="E21" s="87">
        <f>+E20</f>
        <v>0</v>
      </c>
      <c r="F21" s="87">
        <f>+F20</f>
        <v>0</v>
      </c>
      <c r="G21" s="87">
        <f>+G20</f>
        <v>0</v>
      </c>
      <c r="H21" s="87">
        <f>+H$14/7</f>
        <v>0</v>
      </c>
      <c r="I21" s="87">
        <f>+I$14/7/2</f>
        <v>0</v>
      </c>
      <c r="J21" s="87"/>
      <c r="K21" s="87"/>
      <c r="L21" s="87"/>
      <c r="M21" s="87"/>
      <c r="N21" s="87"/>
      <c r="O21" s="87"/>
      <c r="P21" s="87"/>
      <c r="Q21" s="87"/>
      <c r="R21" s="87"/>
      <c r="S21" s="87"/>
      <c r="T21" s="87"/>
      <c r="U21" s="87"/>
      <c r="Y21" s="87"/>
      <c r="Z21" s="87"/>
    </row>
    <row r="22" spans="1:26" x14ac:dyDescent="0.25">
      <c r="B22" s="3">
        <v>2000</v>
      </c>
      <c r="C22" s="13">
        <f t="shared" si="0"/>
        <v>0</v>
      </c>
      <c r="D22" s="87">
        <f>+D21</f>
        <v>0</v>
      </c>
      <c r="E22" s="87">
        <f>+E21</f>
        <v>0</v>
      </c>
      <c r="F22" s="87">
        <f>+F21</f>
        <v>0</v>
      </c>
      <c r="G22" s="87">
        <f>+G21</f>
        <v>0</v>
      </c>
      <c r="H22" s="87">
        <f>+H21</f>
        <v>0</v>
      </c>
      <c r="I22" s="87">
        <f>+I$14/7</f>
        <v>0</v>
      </c>
      <c r="J22" s="87">
        <f>+J$14/7/2</f>
        <v>0</v>
      </c>
      <c r="K22" s="87"/>
      <c r="L22" s="87"/>
      <c r="M22" s="87"/>
      <c r="N22" s="87"/>
      <c r="O22" s="87"/>
      <c r="P22" s="87"/>
      <c r="Q22" s="87"/>
      <c r="R22" s="87"/>
      <c r="S22" s="87"/>
      <c r="T22" s="87"/>
      <c r="U22" s="87"/>
      <c r="Y22" s="87"/>
      <c r="Z22" s="87"/>
    </row>
    <row r="23" spans="1:26" x14ac:dyDescent="0.25">
      <c r="B23" s="3">
        <v>2001</v>
      </c>
      <c r="C23" s="13">
        <f t="shared" si="0"/>
        <v>0</v>
      </c>
      <c r="D23" s="87">
        <f>+D$14/7/2</f>
        <v>0</v>
      </c>
      <c r="E23" s="87">
        <f>+E22</f>
        <v>0</v>
      </c>
      <c r="F23" s="87">
        <f>+F22</f>
        <v>0</v>
      </c>
      <c r="G23" s="87">
        <f>+G22</f>
        <v>0</v>
      </c>
      <c r="H23" s="87">
        <f>+H22</f>
        <v>0</v>
      </c>
      <c r="I23" s="87">
        <f>+I22</f>
        <v>0</v>
      </c>
      <c r="J23" s="87">
        <f>+J$14/7</f>
        <v>0</v>
      </c>
      <c r="K23" s="87">
        <f>+K$14/7/2</f>
        <v>0</v>
      </c>
      <c r="L23" s="87"/>
      <c r="M23" s="87"/>
      <c r="N23" s="87"/>
      <c r="O23" s="87"/>
      <c r="P23" s="87"/>
      <c r="Q23" s="87"/>
      <c r="R23" s="87"/>
      <c r="S23" s="87"/>
      <c r="T23" s="87"/>
      <c r="U23" s="87"/>
      <c r="Y23" s="87"/>
      <c r="Z23" s="87"/>
    </row>
    <row r="24" spans="1:26" x14ac:dyDescent="0.25">
      <c r="B24" s="3">
        <v>2002</v>
      </c>
      <c r="C24" s="13">
        <f t="shared" si="0"/>
        <v>0</v>
      </c>
      <c r="D24" s="87"/>
      <c r="E24" s="87">
        <f>+E$14/7/2</f>
        <v>0</v>
      </c>
      <c r="F24" s="87">
        <f>+F23</f>
        <v>0</v>
      </c>
      <c r="G24" s="87">
        <f>+G23</f>
        <v>0</v>
      </c>
      <c r="H24" s="87">
        <f>+H23</f>
        <v>0</v>
      </c>
      <c r="I24" s="87">
        <f>+I23</f>
        <v>0</v>
      </c>
      <c r="J24" s="87">
        <f>+J23</f>
        <v>0</v>
      </c>
      <c r="K24" s="87">
        <f>+K$14/7</f>
        <v>0</v>
      </c>
      <c r="L24" s="87">
        <f>+L$14/7/2</f>
        <v>0</v>
      </c>
      <c r="M24" s="87"/>
      <c r="N24" s="87"/>
      <c r="O24" s="87"/>
      <c r="P24" s="87"/>
      <c r="Q24" s="87"/>
      <c r="R24" s="87"/>
      <c r="S24" s="87"/>
      <c r="T24" s="87"/>
      <c r="U24" s="87"/>
      <c r="Y24" s="87"/>
      <c r="Z24" s="87"/>
    </row>
    <row r="25" spans="1:26" x14ac:dyDescent="0.25">
      <c r="B25" s="3">
        <v>2003</v>
      </c>
      <c r="C25" s="13">
        <f t="shared" si="0"/>
        <v>0</v>
      </c>
      <c r="D25" s="87"/>
      <c r="E25" s="87"/>
      <c r="F25" s="87">
        <f>+F$14/7/2</f>
        <v>0</v>
      </c>
      <c r="G25" s="87">
        <f>+G24</f>
        <v>0</v>
      </c>
      <c r="H25" s="87">
        <f>+H24</f>
        <v>0</v>
      </c>
      <c r="I25" s="87">
        <f>+I24</f>
        <v>0</v>
      </c>
      <c r="J25" s="87">
        <f>+J24</f>
        <v>0</v>
      </c>
      <c r="K25" s="87">
        <f>+K24</f>
        <v>0</v>
      </c>
      <c r="L25" s="87">
        <f>+L$14/7</f>
        <v>0</v>
      </c>
      <c r="M25" s="87">
        <f>+M$14/7/2</f>
        <v>0</v>
      </c>
      <c r="N25" s="87"/>
      <c r="O25" s="87"/>
      <c r="P25" s="87"/>
      <c r="Q25" s="87"/>
      <c r="R25" s="87"/>
      <c r="S25" s="87"/>
      <c r="T25" s="87"/>
      <c r="U25" s="87"/>
      <c r="Y25" s="87"/>
      <c r="Z25" s="87"/>
    </row>
    <row r="26" spans="1:26" x14ac:dyDescent="0.25">
      <c r="B26" s="3">
        <v>2004</v>
      </c>
      <c r="C26" s="13">
        <f t="shared" si="0"/>
        <v>0</v>
      </c>
      <c r="D26" s="87"/>
      <c r="E26" s="87"/>
      <c r="F26" s="87"/>
      <c r="G26" s="87">
        <f>+G$14/7/2</f>
        <v>0</v>
      </c>
      <c r="H26" s="87">
        <f>+H25</f>
        <v>0</v>
      </c>
      <c r="I26" s="87">
        <f>+I25</f>
        <v>0</v>
      </c>
      <c r="J26" s="87">
        <f>+J25</f>
        <v>0</v>
      </c>
      <c r="K26" s="87">
        <f>+K25</f>
        <v>0</v>
      </c>
      <c r="L26" s="87">
        <f>+L25</f>
        <v>0</v>
      </c>
      <c r="M26" s="87">
        <f>+M$14/7</f>
        <v>0</v>
      </c>
      <c r="N26" s="87">
        <f>+N$14/7/2</f>
        <v>0</v>
      </c>
      <c r="O26" s="87"/>
      <c r="P26" s="87"/>
      <c r="Q26" s="87"/>
      <c r="R26" s="87"/>
      <c r="S26" s="87"/>
      <c r="T26" s="87"/>
      <c r="U26" s="87"/>
      <c r="Y26" s="87"/>
      <c r="Z26" s="87"/>
    </row>
    <row r="27" spans="1:26" x14ac:dyDescent="0.25">
      <c r="B27" s="3">
        <v>2005</v>
      </c>
      <c r="C27" s="13">
        <f t="shared" si="0"/>
        <v>0</v>
      </c>
      <c r="D27" s="87"/>
      <c r="E27" s="87"/>
      <c r="F27" s="87"/>
      <c r="G27" s="87"/>
      <c r="H27" s="87">
        <f>+H$14/7/2</f>
        <v>0</v>
      </c>
      <c r="I27" s="87">
        <f>+I26</f>
        <v>0</v>
      </c>
      <c r="J27" s="87">
        <f>+J26</f>
        <v>0</v>
      </c>
      <c r="K27" s="87">
        <f>+K26</f>
        <v>0</v>
      </c>
      <c r="L27" s="87">
        <f>+L26</f>
        <v>0</v>
      </c>
      <c r="M27" s="87">
        <f>+M26</f>
        <v>0</v>
      </c>
      <c r="N27" s="87">
        <f>+N$14/7</f>
        <v>0</v>
      </c>
      <c r="O27" s="87">
        <f>+O$14/7/2</f>
        <v>0</v>
      </c>
      <c r="P27" s="87"/>
      <c r="Q27" s="87"/>
      <c r="R27" s="87"/>
      <c r="S27" s="87"/>
      <c r="T27" s="87"/>
      <c r="U27" s="87"/>
      <c r="Y27" s="87"/>
      <c r="Z27" s="87"/>
    </row>
    <row r="28" spans="1:26" x14ac:dyDescent="0.25">
      <c r="B28" s="3">
        <v>2006</v>
      </c>
      <c r="C28" s="13">
        <f t="shared" si="0"/>
        <v>0</v>
      </c>
      <c r="D28" s="87"/>
      <c r="E28" s="87"/>
      <c r="F28" s="87"/>
      <c r="G28" s="87"/>
      <c r="H28" s="87"/>
      <c r="I28" s="87">
        <f>+I$14/7/2</f>
        <v>0</v>
      </c>
      <c r="J28" s="87">
        <f>+J27</f>
        <v>0</v>
      </c>
      <c r="K28" s="87">
        <f>+K27</f>
        <v>0</v>
      </c>
      <c r="L28" s="87">
        <f>+L27</f>
        <v>0</v>
      </c>
      <c r="M28" s="87">
        <f>+M27</f>
        <v>0</v>
      </c>
      <c r="N28" s="87">
        <f>+N27</f>
        <v>0</v>
      </c>
      <c r="O28" s="87">
        <f>+O$14/7</f>
        <v>0</v>
      </c>
      <c r="P28" s="87">
        <f>+P$14/7/2</f>
        <v>0</v>
      </c>
      <c r="Q28" s="87"/>
      <c r="R28" s="87"/>
      <c r="S28" s="87"/>
      <c r="T28" s="87"/>
      <c r="U28" s="87"/>
      <c r="Y28" s="87"/>
      <c r="Z28" s="87"/>
    </row>
    <row r="29" spans="1:26" x14ac:dyDescent="0.25">
      <c r="B29" s="3">
        <v>2007</v>
      </c>
      <c r="C29" s="13">
        <f t="shared" si="0"/>
        <v>0</v>
      </c>
      <c r="D29" s="87"/>
      <c r="E29" s="87"/>
      <c r="F29" s="87"/>
      <c r="G29" s="87"/>
      <c r="H29" s="87"/>
      <c r="I29" s="87"/>
      <c r="J29" s="87">
        <f>+J$14/7/2</f>
        <v>0</v>
      </c>
      <c r="K29" s="87">
        <f>+K28</f>
        <v>0</v>
      </c>
      <c r="L29" s="87">
        <f>+L28</f>
        <v>0</v>
      </c>
      <c r="M29" s="87">
        <f>+M28</f>
        <v>0</v>
      </c>
      <c r="N29" s="87">
        <f>+N28</f>
        <v>0</v>
      </c>
      <c r="O29" s="87">
        <f>+O28</f>
        <v>0</v>
      </c>
      <c r="P29" s="87">
        <f>+P$14/7</f>
        <v>0</v>
      </c>
      <c r="Q29" s="87">
        <f>+Q$14/7/2</f>
        <v>0</v>
      </c>
      <c r="R29" s="87"/>
      <c r="S29" s="87"/>
      <c r="T29" s="87"/>
      <c r="U29" s="87"/>
      <c r="Y29" s="87"/>
      <c r="Z29" s="87"/>
    </row>
    <row r="30" spans="1:26" x14ac:dyDescent="0.25">
      <c r="B30" s="3">
        <v>2008</v>
      </c>
      <c r="C30" s="13">
        <f t="shared" si="0"/>
        <v>0</v>
      </c>
      <c r="D30" s="87"/>
      <c r="E30" s="87"/>
      <c r="F30" s="87"/>
      <c r="G30" s="87"/>
      <c r="H30" s="87"/>
      <c r="I30" s="87"/>
      <c r="J30" s="87"/>
      <c r="K30" s="87">
        <f>+K$14/7/2</f>
        <v>0</v>
      </c>
      <c r="L30" s="87">
        <f>+L29</f>
        <v>0</v>
      </c>
      <c r="M30" s="87">
        <f>+M29</f>
        <v>0</v>
      </c>
      <c r="N30" s="87">
        <f>+N29</f>
        <v>0</v>
      </c>
      <c r="O30" s="87">
        <f>+O29</f>
        <v>0</v>
      </c>
      <c r="P30" s="87">
        <f>+P29</f>
        <v>0</v>
      </c>
      <c r="Q30" s="87">
        <f>+Q$14/7</f>
        <v>0</v>
      </c>
      <c r="R30" s="87">
        <f>+R$14/7/2</f>
        <v>0</v>
      </c>
      <c r="S30" s="87"/>
      <c r="T30" s="87"/>
      <c r="U30" s="87"/>
      <c r="Y30" s="87"/>
      <c r="Z30" s="87"/>
    </row>
    <row r="31" spans="1:26" x14ac:dyDescent="0.25">
      <c r="B31" s="3">
        <v>2009</v>
      </c>
      <c r="C31" s="13">
        <f t="shared" si="0"/>
        <v>-43766.214285714283</v>
      </c>
      <c r="D31" s="87"/>
      <c r="E31" s="87"/>
      <c r="F31" s="87"/>
      <c r="G31" s="87"/>
      <c r="H31" s="87"/>
      <c r="I31" s="87"/>
      <c r="J31" s="87"/>
      <c r="K31" s="87"/>
      <c r="L31" s="87">
        <f>+L$14/7/2</f>
        <v>0</v>
      </c>
      <c r="M31" s="87">
        <f>+M30</f>
        <v>0</v>
      </c>
      <c r="N31" s="87">
        <f>+N30</f>
        <v>0</v>
      </c>
      <c r="O31" s="87">
        <f>+O30</f>
        <v>0</v>
      </c>
      <c r="P31" s="87">
        <f>+P30</f>
        <v>0</v>
      </c>
      <c r="Q31" s="87">
        <f>+Q30</f>
        <v>0</v>
      </c>
      <c r="R31" s="87">
        <f>+R$14/7</f>
        <v>0</v>
      </c>
      <c r="S31" s="87">
        <f>+S$14/7/2</f>
        <v>43766.214285714283</v>
      </c>
      <c r="T31" s="87"/>
      <c r="U31" s="87"/>
      <c r="Y31" s="87"/>
      <c r="Z31" s="87"/>
    </row>
    <row r="32" spans="1:26" x14ac:dyDescent="0.25">
      <c r="A32" s="38"/>
      <c r="B32" s="3">
        <v>2010</v>
      </c>
      <c r="C32" s="13">
        <f t="shared" si="0"/>
        <v>-87532.428571428565</v>
      </c>
      <c r="D32" s="87"/>
      <c r="E32" s="87"/>
      <c r="F32" s="87"/>
      <c r="G32" s="87"/>
      <c r="H32" s="87"/>
      <c r="I32" s="87"/>
      <c r="J32" s="87"/>
      <c r="K32" s="87"/>
      <c r="L32" s="87"/>
      <c r="M32" s="87">
        <f>+M$14/7/2</f>
        <v>0</v>
      </c>
      <c r="N32" s="87">
        <f>+N31</f>
        <v>0</v>
      </c>
      <c r="O32" s="87">
        <f>+O31</f>
        <v>0</v>
      </c>
      <c r="P32" s="87">
        <f>+P31</f>
        <v>0</v>
      </c>
      <c r="Q32" s="87">
        <f>+Q31</f>
        <v>0</v>
      </c>
      <c r="R32" s="87">
        <f>+R31</f>
        <v>0</v>
      </c>
      <c r="S32" s="87">
        <f>+S$14/7</f>
        <v>87532.428571428565</v>
      </c>
      <c r="T32" s="87">
        <f>+T$14/7/2</f>
        <v>0</v>
      </c>
      <c r="U32" s="87"/>
      <c r="Y32" s="87"/>
      <c r="Z32" s="87"/>
    </row>
    <row r="33" spans="1:28" x14ac:dyDescent="0.25">
      <c r="A33" s="38"/>
      <c r="B33" s="3">
        <v>2011</v>
      </c>
      <c r="C33" s="13">
        <f t="shared" si="0"/>
        <v>-87532.428571428565</v>
      </c>
      <c r="D33" s="87"/>
      <c r="E33" s="87"/>
      <c r="F33" s="87"/>
      <c r="G33" s="87"/>
      <c r="H33" s="87"/>
      <c r="I33" s="87"/>
      <c r="J33" s="87"/>
      <c r="K33" s="87"/>
      <c r="L33" s="87"/>
      <c r="M33" s="87"/>
      <c r="N33" s="87">
        <f>+N$14/7/2</f>
        <v>0</v>
      </c>
      <c r="O33" s="87">
        <f>+O32</f>
        <v>0</v>
      </c>
      <c r="P33" s="87">
        <f>+P32</f>
        <v>0</v>
      </c>
      <c r="Q33" s="87">
        <f>+Q32</f>
        <v>0</v>
      </c>
      <c r="R33" s="87">
        <f>+R32</f>
        <v>0</v>
      </c>
      <c r="S33" s="87">
        <f>+S32</f>
        <v>87532.428571428565</v>
      </c>
      <c r="T33" s="87">
        <f>+T$14/7</f>
        <v>0</v>
      </c>
      <c r="U33" s="87">
        <f>+U$14/7/2</f>
        <v>0</v>
      </c>
      <c r="Y33" s="87"/>
      <c r="Z33" s="87"/>
    </row>
    <row r="34" spans="1:28" x14ac:dyDescent="0.25">
      <c r="A34" s="38"/>
      <c r="B34" s="3">
        <v>2012</v>
      </c>
      <c r="C34" s="13">
        <f t="shared" si="0"/>
        <v>-87532.428571428565</v>
      </c>
      <c r="D34" s="87"/>
      <c r="E34" s="87"/>
      <c r="F34" s="87"/>
      <c r="G34" s="87"/>
      <c r="H34" s="87"/>
      <c r="I34" s="87"/>
      <c r="J34" s="87"/>
      <c r="K34" s="87"/>
      <c r="L34" s="87"/>
      <c r="M34" s="87"/>
      <c r="N34" s="87"/>
      <c r="O34" s="87"/>
      <c r="P34" s="87"/>
      <c r="Q34" s="87">
        <f>+Q33</f>
        <v>0</v>
      </c>
      <c r="R34" s="87">
        <f>+R33</f>
        <v>0</v>
      </c>
      <c r="S34" s="87">
        <f>+S33</f>
        <v>87532.428571428565</v>
      </c>
      <c r="T34" s="87">
        <f>+T$14/7</f>
        <v>0</v>
      </c>
      <c r="U34" s="87">
        <f>+U$14/7</f>
        <v>0</v>
      </c>
      <c r="V34" s="87">
        <f>+V$14/7/2</f>
        <v>0</v>
      </c>
      <c r="Y34" s="87"/>
      <c r="Z34" s="87"/>
    </row>
    <row r="35" spans="1:28" x14ac:dyDescent="0.25">
      <c r="A35" s="38"/>
      <c r="B35" s="3">
        <v>2013</v>
      </c>
      <c r="C35" s="13">
        <f t="shared" si="0"/>
        <v>-87532.428571428565</v>
      </c>
      <c r="D35" s="87"/>
      <c r="E35" s="87"/>
      <c r="F35" s="87"/>
      <c r="G35" s="87"/>
      <c r="H35" s="87"/>
      <c r="I35" s="87"/>
      <c r="J35" s="87"/>
      <c r="K35" s="87"/>
      <c r="L35" s="87"/>
      <c r="M35" s="87"/>
      <c r="N35" s="87"/>
      <c r="O35" s="87"/>
      <c r="P35" s="87"/>
      <c r="Q35" s="87"/>
      <c r="R35" s="87">
        <f t="shared" ref="R35:R37" si="1">+R34</f>
        <v>0</v>
      </c>
      <c r="S35" s="87">
        <f t="shared" ref="S35:S37" si="2">+S34</f>
        <v>87532.428571428565</v>
      </c>
      <c r="T35" s="87">
        <f t="shared" ref="T35:U37" si="3">+T$14/7</f>
        <v>0</v>
      </c>
      <c r="U35" s="87">
        <f t="shared" si="3"/>
        <v>0</v>
      </c>
      <c r="V35" s="87">
        <f t="shared" ref="V35:V37" si="4">+V$14/7/2</f>
        <v>0</v>
      </c>
      <c r="Y35" s="87"/>
      <c r="Z35" s="87"/>
    </row>
    <row r="36" spans="1:28" x14ac:dyDescent="0.25">
      <c r="A36" s="38"/>
      <c r="B36" s="3">
        <v>2014</v>
      </c>
      <c r="C36" s="13">
        <f t="shared" si="0"/>
        <v>-87532.428571428565</v>
      </c>
      <c r="D36" s="87"/>
      <c r="E36" s="87"/>
      <c r="F36" s="87"/>
      <c r="G36" s="87"/>
      <c r="H36" s="87"/>
      <c r="I36" s="87"/>
      <c r="J36" s="87"/>
      <c r="K36" s="87"/>
      <c r="L36" s="87"/>
      <c r="M36" s="87"/>
      <c r="N36" s="87"/>
      <c r="O36" s="87"/>
      <c r="P36" s="87"/>
      <c r="Q36" s="87"/>
      <c r="R36" s="87">
        <f t="shared" si="1"/>
        <v>0</v>
      </c>
      <c r="S36" s="87">
        <f t="shared" si="2"/>
        <v>87532.428571428565</v>
      </c>
      <c r="T36" s="87">
        <f t="shared" si="3"/>
        <v>0</v>
      </c>
      <c r="U36" s="87">
        <f t="shared" si="3"/>
        <v>0</v>
      </c>
      <c r="V36" s="87">
        <f t="shared" si="4"/>
        <v>0</v>
      </c>
      <c r="Y36" s="87"/>
      <c r="Z36" s="87"/>
    </row>
    <row r="37" spans="1:28" x14ac:dyDescent="0.25">
      <c r="A37" s="38"/>
      <c r="B37" s="3">
        <v>2015</v>
      </c>
      <c r="C37" s="13">
        <f t="shared" si="0"/>
        <v>-87532.428571428565</v>
      </c>
      <c r="D37" s="87"/>
      <c r="E37" s="87"/>
      <c r="F37" s="87"/>
      <c r="G37" s="87"/>
      <c r="H37" s="87"/>
      <c r="I37" s="87"/>
      <c r="J37" s="87"/>
      <c r="K37" s="87"/>
      <c r="L37" s="87"/>
      <c r="M37" s="87"/>
      <c r="N37" s="87"/>
      <c r="O37" s="87"/>
      <c r="P37" s="87"/>
      <c r="Q37" s="87"/>
      <c r="R37" s="87">
        <f t="shared" si="1"/>
        <v>0</v>
      </c>
      <c r="S37" s="87">
        <f t="shared" si="2"/>
        <v>87532.428571428565</v>
      </c>
      <c r="T37" s="87">
        <f t="shared" si="3"/>
        <v>0</v>
      </c>
      <c r="U37" s="87">
        <f t="shared" si="3"/>
        <v>0</v>
      </c>
      <c r="V37" s="87">
        <f t="shared" si="4"/>
        <v>0</v>
      </c>
      <c r="Y37" s="87"/>
      <c r="Z37" s="87"/>
    </row>
    <row r="38" spans="1:28" x14ac:dyDescent="0.25">
      <c r="A38" s="38"/>
      <c r="B38" s="3">
        <v>2016</v>
      </c>
      <c r="C38" s="13">
        <f t="shared" si="0"/>
        <v>-43766.214285714283</v>
      </c>
      <c r="D38" s="87"/>
      <c r="E38" s="87"/>
      <c r="F38" s="87"/>
      <c r="G38" s="87"/>
      <c r="H38" s="87"/>
      <c r="I38" s="87"/>
      <c r="J38" s="87"/>
      <c r="K38" s="87"/>
      <c r="L38" s="87"/>
      <c r="M38" s="87"/>
      <c r="N38" s="87"/>
      <c r="O38" s="87"/>
      <c r="P38" s="87"/>
      <c r="Q38" s="87"/>
      <c r="R38" s="87"/>
      <c r="S38" s="87">
        <f>S14/7/2</f>
        <v>43766.214285714283</v>
      </c>
      <c r="T38" s="87"/>
      <c r="U38" s="87"/>
      <c r="V38" s="87"/>
      <c r="Y38" s="87"/>
      <c r="Z38" s="87"/>
    </row>
    <row r="39" spans="1:28" x14ac:dyDescent="0.25">
      <c r="A39" s="38"/>
      <c r="B39" s="3">
        <v>2017</v>
      </c>
      <c r="C39" s="13">
        <f>-SUM(D39:AB39)</f>
        <v>0</v>
      </c>
      <c r="D39" s="87"/>
      <c r="E39" s="87"/>
      <c r="F39" s="87"/>
      <c r="G39" s="87"/>
      <c r="H39" s="87"/>
      <c r="I39" s="87"/>
      <c r="J39" s="87"/>
      <c r="K39" s="87"/>
      <c r="L39" s="87"/>
      <c r="M39" s="87"/>
      <c r="N39" s="87"/>
      <c r="O39" s="87"/>
      <c r="P39" s="87"/>
      <c r="Q39" s="87"/>
      <c r="R39" s="87"/>
      <c r="S39" s="87"/>
      <c r="T39" s="87"/>
      <c r="U39" s="87"/>
      <c r="V39" s="87"/>
      <c r="Y39" s="87"/>
      <c r="Z39" s="87"/>
    </row>
    <row r="40" spans="1:28" x14ac:dyDescent="0.25">
      <c r="A40" s="38"/>
      <c r="B40" s="3">
        <v>2018</v>
      </c>
      <c r="C40" s="13">
        <f>-SUM(D40:AB40)</f>
        <v>0</v>
      </c>
      <c r="D40" s="87"/>
      <c r="E40" s="87"/>
      <c r="F40" s="87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7"/>
      <c r="V40" s="87"/>
      <c r="Y40" s="87"/>
      <c r="Z40" s="87"/>
    </row>
    <row r="41" spans="1:28" x14ac:dyDescent="0.25">
      <c r="A41" s="38"/>
      <c r="B41" s="3"/>
      <c r="C41" s="12"/>
      <c r="D41" s="88"/>
      <c r="E41" s="88"/>
      <c r="F41" s="88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8"/>
      <c r="V41" s="173"/>
      <c r="W41" s="173"/>
      <c r="X41" s="173"/>
      <c r="Y41" s="87"/>
      <c r="Z41" s="87"/>
    </row>
    <row r="42" spans="1:28" x14ac:dyDescent="0.25">
      <c r="A42" s="38" t="s">
        <v>62</v>
      </c>
      <c r="B42" s="89">
        <f>SUM(D42:Y42)</f>
        <v>0</v>
      </c>
      <c r="C42" s="86">
        <f>SUM(C16:C41)</f>
        <v>-612727</v>
      </c>
      <c r="D42" s="87">
        <f t="shared" ref="D42:T42" si="5">-SUM(D16:D41)+D14</f>
        <v>0</v>
      </c>
      <c r="E42" s="87">
        <f t="shared" si="5"/>
        <v>0</v>
      </c>
      <c r="F42" s="87">
        <f t="shared" si="5"/>
        <v>0</v>
      </c>
      <c r="G42" s="87">
        <f t="shared" si="5"/>
        <v>0</v>
      </c>
      <c r="H42" s="87">
        <f t="shared" si="5"/>
        <v>0</v>
      </c>
      <c r="I42" s="87">
        <f t="shared" si="5"/>
        <v>0</v>
      </c>
      <c r="J42" s="87">
        <f t="shared" si="5"/>
        <v>0</v>
      </c>
      <c r="K42" s="87">
        <f t="shared" si="5"/>
        <v>0</v>
      </c>
      <c r="L42" s="87">
        <f t="shared" si="5"/>
        <v>0</v>
      </c>
      <c r="M42" s="87">
        <f t="shared" si="5"/>
        <v>0</v>
      </c>
      <c r="N42" s="87">
        <f t="shared" si="5"/>
        <v>0</v>
      </c>
      <c r="O42" s="87">
        <f t="shared" si="5"/>
        <v>0</v>
      </c>
      <c r="P42" s="87">
        <f t="shared" si="5"/>
        <v>0</v>
      </c>
      <c r="Q42" s="87">
        <f t="shared" si="5"/>
        <v>0</v>
      </c>
      <c r="R42" s="87">
        <f t="shared" si="5"/>
        <v>0</v>
      </c>
      <c r="S42" s="87">
        <f t="shared" si="5"/>
        <v>0</v>
      </c>
      <c r="T42" s="87">
        <f t="shared" si="5"/>
        <v>0</v>
      </c>
      <c r="U42" s="331">
        <f t="shared" ref="U42:AB42" si="6">-SUM(U16:U41)+U14</f>
        <v>0</v>
      </c>
      <c r="V42" s="331">
        <f t="shared" si="6"/>
        <v>0</v>
      </c>
      <c r="W42" s="331">
        <f t="shared" si="6"/>
        <v>0</v>
      </c>
      <c r="X42" s="331">
        <f t="shared" si="6"/>
        <v>0</v>
      </c>
      <c r="Y42" s="331">
        <f t="shared" si="6"/>
        <v>0</v>
      </c>
      <c r="Z42" s="331">
        <f t="shared" si="6"/>
        <v>0</v>
      </c>
      <c r="AA42" s="331">
        <f t="shared" si="6"/>
        <v>0</v>
      </c>
      <c r="AB42" s="331">
        <f t="shared" si="6"/>
        <v>0</v>
      </c>
    </row>
    <row r="43" spans="1:28" x14ac:dyDescent="0.25">
      <c r="A43" s="38"/>
      <c r="B43" s="86"/>
      <c r="C43" s="90"/>
      <c r="D43" s="87"/>
      <c r="E43" s="87"/>
      <c r="F43" s="87"/>
      <c r="G43" s="87"/>
      <c r="H43" s="87"/>
      <c r="I43" s="87"/>
      <c r="J43" s="87"/>
      <c r="K43" s="87"/>
      <c r="L43" s="87"/>
      <c r="M43" s="87"/>
      <c r="N43" s="87"/>
      <c r="O43" s="87"/>
      <c r="P43" s="87"/>
      <c r="Q43" s="87"/>
      <c r="R43" s="87"/>
      <c r="S43" s="87"/>
      <c r="T43" s="87"/>
      <c r="U43" s="87"/>
      <c r="V43" s="87"/>
      <c r="W43" s="87"/>
      <c r="X43" s="87"/>
      <c r="Y43" s="87"/>
      <c r="Z43" s="87"/>
    </row>
    <row r="44" spans="1:28" x14ac:dyDescent="0.25">
      <c r="A44" s="39" t="s">
        <v>63</v>
      </c>
      <c r="B44" s="3"/>
      <c r="C44" s="30">
        <f>+C14+C42</f>
        <v>0</v>
      </c>
      <c r="D44" s="87"/>
      <c r="E44" s="87"/>
      <c r="F44" s="87"/>
      <c r="G44" s="87"/>
      <c r="H44" s="87"/>
      <c r="I44" s="87"/>
      <c r="J44" s="87"/>
      <c r="K44" s="87"/>
      <c r="L44" s="87"/>
      <c r="M44" s="87"/>
      <c r="N44" s="87"/>
      <c r="O44" s="87"/>
      <c r="P44" s="87"/>
      <c r="Q44" s="87"/>
      <c r="R44" s="87"/>
      <c r="S44" s="87"/>
      <c r="T44" s="87"/>
      <c r="U44" s="87"/>
      <c r="V44" s="87"/>
      <c r="W44" s="87"/>
      <c r="X44" s="87"/>
      <c r="Y44" s="87"/>
      <c r="Z44" s="87"/>
    </row>
    <row r="45" spans="1:28" x14ac:dyDescent="0.25">
      <c r="A45" s="3"/>
      <c r="B45" s="3"/>
      <c r="C45" s="3"/>
      <c r="D45" s="87"/>
      <c r="E45" s="87"/>
      <c r="F45" s="87"/>
      <c r="G45" s="87"/>
      <c r="H45" s="87"/>
      <c r="I45" s="87"/>
      <c r="J45" s="87"/>
      <c r="K45" s="87"/>
      <c r="L45" s="87"/>
      <c r="M45" s="87"/>
      <c r="N45" s="87"/>
      <c r="O45" s="87"/>
      <c r="P45" s="87"/>
      <c r="Q45" s="87"/>
      <c r="R45" s="87"/>
      <c r="S45" s="87"/>
      <c r="T45" s="87"/>
      <c r="U45" s="87"/>
      <c r="V45" s="87"/>
      <c r="W45" s="87"/>
      <c r="X45" s="87"/>
      <c r="Y45" s="87"/>
      <c r="Z45" s="87"/>
    </row>
    <row r="46" spans="1:28" x14ac:dyDescent="0.25">
      <c r="A46" s="3"/>
      <c r="B46" s="36"/>
      <c r="C46" s="3"/>
      <c r="D46" s="87"/>
      <c r="E46" s="87"/>
      <c r="F46" s="87"/>
      <c r="G46" s="87"/>
      <c r="H46" s="87"/>
      <c r="I46" s="87"/>
      <c r="J46" s="87"/>
      <c r="K46" s="87"/>
      <c r="L46" s="87"/>
      <c r="M46" s="87"/>
      <c r="N46" s="87"/>
      <c r="O46" s="87"/>
      <c r="P46" s="87"/>
      <c r="Q46" s="87"/>
      <c r="R46" s="87"/>
      <c r="S46" s="87"/>
      <c r="T46" s="87"/>
      <c r="U46" s="87"/>
      <c r="V46" s="87"/>
      <c r="W46" s="87"/>
      <c r="X46" s="87"/>
      <c r="Y46" s="87"/>
      <c r="Z46" s="87"/>
    </row>
    <row r="47" spans="1:28" x14ac:dyDescent="0.25">
      <c r="A47" s="3"/>
      <c r="B47" s="3"/>
      <c r="C47" s="3"/>
      <c r="E47" s="87"/>
      <c r="F47" s="91"/>
      <c r="G47" s="91"/>
      <c r="H47" s="91"/>
      <c r="I47" s="91"/>
      <c r="J47" s="91"/>
      <c r="K47" s="91"/>
      <c r="L47" s="91"/>
      <c r="M47" s="91"/>
      <c r="N47" s="87">
        <f>SUM(E32:E47)</f>
        <v>0</v>
      </c>
      <c r="O47" s="91"/>
      <c r="P47" s="91"/>
      <c r="Q47" s="91"/>
      <c r="R47" s="91"/>
      <c r="S47" s="91"/>
    </row>
    <row r="48" spans="1:28" x14ac:dyDescent="0.25">
      <c r="B48" s="3"/>
      <c r="C48" s="3"/>
      <c r="E48" s="91"/>
      <c r="F48" s="91"/>
      <c r="G48" s="91"/>
      <c r="H48" s="91"/>
      <c r="I48" s="91"/>
      <c r="J48" s="91"/>
      <c r="K48" s="91"/>
      <c r="L48" s="91"/>
      <c r="M48" s="91"/>
      <c r="N48" s="91"/>
      <c r="O48" s="91"/>
      <c r="P48" s="91"/>
      <c r="Q48" s="91"/>
      <c r="R48" s="91"/>
      <c r="S48" s="91"/>
    </row>
    <row r="49" spans="5:19" x14ac:dyDescent="0.25">
      <c r="E49" s="91"/>
      <c r="F49" s="91"/>
      <c r="G49" s="91"/>
      <c r="H49" s="91"/>
      <c r="I49" s="91"/>
      <c r="J49" s="91"/>
      <c r="K49" s="91"/>
      <c r="L49" s="91"/>
      <c r="M49" s="91"/>
      <c r="N49" s="91"/>
      <c r="O49" s="91"/>
      <c r="P49" s="91"/>
      <c r="Q49" s="91"/>
      <c r="R49" s="91"/>
      <c r="S49" s="91"/>
    </row>
    <row r="50" spans="5:19" x14ac:dyDescent="0.25">
      <c r="E50" s="91"/>
      <c r="F50" s="91"/>
      <c r="G50" s="91"/>
      <c r="H50" s="91"/>
      <c r="I50" s="91"/>
      <c r="J50" s="91"/>
      <c r="K50" s="91"/>
      <c r="L50" s="91"/>
      <c r="M50" s="91"/>
      <c r="N50" s="91"/>
      <c r="O50" s="91"/>
      <c r="P50" s="91"/>
      <c r="Q50" s="91"/>
      <c r="R50" s="91"/>
      <c r="S50" s="91"/>
    </row>
    <row r="51" spans="5:19" x14ac:dyDescent="0.25">
      <c r="E51" s="91"/>
      <c r="F51" s="91"/>
      <c r="G51" s="91"/>
      <c r="H51" s="91"/>
      <c r="I51" s="91"/>
      <c r="J51" s="91"/>
      <c r="K51" s="91"/>
      <c r="L51" s="91"/>
      <c r="M51" s="91"/>
      <c r="N51" s="91"/>
      <c r="O51" s="91"/>
      <c r="P51" s="91"/>
      <c r="Q51" s="91"/>
      <c r="R51" s="91"/>
      <c r="S51" s="91"/>
    </row>
    <row r="52" spans="5:19" x14ac:dyDescent="0.25">
      <c r="E52" s="91"/>
      <c r="F52" s="91"/>
      <c r="G52" s="91"/>
      <c r="H52" s="91"/>
      <c r="I52" s="91"/>
      <c r="J52" s="91"/>
      <c r="K52" s="91"/>
      <c r="L52" s="91"/>
      <c r="M52" s="91"/>
      <c r="N52" s="91"/>
      <c r="O52" s="91"/>
      <c r="P52" s="91"/>
      <c r="Q52" s="91"/>
      <c r="R52" s="91"/>
      <c r="S52" s="91"/>
    </row>
    <row r="53" spans="5:19" x14ac:dyDescent="0.25">
      <c r="E53" s="91"/>
      <c r="F53" s="91"/>
      <c r="G53" s="91"/>
      <c r="H53" s="91"/>
      <c r="I53" s="91"/>
      <c r="J53" s="91"/>
      <c r="K53" s="91"/>
      <c r="L53" s="91"/>
      <c r="M53" s="91"/>
      <c r="N53" s="91"/>
      <c r="O53" s="91"/>
      <c r="P53" s="91"/>
      <c r="Q53" s="91"/>
      <c r="R53" s="91"/>
      <c r="S53" s="91"/>
    </row>
    <row r="54" spans="5:19" x14ac:dyDescent="0.25">
      <c r="E54" s="91"/>
      <c r="F54" s="91"/>
      <c r="G54" s="91"/>
      <c r="H54" s="91"/>
      <c r="I54" s="91"/>
      <c r="J54" s="91"/>
      <c r="K54" s="91"/>
      <c r="L54" s="91"/>
      <c r="M54" s="91"/>
      <c r="N54" s="91"/>
      <c r="O54" s="91"/>
      <c r="P54" s="91"/>
      <c r="Q54" s="91"/>
      <c r="R54" s="91"/>
      <c r="S54" s="91"/>
    </row>
    <row r="55" spans="5:19" x14ac:dyDescent="0.25">
      <c r="E55" s="91"/>
      <c r="F55" s="91"/>
      <c r="G55" s="91"/>
      <c r="H55" s="91"/>
      <c r="I55" s="91"/>
      <c r="J55" s="91"/>
      <c r="K55" s="91"/>
      <c r="L55" s="91"/>
      <c r="M55" s="91"/>
      <c r="N55" s="91"/>
      <c r="O55" s="91"/>
      <c r="P55" s="91"/>
      <c r="Q55" s="91"/>
      <c r="R55" s="91"/>
      <c r="S55" s="91"/>
    </row>
    <row r="56" spans="5:19" x14ac:dyDescent="0.25">
      <c r="E56" s="91"/>
      <c r="F56" s="91"/>
      <c r="G56" s="91"/>
      <c r="H56" s="91"/>
      <c r="I56" s="91"/>
      <c r="J56" s="91"/>
      <c r="K56" s="91"/>
      <c r="L56" s="91"/>
      <c r="M56" s="91"/>
      <c r="N56" s="91"/>
      <c r="O56" s="91"/>
      <c r="P56" s="91"/>
      <c r="Q56" s="91"/>
      <c r="R56" s="91"/>
      <c r="S56" s="91"/>
    </row>
    <row r="57" spans="5:19" x14ac:dyDescent="0.25">
      <c r="E57" s="91"/>
      <c r="F57" s="91"/>
      <c r="G57" s="91"/>
      <c r="H57" s="91"/>
      <c r="I57" s="91"/>
      <c r="J57" s="91"/>
      <c r="K57" s="91"/>
      <c r="L57" s="91"/>
      <c r="M57" s="91"/>
      <c r="N57" s="91"/>
      <c r="O57" s="91"/>
      <c r="P57" s="91"/>
      <c r="Q57" s="91"/>
      <c r="R57" s="91"/>
      <c r="S57" s="91"/>
    </row>
    <row r="58" spans="5:19" x14ac:dyDescent="0.25">
      <c r="E58" s="91"/>
      <c r="F58" s="91"/>
      <c r="G58" s="91"/>
      <c r="H58" s="91"/>
      <c r="I58" s="91"/>
      <c r="J58" s="91"/>
      <c r="K58" s="91"/>
      <c r="L58" s="91"/>
      <c r="M58" s="91"/>
      <c r="N58" s="91"/>
      <c r="O58" s="91"/>
      <c r="P58" s="91"/>
      <c r="Q58" s="91"/>
      <c r="R58" s="91"/>
      <c r="S58" s="91"/>
    </row>
  </sheetData>
  <phoneticPr fontId="21" type="noConversion"/>
  <pageMargins left="0.7" right="0.7" top="0.75" bottom="0.75" header="0.3" footer="0.3"/>
  <pageSetup scale="81" orientation="landscape" horizontalDpi="4294967294" verticalDpi="4294967294" r:id="rId1"/>
  <headerFooter alignWithMargins="0">
    <oddFooter>&amp;Z&amp;F&amp;RPage &amp;P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4">
    <tabColor rgb="FF92D050"/>
    <pageSetUpPr fitToPage="1"/>
  </sheetPr>
  <dimension ref="A1:AB58"/>
  <sheetViews>
    <sheetView workbookViewId="0"/>
  </sheetViews>
  <sheetFormatPr defaultRowHeight="15" x14ac:dyDescent="0.25"/>
  <cols>
    <col min="1" max="1" width="21.7109375" customWidth="1"/>
    <col min="2" max="2" width="8.7109375" customWidth="1"/>
    <col min="3" max="3" width="12.85546875" customWidth="1"/>
    <col min="4" max="7" width="7.42578125" hidden="1" customWidth="1"/>
    <col min="8" max="8" width="8.5703125" hidden="1" customWidth="1"/>
    <col min="9" max="9" width="9" hidden="1" customWidth="1"/>
    <col min="10" max="12" width="7.42578125" hidden="1" customWidth="1"/>
    <col min="13" max="13" width="8.5703125" hidden="1" customWidth="1"/>
    <col min="14" max="17" width="9.28515625" customWidth="1"/>
    <col min="18" max="19" width="11.28515625" customWidth="1"/>
    <col min="20" max="20" width="9.42578125" customWidth="1"/>
    <col min="22" max="24" width="10.5703125" customWidth="1"/>
  </cols>
  <sheetData>
    <row r="1" spans="1:28" x14ac:dyDescent="0.25">
      <c r="A1" s="11" t="s">
        <v>10</v>
      </c>
    </row>
    <row r="2" spans="1:28" x14ac:dyDescent="0.25">
      <c r="A2" s="9" t="s">
        <v>438</v>
      </c>
    </row>
    <row r="3" spans="1:28" x14ac:dyDescent="0.25">
      <c r="A3" s="9" t="s">
        <v>80</v>
      </c>
    </row>
    <row r="4" spans="1:28" x14ac:dyDescent="0.25">
      <c r="R4" s="40" t="s">
        <v>4</v>
      </c>
      <c r="S4" s="41"/>
      <c r="T4" s="40" t="s">
        <v>8</v>
      </c>
    </row>
    <row r="5" spans="1:28" x14ac:dyDescent="0.25">
      <c r="A5" s="10" t="s">
        <v>9</v>
      </c>
      <c r="B5" s="12" t="s">
        <v>64</v>
      </c>
      <c r="C5" s="12" t="s">
        <v>12</v>
      </c>
      <c r="R5" s="42" t="s">
        <v>2</v>
      </c>
      <c r="S5" s="42" t="s">
        <v>60</v>
      </c>
      <c r="T5" s="42" t="s">
        <v>7</v>
      </c>
    </row>
    <row r="6" spans="1:28" x14ac:dyDescent="0.25">
      <c r="A6" t="str">
        <f>+SUMMARY!B35</f>
        <v>TOSHIBA BP-150.R22 #2</v>
      </c>
      <c r="B6" s="3">
        <f>+SUMMARY!A35</f>
        <v>159</v>
      </c>
      <c r="C6">
        <f>+SUMMARY!D35</f>
        <v>130380</v>
      </c>
      <c r="R6" s="3"/>
    </row>
    <row r="7" spans="1:28" x14ac:dyDescent="0.25">
      <c r="A7" s="213" t="str">
        <f>+SUMMARY!C35</f>
        <v>BP-150.R22</v>
      </c>
      <c r="B7" s="212"/>
      <c r="C7" s="214"/>
      <c r="D7" s="92"/>
      <c r="E7" s="92"/>
      <c r="F7" s="92"/>
      <c r="G7" s="92"/>
      <c r="H7" s="92"/>
      <c r="I7" s="92"/>
      <c r="J7" s="92"/>
      <c r="K7" s="92"/>
      <c r="L7" s="92"/>
      <c r="M7" s="92"/>
      <c r="N7" s="92"/>
      <c r="O7" s="93"/>
      <c r="P7" s="6"/>
      <c r="Q7" s="6"/>
      <c r="R7" s="13">
        <f>+C14</f>
        <v>935280.49</v>
      </c>
      <c r="S7" s="13">
        <f>+-C42</f>
        <v>935280.49000000011</v>
      </c>
      <c r="T7" s="13">
        <f>+R7-S7</f>
        <v>0</v>
      </c>
    </row>
    <row r="8" spans="1:28" x14ac:dyDescent="0.25">
      <c r="A8" s="213"/>
      <c r="B8" s="3"/>
      <c r="D8" s="92"/>
      <c r="E8" s="92"/>
      <c r="F8" s="92"/>
      <c r="G8" s="92"/>
      <c r="H8" s="92"/>
      <c r="I8" s="92"/>
      <c r="J8" s="92"/>
      <c r="K8" s="92"/>
      <c r="L8" s="92"/>
      <c r="M8" s="92"/>
      <c r="N8" s="92"/>
      <c r="O8" s="93"/>
      <c r="P8" s="6"/>
      <c r="Q8" s="6"/>
    </row>
    <row r="9" spans="1:28" x14ac:dyDescent="0.25">
      <c r="A9" s="2"/>
      <c r="B9" s="3"/>
      <c r="D9" s="92"/>
      <c r="E9" s="92"/>
      <c r="F9" s="92"/>
      <c r="G9" s="92"/>
      <c r="H9" s="92"/>
      <c r="I9" s="92"/>
      <c r="J9" s="92"/>
      <c r="K9" s="92"/>
      <c r="L9" s="92"/>
      <c r="M9" s="92"/>
      <c r="N9" s="92"/>
      <c r="O9" s="93"/>
      <c r="P9" s="6"/>
      <c r="Q9" s="6"/>
    </row>
    <row r="10" spans="1:28" x14ac:dyDescent="0.25">
      <c r="B10" s="3"/>
    </row>
    <row r="11" spans="1:28" x14ac:dyDescent="0.25">
      <c r="A11" s="2" t="s">
        <v>66</v>
      </c>
      <c r="B11" s="219" t="str">
        <f>+SUMMARY!F35</f>
        <v>MISS</v>
      </c>
      <c r="C11" s="214"/>
    </row>
    <row r="12" spans="1:28" x14ac:dyDescent="0.25">
      <c r="B12" s="28"/>
      <c r="C12" s="2"/>
    </row>
    <row r="13" spans="1:28" x14ac:dyDescent="0.25">
      <c r="A13" s="9" t="s">
        <v>5</v>
      </c>
      <c r="C13" s="31" t="s">
        <v>3</v>
      </c>
      <c r="D13" s="32">
        <v>1994</v>
      </c>
      <c r="E13" s="32">
        <v>1995</v>
      </c>
      <c r="F13" s="32">
        <v>1996</v>
      </c>
      <c r="G13" s="32">
        <v>1997</v>
      </c>
      <c r="H13" s="32">
        <v>1998</v>
      </c>
      <c r="I13" s="32">
        <v>1999</v>
      </c>
      <c r="J13" s="32">
        <v>2000</v>
      </c>
      <c r="K13" s="32">
        <v>2001</v>
      </c>
      <c r="L13" s="32">
        <v>2002</v>
      </c>
      <c r="M13" s="32">
        <v>2003</v>
      </c>
      <c r="N13" s="32">
        <v>2004</v>
      </c>
      <c r="O13" s="32">
        <v>2005</v>
      </c>
      <c r="P13" s="32">
        <v>2006</v>
      </c>
      <c r="Q13" s="32">
        <v>2007</v>
      </c>
      <c r="R13" s="32">
        <v>2008</v>
      </c>
      <c r="S13" s="32">
        <v>2009</v>
      </c>
      <c r="T13" s="32">
        <v>2010</v>
      </c>
      <c r="U13" s="32">
        <v>2011</v>
      </c>
      <c r="V13" s="32">
        <v>2012</v>
      </c>
      <c r="W13" s="32">
        <v>2013</v>
      </c>
      <c r="X13" s="32">
        <v>2014</v>
      </c>
      <c r="Y13" s="328">
        <v>2015</v>
      </c>
      <c r="Z13" s="32">
        <v>2016</v>
      </c>
      <c r="AA13" s="32">
        <v>2017</v>
      </c>
      <c r="AB13" s="32">
        <v>2018</v>
      </c>
    </row>
    <row r="14" spans="1:28" x14ac:dyDescent="0.25">
      <c r="A14" s="9" t="s">
        <v>73</v>
      </c>
      <c r="C14" s="94">
        <f>SUM(D14:Y14)</f>
        <v>935280.49</v>
      </c>
      <c r="D14" s="110"/>
      <c r="E14" s="110"/>
      <c r="F14" s="110"/>
      <c r="G14" s="110"/>
      <c r="H14" s="110"/>
      <c r="I14" s="110"/>
      <c r="J14" s="110"/>
      <c r="K14" s="110"/>
      <c r="L14" s="110"/>
      <c r="M14" s="110"/>
      <c r="N14" s="110"/>
      <c r="O14" s="110"/>
      <c r="P14" s="110"/>
      <c r="Q14" s="110"/>
      <c r="R14" s="110"/>
      <c r="S14" s="125">
        <v>933770.52</v>
      </c>
      <c r="T14" s="43">
        <v>1509.97</v>
      </c>
    </row>
    <row r="15" spans="1:28" x14ac:dyDescent="0.25">
      <c r="A15" s="34" t="str">
        <f>IF(+C14-'Equip Review 032310'!Y29=0,"ok","check")</f>
        <v>check</v>
      </c>
      <c r="B15" s="2"/>
      <c r="C15" s="2"/>
    </row>
    <row r="16" spans="1:28" x14ac:dyDescent="0.25">
      <c r="A16" s="9" t="s">
        <v>6</v>
      </c>
      <c r="B16" s="3">
        <v>1994</v>
      </c>
      <c r="C16" s="13">
        <f>-SUM(D16:Y16)</f>
        <v>0</v>
      </c>
      <c r="D16" s="95">
        <f>+D$14/7/2</f>
        <v>0</v>
      </c>
      <c r="E16" s="95"/>
      <c r="F16" s="95"/>
      <c r="G16" s="95"/>
      <c r="H16" s="95"/>
      <c r="I16" s="95"/>
      <c r="J16" s="95"/>
      <c r="K16" s="95"/>
      <c r="L16" s="95"/>
      <c r="M16" s="95"/>
      <c r="N16" s="95"/>
      <c r="O16" s="95"/>
      <c r="P16" s="95"/>
      <c r="Q16" s="95"/>
      <c r="R16" s="95"/>
      <c r="S16" s="95"/>
      <c r="T16" s="95"/>
      <c r="U16" s="95"/>
      <c r="Y16" s="95"/>
      <c r="Z16" s="95"/>
    </row>
    <row r="17" spans="1:26" x14ac:dyDescent="0.25">
      <c r="B17" s="3">
        <v>1995</v>
      </c>
      <c r="C17" s="13">
        <f t="shared" ref="C17:C39" si="0">-SUM(D17:Y17)</f>
        <v>0</v>
      </c>
      <c r="D17" s="95">
        <f>+D$14/7</f>
        <v>0</v>
      </c>
      <c r="E17" s="95">
        <f>+E$14/7/2</f>
        <v>0</v>
      </c>
      <c r="F17" s="95"/>
      <c r="G17" s="95"/>
      <c r="H17" s="95"/>
      <c r="I17" s="95"/>
      <c r="J17" s="95"/>
      <c r="K17" s="95"/>
      <c r="L17" s="95"/>
      <c r="M17" s="95"/>
      <c r="N17" s="95"/>
      <c r="O17" s="95"/>
      <c r="P17" s="95"/>
      <c r="Q17" s="95"/>
      <c r="R17" s="95"/>
      <c r="S17" s="95"/>
      <c r="T17" s="95"/>
      <c r="U17" s="95"/>
      <c r="Y17" s="95"/>
      <c r="Z17" s="95"/>
    </row>
    <row r="18" spans="1:26" x14ac:dyDescent="0.25">
      <c r="B18" s="3">
        <v>1996</v>
      </c>
      <c r="C18" s="13">
        <f t="shared" si="0"/>
        <v>0</v>
      </c>
      <c r="D18" s="95">
        <f>+D17</f>
        <v>0</v>
      </c>
      <c r="E18" s="95">
        <f>+E$14/7</f>
        <v>0</v>
      </c>
      <c r="F18" s="95">
        <f>+F$14/7/2</f>
        <v>0</v>
      </c>
      <c r="G18" s="95"/>
      <c r="H18" s="95"/>
      <c r="I18" s="95"/>
      <c r="J18" s="95"/>
      <c r="K18" s="95"/>
      <c r="L18" s="95"/>
      <c r="M18" s="95"/>
      <c r="N18" s="95"/>
      <c r="O18" s="95"/>
      <c r="P18" s="95"/>
      <c r="Q18" s="95"/>
      <c r="R18" s="95"/>
      <c r="S18" s="95"/>
      <c r="T18" s="95"/>
      <c r="U18" s="95"/>
      <c r="Y18" s="95"/>
      <c r="Z18" s="95"/>
    </row>
    <row r="19" spans="1:26" x14ac:dyDescent="0.25">
      <c r="B19" s="3">
        <v>1997</v>
      </c>
      <c r="C19" s="13">
        <f t="shared" si="0"/>
        <v>0</v>
      </c>
      <c r="D19" s="95">
        <f>+D18</f>
        <v>0</v>
      </c>
      <c r="E19" s="95">
        <f>+E18</f>
        <v>0</v>
      </c>
      <c r="F19" s="95">
        <f>+F$14/7</f>
        <v>0</v>
      </c>
      <c r="G19" s="95">
        <f>+G$14/7/2</f>
        <v>0</v>
      </c>
      <c r="H19" s="95"/>
      <c r="I19" s="95"/>
      <c r="J19" s="95"/>
      <c r="K19" s="95"/>
      <c r="L19" s="95"/>
      <c r="M19" s="95"/>
      <c r="N19" s="95"/>
      <c r="O19" s="95"/>
      <c r="P19" s="95"/>
      <c r="Q19" s="95"/>
      <c r="R19" s="95"/>
      <c r="S19" s="95"/>
      <c r="T19" s="95"/>
      <c r="U19" s="95"/>
      <c r="Y19" s="95"/>
      <c r="Z19" s="95"/>
    </row>
    <row r="20" spans="1:26" x14ac:dyDescent="0.25">
      <c r="B20" s="3">
        <v>1998</v>
      </c>
      <c r="C20" s="13">
        <f t="shared" si="0"/>
        <v>0</v>
      </c>
      <c r="D20" s="95">
        <f>+D19</f>
        <v>0</v>
      </c>
      <c r="E20" s="95">
        <f>+E19</f>
        <v>0</v>
      </c>
      <c r="F20" s="95">
        <f>+F19</f>
        <v>0</v>
      </c>
      <c r="G20" s="95">
        <f>+G$14/7</f>
        <v>0</v>
      </c>
      <c r="H20" s="95">
        <f>+H$14/7/2</f>
        <v>0</v>
      </c>
      <c r="I20" s="95"/>
      <c r="J20" s="95"/>
      <c r="K20" s="95"/>
      <c r="L20" s="95"/>
      <c r="M20" s="95"/>
      <c r="N20" s="95"/>
      <c r="O20" s="95"/>
      <c r="P20" s="95"/>
      <c r="Q20" s="95"/>
      <c r="R20" s="95"/>
      <c r="S20" s="95"/>
      <c r="T20" s="95"/>
      <c r="U20" s="95"/>
      <c r="Y20" s="95"/>
      <c r="Z20" s="95"/>
    </row>
    <row r="21" spans="1:26" x14ac:dyDescent="0.25">
      <c r="B21" s="3">
        <v>1999</v>
      </c>
      <c r="C21" s="13">
        <f t="shared" si="0"/>
        <v>0</v>
      </c>
      <c r="D21" s="95">
        <f>+D20</f>
        <v>0</v>
      </c>
      <c r="E21" s="95">
        <f>+E20</f>
        <v>0</v>
      </c>
      <c r="F21" s="95">
        <f>+F20</f>
        <v>0</v>
      </c>
      <c r="G21" s="95">
        <f>+G20</f>
        <v>0</v>
      </c>
      <c r="H21" s="95">
        <f>+H$14/7</f>
        <v>0</v>
      </c>
      <c r="I21" s="95">
        <f>+I$14/7/2</f>
        <v>0</v>
      </c>
      <c r="J21" s="95"/>
      <c r="K21" s="95"/>
      <c r="L21" s="95"/>
      <c r="M21" s="95"/>
      <c r="N21" s="95"/>
      <c r="O21" s="95"/>
      <c r="P21" s="95"/>
      <c r="Q21" s="95"/>
      <c r="R21" s="95"/>
      <c r="S21" s="95"/>
      <c r="T21" s="95"/>
      <c r="U21" s="95"/>
      <c r="Y21" s="95"/>
      <c r="Z21" s="95"/>
    </row>
    <row r="22" spans="1:26" x14ac:dyDescent="0.25">
      <c r="B22" s="3">
        <v>2000</v>
      </c>
      <c r="C22" s="13">
        <f t="shared" si="0"/>
        <v>0</v>
      </c>
      <c r="D22" s="95">
        <f>+D21</f>
        <v>0</v>
      </c>
      <c r="E22" s="95">
        <f>+E21</f>
        <v>0</v>
      </c>
      <c r="F22" s="95">
        <f>+F21</f>
        <v>0</v>
      </c>
      <c r="G22" s="95">
        <f>+G21</f>
        <v>0</v>
      </c>
      <c r="H22" s="95">
        <f>+H21</f>
        <v>0</v>
      </c>
      <c r="I22" s="95">
        <f>+I$14/7</f>
        <v>0</v>
      </c>
      <c r="J22" s="95">
        <f>+J$14/7/2</f>
        <v>0</v>
      </c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Y22" s="95"/>
      <c r="Z22" s="95"/>
    </row>
    <row r="23" spans="1:26" x14ac:dyDescent="0.25">
      <c r="B23" s="3">
        <v>2001</v>
      </c>
      <c r="C23" s="13">
        <f t="shared" si="0"/>
        <v>0</v>
      </c>
      <c r="D23" s="95">
        <f>+D$14/7/2</f>
        <v>0</v>
      </c>
      <c r="E23" s="95">
        <f>+E22</f>
        <v>0</v>
      </c>
      <c r="F23" s="95">
        <f>+F22</f>
        <v>0</v>
      </c>
      <c r="G23" s="95">
        <f>+G22</f>
        <v>0</v>
      </c>
      <c r="H23" s="95">
        <f>+H22</f>
        <v>0</v>
      </c>
      <c r="I23" s="95">
        <f>+I22</f>
        <v>0</v>
      </c>
      <c r="J23" s="95">
        <f>+J$14/7</f>
        <v>0</v>
      </c>
      <c r="K23" s="95">
        <f>+K$14/7/2</f>
        <v>0</v>
      </c>
      <c r="L23" s="95"/>
      <c r="M23" s="95"/>
      <c r="N23" s="95"/>
      <c r="O23" s="95"/>
      <c r="P23" s="95"/>
      <c r="Q23" s="95"/>
      <c r="R23" s="95"/>
      <c r="S23" s="95"/>
      <c r="T23" s="95"/>
      <c r="U23" s="95"/>
      <c r="Y23" s="95"/>
      <c r="Z23" s="95"/>
    </row>
    <row r="24" spans="1:26" x14ac:dyDescent="0.25">
      <c r="B24" s="3">
        <v>2002</v>
      </c>
      <c r="C24" s="13">
        <f t="shared" si="0"/>
        <v>0</v>
      </c>
      <c r="D24" s="95"/>
      <c r="E24" s="95">
        <f>+E$14/7/2</f>
        <v>0</v>
      </c>
      <c r="F24" s="95">
        <f>+F23</f>
        <v>0</v>
      </c>
      <c r="G24" s="95">
        <f>+G23</f>
        <v>0</v>
      </c>
      <c r="H24" s="95">
        <f>+H23</f>
        <v>0</v>
      </c>
      <c r="I24" s="95">
        <f>+I23</f>
        <v>0</v>
      </c>
      <c r="J24" s="95">
        <f>+J23</f>
        <v>0</v>
      </c>
      <c r="K24" s="95">
        <f>+K$14/7</f>
        <v>0</v>
      </c>
      <c r="L24" s="95">
        <f>+L$14/7/2</f>
        <v>0</v>
      </c>
      <c r="M24" s="95"/>
      <c r="N24" s="95"/>
      <c r="O24" s="95"/>
      <c r="P24" s="95"/>
      <c r="Q24" s="95"/>
      <c r="R24" s="95"/>
      <c r="S24" s="95"/>
      <c r="T24" s="95"/>
      <c r="U24" s="95"/>
      <c r="Y24" s="95"/>
      <c r="Z24" s="95"/>
    </row>
    <row r="25" spans="1:26" x14ac:dyDescent="0.25">
      <c r="B25" s="3">
        <v>2003</v>
      </c>
      <c r="C25" s="13">
        <f t="shared" si="0"/>
        <v>0</v>
      </c>
      <c r="D25" s="95"/>
      <c r="E25" s="95"/>
      <c r="F25" s="95">
        <f>+F$14/7/2</f>
        <v>0</v>
      </c>
      <c r="G25" s="95">
        <f>+G24</f>
        <v>0</v>
      </c>
      <c r="H25" s="95">
        <f>+H24</f>
        <v>0</v>
      </c>
      <c r="I25" s="95">
        <f>+I24</f>
        <v>0</v>
      </c>
      <c r="J25" s="95">
        <f>+J24</f>
        <v>0</v>
      </c>
      <c r="K25" s="95">
        <f>+K24</f>
        <v>0</v>
      </c>
      <c r="L25" s="95">
        <f>+L$14/7</f>
        <v>0</v>
      </c>
      <c r="M25" s="95">
        <f>+M$14/7/2</f>
        <v>0</v>
      </c>
      <c r="N25" s="95"/>
      <c r="O25" s="95"/>
      <c r="P25" s="95"/>
      <c r="Q25" s="95"/>
      <c r="R25" s="95"/>
      <c r="S25" s="95"/>
      <c r="T25" s="95"/>
      <c r="U25" s="95"/>
      <c r="Y25" s="95"/>
      <c r="Z25" s="95"/>
    </row>
    <row r="26" spans="1:26" x14ac:dyDescent="0.25">
      <c r="B26" s="3">
        <v>2004</v>
      </c>
      <c r="C26" s="13">
        <f t="shared" si="0"/>
        <v>0</v>
      </c>
      <c r="D26" s="95"/>
      <c r="E26" s="95"/>
      <c r="F26" s="95"/>
      <c r="G26" s="95">
        <f>+G$14/7/2</f>
        <v>0</v>
      </c>
      <c r="H26" s="95">
        <f>+H25</f>
        <v>0</v>
      </c>
      <c r="I26" s="95">
        <f>+I25</f>
        <v>0</v>
      </c>
      <c r="J26" s="95">
        <f>+J25</f>
        <v>0</v>
      </c>
      <c r="K26" s="95">
        <f>+K25</f>
        <v>0</v>
      </c>
      <c r="L26" s="95">
        <f>+L25</f>
        <v>0</v>
      </c>
      <c r="M26" s="95">
        <f>+M$14/7</f>
        <v>0</v>
      </c>
      <c r="N26" s="95">
        <f>+N$14/7/2</f>
        <v>0</v>
      </c>
      <c r="O26" s="95"/>
      <c r="P26" s="95"/>
      <c r="Q26" s="95"/>
      <c r="R26" s="95"/>
      <c r="S26" s="95"/>
      <c r="T26" s="95"/>
      <c r="U26" s="95"/>
      <c r="Y26" s="95"/>
      <c r="Z26" s="95"/>
    </row>
    <row r="27" spans="1:26" x14ac:dyDescent="0.25">
      <c r="B27" s="3">
        <v>2005</v>
      </c>
      <c r="C27" s="13">
        <f t="shared" si="0"/>
        <v>0</v>
      </c>
      <c r="D27" s="95"/>
      <c r="E27" s="95"/>
      <c r="F27" s="95"/>
      <c r="G27" s="95"/>
      <c r="H27" s="95">
        <f>+H$14/7/2</f>
        <v>0</v>
      </c>
      <c r="I27" s="95">
        <f>+I26</f>
        <v>0</v>
      </c>
      <c r="J27" s="95">
        <f>+J26</f>
        <v>0</v>
      </c>
      <c r="K27" s="95">
        <f>+K26</f>
        <v>0</v>
      </c>
      <c r="L27" s="95">
        <f>+L26</f>
        <v>0</v>
      </c>
      <c r="M27" s="95">
        <f>+M26</f>
        <v>0</v>
      </c>
      <c r="N27" s="95">
        <f>+N$14/7</f>
        <v>0</v>
      </c>
      <c r="O27" s="95">
        <f>+O$14/7/2</f>
        <v>0</v>
      </c>
      <c r="P27" s="95"/>
      <c r="Q27" s="95"/>
      <c r="R27" s="95"/>
      <c r="S27" s="95"/>
      <c r="T27" s="95"/>
      <c r="U27" s="95"/>
      <c r="Y27" s="95"/>
      <c r="Z27" s="95"/>
    </row>
    <row r="28" spans="1:26" x14ac:dyDescent="0.25">
      <c r="B28" s="3">
        <v>2006</v>
      </c>
      <c r="C28" s="13">
        <f t="shared" si="0"/>
        <v>0</v>
      </c>
      <c r="D28" s="95"/>
      <c r="E28" s="95"/>
      <c r="F28" s="95"/>
      <c r="G28" s="95"/>
      <c r="H28" s="95"/>
      <c r="I28" s="95">
        <f>+I$14/7/2</f>
        <v>0</v>
      </c>
      <c r="J28" s="95">
        <f>+J27</f>
        <v>0</v>
      </c>
      <c r="K28" s="95">
        <f>+K27</f>
        <v>0</v>
      </c>
      <c r="L28" s="95">
        <f>+L27</f>
        <v>0</v>
      </c>
      <c r="M28" s="95">
        <f>+M27</f>
        <v>0</v>
      </c>
      <c r="N28" s="95">
        <f>+N27</f>
        <v>0</v>
      </c>
      <c r="O28" s="95">
        <f>+O$14/7</f>
        <v>0</v>
      </c>
      <c r="P28" s="95">
        <f>+P$14/7/2</f>
        <v>0</v>
      </c>
      <c r="Q28" s="95"/>
      <c r="R28" s="95"/>
      <c r="S28" s="95"/>
      <c r="T28" s="95"/>
      <c r="U28" s="95"/>
      <c r="Y28" s="95"/>
      <c r="Z28" s="95"/>
    </row>
    <row r="29" spans="1:26" x14ac:dyDescent="0.25">
      <c r="B29" s="3">
        <v>2007</v>
      </c>
      <c r="C29" s="13">
        <f t="shared" si="0"/>
        <v>0</v>
      </c>
      <c r="D29" s="95"/>
      <c r="E29" s="95"/>
      <c r="F29" s="95"/>
      <c r="G29" s="95"/>
      <c r="H29" s="95"/>
      <c r="I29" s="95"/>
      <c r="J29" s="95">
        <f>+J$14/7/2</f>
        <v>0</v>
      </c>
      <c r="K29" s="95">
        <f>+K28</f>
        <v>0</v>
      </c>
      <c r="L29" s="95">
        <f>+L28</f>
        <v>0</v>
      </c>
      <c r="M29" s="95">
        <f>+M28</f>
        <v>0</v>
      </c>
      <c r="N29" s="95">
        <f>+N28</f>
        <v>0</v>
      </c>
      <c r="O29" s="95">
        <f>+O28</f>
        <v>0</v>
      </c>
      <c r="P29" s="95">
        <f>+P$14/7</f>
        <v>0</v>
      </c>
      <c r="Q29" s="95">
        <f>+Q$14/7/2</f>
        <v>0</v>
      </c>
      <c r="R29" s="95"/>
      <c r="S29" s="95"/>
      <c r="T29" s="95"/>
      <c r="U29" s="95"/>
      <c r="Y29" s="95"/>
      <c r="Z29" s="95"/>
    </row>
    <row r="30" spans="1:26" x14ac:dyDescent="0.25">
      <c r="B30" s="3">
        <v>2008</v>
      </c>
      <c r="C30" s="13">
        <f t="shared" si="0"/>
        <v>0</v>
      </c>
      <c r="D30" s="95"/>
      <c r="E30" s="95"/>
      <c r="F30" s="95"/>
      <c r="G30" s="95"/>
      <c r="H30" s="95"/>
      <c r="I30" s="95"/>
      <c r="J30" s="95"/>
      <c r="K30" s="95">
        <f>+K$14/7/2</f>
        <v>0</v>
      </c>
      <c r="L30" s="95">
        <f>+L29</f>
        <v>0</v>
      </c>
      <c r="M30" s="95">
        <f>+M29</f>
        <v>0</v>
      </c>
      <c r="N30" s="95">
        <f>+N29</f>
        <v>0</v>
      </c>
      <c r="O30" s="95">
        <f>+O29</f>
        <v>0</v>
      </c>
      <c r="P30" s="95">
        <f>+P29</f>
        <v>0</v>
      </c>
      <c r="Q30" s="95">
        <f>+Q$14/7</f>
        <v>0</v>
      </c>
      <c r="R30" s="95">
        <f>+R$14/7/2</f>
        <v>0</v>
      </c>
      <c r="S30" s="95"/>
      <c r="T30" s="95"/>
      <c r="U30" s="95"/>
      <c r="Y30" s="95"/>
      <c r="Z30" s="95"/>
    </row>
    <row r="31" spans="1:26" x14ac:dyDescent="0.25">
      <c r="B31" s="3">
        <v>2009</v>
      </c>
      <c r="C31" s="13">
        <f t="shared" si="0"/>
        <v>-66697.894285714283</v>
      </c>
      <c r="D31" s="95"/>
      <c r="E31" s="95"/>
      <c r="F31" s="95"/>
      <c r="G31" s="95"/>
      <c r="H31" s="95"/>
      <c r="I31" s="95"/>
      <c r="J31" s="95"/>
      <c r="K31" s="95"/>
      <c r="L31" s="95">
        <f>+L$14/7/2</f>
        <v>0</v>
      </c>
      <c r="M31" s="95">
        <f>+M30</f>
        <v>0</v>
      </c>
      <c r="N31" s="95">
        <f>+N30</f>
        <v>0</v>
      </c>
      <c r="O31" s="95">
        <f>+O30</f>
        <v>0</v>
      </c>
      <c r="P31" s="95">
        <f>+P30</f>
        <v>0</v>
      </c>
      <c r="Q31" s="95">
        <f>+Q30</f>
        <v>0</v>
      </c>
      <c r="R31" s="95">
        <f>+R$14/7</f>
        <v>0</v>
      </c>
      <c r="S31" s="95">
        <f>+S$14/7/2</f>
        <v>66697.894285714283</v>
      </c>
      <c r="T31" s="95"/>
      <c r="U31" s="95"/>
      <c r="Y31" s="95"/>
      <c r="Z31" s="95"/>
    </row>
    <row r="32" spans="1:26" x14ac:dyDescent="0.25">
      <c r="A32" s="38"/>
      <c r="B32" s="3">
        <v>2010</v>
      </c>
      <c r="C32" s="13">
        <f t="shared" si="0"/>
        <v>-133503.64357142858</v>
      </c>
      <c r="D32" s="95"/>
      <c r="E32" s="95"/>
      <c r="F32" s="95"/>
      <c r="G32" s="95"/>
      <c r="H32" s="95"/>
      <c r="I32" s="95"/>
      <c r="J32" s="95"/>
      <c r="K32" s="95"/>
      <c r="L32" s="95"/>
      <c r="M32" s="95">
        <f>+M$14/7/2</f>
        <v>0</v>
      </c>
      <c r="N32" s="95">
        <f>+N31</f>
        <v>0</v>
      </c>
      <c r="O32" s="95">
        <f>+O31</f>
        <v>0</v>
      </c>
      <c r="P32" s="95">
        <f>+P31</f>
        <v>0</v>
      </c>
      <c r="Q32" s="95">
        <f>+Q31</f>
        <v>0</v>
      </c>
      <c r="R32" s="95">
        <f>+R31</f>
        <v>0</v>
      </c>
      <c r="S32" s="95">
        <f>+S$14/7</f>
        <v>133395.78857142857</v>
      </c>
      <c r="T32" s="95">
        <f>+T$14/7/2</f>
        <v>107.855</v>
      </c>
      <c r="U32" s="95"/>
      <c r="Y32" s="95"/>
      <c r="Z32" s="95"/>
    </row>
    <row r="33" spans="1:28" x14ac:dyDescent="0.25">
      <c r="A33" s="38"/>
      <c r="B33" s="3">
        <v>2011</v>
      </c>
      <c r="C33" s="13">
        <f t="shared" si="0"/>
        <v>-133611.49857142856</v>
      </c>
      <c r="D33" s="95"/>
      <c r="E33" s="95"/>
      <c r="F33" s="95"/>
      <c r="G33" s="95"/>
      <c r="H33" s="95"/>
      <c r="I33" s="95"/>
      <c r="J33" s="95"/>
      <c r="K33" s="95"/>
      <c r="L33" s="95"/>
      <c r="M33" s="95"/>
      <c r="N33" s="95">
        <f>+N$14/7/2</f>
        <v>0</v>
      </c>
      <c r="O33" s="95">
        <f>+O32</f>
        <v>0</v>
      </c>
      <c r="P33" s="95">
        <f>+P32</f>
        <v>0</v>
      </c>
      <c r="Q33" s="95">
        <f>+Q32</f>
        <v>0</v>
      </c>
      <c r="R33" s="95">
        <f>+R32</f>
        <v>0</v>
      </c>
      <c r="S33" s="95">
        <f>+S32</f>
        <v>133395.78857142857</v>
      </c>
      <c r="T33" s="95">
        <f>+T$14/7</f>
        <v>215.71</v>
      </c>
      <c r="U33" s="95">
        <f>+U$14/7/2</f>
        <v>0</v>
      </c>
      <c r="Y33" s="95"/>
      <c r="Z33" s="95"/>
    </row>
    <row r="34" spans="1:28" x14ac:dyDescent="0.25">
      <c r="A34" s="38"/>
      <c r="B34" s="3">
        <v>2012</v>
      </c>
      <c r="C34" s="13">
        <f t="shared" si="0"/>
        <v>-133611.49857142856</v>
      </c>
      <c r="D34" s="95"/>
      <c r="E34" s="95"/>
      <c r="F34" s="95"/>
      <c r="G34" s="95"/>
      <c r="H34" s="95"/>
      <c r="I34" s="95"/>
      <c r="J34" s="95"/>
      <c r="K34" s="95"/>
      <c r="L34" s="95"/>
      <c r="M34" s="95"/>
      <c r="N34" s="95"/>
      <c r="O34" s="95"/>
      <c r="P34" s="95"/>
      <c r="Q34" s="95">
        <f>+Q33</f>
        <v>0</v>
      </c>
      <c r="R34" s="95">
        <f>+R33</f>
        <v>0</v>
      </c>
      <c r="S34" s="95">
        <f>+S33</f>
        <v>133395.78857142857</v>
      </c>
      <c r="T34" s="95">
        <f>+T$14/7</f>
        <v>215.71</v>
      </c>
      <c r="U34" s="95">
        <f>+U$14/7</f>
        <v>0</v>
      </c>
      <c r="V34" s="95">
        <f>+V$14/7/2</f>
        <v>0</v>
      </c>
      <c r="Y34" s="95"/>
      <c r="Z34" s="95"/>
    </row>
    <row r="35" spans="1:28" x14ac:dyDescent="0.25">
      <c r="A35" s="38"/>
      <c r="B35" s="3">
        <v>2013</v>
      </c>
      <c r="C35" s="13">
        <f t="shared" si="0"/>
        <v>-133611.49857142856</v>
      </c>
      <c r="D35" s="95"/>
      <c r="E35" s="95"/>
      <c r="F35" s="95"/>
      <c r="G35" s="95"/>
      <c r="H35" s="95"/>
      <c r="I35" s="95"/>
      <c r="J35" s="95"/>
      <c r="K35" s="95"/>
      <c r="L35" s="95"/>
      <c r="M35" s="95"/>
      <c r="N35" s="95"/>
      <c r="O35" s="95"/>
      <c r="P35" s="95"/>
      <c r="Q35" s="95"/>
      <c r="R35" s="95">
        <f t="shared" ref="R35:R37" si="1">+R34</f>
        <v>0</v>
      </c>
      <c r="S35" s="95">
        <f t="shared" ref="S35:S37" si="2">+S34</f>
        <v>133395.78857142857</v>
      </c>
      <c r="T35" s="95">
        <f t="shared" ref="T35:U37" si="3">+T$14/7</f>
        <v>215.71</v>
      </c>
      <c r="U35" s="95">
        <f t="shared" si="3"/>
        <v>0</v>
      </c>
      <c r="V35" s="95">
        <f t="shared" ref="V35:V37" si="4">+V$14/7/2</f>
        <v>0</v>
      </c>
      <c r="Y35" s="95"/>
      <c r="Z35" s="95"/>
    </row>
    <row r="36" spans="1:28" x14ac:dyDescent="0.25">
      <c r="A36" s="38"/>
      <c r="B36" s="3">
        <v>2014</v>
      </c>
      <c r="C36" s="13">
        <f t="shared" si="0"/>
        <v>-133611.49857142856</v>
      </c>
      <c r="D36" s="95"/>
      <c r="E36" s="95"/>
      <c r="F36" s="95"/>
      <c r="G36" s="95"/>
      <c r="H36" s="95"/>
      <c r="I36" s="95"/>
      <c r="J36" s="95"/>
      <c r="K36" s="95"/>
      <c r="L36" s="95"/>
      <c r="M36" s="95"/>
      <c r="N36" s="95"/>
      <c r="O36" s="95"/>
      <c r="P36" s="95"/>
      <c r="Q36" s="95"/>
      <c r="R36" s="95">
        <f t="shared" si="1"/>
        <v>0</v>
      </c>
      <c r="S36" s="95">
        <f t="shared" si="2"/>
        <v>133395.78857142857</v>
      </c>
      <c r="T36" s="95">
        <f t="shared" si="3"/>
        <v>215.71</v>
      </c>
      <c r="U36" s="95">
        <f t="shared" si="3"/>
        <v>0</v>
      </c>
      <c r="V36" s="95">
        <f t="shared" si="4"/>
        <v>0</v>
      </c>
      <c r="Y36" s="95"/>
      <c r="Z36" s="95"/>
    </row>
    <row r="37" spans="1:28" x14ac:dyDescent="0.25">
      <c r="A37" s="38"/>
      <c r="B37" s="3">
        <v>2015</v>
      </c>
      <c r="C37" s="13">
        <f t="shared" si="0"/>
        <v>-133611.49857142856</v>
      </c>
      <c r="D37" s="95"/>
      <c r="E37" s="95"/>
      <c r="F37" s="95"/>
      <c r="G37" s="95"/>
      <c r="H37" s="95"/>
      <c r="I37" s="95"/>
      <c r="J37" s="95"/>
      <c r="K37" s="95"/>
      <c r="L37" s="95"/>
      <c r="M37" s="95"/>
      <c r="N37" s="95"/>
      <c r="O37" s="95"/>
      <c r="P37" s="95"/>
      <c r="Q37" s="95"/>
      <c r="R37" s="95">
        <f t="shared" si="1"/>
        <v>0</v>
      </c>
      <c r="S37" s="95">
        <f t="shared" si="2"/>
        <v>133395.78857142857</v>
      </c>
      <c r="T37" s="95">
        <f t="shared" si="3"/>
        <v>215.71</v>
      </c>
      <c r="U37" s="95">
        <f t="shared" si="3"/>
        <v>0</v>
      </c>
      <c r="V37" s="95">
        <f t="shared" si="4"/>
        <v>0</v>
      </c>
      <c r="Y37" s="95"/>
      <c r="Z37" s="95"/>
    </row>
    <row r="38" spans="1:28" x14ac:dyDescent="0.25">
      <c r="A38" s="38"/>
      <c r="B38" s="3">
        <v>2016</v>
      </c>
      <c r="C38" s="13">
        <f t="shared" si="0"/>
        <v>-66913.604285714289</v>
      </c>
      <c r="D38" s="95"/>
      <c r="E38" s="95"/>
      <c r="F38" s="95"/>
      <c r="G38" s="95"/>
      <c r="H38" s="95"/>
      <c r="I38" s="95"/>
      <c r="J38" s="95"/>
      <c r="K38" s="95"/>
      <c r="L38" s="95"/>
      <c r="M38" s="95"/>
      <c r="N38" s="95"/>
      <c r="O38" s="95"/>
      <c r="P38" s="95"/>
      <c r="Q38" s="95"/>
      <c r="R38" s="95"/>
      <c r="S38" s="95">
        <f>S14/7/2</f>
        <v>66697.894285714283</v>
      </c>
      <c r="T38" s="95">
        <f>T14/7</f>
        <v>215.71</v>
      </c>
      <c r="U38" s="95"/>
      <c r="V38" s="95"/>
      <c r="Y38" s="95"/>
      <c r="Z38" s="95"/>
    </row>
    <row r="39" spans="1:28" x14ac:dyDescent="0.25">
      <c r="A39" s="38"/>
      <c r="B39" s="3">
        <v>2017</v>
      </c>
      <c r="C39" s="13">
        <f t="shared" si="0"/>
        <v>-107.855</v>
      </c>
      <c r="D39" s="95"/>
      <c r="E39" s="95"/>
      <c r="F39" s="95"/>
      <c r="G39" s="95"/>
      <c r="H39" s="95"/>
      <c r="I39" s="95"/>
      <c r="J39" s="95"/>
      <c r="K39" s="95"/>
      <c r="L39" s="95"/>
      <c r="M39" s="95"/>
      <c r="N39" s="95"/>
      <c r="O39" s="95"/>
      <c r="P39" s="95"/>
      <c r="Q39" s="95"/>
      <c r="R39" s="95"/>
      <c r="S39" s="95"/>
      <c r="T39" s="95">
        <f>+T$14/7/2</f>
        <v>107.855</v>
      </c>
      <c r="U39" s="95"/>
      <c r="V39" s="95"/>
      <c r="Y39" s="95"/>
      <c r="Z39" s="95"/>
    </row>
    <row r="40" spans="1:28" x14ac:dyDescent="0.25">
      <c r="A40" s="38"/>
      <c r="B40" s="3">
        <v>2018</v>
      </c>
      <c r="C40" s="13">
        <f>-SUM(D40:AB40)</f>
        <v>0</v>
      </c>
      <c r="D40" s="95"/>
      <c r="E40" s="95"/>
      <c r="F40" s="95"/>
      <c r="G40" s="95"/>
      <c r="H40" s="95"/>
      <c r="I40" s="95"/>
      <c r="J40" s="95"/>
      <c r="K40" s="95"/>
      <c r="L40" s="95"/>
      <c r="M40" s="95"/>
      <c r="N40" s="95"/>
      <c r="O40" s="95"/>
      <c r="P40" s="95"/>
      <c r="Q40" s="95"/>
      <c r="R40" s="95"/>
      <c r="S40" s="95"/>
      <c r="T40" s="95"/>
      <c r="U40" s="95"/>
      <c r="V40" s="95"/>
      <c r="Y40" s="95"/>
      <c r="Z40" s="95"/>
    </row>
    <row r="41" spans="1:28" x14ac:dyDescent="0.25">
      <c r="A41" s="38"/>
      <c r="B41" s="3"/>
      <c r="C41" s="12"/>
      <c r="D41" s="96"/>
      <c r="E41" s="96"/>
      <c r="F41" s="96"/>
      <c r="G41" s="96"/>
      <c r="H41" s="96"/>
      <c r="I41" s="96"/>
      <c r="J41" s="96"/>
      <c r="K41" s="96"/>
      <c r="L41" s="96"/>
      <c r="M41" s="96"/>
      <c r="N41" s="96"/>
      <c r="O41" s="96"/>
      <c r="P41" s="96"/>
      <c r="Q41" s="96"/>
      <c r="R41" s="96"/>
      <c r="S41" s="96"/>
      <c r="T41" s="96"/>
      <c r="U41" s="96"/>
      <c r="V41" s="173"/>
      <c r="W41" s="173"/>
      <c r="X41" s="173"/>
      <c r="Y41" s="95"/>
      <c r="Z41" s="95"/>
    </row>
    <row r="42" spans="1:28" x14ac:dyDescent="0.25">
      <c r="A42" s="38" t="s">
        <v>62</v>
      </c>
      <c r="B42" s="97">
        <f>SUM(D42:Y42)</f>
        <v>0</v>
      </c>
      <c r="C42" s="94">
        <f>SUM(C16:C41)</f>
        <v>-935280.49000000011</v>
      </c>
      <c r="D42" s="95">
        <f t="shared" ref="D42:AB42" si="5">-SUM(D16:D41)+D14</f>
        <v>0</v>
      </c>
      <c r="E42" s="95">
        <f t="shared" si="5"/>
        <v>0</v>
      </c>
      <c r="F42" s="95">
        <f t="shared" si="5"/>
        <v>0</v>
      </c>
      <c r="G42" s="95">
        <f t="shared" si="5"/>
        <v>0</v>
      </c>
      <c r="H42" s="95">
        <f t="shared" si="5"/>
        <v>0</v>
      </c>
      <c r="I42" s="95">
        <f t="shared" si="5"/>
        <v>0</v>
      </c>
      <c r="J42" s="95">
        <f t="shared" si="5"/>
        <v>0</v>
      </c>
      <c r="K42" s="95">
        <f t="shared" si="5"/>
        <v>0</v>
      </c>
      <c r="L42" s="95">
        <f t="shared" si="5"/>
        <v>0</v>
      </c>
      <c r="M42" s="95">
        <f t="shared" si="5"/>
        <v>0</v>
      </c>
      <c r="N42" s="95">
        <f t="shared" si="5"/>
        <v>0</v>
      </c>
      <c r="O42" s="95">
        <f t="shared" si="5"/>
        <v>0</v>
      </c>
      <c r="P42" s="95">
        <f t="shared" si="5"/>
        <v>0</v>
      </c>
      <c r="Q42" s="95">
        <f t="shared" si="5"/>
        <v>0</v>
      </c>
      <c r="R42" s="95">
        <f t="shared" si="5"/>
        <v>0</v>
      </c>
      <c r="S42" s="95">
        <f t="shared" si="5"/>
        <v>0</v>
      </c>
      <c r="T42" s="95">
        <f t="shared" si="5"/>
        <v>0</v>
      </c>
      <c r="U42" s="325">
        <f t="shared" si="5"/>
        <v>0</v>
      </c>
      <c r="V42" s="325">
        <f t="shared" si="5"/>
        <v>0</v>
      </c>
      <c r="W42" s="325">
        <f t="shared" si="5"/>
        <v>0</v>
      </c>
      <c r="X42" s="325">
        <f t="shared" si="5"/>
        <v>0</v>
      </c>
      <c r="Y42" s="325">
        <f t="shared" si="5"/>
        <v>0</v>
      </c>
      <c r="Z42" s="325">
        <f t="shared" si="5"/>
        <v>0</v>
      </c>
      <c r="AA42" s="325">
        <f t="shared" si="5"/>
        <v>0</v>
      </c>
      <c r="AB42" s="325">
        <f t="shared" si="5"/>
        <v>0</v>
      </c>
    </row>
    <row r="43" spans="1:28" x14ac:dyDescent="0.25">
      <c r="A43" s="38"/>
      <c r="B43" s="94"/>
      <c r="C43" s="98"/>
      <c r="D43" s="95"/>
      <c r="E43" s="95"/>
      <c r="F43" s="95"/>
      <c r="G43" s="95"/>
      <c r="H43" s="95"/>
      <c r="I43" s="95"/>
      <c r="J43" s="95"/>
      <c r="K43" s="95"/>
      <c r="L43" s="95"/>
      <c r="M43" s="95"/>
      <c r="N43" s="95"/>
      <c r="O43" s="95"/>
      <c r="P43" s="95"/>
      <c r="Q43" s="95"/>
      <c r="R43" s="95"/>
      <c r="S43" s="95"/>
      <c r="T43" s="95"/>
      <c r="U43" s="95"/>
      <c r="V43" s="95"/>
      <c r="W43" s="95"/>
      <c r="X43" s="95"/>
      <c r="Y43" s="95"/>
      <c r="Z43" s="95"/>
    </row>
    <row r="44" spans="1:28" x14ac:dyDescent="0.25">
      <c r="A44" s="39" t="s">
        <v>63</v>
      </c>
      <c r="B44" s="3"/>
      <c r="C44" s="30">
        <f>+C14+C42</f>
        <v>0</v>
      </c>
      <c r="D44" s="95"/>
      <c r="E44" s="95"/>
      <c r="F44" s="95"/>
      <c r="G44" s="95"/>
      <c r="H44" s="95"/>
      <c r="I44" s="95"/>
      <c r="J44" s="95"/>
      <c r="K44" s="95"/>
      <c r="L44" s="95"/>
      <c r="M44" s="95"/>
      <c r="N44" s="95"/>
      <c r="O44" s="95"/>
      <c r="P44" s="95"/>
      <c r="Q44" s="95"/>
      <c r="R44" s="95"/>
      <c r="S44" s="95"/>
      <c r="T44" s="95"/>
      <c r="U44" s="95"/>
      <c r="V44" s="95"/>
      <c r="W44" s="95"/>
      <c r="X44" s="95"/>
      <c r="Y44" s="95"/>
      <c r="Z44" s="95"/>
    </row>
    <row r="45" spans="1:28" x14ac:dyDescent="0.25">
      <c r="A45" s="3"/>
      <c r="B45" s="3"/>
      <c r="C45" s="3"/>
      <c r="D45" s="95"/>
      <c r="E45" s="95"/>
      <c r="F45" s="95"/>
      <c r="G45" s="95"/>
      <c r="H45" s="95"/>
      <c r="I45" s="95"/>
      <c r="J45" s="95"/>
      <c r="K45" s="95"/>
      <c r="L45" s="95"/>
      <c r="M45" s="95"/>
      <c r="N45" s="95"/>
      <c r="O45" s="95"/>
      <c r="P45" s="95"/>
      <c r="Q45" s="95"/>
      <c r="R45" s="95"/>
      <c r="S45" s="95"/>
      <c r="T45" s="95"/>
      <c r="U45" s="95"/>
      <c r="V45" s="95"/>
      <c r="W45" s="95"/>
      <c r="X45" s="95"/>
      <c r="Y45" s="95"/>
      <c r="Z45" s="95"/>
    </row>
    <row r="46" spans="1:28" x14ac:dyDescent="0.25">
      <c r="A46" s="3"/>
      <c r="B46" s="36"/>
      <c r="C46" s="3"/>
      <c r="D46" s="95"/>
      <c r="E46" s="95"/>
      <c r="F46" s="95"/>
      <c r="G46" s="95"/>
      <c r="H46" s="95"/>
      <c r="I46" s="95"/>
      <c r="J46" s="95"/>
      <c r="K46" s="95"/>
      <c r="L46" s="95"/>
      <c r="M46" s="95"/>
      <c r="N46" s="95"/>
      <c r="O46" s="95"/>
      <c r="P46" s="95"/>
      <c r="Q46" s="95"/>
      <c r="R46" s="95"/>
      <c r="S46" s="95"/>
      <c r="T46" s="95"/>
      <c r="U46" s="95"/>
      <c r="V46" s="95"/>
      <c r="W46" s="95"/>
      <c r="X46" s="95"/>
      <c r="Y46" s="95"/>
      <c r="Z46" s="95"/>
    </row>
    <row r="47" spans="1:28" x14ac:dyDescent="0.25">
      <c r="A47" s="3"/>
      <c r="B47" s="3"/>
      <c r="C47" s="3"/>
      <c r="E47" s="95"/>
      <c r="F47" s="99"/>
      <c r="G47" s="99"/>
      <c r="H47" s="99"/>
      <c r="I47" s="99"/>
      <c r="J47" s="99"/>
      <c r="K47" s="99"/>
      <c r="L47" s="99"/>
      <c r="M47" s="99"/>
      <c r="N47" s="95">
        <f>SUM(E32:E47)</f>
        <v>0</v>
      </c>
      <c r="O47" s="99"/>
      <c r="P47" s="99"/>
      <c r="Q47" s="99"/>
      <c r="R47" s="99"/>
      <c r="S47" s="99"/>
    </row>
    <row r="48" spans="1:28" x14ac:dyDescent="0.25">
      <c r="B48" s="3"/>
      <c r="C48" s="3"/>
      <c r="E48" s="99"/>
      <c r="F48" s="99"/>
      <c r="G48" s="99"/>
      <c r="H48" s="99"/>
      <c r="I48" s="99"/>
      <c r="J48" s="99"/>
      <c r="K48" s="99"/>
      <c r="L48" s="99"/>
      <c r="M48" s="99"/>
      <c r="N48" s="99"/>
      <c r="O48" s="99"/>
      <c r="P48" s="99"/>
      <c r="Q48" s="99"/>
      <c r="R48" s="99"/>
      <c r="S48" s="99"/>
    </row>
    <row r="49" spans="5:19" x14ac:dyDescent="0.25">
      <c r="E49" s="99"/>
      <c r="F49" s="99"/>
      <c r="G49" s="99"/>
      <c r="H49" s="99"/>
      <c r="I49" s="99"/>
      <c r="J49" s="99"/>
      <c r="K49" s="99"/>
      <c r="L49" s="99"/>
      <c r="M49" s="99"/>
      <c r="N49" s="99"/>
      <c r="O49" s="99"/>
      <c r="P49" s="99"/>
      <c r="Q49" s="99"/>
      <c r="R49" s="99"/>
      <c r="S49" s="99"/>
    </row>
    <row r="50" spans="5:19" x14ac:dyDescent="0.25">
      <c r="E50" s="99"/>
      <c r="F50" s="99"/>
      <c r="G50" s="99"/>
      <c r="H50" s="99"/>
      <c r="I50" s="99"/>
      <c r="J50" s="99"/>
      <c r="K50" s="99"/>
      <c r="L50" s="99"/>
      <c r="M50" s="99"/>
      <c r="N50" s="99"/>
      <c r="O50" s="99"/>
      <c r="P50" s="99"/>
      <c r="Q50" s="99"/>
      <c r="R50" s="99"/>
      <c r="S50" s="99"/>
    </row>
    <row r="51" spans="5:19" x14ac:dyDescent="0.25">
      <c r="E51" s="99"/>
      <c r="F51" s="99"/>
      <c r="G51" s="99"/>
      <c r="H51" s="99"/>
      <c r="I51" s="99"/>
      <c r="J51" s="99"/>
      <c r="K51" s="99"/>
      <c r="L51" s="99"/>
      <c r="M51" s="99"/>
      <c r="N51" s="99"/>
      <c r="O51" s="99"/>
      <c r="P51" s="99"/>
      <c r="Q51" s="99"/>
      <c r="R51" s="99"/>
      <c r="S51" s="99"/>
    </row>
    <row r="52" spans="5:19" x14ac:dyDescent="0.25">
      <c r="E52" s="99"/>
      <c r="F52" s="99"/>
      <c r="G52" s="99"/>
      <c r="H52" s="99"/>
      <c r="I52" s="99"/>
      <c r="J52" s="99"/>
      <c r="K52" s="99"/>
      <c r="L52" s="99"/>
      <c r="M52" s="99"/>
      <c r="N52" s="99"/>
      <c r="O52" s="99"/>
      <c r="P52" s="99"/>
      <c r="Q52" s="99"/>
      <c r="R52" s="99"/>
      <c r="S52" s="99"/>
    </row>
    <row r="53" spans="5:19" x14ac:dyDescent="0.25">
      <c r="E53" s="99"/>
      <c r="F53" s="99"/>
      <c r="G53" s="99"/>
      <c r="H53" s="99"/>
      <c r="I53" s="99"/>
      <c r="J53" s="99"/>
      <c r="K53" s="99"/>
      <c r="L53" s="99"/>
      <c r="M53" s="99"/>
      <c r="N53" s="99"/>
      <c r="O53" s="99"/>
      <c r="P53" s="99"/>
      <c r="Q53" s="99"/>
      <c r="R53" s="99"/>
      <c r="S53" s="99"/>
    </row>
    <row r="54" spans="5:19" x14ac:dyDescent="0.25">
      <c r="E54" s="99"/>
      <c r="F54" s="99"/>
      <c r="G54" s="99"/>
      <c r="H54" s="99"/>
      <c r="I54" s="99"/>
      <c r="J54" s="99"/>
      <c r="K54" s="99"/>
      <c r="L54" s="99"/>
      <c r="M54" s="99"/>
      <c r="N54" s="99"/>
      <c r="O54" s="99"/>
      <c r="P54" s="99"/>
      <c r="Q54" s="99"/>
      <c r="R54" s="99"/>
      <c r="S54" s="99"/>
    </row>
    <row r="55" spans="5:19" x14ac:dyDescent="0.25">
      <c r="E55" s="99"/>
      <c r="F55" s="99"/>
      <c r="G55" s="99"/>
      <c r="H55" s="99"/>
      <c r="I55" s="99"/>
      <c r="J55" s="99"/>
      <c r="K55" s="99"/>
      <c r="L55" s="99"/>
      <c r="M55" s="99"/>
      <c r="N55" s="99"/>
      <c r="O55" s="99"/>
      <c r="P55" s="99"/>
      <c r="Q55" s="99"/>
      <c r="R55" s="99"/>
      <c r="S55" s="99"/>
    </row>
    <row r="56" spans="5:19" x14ac:dyDescent="0.25">
      <c r="E56" s="99"/>
      <c r="F56" s="99"/>
      <c r="G56" s="99"/>
      <c r="H56" s="99"/>
      <c r="I56" s="99"/>
      <c r="J56" s="99"/>
      <c r="K56" s="99"/>
      <c r="L56" s="99"/>
      <c r="M56" s="99"/>
      <c r="N56" s="99"/>
      <c r="O56" s="99"/>
      <c r="P56" s="99"/>
      <c r="Q56" s="99"/>
      <c r="R56" s="99"/>
      <c r="S56" s="99"/>
    </row>
    <row r="57" spans="5:19" x14ac:dyDescent="0.25">
      <c r="E57" s="99"/>
      <c r="F57" s="99"/>
      <c r="G57" s="99"/>
      <c r="H57" s="99"/>
      <c r="I57" s="99"/>
      <c r="J57" s="99"/>
      <c r="K57" s="99"/>
      <c r="L57" s="99"/>
      <c r="M57" s="99"/>
      <c r="N57" s="99"/>
      <c r="O57" s="99"/>
      <c r="P57" s="99"/>
      <c r="Q57" s="99"/>
      <c r="R57" s="99"/>
      <c r="S57" s="99"/>
    </row>
    <row r="58" spans="5:19" x14ac:dyDescent="0.25">
      <c r="E58" s="99"/>
      <c r="F58" s="99"/>
      <c r="G58" s="99"/>
      <c r="H58" s="99"/>
      <c r="I58" s="99"/>
      <c r="J58" s="99"/>
      <c r="K58" s="99"/>
      <c r="L58" s="99"/>
      <c r="M58" s="99"/>
      <c r="N58" s="99"/>
      <c r="O58" s="99"/>
      <c r="P58" s="99"/>
      <c r="Q58" s="99"/>
      <c r="R58" s="99"/>
      <c r="S58" s="99"/>
    </row>
  </sheetData>
  <phoneticPr fontId="0" type="noConversion"/>
  <pageMargins left="0.7" right="0.7" top="0.75" bottom="0.75" header="0.3" footer="0.3"/>
  <pageSetup scale="81" orientation="landscape" horizontalDpi="4294967294" verticalDpi="4294967294" r:id="rId1"/>
  <headerFooter alignWithMargins="0">
    <oddFooter>&amp;Z&amp;F&amp;RPage &amp;P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Sheet35"/>
  <dimension ref="A1:AC60"/>
  <sheetViews>
    <sheetView workbookViewId="0"/>
  </sheetViews>
  <sheetFormatPr defaultRowHeight="15" x14ac:dyDescent="0.25"/>
  <cols>
    <col min="1" max="1" width="20.85546875" customWidth="1"/>
    <col min="2" max="2" width="8.7109375" customWidth="1"/>
    <col min="3" max="3" width="12.85546875" customWidth="1"/>
    <col min="4" max="12" width="7.42578125" hidden="1" customWidth="1"/>
    <col min="13" max="13" width="7.5703125" hidden="1" customWidth="1"/>
    <col min="14" max="16" width="9.28515625" customWidth="1"/>
    <col min="17" max="17" width="12.140625" customWidth="1"/>
    <col min="18" max="19" width="11.28515625" customWidth="1"/>
    <col min="20" max="20" width="10.5703125" bestFit="1" customWidth="1"/>
    <col min="22" max="22" width="10.5703125" customWidth="1"/>
    <col min="23" max="23" width="10.5703125" style="7" customWidth="1"/>
    <col min="24" max="24" width="10.5703125" customWidth="1"/>
  </cols>
  <sheetData>
    <row r="1" spans="1:29" x14ac:dyDescent="0.25">
      <c r="A1" s="11" t="s">
        <v>10</v>
      </c>
    </row>
    <row r="2" spans="1:29" x14ac:dyDescent="0.25">
      <c r="A2" s="9" t="s">
        <v>14</v>
      </c>
    </row>
    <row r="3" spans="1:29" x14ac:dyDescent="0.25">
      <c r="A3" s="9" t="s">
        <v>80</v>
      </c>
    </row>
    <row r="4" spans="1:29" x14ac:dyDescent="0.25">
      <c r="R4" s="40" t="s">
        <v>4</v>
      </c>
      <c r="S4" s="41"/>
      <c r="T4" s="40" t="s">
        <v>8</v>
      </c>
    </row>
    <row r="5" spans="1:29" x14ac:dyDescent="0.25">
      <c r="A5" s="10" t="s">
        <v>9</v>
      </c>
      <c r="B5" s="12" t="s">
        <v>64</v>
      </c>
      <c r="C5" s="12" t="s">
        <v>12</v>
      </c>
      <c r="R5" s="42" t="s">
        <v>2</v>
      </c>
      <c r="S5" s="42" t="s">
        <v>60</v>
      </c>
      <c r="T5" s="42" t="s">
        <v>7</v>
      </c>
    </row>
    <row r="6" spans="1:29" x14ac:dyDescent="0.25">
      <c r="A6" s="140"/>
      <c r="B6" s="3"/>
      <c r="R6" s="3"/>
    </row>
    <row r="7" spans="1:29" x14ac:dyDescent="0.25">
      <c r="A7" s="213" t="s">
        <v>501</v>
      </c>
      <c r="B7" s="212">
        <v>160</v>
      </c>
      <c r="C7" s="214">
        <v>198546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5"/>
      <c r="P7" s="6"/>
      <c r="Q7" s="6"/>
      <c r="R7" s="13">
        <f>C14</f>
        <v>1063805.73</v>
      </c>
      <c r="S7" s="13">
        <f>+-C44</f>
        <v>1063805.7299999997</v>
      </c>
      <c r="T7" s="13">
        <f>+R7-S7</f>
        <v>0</v>
      </c>
    </row>
    <row r="8" spans="1:29" x14ac:dyDescent="0.25">
      <c r="A8" s="214" t="s">
        <v>502</v>
      </c>
      <c r="B8" s="3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5"/>
      <c r="P8" s="6"/>
      <c r="Q8" s="6"/>
    </row>
    <row r="9" spans="1:29" x14ac:dyDescent="0.25">
      <c r="A9" s="2"/>
      <c r="B9" s="3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5"/>
      <c r="P9" s="6"/>
      <c r="Q9" s="6"/>
    </row>
    <row r="10" spans="1:29" x14ac:dyDescent="0.25">
      <c r="B10" s="3"/>
    </row>
    <row r="11" spans="1:29" x14ac:dyDescent="0.25">
      <c r="A11" s="2" t="s">
        <v>66</v>
      </c>
      <c r="B11" s="212"/>
      <c r="C11" s="214" t="s">
        <v>74</v>
      </c>
    </row>
    <row r="12" spans="1:29" x14ac:dyDescent="0.25">
      <c r="B12" s="28"/>
      <c r="C12" s="2"/>
    </row>
    <row r="13" spans="1:29" ht="17.25" x14ac:dyDescent="0.4">
      <c r="A13" s="9" t="s">
        <v>5</v>
      </c>
      <c r="C13" s="31" t="s">
        <v>3</v>
      </c>
      <c r="D13" s="32">
        <v>1994</v>
      </c>
      <c r="E13" s="32">
        <v>1995</v>
      </c>
      <c r="F13" s="32">
        <v>1996</v>
      </c>
      <c r="G13" s="32">
        <v>1997</v>
      </c>
      <c r="H13" s="32">
        <v>1998</v>
      </c>
      <c r="I13" s="32">
        <v>1999</v>
      </c>
      <c r="J13" s="32">
        <v>2000</v>
      </c>
      <c r="K13" s="32">
        <v>2001</v>
      </c>
      <c r="L13" s="32">
        <v>2002</v>
      </c>
      <c r="M13" s="32">
        <v>2003</v>
      </c>
      <c r="N13" s="32">
        <v>2004</v>
      </c>
      <c r="O13" s="32">
        <v>2005</v>
      </c>
      <c r="P13" s="32">
        <v>2006</v>
      </c>
      <c r="Q13" s="32">
        <v>2007</v>
      </c>
      <c r="R13" s="32">
        <v>2008</v>
      </c>
      <c r="S13" s="32">
        <v>2009</v>
      </c>
      <c r="T13" s="32">
        <v>2010</v>
      </c>
      <c r="U13" s="32">
        <v>2011</v>
      </c>
      <c r="V13" s="32">
        <v>2012</v>
      </c>
      <c r="W13" s="332">
        <v>2013</v>
      </c>
      <c r="X13" s="32">
        <v>2014</v>
      </c>
      <c r="Y13" s="328">
        <v>2015</v>
      </c>
      <c r="Z13" s="32">
        <v>2016</v>
      </c>
      <c r="AA13" s="32">
        <v>2017</v>
      </c>
      <c r="AB13" s="32">
        <v>2018</v>
      </c>
      <c r="AC13" s="32">
        <v>2019</v>
      </c>
    </row>
    <row r="14" spans="1:29" x14ac:dyDescent="0.25">
      <c r="A14" s="9" t="s">
        <v>73</v>
      </c>
      <c r="C14" s="29">
        <f>SUM(D14:AC14)</f>
        <v>1063805.73</v>
      </c>
      <c r="D14" s="43"/>
      <c r="E14" s="43"/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43"/>
      <c r="Q14" s="125"/>
      <c r="R14" s="43">
        <v>1006718</v>
      </c>
      <c r="S14" s="29"/>
      <c r="W14" s="7">
        <f>40203.07+16884.66</f>
        <v>57087.729999999996</v>
      </c>
    </row>
    <row r="15" spans="1:29" x14ac:dyDescent="0.25">
      <c r="A15" s="34" t="s">
        <v>1460</v>
      </c>
      <c r="B15" s="2"/>
      <c r="C15" s="2"/>
    </row>
    <row r="16" spans="1:29" x14ac:dyDescent="0.25">
      <c r="A16" s="9" t="s">
        <v>6</v>
      </c>
      <c r="B16" s="3">
        <v>1994</v>
      </c>
      <c r="C16" s="13">
        <f>-SUM(D16:Y16)</f>
        <v>0</v>
      </c>
      <c r="D16" s="7">
        <f>+D$14/7/2</f>
        <v>0</v>
      </c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Y16" s="7"/>
      <c r="Z16" s="7"/>
    </row>
    <row r="17" spans="1:26" x14ac:dyDescent="0.25">
      <c r="B17" s="3">
        <v>1995</v>
      </c>
      <c r="C17" s="13">
        <f t="shared" ref="C17:C40" si="0">-SUM(D17:Y17)</f>
        <v>0</v>
      </c>
      <c r="D17" s="7">
        <f>+D$14/7</f>
        <v>0</v>
      </c>
      <c r="E17" s="7">
        <f>+E$14/7/2</f>
        <v>0</v>
      </c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Y17" s="7"/>
      <c r="Z17" s="7"/>
    </row>
    <row r="18" spans="1:26" x14ac:dyDescent="0.25">
      <c r="B18" s="3">
        <v>1996</v>
      </c>
      <c r="C18" s="13">
        <f t="shared" si="0"/>
        <v>0</v>
      </c>
      <c r="D18" s="7">
        <f>+D17</f>
        <v>0</v>
      </c>
      <c r="E18" s="7">
        <f>+E$14/7</f>
        <v>0</v>
      </c>
      <c r="F18" s="7">
        <f>+F$14/7/2</f>
        <v>0</v>
      </c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Y18" s="7"/>
      <c r="Z18" s="7"/>
    </row>
    <row r="19" spans="1:26" x14ac:dyDescent="0.25">
      <c r="B19" s="3">
        <v>1997</v>
      </c>
      <c r="C19" s="13">
        <f t="shared" si="0"/>
        <v>0</v>
      </c>
      <c r="D19" s="7">
        <f>+D18</f>
        <v>0</v>
      </c>
      <c r="E19" s="7">
        <f>+E18</f>
        <v>0</v>
      </c>
      <c r="F19" s="7">
        <f>+F$14/7</f>
        <v>0</v>
      </c>
      <c r="G19" s="7">
        <f>+G$14/7/2</f>
        <v>0</v>
      </c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Y19" s="7"/>
      <c r="Z19" s="7"/>
    </row>
    <row r="20" spans="1:26" x14ac:dyDescent="0.25">
      <c r="B20" s="3">
        <v>1998</v>
      </c>
      <c r="C20" s="13">
        <f t="shared" si="0"/>
        <v>0</v>
      </c>
      <c r="D20" s="7">
        <f>+D19</f>
        <v>0</v>
      </c>
      <c r="E20" s="7">
        <f>+E19</f>
        <v>0</v>
      </c>
      <c r="F20" s="7">
        <f>+F19</f>
        <v>0</v>
      </c>
      <c r="G20" s="7">
        <f>+G$14/7</f>
        <v>0</v>
      </c>
      <c r="H20" s="7">
        <f>+H$14/7/2</f>
        <v>0</v>
      </c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Y20" s="7"/>
      <c r="Z20" s="7"/>
    </row>
    <row r="21" spans="1:26" x14ac:dyDescent="0.25">
      <c r="B21" s="3">
        <v>1999</v>
      </c>
      <c r="C21" s="13">
        <f t="shared" si="0"/>
        <v>0</v>
      </c>
      <c r="D21" s="7">
        <f>+D20</f>
        <v>0</v>
      </c>
      <c r="E21" s="7">
        <f>+E20</f>
        <v>0</v>
      </c>
      <c r="F21" s="7">
        <f>+F20</f>
        <v>0</v>
      </c>
      <c r="G21" s="7">
        <f>+G20</f>
        <v>0</v>
      </c>
      <c r="H21" s="7">
        <f>+H$14/7</f>
        <v>0</v>
      </c>
      <c r="I21" s="7">
        <f>+I$14/7/2</f>
        <v>0</v>
      </c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Y21" s="7"/>
      <c r="Z21" s="7"/>
    </row>
    <row r="22" spans="1:26" x14ac:dyDescent="0.25">
      <c r="B22" s="3">
        <v>2000</v>
      </c>
      <c r="C22" s="13">
        <f t="shared" si="0"/>
        <v>0</v>
      </c>
      <c r="D22" s="7">
        <f>+D21</f>
        <v>0</v>
      </c>
      <c r="E22" s="7">
        <f>+E21</f>
        <v>0</v>
      </c>
      <c r="F22" s="7">
        <f>+F21</f>
        <v>0</v>
      </c>
      <c r="G22" s="7">
        <f>+G21</f>
        <v>0</v>
      </c>
      <c r="H22" s="7">
        <f>+H21</f>
        <v>0</v>
      </c>
      <c r="I22" s="7">
        <f>+I$14/7</f>
        <v>0</v>
      </c>
      <c r="J22" s="7">
        <f>+J$14/7/2</f>
        <v>0</v>
      </c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Y22" s="7"/>
      <c r="Z22" s="7"/>
    </row>
    <row r="23" spans="1:26" x14ac:dyDescent="0.25">
      <c r="B23" s="3">
        <v>2001</v>
      </c>
      <c r="C23" s="13">
        <f t="shared" si="0"/>
        <v>0</v>
      </c>
      <c r="D23" s="7">
        <f>+D$14/7/2</f>
        <v>0</v>
      </c>
      <c r="E23" s="7">
        <f>+E22</f>
        <v>0</v>
      </c>
      <c r="F23" s="7">
        <f>+F22</f>
        <v>0</v>
      </c>
      <c r="G23" s="7">
        <f>+G22</f>
        <v>0</v>
      </c>
      <c r="H23" s="7">
        <f>+H22</f>
        <v>0</v>
      </c>
      <c r="I23" s="7">
        <f>+I22</f>
        <v>0</v>
      </c>
      <c r="J23" s="7">
        <f>+J$14/7</f>
        <v>0</v>
      </c>
      <c r="K23" s="7">
        <f>+K$14/7/2</f>
        <v>0</v>
      </c>
      <c r="L23" s="7"/>
      <c r="M23" s="7"/>
      <c r="N23" s="7"/>
      <c r="O23" s="7"/>
      <c r="P23" s="7"/>
      <c r="Q23" s="7"/>
      <c r="R23" s="7"/>
      <c r="S23" s="7"/>
      <c r="T23" s="7"/>
      <c r="U23" s="7"/>
      <c r="Y23" s="7"/>
      <c r="Z23" s="7"/>
    </row>
    <row r="24" spans="1:26" x14ac:dyDescent="0.25">
      <c r="B24" s="3">
        <v>2002</v>
      </c>
      <c r="C24" s="13">
        <f t="shared" si="0"/>
        <v>0</v>
      </c>
      <c r="D24" s="7"/>
      <c r="E24" s="7">
        <f>+E$14/7/2</f>
        <v>0</v>
      </c>
      <c r="F24" s="7">
        <f>+F23</f>
        <v>0</v>
      </c>
      <c r="G24" s="7">
        <f>+G23</f>
        <v>0</v>
      </c>
      <c r="H24" s="7">
        <f>+H23</f>
        <v>0</v>
      </c>
      <c r="I24" s="7">
        <f>+I23</f>
        <v>0</v>
      </c>
      <c r="J24" s="7">
        <f>+J23</f>
        <v>0</v>
      </c>
      <c r="K24" s="7">
        <f>+K$14/7</f>
        <v>0</v>
      </c>
      <c r="L24" s="7">
        <f>+L$14/7/2</f>
        <v>0</v>
      </c>
      <c r="M24" s="7"/>
      <c r="N24" s="7"/>
      <c r="O24" s="7"/>
      <c r="P24" s="7"/>
      <c r="Q24" s="7"/>
      <c r="R24" s="7"/>
      <c r="S24" s="7"/>
      <c r="T24" s="7"/>
      <c r="U24" s="7"/>
      <c r="Y24" s="7"/>
      <c r="Z24" s="7"/>
    </row>
    <row r="25" spans="1:26" x14ac:dyDescent="0.25">
      <c r="B25" s="3">
        <v>2003</v>
      </c>
      <c r="C25" s="13">
        <f t="shared" si="0"/>
        <v>0</v>
      </c>
      <c r="D25" s="7"/>
      <c r="E25" s="7"/>
      <c r="F25" s="7">
        <f>+F$14/7/2</f>
        <v>0</v>
      </c>
      <c r="G25" s="7">
        <f>+G24</f>
        <v>0</v>
      </c>
      <c r="H25" s="7">
        <f>+H24</f>
        <v>0</v>
      </c>
      <c r="I25" s="7">
        <f>+I24</f>
        <v>0</v>
      </c>
      <c r="J25" s="7">
        <f>+J24</f>
        <v>0</v>
      </c>
      <c r="K25" s="7">
        <f>+K24</f>
        <v>0</v>
      </c>
      <c r="L25" s="7">
        <f>+L$14/7</f>
        <v>0</v>
      </c>
      <c r="M25" s="7">
        <f>+M$14/7/2</f>
        <v>0</v>
      </c>
      <c r="N25" s="7"/>
      <c r="O25" s="7"/>
      <c r="P25" s="7"/>
      <c r="Q25" s="7"/>
      <c r="R25" s="7"/>
      <c r="S25" s="7"/>
      <c r="T25" s="7"/>
      <c r="U25" s="7"/>
      <c r="Y25" s="7"/>
      <c r="Z25" s="7"/>
    </row>
    <row r="26" spans="1:26" x14ac:dyDescent="0.25">
      <c r="B26" s="3">
        <v>2004</v>
      </c>
      <c r="C26" s="13">
        <f t="shared" si="0"/>
        <v>0</v>
      </c>
      <c r="D26" s="7"/>
      <c r="E26" s="7"/>
      <c r="F26" s="7"/>
      <c r="G26" s="7">
        <f>+G$14/7/2</f>
        <v>0</v>
      </c>
      <c r="H26" s="7">
        <f>+H25</f>
        <v>0</v>
      </c>
      <c r="I26" s="7">
        <f>+I25</f>
        <v>0</v>
      </c>
      <c r="J26" s="7">
        <f>+J25</f>
        <v>0</v>
      </c>
      <c r="K26" s="7">
        <f>+K25</f>
        <v>0</v>
      </c>
      <c r="L26" s="7">
        <f>+L25</f>
        <v>0</v>
      </c>
      <c r="M26" s="7">
        <f>+M$14/7</f>
        <v>0</v>
      </c>
      <c r="N26" s="7">
        <f>+N$14/7/2</f>
        <v>0</v>
      </c>
      <c r="O26" s="7"/>
      <c r="P26" s="7"/>
      <c r="Q26" s="7"/>
      <c r="R26" s="7"/>
      <c r="S26" s="7"/>
      <c r="T26" s="7"/>
      <c r="U26" s="7"/>
      <c r="Y26" s="7"/>
      <c r="Z26" s="7"/>
    </row>
    <row r="27" spans="1:26" x14ac:dyDescent="0.25">
      <c r="B27" s="3">
        <v>2005</v>
      </c>
      <c r="C27" s="13">
        <f t="shared" si="0"/>
        <v>0</v>
      </c>
      <c r="D27" s="7"/>
      <c r="E27" s="7"/>
      <c r="F27" s="7"/>
      <c r="G27" s="7"/>
      <c r="H27" s="7">
        <f>+H$14/7/2</f>
        <v>0</v>
      </c>
      <c r="I27" s="7">
        <f>+I26</f>
        <v>0</v>
      </c>
      <c r="J27" s="7">
        <f>+J26</f>
        <v>0</v>
      </c>
      <c r="K27" s="7">
        <f>+K26</f>
        <v>0</v>
      </c>
      <c r="L27" s="7">
        <f>+L26</f>
        <v>0</v>
      </c>
      <c r="M27" s="7">
        <f>+M26</f>
        <v>0</v>
      </c>
      <c r="N27" s="7">
        <f>+N$14/7</f>
        <v>0</v>
      </c>
      <c r="O27" s="7">
        <f>+O$14/7/2</f>
        <v>0</v>
      </c>
      <c r="P27" s="7"/>
      <c r="Q27" s="7"/>
      <c r="R27" s="7"/>
      <c r="S27" s="7"/>
      <c r="T27" s="7"/>
      <c r="U27" s="7"/>
      <c r="Y27" s="7"/>
      <c r="Z27" s="7"/>
    </row>
    <row r="28" spans="1:26" x14ac:dyDescent="0.25">
      <c r="B28" s="3">
        <v>2006</v>
      </c>
      <c r="C28" s="13">
        <f t="shared" si="0"/>
        <v>0</v>
      </c>
      <c r="D28" s="7"/>
      <c r="E28" s="7"/>
      <c r="F28" s="7"/>
      <c r="G28" s="7"/>
      <c r="H28" s="7"/>
      <c r="I28" s="7">
        <f>+I$14/7/2</f>
        <v>0</v>
      </c>
      <c r="J28" s="7">
        <f>+J27</f>
        <v>0</v>
      </c>
      <c r="K28" s="7">
        <f>+K27</f>
        <v>0</v>
      </c>
      <c r="L28" s="7">
        <f>+L27</f>
        <v>0</v>
      </c>
      <c r="M28" s="7">
        <f>+M27</f>
        <v>0</v>
      </c>
      <c r="N28" s="7">
        <f>+N27</f>
        <v>0</v>
      </c>
      <c r="O28" s="7">
        <f>+O$14/7</f>
        <v>0</v>
      </c>
      <c r="P28" s="7">
        <f>+P$14/7/2</f>
        <v>0</v>
      </c>
      <c r="Q28" s="7"/>
      <c r="R28" s="7"/>
      <c r="S28" s="7"/>
      <c r="T28" s="7"/>
      <c r="U28" s="7"/>
      <c r="Y28" s="7"/>
      <c r="Z28" s="7"/>
    </row>
    <row r="29" spans="1:26" x14ac:dyDescent="0.25">
      <c r="B29" s="3">
        <v>2007</v>
      </c>
      <c r="C29" s="13">
        <f t="shared" si="0"/>
        <v>0</v>
      </c>
      <c r="D29" s="7"/>
      <c r="E29" s="7"/>
      <c r="F29" s="7"/>
      <c r="G29" s="7"/>
      <c r="H29" s="7"/>
      <c r="I29" s="7"/>
      <c r="J29" s="7">
        <f>+J$14/7/2</f>
        <v>0</v>
      </c>
      <c r="K29" s="7">
        <f>+K28</f>
        <v>0</v>
      </c>
      <c r="L29" s="7">
        <f>+L28</f>
        <v>0</v>
      </c>
      <c r="M29" s="7">
        <f>+M28</f>
        <v>0</v>
      </c>
      <c r="N29" s="7">
        <f>+N28</f>
        <v>0</v>
      </c>
      <c r="O29" s="7">
        <f>+O28</f>
        <v>0</v>
      </c>
      <c r="P29" s="7">
        <f>+P$14/7</f>
        <v>0</v>
      </c>
      <c r="Q29" s="7">
        <f>+Q$14/7/2</f>
        <v>0</v>
      </c>
      <c r="R29" s="7"/>
      <c r="S29" s="7"/>
      <c r="T29" s="7"/>
      <c r="U29" s="7"/>
      <c r="Y29" s="7"/>
      <c r="Z29" s="7"/>
    </row>
    <row r="30" spans="1:26" x14ac:dyDescent="0.25">
      <c r="B30" s="3">
        <v>2008</v>
      </c>
      <c r="C30" s="13">
        <f t="shared" si="0"/>
        <v>-71908.428571428565</v>
      </c>
      <c r="D30" s="7"/>
      <c r="E30" s="7"/>
      <c r="F30" s="7"/>
      <c r="G30" s="7"/>
      <c r="H30" s="7"/>
      <c r="I30" s="7"/>
      <c r="J30" s="7"/>
      <c r="K30" s="7">
        <f>+K$14/7/2</f>
        <v>0</v>
      </c>
      <c r="L30" s="7">
        <f>+L29</f>
        <v>0</v>
      </c>
      <c r="M30" s="7">
        <f>+M29</f>
        <v>0</v>
      </c>
      <c r="N30" s="7">
        <f>+N29</f>
        <v>0</v>
      </c>
      <c r="O30" s="7">
        <f>+O29</f>
        <v>0</v>
      </c>
      <c r="P30" s="7">
        <f>+P29</f>
        <v>0</v>
      </c>
      <c r="Q30" s="7">
        <f>+Q$14/7</f>
        <v>0</v>
      </c>
      <c r="R30" s="7">
        <f>+R$14/7/2</f>
        <v>71908.428571428565</v>
      </c>
      <c r="S30" s="7"/>
      <c r="T30" s="7"/>
      <c r="U30" s="7"/>
      <c r="Y30" s="7"/>
      <c r="Z30" s="7"/>
    </row>
    <row r="31" spans="1:26" x14ac:dyDescent="0.25">
      <c r="B31" s="3">
        <v>2009</v>
      </c>
      <c r="C31" s="13">
        <f t="shared" si="0"/>
        <v>-143816.85714285713</v>
      </c>
      <c r="D31" s="7"/>
      <c r="E31" s="7"/>
      <c r="F31" s="7"/>
      <c r="G31" s="7"/>
      <c r="H31" s="7"/>
      <c r="I31" s="7"/>
      <c r="J31" s="7"/>
      <c r="K31" s="7"/>
      <c r="L31" s="7">
        <f>+L$14/7/2</f>
        <v>0</v>
      </c>
      <c r="M31" s="7">
        <f>+M30</f>
        <v>0</v>
      </c>
      <c r="N31" s="7">
        <f>+N30</f>
        <v>0</v>
      </c>
      <c r="O31" s="7">
        <f>+O30</f>
        <v>0</v>
      </c>
      <c r="P31" s="7">
        <f>+P30</f>
        <v>0</v>
      </c>
      <c r="Q31" s="7">
        <f>+Q30</f>
        <v>0</v>
      </c>
      <c r="R31" s="7">
        <f>+R$14/7</f>
        <v>143816.85714285713</v>
      </c>
      <c r="S31" s="7">
        <f>+S$14/7/2</f>
        <v>0</v>
      </c>
      <c r="T31" s="7"/>
      <c r="U31" s="7"/>
      <c r="Y31" s="7"/>
      <c r="Z31" s="7"/>
    </row>
    <row r="32" spans="1:26" x14ac:dyDescent="0.25">
      <c r="A32" s="38"/>
      <c r="B32" s="3">
        <v>2010</v>
      </c>
      <c r="C32" s="13">
        <f t="shared" si="0"/>
        <v>-143816.85714285713</v>
      </c>
      <c r="D32" s="7"/>
      <c r="E32" s="7"/>
      <c r="F32" s="7"/>
      <c r="G32" s="7"/>
      <c r="H32" s="7"/>
      <c r="I32" s="7"/>
      <c r="J32" s="7"/>
      <c r="K32" s="7"/>
      <c r="L32" s="7"/>
      <c r="M32" s="7">
        <f>+M$14/7/2</f>
        <v>0</v>
      </c>
      <c r="N32" s="7">
        <f>+N31</f>
        <v>0</v>
      </c>
      <c r="O32" s="7">
        <f>+O31</f>
        <v>0</v>
      </c>
      <c r="P32" s="7">
        <f>+P31</f>
        <v>0</v>
      </c>
      <c r="Q32" s="7">
        <f>+Q31</f>
        <v>0</v>
      </c>
      <c r="R32" s="7">
        <f>+R31</f>
        <v>143816.85714285713</v>
      </c>
      <c r="S32" s="7">
        <f>+S$14/7</f>
        <v>0</v>
      </c>
      <c r="T32" s="7">
        <f>+T$14/7/2</f>
        <v>0</v>
      </c>
      <c r="U32" s="7"/>
      <c r="Y32" s="7"/>
      <c r="Z32" s="7"/>
    </row>
    <row r="33" spans="1:29" x14ac:dyDescent="0.25">
      <c r="A33" s="38"/>
      <c r="B33" s="3">
        <v>2011</v>
      </c>
      <c r="C33" s="13">
        <f t="shared" si="0"/>
        <v>-143816.85714285713</v>
      </c>
      <c r="D33" s="7"/>
      <c r="E33" s="7"/>
      <c r="F33" s="7"/>
      <c r="G33" s="7"/>
      <c r="H33" s="7"/>
      <c r="I33" s="7"/>
      <c r="J33" s="7"/>
      <c r="K33" s="7"/>
      <c r="L33" s="7"/>
      <c r="M33" s="7"/>
      <c r="N33" s="7">
        <f>+N$14/7/2</f>
        <v>0</v>
      </c>
      <c r="O33" s="7">
        <f>+O32</f>
        <v>0</v>
      </c>
      <c r="P33" s="7">
        <f>+P32</f>
        <v>0</v>
      </c>
      <c r="Q33" s="7">
        <f>+Q32</f>
        <v>0</v>
      </c>
      <c r="R33" s="7">
        <f>+R32</f>
        <v>143816.85714285713</v>
      </c>
      <c r="S33" s="7">
        <f>+S32</f>
        <v>0</v>
      </c>
      <c r="T33" s="7">
        <f>+T$14/7</f>
        <v>0</v>
      </c>
      <c r="U33" s="7">
        <f>+U$14/7/2</f>
        <v>0</v>
      </c>
      <c r="Y33" s="7"/>
      <c r="Z33" s="7"/>
    </row>
    <row r="34" spans="1:29" x14ac:dyDescent="0.25">
      <c r="A34" s="38"/>
      <c r="B34" s="3">
        <v>2012</v>
      </c>
      <c r="C34" s="13">
        <f t="shared" si="0"/>
        <v>-143816.85714285713</v>
      </c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>
        <f>+Q33</f>
        <v>0</v>
      </c>
      <c r="R34" s="7">
        <f>+R33</f>
        <v>143816.85714285713</v>
      </c>
      <c r="S34" s="7">
        <f>+S33</f>
        <v>0</v>
      </c>
      <c r="T34" s="7">
        <f>+T$14/7</f>
        <v>0</v>
      </c>
      <c r="U34" s="7">
        <f>+U$14/7</f>
        <v>0</v>
      </c>
      <c r="V34" s="7">
        <f>+V$14/7/2</f>
        <v>0</v>
      </c>
      <c r="Y34" s="7"/>
      <c r="Z34" s="7"/>
    </row>
    <row r="35" spans="1:29" x14ac:dyDescent="0.25">
      <c r="A35" s="38"/>
      <c r="B35" s="3">
        <v>2013</v>
      </c>
      <c r="C35" s="13">
        <f t="shared" si="0"/>
        <v>-147894.55214285714</v>
      </c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>
        <f t="shared" ref="R35:R36" si="1">+R34</f>
        <v>143816.85714285713</v>
      </c>
      <c r="S35" s="7">
        <f t="shared" ref="S35:S37" si="2">+S34</f>
        <v>0</v>
      </c>
      <c r="T35" s="7">
        <f t="shared" ref="T35:U37" si="3">+T$14/7</f>
        <v>0</v>
      </c>
      <c r="U35" s="7">
        <f t="shared" si="3"/>
        <v>0</v>
      </c>
      <c r="V35" s="7">
        <f t="shared" ref="V35:V37" si="4">+V$14/7/2</f>
        <v>0</v>
      </c>
      <c r="W35" s="7">
        <f>$W$14/7/2</f>
        <v>4077.6949999999997</v>
      </c>
      <c r="Y35" s="7"/>
      <c r="Z35" s="7"/>
    </row>
    <row r="36" spans="1:29" x14ac:dyDescent="0.25">
      <c r="A36" s="38"/>
      <c r="B36" s="3">
        <v>2014</v>
      </c>
      <c r="C36" s="13">
        <f t="shared" si="0"/>
        <v>-151972.24714285712</v>
      </c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>
        <f t="shared" si="1"/>
        <v>143816.85714285713</v>
      </c>
      <c r="S36" s="7">
        <f t="shared" si="2"/>
        <v>0</v>
      </c>
      <c r="T36" s="7">
        <f t="shared" si="3"/>
        <v>0</v>
      </c>
      <c r="U36" s="7">
        <f t="shared" si="3"/>
        <v>0</v>
      </c>
      <c r="V36" s="7">
        <f t="shared" si="4"/>
        <v>0</v>
      </c>
      <c r="W36" s="7">
        <f>$W$14/7</f>
        <v>8155.3899999999994</v>
      </c>
      <c r="Y36" s="7"/>
      <c r="Z36" s="7"/>
    </row>
    <row r="37" spans="1:29" x14ac:dyDescent="0.25">
      <c r="A37" s="38"/>
      <c r="B37" s="3">
        <v>2015</v>
      </c>
      <c r="C37" s="13">
        <f t="shared" si="0"/>
        <v>-80063.818571428565</v>
      </c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>
        <f>+R36/2</f>
        <v>71908.428571428565</v>
      </c>
      <c r="S37" s="7">
        <f t="shared" si="2"/>
        <v>0</v>
      </c>
      <c r="T37" s="7">
        <f t="shared" si="3"/>
        <v>0</v>
      </c>
      <c r="U37" s="7">
        <f t="shared" si="3"/>
        <v>0</v>
      </c>
      <c r="V37" s="7">
        <f t="shared" si="4"/>
        <v>0</v>
      </c>
      <c r="W37" s="7">
        <f t="shared" ref="W37:W41" si="5">$W$14/7</f>
        <v>8155.3899999999994</v>
      </c>
      <c r="Y37" s="7"/>
      <c r="Z37" s="7"/>
    </row>
    <row r="38" spans="1:29" x14ac:dyDescent="0.25">
      <c r="A38" s="38"/>
      <c r="B38" s="3">
        <v>2016</v>
      </c>
      <c r="C38" s="13">
        <f t="shared" si="0"/>
        <v>-8155.3899999999994</v>
      </c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>
        <f t="shared" si="5"/>
        <v>8155.3899999999994</v>
      </c>
      <c r="Y38" s="7"/>
      <c r="Z38" s="7"/>
    </row>
    <row r="39" spans="1:29" x14ac:dyDescent="0.25">
      <c r="A39" s="38"/>
      <c r="B39" s="3">
        <v>2016</v>
      </c>
      <c r="C39" s="13">
        <f t="shared" si="0"/>
        <v>-8155.3899999999994</v>
      </c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>
        <f t="shared" si="5"/>
        <v>8155.3899999999994</v>
      </c>
      <c r="Y39" s="7"/>
      <c r="Z39" s="7"/>
    </row>
    <row r="40" spans="1:29" x14ac:dyDescent="0.25">
      <c r="A40" s="38"/>
      <c r="B40" s="3">
        <v>2017</v>
      </c>
      <c r="C40" s="13">
        <f t="shared" si="0"/>
        <v>-8155.3899999999994</v>
      </c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>
        <f t="shared" si="5"/>
        <v>8155.3899999999994</v>
      </c>
      <c r="Y40" s="7"/>
      <c r="Z40" s="7"/>
    </row>
    <row r="41" spans="1:29" x14ac:dyDescent="0.25">
      <c r="A41" s="38"/>
      <c r="B41" s="3">
        <v>2018</v>
      </c>
      <c r="C41" s="13">
        <f>-SUM(D41:AB41)</f>
        <v>-8155.3899999999994</v>
      </c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>
        <f t="shared" si="5"/>
        <v>8155.3899999999994</v>
      </c>
      <c r="Y41" s="7"/>
      <c r="Z41" s="7"/>
    </row>
    <row r="42" spans="1:29" x14ac:dyDescent="0.25">
      <c r="A42" s="38"/>
      <c r="B42" s="3">
        <v>2019</v>
      </c>
      <c r="C42" s="13">
        <f>-SUM(D42:AB42)</f>
        <v>-4077.6949999999997</v>
      </c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>
        <f>$W$14/7/2</f>
        <v>4077.6949999999997</v>
      </c>
      <c r="Y42" s="7"/>
      <c r="Z42" s="7"/>
    </row>
    <row r="43" spans="1:29" x14ac:dyDescent="0.25">
      <c r="A43" s="38"/>
      <c r="B43" s="3"/>
      <c r="C43" s="12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173"/>
      <c r="W43" s="8"/>
      <c r="X43" s="173"/>
      <c r="Y43" s="7"/>
      <c r="Z43" s="7"/>
    </row>
    <row r="44" spans="1:29" x14ac:dyDescent="0.25">
      <c r="A44" s="38" t="s">
        <v>62</v>
      </c>
      <c r="B44" s="35">
        <f>SUM(D44:Y44)</f>
        <v>0</v>
      </c>
      <c r="C44" s="29">
        <f>SUM(C16:C43)</f>
        <v>-1063805.7299999997</v>
      </c>
      <c r="D44" s="7">
        <f>-SUM(D16:D43)+D14</f>
        <v>0</v>
      </c>
      <c r="E44" s="7">
        <f t="shared" ref="E44:T44" si="6">-SUM(E16:E43)+E14</f>
        <v>0</v>
      </c>
      <c r="F44" s="7">
        <f t="shared" si="6"/>
        <v>0</v>
      </c>
      <c r="G44" s="7">
        <f t="shared" si="6"/>
        <v>0</v>
      </c>
      <c r="H44" s="7">
        <f t="shared" si="6"/>
        <v>0</v>
      </c>
      <c r="I44" s="7">
        <f t="shared" si="6"/>
        <v>0</v>
      </c>
      <c r="J44" s="7">
        <f t="shared" si="6"/>
        <v>0</v>
      </c>
      <c r="K44" s="7">
        <f t="shared" si="6"/>
        <v>0</v>
      </c>
      <c r="L44" s="7">
        <f t="shared" si="6"/>
        <v>0</v>
      </c>
      <c r="M44" s="7">
        <f t="shared" si="6"/>
        <v>0</v>
      </c>
      <c r="N44" s="7">
        <f t="shared" si="6"/>
        <v>0</v>
      </c>
      <c r="O44" s="7">
        <f t="shared" si="6"/>
        <v>0</v>
      </c>
      <c r="P44" s="7">
        <f t="shared" si="6"/>
        <v>0</v>
      </c>
      <c r="Q44" s="7">
        <f t="shared" si="6"/>
        <v>0</v>
      </c>
      <c r="R44" s="7">
        <f t="shared" si="6"/>
        <v>0</v>
      </c>
      <c r="S44" s="7">
        <f t="shared" si="6"/>
        <v>0</v>
      </c>
      <c r="T44" s="7">
        <f t="shared" si="6"/>
        <v>0</v>
      </c>
      <c r="U44" s="326">
        <f t="shared" ref="U44:AC44" si="7">-SUM(U16:U43)+U14</f>
        <v>0</v>
      </c>
      <c r="V44" s="326">
        <f t="shared" si="7"/>
        <v>0</v>
      </c>
      <c r="W44" s="326">
        <f t="shared" si="7"/>
        <v>0</v>
      </c>
      <c r="X44" s="326">
        <f t="shared" si="7"/>
        <v>0</v>
      </c>
      <c r="Y44" s="326">
        <f t="shared" si="7"/>
        <v>0</v>
      </c>
      <c r="Z44" s="326">
        <f t="shared" si="7"/>
        <v>0</v>
      </c>
      <c r="AA44" s="326">
        <f t="shared" si="7"/>
        <v>0</v>
      </c>
      <c r="AB44" s="326">
        <f t="shared" si="7"/>
        <v>0</v>
      </c>
      <c r="AC44" s="326">
        <f t="shared" si="7"/>
        <v>0</v>
      </c>
    </row>
    <row r="45" spans="1:29" x14ac:dyDescent="0.25">
      <c r="A45" s="38"/>
      <c r="B45" s="29"/>
      <c r="C45" s="3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X45" s="7"/>
      <c r="Y45" s="7"/>
      <c r="Z45" s="7"/>
    </row>
    <row r="46" spans="1:29" x14ac:dyDescent="0.25">
      <c r="A46" s="39" t="s">
        <v>63</v>
      </c>
      <c r="B46" s="3"/>
      <c r="C46" s="30">
        <f>+C14+C44</f>
        <v>0</v>
      </c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X46" s="7"/>
      <c r="Y46" s="7"/>
      <c r="Z46" s="7"/>
    </row>
    <row r="47" spans="1:29" x14ac:dyDescent="0.25">
      <c r="A47" s="3"/>
      <c r="B47" s="3"/>
      <c r="C47" s="3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X47" s="7"/>
      <c r="Y47" s="7"/>
      <c r="Z47" s="7"/>
    </row>
    <row r="48" spans="1:29" x14ac:dyDescent="0.25">
      <c r="A48" s="3"/>
      <c r="B48" s="36"/>
      <c r="C48" s="3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X48" s="7"/>
      <c r="Y48" s="7"/>
      <c r="Z48" s="7"/>
    </row>
    <row r="49" spans="1:19" x14ac:dyDescent="0.25">
      <c r="A49" s="3"/>
      <c r="B49" s="3"/>
      <c r="C49" s="3"/>
      <c r="E49" s="7"/>
      <c r="F49" s="4"/>
      <c r="G49" s="4"/>
      <c r="H49" s="4"/>
      <c r="I49" s="4"/>
      <c r="J49" s="4"/>
      <c r="K49" s="4"/>
      <c r="L49" s="4"/>
      <c r="M49" s="4"/>
      <c r="N49" s="7">
        <f>SUM(E32:E49)</f>
        <v>0</v>
      </c>
      <c r="O49" s="4"/>
      <c r="P49" s="4"/>
      <c r="Q49" s="4"/>
      <c r="R49" s="4"/>
      <c r="S49" s="4"/>
    </row>
    <row r="50" spans="1:19" x14ac:dyDescent="0.25">
      <c r="B50" s="3"/>
      <c r="C50" s="3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</row>
    <row r="51" spans="1:19" x14ac:dyDescent="0.25"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</row>
    <row r="52" spans="1:19" x14ac:dyDescent="0.25"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</row>
    <row r="53" spans="1:19" x14ac:dyDescent="0.25"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</row>
    <row r="54" spans="1:19" x14ac:dyDescent="0.25"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</row>
    <row r="55" spans="1:19" x14ac:dyDescent="0.25"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</row>
    <row r="56" spans="1:19" x14ac:dyDescent="0.25"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</row>
    <row r="57" spans="1:19" x14ac:dyDescent="0.25"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</row>
    <row r="58" spans="1:19" x14ac:dyDescent="0.25"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</row>
    <row r="59" spans="1:19" x14ac:dyDescent="0.25"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</row>
    <row r="60" spans="1:19" x14ac:dyDescent="0.25"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</row>
  </sheetData>
  <pageMargins left="0.7" right="0.7" top="0.75" bottom="0.75" header="0.3" footer="0.3"/>
  <pageSetup scale="65" orientation="landscape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Sheet36">
    <tabColor rgb="FF92D050"/>
    <pageSetUpPr fitToPage="1"/>
  </sheetPr>
  <dimension ref="A1:AC59"/>
  <sheetViews>
    <sheetView workbookViewId="0"/>
  </sheetViews>
  <sheetFormatPr defaultRowHeight="15" x14ac:dyDescent="0.25"/>
  <cols>
    <col min="1" max="1" width="20.85546875" customWidth="1"/>
    <col min="2" max="2" width="8.7109375" customWidth="1"/>
    <col min="3" max="3" width="12.85546875" customWidth="1"/>
    <col min="4" max="7" width="7.42578125" hidden="1" customWidth="1"/>
    <col min="8" max="8" width="8.5703125" hidden="1" customWidth="1"/>
    <col min="9" max="9" width="9" hidden="1" customWidth="1"/>
    <col min="10" max="12" width="7.42578125" hidden="1" customWidth="1"/>
    <col min="13" max="13" width="8.5703125" hidden="1" customWidth="1"/>
    <col min="14" max="17" width="9.28515625" customWidth="1"/>
    <col min="18" max="19" width="11.28515625" customWidth="1"/>
    <col min="20" max="20" width="9.42578125" customWidth="1"/>
    <col min="22" max="24" width="10.5703125" customWidth="1"/>
  </cols>
  <sheetData>
    <row r="1" spans="1:29" x14ac:dyDescent="0.25">
      <c r="A1" s="11" t="s">
        <v>10</v>
      </c>
    </row>
    <row r="2" spans="1:29" x14ac:dyDescent="0.25">
      <c r="A2" s="9" t="s">
        <v>438</v>
      </c>
    </row>
    <row r="3" spans="1:29" x14ac:dyDescent="0.25">
      <c r="A3" s="9" t="s">
        <v>80</v>
      </c>
    </row>
    <row r="4" spans="1:29" x14ac:dyDescent="0.25">
      <c r="R4" s="40" t="s">
        <v>4</v>
      </c>
      <c r="S4" s="41"/>
      <c r="T4" s="40" t="s">
        <v>8</v>
      </c>
    </row>
    <row r="5" spans="1:29" x14ac:dyDescent="0.25">
      <c r="A5" s="10" t="s">
        <v>9</v>
      </c>
      <c r="B5" s="12" t="s">
        <v>64</v>
      </c>
      <c r="C5" s="12" t="s">
        <v>12</v>
      </c>
      <c r="R5" s="42" t="s">
        <v>2</v>
      </c>
      <c r="S5" s="42" t="s">
        <v>60</v>
      </c>
      <c r="T5" s="42" t="s">
        <v>7</v>
      </c>
    </row>
    <row r="6" spans="1:29" x14ac:dyDescent="0.25">
      <c r="A6" t="str">
        <f>+SUMMARY!B37</f>
        <v>TOSHIBA TMD-23 #1</v>
      </c>
      <c r="B6" s="3">
        <f>+SUMMARY!A37</f>
        <v>164</v>
      </c>
      <c r="C6">
        <f>+SUMMARY!D37</f>
        <v>420182</v>
      </c>
      <c r="R6" s="3"/>
    </row>
    <row r="7" spans="1:29" x14ac:dyDescent="0.25">
      <c r="A7" s="213" t="str">
        <f>+SUMMARY!C37</f>
        <v>VBM</v>
      </c>
      <c r="B7" s="212"/>
      <c r="C7" s="214"/>
      <c r="D7" s="92"/>
      <c r="E7" s="92"/>
      <c r="F7" s="92"/>
      <c r="G7" s="92"/>
      <c r="H7" s="92"/>
      <c r="I7" s="92"/>
      <c r="J7" s="92"/>
      <c r="K7" s="92"/>
      <c r="L7" s="92"/>
      <c r="M7" s="92"/>
      <c r="N7" s="92"/>
      <c r="O7" s="93"/>
      <c r="P7" s="6"/>
      <c r="Q7" s="6"/>
      <c r="R7" s="13">
        <f>+C14</f>
        <v>897755.57</v>
      </c>
      <c r="S7" s="13">
        <f>+-C43</f>
        <v>897755.56999999983</v>
      </c>
      <c r="T7" s="13">
        <f>+R7-S7</f>
        <v>0</v>
      </c>
    </row>
    <row r="8" spans="1:29" x14ac:dyDescent="0.25">
      <c r="A8" s="213"/>
      <c r="B8" s="3"/>
      <c r="D8" s="92"/>
      <c r="E8" s="92"/>
      <c r="F8" s="92"/>
      <c r="G8" s="92"/>
      <c r="H8" s="92"/>
      <c r="I8" s="92"/>
      <c r="J8" s="92"/>
      <c r="K8" s="92"/>
      <c r="L8" s="92"/>
      <c r="M8" s="92"/>
      <c r="N8" s="92"/>
      <c r="O8" s="93"/>
      <c r="P8" s="6"/>
      <c r="Q8" s="6"/>
    </row>
    <row r="9" spans="1:29" x14ac:dyDescent="0.25">
      <c r="A9" s="2"/>
      <c r="B9" s="3"/>
      <c r="D9" s="92"/>
      <c r="E9" s="92"/>
      <c r="F9" s="92"/>
      <c r="G9" s="92"/>
      <c r="H9" s="92"/>
      <c r="I9" s="92"/>
      <c r="J9" s="92"/>
      <c r="K9" s="92"/>
      <c r="L9" s="92"/>
      <c r="M9" s="92"/>
      <c r="N9" s="92"/>
      <c r="O9" s="93"/>
      <c r="P9" s="6"/>
      <c r="Q9" s="6"/>
    </row>
    <row r="10" spans="1:29" x14ac:dyDescent="0.25">
      <c r="B10" s="3"/>
    </row>
    <row r="11" spans="1:29" x14ac:dyDescent="0.25">
      <c r="A11" s="2" t="s">
        <v>66</v>
      </c>
      <c r="B11" s="219" t="str">
        <f>+SUMMARY!F37</f>
        <v>MISS</v>
      </c>
      <c r="C11" s="214"/>
    </row>
    <row r="12" spans="1:29" x14ac:dyDescent="0.25">
      <c r="B12" s="28"/>
      <c r="C12" s="2"/>
    </row>
    <row r="13" spans="1:29" x14ac:dyDescent="0.25">
      <c r="A13" s="9" t="s">
        <v>5</v>
      </c>
      <c r="C13" s="31" t="s">
        <v>3</v>
      </c>
      <c r="D13" s="32">
        <v>1994</v>
      </c>
      <c r="E13" s="32">
        <v>1995</v>
      </c>
      <c r="F13" s="32">
        <v>1996</v>
      </c>
      <c r="G13" s="32">
        <v>1997</v>
      </c>
      <c r="H13" s="32">
        <v>1998</v>
      </c>
      <c r="I13" s="32">
        <v>1999</v>
      </c>
      <c r="J13" s="32">
        <v>2000</v>
      </c>
      <c r="K13" s="32">
        <v>2001</v>
      </c>
      <c r="L13" s="32">
        <v>2002</v>
      </c>
      <c r="M13" s="32">
        <v>2003</v>
      </c>
      <c r="N13" s="32">
        <v>2004</v>
      </c>
      <c r="O13" s="32">
        <v>2005</v>
      </c>
      <c r="P13" s="32">
        <v>2006</v>
      </c>
      <c r="Q13" s="32">
        <v>2007</v>
      </c>
      <c r="R13" s="32">
        <v>2008</v>
      </c>
      <c r="S13" s="32">
        <v>2009</v>
      </c>
      <c r="T13" s="32">
        <v>2010</v>
      </c>
      <c r="U13" s="32">
        <v>2011</v>
      </c>
      <c r="V13" s="32">
        <v>2012</v>
      </c>
      <c r="W13" s="32">
        <v>2013</v>
      </c>
      <c r="X13" s="32">
        <v>2014</v>
      </c>
      <c r="Y13" s="328">
        <v>2015</v>
      </c>
      <c r="Z13" s="32">
        <v>2016</v>
      </c>
      <c r="AA13" s="32">
        <v>2017</v>
      </c>
      <c r="AB13" s="32">
        <v>2018</v>
      </c>
      <c r="AC13" s="32">
        <v>2019</v>
      </c>
    </row>
    <row r="14" spans="1:29" x14ac:dyDescent="0.25">
      <c r="A14" s="9" t="s">
        <v>73</v>
      </c>
      <c r="C14" s="94">
        <f>SUM(D14:Y14)</f>
        <v>897755.57</v>
      </c>
      <c r="D14" s="110"/>
      <c r="E14" s="110"/>
      <c r="F14" s="110"/>
      <c r="G14" s="110"/>
      <c r="H14" s="110"/>
      <c r="I14" s="110"/>
      <c r="J14" s="110"/>
      <c r="K14" s="110"/>
      <c r="L14" s="110"/>
      <c r="M14" s="110"/>
      <c r="N14" s="110"/>
      <c r="O14" s="110"/>
      <c r="P14" s="110"/>
      <c r="Q14" s="110"/>
      <c r="R14" s="110"/>
      <c r="S14" s="94">
        <v>892865.71</v>
      </c>
      <c r="V14" s="94">
        <v>4889.8599999999997</v>
      </c>
    </row>
    <row r="15" spans="1:29" x14ac:dyDescent="0.25">
      <c r="A15" s="34" t="str">
        <f>IF(+C14-'Equip Review 032310'!Y29=0,"ok","check")</f>
        <v>check</v>
      </c>
      <c r="B15" s="2"/>
      <c r="C15" s="2"/>
    </row>
    <row r="16" spans="1:29" x14ac:dyDescent="0.25">
      <c r="A16" s="9" t="s">
        <v>6</v>
      </c>
      <c r="B16" s="3">
        <v>1994</v>
      </c>
      <c r="C16" s="13">
        <f>-SUM(D16:Y16)</f>
        <v>0</v>
      </c>
      <c r="D16" s="95">
        <f>+D$14/7/2</f>
        <v>0</v>
      </c>
      <c r="E16" s="95"/>
      <c r="F16" s="95"/>
      <c r="G16" s="95"/>
      <c r="H16" s="95"/>
      <c r="I16" s="95"/>
      <c r="J16" s="95"/>
      <c r="K16" s="95"/>
      <c r="L16" s="95"/>
      <c r="M16" s="95"/>
      <c r="N16" s="95"/>
      <c r="O16" s="95"/>
      <c r="P16" s="95"/>
      <c r="Q16" s="95"/>
      <c r="R16" s="95"/>
      <c r="S16" s="95"/>
      <c r="T16" s="95"/>
      <c r="U16" s="95"/>
      <c r="Y16" s="95"/>
      <c r="Z16" s="95"/>
    </row>
    <row r="17" spans="1:26" x14ac:dyDescent="0.25">
      <c r="B17" s="3">
        <v>1995</v>
      </c>
      <c r="C17" s="13">
        <f t="shared" ref="C17:C39" si="0">-SUM(D17:Y17)</f>
        <v>0</v>
      </c>
      <c r="D17" s="95">
        <f>+D$14/7</f>
        <v>0</v>
      </c>
      <c r="E17" s="95">
        <f>+E$14/7/2</f>
        <v>0</v>
      </c>
      <c r="F17" s="95"/>
      <c r="G17" s="95"/>
      <c r="H17" s="95"/>
      <c r="I17" s="95"/>
      <c r="J17" s="95"/>
      <c r="K17" s="95"/>
      <c r="L17" s="95"/>
      <c r="M17" s="95"/>
      <c r="N17" s="95"/>
      <c r="O17" s="95"/>
      <c r="P17" s="95"/>
      <c r="Q17" s="95"/>
      <c r="R17" s="95"/>
      <c r="S17" s="95"/>
      <c r="T17" s="95"/>
      <c r="U17" s="95"/>
      <c r="Y17" s="95"/>
      <c r="Z17" s="95"/>
    </row>
    <row r="18" spans="1:26" x14ac:dyDescent="0.25">
      <c r="B18" s="3">
        <v>1996</v>
      </c>
      <c r="C18" s="13">
        <f t="shared" si="0"/>
        <v>0</v>
      </c>
      <c r="D18" s="95">
        <f>+D17</f>
        <v>0</v>
      </c>
      <c r="E18" s="95">
        <f>+E$14/7</f>
        <v>0</v>
      </c>
      <c r="F18" s="95">
        <f>+F$14/7/2</f>
        <v>0</v>
      </c>
      <c r="G18" s="95"/>
      <c r="H18" s="95"/>
      <c r="I18" s="95"/>
      <c r="J18" s="95"/>
      <c r="K18" s="95"/>
      <c r="L18" s="95"/>
      <c r="M18" s="95"/>
      <c r="N18" s="95"/>
      <c r="O18" s="95"/>
      <c r="P18" s="95"/>
      <c r="Q18" s="95"/>
      <c r="R18" s="95"/>
      <c r="S18" s="95"/>
      <c r="T18" s="95"/>
      <c r="U18" s="95"/>
      <c r="Y18" s="95"/>
      <c r="Z18" s="95"/>
    </row>
    <row r="19" spans="1:26" x14ac:dyDescent="0.25">
      <c r="B19" s="3">
        <v>1997</v>
      </c>
      <c r="C19" s="13">
        <f t="shared" si="0"/>
        <v>0</v>
      </c>
      <c r="D19" s="95">
        <f>+D18</f>
        <v>0</v>
      </c>
      <c r="E19" s="95">
        <f>+E18</f>
        <v>0</v>
      </c>
      <c r="F19" s="95">
        <f>+F$14/7</f>
        <v>0</v>
      </c>
      <c r="G19" s="95">
        <f>+G$14/7/2</f>
        <v>0</v>
      </c>
      <c r="H19" s="95"/>
      <c r="I19" s="95"/>
      <c r="J19" s="95"/>
      <c r="K19" s="95"/>
      <c r="L19" s="95"/>
      <c r="M19" s="95"/>
      <c r="N19" s="95"/>
      <c r="O19" s="95"/>
      <c r="P19" s="95"/>
      <c r="Q19" s="95"/>
      <c r="R19" s="95"/>
      <c r="S19" s="95"/>
      <c r="T19" s="95"/>
      <c r="U19" s="95"/>
      <c r="Y19" s="95"/>
      <c r="Z19" s="95"/>
    </row>
    <row r="20" spans="1:26" x14ac:dyDescent="0.25">
      <c r="B20" s="3">
        <v>1998</v>
      </c>
      <c r="C20" s="13">
        <f t="shared" si="0"/>
        <v>0</v>
      </c>
      <c r="D20" s="95">
        <f>+D19</f>
        <v>0</v>
      </c>
      <c r="E20" s="95">
        <f>+E19</f>
        <v>0</v>
      </c>
      <c r="F20" s="95">
        <f>+F19</f>
        <v>0</v>
      </c>
      <c r="G20" s="95">
        <f>+G$14/7</f>
        <v>0</v>
      </c>
      <c r="H20" s="95">
        <f>+H$14/7/2</f>
        <v>0</v>
      </c>
      <c r="I20" s="95"/>
      <c r="J20" s="95"/>
      <c r="K20" s="95"/>
      <c r="L20" s="95"/>
      <c r="M20" s="95"/>
      <c r="N20" s="95"/>
      <c r="O20" s="95"/>
      <c r="P20" s="95"/>
      <c r="Q20" s="95"/>
      <c r="R20" s="95"/>
      <c r="S20" s="95"/>
      <c r="T20" s="95"/>
      <c r="U20" s="95"/>
      <c r="Y20" s="95"/>
      <c r="Z20" s="95"/>
    </row>
    <row r="21" spans="1:26" x14ac:dyDescent="0.25">
      <c r="B21" s="3">
        <v>1999</v>
      </c>
      <c r="C21" s="13">
        <f t="shared" si="0"/>
        <v>0</v>
      </c>
      <c r="D21" s="95">
        <f>+D20</f>
        <v>0</v>
      </c>
      <c r="E21" s="95">
        <f>+E20</f>
        <v>0</v>
      </c>
      <c r="F21" s="95">
        <f>+F20</f>
        <v>0</v>
      </c>
      <c r="G21" s="95">
        <f>+G20</f>
        <v>0</v>
      </c>
      <c r="H21" s="95">
        <f>+H$14/7</f>
        <v>0</v>
      </c>
      <c r="I21" s="95">
        <f>+I$14/7/2</f>
        <v>0</v>
      </c>
      <c r="J21" s="95"/>
      <c r="K21" s="95"/>
      <c r="L21" s="95"/>
      <c r="M21" s="95"/>
      <c r="N21" s="95"/>
      <c r="O21" s="95"/>
      <c r="P21" s="95"/>
      <c r="Q21" s="95"/>
      <c r="R21" s="95"/>
      <c r="S21" s="95"/>
      <c r="T21" s="95"/>
      <c r="U21" s="95"/>
      <c r="Y21" s="95"/>
      <c r="Z21" s="95"/>
    </row>
    <row r="22" spans="1:26" x14ac:dyDescent="0.25">
      <c r="B22" s="3">
        <v>2000</v>
      </c>
      <c r="C22" s="13">
        <f t="shared" si="0"/>
        <v>0</v>
      </c>
      <c r="D22" s="95">
        <f>+D21</f>
        <v>0</v>
      </c>
      <c r="E22" s="95">
        <f>+E21</f>
        <v>0</v>
      </c>
      <c r="F22" s="95">
        <f>+F21</f>
        <v>0</v>
      </c>
      <c r="G22" s="95">
        <f>+G21</f>
        <v>0</v>
      </c>
      <c r="H22" s="95">
        <f>+H21</f>
        <v>0</v>
      </c>
      <c r="I22" s="95">
        <f>+I$14/7</f>
        <v>0</v>
      </c>
      <c r="J22" s="95">
        <f>+J$14/7/2</f>
        <v>0</v>
      </c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Y22" s="95"/>
      <c r="Z22" s="95"/>
    </row>
    <row r="23" spans="1:26" x14ac:dyDescent="0.25">
      <c r="B23" s="3">
        <v>2001</v>
      </c>
      <c r="C23" s="13">
        <f t="shared" si="0"/>
        <v>0</v>
      </c>
      <c r="D23" s="95">
        <f>+D$14/7/2</f>
        <v>0</v>
      </c>
      <c r="E23" s="95">
        <f>+E22</f>
        <v>0</v>
      </c>
      <c r="F23" s="95">
        <f>+F22</f>
        <v>0</v>
      </c>
      <c r="G23" s="95">
        <f>+G22</f>
        <v>0</v>
      </c>
      <c r="H23" s="95">
        <f>+H22</f>
        <v>0</v>
      </c>
      <c r="I23" s="95">
        <f>+I22</f>
        <v>0</v>
      </c>
      <c r="J23" s="95">
        <f>+J$14/7</f>
        <v>0</v>
      </c>
      <c r="K23" s="95">
        <f>+K$14/7/2</f>
        <v>0</v>
      </c>
      <c r="L23" s="95"/>
      <c r="M23" s="95"/>
      <c r="N23" s="95"/>
      <c r="O23" s="95"/>
      <c r="P23" s="95"/>
      <c r="Q23" s="95"/>
      <c r="R23" s="95"/>
      <c r="S23" s="95"/>
      <c r="T23" s="95"/>
      <c r="U23" s="95"/>
      <c r="Y23" s="95"/>
      <c r="Z23" s="95"/>
    </row>
    <row r="24" spans="1:26" x14ac:dyDescent="0.25">
      <c r="B24" s="3">
        <v>2002</v>
      </c>
      <c r="C24" s="13">
        <f t="shared" si="0"/>
        <v>0</v>
      </c>
      <c r="D24" s="95"/>
      <c r="E24" s="95">
        <f>+E$14/7/2</f>
        <v>0</v>
      </c>
      <c r="F24" s="95">
        <f>+F23</f>
        <v>0</v>
      </c>
      <c r="G24" s="95">
        <f>+G23</f>
        <v>0</v>
      </c>
      <c r="H24" s="95">
        <f>+H23</f>
        <v>0</v>
      </c>
      <c r="I24" s="95">
        <f>+I23</f>
        <v>0</v>
      </c>
      <c r="J24" s="95">
        <f>+J23</f>
        <v>0</v>
      </c>
      <c r="K24" s="95">
        <f>+K$14/7</f>
        <v>0</v>
      </c>
      <c r="L24" s="95">
        <f>+L$14/7/2</f>
        <v>0</v>
      </c>
      <c r="M24" s="95"/>
      <c r="N24" s="95"/>
      <c r="O24" s="95"/>
      <c r="P24" s="95"/>
      <c r="Q24" s="95"/>
      <c r="R24" s="95"/>
      <c r="S24" s="95"/>
      <c r="T24" s="95"/>
      <c r="U24" s="95"/>
      <c r="Y24" s="95"/>
      <c r="Z24" s="95"/>
    </row>
    <row r="25" spans="1:26" x14ac:dyDescent="0.25">
      <c r="B25" s="3">
        <v>2003</v>
      </c>
      <c r="C25" s="13">
        <f t="shared" si="0"/>
        <v>0</v>
      </c>
      <c r="D25" s="95"/>
      <c r="E25" s="95"/>
      <c r="F25" s="95">
        <f>+F$14/7/2</f>
        <v>0</v>
      </c>
      <c r="G25" s="95">
        <f>+G24</f>
        <v>0</v>
      </c>
      <c r="H25" s="95">
        <f>+H24</f>
        <v>0</v>
      </c>
      <c r="I25" s="95">
        <f>+I24</f>
        <v>0</v>
      </c>
      <c r="J25" s="95">
        <f>+J24</f>
        <v>0</v>
      </c>
      <c r="K25" s="95">
        <f>+K24</f>
        <v>0</v>
      </c>
      <c r="L25" s="95">
        <f>+L$14/7</f>
        <v>0</v>
      </c>
      <c r="M25" s="95">
        <f>+M$14/7/2</f>
        <v>0</v>
      </c>
      <c r="N25" s="95"/>
      <c r="O25" s="95"/>
      <c r="P25" s="95"/>
      <c r="Q25" s="95"/>
      <c r="R25" s="95"/>
      <c r="S25" s="95"/>
      <c r="T25" s="95"/>
      <c r="U25" s="95"/>
      <c r="Y25" s="95"/>
      <c r="Z25" s="95"/>
    </row>
    <row r="26" spans="1:26" x14ac:dyDescent="0.25">
      <c r="B26" s="3">
        <v>2004</v>
      </c>
      <c r="C26" s="13">
        <f t="shared" si="0"/>
        <v>0</v>
      </c>
      <c r="D26" s="95"/>
      <c r="E26" s="95"/>
      <c r="F26" s="95"/>
      <c r="G26" s="95">
        <f>+G$14/7/2</f>
        <v>0</v>
      </c>
      <c r="H26" s="95">
        <f>+H25</f>
        <v>0</v>
      </c>
      <c r="I26" s="95">
        <f>+I25</f>
        <v>0</v>
      </c>
      <c r="J26" s="95">
        <f>+J25</f>
        <v>0</v>
      </c>
      <c r="K26" s="95">
        <f>+K25</f>
        <v>0</v>
      </c>
      <c r="L26" s="95">
        <f>+L25</f>
        <v>0</v>
      </c>
      <c r="M26" s="95">
        <f>+M$14/7</f>
        <v>0</v>
      </c>
      <c r="N26" s="95">
        <f>+N$14/7/2</f>
        <v>0</v>
      </c>
      <c r="O26" s="95"/>
      <c r="P26" s="95"/>
      <c r="Q26" s="95"/>
      <c r="R26" s="95"/>
      <c r="S26" s="95"/>
      <c r="T26" s="95"/>
      <c r="U26" s="95"/>
      <c r="Y26" s="95"/>
      <c r="Z26" s="95"/>
    </row>
    <row r="27" spans="1:26" x14ac:dyDescent="0.25">
      <c r="B27" s="3">
        <v>2005</v>
      </c>
      <c r="C27" s="13">
        <f t="shared" si="0"/>
        <v>0</v>
      </c>
      <c r="D27" s="95"/>
      <c r="E27" s="95"/>
      <c r="F27" s="95"/>
      <c r="G27" s="95"/>
      <c r="H27" s="95">
        <f>+H$14/7/2</f>
        <v>0</v>
      </c>
      <c r="I27" s="95">
        <f>+I26</f>
        <v>0</v>
      </c>
      <c r="J27" s="95">
        <f>+J26</f>
        <v>0</v>
      </c>
      <c r="K27" s="95">
        <f>+K26</f>
        <v>0</v>
      </c>
      <c r="L27" s="95">
        <f>+L26</f>
        <v>0</v>
      </c>
      <c r="M27" s="95">
        <f>+M26</f>
        <v>0</v>
      </c>
      <c r="N27" s="95">
        <f>+N$14/7</f>
        <v>0</v>
      </c>
      <c r="O27" s="95">
        <f>+O$14/7/2</f>
        <v>0</v>
      </c>
      <c r="P27" s="95"/>
      <c r="Q27" s="95"/>
      <c r="R27" s="95"/>
      <c r="S27" s="95"/>
      <c r="T27" s="95"/>
      <c r="U27" s="95"/>
      <c r="Y27" s="95"/>
      <c r="Z27" s="95"/>
    </row>
    <row r="28" spans="1:26" x14ac:dyDescent="0.25">
      <c r="B28" s="3">
        <v>2006</v>
      </c>
      <c r="C28" s="13">
        <f t="shared" si="0"/>
        <v>0</v>
      </c>
      <c r="D28" s="95"/>
      <c r="E28" s="95"/>
      <c r="F28" s="95"/>
      <c r="G28" s="95"/>
      <c r="H28" s="95"/>
      <c r="I28" s="95">
        <f>+I$14/7/2</f>
        <v>0</v>
      </c>
      <c r="J28" s="95">
        <f>+J27</f>
        <v>0</v>
      </c>
      <c r="K28" s="95">
        <f>+K27</f>
        <v>0</v>
      </c>
      <c r="L28" s="95">
        <f>+L27</f>
        <v>0</v>
      </c>
      <c r="M28" s="95">
        <f>+M27</f>
        <v>0</v>
      </c>
      <c r="N28" s="95">
        <f>+N27</f>
        <v>0</v>
      </c>
      <c r="O28" s="95">
        <f>+O$14/7</f>
        <v>0</v>
      </c>
      <c r="P28" s="95">
        <f>+P$14/7/2</f>
        <v>0</v>
      </c>
      <c r="Q28" s="95"/>
      <c r="R28" s="95"/>
      <c r="S28" s="95"/>
      <c r="T28" s="95"/>
      <c r="U28" s="95"/>
      <c r="Y28" s="95"/>
      <c r="Z28" s="95"/>
    </row>
    <row r="29" spans="1:26" x14ac:dyDescent="0.25">
      <c r="B29" s="3">
        <v>2007</v>
      </c>
      <c r="C29" s="13">
        <f t="shared" si="0"/>
        <v>0</v>
      </c>
      <c r="D29" s="95"/>
      <c r="E29" s="95"/>
      <c r="F29" s="95"/>
      <c r="G29" s="95"/>
      <c r="H29" s="95"/>
      <c r="I29" s="95"/>
      <c r="J29" s="95">
        <f>+J$14/7/2</f>
        <v>0</v>
      </c>
      <c r="K29" s="95">
        <f>+K28</f>
        <v>0</v>
      </c>
      <c r="L29" s="95">
        <f>+L28</f>
        <v>0</v>
      </c>
      <c r="M29" s="95">
        <f>+M28</f>
        <v>0</v>
      </c>
      <c r="N29" s="95">
        <f>+N28</f>
        <v>0</v>
      </c>
      <c r="O29" s="95">
        <f>+O28</f>
        <v>0</v>
      </c>
      <c r="P29" s="95">
        <f>+P$14/7</f>
        <v>0</v>
      </c>
      <c r="Q29" s="95">
        <f>+Q$14/7/2</f>
        <v>0</v>
      </c>
      <c r="R29" s="95"/>
      <c r="S29" s="95"/>
      <c r="T29" s="95"/>
      <c r="U29" s="95"/>
      <c r="Y29" s="95"/>
      <c r="Z29" s="95"/>
    </row>
    <row r="30" spans="1:26" x14ac:dyDescent="0.25">
      <c r="B30" s="3">
        <v>2008</v>
      </c>
      <c r="C30" s="13">
        <f t="shared" si="0"/>
        <v>0</v>
      </c>
      <c r="D30" s="95"/>
      <c r="E30" s="95"/>
      <c r="F30" s="95"/>
      <c r="G30" s="95"/>
      <c r="H30" s="95"/>
      <c r="I30" s="95"/>
      <c r="J30" s="95"/>
      <c r="K30" s="95">
        <f>+K$14/7/2</f>
        <v>0</v>
      </c>
      <c r="L30" s="95">
        <f>+L29</f>
        <v>0</v>
      </c>
      <c r="M30" s="95">
        <f>+M29</f>
        <v>0</v>
      </c>
      <c r="N30" s="95">
        <f>+N29</f>
        <v>0</v>
      </c>
      <c r="O30" s="95">
        <f>+O29</f>
        <v>0</v>
      </c>
      <c r="P30" s="95">
        <f>+P29</f>
        <v>0</v>
      </c>
      <c r="Q30" s="95">
        <f>+Q$14/7</f>
        <v>0</v>
      </c>
      <c r="R30" s="95">
        <f>+R$14/7/2</f>
        <v>0</v>
      </c>
      <c r="S30" s="95"/>
      <c r="T30" s="95"/>
      <c r="U30" s="95"/>
      <c r="Y30" s="95"/>
      <c r="Z30" s="95"/>
    </row>
    <row r="31" spans="1:26" x14ac:dyDescent="0.25">
      <c r="B31" s="3">
        <v>2009</v>
      </c>
      <c r="C31" s="13">
        <f t="shared" si="0"/>
        <v>-63776.122142857137</v>
      </c>
      <c r="D31" s="95"/>
      <c r="E31" s="95"/>
      <c r="F31" s="95"/>
      <c r="G31" s="95"/>
      <c r="H31" s="95"/>
      <c r="I31" s="95"/>
      <c r="J31" s="95"/>
      <c r="K31" s="95"/>
      <c r="L31" s="95">
        <f>+L$14/7/2</f>
        <v>0</v>
      </c>
      <c r="M31" s="95">
        <f>+M30</f>
        <v>0</v>
      </c>
      <c r="N31" s="95">
        <f>+N30</f>
        <v>0</v>
      </c>
      <c r="O31" s="95">
        <f>+O30</f>
        <v>0</v>
      </c>
      <c r="P31" s="95">
        <f>+P30</f>
        <v>0</v>
      </c>
      <c r="Q31" s="95">
        <f>+Q30</f>
        <v>0</v>
      </c>
      <c r="R31" s="95">
        <f>+R$14/7</f>
        <v>0</v>
      </c>
      <c r="S31" s="95">
        <f>+S$14/7/2</f>
        <v>63776.122142857137</v>
      </c>
      <c r="T31" s="95"/>
      <c r="U31" s="95"/>
      <c r="Y31" s="95"/>
      <c r="Z31" s="95"/>
    </row>
    <row r="32" spans="1:26" x14ac:dyDescent="0.25">
      <c r="A32" s="38"/>
      <c r="B32" s="3">
        <v>2010</v>
      </c>
      <c r="C32" s="13">
        <f t="shared" si="0"/>
        <v>-127552.24428571427</v>
      </c>
      <c r="D32" s="95"/>
      <c r="E32" s="95"/>
      <c r="F32" s="95"/>
      <c r="G32" s="95"/>
      <c r="H32" s="95"/>
      <c r="I32" s="95"/>
      <c r="J32" s="95"/>
      <c r="K32" s="95"/>
      <c r="L32" s="95"/>
      <c r="M32" s="95">
        <f>+M$14/7/2</f>
        <v>0</v>
      </c>
      <c r="N32" s="95">
        <f>+N31</f>
        <v>0</v>
      </c>
      <c r="O32" s="95">
        <f>+O31</f>
        <v>0</v>
      </c>
      <c r="P32" s="95">
        <f>+P31</f>
        <v>0</v>
      </c>
      <c r="Q32" s="95">
        <f>+Q31</f>
        <v>0</v>
      </c>
      <c r="R32" s="95">
        <f>+R31</f>
        <v>0</v>
      </c>
      <c r="S32" s="95">
        <f>+S$14/7</f>
        <v>127552.24428571427</v>
      </c>
      <c r="T32" s="95">
        <f>+T$14/7/2</f>
        <v>0</v>
      </c>
      <c r="U32" s="95"/>
      <c r="Y32" s="95"/>
      <c r="Z32" s="95"/>
    </row>
    <row r="33" spans="1:28" x14ac:dyDescent="0.25">
      <c r="A33" s="38"/>
      <c r="B33" s="3">
        <v>2011</v>
      </c>
      <c r="C33" s="13">
        <f t="shared" si="0"/>
        <v>-127552.24428571427</v>
      </c>
      <c r="D33" s="95"/>
      <c r="E33" s="95"/>
      <c r="F33" s="95"/>
      <c r="G33" s="95"/>
      <c r="H33" s="95"/>
      <c r="I33" s="95"/>
      <c r="J33" s="95"/>
      <c r="K33" s="95"/>
      <c r="L33" s="95"/>
      <c r="M33" s="95"/>
      <c r="N33" s="95">
        <f>+N$14/7/2</f>
        <v>0</v>
      </c>
      <c r="O33" s="95">
        <f>+O32</f>
        <v>0</v>
      </c>
      <c r="P33" s="95">
        <f>+P32</f>
        <v>0</v>
      </c>
      <c r="Q33" s="95">
        <f>+Q32</f>
        <v>0</v>
      </c>
      <c r="R33" s="95">
        <f>+R32</f>
        <v>0</v>
      </c>
      <c r="S33" s="95">
        <f>+S32</f>
        <v>127552.24428571427</v>
      </c>
      <c r="T33" s="95">
        <f>+T$14/7</f>
        <v>0</v>
      </c>
      <c r="U33" s="95">
        <f>+U$14/7/2</f>
        <v>0</v>
      </c>
      <c r="Y33" s="95"/>
      <c r="Z33" s="95"/>
    </row>
    <row r="34" spans="1:28" x14ac:dyDescent="0.25">
      <c r="A34" s="38"/>
      <c r="B34" s="3">
        <v>2012</v>
      </c>
      <c r="C34" s="13">
        <f t="shared" si="0"/>
        <v>-127901.51999999999</v>
      </c>
      <c r="D34" s="95"/>
      <c r="E34" s="95"/>
      <c r="F34" s="95"/>
      <c r="G34" s="95"/>
      <c r="H34" s="95"/>
      <c r="I34" s="95"/>
      <c r="J34" s="95"/>
      <c r="K34" s="95"/>
      <c r="L34" s="95"/>
      <c r="M34" s="95"/>
      <c r="N34" s="95"/>
      <c r="O34" s="95"/>
      <c r="P34" s="95"/>
      <c r="Q34" s="95">
        <f>+Q33</f>
        <v>0</v>
      </c>
      <c r="R34" s="95">
        <f>+R33</f>
        <v>0</v>
      </c>
      <c r="S34" s="95">
        <f>+S33</f>
        <v>127552.24428571427</v>
      </c>
      <c r="T34" s="95">
        <f>+T$14/7</f>
        <v>0</v>
      </c>
      <c r="U34" s="95">
        <f>+U$14/7</f>
        <v>0</v>
      </c>
      <c r="V34" s="95">
        <f>+V$14/7/2</f>
        <v>349.27571428571429</v>
      </c>
      <c r="Y34" s="95"/>
      <c r="Z34" s="95"/>
    </row>
    <row r="35" spans="1:28" x14ac:dyDescent="0.25">
      <c r="A35" s="38"/>
      <c r="B35" s="3">
        <v>2013</v>
      </c>
      <c r="C35" s="13">
        <f t="shared" si="0"/>
        <v>-128250.7957142857</v>
      </c>
      <c r="D35" s="95"/>
      <c r="E35" s="95"/>
      <c r="F35" s="95"/>
      <c r="G35" s="95"/>
      <c r="H35" s="95"/>
      <c r="I35" s="95"/>
      <c r="J35" s="95"/>
      <c r="K35" s="95"/>
      <c r="L35" s="95"/>
      <c r="M35" s="95"/>
      <c r="N35" s="95"/>
      <c r="O35" s="95"/>
      <c r="P35" s="95"/>
      <c r="Q35" s="95"/>
      <c r="R35" s="95">
        <f t="shared" ref="R35:R37" si="1">+R34</f>
        <v>0</v>
      </c>
      <c r="S35" s="95">
        <f t="shared" ref="S35:S37" si="2">+S34</f>
        <v>127552.24428571427</v>
      </c>
      <c r="T35" s="95">
        <f t="shared" ref="T35:U37" si="3">+T$14/7</f>
        <v>0</v>
      </c>
      <c r="U35" s="95">
        <f t="shared" si="3"/>
        <v>0</v>
      </c>
      <c r="V35" s="95">
        <f>$V$14/7</f>
        <v>698.55142857142857</v>
      </c>
      <c r="Y35" s="95"/>
      <c r="Z35" s="95"/>
    </row>
    <row r="36" spans="1:28" x14ac:dyDescent="0.25">
      <c r="A36" s="38"/>
      <c r="B36" s="3">
        <v>2014</v>
      </c>
      <c r="C36" s="13">
        <f t="shared" si="0"/>
        <v>-128250.7957142857</v>
      </c>
      <c r="D36" s="95"/>
      <c r="E36" s="95"/>
      <c r="F36" s="95"/>
      <c r="G36" s="95"/>
      <c r="H36" s="95"/>
      <c r="I36" s="95"/>
      <c r="J36" s="95"/>
      <c r="K36" s="95"/>
      <c r="L36" s="95"/>
      <c r="M36" s="95"/>
      <c r="N36" s="95"/>
      <c r="O36" s="95"/>
      <c r="P36" s="95"/>
      <c r="Q36" s="95"/>
      <c r="R36" s="95">
        <f t="shared" si="1"/>
        <v>0</v>
      </c>
      <c r="S36" s="95">
        <f t="shared" si="2"/>
        <v>127552.24428571427</v>
      </c>
      <c r="T36" s="95">
        <f t="shared" si="3"/>
        <v>0</v>
      </c>
      <c r="U36" s="95">
        <f t="shared" si="3"/>
        <v>0</v>
      </c>
      <c r="V36" s="95">
        <f t="shared" ref="V36:V40" si="4">$V$14/7</f>
        <v>698.55142857142857</v>
      </c>
      <c r="Y36" s="95"/>
      <c r="Z36" s="95"/>
    </row>
    <row r="37" spans="1:28" x14ac:dyDescent="0.25">
      <c r="A37" s="38"/>
      <c r="B37" s="3">
        <v>2015</v>
      </c>
      <c r="C37" s="13">
        <f t="shared" si="0"/>
        <v>-128250.7957142857</v>
      </c>
      <c r="D37" s="95"/>
      <c r="E37" s="95"/>
      <c r="F37" s="95"/>
      <c r="G37" s="95"/>
      <c r="H37" s="95"/>
      <c r="I37" s="95"/>
      <c r="J37" s="95"/>
      <c r="K37" s="95"/>
      <c r="L37" s="95"/>
      <c r="M37" s="95"/>
      <c r="N37" s="95"/>
      <c r="O37" s="95"/>
      <c r="P37" s="95"/>
      <c r="Q37" s="95"/>
      <c r="R37" s="95">
        <f t="shared" si="1"/>
        <v>0</v>
      </c>
      <c r="S37" s="95">
        <f t="shared" si="2"/>
        <v>127552.24428571427</v>
      </c>
      <c r="T37" s="95">
        <f t="shared" si="3"/>
        <v>0</v>
      </c>
      <c r="U37" s="95">
        <f t="shared" si="3"/>
        <v>0</v>
      </c>
      <c r="V37" s="95">
        <f t="shared" si="4"/>
        <v>698.55142857142857</v>
      </c>
      <c r="Y37" s="95"/>
      <c r="Z37" s="95"/>
    </row>
    <row r="38" spans="1:28" x14ac:dyDescent="0.25">
      <c r="A38" s="38"/>
      <c r="B38" s="3">
        <v>2016</v>
      </c>
      <c r="C38" s="13">
        <f t="shared" si="0"/>
        <v>-64474.673571428568</v>
      </c>
      <c r="D38" s="95"/>
      <c r="E38" s="95"/>
      <c r="F38" s="95"/>
      <c r="G38" s="95"/>
      <c r="H38" s="95"/>
      <c r="I38" s="95"/>
      <c r="J38" s="95"/>
      <c r="K38" s="95"/>
      <c r="L38" s="95"/>
      <c r="M38" s="95"/>
      <c r="N38" s="95"/>
      <c r="O38" s="95"/>
      <c r="P38" s="95"/>
      <c r="Q38" s="95"/>
      <c r="R38" s="95"/>
      <c r="S38" s="95">
        <f>S14/7/2</f>
        <v>63776.122142857137</v>
      </c>
      <c r="T38" s="95"/>
      <c r="U38" s="95"/>
      <c r="V38" s="95">
        <f t="shared" si="4"/>
        <v>698.55142857142857</v>
      </c>
      <c r="Y38" s="95"/>
      <c r="Z38" s="95"/>
    </row>
    <row r="39" spans="1:28" x14ac:dyDescent="0.25">
      <c r="A39" s="38"/>
      <c r="B39" s="3">
        <v>2017</v>
      </c>
      <c r="C39" s="13">
        <f t="shared" si="0"/>
        <v>-698.55142857142857</v>
      </c>
      <c r="D39" s="95"/>
      <c r="E39" s="95"/>
      <c r="F39" s="95"/>
      <c r="G39" s="95"/>
      <c r="H39" s="95"/>
      <c r="I39" s="95"/>
      <c r="J39" s="95"/>
      <c r="K39" s="95"/>
      <c r="L39" s="95"/>
      <c r="M39" s="95"/>
      <c r="N39" s="95"/>
      <c r="O39" s="95"/>
      <c r="P39" s="95"/>
      <c r="Q39" s="95"/>
      <c r="R39" s="95"/>
      <c r="S39" s="95"/>
      <c r="T39" s="95"/>
      <c r="U39" s="95"/>
      <c r="V39" s="95">
        <f t="shared" si="4"/>
        <v>698.55142857142857</v>
      </c>
      <c r="Y39" s="95"/>
      <c r="Z39" s="95"/>
    </row>
    <row r="40" spans="1:28" x14ac:dyDescent="0.25">
      <c r="A40" s="38"/>
      <c r="B40" s="3">
        <v>2018</v>
      </c>
      <c r="C40" s="13">
        <f>-SUM(D40:AB40)</f>
        <v>-698.55142857142857</v>
      </c>
      <c r="D40" s="95"/>
      <c r="E40" s="95"/>
      <c r="F40" s="95"/>
      <c r="G40" s="95"/>
      <c r="H40" s="95"/>
      <c r="I40" s="95"/>
      <c r="J40" s="95"/>
      <c r="K40" s="95"/>
      <c r="L40" s="95"/>
      <c r="M40" s="95"/>
      <c r="N40" s="95"/>
      <c r="O40" s="95"/>
      <c r="P40" s="95"/>
      <c r="Q40" s="95"/>
      <c r="R40" s="95"/>
      <c r="S40" s="95"/>
      <c r="T40" s="95"/>
      <c r="U40" s="95"/>
      <c r="V40" s="95">
        <f t="shared" si="4"/>
        <v>698.55142857142857</v>
      </c>
      <c r="Y40" s="95"/>
      <c r="Z40" s="95"/>
    </row>
    <row r="41" spans="1:28" x14ac:dyDescent="0.25">
      <c r="A41" s="38"/>
      <c r="B41" s="3">
        <v>2019</v>
      </c>
      <c r="C41" s="13">
        <f>-SUM(D41:AB41)</f>
        <v>-349.27571428571429</v>
      </c>
      <c r="D41" s="95"/>
      <c r="E41" s="95"/>
      <c r="F41" s="95"/>
      <c r="G41" s="95"/>
      <c r="H41" s="95"/>
      <c r="I41" s="95"/>
      <c r="J41" s="95"/>
      <c r="K41" s="95"/>
      <c r="L41" s="95"/>
      <c r="M41" s="95"/>
      <c r="N41" s="95"/>
      <c r="O41" s="95"/>
      <c r="P41" s="95"/>
      <c r="Q41" s="95"/>
      <c r="R41" s="95"/>
      <c r="S41" s="95"/>
      <c r="T41" s="95"/>
      <c r="U41" s="95"/>
      <c r="V41" s="95">
        <f>+V$14/7/2</f>
        <v>349.27571428571429</v>
      </c>
      <c r="Y41" s="95"/>
      <c r="Z41" s="95"/>
    </row>
    <row r="42" spans="1:28" x14ac:dyDescent="0.25">
      <c r="A42" s="38"/>
      <c r="B42" s="3"/>
      <c r="C42" s="12"/>
      <c r="D42" s="96"/>
      <c r="E42" s="96"/>
      <c r="F42" s="96"/>
      <c r="G42" s="96"/>
      <c r="H42" s="96"/>
      <c r="I42" s="96"/>
      <c r="J42" s="96"/>
      <c r="K42" s="96"/>
      <c r="L42" s="96"/>
      <c r="M42" s="96"/>
      <c r="N42" s="96"/>
      <c r="O42" s="96"/>
      <c r="P42" s="96"/>
      <c r="Q42" s="96"/>
      <c r="R42" s="96"/>
      <c r="S42" s="96"/>
      <c r="T42" s="96"/>
      <c r="U42" s="96"/>
      <c r="V42" s="173"/>
      <c r="W42" s="173"/>
      <c r="X42" s="173"/>
      <c r="Y42" s="95"/>
      <c r="Z42" s="95"/>
    </row>
    <row r="43" spans="1:28" x14ac:dyDescent="0.25">
      <c r="A43" s="38" t="s">
        <v>62</v>
      </c>
      <c r="B43" s="97">
        <f>SUM(D43:Y43)</f>
        <v>0</v>
      </c>
      <c r="C43" s="94">
        <f>SUM(C16:C42)</f>
        <v>-897755.56999999983</v>
      </c>
      <c r="D43" s="95">
        <f t="shared" ref="D43:T43" si="5">-SUM(D16:D42)+D14</f>
        <v>0</v>
      </c>
      <c r="E43" s="95">
        <f t="shared" si="5"/>
        <v>0</v>
      </c>
      <c r="F43" s="95">
        <f t="shared" si="5"/>
        <v>0</v>
      </c>
      <c r="G43" s="95">
        <f t="shared" si="5"/>
        <v>0</v>
      </c>
      <c r="H43" s="95">
        <f t="shared" si="5"/>
        <v>0</v>
      </c>
      <c r="I43" s="95">
        <f t="shared" si="5"/>
        <v>0</v>
      </c>
      <c r="J43" s="95">
        <f t="shared" si="5"/>
        <v>0</v>
      </c>
      <c r="K43" s="95">
        <f t="shared" si="5"/>
        <v>0</v>
      </c>
      <c r="L43" s="95">
        <f t="shared" si="5"/>
        <v>0</v>
      </c>
      <c r="M43" s="95">
        <f t="shared" si="5"/>
        <v>0</v>
      </c>
      <c r="N43" s="95">
        <f t="shared" si="5"/>
        <v>0</v>
      </c>
      <c r="O43" s="95">
        <f t="shared" si="5"/>
        <v>0</v>
      </c>
      <c r="P43" s="95">
        <f t="shared" si="5"/>
        <v>0</v>
      </c>
      <c r="Q43" s="95">
        <f t="shared" si="5"/>
        <v>0</v>
      </c>
      <c r="R43" s="95">
        <f t="shared" si="5"/>
        <v>0</v>
      </c>
      <c r="S43" s="95">
        <f t="shared" si="5"/>
        <v>0</v>
      </c>
      <c r="T43" s="95">
        <f t="shared" si="5"/>
        <v>0</v>
      </c>
      <c r="U43" s="325">
        <f t="shared" ref="U43:AB43" si="6">-SUM(U16:U42)+U14</f>
        <v>0</v>
      </c>
      <c r="V43" s="325">
        <f t="shared" si="6"/>
        <v>0</v>
      </c>
      <c r="W43" s="325">
        <f t="shared" si="6"/>
        <v>0</v>
      </c>
      <c r="X43" s="325">
        <f t="shared" si="6"/>
        <v>0</v>
      </c>
      <c r="Y43" s="325">
        <f t="shared" si="6"/>
        <v>0</v>
      </c>
      <c r="Z43" s="325">
        <f t="shared" si="6"/>
        <v>0</v>
      </c>
      <c r="AA43" s="325">
        <f t="shared" si="6"/>
        <v>0</v>
      </c>
      <c r="AB43" s="325">
        <f t="shared" si="6"/>
        <v>0</v>
      </c>
    </row>
    <row r="44" spans="1:28" x14ac:dyDescent="0.25">
      <c r="A44" s="38"/>
      <c r="B44" s="94"/>
      <c r="C44" s="98"/>
      <c r="D44" s="95"/>
      <c r="E44" s="95"/>
      <c r="F44" s="95"/>
      <c r="G44" s="95"/>
      <c r="H44" s="95"/>
      <c r="I44" s="95"/>
      <c r="J44" s="95"/>
      <c r="K44" s="95"/>
      <c r="L44" s="95"/>
      <c r="M44" s="95"/>
      <c r="N44" s="95"/>
      <c r="O44" s="95"/>
      <c r="P44" s="95"/>
      <c r="Q44" s="95"/>
      <c r="R44" s="95"/>
      <c r="S44" s="95"/>
      <c r="T44" s="95"/>
      <c r="U44" s="95"/>
      <c r="V44" s="95"/>
      <c r="W44" s="95"/>
      <c r="X44" s="95"/>
      <c r="Y44" s="95"/>
      <c r="Z44" s="95"/>
    </row>
    <row r="45" spans="1:28" x14ac:dyDescent="0.25">
      <c r="A45" s="39" t="s">
        <v>63</v>
      </c>
      <c r="B45" s="3"/>
      <c r="C45" s="30">
        <f>+C14+C43</f>
        <v>0</v>
      </c>
      <c r="D45" s="95"/>
      <c r="E45" s="95"/>
      <c r="F45" s="95"/>
      <c r="G45" s="95"/>
      <c r="H45" s="95"/>
      <c r="I45" s="95"/>
      <c r="J45" s="95"/>
      <c r="K45" s="95"/>
      <c r="L45" s="95"/>
      <c r="M45" s="95"/>
      <c r="N45" s="95"/>
      <c r="O45" s="95"/>
      <c r="P45" s="95"/>
      <c r="Q45" s="95"/>
      <c r="R45" s="95"/>
      <c r="S45" s="95"/>
      <c r="T45" s="95"/>
      <c r="U45" s="95"/>
      <c r="V45" s="95"/>
      <c r="W45" s="95"/>
      <c r="X45" s="95"/>
      <c r="Y45" s="95"/>
      <c r="Z45" s="95"/>
    </row>
    <row r="46" spans="1:28" x14ac:dyDescent="0.25">
      <c r="A46" s="3"/>
      <c r="B46" s="3"/>
      <c r="C46" s="3"/>
      <c r="D46" s="95"/>
      <c r="E46" s="95"/>
      <c r="F46" s="95"/>
      <c r="G46" s="95"/>
      <c r="H46" s="95"/>
      <c r="I46" s="95"/>
      <c r="J46" s="95"/>
      <c r="K46" s="95"/>
      <c r="L46" s="95"/>
      <c r="M46" s="95"/>
      <c r="N46" s="95"/>
      <c r="O46" s="95"/>
      <c r="P46" s="95"/>
      <c r="Q46" s="95"/>
      <c r="R46" s="95"/>
      <c r="S46" s="95"/>
      <c r="T46" s="95"/>
      <c r="U46" s="95"/>
      <c r="V46" s="95"/>
      <c r="W46" s="95"/>
      <c r="X46" s="95"/>
      <c r="Y46" s="95"/>
      <c r="Z46" s="95"/>
    </row>
    <row r="47" spans="1:28" x14ac:dyDescent="0.25">
      <c r="A47" s="3"/>
      <c r="B47" s="36"/>
      <c r="C47" s="3"/>
      <c r="D47" s="95"/>
      <c r="E47" s="95"/>
      <c r="F47" s="95"/>
      <c r="G47" s="95"/>
      <c r="H47" s="95"/>
      <c r="I47" s="95"/>
      <c r="J47" s="95"/>
      <c r="K47" s="95"/>
      <c r="L47" s="95"/>
      <c r="M47" s="95"/>
      <c r="N47" s="95"/>
      <c r="O47" s="95"/>
      <c r="P47" s="95"/>
      <c r="Q47" s="95"/>
      <c r="R47" s="95"/>
      <c r="S47" s="95"/>
      <c r="T47" s="95"/>
      <c r="U47" s="95"/>
      <c r="V47" s="95"/>
      <c r="W47" s="95"/>
      <c r="X47" s="95"/>
      <c r="Y47" s="95"/>
      <c r="Z47" s="95"/>
    </row>
    <row r="48" spans="1:28" x14ac:dyDescent="0.25">
      <c r="A48" s="3"/>
      <c r="B48" s="3"/>
      <c r="C48" s="3"/>
      <c r="E48" s="95"/>
      <c r="F48" s="99"/>
      <c r="G48" s="99"/>
      <c r="H48" s="99"/>
      <c r="I48" s="99"/>
      <c r="J48" s="99"/>
      <c r="K48" s="99"/>
      <c r="L48" s="99"/>
      <c r="M48" s="99"/>
      <c r="N48" s="95">
        <f>SUM(E32:E48)</f>
        <v>0</v>
      </c>
      <c r="O48" s="99"/>
      <c r="P48" s="99"/>
      <c r="Q48" s="99"/>
      <c r="R48" s="99"/>
      <c r="S48" s="99"/>
    </row>
    <row r="49" spans="2:19" x14ac:dyDescent="0.25">
      <c r="B49" s="3"/>
      <c r="C49" s="3"/>
      <c r="E49" s="99"/>
      <c r="F49" s="99"/>
      <c r="G49" s="99"/>
      <c r="H49" s="99"/>
      <c r="I49" s="99"/>
      <c r="J49" s="99"/>
      <c r="K49" s="99"/>
      <c r="L49" s="99"/>
      <c r="M49" s="99"/>
      <c r="N49" s="99"/>
      <c r="O49" s="99"/>
      <c r="P49" s="99"/>
      <c r="Q49" s="99"/>
      <c r="R49" s="99"/>
      <c r="S49" s="99"/>
    </row>
    <row r="50" spans="2:19" x14ac:dyDescent="0.25">
      <c r="E50" s="99"/>
      <c r="F50" s="99"/>
      <c r="G50" s="99"/>
      <c r="H50" s="99"/>
      <c r="I50" s="99"/>
      <c r="J50" s="99"/>
      <c r="K50" s="99"/>
      <c r="L50" s="99"/>
      <c r="M50" s="99"/>
      <c r="N50" s="99"/>
      <c r="O50" s="99"/>
      <c r="P50" s="99"/>
      <c r="Q50" s="99"/>
      <c r="R50" s="99"/>
      <c r="S50" s="99"/>
    </row>
    <row r="51" spans="2:19" x14ac:dyDescent="0.25">
      <c r="E51" s="99"/>
      <c r="F51" s="99"/>
      <c r="G51" s="99"/>
      <c r="H51" s="99"/>
      <c r="I51" s="99"/>
      <c r="J51" s="99"/>
      <c r="K51" s="99"/>
      <c r="L51" s="99"/>
      <c r="M51" s="99"/>
      <c r="N51" s="99"/>
      <c r="O51" s="99"/>
      <c r="P51" s="99"/>
      <c r="Q51" s="99"/>
      <c r="R51" s="99"/>
      <c r="S51" s="99"/>
    </row>
    <row r="52" spans="2:19" x14ac:dyDescent="0.25">
      <c r="E52" s="99"/>
      <c r="F52" s="99"/>
      <c r="G52" s="99"/>
      <c r="H52" s="99"/>
      <c r="I52" s="99"/>
      <c r="J52" s="99"/>
      <c r="K52" s="99"/>
      <c r="L52" s="99"/>
      <c r="M52" s="99"/>
      <c r="N52" s="99"/>
      <c r="O52" s="99"/>
      <c r="P52" s="99"/>
      <c r="Q52" s="99"/>
      <c r="R52" s="99"/>
      <c r="S52" s="99"/>
    </row>
    <row r="53" spans="2:19" x14ac:dyDescent="0.25">
      <c r="E53" s="99"/>
      <c r="F53" s="99"/>
      <c r="G53" s="99"/>
      <c r="H53" s="99"/>
      <c r="I53" s="99"/>
      <c r="J53" s="99"/>
      <c r="K53" s="99"/>
      <c r="L53" s="99"/>
      <c r="M53" s="99"/>
      <c r="N53" s="99"/>
      <c r="O53" s="99"/>
      <c r="P53" s="99"/>
      <c r="Q53" s="99"/>
      <c r="R53" s="99"/>
      <c r="S53" s="99"/>
    </row>
    <row r="54" spans="2:19" x14ac:dyDescent="0.25">
      <c r="E54" s="99"/>
      <c r="F54" s="99"/>
      <c r="G54" s="99"/>
      <c r="H54" s="99"/>
      <c r="I54" s="99"/>
      <c r="J54" s="99"/>
      <c r="K54" s="99"/>
      <c r="L54" s="99"/>
      <c r="M54" s="99"/>
      <c r="N54" s="99"/>
      <c r="O54" s="99"/>
      <c r="P54" s="99"/>
      <c r="Q54" s="99"/>
      <c r="R54" s="99"/>
      <c r="S54" s="99"/>
    </row>
    <row r="55" spans="2:19" x14ac:dyDescent="0.25">
      <c r="E55" s="99"/>
      <c r="F55" s="99"/>
      <c r="G55" s="99"/>
      <c r="H55" s="99"/>
      <c r="I55" s="99"/>
      <c r="J55" s="99"/>
      <c r="K55" s="99"/>
      <c r="L55" s="99"/>
      <c r="M55" s="99"/>
      <c r="N55" s="99"/>
      <c r="O55" s="99"/>
      <c r="P55" s="99"/>
      <c r="Q55" s="99"/>
      <c r="R55" s="99"/>
      <c r="S55" s="99"/>
    </row>
    <row r="56" spans="2:19" x14ac:dyDescent="0.25">
      <c r="E56" s="99"/>
      <c r="F56" s="99"/>
      <c r="G56" s="99"/>
      <c r="H56" s="99"/>
      <c r="I56" s="99"/>
      <c r="J56" s="99"/>
      <c r="K56" s="99"/>
      <c r="L56" s="99"/>
      <c r="M56" s="99"/>
      <c r="N56" s="99"/>
      <c r="O56" s="99"/>
      <c r="P56" s="99"/>
      <c r="Q56" s="99"/>
      <c r="R56" s="99"/>
      <c r="S56" s="99"/>
    </row>
    <row r="57" spans="2:19" x14ac:dyDescent="0.25">
      <c r="E57" s="99"/>
      <c r="F57" s="99"/>
      <c r="G57" s="99"/>
      <c r="H57" s="99"/>
      <c r="I57" s="99"/>
      <c r="J57" s="99"/>
      <c r="K57" s="99"/>
      <c r="L57" s="99"/>
      <c r="M57" s="99"/>
      <c r="N57" s="99"/>
      <c r="O57" s="99"/>
      <c r="P57" s="99"/>
      <c r="Q57" s="99"/>
      <c r="R57" s="99"/>
      <c r="S57" s="99"/>
    </row>
    <row r="58" spans="2:19" x14ac:dyDescent="0.25">
      <c r="E58" s="99"/>
      <c r="F58" s="99"/>
      <c r="G58" s="99"/>
      <c r="H58" s="99"/>
      <c r="I58" s="99"/>
      <c r="J58" s="99"/>
      <c r="K58" s="99"/>
      <c r="L58" s="99"/>
      <c r="M58" s="99"/>
      <c r="N58" s="99"/>
      <c r="O58" s="99"/>
      <c r="P58" s="99"/>
      <c r="Q58" s="99"/>
      <c r="R58" s="99"/>
      <c r="S58" s="99"/>
    </row>
    <row r="59" spans="2:19" x14ac:dyDescent="0.25">
      <c r="E59" s="99"/>
      <c r="F59" s="99"/>
      <c r="G59" s="99"/>
      <c r="H59" s="99"/>
      <c r="I59" s="99"/>
      <c r="J59" s="99"/>
      <c r="K59" s="99"/>
      <c r="L59" s="99"/>
      <c r="M59" s="99"/>
      <c r="N59" s="99"/>
      <c r="O59" s="99"/>
      <c r="P59" s="99"/>
      <c r="Q59" s="99"/>
      <c r="R59" s="99"/>
      <c r="S59" s="99"/>
    </row>
  </sheetData>
  <phoneticPr fontId="0" type="noConversion"/>
  <pageMargins left="0.7" right="0.7" top="0.75" bottom="0.75" header="0.3" footer="0.3"/>
  <pageSetup scale="80" orientation="landscape" horizontalDpi="4294967294" verticalDpi="4294967294" r:id="rId1"/>
  <headerFooter alignWithMargins="0">
    <oddFooter>&amp;Z&amp;F&amp;RPage &amp;P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 codeName="Sheet37">
    <pageSetUpPr fitToPage="1"/>
  </sheetPr>
  <dimension ref="A1:AC59"/>
  <sheetViews>
    <sheetView workbookViewId="0"/>
  </sheetViews>
  <sheetFormatPr defaultRowHeight="15" x14ac:dyDescent="0.25"/>
  <cols>
    <col min="1" max="1" width="20.85546875" customWidth="1"/>
    <col min="2" max="2" width="8.7109375" customWidth="1"/>
    <col min="3" max="3" width="12.85546875" customWidth="1"/>
    <col min="4" max="7" width="7.42578125" hidden="1" customWidth="1"/>
    <col min="8" max="8" width="8.5703125" hidden="1" customWidth="1"/>
    <col min="9" max="9" width="9" hidden="1" customWidth="1"/>
    <col min="10" max="12" width="7.42578125" hidden="1" customWidth="1"/>
    <col min="13" max="13" width="8.5703125" hidden="1" customWidth="1"/>
    <col min="14" max="17" width="9.28515625" customWidth="1"/>
    <col min="18" max="19" width="11.28515625" customWidth="1"/>
    <col min="20" max="20" width="9.42578125" customWidth="1"/>
    <col min="22" max="24" width="10.5703125" customWidth="1"/>
  </cols>
  <sheetData>
    <row r="1" spans="1:29" x14ac:dyDescent="0.25">
      <c r="A1" s="11" t="s">
        <v>10</v>
      </c>
    </row>
    <row r="2" spans="1:29" x14ac:dyDescent="0.25">
      <c r="A2" s="9" t="s">
        <v>438</v>
      </c>
    </row>
    <row r="3" spans="1:29" x14ac:dyDescent="0.25">
      <c r="A3" s="9" t="s">
        <v>80</v>
      </c>
    </row>
    <row r="4" spans="1:29" x14ac:dyDescent="0.25">
      <c r="R4" s="40" t="s">
        <v>4</v>
      </c>
      <c r="S4" s="41"/>
      <c r="T4" s="40" t="s">
        <v>8</v>
      </c>
    </row>
    <row r="5" spans="1:29" x14ac:dyDescent="0.25">
      <c r="A5" s="10" t="s">
        <v>9</v>
      </c>
      <c r="B5" s="12" t="s">
        <v>64</v>
      </c>
      <c r="C5" s="12" t="s">
        <v>12</v>
      </c>
      <c r="R5" s="42" t="s">
        <v>2</v>
      </c>
      <c r="S5" s="42" t="s">
        <v>60</v>
      </c>
      <c r="T5" s="42" t="s">
        <v>7</v>
      </c>
    </row>
    <row r="6" spans="1:29" x14ac:dyDescent="0.25">
      <c r="A6" t="str">
        <f>+SUMMARY!B40</f>
        <v>CRANE; UNIFRAN; 2[t]; GANTRY TYPE</v>
      </c>
      <c r="B6" s="3">
        <f>+SUMMARY!A40</f>
        <v>177</v>
      </c>
      <c r="C6">
        <f>+SUMMARY!D40</f>
        <v>0</v>
      </c>
      <c r="R6" s="3"/>
    </row>
    <row r="7" spans="1:29" x14ac:dyDescent="0.25">
      <c r="A7" s="213">
        <f>+SUMMARY!C40</f>
        <v>0</v>
      </c>
      <c r="B7" s="212"/>
      <c r="C7" s="214"/>
      <c r="D7" s="92"/>
      <c r="E7" s="92"/>
      <c r="F7" s="92"/>
      <c r="G7" s="92"/>
      <c r="H7" s="92"/>
      <c r="I7" s="92"/>
      <c r="J7" s="92"/>
      <c r="K7" s="92"/>
      <c r="L7" s="92"/>
      <c r="M7" s="92"/>
      <c r="N7" s="92"/>
      <c r="O7" s="93"/>
      <c r="P7" s="6"/>
      <c r="Q7" s="6"/>
      <c r="R7" s="13">
        <f>+C14</f>
        <v>2920</v>
      </c>
      <c r="S7" s="13">
        <f>+-C43</f>
        <v>2920</v>
      </c>
      <c r="T7" s="13">
        <f>+R7-S7</f>
        <v>0</v>
      </c>
    </row>
    <row r="8" spans="1:29" x14ac:dyDescent="0.25">
      <c r="A8" s="213"/>
      <c r="B8" s="3"/>
      <c r="D8" s="92"/>
      <c r="E8" s="92"/>
      <c r="F8" s="92"/>
      <c r="G8" s="92"/>
      <c r="H8" s="92"/>
      <c r="I8" s="92"/>
      <c r="J8" s="92"/>
      <c r="K8" s="92"/>
      <c r="L8" s="92"/>
      <c r="M8" s="92"/>
      <c r="N8" s="92"/>
      <c r="O8" s="93"/>
      <c r="P8" s="6"/>
      <c r="Q8" s="6"/>
    </row>
    <row r="9" spans="1:29" x14ac:dyDescent="0.25">
      <c r="A9" s="2"/>
      <c r="B9" s="3"/>
      <c r="D9" s="92"/>
      <c r="E9" s="92"/>
      <c r="F9" s="92"/>
      <c r="G9" s="92"/>
      <c r="H9" s="92"/>
      <c r="I9" s="92"/>
      <c r="J9" s="92"/>
      <c r="K9" s="92"/>
      <c r="L9" s="92"/>
      <c r="M9" s="92"/>
      <c r="N9" s="92"/>
      <c r="O9" s="93"/>
      <c r="P9" s="6"/>
      <c r="Q9" s="6"/>
    </row>
    <row r="10" spans="1:29" x14ac:dyDescent="0.25">
      <c r="B10" s="3"/>
    </row>
    <row r="11" spans="1:29" x14ac:dyDescent="0.25">
      <c r="A11" s="2" t="s">
        <v>66</v>
      </c>
      <c r="B11" s="219" t="str">
        <f>+SUMMARY!F40</f>
        <v>MISS</v>
      </c>
      <c r="C11" s="214"/>
    </row>
    <row r="12" spans="1:29" x14ac:dyDescent="0.25">
      <c r="B12" s="28"/>
      <c r="C12" s="2"/>
    </row>
    <row r="13" spans="1:29" x14ac:dyDescent="0.25">
      <c r="A13" s="9" t="s">
        <v>5</v>
      </c>
      <c r="C13" s="31" t="s">
        <v>3</v>
      </c>
      <c r="D13" s="32">
        <v>1994</v>
      </c>
      <c r="E13" s="32">
        <v>1995</v>
      </c>
      <c r="F13" s="32">
        <v>1996</v>
      </c>
      <c r="G13" s="32">
        <v>1997</v>
      </c>
      <c r="H13" s="32">
        <v>1998</v>
      </c>
      <c r="I13" s="32">
        <v>1999</v>
      </c>
      <c r="J13" s="32">
        <v>2000</v>
      </c>
      <c r="K13" s="32">
        <v>2001</v>
      </c>
      <c r="L13" s="32">
        <v>2002</v>
      </c>
      <c r="M13" s="32">
        <v>2003</v>
      </c>
      <c r="N13" s="32">
        <v>2004</v>
      </c>
      <c r="O13" s="32">
        <v>2005</v>
      </c>
      <c r="P13" s="32">
        <v>2006</v>
      </c>
      <c r="Q13" s="32">
        <v>2007</v>
      </c>
      <c r="R13" s="32">
        <v>2008</v>
      </c>
      <c r="S13" s="32">
        <v>2009</v>
      </c>
      <c r="T13" s="32">
        <v>2010</v>
      </c>
      <c r="U13" s="32">
        <v>2011</v>
      </c>
      <c r="V13" s="32">
        <v>2012</v>
      </c>
      <c r="W13" s="32">
        <v>2013</v>
      </c>
      <c r="X13" s="32">
        <v>2014</v>
      </c>
      <c r="Y13" s="328">
        <v>2015</v>
      </c>
      <c r="Z13" s="32">
        <v>2016</v>
      </c>
      <c r="AA13" s="32">
        <v>2017</v>
      </c>
      <c r="AB13" s="32">
        <v>2018</v>
      </c>
      <c r="AC13" s="32">
        <v>2019</v>
      </c>
    </row>
    <row r="14" spans="1:29" x14ac:dyDescent="0.25">
      <c r="A14" s="9" t="s">
        <v>73</v>
      </c>
      <c r="C14" s="94">
        <f>SUM(D14:Y14)</f>
        <v>2920</v>
      </c>
      <c r="D14" s="110">
        <v>2920</v>
      </c>
      <c r="E14" s="110"/>
      <c r="F14" s="110"/>
      <c r="G14" s="110"/>
      <c r="H14" s="110"/>
      <c r="I14" s="110"/>
      <c r="J14" s="110"/>
      <c r="K14" s="110"/>
      <c r="L14" s="110"/>
      <c r="M14" s="110"/>
      <c r="N14" s="110"/>
      <c r="O14" s="110"/>
      <c r="P14" s="110"/>
      <c r="Q14" s="110"/>
      <c r="R14" s="110"/>
      <c r="S14" s="94"/>
    </row>
    <row r="15" spans="1:29" x14ac:dyDescent="0.25">
      <c r="A15" s="34" t="str">
        <f>IF(+C14-'Equip Review 032310'!Y29=0,"ok","check")</f>
        <v>check</v>
      </c>
      <c r="B15" s="2"/>
      <c r="C15" s="2"/>
    </row>
    <row r="16" spans="1:29" x14ac:dyDescent="0.25">
      <c r="A16" s="9" t="s">
        <v>6</v>
      </c>
      <c r="B16" s="3">
        <v>1994</v>
      </c>
      <c r="C16" s="13">
        <f>-SUM(D16:Y16)</f>
        <v>-208.57142857142858</v>
      </c>
      <c r="D16" s="95">
        <f>+D$14/7/2</f>
        <v>208.57142857142858</v>
      </c>
      <c r="E16" s="95"/>
      <c r="F16" s="95"/>
      <c r="G16" s="95"/>
      <c r="H16" s="95"/>
      <c r="I16" s="95"/>
      <c r="J16" s="95"/>
      <c r="K16" s="95"/>
      <c r="L16" s="95"/>
      <c r="M16" s="95"/>
      <c r="N16" s="95"/>
      <c r="O16" s="95"/>
      <c r="P16" s="95"/>
      <c r="Q16" s="95"/>
      <c r="R16" s="95"/>
      <c r="S16" s="95"/>
      <c r="T16" s="95"/>
      <c r="U16" s="95"/>
      <c r="Y16" s="95"/>
      <c r="Z16" s="95"/>
    </row>
    <row r="17" spans="1:26" x14ac:dyDescent="0.25">
      <c r="B17" s="3">
        <v>1995</v>
      </c>
      <c r="C17" s="13">
        <f t="shared" ref="C17:C39" si="0">-SUM(D17:Y17)</f>
        <v>-417.14285714285717</v>
      </c>
      <c r="D17" s="95">
        <f>+D$14/7</f>
        <v>417.14285714285717</v>
      </c>
      <c r="E17" s="95">
        <f>+E$14/7/2</f>
        <v>0</v>
      </c>
      <c r="F17" s="95"/>
      <c r="G17" s="95"/>
      <c r="H17" s="95"/>
      <c r="I17" s="95"/>
      <c r="J17" s="95"/>
      <c r="K17" s="95"/>
      <c r="L17" s="95"/>
      <c r="M17" s="95"/>
      <c r="N17" s="95"/>
      <c r="O17" s="95"/>
      <c r="P17" s="95"/>
      <c r="Q17" s="95"/>
      <c r="R17" s="95"/>
      <c r="S17" s="95"/>
      <c r="T17" s="95"/>
      <c r="U17" s="95"/>
      <c r="Y17" s="95"/>
      <c r="Z17" s="95"/>
    </row>
    <row r="18" spans="1:26" x14ac:dyDescent="0.25">
      <c r="B18" s="3">
        <v>1996</v>
      </c>
      <c r="C18" s="13">
        <f t="shared" si="0"/>
        <v>-417.14285714285717</v>
      </c>
      <c r="D18" s="95">
        <f>+D17</f>
        <v>417.14285714285717</v>
      </c>
      <c r="E18" s="95">
        <f>+E$14/7</f>
        <v>0</v>
      </c>
      <c r="F18" s="95">
        <f>+F$14/7/2</f>
        <v>0</v>
      </c>
      <c r="G18" s="95"/>
      <c r="H18" s="95"/>
      <c r="I18" s="95"/>
      <c r="J18" s="95"/>
      <c r="K18" s="95"/>
      <c r="L18" s="95"/>
      <c r="M18" s="95"/>
      <c r="N18" s="95"/>
      <c r="O18" s="95"/>
      <c r="P18" s="95"/>
      <c r="Q18" s="95"/>
      <c r="R18" s="95"/>
      <c r="S18" s="95"/>
      <c r="T18" s="95"/>
      <c r="U18" s="95"/>
      <c r="Y18" s="95"/>
      <c r="Z18" s="95"/>
    </row>
    <row r="19" spans="1:26" x14ac:dyDescent="0.25">
      <c r="B19" s="3">
        <v>1997</v>
      </c>
      <c r="C19" s="13">
        <f t="shared" si="0"/>
        <v>-417.14285714285717</v>
      </c>
      <c r="D19" s="95">
        <f>+D18</f>
        <v>417.14285714285717</v>
      </c>
      <c r="E19" s="95">
        <f>+E18</f>
        <v>0</v>
      </c>
      <c r="F19" s="95">
        <f>+F$14/7</f>
        <v>0</v>
      </c>
      <c r="G19" s="95">
        <f>+G$14/7/2</f>
        <v>0</v>
      </c>
      <c r="H19" s="95"/>
      <c r="I19" s="95"/>
      <c r="J19" s="95"/>
      <c r="K19" s="95"/>
      <c r="L19" s="95"/>
      <c r="M19" s="95"/>
      <c r="N19" s="95"/>
      <c r="O19" s="95"/>
      <c r="P19" s="95"/>
      <c r="Q19" s="95"/>
      <c r="R19" s="95"/>
      <c r="S19" s="95"/>
      <c r="T19" s="95"/>
      <c r="U19" s="95"/>
      <c r="Y19" s="95"/>
      <c r="Z19" s="95"/>
    </row>
    <row r="20" spans="1:26" x14ac:dyDescent="0.25">
      <c r="B20" s="3">
        <v>1998</v>
      </c>
      <c r="C20" s="13">
        <f t="shared" si="0"/>
        <v>-417.14285714285717</v>
      </c>
      <c r="D20" s="95">
        <f>+D19</f>
        <v>417.14285714285717</v>
      </c>
      <c r="E20" s="95">
        <f>+E19</f>
        <v>0</v>
      </c>
      <c r="F20" s="95">
        <f>+F19</f>
        <v>0</v>
      </c>
      <c r="G20" s="95">
        <f>+G$14/7</f>
        <v>0</v>
      </c>
      <c r="H20" s="95">
        <f>+H$14/7/2</f>
        <v>0</v>
      </c>
      <c r="I20" s="95"/>
      <c r="J20" s="95"/>
      <c r="K20" s="95"/>
      <c r="L20" s="95"/>
      <c r="M20" s="95"/>
      <c r="N20" s="95"/>
      <c r="O20" s="95"/>
      <c r="P20" s="95"/>
      <c r="Q20" s="95"/>
      <c r="R20" s="95"/>
      <c r="S20" s="95"/>
      <c r="T20" s="95"/>
      <c r="U20" s="95"/>
      <c r="Y20" s="95"/>
      <c r="Z20" s="95"/>
    </row>
    <row r="21" spans="1:26" x14ac:dyDescent="0.25">
      <c r="B21" s="3">
        <v>1999</v>
      </c>
      <c r="C21" s="13">
        <f t="shared" si="0"/>
        <v>-417.14285714285717</v>
      </c>
      <c r="D21" s="95">
        <f>+D20</f>
        <v>417.14285714285717</v>
      </c>
      <c r="E21" s="95">
        <f>+E20</f>
        <v>0</v>
      </c>
      <c r="F21" s="95">
        <f>+F20</f>
        <v>0</v>
      </c>
      <c r="G21" s="95">
        <f>+G20</f>
        <v>0</v>
      </c>
      <c r="H21" s="95">
        <f>+H$14/7</f>
        <v>0</v>
      </c>
      <c r="I21" s="95">
        <f>+I$14/7/2</f>
        <v>0</v>
      </c>
      <c r="J21" s="95"/>
      <c r="K21" s="95"/>
      <c r="L21" s="95"/>
      <c r="M21" s="95"/>
      <c r="N21" s="95"/>
      <c r="O21" s="95"/>
      <c r="P21" s="95"/>
      <c r="Q21" s="95"/>
      <c r="R21" s="95"/>
      <c r="S21" s="95"/>
      <c r="T21" s="95"/>
      <c r="U21" s="95"/>
      <c r="Y21" s="95"/>
      <c r="Z21" s="95"/>
    </row>
    <row r="22" spans="1:26" x14ac:dyDescent="0.25">
      <c r="B22" s="3">
        <v>2000</v>
      </c>
      <c r="C22" s="13">
        <f t="shared" si="0"/>
        <v>-417.14285714285717</v>
      </c>
      <c r="D22" s="95">
        <f>+D21</f>
        <v>417.14285714285717</v>
      </c>
      <c r="E22" s="95">
        <f>+E21</f>
        <v>0</v>
      </c>
      <c r="F22" s="95">
        <f>+F21</f>
        <v>0</v>
      </c>
      <c r="G22" s="95">
        <f>+G21</f>
        <v>0</v>
      </c>
      <c r="H22" s="95">
        <f>+H21</f>
        <v>0</v>
      </c>
      <c r="I22" s="95">
        <f>+I$14/7</f>
        <v>0</v>
      </c>
      <c r="J22" s="95">
        <f>+J$14/7/2</f>
        <v>0</v>
      </c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Y22" s="95"/>
      <c r="Z22" s="95"/>
    </row>
    <row r="23" spans="1:26" x14ac:dyDescent="0.25">
      <c r="B23" s="3">
        <v>2001</v>
      </c>
      <c r="C23" s="13">
        <f t="shared" si="0"/>
        <v>-208.57142857142858</v>
      </c>
      <c r="D23" s="95">
        <f>+D$14/7/2</f>
        <v>208.57142857142858</v>
      </c>
      <c r="E23" s="95">
        <f>+E22</f>
        <v>0</v>
      </c>
      <c r="F23" s="95">
        <f>+F22</f>
        <v>0</v>
      </c>
      <c r="G23" s="95">
        <f>+G22</f>
        <v>0</v>
      </c>
      <c r="H23" s="95">
        <f>+H22</f>
        <v>0</v>
      </c>
      <c r="I23" s="95">
        <f>+I22</f>
        <v>0</v>
      </c>
      <c r="J23" s="95">
        <f>+J$14/7</f>
        <v>0</v>
      </c>
      <c r="K23" s="95">
        <f>+K$14/7/2</f>
        <v>0</v>
      </c>
      <c r="L23" s="95"/>
      <c r="M23" s="95"/>
      <c r="N23" s="95"/>
      <c r="O23" s="95"/>
      <c r="P23" s="95"/>
      <c r="Q23" s="95"/>
      <c r="R23" s="95"/>
      <c r="S23" s="95"/>
      <c r="T23" s="95"/>
      <c r="U23" s="95"/>
      <c r="Y23" s="95"/>
      <c r="Z23" s="95"/>
    </row>
    <row r="24" spans="1:26" x14ac:dyDescent="0.25">
      <c r="B24" s="3">
        <v>2002</v>
      </c>
      <c r="C24" s="13">
        <f t="shared" si="0"/>
        <v>0</v>
      </c>
      <c r="D24" s="95"/>
      <c r="E24" s="95">
        <f>+E$14/7/2</f>
        <v>0</v>
      </c>
      <c r="F24" s="95">
        <f>+F23</f>
        <v>0</v>
      </c>
      <c r="G24" s="95">
        <f>+G23</f>
        <v>0</v>
      </c>
      <c r="H24" s="95">
        <f>+H23</f>
        <v>0</v>
      </c>
      <c r="I24" s="95">
        <f>+I23</f>
        <v>0</v>
      </c>
      <c r="J24" s="95">
        <f>+J23</f>
        <v>0</v>
      </c>
      <c r="K24" s="95">
        <f>+K$14/7</f>
        <v>0</v>
      </c>
      <c r="L24" s="95">
        <f>+L$14/7/2</f>
        <v>0</v>
      </c>
      <c r="M24" s="95"/>
      <c r="N24" s="95"/>
      <c r="O24" s="95"/>
      <c r="P24" s="95"/>
      <c r="Q24" s="95"/>
      <c r="R24" s="95"/>
      <c r="S24" s="95"/>
      <c r="T24" s="95"/>
      <c r="U24" s="95"/>
      <c r="Y24" s="95"/>
      <c r="Z24" s="95"/>
    </row>
    <row r="25" spans="1:26" x14ac:dyDescent="0.25">
      <c r="B25" s="3">
        <v>2003</v>
      </c>
      <c r="C25" s="13">
        <f t="shared" si="0"/>
        <v>0</v>
      </c>
      <c r="D25" s="95"/>
      <c r="E25" s="95"/>
      <c r="F25" s="95">
        <f>+F$14/7/2</f>
        <v>0</v>
      </c>
      <c r="G25" s="95">
        <f>+G24</f>
        <v>0</v>
      </c>
      <c r="H25" s="95">
        <f>+H24</f>
        <v>0</v>
      </c>
      <c r="I25" s="95">
        <f>+I24</f>
        <v>0</v>
      </c>
      <c r="J25" s="95">
        <f>+J24</f>
        <v>0</v>
      </c>
      <c r="K25" s="95">
        <f>+K24</f>
        <v>0</v>
      </c>
      <c r="L25" s="95">
        <f>+L$14/7</f>
        <v>0</v>
      </c>
      <c r="M25" s="95">
        <f>+M$14/7/2</f>
        <v>0</v>
      </c>
      <c r="N25" s="95"/>
      <c r="O25" s="95"/>
      <c r="P25" s="95"/>
      <c r="Q25" s="95"/>
      <c r="R25" s="95"/>
      <c r="S25" s="95"/>
      <c r="T25" s="95"/>
      <c r="U25" s="95"/>
      <c r="Y25" s="95"/>
      <c r="Z25" s="95"/>
    </row>
    <row r="26" spans="1:26" x14ac:dyDescent="0.25">
      <c r="B26" s="3">
        <v>2004</v>
      </c>
      <c r="C26" s="13">
        <f t="shared" si="0"/>
        <v>0</v>
      </c>
      <c r="D26" s="95"/>
      <c r="E26" s="95"/>
      <c r="F26" s="95"/>
      <c r="G26" s="95">
        <f>+G$14/7/2</f>
        <v>0</v>
      </c>
      <c r="H26" s="95">
        <f>+H25</f>
        <v>0</v>
      </c>
      <c r="I26" s="95">
        <f>+I25</f>
        <v>0</v>
      </c>
      <c r="J26" s="95">
        <f>+J25</f>
        <v>0</v>
      </c>
      <c r="K26" s="95">
        <f>+K25</f>
        <v>0</v>
      </c>
      <c r="L26" s="95">
        <f>+L25</f>
        <v>0</v>
      </c>
      <c r="M26" s="95">
        <f>+M$14/7</f>
        <v>0</v>
      </c>
      <c r="N26" s="95">
        <f>+N$14/7/2</f>
        <v>0</v>
      </c>
      <c r="O26" s="95"/>
      <c r="P26" s="95"/>
      <c r="Q26" s="95"/>
      <c r="R26" s="95"/>
      <c r="S26" s="95"/>
      <c r="T26" s="95"/>
      <c r="U26" s="95"/>
      <c r="Y26" s="95"/>
      <c r="Z26" s="95"/>
    </row>
    <row r="27" spans="1:26" x14ac:dyDescent="0.25">
      <c r="B27" s="3">
        <v>2005</v>
      </c>
      <c r="C27" s="13">
        <f t="shared" si="0"/>
        <v>0</v>
      </c>
      <c r="D27" s="95"/>
      <c r="E27" s="95"/>
      <c r="F27" s="95"/>
      <c r="G27" s="95"/>
      <c r="H27" s="95">
        <f>+H$14/7/2</f>
        <v>0</v>
      </c>
      <c r="I27" s="95">
        <f>+I26</f>
        <v>0</v>
      </c>
      <c r="J27" s="95">
        <f>+J26</f>
        <v>0</v>
      </c>
      <c r="K27" s="95">
        <f>+K26</f>
        <v>0</v>
      </c>
      <c r="L27" s="95">
        <f>+L26</f>
        <v>0</v>
      </c>
      <c r="M27" s="95">
        <f>+M26</f>
        <v>0</v>
      </c>
      <c r="N27" s="95">
        <f>+N$14/7</f>
        <v>0</v>
      </c>
      <c r="O27" s="95">
        <f>+O$14/7/2</f>
        <v>0</v>
      </c>
      <c r="P27" s="95"/>
      <c r="Q27" s="95"/>
      <c r="R27" s="95"/>
      <c r="S27" s="95"/>
      <c r="T27" s="95"/>
      <c r="U27" s="95"/>
      <c r="Y27" s="95"/>
      <c r="Z27" s="95"/>
    </row>
    <row r="28" spans="1:26" x14ac:dyDescent="0.25">
      <c r="B28" s="3">
        <v>2006</v>
      </c>
      <c r="C28" s="13">
        <f t="shared" si="0"/>
        <v>0</v>
      </c>
      <c r="D28" s="95"/>
      <c r="E28" s="95"/>
      <c r="F28" s="95"/>
      <c r="G28" s="95"/>
      <c r="H28" s="95"/>
      <c r="I28" s="95">
        <f>+I$14/7/2</f>
        <v>0</v>
      </c>
      <c r="J28" s="95">
        <f>+J27</f>
        <v>0</v>
      </c>
      <c r="K28" s="95">
        <f>+K27</f>
        <v>0</v>
      </c>
      <c r="L28" s="95">
        <f>+L27</f>
        <v>0</v>
      </c>
      <c r="M28" s="95">
        <f>+M27</f>
        <v>0</v>
      </c>
      <c r="N28" s="95">
        <f>+N27</f>
        <v>0</v>
      </c>
      <c r="O28" s="95">
        <f>+O$14/7</f>
        <v>0</v>
      </c>
      <c r="P28" s="95">
        <f>+P$14/7/2</f>
        <v>0</v>
      </c>
      <c r="Q28" s="95"/>
      <c r="R28" s="95"/>
      <c r="S28" s="95"/>
      <c r="T28" s="95"/>
      <c r="U28" s="95"/>
      <c r="Y28" s="95"/>
      <c r="Z28" s="95"/>
    </row>
    <row r="29" spans="1:26" x14ac:dyDescent="0.25">
      <c r="B29" s="3">
        <v>2007</v>
      </c>
      <c r="C29" s="13">
        <f t="shared" si="0"/>
        <v>0</v>
      </c>
      <c r="D29" s="95"/>
      <c r="E29" s="95"/>
      <c r="F29" s="95"/>
      <c r="G29" s="95"/>
      <c r="H29" s="95"/>
      <c r="I29" s="95"/>
      <c r="J29" s="95">
        <f>+J$14/7/2</f>
        <v>0</v>
      </c>
      <c r="K29" s="95">
        <f>+K28</f>
        <v>0</v>
      </c>
      <c r="L29" s="95">
        <f>+L28</f>
        <v>0</v>
      </c>
      <c r="M29" s="95">
        <f>+M28</f>
        <v>0</v>
      </c>
      <c r="N29" s="95">
        <f>+N28</f>
        <v>0</v>
      </c>
      <c r="O29" s="95">
        <f>+O28</f>
        <v>0</v>
      </c>
      <c r="P29" s="95">
        <f>+P$14/7</f>
        <v>0</v>
      </c>
      <c r="Q29" s="95">
        <f>+Q$14/7/2</f>
        <v>0</v>
      </c>
      <c r="R29" s="95"/>
      <c r="S29" s="95"/>
      <c r="T29" s="95"/>
      <c r="U29" s="95"/>
      <c r="Y29" s="95"/>
      <c r="Z29" s="95"/>
    </row>
    <row r="30" spans="1:26" x14ac:dyDescent="0.25">
      <c r="B30" s="3">
        <v>2008</v>
      </c>
      <c r="C30" s="13">
        <f t="shared" si="0"/>
        <v>0</v>
      </c>
      <c r="D30" s="95"/>
      <c r="E30" s="95"/>
      <c r="F30" s="95"/>
      <c r="G30" s="95"/>
      <c r="H30" s="95"/>
      <c r="I30" s="95"/>
      <c r="J30" s="95"/>
      <c r="K30" s="95">
        <f>+K$14/7/2</f>
        <v>0</v>
      </c>
      <c r="L30" s="95">
        <f>+L29</f>
        <v>0</v>
      </c>
      <c r="M30" s="95">
        <f>+M29</f>
        <v>0</v>
      </c>
      <c r="N30" s="95">
        <f>+N29</f>
        <v>0</v>
      </c>
      <c r="O30" s="95">
        <f>+O29</f>
        <v>0</v>
      </c>
      <c r="P30" s="95">
        <f>+P29</f>
        <v>0</v>
      </c>
      <c r="Q30" s="95">
        <f>+Q$14/7</f>
        <v>0</v>
      </c>
      <c r="R30" s="95">
        <f>+R$14/7/2</f>
        <v>0</v>
      </c>
      <c r="S30" s="95"/>
      <c r="T30" s="95"/>
      <c r="U30" s="95"/>
      <c r="Y30" s="95"/>
      <c r="Z30" s="95"/>
    </row>
    <row r="31" spans="1:26" x14ac:dyDescent="0.25">
      <c r="B31" s="3">
        <v>2009</v>
      </c>
      <c r="C31" s="13">
        <f t="shared" si="0"/>
        <v>0</v>
      </c>
      <c r="D31" s="95"/>
      <c r="E31" s="95"/>
      <c r="F31" s="95"/>
      <c r="G31" s="95"/>
      <c r="H31" s="95"/>
      <c r="I31" s="95"/>
      <c r="J31" s="95"/>
      <c r="K31" s="95"/>
      <c r="L31" s="95">
        <f>+L$14/7/2</f>
        <v>0</v>
      </c>
      <c r="M31" s="95">
        <f>+M30</f>
        <v>0</v>
      </c>
      <c r="N31" s="95">
        <f>+N30</f>
        <v>0</v>
      </c>
      <c r="O31" s="95">
        <f>+O30</f>
        <v>0</v>
      </c>
      <c r="P31" s="95">
        <f>+P30</f>
        <v>0</v>
      </c>
      <c r="Q31" s="95">
        <f>+Q30</f>
        <v>0</v>
      </c>
      <c r="R31" s="95">
        <f>+R$14/7</f>
        <v>0</v>
      </c>
      <c r="S31" s="95">
        <f>+S$14/7/2</f>
        <v>0</v>
      </c>
      <c r="T31" s="95"/>
      <c r="U31" s="95"/>
      <c r="Y31" s="95"/>
      <c r="Z31" s="95"/>
    </row>
    <row r="32" spans="1:26" x14ac:dyDescent="0.25">
      <c r="A32" s="38"/>
      <c r="B32" s="3">
        <v>2010</v>
      </c>
      <c r="C32" s="13">
        <f t="shared" si="0"/>
        <v>0</v>
      </c>
      <c r="D32" s="95"/>
      <c r="E32" s="95"/>
      <c r="F32" s="95"/>
      <c r="G32" s="95"/>
      <c r="H32" s="95"/>
      <c r="I32" s="95"/>
      <c r="J32" s="95"/>
      <c r="K32" s="95"/>
      <c r="L32" s="95"/>
      <c r="M32" s="95">
        <f>+M$14/7/2</f>
        <v>0</v>
      </c>
      <c r="N32" s="95">
        <f>+N31</f>
        <v>0</v>
      </c>
      <c r="O32" s="95">
        <f>+O31</f>
        <v>0</v>
      </c>
      <c r="P32" s="95">
        <f>+P31</f>
        <v>0</v>
      </c>
      <c r="Q32" s="95">
        <f>+Q31</f>
        <v>0</v>
      </c>
      <c r="R32" s="95">
        <f>+R31</f>
        <v>0</v>
      </c>
      <c r="S32" s="95">
        <f>+S$14/7</f>
        <v>0</v>
      </c>
      <c r="T32" s="95">
        <f>+T$14/7/2</f>
        <v>0</v>
      </c>
      <c r="U32" s="95"/>
      <c r="Y32" s="95"/>
      <c r="Z32" s="95"/>
    </row>
    <row r="33" spans="1:28" x14ac:dyDescent="0.25">
      <c r="A33" s="38"/>
      <c r="B33" s="3">
        <v>2011</v>
      </c>
      <c r="C33" s="13">
        <f t="shared" si="0"/>
        <v>0</v>
      </c>
      <c r="D33" s="95"/>
      <c r="E33" s="95"/>
      <c r="F33" s="95"/>
      <c r="G33" s="95"/>
      <c r="H33" s="95"/>
      <c r="I33" s="95"/>
      <c r="J33" s="95"/>
      <c r="K33" s="95"/>
      <c r="L33" s="95"/>
      <c r="M33" s="95"/>
      <c r="N33" s="95">
        <f>+N$14/7/2</f>
        <v>0</v>
      </c>
      <c r="O33" s="95">
        <f>+O32</f>
        <v>0</v>
      </c>
      <c r="P33" s="95">
        <f>+P32</f>
        <v>0</v>
      </c>
      <c r="Q33" s="95">
        <f>+Q32</f>
        <v>0</v>
      </c>
      <c r="R33" s="95">
        <f>+R32</f>
        <v>0</v>
      </c>
      <c r="S33" s="95">
        <f>+S32</f>
        <v>0</v>
      </c>
      <c r="T33" s="95">
        <f>+T$14/7</f>
        <v>0</v>
      </c>
      <c r="U33" s="95">
        <f>+U$14/7/2</f>
        <v>0</v>
      </c>
      <c r="Y33" s="95"/>
      <c r="Z33" s="95"/>
    </row>
    <row r="34" spans="1:28" x14ac:dyDescent="0.25">
      <c r="A34" s="38"/>
      <c r="B34" s="3">
        <v>2012</v>
      </c>
      <c r="C34" s="13">
        <f t="shared" si="0"/>
        <v>0</v>
      </c>
      <c r="D34" s="95"/>
      <c r="E34" s="95"/>
      <c r="F34" s="95"/>
      <c r="G34" s="95"/>
      <c r="H34" s="95"/>
      <c r="I34" s="95"/>
      <c r="J34" s="95"/>
      <c r="K34" s="95"/>
      <c r="L34" s="95"/>
      <c r="M34" s="95"/>
      <c r="N34" s="95"/>
      <c r="O34" s="95"/>
      <c r="P34" s="95"/>
      <c r="Q34" s="95">
        <f>+Q33</f>
        <v>0</v>
      </c>
      <c r="R34" s="95">
        <f>+R33</f>
        <v>0</v>
      </c>
      <c r="S34" s="95">
        <f>+S33</f>
        <v>0</v>
      </c>
      <c r="T34" s="95">
        <f>+T$14/7</f>
        <v>0</v>
      </c>
      <c r="U34" s="95">
        <f>+U$14/7</f>
        <v>0</v>
      </c>
      <c r="V34" s="95">
        <f>+V$14/7/2</f>
        <v>0</v>
      </c>
      <c r="Y34" s="95"/>
      <c r="Z34" s="95"/>
    </row>
    <row r="35" spans="1:28" x14ac:dyDescent="0.25">
      <c r="A35" s="38"/>
      <c r="B35" s="3">
        <v>2013</v>
      </c>
      <c r="C35" s="13">
        <f t="shared" si="0"/>
        <v>0</v>
      </c>
      <c r="D35" s="95"/>
      <c r="E35" s="95"/>
      <c r="F35" s="95"/>
      <c r="G35" s="95"/>
      <c r="H35" s="95"/>
      <c r="I35" s="95"/>
      <c r="J35" s="95"/>
      <c r="K35" s="95"/>
      <c r="L35" s="95"/>
      <c r="M35" s="95"/>
      <c r="N35" s="95"/>
      <c r="O35" s="95"/>
      <c r="P35" s="95"/>
      <c r="Q35" s="95"/>
      <c r="R35" s="95">
        <f t="shared" ref="R35:R37" si="1">+R34</f>
        <v>0</v>
      </c>
      <c r="S35" s="95">
        <f t="shared" ref="S35:S37" si="2">+S34</f>
        <v>0</v>
      </c>
      <c r="T35" s="95">
        <f t="shared" ref="T35:U37" si="3">+T$14/7</f>
        <v>0</v>
      </c>
      <c r="U35" s="95">
        <f t="shared" si="3"/>
        <v>0</v>
      </c>
      <c r="V35" s="95">
        <f t="shared" ref="V35:V37" si="4">+V$14/7/2</f>
        <v>0</v>
      </c>
      <c r="Y35" s="95"/>
      <c r="Z35" s="95"/>
    </row>
    <row r="36" spans="1:28" x14ac:dyDescent="0.25">
      <c r="A36" s="38"/>
      <c r="B36" s="3">
        <v>2014</v>
      </c>
      <c r="C36" s="13">
        <f t="shared" si="0"/>
        <v>0</v>
      </c>
      <c r="D36" s="95"/>
      <c r="E36" s="95"/>
      <c r="F36" s="95"/>
      <c r="G36" s="95"/>
      <c r="H36" s="95"/>
      <c r="I36" s="95"/>
      <c r="J36" s="95"/>
      <c r="K36" s="95"/>
      <c r="L36" s="95"/>
      <c r="M36" s="95"/>
      <c r="N36" s="95"/>
      <c r="O36" s="95"/>
      <c r="P36" s="95"/>
      <c r="Q36" s="95"/>
      <c r="R36" s="95">
        <f t="shared" si="1"/>
        <v>0</v>
      </c>
      <c r="S36" s="95">
        <f t="shared" si="2"/>
        <v>0</v>
      </c>
      <c r="T36" s="95">
        <f t="shared" si="3"/>
        <v>0</v>
      </c>
      <c r="U36" s="95">
        <f t="shared" si="3"/>
        <v>0</v>
      </c>
      <c r="V36" s="95">
        <f t="shared" si="4"/>
        <v>0</v>
      </c>
      <c r="Y36" s="95"/>
      <c r="Z36" s="95"/>
    </row>
    <row r="37" spans="1:28" x14ac:dyDescent="0.25">
      <c r="A37" s="38"/>
      <c r="B37" s="3">
        <v>2015</v>
      </c>
      <c r="C37" s="13">
        <f t="shared" si="0"/>
        <v>0</v>
      </c>
      <c r="D37" s="95"/>
      <c r="E37" s="95"/>
      <c r="F37" s="95"/>
      <c r="G37" s="95"/>
      <c r="H37" s="95"/>
      <c r="I37" s="95"/>
      <c r="J37" s="95"/>
      <c r="K37" s="95"/>
      <c r="L37" s="95"/>
      <c r="M37" s="95"/>
      <c r="N37" s="95"/>
      <c r="O37" s="95"/>
      <c r="P37" s="95"/>
      <c r="Q37" s="95"/>
      <c r="R37" s="95">
        <f t="shared" si="1"/>
        <v>0</v>
      </c>
      <c r="S37" s="95">
        <f t="shared" si="2"/>
        <v>0</v>
      </c>
      <c r="T37" s="95">
        <f t="shared" si="3"/>
        <v>0</v>
      </c>
      <c r="U37" s="95">
        <f t="shared" si="3"/>
        <v>0</v>
      </c>
      <c r="V37" s="95">
        <f t="shared" si="4"/>
        <v>0</v>
      </c>
      <c r="Y37" s="95"/>
      <c r="Z37" s="95"/>
    </row>
    <row r="38" spans="1:28" x14ac:dyDescent="0.25">
      <c r="A38" s="38"/>
      <c r="B38" s="3">
        <v>2016</v>
      </c>
      <c r="C38" s="13">
        <f t="shared" si="0"/>
        <v>0</v>
      </c>
      <c r="D38" s="95"/>
      <c r="E38" s="95"/>
      <c r="F38" s="95"/>
      <c r="G38" s="95"/>
      <c r="H38" s="95"/>
      <c r="I38" s="95"/>
      <c r="J38" s="95"/>
      <c r="K38" s="95"/>
      <c r="L38" s="95"/>
      <c r="M38" s="95"/>
      <c r="N38" s="95"/>
      <c r="O38" s="95"/>
      <c r="P38" s="95"/>
      <c r="Q38" s="95"/>
      <c r="R38" s="95"/>
      <c r="S38" s="95"/>
      <c r="T38" s="95"/>
      <c r="U38" s="95"/>
      <c r="V38" s="95"/>
      <c r="Y38" s="95"/>
      <c r="Z38" s="95"/>
    </row>
    <row r="39" spans="1:28" x14ac:dyDescent="0.25">
      <c r="A39" s="38"/>
      <c r="B39" s="3">
        <v>2017</v>
      </c>
      <c r="C39" s="13">
        <f t="shared" si="0"/>
        <v>0</v>
      </c>
      <c r="D39" s="95"/>
      <c r="E39" s="95"/>
      <c r="F39" s="95"/>
      <c r="G39" s="95"/>
      <c r="H39" s="95"/>
      <c r="I39" s="95"/>
      <c r="J39" s="95"/>
      <c r="K39" s="95"/>
      <c r="L39" s="95"/>
      <c r="M39" s="95"/>
      <c r="N39" s="95"/>
      <c r="O39" s="95"/>
      <c r="P39" s="95"/>
      <c r="Q39" s="95"/>
      <c r="R39" s="95"/>
      <c r="S39" s="95"/>
      <c r="T39" s="95"/>
      <c r="U39" s="95"/>
      <c r="V39" s="95"/>
      <c r="Y39" s="95"/>
      <c r="Z39" s="95"/>
    </row>
    <row r="40" spans="1:28" x14ac:dyDescent="0.25">
      <c r="A40" s="38"/>
      <c r="B40" s="3">
        <v>2018</v>
      </c>
      <c r="C40" s="13">
        <f>-SUM(D40:AB40)</f>
        <v>0</v>
      </c>
      <c r="D40" s="95"/>
      <c r="E40" s="95"/>
      <c r="F40" s="95"/>
      <c r="G40" s="95"/>
      <c r="H40" s="95"/>
      <c r="I40" s="95"/>
      <c r="J40" s="95"/>
      <c r="K40" s="95"/>
      <c r="L40" s="95"/>
      <c r="M40" s="95"/>
      <c r="N40" s="95"/>
      <c r="O40" s="95"/>
      <c r="P40" s="95"/>
      <c r="Q40" s="95"/>
      <c r="R40" s="95"/>
      <c r="S40" s="95"/>
      <c r="T40" s="95"/>
      <c r="U40" s="95"/>
      <c r="V40" s="95"/>
      <c r="Y40" s="95"/>
      <c r="Z40" s="95"/>
    </row>
    <row r="41" spans="1:28" x14ac:dyDescent="0.25">
      <c r="A41" s="38"/>
      <c r="B41" s="3">
        <v>2019</v>
      </c>
      <c r="C41" s="13"/>
      <c r="D41" s="95"/>
      <c r="E41" s="95"/>
      <c r="F41" s="95"/>
      <c r="G41" s="95"/>
      <c r="H41" s="95"/>
      <c r="I41" s="95"/>
      <c r="J41" s="95"/>
      <c r="K41" s="95"/>
      <c r="L41" s="95"/>
      <c r="M41" s="95"/>
      <c r="N41" s="95"/>
      <c r="O41" s="95"/>
      <c r="P41" s="95"/>
      <c r="Q41" s="95"/>
      <c r="R41" s="95"/>
      <c r="S41" s="95"/>
      <c r="T41" s="95"/>
      <c r="U41" s="95"/>
      <c r="V41" s="95"/>
      <c r="Y41" s="95"/>
      <c r="Z41" s="95"/>
    </row>
    <row r="42" spans="1:28" x14ac:dyDescent="0.25">
      <c r="A42" s="38"/>
      <c r="B42" s="3"/>
      <c r="C42" s="12"/>
      <c r="D42" s="96"/>
      <c r="E42" s="96"/>
      <c r="F42" s="96"/>
      <c r="G42" s="96"/>
      <c r="H42" s="96"/>
      <c r="I42" s="96"/>
      <c r="J42" s="96"/>
      <c r="K42" s="96"/>
      <c r="L42" s="96"/>
      <c r="M42" s="96"/>
      <c r="N42" s="96"/>
      <c r="O42" s="96"/>
      <c r="P42" s="96"/>
      <c r="Q42" s="96"/>
      <c r="R42" s="96"/>
      <c r="S42" s="96"/>
      <c r="T42" s="96"/>
      <c r="U42" s="96"/>
      <c r="V42" s="173"/>
      <c r="W42" s="173"/>
      <c r="X42" s="173"/>
      <c r="Y42" s="95"/>
      <c r="Z42" s="95"/>
    </row>
    <row r="43" spans="1:28" x14ac:dyDescent="0.25">
      <c r="A43" s="38" t="s">
        <v>62</v>
      </c>
      <c r="B43" s="97">
        <f>SUM(D43:Y43)</f>
        <v>0</v>
      </c>
      <c r="C43" s="94">
        <f>SUM(C16:C42)</f>
        <v>-2920</v>
      </c>
      <c r="D43" s="95">
        <f t="shared" ref="D43:T43" si="5">-SUM(D16:D42)+D14</f>
        <v>0</v>
      </c>
      <c r="E43" s="95">
        <f t="shared" si="5"/>
        <v>0</v>
      </c>
      <c r="F43" s="95">
        <f t="shared" si="5"/>
        <v>0</v>
      </c>
      <c r="G43" s="95">
        <f t="shared" si="5"/>
        <v>0</v>
      </c>
      <c r="H43" s="95">
        <f t="shared" si="5"/>
        <v>0</v>
      </c>
      <c r="I43" s="95">
        <f t="shared" si="5"/>
        <v>0</v>
      </c>
      <c r="J43" s="95">
        <f t="shared" si="5"/>
        <v>0</v>
      </c>
      <c r="K43" s="95">
        <f t="shared" si="5"/>
        <v>0</v>
      </c>
      <c r="L43" s="95">
        <f t="shared" si="5"/>
        <v>0</v>
      </c>
      <c r="M43" s="95">
        <f t="shared" si="5"/>
        <v>0</v>
      </c>
      <c r="N43" s="95">
        <f t="shared" si="5"/>
        <v>0</v>
      </c>
      <c r="O43" s="95">
        <f t="shared" si="5"/>
        <v>0</v>
      </c>
      <c r="P43" s="95">
        <f t="shared" si="5"/>
        <v>0</v>
      </c>
      <c r="Q43" s="95">
        <f t="shared" si="5"/>
        <v>0</v>
      </c>
      <c r="R43" s="95">
        <f t="shared" si="5"/>
        <v>0</v>
      </c>
      <c r="S43" s="95">
        <f t="shared" si="5"/>
        <v>0</v>
      </c>
      <c r="T43" s="95">
        <f t="shared" si="5"/>
        <v>0</v>
      </c>
      <c r="U43" s="325">
        <f t="shared" ref="U43:AB43" si="6">-SUM(U16:U42)+U14</f>
        <v>0</v>
      </c>
      <c r="V43" s="325">
        <f t="shared" si="6"/>
        <v>0</v>
      </c>
      <c r="W43" s="325">
        <f t="shared" si="6"/>
        <v>0</v>
      </c>
      <c r="X43" s="325">
        <f t="shared" si="6"/>
        <v>0</v>
      </c>
      <c r="Y43" s="325">
        <f t="shared" si="6"/>
        <v>0</v>
      </c>
      <c r="Z43" s="325">
        <f t="shared" si="6"/>
        <v>0</v>
      </c>
      <c r="AA43" s="325">
        <f t="shared" si="6"/>
        <v>0</v>
      </c>
      <c r="AB43" s="325">
        <f t="shared" si="6"/>
        <v>0</v>
      </c>
    </row>
    <row r="44" spans="1:28" x14ac:dyDescent="0.25">
      <c r="A44" s="38"/>
      <c r="B44" s="94"/>
      <c r="C44" s="98"/>
      <c r="D44" s="95"/>
      <c r="E44" s="95"/>
      <c r="F44" s="95"/>
      <c r="G44" s="95"/>
      <c r="H44" s="95"/>
      <c r="I44" s="95"/>
      <c r="J44" s="95"/>
      <c r="K44" s="95"/>
      <c r="L44" s="95"/>
      <c r="M44" s="95"/>
      <c r="N44" s="95"/>
      <c r="O44" s="95"/>
      <c r="P44" s="95"/>
      <c r="Q44" s="95"/>
      <c r="R44" s="95"/>
      <c r="S44" s="95"/>
      <c r="T44" s="95"/>
      <c r="U44" s="95"/>
      <c r="V44" s="95"/>
      <c r="W44" s="95"/>
      <c r="X44" s="95"/>
      <c r="Y44" s="95"/>
      <c r="Z44" s="95"/>
    </row>
    <row r="45" spans="1:28" x14ac:dyDescent="0.25">
      <c r="A45" s="39" t="s">
        <v>63</v>
      </c>
      <c r="B45" s="3"/>
      <c r="C45" s="30">
        <f>+C14+C43</f>
        <v>0</v>
      </c>
      <c r="D45" s="95"/>
      <c r="E45" s="95"/>
      <c r="F45" s="95"/>
      <c r="G45" s="95"/>
      <c r="H45" s="95"/>
      <c r="I45" s="95"/>
      <c r="J45" s="95"/>
      <c r="K45" s="95"/>
      <c r="L45" s="95"/>
      <c r="M45" s="95"/>
      <c r="N45" s="95"/>
      <c r="O45" s="95"/>
      <c r="P45" s="95"/>
      <c r="Q45" s="95"/>
      <c r="R45" s="95"/>
      <c r="S45" s="95"/>
      <c r="T45" s="95"/>
      <c r="U45" s="95"/>
      <c r="V45" s="95"/>
      <c r="W45" s="95"/>
      <c r="X45" s="95"/>
      <c r="Y45" s="95"/>
      <c r="Z45" s="95"/>
    </row>
    <row r="46" spans="1:28" x14ac:dyDescent="0.25">
      <c r="A46" s="3"/>
      <c r="B46" s="3"/>
      <c r="C46" s="3"/>
      <c r="D46" s="95"/>
      <c r="E46" s="95"/>
      <c r="F46" s="95"/>
      <c r="G46" s="95"/>
      <c r="H46" s="95"/>
      <c r="I46" s="95"/>
      <c r="J46" s="95"/>
      <c r="K46" s="95"/>
      <c r="L46" s="95"/>
      <c r="M46" s="95"/>
      <c r="N46" s="95"/>
      <c r="O46" s="95"/>
      <c r="P46" s="95"/>
      <c r="Q46" s="95"/>
      <c r="R46" s="95"/>
      <c r="S46" s="95"/>
      <c r="T46" s="95"/>
      <c r="U46" s="95"/>
      <c r="V46" s="95"/>
      <c r="W46" s="95"/>
      <c r="X46" s="95"/>
      <c r="Y46" s="95"/>
      <c r="Z46" s="95"/>
    </row>
    <row r="47" spans="1:28" x14ac:dyDescent="0.25">
      <c r="A47" s="3"/>
      <c r="B47" s="36"/>
      <c r="C47" s="3"/>
      <c r="D47" s="95"/>
      <c r="E47" s="95"/>
      <c r="F47" s="95"/>
      <c r="G47" s="95"/>
      <c r="H47" s="95"/>
      <c r="I47" s="95"/>
      <c r="J47" s="95"/>
      <c r="K47" s="95"/>
      <c r="L47" s="95"/>
      <c r="M47" s="95"/>
      <c r="N47" s="95"/>
      <c r="O47" s="95"/>
      <c r="P47" s="95"/>
      <c r="Q47" s="95"/>
      <c r="R47" s="95"/>
      <c r="S47" s="95"/>
      <c r="T47" s="95"/>
      <c r="U47" s="95"/>
      <c r="V47" s="95"/>
      <c r="W47" s="95"/>
      <c r="X47" s="95"/>
      <c r="Y47" s="95"/>
      <c r="Z47" s="95"/>
    </row>
    <row r="48" spans="1:28" x14ac:dyDescent="0.25">
      <c r="A48" s="3"/>
      <c r="B48" s="3"/>
      <c r="C48" s="3"/>
      <c r="E48" s="95"/>
      <c r="F48" s="99"/>
      <c r="G48" s="99"/>
      <c r="H48" s="99"/>
      <c r="I48" s="99"/>
      <c r="J48" s="99"/>
      <c r="K48" s="99"/>
      <c r="L48" s="99"/>
      <c r="M48" s="99"/>
      <c r="N48" s="95">
        <f>SUM(E32:E48)</f>
        <v>0</v>
      </c>
      <c r="O48" s="99"/>
      <c r="P48" s="99"/>
      <c r="Q48" s="99"/>
      <c r="R48" s="99"/>
      <c r="S48" s="99"/>
    </row>
    <row r="49" spans="2:19" x14ac:dyDescent="0.25">
      <c r="B49" s="3"/>
      <c r="C49" s="3"/>
      <c r="E49" s="99"/>
      <c r="F49" s="99"/>
      <c r="G49" s="99"/>
      <c r="H49" s="99"/>
      <c r="I49" s="99"/>
      <c r="J49" s="99"/>
      <c r="K49" s="99"/>
      <c r="L49" s="99"/>
      <c r="M49" s="99"/>
      <c r="N49" s="99"/>
      <c r="O49" s="99"/>
      <c r="P49" s="99"/>
      <c r="Q49" s="99"/>
      <c r="R49" s="99"/>
      <c r="S49" s="99"/>
    </row>
    <row r="50" spans="2:19" x14ac:dyDescent="0.25">
      <c r="E50" s="99"/>
      <c r="F50" s="99"/>
      <c r="G50" s="99"/>
      <c r="H50" s="99"/>
      <c r="I50" s="99"/>
      <c r="J50" s="99"/>
      <c r="K50" s="99"/>
      <c r="L50" s="99"/>
      <c r="M50" s="99"/>
      <c r="N50" s="99"/>
      <c r="O50" s="99"/>
      <c r="P50" s="99"/>
      <c r="Q50" s="99"/>
      <c r="R50" s="99"/>
      <c r="S50" s="99"/>
    </row>
    <row r="51" spans="2:19" x14ac:dyDescent="0.25">
      <c r="E51" s="99"/>
      <c r="F51" s="99"/>
      <c r="G51" s="99"/>
      <c r="H51" s="99"/>
      <c r="I51" s="99"/>
      <c r="J51" s="99"/>
      <c r="K51" s="99"/>
      <c r="L51" s="99"/>
      <c r="M51" s="99"/>
      <c r="N51" s="99"/>
      <c r="O51" s="99"/>
      <c r="P51" s="99"/>
      <c r="Q51" s="99"/>
      <c r="R51" s="99"/>
      <c r="S51" s="99"/>
    </row>
    <row r="52" spans="2:19" x14ac:dyDescent="0.25">
      <c r="E52" s="99"/>
      <c r="F52" s="99"/>
      <c r="G52" s="99"/>
      <c r="H52" s="99"/>
      <c r="I52" s="99"/>
      <c r="J52" s="99"/>
      <c r="K52" s="99"/>
      <c r="L52" s="99"/>
      <c r="M52" s="99"/>
      <c r="N52" s="99"/>
      <c r="O52" s="99"/>
      <c r="P52" s="99"/>
      <c r="Q52" s="99"/>
      <c r="R52" s="99"/>
      <c r="S52" s="99"/>
    </row>
    <row r="53" spans="2:19" x14ac:dyDescent="0.25">
      <c r="E53" s="99"/>
      <c r="F53" s="99"/>
      <c r="G53" s="99"/>
      <c r="H53" s="99"/>
      <c r="I53" s="99"/>
      <c r="J53" s="99"/>
      <c r="K53" s="99"/>
      <c r="L53" s="99"/>
      <c r="M53" s="99"/>
      <c r="N53" s="99"/>
      <c r="O53" s="99"/>
      <c r="P53" s="99"/>
      <c r="Q53" s="99"/>
      <c r="R53" s="99"/>
      <c r="S53" s="99"/>
    </row>
    <row r="54" spans="2:19" x14ac:dyDescent="0.25">
      <c r="E54" s="99"/>
      <c r="F54" s="99"/>
      <c r="G54" s="99"/>
      <c r="H54" s="99"/>
      <c r="I54" s="99"/>
      <c r="J54" s="99"/>
      <c r="K54" s="99"/>
      <c r="L54" s="99"/>
      <c r="M54" s="99"/>
      <c r="N54" s="99"/>
      <c r="O54" s="99"/>
      <c r="P54" s="99"/>
      <c r="Q54" s="99"/>
      <c r="R54" s="99"/>
      <c r="S54" s="99"/>
    </row>
    <row r="55" spans="2:19" x14ac:dyDescent="0.25">
      <c r="E55" s="99"/>
      <c r="F55" s="99"/>
      <c r="G55" s="99"/>
      <c r="H55" s="99"/>
      <c r="I55" s="99"/>
      <c r="J55" s="99"/>
      <c r="K55" s="99"/>
      <c r="L55" s="99"/>
      <c r="M55" s="99"/>
      <c r="N55" s="99"/>
      <c r="O55" s="99"/>
      <c r="P55" s="99"/>
      <c r="Q55" s="99"/>
      <c r="R55" s="99"/>
      <c r="S55" s="99"/>
    </row>
    <row r="56" spans="2:19" x14ac:dyDescent="0.25">
      <c r="E56" s="99"/>
      <c r="F56" s="99"/>
      <c r="G56" s="99"/>
      <c r="H56" s="99"/>
      <c r="I56" s="99"/>
      <c r="J56" s="99"/>
      <c r="K56" s="99"/>
      <c r="L56" s="99"/>
      <c r="M56" s="99"/>
      <c r="N56" s="99"/>
      <c r="O56" s="99"/>
      <c r="P56" s="99"/>
      <c r="Q56" s="99"/>
      <c r="R56" s="99"/>
      <c r="S56" s="99"/>
    </row>
    <row r="57" spans="2:19" x14ac:dyDescent="0.25">
      <c r="E57" s="99"/>
      <c r="F57" s="99"/>
      <c r="G57" s="99"/>
      <c r="H57" s="99"/>
      <c r="I57" s="99"/>
      <c r="J57" s="99"/>
      <c r="K57" s="99"/>
      <c r="L57" s="99"/>
      <c r="M57" s="99"/>
      <c r="N57" s="99"/>
      <c r="O57" s="99"/>
      <c r="P57" s="99"/>
      <c r="Q57" s="99"/>
      <c r="R57" s="99"/>
      <c r="S57" s="99"/>
    </row>
    <row r="58" spans="2:19" x14ac:dyDescent="0.25">
      <c r="E58" s="99"/>
      <c r="F58" s="99"/>
      <c r="G58" s="99"/>
      <c r="H58" s="99"/>
      <c r="I58" s="99"/>
      <c r="J58" s="99"/>
      <c r="K58" s="99"/>
      <c r="L58" s="99"/>
      <c r="M58" s="99"/>
      <c r="N58" s="99"/>
      <c r="O58" s="99"/>
      <c r="P58" s="99"/>
      <c r="Q58" s="99"/>
      <c r="R58" s="99"/>
      <c r="S58" s="99"/>
    </row>
    <row r="59" spans="2:19" x14ac:dyDescent="0.25">
      <c r="E59" s="99"/>
      <c r="F59" s="99"/>
      <c r="G59" s="99"/>
      <c r="H59" s="99"/>
      <c r="I59" s="99"/>
      <c r="J59" s="99"/>
      <c r="K59" s="99"/>
      <c r="L59" s="99"/>
      <c r="M59" s="99"/>
      <c r="N59" s="99"/>
      <c r="O59" s="99"/>
      <c r="P59" s="99"/>
      <c r="Q59" s="99"/>
      <c r="R59" s="99"/>
      <c r="S59" s="99"/>
    </row>
  </sheetData>
  <phoneticPr fontId="0" type="noConversion"/>
  <pageMargins left="0.7" right="0.7" top="0.75" bottom="0.75" header="0.3" footer="0.3"/>
  <pageSetup scale="77" orientation="landscape" horizontalDpi="4294967294" verticalDpi="4294967294" r:id="rId1"/>
  <headerFooter alignWithMargins="0">
    <oddFooter>&amp;Z&amp;F&amp;RPage &amp;P</oddFooter>
  </headerFooter>
  <legacy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 codeName="Sheet38">
    <pageSetUpPr fitToPage="1"/>
  </sheetPr>
  <dimension ref="A1:AH64"/>
  <sheetViews>
    <sheetView workbookViewId="0"/>
  </sheetViews>
  <sheetFormatPr defaultRowHeight="15" x14ac:dyDescent="0.25"/>
  <cols>
    <col min="1" max="1" width="34" style="289" bestFit="1" customWidth="1"/>
    <col min="2" max="2" width="8.7109375" style="289" customWidth="1"/>
    <col min="3" max="3" width="12.85546875" style="289" customWidth="1"/>
    <col min="4" max="7" width="7.42578125" style="289" hidden="1" customWidth="1"/>
    <col min="8" max="8" width="10.5703125" style="289" hidden="1" customWidth="1"/>
    <col min="9" max="12" width="9" style="289" hidden="1" customWidth="1"/>
    <col min="13" max="13" width="8.5703125" style="289" hidden="1" customWidth="1"/>
    <col min="14" max="17" width="9.28515625" style="289" customWidth="1"/>
    <col min="18" max="19" width="11.28515625" style="289" customWidth="1"/>
    <col min="20" max="20" width="10.5703125" style="289" bestFit="1" customWidth="1"/>
    <col min="21" max="21" width="9.140625" style="289"/>
    <col min="22" max="24" width="10.5703125" style="289" customWidth="1"/>
    <col min="25" max="16384" width="9.140625" style="289"/>
  </cols>
  <sheetData>
    <row r="1" spans="1:34" x14ac:dyDescent="0.25">
      <c r="A1" s="360" t="s">
        <v>10</v>
      </c>
    </row>
    <row r="2" spans="1:34" x14ac:dyDescent="0.25">
      <c r="A2" s="365" t="s">
        <v>438</v>
      </c>
    </row>
    <row r="3" spans="1:34" x14ac:dyDescent="0.25">
      <c r="A3" s="365" t="s">
        <v>80</v>
      </c>
    </row>
    <row r="4" spans="1:34" x14ac:dyDescent="0.25">
      <c r="R4" s="584" t="s">
        <v>4</v>
      </c>
      <c r="S4" s="585"/>
      <c r="T4" s="584" t="s">
        <v>8</v>
      </c>
    </row>
    <row r="5" spans="1:34" x14ac:dyDescent="0.25">
      <c r="A5" s="586" t="s">
        <v>9</v>
      </c>
      <c r="B5" s="475" t="s">
        <v>64</v>
      </c>
      <c r="C5" s="475" t="s">
        <v>12</v>
      </c>
      <c r="R5" s="587" t="s">
        <v>2</v>
      </c>
      <c r="S5" s="587" t="s">
        <v>60</v>
      </c>
      <c r="T5" s="587" t="s">
        <v>7</v>
      </c>
    </row>
    <row r="6" spans="1:34" x14ac:dyDescent="0.25">
      <c r="A6" s="289" t="str">
        <f>+SUMMARY!B42</f>
        <v>WALDRICH COBURG - STOCK #7743</v>
      </c>
      <c r="B6" s="290">
        <f>+SUMMARY!A42</f>
        <v>183</v>
      </c>
      <c r="C6" s="289">
        <f>+SUMMARY!D42</f>
        <v>7743</v>
      </c>
      <c r="R6" s="290"/>
    </row>
    <row r="7" spans="1:34" x14ac:dyDescent="0.25">
      <c r="A7" s="588" t="str">
        <f>+SUMMARY!C42</f>
        <v>15-10 GM 300 NC YOM 1977</v>
      </c>
      <c r="B7" s="589"/>
      <c r="C7" s="590"/>
      <c r="D7" s="616"/>
      <c r="E7" s="616"/>
      <c r="F7" s="616"/>
      <c r="G7" s="616"/>
      <c r="H7" s="616"/>
      <c r="I7" s="616"/>
      <c r="J7" s="616"/>
      <c r="K7" s="616"/>
      <c r="L7" s="616"/>
      <c r="M7" s="616"/>
      <c r="N7" s="616"/>
      <c r="O7" s="617"/>
      <c r="P7" s="421"/>
      <c r="Q7" s="421"/>
      <c r="R7" s="423">
        <f>+C14</f>
        <v>1904288.16</v>
      </c>
      <c r="S7" s="423">
        <f>+-C48</f>
        <v>1903548.6600000006</v>
      </c>
      <c r="T7" s="423">
        <f>+R7-S7</f>
        <v>739.49999999930151</v>
      </c>
    </row>
    <row r="8" spans="1:34" x14ac:dyDescent="0.25">
      <c r="A8" s="588" t="s">
        <v>486</v>
      </c>
      <c r="B8" s="290"/>
      <c r="D8" s="616"/>
      <c r="E8" s="616"/>
      <c r="F8" s="616"/>
      <c r="G8" s="616"/>
      <c r="H8" s="616"/>
      <c r="I8" s="616"/>
      <c r="J8" s="616"/>
      <c r="K8" s="616"/>
      <c r="L8" s="616"/>
      <c r="M8" s="616"/>
      <c r="N8" s="616"/>
      <c r="O8" s="617"/>
      <c r="P8" s="421"/>
      <c r="Q8" s="421"/>
    </row>
    <row r="9" spans="1:34" x14ac:dyDescent="0.25">
      <c r="A9" s="437"/>
      <c r="B9" s="290"/>
      <c r="D9" s="616"/>
      <c r="E9" s="616"/>
      <c r="F9" s="616"/>
      <c r="G9" s="616"/>
      <c r="H9" s="616"/>
      <c r="I9" s="616"/>
      <c r="J9" s="616"/>
      <c r="K9" s="616"/>
      <c r="L9" s="616"/>
      <c r="M9" s="616"/>
      <c r="N9" s="616"/>
      <c r="O9" s="617"/>
      <c r="P9" s="421"/>
      <c r="Q9" s="421"/>
    </row>
    <row r="10" spans="1:34" x14ac:dyDescent="0.25">
      <c r="B10" s="290"/>
    </row>
    <row r="11" spans="1:34" x14ac:dyDescent="0.25">
      <c r="A11" s="437" t="s">
        <v>66</v>
      </c>
      <c r="B11" s="593" t="str">
        <f>+SUMMARY!F42</f>
        <v>MISS</v>
      </c>
      <c r="C11" s="590"/>
    </row>
    <row r="12" spans="1:34" x14ac:dyDescent="0.25">
      <c r="B12" s="594"/>
      <c r="C12" s="437"/>
    </row>
    <row r="13" spans="1:34" x14ac:dyDescent="0.25">
      <c r="A13" s="365" t="s">
        <v>5</v>
      </c>
      <c r="C13" s="595" t="s">
        <v>3</v>
      </c>
      <c r="D13" s="596">
        <v>1994</v>
      </c>
      <c r="E13" s="596">
        <v>1995</v>
      </c>
      <c r="F13" s="596">
        <v>1996</v>
      </c>
      <c r="G13" s="596">
        <v>1997</v>
      </c>
      <c r="H13" s="596">
        <v>1998</v>
      </c>
      <c r="I13" s="596">
        <v>1999</v>
      </c>
      <c r="J13" s="596">
        <v>2000</v>
      </c>
      <c r="K13" s="596">
        <v>2001</v>
      </c>
      <c r="L13" s="596">
        <v>2002</v>
      </c>
      <c r="M13" s="596">
        <v>2003</v>
      </c>
      <c r="N13" s="596">
        <f>M13+1</f>
        <v>2004</v>
      </c>
      <c r="O13" s="596">
        <f t="shared" ref="O13:AH13" si="0">N13+1</f>
        <v>2005</v>
      </c>
      <c r="P13" s="596">
        <f t="shared" si="0"/>
        <v>2006</v>
      </c>
      <c r="Q13" s="596">
        <f t="shared" si="0"/>
        <v>2007</v>
      </c>
      <c r="R13" s="596">
        <f t="shared" si="0"/>
        <v>2008</v>
      </c>
      <c r="S13" s="596">
        <f t="shared" si="0"/>
        <v>2009</v>
      </c>
      <c r="T13" s="596">
        <f t="shared" si="0"/>
        <v>2010</v>
      </c>
      <c r="U13" s="596">
        <f t="shared" si="0"/>
        <v>2011</v>
      </c>
      <c r="V13" s="596">
        <f t="shared" si="0"/>
        <v>2012</v>
      </c>
      <c r="W13" s="596">
        <f t="shared" si="0"/>
        <v>2013</v>
      </c>
      <c r="X13" s="596">
        <f t="shared" si="0"/>
        <v>2014</v>
      </c>
      <c r="Y13" s="596">
        <f t="shared" si="0"/>
        <v>2015</v>
      </c>
      <c r="Z13" s="596">
        <f t="shared" si="0"/>
        <v>2016</v>
      </c>
      <c r="AA13" s="596">
        <f t="shared" si="0"/>
        <v>2017</v>
      </c>
      <c r="AB13" s="596">
        <f t="shared" si="0"/>
        <v>2018</v>
      </c>
      <c r="AC13" s="596">
        <f t="shared" si="0"/>
        <v>2019</v>
      </c>
      <c r="AD13" s="596">
        <f t="shared" si="0"/>
        <v>2020</v>
      </c>
      <c r="AE13" s="596">
        <f t="shared" si="0"/>
        <v>2021</v>
      </c>
      <c r="AF13" s="596">
        <f t="shared" si="0"/>
        <v>2022</v>
      </c>
      <c r="AG13" s="596">
        <f t="shared" si="0"/>
        <v>2023</v>
      </c>
      <c r="AH13" s="596">
        <f t="shared" si="0"/>
        <v>2024</v>
      </c>
    </row>
    <row r="14" spans="1:34" x14ac:dyDescent="0.25">
      <c r="A14" s="365" t="s">
        <v>73</v>
      </c>
      <c r="C14" s="618">
        <f>SUM(D14:AH14)</f>
        <v>1904288.16</v>
      </c>
      <c r="D14" s="619"/>
      <c r="E14" s="619"/>
      <c r="F14" s="619"/>
      <c r="G14" s="619"/>
      <c r="H14" s="619">
        <v>1450294.49</v>
      </c>
      <c r="I14" s="619"/>
      <c r="J14" s="619">
        <v>122258.5</v>
      </c>
      <c r="K14" s="619">
        <v>177626.37</v>
      </c>
      <c r="L14" s="619">
        <v>132651.48000000001</v>
      </c>
      <c r="M14" s="619"/>
      <c r="N14" s="619"/>
      <c r="O14" s="619"/>
      <c r="P14" s="619"/>
      <c r="Q14" s="619"/>
      <c r="R14" s="619"/>
      <c r="S14" s="618"/>
      <c r="T14" s="362">
        <v>12256.32</v>
      </c>
      <c r="U14" s="544">
        <v>0</v>
      </c>
      <c r="V14" s="544">
        <v>0</v>
      </c>
      <c r="W14" s="544">
        <v>0</v>
      </c>
      <c r="X14" s="544">
        <v>0</v>
      </c>
      <c r="Y14" s="544">
        <v>0</v>
      </c>
      <c r="Z14" s="362">
        <v>5750</v>
      </c>
      <c r="AC14" s="362">
        <f>5525-2074</f>
        <v>3451</v>
      </c>
      <c r="AD14" s="544">
        <v>0</v>
      </c>
    </row>
    <row r="15" spans="1:34" x14ac:dyDescent="0.25">
      <c r="A15" s="602" t="str">
        <f>IF(+C14-'Equip Review 032310'!Y29=0,"ok","check")</f>
        <v>check</v>
      </c>
      <c r="B15" s="437"/>
      <c r="C15" s="437"/>
    </row>
    <row r="16" spans="1:34" x14ac:dyDescent="0.25">
      <c r="A16" s="365" t="s">
        <v>6</v>
      </c>
      <c r="B16" s="290">
        <v>1994</v>
      </c>
      <c r="C16" s="618">
        <f>-SUM(D16:AH16)</f>
        <v>0</v>
      </c>
      <c r="D16" s="624">
        <f>+D$14/7/2</f>
        <v>0</v>
      </c>
      <c r="E16" s="624"/>
      <c r="F16" s="624"/>
      <c r="G16" s="624"/>
      <c r="H16" s="624"/>
      <c r="I16" s="624"/>
      <c r="J16" s="624"/>
      <c r="K16" s="624"/>
      <c r="L16" s="624"/>
      <c r="M16" s="624"/>
      <c r="N16" s="624"/>
      <c r="O16" s="624"/>
      <c r="P16" s="624"/>
      <c r="Q16" s="624"/>
      <c r="R16" s="624"/>
      <c r="S16" s="624"/>
      <c r="T16" s="624"/>
      <c r="U16" s="624"/>
      <c r="Y16" s="624"/>
      <c r="Z16" s="624"/>
    </row>
    <row r="17" spans="1:26" x14ac:dyDescent="0.25">
      <c r="B17" s="290">
        <f>B16+1</f>
        <v>1995</v>
      </c>
      <c r="C17" s="618">
        <f t="shared" ref="C17:C46" si="1">-SUM(D17:AH17)</f>
        <v>0</v>
      </c>
      <c r="D17" s="624">
        <f>+D$14/7</f>
        <v>0</v>
      </c>
      <c r="E17" s="624">
        <f>+E$14/7/2</f>
        <v>0</v>
      </c>
      <c r="F17" s="624"/>
      <c r="G17" s="624"/>
      <c r="H17" s="624"/>
      <c r="I17" s="624"/>
      <c r="J17" s="624"/>
      <c r="K17" s="624"/>
      <c r="L17" s="624"/>
      <c r="M17" s="624"/>
      <c r="N17" s="624"/>
      <c r="O17" s="624"/>
      <c r="P17" s="624"/>
      <c r="Q17" s="624"/>
      <c r="R17" s="624"/>
      <c r="S17" s="624"/>
      <c r="T17" s="624"/>
      <c r="U17" s="624"/>
      <c r="Y17" s="624"/>
      <c r="Z17" s="624"/>
    </row>
    <row r="18" spans="1:26" x14ac:dyDescent="0.25">
      <c r="B18" s="290">
        <f t="shared" ref="B18:B46" si="2">B17+1</f>
        <v>1996</v>
      </c>
      <c r="C18" s="618">
        <f t="shared" si="1"/>
        <v>0</v>
      </c>
      <c r="D18" s="624">
        <f>+D17</f>
        <v>0</v>
      </c>
      <c r="E18" s="624">
        <f>+E$14/7</f>
        <v>0</v>
      </c>
      <c r="F18" s="624">
        <f>+F$14/7/2</f>
        <v>0</v>
      </c>
      <c r="G18" s="624"/>
      <c r="H18" s="624"/>
      <c r="I18" s="624"/>
      <c r="J18" s="624"/>
      <c r="K18" s="624"/>
      <c r="L18" s="624"/>
      <c r="M18" s="624"/>
      <c r="N18" s="624"/>
      <c r="O18" s="624"/>
      <c r="P18" s="624"/>
      <c r="Q18" s="624"/>
      <c r="R18" s="624"/>
      <c r="S18" s="624"/>
      <c r="T18" s="624"/>
      <c r="U18" s="624"/>
      <c r="Y18" s="624"/>
      <c r="Z18" s="624"/>
    </row>
    <row r="19" spans="1:26" x14ac:dyDescent="0.25">
      <c r="B19" s="290">
        <f t="shared" si="2"/>
        <v>1997</v>
      </c>
      <c r="C19" s="618">
        <f t="shared" si="1"/>
        <v>0</v>
      </c>
      <c r="D19" s="624">
        <f>+D18</f>
        <v>0</v>
      </c>
      <c r="E19" s="624">
        <f>+E18</f>
        <v>0</v>
      </c>
      <c r="F19" s="624">
        <f>+F$14/7</f>
        <v>0</v>
      </c>
      <c r="G19" s="624">
        <f>+G$14/7/2</f>
        <v>0</v>
      </c>
      <c r="H19" s="624"/>
      <c r="I19" s="624"/>
      <c r="J19" s="624"/>
      <c r="K19" s="624"/>
      <c r="L19" s="624"/>
      <c r="M19" s="624"/>
      <c r="N19" s="624"/>
      <c r="O19" s="624"/>
      <c r="P19" s="624"/>
      <c r="Q19" s="624"/>
      <c r="R19" s="624"/>
      <c r="S19" s="624"/>
      <c r="T19" s="624"/>
      <c r="U19" s="624"/>
      <c r="Y19" s="624"/>
      <c r="Z19" s="624"/>
    </row>
    <row r="20" spans="1:26" x14ac:dyDescent="0.25">
      <c r="B20" s="290">
        <f t="shared" si="2"/>
        <v>1998</v>
      </c>
      <c r="C20" s="618">
        <f t="shared" si="1"/>
        <v>-103592.46357142857</v>
      </c>
      <c r="D20" s="624">
        <f>+D19</f>
        <v>0</v>
      </c>
      <c r="E20" s="624">
        <f>+E19</f>
        <v>0</v>
      </c>
      <c r="F20" s="624">
        <f>+F19</f>
        <v>0</v>
      </c>
      <c r="G20" s="624">
        <f>+G$14/7</f>
        <v>0</v>
      </c>
      <c r="H20" s="624">
        <f>+H$14/7/2</f>
        <v>103592.46357142857</v>
      </c>
      <c r="I20" s="624"/>
      <c r="J20" s="624"/>
      <c r="K20" s="624"/>
      <c r="L20" s="624"/>
      <c r="M20" s="624"/>
      <c r="N20" s="624"/>
      <c r="O20" s="624"/>
      <c r="P20" s="624"/>
      <c r="Q20" s="624"/>
      <c r="R20" s="624"/>
      <c r="S20" s="624"/>
      <c r="T20" s="624"/>
      <c r="U20" s="624"/>
      <c r="Y20" s="624"/>
      <c r="Z20" s="624"/>
    </row>
    <row r="21" spans="1:26" x14ac:dyDescent="0.25">
      <c r="B21" s="290">
        <f t="shared" si="2"/>
        <v>1999</v>
      </c>
      <c r="C21" s="618">
        <f t="shared" si="1"/>
        <v>-207184.92714285714</v>
      </c>
      <c r="D21" s="624">
        <f>+D20</f>
        <v>0</v>
      </c>
      <c r="E21" s="624">
        <f>+E20</f>
        <v>0</v>
      </c>
      <c r="F21" s="624">
        <f>+F20</f>
        <v>0</v>
      </c>
      <c r="G21" s="624">
        <f>+G20</f>
        <v>0</v>
      </c>
      <c r="H21" s="624">
        <f>+H$14/7</f>
        <v>207184.92714285714</v>
      </c>
      <c r="I21" s="624">
        <f>+I$14/7/2</f>
        <v>0</v>
      </c>
      <c r="J21" s="624"/>
      <c r="K21" s="624"/>
      <c r="L21" s="624"/>
      <c r="M21" s="624"/>
      <c r="N21" s="624"/>
      <c r="O21" s="624"/>
      <c r="P21" s="624"/>
      <c r="Q21" s="624"/>
      <c r="R21" s="624"/>
      <c r="S21" s="624"/>
      <c r="T21" s="624"/>
      <c r="U21" s="624"/>
      <c r="Y21" s="624"/>
      <c r="Z21" s="624"/>
    </row>
    <row r="22" spans="1:26" x14ac:dyDescent="0.25">
      <c r="B22" s="290">
        <f t="shared" si="2"/>
        <v>2000</v>
      </c>
      <c r="C22" s="618">
        <f t="shared" si="1"/>
        <v>-215917.67714285714</v>
      </c>
      <c r="D22" s="624">
        <f>+D21</f>
        <v>0</v>
      </c>
      <c r="E22" s="624">
        <f>+E21</f>
        <v>0</v>
      </c>
      <c r="F22" s="624">
        <f>+F21</f>
        <v>0</v>
      </c>
      <c r="G22" s="624">
        <f>+G21</f>
        <v>0</v>
      </c>
      <c r="H22" s="624">
        <f>+H21</f>
        <v>207184.92714285714</v>
      </c>
      <c r="I22" s="624">
        <f>+I$14/7</f>
        <v>0</v>
      </c>
      <c r="J22" s="624">
        <f>+J$14/7/2</f>
        <v>8732.75</v>
      </c>
      <c r="K22" s="624"/>
      <c r="L22" s="624"/>
      <c r="M22" s="624"/>
      <c r="N22" s="624"/>
      <c r="O22" s="624"/>
      <c r="P22" s="624"/>
      <c r="Q22" s="624"/>
      <c r="R22" s="624"/>
      <c r="S22" s="624"/>
      <c r="T22" s="624"/>
      <c r="U22" s="624"/>
      <c r="Y22" s="624"/>
      <c r="Z22" s="624"/>
    </row>
    <row r="23" spans="1:26" x14ac:dyDescent="0.25">
      <c r="B23" s="290">
        <f t="shared" si="2"/>
        <v>2001</v>
      </c>
      <c r="C23" s="618">
        <f t="shared" si="1"/>
        <v>-237338.02499999999</v>
      </c>
      <c r="D23" s="624">
        <f>+D$14/7/2</f>
        <v>0</v>
      </c>
      <c r="E23" s="624">
        <f>+E22</f>
        <v>0</v>
      </c>
      <c r="F23" s="624">
        <f>+F22</f>
        <v>0</v>
      </c>
      <c r="G23" s="624">
        <f>+G22</f>
        <v>0</v>
      </c>
      <c r="H23" s="624">
        <f>+H22</f>
        <v>207184.92714285714</v>
      </c>
      <c r="I23" s="624">
        <f>+I22</f>
        <v>0</v>
      </c>
      <c r="J23" s="624">
        <f>+J$14/7</f>
        <v>17465.5</v>
      </c>
      <c r="K23" s="624">
        <f>+K$14/7/2</f>
        <v>12687.597857142857</v>
      </c>
      <c r="L23" s="624"/>
      <c r="M23" s="624"/>
      <c r="N23" s="624"/>
      <c r="O23" s="624"/>
      <c r="P23" s="624"/>
      <c r="Q23" s="624"/>
      <c r="R23" s="624"/>
      <c r="S23" s="624"/>
      <c r="T23" s="624"/>
      <c r="U23" s="624"/>
      <c r="Y23" s="624"/>
      <c r="Z23" s="624"/>
    </row>
    <row r="24" spans="1:26" x14ac:dyDescent="0.25">
      <c r="B24" s="290">
        <f t="shared" si="2"/>
        <v>2002</v>
      </c>
      <c r="C24" s="618">
        <f t="shared" si="1"/>
        <v>-259500.72857142857</v>
      </c>
      <c r="D24" s="624"/>
      <c r="E24" s="624">
        <f>+E$14/7/2</f>
        <v>0</v>
      </c>
      <c r="F24" s="624">
        <f>+F23</f>
        <v>0</v>
      </c>
      <c r="G24" s="624">
        <f>+G23</f>
        <v>0</v>
      </c>
      <c r="H24" s="624">
        <f>+H23</f>
        <v>207184.92714285714</v>
      </c>
      <c r="I24" s="624">
        <f>+I23</f>
        <v>0</v>
      </c>
      <c r="J24" s="624">
        <f>+J23</f>
        <v>17465.5</v>
      </c>
      <c r="K24" s="624">
        <f>+K$14/7</f>
        <v>25375.195714285714</v>
      </c>
      <c r="L24" s="624">
        <f>+L$14/7/2</f>
        <v>9475.1057142857153</v>
      </c>
      <c r="M24" s="624"/>
      <c r="N24" s="624"/>
      <c r="O24" s="624"/>
      <c r="P24" s="624"/>
      <c r="Q24" s="624"/>
      <c r="R24" s="624"/>
      <c r="S24" s="624"/>
      <c r="T24" s="624"/>
      <c r="U24" s="624"/>
      <c r="Y24" s="624"/>
      <c r="Z24" s="624"/>
    </row>
    <row r="25" spans="1:26" x14ac:dyDescent="0.25">
      <c r="B25" s="290">
        <f t="shared" si="2"/>
        <v>2003</v>
      </c>
      <c r="C25" s="618">
        <f t="shared" si="1"/>
        <v>-268975.83428571426</v>
      </c>
      <c r="D25" s="624"/>
      <c r="E25" s="624"/>
      <c r="F25" s="624">
        <f>+F$14/7/2</f>
        <v>0</v>
      </c>
      <c r="G25" s="624">
        <f>+G24</f>
        <v>0</v>
      </c>
      <c r="H25" s="624">
        <f>+H24</f>
        <v>207184.92714285714</v>
      </c>
      <c r="I25" s="624">
        <f>+I24</f>
        <v>0</v>
      </c>
      <c r="J25" s="624">
        <f>+J24</f>
        <v>17465.5</v>
      </c>
      <c r="K25" s="624">
        <f>+K24</f>
        <v>25375.195714285714</v>
      </c>
      <c r="L25" s="624">
        <f>+L$14/7</f>
        <v>18950.211428571431</v>
      </c>
      <c r="M25" s="624">
        <f>+M$14/7/2</f>
        <v>0</v>
      </c>
      <c r="N25" s="624"/>
      <c r="O25" s="624"/>
      <c r="P25" s="624"/>
      <c r="Q25" s="624"/>
      <c r="R25" s="624"/>
      <c r="S25" s="624"/>
      <c r="T25" s="624"/>
      <c r="U25" s="624"/>
      <c r="Y25" s="624"/>
      <c r="Z25" s="624"/>
    </row>
    <row r="26" spans="1:26" x14ac:dyDescent="0.25">
      <c r="B26" s="290">
        <f t="shared" si="2"/>
        <v>2004</v>
      </c>
      <c r="C26" s="618">
        <f t="shared" si="1"/>
        <v>-268975.83428571426</v>
      </c>
      <c r="D26" s="624"/>
      <c r="E26" s="624"/>
      <c r="F26" s="624"/>
      <c r="G26" s="624">
        <f>+G$14/7/2</f>
        <v>0</v>
      </c>
      <c r="H26" s="624">
        <f>+H25</f>
        <v>207184.92714285714</v>
      </c>
      <c r="I26" s="624">
        <f>+I25</f>
        <v>0</v>
      </c>
      <c r="J26" s="624">
        <f>+J25</f>
        <v>17465.5</v>
      </c>
      <c r="K26" s="624">
        <f>+K25</f>
        <v>25375.195714285714</v>
      </c>
      <c r="L26" s="624">
        <f>+L25</f>
        <v>18950.211428571431</v>
      </c>
      <c r="M26" s="624">
        <f>+M$14/7</f>
        <v>0</v>
      </c>
      <c r="N26" s="624">
        <f>+N$14/7/2</f>
        <v>0</v>
      </c>
      <c r="O26" s="624"/>
      <c r="P26" s="624"/>
      <c r="Q26" s="624"/>
      <c r="R26" s="624"/>
      <c r="S26" s="624"/>
      <c r="T26" s="624"/>
      <c r="U26" s="624"/>
      <c r="Y26" s="624"/>
      <c r="Z26" s="624"/>
    </row>
    <row r="27" spans="1:26" x14ac:dyDescent="0.25">
      <c r="B27" s="290">
        <f t="shared" si="2"/>
        <v>2005</v>
      </c>
      <c r="C27" s="618">
        <f t="shared" si="1"/>
        <v>-165383.3707142857</v>
      </c>
      <c r="D27" s="624"/>
      <c r="E27" s="624"/>
      <c r="F27" s="624"/>
      <c r="G27" s="624"/>
      <c r="H27" s="624">
        <f>+H$14/7/2</f>
        <v>103592.46357142857</v>
      </c>
      <c r="I27" s="624">
        <f>+I26</f>
        <v>0</v>
      </c>
      <c r="J27" s="624">
        <f>+J26</f>
        <v>17465.5</v>
      </c>
      <c r="K27" s="624">
        <f>+K26</f>
        <v>25375.195714285714</v>
      </c>
      <c r="L27" s="624">
        <f>+L26</f>
        <v>18950.211428571431</v>
      </c>
      <c r="M27" s="624">
        <f>+M26</f>
        <v>0</v>
      </c>
      <c r="N27" s="624">
        <f>+N$14/7</f>
        <v>0</v>
      </c>
      <c r="O27" s="624">
        <f>+O$14/7/2</f>
        <v>0</v>
      </c>
      <c r="P27" s="624"/>
      <c r="Q27" s="624"/>
      <c r="R27" s="624"/>
      <c r="S27" s="624"/>
      <c r="T27" s="624"/>
      <c r="U27" s="624"/>
      <c r="Y27" s="624"/>
      <c r="Z27" s="624"/>
    </row>
    <row r="28" spans="1:26" x14ac:dyDescent="0.25">
      <c r="B28" s="290">
        <f t="shared" si="2"/>
        <v>2006</v>
      </c>
      <c r="C28" s="618">
        <f t="shared" si="1"/>
        <v>-61790.907142857148</v>
      </c>
      <c r="D28" s="624"/>
      <c r="E28" s="624"/>
      <c r="F28" s="624"/>
      <c r="G28" s="624"/>
      <c r="H28" s="624"/>
      <c r="I28" s="624">
        <f>+I$14/7/2</f>
        <v>0</v>
      </c>
      <c r="J28" s="624">
        <f>+J27</f>
        <v>17465.5</v>
      </c>
      <c r="K28" s="624">
        <f>+K27</f>
        <v>25375.195714285714</v>
      </c>
      <c r="L28" s="624">
        <f>+L27</f>
        <v>18950.211428571431</v>
      </c>
      <c r="M28" s="624">
        <f>+M27</f>
        <v>0</v>
      </c>
      <c r="N28" s="624">
        <f>+N27</f>
        <v>0</v>
      </c>
      <c r="O28" s="624">
        <f>+O$14/7</f>
        <v>0</v>
      </c>
      <c r="P28" s="624">
        <f>+P$14/7/2</f>
        <v>0</v>
      </c>
      <c r="Q28" s="624"/>
      <c r="R28" s="624"/>
      <c r="S28" s="624"/>
      <c r="T28" s="624"/>
      <c r="U28" s="624"/>
      <c r="Y28" s="624"/>
      <c r="Z28" s="624"/>
    </row>
    <row r="29" spans="1:26" x14ac:dyDescent="0.25">
      <c r="B29" s="290">
        <f t="shared" si="2"/>
        <v>2007</v>
      </c>
      <c r="C29" s="618">
        <f t="shared" si="1"/>
        <v>-53058.157142857148</v>
      </c>
      <c r="D29" s="624"/>
      <c r="E29" s="624"/>
      <c r="F29" s="624"/>
      <c r="G29" s="624"/>
      <c r="H29" s="624"/>
      <c r="I29" s="624"/>
      <c r="J29" s="624">
        <f>+J$14/7/2</f>
        <v>8732.75</v>
      </c>
      <c r="K29" s="624">
        <f>+K28</f>
        <v>25375.195714285714</v>
      </c>
      <c r="L29" s="624">
        <f>+L28</f>
        <v>18950.211428571431</v>
      </c>
      <c r="M29" s="624">
        <f>+M28</f>
        <v>0</v>
      </c>
      <c r="N29" s="624">
        <f>+N28</f>
        <v>0</v>
      </c>
      <c r="O29" s="624">
        <f>+O28</f>
        <v>0</v>
      </c>
      <c r="P29" s="624">
        <f>+P$14/7</f>
        <v>0</v>
      </c>
      <c r="Q29" s="624">
        <f>+Q$14/7/2</f>
        <v>0</v>
      </c>
      <c r="R29" s="624"/>
      <c r="S29" s="624"/>
      <c r="T29" s="624"/>
      <c r="U29" s="624"/>
      <c r="Y29" s="624"/>
      <c r="Z29" s="624"/>
    </row>
    <row r="30" spans="1:26" x14ac:dyDescent="0.25">
      <c r="B30" s="290">
        <f t="shared" si="2"/>
        <v>2008</v>
      </c>
      <c r="C30" s="618">
        <f t="shared" si="1"/>
        <v>-31637.809285714287</v>
      </c>
      <c r="D30" s="624"/>
      <c r="E30" s="624"/>
      <c r="F30" s="624"/>
      <c r="G30" s="624"/>
      <c r="H30" s="624"/>
      <c r="I30" s="624"/>
      <c r="J30" s="624"/>
      <c r="K30" s="624">
        <f>+K$14/7/2</f>
        <v>12687.597857142857</v>
      </c>
      <c r="L30" s="624">
        <f>+L29</f>
        <v>18950.211428571431</v>
      </c>
      <c r="M30" s="624">
        <f>+M29</f>
        <v>0</v>
      </c>
      <c r="N30" s="624">
        <f>+N29</f>
        <v>0</v>
      </c>
      <c r="O30" s="624">
        <f>+O29</f>
        <v>0</v>
      </c>
      <c r="P30" s="624">
        <f>+P29</f>
        <v>0</v>
      </c>
      <c r="Q30" s="624">
        <f>+Q$14/7</f>
        <v>0</v>
      </c>
      <c r="R30" s="624">
        <f>+R$14/7/2</f>
        <v>0</v>
      </c>
      <c r="S30" s="624"/>
      <c r="T30" s="624"/>
      <c r="U30" s="624"/>
      <c r="Y30" s="624"/>
      <c r="Z30" s="624"/>
    </row>
    <row r="31" spans="1:26" x14ac:dyDescent="0.25">
      <c r="B31" s="290">
        <f t="shared" si="2"/>
        <v>2009</v>
      </c>
      <c r="C31" s="618">
        <f t="shared" si="1"/>
        <v>-9475.1057142857153</v>
      </c>
      <c r="D31" s="624"/>
      <c r="E31" s="624"/>
      <c r="F31" s="624"/>
      <c r="G31" s="624"/>
      <c r="H31" s="624"/>
      <c r="I31" s="624"/>
      <c r="J31" s="624"/>
      <c r="K31" s="624"/>
      <c r="L31" s="624">
        <f>+L$14/7/2</f>
        <v>9475.1057142857153</v>
      </c>
      <c r="M31" s="624">
        <f>+M30</f>
        <v>0</v>
      </c>
      <c r="N31" s="624">
        <f>+N30</f>
        <v>0</v>
      </c>
      <c r="O31" s="624">
        <f>+O30</f>
        <v>0</v>
      </c>
      <c r="P31" s="624">
        <f>+P30</f>
        <v>0</v>
      </c>
      <c r="Q31" s="624">
        <f>+Q30</f>
        <v>0</v>
      </c>
      <c r="R31" s="624">
        <f>+R$14/7</f>
        <v>0</v>
      </c>
      <c r="S31" s="624">
        <f>+S$14/7/2</f>
        <v>0</v>
      </c>
      <c r="T31" s="624"/>
      <c r="U31" s="624"/>
      <c r="Y31" s="624"/>
      <c r="Z31" s="624"/>
    </row>
    <row r="32" spans="1:26" x14ac:dyDescent="0.25">
      <c r="A32" s="361"/>
      <c r="B32" s="290">
        <f t="shared" si="2"/>
        <v>2010</v>
      </c>
      <c r="C32" s="618">
        <f t="shared" si="1"/>
        <v>-875.45142857142855</v>
      </c>
      <c r="D32" s="624"/>
      <c r="E32" s="624"/>
      <c r="F32" s="624"/>
      <c r="G32" s="624"/>
      <c r="H32" s="624"/>
      <c r="I32" s="624"/>
      <c r="J32" s="624"/>
      <c r="K32" s="624"/>
      <c r="L32" s="624"/>
      <c r="M32" s="624">
        <f>+M$14/7/2</f>
        <v>0</v>
      </c>
      <c r="N32" s="624">
        <f>+N31</f>
        <v>0</v>
      </c>
      <c r="O32" s="624">
        <f>+O31</f>
        <v>0</v>
      </c>
      <c r="P32" s="624">
        <f>+P31</f>
        <v>0</v>
      </c>
      <c r="Q32" s="624">
        <f>+Q31</f>
        <v>0</v>
      </c>
      <c r="R32" s="624">
        <f>+R31</f>
        <v>0</v>
      </c>
      <c r="S32" s="624">
        <f>+S$14/7</f>
        <v>0</v>
      </c>
      <c r="T32" s="624">
        <f>+T$14/7/2</f>
        <v>875.45142857142855</v>
      </c>
      <c r="U32" s="624"/>
      <c r="Y32" s="624"/>
      <c r="Z32" s="624"/>
    </row>
    <row r="33" spans="1:34" x14ac:dyDescent="0.25">
      <c r="A33" s="361"/>
      <c r="B33" s="290">
        <f t="shared" si="2"/>
        <v>2011</v>
      </c>
      <c r="C33" s="618">
        <f t="shared" si="1"/>
        <v>-1750.9028571428571</v>
      </c>
      <c r="D33" s="624"/>
      <c r="E33" s="624"/>
      <c r="F33" s="624"/>
      <c r="G33" s="624"/>
      <c r="H33" s="624"/>
      <c r="I33" s="624"/>
      <c r="J33" s="624"/>
      <c r="K33" s="624"/>
      <c r="L33" s="624"/>
      <c r="M33" s="624"/>
      <c r="N33" s="624">
        <f>+N$14/7/2</f>
        <v>0</v>
      </c>
      <c r="O33" s="624">
        <f>+O32</f>
        <v>0</v>
      </c>
      <c r="P33" s="624">
        <f>+P32</f>
        <v>0</v>
      </c>
      <c r="Q33" s="624">
        <f>+Q32</f>
        <v>0</v>
      </c>
      <c r="R33" s="624">
        <f>+R32</f>
        <v>0</v>
      </c>
      <c r="S33" s="624">
        <f>+S32</f>
        <v>0</v>
      </c>
      <c r="T33" s="624">
        <f>+T$14/7</f>
        <v>1750.9028571428571</v>
      </c>
      <c r="U33" s="624">
        <f>+U$14/7/2</f>
        <v>0</v>
      </c>
      <c r="Y33" s="624"/>
      <c r="Z33" s="624"/>
    </row>
    <row r="34" spans="1:34" x14ac:dyDescent="0.25">
      <c r="A34" s="361"/>
      <c r="B34" s="290">
        <f t="shared" si="2"/>
        <v>2012</v>
      </c>
      <c r="C34" s="618">
        <f t="shared" si="1"/>
        <v>-1750.9028571428571</v>
      </c>
      <c r="D34" s="624"/>
      <c r="E34" s="624"/>
      <c r="F34" s="624"/>
      <c r="G34" s="624"/>
      <c r="H34" s="624"/>
      <c r="I34" s="624"/>
      <c r="J34" s="624"/>
      <c r="K34" s="624"/>
      <c r="L34" s="624"/>
      <c r="M34" s="624"/>
      <c r="N34" s="624"/>
      <c r="O34" s="624"/>
      <c r="P34" s="624"/>
      <c r="Q34" s="624">
        <f>+Q33</f>
        <v>0</v>
      </c>
      <c r="R34" s="624">
        <f>+R33</f>
        <v>0</v>
      </c>
      <c r="S34" s="624">
        <f>+S33</f>
        <v>0</v>
      </c>
      <c r="T34" s="624">
        <f>+T$14/7</f>
        <v>1750.9028571428571</v>
      </c>
      <c r="U34" s="624">
        <f>+U$14/7</f>
        <v>0</v>
      </c>
      <c r="V34" s="624">
        <f>+V$14/7/2</f>
        <v>0</v>
      </c>
      <c r="Y34" s="624"/>
      <c r="Z34" s="624"/>
    </row>
    <row r="35" spans="1:34" x14ac:dyDescent="0.25">
      <c r="A35" s="361"/>
      <c r="B35" s="290">
        <f t="shared" si="2"/>
        <v>2013</v>
      </c>
      <c r="C35" s="618">
        <f t="shared" si="1"/>
        <v>-1750.9028571428571</v>
      </c>
      <c r="D35" s="624"/>
      <c r="E35" s="624"/>
      <c r="F35" s="624"/>
      <c r="G35" s="624"/>
      <c r="H35" s="624"/>
      <c r="I35" s="624"/>
      <c r="J35" s="624"/>
      <c r="K35" s="624"/>
      <c r="L35" s="624"/>
      <c r="M35" s="624"/>
      <c r="N35" s="624"/>
      <c r="O35" s="624"/>
      <c r="P35" s="624"/>
      <c r="Q35" s="624"/>
      <c r="R35" s="624">
        <f t="shared" ref="R35:R37" si="3">+R34</f>
        <v>0</v>
      </c>
      <c r="S35" s="624">
        <f t="shared" ref="S35:S37" si="4">+S34</f>
        <v>0</v>
      </c>
      <c r="T35" s="624">
        <f t="shared" ref="T35:U38" si="5">+T$14/7</f>
        <v>1750.9028571428571</v>
      </c>
      <c r="U35" s="624">
        <f t="shared" si="5"/>
        <v>0</v>
      </c>
      <c r="V35" s="624">
        <f t="shared" ref="V35:V37" si="6">+V$14/7/2</f>
        <v>0</v>
      </c>
      <c r="Y35" s="624"/>
      <c r="Z35" s="624"/>
    </row>
    <row r="36" spans="1:34" x14ac:dyDescent="0.25">
      <c r="A36" s="361"/>
      <c r="B36" s="290">
        <f t="shared" si="2"/>
        <v>2014</v>
      </c>
      <c r="C36" s="618">
        <f t="shared" si="1"/>
        <v>-1750.9028571428571</v>
      </c>
      <c r="D36" s="624"/>
      <c r="E36" s="624"/>
      <c r="F36" s="624"/>
      <c r="G36" s="624"/>
      <c r="H36" s="624"/>
      <c r="I36" s="624"/>
      <c r="J36" s="624"/>
      <c r="K36" s="624"/>
      <c r="L36" s="624"/>
      <c r="M36" s="624"/>
      <c r="N36" s="624"/>
      <c r="O36" s="624"/>
      <c r="P36" s="624"/>
      <c r="Q36" s="624"/>
      <c r="R36" s="624">
        <f t="shared" si="3"/>
        <v>0</v>
      </c>
      <c r="S36" s="624">
        <f t="shared" si="4"/>
        <v>0</v>
      </c>
      <c r="T36" s="624">
        <f t="shared" si="5"/>
        <v>1750.9028571428571</v>
      </c>
      <c r="U36" s="624">
        <f t="shared" si="5"/>
        <v>0</v>
      </c>
      <c r="V36" s="624">
        <f t="shared" si="6"/>
        <v>0</v>
      </c>
      <c r="Y36" s="624"/>
      <c r="Z36" s="624"/>
    </row>
    <row r="37" spans="1:34" x14ac:dyDescent="0.25">
      <c r="A37" s="361"/>
      <c r="B37" s="290">
        <f t="shared" si="2"/>
        <v>2015</v>
      </c>
      <c r="C37" s="618">
        <f t="shared" si="1"/>
        <v>-1750.9028571428571</v>
      </c>
      <c r="D37" s="624"/>
      <c r="E37" s="624"/>
      <c r="F37" s="624"/>
      <c r="G37" s="624"/>
      <c r="H37" s="624"/>
      <c r="I37" s="624"/>
      <c r="J37" s="624"/>
      <c r="K37" s="624"/>
      <c r="L37" s="624"/>
      <c r="M37" s="624"/>
      <c r="N37" s="624"/>
      <c r="O37" s="624"/>
      <c r="P37" s="624"/>
      <c r="Q37" s="624"/>
      <c r="R37" s="624">
        <f t="shared" si="3"/>
        <v>0</v>
      </c>
      <c r="S37" s="624">
        <f t="shared" si="4"/>
        <v>0</v>
      </c>
      <c r="T37" s="624">
        <f t="shared" si="5"/>
        <v>1750.9028571428571</v>
      </c>
      <c r="U37" s="624">
        <f t="shared" si="5"/>
        <v>0</v>
      </c>
      <c r="V37" s="624">
        <f t="shared" si="6"/>
        <v>0</v>
      </c>
      <c r="Y37" s="624"/>
      <c r="Z37" s="624"/>
    </row>
    <row r="38" spans="1:34" x14ac:dyDescent="0.25">
      <c r="A38" s="361"/>
      <c r="B38" s="290">
        <f t="shared" si="2"/>
        <v>2016</v>
      </c>
      <c r="C38" s="618">
        <f t="shared" si="1"/>
        <v>-2161.6171428571429</v>
      </c>
      <c r="D38" s="624"/>
      <c r="E38" s="624"/>
      <c r="F38" s="624"/>
      <c r="G38" s="624"/>
      <c r="H38" s="624"/>
      <c r="I38" s="624"/>
      <c r="J38" s="624"/>
      <c r="K38" s="624"/>
      <c r="L38" s="624"/>
      <c r="M38" s="624"/>
      <c r="N38" s="624"/>
      <c r="O38" s="624"/>
      <c r="P38" s="624"/>
      <c r="Q38" s="624"/>
      <c r="R38" s="624"/>
      <c r="S38" s="624"/>
      <c r="T38" s="624">
        <f t="shared" si="5"/>
        <v>1750.9028571428571</v>
      </c>
      <c r="U38" s="624"/>
      <c r="V38" s="624"/>
      <c r="Y38" s="624"/>
      <c r="Z38" s="624">
        <f t="shared" ref="Z38" si="7">+Z$14/7/2</f>
        <v>410.71428571428572</v>
      </c>
    </row>
    <row r="39" spans="1:34" x14ac:dyDescent="0.25">
      <c r="A39" s="361"/>
      <c r="B39" s="290">
        <f t="shared" si="2"/>
        <v>2017</v>
      </c>
      <c r="C39" s="618">
        <f t="shared" si="1"/>
        <v>-1696.88</v>
      </c>
      <c r="D39" s="624"/>
      <c r="E39" s="624"/>
      <c r="F39" s="624"/>
      <c r="G39" s="624"/>
      <c r="H39" s="624"/>
      <c r="I39" s="624"/>
      <c r="J39" s="624"/>
      <c r="K39" s="624"/>
      <c r="L39" s="624"/>
      <c r="M39" s="624"/>
      <c r="N39" s="624"/>
      <c r="O39" s="624"/>
      <c r="P39" s="624"/>
      <c r="Q39" s="624"/>
      <c r="R39" s="624"/>
      <c r="S39" s="624"/>
      <c r="T39" s="624">
        <f>+T$14/7/2</f>
        <v>875.45142857142855</v>
      </c>
      <c r="U39" s="624"/>
      <c r="V39" s="624"/>
      <c r="Y39" s="624"/>
      <c r="Z39" s="624">
        <f t="shared" ref="Z39:Z44" si="8">+Z$14/7</f>
        <v>821.42857142857144</v>
      </c>
    </row>
    <row r="40" spans="1:34" x14ac:dyDescent="0.25">
      <c r="A40" s="361"/>
      <c r="B40" s="290">
        <f t="shared" si="2"/>
        <v>2018</v>
      </c>
      <c r="C40" s="618">
        <f t="shared" si="1"/>
        <v>-821.42857142857144</v>
      </c>
      <c r="D40" s="624"/>
      <c r="E40" s="624"/>
      <c r="F40" s="624"/>
      <c r="G40" s="624"/>
      <c r="H40" s="624"/>
      <c r="I40" s="624"/>
      <c r="J40" s="624"/>
      <c r="K40" s="624"/>
      <c r="L40" s="624"/>
      <c r="M40" s="624"/>
      <c r="N40" s="624"/>
      <c r="O40" s="624"/>
      <c r="P40" s="624"/>
      <c r="Q40" s="624"/>
      <c r="R40" s="624"/>
      <c r="S40" s="624"/>
      <c r="T40" s="624"/>
      <c r="U40" s="624"/>
      <c r="V40" s="624"/>
      <c r="Y40" s="624"/>
      <c r="Z40" s="624">
        <f t="shared" si="8"/>
        <v>821.42857142857144</v>
      </c>
    </row>
    <row r="41" spans="1:34" x14ac:dyDescent="0.25">
      <c r="A41" s="361"/>
      <c r="B41" s="290">
        <f t="shared" si="2"/>
        <v>2019</v>
      </c>
      <c r="C41" s="618">
        <f t="shared" si="1"/>
        <v>-1067.9285714285716</v>
      </c>
      <c r="D41" s="624"/>
      <c r="E41" s="624"/>
      <c r="F41" s="624"/>
      <c r="G41" s="624"/>
      <c r="H41" s="624"/>
      <c r="I41" s="624"/>
      <c r="J41" s="624"/>
      <c r="K41" s="624"/>
      <c r="L41" s="624"/>
      <c r="M41" s="624"/>
      <c r="N41" s="624"/>
      <c r="O41" s="624"/>
      <c r="P41" s="624"/>
      <c r="Q41" s="624"/>
      <c r="R41" s="624"/>
      <c r="S41" s="624"/>
      <c r="T41" s="624"/>
      <c r="U41" s="624"/>
      <c r="V41" s="624"/>
      <c r="Y41" s="624"/>
      <c r="Z41" s="624">
        <f t="shared" si="8"/>
        <v>821.42857142857144</v>
      </c>
      <c r="AC41" s="624">
        <f>+AC$14/7/2</f>
        <v>246.5</v>
      </c>
    </row>
    <row r="42" spans="1:34" x14ac:dyDescent="0.25">
      <c r="A42" s="361"/>
      <c r="B42" s="290">
        <f t="shared" si="2"/>
        <v>2020</v>
      </c>
      <c r="C42" s="618">
        <f t="shared" si="1"/>
        <v>-1314.4285714285716</v>
      </c>
      <c r="D42" s="624"/>
      <c r="E42" s="624"/>
      <c r="F42" s="624"/>
      <c r="G42" s="624"/>
      <c r="H42" s="624"/>
      <c r="I42" s="624"/>
      <c r="J42" s="624"/>
      <c r="K42" s="624"/>
      <c r="L42" s="624"/>
      <c r="M42" s="624"/>
      <c r="N42" s="624"/>
      <c r="O42" s="624"/>
      <c r="P42" s="624"/>
      <c r="Q42" s="624"/>
      <c r="R42" s="624"/>
      <c r="S42" s="624"/>
      <c r="T42" s="624"/>
      <c r="U42" s="624"/>
      <c r="V42" s="624"/>
      <c r="Y42" s="624"/>
      <c r="Z42" s="624">
        <f t="shared" si="8"/>
        <v>821.42857142857144</v>
      </c>
      <c r="AC42" s="624">
        <f>+AC$14/7</f>
        <v>493</v>
      </c>
    </row>
    <row r="43" spans="1:34" x14ac:dyDescent="0.25">
      <c r="A43" s="361"/>
      <c r="B43" s="290">
        <f t="shared" si="2"/>
        <v>2021</v>
      </c>
      <c r="C43" s="618">
        <f t="shared" si="1"/>
        <v>-1314.4285714285716</v>
      </c>
      <c r="D43" s="624"/>
      <c r="E43" s="624"/>
      <c r="F43" s="624"/>
      <c r="G43" s="624"/>
      <c r="H43" s="624"/>
      <c r="I43" s="624"/>
      <c r="J43" s="624"/>
      <c r="K43" s="624"/>
      <c r="L43" s="624"/>
      <c r="M43" s="624"/>
      <c r="N43" s="624"/>
      <c r="O43" s="624"/>
      <c r="P43" s="624"/>
      <c r="Q43" s="624"/>
      <c r="R43" s="624"/>
      <c r="S43" s="624"/>
      <c r="T43" s="624"/>
      <c r="U43" s="624"/>
      <c r="V43" s="624"/>
      <c r="Y43" s="624"/>
      <c r="Z43" s="624">
        <f t="shared" si="8"/>
        <v>821.42857142857144</v>
      </c>
      <c r="AC43" s="624">
        <f t="shared" ref="AC43:AC46" si="9">+AC$14/7</f>
        <v>493</v>
      </c>
    </row>
    <row r="44" spans="1:34" x14ac:dyDescent="0.25">
      <c r="A44" s="361"/>
      <c r="B44" s="290">
        <f t="shared" si="2"/>
        <v>2022</v>
      </c>
      <c r="C44" s="618">
        <f t="shared" si="1"/>
        <v>-1314.4285714285716</v>
      </c>
      <c r="D44" s="624"/>
      <c r="E44" s="624"/>
      <c r="F44" s="624"/>
      <c r="G44" s="624"/>
      <c r="H44" s="624"/>
      <c r="I44" s="624"/>
      <c r="J44" s="624"/>
      <c r="K44" s="624"/>
      <c r="L44" s="624"/>
      <c r="M44" s="624"/>
      <c r="N44" s="624"/>
      <c r="O44" s="624"/>
      <c r="P44" s="624"/>
      <c r="Q44" s="624"/>
      <c r="R44" s="624"/>
      <c r="S44" s="624"/>
      <c r="T44" s="624"/>
      <c r="U44" s="624"/>
      <c r="V44" s="624"/>
      <c r="Y44" s="624"/>
      <c r="Z44" s="624">
        <f t="shared" si="8"/>
        <v>821.42857142857144</v>
      </c>
      <c r="AC44" s="624">
        <f t="shared" si="9"/>
        <v>493</v>
      </c>
    </row>
    <row r="45" spans="1:34" x14ac:dyDescent="0.25">
      <c r="A45" s="361"/>
      <c r="B45" s="290">
        <f t="shared" si="2"/>
        <v>2023</v>
      </c>
      <c r="C45" s="618">
        <f t="shared" si="1"/>
        <v>-903.71428571428578</v>
      </c>
      <c r="D45" s="624"/>
      <c r="E45" s="624"/>
      <c r="F45" s="624"/>
      <c r="G45" s="624"/>
      <c r="H45" s="624"/>
      <c r="I45" s="624"/>
      <c r="J45" s="624"/>
      <c r="K45" s="624"/>
      <c r="L45" s="624"/>
      <c r="M45" s="624"/>
      <c r="N45" s="624"/>
      <c r="O45" s="624"/>
      <c r="P45" s="624"/>
      <c r="Q45" s="624"/>
      <c r="R45" s="624"/>
      <c r="S45" s="624"/>
      <c r="T45" s="624"/>
      <c r="U45" s="624"/>
      <c r="V45" s="624"/>
      <c r="Y45" s="624"/>
      <c r="Z45" s="624">
        <f t="shared" ref="Z45" si="10">+Z$14/7/2</f>
        <v>410.71428571428572</v>
      </c>
      <c r="AC45" s="624">
        <f t="shared" si="9"/>
        <v>493</v>
      </c>
    </row>
    <row r="46" spans="1:34" x14ac:dyDescent="0.25">
      <c r="A46" s="361"/>
      <c r="B46" s="290">
        <f t="shared" si="2"/>
        <v>2024</v>
      </c>
      <c r="C46" s="618">
        <f t="shared" si="1"/>
        <v>-493</v>
      </c>
      <c r="D46" s="624"/>
      <c r="E46" s="624"/>
      <c r="F46" s="624"/>
      <c r="G46" s="624"/>
      <c r="H46" s="624"/>
      <c r="I46" s="624"/>
      <c r="J46" s="624"/>
      <c r="K46" s="624"/>
      <c r="L46" s="624"/>
      <c r="M46" s="624"/>
      <c r="N46" s="624"/>
      <c r="O46" s="624"/>
      <c r="P46" s="624"/>
      <c r="Q46" s="624"/>
      <c r="R46" s="624"/>
      <c r="S46" s="624"/>
      <c r="T46" s="624"/>
      <c r="U46" s="624"/>
      <c r="V46" s="624"/>
      <c r="Y46" s="624"/>
      <c r="Z46" s="624"/>
      <c r="AC46" s="624">
        <f t="shared" si="9"/>
        <v>493</v>
      </c>
    </row>
    <row r="47" spans="1:34" x14ac:dyDescent="0.25">
      <c r="A47" s="361"/>
      <c r="B47" s="290"/>
      <c r="C47" s="475"/>
      <c r="D47" s="626"/>
      <c r="E47" s="626"/>
      <c r="F47" s="626"/>
      <c r="G47" s="626"/>
      <c r="H47" s="626"/>
      <c r="I47" s="626"/>
      <c r="J47" s="626"/>
      <c r="K47" s="626"/>
      <c r="L47" s="626"/>
      <c r="M47" s="626"/>
      <c r="N47" s="626"/>
      <c r="O47" s="626"/>
      <c r="P47" s="626"/>
      <c r="Q47" s="626"/>
      <c r="R47" s="626"/>
      <c r="S47" s="626"/>
      <c r="T47" s="626"/>
      <c r="U47" s="626"/>
      <c r="V47" s="569"/>
      <c r="W47" s="569"/>
      <c r="X47" s="569"/>
      <c r="Y47" s="624"/>
      <c r="Z47" s="624"/>
    </row>
    <row r="48" spans="1:34" x14ac:dyDescent="0.25">
      <c r="A48" s="361" t="s">
        <v>62</v>
      </c>
      <c r="B48" s="670">
        <f>SUM(D48:AH48)</f>
        <v>739.5</v>
      </c>
      <c r="C48" s="618">
        <f>SUM(C16:C47)</f>
        <v>-1903548.6600000006</v>
      </c>
      <c r="D48" s="624">
        <f t="shared" ref="D48:AC48" si="11">-SUM(D16:D47)+D14</f>
        <v>0</v>
      </c>
      <c r="E48" s="624">
        <f t="shared" si="11"/>
        <v>0</v>
      </c>
      <c r="F48" s="624">
        <f t="shared" si="11"/>
        <v>0</v>
      </c>
      <c r="G48" s="624">
        <f t="shared" si="11"/>
        <v>0</v>
      </c>
      <c r="H48" s="624">
        <f t="shared" si="11"/>
        <v>0</v>
      </c>
      <c r="I48" s="624">
        <f t="shared" si="11"/>
        <v>0</v>
      </c>
      <c r="J48" s="624">
        <f t="shared" si="11"/>
        <v>0</v>
      </c>
      <c r="K48" s="624">
        <f t="shared" si="11"/>
        <v>0</v>
      </c>
      <c r="L48" s="624">
        <f t="shared" si="11"/>
        <v>0</v>
      </c>
      <c r="M48" s="624">
        <f t="shared" si="11"/>
        <v>0</v>
      </c>
      <c r="N48" s="624">
        <f t="shared" si="11"/>
        <v>0</v>
      </c>
      <c r="O48" s="624">
        <f t="shared" si="11"/>
        <v>0</v>
      </c>
      <c r="P48" s="624">
        <f t="shared" si="11"/>
        <v>0</v>
      </c>
      <c r="Q48" s="624">
        <f t="shared" si="11"/>
        <v>0</v>
      </c>
      <c r="R48" s="624">
        <f t="shared" si="11"/>
        <v>0</v>
      </c>
      <c r="S48" s="624">
        <f t="shared" si="11"/>
        <v>0</v>
      </c>
      <c r="T48" s="624">
        <f t="shared" si="11"/>
        <v>0</v>
      </c>
      <c r="U48" s="671">
        <f t="shared" si="11"/>
        <v>0</v>
      </c>
      <c r="V48" s="671">
        <f t="shared" si="11"/>
        <v>0</v>
      </c>
      <c r="W48" s="671">
        <f t="shared" si="11"/>
        <v>0</v>
      </c>
      <c r="X48" s="671">
        <f t="shared" si="11"/>
        <v>0</v>
      </c>
      <c r="Y48" s="671">
        <f t="shared" si="11"/>
        <v>0</v>
      </c>
      <c r="Z48" s="671">
        <f t="shared" si="11"/>
        <v>0</v>
      </c>
      <c r="AA48" s="671">
        <f t="shared" si="11"/>
        <v>0</v>
      </c>
      <c r="AB48" s="671">
        <f t="shared" si="11"/>
        <v>0</v>
      </c>
      <c r="AC48" s="671">
        <f t="shared" si="11"/>
        <v>739.5</v>
      </c>
      <c r="AD48" s="557"/>
      <c r="AE48" s="557"/>
      <c r="AF48" s="557"/>
      <c r="AG48" s="557"/>
      <c r="AH48" s="557"/>
    </row>
    <row r="49" spans="1:26" x14ac:dyDescent="0.25">
      <c r="A49" s="361"/>
      <c r="B49" s="618"/>
      <c r="C49" s="631"/>
      <c r="D49" s="624"/>
      <c r="E49" s="624"/>
      <c r="F49" s="624"/>
      <c r="G49" s="624"/>
      <c r="H49" s="624"/>
      <c r="I49" s="624"/>
      <c r="J49" s="624"/>
      <c r="K49" s="624"/>
      <c r="L49" s="624"/>
      <c r="M49" s="624"/>
      <c r="N49" s="624"/>
      <c r="O49" s="624"/>
      <c r="P49" s="624"/>
      <c r="Q49" s="624"/>
      <c r="R49" s="624"/>
      <c r="S49" s="624"/>
      <c r="T49" s="624"/>
      <c r="U49" s="624"/>
      <c r="V49" s="624"/>
      <c r="W49" s="624"/>
      <c r="X49" s="624"/>
      <c r="Y49" s="624"/>
      <c r="Z49" s="624"/>
    </row>
    <row r="50" spans="1:26" x14ac:dyDescent="0.25">
      <c r="A50" s="387" t="s">
        <v>63</v>
      </c>
      <c r="B50" s="290"/>
      <c r="C50" s="611">
        <f>+C14+C48</f>
        <v>739.49999999930151</v>
      </c>
      <c r="D50" s="624"/>
      <c r="E50" s="624"/>
      <c r="F50" s="624"/>
      <c r="G50" s="624"/>
      <c r="H50" s="624"/>
      <c r="I50" s="624"/>
      <c r="J50" s="624"/>
      <c r="K50" s="624"/>
      <c r="L50" s="624"/>
      <c r="M50" s="624"/>
      <c r="N50" s="624"/>
      <c r="O50" s="624"/>
      <c r="P50" s="624"/>
      <c r="Q50" s="624"/>
      <c r="R50" s="624"/>
      <c r="S50" s="624"/>
      <c r="T50" s="624"/>
      <c r="U50" s="624"/>
      <c r="V50" s="624"/>
      <c r="W50" s="624"/>
      <c r="X50" s="624"/>
      <c r="Y50" s="624"/>
      <c r="Z50" s="624"/>
    </row>
    <row r="51" spans="1:26" x14ac:dyDescent="0.25">
      <c r="A51" s="290"/>
      <c r="B51" s="290"/>
      <c r="C51" s="290"/>
      <c r="D51" s="624"/>
      <c r="E51" s="624"/>
      <c r="F51" s="624"/>
      <c r="G51" s="624"/>
      <c r="H51" s="624"/>
      <c r="I51" s="624"/>
      <c r="J51" s="624"/>
      <c r="K51" s="624"/>
      <c r="L51" s="624"/>
      <c r="M51" s="624"/>
      <c r="N51" s="624"/>
      <c r="O51" s="624"/>
      <c r="P51" s="624"/>
      <c r="Q51" s="624"/>
      <c r="R51" s="624"/>
      <c r="S51" s="624"/>
      <c r="T51" s="624"/>
      <c r="U51" s="624"/>
      <c r="V51" s="624"/>
      <c r="W51" s="624"/>
      <c r="X51" s="624"/>
      <c r="Y51" s="624"/>
      <c r="Z51" s="624"/>
    </row>
    <row r="52" spans="1:26" x14ac:dyDescent="0.25">
      <c r="A52" s="290"/>
      <c r="B52" s="612"/>
      <c r="C52" s="290"/>
      <c r="D52" s="624"/>
      <c r="E52" s="624"/>
      <c r="F52" s="624"/>
      <c r="G52" s="624"/>
      <c r="H52" s="624"/>
      <c r="I52" s="624"/>
      <c r="J52" s="624"/>
      <c r="K52" s="624"/>
      <c r="L52" s="624"/>
      <c r="M52" s="624"/>
      <c r="N52" s="624"/>
      <c r="O52" s="624"/>
      <c r="P52" s="624"/>
      <c r="Q52" s="624"/>
      <c r="R52" s="624"/>
      <c r="S52" s="624"/>
      <c r="T52" s="624"/>
      <c r="U52" s="624"/>
      <c r="V52" s="624"/>
      <c r="W52" s="624"/>
      <c r="X52" s="624"/>
      <c r="Y52" s="624"/>
      <c r="Z52" s="624"/>
    </row>
    <row r="53" spans="1:26" x14ac:dyDescent="0.25">
      <c r="A53" s="290"/>
      <c r="B53" s="290"/>
      <c r="C53" s="290"/>
      <c r="E53" s="624"/>
      <c r="F53" s="632"/>
      <c r="G53" s="632"/>
      <c r="H53" s="632"/>
      <c r="I53" s="632"/>
      <c r="J53" s="632"/>
      <c r="K53" s="632"/>
      <c r="L53" s="632"/>
      <c r="M53" s="632"/>
      <c r="N53" s="624">
        <f>SUM(E32:E53)</f>
        <v>0</v>
      </c>
      <c r="O53" s="632"/>
      <c r="P53" s="632"/>
      <c r="Q53" s="632"/>
      <c r="R53" s="632"/>
      <c r="S53" s="632"/>
    </row>
    <row r="54" spans="1:26" x14ac:dyDescent="0.25">
      <c r="B54" s="290"/>
      <c r="C54" s="290"/>
      <c r="E54" s="632"/>
      <c r="F54" s="632"/>
      <c r="G54" s="632"/>
      <c r="H54" s="632"/>
      <c r="I54" s="632"/>
      <c r="J54" s="632"/>
      <c r="K54" s="632"/>
      <c r="L54" s="632"/>
      <c r="M54" s="632"/>
      <c r="N54" s="632"/>
      <c r="O54" s="632"/>
      <c r="P54" s="632"/>
      <c r="Q54" s="632"/>
      <c r="R54" s="632"/>
      <c r="S54" s="632"/>
    </row>
    <row r="55" spans="1:26" x14ac:dyDescent="0.25">
      <c r="E55" s="632"/>
      <c r="F55" s="632"/>
      <c r="G55" s="632"/>
      <c r="H55" s="632"/>
      <c r="I55" s="632"/>
      <c r="J55" s="632"/>
      <c r="K55" s="632"/>
      <c r="L55" s="632"/>
      <c r="M55" s="632"/>
      <c r="N55" s="632"/>
      <c r="O55" s="632"/>
      <c r="P55" s="632"/>
      <c r="Q55" s="632"/>
      <c r="R55" s="632"/>
      <c r="S55" s="632"/>
    </row>
    <row r="56" spans="1:26" x14ac:dyDescent="0.25">
      <c r="E56" s="632"/>
      <c r="F56" s="632"/>
      <c r="G56" s="632"/>
      <c r="H56" s="632"/>
      <c r="I56" s="632"/>
      <c r="J56" s="632"/>
      <c r="K56" s="632"/>
      <c r="L56" s="632"/>
      <c r="M56" s="632"/>
      <c r="N56" s="632"/>
      <c r="O56" s="632"/>
      <c r="P56" s="632"/>
      <c r="Q56" s="632"/>
      <c r="R56" s="632"/>
      <c r="S56" s="632"/>
    </row>
    <row r="57" spans="1:26" x14ac:dyDescent="0.25">
      <c r="E57" s="632"/>
      <c r="F57" s="632"/>
      <c r="G57" s="632"/>
      <c r="H57" s="632"/>
      <c r="I57" s="632"/>
      <c r="J57" s="632"/>
      <c r="K57" s="632"/>
      <c r="L57" s="632"/>
      <c r="M57" s="632"/>
      <c r="N57" s="632"/>
      <c r="O57" s="632"/>
      <c r="P57" s="632"/>
      <c r="Q57" s="632"/>
      <c r="R57" s="632"/>
      <c r="S57" s="632"/>
    </row>
    <row r="58" spans="1:26" x14ac:dyDescent="0.25">
      <c r="E58" s="632"/>
      <c r="F58" s="632"/>
      <c r="G58" s="632"/>
      <c r="H58" s="632"/>
      <c r="I58" s="632"/>
      <c r="J58" s="632"/>
      <c r="K58" s="632"/>
      <c r="L58" s="632"/>
      <c r="M58" s="632"/>
      <c r="N58" s="632"/>
      <c r="O58" s="632"/>
      <c r="P58" s="632"/>
      <c r="Q58" s="632"/>
      <c r="R58" s="632"/>
      <c r="S58" s="632"/>
    </row>
    <row r="59" spans="1:26" x14ac:dyDescent="0.25">
      <c r="E59" s="632"/>
      <c r="F59" s="632"/>
      <c r="G59" s="632"/>
      <c r="H59" s="632"/>
      <c r="I59" s="632"/>
      <c r="J59" s="632"/>
      <c r="K59" s="632"/>
      <c r="L59" s="632"/>
      <c r="M59" s="632"/>
      <c r="N59" s="632"/>
      <c r="O59" s="632"/>
      <c r="P59" s="632"/>
      <c r="Q59" s="632"/>
      <c r="R59" s="632"/>
      <c r="S59" s="632"/>
    </row>
    <row r="60" spans="1:26" x14ac:dyDescent="0.25">
      <c r="E60" s="632"/>
      <c r="F60" s="632"/>
      <c r="G60" s="632"/>
      <c r="H60" s="632"/>
      <c r="I60" s="632"/>
      <c r="J60" s="632"/>
      <c r="K60" s="632"/>
      <c r="L60" s="632"/>
      <c r="M60" s="632"/>
      <c r="N60" s="632"/>
      <c r="O60" s="632"/>
      <c r="P60" s="632"/>
      <c r="Q60" s="632"/>
      <c r="R60" s="632"/>
      <c r="S60" s="632"/>
    </row>
    <row r="61" spans="1:26" x14ac:dyDescent="0.25">
      <c r="E61" s="632"/>
      <c r="F61" s="632"/>
      <c r="G61" s="632"/>
      <c r="H61" s="632"/>
      <c r="I61" s="632"/>
      <c r="J61" s="632"/>
      <c r="K61" s="632"/>
      <c r="L61" s="632"/>
      <c r="M61" s="632"/>
      <c r="N61" s="632"/>
      <c r="O61" s="632"/>
      <c r="P61" s="632"/>
      <c r="Q61" s="632"/>
      <c r="R61" s="632"/>
      <c r="S61" s="632"/>
    </row>
    <row r="62" spans="1:26" x14ac:dyDescent="0.25">
      <c r="E62" s="632"/>
      <c r="F62" s="632"/>
      <c r="G62" s="632"/>
      <c r="H62" s="632"/>
      <c r="I62" s="632"/>
      <c r="J62" s="632"/>
      <c r="K62" s="632"/>
      <c r="L62" s="632"/>
      <c r="M62" s="632"/>
      <c r="N62" s="632"/>
      <c r="O62" s="632"/>
      <c r="P62" s="632"/>
      <c r="Q62" s="632"/>
      <c r="R62" s="632"/>
      <c r="S62" s="632"/>
    </row>
    <row r="63" spans="1:26" x14ac:dyDescent="0.25">
      <c r="E63" s="632"/>
      <c r="F63" s="632"/>
      <c r="G63" s="632"/>
      <c r="H63" s="632"/>
      <c r="I63" s="632"/>
      <c r="J63" s="632"/>
      <c r="K63" s="632"/>
      <c r="L63" s="632"/>
      <c r="M63" s="632"/>
      <c r="N63" s="632"/>
      <c r="O63" s="632"/>
      <c r="P63" s="632"/>
      <c r="Q63" s="632"/>
      <c r="R63" s="632"/>
      <c r="S63" s="632"/>
    </row>
    <row r="64" spans="1:26" x14ac:dyDescent="0.25">
      <c r="E64" s="632"/>
      <c r="F64" s="632"/>
      <c r="G64" s="632"/>
      <c r="H64" s="632"/>
      <c r="I64" s="632"/>
      <c r="J64" s="632"/>
      <c r="K64" s="632"/>
      <c r="L64" s="632"/>
      <c r="M64" s="632"/>
      <c r="N64" s="632"/>
      <c r="O64" s="632"/>
      <c r="P64" s="632"/>
      <c r="Q64" s="632"/>
      <c r="R64" s="632"/>
      <c r="S64" s="632"/>
    </row>
  </sheetData>
  <phoneticPr fontId="0" type="noConversion"/>
  <pageMargins left="0.7" right="0.7" top="0.75" bottom="0.75" header="0.3" footer="0.3"/>
  <pageSetup scale="81" orientation="landscape" horizontalDpi="4294967294" verticalDpi="4294967294" r:id="rId1"/>
  <headerFooter alignWithMargins="0">
    <oddFooter>&amp;Z&amp;F&amp;RPage &amp;P</odd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 codeName="Sheet39">
    <tabColor rgb="FF92D050"/>
    <pageSetUpPr fitToPage="1"/>
  </sheetPr>
  <dimension ref="A1:AB58"/>
  <sheetViews>
    <sheetView workbookViewId="0"/>
  </sheetViews>
  <sheetFormatPr defaultRowHeight="15" x14ac:dyDescent="0.25"/>
  <cols>
    <col min="1" max="1" width="34" bestFit="1" customWidth="1"/>
    <col min="2" max="2" width="8.7109375" customWidth="1"/>
    <col min="3" max="3" width="12.85546875" customWidth="1"/>
    <col min="4" max="4" width="9" hidden="1" customWidth="1"/>
    <col min="5" max="7" width="7.42578125" hidden="1" customWidth="1"/>
    <col min="8" max="8" width="10.5703125" hidden="1" customWidth="1"/>
    <col min="9" max="12" width="9" hidden="1" customWidth="1"/>
    <col min="13" max="13" width="8.5703125" hidden="1" customWidth="1"/>
    <col min="14" max="17" width="9.28515625" customWidth="1"/>
    <col min="18" max="19" width="11.28515625" customWidth="1"/>
    <col min="20" max="20" width="9.42578125" customWidth="1"/>
    <col min="22" max="24" width="10.5703125" customWidth="1"/>
  </cols>
  <sheetData>
    <row r="1" spans="1:28" x14ac:dyDescent="0.25">
      <c r="A1" s="11" t="s">
        <v>10</v>
      </c>
    </row>
    <row r="2" spans="1:28" x14ac:dyDescent="0.25">
      <c r="A2" s="9" t="s">
        <v>438</v>
      </c>
    </row>
    <row r="3" spans="1:28" x14ac:dyDescent="0.25">
      <c r="A3" s="9" t="s">
        <v>80</v>
      </c>
    </row>
    <row r="4" spans="1:28" x14ac:dyDescent="0.25">
      <c r="R4" s="40" t="s">
        <v>4</v>
      </c>
      <c r="S4" s="41"/>
      <c r="T4" s="40" t="s">
        <v>8</v>
      </c>
    </row>
    <row r="5" spans="1:28" x14ac:dyDescent="0.25">
      <c r="A5" s="10" t="s">
        <v>9</v>
      </c>
      <c r="B5" s="12" t="s">
        <v>64</v>
      </c>
      <c r="C5" s="12" t="s">
        <v>12</v>
      </c>
      <c r="R5" s="42" t="s">
        <v>2</v>
      </c>
      <c r="S5" s="42" t="s">
        <v>60</v>
      </c>
      <c r="T5" s="42" t="s">
        <v>7</v>
      </c>
    </row>
    <row r="6" spans="1:28" x14ac:dyDescent="0.25">
      <c r="A6" t="str">
        <f>+SUMMARY!B43</f>
        <v>TOSHIBA TSS 20/55</v>
      </c>
      <c r="B6" s="3">
        <f>+SUMMARY!A43</f>
        <v>190</v>
      </c>
      <c r="C6">
        <f>+SUMMARY!D43</f>
        <v>310361</v>
      </c>
      <c r="R6" s="3"/>
    </row>
    <row r="7" spans="1:28" x14ac:dyDescent="0.25">
      <c r="A7" s="213" t="str">
        <f>+SUMMARY!C43</f>
        <v xml:space="preserve">VBM </v>
      </c>
      <c r="B7" s="212"/>
      <c r="C7" s="214"/>
      <c r="D7" s="92"/>
      <c r="E7" s="92"/>
      <c r="F7" s="92"/>
      <c r="G7" s="92"/>
      <c r="H7" s="92"/>
      <c r="I7" s="92"/>
      <c r="J7" s="92"/>
      <c r="K7" s="92"/>
      <c r="L7" s="92"/>
      <c r="M7" s="92"/>
      <c r="N7" s="92"/>
      <c r="O7" s="93"/>
      <c r="P7" s="6"/>
      <c r="Q7" s="6"/>
      <c r="R7" s="13">
        <f>+C14</f>
        <v>747334.13</v>
      </c>
      <c r="S7" s="13">
        <f>+-C42</f>
        <v>747334.13000000012</v>
      </c>
      <c r="T7" s="13">
        <f>+R7-S7</f>
        <v>0</v>
      </c>
    </row>
    <row r="8" spans="1:28" x14ac:dyDescent="0.25">
      <c r="A8" s="213"/>
      <c r="B8" s="3"/>
      <c r="D8" s="92"/>
      <c r="E8" s="92"/>
      <c r="F8" s="92"/>
      <c r="G8" s="92"/>
      <c r="H8" s="92"/>
      <c r="I8" s="92"/>
      <c r="J8" s="92"/>
      <c r="K8" s="92"/>
      <c r="L8" s="92"/>
      <c r="M8" s="92"/>
      <c r="N8" s="92"/>
      <c r="O8" s="93"/>
      <c r="P8" s="6"/>
      <c r="Q8" s="6"/>
    </row>
    <row r="9" spans="1:28" x14ac:dyDescent="0.25">
      <c r="A9" s="2"/>
      <c r="B9" s="3"/>
      <c r="D9" s="92"/>
      <c r="E9" s="92"/>
      <c r="F9" s="92"/>
      <c r="G9" s="92"/>
      <c r="H9" s="92"/>
      <c r="I9" s="92"/>
      <c r="J9" s="92"/>
      <c r="K9" s="92"/>
      <c r="L9" s="92"/>
      <c r="M9" s="92"/>
      <c r="N9" s="92"/>
      <c r="O9" s="93"/>
      <c r="P9" s="6"/>
      <c r="Q9" s="6"/>
    </row>
    <row r="10" spans="1:28" x14ac:dyDescent="0.25">
      <c r="B10" s="3"/>
    </row>
    <row r="11" spans="1:28" x14ac:dyDescent="0.25">
      <c r="A11" s="2" t="s">
        <v>66</v>
      </c>
      <c r="B11" s="219" t="str">
        <f>+SUMMARY!F43</f>
        <v>MISS</v>
      </c>
      <c r="C11" s="214"/>
    </row>
    <row r="12" spans="1:28" x14ac:dyDescent="0.25">
      <c r="B12" s="28"/>
      <c r="C12" s="2"/>
    </row>
    <row r="13" spans="1:28" x14ac:dyDescent="0.25">
      <c r="A13" s="9" t="s">
        <v>5</v>
      </c>
      <c r="C13" s="31" t="s">
        <v>3</v>
      </c>
      <c r="D13" s="32">
        <v>1994</v>
      </c>
      <c r="E13" s="32">
        <v>1995</v>
      </c>
      <c r="F13" s="32">
        <v>1996</v>
      </c>
      <c r="G13" s="32">
        <v>1997</v>
      </c>
      <c r="H13" s="32">
        <v>1998</v>
      </c>
      <c r="I13" s="32">
        <v>1999</v>
      </c>
      <c r="J13" s="32">
        <v>2000</v>
      </c>
      <c r="K13" s="32">
        <v>2001</v>
      </c>
      <c r="L13" s="32">
        <v>2002</v>
      </c>
      <c r="M13" s="32">
        <v>2003</v>
      </c>
      <c r="N13" s="32">
        <v>2004</v>
      </c>
      <c r="O13" s="32">
        <v>2005</v>
      </c>
      <c r="P13" s="32">
        <v>2006</v>
      </c>
      <c r="Q13" s="32">
        <v>2007</v>
      </c>
      <c r="R13" s="32">
        <v>2008</v>
      </c>
      <c r="S13" s="32">
        <v>2009</v>
      </c>
      <c r="T13" s="32">
        <v>2010</v>
      </c>
      <c r="U13" s="32">
        <v>2011</v>
      </c>
      <c r="V13" s="32">
        <v>2012</v>
      </c>
      <c r="W13" s="32">
        <v>2013</v>
      </c>
      <c r="X13" s="32">
        <v>2014</v>
      </c>
      <c r="Y13" s="328">
        <v>2015</v>
      </c>
      <c r="Z13" s="32">
        <v>2016</v>
      </c>
      <c r="AA13" s="32">
        <v>2017</v>
      </c>
      <c r="AB13" s="32">
        <v>2018</v>
      </c>
    </row>
    <row r="14" spans="1:28" x14ac:dyDescent="0.25">
      <c r="A14" s="9" t="s">
        <v>73</v>
      </c>
      <c r="C14" s="94">
        <f>SUM(D14:Y14)</f>
        <v>747334.13</v>
      </c>
      <c r="D14" s="110">
        <v>752007.03</v>
      </c>
      <c r="E14" s="110">
        <v>-4672.8999999999996</v>
      </c>
      <c r="F14" s="110"/>
      <c r="G14" s="110"/>
      <c r="H14" s="110"/>
      <c r="I14" s="110"/>
      <c r="J14" s="110"/>
      <c r="K14" s="110"/>
      <c r="L14" s="110"/>
      <c r="M14" s="110"/>
      <c r="N14" s="110"/>
      <c r="O14" s="110"/>
      <c r="P14" s="110"/>
      <c r="Q14" s="110"/>
      <c r="R14" s="110"/>
      <c r="S14" s="94"/>
    </row>
    <row r="15" spans="1:28" x14ac:dyDescent="0.25">
      <c r="A15" s="34" t="str">
        <f>IF(+C14-'Equip Review 032310'!Y29=0,"ok","check")</f>
        <v>check</v>
      </c>
      <c r="B15" s="2"/>
      <c r="C15" s="2"/>
    </row>
    <row r="16" spans="1:28" x14ac:dyDescent="0.25">
      <c r="A16" s="9" t="s">
        <v>6</v>
      </c>
      <c r="B16" s="3">
        <v>1994</v>
      </c>
      <c r="C16" s="13">
        <f>-SUM(D16:Y16)</f>
        <v>-53714.787857142859</v>
      </c>
      <c r="D16" s="95">
        <f>+D$14/7/2</f>
        <v>53714.787857142859</v>
      </c>
      <c r="E16" s="95"/>
      <c r="F16" s="95"/>
      <c r="G16" s="95"/>
      <c r="H16" s="95"/>
      <c r="I16" s="95"/>
      <c r="J16" s="95"/>
      <c r="K16" s="95"/>
      <c r="L16" s="95"/>
      <c r="M16" s="95"/>
      <c r="N16" s="95"/>
      <c r="O16" s="95"/>
      <c r="P16" s="95"/>
      <c r="Q16" s="95"/>
      <c r="R16" s="95"/>
      <c r="S16" s="95"/>
      <c r="T16" s="95"/>
      <c r="U16" s="95"/>
      <c r="Y16" s="95"/>
      <c r="Z16" s="95"/>
    </row>
    <row r="17" spans="1:26" x14ac:dyDescent="0.25">
      <c r="B17" s="3">
        <v>1995</v>
      </c>
      <c r="C17" s="13">
        <f t="shared" ref="C17:C39" si="0">-SUM(D17:Y17)</f>
        <v>-107095.79714285715</v>
      </c>
      <c r="D17" s="95">
        <f>+D$14/7</f>
        <v>107429.57571428572</v>
      </c>
      <c r="E17" s="95">
        <f>+E$14/7/2</f>
        <v>-333.77857142857141</v>
      </c>
      <c r="F17" s="95"/>
      <c r="G17" s="95"/>
      <c r="H17" s="95"/>
      <c r="I17" s="95"/>
      <c r="J17" s="95"/>
      <c r="K17" s="95"/>
      <c r="L17" s="95"/>
      <c r="M17" s="95"/>
      <c r="N17" s="95"/>
      <c r="O17" s="95"/>
      <c r="P17" s="95"/>
      <c r="Q17" s="95"/>
      <c r="R17" s="95"/>
      <c r="S17" s="95"/>
      <c r="T17" s="95"/>
      <c r="U17" s="95"/>
      <c r="Y17" s="95"/>
      <c r="Z17" s="95"/>
    </row>
    <row r="18" spans="1:26" x14ac:dyDescent="0.25">
      <c r="B18" s="3">
        <v>1996</v>
      </c>
      <c r="C18" s="13">
        <f t="shared" si="0"/>
        <v>-106762.01857142858</v>
      </c>
      <c r="D18" s="95">
        <f>+D17</f>
        <v>107429.57571428572</v>
      </c>
      <c r="E18" s="95">
        <f>+E$14/7</f>
        <v>-667.55714285714282</v>
      </c>
      <c r="F18" s="95">
        <f>+F$14/7/2</f>
        <v>0</v>
      </c>
      <c r="G18" s="95"/>
      <c r="H18" s="95"/>
      <c r="I18" s="95"/>
      <c r="J18" s="95"/>
      <c r="K18" s="95"/>
      <c r="L18" s="95"/>
      <c r="M18" s="95"/>
      <c r="N18" s="95"/>
      <c r="O18" s="95"/>
      <c r="P18" s="95"/>
      <c r="Q18" s="95"/>
      <c r="R18" s="95"/>
      <c r="S18" s="95"/>
      <c r="T18" s="95"/>
      <c r="U18" s="95"/>
      <c r="Y18" s="95"/>
      <c r="Z18" s="95"/>
    </row>
    <row r="19" spans="1:26" x14ac:dyDescent="0.25">
      <c r="B19" s="3">
        <v>1997</v>
      </c>
      <c r="C19" s="13">
        <f t="shared" si="0"/>
        <v>-106762.01857142858</v>
      </c>
      <c r="D19" s="95">
        <f>+D18</f>
        <v>107429.57571428572</v>
      </c>
      <c r="E19" s="95">
        <f>+E18</f>
        <v>-667.55714285714282</v>
      </c>
      <c r="F19" s="95">
        <f>+F$14/7</f>
        <v>0</v>
      </c>
      <c r="G19" s="95">
        <f>+G$14/7/2</f>
        <v>0</v>
      </c>
      <c r="H19" s="95"/>
      <c r="I19" s="95"/>
      <c r="J19" s="95"/>
      <c r="K19" s="95"/>
      <c r="L19" s="95"/>
      <c r="M19" s="95"/>
      <c r="N19" s="95"/>
      <c r="O19" s="95"/>
      <c r="P19" s="95"/>
      <c r="Q19" s="95"/>
      <c r="R19" s="95"/>
      <c r="S19" s="95"/>
      <c r="T19" s="95"/>
      <c r="U19" s="95"/>
      <c r="Y19" s="95"/>
      <c r="Z19" s="95"/>
    </row>
    <row r="20" spans="1:26" x14ac:dyDescent="0.25">
      <c r="B20" s="3">
        <v>1998</v>
      </c>
      <c r="C20" s="13">
        <f t="shared" si="0"/>
        <v>-106762.01857142858</v>
      </c>
      <c r="D20" s="95">
        <f>+D19</f>
        <v>107429.57571428572</v>
      </c>
      <c r="E20" s="95">
        <f>+E19</f>
        <v>-667.55714285714282</v>
      </c>
      <c r="F20" s="95">
        <f>+F19</f>
        <v>0</v>
      </c>
      <c r="G20" s="95">
        <f>+G$14/7</f>
        <v>0</v>
      </c>
      <c r="H20" s="95">
        <f>+H$14/7/2</f>
        <v>0</v>
      </c>
      <c r="I20" s="95"/>
      <c r="J20" s="95"/>
      <c r="K20" s="95"/>
      <c r="L20" s="95"/>
      <c r="M20" s="95"/>
      <c r="N20" s="95"/>
      <c r="O20" s="95"/>
      <c r="P20" s="95"/>
      <c r="Q20" s="95"/>
      <c r="R20" s="95"/>
      <c r="S20" s="95"/>
      <c r="T20" s="95"/>
      <c r="U20" s="95"/>
      <c r="Y20" s="95"/>
      <c r="Z20" s="95"/>
    </row>
    <row r="21" spans="1:26" x14ac:dyDescent="0.25">
      <c r="B21" s="3">
        <v>1999</v>
      </c>
      <c r="C21" s="13">
        <f t="shared" si="0"/>
        <v>-106762.01857142858</v>
      </c>
      <c r="D21" s="95">
        <f>+D20</f>
        <v>107429.57571428572</v>
      </c>
      <c r="E21" s="95">
        <f>+E20</f>
        <v>-667.55714285714282</v>
      </c>
      <c r="F21" s="95">
        <f>+F20</f>
        <v>0</v>
      </c>
      <c r="G21" s="95">
        <f>+G20</f>
        <v>0</v>
      </c>
      <c r="H21" s="95">
        <f>+H$14/7</f>
        <v>0</v>
      </c>
      <c r="I21" s="95">
        <f>+I$14/7/2</f>
        <v>0</v>
      </c>
      <c r="J21" s="95"/>
      <c r="K21" s="95"/>
      <c r="L21" s="95"/>
      <c r="M21" s="95"/>
      <c r="N21" s="95"/>
      <c r="O21" s="95"/>
      <c r="P21" s="95"/>
      <c r="Q21" s="95"/>
      <c r="R21" s="95"/>
      <c r="S21" s="95"/>
      <c r="T21" s="95"/>
      <c r="U21" s="95"/>
      <c r="Y21" s="95"/>
      <c r="Z21" s="95"/>
    </row>
    <row r="22" spans="1:26" x14ac:dyDescent="0.25">
      <c r="B22" s="3">
        <v>2000</v>
      </c>
      <c r="C22" s="13">
        <f t="shared" si="0"/>
        <v>-106762.01857142858</v>
      </c>
      <c r="D22" s="95">
        <f>+D21</f>
        <v>107429.57571428572</v>
      </c>
      <c r="E22" s="95">
        <f>+E21</f>
        <v>-667.55714285714282</v>
      </c>
      <c r="F22" s="95">
        <f>+F21</f>
        <v>0</v>
      </c>
      <c r="G22" s="95">
        <f>+G21</f>
        <v>0</v>
      </c>
      <c r="H22" s="95">
        <f>+H21</f>
        <v>0</v>
      </c>
      <c r="I22" s="95">
        <f>+I$14/7</f>
        <v>0</v>
      </c>
      <c r="J22" s="95">
        <f>+J$14/7/2</f>
        <v>0</v>
      </c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Y22" s="95"/>
      <c r="Z22" s="95"/>
    </row>
    <row r="23" spans="1:26" x14ac:dyDescent="0.25">
      <c r="B23" s="3">
        <v>2001</v>
      </c>
      <c r="C23" s="13">
        <f t="shared" si="0"/>
        <v>-53047.230714285717</v>
      </c>
      <c r="D23" s="95">
        <f>+D$14/7/2</f>
        <v>53714.787857142859</v>
      </c>
      <c r="E23" s="95">
        <f>+E22</f>
        <v>-667.55714285714282</v>
      </c>
      <c r="F23" s="95">
        <f>+F22</f>
        <v>0</v>
      </c>
      <c r="G23" s="95">
        <f>+G22</f>
        <v>0</v>
      </c>
      <c r="H23" s="95">
        <f>+H22</f>
        <v>0</v>
      </c>
      <c r="I23" s="95">
        <f>+I22</f>
        <v>0</v>
      </c>
      <c r="J23" s="95">
        <f>+J$14/7</f>
        <v>0</v>
      </c>
      <c r="K23" s="95">
        <f>+K$14/7/2</f>
        <v>0</v>
      </c>
      <c r="L23" s="95"/>
      <c r="M23" s="95"/>
      <c r="N23" s="95"/>
      <c r="O23" s="95"/>
      <c r="P23" s="95"/>
      <c r="Q23" s="95"/>
      <c r="R23" s="95"/>
      <c r="S23" s="95"/>
      <c r="T23" s="95"/>
      <c r="U23" s="95"/>
      <c r="Y23" s="95"/>
      <c r="Z23" s="95"/>
    </row>
    <row r="24" spans="1:26" x14ac:dyDescent="0.25">
      <c r="B24" s="3">
        <v>2002</v>
      </c>
      <c r="C24" s="13">
        <f t="shared" si="0"/>
        <v>333.77857142857141</v>
      </c>
      <c r="D24" s="95"/>
      <c r="E24" s="95">
        <f>+E$14/7/2</f>
        <v>-333.77857142857141</v>
      </c>
      <c r="F24" s="95">
        <f>+F23</f>
        <v>0</v>
      </c>
      <c r="G24" s="95">
        <f>+G23</f>
        <v>0</v>
      </c>
      <c r="H24" s="95">
        <f>+H23</f>
        <v>0</v>
      </c>
      <c r="I24" s="95">
        <f>+I23</f>
        <v>0</v>
      </c>
      <c r="J24" s="95">
        <f>+J23</f>
        <v>0</v>
      </c>
      <c r="K24" s="95">
        <f>+K$14/7</f>
        <v>0</v>
      </c>
      <c r="L24" s="95">
        <f>+L$14/7/2</f>
        <v>0</v>
      </c>
      <c r="M24" s="95"/>
      <c r="N24" s="95"/>
      <c r="O24" s="95"/>
      <c r="P24" s="95"/>
      <c r="Q24" s="95"/>
      <c r="R24" s="95"/>
      <c r="S24" s="95"/>
      <c r="T24" s="95"/>
      <c r="U24" s="95"/>
      <c r="Y24" s="95"/>
      <c r="Z24" s="95"/>
    </row>
    <row r="25" spans="1:26" x14ac:dyDescent="0.25">
      <c r="B25" s="3">
        <v>2003</v>
      </c>
      <c r="C25" s="13">
        <f t="shared" si="0"/>
        <v>0</v>
      </c>
      <c r="D25" s="95"/>
      <c r="E25" s="95"/>
      <c r="F25" s="95">
        <f>+F$14/7/2</f>
        <v>0</v>
      </c>
      <c r="G25" s="95">
        <f>+G24</f>
        <v>0</v>
      </c>
      <c r="H25" s="95">
        <f>+H24</f>
        <v>0</v>
      </c>
      <c r="I25" s="95">
        <f>+I24</f>
        <v>0</v>
      </c>
      <c r="J25" s="95">
        <f>+J24</f>
        <v>0</v>
      </c>
      <c r="K25" s="95">
        <f>+K24</f>
        <v>0</v>
      </c>
      <c r="L25" s="95">
        <f>+L$14/7</f>
        <v>0</v>
      </c>
      <c r="M25" s="95">
        <f>+M$14/7/2</f>
        <v>0</v>
      </c>
      <c r="N25" s="95"/>
      <c r="O25" s="95"/>
      <c r="P25" s="95"/>
      <c r="Q25" s="95"/>
      <c r="R25" s="95"/>
      <c r="S25" s="95"/>
      <c r="T25" s="95"/>
      <c r="U25" s="95"/>
      <c r="Y25" s="95"/>
      <c r="Z25" s="95"/>
    </row>
    <row r="26" spans="1:26" x14ac:dyDescent="0.25">
      <c r="B26" s="3">
        <v>2004</v>
      </c>
      <c r="C26" s="13">
        <f t="shared" si="0"/>
        <v>0</v>
      </c>
      <c r="D26" s="95"/>
      <c r="E26" s="95"/>
      <c r="F26" s="95"/>
      <c r="G26" s="95">
        <f>+G$14/7/2</f>
        <v>0</v>
      </c>
      <c r="H26" s="95">
        <f>+H25</f>
        <v>0</v>
      </c>
      <c r="I26" s="95">
        <f>+I25</f>
        <v>0</v>
      </c>
      <c r="J26" s="95">
        <f>+J25</f>
        <v>0</v>
      </c>
      <c r="K26" s="95">
        <f>+K25</f>
        <v>0</v>
      </c>
      <c r="L26" s="95">
        <f>+L25</f>
        <v>0</v>
      </c>
      <c r="M26" s="95">
        <f>+M$14/7</f>
        <v>0</v>
      </c>
      <c r="N26" s="95">
        <f>+N$14/7/2</f>
        <v>0</v>
      </c>
      <c r="O26" s="95"/>
      <c r="P26" s="95"/>
      <c r="Q26" s="95"/>
      <c r="R26" s="95"/>
      <c r="S26" s="95"/>
      <c r="T26" s="95"/>
      <c r="U26" s="95"/>
      <c r="Y26" s="95"/>
      <c r="Z26" s="95"/>
    </row>
    <row r="27" spans="1:26" x14ac:dyDescent="0.25">
      <c r="B27" s="3">
        <v>2005</v>
      </c>
      <c r="C27" s="13">
        <f t="shared" si="0"/>
        <v>0</v>
      </c>
      <c r="D27" s="95"/>
      <c r="E27" s="95"/>
      <c r="F27" s="95"/>
      <c r="G27" s="95"/>
      <c r="H27" s="95">
        <f>+H$14/7/2</f>
        <v>0</v>
      </c>
      <c r="I27" s="95">
        <f>+I26</f>
        <v>0</v>
      </c>
      <c r="J27" s="95">
        <f>+J26</f>
        <v>0</v>
      </c>
      <c r="K27" s="95">
        <f>+K26</f>
        <v>0</v>
      </c>
      <c r="L27" s="95">
        <f>+L26</f>
        <v>0</v>
      </c>
      <c r="M27" s="95">
        <f>+M26</f>
        <v>0</v>
      </c>
      <c r="N27" s="95">
        <f>+N$14/7</f>
        <v>0</v>
      </c>
      <c r="O27" s="95">
        <f>+O$14/7/2</f>
        <v>0</v>
      </c>
      <c r="P27" s="95"/>
      <c r="Q27" s="95"/>
      <c r="R27" s="95"/>
      <c r="S27" s="95"/>
      <c r="T27" s="95"/>
      <c r="U27" s="95"/>
      <c r="Y27" s="95"/>
      <c r="Z27" s="95"/>
    </row>
    <row r="28" spans="1:26" x14ac:dyDescent="0.25">
      <c r="B28" s="3">
        <v>2006</v>
      </c>
      <c r="C28" s="13">
        <f t="shared" si="0"/>
        <v>0</v>
      </c>
      <c r="D28" s="95"/>
      <c r="E28" s="95"/>
      <c r="F28" s="95"/>
      <c r="G28" s="95"/>
      <c r="H28" s="95"/>
      <c r="I28" s="95">
        <f>+I$14/7/2</f>
        <v>0</v>
      </c>
      <c r="J28" s="95">
        <f>+J27</f>
        <v>0</v>
      </c>
      <c r="K28" s="95">
        <f>+K27</f>
        <v>0</v>
      </c>
      <c r="L28" s="95">
        <f>+L27</f>
        <v>0</v>
      </c>
      <c r="M28" s="95">
        <f>+M27</f>
        <v>0</v>
      </c>
      <c r="N28" s="95">
        <f>+N27</f>
        <v>0</v>
      </c>
      <c r="O28" s="95">
        <f>+O$14/7</f>
        <v>0</v>
      </c>
      <c r="P28" s="95">
        <f>+P$14/7/2</f>
        <v>0</v>
      </c>
      <c r="Q28" s="95"/>
      <c r="R28" s="95"/>
      <c r="S28" s="95"/>
      <c r="T28" s="95"/>
      <c r="U28" s="95"/>
      <c r="Y28" s="95"/>
      <c r="Z28" s="95"/>
    </row>
    <row r="29" spans="1:26" x14ac:dyDescent="0.25">
      <c r="B29" s="3">
        <v>2007</v>
      </c>
      <c r="C29" s="13">
        <f t="shared" si="0"/>
        <v>0</v>
      </c>
      <c r="D29" s="95"/>
      <c r="E29" s="95"/>
      <c r="F29" s="95"/>
      <c r="G29" s="95"/>
      <c r="H29" s="95"/>
      <c r="I29" s="95"/>
      <c r="J29" s="95">
        <f>+J$14/7/2</f>
        <v>0</v>
      </c>
      <c r="K29" s="95">
        <f>+K28</f>
        <v>0</v>
      </c>
      <c r="L29" s="95">
        <f>+L28</f>
        <v>0</v>
      </c>
      <c r="M29" s="95">
        <f>+M28</f>
        <v>0</v>
      </c>
      <c r="N29" s="95">
        <f>+N28</f>
        <v>0</v>
      </c>
      <c r="O29" s="95">
        <f>+O28</f>
        <v>0</v>
      </c>
      <c r="P29" s="95">
        <f>+P$14/7</f>
        <v>0</v>
      </c>
      <c r="Q29" s="95">
        <f>+Q$14/7/2</f>
        <v>0</v>
      </c>
      <c r="R29" s="95"/>
      <c r="S29" s="95"/>
      <c r="T29" s="95"/>
      <c r="U29" s="95"/>
      <c r="Y29" s="95"/>
      <c r="Z29" s="95"/>
    </row>
    <row r="30" spans="1:26" x14ac:dyDescent="0.25">
      <c r="B30" s="3">
        <v>2008</v>
      </c>
      <c r="C30" s="13">
        <f t="shared" si="0"/>
        <v>0</v>
      </c>
      <c r="D30" s="95"/>
      <c r="E30" s="95"/>
      <c r="F30" s="95"/>
      <c r="G30" s="95"/>
      <c r="H30" s="95"/>
      <c r="I30" s="95"/>
      <c r="J30" s="95"/>
      <c r="K30" s="95">
        <f>+K$14/7/2</f>
        <v>0</v>
      </c>
      <c r="L30" s="95">
        <f>+L29</f>
        <v>0</v>
      </c>
      <c r="M30" s="95">
        <f>+M29</f>
        <v>0</v>
      </c>
      <c r="N30" s="95">
        <f>+N29</f>
        <v>0</v>
      </c>
      <c r="O30" s="95">
        <f>+O29</f>
        <v>0</v>
      </c>
      <c r="P30" s="95">
        <f>+P29</f>
        <v>0</v>
      </c>
      <c r="Q30" s="95">
        <f>+Q$14/7</f>
        <v>0</v>
      </c>
      <c r="R30" s="95">
        <f>+R$14/7/2</f>
        <v>0</v>
      </c>
      <c r="S30" s="95"/>
      <c r="T30" s="95"/>
      <c r="U30" s="95"/>
      <c r="Y30" s="95"/>
      <c r="Z30" s="95"/>
    </row>
    <row r="31" spans="1:26" x14ac:dyDescent="0.25">
      <c r="B31" s="3">
        <v>2009</v>
      </c>
      <c r="C31" s="13">
        <f t="shared" si="0"/>
        <v>0</v>
      </c>
      <c r="D31" s="95"/>
      <c r="E31" s="95"/>
      <c r="F31" s="95"/>
      <c r="G31" s="95"/>
      <c r="H31" s="95"/>
      <c r="I31" s="95"/>
      <c r="J31" s="95"/>
      <c r="K31" s="95"/>
      <c r="L31" s="95">
        <f>+L$14/7/2</f>
        <v>0</v>
      </c>
      <c r="M31" s="95">
        <f>+M30</f>
        <v>0</v>
      </c>
      <c r="N31" s="95">
        <f>+N30</f>
        <v>0</v>
      </c>
      <c r="O31" s="95">
        <f>+O30</f>
        <v>0</v>
      </c>
      <c r="P31" s="95">
        <f>+P30</f>
        <v>0</v>
      </c>
      <c r="Q31" s="95">
        <f>+Q30</f>
        <v>0</v>
      </c>
      <c r="R31" s="95">
        <f>+R$14/7</f>
        <v>0</v>
      </c>
      <c r="S31" s="95">
        <f>+S$14/7/2</f>
        <v>0</v>
      </c>
      <c r="T31" s="95"/>
      <c r="U31" s="95"/>
      <c r="Y31" s="95"/>
      <c r="Z31" s="95"/>
    </row>
    <row r="32" spans="1:26" x14ac:dyDescent="0.25">
      <c r="A32" s="38"/>
      <c r="B32" s="3">
        <v>2010</v>
      </c>
      <c r="C32" s="13">
        <f t="shared" si="0"/>
        <v>0</v>
      </c>
      <c r="D32" s="95"/>
      <c r="E32" s="95"/>
      <c r="F32" s="95"/>
      <c r="G32" s="95"/>
      <c r="H32" s="95"/>
      <c r="I32" s="95"/>
      <c r="J32" s="95"/>
      <c r="K32" s="95"/>
      <c r="L32" s="95"/>
      <c r="M32" s="95">
        <f>+M$14/7/2</f>
        <v>0</v>
      </c>
      <c r="N32" s="95">
        <f>+N31</f>
        <v>0</v>
      </c>
      <c r="O32" s="95">
        <f>+O31</f>
        <v>0</v>
      </c>
      <c r="P32" s="95">
        <f>+P31</f>
        <v>0</v>
      </c>
      <c r="Q32" s="95">
        <f>+Q31</f>
        <v>0</v>
      </c>
      <c r="R32" s="95">
        <f>+R31</f>
        <v>0</v>
      </c>
      <c r="S32" s="95">
        <f>+S$14/7</f>
        <v>0</v>
      </c>
      <c r="T32" s="95">
        <f>+T$14/7/2</f>
        <v>0</v>
      </c>
      <c r="U32" s="95"/>
      <c r="Y32" s="95"/>
      <c r="Z32" s="95"/>
    </row>
    <row r="33" spans="1:28" x14ac:dyDescent="0.25">
      <c r="A33" s="38"/>
      <c r="B33" s="3">
        <v>2011</v>
      </c>
      <c r="C33" s="13">
        <f t="shared" si="0"/>
        <v>0</v>
      </c>
      <c r="D33" s="95"/>
      <c r="E33" s="95"/>
      <c r="F33" s="95"/>
      <c r="G33" s="95"/>
      <c r="H33" s="95"/>
      <c r="I33" s="95"/>
      <c r="J33" s="95"/>
      <c r="K33" s="95"/>
      <c r="L33" s="95"/>
      <c r="M33" s="95"/>
      <c r="N33" s="95">
        <f>+N$14/7/2</f>
        <v>0</v>
      </c>
      <c r="O33" s="95">
        <f>+O32</f>
        <v>0</v>
      </c>
      <c r="P33" s="95">
        <f>+P32</f>
        <v>0</v>
      </c>
      <c r="Q33" s="95">
        <f>+Q32</f>
        <v>0</v>
      </c>
      <c r="R33" s="95">
        <f>+R32</f>
        <v>0</v>
      </c>
      <c r="S33" s="95">
        <f>+S32</f>
        <v>0</v>
      </c>
      <c r="T33" s="95">
        <f>+T$14/7</f>
        <v>0</v>
      </c>
      <c r="U33" s="95">
        <f>+U$14/7/2</f>
        <v>0</v>
      </c>
      <c r="Y33" s="95"/>
      <c r="Z33" s="95"/>
    </row>
    <row r="34" spans="1:28" x14ac:dyDescent="0.25">
      <c r="A34" s="38"/>
      <c r="B34" s="3">
        <v>2012</v>
      </c>
      <c r="C34" s="13">
        <f t="shared" si="0"/>
        <v>0</v>
      </c>
      <c r="D34" s="95"/>
      <c r="E34" s="95"/>
      <c r="F34" s="95"/>
      <c r="G34" s="95"/>
      <c r="H34" s="95"/>
      <c r="I34" s="95"/>
      <c r="J34" s="95"/>
      <c r="K34" s="95"/>
      <c r="L34" s="95"/>
      <c r="M34" s="95"/>
      <c r="N34" s="95"/>
      <c r="O34" s="95"/>
      <c r="P34" s="95"/>
      <c r="Q34" s="95">
        <f>+Q33</f>
        <v>0</v>
      </c>
      <c r="R34" s="95">
        <f>+R33</f>
        <v>0</v>
      </c>
      <c r="S34" s="95">
        <f>+S33</f>
        <v>0</v>
      </c>
      <c r="T34" s="95">
        <f>+T$14/7</f>
        <v>0</v>
      </c>
      <c r="U34" s="95">
        <f>+U$14/7</f>
        <v>0</v>
      </c>
      <c r="V34" s="95">
        <f>+V$14/7/2</f>
        <v>0</v>
      </c>
      <c r="Y34" s="95"/>
      <c r="Z34" s="95"/>
    </row>
    <row r="35" spans="1:28" x14ac:dyDescent="0.25">
      <c r="A35" s="38"/>
      <c r="B35" s="3">
        <v>2013</v>
      </c>
      <c r="C35" s="13">
        <f t="shared" si="0"/>
        <v>0</v>
      </c>
      <c r="D35" s="95"/>
      <c r="E35" s="95"/>
      <c r="F35" s="95"/>
      <c r="G35" s="95"/>
      <c r="H35" s="95"/>
      <c r="I35" s="95"/>
      <c r="J35" s="95"/>
      <c r="K35" s="95"/>
      <c r="L35" s="95"/>
      <c r="M35" s="95"/>
      <c r="N35" s="95"/>
      <c r="O35" s="95"/>
      <c r="P35" s="95"/>
      <c r="Q35" s="95"/>
      <c r="R35" s="95">
        <f t="shared" ref="R35:R37" si="1">+R34</f>
        <v>0</v>
      </c>
      <c r="S35" s="95">
        <f t="shared" ref="S35:S37" si="2">+S34</f>
        <v>0</v>
      </c>
      <c r="T35" s="95">
        <f t="shared" ref="T35:U37" si="3">+T$14/7</f>
        <v>0</v>
      </c>
      <c r="U35" s="95">
        <f t="shared" si="3"/>
        <v>0</v>
      </c>
      <c r="V35" s="95">
        <f t="shared" ref="V35:V37" si="4">+V$14/7/2</f>
        <v>0</v>
      </c>
      <c r="Y35" s="95"/>
      <c r="Z35" s="95"/>
    </row>
    <row r="36" spans="1:28" x14ac:dyDescent="0.25">
      <c r="A36" s="38"/>
      <c r="B36" s="3">
        <v>2014</v>
      </c>
      <c r="C36" s="13">
        <f t="shared" si="0"/>
        <v>0</v>
      </c>
      <c r="D36" s="95"/>
      <c r="E36" s="95"/>
      <c r="F36" s="95"/>
      <c r="G36" s="95"/>
      <c r="H36" s="95"/>
      <c r="I36" s="95"/>
      <c r="J36" s="95"/>
      <c r="K36" s="95"/>
      <c r="L36" s="95"/>
      <c r="M36" s="95"/>
      <c r="N36" s="95"/>
      <c r="O36" s="95"/>
      <c r="P36" s="95"/>
      <c r="Q36" s="95"/>
      <c r="R36" s="95">
        <f t="shared" si="1"/>
        <v>0</v>
      </c>
      <c r="S36" s="95">
        <f t="shared" si="2"/>
        <v>0</v>
      </c>
      <c r="T36" s="95">
        <f t="shared" si="3"/>
        <v>0</v>
      </c>
      <c r="U36" s="95">
        <f t="shared" si="3"/>
        <v>0</v>
      </c>
      <c r="V36" s="95">
        <f t="shared" si="4"/>
        <v>0</v>
      </c>
      <c r="Y36" s="95"/>
      <c r="Z36" s="95"/>
    </row>
    <row r="37" spans="1:28" x14ac:dyDescent="0.25">
      <c r="A37" s="38"/>
      <c r="B37" s="3">
        <v>2015</v>
      </c>
      <c r="C37" s="13">
        <f t="shared" si="0"/>
        <v>0</v>
      </c>
      <c r="D37" s="95"/>
      <c r="E37" s="95"/>
      <c r="F37" s="95"/>
      <c r="G37" s="95"/>
      <c r="H37" s="95"/>
      <c r="I37" s="95"/>
      <c r="J37" s="95"/>
      <c r="K37" s="95"/>
      <c r="L37" s="95"/>
      <c r="M37" s="95"/>
      <c r="N37" s="95"/>
      <c r="O37" s="95"/>
      <c r="P37" s="95"/>
      <c r="Q37" s="95"/>
      <c r="R37" s="95">
        <f t="shared" si="1"/>
        <v>0</v>
      </c>
      <c r="S37" s="95">
        <f t="shared" si="2"/>
        <v>0</v>
      </c>
      <c r="T37" s="95">
        <f t="shared" si="3"/>
        <v>0</v>
      </c>
      <c r="U37" s="95">
        <f t="shared" si="3"/>
        <v>0</v>
      </c>
      <c r="V37" s="95">
        <f t="shared" si="4"/>
        <v>0</v>
      </c>
      <c r="Y37" s="95"/>
      <c r="Z37" s="95"/>
    </row>
    <row r="38" spans="1:28" x14ac:dyDescent="0.25">
      <c r="A38" s="38"/>
      <c r="B38" s="3">
        <v>2016</v>
      </c>
      <c r="C38" s="13">
        <f t="shared" si="0"/>
        <v>0</v>
      </c>
      <c r="D38" s="95"/>
      <c r="E38" s="95"/>
      <c r="F38" s="95"/>
      <c r="G38" s="95"/>
      <c r="H38" s="95"/>
      <c r="I38" s="95"/>
      <c r="J38" s="95"/>
      <c r="K38" s="95"/>
      <c r="L38" s="95"/>
      <c r="M38" s="95"/>
      <c r="N38" s="95"/>
      <c r="O38" s="95"/>
      <c r="P38" s="95"/>
      <c r="Q38" s="95"/>
      <c r="R38" s="95"/>
      <c r="S38" s="95"/>
      <c r="T38" s="95"/>
      <c r="U38" s="95"/>
      <c r="V38" s="95"/>
      <c r="Y38" s="95"/>
      <c r="Z38" s="95"/>
    </row>
    <row r="39" spans="1:28" x14ac:dyDescent="0.25">
      <c r="A39" s="38"/>
      <c r="B39" s="3">
        <v>2017</v>
      </c>
      <c r="C39" s="13">
        <f t="shared" si="0"/>
        <v>0</v>
      </c>
      <c r="D39" s="95"/>
      <c r="E39" s="95"/>
      <c r="F39" s="95"/>
      <c r="G39" s="95"/>
      <c r="H39" s="95"/>
      <c r="I39" s="95"/>
      <c r="J39" s="95"/>
      <c r="K39" s="95"/>
      <c r="L39" s="95"/>
      <c r="M39" s="95"/>
      <c r="N39" s="95"/>
      <c r="O39" s="95"/>
      <c r="P39" s="95"/>
      <c r="Q39" s="95"/>
      <c r="R39" s="95"/>
      <c r="S39" s="95"/>
      <c r="T39" s="95"/>
      <c r="U39" s="95"/>
      <c r="V39" s="95"/>
      <c r="Y39" s="95"/>
      <c r="Z39" s="95"/>
    </row>
    <row r="40" spans="1:28" x14ac:dyDescent="0.25">
      <c r="A40" s="38"/>
      <c r="B40" s="3">
        <v>2018</v>
      </c>
      <c r="C40" s="13">
        <f>-SUM(D40:AB40)</f>
        <v>0</v>
      </c>
      <c r="D40" s="95"/>
      <c r="E40" s="95"/>
      <c r="F40" s="95"/>
      <c r="G40" s="95"/>
      <c r="H40" s="95"/>
      <c r="I40" s="95"/>
      <c r="J40" s="95"/>
      <c r="K40" s="95"/>
      <c r="L40" s="95"/>
      <c r="M40" s="95"/>
      <c r="N40" s="95"/>
      <c r="O40" s="95"/>
      <c r="P40" s="95"/>
      <c r="Q40" s="95"/>
      <c r="R40" s="95"/>
      <c r="S40" s="95"/>
      <c r="T40" s="95"/>
      <c r="U40" s="95"/>
      <c r="V40" s="95"/>
      <c r="Y40" s="95"/>
      <c r="Z40" s="95"/>
    </row>
    <row r="41" spans="1:28" x14ac:dyDescent="0.25">
      <c r="A41" s="38"/>
      <c r="B41" s="3"/>
      <c r="C41" s="12"/>
      <c r="D41" s="96"/>
      <c r="E41" s="96"/>
      <c r="F41" s="96"/>
      <c r="G41" s="96"/>
      <c r="H41" s="96"/>
      <c r="I41" s="96"/>
      <c r="J41" s="96"/>
      <c r="K41" s="96"/>
      <c r="L41" s="96"/>
      <c r="M41" s="96"/>
      <c r="N41" s="96"/>
      <c r="O41" s="96"/>
      <c r="P41" s="96"/>
      <c r="Q41" s="96"/>
      <c r="R41" s="96"/>
      <c r="S41" s="96"/>
      <c r="T41" s="96"/>
      <c r="U41" s="96"/>
      <c r="V41" s="173"/>
      <c r="W41" s="173"/>
      <c r="X41" s="173"/>
      <c r="Y41" s="95"/>
      <c r="Z41" s="95"/>
    </row>
    <row r="42" spans="1:28" x14ac:dyDescent="0.25">
      <c r="A42" s="38" t="s">
        <v>62</v>
      </c>
      <c r="B42" s="97">
        <f>SUM(D42:Y42)</f>
        <v>0</v>
      </c>
      <c r="C42" s="94">
        <f>SUM(C16:C41)</f>
        <v>-747334.13000000012</v>
      </c>
      <c r="D42" s="95">
        <f t="shared" ref="D42:T42" si="5">-SUM(D16:D41)+D14</f>
        <v>0</v>
      </c>
      <c r="E42" s="95">
        <f t="shared" si="5"/>
        <v>0</v>
      </c>
      <c r="F42" s="95">
        <f t="shared" si="5"/>
        <v>0</v>
      </c>
      <c r="G42" s="95">
        <f t="shared" si="5"/>
        <v>0</v>
      </c>
      <c r="H42" s="95">
        <f t="shared" si="5"/>
        <v>0</v>
      </c>
      <c r="I42" s="95">
        <f t="shared" si="5"/>
        <v>0</v>
      </c>
      <c r="J42" s="95">
        <f t="shared" si="5"/>
        <v>0</v>
      </c>
      <c r="K42" s="95">
        <f t="shared" si="5"/>
        <v>0</v>
      </c>
      <c r="L42" s="95">
        <f t="shared" si="5"/>
        <v>0</v>
      </c>
      <c r="M42" s="95">
        <f t="shared" si="5"/>
        <v>0</v>
      </c>
      <c r="N42" s="95">
        <f t="shared" si="5"/>
        <v>0</v>
      </c>
      <c r="O42" s="95">
        <f t="shared" si="5"/>
        <v>0</v>
      </c>
      <c r="P42" s="95">
        <f t="shared" si="5"/>
        <v>0</v>
      </c>
      <c r="Q42" s="95">
        <f t="shared" si="5"/>
        <v>0</v>
      </c>
      <c r="R42" s="95">
        <f t="shared" si="5"/>
        <v>0</v>
      </c>
      <c r="S42" s="95">
        <f t="shared" si="5"/>
        <v>0</v>
      </c>
      <c r="T42" s="95">
        <f t="shared" si="5"/>
        <v>0</v>
      </c>
      <c r="U42" s="325">
        <f t="shared" ref="U42:AB42" si="6">-SUM(U16:U41)+U14</f>
        <v>0</v>
      </c>
      <c r="V42" s="325">
        <f t="shared" si="6"/>
        <v>0</v>
      </c>
      <c r="W42" s="325">
        <f t="shared" si="6"/>
        <v>0</v>
      </c>
      <c r="X42" s="325">
        <f t="shared" si="6"/>
        <v>0</v>
      </c>
      <c r="Y42" s="325">
        <f t="shared" si="6"/>
        <v>0</v>
      </c>
      <c r="Z42" s="325">
        <f t="shared" si="6"/>
        <v>0</v>
      </c>
      <c r="AA42" s="325">
        <f t="shared" si="6"/>
        <v>0</v>
      </c>
      <c r="AB42" s="325">
        <f t="shared" si="6"/>
        <v>0</v>
      </c>
    </row>
    <row r="43" spans="1:28" x14ac:dyDescent="0.25">
      <c r="A43" s="38"/>
      <c r="B43" s="94"/>
      <c r="C43" s="98"/>
      <c r="D43" s="95"/>
      <c r="E43" s="95"/>
      <c r="F43" s="95"/>
      <c r="G43" s="95"/>
      <c r="H43" s="95"/>
      <c r="I43" s="95"/>
      <c r="J43" s="95"/>
      <c r="K43" s="95"/>
      <c r="L43" s="95"/>
      <c r="M43" s="95"/>
      <c r="N43" s="95"/>
      <c r="O43" s="95"/>
      <c r="P43" s="95"/>
      <c r="Q43" s="95"/>
      <c r="R43" s="95"/>
      <c r="S43" s="95"/>
      <c r="T43" s="95"/>
      <c r="U43" s="95"/>
      <c r="V43" s="95"/>
      <c r="W43" s="95"/>
      <c r="X43" s="95"/>
      <c r="Y43" s="95"/>
      <c r="Z43" s="95"/>
    </row>
    <row r="44" spans="1:28" x14ac:dyDescent="0.25">
      <c r="A44" s="39" t="s">
        <v>63</v>
      </c>
      <c r="B44" s="3"/>
      <c r="C44" s="30">
        <f>+C14+C42</f>
        <v>0</v>
      </c>
      <c r="D44" s="95"/>
      <c r="E44" s="95"/>
      <c r="F44" s="95"/>
      <c r="G44" s="95"/>
      <c r="H44" s="95"/>
      <c r="I44" s="95"/>
      <c r="J44" s="95"/>
      <c r="K44" s="95"/>
      <c r="L44" s="95"/>
      <c r="M44" s="95"/>
      <c r="N44" s="95"/>
      <c r="O44" s="95"/>
      <c r="P44" s="95"/>
      <c r="Q44" s="95"/>
      <c r="R44" s="95"/>
      <c r="S44" s="95"/>
      <c r="T44" s="95"/>
      <c r="U44" s="95"/>
      <c r="V44" s="95"/>
      <c r="W44" s="95"/>
      <c r="X44" s="95"/>
      <c r="Y44" s="95"/>
      <c r="Z44" s="95"/>
    </row>
    <row r="45" spans="1:28" x14ac:dyDescent="0.25">
      <c r="A45" s="3"/>
      <c r="B45" s="3"/>
      <c r="C45" s="3"/>
      <c r="D45" s="95"/>
      <c r="E45" s="95"/>
      <c r="F45" s="95"/>
      <c r="G45" s="95"/>
      <c r="H45" s="95"/>
      <c r="I45" s="95"/>
      <c r="J45" s="95"/>
      <c r="K45" s="95"/>
      <c r="L45" s="95"/>
      <c r="M45" s="95"/>
      <c r="N45" s="95"/>
      <c r="O45" s="95"/>
      <c r="P45" s="95"/>
      <c r="Q45" s="95"/>
      <c r="R45" s="95"/>
      <c r="S45" s="95"/>
      <c r="T45" s="95"/>
      <c r="U45" s="95"/>
      <c r="V45" s="95"/>
      <c r="W45" s="95"/>
      <c r="X45" s="95"/>
      <c r="Y45" s="95"/>
      <c r="Z45" s="95"/>
    </row>
    <row r="46" spans="1:28" x14ac:dyDescent="0.25">
      <c r="A46" s="3"/>
      <c r="B46" s="36"/>
      <c r="C46" s="3"/>
      <c r="D46" s="95"/>
      <c r="E46" s="95"/>
      <c r="F46" s="95"/>
      <c r="G46" s="95"/>
      <c r="H46" s="95"/>
      <c r="I46" s="95"/>
      <c r="J46" s="95"/>
      <c r="K46" s="95"/>
      <c r="L46" s="95"/>
      <c r="M46" s="95"/>
      <c r="N46" s="95"/>
      <c r="O46" s="95"/>
      <c r="P46" s="95"/>
      <c r="Q46" s="95"/>
      <c r="R46" s="95"/>
      <c r="S46" s="95"/>
      <c r="T46" s="95"/>
      <c r="U46" s="95"/>
      <c r="V46" s="95"/>
      <c r="W46" s="95"/>
      <c r="X46" s="95"/>
      <c r="Y46" s="95"/>
      <c r="Z46" s="95"/>
    </row>
    <row r="47" spans="1:28" x14ac:dyDescent="0.25">
      <c r="A47" s="3"/>
      <c r="B47" s="3"/>
      <c r="C47" s="3"/>
      <c r="E47" s="95"/>
      <c r="F47" s="99"/>
      <c r="G47" s="99"/>
      <c r="H47" s="99"/>
      <c r="I47" s="99"/>
      <c r="J47" s="99"/>
      <c r="K47" s="99"/>
      <c r="L47" s="99"/>
      <c r="M47" s="99"/>
      <c r="N47" s="95">
        <f>SUM(E32:E47)</f>
        <v>0</v>
      </c>
      <c r="O47" s="99"/>
      <c r="P47" s="99"/>
      <c r="Q47" s="99"/>
      <c r="R47" s="99"/>
      <c r="S47" s="99"/>
    </row>
    <row r="48" spans="1:28" x14ac:dyDescent="0.25">
      <c r="B48" s="3"/>
      <c r="C48" s="3"/>
      <c r="E48" s="99"/>
      <c r="F48" s="99"/>
      <c r="G48" s="99"/>
      <c r="H48" s="99"/>
      <c r="I48" s="99"/>
      <c r="J48" s="99"/>
      <c r="K48" s="99"/>
      <c r="L48" s="99"/>
      <c r="M48" s="99"/>
      <c r="N48" s="99"/>
      <c r="O48" s="99"/>
      <c r="P48" s="99"/>
      <c r="Q48" s="99"/>
      <c r="R48" s="99"/>
      <c r="S48" s="99"/>
    </row>
    <row r="49" spans="5:19" x14ac:dyDescent="0.25">
      <c r="E49" s="99"/>
      <c r="F49" s="99"/>
      <c r="G49" s="99"/>
      <c r="H49" s="99"/>
      <c r="I49" s="99"/>
      <c r="J49" s="99"/>
      <c r="K49" s="99"/>
      <c r="L49" s="99"/>
      <c r="M49" s="99"/>
      <c r="N49" s="99"/>
      <c r="O49" s="99"/>
      <c r="P49" s="99"/>
      <c r="Q49" s="99"/>
      <c r="R49" s="99"/>
      <c r="S49" s="99"/>
    </row>
    <row r="50" spans="5:19" x14ac:dyDescent="0.25">
      <c r="E50" s="99"/>
      <c r="F50" s="99"/>
      <c r="G50" s="99"/>
      <c r="H50" s="99"/>
      <c r="I50" s="99"/>
      <c r="J50" s="99"/>
      <c r="K50" s="99"/>
      <c r="L50" s="99"/>
      <c r="M50" s="99"/>
      <c r="N50" s="99"/>
      <c r="O50" s="99"/>
      <c r="P50" s="99"/>
      <c r="Q50" s="99"/>
      <c r="R50" s="99"/>
      <c r="S50" s="99"/>
    </row>
    <row r="51" spans="5:19" x14ac:dyDescent="0.25">
      <c r="E51" s="99"/>
      <c r="F51" s="99"/>
      <c r="G51" s="99"/>
      <c r="H51" s="99"/>
      <c r="I51" s="99"/>
      <c r="J51" s="99"/>
      <c r="K51" s="99"/>
      <c r="L51" s="99"/>
      <c r="M51" s="99"/>
      <c r="N51" s="99"/>
      <c r="O51" s="99"/>
      <c r="P51" s="99"/>
      <c r="Q51" s="99"/>
      <c r="R51" s="99"/>
      <c r="S51" s="99"/>
    </row>
    <row r="52" spans="5:19" x14ac:dyDescent="0.25">
      <c r="E52" s="99"/>
      <c r="F52" s="99"/>
      <c r="G52" s="99"/>
      <c r="H52" s="99"/>
      <c r="I52" s="99"/>
      <c r="J52" s="99"/>
      <c r="K52" s="99"/>
      <c r="L52" s="99"/>
      <c r="M52" s="99"/>
      <c r="N52" s="99"/>
      <c r="O52" s="99"/>
      <c r="P52" s="99"/>
      <c r="Q52" s="99"/>
      <c r="R52" s="99"/>
      <c r="S52" s="99"/>
    </row>
    <row r="53" spans="5:19" x14ac:dyDescent="0.25">
      <c r="E53" s="99"/>
      <c r="F53" s="99"/>
      <c r="G53" s="99"/>
      <c r="H53" s="99"/>
      <c r="I53" s="99"/>
      <c r="J53" s="99"/>
      <c r="K53" s="99"/>
      <c r="L53" s="99"/>
      <c r="M53" s="99"/>
      <c r="N53" s="99"/>
      <c r="O53" s="99"/>
      <c r="P53" s="99"/>
      <c r="Q53" s="99"/>
      <c r="R53" s="99"/>
      <c r="S53" s="99"/>
    </row>
    <row r="54" spans="5:19" x14ac:dyDescent="0.25">
      <c r="E54" s="99"/>
      <c r="F54" s="99"/>
      <c r="G54" s="99"/>
      <c r="H54" s="99"/>
      <c r="I54" s="99"/>
      <c r="J54" s="99"/>
      <c r="K54" s="99"/>
      <c r="L54" s="99"/>
      <c r="M54" s="99"/>
      <c r="N54" s="99"/>
      <c r="O54" s="99"/>
      <c r="P54" s="99"/>
      <c r="Q54" s="99"/>
      <c r="R54" s="99"/>
      <c r="S54" s="99"/>
    </row>
    <row r="55" spans="5:19" x14ac:dyDescent="0.25">
      <c r="E55" s="99"/>
      <c r="F55" s="99"/>
      <c r="G55" s="99"/>
      <c r="H55" s="99"/>
      <c r="I55" s="99"/>
      <c r="J55" s="99"/>
      <c r="K55" s="99"/>
      <c r="L55" s="99"/>
      <c r="M55" s="99"/>
      <c r="N55" s="99"/>
      <c r="O55" s="99"/>
      <c r="P55" s="99"/>
      <c r="Q55" s="99"/>
      <c r="R55" s="99"/>
      <c r="S55" s="99"/>
    </row>
    <row r="56" spans="5:19" x14ac:dyDescent="0.25">
      <c r="E56" s="99"/>
      <c r="F56" s="99"/>
      <c r="G56" s="99"/>
      <c r="H56" s="99"/>
      <c r="I56" s="99"/>
      <c r="J56" s="99"/>
      <c r="K56" s="99"/>
      <c r="L56" s="99"/>
      <c r="M56" s="99"/>
      <c r="N56" s="99"/>
      <c r="O56" s="99"/>
      <c r="P56" s="99"/>
      <c r="Q56" s="99"/>
      <c r="R56" s="99"/>
      <c r="S56" s="99"/>
    </row>
    <row r="57" spans="5:19" x14ac:dyDescent="0.25">
      <c r="E57" s="99"/>
      <c r="F57" s="99"/>
      <c r="G57" s="99"/>
      <c r="H57" s="99"/>
      <c r="I57" s="99"/>
      <c r="J57" s="99"/>
      <c r="K57" s="99"/>
      <c r="L57" s="99"/>
      <c r="M57" s="99"/>
      <c r="N57" s="99"/>
      <c r="O57" s="99"/>
      <c r="P57" s="99"/>
      <c r="Q57" s="99"/>
      <c r="R57" s="99"/>
      <c r="S57" s="99"/>
    </row>
    <row r="58" spans="5:19" x14ac:dyDescent="0.25">
      <c r="E58" s="99"/>
      <c r="F58" s="99"/>
      <c r="G58" s="99"/>
      <c r="H58" s="99"/>
      <c r="I58" s="99"/>
      <c r="J58" s="99"/>
      <c r="K58" s="99"/>
      <c r="L58" s="99"/>
      <c r="M58" s="99"/>
      <c r="N58" s="99"/>
      <c r="O58" s="99"/>
      <c r="P58" s="99"/>
      <c r="Q58" s="99"/>
      <c r="R58" s="99"/>
      <c r="S58" s="99"/>
    </row>
  </sheetData>
  <phoneticPr fontId="0" type="noConversion"/>
  <pageMargins left="0.7" right="0.7" top="0.75" bottom="0.75" header="0.3" footer="0.3"/>
  <pageSetup scale="81" orientation="landscape" horizontalDpi="4294967294" verticalDpi="4294967294" r:id="rId1"/>
  <headerFooter alignWithMargins="0">
    <oddFooter>&amp;Z&amp;F&amp;RPage &amp;P</odd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 codeName="Sheet40">
    <pageSetUpPr fitToPage="1"/>
  </sheetPr>
  <dimension ref="A1:AB58"/>
  <sheetViews>
    <sheetView workbookViewId="0"/>
  </sheetViews>
  <sheetFormatPr defaultRowHeight="15" x14ac:dyDescent="0.25"/>
  <cols>
    <col min="1" max="1" width="34" bestFit="1" customWidth="1"/>
    <col min="2" max="2" width="8.7109375" customWidth="1"/>
    <col min="3" max="3" width="12.85546875" customWidth="1"/>
    <col min="4" max="4" width="9" hidden="1" customWidth="1"/>
    <col min="5" max="7" width="7.42578125" hidden="1" customWidth="1"/>
    <col min="8" max="8" width="10.5703125" hidden="1" customWidth="1"/>
    <col min="9" max="12" width="9" hidden="1" customWidth="1"/>
    <col min="13" max="13" width="8.5703125" hidden="1" customWidth="1"/>
    <col min="14" max="17" width="9.28515625" customWidth="1"/>
    <col min="18" max="19" width="11.28515625" customWidth="1"/>
    <col min="20" max="20" width="9.42578125" customWidth="1"/>
    <col min="22" max="24" width="10.5703125" customWidth="1"/>
  </cols>
  <sheetData>
    <row r="1" spans="1:28" x14ac:dyDescent="0.25">
      <c r="A1" s="11" t="s">
        <v>10</v>
      </c>
    </row>
    <row r="2" spans="1:28" x14ac:dyDescent="0.25">
      <c r="A2" s="9" t="s">
        <v>438</v>
      </c>
    </row>
    <row r="3" spans="1:28" x14ac:dyDescent="0.25">
      <c r="A3" s="9" t="s">
        <v>80</v>
      </c>
    </row>
    <row r="4" spans="1:28" x14ac:dyDescent="0.25">
      <c r="R4" s="40" t="s">
        <v>4</v>
      </c>
      <c r="S4" s="41"/>
      <c r="T4" s="40" t="s">
        <v>8</v>
      </c>
    </row>
    <row r="5" spans="1:28" x14ac:dyDescent="0.25">
      <c r="A5" s="10" t="s">
        <v>9</v>
      </c>
      <c r="B5" s="12" t="s">
        <v>64</v>
      </c>
      <c r="C5" s="12" t="s">
        <v>12</v>
      </c>
      <c r="R5" s="42" t="s">
        <v>2</v>
      </c>
      <c r="S5" s="42" t="s">
        <v>60</v>
      </c>
      <c r="T5" s="42" t="s">
        <v>7</v>
      </c>
    </row>
    <row r="6" spans="1:28" x14ac:dyDescent="0.25">
      <c r="A6" t="str">
        <f>+SUMMARY!B44</f>
        <v>LAGUN GBM 21</v>
      </c>
      <c r="B6" s="3">
        <f>+SUMMARY!A44</f>
        <v>194</v>
      </c>
      <c r="C6">
        <f>+SUMMARY!D44</f>
        <v>30017</v>
      </c>
      <c r="R6" s="3"/>
    </row>
    <row r="7" spans="1:28" x14ac:dyDescent="0.25">
      <c r="A7" s="213">
        <f>+SUMMARY!C44</f>
        <v>0</v>
      </c>
      <c r="B7" s="212"/>
      <c r="C7" s="214"/>
      <c r="D7" s="92"/>
      <c r="E7" s="92"/>
      <c r="F7" s="92"/>
      <c r="G7" s="92"/>
      <c r="H7" s="92"/>
      <c r="I7" s="92"/>
      <c r="J7" s="92"/>
      <c r="K7" s="92"/>
      <c r="L7" s="92"/>
      <c r="M7" s="92"/>
      <c r="N7" s="92"/>
      <c r="O7" s="93"/>
      <c r="P7" s="6"/>
      <c r="Q7" s="6"/>
      <c r="R7" s="13">
        <f>+C14</f>
        <v>192827.85</v>
      </c>
      <c r="S7" s="13">
        <f>+-C42</f>
        <v>192827.85000000003</v>
      </c>
      <c r="T7" s="13">
        <f>+R7-S7</f>
        <v>0</v>
      </c>
    </row>
    <row r="8" spans="1:28" x14ac:dyDescent="0.25">
      <c r="A8" s="213"/>
      <c r="B8" s="3"/>
      <c r="D8" s="92"/>
      <c r="E8" s="92"/>
      <c r="F8" s="92"/>
      <c r="G8" s="92"/>
      <c r="H8" s="92"/>
      <c r="I8" s="92"/>
      <c r="J8" s="92"/>
      <c r="K8" s="92"/>
      <c r="L8" s="92"/>
      <c r="M8" s="92"/>
      <c r="N8" s="92"/>
      <c r="O8" s="93"/>
      <c r="P8" s="6"/>
      <c r="Q8" s="6"/>
    </row>
    <row r="9" spans="1:28" x14ac:dyDescent="0.25">
      <c r="A9" s="2"/>
      <c r="B9" s="3"/>
      <c r="D9" s="92"/>
      <c r="E9" s="92"/>
      <c r="F9" s="92"/>
      <c r="G9" s="92"/>
      <c r="H9" s="92"/>
      <c r="I9" s="92"/>
      <c r="J9" s="92"/>
      <c r="K9" s="92"/>
      <c r="L9" s="92"/>
      <c r="M9" s="92"/>
      <c r="N9" s="92"/>
      <c r="O9" s="93"/>
      <c r="P9" s="6"/>
      <c r="Q9" s="6"/>
    </row>
    <row r="10" spans="1:28" x14ac:dyDescent="0.25">
      <c r="B10" s="3"/>
    </row>
    <row r="11" spans="1:28" x14ac:dyDescent="0.25">
      <c r="A11" s="2" t="s">
        <v>66</v>
      </c>
      <c r="B11" s="219" t="str">
        <f>+SUMMARY!F44</f>
        <v>MISS</v>
      </c>
      <c r="C11" s="214"/>
    </row>
    <row r="12" spans="1:28" x14ac:dyDescent="0.25">
      <c r="B12" s="28"/>
      <c r="C12" s="2"/>
    </row>
    <row r="13" spans="1:28" x14ac:dyDescent="0.25">
      <c r="A13" s="9" t="s">
        <v>5</v>
      </c>
      <c r="C13" s="31" t="s">
        <v>3</v>
      </c>
      <c r="D13" s="32">
        <v>1994</v>
      </c>
      <c r="E13" s="32">
        <v>1995</v>
      </c>
      <c r="F13" s="32">
        <v>1996</v>
      </c>
      <c r="G13" s="32">
        <v>1997</v>
      </c>
      <c r="H13" s="32">
        <v>1998</v>
      </c>
      <c r="I13" s="32">
        <v>1999</v>
      </c>
      <c r="J13" s="32">
        <v>2000</v>
      </c>
      <c r="K13" s="32">
        <v>2001</v>
      </c>
      <c r="L13" s="32">
        <v>2002</v>
      </c>
      <c r="M13" s="32">
        <v>2003</v>
      </c>
      <c r="N13" s="32">
        <v>2004</v>
      </c>
      <c r="O13" s="32">
        <v>2005</v>
      </c>
      <c r="P13" s="32">
        <v>2006</v>
      </c>
      <c r="Q13" s="32">
        <v>2007</v>
      </c>
      <c r="R13" s="32">
        <v>2008</v>
      </c>
      <c r="S13" s="32">
        <v>2009</v>
      </c>
      <c r="T13" s="32">
        <v>2010</v>
      </c>
      <c r="U13" s="32">
        <v>2011</v>
      </c>
      <c r="V13" s="32">
        <v>2012</v>
      </c>
      <c r="W13" s="32">
        <v>2013</v>
      </c>
      <c r="X13" s="32">
        <v>2014</v>
      </c>
      <c r="Y13" s="328">
        <v>2015</v>
      </c>
      <c r="Z13" s="32">
        <v>2016</v>
      </c>
      <c r="AA13" s="32">
        <v>2017</v>
      </c>
      <c r="AB13" s="32">
        <v>2018</v>
      </c>
    </row>
    <row r="14" spans="1:28" x14ac:dyDescent="0.25">
      <c r="A14" s="9" t="s">
        <v>73</v>
      </c>
      <c r="C14" s="94">
        <f>SUM(D14:AH14)</f>
        <v>192827.85</v>
      </c>
      <c r="D14" s="110"/>
      <c r="E14" s="110"/>
      <c r="F14" s="110"/>
      <c r="G14" s="110"/>
      <c r="H14" s="110"/>
      <c r="I14" s="110"/>
      <c r="J14" s="110"/>
      <c r="K14" s="110"/>
      <c r="L14" s="110"/>
      <c r="M14" s="110"/>
      <c r="N14" s="110"/>
      <c r="O14" s="110">
        <v>192827.85</v>
      </c>
      <c r="P14" s="110"/>
      <c r="Q14" s="110"/>
      <c r="R14" s="110"/>
      <c r="S14" s="94"/>
    </row>
    <row r="15" spans="1:28" x14ac:dyDescent="0.25">
      <c r="A15" s="34" t="str">
        <f>IF(+C14-'Equip Review 032310'!Y29=0,"ok","check")</f>
        <v>check</v>
      </c>
      <c r="B15" s="2"/>
      <c r="C15" s="2"/>
    </row>
    <row r="16" spans="1:28" x14ac:dyDescent="0.25">
      <c r="A16" s="9" t="s">
        <v>6</v>
      </c>
      <c r="B16" s="3">
        <v>1994</v>
      </c>
      <c r="C16" s="13">
        <f>-SUM(D16:Y16)</f>
        <v>0</v>
      </c>
      <c r="D16" s="95">
        <f>+D$14/7/2</f>
        <v>0</v>
      </c>
      <c r="E16" s="95"/>
      <c r="F16" s="95"/>
      <c r="G16" s="95"/>
      <c r="H16" s="95"/>
      <c r="I16" s="95"/>
      <c r="J16" s="95"/>
      <c r="K16" s="95"/>
      <c r="L16" s="95"/>
      <c r="M16" s="95"/>
      <c r="N16" s="95"/>
      <c r="O16" s="95"/>
      <c r="P16" s="95"/>
      <c r="Q16" s="95"/>
      <c r="R16" s="95"/>
      <c r="S16" s="95"/>
      <c r="T16" s="95"/>
      <c r="U16" s="95"/>
      <c r="Y16" s="95"/>
      <c r="Z16" s="95"/>
    </row>
    <row r="17" spans="1:26" x14ac:dyDescent="0.25">
      <c r="B17" s="3">
        <v>1995</v>
      </c>
      <c r="C17" s="13">
        <f t="shared" ref="C17:C39" si="0">-SUM(D17:Y17)</f>
        <v>0</v>
      </c>
      <c r="D17" s="95">
        <f>+D$14/7</f>
        <v>0</v>
      </c>
      <c r="E17" s="95">
        <f>+E$14/7/2</f>
        <v>0</v>
      </c>
      <c r="F17" s="95"/>
      <c r="G17" s="95"/>
      <c r="H17" s="95"/>
      <c r="I17" s="95"/>
      <c r="J17" s="95"/>
      <c r="K17" s="95"/>
      <c r="L17" s="95"/>
      <c r="M17" s="95"/>
      <c r="N17" s="95"/>
      <c r="O17" s="95"/>
      <c r="P17" s="95"/>
      <c r="Q17" s="95"/>
      <c r="R17" s="95"/>
      <c r="S17" s="95"/>
      <c r="T17" s="95"/>
      <c r="U17" s="95"/>
      <c r="Y17" s="95"/>
      <c r="Z17" s="95"/>
    </row>
    <row r="18" spans="1:26" x14ac:dyDescent="0.25">
      <c r="B18" s="3">
        <v>1996</v>
      </c>
      <c r="C18" s="13">
        <f t="shared" si="0"/>
        <v>0</v>
      </c>
      <c r="D18" s="95">
        <f>+D17</f>
        <v>0</v>
      </c>
      <c r="E18" s="95">
        <f>+E$14/7</f>
        <v>0</v>
      </c>
      <c r="F18" s="95">
        <f>+F$14/7/2</f>
        <v>0</v>
      </c>
      <c r="G18" s="95"/>
      <c r="H18" s="95"/>
      <c r="I18" s="95"/>
      <c r="J18" s="95"/>
      <c r="K18" s="95"/>
      <c r="L18" s="95"/>
      <c r="M18" s="95"/>
      <c r="N18" s="95"/>
      <c r="O18" s="95"/>
      <c r="P18" s="95"/>
      <c r="Q18" s="95"/>
      <c r="R18" s="95"/>
      <c r="S18" s="95"/>
      <c r="T18" s="95"/>
      <c r="U18" s="95"/>
      <c r="Y18" s="95"/>
      <c r="Z18" s="95"/>
    </row>
    <row r="19" spans="1:26" x14ac:dyDescent="0.25">
      <c r="B19" s="3">
        <v>1997</v>
      </c>
      <c r="C19" s="13">
        <f t="shared" si="0"/>
        <v>0</v>
      </c>
      <c r="D19" s="95">
        <f>+D18</f>
        <v>0</v>
      </c>
      <c r="E19" s="95">
        <f>+E18</f>
        <v>0</v>
      </c>
      <c r="F19" s="95">
        <f>+F$14/7</f>
        <v>0</v>
      </c>
      <c r="G19" s="95">
        <f>+G$14/7/2</f>
        <v>0</v>
      </c>
      <c r="H19" s="95"/>
      <c r="I19" s="95"/>
      <c r="J19" s="95"/>
      <c r="K19" s="95"/>
      <c r="L19" s="95"/>
      <c r="M19" s="95"/>
      <c r="N19" s="95"/>
      <c r="O19" s="95"/>
      <c r="P19" s="95"/>
      <c r="Q19" s="95"/>
      <c r="R19" s="95"/>
      <c r="S19" s="95"/>
      <c r="T19" s="95"/>
      <c r="U19" s="95"/>
      <c r="Y19" s="95"/>
      <c r="Z19" s="95"/>
    </row>
    <row r="20" spans="1:26" x14ac:dyDescent="0.25">
      <c r="B20" s="3">
        <v>1998</v>
      </c>
      <c r="C20" s="13">
        <f t="shared" si="0"/>
        <v>0</v>
      </c>
      <c r="D20" s="95">
        <f>+D19</f>
        <v>0</v>
      </c>
      <c r="E20" s="95">
        <f>+E19</f>
        <v>0</v>
      </c>
      <c r="F20" s="95">
        <f>+F19</f>
        <v>0</v>
      </c>
      <c r="G20" s="95">
        <f>+G$14/7</f>
        <v>0</v>
      </c>
      <c r="H20" s="95">
        <f>+H$14/7/2</f>
        <v>0</v>
      </c>
      <c r="I20" s="95"/>
      <c r="J20" s="95"/>
      <c r="K20" s="95"/>
      <c r="L20" s="95"/>
      <c r="M20" s="95"/>
      <c r="N20" s="95"/>
      <c r="O20" s="95"/>
      <c r="P20" s="95"/>
      <c r="Q20" s="95"/>
      <c r="R20" s="95"/>
      <c r="S20" s="95"/>
      <c r="T20" s="95"/>
      <c r="U20" s="95"/>
      <c r="Y20" s="95"/>
      <c r="Z20" s="95"/>
    </row>
    <row r="21" spans="1:26" x14ac:dyDescent="0.25">
      <c r="B21" s="3">
        <v>1999</v>
      </c>
      <c r="C21" s="13">
        <f t="shared" si="0"/>
        <v>0</v>
      </c>
      <c r="D21" s="95">
        <f>+D20</f>
        <v>0</v>
      </c>
      <c r="E21" s="95">
        <f>+E20</f>
        <v>0</v>
      </c>
      <c r="F21" s="95">
        <f>+F20</f>
        <v>0</v>
      </c>
      <c r="G21" s="95">
        <f>+G20</f>
        <v>0</v>
      </c>
      <c r="H21" s="95">
        <f>+H$14/7</f>
        <v>0</v>
      </c>
      <c r="I21" s="95">
        <f>+I$14/7/2</f>
        <v>0</v>
      </c>
      <c r="J21" s="95"/>
      <c r="K21" s="95"/>
      <c r="L21" s="95"/>
      <c r="M21" s="95"/>
      <c r="N21" s="95"/>
      <c r="O21" s="95"/>
      <c r="P21" s="95"/>
      <c r="Q21" s="95"/>
      <c r="R21" s="95"/>
      <c r="S21" s="95"/>
      <c r="T21" s="95"/>
      <c r="U21" s="95"/>
      <c r="Y21" s="95"/>
      <c r="Z21" s="95"/>
    </row>
    <row r="22" spans="1:26" x14ac:dyDescent="0.25">
      <c r="B22" s="3">
        <v>2000</v>
      </c>
      <c r="C22" s="13">
        <f t="shared" si="0"/>
        <v>0</v>
      </c>
      <c r="D22" s="95">
        <f>+D21</f>
        <v>0</v>
      </c>
      <c r="E22" s="95">
        <f>+E21</f>
        <v>0</v>
      </c>
      <c r="F22" s="95">
        <f>+F21</f>
        <v>0</v>
      </c>
      <c r="G22" s="95">
        <f>+G21</f>
        <v>0</v>
      </c>
      <c r="H22" s="95">
        <f>+H21</f>
        <v>0</v>
      </c>
      <c r="I22" s="95">
        <f>+I$14/7</f>
        <v>0</v>
      </c>
      <c r="J22" s="95">
        <f>+J$14/7/2</f>
        <v>0</v>
      </c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Y22" s="95"/>
      <c r="Z22" s="95"/>
    </row>
    <row r="23" spans="1:26" x14ac:dyDescent="0.25">
      <c r="B23" s="3">
        <v>2001</v>
      </c>
      <c r="C23" s="13">
        <f t="shared" si="0"/>
        <v>0</v>
      </c>
      <c r="D23" s="95">
        <f>+D$14/7/2</f>
        <v>0</v>
      </c>
      <c r="E23" s="95">
        <f>+E22</f>
        <v>0</v>
      </c>
      <c r="F23" s="95">
        <f>+F22</f>
        <v>0</v>
      </c>
      <c r="G23" s="95">
        <f>+G22</f>
        <v>0</v>
      </c>
      <c r="H23" s="95">
        <f>+H22</f>
        <v>0</v>
      </c>
      <c r="I23" s="95">
        <f>+I22</f>
        <v>0</v>
      </c>
      <c r="J23" s="95">
        <f>+J$14/7</f>
        <v>0</v>
      </c>
      <c r="K23" s="95">
        <f>+K$14/7/2</f>
        <v>0</v>
      </c>
      <c r="L23" s="95"/>
      <c r="M23" s="95"/>
      <c r="N23" s="95"/>
      <c r="O23" s="95"/>
      <c r="P23" s="95"/>
      <c r="Q23" s="95"/>
      <c r="R23" s="95"/>
      <c r="S23" s="95"/>
      <c r="T23" s="95"/>
      <c r="U23" s="95"/>
      <c r="Y23" s="95"/>
      <c r="Z23" s="95"/>
    </row>
    <row r="24" spans="1:26" x14ac:dyDescent="0.25">
      <c r="B24" s="3">
        <v>2002</v>
      </c>
      <c r="C24" s="13">
        <f t="shared" si="0"/>
        <v>0</v>
      </c>
      <c r="D24" s="95"/>
      <c r="E24" s="95">
        <f>+E$14/7/2</f>
        <v>0</v>
      </c>
      <c r="F24" s="95">
        <f>+F23</f>
        <v>0</v>
      </c>
      <c r="G24" s="95">
        <f>+G23</f>
        <v>0</v>
      </c>
      <c r="H24" s="95">
        <f>+H23</f>
        <v>0</v>
      </c>
      <c r="I24" s="95">
        <f>+I23</f>
        <v>0</v>
      </c>
      <c r="J24" s="95">
        <f>+J23</f>
        <v>0</v>
      </c>
      <c r="K24" s="95">
        <f>+K$14/7</f>
        <v>0</v>
      </c>
      <c r="L24" s="95">
        <f>+L$14/7/2</f>
        <v>0</v>
      </c>
      <c r="M24" s="95"/>
      <c r="N24" s="95"/>
      <c r="O24" s="95"/>
      <c r="P24" s="95"/>
      <c r="Q24" s="95"/>
      <c r="R24" s="95"/>
      <c r="S24" s="95"/>
      <c r="T24" s="95"/>
      <c r="U24" s="95"/>
      <c r="Y24" s="95"/>
      <c r="Z24" s="95"/>
    </row>
    <row r="25" spans="1:26" x14ac:dyDescent="0.25">
      <c r="B25" s="3">
        <v>2003</v>
      </c>
      <c r="C25" s="13">
        <f t="shared" si="0"/>
        <v>0</v>
      </c>
      <c r="D25" s="95"/>
      <c r="E25" s="95"/>
      <c r="F25" s="95">
        <f>+F$14/7/2</f>
        <v>0</v>
      </c>
      <c r="G25" s="95">
        <f>+G24</f>
        <v>0</v>
      </c>
      <c r="H25" s="95">
        <f>+H24</f>
        <v>0</v>
      </c>
      <c r="I25" s="95">
        <f>+I24</f>
        <v>0</v>
      </c>
      <c r="J25" s="95">
        <f>+J24</f>
        <v>0</v>
      </c>
      <c r="K25" s="95">
        <f>+K24</f>
        <v>0</v>
      </c>
      <c r="L25" s="95">
        <f>+L$14/7</f>
        <v>0</v>
      </c>
      <c r="M25" s="95">
        <f>+M$14/7/2</f>
        <v>0</v>
      </c>
      <c r="N25" s="95"/>
      <c r="O25" s="95"/>
      <c r="P25" s="95"/>
      <c r="Q25" s="95"/>
      <c r="R25" s="95"/>
      <c r="S25" s="95"/>
      <c r="T25" s="95"/>
      <c r="U25" s="95"/>
      <c r="Y25" s="95"/>
      <c r="Z25" s="95"/>
    </row>
    <row r="26" spans="1:26" x14ac:dyDescent="0.25">
      <c r="B26" s="3">
        <v>2004</v>
      </c>
      <c r="C26" s="13">
        <f t="shared" si="0"/>
        <v>0</v>
      </c>
      <c r="D26" s="95"/>
      <c r="E26" s="95"/>
      <c r="F26" s="95"/>
      <c r="G26" s="95">
        <f>+G$14/7/2</f>
        <v>0</v>
      </c>
      <c r="H26" s="95">
        <f>+H25</f>
        <v>0</v>
      </c>
      <c r="I26" s="95">
        <f>+I25</f>
        <v>0</v>
      </c>
      <c r="J26" s="95">
        <f>+J25</f>
        <v>0</v>
      </c>
      <c r="K26" s="95">
        <f>+K25</f>
        <v>0</v>
      </c>
      <c r="L26" s="95">
        <f>+L25</f>
        <v>0</v>
      </c>
      <c r="M26" s="95">
        <f>+M$14/7</f>
        <v>0</v>
      </c>
      <c r="N26" s="95">
        <f>+N$14/7/2</f>
        <v>0</v>
      </c>
      <c r="O26" s="95"/>
      <c r="P26" s="95"/>
      <c r="Q26" s="95"/>
      <c r="R26" s="95"/>
      <c r="S26" s="95"/>
      <c r="T26" s="95"/>
      <c r="U26" s="95"/>
      <c r="Y26" s="95"/>
      <c r="Z26" s="95"/>
    </row>
    <row r="27" spans="1:26" x14ac:dyDescent="0.25">
      <c r="B27" s="3">
        <v>2005</v>
      </c>
      <c r="C27" s="13">
        <f t="shared" si="0"/>
        <v>-13773.417857142858</v>
      </c>
      <c r="D27" s="95"/>
      <c r="E27" s="95"/>
      <c r="F27" s="95"/>
      <c r="G27" s="95"/>
      <c r="H27" s="95">
        <f>+H$14/7/2</f>
        <v>0</v>
      </c>
      <c r="I27" s="95">
        <f>+I26</f>
        <v>0</v>
      </c>
      <c r="J27" s="95">
        <f>+J26</f>
        <v>0</v>
      </c>
      <c r="K27" s="95">
        <f>+K26</f>
        <v>0</v>
      </c>
      <c r="L27" s="95">
        <f>+L26</f>
        <v>0</v>
      </c>
      <c r="M27" s="95">
        <f>+M26</f>
        <v>0</v>
      </c>
      <c r="N27" s="95">
        <f>+N$14/7</f>
        <v>0</v>
      </c>
      <c r="O27" s="95">
        <f>+O$14/7/2</f>
        <v>13773.417857142858</v>
      </c>
      <c r="P27" s="95"/>
      <c r="Q27" s="95"/>
      <c r="R27" s="95"/>
      <c r="S27" s="95"/>
      <c r="T27" s="95"/>
      <c r="U27" s="95"/>
      <c r="Y27" s="95"/>
      <c r="Z27" s="95"/>
    </row>
    <row r="28" spans="1:26" x14ac:dyDescent="0.25">
      <c r="B28" s="3">
        <v>2006</v>
      </c>
      <c r="C28" s="13">
        <f t="shared" si="0"/>
        <v>-27546.835714285717</v>
      </c>
      <c r="D28" s="95"/>
      <c r="E28" s="95"/>
      <c r="F28" s="95"/>
      <c r="G28" s="95"/>
      <c r="H28" s="95"/>
      <c r="I28" s="95">
        <f>+I$14/7/2</f>
        <v>0</v>
      </c>
      <c r="J28" s="95">
        <f>+J27</f>
        <v>0</v>
      </c>
      <c r="K28" s="95">
        <f>+K27</f>
        <v>0</v>
      </c>
      <c r="L28" s="95">
        <f>+L27</f>
        <v>0</v>
      </c>
      <c r="M28" s="95">
        <f>+M27</f>
        <v>0</v>
      </c>
      <c r="N28" s="95">
        <f>+N27</f>
        <v>0</v>
      </c>
      <c r="O28" s="95">
        <f>+O$14/7</f>
        <v>27546.835714285717</v>
      </c>
      <c r="P28" s="95">
        <f>+P$14/7/2</f>
        <v>0</v>
      </c>
      <c r="Q28" s="95"/>
      <c r="R28" s="95"/>
      <c r="S28" s="95"/>
      <c r="T28" s="95"/>
      <c r="U28" s="95"/>
      <c r="Y28" s="95"/>
      <c r="Z28" s="95"/>
    </row>
    <row r="29" spans="1:26" x14ac:dyDescent="0.25">
      <c r="B29" s="3">
        <v>2007</v>
      </c>
      <c r="C29" s="13">
        <f t="shared" si="0"/>
        <v>-27546.835714285717</v>
      </c>
      <c r="D29" s="95"/>
      <c r="E29" s="95"/>
      <c r="F29" s="95"/>
      <c r="G29" s="95"/>
      <c r="H29" s="95"/>
      <c r="I29" s="95"/>
      <c r="J29" s="95">
        <f>+J$14/7/2</f>
        <v>0</v>
      </c>
      <c r="K29" s="95">
        <f>+K28</f>
        <v>0</v>
      </c>
      <c r="L29" s="95">
        <f>+L28</f>
        <v>0</v>
      </c>
      <c r="M29" s="95">
        <f>+M28</f>
        <v>0</v>
      </c>
      <c r="N29" s="95">
        <f>+N28</f>
        <v>0</v>
      </c>
      <c r="O29" s="95">
        <f>+O28</f>
        <v>27546.835714285717</v>
      </c>
      <c r="P29" s="95">
        <f>+P$14/7</f>
        <v>0</v>
      </c>
      <c r="Q29" s="95">
        <f>+Q$14/7/2</f>
        <v>0</v>
      </c>
      <c r="R29" s="95"/>
      <c r="S29" s="95"/>
      <c r="T29" s="95"/>
      <c r="U29" s="95"/>
      <c r="Y29" s="95"/>
      <c r="Z29" s="95"/>
    </row>
    <row r="30" spans="1:26" x14ac:dyDescent="0.25">
      <c r="B30" s="3">
        <v>2008</v>
      </c>
      <c r="C30" s="13">
        <f t="shared" si="0"/>
        <v>-27546.835714285717</v>
      </c>
      <c r="D30" s="95"/>
      <c r="E30" s="95"/>
      <c r="F30" s="95"/>
      <c r="G30" s="95"/>
      <c r="H30" s="95"/>
      <c r="I30" s="95"/>
      <c r="J30" s="95"/>
      <c r="K30" s="95">
        <f>+K$14/7/2</f>
        <v>0</v>
      </c>
      <c r="L30" s="95">
        <f>+L29</f>
        <v>0</v>
      </c>
      <c r="M30" s="95">
        <f>+M29</f>
        <v>0</v>
      </c>
      <c r="N30" s="95">
        <f>+N29</f>
        <v>0</v>
      </c>
      <c r="O30" s="95">
        <f>+O29</f>
        <v>27546.835714285717</v>
      </c>
      <c r="P30" s="95">
        <f>+P29</f>
        <v>0</v>
      </c>
      <c r="Q30" s="95">
        <f>+Q$14/7</f>
        <v>0</v>
      </c>
      <c r="R30" s="95">
        <f>+R$14/7/2</f>
        <v>0</v>
      </c>
      <c r="S30" s="95"/>
      <c r="T30" s="95"/>
      <c r="U30" s="95"/>
      <c r="Y30" s="95"/>
      <c r="Z30" s="95"/>
    </row>
    <row r="31" spans="1:26" x14ac:dyDescent="0.25">
      <c r="B31" s="3">
        <v>2009</v>
      </c>
      <c r="C31" s="13">
        <f t="shared" si="0"/>
        <v>-27546.835714285717</v>
      </c>
      <c r="D31" s="95"/>
      <c r="E31" s="95"/>
      <c r="F31" s="95"/>
      <c r="G31" s="95"/>
      <c r="H31" s="95"/>
      <c r="I31" s="95"/>
      <c r="J31" s="95"/>
      <c r="K31" s="95"/>
      <c r="L31" s="95">
        <f>+L$14/7/2</f>
        <v>0</v>
      </c>
      <c r="M31" s="95">
        <f>+M30</f>
        <v>0</v>
      </c>
      <c r="N31" s="95">
        <f>+N30</f>
        <v>0</v>
      </c>
      <c r="O31" s="95">
        <f>+O30</f>
        <v>27546.835714285717</v>
      </c>
      <c r="P31" s="95">
        <f>+P30</f>
        <v>0</v>
      </c>
      <c r="Q31" s="95">
        <f>+Q30</f>
        <v>0</v>
      </c>
      <c r="R31" s="95">
        <f>+R$14/7</f>
        <v>0</v>
      </c>
      <c r="S31" s="95">
        <f>+S$14/7/2</f>
        <v>0</v>
      </c>
      <c r="T31" s="95"/>
      <c r="U31" s="95"/>
      <c r="Y31" s="95"/>
      <c r="Z31" s="95"/>
    </row>
    <row r="32" spans="1:26" x14ac:dyDescent="0.25">
      <c r="A32" s="38"/>
      <c r="B32" s="3">
        <v>2010</v>
      </c>
      <c r="C32" s="13">
        <f t="shared" si="0"/>
        <v>-27546.835714285717</v>
      </c>
      <c r="D32" s="95"/>
      <c r="E32" s="95"/>
      <c r="F32" s="95"/>
      <c r="G32" s="95"/>
      <c r="H32" s="95"/>
      <c r="I32" s="95"/>
      <c r="J32" s="95"/>
      <c r="K32" s="95"/>
      <c r="L32" s="95"/>
      <c r="M32" s="95">
        <f>+M$14/7/2</f>
        <v>0</v>
      </c>
      <c r="N32" s="95">
        <f>+N31</f>
        <v>0</v>
      </c>
      <c r="O32" s="95">
        <f>+O31</f>
        <v>27546.835714285717</v>
      </c>
      <c r="P32" s="95">
        <f>+P31</f>
        <v>0</v>
      </c>
      <c r="Q32" s="95">
        <f>+Q31</f>
        <v>0</v>
      </c>
      <c r="R32" s="95">
        <f>+R31</f>
        <v>0</v>
      </c>
      <c r="S32" s="95">
        <f>+S$14/7</f>
        <v>0</v>
      </c>
      <c r="T32" s="95">
        <f>+T$14/7/2</f>
        <v>0</v>
      </c>
      <c r="U32" s="95"/>
      <c r="Y32" s="95"/>
      <c r="Z32" s="95"/>
    </row>
    <row r="33" spans="1:28" x14ac:dyDescent="0.25">
      <c r="A33" s="38"/>
      <c r="B33" s="3">
        <v>2011</v>
      </c>
      <c r="C33" s="13">
        <f t="shared" si="0"/>
        <v>-27546.835714285717</v>
      </c>
      <c r="D33" s="95"/>
      <c r="E33" s="95"/>
      <c r="F33" s="95"/>
      <c r="G33" s="95"/>
      <c r="H33" s="95"/>
      <c r="I33" s="95"/>
      <c r="J33" s="95"/>
      <c r="K33" s="95"/>
      <c r="L33" s="95"/>
      <c r="M33" s="95"/>
      <c r="N33" s="95">
        <f>+N$14/7/2</f>
        <v>0</v>
      </c>
      <c r="O33" s="95">
        <f>+O32</f>
        <v>27546.835714285717</v>
      </c>
      <c r="P33" s="95">
        <f>+P32</f>
        <v>0</v>
      </c>
      <c r="Q33" s="95">
        <f>+Q32</f>
        <v>0</v>
      </c>
      <c r="R33" s="95">
        <f>+R32</f>
        <v>0</v>
      </c>
      <c r="S33" s="95">
        <f>+S32</f>
        <v>0</v>
      </c>
      <c r="T33" s="95">
        <f>+T$14/7</f>
        <v>0</v>
      </c>
      <c r="U33" s="95">
        <f>+U$14/7/2</f>
        <v>0</v>
      </c>
      <c r="Y33" s="95"/>
      <c r="Z33" s="95"/>
    </row>
    <row r="34" spans="1:28" x14ac:dyDescent="0.25">
      <c r="A34" s="38"/>
      <c r="B34" s="3">
        <v>2012</v>
      </c>
      <c r="C34" s="13">
        <f t="shared" si="0"/>
        <v>-13773.417857142858</v>
      </c>
      <c r="D34" s="95"/>
      <c r="E34" s="95"/>
      <c r="F34" s="95"/>
      <c r="G34" s="95"/>
      <c r="H34" s="95"/>
      <c r="I34" s="95"/>
      <c r="J34" s="95"/>
      <c r="K34" s="95"/>
      <c r="L34" s="95"/>
      <c r="M34" s="95"/>
      <c r="N34" s="95"/>
      <c r="O34" s="95">
        <f>O14/7/2</f>
        <v>13773.417857142858</v>
      </c>
      <c r="P34" s="95"/>
      <c r="Q34" s="95">
        <f>+Q33</f>
        <v>0</v>
      </c>
      <c r="R34" s="95">
        <f>+R33</f>
        <v>0</v>
      </c>
      <c r="S34" s="95">
        <f>+S33</f>
        <v>0</v>
      </c>
      <c r="T34" s="95">
        <f>+T$14/7</f>
        <v>0</v>
      </c>
      <c r="U34" s="95">
        <f>+U$14/7</f>
        <v>0</v>
      </c>
      <c r="V34" s="95">
        <f>+V$14/7/2</f>
        <v>0</v>
      </c>
      <c r="Y34" s="95"/>
      <c r="Z34" s="95"/>
    </row>
    <row r="35" spans="1:28" x14ac:dyDescent="0.25">
      <c r="A35" s="38"/>
      <c r="B35" s="3">
        <v>2013</v>
      </c>
      <c r="C35" s="13">
        <f t="shared" si="0"/>
        <v>0</v>
      </c>
      <c r="D35" s="95"/>
      <c r="E35" s="95"/>
      <c r="F35" s="95"/>
      <c r="G35" s="95"/>
      <c r="H35" s="95"/>
      <c r="I35" s="95"/>
      <c r="J35" s="95"/>
      <c r="K35" s="95"/>
      <c r="L35" s="95"/>
      <c r="M35" s="95"/>
      <c r="N35" s="95"/>
      <c r="O35" s="95"/>
      <c r="P35" s="95"/>
      <c r="Q35" s="95"/>
      <c r="R35" s="95">
        <f t="shared" ref="R35:R37" si="1">+R34</f>
        <v>0</v>
      </c>
      <c r="S35" s="95">
        <f t="shared" ref="S35:S37" si="2">+S34</f>
        <v>0</v>
      </c>
      <c r="T35" s="95">
        <f t="shared" ref="T35:U37" si="3">+T$14/7</f>
        <v>0</v>
      </c>
      <c r="U35" s="95">
        <f t="shared" si="3"/>
        <v>0</v>
      </c>
      <c r="V35" s="95">
        <f t="shared" ref="V35:V37" si="4">+V$14/7/2</f>
        <v>0</v>
      </c>
      <c r="Y35" s="95"/>
      <c r="Z35" s="95"/>
    </row>
    <row r="36" spans="1:28" x14ac:dyDescent="0.25">
      <c r="A36" s="38"/>
      <c r="B36" s="3">
        <v>2014</v>
      </c>
      <c r="C36" s="13">
        <f t="shared" si="0"/>
        <v>0</v>
      </c>
      <c r="D36" s="95"/>
      <c r="E36" s="95"/>
      <c r="F36" s="95"/>
      <c r="G36" s="95"/>
      <c r="H36" s="95"/>
      <c r="I36" s="95"/>
      <c r="J36" s="95"/>
      <c r="K36" s="95"/>
      <c r="L36" s="95"/>
      <c r="M36" s="95"/>
      <c r="N36" s="95"/>
      <c r="O36" s="95"/>
      <c r="P36" s="95"/>
      <c r="Q36" s="95"/>
      <c r="R36" s="95">
        <f t="shared" si="1"/>
        <v>0</v>
      </c>
      <c r="S36" s="95">
        <f t="shared" si="2"/>
        <v>0</v>
      </c>
      <c r="T36" s="95">
        <f t="shared" si="3"/>
        <v>0</v>
      </c>
      <c r="U36" s="95">
        <f t="shared" si="3"/>
        <v>0</v>
      </c>
      <c r="V36" s="95">
        <f t="shared" si="4"/>
        <v>0</v>
      </c>
      <c r="Y36" s="95"/>
      <c r="Z36" s="95"/>
    </row>
    <row r="37" spans="1:28" x14ac:dyDescent="0.25">
      <c r="A37" s="38"/>
      <c r="B37" s="3">
        <v>2015</v>
      </c>
      <c r="C37" s="13">
        <f t="shared" si="0"/>
        <v>0</v>
      </c>
      <c r="D37" s="95"/>
      <c r="E37" s="95"/>
      <c r="F37" s="95"/>
      <c r="G37" s="95"/>
      <c r="H37" s="95"/>
      <c r="I37" s="95"/>
      <c r="J37" s="95"/>
      <c r="K37" s="95"/>
      <c r="L37" s="95"/>
      <c r="M37" s="95"/>
      <c r="N37" s="95"/>
      <c r="O37" s="95"/>
      <c r="P37" s="95"/>
      <c r="Q37" s="95"/>
      <c r="R37" s="95">
        <f t="shared" si="1"/>
        <v>0</v>
      </c>
      <c r="S37" s="95">
        <f t="shared" si="2"/>
        <v>0</v>
      </c>
      <c r="T37" s="95">
        <f t="shared" si="3"/>
        <v>0</v>
      </c>
      <c r="U37" s="95">
        <f t="shared" si="3"/>
        <v>0</v>
      </c>
      <c r="V37" s="95">
        <f t="shared" si="4"/>
        <v>0</v>
      </c>
      <c r="Y37" s="95"/>
      <c r="Z37" s="95"/>
    </row>
    <row r="38" spans="1:28" x14ac:dyDescent="0.25">
      <c r="A38" s="38"/>
      <c r="B38" s="3">
        <v>2016</v>
      </c>
      <c r="C38" s="13">
        <f t="shared" si="0"/>
        <v>0</v>
      </c>
      <c r="D38" s="95"/>
      <c r="E38" s="95"/>
      <c r="F38" s="95"/>
      <c r="G38" s="95"/>
      <c r="H38" s="95"/>
      <c r="I38" s="95"/>
      <c r="J38" s="95"/>
      <c r="K38" s="95"/>
      <c r="L38" s="95"/>
      <c r="M38" s="95"/>
      <c r="N38" s="95"/>
      <c r="O38" s="95"/>
      <c r="P38" s="95"/>
      <c r="Q38" s="95"/>
      <c r="R38" s="95"/>
      <c r="S38" s="95"/>
      <c r="T38" s="95"/>
      <c r="U38" s="95"/>
      <c r="V38" s="95"/>
      <c r="Y38" s="95"/>
      <c r="Z38" s="95"/>
    </row>
    <row r="39" spans="1:28" x14ac:dyDescent="0.25">
      <c r="A39" s="38"/>
      <c r="B39" s="3">
        <v>2017</v>
      </c>
      <c r="C39" s="13">
        <f t="shared" si="0"/>
        <v>0</v>
      </c>
      <c r="D39" s="95"/>
      <c r="E39" s="95"/>
      <c r="F39" s="95"/>
      <c r="G39" s="95"/>
      <c r="H39" s="95"/>
      <c r="I39" s="95"/>
      <c r="J39" s="95"/>
      <c r="K39" s="95"/>
      <c r="L39" s="95"/>
      <c r="M39" s="95"/>
      <c r="N39" s="95"/>
      <c r="O39" s="95"/>
      <c r="P39" s="95"/>
      <c r="Q39" s="95"/>
      <c r="R39" s="95"/>
      <c r="S39" s="95"/>
      <c r="T39" s="95"/>
      <c r="U39" s="95"/>
      <c r="V39" s="95"/>
      <c r="Y39" s="95"/>
      <c r="Z39" s="95"/>
    </row>
    <row r="40" spans="1:28" x14ac:dyDescent="0.25">
      <c r="A40" s="38"/>
      <c r="B40" s="3">
        <v>2018</v>
      </c>
      <c r="C40" s="13">
        <f>-SUM(D40:AB40)</f>
        <v>0</v>
      </c>
      <c r="D40" s="95"/>
      <c r="E40" s="95"/>
      <c r="F40" s="95"/>
      <c r="G40" s="95"/>
      <c r="H40" s="95"/>
      <c r="I40" s="95"/>
      <c r="J40" s="95"/>
      <c r="K40" s="95"/>
      <c r="L40" s="95"/>
      <c r="M40" s="95"/>
      <c r="N40" s="95"/>
      <c r="O40" s="95"/>
      <c r="P40" s="95"/>
      <c r="Q40" s="95"/>
      <c r="R40" s="95"/>
      <c r="S40" s="95"/>
      <c r="T40" s="95"/>
      <c r="U40" s="95"/>
      <c r="V40" s="95"/>
      <c r="Y40" s="95"/>
      <c r="Z40" s="95"/>
    </row>
    <row r="41" spans="1:28" x14ac:dyDescent="0.25">
      <c r="A41" s="38"/>
      <c r="B41" s="3"/>
      <c r="C41" s="12"/>
      <c r="D41" s="96"/>
      <c r="E41" s="96"/>
      <c r="F41" s="96"/>
      <c r="G41" s="96"/>
      <c r="H41" s="96"/>
      <c r="I41" s="96"/>
      <c r="J41" s="96"/>
      <c r="K41" s="96"/>
      <c r="L41" s="96"/>
      <c r="M41" s="96"/>
      <c r="N41" s="96"/>
      <c r="O41" s="96"/>
      <c r="P41" s="96"/>
      <c r="Q41" s="96"/>
      <c r="R41" s="96"/>
      <c r="S41" s="96"/>
      <c r="T41" s="96"/>
      <c r="U41" s="96"/>
      <c r="V41" s="173"/>
      <c r="W41" s="173"/>
      <c r="X41" s="173"/>
      <c r="Y41" s="95"/>
      <c r="Z41" s="95"/>
    </row>
    <row r="42" spans="1:28" x14ac:dyDescent="0.25">
      <c r="A42" s="38" t="s">
        <v>62</v>
      </c>
      <c r="B42" s="97">
        <f>SUM(D42:Y42)</f>
        <v>0</v>
      </c>
      <c r="C42" s="94">
        <f>SUM(C16:C41)</f>
        <v>-192827.85000000003</v>
      </c>
      <c r="D42" s="95">
        <f t="shared" ref="D42:T42" si="5">-SUM(D16:D41)+D14</f>
        <v>0</v>
      </c>
      <c r="E42" s="95">
        <f t="shared" si="5"/>
        <v>0</v>
      </c>
      <c r="F42" s="95">
        <f t="shared" si="5"/>
        <v>0</v>
      </c>
      <c r="G42" s="95">
        <f t="shared" si="5"/>
        <v>0</v>
      </c>
      <c r="H42" s="95">
        <f t="shared" si="5"/>
        <v>0</v>
      </c>
      <c r="I42" s="95">
        <f t="shared" si="5"/>
        <v>0</v>
      </c>
      <c r="J42" s="95">
        <f t="shared" si="5"/>
        <v>0</v>
      </c>
      <c r="K42" s="95">
        <f t="shared" si="5"/>
        <v>0</v>
      </c>
      <c r="L42" s="95">
        <f t="shared" si="5"/>
        <v>0</v>
      </c>
      <c r="M42" s="95">
        <f t="shared" si="5"/>
        <v>0</v>
      </c>
      <c r="N42" s="95">
        <f t="shared" si="5"/>
        <v>0</v>
      </c>
      <c r="O42" s="95">
        <f t="shared" si="5"/>
        <v>0</v>
      </c>
      <c r="P42" s="95">
        <f t="shared" si="5"/>
        <v>0</v>
      </c>
      <c r="Q42" s="95">
        <f t="shared" si="5"/>
        <v>0</v>
      </c>
      <c r="R42" s="95">
        <f t="shared" si="5"/>
        <v>0</v>
      </c>
      <c r="S42" s="95">
        <f t="shared" si="5"/>
        <v>0</v>
      </c>
      <c r="T42" s="95">
        <f t="shared" si="5"/>
        <v>0</v>
      </c>
      <c r="U42" s="325">
        <f t="shared" ref="U42:AB42" si="6">-SUM(U16:U41)+U14</f>
        <v>0</v>
      </c>
      <c r="V42" s="325">
        <f t="shared" si="6"/>
        <v>0</v>
      </c>
      <c r="W42" s="325">
        <f t="shared" si="6"/>
        <v>0</v>
      </c>
      <c r="X42" s="325">
        <f t="shared" si="6"/>
        <v>0</v>
      </c>
      <c r="Y42" s="325">
        <f t="shared" si="6"/>
        <v>0</v>
      </c>
      <c r="Z42" s="325">
        <f t="shared" si="6"/>
        <v>0</v>
      </c>
      <c r="AA42" s="325">
        <f t="shared" si="6"/>
        <v>0</v>
      </c>
      <c r="AB42" s="325">
        <f t="shared" si="6"/>
        <v>0</v>
      </c>
    </row>
    <row r="43" spans="1:28" x14ac:dyDescent="0.25">
      <c r="A43" s="38"/>
      <c r="B43" s="94"/>
      <c r="C43" s="98"/>
      <c r="D43" s="95"/>
      <c r="E43" s="95"/>
      <c r="F43" s="95"/>
      <c r="G43" s="95"/>
      <c r="H43" s="95"/>
      <c r="I43" s="95"/>
      <c r="J43" s="95"/>
      <c r="K43" s="95"/>
      <c r="L43" s="95"/>
      <c r="M43" s="95"/>
      <c r="N43" s="95"/>
      <c r="O43" s="95"/>
      <c r="P43" s="95"/>
      <c r="Q43" s="95"/>
      <c r="R43" s="95"/>
      <c r="S43" s="95"/>
      <c r="T43" s="95"/>
      <c r="U43" s="95"/>
      <c r="V43" s="95"/>
      <c r="W43" s="95"/>
      <c r="X43" s="95"/>
      <c r="Y43" s="95"/>
      <c r="Z43" s="95"/>
    </row>
    <row r="44" spans="1:28" x14ac:dyDescent="0.25">
      <c r="A44" s="39" t="s">
        <v>63</v>
      </c>
      <c r="B44" s="3"/>
      <c r="C44" s="30">
        <f>+C14+C42</f>
        <v>0</v>
      </c>
      <c r="D44" s="95"/>
      <c r="E44" s="95"/>
      <c r="F44" s="95"/>
      <c r="G44" s="95"/>
      <c r="H44" s="95"/>
      <c r="I44" s="95"/>
      <c r="J44" s="95"/>
      <c r="K44" s="95"/>
      <c r="L44" s="95"/>
      <c r="M44" s="95"/>
      <c r="N44" s="95"/>
      <c r="O44" s="95"/>
      <c r="P44" s="95"/>
      <c r="Q44" s="95"/>
      <c r="R44" s="95"/>
      <c r="S44" s="95"/>
      <c r="T44" s="95"/>
      <c r="U44" s="95"/>
      <c r="V44" s="95"/>
      <c r="W44" s="95"/>
      <c r="X44" s="95"/>
      <c r="Y44" s="95"/>
      <c r="Z44" s="95"/>
    </row>
    <row r="45" spans="1:28" x14ac:dyDescent="0.25">
      <c r="A45" s="3"/>
      <c r="B45" s="3"/>
      <c r="C45" s="3"/>
      <c r="D45" s="95"/>
      <c r="E45" s="95"/>
      <c r="F45" s="95"/>
      <c r="G45" s="95"/>
      <c r="H45" s="95"/>
      <c r="I45" s="95"/>
      <c r="J45" s="95"/>
      <c r="K45" s="95"/>
      <c r="L45" s="95"/>
      <c r="M45" s="95"/>
      <c r="N45" s="95"/>
      <c r="O45" s="95"/>
      <c r="P45" s="95"/>
      <c r="Q45" s="95"/>
      <c r="R45" s="95"/>
      <c r="S45" s="95"/>
      <c r="T45" s="95"/>
      <c r="U45" s="95"/>
      <c r="V45" s="95"/>
      <c r="W45" s="95"/>
      <c r="X45" s="95"/>
      <c r="Y45" s="95"/>
      <c r="Z45" s="95"/>
    </row>
    <row r="46" spans="1:28" x14ac:dyDescent="0.25">
      <c r="A46" s="3"/>
      <c r="B46" s="36"/>
      <c r="C46" s="3"/>
      <c r="D46" s="95"/>
      <c r="E46" s="95"/>
      <c r="F46" s="95"/>
      <c r="G46" s="95"/>
      <c r="H46" s="95"/>
      <c r="I46" s="95"/>
      <c r="J46" s="95"/>
      <c r="K46" s="95"/>
      <c r="L46" s="95"/>
      <c r="M46" s="95"/>
      <c r="N46" s="95"/>
      <c r="O46" s="95"/>
      <c r="P46" s="95"/>
      <c r="Q46" s="95"/>
      <c r="R46" s="95"/>
      <c r="S46" s="95"/>
      <c r="T46" s="95"/>
      <c r="U46" s="95"/>
      <c r="V46" s="95"/>
      <c r="W46" s="95"/>
      <c r="X46" s="95"/>
      <c r="Y46" s="95"/>
      <c r="Z46" s="95"/>
    </row>
    <row r="47" spans="1:28" x14ac:dyDescent="0.25">
      <c r="A47" s="3"/>
      <c r="B47" s="3"/>
      <c r="C47" s="3"/>
      <c r="E47" s="95"/>
      <c r="F47" s="99"/>
      <c r="G47" s="99"/>
      <c r="H47" s="99"/>
      <c r="I47" s="99"/>
      <c r="J47" s="99"/>
      <c r="K47" s="99"/>
      <c r="L47" s="99"/>
      <c r="M47" s="99"/>
      <c r="N47" s="95">
        <f>SUM(E32:E47)</f>
        <v>0</v>
      </c>
      <c r="O47" s="99"/>
      <c r="P47" s="99"/>
      <c r="Q47" s="99"/>
      <c r="R47" s="99"/>
      <c r="S47" s="99"/>
    </row>
    <row r="48" spans="1:28" x14ac:dyDescent="0.25">
      <c r="B48" s="3"/>
      <c r="C48" s="3"/>
      <c r="E48" s="99"/>
      <c r="F48" s="99"/>
      <c r="G48" s="99"/>
      <c r="H48" s="99"/>
      <c r="I48" s="99"/>
      <c r="J48" s="99"/>
      <c r="K48" s="99"/>
      <c r="L48" s="99"/>
      <c r="M48" s="99"/>
      <c r="N48" s="99"/>
      <c r="O48" s="99"/>
      <c r="P48" s="99"/>
      <c r="Q48" s="99"/>
      <c r="R48" s="99"/>
      <c r="S48" s="99"/>
    </row>
    <row r="49" spans="5:19" x14ac:dyDescent="0.25">
      <c r="E49" s="99"/>
      <c r="F49" s="99"/>
      <c r="G49" s="99"/>
      <c r="H49" s="99"/>
      <c r="I49" s="99"/>
      <c r="J49" s="99"/>
      <c r="K49" s="99"/>
      <c r="L49" s="99"/>
      <c r="M49" s="99"/>
      <c r="N49" s="99"/>
      <c r="O49" s="99"/>
      <c r="P49" s="99"/>
      <c r="Q49" s="99"/>
      <c r="R49" s="99"/>
      <c r="S49" s="99"/>
    </row>
    <row r="50" spans="5:19" x14ac:dyDescent="0.25">
      <c r="E50" s="99"/>
      <c r="F50" s="99"/>
      <c r="G50" s="99"/>
      <c r="H50" s="99"/>
      <c r="I50" s="99"/>
      <c r="J50" s="99"/>
      <c r="K50" s="99"/>
      <c r="L50" s="99"/>
      <c r="M50" s="99"/>
      <c r="N50" s="99"/>
      <c r="O50" s="99"/>
      <c r="P50" s="99"/>
      <c r="Q50" s="99"/>
      <c r="R50" s="99"/>
      <c r="S50" s="99"/>
    </row>
    <row r="51" spans="5:19" x14ac:dyDescent="0.25">
      <c r="E51" s="99"/>
      <c r="F51" s="99"/>
      <c r="G51" s="99"/>
      <c r="H51" s="99"/>
      <c r="I51" s="99"/>
      <c r="J51" s="99"/>
      <c r="K51" s="99"/>
      <c r="L51" s="99"/>
      <c r="M51" s="99"/>
      <c r="N51" s="99"/>
      <c r="O51" s="99"/>
      <c r="P51" s="99"/>
      <c r="Q51" s="99"/>
      <c r="R51" s="99"/>
      <c r="S51" s="99"/>
    </row>
    <row r="52" spans="5:19" x14ac:dyDescent="0.25">
      <c r="E52" s="99"/>
      <c r="F52" s="99"/>
      <c r="G52" s="99"/>
      <c r="H52" s="99"/>
      <c r="I52" s="99"/>
      <c r="J52" s="99"/>
      <c r="K52" s="99"/>
      <c r="L52" s="99"/>
      <c r="M52" s="99"/>
      <c r="N52" s="99"/>
      <c r="O52" s="99"/>
      <c r="P52" s="99"/>
      <c r="Q52" s="99"/>
      <c r="R52" s="99"/>
      <c r="S52" s="99"/>
    </row>
    <row r="53" spans="5:19" x14ac:dyDescent="0.25">
      <c r="E53" s="99"/>
      <c r="F53" s="99"/>
      <c r="G53" s="99"/>
      <c r="H53" s="99"/>
      <c r="I53" s="99"/>
      <c r="J53" s="99"/>
      <c r="K53" s="99"/>
      <c r="L53" s="99"/>
      <c r="M53" s="99"/>
      <c r="N53" s="99"/>
      <c r="O53" s="99"/>
      <c r="P53" s="99"/>
      <c r="Q53" s="99"/>
      <c r="R53" s="99"/>
      <c r="S53" s="99"/>
    </row>
    <row r="54" spans="5:19" x14ac:dyDescent="0.25">
      <c r="E54" s="99"/>
      <c r="F54" s="99"/>
      <c r="G54" s="99"/>
      <c r="H54" s="99"/>
      <c r="I54" s="99"/>
      <c r="J54" s="99"/>
      <c r="K54" s="99"/>
      <c r="L54" s="99"/>
      <c r="M54" s="99"/>
      <c r="N54" s="99"/>
      <c r="O54" s="99"/>
      <c r="P54" s="99"/>
      <c r="Q54" s="99"/>
      <c r="R54" s="99"/>
      <c r="S54" s="99"/>
    </row>
    <row r="55" spans="5:19" x14ac:dyDescent="0.25">
      <c r="E55" s="99"/>
      <c r="F55" s="99"/>
      <c r="G55" s="99"/>
      <c r="H55" s="99"/>
      <c r="I55" s="99"/>
      <c r="J55" s="99"/>
      <c r="K55" s="99"/>
      <c r="L55" s="99"/>
      <c r="M55" s="99"/>
      <c r="N55" s="99"/>
      <c r="O55" s="99"/>
      <c r="P55" s="99"/>
      <c r="Q55" s="99"/>
      <c r="R55" s="99"/>
      <c r="S55" s="99"/>
    </row>
    <row r="56" spans="5:19" x14ac:dyDescent="0.25">
      <c r="E56" s="99"/>
      <c r="F56" s="99"/>
      <c r="G56" s="99"/>
      <c r="H56" s="99"/>
      <c r="I56" s="99"/>
      <c r="J56" s="99"/>
      <c r="K56" s="99"/>
      <c r="L56" s="99"/>
      <c r="M56" s="99"/>
      <c r="N56" s="99"/>
      <c r="O56" s="99"/>
      <c r="P56" s="99"/>
      <c r="Q56" s="99"/>
      <c r="R56" s="99"/>
      <c r="S56" s="99"/>
    </row>
    <row r="57" spans="5:19" x14ac:dyDescent="0.25">
      <c r="E57" s="99"/>
      <c r="F57" s="99"/>
      <c r="G57" s="99"/>
      <c r="H57" s="99"/>
      <c r="I57" s="99"/>
      <c r="J57" s="99"/>
      <c r="K57" s="99"/>
      <c r="L57" s="99"/>
      <c r="M57" s="99"/>
      <c r="N57" s="99"/>
      <c r="O57" s="99"/>
      <c r="P57" s="99"/>
      <c r="Q57" s="99"/>
      <c r="R57" s="99"/>
      <c r="S57" s="99"/>
    </row>
    <row r="58" spans="5:19" x14ac:dyDescent="0.25">
      <c r="E58" s="99"/>
      <c r="F58" s="99"/>
      <c r="G58" s="99"/>
      <c r="H58" s="99"/>
      <c r="I58" s="99"/>
      <c r="J58" s="99"/>
      <c r="K58" s="99"/>
      <c r="L58" s="99"/>
      <c r="M58" s="99"/>
      <c r="N58" s="99"/>
      <c r="O58" s="99"/>
      <c r="P58" s="99"/>
      <c r="Q58" s="99"/>
      <c r="R58" s="99"/>
      <c r="S58" s="99"/>
    </row>
  </sheetData>
  <phoneticPr fontId="0" type="noConversion"/>
  <pageMargins left="0.7" right="0.7" top="0.75" bottom="0.75" header="0.3" footer="0.3"/>
  <pageSetup scale="81" orientation="landscape" horizontalDpi="4294967294" verticalDpi="4294967294" r:id="rId1"/>
  <headerFooter alignWithMargins="0">
    <oddFooter>&amp;Z&amp;F&amp;RPage &amp;P</odd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 codeName="Sheet41">
    <pageSetUpPr fitToPage="1"/>
  </sheetPr>
  <dimension ref="A1:AB58"/>
  <sheetViews>
    <sheetView workbookViewId="0"/>
  </sheetViews>
  <sheetFormatPr defaultRowHeight="15" x14ac:dyDescent="0.25"/>
  <cols>
    <col min="1" max="1" width="34" bestFit="1" customWidth="1"/>
    <col min="2" max="2" width="8.7109375" customWidth="1"/>
    <col min="3" max="3" width="12.85546875" customWidth="1"/>
    <col min="4" max="4" width="9" hidden="1" customWidth="1"/>
    <col min="5" max="7" width="7.42578125" hidden="1" customWidth="1"/>
    <col min="8" max="8" width="10.5703125" hidden="1" customWidth="1"/>
    <col min="9" max="12" width="9" hidden="1" customWidth="1"/>
    <col min="13" max="13" width="8.5703125" hidden="1" customWidth="1"/>
    <col min="14" max="17" width="9.28515625" customWidth="1"/>
    <col min="18" max="19" width="11.28515625" customWidth="1"/>
    <col min="20" max="20" width="9.42578125" customWidth="1"/>
    <col min="22" max="24" width="10.5703125" customWidth="1"/>
  </cols>
  <sheetData>
    <row r="1" spans="1:28" x14ac:dyDescent="0.25">
      <c r="A1" s="11" t="s">
        <v>10</v>
      </c>
    </row>
    <row r="2" spans="1:28" x14ac:dyDescent="0.25">
      <c r="A2" s="9" t="s">
        <v>438</v>
      </c>
    </row>
    <row r="3" spans="1:28" x14ac:dyDescent="0.25">
      <c r="A3" s="9" t="s">
        <v>80</v>
      </c>
    </row>
    <row r="4" spans="1:28" x14ac:dyDescent="0.25">
      <c r="R4" s="40" t="s">
        <v>4</v>
      </c>
      <c r="S4" s="41"/>
      <c r="T4" s="40" t="s">
        <v>8</v>
      </c>
    </row>
    <row r="5" spans="1:28" x14ac:dyDescent="0.25">
      <c r="A5" s="10" t="s">
        <v>9</v>
      </c>
      <c r="B5" s="12" t="s">
        <v>64</v>
      </c>
      <c r="C5" s="12" t="s">
        <v>12</v>
      </c>
      <c r="R5" s="42" t="s">
        <v>2</v>
      </c>
      <c r="S5" s="42" t="s">
        <v>60</v>
      </c>
      <c r="T5" s="42" t="s">
        <v>7</v>
      </c>
    </row>
    <row r="6" spans="1:28" x14ac:dyDescent="0.25">
      <c r="A6" t="str">
        <f>+SUMMARY!B45</f>
        <v>DEA CMM LAMBA MEASURING</v>
      </c>
      <c r="B6" s="3">
        <f>+SUMMARY!A45</f>
        <v>200</v>
      </c>
      <c r="C6" t="str">
        <f>+SUMMARY!D45</f>
        <v>550-016</v>
      </c>
      <c r="R6" s="3"/>
    </row>
    <row r="7" spans="1:28" x14ac:dyDescent="0.25">
      <c r="A7" s="213" t="str">
        <f>+SUMMARY!C45</f>
        <v>CMM - LAMBDA</v>
      </c>
      <c r="B7" s="212"/>
      <c r="C7" s="214"/>
      <c r="D7" s="92"/>
      <c r="E7" s="92"/>
      <c r="F7" s="92"/>
      <c r="G7" s="92"/>
      <c r="H7" s="92"/>
      <c r="I7" s="92"/>
      <c r="J7" s="92"/>
      <c r="K7" s="92"/>
      <c r="L7" s="92"/>
      <c r="M7" s="92"/>
      <c r="N7" s="92"/>
      <c r="O7" s="93"/>
      <c r="P7" s="6"/>
      <c r="Q7" s="6"/>
      <c r="R7" s="13">
        <f>+C14</f>
        <v>360864.21</v>
      </c>
      <c r="S7" s="13">
        <f>+-C42</f>
        <v>360864.21</v>
      </c>
      <c r="T7" s="13">
        <f>+R7-S7</f>
        <v>0</v>
      </c>
    </row>
    <row r="8" spans="1:28" x14ac:dyDescent="0.25">
      <c r="A8" s="213"/>
      <c r="B8" s="3"/>
      <c r="D8" s="92"/>
      <c r="E8" s="92"/>
      <c r="F8" s="92"/>
      <c r="G8" s="92"/>
      <c r="H8" s="92"/>
      <c r="I8" s="92"/>
      <c r="J8" s="92"/>
      <c r="K8" s="92"/>
      <c r="L8" s="92"/>
      <c r="M8" s="92"/>
      <c r="N8" s="92"/>
      <c r="O8" s="93"/>
      <c r="P8" s="6"/>
      <c r="Q8" s="6"/>
    </row>
    <row r="9" spans="1:28" x14ac:dyDescent="0.25">
      <c r="A9" s="2"/>
      <c r="B9" s="3"/>
      <c r="D9" s="92"/>
      <c r="E9" s="92"/>
      <c r="F9" s="92"/>
      <c r="G9" s="92"/>
      <c r="H9" s="92"/>
      <c r="I9" s="92"/>
      <c r="J9" s="92"/>
      <c r="K9" s="92"/>
      <c r="L9" s="92"/>
      <c r="M9" s="92"/>
      <c r="N9" s="92"/>
      <c r="O9" s="93"/>
      <c r="P9" s="6"/>
      <c r="Q9" s="6"/>
    </row>
    <row r="10" spans="1:28" x14ac:dyDescent="0.25">
      <c r="B10" s="3"/>
    </row>
    <row r="11" spans="1:28" x14ac:dyDescent="0.25">
      <c r="A11" s="2" t="s">
        <v>66</v>
      </c>
      <c r="B11" s="219" t="str">
        <f>+SUMMARY!F45</f>
        <v>MISS</v>
      </c>
      <c r="C11" s="214"/>
    </row>
    <row r="12" spans="1:28" x14ac:dyDescent="0.25">
      <c r="B12" s="28"/>
      <c r="C12" s="2"/>
    </row>
    <row r="13" spans="1:28" x14ac:dyDescent="0.25">
      <c r="A13" s="9" t="s">
        <v>5</v>
      </c>
      <c r="C13" s="31" t="s">
        <v>3</v>
      </c>
      <c r="D13" s="32">
        <v>1994</v>
      </c>
      <c r="E13" s="32">
        <v>1995</v>
      </c>
      <c r="F13" s="32">
        <v>1996</v>
      </c>
      <c r="G13" s="32">
        <v>1997</v>
      </c>
      <c r="H13" s="32">
        <v>1998</v>
      </c>
      <c r="I13" s="32">
        <v>1999</v>
      </c>
      <c r="J13" s="32">
        <v>2000</v>
      </c>
      <c r="K13" s="32">
        <v>2001</v>
      </c>
      <c r="L13" s="32">
        <v>2002</v>
      </c>
      <c r="M13" s="32">
        <v>2003</v>
      </c>
      <c r="N13" s="32">
        <v>2004</v>
      </c>
      <c r="O13" s="32">
        <v>2005</v>
      </c>
      <c r="P13" s="32">
        <v>2006</v>
      </c>
      <c r="Q13" s="32">
        <v>2007</v>
      </c>
      <c r="R13" s="32">
        <v>2008</v>
      </c>
      <c r="S13" s="32">
        <v>2009</v>
      </c>
      <c r="T13" s="32">
        <v>2010</v>
      </c>
      <c r="U13" s="32">
        <v>2011</v>
      </c>
      <c r="V13" s="32">
        <v>2012</v>
      </c>
      <c r="W13" s="32">
        <v>2013</v>
      </c>
      <c r="X13" s="32">
        <v>2014</v>
      </c>
      <c r="Y13" s="328">
        <v>2015</v>
      </c>
      <c r="Z13" s="32">
        <v>2016</v>
      </c>
      <c r="AA13" s="328">
        <v>2017</v>
      </c>
      <c r="AB13" s="32">
        <v>2018</v>
      </c>
    </row>
    <row r="14" spans="1:28" x14ac:dyDescent="0.25">
      <c r="A14" s="9" t="s">
        <v>73</v>
      </c>
      <c r="C14" s="94">
        <f>SUM(D14:Y14)</f>
        <v>360864.21</v>
      </c>
      <c r="D14" s="110"/>
      <c r="E14" s="110"/>
      <c r="F14" s="110"/>
      <c r="G14" s="110"/>
      <c r="H14" s="110"/>
      <c r="I14" s="110"/>
      <c r="J14" s="110"/>
      <c r="K14" s="110"/>
      <c r="L14" s="110">
        <v>308711.82</v>
      </c>
      <c r="M14" s="110">
        <v>188.03</v>
      </c>
      <c r="N14" s="110"/>
      <c r="O14" s="110">
        <v>-13416.14</v>
      </c>
      <c r="P14" s="110"/>
      <c r="Q14" s="110"/>
      <c r="R14" s="110">
        <v>65380.5</v>
      </c>
      <c r="S14" s="94"/>
    </row>
    <row r="15" spans="1:28" x14ac:dyDescent="0.25">
      <c r="A15" s="34" t="str">
        <f>IF(+C14-'Equip Review 032310'!Y29=0,"ok","check")</f>
        <v>check</v>
      </c>
      <c r="B15" s="2"/>
      <c r="C15" s="2"/>
    </row>
    <row r="16" spans="1:28" x14ac:dyDescent="0.25">
      <c r="A16" s="9" t="s">
        <v>6</v>
      </c>
      <c r="B16" s="3">
        <v>1994</v>
      </c>
      <c r="C16" s="13">
        <f>-SUM(D16:Y16)</f>
        <v>0</v>
      </c>
      <c r="D16" s="95">
        <f>+D$14/7/2</f>
        <v>0</v>
      </c>
      <c r="E16" s="95"/>
      <c r="F16" s="95"/>
      <c r="G16" s="95"/>
      <c r="H16" s="95"/>
      <c r="I16" s="95"/>
      <c r="J16" s="95"/>
      <c r="K16" s="95"/>
      <c r="L16" s="95"/>
      <c r="M16" s="95"/>
      <c r="N16" s="95"/>
      <c r="O16" s="95"/>
      <c r="P16" s="95"/>
      <c r="Q16" s="95"/>
      <c r="R16" s="95"/>
      <c r="S16" s="95"/>
      <c r="T16" s="95"/>
      <c r="U16" s="95"/>
      <c r="Y16" s="95"/>
      <c r="Z16" s="95"/>
    </row>
    <row r="17" spans="1:26" x14ac:dyDescent="0.25">
      <c r="B17" s="3">
        <v>1995</v>
      </c>
      <c r="C17" s="13">
        <f t="shared" ref="C17:C39" si="0">-SUM(D17:Y17)</f>
        <v>0</v>
      </c>
      <c r="D17" s="95">
        <f>+D$14/7</f>
        <v>0</v>
      </c>
      <c r="E17" s="95">
        <f>+E$14/7/2</f>
        <v>0</v>
      </c>
      <c r="F17" s="95"/>
      <c r="G17" s="95"/>
      <c r="H17" s="95"/>
      <c r="I17" s="95"/>
      <c r="J17" s="95"/>
      <c r="K17" s="95"/>
      <c r="L17" s="95"/>
      <c r="M17" s="95"/>
      <c r="N17" s="95"/>
      <c r="O17" s="95"/>
      <c r="P17" s="95"/>
      <c r="Q17" s="95"/>
      <c r="R17" s="95"/>
      <c r="S17" s="95"/>
      <c r="T17" s="95"/>
      <c r="U17" s="95"/>
      <c r="Y17" s="95"/>
      <c r="Z17" s="95"/>
    </row>
    <row r="18" spans="1:26" x14ac:dyDescent="0.25">
      <c r="B18" s="3">
        <v>1996</v>
      </c>
      <c r="C18" s="13">
        <f t="shared" si="0"/>
        <v>0</v>
      </c>
      <c r="D18" s="95">
        <f>+D17</f>
        <v>0</v>
      </c>
      <c r="E18" s="95">
        <f>+E$14/7</f>
        <v>0</v>
      </c>
      <c r="F18" s="95">
        <f>+F$14/7/2</f>
        <v>0</v>
      </c>
      <c r="G18" s="95"/>
      <c r="H18" s="95"/>
      <c r="I18" s="95"/>
      <c r="J18" s="95"/>
      <c r="K18" s="95"/>
      <c r="L18" s="95"/>
      <c r="M18" s="95"/>
      <c r="N18" s="95"/>
      <c r="O18" s="95"/>
      <c r="P18" s="95"/>
      <c r="Q18" s="95"/>
      <c r="R18" s="95"/>
      <c r="S18" s="95"/>
      <c r="T18" s="95"/>
      <c r="U18" s="95"/>
      <c r="Y18" s="95"/>
      <c r="Z18" s="95"/>
    </row>
    <row r="19" spans="1:26" x14ac:dyDescent="0.25">
      <c r="B19" s="3">
        <v>1997</v>
      </c>
      <c r="C19" s="13">
        <f t="shared" si="0"/>
        <v>0</v>
      </c>
      <c r="D19" s="95">
        <f>+D18</f>
        <v>0</v>
      </c>
      <c r="E19" s="95">
        <f>+E18</f>
        <v>0</v>
      </c>
      <c r="F19" s="95">
        <f>+F$14/7</f>
        <v>0</v>
      </c>
      <c r="G19" s="95">
        <f>+G$14/7/2</f>
        <v>0</v>
      </c>
      <c r="H19" s="95"/>
      <c r="I19" s="95"/>
      <c r="J19" s="95"/>
      <c r="K19" s="95"/>
      <c r="L19" s="95"/>
      <c r="M19" s="95"/>
      <c r="N19" s="95"/>
      <c r="O19" s="95"/>
      <c r="P19" s="95"/>
      <c r="Q19" s="95"/>
      <c r="R19" s="95"/>
      <c r="S19" s="95"/>
      <c r="T19" s="95"/>
      <c r="U19" s="95"/>
      <c r="Y19" s="95"/>
      <c r="Z19" s="95"/>
    </row>
    <row r="20" spans="1:26" x14ac:dyDescent="0.25">
      <c r="B20" s="3">
        <v>1998</v>
      </c>
      <c r="C20" s="13">
        <f t="shared" si="0"/>
        <v>0</v>
      </c>
      <c r="D20" s="95">
        <f>+D19</f>
        <v>0</v>
      </c>
      <c r="E20" s="95">
        <f>+E19</f>
        <v>0</v>
      </c>
      <c r="F20" s="95">
        <f>+F19</f>
        <v>0</v>
      </c>
      <c r="G20" s="95">
        <f>+G$14/7</f>
        <v>0</v>
      </c>
      <c r="H20" s="95">
        <f>+H$14/7/2</f>
        <v>0</v>
      </c>
      <c r="I20" s="95"/>
      <c r="J20" s="95"/>
      <c r="K20" s="95"/>
      <c r="L20" s="95"/>
      <c r="M20" s="95"/>
      <c r="N20" s="95"/>
      <c r="O20" s="95"/>
      <c r="P20" s="95"/>
      <c r="Q20" s="95"/>
      <c r="R20" s="95"/>
      <c r="S20" s="95"/>
      <c r="T20" s="95"/>
      <c r="U20" s="95"/>
      <c r="Y20" s="95"/>
      <c r="Z20" s="95"/>
    </row>
    <row r="21" spans="1:26" x14ac:dyDescent="0.25">
      <c r="B21" s="3">
        <v>1999</v>
      </c>
      <c r="C21" s="13">
        <f t="shared" si="0"/>
        <v>0</v>
      </c>
      <c r="D21" s="95">
        <f>+D20</f>
        <v>0</v>
      </c>
      <c r="E21" s="95">
        <f>+E20</f>
        <v>0</v>
      </c>
      <c r="F21" s="95">
        <f>+F20</f>
        <v>0</v>
      </c>
      <c r="G21" s="95">
        <f>+G20</f>
        <v>0</v>
      </c>
      <c r="H21" s="95">
        <f>+H$14/7</f>
        <v>0</v>
      </c>
      <c r="I21" s="95">
        <f>+I$14/7/2</f>
        <v>0</v>
      </c>
      <c r="J21" s="95"/>
      <c r="K21" s="95"/>
      <c r="L21" s="95"/>
      <c r="M21" s="95"/>
      <c r="N21" s="95"/>
      <c r="O21" s="95"/>
      <c r="P21" s="95"/>
      <c r="Q21" s="95"/>
      <c r="R21" s="95"/>
      <c r="S21" s="95"/>
      <c r="T21" s="95"/>
      <c r="U21" s="95"/>
      <c r="Y21" s="95"/>
      <c r="Z21" s="95"/>
    </row>
    <row r="22" spans="1:26" x14ac:dyDescent="0.25">
      <c r="B22" s="3">
        <v>2000</v>
      </c>
      <c r="C22" s="13">
        <f t="shared" si="0"/>
        <v>0</v>
      </c>
      <c r="D22" s="95">
        <f>+D21</f>
        <v>0</v>
      </c>
      <c r="E22" s="95">
        <f>+E21</f>
        <v>0</v>
      </c>
      <c r="F22" s="95">
        <f>+F21</f>
        <v>0</v>
      </c>
      <c r="G22" s="95">
        <f>+G21</f>
        <v>0</v>
      </c>
      <c r="H22" s="95">
        <f>+H21</f>
        <v>0</v>
      </c>
      <c r="I22" s="95">
        <f>+I$14/7</f>
        <v>0</v>
      </c>
      <c r="J22" s="95">
        <f>+J$14/7/2</f>
        <v>0</v>
      </c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Y22" s="95"/>
      <c r="Z22" s="95"/>
    </row>
    <row r="23" spans="1:26" x14ac:dyDescent="0.25">
      <c r="B23" s="3">
        <v>2001</v>
      </c>
      <c r="C23" s="13">
        <f t="shared" si="0"/>
        <v>0</v>
      </c>
      <c r="D23" s="95">
        <f>+D$14/7/2</f>
        <v>0</v>
      </c>
      <c r="E23" s="95">
        <f>+E22</f>
        <v>0</v>
      </c>
      <c r="F23" s="95">
        <f>+F22</f>
        <v>0</v>
      </c>
      <c r="G23" s="95">
        <f>+G22</f>
        <v>0</v>
      </c>
      <c r="H23" s="95">
        <f>+H22</f>
        <v>0</v>
      </c>
      <c r="I23" s="95">
        <f>+I22</f>
        <v>0</v>
      </c>
      <c r="J23" s="95">
        <f>+J$14/7</f>
        <v>0</v>
      </c>
      <c r="K23" s="95">
        <f>+K$14/7/2</f>
        <v>0</v>
      </c>
      <c r="L23" s="95"/>
      <c r="M23" s="95"/>
      <c r="N23" s="95"/>
      <c r="O23" s="95"/>
      <c r="P23" s="95"/>
      <c r="Q23" s="95"/>
      <c r="R23" s="95"/>
      <c r="S23" s="95"/>
      <c r="T23" s="95"/>
      <c r="U23" s="95"/>
      <c r="Y23" s="95"/>
      <c r="Z23" s="95"/>
    </row>
    <row r="24" spans="1:26" x14ac:dyDescent="0.25">
      <c r="B24" s="3">
        <v>2002</v>
      </c>
      <c r="C24" s="13">
        <f t="shared" si="0"/>
        <v>-22050.844285714287</v>
      </c>
      <c r="D24" s="95"/>
      <c r="E24" s="95">
        <f>+E$14/7/2</f>
        <v>0</v>
      </c>
      <c r="F24" s="95">
        <f>+F23</f>
        <v>0</v>
      </c>
      <c r="G24" s="95">
        <f>+G23</f>
        <v>0</v>
      </c>
      <c r="H24" s="95">
        <f>+H23</f>
        <v>0</v>
      </c>
      <c r="I24" s="95">
        <f>+I23</f>
        <v>0</v>
      </c>
      <c r="J24" s="95">
        <f>+J23</f>
        <v>0</v>
      </c>
      <c r="K24" s="95">
        <f>+K$14/7</f>
        <v>0</v>
      </c>
      <c r="L24" s="95">
        <f>+L$14/7/2</f>
        <v>22050.844285714287</v>
      </c>
      <c r="M24" s="95"/>
      <c r="N24" s="95"/>
      <c r="O24" s="95"/>
      <c r="P24" s="95"/>
      <c r="Q24" s="95"/>
      <c r="R24" s="95"/>
      <c r="S24" s="95"/>
      <c r="T24" s="95"/>
      <c r="U24" s="95"/>
      <c r="Y24" s="95"/>
      <c r="Z24" s="95"/>
    </row>
    <row r="25" spans="1:26" x14ac:dyDescent="0.25">
      <c r="B25" s="3">
        <v>2003</v>
      </c>
      <c r="C25" s="13">
        <f t="shared" si="0"/>
        <v>-44115.119285714289</v>
      </c>
      <c r="D25" s="95"/>
      <c r="E25" s="95"/>
      <c r="F25" s="95">
        <f>+F$14/7/2</f>
        <v>0</v>
      </c>
      <c r="G25" s="95">
        <f>+G24</f>
        <v>0</v>
      </c>
      <c r="H25" s="95">
        <f>+H24</f>
        <v>0</v>
      </c>
      <c r="I25" s="95">
        <f>+I24</f>
        <v>0</v>
      </c>
      <c r="J25" s="95">
        <f>+J24</f>
        <v>0</v>
      </c>
      <c r="K25" s="95">
        <f>+K24</f>
        <v>0</v>
      </c>
      <c r="L25" s="95">
        <f>+L$14/7</f>
        <v>44101.688571428575</v>
      </c>
      <c r="M25" s="95">
        <f>+M$14/7/2</f>
        <v>13.430714285714286</v>
      </c>
      <c r="N25" s="95"/>
      <c r="O25" s="95"/>
      <c r="P25" s="95"/>
      <c r="Q25" s="95"/>
      <c r="R25" s="95"/>
      <c r="S25" s="95"/>
      <c r="T25" s="95"/>
      <c r="U25" s="95"/>
      <c r="Y25" s="95"/>
      <c r="Z25" s="95"/>
    </row>
    <row r="26" spans="1:26" x14ac:dyDescent="0.25">
      <c r="B26" s="3">
        <v>2004</v>
      </c>
      <c r="C26" s="13">
        <f t="shared" si="0"/>
        <v>-44128.55</v>
      </c>
      <c r="D26" s="95"/>
      <c r="E26" s="95"/>
      <c r="F26" s="95"/>
      <c r="G26" s="95">
        <f>+G$14/7/2</f>
        <v>0</v>
      </c>
      <c r="H26" s="95">
        <f>+H25</f>
        <v>0</v>
      </c>
      <c r="I26" s="95">
        <f>+I25</f>
        <v>0</v>
      </c>
      <c r="J26" s="95">
        <f>+J25</f>
        <v>0</v>
      </c>
      <c r="K26" s="95">
        <f>+K25</f>
        <v>0</v>
      </c>
      <c r="L26" s="95">
        <f>+L25</f>
        <v>44101.688571428575</v>
      </c>
      <c r="M26" s="95">
        <f>+M$14/7</f>
        <v>26.861428571428572</v>
      </c>
      <c r="N26" s="95">
        <f>+N$14/7/2</f>
        <v>0</v>
      </c>
      <c r="O26" s="95"/>
      <c r="P26" s="95"/>
      <c r="Q26" s="95"/>
      <c r="R26" s="95"/>
      <c r="S26" s="95"/>
      <c r="T26" s="95"/>
      <c r="U26" s="95"/>
      <c r="Y26" s="95"/>
      <c r="Z26" s="95"/>
    </row>
    <row r="27" spans="1:26" x14ac:dyDescent="0.25">
      <c r="B27" s="3">
        <v>2005</v>
      </c>
      <c r="C27" s="13">
        <f t="shared" si="0"/>
        <v>-43170.254285714291</v>
      </c>
      <c r="D27" s="95"/>
      <c r="E27" s="95"/>
      <c r="F27" s="95"/>
      <c r="G27" s="95"/>
      <c r="H27" s="95">
        <f>+H$14/7/2</f>
        <v>0</v>
      </c>
      <c r="I27" s="95">
        <f>+I26</f>
        <v>0</v>
      </c>
      <c r="J27" s="95">
        <f>+J26</f>
        <v>0</v>
      </c>
      <c r="K27" s="95">
        <f>+K26</f>
        <v>0</v>
      </c>
      <c r="L27" s="95">
        <f>+L26</f>
        <v>44101.688571428575</v>
      </c>
      <c r="M27" s="95">
        <f>+M26</f>
        <v>26.861428571428572</v>
      </c>
      <c r="N27" s="95">
        <f>+N$14/7</f>
        <v>0</v>
      </c>
      <c r="O27" s="95">
        <f>+O$14/7/2</f>
        <v>-958.29571428571421</v>
      </c>
      <c r="P27" s="95"/>
      <c r="Q27" s="95"/>
      <c r="R27" s="95"/>
      <c r="S27" s="95"/>
      <c r="T27" s="95"/>
      <c r="U27" s="95"/>
      <c r="Y27" s="95"/>
      <c r="Z27" s="95"/>
    </row>
    <row r="28" spans="1:26" x14ac:dyDescent="0.25">
      <c r="B28" s="3">
        <v>2006</v>
      </c>
      <c r="C28" s="13">
        <f t="shared" si="0"/>
        <v>-42211.958571428571</v>
      </c>
      <c r="D28" s="95"/>
      <c r="E28" s="95"/>
      <c r="F28" s="95"/>
      <c r="G28" s="95"/>
      <c r="H28" s="95"/>
      <c r="I28" s="95">
        <f>+I$14/7/2</f>
        <v>0</v>
      </c>
      <c r="J28" s="95">
        <f>+J27</f>
        <v>0</v>
      </c>
      <c r="K28" s="95">
        <f>+K27</f>
        <v>0</v>
      </c>
      <c r="L28" s="95">
        <f>+L27</f>
        <v>44101.688571428575</v>
      </c>
      <c r="M28" s="95">
        <f>+M27</f>
        <v>26.861428571428572</v>
      </c>
      <c r="N28" s="95">
        <f>+N27</f>
        <v>0</v>
      </c>
      <c r="O28" s="95">
        <f>+O$14/7</f>
        <v>-1916.5914285714284</v>
      </c>
      <c r="P28" s="95">
        <f>+P$14/7/2</f>
        <v>0</v>
      </c>
      <c r="Q28" s="95"/>
      <c r="R28" s="95"/>
      <c r="S28" s="95"/>
      <c r="T28" s="95"/>
      <c r="U28" s="95"/>
      <c r="Y28" s="95"/>
      <c r="Z28" s="95"/>
    </row>
    <row r="29" spans="1:26" x14ac:dyDescent="0.25">
      <c r="B29" s="3">
        <v>2007</v>
      </c>
      <c r="C29" s="13">
        <f t="shared" si="0"/>
        <v>-42211.958571428571</v>
      </c>
      <c r="D29" s="95"/>
      <c r="E29" s="95"/>
      <c r="F29" s="95"/>
      <c r="G29" s="95"/>
      <c r="H29" s="95"/>
      <c r="I29" s="95"/>
      <c r="J29" s="95">
        <f>+J$14/7/2</f>
        <v>0</v>
      </c>
      <c r="K29" s="95">
        <f>+K28</f>
        <v>0</v>
      </c>
      <c r="L29" s="95">
        <f>+L28</f>
        <v>44101.688571428575</v>
      </c>
      <c r="M29" s="95">
        <f>+M28</f>
        <v>26.861428571428572</v>
      </c>
      <c r="N29" s="95">
        <f>+N28</f>
        <v>0</v>
      </c>
      <c r="O29" s="95">
        <f>+O28</f>
        <v>-1916.5914285714284</v>
      </c>
      <c r="P29" s="95">
        <f>+P$14/7</f>
        <v>0</v>
      </c>
      <c r="Q29" s="95">
        <f>+Q$14/7/2</f>
        <v>0</v>
      </c>
      <c r="R29" s="95"/>
      <c r="S29" s="95"/>
      <c r="T29" s="95"/>
      <c r="U29" s="95"/>
      <c r="Y29" s="95"/>
      <c r="Z29" s="95"/>
    </row>
    <row r="30" spans="1:26" x14ac:dyDescent="0.25">
      <c r="B30" s="3">
        <v>2008</v>
      </c>
      <c r="C30" s="13">
        <f t="shared" si="0"/>
        <v>-46881.994285714289</v>
      </c>
      <c r="D30" s="95"/>
      <c r="E30" s="95"/>
      <c r="F30" s="95"/>
      <c r="G30" s="95"/>
      <c r="H30" s="95"/>
      <c r="I30" s="95"/>
      <c r="J30" s="95"/>
      <c r="K30" s="95">
        <f>+K$14/7/2</f>
        <v>0</v>
      </c>
      <c r="L30" s="95">
        <f>+L29</f>
        <v>44101.688571428575</v>
      </c>
      <c r="M30" s="95">
        <f>+M29</f>
        <v>26.861428571428572</v>
      </c>
      <c r="N30" s="95">
        <f>+N29</f>
        <v>0</v>
      </c>
      <c r="O30" s="95">
        <f>+O29</f>
        <v>-1916.5914285714284</v>
      </c>
      <c r="P30" s="95">
        <f>+P29</f>
        <v>0</v>
      </c>
      <c r="Q30" s="95">
        <f>+Q$14/7</f>
        <v>0</v>
      </c>
      <c r="R30" s="95">
        <f>+R$14/7/2</f>
        <v>4670.0357142857147</v>
      </c>
      <c r="S30" s="95"/>
      <c r="T30" s="95"/>
      <c r="U30" s="95"/>
      <c r="Y30" s="95"/>
      <c r="Z30" s="95"/>
    </row>
    <row r="31" spans="1:26" x14ac:dyDescent="0.25">
      <c r="B31" s="3">
        <v>2009</v>
      </c>
      <c r="C31" s="13">
        <f t="shared" si="0"/>
        <v>-29501.185714285719</v>
      </c>
      <c r="D31" s="95"/>
      <c r="E31" s="95"/>
      <c r="F31" s="95"/>
      <c r="G31" s="95"/>
      <c r="H31" s="95"/>
      <c r="I31" s="95"/>
      <c r="J31" s="95"/>
      <c r="K31" s="95"/>
      <c r="L31" s="95">
        <f>+L$14/7/2</f>
        <v>22050.844285714287</v>
      </c>
      <c r="M31" s="95">
        <f>+M30</f>
        <v>26.861428571428572</v>
      </c>
      <c r="N31" s="95">
        <f>+N30</f>
        <v>0</v>
      </c>
      <c r="O31" s="95">
        <f>+O30</f>
        <v>-1916.5914285714284</v>
      </c>
      <c r="P31" s="95">
        <f>+P30</f>
        <v>0</v>
      </c>
      <c r="Q31" s="95">
        <f>+Q30</f>
        <v>0</v>
      </c>
      <c r="R31" s="95">
        <f>+R$14/7</f>
        <v>9340.0714285714294</v>
      </c>
      <c r="S31" s="95">
        <f>+S$14/7/2</f>
        <v>0</v>
      </c>
      <c r="T31" s="95"/>
      <c r="U31" s="95"/>
      <c r="Y31" s="95"/>
      <c r="Z31" s="95"/>
    </row>
    <row r="32" spans="1:26" x14ac:dyDescent="0.25">
      <c r="A32" s="38"/>
      <c r="B32" s="3">
        <v>2010</v>
      </c>
      <c r="C32" s="13">
        <f t="shared" si="0"/>
        <v>-7436.9107142857156</v>
      </c>
      <c r="D32" s="95"/>
      <c r="E32" s="95"/>
      <c r="F32" s="95"/>
      <c r="G32" s="95"/>
      <c r="H32" s="95"/>
      <c r="I32" s="95"/>
      <c r="J32" s="95"/>
      <c r="K32" s="95"/>
      <c r="L32" s="95"/>
      <c r="M32" s="95">
        <f>+M$14/7/2</f>
        <v>13.430714285714286</v>
      </c>
      <c r="N32" s="95">
        <f>+N31</f>
        <v>0</v>
      </c>
      <c r="O32" s="95">
        <f>+O31</f>
        <v>-1916.5914285714284</v>
      </c>
      <c r="P32" s="95">
        <f>+P31</f>
        <v>0</v>
      </c>
      <c r="Q32" s="95">
        <f>+Q31</f>
        <v>0</v>
      </c>
      <c r="R32" s="95">
        <f>+R31</f>
        <v>9340.0714285714294</v>
      </c>
      <c r="S32" s="95">
        <f>+S$14/7</f>
        <v>0</v>
      </c>
      <c r="T32" s="95">
        <f>+T$14/7/2</f>
        <v>0</v>
      </c>
      <c r="U32" s="95"/>
      <c r="Y32" s="95"/>
      <c r="Z32" s="95"/>
    </row>
    <row r="33" spans="1:28" x14ac:dyDescent="0.25">
      <c r="A33" s="38"/>
      <c r="B33" s="3">
        <v>2011</v>
      </c>
      <c r="C33" s="13">
        <f t="shared" si="0"/>
        <v>-7423.4800000000014</v>
      </c>
      <c r="D33" s="95"/>
      <c r="E33" s="95"/>
      <c r="F33" s="95"/>
      <c r="G33" s="95"/>
      <c r="H33" s="95"/>
      <c r="I33" s="95"/>
      <c r="J33" s="95"/>
      <c r="K33" s="95"/>
      <c r="L33" s="95"/>
      <c r="M33" s="95"/>
      <c r="N33" s="95">
        <f>+N$14/7/2</f>
        <v>0</v>
      </c>
      <c r="O33" s="95">
        <f>+O32</f>
        <v>-1916.5914285714284</v>
      </c>
      <c r="P33" s="95">
        <f>+P32</f>
        <v>0</v>
      </c>
      <c r="Q33" s="95">
        <f>+Q32</f>
        <v>0</v>
      </c>
      <c r="R33" s="95">
        <f>+R32</f>
        <v>9340.0714285714294</v>
      </c>
      <c r="S33" s="95">
        <f>+S32</f>
        <v>0</v>
      </c>
      <c r="T33" s="95">
        <f>+T$14/7</f>
        <v>0</v>
      </c>
      <c r="U33" s="95">
        <f>+U$14/7/2</f>
        <v>0</v>
      </c>
      <c r="Y33" s="95"/>
      <c r="Z33" s="95"/>
    </row>
    <row r="34" spans="1:28" x14ac:dyDescent="0.25">
      <c r="A34" s="38"/>
      <c r="B34" s="3">
        <v>2012</v>
      </c>
      <c r="C34" s="13">
        <f t="shared" si="0"/>
        <v>-8381.7757142857154</v>
      </c>
      <c r="D34" s="95"/>
      <c r="E34" s="95"/>
      <c r="F34" s="95"/>
      <c r="G34" s="95"/>
      <c r="H34" s="95"/>
      <c r="I34" s="95"/>
      <c r="J34" s="95"/>
      <c r="K34" s="95"/>
      <c r="L34" s="95"/>
      <c r="M34" s="95"/>
      <c r="N34" s="95"/>
      <c r="O34" s="313">
        <f>O14/7/2</f>
        <v>-958.29571428571421</v>
      </c>
      <c r="P34" s="95"/>
      <c r="Q34" s="95">
        <f>+Q33</f>
        <v>0</v>
      </c>
      <c r="R34" s="95">
        <f>+R33</f>
        <v>9340.0714285714294</v>
      </c>
      <c r="S34" s="95">
        <f>+S33</f>
        <v>0</v>
      </c>
      <c r="T34" s="95">
        <f>+T$14/7</f>
        <v>0</v>
      </c>
      <c r="U34" s="95">
        <f>+U$14/7</f>
        <v>0</v>
      </c>
      <c r="V34" s="95">
        <f>+V$14/7/2</f>
        <v>0</v>
      </c>
      <c r="Y34" s="95"/>
      <c r="Z34" s="95"/>
    </row>
    <row r="35" spans="1:28" x14ac:dyDescent="0.25">
      <c r="A35" s="38"/>
      <c r="B35" s="3">
        <v>2013</v>
      </c>
      <c r="C35" s="13">
        <f t="shared" si="0"/>
        <v>-9340.0714285714294</v>
      </c>
      <c r="D35" s="95"/>
      <c r="E35" s="95"/>
      <c r="F35" s="95"/>
      <c r="G35" s="95"/>
      <c r="H35" s="95"/>
      <c r="I35" s="95"/>
      <c r="J35" s="95"/>
      <c r="K35" s="95"/>
      <c r="L35" s="95"/>
      <c r="M35" s="95"/>
      <c r="N35" s="95"/>
      <c r="O35" s="95"/>
      <c r="P35" s="95"/>
      <c r="Q35" s="95"/>
      <c r="R35" s="95">
        <f t="shared" ref="R35:R36" si="1">+R34</f>
        <v>9340.0714285714294</v>
      </c>
      <c r="S35" s="95">
        <f t="shared" ref="S35:S37" si="2">+S34</f>
        <v>0</v>
      </c>
      <c r="T35" s="95">
        <f t="shared" ref="T35:U37" si="3">+T$14/7</f>
        <v>0</v>
      </c>
      <c r="U35" s="95">
        <f t="shared" si="3"/>
        <v>0</v>
      </c>
      <c r="V35" s="95">
        <f t="shared" ref="V35:V37" si="4">+V$14/7/2</f>
        <v>0</v>
      </c>
      <c r="Y35" s="95"/>
      <c r="Z35" s="95"/>
    </row>
    <row r="36" spans="1:28" x14ac:dyDescent="0.25">
      <c r="A36" s="38"/>
      <c r="B36" s="3">
        <v>2014</v>
      </c>
      <c r="C36" s="13">
        <f t="shared" si="0"/>
        <v>-9340.0714285714294</v>
      </c>
      <c r="D36" s="95"/>
      <c r="E36" s="95"/>
      <c r="F36" s="95"/>
      <c r="G36" s="95"/>
      <c r="H36" s="95"/>
      <c r="I36" s="95"/>
      <c r="J36" s="95"/>
      <c r="K36" s="95"/>
      <c r="L36" s="95"/>
      <c r="M36" s="95"/>
      <c r="N36" s="95"/>
      <c r="O36" s="95"/>
      <c r="P36" s="95"/>
      <c r="Q36" s="95"/>
      <c r="R36" s="95">
        <f t="shared" si="1"/>
        <v>9340.0714285714294</v>
      </c>
      <c r="S36" s="95">
        <f t="shared" si="2"/>
        <v>0</v>
      </c>
      <c r="T36" s="95">
        <f t="shared" si="3"/>
        <v>0</v>
      </c>
      <c r="U36" s="95">
        <f t="shared" si="3"/>
        <v>0</v>
      </c>
      <c r="V36" s="95">
        <f t="shared" si="4"/>
        <v>0</v>
      </c>
      <c r="Y36" s="95"/>
      <c r="Z36" s="95"/>
    </row>
    <row r="37" spans="1:28" x14ac:dyDescent="0.25">
      <c r="A37" s="38"/>
      <c r="B37" s="3">
        <v>2015</v>
      </c>
      <c r="C37" s="13">
        <f t="shared" si="0"/>
        <v>-4670.0357142857147</v>
      </c>
      <c r="D37" s="95"/>
      <c r="E37" s="95"/>
      <c r="F37" s="95"/>
      <c r="G37" s="95"/>
      <c r="H37" s="95"/>
      <c r="I37" s="95"/>
      <c r="J37" s="95"/>
      <c r="K37" s="95"/>
      <c r="L37" s="95"/>
      <c r="M37" s="95"/>
      <c r="N37" s="95"/>
      <c r="O37" s="95"/>
      <c r="P37" s="95"/>
      <c r="Q37" s="95"/>
      <c r="R37" s="95">
        <f>+R36/2</f>
        <v>4670.0357142857147</v>
      </c>
      <c r="S37" s="95">
        <f t="shared" si="2"/>
        <v>0</v>
      </c>
      <c r="T37" s="95">
        <f t="shared" si="3"/>
        <v>0</v>
      </c>
      <c r="U37" s="95">
        <f t="shared" si="3"/>
        <v>0</v>
      </c>
      <c r="V37" s="95">
        <f t="shared" si="4"/>
        <v>0</v>
      </c>
      <c r="Y37" s="95"/>
      <c r="Z37" s="95"/>
    </row>
    <row r="38" spans="1:28" x14ac:dyDescent="0.25">
      <c r="A38" s="38"/>
      <c r="B38" s="3">
        <v>2016</v>
      </c>
      <c r="C38" s="13">
        <f t="shared" si="0"/>
        <v>0</v>
      </c>
      <c r="D38" s="95"/>
      <c r="E38" s="95"/>
      <c r="F38" s="95"/>
      <c r="G38" s="95"/>
      <c r="H38" s="95"/>
      <c r="I38" s="95"/>
      <c r="J38" s="95"/>
      <c r="K38" s="95"/>
      <c r="L38" s="95"/>
      <c r="M38" s="95"/>
      <c r="N38" s="95"/>
      <c r="O38" s="95"/>
      <c r="P38" s="95"/>
      <c r="Q38" s="95"/>
      <c r="R38" s="95"/>
      <c r="S38" s="95"/>
      <c r="T38" s="95"/>
      <c r="U38" s="95"/>
      <c r="V38" s="95"/>
      <c r="Y38" s="95"/>
      <c r="Z38" s="95"/>
    </row>
    <row r="39" spans="1:28" x14ac:dyDescent="0.25">
      <c r="A39" s="38"/>
      <c r="B39" s="3">
        <v>2017</v>
      </c>
      <c r="C39" s="13">
        <f t="shared" si="0"/>
        <v>0</v>
      </c>
      <c r="D39" s="95"/>
      <c r="E39" s="95"/>
      <c r="F39" s="95"/>
      <c r="G39" s="95"/>
      <c r="H39" s="95"/>
      <c r="I39" s="95"/>
      <c r="J39" s="95"/>
      <c r="K39" s="95"/>
      <c r="L39" s="95"/>
      <c r="M39" s="95"/>
      <c r="N39" s="95"/>
      <c r="O39" s="95"/>
      <c r="P39" s="95"/>
      <c r="Q39" s="95"/>
      <c r="R39" s="95"/>
      <c r="S39" s="95"/>
      <c r="T39" s="95"/>
      <c r="U39" s="95"/>
      <c r="V39" s="95"/>
      <c r="Y39" s="95"/>
      <c r="Z39" s="95"/>
    </row>
    <row r="40" spans="1:28" x14ac:dyDescent="0.25">
      <c r="A40" s="38"/>
      <c r="B40" s="3">
        <v>2018</v>
      </c>
      <c r="C40" s="13">
        <f>-SUM(D40:AB40)</f>
        <v>0</v>
      </c>
      <c r="D40" s="95"/>
      <c r="E40" s="95"/>
      <c r="F40" s="95"/>
      <c r="G40" s="95"/>
      <c r="H40" s="95"/>
      <c r="I40" s="95"/>
      <c r="J40" s="95"/>
      <c r="K40" s="95"/>
      <c r="L40" s="95"/>
      <c r="M40" s="95"/>
      <c r="N40" s="95"/>
      <c r="O40" s="95"/>
      <c r="P40" s="95"/>
      <c r="Q40" s="95"/>
      <c r="R40" s="95"/>
      <c r="S40" s="95"/>
      <c r="T40" s="95"/>
      <c r="U40" s="95"/>
      <c r="V40" s="95"/>
      <c r="Y40" s="95"/>
      <c r="Z40" s="95"/>
    </row>
    <row r="41" spans="1:28" x14ac:dyDescent="0.25">
      <c r="A41" s="38"/>
      <c r="B41" s="3"/>
      <c r="C41" s="12"/>
      <c r="D41" s="96"/>
      <c r="E41" s="96"/>
      <c r="F41" s="96"/>
      <c r="G41" s="96"/>
      <c r="H41" s="96"/>
      <c r="I41" s="96"/>
      <c r="J41" s="96"/>
      <c r="K41" s="96"/>
      <c r="L41" s="96"/>
      <c r="M41" s="96"/>
      <c r="N41" s="96"/>
      <c r="O41" s="96"/>
      <c r="P41" s="96"/>
      <c r="Q41" s="96"/>
      <c r="R41" s="96"/>
      <c r="S41" s="96"/>
      <c r="T41" s="96"/>
      <c r="U41" s="96"/>
      <c r="V41" s="173"/>
      <c r="W41" s="173"/>
      <c r="X41" s="173"/>
      <c r="Y41" s="95"/>
      <c r="Z41" s="95"/>
    </row>
    <row r="42" spans="1:28" x14ac:dyDescent="0.25">
      <c r="A42" s="38" t="s">
        <v>62</v>
      </c>
      <c r="B42" s="97">
        <f>SUM(D42:Y42)</f>
        <v>0</v>
      </c>
      <c r="C42" s="94">
        <f>SUM(C16:C41)</f>
        <v>-360864.21</v>
      </c>
      <c r="D42" s="95">
        <f t="shared" ref="D42:T42" si="5">-SUM(D16:D41)+D14</f>
        <v>0</v>
      </c>
      <c r="E42" s="95">
        <f t="shared" si="5"/>
        <v>0</v>
      </c>
      <c r="F42" s="95">
        <f t="shared" si="5"/>
        <v>0</v>
      </c>
      <c r="G42" s="95">
        <f t="shared" si="5"/>
        <v>0</v>
      </c>
      <c r="H42" s="95">
        <f t="shared" si="5"/>
        <v>0</v>
      </c>
      <c r="I42" s="95">
        <f t="shared" si="5"/>
        <v>0</v>
      </c>
      <c r="J42" s="95">
        <f t="shared" si="5"/>
        <v>0</v>
      </c>
      <c r="K42" s="95">
        <f t="shared" si="5"/>
        <v>0</v>
      </c>
      <c r="L42" s="95">
        <f t="shared" si="5"/>
        <v>0</v>
      </c>
      <c r="M42" s="95">
        <f t="shared" si="5"/>
        <v>0</v>
      </c>
      <c r="N42" s="95">
        <f t="shared" si="5"/>
        <v>0</v>
      </c>
      <c r="O42" s="95">
        <f t="shared" si="5"/>
        <v>0</v>
      </c>
      <c r="P42" s="95">
        <f t="shared" si="5"/>
        <v>0</v>
      </c>
      <c r="Q42" s="95">
        <f t="shared" si="5"/>
        <v>0</v>
      </c>
      <c r="R42" s="95">
        <f t="shared" si="5"/>
        <v>0</v>
      </c>
      <c r="S42" s="95">
        <f t="shared" si="5"/>
        <v>0</v>
      </c>
      <c r="T42" s="95">
        <f t="shared" si="5"/>
        <v>0</v>
      </c>
      <c r="U42" s="325">
        <f t="shared" ref="U42:AB42" si="6">-SUM(U16:U41)+U14</f>
        <v>0</v>
      </c>
      <c r="V42" s="325">
        <f t="shared" si="6"/>
        <v>0</v>
      </c>
      <c r="W42" s="325">
        <f t="shared" si="6"/>
        <v>0</v>
      </c>
      <c r="X42" s="325">
        <f t="shared" si="6"/>
        <v>0</v>
      </c>
      <c r="Y42" s="325">
        <f t="shared" si="6"/>
        <v>0</v>
      </c>
      <c r="Z42" s="325">
        <f t="shared" si="6"/>
        <v>0</v>
      </c>
      <c r="AA42" s="325">
        <f t="shared" si="6"/>
        <v>0</v>
      </c>
      <c r="AB42" s="325">
        <f t="shared" si="6"/>
        <v>0</v>
      </c>
    </row>
    <row r="43" spans="1:28" x14ac:dyDescent="0.25">
      <c r="A43" s="38"/>
      <c r="B43" s="94"/>
      <c r="C43" s="98"/>
      <c r="D43" s="95"/>
      <c r="E43" s="95"/>
      <c r="F43" s="95"/>
      <c r="G43" s="95"/>
      <c r="H43" s="95"/>
      <c r="I43" s="95"/>
      <c r="J43" s="95"/>
      <c r="K43" s="95"/>
      <c r="L43" s="95"/>
      <c r="M43" s="95"/>
      <c r="N43" s="95"/>
      <c r="O43" s="95"/>
      <c r="P43" s="95"/>
      <c r="Q43" s="95"/>
      <c r="R43" s="95"/>
      <c r="S43" s="95"/>
      <c r="T43" s="95"/>
      <c r="U43" s="95"/>
      <c r="V43" s="95"/>
      <c r="W43" s="95"/>
      <c r="X43" s="95"/>
      <c r="Y43" s="95"/>
      <c r="Z43" s="95"/>
    </row>
    <row r="44" spans="1:28" x14ac:dyDescent="0.25">
      <c r="A44" s="39" t="s">
        <v>63</v>
      </c>
      <c r="B44" s="3"/>
      <c r="C44" s="30">
        <f>+C14+C42</f>
        <v>0</v>
      </c>
      <c r="D44" s="95"/>
      <c r="E44" s="95"/>
      <c r="F44" s="95"/>
      <c r="G44" s="95"/>
      <c r="H44" s="95"/>
      <c r="I44" s="95"/>
      <c r="J44" s="95"/>
      <c r="K44" s="95"/>
      <c r="L44" s="95"/>
      <c r="M44" s="95"/>
      <c r="N44" s="95"/>
      <c r="O44" s="95"/>
      <c r="P44" s="95"/>
      <c r="Q44" s="95"/>
      <c r="R44" s="95"/>
      <c r="S44" s="95"/>
      <c r="T44" s="95"/>
      <c r="U44" s="95"/>
      <c r="V44" s="95"/>
      <c r="W44" s="95"/>
      <c r="X44" s="95"/>
      <c r="Y44" s="95"/>
      <c r="Z44" s="95"/>
    </row>
    <row r="45" spans="1:28" x14ac:dyDescent="0.25">
      <c r="A45" s="3"/>
      <c r="B45" s="3"/>
      <c r="C45" s="3"/>
      <c r="D45" s="95"/>
      <c r="E45" s="95"/>
      <c r="F45" s="95"/>
      <c r="G45" s="95"/>
      <c r="H45" s="95"/>
      <c r="I45" s="95"/>
      <c r="J45" s="95"/>
      <c r="K45" s="95"/>
      <c r="L45" s="95"/>
      <c r="M45" s="95"/>
      <c r="N45" s="95"/>
      <c r="O45" s="95"/>
      <c r="P45" s="95"/>
      <c r="Q45" s="95"/>
      <c r="R45" s="95"/>
      <c r="S45" s="95"/>
      <c r="T45" s="95"/>
      <c r="U45" s="95"/>
      <c r="V45" s="95"/>
      <c r="W45" s="95"/>
      <c r="X45" s="95"/>
      <c r="Y45" s="95"/>
      <c r="Z45" s="95"/>
    </row>
    <row r="46" spans="1:28" x14ac:dyDescent="0.25">
      <c r="A46" s="3"/>
      <c r="B46" s="36"/>
      <c r="C46" s="3"/>
      <c r="D46" s="95"/>
      <c r="E46" s="95"/>
      <c r="F46" s="95"/>
      <c r="G46" s="95"/>
      <c r="H46" s="95"/>
      <c r="I46" s="95"/>
      <c r="J46" s="95"/>
      <c r="K46" s="95"/>
      <c r="L46" s="95"/>
      <c r="M46" s="95"/>
      <c r="N46" s="95"/>
      <c r="O46" s="95"/>
      <c r="P46" s="95"/>
      <c r="Q46" s="95"/>
      <c r="R46" s="95"/>
      <c r="S46" s="95"/>
      <c r="T46" s="95"/>
      <c r="U46" s="95"/>
      <c r="V46" s="95"/>
      <c r="W46" s="95"/>
      <c r="X46" s="95"/>
      <c r="Y46" s="95"/>
      <c r="Z46" s="95"/>
    </row>
    <row r="47" spans="1:28" x14ac:dyDescent="0.25">
      <c r="A47" s="3"/>
      <c r="B47" s="3"/>
      <c r="C47" s="3"/>
      <c r="E47" s="95"/>
      <c r="F47" s="99"/>
      <c r="G47" s="99"/>
      <c r="H47" s="99"/>
      <c r="I47" s="99"/>
      <c r="J47" s="99"/>
      <c r="K47" s="99"/>
      <c r="L47" s="99"/>
      <c r="M47" s="99"/>
      <c r="N47" s="95">
        <f>SUM(E32:E47)</f>
        <v>0</v>
      </c>
      <c r="O47" s="99"/>
      <c r="P47" s="99"/>
      <c r="Q47" s="99"/>
      <c r="R47" s="99"/>
      <c r="S47" s="99"/>
    </row>
    <row r="48" spans="1:28" x14ac:dyDescent="0.25">
      <c r="B48" s="3"/>
      <c r="C48" s="3"/>
      <c r="E48" s="99"/>
      <c r="F48" s="99"/>
      <c r="G48" s="99"/>
      <c r="H48" s="99"/>
      <c r="I48" s="99"/>
      <c r="J48" s="99"/>
      <c r="K48" s="99"/>
      <c r="L48" s="99"/>
      <c r="M48" s="99"/>
      <c r="N48" s="99"/>
      <c r="O48" s="99"/>
      <c r="P48" s="99"/>
      <c r="Q48" s="99"/>
      <c r="R48" s="99"/>
      <c r="S48" s="99"/>
    </row>
    <row r="49" spans="5:19" x14ac:dyDescent="0.25">
      <c r="E49" s="99"/>
      <c r="F49" s="99"/>
      <c r="G49" s="99"/>
      <c r="H49" s="99"/>
      <c r="I49" s="99"/>
      <c r="J49" s="99"/>
      <c r="K49" s="99"/>
      <c r="L49" s="99"/>
      <c r="M49" s="99"/>
      <c r="N49" s="99"/>
      <c r="O49" s="99"/>
      <c r="P49" s="99"/>
      <c r="Q49" s="99"/>
      <c r="R49" s="99"/>
      <c r="S49" s="99"/>
    </row>
    <row r="50" spans="5:19" x14ac:dyDescent="0.25">
      <c r="E50" s="99"/>
      <c r="F50" s="99"/>
      <c r="G50" s="99"/>
      <c r="H50" s="99"/>
      <c r="I50" s="99"/>
      <c r="J50" s="99"/>
      <c r="K50" s="99"/>
      <c r="L50" s="99"/>
      <c r="M50" s="99"/>
      <c r="N50" s="99"/>
      <c r="O50" s="99"/>
      <c r="P50" s="99"/>
      <c r="Q50" s="99"/>
      <c r="R50" s="99"/>
      <c r="S50" s="99"/>
    </row>
    <row r="51" spans="5:19" x14ac:dyDescent="0.25">
      <c r="E51" s="99"/>
      <c r="F51" s="99"/>
      <c r="G51" s="99"/>
      <c r="H51" s="99"/>
      <c r="I51" s="99"/>
      <c r="J51" s="99"/>
      <c r="K51" s="99"/>
      <c r="L51" s="99"/>
      <c r="M51" s="99"/>
      <c r="N51" s="99"/>
      <c r="O51" s="99"/>
      <c r="P51" s="99"/>
      <c r="Q51" s="99"/>
      <c r="R51" s="99"/>
      <c r="S51" s="99"/>
    </row>
    <row r="52" spans="5:19" x14ac:dyDescent="0.25">
      <c r="E52" s="99"/>
      <c r="F52" s="99"/>
      <c r="G52" s="99"/>
      <c r="H52" s="99"/>
      <c r="I52" s="99"/>
      <c r="J52" s="99"/>
      <c r="K52" s="99"/>
      <c r="L52" s="99"/>
      <c r="M52" s="99"/>
      <c r="N52" s="99"/>
      <c r="O52" s="99"/>
      <c r="P52" s="99"/>
      <c r="Q52" s="99"/>
      <c r="R52" s="99"/>
      <c r="S52" s="99"/>
    </row>
    <row r="53" spans="5:19" x14ac:dyDescent="0.25">
      <c r="E53" s="99"/>
      <c r="F53" s="99"/>
      <c r="G53" s="99"/>
      <c r="H53" s="99"/>
      <c r="I53" s="99"/>
      <c r="J53" s="99"/>
      <c r="K53" s="99"/>
      <c r="L53" s="99"/>
      <c r="M53" s="99"/>
      <c r="N53" s="99"/>
      <c r="O53" s="99"/>
      <c r="P53" s="99"/>
      <c r="Q53" s="99"/>
      <c r="R53" s="99"/>
      <c r="S53" s="99"/>
    </row>
    <row r="54" spans="5:19" x14ac:dyDescent="0.25">
      <c r="E54" s="99"/>
      <c r="F54" s="99"/>
      <c r="G54" s="99"/>
      <c r="H54" s="99"/>
      <c r="I54" s="99"/>
      <c r="J54" s="99"/>
      <c r="K54" s="99"/>
      <c r="L54" s="99"/>
      <c r="M54" s="99"/>
      <c r="N54" s="99"/>
      <c r="O54" s="99"/>
      <c r="P54" s="99"/>
      <c r="Q54" s="99"/>
      <c r="R54" s="99"/>
      <c r="S54" s="99"/>
    </row>
    <row r="55" spans="5:19" x14ac:dyDescent="0.25">
      <c r="E55" s="99"/>
      <c r="F55" s="99"/>
      <c r="G55" s="99"/>
      <c r="H55" s="99"/>
      <c r="I55" s="99"/>
      <c r="J55" s="99"/>
      <c r="K55" s="99"/>
      <c r="L55" s="99"/>
      <c r="M55" s="99"/>
      <c r="N55" s="99"/>
      <c r="O55" s="99"/>
      <c r="P55" s="99"/>
      <c r="Q55" s="99"/>
      <c r="R55" s="99"/>
      <c r="S55" s="99"/>
    </row>
    <row r="56" spans="5:19" x14ac:dyDescent="0.25">
      <c r="E56" s="99"/>
      <c r="F56" s="99"/>
      <c r="G56" s="99"/>
      <c r="H56" s="99"/>
      <c r="I56" s="99"/>
      <c r="J56" s="99"/>
      <c r="K56" s="99"/>
      <c r="L56" s="99"/>
      <c r="M56" s="99"/>
      <c r="N56" s="99"/>
      <c r="O56" s="99"/>
      <c r="P56" s="99"/>
      <c r="Q56" s="99"/>
      <c r="R56" s="99"/>
      <c r="S56" s="99"/>
    </row>
    <row r="57" spans="5:19" x14ac:dyDescent="0.25">
      <c r="E57" s="99"/>
      <c r="F57" s="99"/>
      <c r="G57" s="99"/>
      <c r="H57" s="99"/>
      <c r="I57" s="99"/>
      <c r="J57" s="99"/>
      <c r="K57" s="99"/>
      <c r="L57" s="99"/>
      <c r="M57" s="99"/>
      <c r="N57" s="99"/>
      <c r="O57" s="99"/>
      <c r="P57" s="99"/>
      <c r="Q57" s="99"/>
      <c r="R57" s="99"/>
      <c r="S57" s="99"/>
    </row>
    <row r="58" spans="5:19" x14ac:dyDescent="0.25">
      <c r="E58" s="99"/>
      <c r="F58" s="99"/>
      <c r="G58" s="99"/>
      <c r="H58" s="99"/>
      <c r="I58" s="99"/>
      <c r="J58" s="99"/>
      <c r="K58" s="99"/>
      <c r="L58" s="99"/>
      <c r="M58" s="99"/>
      <c r="N58" s="99"/>
      <c r="O58" s="99"/>
      <c r="P58" s="99"/>
      <c r="Q58" s="99"/>
      <c r="R58" s="99"/>
      <c r="S58" s="99"/>
    </row>
  </sheetData>
  <phoneticPr fontId="0" type="noConversion"/>
  <pageMargins left="0.7" right="0.7" top="0.75" bottom="0.75" header="0.3" footer="0.3"/>
  <pageSetup scale="80" orientation="landscape" horizontalDpi="4294967294" verticalDpi="4294967294" r:id="rId1"/>
  <headerFooter alignWithMargins="0">
    <oddFooter>&amp;Z&amp;F&amp;RPage &amp;P</oddFooter>
  </headerFooter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 codeName="Sheet42">
    <tabColor theme="9" tint="-0.249977111117893"/>
    <pageSetUpPr fitToPage="1"/>
  </sheetPr>
  <dimension ref="A1:AH64"/>
  <sheetViews>
    <sheetView workbookViewId="0"/>
  </sheetViews>
  <sheetFormatPr defaultRowHeight="15" x14ac:dyDescent="0.25"/>
  <cols>
    <col min="1" max="1" width="34" bestFit="1" customWidth="1"/>
    <col min="2" max="2" width="11.140625" customWidth="1"/>
    <col min="3" max="3" width="12.85546875" customWidth="1"/>
    <col min="4" max="4" width="7.42578125" hidden="1" customWidth="1"/>
    <col min="5" max="7" width="10.140625" hidden="1" customWidth="1"/>
    <col min="8" max="12" width="7.42578125" hidden="1" customWidth="1"/>
    <col min="13" max="13" width="7.5703125" hidden="1" customWidth="1"/>
    <col min="14" max="17" width="9.28515625" customWidth="1"/>
    <col min="18" max="19" width="11.28515625" customWidth="1"/>
    <col min="20" max="20" width="11" customWidth="1"/>
    <col min="22" max="23" width="10.5703125" customWidth="1"/>
    <col min="24" max="26" width="11.5703125" bestFit="1" customWidth="1"/>
    <col min="32" max="32" width="10.5703125" bestFit="1" customWidth="1"/>
  </cols>
  <sheetData>
    <row r="1" spans="1:34" x14ac:dyDescent="0.25">
      <c r="A1" s="11" t="s">
        <v>10</v>
      </c>
      <c r="O1" t="s">
        <v>647</v>
      </c>
    </row>
    <row r="2" spans="1:34" x14ac:dyDescent="0.25">
      <c r="A2" s="9" t="s">
        <v>438</v>
      </c>
    </row>
    <row r="3" spans="1:34" x14ac:dyDescent="0.25">
      <c r="A3" s="9" t="s">
        <v>80</v>
      </c>
    </row>
    <row r="4" spans="1:34" x14ac:dyDescent="0.25">
      <c r="R4" s="40" t="s">
        <v>4</v>
      </c>
      <c r="S4" s="41"/>
      <c r="T4" s="40" t="s">
        <v>8</v>
      </c>
    </row>
    <row r="5" spans="1:34" x14ac:dyDescent="0.25">
      <c r="A5" s="10" t="s">
        <v>9</v>
      </c>
      <c r="B5" s="12" t="s">
        <v>64</v>
      </c>
      <c r="C5" s="12" t="s">
        <v>12</v>
      </c>
      <c r="R5" s="42" t="s">
        <v>2</v>
      </c>
      <c r="S5" s="42" t="s">
        <v>60</v>
      </c>
      <c r="T5" s="42" t="s">
        <v>7</v>
      </c>
    </row>
    <row r="6" spans="1:34" x14ac:dyDescent="0.25">
      <c r="B6" s="3"/>
      <c r="R6" s="3"/>
    </row>
    <row r="7" spans="1:34" x14ac:dyDescent="0.25">
      <c r="A7" s="2" t="s">
        <v>372</v>
      </c>
      <c r="B7" s="212">
        <v>237</v>
      </c>
      <c r="C7" s="212">
        <v>7357</v>
      </c>
      <c r="D7" s="293"/>
      <c r="E7" s="293"/>
      <c r="F7" s="293"/>
      <c r="G7" s="293"/>
      <c r="H7" s="293"/>
      <c r="I7" s="293"/>
      <c r="J7" s="293"/>
      <c r="K7" s="293"/>
      <c r="L7" s="293"/>
      <c r="M7" s="293"/>
      <c r="N7" s="293"/>
      <c r="O7" s="294"/>
      <c r="P7" s="6"/>
      <c r="Q7" s="6"/>
      <c r="R7" s="13">
        <f>+C14</f>
        <v>1988096.7599999998</v>
      </c>
      <c r="S7" s="13">
        <f>+-C48</f>
        <v>1957997.777142857</v>
      </c>
      <c r="T7" s="13">
        <f>+R7-S7</f>
        <v>30098.982857142808</v>
      </c>
    </row>
    <row r="8" spans="1:34" x14ac:dyDescent="0.25">
      <c r="A8" s="139" t="s">
        <v>373</v>
      </c>
      <c r="B8" s="3"/>
      <c r="D8" s="293"/>
      <c r="E8" s="293"/>
      <c r="F8" s="293"/>
      <c r="G8" s="293"/>
      <c r="H8" s="293"/>
      <c r="I8" s="293"/>
      <c r="J8" s="293"/>
      <c r="K8" s="293"/>
      <c r="L8" s="293"/>
      <c r="M8" s="293"/>
      <c r="N8" s="293"/>
      <c r="O8" s="294"/>
      <c r="P8" s="6"/>
      <c r="Q8" s="6"/>
    </row>
    <row r="9" spans="1:34" x14ac:dyDescent="0.25">
      <c r="A9" s="2"/>
      <c r="B9" s="3"/>
      <c r="D9" s="293"/>
      <c r="E9" s="293"/>
      <c r="F9" s="293"/>
      <c r="G9" s="293"/>
      <c r="H9" s="293"/>
      <c r="I9" s="293"/>
      <c r="J9" s="293"/>
      <c r="K9" s="293"/>
      <c r="L9" s="293"/>
      <c r="M9" s="293"/>
      <c r="N9" s="293"/>
      <c r="O9" s="294"/>
      <c r="P9" s="6"/>
      <c r="Q9" s="6"/>
    </row>
    <row r="10" spans="1:34" x14ac:dyDescent="0.25">
      <c r="B10" s="3"/>
    </row>
    <row r="11" spans="1:34" x14ac:dyDescent="0.25">
      <c r="A11" s="2" t="s">
        <v>66</v>
      </c>
      <c r="B11" s="212"/>
      <c r="C11" s="214"/>
    </row>
    <row r="12" spans="1:34" x14ac:dyDescent="0.25">
      <c r="B12" s="28"/>
      <c r="C12" s="2"/>
    </row>
    <row r="13" spans="1:34" x14ac:dyDescent="0.25">
      <c r="A13" s="9" t="s">
        <v>5</v>
      </c>
      <c r="C13" s="31" t="s">
        <v>3</v>
      </c>
      <c r="D13" s="32">
        <v>1994</v>
      </c>
      <c r="E13" s="32">
        <f>D13+1</f>
        <v>1995</v>
      </c>
      <c r="F13" s="32">
        <f t="shared" ref="F13:AH13" si="0">E13+1</f>
        <v>1996</v>
      </c>
      <c r="G13" s="32">
        <f t="shared" si="0"/>
        <v>1997</v>
      </c>
      <c r="H13" s="32">
        <f t="shared" si="0"/>
        <v>1998</v>
      </c>
      <c r="I13" s="32">
        <f t="shared" si="0"/>
        <v>1999</v>
      </c>
      <c r="J13" s="32">
        <f t="shared" si="0"/>
        <v>2000</v>
      </c>
      <c r="K13" s="32">
        <f t="shared" si="0"/>
        <v>2001</v>
      </c>
      <c r="L13" s="32">
        <f t="shared" si="0"/>
        <v>2002</v>
      </c>
      <c r="M13" s="32">
        <f t="shared" si="0"/>
        <v>2003</v>
      </c>
      <c r="N13" s="32">
        <f t="shared" si="0"/>
        <v>2004</v>
      </c>
      <c r="O13" s="32">
        <f t="shared" si="0"/>
        <v>2005</v>
      </c>
      <c r="P13" s="32">
        <f t="shared" si="0"/>
        <v>2006</v>
      </c>
      <c r="Q13" s="32">
        <f t="shared" si="0"/>
        <v>2007</v>
      </c>
      <c r="R13" s="32">
        <f t="shared" si="0"/>
        <v>2008</v>
      </c>
      <c r="S13" s="32">
        <f t="shared" si="0"/>
        <v>2009</v>
      </c>
      <c r="T13" s="32">
        <f t="shared" si="0"/>
        <v>2010</v>
      </c>
      <c r="U13" s="32">
        <f t="shared" si="0"/>
        <v>2011</v>
      </c>
      <c r="V13" s="32">
        <f t="shared" si="0"/>
        <v>2012</v>
      </c>
      <c r="W13" s="32">
        <f t="shared" si="0"/>
        <v>2013</v>
      </c>
      <c r="X13" s="32">
        <f t="shared" si="0"/>
        <v>2014</v>
      </c>
      <c r="Y13" s="32">
        <f t="shared" si="0"/>
        <v>2015</v>
      </c>
      <c r="Z13" s="32">
        <f t="shared" si="0"/>
        <v>2016</v>
      </c>
      <c r="AA13" s="32">
        <f t="shared" si="0"/>
        <v>2017</v>
      </c>
      <c r="AB13" s="32">
        <f t="shared" si="0"/>
        <v>2018</v>
      </c>
      <c r="AC13" s="32">
        <f t="shared" si="0"/>
        <v>2019</v>
      </c>
      <c r="AD13" s="32">
        <f t="shared" si="0"/>
        <v>2020</v>
      </c>
      <c r="AE13" s="32">
        <f t="shared" si="0"/>
        <v>2021</v>
      </c>
      <c r="AF13" s="32">
        <f t="shared" si="0"/>
        <v>2022</v>
      </c>
      <c r="AG13" s="32">
        <f t="shared" si="0"/>
        <v>2023</v>
      </c>
      <c r="AH13" s="32">
        <f t="shared" si="0"/>
        <v>2024</v>
      </c>
    </row>
    <row r="14" spans="1:34" x14ac:dyDescent="0.25">
      <c r="A14" s="9" t="s">
        <v>73</v>
      </c>
      <c r="C14" s="672">
        <f>SUM(D14:AH14)</f>
        <v>1988096.7599999998</v>
      </c>
      <c r="D14" s="673">
        <v>0</v>
      </c>
      <c r="E14" s="673">
        <v>110120</v>
      </c>
      <c r="F14" s="673">
        <v>333836.86</v>
      </c>
      <c r="G14" s="673">
        <v>129867.83</v>
      </c>
      <c r="H14" s="673">
        <v>0</v>
      </c>
      <c r="I14" s="673">
        <v>0</v>
      </c>
      <c r="J14" s="673">
        <v>0</v>
      </c>
      <c r="K14" s="673">
        <v>0</v>
      </c>
      <c r="L14" s="673">
        <v>0</v>
      </c>
      <c r="M14" s="673">
        <v>0</v>
      </c>
      <c r="N14" s="673"/>
      <c r="O14" s="673"/>
      <c r="P14" s="673"/>
      <c r="Q14" s="673"/>
      <c r="R14" s="673"/>
      <c r="S14" s="672">
        <v>8980</v>
      </c>
      <c r="T14" s="673"/>
      <c r="U14" s="674"/>
      <c r="V14" s="674"/>
      <c r="W14" s="673">
        <v>9053</v>
      </c>
      <c r="X14" s="673">
        <v>1359200.55</v>
      </c>
      <c r="Y14" s="145"/>
      <c r="Z14" s="145"/>
      <c r="AA14" s="673">
        <v>-9782.1200000000008</v>
      </c>
      <c r="AB14" s="145"/>
      <c r="AC14" s="145"/>
      <c r="AD14" s="145"/>
      <c r="AE14" s="145"/>
      <c r="AF14" s="614">
        <v>46820.639999999999</v>
      </c>
      <c r="AG14" s="145"/>
      <c r="AH14" s="145"/>
    </row>
    <row r="15" spans="1:34" x14ac:dyDescent="0.25">
      <c r="A15" s="34"/>
      <c r="B15" s="2"/>
      <c r="C15" s="145"/>
      <c r="D15" s="145"/>
      <c r="E15" s="145"/>
      <c r="F15" s="145"/>
      <c r="G15" s="145"/>
      <c r="H15" s="145"/>
      <c r="I15" s="145"/>
      <c r="J15" s="145"/>
      <c r="K15" s="145"/>
      <c r="L15" s="145"/>
      <c r="M15" s="145"/>
      <c r="N15" s="145"/>
      <c r="O15" s="145"/>
      <c r="P15" s="145"/>
      <c r="Q15" s="145"/>
      <c r="R15" s="145"/>
      <c r="S15" s="673"/>
      <c r="T15" s="673"/>
      <c r="U15" s="673"/>
      <c r="V15" s="673"/>
      <c r="W15" s="673"/>
      <c r="X15" s="673"/>
      <c r="Y15" s="145"/>
      <c r="Z15" s="145"/>
      <c r="AA15" s="145"/>
      <c r="AB15" s="145"/>
      <c r="AC15" s="145"/>
      <c r="AD15" s="145"/>
      <c r="AE15" s="145"/>
      <c r="AF15" s="145"/>
      <c r="AG15" s="145"/>
      <c r="AH15" s="145"/>
    </row>
    <row r="16" spans="1:34" x14ac:dyDescent="0.25">
      <c r="A16" s="9" t="s">
        <v>6</v>
      </c>
      <c r="B16" s="3">
        <v>1994</v>
      </c>
      <c r="C16" s="145">
        <f>-SUM(D16:AH16)</f>
        <v>0</v>
      </c>
      <c r="D16" s="675">
        <f>+D$14/7/2</f>
        <v>0</v>
      </c>
      <c r="E16" s="675"/>
      <c r="F16" s="675"/>
      <c r="G16" s="675"/>
      <c r="H16" s="675"/>
      <c r="I16" s="675"/>
      <c r="J16" s="675"/>
      <c r="K16" s="675"/>
      <c r="L16" s="675"/>
      <c r="M16" s="675"/>
      <c r="N16" s="675"/>
      <c r="O16" s="675"/>
      <c r="P16" s="675"/>
      <c r="Q16" s="675"/>
      <c r="R16" s="675"/>
      <c r="S16" s="673"/>
      <c r="T16" s="673"/>
      <c r="U16" s="673"/>
      <c r="V16" s="673"/>
      <c r="W16" s="673"/>
      <c r="X16" s="673"/>
      <c r="Y16" s="675"/>
      <c r="Z16" s="675"/>
      <c r="AA16" s="145"/>
      <c r="AB16" s="145"/>
      <c r="AC16" s="145"/>
      <c r="AD16" s="145"/>
      <c r="AE16" s="145"/>
      <c r="AF16" s="145"/>
      <c r="AG16" s="145"/>
      <c r="AH16" s="145"/>
    </row>
    <row r="17" spans="1:34" x14ac:dyDescent="0.25">
      <c r="B17" s="3">
        <f>B16+1</f>
        <v>1995</v>
      </c>
      <c r="C17" s="145">
        <f t="shared" ref="C17:C46" si="1">-SUM(D17:AH17)</f>
        <v>-7865.7142857142853</v>
      </c>
      <c r="D17" s="675">
        <f>+D$14/7</f>
        <v>0</v>
      </c>
      <c r="E17" s="675">
        <f>+E$14/7/2</f>
        <v>7865.7142857142853</v>
      </c>
      <c r="F17" s="675"/>
      <c r="G17" s="675"/>
      <c r="H17" s="675"/>
      <c r="I17" s="675"/>
      <c r="J17" s="675"/>
      <c r="K17" s="675"/>
      <c r="L17" s="675"/>
      <c r="M17" s="675"/>
      <c r="N17" s="675"/>
      <c r="O17" s="675"/>
      <c r="P17" s="675"/>
      <c r="Q17" s="675"/>
      <c r="R17" s="675"/>
      <c r="S17" s="673"/>
      <c r="T17" s="673"/>
      <c r="U17" s="673"/>
      <c r="V17" s="673"/>
      <c r="W17" s="673"/>
      <c r="X17" s="673"/>
      <c r="Y17" s="675"/>
      <c r="Z17" s="675"/>
      <c r="AA17" s="145"/>
      <c r="AB17" s="145"/>
      <c r="AC17" s="145"/>
      <c r="AD17" s="145"/>
      <c r="AE17" s="145"/>
      <c r="AF17" s="145"/>
      <c r="AG17" s="145"/>
      <c r="AH17" s="145"/>
    </row>
    <row r="18" spans="1:34" x14ac:dyDescent="0.25">
      <c r="B18" s="3">
        <f t="shared" ref="B18:B46" si="2">B17+1</f>
        <v>1996</v>
      </c>
      <c r="C18" s="145">
        <f t="shared" si="1"/>
        <v>-39576.91857142857</v>
      </c>
      <c r="D18" s="675">
        <f>+D17</f>
        <v>0</v>
      </c>
      <c r="E18" s="675">
        <f>+E$14/7</f>
        <v>15731.428571428571</v>
      </c>
      <c r="F18" s="675">
        <f>+F$14/7/2</f>
        <v>23845.489999999998</v>
      </c>
      <c r="G18" s="675"/>
      <c r="H18" s="675"/>
      <c r="I18" s="675"/>
      <c r="J18" s="675"/>
      <c r="K18" s="675"/>
      <c r="L18" s="675"/>
      <c r="M18" s="675"/>
      <c r="N18" s="675"/>
      <c r="O18" s="675"/>
      <c r="P18" s="675"/>
      <c r="Q18" s="675"/>
      <c r="R18" s="675"/>
      <c r="S18" s="673"/>
      <c r="T18" s="673"/>
      <c r="U18" s="673"/>
      <c r="V18" s="673"/>
      <c r="W18" s="673"/>
      <c r="X18" s="673"/>
      <c r="Y18" s="675"/>
      <c r="Z18" s="675"/>
      <c r="AA18" s="145"/>
      <c r="AB18" s="145"/>
      <c r="AC18" s="145"/>
      <c r="AD18" s="145"/>
      <c r="AE18" s="145"/>
      <c r="AF18" s="145"/>
      <c r="AG18" s="145"/>
      <c r="AH18" s="145"/>
    </row>
    <row r="19" spans="1:34" x14ac:dyDescent="0.25">
      <c r="B19" s="3">
        <f t="shared" si="2"/>
        <v>1997</v>
      </c>
      <c r="C19" s="145">
        <f t="shared" si="1"/>
        <v>-72698.682142857142</v>
      </c>
      <c r="D19" s="675">
        <f>+D18</f>
        <v>0</v>
      </c>
      <c r="E19" s="675">
        <f>+E18</f>
        <v>15731.428571428571</v>
      </c>
      <c r="F19" s="675">
        <f>+F$14/7</f>
        <v>47690.979999999996</v>
      </c>
      <c r="G19" s="675">
        <f>+G$14/7/2</f>
        <v>9276.2735714285718</v>
      </c>
      <c r="H19" s="675"/>
      <c r="I19" s="675"/>
      <c r="J19" s="675"/>
      <c r="K19" s="675"/>
      <c r="L19" s="675"/>
      <c r="M19" s="675"/>
      <c r="N19" s="675"/>
      <c r="O19" s="675"/>
      <c r="P19" s="675"/>
      <c r="Q19" s="675"/>
      <c r="R19" s="675"/>
      <c r="S19" s="673"/>
      <c r="T19" s="673"/>
      <c r="U19" s="673"/>
      <c r="V19" s="673"/>
      <c r="W19" s="673"/>
      <c r="X19" s="673"/>
      <c r="Y19" s="675"/>
      <c r="Z19" s="675"/>
      <c r="AA19" s="145"/>
      <c r="AB19" s="145"/>
      <c r="AC19" s="145"/>
      <c r="AD19" s="145"/>
      <c r="AE19" s="145"/>
      <c r="AF19" s="145"/>
      <c r="AG19" s="145"/>
      <c r="AH19" s="145"/>
    </row>
    <row r="20" spans="1:34" x14ac:dyDescent="0.25">
      <c r="B20" s="3">
        <f t="shared" si="2"/>
        <v>1998</v>
      </c>
      <c r="C20" s="145">
        <f t="shared" si="1"/>
        <v>-81974.955714285708</v>
      </c>
      <c r="D20" s="675">
        <f>+D19</f>
        <v>0</v>
      </c>
      <c r="E20" s="675">
        <f>+E19</f>
        <v>15731.428571428571</v>
      </c>
      <c r="F20" s="675">
        <f>+F19</f>
        <v>47690.979999999996</v>
      </c>
      <c r="G20" s="675">
        <f>+G$14/7</f>
        <v>18552.547142857144</v>
      </c>
      <c r="H20" s="675">
        <f>+H$14/7/2</f>
        <v>0</v>
      </c>
      <c r="I20" s="675"/>
      <c r="J20" s="675"/>
      <c r="K20" s="675"/>
      <c r="L20" s="675"/>
      <c r="M20" s="675"/>
      <c r="N20" s="675"/>
      <c r="O20" s="675"/>
      <c r="P20" s="675"/>
      <c r="Q20" s="675"/>
      <c r="R20" s="675"/>
      <c r="S20" s="673"/>
      <c r="T20" s="673"/>
      <c r="U20" s="673"/>
      <c r="V20" s="673"/>
      <c r="W20" s="673"/>
      <c r="X20" s="673"/>
      <c r="Y20" s="675"/>
      <c r="Z20" s="675"/>
      <c r="AA20" s="145"/>
      <c r="AB20" s="145"/>
      <c r="AC20" s="145"/>
      <c r="AD20" s="145"/>
      <c r="AE20" s="145"/>
      <c r="AF20" s="145"/>
      <c r="AG20" s="145"/>
      <c r="AH20" s="145"/>
    </row>
    <row r="21" spans="1:34" x14ac:dyDescent="0.25">
      <c r="B21" s="3">
        <f t="shared" si="2"/>
        <v>1999</v>
      </c>
      <c r="C21" s="145">
        <f t="shared" si="1"/>
        <v>-81974.955714285708</v>
      </c>
      <c r="D21" s="675">
        <f>+D20</f>
        <v>0</v>
      </c>
      <c r="E21" s="675">
        <f>+E20</f>
        <v>15731.428571428571</v>
      </c>
      <c r="F21" s="675">
        <f>+F20</f>
        <v>47690.979999999996</v>
      </c>
      <c r="G21" s="675">
        <f>+G20</f>
        <v>18552.547142857144</v>
      </c>
      <c r="H21" s="675">
        <f>+H$14/7</f>
        <v>0</v>
      </c>
      <c r="I21" s="675">
        <f>+I$14/7/2</f>
        <v>0</v>
      </c>
      <c r="J21" s="675"/>
      <c r="K21" s="675"/>
      <c r="L21" s="675"/>
      <c r="M21" s="675"/>
      <c r="N21" s="675"/>
      <c r="O21" s="675"/>
      <c r="P21" s="675"/>
      <c r="Q21" s="675"/>
      <c r="R21" s="675"/>
      <c r="S21" s="673"/>
      <c r="T21" s="673"/>
      <c r="U21" s="673"/>
      <c r="V21" s="673"/>
      <c r="W21" s="673"/>
      <c r="X21" s="673"/>
      <c r="Y21" s="675"/>
      <c r="Z21" s="675"/>
      <c r="AA21" s="145"/>
      <c r="AB21" s="145"/>
      <c r="AC21" s="145"/>
      <c r="AD21" s="145"/>
      <c r="AE21" s="145"/>
      <c r="AF21" s="145"/>
      <c r="AG21" s="145"/>
      <c r="AH21" s="145"/>
    </row>
    <row r="22" spans="1:34" x14ac:dyDescent="0.25">
      <c r="B22" s="3">
        <f t="shared" si="2"/>
        <v>2000</v>
      </c>
      <c r="C22" s="145">
        <f t="shared" si="1"/>
        <v>-81974.955714285708</v>
      </c>
      <c r="D22" s="675">
        <f>+D21</f>
        <v>0</v>
      </c>
      <c r="E22" s="675">
        <f>+E21</f>
        <v>15731.428571428571</v>
      </c>
      <c r="F22" s="675">
        <f>+F21</f>
        <v>47690.979999999996</v>
      </c>
      <c r="G22" s="675">
        <f>+G21</f>
        <v>18552.547142857144</v>
      </c>
      <c r="H22" s="675">
        <f>+H21</f>
        <v>0</v>
      </c>
      <c r="I22" s="675">
        <f>+I$14/7</f>
        <v>0</v>
      </c>
      <c r="J22" s="675">
        <f>+J$14/7/2</f>
        <v>0</v>
      </c>
      <c r="K22" s="675"/>
      <c r="L22" s="675"/>
      <c r="M22" s="675"/>
      <c r="N22" s="675"/>
      <c r="O22" s="675"/>
      <c r="P22" s="675"/>
      <c r="Q22" s="675"/>
      <c r="R22" s="675"/>
      <c r="S22" s="673"/>
      <c r="T22" s="673"/>
      <c r="U22" s="673"/>
      <c r="V22" s="673"/>
      <c r="W22" s="673"/>
      <c r="X22" s="673"/>
      <c r="Y22" s="675"/>
      <c r="Z22" s="675"/>
      <c r="AA22" s="145"/>
      <c r="AB22" s="145"/>
      <c r="AC22" s="145"/>
      <c r="AD22" s="145"/>
      <c r="AE22" s="145"/>
      <c r="AF22" s="145"/>
      <c r="AG22" s="145"/>
      <c r="AH22" s="145"/>
    </row>
    <row r="23" spans="1:34" x14ac:dyDescent="0.25">
      <c r="B23" s="3">
        <f t="shared" si="2"/>
        <v>2001</v>
      </c>
      <c r="C23" s="145">
        <f t="shared" si="1"/>
        <v>-81974.955714285708</v>
      </c>
      <c r="D23" s="675">
        <f>+D$14/7/2</f>
        <v>0</v>
      </c>
      <c r="E23" s="675">
        <f>+E22</f>
        <v>15731.428571428571</v>
      </c>
      <c r="F23" s="675">
        <f>+F22</f>
        <v>47690.979999999996</v>
      </c>
      <c r="G23" s="675">
        <f>+G22</f>
        <v>18552.547142857144</v>
      </c>
      <c r="H23" s="675">
        <f>+H22</f>
        <v>0</v>
      </c>
      <c r="I23" s="675">
        <f>+I22</f>
        <v>0</v>
      </c>
      <c r="J23" s="675">
        <f>+J$14/7</f>
        <v>0</v>
      </c>
      <c r="K23" s="675">
        <f>+K$14/7/2</f>
        <v>0</v>
      </c>
      <c r="L23" s="675"/>
      <c r="M23" s="675"/>
      <c r="N23" s="675"/>
      <c r="O23" s="675"/>
      <c r="P23" s="675"/>
      <c r="Q23" s="675"/>
      <c r="R23" s="675"/>
      <c r="S23" s="673"/>
      <c r="T23" s="673"/>
      <c r="U23" s="673"/>
      <c r="V23" s="673"/>
      <c r="W23" s="673"/>
      <c r="X23" s="673"/>
      <c r="Y23" s="675"/>
      <c r="Z23" s="675"/>
      <c r="AA23" s="145"/>
      <c r="AB23" s="145"/>
      <c r="AC23" s="145"/>
      <c r="AD23" s="145"/>
      <c r="AE23" s="145"/>
      <c r="AF23" s="145"/>
      <c r="AG23" s="145"/>
      <c r="AH23" s="145"/>
    </row>
    <row r="24" spans="1:34" x14ac:dyDescent="0.25">
      <c r="B24" s="3">
        <f t="shared" si="2"/>
        <v>2002</v>
      </c>
      <c r="C24" s="145">
        <f t="shared" si="1"/>
        <v>-74109.241428571419</v>
      </c>
      <c r="D24" s="675"/>
      <c r="E24" s="675">
        <f>+E$14/7/2</f>
        <v>7865.7142857142853</v>
      </c>
      <c r="F24" s="675">
        <f>+F23</f>
        <v>47690.979999999996</v>
      </c>
      <c r="G24" s="675">
        <f>+G23</f>
        <v>18552.547142857144</v>
      </c>
      <c r="H24" s="675">
        <f>+H23</f>
        <v>0</v>
      </c>
      <c r="I24" s="675">
        <f>+I23</f>
        <v>0</v>
      </c>
      <c r="J24" s="675">
        <f>+J23</f>
        <v>0</v>
      </c>
      <c r="K24" s="675">
        <f>+K$14/7</f>
        <v>0</v>
      </c>
      <c r="L24" s="675">
        <f>+L$14/7/2</f>
        <v>0</v>
      </c>
      <c r="M24" s="675"/>
      <c r="N24" s="675"/>
      <c r="O24" s="675"/>
      <c r="P24" s="675"/>
      <c r="Q24" s="675"/>
      <c r="R24" s="675"/>
      <c r="S24" s="673"/>
      <c r="T24" s="673"/>
      <c r="U24" s="673"/>
      <c r="V24" s="673"/>
      <c r="W24" s="673"/>
      <c r="X24" s="673"/>
      <c r="Y24" s="675"/>
      <c r="Z24" s="675"/>
      <c r="AA24" s="145"/>
      <c r="AB24" s="145"/>
      <c r="AC24" s="145"/>
      <c r="AD24" s="145"/>
      <c r="AE24" s="145"/>
      <c r="AF24" s="145"/>
      <c r="AG24" s="145"/>
      <c r="AH24" s="145"/>
    </row>
    <row r="25" spans="1:34" x14ac:dyDescent="0.25">
      <c r="B25" s="3">
        <f t="shared" si="2"/>
        <v>2003</v>
      </c>
      <c r="C25" s="145">
        <f t="shared" si="1"/>
        <v>-42398.037142857138</v>
      </c>
      <c r="D25" s="675"/>
      <c r="E25" s="675"/>
      <c r="F25" s="675">
        <f>+F$14/7/2</f>
        <v>23845.489999999998</v>
      </c>
      <c r="G25" s="675">
        <f>+G24</f>
        <v>18552.547142857144</v>
      </c>
      <c r="H25" s="675">
        <f>+H24</f>
        <v>0</v>
      </c>
      <c r="I25" s="675">
        <f>+I24</f>
        <v>0</v>
      </c>
      <c r="J25" s="675">
        <f>+J24</f>
        <v>0</v>
      </c>
      <c r="K25" s="675">
        <f>+K24</f>
        <v>0</v>
      </c>
      <c r="L25" s="675">
        <f>+L$14/7</f>
        <v>0</v>
      </c>
      <c r="M25" s="675">
        <f>+M$14/7/2</f>
        <v>0</v>
      </c>
      <c r="N25" s="675"/>
      <c r="O25" s="675"/>
      <c r="P25" s="675"/>
      <c r="Q25" s="675"/>
      <c r="R25" s="675"/>
      <c r="S25" s="673"/>
      <c r="T25" s="673"/>
      <c r="U25" s="673"/>
      <c r="V25" s="673"/>
      <c r="W25" s="673"/>
      <c r="X25" s="673"/>
      <c r="Y25" s="675"/>
      <c r="Z25" s="675"/>
      <c r="AA25" s="145"/>
      <c r="AB25" s="145"/>
      <c r="AC25" s="145"/>
      <c r="AD25" s="145"/>
      <c r="AE25" s="145"/>
      <c r="AF25" s="145"/>
      <c r="AG25" s="145"/>
      <c r="AH25" s="145"/>
    </row>
    <row r="26" spans="1:34" x14ac:dyDescent="0.25">
      <c r="B26" s="3">
        <f t="shared" si="2"/>
        <v>2004</v>
      </c>
      <c r="C26" s="145">
        <f t="shared" si="1"/>
        <v>-9276.2735714285718</v>
      </c>
      <c r="D26" s="675"/>
      <c r="E26" s="675"/>
      <c r="F26" s="675"/>
      <c r="G26" s="675">
        <f>+G$14/7/2</f>
        <v>9276.2735714285718</v>
      </c>
      <c r="H26" s="675">
        <f>+H25</f>
        <v>0</v>
      </c>
      <c r="I26" s="675">
        <f>+I25</f>
        <v>0</v>
      </c>
      <c r="J26" s="675">
        <f>+J25</f>
        <v>0</v>
      </c>
      <c r="K26" s="675">
        <f>+K25</f>
        <v>0</v>
      </c>
      <c r="L26" s="675">
        <f>+L25</f>
        <v>0</v>
      </c>
      <c r="M26" s="675">
        <f>+M$14/7</f>
        <v>0</v>
      </c>
      <c r="N26" s="675">
        <f>+N$14/7/2</f>
        <v>0</v>
      </c>
      <c r="O26" s="675"/>
      <c r="P26" s="675"/>
      <c r="Q26" s="675"/>
      <c r="R26" s="675"/>
      <c r="S26" s="673"/>
      <c r="T26" s="673"/>
      <c r="U26" s="673"/>
      <c r="V26" s="673"/>
      <c r="W26" s="673"/>
      <c r="X26" s="673"/>
      <c r="Y26" s="675"/>
      <c r="Z26" s="675"/>
      <c r="AA26" s="145"/>
      <c r="AB26" s="145"/>
      <c r="AC26" s="145"/>
      <c r="AD26" s="145"/>
      <c r="AE26" s="145"/>
      <c r="AF26" s="145"/>
      <c r="AG26" s="145"/>
      <c r="AH26" s="145"/>
    </row>
    <row r="27" spans="1:34" x14ac:dyDescent="0.25">
      <c r="B27" s="3">
        <f t="shared" si="2"/>
        <v>2005</v>
      </c>
      <c r="C27" s="145">
        <f t="shared" si="1"/>
        <v>0</v>
      </c>
      <c r="D27" s="675"/>
      <c r="E27" s="675"/>
      <c r="F27" s="675"/>
      <c r="G27" s="675"/>
      <c r="H27" s="675">
        <f>+H$14/7/2</f>
        <v>0</v>
      </c>
      <c r="I27" s="675">
        <f>+I26</f>
        <v>0</v>
      </c>
      <c r="J27" s="675">
        <f>+J26</f>
        <v>0</v>
      </c>
      <c r="K27" s="675">
        <f>+K26</f>
        <v>0</v>
      </c>
      <c r="L27" s="675">
        <f>+L26</f>
        <v>0</v>
      </c>
      <c r="M27" s="675">
        <f>+M26</f>
        <v>0</v>
      </c>
      <c r="N27" s="675">
        <f>+N$14/7</f>
        <v>0</v>
      </c>
      <c r="O27" s="675">
        <f>+O$14/7/2</f>
        <v>0</v>
      </c>
      <c r="P27" s="675"/>
      <c r="Q27" s="675"/>
      <c r="R27" s="675"/>
      <c r="S27" s="673"/>
      <c r="T27" s="673"/>
      <c r="U27" s="673"/>
      <c r="V27" s="673"/>
      <c r="W27" s="673"/>
      <c r="X27" s="673"/>
      <c r="Y27" s="675"/>
      <c r="Z27" s="675"/>
      <c r="AA27" s="145"/>
      <c r="AB27" s="145"/>
      <c r="AC27" s="145"/>
      <c r="AD27" s="145"/>
      <c r="AE27" s="145"/>
      <c r="AF27" s="145"/>
      <c r="AG27" s="145"/>
      <c r="AH27" s="145"/>
    </row>
    <row r="28" spans="1:34" x14ac:dyDescent="0.25">
      <c r="B28" s="3">
        <f t="shared" si="2"/>
        <v>2006</v>
      </c>
      <c r="C28" s="145">
        <f t="shared" si="1"/>
        <v>0</v>
      </c>
      <c r="D28" s="675"/>
      <c r="E28" s="675"/>
      <c r="F28" s="675"/>
      <c r="G28" s="675"/>
      <c r="H28" s="675"/>
      <c r="I28" s="675">
        <f>+I$14/7/2</f>
        <v>0</v>
      </c>
      <c r="J28" s="675">
        <f>+J27</f>
        <v>0</v>
      </c>
      <c r="K28" s="675">
        <f>+K27</f>
        <v>0</v>
      </c>
      <c r="L28" s="675">
        <f>+L27</f>
        <v>0</v>
      </c>
      <c r="M28" s="675">
        <f>+M27</f>
        <v>0</v>
      </c>
      <c r="N28" s="675">
        <f>+N27</f>
        <v>0</v>
      </c>
      <c r="O28" s="675">
        <f>+O$14/7</f>
        <v>0</v>
      </c>
      <c r="P28" s="675">
        <f>+P$14/7/2</f>
        <v>0</v>
      </c>
      <c r="Q28" s="675"/>
      <c r="R28" s="675"/>
      <c r="S28" s="673"/>
      <c r="T28" s="673"/>
      <c r="U28" s="673"/>
      <c r="V28" s="673"/>
      <c r="W28" s="673"/>
      <c r="X28" s="673"/>
      <c r="Y28" s="675"/>
      <c r="Z28" s="675"/>
      <c r="AA28" s="145"/>
      <c r="AB28" s="145"/>
      <c r="AC28" s="145"/>
      <c r="AD28" s="145"/>
      <c r="AE28" s="145"/>
      <c r="AF28" s="145"/>
      <c r="AG28" s="145"/>
      <c r="AH28" s="145"/>
    </row>
    <row r="29" spans="1:34" x14ac:dyDescent="0.25">
      <c r="B29" s="3">
        <f t="shared" si="2"/>
        <v>2007</v>
      </c>
      <c r="C29" s="145">
        <f t="shared" si="1"/>
        <v>0</v>
      </c>
      <c r="D29" s="675"/>
      <c r="E29" s="675"/>
      <c r="F29" s="675"/>
      <c r="G29" s="675"/>
      <c r="H29" s="675"/>
      <c r="I29" s="675"/>
      <c r="J29" s="675">
        <f>+J$14/7/2</f>
        <v>0</v>
      </c>
      <c r="K29" s="675">
        <f>+K28</f>
        <v>0</v>
      </c>
      <c r="L29" s="675">
        <f>+L28</f>
        <v>0</v>
      </c>
      <c r="M29" s="675">
        <f>+M28</f>
        <v>0</v>
      </c>
      <c r="N29" s="675">
        <f>+N28</f>
        <v>0</v>
      </c>
      <c r="O29" s="675">
        <f>+O28</f>
        <v>0</v>
      </c>
      <c r="P29" s="675">
        <f>+P$14/7</f>
        <v>0</v>
      </c>
      <c r="Q29" s="675">
        <f>+Q$14/7/2</f>
        <v>0</v>
      </c>
      <c r="R29" s="675"/>
      <c r="S29" s="673"/>
      <c r="T29" s="673"/>
      <c r="U29" s="673"/>
      <c r="V29" s="673"/>
      <c r="W29" s="673"/>
      <c r="X29" s="673"/>
      <c r="Y29" s="675"/>
      <c r="Z29" s="675"/>
      <c r="AA29" s="145"/>
      <c r="AB29" s="145"/>
      <c r="AC29" s="145"/>
      <c r="AD29" s="145"/>
      <c r="AE29" s="145"/>
      <c r="AF29" s="145"/>
      <c r="AG29" s="145"/>
      <c r="AH29" s="145"/>
    </row>
    <row r="30" spans="1:34" x14ac:dyDescent="0.25">
      <c r="B30" s="3">
        <f t="shared" si="2"/>
        <v>2008</v>
      </c>
      <c r="C30" s="145">
        <f t="shared" si="1"/>
        <v>0</v>
      </c>
      <c r="D30" s="675"/>
      <c r="E30" s="675"/>
      <c r="F30" s="675"/>
      <c r="G30" s="675"/>
      <c r="H30" s="675"/>
      <c r="I30" s="675"/>
      <c r="J30" s="675"/>
      <c r="K30" s="675">
        <f>+K$14/7/2</f>
        <v>0</v>
      </c>
      <c r="L30" s="675">
        <f>+L29</f>
        <v>0</v>
      </c>
      <c r="M30" s="675">
        <f>+M29</f>
        <v>0</v>
      </c>
      <c r="N30" s="675">
        <f>+N29</f>
        <v>0</v>
      </c>
      <c r="O30" s="675">
        <f>+O29</f>
        <v>0</v>
      </c>
      <c r="P30" s="675">
        <f>+P29</f>
        <v>0</v>
      </c>
      <c r="Q30" s="675">
        <f>+Q$14/7</f>
        <v>0</v>
      </c>
      <c r="R30" s="675">
        <f>+R$14/7/2</f>
        <v>0</v>
      </c>
      <c r="S30" s="673"/>
      <c r="T30" s="673"/>
      <c r="U30" s="673"/>
      <c r="V30" s="673"/>
      <c r="W30" s="673"/>
      <c r="X30" s="673"/>
      <c r="Y30" s="675"/>
      <c r="Z30" s="675"/>
      <c r="AA30" s="145"/>
      <c r="AB30" s="145"/>
      <c r="AC30" s="145"/>
      <c r="AD30" s="145"/>
      <c r="AE30" s="145"/>
      <c r="AF30" s="145"/>
      <c r="AG30" s="145"/>
      <c r="AH30" s="145"/>
    </row>
    <row r="31" spans="1:34" x14ac:dyDescent="0.25">
      <c r="B31" s="3">
        <f t="shared" si="2"/>
        <v>2009</v>
      </c>
      <c r="C31" s="145">
        <f t="shared" si="1"/>
        <v>-641.42857142857144</v>
      </c>
      <c r="D31" s="675"/>
      <c r="E31" s="675"/>
      <c r="F31" s="675"/>
      <c r="G31" s="675"/>
      <c r="H31" s="675"/>
      <c r="I31" s="675"/>
      <c r="J31" s="675"/>
      <c r="K31" s="675"/>
      <c r="L31" s="675">
        <f>+L$14/7/2</f>
        <v>0</v>
      </c>
      <c r="M31" s="675">
        <f>+M30</f>
        <v>0</v>
      </c>
      <c r="N31" s="675">
        <f>+N30</f>
        <v>0</v>
      </c>
      <c r="O31" s="675">
        <f>+O30</f>
        <v>0</v>
      </c>
      <c r="P31" s="675">
        <f>+P30</f>
        <v>0</v>
      </c>
      <c r="Q31" s="675">
        <f>+Q30</f>
        <v>0</v>
      </c>
      <c r="R31" s="675">
        <f>+R$14/7</f>
        <v>0</v>
      </c>
      <c r="S31" s="673">
        <f>+S$14/7/2</f>
        <v>641.42857142857144</v>
      </c>
      <c r="T31" s="673"/>
      <c r="U31" s="673"/>
      <c r="V31" s="673"/>
      <c r="W31" s="673"/>
      <c r="X31" s="673"/>
      <c r="Y31" s="675"/>
      <c r="Z31" s="675"/>
      <c r="AA31" s="145"/>
      <c r="AB31" s="145"/>
      <c r="AC31" s="145"/>
      <c r="AD31" s="145"/>
      <c r="AE31" s="145"/>
      <c r="AF31" s="145"/>
      <c r="AG31" s="145"/>
      <c r="AH31" s="145"/>
    </row>
    <row r="32" spans="1:34" x14ac:dyDescent="0.25">
      <c r="A32" s="38"/>
      <c r="B32" s="3">
        <f t="shared" si="2"/>
        <v>2010</v>
      </c>
      <c r="C32" s="145">
        <f t="shared" si="1"/>
        <v>-1282.8571428571429</v>
      </c>
      <c r="D32" s="675"/>
      <c r="E32" s="675"/>
      <c r="F32" s="675"/>
      <c r="G32" s="675"/>
      <c r="H32" s="675"/>
      <c r="I32" s="675"/>
      <c r="J32" s="675"/>
      <c r="K32" s="675"/>
      <c r="L32" s="675"/>
      <c r="M32" s="675">
        <f>+M$14/7/2</f>
        <v>0</v>
      </c>
      <c r="N32" s="675">
        <f>+N31</f>
        <v>0</v>
      </c>
      <c r="O32" s="675">
        <f>+O31</f>
        <v>0</v>
      </c>
      <c r="P32" s="675">
        <f>+P31</f>
        <v>0</v>
      </c>
      <c r="Q32" s="675">
        <f>+Q31</f>
        <v>0</v>
      </c>
      <c r="R32" s="675">
        <f>+R31</f>
        <v>0</v>
      </c>
      <c r="S32" s="673">
        <f>+S$14/7</f>
        <v>1282.8571428571429</v>
      </c>
      <c r="T32" s="673">
        <f>+T$14/7/2</f>
        <v>0</v>
      </c>
      <c r="U32" s="673"/>
      <c r="V32" s="673"/>
      <c r="W32" s="673"/>
      <c r="X32" s="673"/>
      <c r="Y32" s="675"/>
      <c r="Z32" s="675"/>
      <c r="AA32" s="145"/>
      <c r="AB32" s="145"/>
      <c r="AC32" s="145"/>
      <c r="AD32" s="145"/>
      <c r="AE32" s="145"/>
      <c r="AF32" s="145"/>
      <c r="AG32" s="145"/>
      <c r="AH32" s="145"/>
    </row>
    <row r="33" spans="1:34" x14ac:dyDescent="0.25">
      <c r="A33" s="38"/>
      <c r="B33" s="3">
        <f t="shared" si="2"/>
        <v>2011</v>
      </c>
      <c r="C33" s="145">
        <f t="shared" si="1"/>
        <v>-1282.8571428571429</v>
      </c>
      <c r="D33" s="675"/>
      <c r="E33" s="675"/>
      <c r="F33" s="675"/>
      <c r="G33" s="675"/>
      <c r="H33" s="675"/>
      <c r="I33" s="675"/>
      <c r="J33" s="675"/>
      <c r="K33" s="675"/>
      <c r="L33" s="675"/>
      <c r="M33" s="675"/>
      <c r="N33" s="675">
        <f>+N$14/7/2</f>
        <v>0</v>
      </c>
      <c r="O33" s="675">
        <f>+O32</f>
        <v>0</v>
      </c>
      <c r="P33" s="675">
        <f>+P32</f>
        <v>0</v>
      </c>
      <c r="Q33" s="675">
        <f>+Q32</f>
        <v>0</v>
      </c>
      <c r="R33" s="675">
        <f>+R32</f>
        <v>0</v>
      </c>
      <c r="S33" s="673">
        <f>+S32</f>
        <v>1282.8571428571429</v>
      </c>
      <c r="T33" s="673">
        <f>+T$14/7</f>
        <v>0</v>
      </c>
      <c r="U33" s="673">
        <f>+U$14/7/2</f>
        <v>0</v>
      </c>
      <c r="V33" s="673"/>
      <c r="W33" s="673"/>
      <c r="X33" s="673"/>
      <c r="Y33" s="675"/>
      <c r="Z33" s="675"/>
      <c r="AA33" s="145"/>
      <c r="AB33" s="145"/>
      <c r="AC33" s="145"/>
      <c r="AD33" s="145"/>
      <c r="AE33" s="145"/>
      <c r="AF33" s="145"/>
      <c r="AG33" s="145"/>
      <c r="AH33" s="145"/>
    </row>
    <row r="34" spans="1:34" x14ac:dyDescent="0.25">
      <c r="A34" s="38"/>
      <c r="B34" s="3">
        <f t="shared" si="2"/>
        <v>2012</v>
      </c>
      <c r="C34" s="145">
        <f t="shared" si="1"/>
        <v>-1282.8571428571429</v>
      </c>
      <c r="D34" s="675"/>
      <c r="E34" s="675"/>
      <c r="F34" s="675"/>
      <c r="G34" s="675"/>
      <c r="H34" s="675"/>
      <c r="I34" s="675"/>
      <c r="J34" s="675"/>
      <c r="K34" s="675"/>
      <c r="L34" s="675"/>
      <c r="M34" s="675"/>
      <c r="N34" s="675"/>
      <c r="O34" s="675">
        <f>+O$14/7/2</f>
        <v>0</v>
      </c>
      <c r="P34" s="675">
        <f>+P33</f>
        <v>0</v>
      </c>
      <c r="Q34" s="675">
        <f>+Q33</f>
        <v>0</v>
      </c>
      <c r="R34" s="675">
        <f>+R33</f>
        <v>0</v>
      </c>
      <c r="S34" s="673">
        <f>+S33</f>
        <v>1282.8571428571429</v>
      </c>
      <c r="T34" s="673">
        <f>+T$14/7</f>
        <v>0</v>
      </c>
      <c r="U34" s="673">
        <f>+U$14/7</f>
        <v>0</v>
      </c>
      <c r="V34" s="673">
        <f>+V$14/7/2</f>
        <v>0</v>
      </c>
      <c r="W34" s="673"/>
      <c r="X34" s="673"/>
      <c r="Y34" s="675"/>
      <c r="Z34" s="675"/>
      <c r="AA34" s="145"/>
      <c r="AB34" s="145"/>
      <c r="AC34" s="145"/>
      <c r="AD34" s="145"/>
      <c r="AE34" s="145"/>
      <c r="AF34" s="145"/>
      <c r="AG34" s="145"/>
      <c r="AH34" s="145"/>
    </row>
    <row r="35" spans="1:34" x14ac:dyDescent="0.25">
      <c r="A35" s="38"/>
      <c r="B35" s="3">
        <f t="shared" si="2"/>
        <v>2013</v>
      </c>
      <c r="C35" s="145">
        <f t="shared" si="1"/>
        <v>-1929.5</v>
      </c>
      <c r="D35" s="675"/>
      <c r="E35" s="675"/>
      <c r="F35" s="675"/>
      <c r="G35" s="675"/>
      <c r="H35" s="675"/>
      <c r="I35" s="675"/>
      <c r="J35" s="675"/>
      <c r="K35" s="675"/>
      <c r="L35" s="675"/>
      <c r="M35" s="675"/>
      <c r="N35" s="675"/>
      <c r="O35" s="675"/>
      <c r="P35" s="675"/>
      <c r="Q35" s="675"/>
      <c r="R35" s="675">
        <f t="shared" ref="R35:R37" si="3">+R34</f>
        <v>0</v>
      </c>
      <c r="S35" s="673">
        <f t="shared" ref="S35:S37" si="4">+S34</f>
        <v>1282.8571428571429</v>
      </c>
      <c r="T35" s="673">
        <f t="shared" ref="T35:U37" si="5">+T$14/7</f>
        <v>0</v>
      </c>
      <c r="U35" s="673">
        <f t="shared" si="5"/>
        <v>0</v>
      </c>
      <c r="V35" s="673">
        <f t="shared" ref="V35:V37" si="6">+V$14/7/2</f>
        <v>0</v>
      </c>
      <c r="W35" s="673">
        <f>W14/7/2</f>
        <v>646.64285714285711</v>
      </c>
      <c r="X35" s="673"/>
      <c r="Y35" s="675"/>
      <c r="Z35" s="675"/>
      <c r="AA35" s="145"/>
      <c r="AB35" s="145"/>
      <c r="AC35" s="145"/>
      <c r="AD35" s="145"/>
      <c r="AE35" s="145"/>
      <c r="AF35" s="145"/>
      <c r="AG35" s="145"/>
      <c r="AH35" s="145"/>
    </row>
    <row r="36" spans="1:34" x14ac:dyDescent="0.25">
      <c r="A36" s="38"/>
      <c r="B36" s="3">
        <f t="shared" si="2"/>
        <v>2014</v>
      </c>
      <c r="C36" s="145">
        <f t="shared" si="1"/>
        <v>-99661.896428571432</v>
      </c>
      <c r="D36" s="675"/>
      <c r="E36" s="675"/>
      <c r="F36" s="675"/>
      <c r="G36" s="675"/>
      <c r="H36" s="675"/>
      <c r="I36" s="675"/>
      <c r="J36" s="675"/>
      <c r="K36" s="675"/>
      <c r="L36" s="675"/>
      <c r="M36" s="675"/>
      <c r="N36" s="675"/>
      <c r="O36" s="675"/>
      <c r="P36" s="675"/>
      <c r="Q36" s="675"/>
      <c r="R36" s="675">
        <f t="shared" si="3"/>
        <v>0</v>
      </c>
      <c r="S36" s="673">
        <f t="shared" si="4"/>
        <v>1282.8571428571429</v>
      </c>
      <c r="T36" s="673">
        <f t="shared" si="5"/>
        <v>0</v>
      </c>
      <c r="U36" s="673">
        <f t="shared" si="5"/>
        <v>0</v>
      </c>
      <c r="V36" s="673">
        <f t="shared" si="6"/>
        <v>0</v>
      </c>
      <c r="W36" s="673">
        <f>W14/7</f>
        <v>1293.2857142857142</v>
      </c>
      <c r="X36" s="673">
        <f>X14/7/2</f>
        <v>97085.753571428577</v>
      </c>
      <c r="Y36" s="675"/>
      <c r="Z36" s="675"/>
      <c r="AA36" s="145"/>
      <c r="AB36" s="145"/>
      <c r="AC36" s="145"/>
      <c r="AD36" s="145"/>
      <c r="AE36" s="145"/>
      <c r="AF36" s="145"/>
      <c r="AG36" s="145"/>
      <c r="AH36" s="145"/>
    </row>
    <row r="37" spans="1:34" x14ac:dyDescent="0.25">
      <c r="A37" s="38"/>
      <c r="B37" s="3">
        <f t="shared" si="2"/>
        <v>2015</v>
      </c>
      <c r="C37" s="145">
        <f t="shared" si="1"/>
        <v>-196747.65000000002</v>
      </c>
      <c r="D37" s="675"/>
      <c r="E37" s="675"/>
      <c r="F37" s="675"/>
      <c r="G37" s="675"/>
      <c r="H37" s="675"/>
      <c r="I37" s="675"/>
      <c r="J37" s="675"/>
      <c r="K37" s="675"/>
      <c r="L37" s="675"/>
      <c r="M37" s="675"/>
      <c r="N37" s="675"/>
      <c r="O37" s="675"/>
      <c r="P37" s="675"/>
      <c r="Q37" s="675"/>
      <c r="R37" s="675">
        <f t="shared" si="3"/>
        <v>0</v>
      </c>
      <c r="S37" s="673">
        <f t="shared" si="4"/>
        <v>1282.8571428571429</v>
      </c>
      <c r="T37" s="673">
        <f t="shared" si="5"/>
        <v>0</v>
      </c>
      <c r="U37" s="673">
        <f t="shared" si="5"/>
        <v>0</v>
      </c>
      <c r="V37" s="673">
        <f t="shared" si="6"/>
        <v>0</v>
      </c>
      <c r="W37" s="673">
        <f>W36</f>
        <v>1293.2857142857142</v>
      </c>
      <c r="X37" s="673">
        <f>$X$14/7</f>
        <v>194171.50714285715</v>
      </c>
      <c r="Y37" s="673"/>
      <c r="Z37" s="673"/>
      <c r="AA37" s="145"/>
      <c r="AB37" s="145"/>
      <c r="AC37" s="145"/>
      <c r="AD37" s="145"/>
      <c r="AE37" s="145"/>
      <c r="AF37" s="145"/>
      <c r="AG37" s="145"/>
      <c r="AH37" s="145"/>
    </row>
    <row r="38" spans="1:34" x14ac:dyDescent="0.25">
      <c r="A38" s="38"/>
      <c r="B38" s="3">
        <f t="shared" si="2"/>
        <v>2016</v>
      </c>
      <c r="C38" s="145">
        <f t="shared" si="1"/>
        <v>-196106.22142857144</v>
      </c>
      <c r="D38" s="675"/>
      <c r="E38" s="675"/>
      <c r="F38" s="675"/>
      <c r="G38" s="675"/>
      <c r="H38" s="675"/>
      <c r="I38" s="675"/>
      <c r="J38" s="675"/>
      <c r="K38" s="675"/>
      <c r="L38" s="675"/>
      <c r="M38" s="675"/>
      <c r="N38" s="675"/>
      <c r="O38" s="675"/>
      <c r="P38" s="675"/>
      <c r="Q38" s="675"/>
      <c r="R38" s="675"/>
      <c r="S38" s="673">
        <f>S14/7/2</f>
        <v>641.42857142857144</v>
      </c>
      <c r="T38" s="673"/>
      <c r="U38" s="673"/>
      <c r="V38" s="673"/>
      <c r="W38" s="673">
        <f>$W$14/7</f>
        <v>1293.2857142857142</v>
      </c>
      <c r="X38" s="673">
        <f>$X$14/7</f>
        <v>194171.50714285715</v>
      </c>
      <c r="Y38" s="673"/>
      <c r="Z38" s="673"/>
      <c r="AA38" s="145"/>
      <c r="AB38" s="145"/>
      <c r="AC38" s="145"/>
      <c r="AD38" s="145"/>
      <c r="AE38" s="145"/>
      <c r="AF38" s="145"/>
      <c r="AG38" s="145"/>
      <c r="AH38" s="145"/>
    </row>
    <row r="39" spans="1:34" x14ac:dyDescent="0.25">
      <c r="A39" s="38"/>
      <c r="B39" s="3">
        <f t="shared" si="2"/>
        <v>2017</v>
      </c>
      <c r="C39" s="145">
        <f t="shared" si="1"/>
        <v>-194766.07</v>
      </c>
      <c r="D39" s="675"/>
      <c r="E39" s="675"/>
      <c r="F39" s="675"/>
      <c r="G39" s="675"/>
      <c r="H39" s="675"/>
      <c r="I39" s="675"/>
      <c r="J39" s="675"/>
      <c r="K39" s="675"/>
      <c r="L39" s="675"/>
      <c r="M39" s="675"/>
      <c r="N39" s="675"/>
      <c r="O39" s="675"/>
      <c r="P39" s="675"/>
      <c r="Q39" s="675"/>
      <c r="R39" s="675"/>
      <c r="S39" s="673"/>
      <c r="T39" s="673"/>
      <c r="U39" s="673"/>
      <c r="V39" s="673"/>
      <c r="W39" s="673">
        <f>$W$14/7</f>
        <v>1293.2857142857142</v>
      </c>
      <c r="X39" s="673">
        <f>$X$14/7</f>
        <v>194171.50714285715</v>
      </c>
      <c r="Y39" s="675"/>
      <c r="Z39" s="675"/>
      <c r="AA39" s="145">
        <f>$AA$14/7/2</f>
        <v>-698.72285714285715</v>
      </c>
      <c r="AB39" s="145"/>
      <c r="AC39" s="145"/>
      <c r="AD39" s="145"/>
      <c r="AE39" s="145"/>
      <c r="AF39" s="145"/>
      <c r="AG39" s="145"/>
      <c r="AH39" s="145"/>
    </row>
    <row r="40" spans="1:34" x14ac:dyDescent="0.25">
      <c r="A40" s="38"/>
      <c r="B40" s="3">
        <f t="shared" si="2"/>
        <v>2018</v>
      </c>
      <c r="C40" s="145">
        <f t="shared" si="1"/>
        <v>-194067.34714285715</v>
      </c>
      <c r="D40" s="675"/>
      <c r="E40" s="675"/>
      <c r="F40" s="675"/>
      <c r="G40" s="675"/>
      <c r="H40" s="675"/>
      <c r="I40" s="675"/>
      <c r="J40" s="675"/>
      <c r="K40" s="675"/>
      <c r="L40" s="675"/>
      <c r="M40" s="675"/>
      <c r="N40" s="675"/>
      <c r="O40" s="675"/>
      <c r="P40" s="675"/>
      <c r="Q40" s="675"/>
      <c r="R40" s="675"/>
      <c r="S40" s="673"/>
      <c r="T40" s="673"/>
      <c r="U40" s="673"/>
      <c r="V40" s="673"/>
      <c r="W40" s="673">
        <f>$W$14/7</f>
        <v>1293.2857142857142</v>
      </c>
      <c r="X40" s="673">
        <f>$X$14/7</f>
        <v>194171.50714285715</v>
      </c>
      <c r="Y40" s="675"/>
      <c r="Z40" s="675"/>
      <c r="AA40" s="145">
        <f>$AA$14/7</f>
        <v>-1397.4457142857143</v>
      </c>
      <c r="AB40" s="145"/>
      <c r="AC40" s="145"/>
      <c r="AD40" s="145"/>
      <c r="AE40" s="145"/>
      <c r="AF40" s="145"/>
      <c r="AG40" s="145"/>
      <c r="AH40" s="145"/>
    </row>
    <row r="41" spans="1:34" x14ac:dyDescent="0.25">
      <c r="A41" s="38"/>
      <c r="B41" s="3">
        <f t="shared" si="2"/>
        <v>2019</v>
      </c>
      <c r="C41" s="145">
        <f t="shared" si="1"/>
        <v>-194067.34714285715</v>
      </c>
      <c r="D41" s="675"/>
      <c r="E41" s="675"/>
      <c r="F41" s="675"/>
      <c r="G41" s="675"/>
      <c r="H41" s="675"/>
      <c r="I41" s="675"/>
      <c r="J41" s="675"/>
      <c r="K41" s="675"/>
      <c r="L41" s="675"/>
      <c r="M41" s="675"/>
      <c r="N41" s="675"/>
      <c r="O41" s="675"/>
      <c r="P41" s="675"/>
      <c r="Q41" s="675"/>
      <c r="R41" s="675"/>
      <c r="S41" s="673"/>
      <c r="T41" s="673"/>
      <c r="U41" s="673"/>
      <c r="V41" s="673"/>
      <c r="W41" s="673">
        <f>$W$14/7</f>
        <v>1293.2857142857142</v>
      </c>
      <c r="X41" s="673">
        <f>$X$14/7</f>
        <v>194171.50714285715</v>
      </c>
      <c r="Y41" s="675"/>
      <c r="Z41" s="675"/>
      <c r="AA41" s="145">
        <f t="shared" ref="AA41:AA45" si="7">$AA$14/7</f>
        <v>-1397.4457142857143</v>
      </c>
      <c r="AB41" s="145"/>
      <c r="AC41" s="145"/>
      <c r="AD41" s="145"/>
      <c r="AE41" s="145"/>
      <c r="AF41" s="145"/>
      <c r="AG41" s="145"/>
      <c r="AH41" s="145"/>
    </row>
    <row r="42" spans="1:34" x14ac:dyDescent="0.25">
      <c r="A42" s="38"/>
      <c r="B42" s="3">
        <f t="shared" si="2"/>
        <v>2020</v>
      </c>
      <c r="C42" s="145">
        <f t="shared" si="1"/>
        <v>-193420.70428571431</v>
      </c>
      <c r="D42" s="675"/>
      <c r="E42" s="675"/>
      <c r="F42" s="675"/>
      <c r="G42" s="675"/>
      <c r="H42" s="675"/>
      <c r="I42" s="675"/>
      <c r="J42" s="675"/>
      <c r="K42" s="675"/>
      <c r="L42" s="675"/>
      <c r="M42" s="675"/>
      <c r="N42" s="675"/>
      <c r="O42" s="675"/>
      <c r="P42" s="675"/>
      <c r="Q42" s="675"/>
      <c r="R42" s="675"/>
      <c r="S42" s="673"/>
      <c r="T42" s="673"/>
      <c r="U42" s="673"/>
      <c r="V42" s="673"/>
      <c r="W42" s="673">
        <f>$W$14/7/2</f>
        <v>646.64285714285711</v>
      </c>
      <c r="X42" s="673">
        <f t="shared" ref="X42" si="8">$X$14/7</f>
        <v>194171.50714285715</v>
      </c>
      <c r="Y42" s="675"/>
      <c r="Z42" s="675"/>
      <c r="AA42" s="145">
        <f t="shared" si="7"/>
        <v>-1397.4457142857143</v>
      </c>
      <c r="AB42" s="145"/>
      <c r="AC42" s="145"/>
      <c r="AD42" s="145"/>
      <c r="AE42" s="145"/>
      <c r="AF42" s="145"/>
      <c r="AG42" s="145"/>
      <c r="AH42" s="145"/>
    </row>
    <row r="43" spans="1:34" x14ac:dyDescent="0.25">
      <c r="A43" s="38"/>
      <c r="B43" s="3">
        <f t="shared" si="2"/>
        <v>2021</v>
      </c>
      <c r="C43" s="145">
        <f t="shared" si="1"/>
        <v>-95688.307857142863</v>
      </c>
      <c r="D43" s="675"/>
      <c r="E43" s="675"/>
      <c r="F43" s="675"/>
      <c r="G43" s="675"/>
      <c r="H43" s="675"/>
      <c r="I43" s="675"/>
      <c r="J43" s="675"/>
      <c r="K43" s="675"/>
      <c r="L43" s="675"/>
      <c r="M43" s="675"/>
      <c r="N43" s="675"/>
      <c r="O43" s="675"/>
      <c r="P43" s="675"/>
      <c r="Q43" s="675"/>
      <c r="R43" s="675"/>
      <c r="S43" s="673"/>
      <c r="T43" s="673"/>
      <c r="U43" s="673"/>
      <c r="V43" s="673"/>
      <c r="W43" s="673"/>
      <c r="X43" s="673">
        <f>$X$14/7/2</f>
        <v>97085.753571428577</v>
      </c>
      <c r="Y43" s="675"/>
      <c r="Z43" s="675"/>
      <c r="AA43" s="145">
        <f t="shared" si="7"/>
        <v>-1397.4457142857143</v>
      </c>
      <c r="AB43" s="145"/>
      <c r="AC43" s="145"/>
      <c r="AD43" s="145"/>
      <c r="AE43" s="145"/>
      <c r="AF43" s="145"/>
      <c r="AG43" s="145"/>
      <c r="AH43" s="145"/>
    </row>
    <row r="44" spans="1:34" x14ac:dyDescent="0.25">
      <c r="A44" s="38"/>
      <c r="B44" s="3">
        <f t="shared" si="2"/>
        <v>2022</v>
      </c>
      <c r="C44" s="145">
        <f t="shared" si="1"/>
        <v>-1946.8857142857144</v>
      </c>
      <c r="D44" s="675"/>
      <c r="E44" s="675"/>
      <c r="F44" s="675"/>
      <c r="G44" s="675"/>
      <c r="H44" s="675"/>
      <c r="I44" s="675"/>
      <c r="J44" s="675"/>
      <c r="K44" s="675"/>
      <c r="L44" s="675"/>
      <c r="M44" s="675"/>
      <c r="N44" s="675"/>
      <c r="O44" s="675"/>
      <c r="P44" s="675"/>
      <c r="Q44" s="675"/>
      <c r="R44" s="675"/>
      <c r="S44" s="673"/>
      <c r="T44" s="673"/>
      <c r="U44" s="673"/>
      <c r="V44" s="673"/>
      <c r="W44" s="673"/>
      <c r="X44" s="673"/>
      <c r="Y44" s="675"/>
      <c r="Z44" s="675"/>
      <c r="AA44" s="145">
        <f t="shared" si="7"/>
        <v>-1397.4457142857143</v>
      </c>
      <c r="AB44" s="145"/>
      <c r="AC44" s="145"/>
      <c r="AD44" s="145"/>
      <c r="AE44" s="145"/>
      <c r="AF44" s="145">
        <f>$AF$14/7/2</f>
        <v>3344.3314285714287</v>
      </c>
      <c r="AG44" s="145"/>
      <c r="AH44" s="145"/>
    </row>
    <row r="45" spans="1:34" x14ac:dyDescent="0.25">
      <c r="A45" s="38"/>
      <c r="B45" s="3">
        <f t="shared" si="2"/>
        <v>2023</v>
      </c>
      <c r="C45" s="145">
        <f t="shared" si="1"/>
        <v>-5291.2171428571428</v>
      </c>
      <c r="D45" s="675"/>
      <c r="E45" s="675"/>
      <c r="F45" s="675"/>
      <c r="G45" s="675"/>
      <c r="H45" s="675"/>
      <c r="I45" s="675"/>
      <c r="J45" s="675"/>
      <c r="K45" s="675"/>
      <c r="L45" s="675"/>
      <c r="M45" s="675"/>
      <c r="N45" s="675"/>
      <c r="O45" s="675"/>
      <c r="P45" s="675"/>
      <c r="Q45" s="675"/>
      <c r="R45" s="675"/>
      <c r="S45" s="673"/>
      <c r="T45" s="673"/>
      <c r="U45" s="673"/>
      <c r="V45" s="673"/>
      <c r="W45" s="673"/>
      <c r="X45" s="673"/>
      <c r="Y45" s="675"/>
      <c r="Z45" s="675"/>
      <c r="AA45" s="145">
        <f t="shared" si="7"/>
        <v>-1397.4457142857143</v>
      </c>
      <c r="AB45" s="145"/>
      <c r="AC45" s="145"/>
      <c r="AD45" s="145"/>
      <c r="AE45" s="145"/>
      <c r="AF45" s="145">
        <f>$AF$14/7</f>
        <v>6688.6628571428573</v>
      </c>
      <c r="AG45" s="145"/>
      <c r="AH45" s="145"/>
    </row>
    <row r="46" spans="1:34" x14ac:dyDescent="0.25">
      <c r="A46" s="38"/>
      <c r="B46" s="3">
        <f t="shared" si="2"/>
        <v>2024</v>
      </c>
      <c r="C46" s="145">
        <f t="shared" si="1"/>
        <v>-5989.9400000000005</v>
      </c>
      <c r="D46" s="675"/>
      <c r="E46" s="675"/>
      <c r="F46" s="675"/>
      <c r="G46" s="675"/>
      <c r="H46" s="675"/>
      <c r="I46" s="675"/>
      <c r="J46" s="675"/>
      <c r="K46" s="675"/>
      <c r="L46" s="675"/>
      <c r="M46" s="675"/>
      <c r="N46" s="675"/>
      <c r="O46" s="675"/>
      <c r="P46" s="675"/>
      <c r="Q46" s="675"/>
      <c r="R46" s="675"/>
      <c r="S46" s="673"/>
      <c r="T46" s="673"/>
      <c r="U46" s="673"/>
      <c r="V46" s="673"/>
      <c r="W46" s="673"/>
      <c r="X46" s="145"/>
      <c r="Y46" s="675"/>
      <c r="Z46" s="675"/>
      <c r="AA46" s="145">
        <f>$AA$14/7/2</f>
        <v>-698.72285714285715</v>
      </c>
      <c r="AB46" s="145"/>
      <c r="AC46" s="145"/>
      <c r="AD46" s="145"/>
      <c r="AE46" s="145"/>
      <c r="AF46" s="145">
        <f>$AF$14/7</f>
        <v>6688.6628571428573</v>
      </c>
      <c r="AG46" s="145"/>
      <c r="AH46" s="145"/>
    </row>
    <row r="47" spans="1:34" x14ac:dyDescent="0.25">
      <c r="A47" s="38"/>
      <c r="B47" s="3"/>
      <c r="C47" s="145">
        <f t="shared" ref="C47" si="9">-SUM(D47:AA47)</f>
        <v>0</v>
      </c>
      <c r="D47" s="676"/>
      <c r="E47" s="676"/>
      <c r="F47" s="676"/>
      <c r="G47" s="676"/>
      <c r="H47" s="676"/>
      <c r="I47" s="676"/>
      <c r="J47" s="676"/>
      <c r="K47" s="676"/>
      <c r="L47" s="676"/>
      <c r="M47" s="676"/>
      <c r="N47" s="676"/>
      <c r="O47" s="676"/>
      <c r="P47" s="676"/>
      <c r="Q47" s="676"/>
      <c r="R47" s="676"/>
      <c r="S47" s="676"/>
      <c r="T47" s="676"/>
      <c r="U47" s="676"/>
      <c r="V47" s="677"/>
      <c r="W47" s="677"/>
      <c r="X47" s="677"/>
      <c r="Y47" s="675"/>
      <c r="Z47" s="675"/>
      <c r="AA47" s="145"/>
      <c r="AB47" s="145"/>
      <c r="AC47" s="145"/>
      <c r="AD47" s="145"/>
      <c r="AE47" s="145"/>
      <c r="AF47" s="145"/>
      <c r="AG47" s="145"/>
      <c r="AH47" s="145"/>
    </row>
    <row r="48" spans="1:34" x14ac:dyDescent="0.25">
      <c r="A48" s="38" t="s">
        <v>62</v>
      </c>
      <c r="B48" s="300">
        <f>SUM(D48:AH48)</f>
        <v>30098.982857142859</v>
      </c>
      <c r="C48" s="678">
        <f>SUM(C16:C47)</f>
        <v>-1957997.777142857</v>
      </c>
      <c r="D48" s="678">
        <f>-SUM(D16:D47)+D14</f>
        <v>0</v>
      </c>
      <c r="E48" s="678">
        <f t="shared" ref="E48:AH48" si="10">-SUM(E16:E47)+E14</f>
        <v>0</v>
      </c>
      <c r="F48" s="678">
        <f t="shared" si="10"/>
        <v>0</v>
      </c>
      <c r="G48" s="678">
        <f t="shared" si="10"/>
        <v>0</v>
      </c>
      <c r="H48" s="678">
        <f t="shared" si="10"/>
        <v>0</v>
      </c>
      <c r="I48" s="678">
        <f t="shared" si="10"/>
        <v>0</v>
      </c>
      <c r="J48" s="678">
        <f t="shared" si="10"/>
        <v>0</v>
      </c>
      <c r="K48" s="678">
        <f t="shared" si="10"/>
        <v>0</v>
      </c>
      <c r="L48" s="678">
        <f t="shared" si="10"/>
        <v>0</v>
      </c>
      <c r="M48" s="678">
        <f t="shared" si="10"/>
        <v>0</v>
      </c>
      <c r="N48" s="678">
        <f t="shared" si="10"/>
        <v>0</v>
      </c>
      <c r="O48" s="678">
        <f t="shared" si="10"/>
        <v>0</v>
      </c>
      <c r="P48" s="678">
        <f t="shared" si="10"/>
        <v>0</v>
      </c>
      <c r="Q48" s="678">
        <f t="shared" si="10"/>
        <v>0</v>
      </c>
      <c r="R48" s="678">
        <f t="shared" si="10"/>
        <v>0</v>
      </c>
      <c r="S48" s="678">
        <f t="shared" si="10"/>
        <v>0</v>
      </c>
      <c r="T48" s="678">
        <f t="shared" si="10"/>
        <v>0</v>
      </c>
      <c r="U48" s="678">
        <f t="shared" si="10"/>
        <v>0</v>
      </c>
      <c r="V48" s="678">
        <f t="shared" si="10"/>
        <v>0</v>
      </c>
      <c r="W48" s="678">
        <f t="shared" si="10"/>
        <v>0</v>
      </c>
      <c r="X48" s="678">
        <f t="shared" si="10"/>
        <v>0</v>
      </c>
      <c r="Y48" s="678">
        <f t="shared" si="10"/>
        <v>0</v>
      </c>
      <c r="Z48" s="678">
        <f t="shared" si="10"/>
        <v>0</v>
      </c>
      <c r="AA48" s="678">
        <f t="shared" si="10"/>
        <v>0</v>
      </c>
      <c r="AB48" s="678">
        <f t="shared" si="10"/>
        <v>0</v>
      </c>
      <c r="AC48" s="678">
        <f t="shared" si="10"/>
        <v>0</v>
      </c>
      <c r="AD48" s="678">
        <f t="shared" si="10"/>
        <v>0</v>
      </c>
      <c r="AE48" s="678">
        <f t="shared" si="10"/>
        <v>0</v>
      </c>
      <c r="AF48" s="678">
        <f t="shared" si="10"/>
        <v>30098.982857142859</v>
      </c>
      <c r="AG48" s="678">
        <f t="shared" si="10"/>
        <v>0</v>
      </c>
      <c r="AH48" s="678">
        <f t="shared" si="10"/>
        <v>0</v>
      </c>
    </row>
    <row r="49" spans="1:26" x14ac:dyDescent="0.25">
      <c r="A49" s="38"/>
      <c r="B49" s="275"/>
      <c r="C49" s="299"/>
      <c r="D49" s="297"/>
      <c r="E49" s="297"/>
      <c r="F49" s="297"/>
      <c r="G49" s="297"/>
      <c r="H49" s="297"/>
      <c r="I49" s="297"/>
      <c r="J49" s="297"/>
      <c r="K49" s="297"/>
      <c r="L49" s="297"/>
      <c r="M49" s="297"/>
      <c r="N49" s="297"/>
      <c r="O49" s="297"/>
      <c r="P49" s="297"/>
      <c r="Q49" s="297"/>
      <c r="R49" s="297"/>
      <c r="S49" s="297"/>
      <c r="T49" s="297"/>
      <c r="U49" s="297"/>
      <c r="V49" s="297"/>
      <c r="W49" s="297"/>
      <c r="X49" s="297"/>
      <c r="Y49" s="297"/>
      <c r="Z49" s="297"/>
    </row>
    <row r="50" spans="1:26" x14ac:dyDescent="0.25">
      <c r="A50" s="39" t="s">
        <v>63</v>
      </c>
      <c r="B50" s="3"/>
      <c r="C50" s="30">
        <f>+C14+C48</f>
        <v>30098.982857142808</v>
      </c>
      <c r="D50" s="297"/>
      <c r="E50" s="297"/>
      <c r="F50" s="297"/>
      <c r="G50" s="297"/>
      <c r="H50" s="297"/>
      <c r="I50" s="297"/>
      <c r="J50" s="297"/>
      <c r="K50" s="297"/>
      <c r="L50" s="297"/>
      <c r="M50" s="297"/>
      <c r="N50" s="297"/>
      <c r="O50" s="297"/>
      <c r="P50" s="297"/>
      <c r="Q50" s="297"/>
      <c r="R50" s="297"/>
      <c r="S50" s="297"/>
      <c r="T50" s="297"/>
      <c r="U50" s="297"/>
      <c r="V50" s="297"/>
      <c r="W50" s="297"/>
      <c r="X50" s="297"/>
      <c r="Y50" s="297"/>
      <c r="Z50" s="297"/>
    </row>
    <row r="51" spans="1:26" x14ac:dyDescent="0.25">
      <c r="A51" s="3"/>
      <c r="B51" s="3"/>
      <c r="C51" s="3"/>
      <c r="D51" s="297"/>
      <c r="E51" s="297"/>
      <c r="F51" s="297"/>
      <c r="G51" s="297"/>
      <c r="H51" s="297"/>
      <c r="I51" s="297"/>
      <c r="J51" s="297"/>
      <c r="K51" s="297"/>
      <c r="L51" s="297"/>
      <c r="M51" s="297"/>
      <c r="N51" s="297"/>
      <c r="O51" s="297"/>
      <c r="P51" s="297"/>
      <c r="Q51" s="297"/>
      <c r="R51" s="297"/>
      <c r="S51" s="297"/>
      <c r="T51" s="297"/>
      <c r="U51" s="297"/>
      <c r="V51" s="297"/>
      <c r="W51" s="297"/>
      <c r="X51" s="297"/>
      <c r="Y51" s="297"/>
      <c r="Z51" s="297"/>
    </row>
    <row r="52" spans="1:26" x14ac:dyDescent="0.25">
      <c r="A52" s="3"/>
      <c r="B52" s="36"/>
      <c r="C52" s="3"/>
      <c r="D52" s="297"/>
      <c r="E52" s="297"/>
      <c r="F52" s="297"/>
      <c r="G52" s="297"/>
      <c r="H52" s="297"/>
      <c r="I52" s="297"/>
      <c r="J52" s="297"/>
      <c r="K52" s="297"/>
      <c r="L52" s="297"/>
      <c r="M52" s="297"/>
      <c r="N52" s="297"/>
      <c r="O52" s="297"/>
      <c r="P52" s="297"/>
      <c r="Q52" s="297"/>
      <c r="R52" s="297"/>
      <c r="S52" s="297"/>
      <c r="T52" s="297"/>
      <c r="U52" s="297"/>
      <c r="V52" s="297"/>
      <c r="W52" s="297"/>
      <c r="X52" s="297"/>
      <c r="Y52" s="297"/>
      <c r="Z52" s="297"/>
    </row>
    <row r="53" spans="1:26" x14ac:dyDescent="0.25">
      <c r="A53" s="3"/>
      <c r="B53" s="3"/>
      <c r="C53" s="3"/>
      <c r="E53" s="297"/>
      <c r="F53" s="301"/>
      <c r="G53" s="301"/>
      <c r="H53" s="301"/>
      <c r="I53" s="301"/>
      <c r="J53" s="301"/>
      <c r="K53" s="301"/>
      <c r="L53" s="301"/>
      <c r="M53" s="301"/>
      <c r="N53" s="297">
        <f>SUM(E32:E53)</f>
        <v>0</v>
      </c>
      <c r="O53" s="301"/>
      <c r="P53" s="301"/>
      <c r="Q53" s="301"/>
      <c r="R53" s="301"/>
      <c r="S53" s="301"/>
    </row>
    <row r="54" spans="1:26" x14ac:dyDescent="0.25">
      <c r="B54" s="3"/>
      <c r="C54" s="3"/>
      <c r="E54" s="301"/>
      <c r="F54" s="301"/>
      <c r="G54" s="301"/>
      <c r="H54" s="301"/>
      <c r="I54" s="301"/>
      <c r="J54" s="301"/>
      <c r="K54" s="301"/>
      <c r="L54" s="301"/>
      <c r="M54" s="301"/>
      <c r="N54" s="301"/>
      <c r="O54" s="301"/>
      <c r="P54" s="301"/>
      <c r="Q54" s="301"/>
      <c r="R54" s="301"/>
      <c r="S54" s="301"/>
    </row>
    <row r="55" spans="1:26" x14ac:dyDescent="0.25">
      <c r="E55" s="301"/>
      <c r="F55" s="301"/>
      <c r="G55" s="301"/>
      <c r="H55" s="301"/>
      <c r="I55" s="301"/>
      <c r="J55" s="301"/>
      <c r="K55" s="301"/>
      <c r="L55" s="301"/>
      <c r="M55" s="301"/>
      <c r="N55" s="301"/>
      <c r="O55" s="301"/>
      <c r="P55" s="301"/>
      <c r="Q55" s="301"/>
      <c r="R55" s="301"/>
      <c r="S55" s="301"/>
    </row>
    <row r="56" spans="1:26" x14ac:dyDescent="0.25">
      <c r="E56" s="301"/>
      <c r="F56" s="301"/>
      <c r="G56" s="301"/>
      <c r="H56" s="301"/>
      <c r="I56" s="301"/>
      <c r="J56" s="301"/>
      <c r="K56" s="301"/>
      <c r="L56" s="301"/>
      <c r="M56" s="301"/>
      <c r="N56" s="301"/>
      <c r="O56" s="301"/>
      <c r="P56" s="301"/>
      <c r="Q56" s="301"/>
      <c r="R56" s="301"/>
      <c r="S56" s="301"/>
    </row>
    <row r="57" spans="1:26" x14ac:dyDescent="0.25">
      <c r="E57" s="301"/>
      <c r="F57" s="301"/>
      <c r="G57" s="301"/>
      <c r="H57" s="301"/>
      <c r="I57" s="301"/>
      <c r="J57" s="301"/>
      <c r="K57" s="301"/>
      <c r="L57" s="301"/>
      <c r="M57" s="301"/>
      <c r="N57" s="301"/>
      <c r="O57" s="301"/>
      <c r="P57" s="301"/>
      <c r="Q57" s="301"/>
      <c r="R57" s="301"/>
      <c r="S57" s="301"/>
    </row>
    <row r="58" spans="1:26" x14ac:dyDescent="0.25">
      <c r="E58" s="301"/>
      <c r="F58" s="301"/>
      <c r="G58" s="301"/>
      <c r="H58" s="301"/>
      <c r="I58" s="301"/>
      <c r="J58" s="301"/>
      <c r="K58" s="301"/>
      <c r="L58" s="301"/>
      <c r="M58" s="301"/>
      <c r="N58" s="301"/>
      <c r="O58" s="301"/>
      <c r="P58" s="301"/>
      <c r="Q58" s="301"/>
      <c r="R58" s="301"/>
      <c r="S58" s="301"/>
    </row>
    <row r="59" spans="1:26" x14ac:dyDescent="0.25">
      <c r="E59" s="301"/>
      <c r="F59" s="301"/>
      <c r="G59" s="301"/>
      <c r="H59" s="301"/>
      <c r="I59" s="301"/>
      <c r="J59" s="301"/>
      <c r="K59" s="301"/>
      <c r="L59" s="301"/>
      <c r="M59" s="301"/>
      <c r="N59" s="301"/>
      <c r="O59" s="301"/>
      <c r="P59" s="301"/>
      <c r="Q59" s="301"/>
      <c r="R59" s="301"/>
      <c r="S59" s="301"/>
    </row>
    <row r="60" spans="1:26" x14ac:dyDescent="0.25">
      <c r="E60" s="301"/>
      <c r="F60" s="301"/>
      <c r="G60" s="301"/>
      <c r="H60" s="301"/>
      <c r="I60" s="301"/>
      <c r="J60" s="301"/>
      <c r="K60" s="301"/>
      <c r="L60" s="301"/>
      <c r="M60" s="301"/>
      <c r="N60" s="301"/>
      <c r="O60" s="301"/>
      <c r="P60" s="301"/>
      <c r="Q60" s="301"/>
      <c r="R60" s="301"/>
      <c r="S60" s="301"/>
    </row>
    <row r="61" spans="1:26" x14ac:dyDescent="0.25">
      <c r="E61" s="301"/>
      <c r="F61" s="301"/>
      <c r="G61" s="301"/>
      <c r="H61" s="301"/>
      <c r="I61" s="301"/>
      <c r="J61" s="301"/>
      <c r="K61" s="301"/>
      <c r="L61" s="301"/>
      <c r="M61" s="301"/>
      <c r="N61" s="301"/>
      <c r="O61" s="301"/>
      <c r="P61" s="301"/>
      <c r="Q61" s="301"/>
      <c r="R61" s="301"/>
      <c r="S61" s="301"/>
    </row>
    <row r="62" spans="1:26" x14ac:dyDescent="0.25">
      <c r="E62" s="301"/>
      <c r="F62" s="301"/>
      <c r="G62" s="301"/>
      <c r="H62" s="301"/>
      <c r="I62" s="301"/>
      <c r="J62" s="301"/>
      <c r="K62" s="301"/>
      <c r="L62" s="301"/>
      <c r="M62" s="301"/>
      <c r="N62" s="301"/>
      <c r="O62" s="301"/>
      <c r="P62" s="301"/>
      <c r="Q62" s="301"/>
      <c r="R62" s="301"/>
      <c r="S62" s="301"/>
    </row>
    <row r="63" spans="1:26" x14ac:dyDescent="0.25">
      <c r="E63" s="301"/>
      <c r="F63" s="301"/>
      <c r="G63" s="301"/>
      <c r="H63" s="301"/>
      <c r="I63" s="301"/>
      <c r="J63" s="301"/>
      <c r="K63" s="301"/>
      <c r="L63" s="301"/>
      <c r="M63" s="301"/>
      <c r="N63" s="301"/>
      <c r="O63" s="301"/>
      <c r="P63" s="301"/>
      <c r="Q63" s="301"/>
      <c r="R63" s="301"/>
      <c r="S63" s="301"/>
    </row>
    <row r="64" spans="1:26" x14ac:dyDescent="0.25">
      <c r="E64" s="301"/>
      <c r="F64" s="301"/>
      <c r="G64" s="301"/>
      <c r="H64" s="301"/>
      <c r="I64" s="301"/>
      <c r="J64" s="301"/>
      <c r="K64" s="301"/>
      <c r="L64" s="301"/>
      <c r="M64" s="301"/>
      <c r="N64" s="301"/>
      <c r="O64" s="301"/>
      <c r="P64" s="301"/>
      <c r="Q64" s="301"/>
      <c r="R64" s="301"/>
      <c r="S64" s="301"/>
    </row>
  </sheetData>
  <pageMargins left="0.7" right="0.7" top="0.75" bottom="0.75" header="0.3" footer="0.3"/>
  <pageSetup scale="42" orientation="landscape" horizontalDpi="4294967294" verticalDpi="4294967294" r:id="rId1"/>
  <headerFooter>
    <oddFooter>&amp;Z&amp;F&amp;RPage &amp;P</oddFooter>
  </headerFooter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 codeName="Sheet43"/>
  <dimension ref="A1:AB58"/>
  <sheetViews>
    <sheetView workbookViewId="0"/>
  </sheetViews>
  <sheetFormatPr defaultRowHeight="15" x14ac:dyDescent="0.25"/>
  <cols>
    <col min="1" max="1" width="20.85546875" customWidth="1"/>
    <col min="2" max="2" width="8.7109375" customWidth="1"/>
    <col min="3" max="3" width="12.85546875" customWidth="1"/>
    <col min="4" max="12" width="7.42578125" hidden="1" customWidth="1"/>
    <col min="13" max="13" width="7.5703125" hidden="1" customWidth="1"/>
    <col min="14" max="14" width="9.28515625" customWidth="1"/>
    <col min="15" max="15" width="14.85546875" customWidth="1"/>
    <col min="16" max="17" width="9.28515625" customWidth="1"/>
    <col min="18" max="19" width="11.28515625" customWidth="1"/>
    <col min="20" max="20" width="9.42578125" customWidth="1"/>
    <col min="22" max="24" width="10.5703125" customWidth="1"/>
  </cols>
  <sheetData>
    <row r="1" spans="1:28" x14ac:dyDescent="0.25">
      <c r="A1" s="11" t="s">
        <v>10</v>
      </c>
    </row>
    <row r="2" spans="1:28" x14ac:dyDescent="0.25">
      <c r="A2" s="9" t="s">
        <v>14</v>
      </c>
    </row>
    <row r="3" spans="1:28" x14ac:dyDescent="0.25">
      <c r="A3" s="9" t="s">
        <v>80</v>
      </c>
    </row>
    <row r="4" spans="1:28" x14ac:dyDescent="0.25">
      <c r="R4" s="40" t="s">
        <v>4</v>
      </c>
      <c r="S4" s="41"/>
      <c r="T4" s="40" t="s">
        <v>8</v>
      </c>
    </row>
    <row r="5" spans="1:28" x14ac:dyDescent="0.25">
      <c r="A5" s="10" t="s">
        <v>9</v>
      </c>
      <c r="B5" s="12" t="s">
        <v>64</v>
      </c>
      <c r="C5" s="12" t="s">
        <v>12</v>
      </c>
      <c r="R5" s="42" t="s">
        <v>2</v>
      </c>
      <c r="S5" s="42" t="s">
        <v>60</v>
      </c>
      <c r="T5" s="42" t="s">
        <v>7</v>
      </c>
    </row>
    <row r="6" spans="1:28" ht="30" x14ac:dyDescent="0.25">
      <c r="A6" s="134" t="s">
        <v>384</v>
      </c>
      <c r="B6" s="3">
        <v>247</v>
      </c>
      <c r="R6" s="3"/>
    </row>
    <row r="7" spans="1:28" x14ac:dyDescent="0.25">
      <c r="A7" s="213"/>
      <c r="B7" s="212"/>
      <c r="C7" s="214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5"/>
      <c r="P7" s="6"/>
      <c r="Q7" s="6"/>
      <c r="R7" s="13">
        <f>+C14</f>
        <v>162102.44</v>
      </c>
      <c r="S7" s="13">
        <f>+-C42</f>
        <v>162102.44</v>
      </c>
      <c r="T7" s="13">
        <f>+R7-S7</f>
        <v>0</v>
      </c>
    </row>
    <row r="8" spans="1:28" x14ac:dyDescent="0.25">
      <c r="A8" s="213"/>
      <c r="B8" s="3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5"/>
      <c r="P8" s="6"/>
      <c r="Q8" s="6"/>
    </row>
    <row r="9" spans="1:28" x14ac:dyDescent="0.25">
      <c r="A9" s="2"/>
      <c r="B9" s="3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5"/>
      <c r="P9" s="6"/>
      <c r="Q9" s="6"/>
    </row>
    <row r="10" spans="1:28" x14ac:dyDescent="0.25">
      <c r="B10" s="3"/>
    </row>
    <row r="11" spans="1:28" x14ac:dyDescent="0.25">
      <c r="A11" s="2" t="s">
        <v>66</v>
      </c>
      <c r="B11" s="212"/>
      <c r="C11" s="214" t="s">
        <v>74</v>
      </c>
    </row>
    <row r="12" spans="1:28" x14ac:dyDescent="0.25">
      <c r="B12" s="28"/>
      <c r="C12" s="2"/>
    </row>
    <row r="13" spans="1:28" x14ac:dyDescent="0.25">
      <c r="A13" s="9" t="s">
        <v>5</v>
      </c>
      <c r="C13" s="31" t="s">
        <v>3</v>
      </c>
      <c r="D13" s="32">
        <v>1994</v>
      </c>
      <c r="E13" s="32">
        <v>1995</v>
      </c>
      <c r="F13" s="32">
        <v>1996</v>
      </c>
      <c r="G13" s="32">
        <v>1997</v>
      </c>
      <c r="H13" s="32">
        <v>1998</v>
      </c>
      <c r="I13" s="32">
        <v>1999</v>
      </c>
      <c r="J13" s="32">
        <v>2000</v>
      </c>
      <c r="K13" s="32">
        <v>2001</v>
      </c>
      <c r="L13" s="32">
        <v>2002</v>
      </c>
      <c r="M13" s="32">
        <v>2003</v>
      </c>
      <c r="N13" s="32">
        <v>2004</v>
      </c>
      <c r="O13" s="32">
        <v>2005</v>
      </c>
      <c r="P13" s="32">
        <v>2006</v>
      </c>
      <c r="Q13" s="32">
        <v>2007</v>
      </c>
      <c r="R13" s="32">
        <v>2008</v>
      </c>
      <c r="S13" s="32">
        <v>2009</v>
      </c>
      <c r="T13" s="32">
        <v>2010</v>
      </c>
      <c r="U13" s="32">
        <v>2011</v>
      </c>
      <c r="V13" s="32">
        <v>2012</v>
      </c>
      <c r="W13" s="32">
        <v>2013</v>
      </c>
      <c r="X13" s="32">
        <v>2014</v>
      </c>
      <c r="Y13" s="328">
        <v>2015</v>
      </c>
      <c r="Z13" s="32">
        <v>2016</v>
      </c>
      <c r="AA13" s="328">
        <v>2017</v>
      </c>
      <c r="AB13" s="32">
        <v>2018</v>
      </c>
    </row>
    <row r="14" spans="1:28" x14ac:dyDescent="0.25">
      <c r="A14" s="9" t="s">
        <v>73</v>
      </c>
      <c r="C14" s="29">
        <f>SUM(D14:Y14)</f>
        <v>162102.44</v>
      </c>
      <c r="D14" s="43"/>
      <c r="E14" s="43"/>
      <c r="F14" s="43"/>
      <c r="G14" s="43"/>
      <c r="H14" s="43"/>
      <c r="I14" s="43"/>
      <c r="J14" s="43"/>
      <c r="K14" s="43"/>
      <c r="L14" s="43"/>
      <c r="M14" s="43"/>
      <c r="N14" s="43"/>
      <c r="O14" s="29">
        <v>162102.44</v>
      </c>
      <c r="P14" s="43"/>
      <c r="Q14" s="43"/>
      <c r="R14" s="43"/>
      <c r="S14" s="29"/>
    </row>
    <row r="15" spans="1:28" x14ac:dyDescent="0.25">
      <c r="A15" s="34" t="s">
        <v>1460</v>
      </c>
      <c r="B15" s="2"/>
      <c r="C15" s="2"/>
    </row>
    <row r="16" spans="1:28" x14ac:dyDescent="0.25">
      <c r="A16" s="9" t="s">
        <v>6</v>
      </c>
      <c r="B16" s="3">
        <v>1994</v>
      </c>
      <c r="C16" s="13">
        <f>-SUM(D16:Y16)</f>
        <v>0</v>
      </c>
      <c r="D16" s="7">
        <f>+D$14/7/2</f>
        <v>0</v>
      </c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Y16" s="7"/>
      <c r="Z16" s="7"/>
    </row>
    <row r="17" spans="1:26" x14ac:dyDescent="0.25">
      <c r="B17" s="3">
        <v>1995</v>
      </c>
      <c r="C17" s="13">
        <f t="shared" ref="C17:C39" si="0">-SUM(D17:Y17)</f>
        <v>0</v>
      </c>
      <c r="D17" s="7">
        <f>+D$14/7</f>
        <v>0</v>
      </c>
      <c r="E17" s="7">
        <f>+E$14/7/2</f>
        <v>0</v>
      </c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Y17" s="7"/>
      <c r="Z17" s="7"/>
    </row>
    <row r="18" spans="1:26" x14ac:dyDescent="0.25">
      <c r="B18" s="3">
        <v>1996</v>
      </c>
      <c r="C18" s="13">
        <f t="shared" si="0"/>
        <v>0</v>
      </c>
      <c r="D18" s="7">
        <f>+D17</f>
        <v>0</v>
      </c>
      <c r="E18" s="7">
        <f>+E$14/7</f>
        <v>0</v>
      </c>
      <c r="F18" s="7">
        <f>+F$14/7/2</f>
        <v>0</v>
      </c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Y18" s="7"/>
      <c r="Z18" s="7"/>
    </row>
    <row r="19" spans="1:26" x14ac:dyDescent="0.25">
      <c r="B19" s="3">
        <v>1997</v>
      </c>
      <c r="C19" s="13">
        <f t="shared" si="0"/>
        <v>0</v>
      </c>
      <c r="D19" s="7">
        <f>+D18</f>
        <v>0</v>
      </c>
      <c r="E19" s="7">
        <f>+E18</f>
        <v>0</v>
      </c>
      <c r="F19" s="7">
        <f>+F$14/7</f>
        <v>0</v>
      </c>
      <c r="G19" s="7">
        <f>+G$14/7/2</f>
        <v>0</v>
      </c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Y19" s="7"/>
      <c r="Z19" s="7"/>
    </row>
    <row r="20" spans="1:26" x14ac:dyDescent="0.25">
      <c r="B20" s="3">
        <v>1998</v>
      </c>
      <c r="C20" s="13">
        <f t="shared" si="0"/>
        <v>0</v>
      </c>
      <c r="D20" s="7">
        <f>+D19</f>
        <v>0</v>
      </c>
      <c r="E20" s="7">
        <f>+E19</f>
        <v>0</v>
      </c>
      <c r="F20" s="7">
        <f>+F19</f>
        <v>0</v>
      </c>
      <c r="G20" s="7">
        <f>+G$14/7</f>
        <v>0</v>
      </c>
      <c r="H20" s="7">
        <f>+H$14/7/2</f>
        <v>0</v>
      </c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Y20" s="7"/>
      <c r="Z20" s="7"/>
    </row>
    <row r="21" spans="1:26" x14ac:dyDescent="0.25">
      <c r="B21" s="3">
        <v>1999</v>
      </c>
      <c r="C21" s="13">
        <f t="shared" si="0"/>
        <v>0</v>
      </c>
      <c r="D21" s="7">
        <f>+D20</f>
        <v>0</v>
      </c>
      <c r="E21" s="7">
        <f>+E20</f>
        <v>0</v>
      </c>
      <c r="F21" s="7">
        <f>+F20</f>
        <v>0</v>
      </c>
      <c r="G21" s="7">
        <f>+G20</f>
        <v>0</v>
      </c>
      <c r="H21" s="7">
        <f>+H$14/7</f>
        <v>0</v>
      </c>
      <c r="I21" s="7">
        <f>+I$14/7/2</f>
        <v>0</v>
      </c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Y21" s="7"/>
      <c r="Z21" s="7"/>
    </row>
    <row r="22" spans="1:26" x14ac:dyDescent="0.25">
      <c r="B22" s="3">
        <v>2000</v>
      </c>
      <c r="C22" s="13">
        <f t="shared" si="0"/>
        <v>0</v>
      </c>
      <c r="D22" s="7">
        <f>+D21</f>
        <v>0</v>
      </c>
      <c r="E22" s="7">
        <f>+E21</f>
        <v>0</v>
      </c>
      <c r="F22" s="7">
        <f>+F21</f>
        <v>0</v>
      </c>
      <c r="G22" s="7">
        <f>+G21</f>
        <v>0</v>
      </c>
      <c r="H22" s="7">
        <f>+H21</f>
        <v>0</v>
      </c>
      <c r="I22" s="7">
        <f>+I$14/7</f>
        <v>0</v>
      </c>
      <c r="J22" s="7">
        <f>+J$14/7/2</f>
        <v>0</v>
      </c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Y22" s="7"/>
      <c r="Z22" s="7"/>
    </row>
    <row r="23" spans="1:26" x14ac:dyDescent="0.25">
      <c r="B23" s="3">
        <v>2001</v>
      </c>
      <c r="C23" s="13">
        <f t="shared" si="0"/>
        <v>0</v>
      </c>
      <c r="D23" s="7">
        <f>+D$14/7/2</f>
        <v>0</v>
      </c>
      <c r="E23" s="7">
        <f>+E22</f>
        <v>0</v>
      </c>
      <c r="F23" s="7">
        <f>+F22</f>
        <v>0</v>
      </c>
      <c r="G23" s="7">
        <f>+G22</f>
        <v>0</v>
      </c>
      <c r="H23" s="7">
        <f>+H22</f>
        <v>0</v>
      </c>
      <c r="I23" s="7">
        <f>+I22</f>
        <v>0</v>
      </c>
      <c r="J23" s="7">
        <f>+J$14/7</f>
        <v>0</v>
      </c>
      <c r="K23" s="7">
        <f>+K$14/7/2</f>
        <v>0</v>
      </c>
      <c r="L23" s="7"/>
      <c r="M23" s="7"/>
      <c r="N23" s="7"/>
      <c r="O23" s="7"/>
      <c r="P23" s="7"/>
      <c r="Q23" s="7"/>
      <c r="R23" s="7"/>
      <c r="S23" s="7"/>
      <c r="T23" s="7"/>
      <c r="U23" s="7"/>
      <c r="Y23" s="7"/>
      <c r="Z23" s="7"/>
    </row>
    <row r="24" spans="1:26" x14ac:dyDescent="0.25">
      <c r="B24" s="3">
        <v>2002</v>
      </c>
      <c r="C24" s="13">
        <f t="shared" si="0"/>
        <v>0</v>
      </c>
      <c r="D24" s="7"/>
      <c r="E24" s="7">
        <f>+E$14/7/2</f>
        <v>0</v>
      </c>
      <c r="F24" s="7">
        <f>+F23</f>
        <v>0</v>
      </c>
      <c r="G24" s="7">
        <f>+G23</f>
        <v>0</v>
      </c>
      <c r="H24" s="7">
        <f>+H23</f>
        <v>0</v>
      </c>
      <c r="I24" s="7">
        <f>+I23</f>
        <v>0</v>
      </c>
      <c r="J24" s="7">
        <f>+J23</f>
        <v>0</v>
      </c>
      <c r="K24" s="7">
        <f>+K$14/7</f>
        <v>0</v>
      </c>
      <c r="L24" s="7">
        <f>+L$14/7/2</f>
        <v>0</v>
      </c>
      <c r="M24" s="7"/>
      <c r="N24" s="7"/>
      <c r="O24" s="7"/>
      <c r="P24" s="7"/>
      <c r="Q24" s="7"/>
      <c r="R24" s="7"/>
      <c r="S24" s="7"/>
      <c r="T24" s="7"/>
      <c r="U24" s="7"/>
      <c r="Y24" s="7"/>
      <c r="Z24" s="7"/>
    </row>
    <row r="25" spans="1:26" x14ac:dyDescent="0.25">
      <c r="B25" s="3">
        <v>2003</v>
      </c>
      <c r="C25" s="13">
        <f t="shared" si="0"/>
        <v>0</v>
      </c>
      <c r="D25" s="7"/>
      <c r="E25" s="7"/>
      <c r="F25" s="7">
        <f>+F$14/7/2</f>
        <v>0</v>
      </c>
      <c r="G25" s="7">
        <f>+G24</f>
        <v>0</v>
      </c>
      <c r="H25" s="7">
        <f>+H24</f>
        <v>0</v>
      </c>
      <c r="I25" s="7">
        <f>+I24</f>
        <v>0</v>
      </c>
      <c r="J25" s="7">
        <f>+J24</f>
        <v>0</v>
      </c>
      <c r="K25" s="7">
        <f>+K24</f>
        <v>0</v>
      </c>
      <c r="L25" s="7">
        <f>+L$14/7</f>
        <v>0</v>
      </c>
      <c r="M25" s="7">
        <f>+M$14/7/2</f>
        <v>0</v>
      </c>
      <c r="N25" s="7"/>
      <c r="O25" s="7"/>
      <c r="P25" s="7"/>
      <c r="Q25" s="7"/>
      <c r="R25" s="7"/>
      <c r="S25" s="7"/>
      <c r="T25" s="7"/>
      <c r="U25" s="7"/>
      <c r="Y25" s="7"/>
      <c r="Z25" s="7"/>
    </row>
    <row r="26" spans="1:26" x14ac:dyDescent="0.25">
      <c r="B26" s="3">
        <v>2004</v>
      </c>
      <c r="C26" s="13">
        <f t="shared" si="0"/>
        <v>0</v>
      </c>
      <c r="D26" s="7"/>
      <c r="E26" s="7"/>
      <c r="F26" s="7"/>
      <c r="G26" s="7">
        <f>+G$14/7/2</f>
        <v>0</v>
      </c>
      <c r="H26" s="7">
        <f>+H25</f>
        <v>0</v>
      </c>
      <c r="I26" s="7">
        <f>+I25</f>
        <v>0</v>
      </c>
      <c r="J26" s="7">
        <f>+J25</f>
        <v>0</v>
      </c>
      <c r="K26" s="7">
        <f>+K25</f>
        <v>0</v>
      </c>
      <c r="L26" s="7">
        <f>+L25</f>
        <v>0</v>
      </c>
      <c r="M26" s="7">
        <f>+M$14/7</f>
        <v>0</v>
      </c>
      <c r="N26" s="7">
        <f>+N$14/7/2</f>
        <v>0</v>
      </c>
      <c r="O26" s="7"/>
      <c r="P26" s="7"/>
      <c r="Q26" s="7"/>
      <c r="R26" s="7"/>
      <c r="S26" s="7"/>
      <c r="T26" s="7"/>
      <c r="U26" s="7"/>
      <c r="Y26" s="7"/>
      <c r="Z26" s="7"/>
    </row>
    <row r="27" spans="1:26" x14ac:dyDescent="0.25">
      <c r="B27" s="3">
        <v>2005</v>
      </c>
      <c r="C27" s="13">
        <f t="shared" si="0"/>
        <v>-11578.745714285715</v>
      </c>
      <c r="D27" s="7"/>
      <c r="E27" s="7"/>
      <c r="F27" s="7"/>
      <c r="G27" s="7"/>
      <c r="H27" s="7">
        <f>+H$14/7/2</f>
        <v>0</v>
      </c>
      <c r="I27" s="7">
        <f>+I26</f>
        <v>0</v>
      </c>
      <c r="J27" s="7">
        <f>+J26</f>
        <v>0</v>
      </c>
      <c r="K27" s="7">
        <f>+K26</f>
        <v>0</v>
      </c>
      <c r="L27" s="7">
        <f>+L26</f>
        <v>0</v>
      </c>
      <c r="M27" s="7">
        <f>+M26</f>
        <v>0</v>
      </c>
      <c r="N27" s="7">
        <f>+N$14/7</f>
        <v>0</v>
      </c>
      <c r="O27" s="7">
        <f>+O$14/7/2</f>
        <v>11578.745714285715</v>
      </c>
      <c r="P27" s="7"/>
      <c r="Q27" s="7"/>
      <c r="R27" s="7"/>
      <c r="S27" s="7"/>
      <c r="T27" s="7"/>
      <c r="U27" s="7"/>
      <c r="Y27" s="7"/>
      <c r="Z27" s="7"/>
    </row>
    <row r="28" spans="1:26" x14ac:dyDescent="0.25">
      <c r="B28" s="3">
        <v>2006</v>
      </c>
      <c r="C28" s="13">
        <f t="shared" si="0"/>
        <v>-23157.491428571429</v>
      </c>
      <c r="D28" s="7"/>
      <c r="E28" s="7"/>
      <c r="F28" s="7"/>
      <c r="G28" s="7"/>
      <c r="H28" s="7"/>
      <c r="I28" s="7">
        <f>+I$14/7/2</f>
        <v>0</v>
      </c>
      <c r="J28" s="7">
        <f>+J27</f>
        <v>0</v>
      </c>
      <c r="K28" s="7">
        <f>+K27</f>
        <v>0</v>
      </c>
      <c r="L28" s="7">
        <f>+L27</f>
        <v>0</v>
      </c>
      <c r="M28" s="7">
        <f>+M27</f>
        <v>0</v>
      </c>
      <c r="N28" s="7">
        <f>+N27</f>
        <v>0</v>
      </c>
      <c r="O28" s="7">
        <f>+O$14/7</f>
        <v>23157.491428571429</v>
      </c>
      <c r="P28" s="7">
        <f>+P$14/7/2</f>
        <v>0</v>
      </c>
      <c r="Q28" s="7"/>
      <c r="R28" s="7"/>
      <c r="S28" s="7"/>
      <c r="T28" s="7"/>
      <c r="U28" s="7"/>
      <c r="Y28" s="7"/>
      <c r="Z28" s="7"/>
    </row>
    <row r="29" spans="1:26" x14ac:dyDescent="0.25">
      <c r="B29" s="3">
        <v>2007</v>
      </c>
      <c r="C29" s="13">
        <f t="shared" si="0"/>
        <v>-23157.491428571429</v>
      </c>
      <c r="D29" s="7"/>
      <c r="E29" s="7"/>
      <c r="F29" s="7"/>
      <c r="G29" s="7"/>
      <c r="H29" s="7"/>
      <c r="I29" s="7"/>
      <c r="J29" s="7">
        <f>+J$14/7/2</f>
        <v>0</v>
      </c>
      <c r="K29" s="7">
        <f>+K28</f>
        <v>0</v>
      </c>
      <c r="L29" s="7">
        <f>+L28</f>
        <v>0</v>
      </c>
      <c r="M29" s="7">
        <f>+M28</f>
        <v>0</v>
      </c>
      <c r="N29" s="7">
        <f>+N28</f>
        <v>0</v>
      </c>
      <c r="O29" s="7">
        <f>+O28</f>
        <v>23157.491428571429</v>
      </c>
      <c r="P29" s="7">
        <f>+P$14/7</f>
        <v>0</v>
      </c>
      <c r="Q29" s="7">
        <f>+Q$14/7/2</f>
        <v>0</v>
      </c>
      <c r="R29" s="7"/>
      <c r="S29" s="7"/>
      <c r="T29" s="7"/>
      <c r="U29" s="7"/>
      <c r="Y29" s="7"/>
      <c r="Z29" s="7"/>
    </row>
    <row r="30" spans="1:26" x14ac:dyDescent="0.25">
      <c r="B30" s="3">
        <v>2008</v>
      </c>
      <c r="C30" s="13">
        <f t="shared" si="0"/>
        <v>-23157.491428571429</v>
      </c>
      <c r="D30" s="7"/>
      <c r="E30" s="7"/>
      <c r="F30" s="7"/>
      <c r="G30" s="7"/>
      <c r="H30" s="7"/>
      <c r="I30" s="7"/>
      <c r="J30" s="7"/>
      <c r="K30" s="7">
        <f>+K$14/7/2</f>
        <v>0</v>
      </c>
      <c r="L30" s="7">
        <f>+L29</f>
        <v>0</v>
      </c>
      <c r="M30" s="7">
        <f>+M29</f>
        <v>0</v>
      </c>
      <c r="N30" s="7">
        <f>+N29</f>
        <v>0</v>
      </c>
      <c r="O30" s="7">
        <f>+O29</f>
        <v>23157.491428571429</v>
      </c>
      <c r="P30" s="7">
        <f>+P29</f>
        <v>0</v>
      </c>
      <c r="Q30" s="7">
        <f>+Q$14/7</f>
        <v>0</v>
      </c>
      <c r="R30" s="7">
        <f>+R$14/7/2</f>
        <v>0</v>
      </c>
      <c r="S30" s="7"/>
      <c r="T30" s="7"/>
      <c r="U30" s="7"/>
      <c r="Y30" s="7"/>
      <c r="Z30" s="7"/>
    </row>
    <row r="31" spans="1:26" x14ac:dyDescent="0.25">
      <c r="B31" s="3">
        <v>2009</v>
      </c>
      <c r="C31" s="13">
        <f t="shared" si="0"/>
        <v>-23157.491428571429</v>
      </c>
      <c r="D31" s="7"/>
      <c r="E31" s="7"/>
      <c r="F31" s="7"/>
      <c r="G31" s="7"/>
      <c r="H31" s="7"/>
      <c r="I31" s="7"/>
      <c r="J31" s="7"/>
      <c r="K31" s="7"/>
      <c r="L31" s="7">
        <f>+L$14/7/2</f>
        <v>0</v>
      </c>
      <c r="M31" s="7">
        <f>+M30</f>
        <v>0</v>
      </c>
      <c r="N31" s="7">
        <f>+N30</f>
        <v>0</v>
      </c>
      <c r="O31" s="7">
        <f>+O30</f>
        <v>23157.491428571429</v>
      </c>
      <c r="P31" s="7">
        <f>+P30</f>
        <v>0</v>
      </c>
      <c r="Q31" s="7">
        <f>+Q30</f>
        <v>0</v>
      </c>
      <c r="R31" s="7">
        <f>+R$14/7</f>
        <v>0</v>
      </c>
      <c r="S31" s="7">
        <f>+S$14/7/2</f>
        <v>0</v>
      </c>
      <c r="T31" s="7"/>
      <c r="U31" s="7"/>
      <c r="Y31" s="7"/>
      <c r="Z31" s="7"/>
    </row>
    <row r="32" spans="1:26" x14ac:dyDescent="0.25">
      <c r="A32" s="38"/>
      <c r="B32" s="3">
        <v>2010</v>
      </c>
      <c r="C32" s="13">
        <f t="shared" si="0"/>
        <v>-23157.491428571429</v>
      </c>
      <c r="D32" s="7"/>
      <c r="E32" s="7"/>
      <c r="F32" s="7"/>
      <c r="G32" s="7"/>
      <c r="H32" s="7"/>
      <c r="I32" s="7"/>
      <c r="J32" s="7"/>
      <c r="K32" s="7"/>
      <c r="L32" s="7"/>
      <c r="M32" s="7">
        <f>+M$14/7/2</f>
        <v>0</v>
      </c>
      <c r="N32" s="7">
        <f>+N31</f>
        <v>0</v>
      </c>
      <c r="O32" s="7">
        <f>+O31</f>
        <v>23157.491428571429</v>
      </c>
      <c r="P32" s="7">
        <f>+P31</f>
        <v>0</v>
      </c>
      <c r="Q32" s="7">
        <f>+Q31</f>
        <v>0</v>
      </c>
      <c r="R32" s="7">
        <f>+R31</f>
        <v>0</v>
      </c>
      <c r="S32" s="7">
        <f>+S$14/7</f>
        <v>0</v>
      </c>
      <c r="T32" s="7">
        <f>+T$14/7/2</f>
        <v>0</v>
      </c>
      <c r="U32" s="7"/>
      <c r="Y32" s="7"/>
      <c r="Z32" s="7"/>
    </row>
    <row r="33" spans="1:28" x14ac:dyDescent="0.25">
      <c r="A33" s="38"/>
      <c r="B33" s="3">
        <v>2011</v>
      </c>
      <c r="C33" s="13">
        <f t="shared" si="0"/>
        <v>-23157.491428571429</v>
      </c>
      <c r="D33" s="7"/>
      <c r="E33" s="7"/>
      <c r="F33" s="7"/>
      <c r="G33" s="7"/>
      <c r="H33" s="7"/>
      <c r="I33" s="7"/>
      <c r="J33" s="7"/>
      <c r="K33" s="7"/>
      <c r="L33" s="7"/>
      <c r="M33" s="7"/>
      <c r="N33" s="7">
        <f>+N$14/7/2</f>
        <v>0</v>
      </c>
      <c r="O33" s="7">
        <f>+O32</f>
        <v>23157.491428571429</v>
      </c>
      <c r="P33" s="7">
        <f>+P32</f>
        <v>0</v>
      </c>
      <c r="Q33" s="7">
        <f>+Q32</f>
        <v>0</v>
      </c>
      <c r="R33" s="7">
        <f>+R32</f>
        <v>0</v>
      </c>
      <c r="S33" s="7">
        <f>+S32</f>
        <v>0</v>
      </c>
      <c r="T33" s="7">
        <f>+T$14/7</f>
        <v>0</v>
      </c>
      <c r="U33" s="7">
        <f>+U$14/7/2</f>
        <v>0</v>
      </c>
      <c r="Y33" s="7"/>
      <c r="Z33" s="7"/>
    </row>
    <row r="34" spans="1:28" x14ac:dyDescent="0.25">
      <c r="A34" s="38"/>
      <c r="B34" s="3">
        <v>2012</v>
      </c>
      <c r="C34" s="13">
        <f t="shared" si="0"/>
        <v>-11578.745714285715</v>
      </c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>
        <f>O14/7/2</f>
        <v>11578.745714285715</v>
      </c>
      <c r="P34" s="7"/>
      <c r="Q34" s="7">
        <f>+Q33</f>
        <v>0</v>
      </c>
      <c r="R34" s="7">
        <f>+R33</f>
        <v>0</v>
      </c>
      <c r="S34" s="7">
        <f>+S33</f>
        <v>0</v>
      </c>
      <c r="T34" s="7">
        <f>+T$14/7</f>
        <v>0</v>
      </c>
      <c r="U34" s="7">
        <f>+U$14/7</f>
        <v>0</v>
      </c>
      <c r="V34" s="7">
        <f>+V$14/7/2</f>
        <v>0</v>
      </c>
      <c r="Y34" s="7"/>
      <c r="Z34" s="7"/>
    </row>
    <row r="35" spans="1:28" x14ac:dyDescent="0.25">
      <c r="A35" s="38"/>
      <c r="B35" s="3">
        <v>2013</v>
      </c>
      <c r="C35" s="13">
        <f t="shared" si="0"/>
        <v>0</v>
      </c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>
        <f t="shared" ref="R35:R37" si="1">+R34</f>
        <v>0</v>
      </c>
      <c r="S35" s="7">
        <f t="shared" ref="S35:S37" si="2">+S34</f>
        <v>0</v>
      </c>
      <c r="T35" s="7">
        <f t="shared" ref="T35:U37" si="3">+T$14/7</f>
        <v>0</v>
      </c>
      <c r="U35" s="7">
        <f t="shared" si="3"/>
        <v>0</v>
      </c>
      <c r="V35" s="7">
        <f t="shared" ref="V35:V37" si="4">+V$14/7/2</f>
        <v>0</v>
      </c>
      <c r="Y35" s="7"/>
      <c r="Z35" s="7"/>
    </row>
    <row r="36" spans="1:28" x14ac:dyDescent="0.25">
      <c r="A36" s="38"/>
      <c r="B36" s="3">
        <v>2014</v>
      </c>
      <c r="C36" s="13">
        <f t="shared" si="0"/>
        <v>0</v>
      </c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>
        <f t="shared" si="1"/>
        <v>0</v>
      </c>
      <c r="S36" s="7">
        <f t="shared" si="2"/>
        <v>0</v>
      </c>
      <c r="T36" s="7">
        <f t="shared" si="3"/>
        <v>0</v>
      </c>
      <c r="U36" s="7">
        <f t="shared" si="3"/>
        <v>0</v>
      </c>
      <c r="V36" s="7">
        <f t="shared" si="4"/>
        <v>0</v>
      </c>
      <c r="Y36" s="7"/>
      <c r="Z36" s="7"/>
    </row>
    <row r="37" spans="1:28" x14ac:dyDescent="0.25">
      <c r="A37" s="38"/>
      <c r="B37" s="3">
        <v>2015</v>
      </c>
      <c r="C37" s="13">
        <f t="shared" si="0"/>
        <v>0</v>
      </c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>
        <f t="shared" si="1"/>
        <v>0</v>
      </c>
      <c r="S37" s="7">
        <f t="shared" si="2"/>
        <v>0</v>
      </c>
      <c r="T37" s="7">
        <f t="shared" si="3"/>
        <v>0</v>
      </c>
      <c r="U37" s="7">
        <f t="shared" si="3"/>
        <v>0</v>
      </c>
      <c r="V37" s="7">
        <f t="shared" si="4"/>
        <v>0</v>
      </c>
      <c r="Y37" s="7"/>
      <c r="Z37" s="7"/>
    </row>
    <row r="38" spans="1:28" x14ac:dyDescent="0.25">
      <c r="A38" s="38"/>
      <c r="B38" s="3">
        <v>2016</v>
      </c>
      <c r="C38" s="13">
        <f t="shared" si="0"/>
        <v>0</v>
      </c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Y38" s="7"/>
      <c r="Z38" s="7"/>
    </row>
    <row r="39" spans="1:28" x14ac:dyDescent="0.25">
      <c r="A39" s="38"/>
      <c r="B39" s="3">
        <v>2017</v>
      </c>
      <c r="C39" s="13">
        <f t="shared" si="0"/>
        <v>0</v>
      </c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Y39" s="7"/>
      <c r="Z39" s="7"/>
    </row>
    <row r="40" spans="1:28" x14ac:dyDescent="0.25">
      <c r="A40" s="38"/>
      <c r="B40" s="3">
        <v>2018</v>
      </c>
      <c r="C40" s="13">
        <f>-SUM(D40:AB40)</f>
        <v>0</v>
      </c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Y40" s="7"/>
      <c r="Z40" s="7"/>
    </row>
    <row r="41" spans="1:28" x14ac:dyDescent="0.25">
      <c r="A41" s="38"/>
      <c r="B41" s="3"/>
      <c r="C41" s="12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173"/>
      <c r="W41" s="173"/>
      <c r="X41" s="173"/>
      <c r="Y41" s="7"/>
      <c r="Z41" s="7"/>
    </row>
    <row r="42" spans="1:28" x14ac:dyDescent="0.25">
      <c r="A42" s="38" t="s">
        <v>62</v>
      </c>
      <c r="B42" s="35">
        <f>SUM(D42:Y42)</f>
        <v>0</v>
      </c>
      <c r="C42" s="29">
        <f>SUM(C16:C41)</f>
        <v>-162102.44</v>
      </c>
      <c r="D42" s="7">
        <f>-SUM(D16:D41)+D14</f>
        <v>0</v>
      </c>
      <c r="E42" s="7">
        <f t="shared" ref="E42:T42" si="5">-SUM(E16:E41)+E14</f>
        <v>0</v>
      </c>
      <c r="F42" s="7">
        <f t="shared" si="5"/>
        <v>0</v>
      </c>
      <c r="G42" s="7">
        <f t="shared" si="5"/>
        <v>0</v>
      </c>
      <c r="H42" s="7">
        <f t="shared" si="5"/>
        <v>0</v>
      </c>
      <c r="I42" s="7">
        <f t="shared" si="5"/>
        <v>0</v>
      </c>
      <c r="J42" s="7">
        <f t="shared" si="5"/>
        <v>0</v>
      </c>
      <c r="K42" s="7">
        <f t="shared" si="5"/>
        <v>0</v>
      </c>
      <c r="L42" s="7">
        <f t="shared" si="5"/>
        <v>0</v>
      </c>
      <c r="M42" s="7">
        <f t="shared" si="5"/>
        <v>0</v>
      </c>
      <c r="N42" s="7">
        <f t="shared" si="5"/>
        <v>0</v>
      </c>
      <c r="O42" s="7">
        <f t="shared" si="5"/>
        <v>0</v>
      </c>
      <c r="P42" s="7">
        <f t="shared" si="5"/>
        <v>0</v>
      </c>
      <c r="Q42" s="7">
        <f t="shared" si="5"/>
        <v>0</v>
      </c>
      <c r="R42" s="7">
        <f t="shared" si="5"/>
        <v>0</v>
      </c>
      <c r="S42" s="7">
        <f t="shared" si="5"/>
        <v>0</v>
      </c>
      <c r="T42" s="7">
        <f t="shared" si="5"/>
        <v>0</v>
      </c>
      <c r="U42" s="326">
        <f t="shared" ref="U42:AB42" si="6">-SUM(U16:U41)+U14</f>
        <v>0</v>
      </c>
      <c r="V42" s="326">
        <f t="shared" si="6"/>
        <v>0</v>
      </c>
      <c r="W42" s="326">
        <f t="shared" si="6"/>
        <v>0</v>
      </c>
      <c r="X42" s="326">
        <f t="shared" si="6"/>
        <v>0</v>
      </c>
      <c r="Y42" s="326">
        <f t="shared" si="6"/>
        <v>0</v>
      </c>
      <c r="Z42" s="326">
        <f t="shared" si="6"/>
        <v>0</v>
      </c>
      <c r="AA42" s="326">
        <f t="shared" si="6"/>
        <v>0</v>
      </c>
      <c r="AB42" s="326">
        <f t="shared" si="6"/>
        <v>0</v>
      </c>
    </row>
    <row r="43" spans="1:28" x14ac:dyDescent="0.25">
      <c r="A43" s="38"/>
      <c r="B43" s="29"/>
      <c r="C43" s="3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8" x14ac:dyDescent="0.25">
      <c r="A44" s="39" t="s">
        <v>63</v>
      </c>
      <c r="B44" s="3"/>
      <c r="C44" s="30">
        <f>+C14+C42</f>
        <v>0</v>
      </c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8" x14ac:dyDescent="0.25">
      <c r="A45" s="3"/>
      <c r="B45" s="3"/>
      <c r="C45" s="3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8" x14ac:dyDescent="0.25">
      <c r="A46" s="3"/>
      <c r="B46" s="36"/>
      <c r="C46" s="3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8" x14ac:dyDescent="0.25">
      <c r="A47" s="3"/>
      <c r="B47" s="3"/>
      <c r="C47" s="3"/>
      <c r="E47" s="7"/>
      <c r="F47" s="4"/>
      <c r="G47" s="4"/>
      <c r="H47" s="4"/>
      <c r="I47" s="4"/>
      <c r="J47" s="4"/>
      <c r="K47" s="4"/>
      <c r="L47" s="4"/>
      <c r="M47" s="4"/>
      <c r="N47" s="7">
        <f>SUM(E32:E47)</f>
        <v>0</v>
      </c>
      <c r="O47" s="4"/>
      <c r="P47" s="4"/>
      <c r="Q47" s="4"/>
      <c r="R47" s="4"/>
      <c r="S47" s="4"/>
    </row>
    <row r="48" spans="1:28" x14ac:dyDescent="0.25">
      <c r="B48" s="3"/>
      <c r="C48" s="3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</row>
    <row r="49" spans="5:19" x14ac:dyDescent="0.25"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</row>
    <row r="50" spans="5:19" x14ac:dyDescent="0.25"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</row>
    <row r="51" spans="5:19" x14ac:dyDescent="0.25"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</row>
    <row r="52" spans="5:19" x14ac:dyDescent="0.25"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</row>
    <row r="53" spans="5:19" x14ac:dyDescent="0.25"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</row>
    <row r="54" spans="5:19" x14ac:dyDescent="0.25"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</row>
    <row r="55" spans="5:19" x14ac:dyDescent="0.25"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</row>
    <row r="56" spans="5:19" x14ac:dyDescent="0.25"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</row>
    <row r="57" spans="5:19" x14ac:dyDescent="0.25"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</row>
    <row r="58" spans="5:19" x14ac:dyDescent="0.25"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</row>
  </sheetData>
  <pageMargins left="0.7" right="0.7" top="0.75" bottom="0.75" header="0.3" footer="0.3"/>
  <pageSetup scale="65" orientation="landscape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 codeName="Sheet44">
    <tabColor rgb="FF92D050"/>
    <pageSetUpPr fitToPage="1"/>
  </sheetPr>
  <dimension ref="A1:AB58"/>
  <sheetViews>
    <sheetView workbookViewId="0"/>
  </sheetViews>
  <sheetFormatPr defaultRowHeight="15" x14ac:dyDescent="0.25"/>
  <cols>
    <col min="1" max="1" width="34" bestFit="1" customWidth="1"/>
    <col min="2" max="2" width="8.7109375" customWidth="1"/>
    <col min="3" max="3" width="12.85546875" customWidth="1"/>
    <col min="4" max="4" width="9.140625" hidden="1" customWidth="1"/>
    <col min="5" max="5" width="7.42578125" hidden="1" customWidth="1"/>
    <col min="6" max="6" width="9.42578125" hidden="1" customWidth="1"/>
    <col min="7" max="7" width="9.140625" hidden="1" customWidth="1"/>
    <col min="8" max="8" width="10.7109375" hidden="1" customWidth="1"/>
    <col min="9" max="9" width="10.140625" hidden="1" customWidth="1"/>
    <col min="10" max="10" width="9.140625" hidden="1" customWidth="1"/>
    <col min="11" max="11" width="10.140625" hidden="1" customWidth="1"/>
    <col min="12" max="13" width="9.140625" hidden="1" customWidth="1"/>
    <col min="14" max="17" width="9.28515625" customWidth="1"/>
    <col min="18" max="19" width="11.28515625" customWidth="1"/>
    <col min="20" max="20" width="9.42578125" customWidth="1"/>
    <col min="22" max="24" width="10.5703125" customWidth="1"/>
  </cols>
  <sheetData>
    <row r="1" spans="1:28" x14ac:dyDescent="0.25">
      <c r="A1" s="11" t="s">
        <v>10</v>
      </c>
    </row>
    <row r="2" spans="1:28" x14ac:dyDescent="0.25">
      <c r="A2" s="9" t="s">
        <v>438</v>
      </c>
    </row>
    <row r="3" spans="1:28" x14ac:dyDescent="0.25">
      <c r="A3" s="9" t="s">
        <v>80</v>
      </c>
    </row>
    <row r="4" spans="1:28" x14ac:dyDescent="0.25">
      <c r="R4" s="40" t="s">
        <v>4</v>
      </c>
      <c r="S4" s="41"/>
      <c r="T4" s="40" t="s">
        <v>8</v>
      </c>
    </row>
    <row r="5" spans="1:28" x14ac:dyDescent="0.25">
      <c r="A5" s="10" t="s">
        <v>9</v>
      </c>
      <c r="B5" s="12" t="s">
        <v>64</v>
      </c>
      <c r="C5" s="12" t="s">
        <v>12</v>
      </c>
      <c r="R5" s="42" t="s">
        <v>2</v>
      </c>
      <c r="S5" s="42" t="s">
        <v>60</v>
      </c>
      <c r="T5" s="42" t="s">
        <v>7</v>
      </c>
    </row>
    <row r="6" spans="1:28" x14ac:dyDescent="0.25">
      <c r="A6" t="str">
        <f>+SUMMARY!B71</f>
        <v>TOS300 OMNITRADE</v>
      </c>
      <c r="B6" s="3">
        <f>+SUMMARY!A71</f>
        <v>253</v>
      </c>
      <c r="C6" t="str">
        <f>+SUMMARY!D71</f>
        <v>OSO58 SI-16563</v>
      </c>
      <c r="R6" s="3"/>
    </row>
    <row r="7" spans="1:28" x14ac:dyDescent="0.25">
      <c r="A7" s="213" t="str">
        <f>+SUMMARY!C71</f>
        <v>WHN110 CNC</v>
      </c>
      <c r="B7" s="212"/>
      <c r="C7" s="214"/>
      <c r="D7" s="100"/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1"/>
      <c r="P7" s="6"/>
      <c r="Q7" s="6"/>
      <c r="R7" s="13">
        <f>+C14</f>
        <v>536593.71</v>
      </c>
      <c r="S7" s="13">
        <f>+-C42</f>
        <v>536593.71</v>
      </c>
      <c r="T7" s="13">
        <f>+R7-S7</f>
        <v>0</v>
      </c>
    </row>
    <row r="8" spans="1:28" x14ac:dyDescent="0.25">
      <c r="A8" s="213" t="s">
        <v>497</v>
      </c>
      <c r="B8" s="3"/>
      <c r="D8" s="100"/>
      <c r="E8" s="100"/>
      <c r="F8" s="100"/>
      <c r="G8" s="100"/>
      <c r="H8" s="100"/>
      <c r="I8" s="100"/>
      <c r="J8" s="100"/>
      <c r="K8" s="100"/>
      <c r="L8" s="100"/>
      <c r="M8" s="100"/>
      <c r="N8" s="100"/>
      <c r="O8" s="101"/>
      <c r="P8" s="6"/>
      <c r="Q8" s="6"/>
    </row>
    <row r="9" spans="1:28" x14ac:dyDescent="0.25">
      <c r="A9" s="2"/>
      <c r="B9" s="3"/>
      <c r="D9" s="100"/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1"/>
      <c r="P9" s="6"/>
      <c r="Q9" s="6"/>
    </row>
    <row r="10" spans="1:28" x14ac:dyDescent="0.25">
      <c r="B10" s="3"/>
    </row>
    <row r="11" spans="1:28" x14ac:dyDescent="0.25">
      <c r="A11" s="2" t="s">
        <v>66</v>
      </c>
      <c r="B11" s="219" t="str">
        <f>+SUMMARY!F71</f>
        <v>MISS</v>
      </c>
      <c r="C11" s="214"/>
    </row>
    <row r="12" spans="1:28" x14ac:dyDescent="0.25">
      <c r="B12" s="28"/>
      <c r="C12" s="2"/>
    </row>
    <row r="13" spans="1:28" x14ac:dyDescent="0.25">
      <c r="A13" s="9" t="s">
        <v>5</v>
      </c>
      <c r="C13" s="31" t="s">
        <v>3</v>
      </c>
      <c r="D13" s="32">
        <v>1994</v>
      </c>
      <c r="E13" s="32">
        <v>1995</v>
      </c>
      <c r="F13" s="32">
        <v>1996</v>
      </c>
      <c r="G13" s="32">
        <v>1997</v>
      </c>
      <c r="H13" s="32">
        <v>1998</v>
      </c>
      <c r="I13" s="32">
        <v>1999</v>
      </c>
      <c r="J13" s="32">
        <v>2000</v>
      </c>
      <c r="K13" s="32">
        <v>2001</v>
      </c>
      <c r="L13" s="32">
        <v>2002</v>
      </c>
      <c r="M13" s="32">
        <v>2003</v>
      </c>
      <c r="N13" s="32">
        <v>2004</v>
      </c>
      <c r="O13" s="32">
        <v>2005</v>
      </c>
      <c r="P13" s="32">
        <v>2006</v>
      </c>
      <c r="Q13" s="32">
        <v>2007</v>
      </c>
      <c r="R13" s="32">
        <v>2008</v>
      </c>
      <c r="S13" s="32">
        <v>2009</v>
      </c>
      <c r="T13" s="32">
        <v>2010</v>
      </c>
      <c r="U13" s="32">
        <v>2011</v>
      </c>
      <c r="V13" s="32">
        <v>2012</v>
      </c>
      <c r="W13" s="32">
        <v>2013</v>
      </c>
      <c r="X13" s="32">
        <v>2014</v>
      </c>
      <c r="Y13" s="328">
        <v>2015</v>
      </c>
      <c r="Z13" s="32">
        <v>2016</v>
      </c>
      <c r="AA13" s="328">
        <v>2017</v>
      </c>
      <c r="AB13" s="32">
        <v>2018</v>
      </c>
    </row>
    <row r="14" spans="1:28" x14ac:dyDescent="0.25">
      <c r="A14" s="9" t="s">
        <v>73</v>
      </c>
      <c r="C14" s="102">
        <f>SUM(D14:Y14)</f>
        <v>536593.71</v>
      </c>
      <c r="D14" s="111"/>
      <c r="E14" s="111"/>
      <c r="F14" s="111">
        <v>536593.71</v>
      </c>
      <c r="G14" s="111"/>
      <c r="H14" s="111"/>
      <c r="I14" s="111"/>
      <c r="J14" s="111"/>
      <c r="K14" s="111"/>
      <c r="L14" s="111"/>
      <c r="M14" s="111"/>
      <c r="N14" s="111"/>
      <c r="O14" s="111"/>
      <c r="P14" s="111"/>
      <c r="Q14" s="111"/>
      <c r="R14" s="111"/>
      <c r="S14" s="102"/>
    </row>
    <row r="15" spans="1:28" x14ac:dyDescent="0.25">
      <c r="A15" s="34" t="str">
        <f>IF(+C14-'Equip Review 032310'!Y29=0,"ok","check")</f>
        <v>check</v>
      </c>
      <c r="B15" s="2"/>
      <c r="C15" s="2"/>
    </row>
    <row r="16" spans="1:28" x14ac:dyDescent="0.25">
      <c r="A16" s="9" t="s">
        <v>6</v>
      </c>
      <c r="B16" s="3">
        <v>1994</v>
      </c>
      <c r="C16" s="13">
        <f>-SUM(D16:Y16)</f>
        <v>0</v>
      </c>
      <c r="D16" s="103">
        <f>+D$14/7/2</f>
        <v>0</v>
      </c>
      <c r="E16" s="103"/>
      <c r="F16" s="103"/>
      <c r="G16" s="103"/>
      <c r="H16" s="103"/>
      <c r="I16" s="103"/>
      <c r="J16" s="103"/>
      <c r="K16" s="103"/>
      <c r="L16" s="103"/>
      <c r="M16" s="103"/>
      <c r="N16" s="103"/>
      <c r="O16" s="103"/>
      <c r="P16" s="103"/>
      <c r="Q16" s="103"/>
      <c r="R16" s="103"/>
      <c r="S16" s="103"/>
      <c r="T16" s="103"/>
      <c r="U16" s="103"/>
      <c r="Y16" s="103"/>
      <c r="Z16" s="103"/>
    </row>
    <row r="17" spans="1:26" x14ac:dyDescent="0.25">
      <c r="B17" s="3">
        <v>1995</v>
      </c>
      <c r="C17" s="13">
        <f t="shared" ref="C17:C39" si="0">-SUM(D17:Y17)</f>
        <v>0</v>
      </c>
      <c r="D17" s="103">
        <f>+D$14/7</f>
        <v>0</v>
      </c>
      <c r="E17" s="103">
        <f>+E$14/7/2</f>
        <v>0</v>
      </c>
      <c r="F17" s="103"/>
      <c r="G17" s="103"/>
      <c r="H17" s="103"/>
      <c r="I17" s="103"/>
      <c r="J17" s="103"/>
      <c r="K17" s="103"/>
      <c r="L17" s="103"/>
      <c r="M17" s="103"/>
      <c r="N17" s="103"/>
      <c r="O17" s="103"/>
      <c r="P17" s="103"/>
      <c r="Q17" s="103"/>
      <c r="R17" s="103"/>
      <c r="S17" s="103"/>
      <c r="T17" s="103"/>
      <c r="U17" s="103"/>
      <c r="Y17" s="103"/>
      <c r="Z17" s="103"/>
    </row>
    <row r="18" spans="1:26" x14ac:dyDescent="0.25">
      <c r="B18" s="3">
        <v>1996</v>
      </c>
      <c r="C18" s="13">
        <f t="shared" si="0"/>
        <v>-38328.122142857137</v>
      </c>
      <c r="D18" s="103">
        <f>+D17</f>
        <v>0</v>
      </c>
      <c r="E18" s="103">
        <f>+E$14/7</f>
        <v>0</v>
      </c>
      <c r="F18" s="103">
        <f>+F$14/7/2</f>
        <v>38328.122142857137</v>
      </c>
      <c r="G18" s="103"/>
      <c r="H18" s="103"/>
      <c r="I18" s="103"/>
      <c r="J18" s="103"/>
      <c r="K18" s="103"/>
      <c r="L18" s="103"/>
      <c r="M18" s="103"/>
      <c r="N18" s="103"/>
      <c r="O18" s="103"/>
      <c r="P18" s="103"/>
      <c r="Q18" s="103"/>
      <c r="R18" s="103"/>
      <c r="S18" s="103"/>
      <c r="T18" s="103"/>
      <c r="U18" s="103"/>
      <c r="Y18" s="103"/>
      <c r="Z18" s="103"/>
    </row>
    <row r="19" spans="1:26" x14ac:dyDescent="0.25">
      <c r="B19" s="3">
        <v>1997</v>
      </c>
      <c r="C19" s="13">
        <f t="shared" si="0"/>
        <v>-76656.244285714274</v>
      </c>
      <c r="D19" s="103">
        <f>+D18</f>
        <v>0</v>
      </c>
      <c r="E19" s="103">
        <f>+E18</f>
        <v>0</v>
      </c>
      <c r="F19" s="103">
        <f>+F$14/7</f>
        <v>76656.244285714274</v>
      </c>
      <c r="G19" s="103">
        <f>+G$14/7/2</f>
        <v>0</v>
      </c>
      <c r="H19" s="103"/>
      <c r="I19" s="103"/>
      <c r="J19" s="103"/>
      <c r="K19" s="103"/>
      <c r="L19" s="103"/>
      <c r="M19" s="103"/>
      <c r="N19" s="103"/>
      <c r="O19" s="103"/>
      <c r="P19" s="103"/>
      <c r="Q19" s="103"/>
      <c r="R19" s="103"/>
      <c r="S19" s="103"/>
      <c r="T19" s="103"/>
      <c r="U19" s="103"/>
      <c r="Y19" s="103"/>
      <c r="Z19" s="103"/>
    </row>
    <row r="20" spans="1:26" x14ac:dyDescent="0.25">
      <c r="B20" s="3">
        <v>1998</v>
      </c>
      <c r="C20" s="13">
        <f t="shared" si="0"/>
        <v>-76656.244285714274</v>
      </c>
      <c r="D20" s="103">
        <f>+D19</f>
        <v>0</v>
      </c>
      <c r="E20" s="103">
        <f>+E19</f>
        <v>0</v>
      </c>
      <c r="F20" s="103">
        <f>+F19</f>
        <v>76656.244285714274</v>
      </c>
      <c r="G20" s="103">
        <f>+G$14/7</f>
        <v>0</v>
      </c>
      <c r="H20" s="103">
        <f>+H$14/7/2</f>
        <v>0</v>
      </c>
      <c r="I20" s="103"/>
      <c r="J20" s="103"/>
      <c r="K20" s="103"/>
      <c r="L20" s="103"/>
      <c r="M20" s="103"/>
      <c r="N20" s="103"/>
      <c r="O20" s="103"/>
      <c r="P20" s="103"/>
      <c r="Q20" s="103"/>
      <c r="R20" s="103"/>
      <c r="S20" s="103"/>
      <c r="T20" s="103"/>
      <c r="U20" s="103"/>
      <c r="Y20" s="103"/>
      <c r="Z20" s="103"/>
    </row>
    <row r="21" spans="1:26" x14ac:dyDescent="0.25">
      <c r="B21" s="3">
        <v>1999</v>
      </c>
      <c r="C21" s="13">
        <f t="shared" si="0"/>
        <v>-76656.244285714274</v>
      </c>
      <c r="D21" s="103">
        <f>+D20</f>
        <v>0</v>
      </c>
      <c r="E21" s="103">
        <f>+E20</f>
        <v>0</v>
      </c>
      <c r="F21" s="103">
        <f>+F20</f>
        <v>76656.244285714274</v>
      </c>
      <c r="G21" s="103">
        <f>+G20</f>
        <v>0</v>
      </c>
      <c r="H21" s="103">
        <f>+H$14/7</f>
        <v>0</v>
      </c>
      <c r="I21" s="103">
        <f>+I$14/7/2</f>
        <v>0</v>
      </c>
      <c r="J21" s="103"/>
      <c r="K21" s="103"/>
      <c r="L21" s="103"/>
      <c r="M21" s="103"/>
      <c r="N21" s="103"/>
      <c r="O21" s="103"/>
      <c r="P21" s="103"/>
      <c r="Q21" s="103"/>
      <c r="R21" s="103"/>
      <c r="S21" s="103"/>
      <c r="T21" s="103"/>
      <c r="U21" s="103"/>
      <c r="Y21" s="103"/>
      <c r="Z21" s="103"/>
    </row>
    <row r="22" spans="1:26" x14ac:dyDescent="0.25">
      <c r="B22" s="3">
        <v>2000</v>
      </c>
      <c r="C22" s="13">
        <f t="shared" si="0"/>
        <v>-76656.244285714274</v>
      </c>
      <c r="D22" s="103">
        <f>+D21</f>
        <v>0</v>
      </c>
      <c r="E22" s="103">
        <f>+E21</f>
        <v>0</v>
      </c>
      <c r="F22" s="103">
        <f>+F21</f>
        <v>76656.244285714274</v>
      </c>
      <c r="G22" s="103">
        <f>+G21</f>
        <v>0</v>
      </c>
      <c r="H22" s="103">
        <f>+H21</f>
        <v>0</v>
      </c>
      <c r="I22" s="103">
        <f>+I$14/7</f>
        <v>0</v>
      </c>
      <c r="J22" s="103">
        <f>+J$14/7/2</f>
        <v>0</v>
      </c>
      <c r="K22" s="103"/>
      <c r="L22" s="103"/>
      <c r="M22" s="103"/>
      <c r="N22" s="103"/>
      <c r="O22" s="103"/>
      <c r="P22" s="103"/>
      <c r="Q22" s="103"/>
      <c r="R22" s="103"/>
      <c r="S22" s="103"/>
      <c r="T22" s="103"/>
      <c r="U22" s="103"/>
      <c r="Y22" s="103"/>
      <c r="Z22" s="103"/>
    </row>
    <row r="23" spans="1:26" x14ac:dyDescent="0.25">
      <c r="B23" s="3">
        <v>2001</v>
      </c>
      <c r="C23" s="13">
        <f t="shared" si="0"/>
        <v>-76656.244285714274</v>
      </c>
      <c r="D23" s="103">
        <f>+D$14/7/2</f>
        <v>0</v>
      </c>
      <c r="E23" s="103">
        <f>+E22</f>
        <v>0</v>
      </c>
      <c r="F23" s="103">
        <f>+F22</f>
        <v>76656.244285714274</v>
      </c>
      <c r="G23" s="103">
        <f>+G22</f>
        <v>0</v>
      </c>
      <c r="H23" s="103">
        <f>+H22</f>
        <v>0</v>
      </c>
      <c r="I23" s="103">
        <f>+I22</f>
        <v>0</v>
      </c>
      <c r="J23" s="103">
        <f>+J$14/7</f>
        <v>0</v>
      </c>
      <c r="K23" s="103">
        <f>+K$14/7/2</f>
        <v>0</v>
      </c>
      <c r="L23" s="103"/>
      <c r="M23" s="103"/>
      <c r="N23" s="103"/>
      <c r="O23" s="103"/>
      <c r="P23" s="103"/>
      <c r="Q23" s="103"/>
      <c r="R23" s="103"/>
      <c r="S23" s="103"/>
      <c r="T23" s="103"/>
      <c r="U23" s="103"/>
      <c r="Y23" s="103"/>
      <c r="Z23" s="103"/>
    </row>
    <row r="24" spans="1:26" x14ac:dyDescent="0.25">
      <c r="B24" s="3">
        <v>2002</v>
      </c>
      <c r="C24" s="13">
        <f t="shared" si="0"/>
        <v>-76656.244285714274</v>
      </c>
      <c r="D24" s="103"/>
      <c r="E24" s="103">
        <f>+E$14/7/2</f>
        <v>0</v>
      </c>
      <c r="F24" s="103">
        <f>+F23</f>
        <v>76656.244285714274</v>
      </c>
      <c r="G24" s="103">
        <f>+G23</f>
        <v>0</v>
      </c>
      <c r="H24" s="103">
        <f>+H23</f>
        <v>0</v>
      </c>
      <c r="I24" s="103">
        <f>+I23</f>
        <v>0</v>
      </c>
      <c r="J24" s="103">
        <f>+J23</f>
        <v>0</v>
      </c>
      <c r="K24" s="103">
        <f>+K$14/7</f>
        <v>0</v>
      </c>
      <c r="L24" s="103">
        <f>+L$14/7/2</f>
        <v>0</v>
      </c>
      <c r="M24" s="103"/>
      <c r="N24" s="103"/>
      <c r="O24" s="103"/>
      <c r="P24" s="103"/>
      <c r="Q24" s="103"/>
      <c r="R24" s="103"/>
      <c r="S24" s="103"/>
      <c r="T24" s="103"/>
      <c r="U24" s="103"/>
      <c r="Y24" s="103"/>
      <c r="Z24" s="103"/>
    </row>
    <row r="25" spans="1:26" x14ac:dyDescent="0.25">
      <c r="B25" s="3">
        <v>2003</v>
      </c>
      <c r="C25" s="13">
        <f t="shared" si="0"/>
        <v>-38328.122142857137</v>
      </c>
      <c r="D25" s="103"/>
      <c r="E25" s="103"/>
      <c r="F25" s="103">
        <f>+F$14/7/2</f>
        <v>38328.122142857137</v>
      </c>
      <c r="G25" s="103">
        <f>+G24</f>
        <v>0</v>
      </c>
      <c r="H25" s="103">
        <f>+H24</f>
        <v>0</v>
      </c>
      <c r="I25" s="103">
        <f>+I24</f>
        <v>0</v>
      </c>
      <c r="J25" s="103">
        <f>+J24</f>
        <v>0</v>
      </c>
      <c r="K25" s="103">
        <f>+K24</f>
        <v>0</v>
      </c>
      <c r="L25" s="103">
        <f>+L$14/7</f>
        <v>0</v>
      </c>
      <c r="M25" s="103">
        <f>+M$14/7/2</f>
        <v>0</v>
      </c>
      <c r="N25" s="103"/>
      <c r="O25" s="103"/>
      <c r="P25" s="103"/>
      <c r="Q25" s="103"/>
      <c r="R25" s="103"/>
      <c r="S25" s="103"/>
      <c r="T25" s="103"/>
      <c r="U25" s="103"/>
      <c r="Y25" s="103"/>
      <c r="Z25" s="103"/>
    </row>
    <row r="26" spans="1:26" x14ac:dyDescent="0.25">
      <c r="B26" s="3">
        <v>2004</v>
      </c>
      <c r="C26" s="13">
        <f t="shared" si="0"/>
        <v>0</v>
      </c>
      <c r="D26" s="103"/>
      <c r="E26" s="103"/>
      <c r="F26" s="103"/>
      <c r="G26" s="103">
        <f>+G$14/7/2</f>
        <v>0</v>
      </c>
      <c r="H26" s="103">
        <f>+H25</f>
        <v>0</v>
      </c>
      <c r="I26" s="103">
        <f>+I25</f>
        <v>0</v>
      </c>
      <c r="J26" s="103">
        <f>+J25</f>
        <v>0</v>
      </c>
      <c r="K26" s="103">
        <f>+K25</f>
        <v>0</v>
      </c>
      <c r="L26" s="103">
        <f>+L25</f>
        <v>0</v>
      </c>
      <c r="M26" s="103">
        <f>+M$14/7</f>
        <v>0</v>
      </c>
      <c r="N26" s="103">
        <f>+N$14/7/2</f>
        <v>0</v>
      </c>
      <c r="O26" s="103"/>
      <c r="P26" s="103"/>
      <c r="Q26" s="103"/>
      <c r="R26" s="103"/>
      <c r="S26" s="103"/>
      <c r="T26" s="103"/>
      <c r="U26" s="103"/>
      <c r="Y26" s="103"/>
      <c r="Z26" s="103"/>
    </row>
    <row r="27" spans="1:26" x14ac:dyDescent="0.25">
      <c r="B27" s="3">
        <v>2005</v>
      </c>
      <c r="C27" s="13">
        <f t="shared" si="0"/>
        <v>0</v>
      </c>
      <c r="D27" s="103"/>
      <c r="E27" s="103"/>
      <c r="F27" s="103"/>
      <c r="G27" s="103"/>
      <c r="H27" s="103">
        <f>+H$14/7/2</f>
        <v>0</v>
      </c>
      <c r="I27" s="103">
        <f>+I26</f>
        <v>0</v>
      </c>
      <c r="J27" s="103">
        <f>+J26</f>
        <v>0</v>
      </c>
      <c r="K27" s="103">
        <f>+K26</f>
        <v>0</v>
      </c>
      <c r="L27" s="103">
        <f>+L26</f>
        <v>0</v>
      </c>
      <c r="M27" s="103">
        <f>+M26</f>
        <v>0</v>
      </c>
      <c r="N27" s="103">
        <f>+N$14/7</f>
        <v>0</v>
      </c>
      <c r="O27" s="103">
        <f>+O$14/7/2</f>
        <v>0</v>
      </c>
      <c r="P27" s="103"/>
      <c r="Q27" s="103"/>
      <c r="R27" s="103"/>
      <c r="S27" s="103"/>
      <c r="T27" s="103"/>
      <c r="U27" s="103"/>
      <c r="Y27" s="103"/>
      <c r="Z27" s="103"/>
    </row>
    <row r="28" spans="1:26" x14ac:dyDescent="0.25">
      <c r="B28" s="3">
        <v>2006</v>
      </c>
      <c r="C28" s="13">
        <f t="shared" si="0"/>
        <v>0</v>
      </c>
      <c r="D28" s="103"/>
      <c r="E28" s="103"/>
      <c r="F28" s="103"/>
      <c r="G28" s="103"/>
      <c r="H28" s="103"/>
      <c r="I28" s="103">
        <f>+I$14/7/2</f>
        <v>0</v>
      </c>
      <c r="J28" s="103">
        <f>+J27</f>
        <v>0</v>
      </c>
      <c r="K28" s="103">
        <f>+K27</f>
        <v>0</v>
      </c>
      <c r="L28" s="103">
        <f>+L27</f>
        <v>0</v>
      </c>
      <c r="M28" s="103">
        <f>+M27</f>
        <v>0</v>
      </c>
      <c r="N28" s="103">
        <f>+N27</f>
        <v>0</v>
      </c>
      <c r="O28" s="103">
        <f>+O$14/7</f>
        <v>0</v>
      </c>
      <c r="P28" s="103">
        <f>+P$14/7/2</f>
        <v>0</v>
      </c>
      <c r="Q28" s="103"/>
      <c r="R28" s="103"/>
      <c r="S28" s="103"/>
      <c r="T28" s="103"/>
      <c r="U28" s="103"/>
      <c r="Y28" s="103"/>
      <c r="Z28" s="103"/>
    </row>
    <row r="29" spans="1:26" x14ac:dyDescent="0.25">
      <c r="B29" s="3">
        <v>2007</v>
      </c>
      <c r="C29" s="13">
        <f t="shared" si="0"/>
        <v>0</v>
      </c>
      <c r="D29" s="103"/>
      <c r="E29" s="103"/>
      <c r="F29" s="103"/>
      <c r="G29" s="103"/>
      <c r="H29" s="103"/>
      <c r="I29" s="103"/>
      <c r="J29" s="103">
        <f>+J$14/7/2</f>
        <v>0</v>
      </c>
      <c r="K29" s="103">
        <f>+K28</f>
        <v>0</v>
      </c>
      <c r="L29" s="103">
        <f>+L28</f>
        <v>0</v>
      </c>
      <c r="M29" s="103">
        <f>+M28</f>
        <v>0</v>
      </c>
      <c r="N29" s="103">
        <f>+N28</f>
        <v>0</v>
      </c>
      <c r="O29" s="103">
        <f>+O28</f>
        <v>0</v>
      </c>
      <c r="P29" s="103">
        <f>+P$14/7</f>
        <v>0</v>
      </c>
      <c r="Q29" s="103">
        <f>+Q$14/7/2</f>
        <v>0</v>
      </c>
      <c r="R29" s="103"/>
      <c r="S29" s="103"/>
      <c r="T29" s="103"/>
      <c r="U29" s="103"/>
      <c r="Y29" s="103"/>
      <c r="Z29" s="103"/>
    </row>
    <row r="30" spans="1:26" x14ac:dyDescent="0.25">
      <c r="B30" s="3">
        <v>2008</v>
      </c>
      <c r="C30" s="13">
        <f t="shared" si="0"/>
        <v>0</v>
      </c>
      <c r="D30" s="103"/>
      <c r="E30" s="103"/>
      <c r="F30" s="103"/>
      <c r="G30" s="103"/>
      <c r="H30" s="103"/>
      <c r="I30" s="103"/>
      <c r="J30" s="103"/>
      <c r="K30" s="103">
        <f>+K$14/7/2</f>
        <v>0</v>
      </c>
      <c r="L30" s="103">
        <f>+L29</f>
        <v>0</v>
      </c>
      <c r="M30" s="103">
        <f>+M29</f>
        <v>0</v>
      </c>
      <c r="N30" s="103">
        <f>+N29</f>
        <v>0</v>
      </c>
      <c r="O30" s="103">
        <f>+O29</f>
        <v>0</v>
      </c>
      <c r="P30" s="103">
        <f>+P29</f>
        <v>0</v>
      </c>
      <c r="Q30" s="103">
        <f>+Q$14/7</f>
        <v>0</v>
      </c>
      <c r="R30" s="103">
        <f>+R$14/7/2</f>
        <v>0</v>
      </c>
      <c r="S30" s="103"/>
      <c r="T30" s="103"/>
      <c r="U30" s="103"/>
      <c r="Y30" s="103"/>
      <c r="Z30" s="103"/>
    </row>
    <row r="31" spans="1:26" x14ac:dyDescent="0.25">
      <c r="B31" s="3">
        <v>2009</v>
      </c>
      <c r="C31" s="13">
        <f t="shared" si="0"/>
        <v>0</v>
      </c>
      <c r="D31" s="103"/>
      <c r="E31" s="103"/>
      <c r="F31" s="103"/>
      <c r="G31" s="103"/>
      <c r="H31" s="103"/>
      <c r="I31" s="103"/>
      <c r="J31" s="103"/>
      <c r="K31" s="103"/>
      <c r="L31" s="103">
        <f>+L$14/7/2</f>
        <v>0</v>
      </c>
      <c r="M31" s="103">
        <f>+M30</f>
        <v>0</v>
      </c>
      <c r="N31" s="103">
        <f>+N30</f>
        <v>0</v>
      </c>
      <c r="O31" s="103">
        <f>+O30</f>
        <v>0</v>
      </c>
      <c r="P31" s="103">
        <f>+P30</f>
        <v>0</v>
      </c>
      <c r="Q31" s="103">
        <f>+Q30</f>
        <v>0</v>
      </c>
      <c r="R31" s="103">
        <f>+R$14/7</f>
        <v>0</v>
      </c>
      <c r="S31" s="103">
        <f>+S$14/7/2</f>
        <v>0</v>
      </c>
      <c r="T31" s="103"/>
      <c r="U31" s="103"/>
      <c r="Y31" s="103"/>
      <c r="Z31" s="103"/>
    </row>
    <row r="32" spans="1:26" x14ac:dyDescent="0.25">
      <c r="A32" s="38"/>
      <c r="B32" s="3">
        <v>2010</v>
      </c>
      <c r="C32" s="13">
        <f t="shared" si="0"/>
        <v>0</v>
      </c>
      <c r="D32" s="103"/>
      <c r="E32" s="103"/>
      <c r="F32" s="103"/>
      <c r="G32" s="103"/>
      <c r="H32" s="103"/>
      <c r="I32" s="103"/>
      <c r="J32" s="103"/>
      <c r="K32" s="103"/>
      <c r="L32" s="103"/>
      <c r="M32" s="103">
        <f>+M$14/7/2</f>
        <v>0</v>
      </c>
      <c r="N32" s="103">
        <f>+N31</f>
        <v>0</v>
      </c>
      <c r="O32" s="103">
        <f>+O31</f>
        <v>0</v>
      </c>
      <c r="P32" s="103">
        <f>+P31</f>
        <v>0</v>
      </c>
      <c r="Q32" s="103">
        <f>+Q31</f>
        <v>0</v>
      </c>
      <c r="R32" s="103">
        <f>+R31</f>
        <v>0</v>
      </c>
      <c r="S32" s="103">
        <f>+S$14/7</f>
        <v>0</v>
      </c>
      <c r="T32" s="103">
        <f>+T$14/7/2</f>
        <v>0</v>
      </c>
      <c r="U32" s="103"/>
      <c r="Y32" s="103"/>
      <c r="Z32" s="103"/>
    </row>
    <row r="33" spans="1:28" x14ac:dyDescent="0.25">
      <c r="A33" s="38"/>
      <c r="B33" s="3">
        <v>2011</v>
      </c>
      <c r="C33" s="13">
        <f t="shared" si="0"/>
        <v>0</v>
      </c>
      <c r="D33" s="103"/>
      <c r="E33" s="103"/>
      <c r="F33" s="103"/>
      <c r="G33" s="103"/>
      <c r="H33" s="103"/>
      <c r="I33" s="103"/>
      <c r="J33" s="103"/>
      <c r="K33" s="103"/>
      <c r="L33" s="103"/>
      <c r="M33" s="103"/>
      <c r="N33" s="103">
        <f>+N$14/7/2</f>
        <v>0</v>
      </c>
      <c r="O33" s="103">
        <f>+O32</f>
        <v>0</v>
      </c>
      <c r="P33" s="103">
        <f>+P32</f>
        <v>0</v>
      </c>
      <c r="Q33" s="103">
        <f>+Q32</f>
        <v>0</v>
      </c>
      <c r="R33" s="103">
        <f>+R32</f>
        <v>0</v>
      </c>
      <c r="S33" s="103">
        <f>+S32</f>
        <v>0</v>
      </c>
      <c r="T33" s="103">
        <f>+T$14/7</f>
        <v>0</v>
      </c>
      <c r="U33" s="103">
        <f>+U$14/7/2</f>
        <v>0</v>
      </c>
      <c r="Y33" s="103"/>
      <c r="Z33" s="103"/>
    </row>
    <row r="34" spans="1:28" x14ac:dyDescent="0.25">
      <c r="A34" s="38"/>
      <c r="B34" s="3">
        <v>2012</v>
      </c>
      <c r="C34" s="13">
        <f t="shared" si="0"/>
        <v>0</v>
      </c>
      <c r="D34" s="103"/>
      <c r="E34" s="103"/>
      <c r="F34" s="103"/>
      <c r="G34" s="103"/>
      <c r="H34" s="103"/>
      <c r="I34" s="103"/>
      <c r="J34" s="103"/>
      <c r="K34" s="103"/>
      <c r="L34" s="103"/>
      <c r="M34" s="103"/>
      <c r="N34" s="103"/>
      <c r="O34" s="103"/>
      <c r="P34" s="103"/>
      <c r="Q34" s="103">
        <f>+Q33</f>
        <v>0</v>
      </c>
      <c r="R34" s="103">
        <f>+R33</f>
        <v>0</v>
      </c>
      <c r="S34" s="103">
        <f>+S33</f>
        <v>0</v>
      </c>
      <c r="T34" s="103">
        <f>+T$14/7</f>
        <v>0</v>
      </c>
      <c r="U34" s="103">
        <f>+U$14/7</f>
        <v>0</v>
      </c>
      <c r="V34" s="103">
        <f>+V$14/7/2</f>
        <v>0</v>
      </c>
      <c r="Y34" s="103"/>
      <c r="Z34" s="103"/>
    </row>
    <row r="35" spans="1:28" x14ac:dyDescent="0.25">
      <c r="A35" s="38"/>
      <c r="B35" s="3">
        <v>2013</v>
      </c>
      <c r="C35" s="13">
        <f t="shared" si="0"/>
        <v>0</v>
      </c>
      <c r="D35" s="103"/>
      <c r="E35" s="103"/>
      <c r="F35" s="103"/>
      <c r="G35" s="103"/>
      <c r="H35" s="103"/>
      <c r="I35" s="103"/>
      <c r="J35" s="103"/>
      <c r="K35" s="103"/>
      <c r="L35" s="103"/>
      <c r="M35" s="103"/>
      <c r="N35" s="103"/>
      <c r="O35" s="103"/>
      <c r="P35" s="103"/>
      <c r="Q35" s="103"/>
      <c r="R35" s="103">
        <f t="shared" ref="R35:R37" si="1">+R34</f>
        <v>0</v>
      </c>
      <c r="S35" s="103">
        <f t="shared" ref="S35:S37" si="2">+S34</f>
        <v>0</v>
      </c>
      <c r="T35" s="103">
        <f t="shared" ref="T35:U37" si="3">+T$14/7</f>
        <v>0</v>
      </c>
      <c r="U35" s="103">
        <f t="shared" si="3"/>
        <v>0</v>
      </c>
      <c r="V35" s="103">
        <f t="shared" ref="V35:V37" si="4">+V$14/7/2</f>
        <v>0</v>
      </c>
      <c r="Y35" s="103"/>
      <c r="Z35" s="103"/>
    </row>
    <row r="36" spans="1:28" x14ac:dyDescent="0.25">
      <c r="A36" s="38"/>
      <c r="B36" s="3">
        <v>2014</v>
      </c>
      <c r="C36" s="13">
        <f t="shared" si="0"/>
        <v>0</v>
      </c>
      <c r="D36" s="103"/>
      <c r="E36" s="103"/>
      <c r="F36" s="103"/>
      <c r="G36" s="103"/>
      <c r="H36" s="103"/>
      <c r="I36" s="103"/>
      <c r="J36" s="103"/>
      <c r="K36" s="103"/>
      <c r="L36" s="103"/>
      <c r="M36" s="103"/>
      <c r="N36" s="103"/>
      <c r="O36" s="103"/>
      <c r="P36" s="103"/>
      <c r="Q36" s="103"/>
      <c r="R36" s="103">
        <f t="shared" si="1"/>
        <v>0</v>
      </c>
      <c r="S36" s="103">
        <f t="shared" si="2"/>
        <v>0</v>
      </c>
      <c r="T36" s="103">
        <f t="shared" si="3"/>
        <v>0</v>
      </c>
      <c r="U36" s="103">
        <f t="shared" si="3"/>
        <v>0</v>
      </c>
      <c r="V36" s="103">
        <f t="shared" si="4"/>
        <v>0</v>
      </c>
      <c r="Y36" s="103"/>
      <c r="Z36" s="103"/>
    </row>
    <row r="37" spans="1:28" x14ac:dyDescent="0.25">
      <c r="A37" s="38"/>
      <c r="B37" s="3">
        <v>2015</v>
      </c>
      <c r="C37" s="13">
        <f t="shared" si="0"/>
        <v>0</v>
      </c>
      <c r="D37" s="103"/>
      <c r="E37" s="103"/>
      <c r="F37" s="103"/>
      <c r="G37" s="103"/>
      <c r="H37" s="103"/>
      <c r="I37" s="103"/>
      <c r="J37" s="103"/>
      <c r="K37" s="103"/>
      <c r="L37" s="103"/>
      <c r="M37" s="103"/>
      <c r="N37" s="103"/>
      <c r="O37" s="103"/>
      <c r="P37" s="103"/>
      <c r="Q37" s="103"/>
      <c r="R37" s="103">
        <f t="shared" si="1"/>
        <v>0</v>
      </c>
      <c r="S37" s="103">
        <f t="shared" si="2"/>
        <v>0</v>
      </c>
      <c r="T37" s="103">
        <f t="shared" si="3"/>
        <v>0</v>
      </c>
      <c r="U37" s="103">
        <f t="shared" si="3"/>
        <v>0</v>
      </c>
      <c r="V37" s="103">
        <f t="shared" si="4"/>
        <v>0</v>
      </c>
      <c r="Y37" s="103"/>
      <c r="Z37" s="103"/>
    </row>
    <row r="38" spans="1:28" x14ac:dyDescent="0.25">
      <c r="A38" s="38"/>
      <c r="B38" s="3">
        <v>2016</v>
      </c>
      <c r="C38" s="13">
        <f t="shared" si="0"/>
        <v>0</v>
      </c>
      <c r="D38" s="103"/>
      <c r="E38" s="103"/>
      <c r="F38" s="103"/>
      <c r="G38" s="103"/>
      <c r="H38" s="103"/>
      <c r="I38" s="103"/>
      <c r="J38" s="103"/>
      <c r="K38" s="103"/>
      <c r="L38" s="103"/>
      <c r="M38" s="103"/>
      <c r="N38" s="103"/>
      <c r="O38" s="103"/>
      <c r="P38" s="103"/>
      <c r="Q38" s="103"/>
      <c r="R38" s="103"/>
      <c r="S38" s="103"/>
      <c r="T38" s="103"/>
      <c r="U38" s="103"/>
      <c r="V38" s="103"/>
      <c r="Y38" s="103"/>
      <c r="Z38" s="103"/>
    </row>
    <row r="39" spans="1:28" x14ac:dyDescent="0.25">
      <c r="A39" s="38"/>
      <c r="B39" s="3">
        <v>2017</v>
      </c>
      <c r="C39" s="13">
        <f t="shared" si="0"/>
        <v>0</v>
      </c>
      <c r="D39" s="103"/>
      <c r="E39" s="103"/>
      <c r="F39" s="103"/>
      <c r="G39" s="103"/>
      <c r="H39" s="103"/>
      <c r="I39" s="103"/>
      <c r="J39" s="103"/>
      <c r="K39" s="103"/>
      <c r="L39" s="103"/>
      <c r="M39" s="103"/>
      <c r="N39" s="103"/>
      <c r="O39" s="103"/>
      <c r="P39" s="103"/>
      <c r="Q39" s="103"/>
      <c r="R39" s="103"/>
      <c r="S39" s="103"/>
      <c r="T39" s="103"/>
      <c r="U39" s="103"/>
      <c r="V39" s="103"/>
      <c r="Y39" s="103"/>
      <c r="Z39" s="103"/>
    </row>
    <row r="40" spans="1:28" x14ac:dyDescent="0.25">
      <c r="A40" s="38"/>
      <c r="B40" s="3">
        <v>2018</v>
      </c>
      <c r="C40" s="13">
        <f>-SUM(D40:AB40)</f>
        <v>0</v>
      </c>
      <c r="D40" s="103"/>
      <c r="E40" s="103"/>
      <c r="F40" s="103"/>
      <c r="G40" s="103"/>
      <c r="H40" s="103"/>
      <c r="I40" s="103"/>
      <c r="J40" s="103"/>
      <c r="K40" s="103"/>
      <c r="L40" s="103"/>
      <c r="M40" s="103"/>
      <c r="N40" s="103"/>
      <c r="O40" s="103"/>
      <c r="P40" s="103"/>
      <c r="Q40" s="103"/>
      <c r="R40" s="103"/>
      <c r="S40" s="103"/>
      <c r="T40" s="103"/>
      <c r="U40" s="103"/>
      <c r="V40" s="103"/>
      <c r="Y40" s="103"/>
      <c r="Z40" s="103"/>
    </row>
    <row r="41" spans="1:28" x14ac:dyDescent="0.25">
      <c r="A41" s="38"/>
      <c r="B41" s="3"/>
      <c r="C41" s="12"/>
      <c r="D41" s="104"/>
      <c r="E41" s="104"/>
      <c r="F41" s="104"/>
      <c r="G41" s="104"/>
      <c r="H41" s="104"/>
      <c r="I41" s="104"/>
      <c r="J41" s="104"/>
      <c r="K41" s="104"/>
      <c r="L41" s="104"/>
      <c r="M41" s="104"/>
      <c r="N41" s="104"/>
      <c r="O41" s="104"/>
      <c r="P41" s="104"/>
      <c r="Q41" s="104"/>
      <c r="R41" s="104"/>
      <c r="S41" s="104"/>
      <c r="T41" s="104"/>
      <c r="U41" s="104"/>
      <c r="V41" s="173"/>
      <c r="W41" s="173"/>
      <c r="X41" s="173"/>
      <c r="Y41" s="103"/>
      <c r="Z41" s="103"/>
    </row>
    <row r="42" spans="1:28" x14ac:dyDescent="0.25">
      <c r="A42" s="38" t="s">
        <v>62</v>
      </c>
      <c r="B42" s="105">
        <f>SUM(D42:Y42)</f>
        <v>0</v>
      </c>
      <c r="C42" s="102">
        <f>SUM(C16:C41)</f>
        <v>-536593.71</v>
      </c>
      <c r="D42" s="103">
        <f t="shared" ref="D42:T42" si="5">-SUM(D16:D41)+D14</f>
        <v>0</v>
      </c>
      <c r="E42" s="103">
        <f t="shared" si="5"/>
        <v>0</v>
      </c>
      <c r="F42" s="103">
        <f t="shared" si="5"/>
        <v>0</v>
      </c>
      <c r="G42" s="103">
        <f t="shared" si="5"/>
        <v>0</v>
      </c>
      <c r="H42" s="103">
        <f t="shared" si="5"/>
        <v>0</v>
      </c>
      <c r="I42" s="103">
        <f t="shared" si="5"/>
        <v>0</v>
      </c>
      <c r="J42" s="103">
        <f t="shared" si="5"/>
        <v>0</v>
      </c>
      <c r="K42" s="103">
        <f t="shared" si="5"/>
        <v>0</v>
      </c>
      <c r="L42" s="103">
        <f t="shared" si="5"/>
        <v>0</v>
      </c>
      <c r="M42" s="103">
        <f t="shared" si="5"/>
        <v>0</v>
      </c>
      <c r="N42" s="103">
        <f t="shared" si="5"/>
        <v>0</v>
      </c>
      <c r="O42" s="103">
        <f t="shared" si="5"/>
        <v>0</v>
      </c>
      <c r="P42" s="103">
        <f t="shared" si="5"/>
        <v>0</v>
      </c>
      <c r="Q42" s="103">
        <f t="shared" si="5"/>
        <v>0</v>
      </c>
      <c r="R42" s="103">
        <f t="shared" si="5"/>
        <v>0</v>
      </c>
      <c r="S42" s="103">
        <f t="shared" si="5"/>
        <v>0</v>
      </c>
      <c r="T42" s="103">
        <f t="shared" si="5"/>
        <v>0</v>
      </c>
      <c r="U42" s="329">
        <f t="shared" ref="U42:AB42" si="6">-SUM(U16:U41)+U14</f>
        <v>0</v>
      </c>
      <c r="V42" s="329">
        <f t="shared" si="6"/>
        <v>0</v>
      </c>
      <c r="W42" s="329">
        <f t="shared" si="6"/>
        <v>0</v>
      </c>
      <c r="X42" s="329">
        <f t="shared" si="6"/>
        <v>0</v>
      </c>
      <c r="Y42" s="329">
        <f t="shared" si="6"/>
        <v>0</v>
      </c>
      <c r="Z42" s="329">
        <f t="shared" si="6"/>
        <v>0</v>
      </c>
      <c r="AA42" s="329">
        <f t="shared" si="6"/>
        <v>0</v>
      </c>
      <c r="AB42" s="329">
        <f t="shared" si="6"/>
        <v>0</v>
      </c>
    </row>
    <row r="43" spans="1:28" x14ac:dyDescent="0.25">
      <c r="A43" s="38"/>
      <c r="B43" s="102"/>
      <c r="C43" s="106"/>
      <c r="D43" s="103"/>
      <c r="E43" s="103"/>
      <c r="F43" s="103"/>
      <c r="G43" s="103"/>
      <c r="H43" s="103"/>
      <c r="I43" s="103"/>
      <c r="J43" s="103"/>
      <c r="K43" s="103"/>
      <c r="L43" s="103"/>
      <c r="M43" s="103"/>
      <c r="N43" s="103"/>
      <c r="O43" s="103"/>
      <c r="P43" s="103"/>
      <c r="Q43" s="103"/>
      <c r="R43" s="103"/>
      <c r="S43" s="103"/>
      <c r="T43" s="103"/>
      <c r="U43" s="103"/>
      <c r="V43" s="103"/>
      <c r="W43" s="103"/>
      <c r="X43" s="103"/>
      <c r="Y43" s="103"/>
      <c r="Z43" s="103"/>
    </row>
    <row r="44" spans="1:28" x14ac:dyDescent="0.25">
      <c r="A44" s="39" t="s">
        <v>63</v>
      </c>
      <c r="B44" s="3"/>
      <c r="C44" s="30">
        <f>+C14+C42</f>
        <v>0</v>
      </c>
      <c r="D44" s="103"/>
      <c r="E44" s="103"/>
      <c r="F44" s="103"/>
      <c r="G44" s="103"/>
      <c r="H44" s="103"/>
      <c r="I44" s="103"/>
      <c r="J44" s="103"/>
      <c r="K44" s="103"/>
      <c r="L44" s="103"/>
      <c r="M44" s="103"/>
      <c r="N44" s="103"/>
      <c r="O44" s="103"/>
      <c r="P44" s="103"/>
      <c r="Q44" s="103"/>
      <c r="R44" s="103"/>
      <c r="S44" s="103"/>
      <c r="T44" s="103"/>
      <c r="U44" s="103"/>
      <c r="V44" s="103"/>
      <c r="W44" s="103"/>
      <c r="X44" s="103"/>
      <c r="Y44" s="103"/>
      <c r="Z44" s="103"/>
    </row>
    <row r="45" spans="1:28" x14ac:dyDescent="0.25">
      <c r="A45" s="3"/>
      <c r="B45" s="3"/>
      <c r="C45" s="3"/>
      <c r="D45" s="103"/>
      <c r="E45" s="103"/>
      <c r="F45" s="103"/>
      <c r="G45" s="103"/>
      <c r="H45" s="103"/>
      <c r="I45" s="103"/>
      <c r="J45" s="103"/>
      <c r="K45" s="103"/>
      <c r="L45" s="103"/>
      <c r="M45" s="103"/>
      <c r="N45" s="103"/>
      <c r="O45" s="103"/>
      <c r="P45" s="103"/>
      <c r="Q45" s="103"/>
      <c r="R45" s="103"/>
      <c r="S45" s="103"/>
      <c r="T45" s="103"/>
      <c r="U45" s="103"/>
      <c r="V45" s="103"/>
      <c r="W45" s="103"/>
      <c r="X45" s="103"/>
      <c r="Y45" s="103"/>
      <c r="Z45" s="103"/>
    </row>
    <row r="46" spans="1:28" x14ac:dyDescent="0.25">
      <c r="A46" s="3"/>
      <c r="B46" s="36"/>
      <c r="C46" s="3"/>
      <c r="D46" s="103"/>
      <c r="E46" s="103"/>
      <c r="F46" s="103"/>
      <c r="G46" s="103"/>
      <c r="H46" s="103"/>
      <c r="I46" s="103"/>
      <c r="J46" s="103"/>
      <c r="K46" s="103"/>
      <c r="L46" s="103"/>
      <c r="M46" s="103"/>
      <c r="N46" s="103"/>
      <c r="O46" s="103"/>
      <c r="P46" s="103"/>
      <c r="Q46" s="103"/>
      <c r="R46" s="103"/>
      <c r="S46" s="103"/>
      <c r="T46" s="103"/>
      <c r="U46" s="103"/>
      <c r="V46" s="103"/>
      <c r="W46" s="103"/>
      <c r="X46" s="103"/>
      <c r="Y46" s="103"/>
      <c r="Z46" s="103"/>
    </row>
    <row r="47" spans="1:28" x14ac:dyDescent="0.25">
      <c r="A47" s="3"/>
      <c r="B47" s="3"/>
      <c r="C47" s="3"/>
      <c r="E47" s="103"/>
      <c r="F47" s="107"/>
      <c r="G47" s="107"/>
      <c r="H47" s="107"/>
      <c r="I47" s="107"/>
      <c r="J47" s="107"/>
      <c r="K47" s="107"/>
      <c r="L47" s="107"/>
      <c r="M47" s="107"/>
      <c r="N47" s="103">
        <f>SUM(E32:E47)</f>
        <v>0</v>
      </c>
      <c r="O47" s="107"/>
      <c r="P47" s="107"/>
      <c r="Q47" s="107"/>
      <c r="R47" s="107"/>
      <c r="S47" s="107"/>
    </row>
    <row r="48" spans="1:28" x14ac:dyDescent="0.25">
      <c r="B48" s="3"/>
      <c r="C48" s="3"/>
      <c r="E48" s="107"/>
      <c r="F48" s="107"/>
      <c r="G48" s="107"/>
      <c r="H48" s="107"/>
      <c r="I48" s="107"/>
      <c r="J48" s="107"/>
      <c r="K48" s="107"/>
      <c r="L48" s="107"/>
      <c r="M48" s="107"/>
      <c r="N48" s="107"/>
      <c r="O48" s="107"/>
      <c r="P48" s="107"/>
      <c r="Q48" s="107"/>
      <c r="R48" s="107"/>
      <c r="S48" s="107"/>
    </row>
    <row r="49" spans="5:19" x14ac:dyDescent="0.25"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</row>
    <row r="50" spans="5:19" x14ac:dyDescent="0.25">
      <c r="E50" s="107"/>
      <c r="F50" s="107"/>
      <c r="G50" s="107"/>
      <c r="H50" s="107"/>
      <c r="I50" s="107"/>
      <c r="J50" s="107"/>
      <c r="K50" s="107"/>
      <c r="L50" s="107"/>
      <c r="M50" s="107"/>
      <c r="N50" s="107"/>
      <c r="O50" s="107"/>
      <c r="P50" s="107"/>
      <c r="Q50" s="107"/>
      <c r="R50" s="107"/>
      <c r="S50" s="107"/>
    </row>
    <row r="51" spans="5:19" x14ac:dyDescent="0.25">
      <c r="E51" s="107"/>
      <c r="F51" s="107"/>
      <c r="G51" s="107"/>
      <c r="H51" s="107"/>
      <c r="I51" s="107"/>
      <c r="J51" s="107"/>
      <c r="K51" s="107"/>
      <c r="L51" s="107"/>
      <c r="M51" s="107"/>
      <c r="N51" s="107"/>
      <c r="O51" s="107"/>
      <c r="P51" s="107"/>
      <c r="Q51" s="107"/>
      <c r="R51" s="107"/>
      <c r="S51" s="107"/>
    </row>
    <row r="52" spans="5:19" x14ac:dyDescent="0.25">
      <c r="E52" s="107"/>
      <c r="F52" s="107"/>
      <c r="G52" s="107"/>
      <c r="H52" s="107"/>
      <c r="I52" s="107"/>
      <c r="J52" s="107"/>
      <c r="K52" s="107"/>
      <c r="L52" s="107"/>
      <c r="M52" s="107"/>
      <c r="N52" s="107"/>
      <c r="O52" s="107"/>
      <c r="P52" s="107"/>
      <c r="Q52" s="107"/>
      <c r="R52" s="107"/>
      <c r="S52" s="107"/>
    </row>
    <row r="53" spans="5:19" x14ac:dyDescent="0.25">
      <c r="E53" s="107"/>
      <c r="F53" s="107"/>
      <c r="G53" s="107"/>
      <c r="H53" s="107"/>
      <c r="I53" s="107"/>
      <c r="J53" s="107"/>
      <c r="K53" s="107"/>
      <c r="L53" s="107"/>
      <c r="M53" s="107"/>
      <c r="N53" s="107"/>
      <c r="O53" s="107"/>
      <c r="P53" s="107"/>
      <c r="Q53" s="107"/>
      <c r="R53" s="107"/>
      <c r="S53" s="107"/>
    </row>
    <row r="54" spans="5:19" x14ac:dyDescent="0.25">
      <c r="E54" s="107"/>
      <c r="F54" s="107"/>
      <c r="G54" s="107"/>
      <c r="H54" s="107"/>
      <c r="I54" s="107"/>
      <c r="J54" s="107"/>
      <c r="K54" s="107"/>
      <c r="L54" s="107"/>
      <c r="M54" s="107"/>
      <c r="N54" s="107"/>
      <c r="O54" s="107"/>
      <c r="P54" s="107"/>
      <c r="Q54" s="107"/>
      <c r="R54" s="107"/>
      <c r="S54" s="107"/>
    </row>
    <row r="55" spans="5:19" x14ac:dyDescent="0.25">
      <c r="E55" s="107"/>
      <c r="F55" s="107"/>
      <c r="G55" s="107"/>
      <c r="H55" s="107"/>
      <c r="I55" s="107"/>
      <c r="J55" s="107"/>
      <c r="K55" s="107"/>
      <c r="L55" s="107"/>
      <c r="M55" s="107"/>
      <c r="N55" s="107"/>
      <c r="O55" s="107"/>
      <c r="P55" s="107"/>
      <c r="Q55" s="107"/>
      <c r="R55" s="107"/>
      <c r="S55" s="107"/>
    </row>
    <row r="56" spans="5:19" x14ac:dyDescent="0.25">
      <c r="E56" s="107"/>
      <c r="F56" s="107"/>
      <c r="G56" s="107"/>
      <c r="H56" s="107"/>
      <c r="I56" s="107"/>
      <c r="J56" s="107"/>
      <c r="K56" s="107"/>
      <c r="L56" s="107"/>
      <c r="M56" s="107"/>
      <c r="N56" s="107"/>
      <c r="O56" s="107"/>
      <c r="P56" s="107"/>
      <c r="Q56" s="107"/>
      <c r="R56" s="107"/>
      <c r="S56" s="107"/>
    </row>
    <row r="57" spans="5:19" x14ac:dyDescent="0.25">
      <c r="E57" s="107"/>
      <c r="F57" s="107"/>
      <c r="G57" s="107"/>
      <c r="H57" s="107"/>
      <c r="I57" s="107"/>
      <c r="J57" s="107"/>
      <c r="K57" s="107"/>
      <c r="L57" s="107"/>
      <c r="M57" s="107"/>
      <c r="N57" s="107"/>
      <c r="O57" s="107"/>
      <c r="P57" s="107"/>
      <c r="Q57" s="107"/>
      <c r="R57" s="107"/>
      <c r="S57" s="107"/>
    </row>
    <row r="58" spans="5:19" x14ac:dyDescent="0.25">
      <c r="E58" s="107"/>
      <c r="F58" s="107"/>
      <c r="G58" s="107"/>
      <c r="H58" s="107"/>
      <c r="I58" s="107"/>
      <c r="J58" s="107"/>
      <c r="K58" s="107"/>
      <c r="L58" s="107"/>
      <c r="M58" s="107"/>
      <c r="N58" s="107"/>
      <c r="O58" s="107"/>
      <c r="P58" s="107"/>
      <c r="Q58" s="107"/>
      <c r="R58" s="107"/>
      <c r="S58" s="107"/>
    </row>
  </sheetData>
  <phoneticPr fontId="0" type="noConversion"/>
  <pageMargins left="0.7" right="0.7" top="0.75" bottom="0.75" header="0.3" footer="0.3"/>
  <pageSetup scale="81" orientation="landscape" horizontalDpi="4294967294" verticalDpi="4294967294" r:id="rId1"/>
  <headerFooter alignWithMargins="0">
    <oddFooter>&amp;Z&amp;F&amp;RPage &amp;P</oddFoot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 codeName="Sheet45">
    <tabColor theme="9" tint="-0.249977111117893"/>
    <pageSetUpPr fitToPage="1"/>
  </sheetPr>
  <dimension ref="A1:AB58"/>
  <sheetViews>
    <sheetView workbookViewId="0"/>
  </sheetViews>
  <sheetFormatPr defaultRowHeight="15" x14ac:dyDescent="0.25"/>
  <cols>
    <col min="1" max="1" width="34" bestFit="1" customWidth="1"/>
    <col min="2" max="2" width="8.7109375" customWidth="1"/>
    <col min="3" max="3" width="12.85546875" customWidth="1"/>
    <col min="4" max="4" width="9.140625" hidden="1" customWidth="1"/>
    <col min="5" max="5" width="7.42578125" hidden="1" customWidth="1"/>
    <col min="6" max="6" width="10.5703125" hidden="1" customWidth="1"/>
    <col min="7" max="7" width="9.140625" hidden="1" customWidth="1"/>
    <col min="8" max="8" width="10.7109375" hidden="1" customWidth="1"/>
    <col min="9" max="9" width="10.140625" hidden="1" customWidth="1"/>
    <col min="10" max="10" width="9.140625" hidden="1" customWidth="1"/>
    <col min="11" max="11" width="10.140625" hidden="1" customWidth="1"/>
    <col min="12" max="13" width="9.140625" hidden="1" customWidth="1"/>
    <col min="14" max="17" width="9.28515625" customWidth="1"/>
    <col min="18" max="19" width="11.28515625" customWidth="1"/>
    <col min="20" max="20" width="9.42578125" customWidth="1"/>
    <col min="22" max="24" width="10.5703125" customWidth="1"/>
  </cols>
  <sheetData>
    <row r="1" spans="1:28" x14ac:dyDescent="0.25">
      <c r="A1" s="11" t="s">
        <v>10</v>
      </c>
    </row>
    <row r="2" spans="1:28" x14ac:dyDescent="0.25">
      <c r="A2" s="9" t="s">
        <v>438</v>
      </c>
    </row>
    <row r="3" spans="1:28" x14ac:dyDescent="0.25">
      <c r="A3" s="9" t="s">
        <v>80</v>
      </c>
    </row>
    <row r="4" spans="1:28" x14ac:dyDescent="0.25">
      <c r="R4" s="40" t="s">
        <v>4</v>
      </c>
      <c r="S4" s="41"/>
      <c r="T4" s="40" t="s">
        <v>8</v>
      </c>
    </row>
    <row r="5" spans="1:28" x14ac:dyDescent="0.25">
      <c r="A5" s="10" t="s">
        <v>9</v>
      </c>
      <c r="B5" s="12" t="s">
        <v>64</v>
      </c>
      <c r="C5" s="12" t="s">
        <v>12</v>
      </c>
      <c r="R5" s="42" t="s">
        <v>2</v>
      </c>
      <c r="S5" s="42" t="s">
        <v>60</v>
      </c>
      <c r="T5" s="42" t="s">
        <v>7</v>
      </c>
    </row>
    <row r="6" spans="1:28" x14ac:dyDescent="0.25">
      <c r="A6" t="str">
        <f>+SUMMARY!B72</f>
        <v>ENS100 - CAHMAC INT'L ENSHU - VERT MILLING</v>
      </c>
      <c r="B6" s="3">
        <f>+SUMMARY!A72</f>
        <v>254</v>
      </c>
      <c r="C6">
        <f>+SUMMARY!D72</f>
        <v>104</v>
      </c>
      <c r="R6" s="3"/>
    </row>
    <row r="7" spans="1:28" x14ac:dyDescent="0.25">
      <c r="A7" s="213" t="str">
        <f>+SUMMARY!C72</f>
        <v>EV650B</v>
      </c>
      <c r="B7" s="212"/>
      <c r="C7" s="214"/>
      <c r="D7" s="100"/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1"/>
      <c r="P7" s="6"/>
      <c r="Q7" s="6"/>
      <c r="R7" s="13">
        <f>+C14</f>
        <v>305098.40000000002</v>
      </c>
      <c r="S7" s="13">
        <f>+-C42</f>
        <v>305098.40000000002</v>
      </c>
      <c r="T7" s="13">
        <f>+R7-S7</f>
        <v>0</v>
      </c>
    </row>
    <row r="8" spans="1:28" x14ac:dyDescent="0.25">
      <c r="A8" s="213"/>
      <c r="B8" s="3"/>
      <c r="D8" s="100"/>
      <c r="E8" s="100"/>
      <c r="F8" s="100"/>
      <c r="G8" s="100"/>
      <c r="H8" s="100"/>
      <c r="I8" s="100"/>
      <c r="J8" s="100"/>
      <c r="K8" s="100"/>
      <c r="L8" s="100"/>
      <c r="M8" s="100"/>
      <c r="N8" s="100"/>
      <c r="O8" s="101"/>
      <c r="P8" s="6"/>
      <c r="Q8" s="6"/>
    </row>
    <row r="9" spans="1:28" x14ac:dyDescent="0.25">
      <c r="A9" s="2"/>
      <c r="B9" s="3"/>
      <c r="D9" s="100"/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1"/>
      <c r="P9" s="6"/>
      <c r="Q9" s="6"/>
    </row>
    <row r="10" spans="1:28" x14ac:dyDescent="0.25">
      <c r="B10" s="3"/>
    </row>
    <row r="11" spans="1:28" x14ac:dyDescent="0.25">
      <c r="A11" s="2"/>
      <c r="B11" s="219" t="str">
        <f>+SUMMARY!F72</f>
        <v>MISS</v>
      </c>
      <c r="C11" s="214"/>
    </row>
    <row r="12" spans="1:28" x14ac:dyDescent="0.25">
      <c r="B12" s="28"/>
      <c r="C12" s="2"/>
    </row>
    <row r="13" spans="1:28" x14ac:dyDescent="0.25">
      <c r="A13" s="9" t="s">
        <v>5</v>
      </c>
      <c r="C13" s="31" t="s">
        <v>3</v>
      </c>
      <c r="D13" s="32">
        <v>1994</v>
      </c>
      <c r="E13" s="32">
        <v>1995</v>
      </c>
      <c r="F13" s="32">
        <v>1996</v>
      </c>
      <c r="G13" s="32">
        <v>1997</v>
      </c>
      <c r="H13" s="32">
        <v>1998</v>
      </c>
      <c r="I13" s="32">
        <v>1999</v>
      </c>
      <c r="J13" s="32">
        <v>2000</v>
      </c>
      <c r="K13" s="32">
        <v>2001</v>
      </c>
      <c r="L13" s="32">
        <v>2002</v>
      </c>
      <c r="M13" s="32">
        <v>2003</v>
      </c>
      <c r="N13" s="32">
        <v>2004</v>
      </c>
      <c r="O13" s="32">
        <v>2005</v>
      </c>
      <c r="P13" s="32">
        <v>2006</v>
      </c>
      <c r="Q13" s="32">
        <v>2007</v>
      </c>
      <c r="R13" s="32">
        <v>2008</v>
      </c>
      <c r="S13" s="32">
        <v>2009</v>
      </c>
      <c r="T13" s="32">
        <v>2010</v>
      </c>
      <c r="U13" s="32">
        <v>2011</v>
      </c>
      <c r="V13" s="32">
        <v>2012</v>
      </c>
      <c r="W13" s="32">
        <v>2013</v>
      </c>
      <c r="X13" s="32">
        <v>2014</v>
      </c>
      <c r="Y13" s="328">
        <v>2015</v>
      </c>
      <c r="Z13" s="32">
        <v>2016</v>
      </c>
      <c r="AA13" s="328">
        <v>2017</v>
      </c>
      <c r="AB13" s="32">
        <v>2018</v>
      </c>
    </row>
    <row r="14" spans="1:28" x14ac:dyDescent="0.25">
      <c r="A14" s="9" t="s">
        <v>73</v>
      </c>
      <c r="C14" s="102">
        <f>SUM(D14:Y14)</f>
        <v>305098.40000000002</v>
      </c>
      <c r="D14" s="111"/>
      <c r="E14" s="111"/>
      <c r="F14" s="111">
        <v>305098.40000000002</v>
      </c>
      <c r="G14" s="111"/>
      <c r="H14" s="111"/>
      <c r="I14" s="111"/>
      <c r="J14" s="111"/>
      <c r="K14" s="111"/>
      <c r="L14" s="111"/>
      <c r="M14" s="111"/>
      <c r="N14" s="111"/>
      <c r="O14" s="111"/>
      <c r="P14" s="111"/>
      <c r="Q14" s="111"/>
      <c r="R14" s="111"/>
      <c r="S14" s="102"/>
      <c r="W14" s="102"/>
    </row>
    <row r="15" spans="1:28" x14ac:dyDescent="0.25">
      <c r="A15" s="34" t="str">
        <f>IF(+C14-'Equip Review 032310'!Y29=0,"ok","check")</f>
        <v>check</v>
      </c>
      <c r="B15" s="2"/>
      <c r="C15" s="2"/>
    </row>
    <row r="16" spans="1:28" x14ac:dyDescent="0.25">
      <c r="A16" s="9" t="s">
        <v>6</v>
      </c>
      <c r="B16" s="3">
        <v>1994</v>
      </c>
      <c r="C16" s="13">
        <f>-SUM(D16:Y16)</f>
        <v>0</v>
      </c>
      <c r="D16" s="103">
        <f>+D$14/7/2</f>
        <v>0</v>
      </c>
      <c r="E16" s="103"/>
      <c r="F16" s="103"/>
      <c r="G16" s="103"/>
      <c r="H16" s="103"/>
      <c r="I16" s="103"/>
      <c r="J16" s="103"/>
      <c r="K16" s="103"/>
      <c r="L16" s="103"/>
      <c r="M16" s="103"/>
      <c r="N16" s="103"/>
      <c r="O16" s="103"/>
      <c r="P16" s="103"/>
      <c r="Q16" s="103"/>
      <c r="R16" s="103"/>
      <c r="S16" s="103"/>
      <c r="T16" s="103"/>
      <c r="U16" s="103"/>
      <c r="Y16" s="103"/>
      <c r="Z16" s="103"/>
    </row>
    <row r="17" spans="1:26" x14ac:dyDescent="0.25">
      <c r="B17" s="3">
        <v>1995</v>
      </c>
      <c r="C17" s="13">
        <f t="shared" ref="C17:C39" si="0">-SUM(D17:Y17)</f>
        <v>0</v>
      </c>
      <c r="D17" s="103">
        <f>+D$14/7</f>
        <v>0</v>
      </c>
      <c r="E17" s="103">
        <f>+E$14/7/2</f>
        <v>0</v>
      </c>
      <c r="F17" s="103"/>
      <c r="G17" s="103"/>
      <c r="H17" s="103"/>
      <c r="I17" s="103"/>
      <c r="J17" s="103"/>
      <c r="K17" s="103"/>
      <c r="L17" s="103"/>
      <c r="M17" s="103"/>
      <c r="N17" s="103"/>
      <c r="O17" s="103"/>
      <c r="P17" s="103"/>
      <c r="Q17" s="103"/>
      <c r="R17" s="103"/>
      <c r="S17" s="103"/>
      <c r="T17" s="103"/>
      <c r="U17" s="103"/>
      <c r="Y17" s="103"/>
      <c r="Z17" s="103"/>
    </row>
    <row r="18" spans="1:26" x14ac:dyDescent="0.25">
      <c r="B18" s="3">
        <v>1996</v>
      </c>
      <c r="C18" s="13">
        <f t="shared" si="0"/>
        <v>-21792.742857142857</v>
      </c>
      <c r="D18" s="103">
        <f>+D17</f>
        <v>0</v>
      </c>
      <c r="E18" s="103">
        <f>+E$14/7</f>
        <v>0</v>
      </c>
      <c r="F18" s="103">
        <f>+F$14/7/2</f>
        <v>21792.742857142857</v>
      </c>
      <c r="G18" s="103"/>
      <c r="H18" s="103"/>
      <c r="I18" s="103"/>
      <c r="J18" s="103"/>
      <c r="K18" s="103"/>
      <c r="L18" s="103"/>
      <c r="M18" s="103"/>
      <c r="N18" s="103"/>
      <c r="O18" s="103"/>
      <c r="P18" s="103"/>
      <c r="Q18" s="103"/>
      <c r="R18" s="103"/>
      <c r="S18" s="103"/>
      <c r="T18" s="103"/>
      <c r="U18" s="103"/>
      <c r="Y18" s="103"/>
      <c r="Z18" s="103"/>
    </row>
    <row r="19" spans="1:26" x14ac:dyDescent="0.25">
      <c r="B19" s="3">
        <v>1997</v>
      </c>
      <c r="C19" s="13">
        <f t="shared" si="0"/>
        <v>-43585.485714285714</v>
      </c>
      <c r="D19" s="103">
        <f>+D18</f>
        <v>0</v>
      </c>
      <c r="E19" s="103">
        <f>+E18</f>
        <v>0</v>
      </c>
      <c r="F19" s="103">
        <f>+F$14/7</f>
        <v>43585.485714285714</v>
      </c>
      <c r="G19" s="103">
        <f>+G$14/7/2</f>
        <v>0</v>
      </c>
      <c r="H19" s="103"/>
      <c r="I19" s="103"/>
      <c r="J19" s="103"/>
      <c r="K19" s="103"/>
      <c r="L19" s="103"/>
      <c r="M19" s="103"/>
      <c r="N19" s="103"/>
      <c r="O19" s="103"/>
      <c r="P19" s="103"/>
      <c r="Q19" s="103"/>
      <c r="R19" s="103"/>
      <c r="S19" s="103"/>
      <c r="T19" s="103"/>
      <c r="U19" s="103"/>
      <c r="Y19" s="103"/>
      <c r="Z19" s="103"/>
    </row>
    <row r="20" spans="1:26" x14ac:dyDescent="0.25">
      <c r="B20" s="3">
        <v>1998</v>
      </c>
      <c r="C20" s="13">
        <f t="shared" si="0"/>
        <v>-43585.485714285714</v>
      </c>
      <c r="D20" s="103">
        <f>+D19</f>
        <v>0</v>
      </c>
      <c r="E20" s="103">
        <f>+E19</f>
        <v>0</v>
      </c>
      <c r="F20" s="103">
        <f>+F19</f>
        <v>43585.485714285714</v>
      </c>
      <c r="G20" s="103">
        <f>+G$14/7</f>
        <v>0</v>
      </c>
      <c r="H20" s="103">
        <f>+H$14/7/2</f>
        <v>0</v>
      </c>
      <c r="I20" s="103"/>
      <c r="J20" s="103"/>
      <c r="K20" s="103"/>
      <c r="L20" s="103"/>
      <c r="M20" s="103"/>
      <c r="N20" s="103"/>
      <c r="O20" s="103"/>
      <c r="P20" s="103"/>
      <c r="Q20" s="103"/>
      <c r="R20" s="103"/>
      <c r="S20" s="103"/>
      <c r="T20" s="103"/>
      <c r="U20" s="103"/>
      <c r="Y20" s="103"/>
      <c r="Z20" s="103"/>
    </row>
    <row r="21" spans="1:26" x14ac:dyDescent="0.25">
      <c r="B21" s="3">
        <v>1999</v>
      </c>
      <c r="C21" s="13">
        <f t="shared" si="0"/>
        <v>-43585.485714285714</v>
      </c>
      <c r="D21" s="103">
        <f>+D20</f>
        <v>0</v>
      </c>
      <c r="E21" s="103">
        <f>+E20</f>
        <v>0</v>
      </c>
      <c r="F21" s="103">
        <f>+F20</f>
        <v>43585.485714285714</v>
      </c>
      <c r="G21" s="103">
        <f>+G20</f>
        <v>0</v>
      </c>
      <c r="H21" s="103">
        <f>+H$14/7</f>
        <v>0</v>
      </c>
      <c r="I21" s="103">
        <f>+I$14/7/2</f>
        <v>0</v>
      </c>
      <c r="J21" s="103"/>
      <c r="K21" s="103"/>
      <c r="L21" s="103"/>
      <c r="M21" s="103"/>
      <c r="N21" s="103"/>
      <c r="O21" s="103"/>
      <c r="P21" s="103"/>
      <c r="Q21" s="103"/>
      <c r="R21" s="103"/>
      <c r="S21" s="103"/>
      <c r="T21" s="103"/>
      <c r="U21" s="103"/>
      <c r="Y21" s="103"/>
      <c r="Z21" s="103"/>
    </row>
    <row r="22" spans="1:26" x14ac:dyDescent="0.25">
      <c r="B22" s="3">
        <v>2000</v>
      </c>
      <c r="C22" s="13">
        <f t="shared" si="0"/>
        <v>-43585.485714285714</v>
      </c>
      <c r="D22" s="103">
        <f>+D21</f>
        <v>0</v>
      </c>
      <c r="E22" s="103">
        <f>+E21</f>
        <v>0</v>
      </c>
      <c r="F22" s="103">
        <f>+F21</f>
        <v>43585.485714285714</v>
      </c>
      <c r="G22" s="103">
        <f>+G21</f>
        <v>0</v>
      </c>
      <c r="H22" s="103">
        <f>+H21</f>
        <v>0</v>
      </c>
      <c r="I22" s="103">
        <f>+I$14/7</f>
        <v>0</v>
      </c>
      <c r="J22" s="103">
        <f>+J$14/7/2</f>
        <v>0</v>
      </c>
      <c r="K22" s="103"/>
      <c r="L22" s="103"/>
      <c r="M22" s="103"/>
      <c r="N22" s="103"/>
      <c r="O22" s="103"/>
      <c r="P22" s="103"/>
      <c r="Q22" s="103"/>
      <c r="R22" s="103"/>
      <c r="S22" s="103"/>
      <c r="T22" s="103"/>
      <c r="U22" s="103"/>
      <c r="Y22" s="103"/>
      <c r="Z22" s="103"/>
    </row>
    <row r="23" spans="1:26" x14ac:dyDescent="0.25">
      <c r="B23" s="3">
        <v>2001</v>
      </c>
      <c r="C23" s="13">
        <f t="shared" si="0"/>
        <v>-43585.485714285714</v>
      </c>
      <c r="D23" s="103">
        <f>+D$14/7/2</f>
        <v>0</v>
      </c>
      <c r="E23" s="103">
        <f>+E22</f>
        <v>0</v>
      </c>
      <c r="F23" s="103">
        <f>+F22</f>
        <v>43585.485714285714</v>
      </c>
      <c r="G23" s="103">
        <f>+G22</f>
        <v>0</v>
      </c>
      <c r="H23" s="103">
        <f>+H22</f>
        <v>0</v>
      </c>
      <c r="I23" s="103">
        <f>+I22</f>
        <v>0</v>
      </c>
      <c r="J23" s="103">
        <f>+J$14/7</f>
        <v>0</v>
      </c>
      <c r="K23" s="103">
        <f>+K$14/7/2</f>
        <v>0</v>
      </c>
      <c r="L23" s="103"/>
      <c r="M23" s="103"/>
      <c r="N23" s="103"/>
      <c r="O23" s="103"/>
      <c r="P23" s="103"/>
      <c r="Q23" s="103"/>
      <c r="R23" s="103"/>
      <c r="S23" s="103"/>
      <c r="T23" s="103"/>
      <c r="U23" s="103"/>
      <c r="Y23" s="103"/>
      <c r="Z23" s="103"/>
    </row>
    <row r="24" spans="1:26" x14ac:dyDescent="0.25">
      <c r="B24" s="3">
        <v>2002</v>
      </c>
      <c r="C24" s="13">
        <f t="shared" si="0"/>
        <v>-43585.485714285714</v>
      </c>
      <c r="D24" s="103"/>
      <c r="E24" s="103">
        <f>+E$14/7/2</f>
        <v>0</v>
      </c>
      <c r="F24" s="103">
        <f>+F23</f>
        <v>43585.485714285714</v>
      </c>
      <c r="G24" s="103">
        <f>+G23</f>
        <v>0</v>
      </c>
      <c r="H24" s="103">
        <f>+H23</f>
        <v>0</v>
      </c>
      <c r="I24" s="103">
        <f>+I23</f>
        <v>0</v>
      </c>
      <c r="J24" s="103">
        <f>+J23</f>
        <v>0</v>
      </c>
      <c r="K24" s="103">
        <f>+K$14/7</f>
        <v>0</v>
      </c>
      <c r="L24" s="103">
        <f>+L$14/7/2</f>
        <v>0</v>
      </c>
      <c r="M24" s="103"/>
      <c r="N24" s="103"/>
      <c r="O24" s="103"/>
      <c r="P24" s="103"/>
      <c r="Q24" s="103"/>
      <c r="R24" s="103"/>
      <c r="S24" s="103"/>
      <c r="T24" s="103"/>
      <c r="U24" s="103"/>
      <c r="Y24" s="103"/>
      <c r="Z24" s="103"/>
    </row>
    <row r="25" spans="1:26" x14ac:dyDescent="0.25">
      <c r="B25" s="3">
        <v>2003</v>
      </c>
      <c r="C25" s="13">
        <f t="shared" si="0"/>
        <v>-21792.742857142857</v>
      </c>
      <c r="D25" s="103"/>
      <c r="E25" s="103"/>
      <c r="F25" s="103">
        <f>+F$14/7/2</f>
        <v>21792.742857142857</v>
      </c>
      <c r="G25" s="103">
        <f>+G24</f>
        <v>0</v>
      </c>
      <c r="H25" s="103">
        <f>+H24</f>
        <v>0</v>
      </c>
      <c r="I25" s="103">
        <f>+I24</f>
        <v>0</v>
      </c>
      <c r="J25" s="103">
        <f>+J24</f>
        <v>0</v>
      </c>
      <c r="K25" s="103">
        <f>+K24</f>
        <v>0</v>
      </c>
      <c r="L25" s="103">
        <f>+L$14/7</f>
        <v>0</v>
      </c>
      <c r="M25" s="103">
        <f>+M$14/7/2</f>
        <v>0</v>
      </c>
      <c r="N25" s="103"/>
      <c r="O25" s="103"/>
      <c r="P25" s="103"/>
      <c r="Q25" s="103"/>
      <c r="R25" s="103"/>
      <c r="S25" s="103"/>
      <c r="T25" s="103"/>
      <c r="U25" s="103"/>
      <c r="Y25" s="103"/>
      <c r="Z25" s="103"/>
    </row>
    <row r="26" spans="1:26" x14ac:dyDescent="0.25">
      <c r="B26" s="3">
        <v>2004</v>
      </c>
      <c r="C26" s="13">
        <f t="shared" si="0"/>
        <v>0</v>
      </c>
      <c r="D26" s="103"/>
      <c r="E26" s="103"/>
      <c r="F26" s="103"/>
      <c r="G26" s="103">
        <f>+G$14/7/2</f>
        <v>0</v>
      </c>
      <c r="H26" s="103">
        <f>+H25</f>
        <v>0</v>
      </c>
      <c r="I26" s="103">
        <f>+I25</f>
        <v>0</v>
      </c>
      <c r="J26" s="103">
        <f>+J25</f>
        <v>0</v>
      </c>
      <c r="K26" s="103">
        <f>+K25</f>
        <v>0</v>
      </c>
      <c r="L26" s="103">
        <f>+L25</f>
        <v>0</v>
      </c>
      <c r="M26" s="103">
        <f>+M$14/7</f>
        <v>0</v>
      </c>
      <c r="N26" s="103">
        <f>+N$14/7/2</f>
        <v>0</v>
      </c>
      <c r="O26" s="103"/>
      <c r="P26" s="103"/>
      <c r="Q26" s="103"/>
      <c r="R26" s="103"/>
      <c r="S26" s="103"/>
      <c r="T26" s="103"/>
      <c r="U26" s="103"/>
      <c r="Y26" s="103"/>
      <c r="Z26" s="103"/>
    </row>
    <row r="27" spans="1:26" x14ac:dyDescent="0.25">
      <c r="B27" s="3">
        <v>2005</v>
      </c>
      <c r="C27" s="13">
        <f t="shared" si="0"/>
        <v>0</v>
      </c>
      <c r="D27" s="103"/>
      <c r="E27" s="103"/>
      <c r="F27" s="103"/>
      <c r="G27" s="103"/>
      <c r="H27" s="103">
        <f>+H$14/7/2</f>
        <v>0</v>
      </c>
      <c r="I27" s="103">
        <f>+I26</f>
        <v>0</v>
      </c>
      <c r="J27" s="103">
        <f>+J26</f>
        <v>0</v>
      </c>
      <c r="K27" s="103">
        <f>+K26</f>
        <v>0</v>
      </c>
      <c r="L27" s="103">
        <f>+L26</f>
        <v>0</v>
      </c>
      <c r="M27" s="103">
        <f>+M26</f>
        <v>0</v>
      </c>
      <c r="N27" s="103">
        <f>+N$14/7</f>
        <v>0</v>
      </c>
      <c r="O27" s="103">
        <f>+O$14/7/2</f>
        <v>0</v>
      </c>
      <c r="P27" s="103"/>
      <c r="Q27" s="103"/>
      <c r="R27" s="103"/>
      <c r="S27" s="103"/>
      <c r="T27" s="103"/>
      <c r="U27" s="103"/>
      <c r="Y27" s="103"/>
      <c r="Z27" s="103"/>
    </row>
    <row r="28" spans="1:26" x14ac:dyDescent="0.25">
      <c r="B28" s="3">
        <v>2006</v>
      </c>
      <c r="C28" s="13">
        <f t="shared" si="0"/>
        <v>0</v>
      </c>
      <c r="D28" s="103"/>
      <c r="E28" s="103"/>
      <c r="F28" s="103"/>
      <c r="G28" s="103"/>
      <c r="H28" s="103"/>
      <c r="I28" s="103">
        <f>+I$14/7/2</f>
        <v>0</v>
      </c>
      <c r="J28" s="103">
        <f>+J27</f>
        <v>0</v>
      </c>
      <c r="K28" s="103">
        <f>+K27</f>
        <v>0</v>
      </c>
      <c r="L28" s="103">
        <f>+L27</f>
        <v>0</v>
      </c>
      <c r="M28" s="103">
        <f>+M27</f>
        <v>0</v>
      </c>
      <c r="N28" s="103">
        <f>+N27</f>
        <v>0</v>
      </c>
      <c r="O28" s="103">
        <f>+O$14/7</f>
        <v>0</v>
      </c>
      <c r="P28" s="103">
        <f>+P$14/7/2</f>
        <v>0</v>
      </c>
      <c r="Q28" s="103"/>
      <c r="R28" s="103"/>
      <c r="S28" s="103"/>
      <c r="T28" s="103"/>
      <c r="U28" s="103"/>
      <c r="Y28" s="103"/>
      <c r="Z28" s="103"/>
    </row>
    <row r="29" spans="1:26" x14ac:dyDescent="0.25">
      <c r="B29" s="3">
        <v>2007</v>
      </c>
      <c r="C29" s="13">
        <f t="shared" si="0"/>
        <v>0</v>
      </c>
      <c r="D29" s="103"/>
      <c r="E29" s="103"/>
      <c r="F29" s="103"/>
      <c r="G29" s="103"/>
      <c r="H29" s="103"/>
      <c r="I29" s="103"/>
      <c r="J29" s="103">
        <f>+J$14/7/2</f>
        <v>0</v>
      </c>
      <c r="K29" s="103">
        <f>+K28</f>
        <v>0</v>
      </c>
      <c r="L29" s="103">
        <f>+L28</f>
        <v>0</v>
      </c>
      <c r="M29" s="103">
        <f>+M28</f>
        <v>0</v>
      </c>
      <c r="N29" s="103">
        <f>+N28</f>
        <v>0</v>
      </c>
      <c r="O29" s="103">
        <f>+O28</f>
        <v>0</v>
      </c>
      <c r="P29" s="103">
        <f>+P$14/7</f>
        <v>0</v>
      </c>
      <c r="Q29" s="103">
        <f>+Q$14/7/2</f>
        <v>0</v>
      </c>
      <c r="R29" s="103"/>
      <c r="S29" s="103"/>
      <c r="T29" s="103"/>
      <c r="U29" s="103"/>
      <c r="Y29" s="103"/>
      <c r="Z29" s="103"/>
    </row>
    <row r="30" spans="1:26" x14ac:dyDescent="0.25">
      <c r="B30" s="3">
        <v>2008</v>
      </c>
      <c r="C30" s="13">
        <f t="shared" si="0"/>
        <v>0</v>
      </c>
      <c r="D30" s="103"/>
      <c r="E30" s="103"/>
      <c r="F30" s="103"/>
      <c r="G30" s="103"/>
      <c r="H30" s="103"/>
      <c r="I30" s="103"/>
      <c r="J30" s="103"/>
      <c r="K30" s="103">
        <f>+K$14/7/2</f>
        <v>0</v>
      </c>
      <c r="L30" s="103">
        <f>+L29</f>
        <v>0</v>
      </c>
      <c r="M30" s="103">
        <f>+M29</f>
        <v>0</v>
      </c>
      <c r="N30" s="103">
        <f>+N29</f>
        <v>0</v>
      </c>
      <c r="O30" s="103">
        <f>+O29</f>
        <v>0</v>
      </c>
      <c r="P30" s="103">
        <f>+P29</f>
        <v>0</v>
      </c>
      <c r="Q30" s="103">
        <f>+Q$14/7</f>
        <v>0</v>
      </c>
      <c r="R30" s="103">
        <f>+R$14/7/2</f>
        <v>0</v>
      </c>
      <c r="S30" s="103"/>
      <c r="T30" s="103"/>
      <c r="U30" s="103"/>
      <c r="Y30" s="103"/>
      <c r="Z30" s="103"/>
    </row>
    <row r="31" spans="1:26" x14ac:dyDescent="0.25">
      <c r="B31" s="3">
        <v>2009</v>
      </c>
      <c r="C31" s="13">
        <f t="shared" si="0"/>
        <v>0</v>
      </c>
      <c r="D31" s="103"/>
      <c r="E31" s="103"/>
      <c r="F31" s="103"/>
      <c r="G31" s="103"/>
      <c r="H31" s="103"/>
      <c r="I31" s="103"/>
      <c r="J31" s="103"/>
      <c r="K31" s="103"/>
      <c r="L31" s="103">
        <f>+L$14/7/2</f>
        <v>0</v>
      </c>
      <c r="M31" s="103">
        <f>+M30</f>
        <v>0</v>
      </c>
      <c r="N31" s="103">
        <f>+N30</f>
        <v>0</v>
      </c>
      <c r="O31" s="103">
        <f>+O30</f>
        <v>0</v>
      </c>
      <c r="P31" s="103">
        <f>+P30</f>
        <v>0</v>
      </c>
      <c r="Q31" s="103">
        <f>+Q30</f>
        <v>0</v>
      </c>
      <c r="R31" s="103">
        <f>+R$14/7</f>
        <v>0</v>
      </c>
      <c r="S31" s="103">
        <f>+S$14/7/2</f>
        <v>0</v>
      </c>
      <c r="T31" s="103"/>
      <c r="U31" s="103"/>
      <c r="Y31" s="103"/>
      <c r="Z31" s="103"/>
    </row>
    <row r="32" spans="1:26" x14ac:dyDescent="0.25">
      <c r="A32" s="38"/>
      <c r="B32" s="3">
        <v>2010</v>
      </c>
      <c r="C32" s="13">
        <f t="shared" si="0"/>
        <v>0</v>
      </c>
      <c r="D32" s="103"/>
      <c r="E32" s="103"/>
      <c r="F32" s="103"/>
      <c r="G32" s="103"/>
      <c r="H32" s="103"/>
      <c r="I32" s="103"/>
      <c r="J32" s="103"/>
      <c r="K32" s="103"/>
      <c r="L32" s="103"/>
      <c r="M32" s="103">
        <f>+M$14/7/2</f>
        <v>0</v>
      </c>
      <c r="N32" s="103">
        <f>+N31</f>
        <v>0</v>
      </c>
      <c r="O32" s="103">
        <f>+O31</f>
        <v>0</v>
      </c>
      <c r="P32" s="103">
        <f>+P31</f>
        <v>0</v>
      </c>
      <c r="Q32" s="103">
        <f>+Q31</f>
        <v>0</v>
      </c>
      <c r="R32" s="103">
        <f>+R31</f>
        <v>0</v>
      </c>
      <c r="S32" s="103">
        <f>+S$14/7</f>
        <v>0</v>
      </c>
      <c r="T32" s="103">
        <f>+T$14/7/2</f>
        <v>0</v>
      </c>
      <c r="U32" s="103"/>
      <c r="Y32" s="103"/>
      <c r="Z32" s="103"/>
    </row>
    <row r="33" spans="1:28" x14ac:dyDescent="0.25">
      <c r="A33" s="38"/>
      <c r="B33" s="3">
        <v>2011</v>
      </c>
      <c r="C33" s="13">
        <f t="shared" si="0"/>
        <v>0</v>
      </c>
      <c r="D33" s="103"/>
      <c r="E33" s="103"/>
      <c r="F33" s="103"/>
      <c r="G33" s="103"/>
      <c r="H33" s="103"/>
      <c r="I33" s="103"/>
      <c r="J33" s="103"/>
      <c r="K33" s="103"/>
      <c r="L33" s="103"/>
      <c r="M33" s="103"/>
      <c r="N33" s="103">
        <f>+N$14/7/2</f>
        <v>0</v>
      </c>
      <c r="O33" s="103">
        <f>+O32</f>
        <v>0</v>
      </c>
      <c r="P33" s="103">
        <f>+P32</f>
        <v>0</v>
      </c>
      <c r="Q33" s="103">
        <f>+Q32</f>
        <v>0</v>
      </c>
      <c r="R33" s="103">
        <f>+R32</f>
        <v>0</v>
      </c>
      <c r="S33" s="103">
        <f>+S32</f>
        <v>0</v>
      </c>
      <c r="T33" s="103">
        <f>+T$14/7</f>
        <v>0</v>
      </c>
      <c r="U33" s="103">
        <f>+U$14/7/2</f>
        <v>0</v>
      </c>
      <c r="Y33" s="103"/>
      <c r="Z33" s="103"/>
    </row>
    <row r="34" spans="1:28" x14ac:dyDescent="0.25">
      <c r="A34" s="38"/>
      <c r="B34" s="3">
        <v>2012</v>
      </c>
      <c r="C34" s="13">
        <f t="shared" si="0"/>
        <v>0</v>
      </c>
      <c r="D34" s="103"/>
      <c r="E34" s="103"/>
      <c r="F34" s="103"/>
      <c r="G34" s="103"/>
      <c r="H34" s="103"/>
      <c r="I34" s="103"/>
      <c r="J34" s="103"/>
      <c r="K34" s="103"/>
      <c r="L34" s="103"/>
      <c r="M34" s="103"/>
      <c r="N34" s="103"/>
      <c r="O34" s="103"/>
      <c r="P34" s="103"/>
      <c r="Q34" s="103">
        <f>+Q33</f>
        <v>0</v>
      </c>
      <c r="R34" s="103">
        <f>+R33</f>
        <v>0</v>
      </c>
      <c r="S34" s="103">
        <f>+S33</f>
        <v>0</v>
      </c>
      <c r="T34" s="103">
        <f>+T$14/7</f>
        <v>0</v>
      </c>
      <c r="U34" s="103">
        <f>+U$14/7</f>
        <v>0</v>
      </c>
      <c r="V34" s="103">
        <f>+V$14/7/2</f>
        <v>0</v>
      </c>
      <c r="Y34" s="103"/>
      <c r="Z34" s="103"/>
    </row>
    <row r="35" spans="1:28" x14ac:dyDescent="0.25">
      <c r="A35" s="38"/>
      <c r="B35" s="3">
        <v>2013</v>
      </c>
      <c r="C35" s="13">
        <f t="shared" si="0"/>
        <v>0</v>
      </c>
      <c r="D35" s="103"/>
      <c r="E35" s="103"/>
      <c r="F35" s="103"/>
      <c r="G35" s="103"/>
      <c r="H35" s="103"/>
      <c r="I35" s="103"/>
      <c r="J35" s="103"/>
      <c r="K35" s="103"/>
      <c r="L35" s="103"/>
      <c r="M35" s="103"/>
      <c r="N35" s="103"/>
      <c r="O35" s="103"/>
      <c r="P35" s="103"/>
      <c r="Q35" s="103"/>
      <c r="R35" s="103">
        <f t="shared" ref="R35:R37" si="1">+R34</f>
        <v>0</v>
      </c>
      <c r="S35" s="103">
        <f t="shared" ref="S35:S37" si="2">+S34</f>
        <v>0</v>
      </c>
      <c r="T35" s="103">
        <f t="shared" ref="T35:U37" si="3">+T$14/7</f>
        <v>0</v>
      </c>
      <c r="U35" s="103">
        <f t="shared" si="3"/>
        <v>0</v>
      </c>
      <c r="V35" s="103">
        <f t="shared" ref="V35:V37" si="4">+V$14/7/2</f>
        <v>0</v>
      </c>
      <c r="W35" s="316">
        <f>W14/7/2</f>
        <v>0</v>
      </c>
      <c r="Y35" s="103"/>
      <c r="Z35" s="103"/>
    </row>
    <row r="36" spans="1:28" x14ac:dyDescent="0.25">
      <c r="A36" s="38"/>
      <c r="B36" s="3">
        <v>2014</v>
      </c>
      <c r="C36" s="13">
        <f t="shared" si="0"/>
        <v>0</v>
      </c>
      <c r="D36" s="103"/>
      <c r="E36" s="103"/>
      <c r="F36" s="103"/>
      <c r="G36" s="103"/>
      <c r="H36" s="103"/>
      <c r="I36" s="103"/>
      <c r="J36" s="103"/>
      <c r="K36" s="103"/>
      <c r="L36" s="103"/>
      <c r="M36" s="103"/>
      <c r="N36" s="103"/>
      <c r="O36" s="103"/>
      <c r="P36" s="103"/>
      <c r="Q36" s="103"/>
      <c r="R36" s="103">
        <f t="shared" si="1"/>
        <v>0</v>
      </c>
      <c r="S36" s="103">
        <f t="shared" si="2"/>
        <v>0</v>
      </c>
      <c r="T36" s="103">
        <f t="shared" si="3"/>
        <v>0</v>
      </c>
      <c r="U36" s="103">
        <f t="shared" si="3"/>
        <v>0</v>
      </c>
      <c r="V36" s="103">
        <f t="shared" si="4"/>
        <v>0</v>
      </c>
      <c r="W36" s="316">
        <f>W14/7</f>
        <v>0</v>
      </c>
      <c r="Y36" s="103"/>
      <c r="Z36" s="103"/>
    </row>
    <row r="37" spans="1:28" x14ac:dyDescent="0.25">
      <c r="A37" s="38"/>
      <c r="B37" s="3">
        <v>2015</v>
      </c>
      <c r="C37" s="13">
        <f t="shared" si="0"/>
        <v>0</v>
      </c>
      <c r="D37" s="103"/>
      <c r="E37" s="103"/>
      <c r="F37" s="103"/>
      <c r="G37" s="103"/>
      <c r="H37" s="103"/>
      <c r="I37" s="103"/>
      <c r="J37" s="103"/>
      <c r="K37" s="103"/>
      <c r="L37" s="103"/>
      <c r="M37" s="103"/>
      <c r="N37" s="103"/>
      <c r="O37" s="103"/>
      <c r="P37" s="103"/>
      <c r="Q37" s="103"/>
      <c r="R37" s="103">
        <f t="shared" si="1"/>
        <v>0</v>
      </c>
      <c r="S37" s="103">
        <f t="shared" si="2"/>
        <v>0</v>
      </c>
      <c r="T37" s="103">
        <f t="shared" si="3"/>
        <v>0</v>
      </c>
      <c r="U37" s="103">
        <f t="shared" si="3"/>
        <v>0</v>
      </c>
      <c r="V37" s="103">
        <f t="shared" si="4"/>
        <v>0</v>
      </c>
      <c r="W37" s="316">
        <f>W36</f>
        <v>0</v>
      </c>
      <c r="Y37" s="103"/>
      <c r="Z37" s="103"/>
    </row>
    <row r="38" spans="1:28" x14ac:dyDescent="0.25">
      <c r="A38" s="38"/>
      <c r="B38" s="3">
        <v>2016</v>
      </c>
      <c r="C38" s="13">
        <f t="shared" si="0"/>
        <v>0</v>
      </c>
      <c r="D38" s="103"/>
      <c r="E38" s="103"/>
      <c r="F38" s="103"/>
      <c r="G38" s="103"/>
      <c r="H38" s="103"/>
      <c r="I38" s="103"/>
      <c r="J38" s="103"/>
      <c r="K38" s="103"/>
      <c r="L38" s="103"/>
      <c r="M38" s="103"/>
      <c r="N38" s="103"/>
      <c r="O38" s="103"/>
      <c r="P38" s="103"/>
      <c r="Q38" s="103"/>
      <c r="R38" s="103"/>
      <c r="S38" s="103"/>
      <c r="T38" s="103"/>
      <c r="U38" s="103"/>
      <c r="V38" s="103"/>
      <c r="W38" s="316">
        <f>W14/7</f>
        <v>0</v>
      </c>
      <c r="Y38" s="103"/>
      <c r="Z38" s="103"/>
    </row>
    <row r="39" spans="1:28" x14ac:dyDescent="0.25">
      <c r="A39" s="38"/>
      <c r="B39" s="3">
        <v>2017</v>
      </c>
      <c r="C39" s="13">
        <f t="shared" si="0"/>
        <v>0</v>
      </c>
      <c r="D39" s="103"/>
      <c r="E39" s="103"/>
      <c r="F39" s="103"/>
      <c r="G39" s="103"/>
      <c r="H39" s="103"/>
      <c r="I39" s="103"/>
      <c r="J39" s="103"/>
      <c r="K39" s="103"/>
      <c r="L39" s="103"/>
      <c r="M39" s="103"/>
      <c r="N39" s="103"/>
      <c r="O39" s="103"/>
      <c r="P39" s="103"/>
      <c r="Q39" s="103"/>
      <c r="R39" s="103"/>
      <c r="S39" s="103"/>
      <c r="T39" s="103"/>
      <c r="U39" s="103"/>
      <c r="V39" s="103"/>
      <c r="W39" s="316"/>
      <c r="Y39" s="103"/>
      <c r="Z39" s="103"/>
    </row>
    <row r="40" spans="1:28" x14ac:dyDescent="0.25">
      <c r="A40" s="38"/>
      <c r="B40" s="3">
        <v>2018</v>
      </c>
      <c r="C40" s="13">
        <f>-SUM(D40:AB40)</f>
        <v>0</v>
      </c>
      <c r="D40" s="103"/>
      <c r="E40" s="103"/>
      <c r="F40" s="103"/>
      <c r="G40" s="103"/>
      <c r="H40" s="103"/>
      <c r="I40" s="103"/>
      <c r="J40" s="103"/>
      <c r="K40" s="103"/>
      <c r="L40" s="103"/>
      <c r="M40" s="103"/>
      <c r="N40" s="103"/>
      <c r="O40" s="103"/>
      <c r="P40" s="103"/>
      <c r="Q40" s="103"/>
      <c r="R40" s="103"/>
      <c r="S40" s="103"/>
      <c r="T40" s="103"/>
      <c r="U40" s="103"/>
      <c r="V40" s="103"/>
      <c r="W40" s="316"/>
      <c r="Y40" s="103"/>
      <c r="Z40" s="103"/>
    </row>
    <row r="41" spans="1:28" x14ac:dyDescent="0.25">
      <c r="A41" s="38"/>
      <c r="B41" s="3"/>
      <c r="C41" s="12"/>
      <c r="D41" s="104"/>
      <c r="E41" s="104"/>
      <c r="F41" s="104"/>
      <c r="G41" s="104"/>
      <c r="H41" s="104"/>
      <c r="I41" s="104"/>
      <c r="J41" s="104"/>
      <c r="K41" s="104"/>
      <c r="L41" s="104"/>
      <c r="M41" s="104"/>
      <c r="N41" s="104"/>
      <c r="O41" s="104"/>
      <c r="P41" s="104"/>
      <c r="Q41" s="104"/>
      <c r="R41" s="104"/>
      <c r="S41" s="104"/>
      <c r="T41" s="104"/>
      <c r="U41" s="104"/>
      <c r="V41" s="173"/>
      <c r="W41" s="317"/>
      <c r="X41" s="173"/>
      <c r="Y41" s="103"/>
      <c r="Z41" s="103"/>
    </row>
    <row r="42" spans="1:28" x14ac:dyDescent="0.25">
      <c r="A42" s="38" t="s">
        <v>62</v>
      </c>
      <c r="B42" s="105">
        <f>SUM(D42:Y42)</f>
        <v>0</v>
      </c>
      <c r="C42" s="102">
        <f>SUM(C16:C41)</f>
        <v>-305098.40000000002</v>
      </c>
      <c r="D42" s="103">
        <f t="shared" ref="D42:T42" si="5">-SUM(D16:D41)+D14</f>
        <v>0</v>
      </c>
      <c r="E42" s="103">
        <f t="shared" si="5"/>
        <v>0</v>
      </c>
      <c r="F42" s="103">
        <f t="shared" si="5"/>
        <v>0</v>
      </c>
      <c r="G42" s="103">
        <f t="shared" si="5"/>
        <v>0</v>
      </c>
      <c r="H42" s="103">
        <f t="shared" si="5"/>
        <v>0</v>
      </c>
      <c r="I42" s="103">
        <f t="shared" si="5"/>
        <v>0</v>
      </c>
      <c r="J42" s="103">
        <f t="shared" si="5"/>
        <v>0</v>
      </c>
      <c r="K42" s="103">
        <f t="shared" si="5"/>
        <v>0</v>
      </c>
      <c r="L42" s="103">
        <f t="shared" si="5"/>
        <v>0</v>
      </c>
      <c r="M42" s="103">
        <f t="shared" si="5"/>
        <v>0</v>
      </c>
      <c r="N42" s="103">
        <f t="shared" si="5"/>
        <v>0</v>
      </c>
      <c r="O42" s="103">
        <f t="shared" si="5"/>
        <v>0</v>
      </c>
      <c r="P42" s="103">
        <f t="shared" si="5"/>
        <v>0</v>
      </c>
      <c r="Q42" s="103">
        <f t="shared" si="5"/>
        <v>0</v>
      </c>
      <c r="R42" s="103">
        <f t="shared" si="5"/>
        <v>0</v>
      </c>
      <c r="S42" s="103">
        <f t="shared" si="5"/>
        <v>0</v>
      </c>
      <c r="T42" s="103">
        <f t="shared" si="5"/>
        <v>0</v>
      </c>
      <c r="U42" s="329">
        <f t="shared" ref="U42:AB42" si="6">-SUM(U16:U41)+U14</f>
        <v>0</v>
      </c>
      <c r="V42" s="329">
        <f t="shared" si="6"/>
        <v>0</v>
      </c>
      <c r="W42" s="329">
        <f t="shared" si="6"/>
        <v>0</v>
      </c>
      <c r="X42" s="329">
        <f t="shared" si="6"/>
        <v>0</v>
      </c>
      <c r="Y42" s="329">
        <f t="shared" si="6"/>
        <v>0</v>
      </c>
      <c r="Z42" s="329">
        <f t="shared" si="6"/>
        <v>0</v>
      </c>
      <c r="AA42" s="329">
        <f t="shared" si="6"/>
        <v>0</v>
      </c>
      <c r="AB42" s="329">
        <f t="shared" si="6"/>
        <v>0</v>
      </c>
    </row>
    <row r="43" spans="1:28" x14ac:dyDescent="0.25">
      <c r="A43" s="38"/>
      <c r="B43" s="102"/>
      <c r="C43" s="106"/>
      <c r="D43" s="103"/>
      <c r="E43" s="103"/>
      <c r="F43" s="103"/>
      <c r="G43" s="103"/>
      <c r="H43" s="103"/>
      <c r="I43" s="103"/>
      <c r="J43" s="103"/>
      <c r="K43" s="103"/>
      <c r="L43" s="103"/>
      <c r="M43" s="103"/>
      <c r="N43" s="103"/>
      <c r="O43" s="103"/>
      <c r="P43" s="103"/>
      <c r="Q43" s="103"/>
      <c r="R43" s="103"/>
      <c r="S43" s="103"/>
      <c r="T43" s="103"/>
      <c r="U43" s="103"/>
      <c r="V43" s="103"/>
      <c r="W43" s="103"/>
      <c r="X43" s="103"/>
      <c r="Y43" s="103"/>
      <c r="Z43" s="103"/>
    </row>
    <row r="44" spans="1:28" x14ac:dyDescent="0.25">
      <c r="A44" s="39" t="s">
        <v>63</v>
      </c>
      <c r="B44" s="3"/>
      <c r="C44" s="30">
        <f>+C14+C42</f>
        <v>0</v>
      </c>
      <c r="D44" s="103"/>
      <c r="E44" s="103"/>
      <c r="F44" s="103"/>
      <c r="G44" s="103"/>
      <c r="H44" s="103"/>
      <c r="I44" s="103"/>
      <c r="J44" s="103"/>
      <c r="K44" s="103"/>
      <c r="L44" s="103"/>
      <c r="M44" s="103"/>
      <c r="N44" s="103"/>
      <c r="O44" s="103"/>
      <c r="P44" s="103"/>
      <c r="Q44" s="103"/>
      <c r="R44" s="103"/>
      <c r="S44" s="103"/>
      <c r="T44" s="103"/>
      <c r="U44" s="103"/>
      <c r="V44" s="103"/>
      <c r="W44" s="103"/>
      <c r="X44" s="103"/>
      <c r="Y44" s="103"/>
      <c r="Z44" s="103"/>
    </row>
    <row r="45" spans="1:28" x14ac:dyDescent="0.25">
      <c r="A45" s="3"/>
      <c r="B45" s="3"/>
      <c r="C45" s="3"/>
      <c r="D45" s="103"/>
      <c r="E45" s="103"/>
      <c r="F45" s="103"/>
      <c r="G45" s="103"/>
      <c r="H45" s="103"/>
      <c r="I45" s="103"/>
      <c r="J45" s="103"/>
      <c r="K45" s="103"/>
      <c r="L45" s="103"/>
      <c r="M45" s="103"/>
      <c r="N45" s="103"/>
      <c r="O45" s="103"/>
      <c r="P45" s="103"/>
      <c r="Q45" s="103"/>
      <c r="R45" s="103"/>
      <c r="S45" s="103"/>
      <c r="T45" s="103"/>
      <c r="U45" s="103"/>
      <c r="V45" s="103"/>
      <c r="W45" s="103"/>
      <c r="X45" s="103"/>
      <c r="Y45" s="103"/>
      <c r="Z45" s="103"/>
    </row>
    <row r="46" spans="1:28" x14ac:dyDescent="0.25">
      <c r="A46" s="3"/>
      <c r="B46" s="36"/>
      <c r="C46" s="3"/>
      <c r="D46" s="103"/>
      <c r="E46" s="103"/>
      <c r="F46" s="103"/>
      <c r="G46" s="103"/>
      <c r="H46" s="103"/>
      <c r="I46" s="103"/>
      <c r="J46" s="103"/>
      <c r="K46" s="103"/>
      <c r="L46" s="103"/>
      <c r="M46" s="103"/>
      <c r="N46" s="103"/>
      <c r="O46" s="103"/>
      <c r="P46" s="103"/>
      <c r="Q46" s="103"/>
      <c r="R46" s="103"/>
      <c r="S46" s="103"/>
      <c r="T46" s="103"/>
      <c r="U46" s="103"/>
      <c r="V46" s="103"/>
      <c r="W46" s="103"/>
      <c r="X46" s="103"/>
      <c r="Y46" s="103"/>
      <c r="Z46" s="103"/>
    </row>
    <row r="47" spans="1:28" x14ac:dyDescent="0.25">
      <c r="A47" s="3"/>
      <c r="B47" s="3"/>
      <c r="C47" s="3"/>
      <c r="E47" s="103"/>
      <c r="F47" s="107"/>
      <c r="G47" s="107"/>
      <c r="H47" s="107"/>
      <c r="I47" s="107"/>
      <c r="J47" s="107"/>
      <c r="K47" s="107"/>
      <c r="L47" s="107"/>
      <c r="M47" s="107"/>
      <c r="N47" s="103">
        <f>SUM(E32:E47)</f>
        <v>0</v>
      </c>
      <c r="O47" s="107"/>
      <c r="P47" s="107"/>
      <c r="Q47" s="107"/>
      <c r="R47" s="107"/>
      <c r="S47" s="107"/>
    </row>
    <row r="48" spans="1:28" x14ac:dyDescent="0.25">
      <c r="B48" s="3"/>
      <c r="C48" s="3"/>
      <c r="E48" s="107"/>
      <c r="F48" s="107"/>
      <c r="G48" s="107"/>
      <c r="H48" s="107"/>
      <c r="I48" s="107"/>
      <c r="J48" s="107"/>
      <c r="K48" s="107"/>
      <c r="L48" s="107"/>
      <c r="M48" s="107"/>
      <c r="N48" s="107"/>
      <c r="O48" s="107"/>
      <c r="P48" s="107"/>
      <c r="Q48" s="107"/>
      <c r="R48" s="107"/>
      <c r="S48" s="107"/>
    </row>
    <row r="49" spans="5:19" x14ac:dyDescent="0.25"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</row>
    <row r="50" spans="5:19" x14ac:dyDescent="0.25">
      <c r="E50" s="107"/>
      <c r="F50" s="107"/>
      <c r="G50" s="107"/>
      <c r="H50" s="107"/>
      <c r="I50" s="107"/>
      <c r="J50" s="107"/>
      <c r="K50" s="107"/>
      <c r="L50" s="107"/>
      <c r="M50" s="107"/>
      <c r="N50" s="107"/>
      <c r="O50" s="107"/>
      <c r="P50" s="107"/>
      <c r="Q50" s="107"/>
      <c r="R50" s="107"/>
      <c r="S50" s="107"/>
    </row>
    <row r="51" spans="5:19" x14ac:dyDescent="0.25">
      <c r="E51" s="107"/>
      <c r="F51" s="107"/>
      <c r="G51" s="107"/>
      <c r="H51" s="107"/>
      <c r="I51" s="107"/>
      <c r="J51" s="107"/>
      <c r="K51" s="107"/>
      <c r="L51" s="107"/>
      <c r="M51" s="107"/>
      <c r="N51" s="107"/>
      <c r="O51" s="107"/>
      <c r="P51" s="107"/>
      <c r="Q51" s="107"/>
      <c r="R51" s="107"/>
      <c r="S51" s="107"/>
    </row>
    <row r="52" spans="5:19" x14ac:dyDescent="0.25">
      <c r="E52" s="107"/>
      <c r="F52" s="107"/>
      <c r="G52" s="107"/>
      <c r="H52" s="107"/>
      <c r="I52" s="107"/>
      <c r="J52" s="107"/>
      <c r="K52" s="107"/>
      <c r="L52" s="107"/>
      <c r="M52" s="107"/>
      <c r="N52" s="107"/>
      <c r="O52" s="107"/>
      <c r="P52" s="107"/>
      <c r="Q52" s="107"/>
      <c r="R52" s="107"/>
      <c r="S52" s="107"/>
    </row>
    <row r="53" spans="5:19" x14ac:dyDescent="0.25">
      <c r="E53" s="107"/>
      <c r="F53" s="107"/>
      <c r="G53" s="107"/>
      <c r="H53" s="107"/>
      <c r="I53" s="107"/>
      <c r="J53" s="107"/>
      <c r="K53" s="107"/>
      <c r="L53" s="107"/>
      <c r="M53" s="107"/>
      <c r="N53" s="107"/>
      <c r="O53" s="107"/>
      <c r="P53" s="107"/>
      <c r="Q53" s="107"/>
      <c r="R53" s="107"/>
      <c r="S53" s="107"/>
    </row>
    <row r="54" spans="5:19" x14ac:dyDescent="0.25">
      <c r="E54" s="107"/>
      <c r="F54" s="107"/>
      <c r="G54" s="107"/>
      <c r="H54" s="107"/>
      <c r="I54" s="107"/>
      <c r="J54" s="107"/>
      <c r="K54" s="107"/>
      <c r="L54" s="107"/>
      <c r="M54" s="107"/>
      <c r="N54" s="107"/>
      <c r="O54" s="107"/>
      <c r="P54" s="107"/>
      <c r="Q54" s="107"/>
      <c r="R54" s="107"/>
      <c r="S54" s="107"/>
    </row>
    <row r="55" spans="5:19" x14ac:dyDescent="0.25">
      <c r="E55" s="107"/>
      <c r="F55" s="107"/>
      <c r="G55" s="107"/>
      <c r="H55" s="107"/>
      <c r="I55" s="107"/>
      <c r="J55" s="107"/>
      <c r="K55" s="107"/>
      <c r="L55" s="107"/>
      <c r="M55" s="107"/>
      <c r="N55" s="107"/>
      <c r="O55" s="107"/>
      <c r="P55" s="107"/>
      <c r="Q55" s="107"/>
      <c r="R55" s="107"/>
      <c r="S55" s="107"/>
    </row>
    <row r="56" spans="5:19" x14ac:dyDescent="0.25">
      <c r="E56" s="107"/>
      <c r="F56" s="107"/>
      <c r="G56" s="107"/>
      <c r="H56" s="107"/>
      <c r="I56" s="107"/>
      <c r="J56" s="107"/>
      <c r="K56" s="107"/>
      <c r="L56" s="107"/>
      <c r="M56" s="107"/>
      <c r="N56" s="107"/>
      <c r="O56" s="107"/>
      <c r="P56" s="107"/>
      <c r="Q56" s="107"/>
      <c r="R56" s="107"/>
      <c r="S56" s="107"/>
    </row>
    <row r="57" spans="5:19" x14ac:dyDescent="0.25">
      <c r="E57" s="107"/>
      <c r="F57" s="107"/>
      <c r="G57" s="107"/>
      <c r="H57" s="107"/>
      <c r="I57" s="107"/>
      <c r="J57" s="107"/>
      <c r="K57" s="107"/>
      <c r="L57" s="107"/>
      <c r="M57" s="107"/>
      <c r="N57" s="107"/>
      <c r="O57" s="107"/>
      <c r="P57" s="107"/>
      <c r="Q57" s="107"/>
      <c r="R57" s="107"/>
      <c r="S57" s="107"/>
    </row>
    <row r="58" spans="5:19" x14ac:dyDescent="0.25">
      <c r="E58" s="107"/>
      <c r="F58" s="107"/>
      <c r="G58" s="107"/>
      <c r="H58" s="107"/>
      <c r="I58" s="107"/>
      <c r="J58" s="107"/>
      <c r="K58" s="107"/>
      <c r="L58" s="107"/>
      <c r="M58" s="107"/>
      <c r="N58" s="107"/>
      <c r="O58" s="107"/>
      <c r="P58" s="107"/>
      <c r="Q58" s="107"/>
      <c r="R58" s="107"/>
      <c r="S58" s="107"/>
    </row>
  </sheetData>
  <phoneticPr fontId="0" type="noConversion"/>
  <pageMargins left="0.7" right="0.7" top="0.75" bottom="0.75" header="0.3" footer="0.3"/>
  <pageSetup scale="81" orientation="landscape" horizontalDpi="4294967294" verticalDpi="4294967294" r:id="rId1"/>
  <headerFooter alignWithMargins="0">
    <oddFooter>&amp;Z&amp;F&amp;RPage &amp;P</oddFooter>
  </headerFooter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 codeName="Sheet149">
    <pageSetUpPr fitToPage="1"/>
  </sheetPr>
  <dimension ref="A1:AB58"/>
  <sheetViews>
    <sheetView workbookViewId="0"/>
  </sheetViews>
  <sheetFormatPr defaultColWidth="9.140625" defaultRowHeight="15" x14ac:dyDescent="0.25"/>
  <cols>
    <col min="1" max="1" width="20.85546875" customWidth="1"/>
    <col min="2" max="2" width="8.7109375" customWidth="1"/>
    <col min="3" max="3" width="12.85546875" customWidth="1"/>
    <col min="4" max="10" width="7.42578125" hidden="1" customWidth="1"/>
    <col min="11" max="11" width="9" hidden="1" customWidth="1"/>
    <col min="12" max="12" width="7.42578125" hidden="1" customWidth="1"/>
    <col min="13" max="13" width="7.5703125" hidden="1" customWidth="1"/>
    <col min="14" max="14" width="10.7109375" customWidth="1"/>
    <col min="15" max="17" width="9.28515625" customWidth="1"/>
    <col min="18" max="19" width="11.28515625" customWidth="1"/>
    <col min="20" max="20" width="9.42578125" customWidth="1"/>
    <col min="22" max="24" width="10.5703125" customWidth="1"/>
  </cols>
  <sheetData>
    <row r="1" spans="1:28" x14ac:dyDescent="0.25">
      <c r="A1" s="11" t="s">
        <v>10</v>
      </c>
    </row>
    <row r="2" spans="1:28" x14ac:dyDescent="0.25">
      <c r="A2" s="9" t="s">
        <v>14</v>
      </c>
    </row>
    <row r="3" spans="1:28" x14ac:dyDescent="0.25">
      <c r="A3" s="9" t="s">
        <v>80</v>
      </c>
    </row>
    <row r="4" spans="1:28" x14ac:dyDescent="0.25">
      <c r="R4" s="40" t="s">
        <v>4</v>
      </c>
      <c r="S4" s="41"/>
      <c r="T4" s="40" t="s">
        <v>8</v>
      </c>
    </row>
    <row r="5" spans="1:28" x14ac:dyDescent="0.25">
      <c r="A5" s="9" t="s">
        <v>9</v>
      </c>
      <c r="B5" s="12" t="s">
        <v>64</v>
      </c>
      <c r="C5" s="12" t="s">
        <v>12</v>
      </c>
      <c r="R5" s="42" t="s">
        <v>2</v>
      </c>
      <c r="S5" s="42" t="s">
        <v>60</v>
      </c>
      <c r="T5" s="42" t="s">
        <v>7</v>
      </c>
    </row>
    <row r="6" spans="1:28" x14ac:dyDescent="0.25">
      <c r="A6" s="2" t="s">
        <v>412</v>
      </c>
      <c r="B6" s="3">
        <v>266</v>
      </c>
      <c r="R6" s="3"/>
    </row>
    <row r="7" spans="1:28" x14ac:dyDescent="0.25">
      <c r="A7" s="213"/>
      <c r="B7" s="212"/>
      <c r="C7" s="214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5"/>
      <c r="P7" s="6"/>
      <c r="Q7" s="6"/>
      <c r="R7" s="13">
        <f>+C14</f>
        <v>110454</v>
      </c>
      <c r="S7" s="13">
        <f>+-C42</f>
        <v>110454</v>
      </c>
      <c r="T7" s="13">
        <f>+R7-S7</f>
        <v>0</v>
      </c>
    </row>
    <row r="8" spans="1:28" x14ac:dyDescent="0.25">
      <c r="A8" s="213"/>
      <c r="B8" s="3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5"/>
      <c r="P8" s="6"/>
      <c r="Q8" s="6"/>
    </row>
    <row r="9" spans="1:28" x14ac:dyDescent="0.25">
      <c r="A9" s="2"/>
      <c r="B9" s="3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5"/>
      <c r="P9" s="6"/>
      <c r="Q9" s="6"/>
    </row>
    <row r="10" spans="1:28" x14ac:dyDescent="0.25">
      <c r="B10" s="3"/>
    </row>
    <row r="11" spans="1:28" x14ac:dyDescent="0.25">
      <c r="A11" s="2" t="s">
        <v>66</v>
      </c>
      <c r="B11" s="212"/>
      <c r="C11" s="214"/>
    </row>
    <row r="12" spans="1:28" x14ac:dyDescent="0.25">
      <c r="B12" s="28"/>
      <c r="C12" s="2"/>
    </row>
    <row r="13" spans="1:28" x14ac:dyDescent="0.25">
      <c r="A13" s="9" t="s">
        <v>5</v>
      </c>
      <c r="C13" s="31" t="s">
        <v>3</v>
      </c>
      <c r="D13" s="32">
        <v>1994</v>
      </c>
      <c r="E13" s="32">
        <v>1995</v>
      </c>
      <c r="F13" s="32">
        <v>1996</v>
      </c>
      <c r="G13" s="32">
        <v>1997</v>
      </c>
      <c r="H13" s="32">
        <v>1998</v>
      </c>
      <c r="I13" s="32">
        <v>1999</v>
      </c>
      <c r="J13" s="32">
        <v>2000</v>
      </c>
      <c r="K13" s="32">
        <v>2001</v>
      </c>
      <c r="L13" s="32">
        <v>2002</v>
      </c>
      <c r="M13" s="32">
        <v>2003</v>
      </c>
      <c r="N13" s="32">
        <v>2004</v>
      </c>
      <c r="O13" s="32">
        <v>2005</v>
      </c>
      <c r="P13" s="32">
        <v>2006</v>
      </c>
      <c r="Q13" s="32">
        <v>2007</v>
      </c>
      <c r="R13" s="32">
        <v>2008</v>
      </c>
      <c r="S13" s="32">
        <v>2009</v>
      </c>
      <c r="T13" s="32">
        <v>2010</v>
      </c>
      <c r="U13" s="32">
        <v>2011</v>
      </c>
      <c r="V13" s="32">
        <v>2012</v>
      </c>
      <c r="W13" s="32">
        <v>2013</v>
      </c>
      <c r="X13" s="32">
        <v>2014</v>
      </c>
      <c r="Y13" s="328">
        <v>2015</v>
      </c>
      <c r="Z13" s="32">
        <v>2016</v>
      </c>
      <c r="AA13" s="328">
        <v>2017</v>
      </c>
      <c r="AB13" s="32">
        <v>2018</v>
      </c>
    </row>
    <row r="14" spans="1:28" x14ac:dyDescent="0.25">
      <c r="A14" s="9" t="s">
        <v>73</v>
      </c>
      <c r="C14" s="29">
        <f>SUM(D14:Y14)</f>
        <v>110454</v>
      </c>
      <c r="D14" s="43"/>
      <c r="E14" s="43"/>
      <c r="F14" s="43"/>
      <c r="G14" s="43"/>
      <c r="H14" s="43"/>
      <c r="I14" s="43"/>
      <c r="J14" s="43"/>
      <c r="K14" s="291">
        <v>110454</v>
      </c>
      <c r="L14" s="43"/>
      <c r="M14" s="43"/>
      <c r="N14" s="133"/>
      <c r="O14" s="43"/>
      <c r="P14" s="43"/>
      <c r="Q14" s="43"/>
      <c r="R14" s="43"/>
      <c r="S14" s="29"/>
    </row>
    <row r="15" spans="1:28" x14ac:dyDescent="0.25">
      <c r="A15" s="34" t="str">
        <f>IF(+C14-'Equip Review 032310'!Y29=0,"ok","check")</f>
        <v>check</v>
      </c>
      <c r="B15" s="2"/>
      <c r="C15" s="2"/>
    </row>
    <row r="16" spans="1:28" x14ac:dyDescent="0.25">
      <c r="A16" s="9" t="s">
        <v>6</v>
      </c>
      <c r="B16" s="3">
        <v>1994</v>
      </c>
      <c r="C16" s="13">
        <f>-SUM(D16:Y16)</f>
        <v>0</v>
      </c>
      <c r="D16" s="7">
        <f>+D$14/7/2</f>
        <v>0</v>
      </c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Y16" s="7"/>
      <c r="Z16" s="7"/>
    </row>
    <row r="17" spans="1:26" x14ac:dyDescent="0.25">
      <c r="B17" s="3">
        <v>1995</v>
      </c>
      <c r="C17" s="13">
        <f t="shared" ref="C17:C39" si="0">-SUM(D17:Y17)</f>
        <v>0</v>
      </c>
      <c r="D17" s="7">
        <f>+D$14/7</f>
        <v>0</v>
      </c>
      <c r="E17" s="7">
        <f>+E$14/7/2</f>
        <v>0</v>
      </c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Y17" s="7"/>
      <c r="Z17" s="7"/>
    </row>
    <row r="18" spans="1:26" x14ac:dyDescent="0.25">
      <c r="B18" s="3">
        <v>1996</v>
      </c>
      <c r="C18" s="13">
        <f t="shared" si="0"/>
        <v>0</v>
      </c>
      <c r="D18" s="7">
        <f>+D17</f>
        <v>0</v>
      </c>
      <c r="E18" s="7">
        <f>+E$14/7</f>
        <v>0</v>
      </c>
      <c r="F18" s="7">
        <f>+F$14/7/2</f>
        <v>0</v>
      </c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Y18" s="7"/>
      <c r="Z18" s="7"/>
    </row>
    <row r="19" spans="1:26" x14ac:dyDescent="0.25">
      <c r="B19" s="3">
        <v>1997</v>
      </c>
      <c r="C19" s="13">
        <f t="shared" si="0"/>
        <v>0</v>
      </c>
      <c r="D19" s="7">
        <f>+D18</f>
        <v>0</v>
      </c>
      <c r="E19" s="7">
        <f>+E18</f>
        <v>0</v>
      </c>
      <c r="F19" s="7">
        <f>+F$14/7</f>
        <v>0</v>
      </c>
      <c r="G19" s="7">
        <f>+G$14/7/2</f>
        <v>0</v>
      </c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Y19" s="7"/>
      <c r="Z19" s="7"/>
    </row>
    <row r="20" spans="1:26" x14ac:dyDescent="0.25">
      <c r="B20" s="3">
        <v>1998</v>
      </c>
      <c r="C20" s="13">
        <f t="shared" si="0"/>
        <v>0</v>
      </c>
      <c r="D20" s="7">
        <f>+D19</f>
        <v>0</v>
      </c>
      <c r="E20" s="7">
        <f>+E19</f>
        <v>0</v>
      </c>
      <c r="F20" s="7">
        <f>+F19</f>
        <v>0</v>
      </c>
      <c r="G20" s="7">
        <f>+G$14/7</f>
        <v>0</v>
      </c>
      <c r="H20" s="7">
        <f>+H$14/7/2</f>
        <v>0</v>
      </c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Y20" s="7"/>
      <c r="Z20" s="7"/>
    </row>
    <row r="21" spans="1:26" x14ac:dyDescent="0.25">
      <c r="B21" s="3">
        <v>1999</v>
      </c>
      <c r="C21" s="13">
        <f t="shared" si="0"/>
        <v>0</v>
      </c>
      <c r="D21" s="7">
        <f>+D20</f>
        <v>0</v>
      </c>
      <c r="E21" s="7">
        <f>+E20</f>
        <v>0</v>
      </c>
      <c r="F21" s="7">
        <f>+F20</f>
        <v>0</v>
      </c>
      <c r="G21" s="7">
        <f>+G20</f>
        <v>0</v>
      </c>
      <c r="H21" s="7">
        <f>+H$14/7</f>
        <v>0</v>
      </c>
      <c r="I21" s="7">
        <f>+I$14/7/2</f>
        <v>0</v>
      </c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Y21" s="7"/>
      <c r="Z21" s="7"/>
    </row>
    <row r="22" spans="1:26" x14ac:dyDescent="0.25">
      <c r="B22" s="3">
        <v>2000</v>
      </c>
      <c r="C22" s="13">
        <f t="shared" si="0"/>
        <v>0</v>
      </c>
      <c r="D22" s="7">
        <f>+D21</f>
        <v>0</v>
      </c>
      <c r="E22" s="7">
        <f>+E21</f>
        <v>0</v>
      </c>
      <c r="F22" s="7">
        <f>+F21</f>
        <v>0</v>
      </c>
      <c r="G22" s="7">
        <f>+G21</f>
        <v>0</v>
      </c>
      <c r="H22" s="7">
        <f>+H21</f>
        <v>0</v>
      </c>
      <c r="I22" s="7">
        <f>+I$14/7</f>
        <v>0</v>
      </c>
      <c r="J22" s="7">
        <f>+J$14/7/2</f>
        <v>0</v>
      </c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Y22" s="7"/>
      <c r="Z22" s="7"/>
    </row>
    <row r="23" spans="1:26" x14ac:dyDescent="0.25">
      <c r="B23" s="3">
        <v>2001</v>
      </c>
      <c r="C23" s="13">
        <f t="shared" si="0"/>
        <v>-7889.5714285714284</v>
      </c>
      <c r="D23" s="7">
        <f>+D$14/7/2</f>
        <v>0</v>
      </c>
      <c r="E23" s="7">
        <f>+E22</f>
        <v>0</v>
      </c>
      <c r="F23" s="7">
        <f>+F22</f>
        <v>0</v>
      </c>
      <c r="G23" s="7">
        <f>+G22</f>
        <v>0</v>
      </c>
      <c r="H23" s="7">
        <f>+H22</f>
        <v>0</v>
      </c>
      <c r="I23" s="7">
        <f>+I22</f>
        <v>0</v>
      </c>
      <c r="J23" s="7">
        <f>+J$14/7</f>
        <v>0</v>
      </c>
      <c r="K23" s="7">
        <f>+K$14/7/2</f>
        <v>7889.5714285714284</v>
      </c>
      <c r="L23" s="7"/>
      <c r="M23" s="7"/>
      <c r="N23" s="7"/>
      <c r="O23" s="7"/>
      <c r="P23" s="7"/>
      <c r="Q23" s="7"/>
      <c r="R23" s="7"/>
      <c r="S23" s="7"/>
      <c r="T23" s="7"/>
      <c r="U23" s="7"/>
      <c r="Y23" s="7"/>
      <c r="Z23" s="7"/>
    </row>
    <row r="24" spans="1:26" x14ac:dyDescent="0.25">
      <c r="B24" s="3">
        <v>2002</v>
      </c>
      <c r="C24" s="13">
        <f t="shared" si="0"/>
        <v>-15779.142857142857</v>
      </c>
      <c r="D24" s="7"/>
      <c r="E24" s="7">
        <f>+E$14/7/2</f>
        <v>0</v>
      </c>
      <c r="F24" s="7">
        <f>+F23</f>
        <v>0</v>
      </c>
      <c r="G24" s="7">
        <f>+G23</f>
        <v>0</v>
      </c>
      <c r="H24" s="7">
        <f>+H23</f>
        <v>0</v>
      </c>
      <c r="I24" s="7">
        <f>+I23</f>
        <v>0</v>
      </c>
      <c r="J24" s="7">
        <f>+J23</f>
        <v>0</v>
      </c>
      <c r="K24" s="7">
        <f>+K$14/7</f>
        <v>15779.142857142857</v>
      </c>
      <c r="L24" s="7">
        <f>+L$14/7/2</f>
        <v>0</v>
      </c>
      <c r="M24" s="7"/>
      <c r="N24" s="7"/>
      <c r="O24" s="7"/>
      <c r="P24" s="7"/>
      <c r="Q24" s="7"/>
      <c r="R24" s="7"/>
      <c r="S24" s="7"/>
      <c r="T24" s="7"/>
      <c r="U24" s="7"/>
      <c r="Y24" s="7"/>
      <c r="Z24" s="7"/>
    </row>
    <row r="25" spans="1:26" x14ac:dyDescent="0.25">
      <c r="B25" s="3">
        <v>2003</v>
      </c>
      <c r="C25" s="13">
        <f t="shared" si="0"/>
        <v>-15779.142857142857</v>
      </c>
      <c r="D25" s="7"/>
      <c r="E25" s="7"/>
      <c r="F25" s="7">
        <f>+F$14/7/2</f>
        <v>0</v>
      </c>
      <c r="G25" s="7">
        <f>+G24</f>
        <v>0</v>
      </c>
      <c r="H25" s="7">
        <f>+H24</f>
        <v>0</v>
      </c>
      <c r="I25" s="7">
        <f>+I24</f>
        <v>0</v>
      </c>
      <c r="J25" s="7">
        <f>+J24</f>
        <v>0</v>
      </c>
      <c r="K25" s="7">
        <f>+K24</f>
        <v>15779.142857142857</v>
      </c>
      <c r="L25" s="7">
        <f>+L$14/7</f>
        <v>0</v>
      </c>
      <c r="M25" s="7">
        <f>+M$14/7/2</f>
        <v>0</v>
      </c>
      <c r="N25" s="7"/>
      <c r="O25" s="7"/>
      <c r="P25" s="7"/>
      <c r="Q25" s="7"/>
      <c r="R25" s="7"/>
      <c r="S25" s="7"/>
      <c r="T25" s="7"/>
      <c r="U25" s="7"/>
      <c r="Y25" s="7"/>
      <c r="Z25" s="7"/>
    </row>
    <row r="26" spans="1:26" x14ac:dyDescent="0.25">
      <c r="B26" s="3">
        <v>2004</v>
      </c>
      <c r="C26" s="13">
        <f t="shared" si="0"/>
        <v>-15779.142857142857</v>
      </c>
      <c r="D26" s="7"/>
      <c r="E26" s="7"/>
      <c r="F26" s="7"/>
      <c r="G26" s="7">
        <f>+G$14/7/2</f>
        <v>0</v>
      </c>
      <c r="H26" s="7">
        <f>+H25</f>
        <v>0</v>
      </c>
      <c r="I26" s="7">
        <f>+I25</f>
        <v>0</v>
      </c>
      <c r="J26" s="7">
        <f>+J25</f>
        <v>0</v>
      </c>
      <c r="K26" s="7">
        <f>+K25</f>
        <v>15779.142857142857</v>
      </c>
      <c r="L26" s="7">
        <f>+L25</f>
        <v>0</v>
      </c>
      <c r="M26" s="7">
        <f>+M$14/7</f>
        <v>0</v>
      </c>
      <c r="N26" s="7">
        <f>+N$14/7/2</f>
        <v>0</v>
      </c>
      <c r="O26" s="7"/>
      <c r="P26" s="7"/>
      <c r="Q26" s="7"/>
      <c r="R26" s="7"/>
      <c r="S26" s="7"/>
      <c r="T26" s="7"/>
      <c r="U26" s="7"/>
      <c r="Y26" s="7"/>
      <c r="Z26" s="7"/>
    </row>
    <row r="27" spans="1:26" x14ac:dyDescent="0.25">
      <c r="B27" s="3">
        <v>2005</v>
      </c>
      <c r="C27" s="13">
        <f t="shared" si="0"/>
        <v>-15779.142857142857</v>
      </c>
      <c r="D27" s="7"/>
      <c r="E27" s="7"/>
      <c r="F27" s="7"/>
      <c r="G27" s="7"/>
      <c r="H27" s="7">
        <f>+H$14/7/2</f>
        <v>0</v>
      </c>
      <c r="I27" s="7">
        <f>+I26</f>
        <v>0</v>
      </c>
      <c r="J27" s="7">
        <f>+J26</f>
        <v>0</v>
      </c>
      <c r="K27" s="7">
        <f>+K26</f>
        <v>15779.142857142857</v>
      </c>
      <c r="L27" s="7">
        <f>+L26</f>
        <v>0</v>
      </c>
      <c r="M27" s="7">
        <f>+M26</f>
        <v>0</v>
      </c>
      <c r="N27" s="7">
        <f>+N$14/7</f>
        <v>0</v>
      </c>
      <c r="O27" s="7">
        <f>+O$14/7/2</f>
        <v>0</v>
      </c>
      <c r="P27" s="7"/>
      <c r="Q27" s="7"/>
      <c r="R27" s="7"/>
      <c r="S27" s="7"/>
      <c r="T27" s="7"/>
      <c r="U27" s="7"/>
      <c r="Y27" s="7"/>
      <c r="Z27" s="7"/>
    </row>
    <row r="28" spans="1:26" x14ac:dyDescent="0.25">
      <c r="B28" s="3">
        <v>2006</v>
      </c>
      <c r="C28" s="13">
        <f t="shared" si="0"/>
        <v>-15779.142857142857</v>
      </c>
      <c r="D28" s="7"/>
      <c r="E28" s="7"/>
      <c r="F28" s="7"/>
      <c r="G28" s="7"/>
      <c r="H28" s="7"/>
      <c r="I28" s="7">
        <f>+I$14/7/2</f>
        <v>0</v>
      </c>
      <c r="J28" s="7">
        <f>+J27</f>
        <v>0</v>
      </c>
      <c r="K28" s="7">
        <f>+K27</f>
        <v>15779.142857142857</v>
      </c>
      <c r="L28" s="7">
        <f>+L27</f>
        <v>0</v>
      </c>
      <c r="M28" s="7">
        <f>+M27</f>
        <v>0</v>
      </c>
      <c r="N28" s="7">
        <f>+N27</f>
        <v>0</v>
      </c>
      <c r="O28" s="7">
        <f>+O$14/7</f>
        <v>0</v>
      </c>
      <c r="P28" s="7">
        <f>+P$14/7/2</f>
        <v>0</v>
      </c>
      <c r="Q28" s="7"/>
      <c r="R28" s="7"/>
      <c r="S28" s="7"/>
      <c r="T28" s="7"/>
      <c r="U28" s="7"/>
      <c r="Y28" s="7"/>
      <c r="Z28" s="7"/>
    </row>
    <row r="29" spans="1:26" x14ac:dyDescent="0.25">
      <c r="B29" s="3">
        <v>2007</v>
      </c>
      <c r="C29" s="13">
        <f t="shared" si="0"/>
        <v>-15779.142857142857</v>
      </c>
      <c r="D29" s="7"/>
      <c r="E29" s="7"/>
      <c r="F29" s="7"/>
      <c r="G29" s="7"/>
      <c r="H29" s="7"/>
      <c r="I29" s="7"/>
      <c r="J29" s="7">
        <f>+J$14/7/2</f>
        <v>0</v>
      </c>
      <c r="K29" s="7">
        <f>+K28</f>
        <v>15779.142857142857</v>
      </c>
      <c r="L29" s="7">
        <f>+L28</f>
        <v>0</v>
      </c>
      <c r="M29" s="7">
        <f>+M28</f>
        <v>0</v>
      </c>
      <c r="N29" s="7">
        <f>+N28</f>
        <v>0</v>
      </c>
      <c r="O29" s="7">
        <f>+O28</f>
        <v>0</v>
      </c>
      <c r="P29" s="7">
        <f>+P$14/7</f>
        <v>0</v>
      </c>
      <c r="Q29" s="7">
        <f>+Q$14/7/2</f>
        <v>0</v>
      </c>
      <c r="R29" s="7"/>
      <c r="S29" s="7"/>
      <c r="T29" s="7"/>
      <c r="U29" s="7"/>
      <c r="Y29" s="7"/>
      <c r="Z29" s="7"/>
    </row>
    <row r="30" spans="1:26" x14ac:dyDescent="0.25">
      <c r="B30" s="3">
        <v>2008</v>
      </c>
      <c r="C30" s="13">
        <f t="shared" si="0"/>
        <v>-7889.5714285714284</v>
      </c>
      <c r="D30" s="7"/>
      <c r="E30" s="7"/>
      <c r="F30" s="7"/>
      <c r="G30" s="7"/>
      <c r="H30" s="7"/>
      <c r="I30" s="7"/>
      <c r="J30" s="7"/>
      <c r="K30" s="7">
        <f>+K$14/7/2</f>
        <v>7889.5714285714284</v>
      </c>
      <c r="L30" s="7">
        <f>+L29</f>
        <v>0</v>
      </c>
      <c r="M30" s="7">
        <f>+M29</f>
        <v>0</v>
      </c>
      <c r="N30" s="7">
        <f>+N29</f>
        <v>0</v>
      </c>
      <c r="O30" s="7">
        <f>+O29</f>
        <v>0</v>
      </c>
      <c r="P30" s="7">
        <f>+P29</f>
        <v>0</v>
      </c>
      <c r="Q30" s="7">
        <f>+Q$14/7</f>
        <v>0</v>
      </c>
      <c r="R30" s="7">
        <f>+R$14/7/2</f>
        <v>0</v>
      </c>
      <c r="S30" s="7"/>
      <c r="T30" s="7"/>
      <c r="U30" s="7"/>
      <c r="Y30" s="7"/>
      <c r="Z30" s="7"/>
    </row>
    <row r="31" spans="1:26" x14ac:dyDescent="0.25">
      <c r="B31" s="3">
        <v>2009</v>
      </c>
      <c r="C31" s="13">
        <f t="shared" si="0"/>
        <v>0</v>
      </c>
      <c r="D31" s="7"/>
      <c r="E31" s="7"/>
      <c r="F31" s="7"/>
      <c r="G31" s="7"/>
      <c r="H31" s="7"/>
      <c r="I31" s="7"/>
      <c r="J31" s="7"/>
      <c r="K31" s="7"/>
      <c r="L31" s="7">
        <f>+L$14/7/2</f>
        <v>0</v>
      </c>
      <c r="M31" s="7">
        <f>+M30</f>
        <v>0</v>
      </c>
      <c r="N31" s="7">
        <f>+N30</f>
        <v>0</v>
      </c>
      <c r="O31" s="7">
        <f>+O30</f>
        <v>0</v>
      </c>
      <c r="P31" s="7">
        <f>+P30</f>
        <v>0</v>
      </c>
      <c r="Q31" s="7">
        <f>+Q30</f>
        <v>0</v>
      </c>
      <c r="R31" s="7">
        <f>+R$14/7</f>
        <v>0</v>
      </c>
      <c r="S31" s="7">
        <f>+S$14/7/2</f>
        <v>0</v>
      </c>
      <c r="T31" s="7"/>
      <c r="U31" s="7"/>
      <c r="Y31" s="7"/>
      <c r="Z31" s="7"/>
    </row>
    <row r="32" spans="1:26" x14ac:dyDescent="0.25">
      <c r="A32" s="38"/>
      <c r="B32" s="3">
        <v>2010</v>
      </c>
      <c r="C32" s="13">
        <f t="shared" si="0"/>
        <v>0</v>
      </c>
      <c r="D32" s="7"/>
      <c r="E32" s="7"/>
      <c r="F32" s="7"/>
      <c r="G32" s="7"/>
      <c r="H32" s="7"/>
      <c r="I32" s="7"/>
      <c r="J32" s="7"/>
      <c r="K32" s="7"/>
      <c r="L32" s="7"/>
      <c r="M32" s="7">
        <f>+M$14/7/2</f>
        <v>0</v>
      </c>
      <c r="N32" s="7">
        <f>+N31</f>
        <v>0</v>
      </c>
      <c r="O32" s="7">
        <f>+O31</f>
        <v>0</v>
      </c>
      <c r="P32" s="7">
        <f>+P31</f>
        <v>0</v>
      </c>
      <c r="Q32" s="7">
        <f>+Q31</f>
        <v>0</v>
      </c>
      <c r="R32" s="7">
        <f>+R31</f>
        <v>0</v>
      </c>
      <c r="S32" s="7">
        <f>+S$14/7</f>
        <v>0</v>
      </c>
      <c r="T32" s="7">
        <f>+T$14/7/2</f>
        <v>0</v>
      </c>
      <c r="U32" s="7"/>
      <c r="Y32" s="7"/>
      <c r="Z32" s="7"/>
    </row>
    <row r="33" spans="1:28" x14ac:dyDescent="0.25">
      <c r="A33" s="38"/>
      <c r="B33" s="3">
        <v>2011</v>
      </c>
      <c r="C33" s="13">
        <f t="shared" si="0"/>
        <v>0</v>
      </c>
      <c r="D33" s="7"/>
      <c r="E33" s="7"/>
      <c r="F33" s="7"/>
      <c r="G33" s="7"/>
      <c r="H33" s="7"/>
      <c r="I33" s="7"/>
      <c r="J33" s="7"/>
      <c r="K33" s="7"/>
      <c r="L33" s="7"/>
      <c r="M33" s="7"/>
      <c r="N33" s="7">
        <f>+N$14/7/2</f>
        <v>0</v>
      </c>
      <c r="O33" s="7">
        <f>+O32</f>
        <v>0</v>
      </c>
      <c r="P33" s="7">
        <f>+P32</f>
        <v>0</v>
      </c>
      <c r="Q33" s="7">
        <f>+Q32</f>
        <v>0</v>
      </c>
      <c r="R33" s="7">
        <f>+R32</f>
        <v>0</v>
      </c>
      <c r="S33" s="7">
        <f>+S32</f>
        <v>0</v>
      </c>
      <c r="T33" s="7">
        <f>+T$14/7</f>
        <v>0</v>
      </c>
      <c r="U33" s="7">
        <f>+U$14/7/2</f>
        <v>0</v>
      </c>
      <c r="Y33" s="7"/>
      <c r="Z33" s="7"/>
    </row>
    <row r="34" spans="1:28" x14ac:dyDescent="0.25">
      <c r="A34" s="38"/>
      <c r="B34" s="3">
        <v>2012</v>
      </c>
      <c r="C34" s="13">
        <f t="shared" si="0"/>
        <v>0</v>
      </c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>
        <f>+Q33</f>
        <v>0</v>
      </c>
      <c r="R34" s="7">
        <f>+R33</f>
        <v>0</v>
      </c>
      <c r="S34" s="7">
        <f>+S33</f>
        <v>0</v>
      </c>
      <c r="T34" s="7">
        <f>+T$14/7</f>
        <v>0</v>
      </c>
      <c r="U34" s="7">
        <f>+U$14/7</f>
        <v>0</v>
      </c>
      <c r="V34" s="7">
        <f>+V$14/7/2</f>
        <v>0</v>
      </c>
      <c r="Y34" s="7"/>
      <c r="Z34" s="7"/>
    </row>
    <row r="35" spans="1:28" x14ac:dyDescent="0.25">
      <c r="A35" s="38"/>
      <c r="B35" s="3">
        <v>2013</v>
      </c>
      <c r="C35" s="13">
        <f t="shared" si="0"/>
        <v>0</v>
      </c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>
        <f t="shared" ref="R35:S37" si="1">+R34</f>
        <v>0</v>
      </c>
      <c r="S35" s="7">
        <f t="shared" si="1"/>
        <v>0</v>
      </c>
      <c r="T35" s="7">
        <f t="shared" ref="T35:U37" si="2">+T$14/7</f>
        <v>0</v>
      </c>
      <c r="U35" s="7">
        <f t="shared" si="2"/>
        <v>0</v>
      </c>
      <c r="V35" s="7">
        <f t="shared" ref="V35:V37" si="3">+V$14/7/2</f>
        <v>0</v>
      </c>
      <c r="Y35" s="7"/>
      <c r="Z35" s="7"/>
    </row>
    <row r="36" spans="1:28" x14ac:dyDescent="0.25">
      <c r="A36" s="38"/>
      <c r="B36" s="3">
        <v>2014</v>
      </c>
      <c r="C36" s="13">
        <f t="shared" si="0"/>
        <v>0</v>
      </c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>
        <f t="shared" si="1"/>
        <v>0</v>
      </c>
      <c r="S36" s="7">
        <f t="shared" si="1"/>
        <v>0</v>
      </c>
      <c r="T36" s="7">
        <f t="shared" si="2"/>
        <v>0</v>
      </c>
      <c r="U36" s="7">
        <f t="shared" si="2"/>
        <v>0</v>
      </c>
      <c r="V36" s="7">
        <f t="shared" si="3"/>
        <v>0</v>
      </c>
      <c r="Y36" s="7"/>
      <c r="Z36" s="7"/>
    </row>
    <row r="37" spans="1:28" x14ac:dyDescent="0.25">
      <c r="A37" s="38"/>
      <c r="B37" s="3">
        <v>2015</v>
      </c>
      <c r="C37" s="13">
        <f t="shared" si="0"/>
        <v>0</v>
      </c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>
        <f t="shared" si="1"/>
        <v>0</v>
      </c>
      <c r="S37" s="7">
        <f t="shared" si="1"/>
        <v>0</v>
      </c>
      <c r="T37" s="7">
        <f t="shared" si="2"/>
        <v>0</v>
      </c>
      <c r="U37" s="7">
        <f t="shared" si="2"/>
        <v>0</v>
      </c>
      <c r="V37" s="7">
        <f t="shared" si="3"/>
        <v>0</v>
      </c>
      <c r="Y37" s="7"/>
      <c r="Z37" s="7"/>
    </row>
    <row r="38" spans="1:28" x14ac:dyDescent="0.25">
      <c r="A38" s="38"/>
      <c r="B38" s="3">
        <v>2016</v>
      </c>
      <c r="C38" s="13">
        <f t="shared" si="0"/>
        <v>0</v>
      </c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Y38" s="7"/>
      <c r="Z38" s="7"/>
    </row>
    <row r="39" spans="1:28" x14ac:dyDescent="0.25">
      <c r="A39" s="38"/>
      <c r="B39" s="3">
        <v>2017</v>
      </c>
      <c r="C39" s="13">
        <f t="shared" si="0"/>
        <v>0</v>
      </c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Y39" s="7"/>
      <c r="Z39" s="7"/>
    </row>
    <row r="40" spans="1:28" x14ac:dyDescent="0.25">
      <c r="A40" s="38"/>
      <c r="B40" s="3">
        <v>2018</v>
      </c>
      <c r="C40" s="13">
        <f>-SUM(D40:AB40)</f>
        <v>0</v>
      </c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Y40" s="7"/>
      <c r="Z40" s="7"/>
    </row>
    <row r="41" spans="1:28" x14ac:dyDescent="0.25">
      <c r="A41" s="38"/>
      <c r="B41" s="3"/>
      <c r="C41" s="12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173"/>
      <c r="W41" s="173"/>
      <c r="X41" s="173"/>
      <c r="Y41" s="7"/>
      <c r="Z41" s="7"/>
    </row>
    <row r="42" spans="1:28" x14ac:dyDescent="0.25">
      <c r="A42" s="38" t="s">
        <v>62</v>
      </c>
      <c r="B42" s="35">
        <f>SUM(D42:Y42)</f>
        <v>0</v>
      </c>
      <c r="C42" s="29">
        <f>SUM(C16:C41)</f>
        <v>-110454</v>
      </c>
      <c r="D42" s="7">
        <f>-SUM(D16:D41)+D14</f>
        <v>0</v>
      </c>
      <c r="E42" s="7">
        <f t="shared" ref="E42:AB42" si="4">-SUM(E16:E41)+E14</f>
        <v>0</v>
      </c>
      <c r="F42" s="7">
        <f t="shared" si="4"/>
        <v>0</v>
      </c>
      <c r="G42" s="7">
        <f t="shared" si="4"/>
        <v>0</v>
      </c>
      <c r="H42" s="7">
        <f t="shared" si="4"/>
        <v>0</v>
      </c>
      <c r="I42" s="7">
        <f t="shared" si="4"/>
        <v>0</v>
      </c>
      <c r="J42" s="7">
        <f t="shared" si="4"/>
        <v>0</v>
      </c>
      <c r="K42" s="7">
        <f t="shared" si="4"/>
        <v>0</v>
      </c>
      <c r="L42" s="7">
        <f t="shared" si="4"/>
        <v>0</v>
      </c>
      <c r="M42" s="7">
        <f t="shared" si="4"/>
        <v>0</v>
      </c>
      <c r="N42" s="7">
        <f t="shared" si="4"/>
        <v>0</v>
      </c>
      <c r="O42" s="7">
        <f t="shared" si="4"/>
        <v>0</v>
      </c>
      <c r="P42" s="7">
        <f t="shared" si="4"/>
        <v>0</v>
      </c>
      <c r="Q42" s="7">
        <f t="shared" si="4"/>
        <v>0</v>
      </c>
      <c r="R42" s="7">
        <f t="shared" si="4"/>
        <v>0</v>
      </c>
      <c r="S42" s="7">
        <f t="shared" si="4"/>
        <v>0</v>
      </c>
      <c r="T42" s="7">
        <f t="shared" si="4"/>
        <v>0</v>
      </c>
      <c r="U42" s="326">
        <f t="shared" si="4"/>
        <v>0</v>
      </c>
      <c r="V42" s="326">
        <f t="shared" si="4"/>
        <v>0</v>
      </c>
      <c r="W42" s="326">
        <f t="shared" si="4"/>
        <v>0</v>
      </c>
      <c r="X42" s="326">
        <f t="shared" si="4"/>
        <v>0</v>
      </c>
      <c r="Y42" s="326">
        <f t="shared" si="4"/>
        <v>0</v>
      </c>
      <c r="Z42" s="326">
        <f t="shared" si="4"/>
        <v>0</v>
      </c>
      <c r="AA42" s="326">
        <f t="shared" si="4"/>
        <v>0</v>
      </c>
      <c r="AB42" s="326">
        <f t="shared" si="4"/>
        <v>0</v>
      </c>
    </row>
    <row r="43" spans="1:28" x14ac:dyDescent="0.25">
      <c r="A43" s="38"/>
      <c r="B43" s="29"/>
      <c r="C43" s="3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8" x14ac:dyDescent="0.25">
      <c r="A44" s="39" t="s">
        <v>63</v>
      </c>
      <c r="B44" s="3"/>
      <c r="C44" s="30">
        <f>+C14+C42</f>
        <v>0</v>
      </c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8" x14ac:dyDescent="0.25">
      <c r="A45" s="3"/>
      <c r="B45" s="3"/>
      <c r="C45" s="3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8" x14ac:dyDescent="0.25">
      <c r="A46" s="3"/>
      <c r="B46" s="36"/>
      <c r="C46" s="3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8" x14ac:dyDescent="0.25">
      <c r="A47" s="3"/>
      <c r="B47" s="3"/>
      <c r="C47" s="3"/>
      <c r="E47" s="7"/>
      <c r="F47" s="4"/>
      <c r="G47" s="4"/>
      <c r="H47" s="4"/>
      <c r="I47" s="4"/>
      <c r="J47" s="4"/>
      <c r="K47" s="4"/>
      <c r="L47" s="4"/>
      <c r="M47" s="4"/>
      <c r="N47" s="7">
        <f>SUM(E32:E47)</f>
        <v>0</v>
      </c>
      <c r="O47" s="4"/>
      <c r="P47" s="4"/>
      <c r="Q47" s="4"/>
      <c r="R47" s="4"/>
      <c r="S47" s="4"/>
    </row>
    <row r="48" spans="1:28" x14ac:dyDescent="0.25">
      <c r="B48" s="3"/>
      <c r="C48" s="3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</row>
    <row r="49" spans="5:19" x14ac:dyDescent="0.25"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</row>
    <row r="50" spans="5:19" x14ac:dyDescent="0.25"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</row>
    <row r="51" spans="5:19" x14ac:dyDescent="0.25"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</row>
    <row r="52" spans="5:19" x14ac:dyDescent="0.25"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</row>
    <row r="53" spans="5:19" x14ac:dyDescent="0.25"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</row>
    <row r="54" spans="5:19" x14ac:dyDescent="0.25"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</row>
    <row r="55" spans="5:19" x14ac:dyDescent="0.25"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</row>
    <row r="56" spans="5:19" x14ac:dyDescent="0.25"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</row>
    <row r="57" spans="5:19" x14ac:dyDescent="0.25"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</row>
    <row r="58" spans="5:19" x14ac:dyDescent="0.25"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</row>
  </sheetData>
  <pageMargins left="0.7" right="0.7" top="0.75" bottom="0.75" header="0.3" footer="0.3"/>
  <pageSetup scale="45" orientation="landscape" horizontalDpi="4294967294" verticalDpi="4294967294" r:id="rId1"/>
  <headerFooter>
    <oddFooter>&amp;Z&amp;F&amp;RPage &amp;P</oddFooter>
  </headerFooter>
  <legacyDrawing r:id="rId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 codeName="Sheet47">
    <pageSetUpPr fitToPage="1"/>
  </sheetPr>
  <dimension ref="A1:AB58"/>
  <sheetViews>
    <sheetView workbookViewId="0"/>
  </sheetViews>
  <sheetFormatPr defaultRowHeight="15" x14ac:dyDescent="0.25"/>
  <cols>
    <col min="1" max="1" width="20.85546875" customWidth="1"/>
    <col min="2" max="2" width="8.7109375" customWidth="1"/>
    <col min="3" max="3" width="12.85546875" customWidth="1"/>
    <col min="4" max="12" width="7.42578125" hidden="1" customWidth="1"/>
    <col min="13" max="13" width="7.5703125" hidden="1" customWidth="1"/>
    <col min="14" max="14" width="10.7109375" customWidth="1"/>
    <col min="15" max="17" width="9.28515625" customWidth="1"/>
    <col min="18" max="19" width="11.28515625" customWidth="1"/>
    <col min="20" max="20" width="9.42578125" customWidth="1"/>
    <col min="22" max="24" width="10.5703125" customWidth="1"/>
  </cols>
  <sheetData>
    <row r="1" spans="1:28" x14ac:dyDescent="0.25">
      <c r="A1" s="11" t="s">
        <v>10</v>
      </c>
    </row>
    <row r="2" spans="1:28" x14ac:dyDescent="0.25">
      <c r="A2" s="9" t="s">
        <v>14</v>
      </c>
    </row>
    <row r="3" spans="1:28" x14ac:dyDescent="0.25">
      <c r="A3" s="9" t="s">
        <v>80</v>
      </c>
    </row>
    <row r="4" spans="1:28" x14ac:dyDescent="0.25">
      <c r="R4" s="40" t="s">
        <v>4</v>
      </c>
      <c r="S4" s="41"/>
      <c r="T4" s="40" t="s">
        <v>8</v>
      </c>
    </row>
    <row r="5" spans="1:28" x14ac:dyDescent="0.25">
      <c r="A5" s="9" t="s">
        <v>9</v>
      </c>
      <c r="B5" s="12" t="s">
        <v>64</v>
      </c>
      <c r="C5" s="12" t="s">
        <v>12</v>
      </c>
      <c r="R5" s="42" t="s">
        <v>2</v>
      </c>
      <c r="S5" s="42" t="s">
        <v>60</v>
      </c>
      <c r="T5" s="42" t="s">
        <v>7</v>
      </c>
    </row>
    <row r="6" spans="1:28" x14ac:dyDescent="0.25">
      <c r="A6" s="132" t="s">
        <v>414</v>
      </c>
      <c r="B6" s="3">
        <v>270</v>
      </c>
      <c r="R6" s="3"/>
    </row>
    <row r="7" spans="1:28" x14ac:dyDescent="0.25">
      <c r="A7" s="213"/>
      <c r="B7" s="212"/>
      <c r="C7" s="214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5"/>
      <c r="P7" s="6"/>
      <c r="Q7" s="6"/>
      <c r="R7" s="13">
        <f>+C14</f>
        <v>76857.08</v>
      </c>
      <c r="S7" s="13">
        <f>+-C42</f>
        <v>76857.079999999987</v>
      </c>
      <c r="T7" s="13">
        <f>+R7-S7</f>
        <v>0</v>
      </c>
    </row>
    <row r="8" spans="1:28" x14ac:dyDescent="0.25">
      <c r="A8" s="213"/>
      <c r="B8" s="3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5"/>
      <c r="P8" s="6"/>
      <c r="Q8" s="6"/>
    </row>
    <row r="9" spans="1:28" x14ac:dyDescent="0.25">
      <c r="A9" s="2"/>
      <c r="B9" s="3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5"/>
      <c r="P9" s="6"/>
      <c r="Q9" s="6"/>
    </row>
    <row r="10" spans="1:28" x14ac:dyDescent="0.25">
      <c r="B10" s="3"/>
    </row>
    <row r="11" spans="1:28" x14ac:dyDescent="0.25">
      <c r="A11" s="2" t="s">
        <v>66</v>
      </c>
      <c r="B11" s="212"/>
      <c r="C11" s="214"/>
    </row>
    <row r="12" spans="1:28" x14ac:dyDescent="0.25">
      <c r="B12" s="28"/>
      <c r="C12" s="2"/>
    </row>
    <row r="13" spans="1:28" x14ac:dyDescent="0.25">
      <c r="A13" s="9" t="s">
        <v>5</v>
      </c>
      <c r="C13" s="31" t="s">
        <v>3</v>
      </c>
      <c r="D13" s="32">
        <v>1994</v>
      </c>
      <c r="E13" s="32">
        <v>1995</v>
      </c>
      <c r="F13" s="32">
        <v>1996</v>
      </c>
      <c r="G13" s="32">
        <v>1997</v>
      </c>
      <c r="H13" s="32">
        <v>1998</v>
      </c>
      <c r="I13" s="32">
        <v>1999</v>
      </c>
      <c r="J13" s="32">
        <v>2000</v>
      </c>
      <c r="K13" s="32">
        <v>2001</v>
      </c>
      <c r="L13" s="32">
        <v>2002</v>
      </c>
      <c r="M13" s="32">
        <v>2003</v>
      </c>
      <c r="N13" s="32">
        <v>2004</v>
      </c>
      <c r="O13" s="32">
        <v>2005</v>
      </c>
      <c r="P13" s="32">
        <v>2006</v>
      </c>
      <c r="Q13" s="32">
        <v>2007</v>
      </c>
      <c r="R13" s="32">
        <v>2008</v>
      </c>
      <c r="S13" s="32">
        <v>2009</v>
      </c>
      <c r="T13" s="32">
        <v>2010</v>
      </c>
      <c r="U13" s="32">
        <v>2011</v>
      </c>
      <c r="V13" s="32">
        <v>2012</v>
      </c>
      <c r="W13" s="32">
        <v>2013</v>
      </c>
      <c r="X13" s="32">
        <v>2014</v>
      </c>
      <c r="Y13" s="328">
        <v>2015</v>
      </c>
      <c r="Z13" s="32">
        <v>2016</v>
      </c>
      <c r="AA13" s="328">
        <v>2017</v>
      </c>
      <c r="AB13" s="32">
        <v>2018</v>
      </c>
    </row>
    <row r="14" spans="1:28" x14ac:dyDescent="0.25">
      <c r="A14" s="9" t="s">
        <v>73</v>
      </c>
      <c r="C14" s="29">
        <f>SUM(D14:Y14)</f>
        <v>76857.08</v>
      </c>
      <c r="D14" s="43"/>
      <c r="E14" s="43"/>
      <c r="F14" s="43"/>
      <c r="G14" s="43"/>
      <c r="H14" s="43"/>
      <c r="I14" s="43"/>
      <c r="J14" s="43"/>
      <c r="K14" s="43"/>
      <c r="L14" s="43"/>
      <c r="M14" s="43"/>
      <c r="N14" s="133">
        <v>76857.08</v>
      </c>
      <c r="O14" s="43"/>
      <c r="P14" s="43"/>
      <c r="Q14" s="43"/>
      <c r="R14" s="43"/>
      <c r="S14" s="29"/>
    </row>
    <row r="15" spans="1:28" x14ac:dyDescent="0.25">
      <c r="A15" s="34" t="str">
        <f>IF(+C14-'Equip Review 032310'!Y29=0,"ok","check")</f>
        <v>check</v>
      </c>
      <c r="B15" s="2"/>
      <c r="C15" s="2"/>
    </row>
    <row r="16" spans="1:28" x14ac:dyDescent="0.25">
      <c r="A16" s="9" t="s">
        <v>6</v>
      </c>
      <c r="B16" s="3">
        <v>1994</v>
      </c>
      <c r="C16" s="13">
        <f>-SUM(D16:Y16)</f>
        <v>0</v>
      </c>
      <c r="D16" s="7">
        <f>+D$14/7/2</f>
        <v>0</v>
      </c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Y16" s="7"/>
      <c r="Z16" s="7"/>
    </row>
    <row r="17" spans="1:26" x14ac:dyDescent="0.25">
      <c r="B17" s="3">
        <v>1995</v>
      </c>
      <c r="C17" s="13">
        <f t="shared" ref="C17:C39" si="0">-SUM(D17:Y17)</f>
        <v>0</v>
      </c>
      <c r="D17" s="7">
        <f>+D$14/7</f>
        <v>0</v>
      </c>
      <c r="E17" s="7">
        <f>+E$14/7/2</f>
        <v>0</v>
      </c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Y17" s="7"/>
      <c r="Z17" s="7"/>
    </row>
    <row r="18" spans="1:26" x14ac:dyDescent="0.25">
      <c r="B18" s="3">
        <v>1996</v>
      </c>
      <c r="C18" s="13">
        <f t="shared" si="0"/>
        <v>0</v>
      </c>
      <c r="D18" s="7">
        <f>+D17</f>
        <v>0</v>
      </c>
      <c r="E18" s="7">
        <f>+E$14/7</f>
        <v>0</v>
      </c>
      <c r="F18" s="7">
        <f>+F$14/7/2</f>
        <v>0</v>
      </c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Y18" s="7"/>
      <c r="Z18" s="7"/>
    </row>
    <row r="19" spans="1:26" x14ac:dyDescent="0.25">
      <c r="B19" s="3">
        <v>1997</v>
      </c>
      <c r="C19" s="13">
        <f t="shared" si="0"/>
        <v>0</v>
      </c>
      <c r="D19" s="7">
        <f>+D18</f>
        <v>0</v>
      </c>
      <c r="E19" s="7">
        <f>+E18</f>
        <v>0</v>
      </c>
      <c r="F19" s="7">
        <f>+F$14/7</f>
        <v>0</v>
      </c>
      <c r="G19" s="7">
        <f>+G$14/7/2</f>
        <v>0</v>
      </c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Y19" s="7"/>
      <c r="Z19" s="7"/>
    </row>
    <row r="20" spans="1:26" x14ac:dyDescent="0.25">
      <c r="B20" s="3">
        <v>1998</v>
      </c>
      <c r="C20" s="13">
        <f t="shared" si="0"/>
        <v>0</v>
      </c>
      <c r="D20" s="7">
        <f>+D19</f>
        <v>0</v>
      </c>
      <c r="E20" s="7">
        <f>+E19</f>
        <v>0</v>
      </c>
      <c r="F20" s="7">
        <f>+F19</f>
        <v>0</v>
      </c>
      <c r="G20" s="7">
        <f>+G$14/7</f>
        <v>0</v>
      </c>
      <c r="H20" s="7">
        <f>+H$14/7/2</f>
        <v>0</v>
      </c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Y20" s="7"/>
      <c r="Z20" s="7"/>
    </row>
    <row r="21" spans="1:26" x14ac:dyDescent="0.25">
      <c r="B21" s="3">
        <v>1999</v>
      </c>
      <c r="C21" s="13">
        <f t="shared" si="0"/>
        <v>0</v>
      </c>
      <c r="D21" s="7">
        <f>+D20</f>
        <v>0</v>
      </c>
      <c r="E21" s="7">
        <f>+E20</f>
        <v>0</v>
      </c>
      <c r="F21" s="7">
        <f>+F20</f>
        <v>0</v>
      </c>
      <c r="G21" s="7">
        <f>+G20</f>
        <v>0</v>
      </c>
      <c r="H21" s="7">
        <f>+H$14/7</f>
        <v>0</v>
      </c>
      <c r="I21" s="7">
        <f>+I$14/7/2</f>
        <v>0</v>
      </c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Y21" s="7"/>
      <c r="Z21" s="7"/>
    </row>
    <row r="22" spans="1:26" x14ac:dyDescent="0.25">
      <c r="B22" s="3">
        <v>2000</v>
      </c>
      <c r="C22" s="13">
        <f t="shared" si="0"/>
        <v>0</v>
      </c>
      <c r="D22" s="7">
        <f>+D21</f>
        <v>0</v>
      </c>
      <c r="E22" s="7">
        <f>+E21</f>
        <v>0</v>
      </c>
      <c r="F22" s="7">
        <f>+F21</f>
        <v>0</v>
      </c>
      <c r="G22" s="7">
        <f>+G21</f>
        <v>0</v>
      </c>
      <c r="H22" s="7">
        <f>+H21</f>
        <v>0</v>
      </c>
      <c r="I22" s="7">
        <f>+I$14/7</f>
        <v>0</v>
      </c>
      <c r="J22" s="7">
        <f>+J$14/7/2</f>
        <v>0</v>
      </c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Y22" s="7"/>
      <c r="Z22" s="7"/>
    </row>
    <row r="23" spans="1:26" x14ac:dyDescent="0.25">
      <c r="B23" s="3">
        <v>2001</v>
      </c>
      <c r="C23" s="13">
        <f t="shared" si="0"/>
        <v>0</v>
      </c>
      <c r="D23" s="7">
        <f>+D$14/7/2</f>
        <v>0</v>
      </c>
      <c r="E23" s="7">
        <f>+E22</f>
        <v>0</v>
      </c>
      <c r="F23" s="7">
        <f>+F22</f>
        <v>0</v>
      </c>
      <c r="G23" s="7">
        <f>+G22</f>
        <v>0</v>
      </c>
      <c r="H23" s="7">
        <f>+H22</f>
        <v>0</v>
      </c>
      <c r="I23" s="7">
        <f>+I22</f>
        <v>0</v>
      </c>
      <c r="J23" s="7">
        <f>+J$14/7</f>
        <v>0</v>
      </c>
      <c r="K23" s="7">
        <f>+K$14/7/2</f>
        <v>0</v>
      </c>
      <c r="L23" s="7"/>
      <c r="M23" s="7"/>
      <c r="N23" s="7"/>
      <c r="O23" s="7"/>
      <c r="P23" s="7"/>
      <c r="Q23" s="7"/>
      <c r="R23" s="7"/>
      <c r="S23" s="7"/>
      <c r="T23" s="7"/>
      <c r="U23" s="7"/>
      <c r="Y23" s="7"/>
      <c r="Z23" s="7"/>
    </row>
    <row r="24" spans="1:26" x14ac:dyDescent="0.25">
      <c r="B24" s="3">
        <v>2002</v>
      </c>
      <c r="C24" s="13">
        <f t="shared" si="0"/>
        <v>0</v>
      </c>
      <c r="D24" s="7"/>
      <c r="E24" s="7">
        <f>+E$14/7/2</f>
        <v>0</v>
      </c>
      <c r="F24" s="7">
        <f>+F23</f>
        <v>0</v>
      </c>
      <c r="G24" s="7">
        <f>+G23</f>
        <v>0</v>
      </c>
      <c r="H24" s="7">
        <f>+H23</f>
        <v>0</v>
      </c>
      <c r="I24" s="7">
        <f>+I23</f>
        <v>0</v>
      </c>
      <c r="J24" s="7">
        <f>+J23</f>
        <v>0</v>
      </c>
      <c r="K24" s="7">
        <f>+K$14/7</f>
        <v>0</v>
      </c>
      <c r="L24" s="7">
        <f>+L$14/7/2</f>
        <v>0</v>
      </c>
      <c r="M24" s="7"/>
      <c r="N24" s="7"/>
      <c r="O24" s="7"/>
      <c r="P24" s="7"/>
      <c r="Q24" s="7"/>
      <c r="R24" s="7"/>
      <c r="S24" s="7"/>
      <c r="T24" s="7"/>
      <c r="U24" s="7"/>
      <c r="Y24" s="7"/>
      <c r="Z24" s="7"/>
    </row>
    <row r="25" spans="1:26" x14ac:dyDescent="0.25">
      <c r="B25" s="3">
        <v>2003</v>
      </c>
      <c r="C25" s="13">
        <f t="shared" si="0"/>
        <v>0</v>
      </c>
      <c r="D25" s="7"/>
      <c r="E25" s="7"/>
      <c r="F25" s="7">
        <f>+F$14/7/2</f>
        <v>0</v>
      </c>
      <c r="G25" s="7">
        <f>+G24</f>
        <v>0</v>
      </c>
      <c r="H25" s="7">
        <f>+H24</f>
        <v>0</v>
      </c>
      <c r="I25" s="7">
        <f>+I24</f>
        <v>0</v>
      </c>
      <c r="J25" s="7">
        <f>+J24</f>
        <v>0</v>
      </c>
      <c r="K25" s="7">
        <f>+K24</f>
        <v>0</v>
      </c>
      <c r="L25" s="7">
        <f>+L$14/7</f>
        <v>0</v>
      </c>
      <c r="M25" s="7">
        <f>+M$14/7/2</f>
        <v>0</v>
      </c>
      <c r="N25" s="7"/>
      <c r="O25" s="7"/>
      <c r="P25" s="7"/>
      <c r="Q25" s="7"/>
      <c r="R25" s="7"/>
      <c r="S25" s="7"/>
      <c r="T25" s="7"/>
      <c r="U25" s="7"/>
      <c r="Y25" s="7"/>
      <c r="Z25" s="7"/>
    </row>
    <row r="26" spans="1:26" x14ac:dyDescent="0.25">
      <c r="B26" s="3">
        <v>2004</v>
      </c>
      <c r="C26" s="13">
        <f t="shared" si="0"/>
        <v>-5489.7914285714287</v>
      </c>
      <c r="D26" s="7"/>
      <c r="E26" s="7"/>
      <c r="F26" s="7"/>
      <c r="G26" s="7">
        <f>+G$14/7/2</f>
        <v>0</v>
      </c>
      <c r="H26" s="7">
        <f>+H25</f>
        <v>0</v>
      </c>
      <c r="I26" s="7">
        <f>+I25</f>
        <v>0</v>
      </c>
      <c r="J26" s="7">
        <f>+J25</f>
        <v>0</v>
      </c>
      <c r="K26" s="7">
        <f>+K25</f>
        <v>0</v>
      </c>
      <c r="L26" s="7">
        <f>+L25</f>
        <v>0</v>
      </c>
      <c r="M26" s="7">
        <f>+M$14/7</f>
        <v>0</v>
      </c>
      <c r="N26" s="7">
        <f>+N$14/7/2</f>
        <v>5489.7914285714287</v>
      </c>
      <c r="O26" s="7"/>
      <c r="P26" s="7"/>
      <c r="Q26" s="7"/>
      <c r="R26" s="7"/>
      <c r="S26" s="7"/>
      <c r="T26" s="7"/>
      <c r="U26" s="7"/>
      <c r="Y26" s="7"/>
      <c r="Z26" s="7"/>
    </row>
    <row r="27" spans="1:26" x14ac:dyDescent="0.25">
      <c r="B27" s="3">
        <v>2005</v>
      </c>
      <c r="C27" s="13">
        <f t="shared" si="0"/>
        <v>-10979.582857142857</v>
      </c>
      <c r="D27" s="7"/>
      <c r="E27" s="7"/>
      <c r="F27" s="7"/>
      <c r="G27" s="7"/>
      <c r="H27" s="7">
        <f>+H$14/7/2</f>
        <v>0</v>
      </c>
      <c r="I27" s="7">
        <f>+I26</f>
        <v>0</v>
      </c>
      <c r="J27" s="7">
        <f>+J26</f>
        <v>0</v>
      </c>
      <c r="K27" s="7">
        <f>+K26</f>
        <v>0</v>
      </c>
      <c r="L27" s="7">
        <f>+L26</f>
        <v>0</v>
      </c>
      <c r="M27" s="7">
        <f>+M26</f>
        <v>0</v>
      </c>
      <c r="N27" s="7">
        <f>+N$14/7</f>
        <v>10979.582857142857</v>
      </c>
      <c r="O27" s="7">
        <f>+O$14/7/2</f>
        <v>0</v>
      </c>
      <c r="P27" s="7"/>
      <c r="Q27" s="7"/>
      <c r="R27" s="7"/>
      <c r="S27" s="7"/>
      <c r="T27" s="7"/>
      <c r="U27" s="7"/>
      <c r="Y27" s="7"/>
      <c r="Z27" s="7"/>
    </row>
    <row r="28" spans="1:26" x14ac:dyDescent="0.25">
      <c r="B28" s="3">
        <v>2006</v>
      </c>
      <c r="C28" s="13">
        <f t="shared" si="0"/>
        <v>-10979.582857142857</v>
      </c>
      <c r="D28" s="7"/>
      <c r="E28" s="7"/>
      <c r="F28" s="7"/>
      <c r="G28" s="7"/>
      <c r="H28" s="7"/>
      <c r="I28" s="7">
        <f>+I$14/7/2</f>
        <v>0</v>
      </c>
      <c r="J28" s="7">
        <f>+J27</f>
        <v>0</v>
      </c>
      <c r="K28" s="7">
        <f>+K27</f>
        <v>0</v>
      </c>
      <c r="L28" s="7">
        <f>+L27</f>
        <v>0</v>
      </c>
      <c r="M28" s="7">
        <f>+M27</f>
        <v>0</v>
      </c>
      <c r="N28" s="7">
        <f>+N27</f>
        <v>10979.582857142857</v>
      </c>
      <c r="O28" s="7">
        <f>+O$14/7</f>
        <v>0</v>
      </c>
      <c r="P28" s="7">
        <f>+P$14/7/2</f>
        <v>0</v>
      </c>
      <c r="Q28" s="7"/>
      <c r="R28" s="7"/>
      <c r="S28" s="7"/>
      <c r="T28" s="7"/>
      <c r="U28" s="7"/>
      <c r="Y28" s="7"/>
      <c r="Z28" s="7"/>
    </row>
    <row r="29" spans="1:26" x14ac:dyDescent="0.25">
      <c r="B29" s="3">
        <v>2007</v>
      </c>
      <c r="C29" s="13">
        <f t="shared" si="0"/>
        <v>-10979.582857142857</v>
      </c>
      <c r="D29" s="7"/>
      <c r="E29" s="7"/>
      <c r="F29" s="7"/>
      <c r="G29" s="7"/>
      <c r="H29" s="7"/>
      <c r="I29" s="7"/>
      <c r="J29" s="7">
        <f>+J$14/7/2</f>
        <v>0</v>
      </c>
      <c r="K29" s="7">
        <f>+K28</f>
        <v>0</v>
      </c>
      <c r="L29" s="7">
        <f>+L28</f>
        <v>0</v>
      </c>
      <c r="M29" s="7">
        <f>+M28</f>
        <v>0</v>
      </c>
      <c r="N29" s="7">
        <f>+N28</f>
        <v>10979.582857142857</v>
      </c>
      <c r="O29" s="7">
        <f>+O28</f>
        <v>0</v>
      </c>
      <c r="P29" s="7">
        <f>+P$14/7</f>
        <v>0</v>
      </c>
      <c r="Q29" s="7">
        <f>+Q$14/7/2</f>
        <v>0</v>
      </c>
      <c r="R29" s="7"/>
      <c r="S29" s="7"/>
      <c r="T29" s="7"/>
      <c r="U29" s="7"/>
      <c r="Y29" s="7"/>
      <c r="Z29" s="7"/>
    </row>
    <row r="30" spans="1:26" x14ac:dyDescent="0.25">
      <c r="B30" s="3">
        <v>2008</v>
      </c>
      <c r="C30" s="13">
        <f t="shared" si="0"/>
        <v>-10979.582857142857</v>
      </c>
      <c r="D30" s="7"/>
      <c r="E30" s="7"/>
      <c r="F30" s="7"/>
      <c r="G30" s="7"/>
      <c r="H30" s="7"/>
      <c r="I30" s="7"/>
      <c r="J30" s="7"/>
      <c r="K30" s="7">
        <f>+K$14/7/2</f>
        <v>0</v>
      </c>
      <c r="L30" s="7">
        <f>+L29</f>
        <v>0</v>
      </c>
      <c r="M30" s="7">
        <f>+M29</f>
        <v>0</v>
      </c>
      <c r="N30" s="7">
        <f>+N29</f>
        <v>10979.582857142857</v>
      </c>
      <c r="O30" s="7">
        <f>+O29</f>
        <v>0</v>
      </c>
      <c r="P30" s="7">
        <f>+P29</f>
        <v>0</v>
      </c>
      <c r="Q30" s="7">
        <f>+Q$14/7</f>
        <v>0</v>
      </c>
      <c r="R30" s="7">
        <f>+R$14/7/2</f>
        <v>0</v>
      </c>
      <c r="S30" s="7"/>
      <c r="T30" s="7"/>
      <c r="U30" s="7"/>
      <c r="Y30" s="7"/>
      <c r="Z30" s="7"/>
    </row>
    <row r="31" spans="1:26" x14ac:dyDescent="0.25">
      <c r="B31" s="3">
        <v>2009</v>
      </c>
      <c r="C31" s="13">
        <f t="shared" si="0"/>
        <v>-10979.582857142857</v>
      </c>
      <c r="D31" s="7"/>
      <c r="E31" s="7"/>
      <c r="F31" s="7"/>
      <c r="G31" s="7"/>
      <c r="H31" s="7"/>
      <c r="I31" s="7"/>
      <c r="J31" s="7"/>
      <c r="K31" s="7"/>
      <c r="L31" s="7">
        <f>+L$14/7/2</f>
        <v>0</v>
      </c>
      <c r="M31" s="7">
        <f>+M30</f>
        <v>0</v>
      </c>
      <c r="N31" s="7">
        <f>+N30</f>
        <v>10979.582857142857</v>
      </c>
      <c r="O31" s="7">
        <f>+O30</f>
        <v>0</v>
      </c>
      <c r="P31" s="7">
        <f>+P30</f>
        <v>0</v>
      </c>
      <c r="Q31" s="7">
        <f>+Q30</f>
        <v>0</v>
      </c>
      <c r="R31" s="7">
        <f>+R$14/7</f>
        <v>0</v>
      </c>
      <c r="S31" s="7">
        <f>+S$14/7/2</f>
        <v>0</v>
      </c>
      <c r="T31" s="7"/>
      <c r="U31" s="7"/>
      <c r="Y31" s="7"/>
      <c r="Z31" s="7"/>
    </row>
    <row r="32" spans="1:26" x14ac:dyDescent="0.25">
      <c r="A32" s="38"/>
      <c r="B32" s="3">
        <v>2010</v>
      </c>
      <c r="C32" s="13">
        <f t="shared" si="0"/>
        <v>-10979.582857142857</v>
      </c>
      <c r="D32" s="7"/>
      <c r="E32" s="7"/>
      <c r="F32" s="7"/>
      <c r="G32" s="7"/>
      <c r="H32" s="7"/>
      <c r="I32" s="7"/>
      <c r="J32" s="7"/>
      <c r="K32" s="7"/>
      <c r="L32" s="7"/>
      <c r="M32" s="7">
        <f>+M$14/7/2</f>
        <v>0</v>
      </c>
      <c r="N32" s="7">
        <f>+N31</f>
        <v>10979.582857142857</v>
      </c>
      <c r="O32" s="7">
        <f>+O31</f>
        <v>0</v>
      </c>
      <c r="P32" s="7">
        <f>+P31</f>
        <v>0</v>
      </c>
      <c r="Q32" s="7">
        <f>+Q31</f>
        <v>0</v>
      </c>
      <c r="R32" s="7">
        <f>+R31</f>
        <v>0</v>
      </c>
      <c r="S32" s="7">
        <f>+S$14/7</f>
        <v>0</v>
      </c>
      <c r="T32" s="7">
        <f>+T$14/7/2</f>
        <v>0</v>
      </c>
      <c r="U32" s="7"/>
      <c r="Y32" s="7"/>
      <c r="Z32" s="7"/>
    </row>
    <row r="33" spans="1:28" x14ac:dyDescent="0.25">
      <c r="A33" s="38"/>
      <c r="B33" s="3">
        <v>2011</v>
      </c>
      <c r="C33" s="13">
        <f t="shared" si="0"/>
        <v>-5489.7914285714287</v>
      </c>
      <c r="D33" s="7"/>
      <c r="E33" s="7"/>
      <c r="F33" s="7"/>
      <c r="G33" s="7"/>
      <c r="H33" s="7"/>
      <c r="I33" s="7"/>
      <c r="J33" s="7"/>
      <c r="K33" s="7"/>
      <c r="L33" s="7"/>
      <c r="M33" s="7"/>
      <c r="N33" s="7">
        <f>+N$14/7/2</f>
        <v>5489.7914285714287</v>
      </c>
      <c r="O33" s="7">
        <f>+O32</f>
        <v>0</v>
      </c>
      <c r="P33" s="7">
        <f>+P32</f>
        <v>0</v>
      </c>
      <c r="Q33" s="7">
        <f>+Q32</f>
        <v>0</v>
      </c>
      <c r="R33" s="7">
        <f>+R32</f>
        <v>0</v>
      </c>
      <c r="S33" s="7">
        <f>+S32</f>
        <v>0</v>
      </c>
      <c r="T33" s="7">
        <f>+T$14/7</f>
        <v>0</v>
      </c>
      <c r="U33" s="7">
        <f>+U$14/7/2</f>
        <v>0</v>
      </c>
      <c r="Y33" s="7"/>
      <c r="Z33" s="7"/>
    </row>
    <row r="34" spans="1:28" x14ac:dyDescent="0.25">
      <c r="A34" s="38"/>
      <c r="B34" s="3">
        <v>2012</v>
      </c>
      <c r="C34" s="13">
        <f t="shared" si="0"/>
        <v>0</v>
      </c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>
        <f>+Q33</f>
        <v>0</v>
      </c>
      <c r="R34" s="7">
        <f>+R33</f>
        <v>0</v>
      </c>
      <c r="S34" s="7">
        <f>+S33</f>
        <v>0</v>
      </c>
      <c r="T34" s="7">
        <f>+T$14/7</f>
        <v>0</v>
      </c>
      <c r="U34" s="7">
        <f>+U$14/7</f>
        <v>0</v>
      </c>
      <c r="V34" s="7">
        <f>+V$14/7/2</f>
        <v>0</v>
      </c>
      <c r="Y34" s="7"/>
      <c r="Z34" s="7"/>
    </row>
    <row r="35" spans="1:28" x14ac:dyDescent="0.25">
      <c r="A35" s="38"/>
      <c r="B35" s="3">
        <v>2013</v>
      </c>
      <c r="C35" s="13">
        <f t="shared" si="0"/>
        <v>0</v>
      </c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>
        <f t="shared" ref="R35:R37" si="1">+R34</f>
        <v>0</v>
      </c>
      <c r="S35" s="7">
        <f t="shared" ref="S35:S37" si="2">+S34</f>
        <v>0</v>
      </c>
      <c r="T35" s="7">
        <f t="shared" ref="T35:U37" si="3">+T$14/7</f>
        <v>0</v>
      </c>
      <c r="U35" s="7">
        <f t="shared" si="3"/>
        <v>0</v>
      </c>
      <c r="V35" s="7">
        <f t="shared" ref="V35:V37" si="4">+V$14/7/2</f>
        <v>0</v>
      </c>
      <c r="Y35" s="7"/>
      <c r="Z35" s="7"/>
    </row>
    <row r="36" spans="1:28" x14ac:dyDescent="0.25">
      <c r="A36" s="38"/>
      <c r="B36" s="3">
        <v>2014</v>
      </c>
      <c r="C36" s="13">
        <f t="shared" si="0"/>
        <v>0</v>
      </c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>
        <f t="shared" si="1"/>
        <v>0</v>
      </c>
      <c r="S36" s="7">
        <f t="shared" si="2"/>
        <v>0</v>
      </c>
      <c r="T36" s="7">
        <f t="shared" si="3"/>
        <v>0</v>
      </c>
      <c r="U36" s="7">
        <f t="shared" si="3"/>
        <v>0</v>
      </c>
      <c r="V36" s="7">
        <f t="shared" si="4"/>
        <v>0</v>
      </c>
      <c r="Y36" s="7"/>
      <c r="Z36" s="7"/>
    </row>
    <row r="37" spans="1:28" x14ac:dyDescent="0.25">
      <c r="A37" s="38"/>
      <c r="B37" s="3">
        <v>2015</v>
      </c>
      <c r="C37" s="13">
        <f t="shared" si="0"/>
        <v>0</v>
      </c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>
        <f t="shared" si="1"/>
        <v>0</v>
      </c>
      <c r="S37" s="7">
        <f t="shared" si="2"/>
        <v>0</v>
      </c>
      <c r="T37" s="7">
        <f t="shared" si="3"/>
        <v>0</v>
      </c>
      <c r="U37" s="7">
        <f t="shared" si="3"/>
        <v>0</v>
      </c>
      <c r="V37" s="7">
        <f t="shared" si="4"/>
        <v>0</v>
      </c>
      <c r="Y37" s="7"/>
      <c r="Z37" s="7"/>
    </row>
    <row r="38" spans="1:28" x14ac:dyDescent="0.25">
      <c r="A38" s="38"/>
      <c r="B38" s="3">
        <v>2016</v>
      </c>
      <c r="C38" s="13">
        <f t="shared" si="0"/>
        <v>0</v>
      </c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Y38" s="7"/>
      <c r="Z38" s="7"/>
    </row>
    <row r="39" spans="1:28" x14ac:dyDescent="0.25">
      <c r="A39" s="38"/>
      <c r="B39" s="3">
        <v>2017</v>
      </c>
      <c r="C39" s="13">
        <f t="shared" si="0"/>
        <v>0</v>
      </c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Y39" s="7"/>
      <c r="Z39" s="7"/>
    </row>
    <row r="40" spans="1:28" x14ac:dyDescent="0.25">
      <c r="A40" s="38"/>
      <c r="B40" s="3">
        <v>2018</v>
      </c>
      <c r="C40" s="13">
        <f>-SUM(D40:AB40)</f>
        <v>0</v>
      </c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Y40" s="7"/>
      <c r="Z40" s="7"/>
    </row>
    <row r="41" spans="1:28" x14ac:dyDescent="0.25">
      <c r="A41" s="38"/>
      <c r="B41" s="3"/>
      <c r="C41" s="12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173"/>
      <c r="W41" s="173"/>
      <c r="X41" s="173"/>
      <c r="Y41" s="7"/>
      <c r="Z41" s="7"/>
    </row>
    <row r="42" spans="1:28" x14ac:dyDescent="0.25">
      <c r="A42" s="38" t="s">
        <v>62</v>
      </c>
      <c r="B42" s="35">
        <f>SUM(D42:Y42)</f>
        <v>0</v>
      </c>
      <c r="C42" s="29">
        <f>SUM(C16:C41)</f>
        <v>-76857.079999999987</v>
      </c>
      <c r="D42" s="7">
        <f>-SUM(D16:D41)+D14</f>
        <v>0</v>
      </c>
      <c r="E42" s="7">
        <f t="shared" ref="E42:T42" si="5">-SUM(E16:E41)+E14</f>
        <v>0</v>
      </c>
      <c r="F42" s="7">
        <f t="shared" si="5"/>
        <v>0</v>
      </c>
      <c r="G42" s="7">
        <f t="shared" si="5"/>
        <v>0</v>
      </c>
      <c r="H42" s="7">
        <f t="shared" si="5"/>
        <v>0</v>
      </c>
      <c r="I42" s="7">
        <f t="shared" si="5"/>
        <v>0</v>
      </c>
      <c r="J42" s="7">
        <f t="shared" si="5"/>
        <v>0</v>
      </c>
      <c r="K42" s="7">
        <f t="shared" si="5"/>
        <v>0</v>
      </c>
      <c r="L42" s="7">
        <f t="shared" si="5"/>
        <v>0</v>
      </c>
      <c r="M42" s="7">
        <f t="shared" si="5"/>
        <v>0</v>
      </c>
      <c r="N42" s="7">
        <f t="shared" si="5"/>
        <v>0</v>
      </c>
      <c r="O42" s="7">
        <f t="shared" si="5"/>
        <v>0</v>
      </c>
      <c r="P42" s="7">
        <f t="shared" si="5"/>
        <v>0</v>
      </c>
      <c r="Q42" s="7">
        <f t="shared" si="5"/>
        <v>0</v>
      </c>
      <c r="R42" s="7">
        <f t="shared" si="5"/>
        <v>0</v>
      </c>
      <c r="S42" s="7">
        <f t="shared" si="5"/>
        <v>0</v>
      </c>
      <c r="T42" s="7">
        <f t="shared" si="5"/>
        <v>0</v>
      </c>
      <c r="U42" s="326">
        <f t="shared" ref="U42:AB42" si="6">-SUM(U16:U41)+U14</f>
        <v>0</v>
      </c>
      <c r="V42" s="326">
        <f t="shared" si="6"/>
        <v>0</v>
      </c>
      <c r="W42" s="326">
        <f t="shared" si="6"/>
        <v>0</v>
      </c>
      <c r="X42" s="326">
        <f t="shared" si="6"/>
        <v>0</v>
      </c>
      <c r="Y42" s="326">
        <f t="shared" si="6"/>
        <v>0</v>
      </c>
      <c r="Z42" s="326">
        <f t="shared" si="6"/>
        <v>0</v>
      </c>
      <c r="AA42" s="326">
        <f t="shared" si="6"/>
        <v>0</v>
      </c>
      <c r="AB42" s="326">
        <f t="shared" si="6"/>
        <v>0</v>
      </c>
    </row>
    <row r="43" spans="1:28" x14ac:dyDescent="0.25">
      <c r="A43" s="38"/>
      <c r="B43" s="29"/>
      <c r="C43" s="3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8" x14ac:dyDescent="0.25">
      <c r="A44" s="39" t="s">
        <v>63</v>
      </c>
      <c r="B44" s="3"/>
      <c r="C44" s="30">
        <f>+C14+C42</f>
        <v>0</v>
      </c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8" x14ac:dyDescent="0.25">
      <c r="A45" s="3"/>
      <c r="B45" s="3"/>
      <c r="C45" s="3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8" x14ac:dyDescent="0.25">
      <c r="A46" s="3"/>
      <c r="B46" s="36"/>
      <c r="C46" s="3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8" x14ac:dyDescent="0.25">
      <c r="A47" s="3"/>
      <c r="B47" s="3"/>
      <c r="C47" s="3"/>
      <c r="E47" s="7"/>
      <c r="F47" s="4"/>
      <c r="G47" s="4"/>
      <c r="H47" s="4"/>
      <c r="I47" s="4"/>
      <c r="J47" s="4"/>
      <c r="K47" s="4"/>
      <c r="L47" s="4"/>
      <c r="M47" s="4"/>
      <c r="N47" s="7">
        <f>SUM(E32:E47)</f>
        <v>0</v>
      </c>
      <c r="O47" s="4"/>
      <c r="P47" s="4"/>
      <c r="Q47" s="4"/>
      <c r="R47" s="4"/>
      <c r="S47" s="4"/>
    </row>
    <row r="48" spans="1:28" x14ac:dyDescent="0.25">
      <c r="B48" s="3"/>
      <c r="C48" s="3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</row>
    <row r="49" spans="5:19" x14ac:dyDescent="0.25"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</row>
    <row r="50" spans="5:19" x14ac:dyDescent="0.25"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</row>
    <row r="51" spans="5:19" x14ac:dyDescent="0.25"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</row>
    <row r="52" spans="5:19" x14ac:dyDescent="0.25"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</row>
    <row r="53" spans="5:19" x14ac:dyDescent="0.25"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</row>
    <row r="54" spans="5:19" x14ac:dyDescent="0.25"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</row>
    <row r="55" spans="5:19" x14ac:dyDescent="0.25"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</row>
    <row r="56" spans="5:19" x14ac:dyDescent="0.25"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</row>
    <row r="57" spans="5:19" x14ac:dyDescent="0.25"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</row>
    <row r="58" spans="5:19" x14ac:dyDescent="0.25"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</row>
  </sheetData>
  <pageMargins left="0.7" right="0.7" top="0.75" bottom="0.75" header="0.3" footer="0.3"/>
  <pageSetup scale="71" orientation="landscape" horizontalDpi="4294967294" verticalDpi="4294967294" r:id="rId1"/>
  <headerFooter>
    <oddFooter>&amp;Z&amp;F&amp;RPage &amp;P</oddFooter>
  </headerFooter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 codeName="Sheet48">
    <tabColor theme="9" tint="-0.249977111117893"/>
    <pageSetUpPr fitToPage="1"/>
  </sheetPr>
  <dimension ref="A1:AB58"/>
  <sheetViews>
    <sheetView workbookViewId="0"/>
  </sheetViews>
  <sheetFormatPr defaultRowHeight="15" x14ac:dyDescent="0.25"/>
  <cols>
    <col min="1" max="1" width="22.5703125" customWidth="1"/>
    <col min="2" max="2" width="8.7109375" customWidth="1"/>
    <col min="3" max="3" width="12.85546875" customWidth="1"/>
    <col min="4" max="12" width="7.42578125" hidden="1" customWidth="1"/>
    <col min="13" max="13" width="7.5703125" hidden="1" customWidth="1"/>
    <col min="14" max="17" width="9.28515625" customWidth="1"/>
    <col min="18" max="19" width="11.28515625" customWidth="1"/>
    <col min="20" max="20" width="9.42578125" customWidth="1"/>
    <col min="21" max="21" width="10.7109375" bestFit="1" customWidth="1"/>
    <col min="22" max="24" width="10.5703125" customWidth="1"/>
  </cols>
  <sheetData>
    <row r="1" spans="1:28" x14ac:dyDescent="0.25">
      <c r="A1" s="11" t="s">
        <v>10</v>
      </c>
      <c r="O1" t="s">
        <v>647</v>
      </c>
    </row>
    <row r="2" spans="1:28" x14ac:dyDescent="0.25">
      <c r="A2" s="9" t="s">
        <v>438</v>
      </c>
    </row>
    <row r="3" spans="1:28" x14ac:dyDescent="0.25">
      <c r="A3" s="9" t="s">
        <v>80</v>
      </c>
    </row>
    <row r="4" spans="1:28" x14ac:dyDescent="0.25">
      <c r="R4" s="40" t="s">
        <v>4</v>
      </c>
      <c r="S4" s="41"/>
      <c r="T4" s="40" t="s">
        <v>8</v>
      </c>
    </row>
    <row r="5" spans="1:28" x14ac:dyDescent="0.25">
      <c r="A5" s="10" t="s">
        <v>9</v>
      </c>
      <c r="B5" s="12" t="s">
        <v>64</v>
      </c>
      <c r="C5" s="12" t="s">
        <v>12</v>
      </c>
      <c r="R5" s="42" t="s">
        <v>2</v>
      </c>
      <c r="S5" s="42" t="s">
        <v>60</v>
      </c>
      <c r="T5" s="42" t="s">
        <v>7</v>
      </c>
    </row>
    <row r="6" spans="1:28" x14ac:dyDescent="0.25">
      <c r="B6" s="3"/>
      <c r="R6" s="3"/>
    </row>
    <row r="7" spans="1:28" x14ac:dyDescent="0.25">
      <c r="A7" s="213" t="str">
        <f>SUMMARY!B83</f>
        <v>VIRGINIA CRANE DOUBLE GIRDER</v>
      </c>
      <c r="B7" s="212">
        <f>SUMMARY!A83</f>
        <v>273</v>
      </c>
      <c r="C7" s="214" t="str">
        <f>SUMMARY!D83</f>
        <v>VC89-323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5"/>
      <c r="P7" s="6"/>
      <c r="Q7" s="6"/>
      <c r="R7" s="13">
        <f>+C14</f>
        <v>120322.9</v>
      </c>
      <c r="S7" s="13">
        <f>+-C42</f>
        <v>120322.9</v>
      </c>
      <c r="T7" s="13">
        <f>+R7-S7</f>
        <v>0</v>
      </c>
    </row>
    <row r="8" spans="1:28" x14ac:dyDescent="0.25">
      <c r="A8" s="213"/>
      <c r="B8" s="3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5"/>
      <c r="P8" s="6"/>
      <c r="Q8" s="6"/>
    </row>
    <row r="9" spans="1:28" x14ac:dyDescent="0.25">
      <c r="A9" s="2"/>
      <c r="B9" s="3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5"/>
      <c r="P9" s="6"/>
      <c r="Q9" s="6"/>
    </row>
    <row r="10" spans="1:28" x14ac:dyDescent="0.25">
      <c r="B10" s="3"/>
    </row>
    <row r="11" spans="1:28" x14ac:dyDescent="0.25">
      <c r="A11" s="2" t="s">
        <v>66</v>
      </c>
      <c r="B11" s="219" t="str">
        <f>SUMMARY!F83</f>
        <v>3100</v>
      </c>
      <c r="C11" s="214"/>
    </row>
    <row r="12" spans="1:28" x14ac:dyDescent="0.25">
      <c r="B12" s="28"/>
      <c r="C12" s="2"/>
    </row>
    <row r="13" spans="1:28" x14ac:dyDescent="0.25">
      <c r="A13" s="9" t="s">
        <v>5</v>
      </c>
      <c r="C13" s="31" t="s">
        <v>3</v>
      </c>
      <c r="D13" s="32">
        <v>1994</v>
      </c>
      <c r="E13" s="32">
        <v>1995</v>
      </c>
      <c r="F13" s="32">
        <v>1996</v>
      </c>
      <c r="G13" s="32">
        <v>1997</v>
      </c>
      <c r="H13" s="32">
        <v>1998</v>
      </c>
      <c r="I13" s="32">
        <v>1999</v>
      </c>
      <c r="J13" s="32">
        <v>2000</v>
      </c>
      <c r="K13" s="32">
        <v>2001</v>
      </c>
      <c r="L13" s="32">
        <v>2002</v>
      </c>
      <c r="M13" s="32">
        <v>2003</v>
      </c>
      <c r="N13" s="32">
        <v>2004</v>
      </c>
      <c r="O13" s="32">
        <v>2005</v>
      </c>
      <c r="P13" s="32">
        <v>2006</v>
      </c>
      <c r="Q13" s="32">
        <v>2007</v>
      </c>
      <c r="R13" s="32">
        <v>2008</v>
      </c>
      <c r="S13" s="32">
        <v>2009</v>
      </c>
      <c r="T13" s="32">
        <v>2010</v>
      </c>
      <c r="U13" s="32">
        <v>2011</v>
      </c>
      <c r="V13" s="32">
        <v>2012</v>
      </c>
      <c r="W13" s="32">
        <v>2013</v>
      </c>
      <c r="X13" s="32">
        <v>2014</v>
      </c>
      <c r="Y13" s="328">
        <v>2015</v>
      </c>
      <c r="Z13" s="32">
        <v>2016</v>
      </c>
      <c r="AA13" s="328">
        <v>2017</v>
      </c>
      <c r="AB13" s="32">
        <v>2018</v>
      </c>
    </row>
    <row r="14" spans="1:28" x14ac:dyDescent="0.25">
      <c r="A14" s="9" t="s">
        <v>73</v>
      </c>
      <c r="C14" s="222">
        <f>SUM(D14:Y14)</f>
        <v>120322.9</v>
      </c>
      <c r="D14" s="43">
        <f>+'Equip Review 032310'!G29</f>
        <v>0</v>
      </c>
      <c r="E14" s="43">
        <f>+'Equip Review 032310'!H29</f>
        <v>0</v>
      </c>
      <c r="F14" s="43">
        <f>+'Equip Review 032310'!I29</f>
        <v>0</v>
      </c>
      <c r="G14" s="43">
        <f>+'Equip Review 032310'!J29</f>
        <v>0</v>
      </c>
      <c r="H14" s="43">
        <f>+'Equip Review 032310'!K29</f>
        <v>0</v>
      </c>
      <c r="I14" s="43">
        <f>+'Equip Review 032310'!L29</f>
        <v>0</v>
      </c>
      <c r="J14" s="43">
        <f>+'Equip Review 032310'!M29</f>
        <v>0</v>
      </c>
      <c r="K14" s="43">
        <f>+'Equip Review 032310'!N29</f>
        <v>0</v>
      </c>
      <c r="L14" s="43">
        <f>+'Equip Review 032310'!O29</f>
        <v>0</v>
      </c>
      <c r="M14" s="43">
        <f>+'Equip Review 032310'!P29</f>
        <v>0</v>
      </c>
      <c r="N14" s="43"/>
      <c r="O14" s="43"/>
      <c r="P14" s="43"/>
      <c r="Q14" s="43"/>
      <c r="R14" s="43"/>
      <c r="S14" s="43"/>
      <c r="T14" s="221"/>
      <c r="U14" s="221">
        <v>120322.9</v>
      </c>
      <c r="V14" s="221"/>
      <c r="W14" s="43"/>
      <c r="X14" s="43"/>
    </row>
    <row r="15" spans="1:28" x14ac:dyDescent="0.25">
      <c r="A15" s="34"/>
      <c r="B15" s="2"/>
      <c r="C15" s="2"/>
      <c r="S15" s="43"/>
      <c r="T15" s="43"/>
      <c r="U15" s="43"/>
      <c r="V15" s="43"/>
      <c r="W15" s="43"/>
      <c r="X15" s="43"/>
    </row>
    <row r="16" spans="1:28" x14ac:dyDescent="0.25">
      <c r="A16" s="9" t="s">
        <v>6</v>
      </c>
      <c r="B16" s="3">
        <v>1994</v>
      </c>
      <c r="C16" s="13">
        <f>-SUM(D16:Y16)</f>
        <v>0</v>
      </c>
      <c r="D16" s="7">
        <f>+D$14/7/2</f>
        <v>0</v>
      </c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43"/>
      <c r="T16" s="43"/>
      <c r="U16" s="43"/>
      <c r="V16" s="43"/>
      <c r="W16" s="43"/>
      <c r="X16" s="43"/>
      <c r="Y16" s="7"/>
      <c r="Z16" s="7"/>
    </row>
    <row r="17" spans="1:26" x14ac:dyDescent="0.25">
      <c r="B17" s="3">
        <v>1995</v>
      </c>
      <c r="C17" s="13">
        <f t="shared" ref="C17:C39" si="0">-SUM(D17:Y17)</f>
        <v>0</v>
      </c>
      <c r="D17" s="7">
        <f>+D$14/7</f>
        <v>0</v>
      </c>
      <c r="E17" s="7">
        <f>+E$14/7/2</f>
        <v>0</v>
      </c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43"/>
      <c r="T17" s="43"/>
      <c r="U17" s="43"/>
      <c r="V17" s="43"/>
      <c r="W17" s="43"/>
      <c r="X17" s="43"/>
      <c r="Y17" s="7"/>
      <c r="Z17" s="7"/>
    </row>
    <row r="18" spans="1:26" x14ac:dyDescent="0.25">
      <c r="B18" s="3">
        <v>1996</v>
      </c>
      <c r="C18" s="13">
        <f t="shared" si="0"/>
        <v>0</v>
      </c>
      <c r="D18" s="7">
        <f>+D17</f>
        <v>0</v>
      </c>
      <c r="E18" s="7">
        <f>+E$14/7</f>
        <v>0</v>
      </c>
      <c r="F18" s="7">
        <f>+F$14/7/2</f>
        <v>0</v>
      </c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43"/>
      <c r="T18" s="43"/>
      <c r="U18" s="43"/>
      <c r="V18" s="43"/>
      <c r="W18" s="43"/>
      <c r="X18" s="43"/>
      <c r="Y18" s="7"/>
      <c r="Z18" s="7"/>
    </row>
    <row r="19" spans="1:26" x14ac:dyDescent="0.25">
      <c r="B19" s="3">
        <v>1997</v>
      </c>
      <c r="C19" s="13">
        <f t="shared" si="0"/>
        <v>0</v>
      </c>
      <c r="D19" s="7">
        <f>+D18</f>
        <v>0</v>
      </c>
      <c r="E19" s="7">
        <f>+E18</f>
        <v>0</v>
      </c>
      <c r="F19" s="7">
        <f>+F$14/7</f>
        <v>0</v>
      </c>
      <c r="G19" s="7">
        <f>+G$14/7/2</f>
        <v>0</v>
      </c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43"/>
      <c r="T19" s="43"/>
      <c r="U19" s="43"/>
      <c r="V19" s="43"/>
      <c r="W19" s="43"/>
      <c r="X19" s="43"/>
      <c r="Y19" s="7"/>
      <c r="Z19" s="7"/>
    </row>
    <row r="20" spans="1:26" x14ac:dyDescent="0.25">
      <c r="B20" s="3">
        <v>1998</v>
      </c>
      <c r="C20" s="13">
        <f t="shared" si="0"/>
        <v>0</v>
      </c>
      <c r="D20" s="7">
        <f>+D19</f>
        <v>0</v>
      </c>
      <c r="E20" s="7">
        <f>+E19</f>
        <v>0</v>
      </c>
      <c r="F20" s="7">
        <f>+F19</f>
        <v>0</v>
      </c>
      <c r="G20" s="7">
        <f>+G$14/7</f>
        <v>0</v>
      </c>
      <c r="H20" s="7">
        <f>+H$14/7/2</f>
        <v>0</v>
      </c>
      <c r="I20" s="7"/>
      <c r="J20" s="7"/>
      <c r="K20" s="7"/>
      <c r="L20" s="7"/>
      <c r="M20" s="7"/>
      <c r="N20" s="7"/>
      <c r="O20" s="7"/>
      <c r="P20" s="7"/>
      <c r="Q20" s="7"/>
      <c r="R20" s="7"/>
      <c r="S20" s="43"/>
      <c r="T20" s="43"/>
      <c r="U20" s="43"/>
      <c r="V20" s="43"/>
      <c r="W20" s="43"/>
      <c r="X20" s="43"/>
      <c r="Y20" s="7"/>
      <c r="Z20" s="7"/>
    </row>
    <row r="21" spans="1:26" x14ac:dyDescent="0.25">
      <c r="B21" s="3">
        <v>1999</v>
      </c>
      <c r="C21" s="13">
        <f t="shared" si="0"/>
        <v>0</v>
      </c>
      <c r="D21" s="7">
        <f>+D20</f>
        <v>0</v>
      </c>
      <c r="E21" s="7">
        <f>+E20</f>
        <v>0</v>
      </c>
      <c r="F21" s="7">
        <f>+F20</f>
        <v>0</v>
      </c>
      <c r="G21" s="7">
        <f>+G20</f>
        <v>0</v>
      </c>
      <c r="H21" s="7">
        <f>+H$14/7</f>
        <v>0</v>
      </c>
      <c r="I21" s="7">
        <f>+I$14/7/2</f>
        <v>0</v>
      </c>
      <c r="J21" s="7"/>
      <c r="K21" s="7"/>
      <c r="L21" s="7"/>
      <c r="M21" s="7"/>
      <c r="N21" s="7"/>
      <c r="O21" s="7"/>
      <c r="P21" s="7"/>
      <c r="Q21" s="7"/>
      <c r="R21" s="7"/>
      <c r="S21" s="43"/>
      <c r="T21" s="43"/>
      <c r="U21" s="43"/>
      <c r="V21" s="43"/>
      <c r="W21" s="43"/>
      <c r="X21" s="43"/>
      <c r="Y21" s="7"/>
      <c r="Z21" s="7"/>
    </row>
    <row r="22" spans="1:26" x14ac:dyDescent="0.25">
      <c r="B22" s="3">
        <v>2000</v>
      </c>
      <c r="C22" s="13">
        <f t="shared" si="0"/>
        <v>0</v>
      </c>
      <c r="D22" s="7">
        <f>+D21</f>
        <v>0</v>
      </c>
      <c r="E22" s="7">
        <f>+E21</f>
        <v>0</v>
      </c>
      <c r="F22" s="7">
        <f>+F21</f>
        <v>0</v>
      </c>
      <c r="G22" s="7">
        <f>+G21</f>
        <v>0</v>
      </c>
      <c r="H22" s="7">
        <f>+H21</f>
        <v>0</v>
      </c>
      <c r="I22" s="7">
        <f>+I$14/7</f>
        <v>0</v>
      </c>
      <c r="J22" s="7">
        <f>+J$14/7/2</f>
        <v>0</v>
      </c>
      <c r="K22" s="7"/>
      <c r="L22" s="7"/>
      <c r="M22" s="7"/>
      <c r="N22" s="7"/>
      <c r="O22" s="7"/>
      <c r="P22" s="7"/>
      <c r="Q22" s="7"/>
      <c r="R22" s="7"/>
      <c r="S22" s="43"/>
      <c r="T22" s="43"/>
      <c r="U22" s="43"/>
      <c r="V22" s="43"/>
      <c r="W22" s="43"/>
      <c r="X22" s="43"/>
      <c r="Y22" s="7"/>
      <c r="Z22" s="7"/>
    </row>
    <row r="23" spans="1:26" x14ac:dyDescent="0.25">
      <c r="B23" s="3">
        <v>2001</v>
      </c>
      <c r="C23" s="13">
        <f t="shared" si="0"/>
        <v>0</v>
      </c>
      <c r="D23" s="7">
        <f>+D$14/7/2</f>
        <v>0</v>
      </c>
      <c r="E23" s="7">
        <f>+E22</f>
        <v>0</v>
      </c>
      <c r="F23" s="7">
        <f>+F22</f>
        <v>0</v>
      </c>
      <c r="G23" s="7">
        <f>+G22</f>
        <v>0</v>
      </c>
      <c r="H23" s="7">
        <f>+H22</f>
        <v>0</v>
      </c>
      <c r="I23" s="7">
        <f>+I22</f>
        <v>0</v>
      </c>
      <c r="J23" s="7">
        <f>+J$14/7</f>
        <v>0</v>
      </c>
      <c r="K23" s="7">
        <f>+K$14/7/2</f>
        <v>0</v>
      </c>
      <c r="L23" s="7"/>
      <c r="M23" s="7"/>
      <c r="N23" s="7"/>
      <c r="O23" s="7"/>
      <c r="P23" s="7"/>
      <c r="Q23" s="7"/>
      <c r="R23" s="7"/>
      <c r="S23" s="43"/>
      <c r="T23" s="43"/>
      <c r="U23" s="43"/>
      <c r="V23" s="43"/>
      <c r="W23" s="43"/>
      <c r="X23" s="43"/>
      <c r="Y23" s="7"/>
      <c r="Z23" s="7"/>
    </row>
    <row r="24" spans="1:26" x14ac:dyDescent="0.25">
      <c r="B24" s="3">
        <v>2002</v>
      </c>
      <c r="C24" s="13">
        <f t="shared" si="0"/>
        <v>0</v>
      </c>
      <c r="D24" s="7"/>
      <c r="E24" s="7">
        <f>+E$14/7/2</f>
        <v>0</v>
      </c>
      <c r="F24" s="7">
        <f>+F23</f>
        <v>0</v>
      </c>
      <c r="G24" s="7">
        <f>+G23</f>
        <v>0</v>
      </c>
      <c r="H24" s="7">
        <f>+H23</f>
        <v>0</v>
      </c>
      <c r="I24" s="7">
        <f>+I23</f>
        <v>0</v>
      </c>
      <c r="J24" s="7">
        <f>+J23</f>
        <v>0</v>
      </c>
      <c r="K24" s="7">
        <f>+K$14/7</f>
        <v>0</v>
      </c>
      <c r="L24" s="7">
        <f>+L$14/7/2</f>
        <v>0</v>
      </c>
      <c r="M24" s="7"/>
      <c r="N24" s="7"/>
      <c r="O24" s="7"/>
      <c r="P24" s="7"/>
      <c r="Q24" s="7"/>
      <c r="R24" s="7"/>
      <c r="S24" s="43"/>
      <c r="T24" s="43"/>
      <c r="U24" s="43"/>
      <c r="V24" s="43"/>
      <c r="W24" s="43"/>
      <c r="X24" s="43"/>
      <c r="Y24" s="7"/>
      <c r="Z24" s="7"/>
    </row>
    <row r="25" spans="1:26" x14ac:dyDescent="0.25">
      <c r="B25" s="3">
        <v>2003</v>
      </c>
      <c r="C25" s="13">
        <f t="shared" si="0"/>
        <v>0</v>
      </c>
      <c r="D25" s="7"/>
      <c r="E25" s="7"/>
      <c r="F25" s="7">
        <f>+F$14/7/2</f>
        <v>0</v>
      </c>
      <c r="G25" s="7">
        <f>+G24</f>
        <v>0</v>
      </c>
      <c r="H25" s="7">
        <f>+H24</f>
        <v>0</v>
      </c>
      <c r="I25" s="7">
        <f>+I24</f>
        <v>0</v>
      </c>
      <c r="J25" s="7">
        <f>+J24</f>
        <v>0</v>
      </c>
      <c r="K25" s="7">
        <f>+K24</f>
        <v>0</v>
      </c>
      <c r="L25" s="7">
        <f>+L$14/7</f>
        <v>0</v>
      </c>
      <c r="M25" s="7">
        <f>+M$14/7/2</f>
        <v>0</v>
      </c>
      <c r="N25" s="7"/>
      <c r="O25" s="7"/>
      <c r="P25" s="7"/>
      <c r="Q25" s="7"/>
      <c r="R25" s="7"/>
      <c r="S25" s="43"/>
      <c r="T25" s="43"/>
      <c r="U25" s="43"/>
      <c r="V25" s="43"/>
      <c r="W25" s="43"/>
      <c r="X25" s="43"/>
      <c r="Y25" s="7"/>
      <c r="Z25" s="7"/>
    </row>
    <row r="26" spans="1:26" x14ac:dyDescent="0.25">
      <c r="B26" s="3">
        <v>2004</v>
      </c>
      <c r="C26" s="13">
        <f t="shared" si="0"/>
        <v>0</v>
      </c>
      <c r="D26" s="7"/>
      <c r="E26" s="7"/>
      <c r="F26" s="7"/>
      <c r="G26" s="7">
        <f>+G$14/7/2</f>
        <v>0</v>
      </c>
      <c r="H26" s="7">
        <f>+H25</f>
        <v>0</v>
      </c>
      <c r="I26" s="7">
        <f>+I25</f>
        <v>0</v>
      </c>
      <c r="J26" s="7">
        <f>+J25</f>
        <v>0</v>
      </c>
      <c r="K26" s="7">
        <f>+K25</f>
        <v>0</v>
      </c>
      <c r="L26" s="7">
        <f>+L25</f>
        <v>0</v>
      </c>
      <c r="M26" s="7">
        <f>+M$14/7</f>
        <v>0</v>
      </c>
      <c r="N26" s="7">
        <f>+N$14/7/2</f>
        <v>0</v>
      </c>
      <c r="O26" s="7"/>
      <c r="P26" s="7"/>
      <c r="Q26" s="7"/>
      <c r="R26" s="7"/>
      <c r="S26" s="43"/>
      <c r="T26" s="43"/>
      <c r="U26" s="43"/>
      <c r="V26" s="43"/>
      <c r="W26" s="43"/>
      <c r="X26" s="43"/>
      <c r="Y26" s="7"/>
      <c r="Z26" s="7"/>
    </row>
    <row r="27" spans="1:26" x14ac:dyDescent="0.25">
      <c r="B27" s="3">
        <v>2005</v>
      </c>
      <c r="C27" s="13">
        <f t="shared" si="0"/>
        <v>0</v>
      </c>
      <c r="D27" s="7"/>
      <c r="E27" s="7"/>
      <c r="F27" s="7"/>
      <c r="G27" s="7"/>
      <c r="H27" s="7">
        <f>+H$14/7/2</f>
        <v>0</v>
      </c>
      <c r="I27" s="7">
        <f>+I26</f>
        <v>0</v>
      </c>
      <c r="J27" s="7">
        <f>+J26</f>
        <v>0</v>
      </c>
      <c r="K27" s="7">
        <f>+K26</f>
        <v>0</v>
      </c>
      <c r="L27" s="7">
        <f>+L26</f>
        <v>0</v>
      </c>
      <c r="M27" s="7">
        <f>+M26</f>
        <v>0</v>
      </c>
      <c r="N27" s="7">
        <f>+N$14/7</f>
        <v>0</v>
      </c>
      <c r="O27" s="7">
        <f>+O$14/7/2</f>
        <v>0</v>
      </c>
      <c r="P27" s="7"/>
      <c r="Q27" s="7"/>
      <c r="R27" s="7"/>
      <c r="S27" s="43"/>
      <c r="T27" s="43"/>
      <c r="U27" s="43"/>
      <c r="V27" s="43"/>
      <c r="W27" s="43"/>
      <c r="X27" s="43"/>
      <c r="Y27" s="7"/>
      <c r="Z27" s="7"/>
    </row>
    <row r="28" spans="1:26" x14ac:dyDescent="0.25">
      <c r="B28" s="3">
        <v>2006</v>
      </c>
      <c r="C28" s="13">
        <f t="shared" si="0"/>
        <v>0</v>
      </c>
      <c r="D28" s="7"/>
      <c r="E28" s="7"/>
      <c r="F28" s="7"/>
      <c r="G28" s="7"/>
      <c r="H28" s="7"/>
      <c r="I28" s="7">
        <f>+I$14/7/2</f>
        <v>0</v>
      </c>
      <c r="J28" s="7">
        <f>+J27</f>
        <v>0</v>
      </c>
      <c r="K28" s="7">
        <f>+K27</f>
        <v>0</v>
      </c>
      <c r="L28" s="7">
        <f>+L27</f>
        <v>0</v>
      </c>
      <c r="M28" s="7">
        <f>+M27</f>
        <v>0</v>
      </c>
      <c r="N28" s="7">
        <f>+N27</f>
        <v>0</v>
      </c>
      <c r="O28" s="7">
        <f>+O$14/7</f>
        <v>0</v>
      </c>
      <c r="P28" s="7">
        <f>+P$14/7/2</f>
        <v>0</v>
      </c>
      <c r="Q28" s="7"/>
      <c r="R28" s="7"/>
      <c r="S28" s="43"/>
      <c r="T28" s="43"/>
      <c r="U28" s="43"/>
      <c r="V28" s="43"/>
      <c r="W28" s="43"/>
      <c r="X28" s="43"/>
      <c r="Y28" s="7"/>
      <c r="Z28" s="7"/>
    </row>
    <row r="29" spans="1:26" x14ac:dyDescent="0.25">
      <c r="B29" s="3">
        <v>2007</v>
      </c>
      <c r="C29" s="13">
        <f t="shared" si="0"/>
        <v>0</v>
      </c>
      <c r="D29" s="7"/>
      <c r="E29" s="7"/>
      <c r="F29" s="7"/>
      <c r="G29" s="7"/>
      <c r="H29" s="7"/>
      <c r="I29" s="7"/>
      <c r="J29" s="7">
        <f>+J$14/7/2</f>
        <v>0</v>
      </c>
      <c r="K29" s="7">
        <f>+K28</f>
        <v>0</v>
      </c>
      <c r="L29" s="7">
        <f>+L28</f>
        <v>0</v>
      </c>
      <c r="M29" s="7">
        <f>+M28</f>
        <v>0</v>
      </c>
      <c r="N29" s="7">
        <f>+N28</f>
        <v>0</v>
      </c>
      <c r="O29" s="7">
        <f>+O28</f>
        <v>0</v>
      </c>
      <c r="P29" s="7">
        <f>+P$14/7</f>
        <v>0</v>
      </c>
      <c r="Q29" s="7">
        <f>+Q$14/7/2</f>
        <v>0</v>
      </c>
      <c r="R29" s="7"/>
      <c r="S29" s="43"/>
      <c r="T29" s="43"/>
      <c r="U29" s="43"/>
      <c r="V29" s="43"/>
      <c r="W29" s="43"/>
      <c r="X29" s="43"/>
      <c r="Y29" s="7"/>
      <c r="Z29" s="7"/>
    </row>
    <row r="30" spans="1:26" x14ac:dyDescent="0.25">
      <c r="B30" s="3">
        <v>2008</v>
      </c>
      <c r="C30" s="13">
        <f t="shared" si="0"/>
        <v>0</v>
      </c>
      <c r="D30" s="7"/>
      <c r="E30" s="7"/>
      <c r="F30" s="7"/>
      <c r="G30" s="7"/>
      <c r="H30" s="7"/>
      <c r="I30" s="7"/>
      <c r="J30" s="7"/>
      <c r="K30" s="7">
        <f>+K$14/7/2</f>
        <v>0</v>
      </c>
      <c r="L30" s="7">
        <f>+L29</f>
        <v>0</v>
      </c>
      <c r="M30" s="7">
        <f>+M29</f>
        <v>0</v>
      </c>
      <c r="N30" s="7">
        <f>+N29</f>
        <v>0</v>
      </c>
      <c r="O30" s="7">
        <f>+O29</f>
        <v>0</v>
      </c>
      <c r="P30" s="7">
        <f>+P29</f>
        <v>0</v>
      </c>
      <c r="Q30" s="7">
        <f>+Q$14/7</f>
        <v>0</v>
      </c>
      <c r="R30" s="7">
        <f>+R$14/7/2</f>
        <v>0</v>
      </c>
      <c r="S30" s="43"/>
      <c r="T30" s="43"/>
      <c r="U30" s="43"/>
      <c r="V30" s="43"/>
      <c r="W30" s="43"/>
      <c r="X30" s="43"/>
      <c r="Y30" s="7"/>
      <c r="Z30" s="7"/>
    </row>
    <row r="31" spans="1:26" x14ac:dyDescent="0.25">
      <c r="B31" s="3">
        <v>2009</v>
      </c>
      <c r="C31" s="13">
        <f t="shared" si="0"/>
        <v>0</v>
      </c>
      <c r="D31" s="7"/>
      <c r="E31" s="7"/>
      <c r="F31" s="7"/>
      <c r="G31" s="7"/>
      <c r="H31" s="7"/>
      <c r="I31" s="7"/>
      <c r="J31" s="7"/>
      <c r="K31" s="7"/>
      <c r="L31" s="7">
        <f>+L$14/7/2</f>
        <v>0</v>
      </c>
      <c r="M31" s="7">
        <f>+M30</f>
        <v>0</v>
      </c>
      <c r="N31" s="7">
        <f>+N30</f>
        <v>0</v>
      </c>
      <c r="O31" s="7">
        <f>+O30</f>
        <v>0</v>
      </c>
      <c r="P31" s="7">
        <f>+P30</f>
        <v>0</v>
      </c>
      <c r="Q31" s="7">
        <f>+Q30</f>
        <v>0</v>
      </c>
      <c r="R31" s="7">
        <f>+R$14/7</f>
        <v>0</v>
      </c>
      <c r="S31" s="43">
        <f>+S$14/7/2</f>
        <v>0</v>
      </c>
      <c r="T31" s="43"/>
      <c r="U31" s="43"/>
      <c r="V31" s="43"/>
      <c r="W31" s="43"/>
      <c r="X31" s="43"/>
      <c r="Y31" s="7"/>
      <c r="Z31" s="7"/>
    </row>
    <row r="32" spans="1:26" x14ac:dyDescent="0.25">
      <c r="A32" s="38"/>
      <c r="B32" s="3">
        <v>2010</v>
      </c>
      <c r="C32" s="13">
        <f t="shared" si="0"/>
        <v>0</v>
      </c>
      <c r="D32" s="7"/>
      <c r="E32" s="7"/>
      <c r="F32" s="7"/>
      <c r="G32" s="7"/>
      <c r="H32" s="7"/>
      <c r="I32" s="7"/>
      <c r="J32" s="7"/>
      <c r="K32" s="7"/>
      <c r="L32" s="7"/>
      <c r="M32" s="7">
        <f>+M$14/7/2</f>
        <v>0</v>
      </c>
      <c r="N32" s="7">
        <f>+N31</f>
        <v>0</v>
      </c>
      <c r="O32" s="7">
        <f>+O31</f>
        <v>0</v>
      </c>
      <c r="P32" s="7">
        <f>+P31</f>
        <v>0</v>
      </c>
      <c r="Q32" s="7">
        <f>+Q31</f>
        <v>0</v>
      </c>
      <c r="R32" s="7">
        <f>+R31</f>
        <v>0</v>
      </c>
      <c r="S32" s="43">
        <f>+S$14/7</f>
        <v>0</v>
      </c>
      <c r="T32" s="43">
        <f>+T$14/7/2</f>
        <v>0</v>
      </c>
      <c r="U32" s="43"/>
      <c r="V32" s="43"/>
      <c r="W32" s="43"/>
      <c r="X32" s="43"/>
      <c r="Y32" s="7"/>
      <c r="Z32" s="7"/>
    </row>
    <row r="33" spans="1:28" x14ac:dyDescent="0.25">
      <c r="A33" s="38"/>
      <c r="B33" s="3">
        <v>2011</v>
      </c>
      <c r="C33" s="13">
        <f t="shared" si="0"/>
        <v>-8594.4928571428572</v>
      </c>
      <c r="D33" s="7"/>
      <c r="E33" s="7"/>
      <c r="F33" s="7"/>
      <c r="G33" s="7"/>
      <c r="H33" s="7"/>
      <c r="I33" s="7"/>
      <c r="J33" s="7"/>
      <c r="K33" s="7"/>
      <c r="L33" s="7"/>
      <c r="M33" s="7"/>
      <c r="N33" s="7">
        <f>+N$14/7/2</f>
        <v>0</v>
      </c>
      <c r="O33" s="7">
        <f>+O32</f>
        <v>0</v>
      </c>
      <c r="P33" s="7">
        <f>+P32</f>
        <v>0</v>
      </c>
      <c r="Q33" s="7">
        <f>+Q32</f>
        <v>0</v>
      </c>
      <c r="R33" s="7">
        <f>+R32</f>
        <v>0</v>
      </c>
      <c r="S33" s="43">
        <f>+S32</f>
        <v>0</v>
      </c>
      <c r="T33" s="43">
        <f>+T$14/7</f>
        <v>0</v>
      </c>
      <c r="U33" s="43">
        <f>+U$14/7/2</f>
        <v>8594.4928571428572</v>
      </c>
      <c r="V33" s="43"/>
      <c r="W33" s="43"/>
      <c r="X33" s="43"/>
      <c r="Y33" s="7"/>
      <c r="Z33" s="7"/>
    </row>
    <row r="34" spans="1:28" x14ac:dyDescent="0.25">
      <c r="A34" s="38"/>
      <c r="B34" s="3">
        <v>2012</v>
      </c>
      <c r="C34" s="13">
        <f t="shared" si="0"/>
        <v>-17188.985714285714</v>
      </c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>
        <f>+O$14/7/2</f>
        <v>0</v>
      </c>
      <c r="P34" s="7">
        <f>+P33</f>
        <v>0</v>
      </c>
      <c r="Q34" s="7">
        <f>+Q33</f>
        <v>0</v>
      </c>
      <c r="R34" s="7">
        <f>+R33</f>
        <v>0</v>
      </c>
      <c r="S34" s="43">
        <f>+S33</f>
        <v>0</v>
      </c>
      <c r="T34" s="43">
        <f>+T$14/7</f>
        <v>0</v>
      </c>
      <c r="U34" s="43">
        <f>+U$14/7</f>
        <v>17188.985714285714</v>
      </c>
      <c r="V34" s="43">
        <f>+V$14/7/2</f>
        <v>0</v>
      </c>
      <c r="W34" s="43"/>
      <c r="X34" s="43"/>
      <c r="Y34" s="7"/>
      <c r="Z34" s="7"/>
    </row>
    <row r="35" spans="1:28" x14ac:dyDescent="0.25">
      <c r="A35" s="38"/>
      <c r="B35" s="3">
        <v>2013</v>
      </c>
      <c r="C35" s="13">
        <f t="shared" si="0"/>
        <v>-17188.985714285714</v>
      </c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>
        <f t="shared" ref="R35:R37" si="1">+R34</f>
        <v>0</v>
      </c>
      <c r="S35" s="43">
        <f t="shared" ref="S35:S37" si="2">+S34</f>
        <v>0</v>
      </c>
      <c r="T35" s="43">
        <f t="shared" ref="T35:U39" si="3">+T$14/7</f>
        <v>0</v>
      </c>
      <c r="U35" s="43">
        <f t="shared" si="3"/>
        <v>17188.985714285714</v>
      </c>
      <c r="V35" s="43">
        <f t="shared" ref="V35:V37" si="4">+V$14/7/2</f>
        <v>0</v>
      </c>
      <c r="W35" s="43"/>
      <c r="X35" s="43"/>
      <c r="Y35" s="7"/>
      <c r="Z35" s="7"/>
    </row>
    <row r="36" spans="1:28" x14ac:dyDescent="0.25">
      <c r="A36" s="38"/>
      <c r="B36" s="3">
        <v>2014</v>
      </c>
      <c r="C36" s="13">
        <f t="shared" si="0"/>
        <v>-17188.985714285714</v>
      </c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>
        <f t="shared" si="1"/>
        <v>0</v>
      </c>
      <c r="S36" s="43">
        <f t="shared" si="2"/>
        <v>0</v>
      </c>
      <c r="T36" s="43">
        <f t="shared" si="3"/>
        <v>0</v>
      </c>
      <c r="U36" s="43">
        <f t="shared" si="3"/>
        <v>17188.985714285714</v>
      </c>
      <c r="V36" s="43">
        <f t="shared" si="4"/>
        <v>0</v>
      </c>
      <c r="W36" s="43"/>
      <c r="X36" s="43"/>
      <c r="Y36" s="7"/>
      <c r="Z36" s="7"/>
    </row>
    <row r="37" spans="1:28" x14ac:dyDescent="0.25">
      <c r="A37" s="38"/>
      <c r="B37" s="3">
        <v>2015</v>
      </c>
      <c r="C37" s="13">
        <f t="shared" si="0"/>
        <v>-17188.985714285714</v>
      </c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>
        <f t="shared" si="1"/>
        <v>0</v>
      </c>
      <c r="S37" s="43">
        <f t="shared" si="2"/>
        <v>0</v>
      </c>
      <c r="T37" s="43">
        <f t="shared" si="3"/>
        <v>0</v>
      </c>
      <c r="U37" s="43">
        <f t="shared" si="3"/>
        <v>17188.985714285714</v>
      </c>
      <c r="V37" s="43">
        <f t="shared" si="4"/>
        <v>0</v>
      </c>
      <c r="W37" s="43"/>
      <c r="X37" s="43"/>
      <c r="Y37" s="7"/>
      <c r="Z37" s="7"/>
    </row>
    <row r="38" spans="1:28" x14ac:dyDescent="0.25">
      <c r="A38" s="38"/>
      <c r="B38" s="3">
        <v>2016</v>
      </c>
      <c r="C38" s="13">
        <f t="shared" si="0"/>
        <v>-17188.985714285714</v>
      </c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43"/>
      <c r="T38" s="43"/>
      <c r="U38" s="43">
        <f t="shared" si="3"/>
        <v>17188.985714285714</v>
      </c>
      <c r="V38" s="43"/>
      <c r="W38" s="43"/>
      <c r="X38" s="43"/>
      <c r="Y38" s="7"/>
      <c r="Z38" s="7"/>
    </row>
    <row r="39" spans="1:28" x14ac:dyDescent="0.25">
      <c r="A39" s="38"/>
      <c r="B39" s="3">
        <v>2017</v>
      </c>
      <c r="C39" s="13">
        <f t="shared" si="0"/>
        <v>-17188.985714285714</v>
      </c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43"/>
      <c r="T39" s="43"/>
      <c r="U39" s="43">
        <f t="shared" si="3"/>
        <v>17188.985714285714</v>
      </c>
      <c r="V39" s="43"/>
      <c r="W39" s="43"/>
      <c r="X39" s="43"/>
      <c r="Y39" s="7"/>
      <c r="Z39" s="7"/>
    </row>
    <row r="40" spans="1:28" x14ac:dyDescent="0.25">
      <c r="A40" s="38"/>
      <c r="B40" s="3">
        <v>2018</v>
      </c>
      <c r="C40" s="13">
        <f>-SUM(D40:AB40)</f>
        <v>-8594.4928571428463</v>
      </c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43"/>
      <c r="T40" s="43"/>
      <c r="U40" s="43">
        <v>8594.4928571428463</v>
      </c>
      <c r="V40" s="43"/>
      <c r="W40" s="43"/>
      <c r="X40" s="43"/>
      <c r="Y40" s="7"/>
      <c r="Z40" s="7"/>
    </row>
    <row r="41" spans="1:28" x14ac:dyDescent="0.25">
      <c r="A41" s="38"/>
      <c r="B41" s="3"/>
      <c r="C41" s="12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37"/>
      <c r="W41" s="37"/>
      <c r="X41" s="37"/>
      <c r="Y41" s="7"/>
      <c r="Z41" s="7"/>
    </row>
    <row r="42" spans="1:28" x14ac:dyDescent="0.25">
      <c r="A42" s="38" t="s">
        <v>62</v>
      </c>
      <c r="B42" s="35">
        <f>SUM(D42:Y42)</f>
        <v>0</v>
      </c>
      <c r="C42" s="29">
        <f>SUM(C16:C41)</f>
        <v>-120322.9</v>
      </c>
      <c r="D42" s="7">
        <f>-SUM(D16:D41)+D14</f>
        <v>0</v>
      </c>
      <c r="E42" s="7">
        <f t="shared" ref="E42:AB42" si="5">-SUM(E16:E41)+E14</f>
        <v>0</v>
      </c>
      <c r="F42" s="7">
        <f t="shared" si="5"/>
        <v>0</v>
      </c>
      <c r="G42" s="7">
        <f t="shared" si="5"/>
        <v>0</v>
      </c>
      <c r="H42" s="7">
        <f t="shared" si="5"/>
        <v>0</v>
      </c>
      <c r="I42" s="7">
        <f t="shared" si="5"/>
        <v>0</v>
      </c>
      <c r="J42" s="7">
        <f t="shared" si="5"/>
        <v>0</v>
      </c>
      <c r="K42" s="7">
        <f t="shared" si="5"/>
        <v>0</v>
      </c>
      <c r="L42" s="7">
        <f t="shared" si="5"/>
        <v>0</v>
      </c>
      <c r="M42" s="7">
        <f t="shared" si="5"/>
        <v>0</v>
      </c>
      <c r="N42" s="7">
        <f t="shared" si="5"/>
        <v>0</v>
      </c>
      <c r="O42" s="7">
        <f t="shared" si="5"/>
        <v>0</v>
      </c>
      <c r="P42" s="7">
        <f t="shared" si="5"/>
        <v>0</v>
      </c>
      <c r="Q42" s="7">
        <f t="shared" si="5"/>
        <v>0</v>
      </c>
      <c r="R42" s="7">
        <f t="shared" si="5"/>
        <v>0</v>
      </c>
      <c r="S42" s="7">
        <f t="shared" si="5"/>
        <v>0</v>
      </c>
      <c r="T42" s="7">
        <f t="shared" si="5"/>
        <v>0</v>
      </c>
      <c r="U42" s="326">
        <f t="shared" si="5"/>
        <v>0</v>
      </c>
      <c r="V42" s="326">
        <f t="shared" si="5"/>
        <v>0</v>
      </c>
      <c r="W42" s="326">
        <f t="shared" si="5"/>
        <v>0</v>
      </c>
      <c r="X42" s="326">
        <f t="shared" si="5"/>
        <v>0</v>
      </c>
      <c r="Y42" s="326">
        <f t="shared" si="5"/>
        <v>0</v>
      </c>
      <c r="Z42" s="326">
        <f t="shared" si="5"/>
        <v>0</v>
      </c>
      <c r="AA42" s="326">
        <f t="shared" si="5"/>
        <v>0</v>
      </c>
      <c r="AB42" s="326">
        <f t="shared" si="5"/>
        <v>0</v>
      </c>
    </row>
    <row r="43" spans="1:28" x14ac:dyDescent="0.25">
      <c r="A43" s="38"/>
      <c r="B43" s="29"/>
      <c r="C43" s="3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8" x14ac:dyDescent="0.25">
      <c r="A44" s="39" t="s">
        <v>63</v>
      </c>
      <c r="B44" s="3"/>
      <c r="C44" s="30">
        <f>+C14+C42</f>
        <v>0</v>
      </c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8" x14ac:dyDescent="0.25">
      <c r="A45" s="3"/>
      <c r="B45" s="3"/>
      <c r="C45" s="3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8" x14ac:dyDescent="0.25">
      <c r="A46" s="3"/>
      <c r="B46" s="36"/>
      <c r="C46" s="3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8" x14ac:dyDescent="0.25">
      <c r="A47" s="3"/>
      <c r="B47" s="3"/>
      <c r="C47" s="3"/>
      <c r="E47" s="7"/>
      <c r="F47" s="4"/>
      <c r="G47" s="4"/>
      <c r="H47" s="4"/>
      <c r="I47" s="4"/>
      <c r="J47" s="4"/>
      <c r="K47" s="4"/>
      <c r="L47" s="4"/>
      <c r="M47" s="4"/>
      <c r="N47" s="7">
        <f>SUM(E32:E47)</f>
        <v>0</v>
      </c>
      <c r="O47" s="4"/>
      <c r="P47" s="4"/>
      <c r="Q47" s="4"/>
      <c r="R47" s="4"/>
      <c r="S47" s="4"/>
    </row>
    <row r="48" spans="1:28" x14ac:dyDescent="0.25">
      <c r="B48" s="3"/>
      <c r="C48" s="3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</row>
    <row r="49" spans="5:19" x14ac:dyDescent="0.25"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</row>
    <row r="50" spans="5:19" x14ac:dyDescent="0.25"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</row>
    <row r="51" spans="5:19" x14ac:dyDescent="0.25"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</row>
    <row r="52" spans="5:19" x14ac:dyDescent="0.25"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</row>
    <row r="53" spans="5:19" x14ac:dyDescent="0.25"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</row>
    <row r="54" spans="5:19" x14ac:dyDescent="0.25"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</row>
    <row r="55" spans="5:19" x14ac:dyDescent="0.25"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</row>
    <row r="56" spans="5:19" x14ac:dyDescent="0.25"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</row>
    <row r="57" spans="5:19" x14ac:dyDescent="0.25"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</row>
    <row r="58" spans="5:19" x14ac:dyDescent="0.25"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</row>
  </sheetData>
  <pageMargins left="0.7" right="0.7" top="0.75" bottom="0.75" header="0.3" footer="0.3"/>
  <pageSetup scale="67" orientation="landscape" horizontalDpi="4294967294" verticalDpi="4294967294" r:id="rId1"/>
  <headerFooter>
    <oddFooter>&amp;Z&amp;F&amp;RPage &amp;P</oddFoot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 codeName="Sheet49">
    <pageSetUpPr fitToPage="1"/>
  </sheetPr>
  <dimension ref="A1:AB58"/>
  <sheetViews>
    <sheetView workbookViewId="0"/>
  </sheetViews>
  <sheetFormatPr defaultRowHeight="15" x14ac:dyDescent="0.25"/>
  <cols>
    <col min="1" max="1" width="34" bestFit="1" customWidth="1"/>
    <col min="2" max="2" width="8.7109375" customWidth="1"/>
    <col min="3" max="3" width="12.85546875" customWidth="1"/>
    <col min="4" max="4" width="9" hidden="1" customWidth="1"/>
    <col min="5" max="5" width="7.42578125" hidden="1" customWidth="1"/>
    <col min="6" max="7" width="9" hidden="1" customWidth="1"/>
    <col min="8" max="8" width="10.5703125" hidden="1" customWidth="1"/>
    <col min="9" max="9" width="10" hidden="1" customWidth="1"/>
    <col min="10" max="10" width="9" hidden="1" customWidth="1"/>
    <col min="11" max="11" width="10" hidden="1" customWidth="1"/>
    <col min="12" max="13" width="9" hidden="1" customWidth="1"/>
    <col min="14" max="17" width="9.28515625" customWidth="1"/>
    <col min="18" max="19" width="11.28515625" customWidth="1"/>
    <col min="20" max="20" width="9.42578125" customWidth="1"/>
    <col min="22" max="24" width="10.5703125" customWidth="1"/>
  </cols>
  <sheetData>
    <row r="1" spans="1:28" x14ac:dyDescent="0.25">
      <c r="A1" s="11" t="s">
        <v>10</v>
      </c>
    </row>
    <row r="2" spans="1:28" x14ac:dyDescent="0.25">
      <c r="A2" s="9" t="s">
        <v>438</v>
      </c>
    </row>
    <row r="3" spans="1:28" x14ac:dyDescent="0.25">
      <c r="A3" s="9" t="s">
        <v>918</v>
      </c>
    </row>
    <row r="4" spans="1:28" x14ac:dyDescent="0.25">
      <c r="R4" s="40" t="s">
        <v>4</v>
      </c>
      <c r="S4" s="41"/>
      <c r="T4" s="40" t="s">
        <v>8</v>
      </c>
    </row>
    <row r="5" spans="1:28" x14ac:dyDescent="0.25">
      <c r="A5" s="10" t="s">
        <v>9</v>
      </c>
      <c r="B5" s="12" t="s">
        <v>64</v>
      </c>
      <c r="C5" s="12" t="s">
        <v>12</v>
      </c>
      <c r="R5" s="42" t="s">
        <v>2</v>
      </c>
      <c r="S5" s="42" t="s">
        <v>60</v>
      </c>
      <c r="T5" s="42" t="s">
        <v>7</v>
      </c>
    </row>
    <row r="6" spans="1:28" x14ac:dyDescent="0.25">
      <c r="A6" s="73"/>
      <c r="R6" s="3"/>
    </row>
    <row r="7" spans="1:28" x14ac:dyDescent="0.25">
      <c r="A7" t="s">
        <v>937</v>
      </c>
      <c r="B7" s="3">
        <v>274</v>
      </c>
      <c r="C7" s="214"/>
      <c r="D7" s="100"/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1"/>
      <c r="P7" s="6"/>
      <c r="Q7" s="6"/>
      <c r="R7" s="13">
        <f>+C14</f>
        <v>4900</v>
      </c>
      <c r="S7" s="13">
        <f>+-C42</f>
        <v>4900</v>
      </c>
      <c r="T7" s="13">
        <f>+R7-S7</f>
        <v>0</v>
      </c>
    </row>
    <row r="8" spans="1:28" x14ac:dyDescent="0.25">
      <c r="A8" s="213"/>
      <c r="B8" s="3"/>
      <c r="D8" s="100"/>
      <c r="E8" s="100"/>
      <c r="F8" s="100"/>
      <c r="G8" s="100"/>
      <c r="H8" s="100"/>
      <c r="I8" s="100"/>
      <c r="J8" s="100"/>
      <c r="K8" s="100"/>
      <c r="L8" s="100"/>
      <c r="M8" s="100"/>
      <c r="N8" s="100"/>
      <c r="O8" s="101"/>
      <c r="P8" s="6"/>
      <c r="Q8" s="6"/>
    </row>
    <row r="9" spans="1:28" x14ac:dyDescent="0.25">
      <c r="A9" s="2"/>
      <c r="B9" s="3"/>
      <c r="D9" s="100"/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1"/>
      <c r="P9" s="6"/>
      <c r="Q9" s="6"/>
    </row>
    <row r="10" spans="1:28" x14ac:dyDescent="0.25">
      <c r="B10" s="3"/>
    </row>
    <row r="11" spans="1:28" x14ac:dyDescent="0.25">
      <c r="A11" s="2" t="s">
        <v>65</v>
      </c>
      <c r="B11" s="219" t="s">
        <v>74</v>
      </c>
      <c r="C11" s="214"/>
    </row>
    <row r="12" spans="1:28" x14ac:dyDescent="0.25">
      <c r="B12" s="28"/>
      <c r="C12" s="2"/>
    </row>
    <row r="13" spans="1:28" x14ac:dyDescent="0.25">
      <c r="A13" s="9" t="s">
        <v>5</v>
      </c>
      <c r="C13" s="31" t="s">
        <v>3</v>
      </c>
      <c r="D13" s="32">
        <v>1994</v>
      </c>
      <c r="E13" s="32">
        <v>1995</v>
      </c>
      <c r="F13" s="32">
        <v>1996</v>
      </c>
      <c r="G13" s="32">
        <v>1997</v>
      </c>
      <c r="H13" s="32">
        <v>1998</v>
      </c>
      <c r="I13" s="32">
        <v>1999</v>
      </c>
      <c r="J13" s="32">
        <v>2000</v>
      </c>
      <c r="K13" s="32">
        <v>2001</v>
      </c>
      <c r="L13" s="32">
        <v>2002</v>
      </c>
      <c r="M13" s="32">
        <v>2003</v>
      </c>
      <c r="N13" s="32">
        <v>2004</v>
      </c>
      <c r="O13" s="32">
        <v>2005</v>
      </c>
      <c r="P13" s="32">
        <v>2006</v>
      </c>
      <c r="Q13" s="32">
        <v>2007</v>
      </c>
      <c r="R13" s="32">
        <v>2008</v>
      </c>
      <c r="S13" s="32">
        <v>2009</v>
      </c>
      <c r="T13" s="32">
        <v>2010</v>
      </c>
      <c r="U13" s="32">
        <v>2011</v>
      </c>
      <c r="V13" s="32">
        <v>2012</v>
      </c>
      <c r="W13" s="32">
        <v>2013</v>
      </c>
      <c r="X13" s="32">
        <v>2014</v>
      </c>
      <c r="Y13" s="328">
        <v>2015</v>
      </c>
      <c r="Z13" s="32">
        <v>2016</v>
      </c>
      <c r="AA13" s="328">
        <v>2017</v>
      </c>
      <c r="AB13" s="328">
        <v>2018</v>
      </c>
    </row>
    <row r="14" spans="1:28" x14ac:dyDescent="0.25">
      <c r="A14" s="9" t="s">
        <v>73</v>
      </c>
      <c r="C14" s="102">
        <f>SUM(D14:Y14)</f>
        <v>4900</v>
      </c>
      <c r="D14" s="111"/>
      <c r="E14" s="111"/>
      <c r="F14" s="111"/>
      <c r="G14" s="111"/>
      <c r="H14" s="111"/>
      <c r="I14" s="111"/>
      <c r="J14" s="111"/>
      <c r="K14" s="111"/>
      <c r="L14" s="111"/>
      <c r="M14" s="111"/>
      <c r="N14" s="111"/>
      <c r="O14" s="111"/>
      <c r="P14" s="111"/>
      <c r="Q14" s="111"/>
      <c r="R14" s="111"/>
      <c r="S14" s="102"/>
      <c r="T14" s="43">
        <v>4900</v>
      </c>
      <c r="U14" s="7"/>
      <c r="V14" s="7"/>
      <c r="W14" s="7"/>
      <c r="X14" s="7">
        <v>0</v>
      </c>
    </row>
    <row r="15" spans="1:28" x14ac:dyDescent="0.25">
      <c r="A15" s="34" t="str">
        <f>IF(+C14-'Equip Review 032310'!Y29=0,"ok","check")</f>
        <v>check</v>
      </c>
      <c r="B15" s="2"/>
      <c r="C15" s="2"/>
    </row>
    <row r="16" spans="1:28" x14ac:dyDescent="0.25">
      <c r="A16" s="9" t="s">
        <v>6</v>
      </c>
      <c r="B16" s="3">
        <v>1994</v>
      </c>
      <c r="C16" s="13">
        <f>-SUM(D16:Y16)</f>
        <v>0</v>
      </c>
      <c r="D16" s="103">
        <f>+D$14/7/2</f>
        <v>0</v>
      </c>
      <c r="E16" s="103"/>
      <c r="F16" s="103"/>
      <c r="G16" s="103"/>
      <c r="H16" s="103"/>
      <c r="I16" s="103"/>
      <c r="J16" s="103"/>
      <c r="K16" s="103"/>
      <c r="L16" s="103"/>
      <c r="M16" s="103"/>
      <c r="N16" s="103"/>
      <c r="O16" s="103"/>
      <c r="P16" s="103"/>
      <c r="Q16" s="103"/>
      <c r="R16" s="103"/>
      <c r="S16" s="103"/>
      <c r="T16" s="103"/>
      <c r="U16" s="103"/>
      <c r="Y16" s="103"/>
      <c r="Z16" s="103"/>
    </row>
    <row r="17" spans="1:26" x14ac:dyDescent="0.25">
      <c r="B17" s="3">
        <v>1995</v>
      </c>
      <c r="C17" s="13">
        <f t="shared" ref="C17:C39" si="0">-SUM(D17:Y17)</f>
        <v>0</v>
      </c>
      <c r="D17" s="103">
        <f>+D$14/7</f>
        <v>0</v>
      </c>
      <c r="E17" s="103">
        <f>+E$14/7/2</f>
        <v>0</v>
      </c>
      <c r="F17" s="103"/>
      <c r="G17" s="103"/>
      <c r="H17" s="103"/>
      <c r="I17" s="103"/>
      <c r="J17" s="103"/>
      <c r="K17" s="103"/>
      <c r="L17" s="103"/>
      <c r="M17" s="103"/>
      <c r="N17" s="103"/>
      <c r="O17" s="103"/>
      <c r="P17" s="103"/>
      <c r="Q17" s="103"/>
      <c r="R17" s="103"/>
      <c r="S17" s="103"/>
      <c r="T17" s="103"/>
      <c r="U17" s="103"/>
      <c r="Y17" s="103"/>
      <c r="Z17" s="103"/>
    </row>
    <row r="18" spans="1:26" x14ac:dyDescent="0.25">
      <c r="B18" s="3">
        <v>1996</v>
      </c>
      <c r="C18" s="13">
        <f t="shared" si="0"/>
        <v>0</v>
      </c>
      <c r="D18" s="103">
        <f>+D17</f>
        <v>0</v>
      </c>
      <c r="E18" s="103">
        <f>+E$14/7</f>
        <v>0</v>
      </c>
      <c r="F18" s="103">
        <f>+F$14/7/2</f>
        <v>0</v>
      </c>
      <c r="G18" s="103"/>
      <c r="H18" s="103"/>
      <c r="I18" s="103"/>
      <c r="J18" s="103"/>
      <c r="K18" s="103"/>
      <c r="L18" s="103"/>
      <c r="M18" s="103"/>
      <c r="N18" s="103"/>
      <c r="O18" s="103"/>
      <c r="P18" s="103"/>
      <c r="Q18" s="103"/>
      <c r="R18" s="103"/>
      <c r="S18" s="103"/>
      <c r="T18" s="103"/>
      <c r="U18" s="103"/>
      <c r="Y18" s="103"/>
      <c r="Z18" s="103"/>
    </row>
    <row r="19" spans="1:26" x14ac:dyDescent="0.25">
      <c r="B19" s="3">
        <v>1997</v>
      </c>
      <c r="C19" s="13">
        <f t="shared" si="0"/>
        <v>0</v>
      </c>
      <c r="D19" s="103">
        <f>+D18</f>
        <v>0</v>
      </c>
      <c r="E19" s="103">
        <f>+E18</f>
        <v>0</v>
      </c>
      <c r="F19" s="103">
        <f>+F$14/7</f>
        <v>0</v>
      </c>
      <c r="G19" s="103">
        <f>+G$14/7/2</f>
        <v>0</v>
      </c>
      <c r="H19" s="103"/>
      <c r="I19" s="103"/>
      <c r="J19" s="103"/>
      <c r="K19" s="103"/>
      <c r="L19" s="103"/>
      <c r="M19" s="103"/>
      <c r="N19" s="103"/>
      <c r="O19" s="103"/>
      <c r="P19" s="103"/>
      <c r="Q19" s="103"/>
      <c r="R19" s="103"/>
      <c r="S19" s="103"/>
      <c r="T19" s="103"/>
      <c r="U19" s="103"/>
      <c r="Y19" s="103"/>
      <c r="Z19" s="103"/>
    </row>
    <row r="20" spans="1:26" x14ac:dyDescent="0.25">
      <c r="B20" s="3">
        <v>1998</v>
      </c>
      <c r="C20" s="13">
        <f t="shared" si="0"/>
        <v>0</v>
      </c>
      <c r="D20" s="103">
        <f>+D19</f>
        <v>0</v>
      </c>
      <c r="E20" s="103">
        <f>+E19</f>
        <v>0</v>
      </c>
      <c r="F20" s="103">
        <f>+F19</f>
        <v>0</v>
      </c>
      <c r="G20" s="103">
        <f>+G$14/7</f>
        <v>0</v>
      </c>
      <c r="H20" s="103">
        <f>+H$14/7/2</f>
        <v>0</v>
      </c>
      <c r="I20" s="103"/>
      <c r="J20" s="103"/>
      <c r="K20" s="103"/>
      <c r="L20" s="103"/>
      <c r="M20" s="103"/>
      <c r="N20" s="103"/>
      <c r="O20" s="103"/>
      <c r="P20" s="103"/>
      <c r="Q20" s="103"/>
      <c r="R20" s="103"/>
      <c r="S20" s="103"/>
      <c r="T20" s="103"/>
      <c r="U20" s="103"/>
      <c r="Y20" s="103"/>
      <c r="Z20" s="103"/>
    </row>
    <row r="21" spans="1:26" x14ac:dyDescent="0.25">
      <c r="B21" s="3">
        <v>1999</v>
      </c>
      <c r="C21" s="13">
        <f t="shared" si="0"/>
        <v>0</v>
      </c>
      <c r="D21" s="103">
        <f>+D20</f>
        <v>0</v>
      </c>
      <c r="E21" s="103">
        <f>+E20</f>
        <v>0</v>
      </c>
      <c r="F21" s="103">
        <f>+F20</f>
        <v>0</v>
      </c>
      <c r="G21" s="103">
        <f>+G20</f>
        <v>0</v>
      </c>
      <c r="H21" s="103">
        <f>+H$14/7</f>
        <v>0</v>
      </c>
      <c r="I21" s="103">
        <f>+I$14/7/2</f>
        <v>0</v>
      </c>
      <c r="J21" s="103"/>
      <c r="K21" s="103"/>
      <c r="L21" s="103"/>
      <c r="M21" s="103"/>
      <c r="N21" s="103"/>
      <c r="O21" s="103"/>
      <c r="P21" s="103"/>
      <c r="Q21" s="103"/>
      <c r="R21" s="103"/>
      <c r="S21" s="103"/>
      <c r="T21" s="103"/>
      <c r="U21" s="103"/>
      <c r="Y21" s="103"/>
      <c r="Z21" s="103"/>
    </row>
    <row r="22" spans="1:26" x14ac:dyDescent="0.25">
      <c r="B22" s="3">
        <v>2000</v>
      </c>
      <c r="C22" s="13">
        <f t="shared" si="0"/>
        <v>0</v>
      </c>
      <c r="D22" s="103">
        <f>+D21</f>
        <v>0</v>
      </c>
      <c r="E22" s="103">
        <f>+E21</f>
        <v>0</v>
      </c>
      <c r="F22" s="103">
        <f>+F21</f>
        <v>0</v>
      </c>
      <c r="G22" s="103">
        <f>+G21</f>
        <v>0</v>
      </c>
      <c r="H22" s="103">
        <f>+H21</f>
        <v>0</v>
      </c>
      <c r="I22" s="103">
        <f>+I$14/7</f>
        <v>0</v>
      </c>
      <c r="J22" s="103">
        <f>+J$14/7/2</f>
        <v>0</v>
      </c>
      <c r="K22" s="103"/>
      <c r="L22" s="103"/>
      <c r="M22" s="103"/>
      <c r="N22" s="103"/>
      <c r="O22" s="103"/>
      <c r="P22" s="103"/>
      <c r="Q22" s="103"/>
      <c r="R22" s="103"/>
      <c r="S22" s="103"/>
      <c r="T22" s="103"/>
      <c r="U22" s="103"/>
      <c r="Y22" s="103"/>
      <c r="Z22" s="103"/>
    </row>
    <row r="23" spans="1:26" x14ac:dyDescent="0.25">
      <c r="B23" s="3">
        <v>2001</v>
      </c>
      <c r="C23" s="13">
        <f t="shared" si="0"/>
        <v>0</v>
      </c>
      <c r="D23" s="103">
        <f>+D$14/7/2</f>
        <v>0</v>
      </c>
      <c r="E23" s="103">
        <f>+E22</f>
        <v>0</v>
      </c>
      <c r="F23" s="103">
        <f>+F22</f>
        <v>0</v>
      </c>
      <c r="G23" s="103">
        <f>+G22</f>
        <v>0</v>
      </c>
      <c r="H23" s="103">
        <f>+H22</f>
        <v>0</v>
      </c>
      <c r="I23" s="103">
        <f>+I22</f>
        <v>0</v>
      </c>
      <c r="J23" s="103">
        <f>+J$14/7</f>
        <v>0</v>
      </c>
      <c r="K23" s="103">
        <f>+K$14/7/2</f>
        <v>0</v>
      </c>
      <c r="L23" s="103"/>
      <c r="M23" s="103"/>
      <c r="N23" s="103"/>
      <c r="O23" s="103"/>
      <c r="P23" s="103"/>
      <c r="Q23" s="103"/>
      <c r="R23" s="103"/>
      <c r="S23" s="103"/>
      <c r="T23" s="103"/>
      <c r="U23" s="103"/>
      <c r="Y23" s="103"/>
      <c r="Z23" s="103"/>
    </row>
    <row r="24" spans="1:26" x14ac:dyDescent="0.25">
      <c r="B24" s="3">
        <v>2002</v>
      </c>
      <c r="C24" s="13">
        <f t="shared" si="0"/>
        <v>0</v>
      </c>
      <c r="D24" s="103"/>
      <c r="E24" s="103">
        <f>+E$14/7/2</f>
        <v>0</v>
      </c>
      <c r="F24" s="103">
        <f>+F23</f>
        <v>0</v>
      </c>
      <c r="G24" s="103">
        <f>+G23</f>
        <v>0</v>
      </c>
      <c r="H24" s="103">
        <f>+H23</f>
        <v>0</v>
      </c>
      <c r="I24" s="103">
        <f>+I23</f>
        <v>0</v>
      </c>
      <c r="J24" s="103">
        <f>+J23</f>
        <v>0</v>
      </c>
      <c r="K24" s="103">
        <f>+K$14/7</f>
        <v>0</v>
      </c>
      <c r="L24" s="103">
        <f>+L$14/7/2</f>
        <v>0</v>
      </c>
      <c r="M24" s="103"/>
      <c r="N24" s="103"/>
      <c r="O24" s="103"/>
      <c r="P24" s="103"/>
      <c r="Q24" s="103"/>
      <c r="R24" s="103"/>
      <c r="S24" s="103"/>
      <c r="T24" s="103"/>
      <c r="U24" s="103"/>
      <c r="Y24" s="103"/>
      <c r="Z24" s="103"/>
    </row>
    <row r="25" spans="1:26" x14ac:dyDescent="0.25">
      <c r="B25" s="3">
        <v>2003</v>
      </c>
      <c r="C25" s="13">
        <f t="shared" si="0"/>
        <v>0</v>
      </c>
      <c r="D25" s="103"/>
      <c r="E25" s="103"/>
      <c r="F25" s="103">
        <f>+F$14/7/2</f>
        <v>0</v>
      </c>
      <c r="G25" s="103">
        <f>+G24</f>
        <v>0</v>
      </c>
      <c r="H25" s="103">
        <f>+H24</f>
        <v>0</v>
      </c>
      <c r="I25" s="103">
        <f>+I24</f>
        <v>0</v>
      </c>
      <c r="J25" s="103">
        <f>+J24</f>
        <v>0</v>
      </c>
      <c r="K25" s="103">
        <f>+K24</f>
        <v>0</v>
      </c>
      <c r="L25" s="103">
        <f>+L$14/7</f>
        <v>0</v>
      </c>
      <c r="M25" s="103">
        <f>+M$14/7/2</f>
        <v>0</v>
      </c>
      <c r="N25" s="103"/>
      <c r="O25" s="103"/>
      <c r="P25" s="103"/>
      <c r="Q25" s="103"/>
      <c r="R25" s="103"/>
      <c r="S25" s="103"/>
      <c r="T25" s="103"/>
      <c r="U25" s="103"/>
      <c r="Y25" s="103"/>
      <c r="Z25" s="103"/>
    </row>
    <row r="26" spans="1:26" x14ac:dyDescent="0.25">
      <c r="B26" s="3">
        <v>2004</v>
      </c>
      <c r="C26" s="13">
        <f t="shared" si="0"/>
        <v>0</v>
      </c>
      <c r="D26" s="103"/>
      <c r="E26" s="103"/>
      <c r="F26" s="103"/>
      <c r="G26" s="103">
        <f>+G$14/7/2</f>
        <v>0</v>
      </c>
      <c r="H26" s="103">
        <f>+H25</f>
        <v>0</v>
      </c>
      <c r="I26" s="103">
        <f>+I25</f>
        <v>0</v>
      </c>
      <c r="J26" s="103">
        <f>+J25</f>
        <v>0</v>
      </c>
      <c r="K26" s="103">
        <f>+K25</f>
        <v>0</v>
      </c>
      <c r="L26" s="103">
        <f>+L25</f>
        <v>0</v>
      </c>
      <c r="M26" s="103">
        <f>+M$14/7</f>
        <v>0</v>
      </c>
      <c r="N26" s="103">
        <f>+N$14/7/2</f>
        <v>0</v>
      </c>
      <c r="O26" s="103"/>
      <c r="P26" s="103"/>
      <c r="Q26" s="103"/>
      <c r="R26" s="103"/>
      <c r="S26" s="103"/>
      <c r="T26" s="103"/>
      <c r="U26" s="103"/>
      <c r="Y26" s="103"/>
      <c r="Z26" s="103"/>
    </row>
    <row r="27" spans="1:26" x14ac:dyDescent="0.25">
      <c r="B27" s="3">
        <v>2005</v>
      </c>
      <c r="C27" s="13">
        <f t="shared" si="0"/>
        <v>0</v>
      </c>
      <c r="D27" s="103"/>
      <c r="E27" s="103"/>
      <c r="F27" s="103"/>
      <c r="G27" s="103"/>
      <c r="H27" s="103">
        <f>+H$14/7/2</f>
        <v>0</v>
      </c>
      <c r="I27" s="103">
        <f>+I26</f>
        <v>0</v>
      </c>
      <c r="J27" s="103">
        <f>+J26</f>
        <v>0</v>
      </c>
      <c r="K27" s="103">
        <f>+K26</f>
        <v>0</v>
      </c>
      <c r="L27" s="103">
        <f>+L26</f>
        <v>0</v>
      </c>
      <c r="M27" s="103">
        <f>+M26</f>
        <v>0</v>
      </c>
      <c r="N27" s="103">
        <f>+N$14/7</f>
        <v>0</v>
      </c>
      <c r="O27" s="103">
        <f>+O$14/7/2</f>
        <v>0</v>
      </c>
      <c r="P27" s="103"/>
      <c r="Q27" s="103"/>
      <c r="R27" s="103"/>
      <c r="S27" s="103"/>
      <c r="T27" s="103"/>
      <c r="U27" s="103"/>
      <c r="Y27" s="103"/>
      <c r="Z27" s="103"/>
    </row>
    <row r="28" spans="1:26" x14ac:dyDescent="0.25">
      <c r="B28" s="3">
        <v>2006</v>
      </c>
      <c r="C28" s="13">
        <f t="shared" si="0"/>
        <v>0</v>
      </c>
      <c r="D28" s="103"/>
      <c r="E28" s="103"/>
      <c r="F28" s="103"/>
      <c r="G28" s="103"/>
      <c r="H28" s="103"/>
      <c r="I28" s="103">
        <f>+I$14/7/2</f>
        <v>0</v>
      </c>
      <c r="J28" s="103">
        <f>+J27</f>
        <v>0</v>
      </c>
      <c r="K28" s="103">
        <f>+K27</f>
        <v>0</v>
      </c>
      <c r="L28" s="103">
        <f>+L27</f>
        <v>0</v>
      </c>
      <c r="M28" s="103">
        <f>+M27</f>
        <v>0</v>
      </c>
      <c r="N28" s="103">
        <f>+N27</f>
        <v>0</v>
      </c>
      <c r="O28" s="103">
        <f>+O$14/7</f>
        <v>0</v>
      </c>
      <c r="P28" s="103">
        <f>+P$14/7/2</f>
        <v>0</v>
      </c>
      <c r="Q28" s="103"/>
      <c r="R28" s="103"/>
      <c r="S28" s="103"/>
      <c r="T28" s="103"/>
      <c r="U28" s="103"/>
      <c r="Y28" s="103"/>
      <c r="Z28" s="103"/>
    </row>
    <row r="29" spans="1:26" x14ac:dyDescent="0.25">
      <c r="B29" s="3">
        <v>2007</v>
      </c>
      <c r="C29" s="13">
        <f t="shared" si="0"/>
        <v>0</v>
      </c>
      <c r="D29" s="103"/>
      <c r="E29" s="103"/>
      <c r="F29" s="103"/>
      <c r="G29" s="103"/>
      <c r="H29" s="103"/>
      <c r="I29" s="103"/>
      <c r="J29" s="103">
        <f>+J$14/7/2</f>
        <v>0</v>
      </c>
      <c r="K29" s="103">
        <f>+K28</f>
        <v>0</v>
      </c>
      <c r="L29" s="103">
        <f>+L28</f>
        <v>0</v>
      </c>
      <c r="M29" s="103">
        <f>+M28</f>
        <v>0</v>
      </c>
      <c r="N29" s="103">
        <f>+N28</f>
        <v>0</v>
      </c>
      <c r="O29" s="103">
        <f>+O28</f>
        <v>0</v>
      </c>
      <c r="P29" s="103">
        <f>+P$14/7</f>
        <v>0</v>
      </c>
      <c r="Q29" s="103">
        <f>+Q$14/7/2</f>
        <v>0</v>
      </c>
      <c r="R29" s="103"/>
      <c r="S29" s="103"/>
      <c r="T29" s="103"/>
      <c r="U29" s="103"/>
      <c r="Y29" s="103"/>
      <c r="Z29" s="103"/>
    </row>
    <row r="30" spans="1:26" x14ac:dyDescent="0.25">
      <c r="B30" s="3">
        <v>2008</v>
      </c>
      <c r="C30" s="13">
        <f t="shared" si="0"/>
        <v>0</v>
      </c>
      <c r="D30" s="103"/>
      <c r="E30" s="103"/>
      <c r="F30" s="103"/>
      <c r="G30" s="103"/>
      <c r="H30" s="103"/>
      <c r="I30" s="103"/>
      <c r="J30" s="103"/>
      <c r="K30" s="103">
        <f>+K$14/7/2</f>
        <v>0</v>
      </c>
      <c r="L30" s="103">
        <f>+L29</f>
        <v>0</v>
      </c>
      <c r="M30" s="103">
        <f>+M29</f>
        <v>0</v>
      </c>
      <c r="N30" s="103">
        <f>+N29</f>
        <v>0</v>
      </c>
      <c r="O30" s="103">
        <f>+O29</f>
        <v>0</v>
      </c>
      <c r="P30" s="103">
        <f>+P29</f>
        <v>0</v>
      </c>
      <c r="Q30" s="103">
        <f>+Q$14/7</f>
        <v>0</v>
      </c>
      <c r="R30" s="103">
        <f>+R$14/7/2</f>
        <v>0</v>
      </c>
      <c r="S30" s="103"/>
      <c r="T30" s="103"/>
      <c r="U30" s="103"/>
      <c r="Y30" s="103"/>
      <c r="Z30" s="103"/>
    </row>
    <row r="31" spans="1:26" x14ac:dyDescent="0.25">
      <c r="B31" s="3">
        <v>2009</v>
      </c>
      <c r="C31" s="13">
        <f t="shared" si="0"/>
        <v>0</v>
      </c>
      <c r="D31" s="103"/>
      <c r="E31" s="103"/>
      <c r="F31" s="103"/>
      <c r="G31" s="103"/>
      <c r="H31" s="103"/>
      <c r="I31" s="103"/>
      <c r="J31" s="103"/>
      <c r="K31" s="103"/>
      <c r="L31" s="103">
        <f>+L$14/7/2</f>
        <v>0</v>
      </c>
      <c r="M31" s="103">
        <f>+M30</f>
        <v>0</v>
      </c>
      <c r="N31" s="103">
        <f>+N30</f>
        <v>0</v>
      </c>
      <c r="O31" s="103">
        <f>+O30</f>
        <v>0</v>
      </c>
      <c r="P31" s="103">
        <f>+P30</f>
        <v>0</v>
      </c>
      <c r="Q31" s="103">
        <f>+Q30</f>
        <v>0</v>
      </c>
      <c r="R31" s="103">
        <f>+R$14/7</f>
        <v>0</v>
      </c>
      <c r="S31" s="103">
        <f>+S$14/7/2</f>
        <v>0</v>
      </c>
      <c r="T31" s="103"/>
      <c r="U31" s="103"/>
      <c r="Y31" s="103"/>
      <c r="Z31" s="103"/>
    </row>
    <row r="32" spans="1:26" x14ac:dyDescent="0.25">
      <c r="A32" s="38"/>
      <c r="B32" s="3">
        <v>2010</v>
      </c>
      <c r="C32" s="13">
        <f t="shared" si="0"/>
        <v>-350</v>
      </c>
      <c r="D32" s="103"/>
      <c r="E32" s="103"/>
      <c r="F32" s="103"/>
      <c r="G32" s="103"/>
      <c r="H32" s="103"/>
      <c r="I32" s="103"/>
      <c r="J32" s="103"/>
      <c r="K32" s="103"/>
      <c r="L32" s="103"/>
      <c r="M32" s="103">
        <f>+M$14/7/2</f>
        <v>0</v>
      </c>
      <c r="N32" s="103">
        <f>+N31</f>
        <v>0</v>
      </c>
      <c r="O32" s="103">
        <f>+O31</f>
        <v>0</v>
      </c>
      <c r="P32" s="103">
        <f>+P31</f>
        <v>0</v>
      </c>
      <c r="Q32" s="103">
        <f>+Q31</f>
        <v>0</v>
      </c>
      <c r="R32" s="103">
        <f>+R31</f>
        <v>0</v>
      </c>
      <c r="S32" s="103">
        <f>+S$14/7</f>
        <v>0</v>
      </c>
      <c r="T32" s="103">
        <f>+T$14/7/2</f>
        <v>350</v>
      </c>
      <c r="U32" s="103"/>
      <c r="Y32" s="103"/>
      <c r="Z32" s="103"/>
    </row>
    <row r="33" spans="1:28" x14ac:dyDescent="0.25">
      <c r="A33" s="38"/>
      <c r="B33" s="3">
        <v>2011</v>
      </c>
      <c r="C33" s="13">
        <f t="shared" si="0"/>
        <v>-700</v>
      </c>
      <c r="D33" s="103"/>
      <c r="E33" s="103"/>
      <c r="F33" s="103"/>
      <c r="G33" s="103"/>
      <c r="H33" s="103"/>
      <c r="I33" s="103"/>
      <c r="J33" s="103"/>
      <c r="K33" s="103"/>
      <c r="L33" s="103"/>
      <c r="M33" s="103"/>
      <c r="N33" s="103">
        <f>+N$14/7/2</f>
        <v>0</v>
      </c>
      <c r="O33" s="103">
        <f>+O32</f>
        <v>0</v>
      </c>
      <c r="P33" s="103">
        <f>+P32</f>
        <v>0</v>
      </c>
      <c r="Q33" s="103">
        <f>+Q32</f>
        <v>0</v>
      </c>
      <c r="R33" s="103">
        <f>+R32</f>
        <v>0</v>
      </c>
      <c r="S33" s="103">
        <f>+S32</f>
        <v>0</v>
      </c>
      <c r="T33" s="103">
        <f>+T$14/7</f>
        <v>700</v>
      </c>
      <c r="U33" s="103">
        <f>+U$14/7/2</f>
        <v>0</v>
      </c>
      <c r="Y33" s="103"/>
      <c r="Z33" s="103"/>
    </row>
    <row r="34" spans="1:28" x14ac:dyDescent="0.25">
      <c r="A34" s="38"/>
      <c r="B34" s="3">
        <v>2012</v>
      </c>
      <c r="C34" s="13">
        <f t="shared" si="0"/>
        <v>-700</v>
      </c>
      <c r="D34" s="103"/>
      <c r="E34" s="103"/>
      <c r="F34" s="103"/>
      <c r="G34" s="103"/>
      <c r="H34" s="103"/>
      <c r="I34" s="103"/>
      <c r="J34" s="103"/>
      <c r="K34" s="103"/>
      <c r="L34" s="103"/>
      <c r="M34" s="103"/>
      <c r="N34" s="103"/>
      <c r="O34" s="103"/>
      <c r="P34" s="103"/>
      <c r="Q34" s="103">
        <f>+Q33</f>
        <v>0</v>
      </c>
      <c r="R34" s="103">
        <f>+R33</f>
        <v>0</v>
      </c>
      <c r="S34" s="103">
        <f>+S33</f>
        <v>0</v>
      </c>
      <c r="T34" s="103">
        <f t="shared" ref="T34:T38" si="1">+T$14/7</f>
        <v>700</v>
      </c>
      <c r="U34" s="103">
        <f>+U$14/7</f>
        <v>0</v>
      </c>
      <c r="V34" s="103">
        <f>+V$14/7/2</f>
        <v>0</v>
      </c>
      <c r="Y34" s="103"/>
      <c r="Z34" s="103"/>
    </row>
    <row r="35" spans="1:28" x14ac:dyDescent="0.25">
      <c r="A35" s="38"/>
      <c r="B35" s="3">
        <v>2013</v>
      </c>
      <c r="C35" s="13">
        <f t="shared" si="0"/>
        <v>-700</v>
      </c>
      <c r="D35" s="103"/>
      <c r="E35" s="103"/>
      <c r="F35" s="103"/>
      <c r="G35" s="103"/>
      <c r="H35" s="103"/>
      <c r="I35" s="103"/>
      <c r="J35" s="103"/>
      <c r="K35" s="103"/>
      <c r="L35" s="103"/>
      <c r="M35" s="103"/>
      <c r="N35" s="103"/>
      <c r="O35" s="103"/>
      <c r="P35" s="103"/>
      <c r="Q35" s="103"/>
      <c r="R35" s="103">
        <f t="shared" ref="R35:R37" si="2">+R34</f>
        <v>0</v>
      </c>
      <c r="S35" s="103">
        <f t="shared" ref="S35:S37" si="3">+S34</f>
        <v>0</v>
      </c>
      <c r="T35" s="103">
        <f t="shared" si="1"/>
        <v>700</v>
      </c>
      <c r="U35" s="103">
        <f t="shared" ref="U35:U37" si="4">+U$14/7</f>
        <v>0</v>
      </c>
      <c r="V35" s="103">
        <f t="shared" ref="V35:V37" si="5">+V$14/7/2</f>
        <v>0</v>
      </c>
      <c r="Y35" s="103"/>
      <c r="Z35" s="103"/>
    </row>
    <row r="36" spans="1:28" x14ac:dyDescent="0.25">
      <c r="A36" s="38"/>
      <c r="B36" s="3">
        <v>2014</v>
      </c>
      <c r="C36" s="13">
        <f t="shared" si="0"/>
        <v>-700</v>
      </c>
      <c r="D36" s="103"/>
      <c r="E36" s="103"/>
      <c r="F36" s="103"/>
      <c r="G36" s="103"/>
      <c r="H36" s="103"/>
      <c r="I36" s="103"/>
      <c r="J36" s="103"/>
      <c r="K36" s="103"/>
      <c r="L36" s="103"/>
      <c r="M36" s="103"/>
      <c r="N36" s="103"/>
      <c r="O36" s="103"/>
      <c r="P36" s="103"/>
      <c r="Q36" s="103"/>
      <c r="R36" s="103">
        <f t="shared" si="2"/>
        <v>0</v>
      </c>
      <c r="S36" s="103">
        <f t="shared" si="3"/>
        <v>0</v>
      </c>
      <c r="T36" s="103">
        <f t="shared" si="1"/>
        <v>700</v>
      </c>
      <c r="U36" s="103">
        <f t="shared" si="4"/>
        <v>0</v>
      </c>
      <c r="V36" s="103">
        <f t="shared" si="5"/>
        <v>0</v>
      </c>
      <c r="X36" s="311">
        <f>X14/7/2</f>
        <v>0</v>
      </c>
      <c r="Y36" s="103"/>
      <c r="Z36" s="103"/>
    </row>
    <row r="37" spans="1:28" x14ac:dyDescent="0.25">
      <c r="A37" s="38"/>
      <c r="B37" s="3">
        <v>2015</v>
      </c>
      <c r="C37" s="13">
        <f t="shared" si="0"/>
        <v>-700</v>
      </c>
      <c r="D37" s="103"/>
      <c r="E37" s="103"/>
      <c r="F37" s="103"/>
      <c r="G37" s="103"/>
      <c r="H37" s="103"/>
      <c r="I37" s="103"/>
      <c r="J37" s="103"/>
      <c r="K37" s="103"/>
      <c r="L37" s="103"/>
      <c r="M37" s="103"/>
      <c r="N37" s="103"/>
      <c r="O37" s="103"/>
      <c r="P37" s="103"/>
      <c r="Q37" s="103"/>
      <c r="R37" s="103">
        <f t="shared" si="2"/>
        <v>0</v>
      </c>
      <c r="S37" s="103">
        <f t="shared" si="3"/>
        <v>0</v>
      </c>
      <c r="T37" s="103">
        <f t="shared" si="1"/>
        <v>700</v>
      </c>
      <c r="U37" s="103">
        <f t="shared" si="4"/>
        <v>0</v>
      </c>
      <c r="V37" s="103">
        <f t="shared" si="5"/>
        <v>0</v>
      </c>
      <c r="X37" s="311">
        <f>X14/7</f>
        <v>0</v>
      </c>
      <c r="Y37" s="103"/>
      <c r="Z37" s="103"/>
    </row>
    <row r="38" spans="1:28" x14ac:dyDescent="0.25">
      <c r="A38" s="38"/>
      <c r="B38" s="3">
        <v>2016</v>
      </c>
      <c r="C38" s="13">
        <f t="shared" si="0"/>
        <v>-700</v>
      </c>
      <c r="D38" s="103"/>
      <c r="E38" s="103"/>
      <c r="F38" s="103"/>
      <c r="G38" s="103"/>
      <c r="H38" s="103"/>
      <c r="I38" s="103"/>
      <c r="J38" s="103"/>
      <c r="K38" s="103"/>
      <c r="L38" s="103"/>
      <c r="M38" s="103"/>
      <c r="N38" s="103"/>
      <c r="O38" s="103"/>
      <c r="P38" s="103"/>
      <c r="Q38" s="103"/>
      <c r="R38" s="103"/>
      <c r="S38" s="103"/>
      <c r="T38" s="103">
        <f t="shared" si="1"/>
        <v>700</v>
      </c>
      <c r="U38" s="103"/>
      <c r="V38" s="103"/>
      <c r="X38" s="311"/>
      <c r="Y38" s="103"/>
      <c r="Z38" s="103"/>
    </row>
    <row r="39" spans="1:28" x14ac:dyDescent="0.25">
      <c r="A39" s="38"/>
      <c r="B39" s="3">
        <v>2017</v>
      </c>
      <c r="C39" s="13">
        <f t="shared" si="0"/>
        <v>-350</v>
      </c>
      <c r="D39" s="103"/>
      <c r="E39" s="103"/>
      <c r="F39" s="103"/>
      <c r="G39" s="103"/>
      <c r="H39" s="103"/>
      <c r="I39" s="103"/>
      <c r="J39" s="103"/>
      <c r="K39" s="103"/>
      <c r="L39" s="103"/>
      <c r="M39" s="103"/>
      <c r="N39" s="103"/>
      <c r="O39" s="103"/>
      <c r="P39" s="103"/>
      <c r="Q39" s="103"/>
      <c r="R39" s="103"/>
      <c r="S39" s="103"/>
      <c r="T39" s="103">
        <f>+T$14/7/2</f>
        <v>350</v>
      </c>
      <c r="U39" s="103"/>
      <c r="V39" s="103"/>
      <c r="X39" s="311"/>
      <c r="Y39" s="103"/>
      <c r="Z39" s="103"/>
    </row>
    <row r="40" spans="1:28" x14ac:dyDescent="0.25">
      <c r="A40" s="38"/>
      <c r="B40" s="3">
        <v>2018</v>
      </c>
      <c r="C40" s="13">
        <f>-SUM(D40:AB40)</f>
        <v>0</v>
      </c>
      <c r="D40" s="103"/>
      <c r="E40" s="103"/>
      <c r="F40" s="103"/>
      <c r="G40" s="103"/>
      <c r="H40" s="103"/>
      <c r="I40" s="103"/>
      <c r="J40" s="103"/>
      <c r="K40" s="103"/>
      <c r="L40" s="103"/>
      <c r="M40" s="103"/>
      <c r="N40" s="103"/>
      <c r="O40" s="103"/>
      <c r="P40" s="103"/>
      <c r="Q40" s="103"/>
      <c r="R40" s="103"/>
      <c r="S40" s="103"/>
      <c r="T40" s="103"/>
      <c r="U40" s="103"/>
      <c r="V40" s="103"/>
      <c r="X40" s="311"/>
      <c r="Y40" s="103"/>
      <c r="Z40" s="103"/>
    </row>
    <row r="41" spans="1:28" x14ac:dyDescent="0.25">
      <c r="A41" s="38"/>
      <c r="B41" s="3"/>
      <c r="C41" s="12"/>
      <c r="D41" s="104"/>
      <c r="E41" s="104"/>
      <c r="F41" s="104"/>
      <c r="G41" s="104"/>
      <c r="H41" s="104"/>
      <c r="I41" s="104"/>
      <c r="J41" s="104"/>
      <c r="K41" s="104"/>
      <c r="L41" s="104"/>
      <c r="M41" s="104"/>
      <c r="N41" s="104"/>
      <c r="O41" s="104"/>
      <c r="P41" s="104"/>
      <c r="Q41" s="104"/>
      <c r="R41" s="104"/>
      <c r="S41" s="104"/>
      <c r="T41" s="104"/>
      <c r="U41" s="104"/>
      <c r="V41" s="173"/>
      <c r="W41" s="173"/>
      <c r="X41" s="173"/>
      <c r="Y41" s="103"/>
      <c r="Z41" s="103"/>
    </row>
    <row r="42" spans="1:28" x14ac:dyDescent="0.25">
      <c r="A42" s="38" t="s">
        <v>62</v>
      </c>
      <c r="B42" s="105">
        <f>SUM(D42:Y42)</f>
        <v>0</v>
      </c>
      <c r="C42" s="102">
        <f>SUM(C16:C41)</f>
        <v>-4900</v>
      </c>
      <c r="D42" s="103">
        <f t="shared" ref="D42:T42" si="6">-SUM(D16:D41)+D14</f>
        <v>0</v>
      </c>
      <c r="E42" s="103">
        <f t="shared" si="6"/>
        <v>0</v>
      </c>
      <c r="F42" s="103">
        <f t="shared" si="6"/>
        <v>0</v>
      </c>
      <c r="G42" s="103">
        <f t="shared" si="6"/>
        <v>0</v>
      </c>
      <c r="H42" s="103">
        <f t="shared" si="6"/>
        <v>0</v>
      </c>
      <c r="I42" s="103">
        <f t="shared" si="6"/>
        <v>0</v>
      </c>
      <c r="J42" s="103">
        <f t="shared" si="6"/>
        <v>0</v>
      </c>
      <c r="K42" s="103">
        <f t="shared" si="6"/>
        <v>0</v>
      </c>
      <c r="L42" s="103">
        <f t="shared" si="6"/>
        <v>0</v>
      </c>
      <c r="M42" s="103">
        <f t="shared" si="6"/>
        <v>0</v>
      </c>
      <c r="N42" s="103">
        <f t="shared" si="6"/>
        <v>0</v>
      </c>
      <c r="O42" s="103">
        <f t="shared" si="6"/>
        <v>0</v>
      </c>
      <c r="P42" s="103">
        <f t="shared" si="6"/>
        <v>0</v>
      </c>
      <c r="Q42" s="103">
        <f t="shared" si="6"/>
        <v>0</v>
      </c>
      <c r="R42" s="103">
        <f t="shared" si="6"/>
        <v>0</v>
      </c>
      <c r="S42" s="103">
        <f t="shared" si="6"/>
        <v>0</v>
      </c>
      <c r="T42" s="103">
        <f t="shared" si="6"/>
        <v>0</v>
      </c>
      <c r="U42" s="329">
        <f t="shared" ref="U42:AB42" si="7">-SUM(U16:U41)+U14</f>
        <v>0</v>
      </c>
      <c r="V42" s="329">
        <f t="shared" si="7"/>
        <v>0</v>
      </c>
      <c r="W42" s="329">
        <f t="shared" si="7"/>
        <v>0</v>
      </c>
      <c r="X42" s="329">
        <f t="shared" si="7"/>
        <v>0</v>
      </c>
      <c r="Y42" s="329">
        <f t="shared" si="7"/>
        <v>0</v>
      </c>
      <c r="Z42" s="329">
        <f t="shared" si="7"/>
        <v>0</v>
      </c>
      <c r="AA42" s="329">
        <f t="shared" si="7"/>
        <v>0</v>
      </c>
      <c r="AB42" s="329">
        <f t="shared" si="7"/>
        <v>0</v>
      </c>
    </row>
    <row r="43" spans="1:28" x14ac:dyDescent="0.25">
      <c r="A43" s="38"/>
      <c r="B43" s="102"/>
      <c r="C43" s="106"/>
      <c r="D43" s="103"/>
      <c r="E43" s="103"/>
      <c r="F43" s="103"/>
      <c r="G43" s="103"/>
      <c r="H43" s="103"/>
      <c r="I43" s="103"/>
      <c r="J43" s="103"/>
      <c r="K43" s="103"/>
      <c r="L43" s="103"/>
      <c r="M43" s="103"/>
      <c r="N43" s="103"/>
      <c r="O43" s="103"/>
      <c r="P43" s="103"/>
      <c r="Q43" s="103"/>
      <c r="R43" s="103"/>
      <c r="S43" s="103"/>
      <c r="T43" s="103"/>
      <c r="U43" s="103"/>
      <c r="V43" s="103"/>
      <c r="W43" s="103"/>
      <c r="X43" s="103"/>
      <c r="Y43" s="103"/>
      <c r="Z43" s="103"/>
    </row>
    <row r="44" spans="1:28" x14ac:dyDescent="0.25">
      <c r="A44" s="39" t="s">
        <v>63</v>
      </c>
      <c r="B44" s="3"/>
      <c r="C44" s="30">
        <f>+C14+C42</f>
        <v>0</v>
      </c>
      <c r="D44" s="103"/>
      <c r="E44" s="103"/>
      <c r="F44" s="103"/>
      <c r="G44" s="103"/>
      <c r="H44" s="103"/>
      <c r="I44" s="103"/>
      <c r="J44" s="103"/>
      <c r="K44" s="103"/>
      <c r="L44" s="103"/>
      <c r="M44" s="103"/>
      <c r="N44" s="103"/>
      <c r="O44" s="103"/>
      <c r="P44" s="103"/>
      <c r="Q44" s="103"/>
      <c r="R44" s="103"/>
      <c r="S44" s="103"/>
      <c r="T44" s="103"/>
      <c r="U44" s="103"/>
      <c r="V44" s="103"/>
      <c r="W44" s="103"/>
      <c r="X44" s="103"/>
      <c r="Y44" s="103"/>
      <c r="Z44" s="103"/>
    </row>
    <row r="45" spans="1:28" x14ac:dyDescent="0.25">
      <c r="A45" s="3"/>
      <c r="B45" s="3"/>
      <c r="C45" s="3"/>
      <c r="D45" s="103"/>
      <c r="E45" s="103"/>
      <c r="F45" s="103"/>
      <c r="G45" s="103"/>
      <c r="H45" s="103"/>
      <c r="I45" s="103"/>
      <c r="J45" s="103"/>
      <c r="K45" s="103"/>
      <c r="L45" s="103"/>
      <c r="M45" s="103"/>
      <c r="N45" s="103"/>
      <c r="O45" s="103"/>
      <c r="P45" s="103"/>
      <c r="Q45" s="103"/>
      <c r="R45" s="103"/>
      <c r="S45" s="103"/>
      <c r="T45" s="103"/>
      <c r="U45" s="103"/>
      <c r="V45" s="103"/>
      <c r="W45" s="103"/>
      <c r="X45" s="103"/>
      <c r="Y45" s="103"/>
      <c r="Z45" s="103"/>
    </row>
    <row r="46" spans="1:28" x14ac:dyDescent="0.25">
      <c r="A46" s="3"/>
      <c r="B46" s="36"/>
      <c r="C46" s="3"/>
      <c r="D46" s="103"/>
      <c r="E46" s="103"/>
      <c r="F46" s="103"/>
      <c r="G46" s="103"/>
      <c r="H46" s="103"/>
      <c r="I46" s="103"/>
      <c r="J46" s="103"/>
      <c r="K46" s="103"/>
      <c r="L46" s="103"/>
      <c r="M46" s="103"/>
      <c r="N46" s="103"/>
      <c r="O46" s="103"/>
      <c r="P46" s="103"/>
      <c r="Q46" s="103"/>
      <c r="R46" s="103"/>
      <c r="S46" s="103"/>
      <c r="T46" s="103"/>
      <c r="U46" s="103"/>
      <c r="V46" s="103"/>
      <c r="W46" s="103"/>
      <c r="X46" s="103"/>
      <c r="Y46" s="103"/>
      <c r="Z46" s="103"/>
    </row>
    <row r="47" spans="1:28" x14ac:dyDescent="0.25">
      <c r="A47" s="3"/>
      <c r="B47" s="3"/>
      <c r="C47" s="3"/>
      <c r="E47" s="103"/>
      <c r="F47" s="107"/>
      <c r="G47" s="107"/>
      <c r="H47" s="107"/>
      <c r="I47" s="107"/>
      <c r="J47" s="107"/>
      <c r="K47" s="107"/>
      <c r="L47" s="107"/>
      <c r="M47" s="107"/>
      <c r="N47" s="103">
        <f>SUM(E32:E47)</f>
        <v>0</v>
      </c>
      <c r="O47" s="107"/>
      <c r="P47" s="107"/>
      <c r="Q47" s="107"/>
      <c r="R47" s="107"/>
      <c r="S47" s="107"/>
    </row>
    <row r="48" spans="1:28" x14ac:dyDescent="0.25">
      <c r="B48" s="3"/>
      <c r="C48" s="3"/>
      <c r="E48" s="107"/>
      <c r="F48" s="107"/>
      <c r="G48" s="107"/>
      <c r="H48" s="107"/>
      <c r="I48" s="107"/>
      <c r="J48" s="107"/>
      <c r="K48" s="107"/>
      <c r="L48" s="107"/>
      <c r="M48" s="107"/>
      <c r="N48" s="107"/>
      <c r="O48" s="107"/>
      <c r="P48" s="107"/>
      <c r="Q48" s="107"/>
      <c r="R48" s="107"/>
      <c r="S48" s="107"/>
    </row>
    <row r="49" spans="5:19" x14ac:dyDescent="0.25"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</row>
    <row r="50" spans="5:19" x14ac:dyDescent="0.25">
      <c r="E50" s="107"/>
      <c r="F50" s="107"/>
      <c r="G50" s="107"/>
      <c r="H50" s="107"/>
      <c r="I50" s="107"/>
      <c r="J50" s="107"/>
      <c r="K50" s="107"/>
      <c r="L50" s="107"/>
      <c r="M50" s="107"/>
      <c r="N50" s="107"/>
      <c r="O50" s="107"/>
      <c r="P50" s="107"/>
      <c r="Q50" s="107"/>
      <c r="R50" s="107"/>
      <c r="S50" s="107"/>
    </row>
    <row r="51" spans="5:19" x14ac:dyDescent="0.25">
      <c r="E51" s="107"/>
      <c r="F51" s="107"/>
      <c r="G51" s="107"/>
      <c r="H51" s="107"/>
      <c r="I51" s="107"/>
      <c r="J51" s="107"/>
      <c r="K51" s="107"/>
      <c r="L51" s="107"/>
      <c r="M51" s="107"/>
      <c r="N51" s="107"/>
      <c r="O51" s="107"/>
      <c r="P51" s="107"/>
      <c r="Q51" s="107"/>
      <c r="R51" s="107"/>
      <c r="S51" s="107"/>
    </row>
    <row r="52" spans="5:19" x14ac:dyDescent="0.25">
      <c r="E52" s="107"/>
      <c r="F52" s="107"/>
      <c r="G52" s="107"/>
      <c r="H52" s="107"/>
      <c r="I52" s="107"/>
      <c r="J52" s="107"/>
      <c r="K52" s="107"/>
      <c r="L52" s="107"/>
      <c r="M52" s="107"/>
      <c r="N52" s="107"/>
      <c r="O52" s="107"/>
      <c r="P52" s="107"/>
      <c r="Q52" s="107"/>
      <c r="R52" s="107"/>
      <c r="S52" s="107"/>
    </row>
    <row r="53" spans="5:19" x14ac:dyDescent="0.25">
      <c r="E53" s="107"/>
      <c r="F53" s="107"/>
      <c r="G53" s="107"/>
      <c r="H53" s="107"/>
      <c r="I53" s="107"/>
      <c r="J53" s="107"/>
      <c r="K53" s="107"/>
      <c r="L53" s="107"/>
      <c r="M53" s="107"/>
      <c r="N53" s="107"/>
      <c r="O53" s="107"/>
      <c r="P53" s="107"/>
      <c r="Q53" s="107"/>
      <c r="R53" s="107"/>
      <c r="S53" s="107"/>
    </row>
    <row r="54" spans="5:19" x14ac:dyDescent="0.25">
      <c r="E54" s="107"/>
      <c r="F54" s="107"/>
      <c r="G54" s="107"/>
      <c r="H54" s="107"/>
      <c r="I54" s="107"/>
      <c r="J54" s="107"/>
      <c r="K54" s="107"/>
      <c r="L54" s="107"/>
      <c r="M54" s="107"/>
      <c r="N54" s="107"/>
      <c r="O54" s="107"/>
      <c r="P54" s="107"/>
      <c r="Q54" s="107"/>
      <c r="R54" s="107"/>
      <c r="S54" s="107"/>
    </row>
    <row r="55" spans="5:19" x14ac:dyDescent="0.25">
      <c r="E55" s="107"/>
      <c r="F55" s="107"/>
      <c r="G55" s="107"/>
      <c r="H55" s="107"/>
      <c r="I55" s="107"/>
      <c r="J55" s="107"/>
      <c r="K55" s="107"/>
      <c r="L55" s="107"/>
      <c r="M55" s="107"/>
      <c r="N55" s="107"/>
      <c r="O55" s="107"/>
      <c r="P55" s="107"/>
      <c r="Q55" s="107"/>
      <c r="R55" s="107"/>
      <c r="S55" s="107"/>
    </row>
    <row r="56" spans="5:19" x14ac:dyDescent="0.25">
      <c r="E56" s="107"/>
      <c r="F56" s="107"/>
      <c r="G56" s="107"/>
      <c r="H56" s="107"/>
      <c r="I56" s="107"/>
      <c r="J56" s="107"/>
      <c r="K56" s="107"/>
      <c r="L56" s="107"/>
      <c r="M56" s="107"/>
      <c r="N56" s="107"/>
      <c r="O56" s="107"/>
      <c r="P56" s="107"/>
      <c r="Q56" s="107"/>
      <c r="R56" s="107"/>
      <c r="S56" s="107"/>
    </row>
    <row r="57" spans="5:19" x14ac:dyDescent="0.25">
      <c r="E57" s="107"/>
      <c r="F57" s="107"/>
      <c r="G57" s="107"/>
      <c r="H57" s="107"/>
      <c r="I57" s="107"/>
      <c r="J57" s="107"/>
      <c r="K57" s="107"/>
      <c r="L57" s="107"/>
      <c r="M57" s="107"/>
      <c r="N57" s="107"/>
      <c r="O57" s="107"/>
      <c r="P57" s="107"/>
      <c r="Q57" s="107"/>
      <c r="R57" s="107"/>
      <c r="S57" s="107"/>
    </row>
    <row r="58" spans="5:19" x14ac:dyDescent="0.25">
      <c r="E58" s="107"/>
      <c r="F58" s="107"/>
      <c r="G58" s="107"/>
      <c r="H58" s="107"/>
      <c r="I58" s="107"/>
      <c r="J58" s="107"/>
      <c r="K58" s="107"/>
      <c r="L58" s="107"/>
      <c r="M58" s="107"/>
      <c r="N58" s="107"/>
      <c r="O58" s="107"/>
      <c r="P58" s="107"/>
      <c r="Q58" s="107"/>
      <c r="R58" s="107"/>
      <c r="S58" s="107"/>
    </row>
  </sheetData>
  <phoneticPr fontId="0" type="noConversion"/>
  <pageMargins left="0.7" right="0.7" top="0.75" bottom="0.75" header="0.3" footer="0.3"/>
  <pageSetup scale="60" orientation="landscape" horizontalDpi="4294967294" verticalDpi="4294967294" r:id="rId1"/>
  <headerFooter alignWithMargins="0">
    <oddFooter>&amp;Z&amp;F&amp;RPage &amp;P</oddFooter>
  </headerFooter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 codeName="Sheet50"/>
  <dimension ref="A1:AB58"/>
  <sheetViews>
    <sheetView workbookViewId="0"/>
  </sheetViews>
  <sheetFormatPr defaultRowHeight="15" x14ac:dyDescent="0.25"/>
  <cols>
    <col min="1" max="1" width="20.85546875" customWidth="1"/>
    <col min="2" max="2" width="8.7109375" customWidth="1"/>
    <col min="3" max="3" width="12.85546875" customWidth="1"/>
    <col min="4" max="12" width="7.42578125" hidden="1" customWidth="1"/>
    <col min="13" max="13" width="7.5703125" hidden="1" customWidth="1"/>
    <col min="14" max="14" width="9.28515625" customWidth="1"/>
    <col min="15" max="15" width="12.5703125" customWidth="1"/>
    <col min="16" max="16" width="9.28515625" customWidth="1"/>
    <col min="17" max="17" width="12.140625" customWidth="1"/>
    <col min="18" max="19" width="11.28515625" customWidth="1"/>
    <col min="20" max="20" width="9.42578125" customWidth="1"/>
    <col min="22" max="24" width="10.5703125" customWidth="1"/>
  </cols>
  <sheetData>
    <row r="1" spans="1:28" x14ac:dyDescent="0.25">
      <c r="A1" s="11" t="s">
        <v>10</v>
      </c>
    </row>
    <row r="2" spans="1:28" x14ac:dyDescent="0.25">
      <c r="A2" s="9" t="s">
        <v>14</v>
      </c>
    </row>
    <row r="3" spans="1:28" x14ac:dyDescent="0.25">
      <c r="A3" s="9" t="s">
        <v>80</v>
      </c>
    </row>
    <row r="4" spans="1:28" x14ac:dyDescent="0.25">
      <c r="R4" s="40" t="s">
        <v>4</v>
      </c>
      <c r="S4" s="41"/>
      <c r="T4" s="40" t="s">
        <v>8</v>
      </c>
    </row>
    <row r="5" spans="1:28" x14ac:dyDescent="0.25">
      <c r="A5" s="10" t="s">
        <v>9</v>
      </c>
      <c r="B5" s="12" t="s">
        <v>64</v>
      </c>
      <c r="C5" s="12" t="s">
        <v>12</v>
      </c>
      <c r="R5" s="42" t="s">
        <v>2</v>
      </c>
      <c r="S5" s="42" t="s">
        <v>60</v>
      </c>
      <c r="T5" s="42" t="s">
        <v>7</v>
      </c>
    </row>
    <row r="6" spans="1:28" x14ac:dyDescent="0.25">
      <c r="A6" s="73" t="s">
        <v>474</v>
      </c>
      <c r="B6" s="3">
        <v>276</v>
      </c>
      <c r="R6" s="3"/>
    </row>
    <row r="7" spans="1:28" x14ac:dyDescent="0.25">
      <c r="A7" s="215" t="s">
        <v>475</v>
      </c>
      <c r="B7" s="212"/>
      <c r="C7" s="214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5"/>
      <c r="P7" s="6"/>
      <c r="Q7" s="6"/>
      <c r="R7" s="13">
        <f>+C14</f>
        <v>66969.8</v>
      </c>
      <c r="S7" s="13">
        <f>+-C42</f>
        <v>66969.8</v>
      </c>
      <c r="T7" s="13">
        <f>+R7-S7</f>
        <v>0</v>
      </c>
    </row>
    <row r="8" spans="1:28" x14ac:dyDescent="0.25">
      <c r="A8" s="213"/>
      <c r="B8" s="3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5"/>
      <c r="P8" s="6"/>
      <c r="Q8" s="6"/>
    </row>
    <row r="9" spans="1:28" x14ac:dyDescent="0.25">
      <c r="A9" s="2"/>
      <c r="B9" s="3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5"/>
      <c r="P9" s="6"/>
      <c r="Q9" s="6"/>
    </row>
    <row r="10" spans="1:28" x14ac:dyDescent="0.25">
      <c r="B10" s="3"/>
    </row>
    <row r="11" spans="1:28" x14ac:dyDescent="0.25">
      <c r="A11" s="2" t="s">
        <v>66</v>
      </c>
      <c r="B11" s="212"/>
      <c r="C11" s="214" t="s">
        <v>74</v>
      </c>
    </row>
    <row r="12" spans="1:28" x14ac:dyDescent="0.25">
      <c r="B12" s="28"/>
      <c r="C12" s="2"/>
    </row>
    <row r="13" spans="1:28" x14ac:dyDescent="0.25">
      <c r="A13" s="9" t="s">
        <v>5</v>
      </c>
      <c r="C13" s="31" t="s">
        <v>3</v>
      </c>
      <c r="D13" s="32">
        <v>1994</v>
      </c>
      <c r="E13" s="32">
        <v>1995</v>
      </c>
      <c r="F13" s="32">
        <v>1996</v>
      </c>
      <c r="G13" s="32">
        <v>1997</v>
      </c>
      <c r="H13" s="32">
        <v>1998</v>
      </c>
      <c r="I13" s="32">
        <v>1999</v>
      </c>
      <c r="J13" s="32">
        <v>2000</v>
      </c>
      <c r="K13" s="32">
        <v>2001</v>
      </c>
      <c r="L13" s="32">
        <v>2002</v>
      </c>
      <c r="M13" s="32">
        <v>2003</v>
      </c>
      <c r="N13" s="32">
        <v>2004</v>
      </c>
      <c r="O13" s="32">
        <v>2005</v>
      </c>
      <c r="P13" s="32">
        <v>2006</v>
      </c>
      <c r="Q13" s="32">
        <v>2007</v>
      </c>
      <c r="R13" s="32">
        <v>2008</v>
      </c>
      <c r="S13" s="32">
        <v>2009</v>
      </c>
      <c r="T13" s="32">
        <v>2010</v>
      </c>
      <c r="U13" s="32">
        <v>2011</v>
      </c>
      <c r="V13" s="32">
        <v>2012</v>
      </c>
      <c r="W13" s="32">
        <v>2013</v>
      </c>
      <c r="X13" s="32">
        <v>2014</v>
      </c>
      <c r="Y13" s="328">
        <v>2015</v>
      </c>
      <c r="Z13" s="32">
        <v>2016</v>
      </c>
      <c r="AA13" s="328">
        <v>2017</v>
      </c>
      <c r="AB13" s="32">
        <v>2018</v>
      </c>
    </row>
    <row r="14" spans="1:28" x14ac:dyDescent="0.25">
      <c r="A14" s="9" t="s">
        <v>73</v>
      </c>
      <c r="C14" s="29">
        <f>SUM(D14:Y14)</f>
        <v>66969.8</v>
      </c>
      <c r="D14" s="43"/>
      <c r="E14" s="43"/>
      <c r="F14" s="43"/>
      <c r="G14" s="43"/>
      <c r="H14" s="43"/>
      <c r="I14" s="43"/>
      <c r="J14" s="43"/>
      <c r="K14" s="43"/>
      <c r="L14" s="43"/>
      <c r="M14" s="43"/>
      <c r="N14" s="43"/>
      <c r="O14" s="133">
        <v>66969.8</v>
      </c>
      <c r="P14" s="43"/>
      <c r="Q14" s="125"/>
      <c r="R14" s="43"/>
      <c r="S14" s="29"/>
    </row>
    <row r="15" spans="1:28" x14ac:dyDescent="0.25">
      <c r="A15" s="34" t="s">
        <v>1460</v>
      </c>
      <c r="B15" s="2"/>
      <c r="C15" s="2"/>
    </row>
    <row r="16" spans="1:28" x14ac:dyDescent="0.25">
      <c r="A16" s="9" t="s">
        <v>6</v>
      </c>
      <c r="B16" s="3">
        <v>1994</v>
      </c>
      <c r="C16" s="13">
        <f>-SUM(D16:Y16)</f>
        <v>0</v>
      </c>
      <c r="D16" s="7">
        <f>+D$14/7/2</f>
        <v>0</v>
      </c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Y16" s="7"/>
      <c r="Z16" s="7"/>
    </row>
    <row r="17" spans="1:26" x14ac:dyDescent="0.25">
      <c r="B17" s="3">
        <v>1995</v>
      </c>
      <c r="C17" s="13">
        <f t="shared" ref="C17:C39" si="0">-SUM(D17:Y17)</f>
        <v>0</v>
      </c>
      <c r="D17" s="7">
        <f>+D$14/7</f>
        <v>0</v>
      </c>
      <c r="E17" s="7">
        <f>+E$14/7/2</f>
        <v>0</v>
      </c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Y17" s="7"/>
      <c r="Z17" s="7"/>
    </row>
    <row r="18" spans="1:26" x14ac:dyDescent="0.25">
      <c r="B18" s="3">
        <v>1996</v>
      </c>
      <c r="C18" s="13">
        <f t="shared" si="0"/>
        <v>0</v>
      </c>
      <c r="D18" s="7">
        <f>+D17</f>
        <v>0</v>
      </c>
      <c r="E18" s="7">
        <f>+E$14/7</f>
        <v>0</v>
      </c>
      <c r="F18" s="7">
        <f>+F$14/7/2</f>
        <v>0</v>
      </c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Y18" s="7"/>
      <c r="Z18" s="7"/>
    </row>
    <row r="19" spans="1:26" x14ac:dyDescent="0.25">
      <c r="B19" s="3">
        <v>1997</v>
      </c>
      <c r="C19" s="13">
        <f t="shared" si="0"/>
        <v>0</v>
      </c>
      <c r="D19" s="7">
        <f>+D18</f>
        <v>0</v>
      </c>
      <c r="E19" s="7">
        <f>+E18</f>
        <v>0</v>
      </c>
      <c r="F19" s="7">
        <f>+F$14/7</f>
        <v>0</v>
      </c>
      <c r="G19" s="7">
        <f>+G$14/7/2</f>
        <v>0</v>
      </c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Y19" s="7"/>
      <c r="Z19" s="7"/>
    </row>
    <row r="20" spans="1:26" x14ac:dyDescent="0.25">
      <c r="B20" s="3">
        <v>1998</v>
      </c>
      <c r="C20" s="13">
        <f t="shared" si="0"/>
        <v>0</v>
      </c>
      <c r="D20" s="7">
        <f>+D19</f>
        <v>0</v>
      </c>
      <c r="E20" s="7">
        <f>+E19</f>
        <v>0</v>
      </c>
      <c r="F20" s="7">
        <f>+F19</f>
        <v>0</v>
      </c>
      <c r="G20" s="7">
        <f>+G$14/7</f>
        <v>0</v>
      </c>
      <c r="H20" s="7">
        <f>+H$14/7/2</f>
        <v>0</v>
      </c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Y20" s="7"/>
      <c r="Z20" s="7"/>
    </row>
    <row r="21" spans="1:26" x14ac:dyDescent="0.25">
      <c r="B21" s="3">
        <v>1999</v>
      </c>
      <c r="C21" s="13">
        <f t="shared" si="0"/>
        <v>0</v>
      </c>
      <c r="D21" s="7">
        <f>+D20</f>
        <v>0</v>
      </c>
      <c r="E21" s="7">
        <f>+E20</f>
        <v>0</v>
      </c>
      <c r="F21" s="7">
        <f>+F20</f>
        <v>0</v>
      </c>
      <c r="G21" s="7">
        <f>+G20</f>
        <v>0</v>
      </c>
      <c r="H21" s="7">
        <f>+H$14/7</f>
        <v>0</v>
      </c>
      <c r="I21" s="7">
        <f>+I$14/7/2</f>
        <v>0</v>
      </c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Y21" s="7"/>
      <c r="Z21" s="7"/>
    </row>
    <row r="22" spans="1:26" x14ac:dyDescent="0.25">
      <c r="B22" s="3">
        <v>2000</v>
      </c>
      <c r="C22" s="13">
        <f t="shared" si="0"/>
        <v>0</v>
      </c>
      <c r="D22" s="7">
        <f>+D21</f>
        <v>0</v>
      </c>
      <c r="E22" s="7">
        <f>+E21</f>
        <v>0</v>
      </c>
      <c r="F22" s="7">
        <f>+F21</f>
        <v>0</v>
      </c>
      <c r="G22" s="7">
        <f>+G21</f>
        <v>0</v>
      </c>
      <c r="H22" s="7">
        <f>+H21</f>
        <v>0</v>
      </c>
      <c r="I22" s="7">
        <f>+I$14/7</f>
        <v>0</v>
      </c>
      <c r="J22" s="7">
        <f>+J$14/7/2</f>
        <v>0</v>
      </c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Y22" s="7"/>
      <c r="Z22" s="7"/>
    </row>
    <row r="23" spans="1:26" x14ac:dyDescent="0.25">
      <c r="B23" s="3">
        <v>2001</v>
      </c>
      <c r="C23" s="13">
        <f t="shared" si="0"/>
        <v>0</v>
      </c>
      <c r="D23" s="7">
        <f>+D$14/7/2</f>
        <v>0</v>
      </c>
      <c r="E23" s="7">
        <f>+E22</f>
        <v>0</v>
      </c>
      <c r="F23" s="7">
        <f>+F22</f>
        <v>0</v>
      </c>
      <c r="G23" s="7">
        <f>+G22</f>
        <v>0</v>
      </c>
      <c r="H23" s="7">
        <f>+H22</f>
        <v>0</v>
      </c>
      <c r="I23" s="7">
        <f>+I22</f>
        <v>0</v>
      </c>
      <c r="J23" s="7">
        <f>+J$14/7</f>
        <v>0</v>
      </c>
      <c r="K23" s="7">
        <f>+K$14/7/2</f>
        <v>0</v>
      </c>
      <c r="L23" s="7"/>
      <c r="M23" s="7"/>
      <c r="N23" s="7"/>
      <c r="O23" s="7"/>
      <c r="P23" s="7"/>
      <c r="Q23" s="7"/>
      <c r="R23" s="7"/>
      <c r="S23" s="7"/>
      <c r="T23" s="7"/>
      <c r="U23" s="7"/>
      <c r="Y23" s="7"/>
      <c r="Z23" s="7"/>
    </row>
    <row r="24" spans="1:26" x14ac:dyDescent="0.25">
      <c r="B24" s="3">
        <v>2002</v>
      </c>
      <c r="C24" s="13">
        <f t="shared" si="0"/>
        <v>0</v>
      </c>
      <c r="D24" s="7"/>
      <c r="E24" s="7">
        <f>+E$14/7/2</f>
        <v>0</v>
      </c>
      <c r="F24" s="7">
        <f>+F23</f>
        <v>0</v>
      </c>
      <c r="G24" s="7">
        <f>+G23</f>
        <v>0</v>
      </c>
      <c r="H24" s="7">
        <f>+H23</f>
        <v>0</v>
      </c>
      <c r="I24" s="7">
        <f>+I23</f>
        <v>0</v>
      </c>
      <c r="J24" s="7">
        <f>+J23</f>
        <v>0</v>
      </c>
      <c r="K24" s="7">
        <f>+K$14/7</f>
        <v>0</v>
      </c>
      <c r="L24" s="7">
        <f>+L$14/7/2</f>
        <v>0</v>
      </c>
      <c r="M24" s="7"/>
      <c r="N24" s="7"/>
      <c r="O24" s="7"/>
      <c r="P24" s="7"/>
      <c r="Q24" s="7"/>
      <c r="R24" s="7"/>
      <c r="S24" s="7"/>
      <c r="T24" s="7"/>
      <c r="U24" s="7"/>
      <c r="Y24" s="7"/>
      <c r="Z24" s="7"/>
    </row>
    <row r="25" spans="1:26" x14ac:dyDescent="0.25">
      <c r="B25" s="3">
        <v>2003</v>
      </c>
      <c r="C25" s="13">
        <f t="shared" si="0"/>
        <v>0</v>
      </c>
      <c r="D25" s="7"/>
      <c r="E25" s="7"/>
      <c r="F25" s="7">
        <f>+F$14/7/2</f>
        <v>0</v>
      </c>
      <c r="G25" s="7">
        <f>+G24</f>
        <v>0</v>
      </c>
      <c r="H25" s="7">
        <f>+H24</f>
        <v>0</v>
      </c>
      <c r="I25" s="7">
        <f>+I24</f>
        <v>0</v>
      </c>
      <c r="J25" s="7">
        <f>+J24</f>
        <v>0</v>
      </c>
      <c r="K25" s="7">
        <f>+K24</f>
        <v>0</v>
      </c>
      <c r="L25" s="7">
        <f>+L$14/7</f>
        <v>0</v>
      </c>
      <c r="M25" s="7">
        <f>+M$14/7/2</f>
        <v>0</v>
      </c>
      <c r="N25" s="7"/>
      <c r="O25" s="7"/>
      <c r="P25" s="7"/>
      <c r="Q25" s="7"/>
      <c r="R25" s="7"/>
      <c r="S25" s="7"/>
      <c r="T25" s="7"/>
      <c r="U25" s="7"/>
      <c r="Y25" s="7"/>
      <c r="Z25" s="7"/>
    </row>
    <row r="26" spans="1:26" x14ac:dyDescent="0.25">
      <c r="B26" s="3">
        <v>2004</v>
      </c>
      <c r="C26" s="13">
        <f t="shared" si="0"/>
        <v>0</v>
      </c>
      <c r="D26" s="7"/>
      <c r="E26" s="7"/>
      <c r="F26" s="7"/>
      <c r="G26" s="7">
        <f>+G$14/7/2</f>
        <v>0</v>
      </c>
      <c r="H26" s="7">
        <f>+H25</f>
        <v>0</v>
      </c>
      <c r="I26" s="7">
        <f>+I25</f>
        <v>0</v>
      </c>
      <c r="J26" s="7">
        <f>+J25</f>
        <v>0</v>
      </c>
      <c r="K26" s="7">
        <f>+K25</f>
        <v>0</v>
      </c>
      <c r="L26" s="7">
        <f>+L25</f>
        <v>0</v>
      </c>
      <c r="M26" s="7">
        <f>+M$14/7</f>
        <v>0</v>
      </c>
      <c r="N26" s="7">
        <f>+N$14/7/2</f>
        <v>0</v>
      </c>
      <c r="O26" s="7"/>
      <c r="P26" s="7"/>
      <c r="Q26" s="7"/>
      <c r="R26" s="7"/>
      <c r="S26" s="7"/>
      <c r="T26" s="7"/>
      <c r="U26" s="7"/>
      <c r="Y26" s="7"/>
      <c r="Z26" s="7"/>
    </row>
    <row r="27" spans="1:26" x14ac:dyDescent="0.25">
      <c r="B27" s="3">
        <v>2005</v>
      </c>
      <c r="C27" s="13">
        <f t="shared" si="0"/>
        <v>-4783.5571428571429</v>
      </c>
      <c r="D27" s="7"/>
      <c r="E27" s="7"/>
      <c r="F27" s="7"/>
      <c r="G27" s="7"/>
      <c r="H27" s="7">
        <f>+H$14/7/2</f>
        <v>0</v>
      </c>
      <c r="I27" s="7">
        <f>+I26</f>
        <v>0</v>
      </c>
      <c r="J27" s="7">
        <f>+J26</f>
        <v>0</v>
      </c>
      <c r="K27" s="7">
        <f>+K26</f>
        <v>0</v>
      </c>
      <c r="L27" s="7">
        <f>+L26</f>
        <v>0</v>
      </c>
      <c r="M27" s="7">
        <f>+M26</f>
        <v>0</v>
      </c>
      <c r="N27" s="7">
        <f>+N$14/7</f>
        <v>0</v>
      </c>
      <c r="O27" s="7">
        <f>+O$14/7/2</f>
        <v>4783.5571428571429</v>
      </c>
      <c r="P27" s="7"/>
      <c r="Q27" s="7"/>
      <c r="R27" s="7"/>
      <c r="S27" s="7"/>
      <c r="T27" s="7"/>
      <c r="U27" s="7"/>
      <c r="Y27" s="7"/>
      <c r="Z27" s="7"/>
    </row>
    <row r="28" spans="1:26" x14ac:dyDescent="0.25">
      <c r="B28" s="3">
        <v>2006</v>
      </c>
      <c r="C28" s="13">
        <f t="shared" si="0"/>
        <v>-9567.1142857142859</v>
      </c>
      <c r="D28" s="7"/>
      <c r="E28" s="7"/>
      <c r="F28" s="7"/>
      <c r="G28" s="7"/>
      <c r="H28" s="7"/>
      <c r="I28" s="7">
        <f>+I$14/7/2</f>
        <v>0</v>
      </c>
      <c r="J28" s="7">
        <f>+J27</f>
        <v>0</v>
      </c>
      <c r="K28" s="7">
        <f>+K27</f>
        <v>0</v>
      </c>
      <c r="L28" s="7">
        <f>+L27</f>
        <v>0</v>
      </c>
      <c r="M28" s="7">
        <f>+M27</f>
        <v>0</v>
      </c>
      <c r="N28" s="7">
        <f>+N27</f>
        <v>0</v>
      </c>
      <c r="O28" s="7">
        <f>+O$14/7</f>
        <v>9567.1142857142859</v>
      </c>
      <c r="P28" s="7">
        <f>+P$14/7/2</f>
        <v>0</v>
      </c>
      <c r="Q28" s="7"/>
      <c r="R28" s="7"/>
      <c r="S28" s="7"/>
      <c r="T28" s="7"/>
      <c r="U28" s="7"/>
      <c r="Y28" s="7"/>
      <c r="Z28" s="7"/>
    </row>
    <row r="29" spans="1:26" x14ac:dyDescent="0.25">
      <c r="B29" s="3">
        <v>2007</v>
      </c>
      <c r="C29" s="13">
        <f t="shared" si="0"/>
        <v>-9567.1142857142859</v>
      </c>
      <c r="D29" s="7"/>
      <c r="E29" s="7"/>
      <c r="F29" s="7"/>
      <c r="G29" s="7"/>
      <c r="H29" s="7"/>
      <c r="I29" s="7"/>
      <c r="J29" s="7">
        <f>+J$14/7/2</f>
        <v>0</v>
      </c>
      <c r="K29" s="7">
        <f>+K28</f>
        <v>0</v>
      </c>
      <c r="L29" s="7">
        <f>+L28</f>
        <v>0</v>
      </c>
      <c r="M29" s="7">
        <f>+M28</f>
        <v>0</v>
      </c>
      <c r="N29" s="7">
        <f>+N28</f>
        <v>0</v>
      </c>
      <c r="O29" s="7">
        <f>+O28</f>
        <v>9567.1142857142859</v>
      </c>
      <c r="P29" s="7">
        <f>+P$14/7</f>
        <v>0</v>
      </c>
      <c r="Q29" s="7">
        <f>+Q$14/7/2</f>
        <v>0</v>
      </c>
      <c r="R29" s="7"/>
      <c r="S29" s="7"/>
      <c r="T29" s="7"/>
      <c r="U29" s="7"/>
      <c r="Y29" s="7"/>
      <c r="Z29" s="7"/>
    </row>
    <row r="30" spans="1:26" x14ac:dyDescent="0.25">
      <c r="B30" s="3">
        <v>2008</v>
      </c>
      <c r="C30" s="13">
        <f t="shared" si="0"/>
        <v>-9567.1142857142859</v>
      </c>
      <c r="D30" s="7"/>
      <c r="E30" s="7"/>
      <c r="F30" s="7"/>
      <c r="G30" s="7"/>
      <c r="H30" s="7"/>
      <c r="I30" s="7"/>
      <c r="J30" s="7"/>
      <c r="K30" s="7">
        <f>+K$14/7/2</f>
        <v>0</v>
      </c>
      <c r="L30" s="7">
        <f>+L29</f>
        <v>0</v>
      </c>
      <c r="M30" s="7">
        <f>+M29</f>
        <v>0</v>
      </c>
      <c r="N30" s="7">
        <f>+N29</f>
        <v>0</v>
      </c>
      <c r="O30" s="7">
        <f>+O29</f>
        <v>9567.1142857142859</v>
      </c>
      <c r="P30" s="7">
        <f>+P29</f>
        <v>0</v>
      </c>
      <c r="Q30" s="7">
        <f>+Q$14/7</f>
        <v>0</v>
      </c>
      <c r="R30" s="7">
        <f>+R$14/7/2</f>
        <v>0</v>
      </c>
      <c r="S30" s="7"/>
      <c r="T30" s="7"/>
      <c r="U30" s="7"/>
      <c r="Y30" s="7"/>
      <c r="Z30" s="7"/>
    </row>
    <row r="31" spans="1:26" x14ac:dyDescent="0.25">
      <c r="B31" s="3">
        <v>2009</v>
      </c>
      <c r="C31" s="13">
        <f t="shared" si="0"/>
        <v>-9567.1142857142859</v>
      </c>
      <c r="D31" s="7"/>
      <c r="E31" s="7"/>
      <c r="F31" s="7"/>
      <c r="G31" s="7"/>
      <c r="H31" s="7"/>
      <c r="I31" s="7"/>
      <c r="J31" s="7"/>
      <c r="K31" s="7"/>
      <c r="L31" s="7">
        <f>+L$14/7/2</f>
        <v>0</v>
      </c>
      <c r="M31" s="7">
        <f>+M30</f>
        <v>0</v>
      </c>
      <c r="N31" s="7">
        <f>+N30</f>
        <v>0</v>
      </c>
      <c r="O31" s="7">
        <f>+O30</f>
        <v>9567.1142857142859</v>
      </c>
      <c r="P31" s="7">
        <f>+P30</f>
        <v>0</v>
      </c>
      <c r="Q31" s="7">
        <f>+Q30</f>
        <v>0</v>
      </c>
      <c r="R31" s="7">
        <f>+R$14/7</f>
        <v>0</v>
      </c>
      <c r="S31" s="7">
        <f>+S$14/7/2</f>
        <v>0</v>
      </c>
      <c r="T31" s="7"/>
      <c r="U31" s="7"/>
      <c r="Y31" s="7"/>
      <c r="Z31" s="7"/>
    </row>
    <row r="32" spans="1:26" x14ac:dyDescent="0.25">
      <c r="A32" s="38"/>
      <c r="B32" s="3">
        <v>2010</v>
      </c>
      <c r="C32" s="13">
        <f t="shared" si="0"/>
        <v>-9567.1142857142859</v>
      </c>
      <c r="D32" s="7"/>
      <c r="E32" s="7"/>
      <c r="F32" s="7"/>
      <c r="G32" s="7"/>
      <c r="H32" s="7"/>
      <c r="I32" s="7"/>
      <c r="J32" s="7"/>
      <c r="K32" s="7"/>
      <c r="L32" s="7"/>
      <c r="M32" s="7">
        <f>+M$14/7/2</f>
        <v>0</v>
      </c>
      <c r="N32" s="7">
        <f>+N31</f>
        <v>0</v>
      </c>
      <c r="O32" s="7">
        <f>+O31</f>
        <v>9567.1142857142859</v>
      </c>
      <c r="P32" s="7">
        <f>+P31</f>
        <v>0</v>
      </c>
      <c r="Q32" s="7">
        <f>+Q31</f>
        <v>0</v>
      </c>
      <c r="R32" s="7">
        <f>+R31</f>
        <v>0</v>
      </c>
      <c r="S32" s="7">
        <f>+S$14/7</f>
        <v>0</v>
      </c>
      <c r="T32" s="7">
        <f>+T$14/7/2</f>
        <v>0</v>
      </c>
      <c r="U32" s="7"/>
      <c r="Y32" s="7"/>
      <c r="Z32" s="7"/>
    </row>
    <row r="33" spans="1:28" x14ac:dyDescent="0.25">
      <c r="A33" s="38"/>
      <c r="B33" s="3">
        <v>2011</v>
      </c>
      <c r="C33" s="13">
        <f t="shared" si="0"/>
        <v>-9567.1142857142859</v>
      </c>
      <c r="D33" s="7"/>
      <c r="E33" s="7"/>
      <c r="F33" s="7"/>
      <c r="G33" s="7"/>
      <c r="H33" s="7"/>
      <c r="I33" s="7"/>
      <c r="J33" s="7"/>
      <c r="K33" s="7"/>
      <c r="L33" s="7"/>
      <c r="M33" s="7"/>
      <c r="N33" s="7">
        <f>+N$14/7/2</f>
        <v>0</v>
      </c>
      <c r="O33" s="7">
        <f>+O32</f>
        <v>9567.1142857142859</v>
      </c>
      <c r="P33" s="7">
        <f>+P32</f>
        <v>0</v>
      </c>
      <c r="Q33" s="7">
        <f>+Q32</f>
        <v>0</v>
      </c>
      <c r="R33" s="7">
        <f>+R32</f>
        <v>0</v>
      </c>
      <c r="S33" s="7">
        <f>+S32</f>
        <v>0</v>
      </c>
      <c r="T33" s="7">
        <f>+T$14/7</f>
        <v>0</v>
      </c>
      <c r="U33" s="7">
        <f>+U$14/7/2</f>
        <v>0</v>
      </c>
      <c r="Y33" s="7"/>
      <c r="Z33" s="7"/>
    </row>
    <row r="34" spans="1:28" x14ac:dyDescent="0.25">
      <c r="A34" s="38"/>
      <c r="B34" s="3">
        <v>2012</v>
      </c>
      <c r="C34" s="13">
        <f t="shared" si="0"/>
        <v>-4783.5571428571429</v>
      </c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>
        <f>O14/7/2</f>
        <v>4783.5571428571429</v>
      </c>
      <c r="P34" s="7"/>
      <c r="Q34" s="7">
        <f>+Q33</f>
        <v>0</v>
      </c>
      <c r="R34" s="7">
        <f>+R33</f>
        <v>0</v>
      </c>
      <c r="S34" s="7">
        <f>+S33</f>
        <v>0</v>
      </c>
      <c r="T34" s="7">
        <f>+T$14/7</f>
        <v>0</v>
      </c>
      <c r="U34" s="7">
        <f>+U$14/7</f>
        <v>0</v>
      </c>
      <c r="V34" s="7">
        <f>+V$14/7/2</f>
        <v>0</v>
      </c>
      <c r="Y34" s="7"/>
      <c r="Z34" s="7"/>
    </row>
    <row r="35" spans="1:28" x14ac:dyDescent="0.25">
      <c r="A35" s="38"/>
      <c r="B35" s="3">
        <v>2013</v>
      </c>
      <c r="C35" s="13">
        <f t="shared" si="0"/>
        <v>0</v>
      </c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>
        <f t="shared" ref="R35:R37" si="1">+R34</f>
        <v>0</v>
      </c>
      <c r="S35" s="7">
        <f t="shared" ref="S35:S37" si="2">+S34</f>
        <v>0</v>
      </c>
      <c r="T35" s="7">
        <f t="shared" ref="T35:U37" si="3">+T$14/7</f>
        <v>0</v>
      </c>
      <c r="U35" s="7">
        <f t="shared" si="3"/>
        <v>0</v>
      </c>
      <c r="V35" s="7">
        <f t="shared" ref="V35:V37" si="4">+V$14/7/2</f>
        <v>0</v>
      </c>
      <c r="Y35" s="7"/>
      <c r="Z35" s="7"/>
    </row>
    <row r="36" spans="1:28" x14ac:dyDescent="0.25">
      <c r="A36" s="38"/>
      <c r="B36" s="3">
        <v>2014</v>
      </c>
      <c r="C36" s="13">
        <f t="shared" si="0"/>
        <v>0</v>
      </c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>
        <f t="shared" si="1"/>
        <v>0</v>
      </c>
      <c r="S36" s="7">
        <f t="shared" si="2"/>
        <v>0</v>
      </c>
      <c r="T36" s="7">
        <f t="shared" si="3"/>
        <v>0</v>
      </c>
      <c r="U36" s="7">
        <f t="shared" si="3"/>
        <v>0</v>
      </c>
      <c r="V36" s="7">
        <f t="shared" si="4"/>
        <v>0</v>
      </c>
      <c r="Y36" s="7"/>
      <c r="Z36" s="7"/>
    </row>
    <row r="37" spans="1:28" x14ac:dyDescent="0.25">
      <c r="A37" s="38"/>
      <c r="B37" s="3">
        <v>2015</v>
      </c>
      <c r="C37" s="13">
        <f t="shared" si="0"/>
        <v>0</v>
      </c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>
        <f t="shared" si="1"/>
        <v>0</v>
      </c>
      <c r="S37" s="7">
        <f t="shared" si="2"/>
        <v>0</v>
      </c>
      <c r="T37" s="7">
        <f t="shared" si="3"/>
        <v>0</v>
      </c>
      <c r="U37" s="7">
        <f t="shared" si="3"/>
        <v>0</v>
      </c>
      <c r="V37" s="7">
        <f t="shared" si="4"/>
        <v>0</v>
      </c>
      <c r="Y37" s="7"/>
      <c r="Z37" s="7"/>
    </row>
    <row r="38" spans="1:28" x14ac:dyDescent="0.25">
      <c r="A38" s="38"/>
      <c r="B38" s="3">
        <v>2016</v>
      </c>
      <c r="C38" s="13">
        <f t="shared" si="0"/>
        <v>0</v>
      </c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Y38" s="7"/>
      <c r="Z38" s="7"/>
    </row>
    <row r="39" spans="1:28" x14ac:dyDescent="0.25">
      <c r="A39" s="38"/>
      <c r="B39" s="3">
        <v>2017</v>
      </c>
      <c r="C39" s="13">
        <f t="shared" si="0"/>
        <v>0</v>
      </c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Y39" s="7"/>
      <c r="Z39" s="7"/>
    </row>
    <row r="40" spans="1:28" x14ac:dyDescent="0.25">
      <c r="A40" s="38"/>
      <c r="B40" s="3">
        <v>2018</v>
      </c>
      <c r="C40" s="13">
        <f>-SUM(D40:AB40)</f>
        <v>0</v>
      </c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Y40" s="7"/>
      <c r="Z40" s="7"/>
    </row>
    <row r="41" spans="1:28" x14ac:dyDescent="0.25">
      <c r="A41" s="38"/>
      <c r="B41" s="3"/>
      <c r="C41" s="12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173"/>
      <c r="W41" s="173"/>
      <c r="X41" s="173"/>
      <c r="Y41" s="7"/>
      <c r="Z41" s="7"/>
    </row>
    <row r="42" spans="1:28" x14ac:dyDescent="0.25">
      <c r="A42" s="38" t="s">
        <v>62</v>
      </c>
      <c r="B42" s="35">
        <f>SUM(D42:Y42)</f>
        <v>0</v>
      </c>
      <c r="C42" s="29">
        <f>SUM(C16:C41)</f>
        <v>-66969.8</v>
      </c>
      <c r="D42" s="7">
        <f>-SUM(D16:D41)+D14</f>
        <v>0</v>
      </c>
      <c r="E42" s="7">
        <f t="shared" ref="E42:T42" si="5">-SUM(E16:E41)+E14</f>
        <v>0</v>
      </c>
      <c r="F42" s="7">
        <f t="shared" si="5"/>
        <v>0</v>
      </c>
      <c r="G42" s="7">
        <f t="shared" si="5"/>
        <v>0</v>
      </c>
      <c r="H42" s="7">
        <f t="shared" si="5"/>
        <v>0</v>
      </c>
      <c r="I42" s="7">
        <f t="shared" si="5"/>
        <v>0</v>
      </c>
      <c r="J42" s="7">
        <f t="shared" si="5"/>
        <v>0</v>
      </c>
      <c r="K42" s="7">
        <f t="shared" si="5"/>
        <v>0</v>
      </c>
      <c r="L42" s="7">
        <f t="shared" si="5"/>
        <v>0</v>
      </c>
      <c r="M42" s="7">
        <f t="shared" si="5"/>
        <v>0</v>
      </c>
      <c r="N42" s="7">
        <f t="shared" si="5"/>
        <v>0</v>
      </c>
      <c r="O42" s="7">
        <f t="shared" si="5"/>
        <v>0</v>
      </c>
      <c r="P42" s="7">
        <f t="shared" si="5"/>
        <v>0</v>
      </c>
      <c r="Q42" s="7">
        <f t="shared" si="5"/>
        <v>0</v>
      </c>
      <c r="R42" s="7">
        <f t="shared" si="5"/>
        <v>0</v>
      </c>
      <c r="S42" s="7">
        <f t="shared" si="5"/>
        <v>0</v>
      </c>
      <c r="T42" s="7">
        <f t="shared" si="5"/>
        <v>0</v>
      </c>
      <c r="U42" s="326">
        <f t="shared" ref="U42:AB42" si="6">-SUM(U16:U41)+U14</f>
        <v>0</v>
      </c>
      <c r="V42" s="326">
        <f t="shared" si="6"/>
        <v>0</v>
      </c>
      <c r="W42" s="326">
        <f t="shared" si="6"/>
        <v>0</v>
      </c>
      <c r="X42" s="326">
        <f t="shared" si="6"/>
        <v>0</v>
      </c>
      <c r="Y42" s="326">
        <f t="shared" si="6"/>
        <v>0</v>
      </c>
      <c r="Z42" s="326">
        <f t="shared" si="6"/>
        <v>0</v>
      </c>
      <c r="AA42" s="326">
        <f t="shared" si="6"/>
        <v>0</v>
      </c>
      <c r="AB42" s="326">
        <f t="shared" si="6"/>
        <v>0</v>
      </c>
    </row>
    <row r="43" spans="1:28" x14ac:dyDescent="0.25">
      <c r="A43" s="38"/>
      <c r="B43" s="29"/>
      <c r="C43" s="3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8" x14ac:dyDescent="0.25">
      <c r="A44" s="39" t="s">
        <v>63</v>
      </c>
      <c r="B44" s="3"/>
      <c r="C44" s="30">
        <f>+C14+C42</f>
        <v>0</v>
      </c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8" x14ac:dyDescent="0.25">
      <c r="A45" s="3"/>
      <c r="B45" s="3"/>
      <c r="C45" s="3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8" x14ac:dyDescent="0.25">
      <c r="A46" s="3"/>
      <c r="B46" s="36"/>
      <c r="C46" s="3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8" x14ac:dyDescent="0.25">
      <c r="A47" s="3"/>
      <c r="B47" s="3"/>
      <c r="C47" s="3"/>
      <c r="E47" s="7"/>
      <c r="F47" s="4"/>
      <c r="G47" s="4"/>
      <c r="H47" s="4"/>
      <c r="I47" s="4"/>
      <c r="J47" s="4"/>
      <c r="K47" s="4"/>
      <c r="L47" s="4"/>
      <c r="M47" s="4"/>
      <c r="N47" s="7">
        <f>SUM(E32:E47)</f>
        <v>0</v>
      </c>
      <c r="O47" s="4"/>
      <c r="P47" s="4"/>
      <c r="Q47" s="4"/>
      <c r="R47" s="4"/>
      <c r="S47" s="4"/>
    </row>
    <row r="48" spans="1:28" x14ac:dyDescent="0.25">
      <c r="B48" s="3"/>
      <c r="C48" s="3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</row>
    <row r="49" spans="5:19" x14ac:dyDescent="0.25"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</row>
    <row r="50" spans="5:19" x14ac:dyDescent="0.25"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</row>
    <row r="51" spans="5:19" x14ac:dyDescent="0.25"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</row>
    <row r="52" spans="5:19" x14ac:dyDescent="0.25"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</row>
    <row r="53" spans="5:19" x14ac:dyDescent="0.25"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</row>
    <row r="54" spans="5:19" x14ac:dyDescent="0.25"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</row>
    <row r="55" spans="5:19" x14ac:dyDescent="0.25"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</row>
    <row r="56" spans="5:19" x14ac:dyDescent="0.25"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</row>
    <row r="57" spans="5:19" x14ac:dyDescent="0.25"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</row>
    <row r="58" spans="5:19" x14ac:dyDescent="0.25"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</row>
  </sheetData>
  <pageMargins left="0.7" right="0.7" top="0.75" bottom="0.75" header="0.3" footer="0.3"/>
  <pageSetup scale="65" orientation="landscape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 codeName="Sheet51"/>
  <dimension ref="A1:AB58"/>
  <sheetViews>
    <sheetView workbookViewId="0"/>
  </sheetViews>
  <sheetFormatPr defaultRowHeight="15" x14ac:dyDescent="0.25"/>
  <cols>
    <col min="1" max="1" width="20.85546875" customWidth="1"/>
    <col min="2" max="2" width="8.7109375" customWidth="1"/>
    <col min="3" max="3" width="12.85546875" customWidth="1"/>
    <col min="4" max="12" width="7.42578125" hidden="1" customWidth="1"/>
    <col min="13" max="13" width="7.5703125" hidden="1" customWidth="1"/>
    <col min="14" max="14" width="9.28515625" customWidth="1"/>
    <col min="15" max="15" width="11.28515625" customWidth="1"/>
    <col min="16" max="17" width="9.28515625" customWidth="1"/>
    <col min="18" max="19" width="11.28515625" customWidth="1"/>
    <col min="20" max="20" width="9.42578125" customWidth="1"/>
    <col min="22" max="24" width="10.5703125" customWidth="1"/>
  </cols>
  <sheetData>
    <row r="1" spans="1:28" x14ac:dyDescent="0.25">
      <c r="A1" s="11" t="s">
        <v>10</v>
      </c>
    </row>
    <row r="2" spans="1:28" x14ac:dyDescent="0.25">
      <c r="A2" s="9" t="s">
        <v>14</v>
      </c>
    </row>
    <row r="3" spans="1:28" x14ac:dyDescent="0.25">
      <c r="A3" s="9" t="s">
        <v>80</v>
      </c>
    </row>
    <row r="4" spans="1:28" x14ac:dyDescent="0.25">
      <c r="R4" s="40" t="s">
        <v>4</v>
      </c>
      <c r="S4" s="41"/>
      <c r="T4" s="40" t="s">
        <v>8</v>
      </c>
    </row>
    <row r="5" spans="1:28" x14ac:dyDescent="0.25">
      <c r="A5" s="10" t="s">
        <v>9</v>
      </c>
      <c r="B5" s="12" t="s">
        <v>64</v>
      </c>
      <c r="C5" s="12" t="s">
        <v>12</v>
      </c>
      <c r="R5" s="42" t="s">
        <v>2</v>
      </c>
      <c r="S5" s="42" t="s">
        <v>60</v>
      </c>
      <c r="T5" s="42" t="s">
        <v>7</v>
      </c>
    </row>
    <row r="6" spans="1:28" x14ac:dyDescent="0.25">
      <c r="A6" s="2" t="s">
        <v>464</v>
      </c>
      <c r="B6" s="3">
        <v>277</v>
      </c>
      <c r="R6" s="3"/>
    </row>
    <row r="7" spans="1:28" x14ac:dyDescent="0.25">
      <c r="A7" s="213" t="s">
        <v>465</v>
      </c>
      <c r="B7" s="212"/>
      <c r="C7" s="216" t="s">
        <v>420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5"/>
      <c r="P7" s="6"/>
      <c r="Q7" s="6"/>
      <c r="R7" s="13">
        <f>+C14</f>
        <v>185377.28</v>
      </c>
      <c r="S7" s="13">
        <f>+-C42</f>
        <v>185377.27999999997</v>
      </c>
      <c r="T7" s="13">
        <f>+R7-S7</f>
        <v>0</v>
      </c>
    </row>
    <row r="8" spans="1:28" x14ac:dyDescent="0.25">
      <c r="A8" s="213" t="s">
        <v>466</v>
      </c>
      <c r="B8" s="3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5"/>
      <c r="P8" s="6"/>
      <c r="Q8" s="6"/>
    </row>
    <row r="9" spans="1:28" x14ac:dyDescent="0.25">
      <c r="A9" s="2"/>
      <c r="B9" s="3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5"/>
      <c r="P9" s="6"/>
      <c r="Q9" s="6"/>
    </row>
    <row r="10" spans="1:28" x14ac:dyDescent="0.25">
      <c r="B10" s="3"/>
    </row>
    <row r="11" spans="1:28" x14ac:dyDescent="0.25">
      <c r="A11" s="2" t="s">
        <v>66</v>
      </c>
      <c r="B11" s="212"/>
      <c r="C11" s="214"/>
    </row>
    <row r="12" spans="1:28" x14ac:dyDescent="0.25">
      <c r="B12" s="28"/>
      <c r="C12" s="2"/>
    </row>
    <row r="13" spans="1:28" x14ac:dyDescent="0.25">
      <c r="A13" s="9" t="s">
        <v>5</v>
      </c>
      <c r="C13" s="31" t="s">
        <v>3</v>
      </c>
      <c r="D13" s="32">
        <v>1994</v>
      </c>
      <c r="E13" s="32">
        <v>1995</v>
      </c>
      <c r="F13" s="32">
        <v>1996</v>
      </c>
      <c r="G13" s="32">
        <v>1997</v>
      </c>
      <c r="H13" s="32">
        <v>1998</v>
      </c>
      <c r="I13" s="32">
        <v>1999</v>
      </c>
      <c r="J13" s="32">
        <v>2000</v>
      </c>
      <c r="K13" s="32">
        <v>2001</v>
      </c>
      <c r="L13" s="32">
        <v>2002</v>
      </c>
      <c r="M13" s="32">
        <v>2003</v>
      </c>
      <c r="N13" s="32">
        <v>2004</v>
      </c>
      <c r="O13" s="32">
        <v>2005</v>
      </c>
      <c r="P13" s="32">
        <v>2006</v>
      </c>
      <c r="Q13" s="32">
        <v>2007</v>
      </c>
      <c r="R13" s="32">
        <v>2008</v>
      </c>
      <c r="S13" s="32">
        <v>2009</v>
      </c>
      <c r="T13" s="32">
        <v>2010</v>
      </c>
      <c r="U13" s="32">
        <v>2011</v>
      </c>
      <c r="V13" s="32">
        <v>2012</v>
      </c>
      <c r="W13" s="32">
        <v>2013</v>
      </c>
      <c r="X13" s="32">
        <v>2014</v>
      </c>
      <c r="Y13" s="328">
        <v>2015</v>
      </c>
      <c r="Z13" s="32">
        <v>2016</v>
      </c>
      <c r="AA13" s="328">
        <v>2017</v>
      </c>
      <c r="AB13" s="32">
        <v>2018</v>
      </c>
    </row>
    <row r="14" spans="1:28" x14ac:dyDescent="0.25">
      <c r="A14" s="9" t="s">
        <v>73</v>
      </c>
      <c r="C14" s="633">
        <f>SUM(D14:Y14)</f>
        <v>185377.28</v>
      </c>
      <c r="D14" s="639"/>
      <c r="E14" s="639"/>
      <c r="F14" s="639"/>
      <c r="G14" s="639"/>
      <c r="H14" s="639"/>
      <c r="I14" s="639"/>
      <c r="J14" s="639"/>
      <c r="K14" s="639"/>
      <c r="L14" s="639"/>
      <c r="M14" s="639"/>
      <c r="N14" s="639"/>
      <c r="O14" s="782">
        <v>185377.28</v>
      </c>
      <c r="P14" s="639"/>
      <c r="Q14" s="639"/>
      <c r="R14" s="639"/>
      <c r="S14" s="633"/>
      <c r="T14" s="145"/>
      <c r="U14" s="145"/>
      <c r="V14" s="145"/>
      <c r="W14" s="145"/>
      <c r="X14" s="145"/>
      <c r="Y14" s="145"/>
      <c r="Z14" s="145"/>
      <c r="AA14" s="145"/>
      <c r="AB14" s="145"/>
    </row>
    <row r="15" spans="1:28" x14ac:dyDescent="0.25">
      <c r="A15" s="34" t="s">
        <v>1460</v>
      </c>
      <c r="B15" s="2"/>
      <c r="C15" s="145"/>
      <c r="D15" s="145"/>
      <c r="E15" s="145"/>
      <c r="F15" s="145"/>
      <c r="G15" s="145"/>
      <c r="H15" s="145"/>
      <c r="I15" s="145"/>
      <c r="J15" s="145"/>
      <c r="K15" s="145"/>
      <c r="L15" s="145"/>
      <c r="M15" s="145"/>
      <c r="N15" s="145"/>
      <c r="O15" s="145"/>
      <c r="P15" s="145"/>
      <c r="Q15" s="145"/>
      <c r="R15" s="145"/>
      <c r="S15" s="145"/>
      <c r="T15" s="145"/>
      <c r="U15" s="145"/>
      <c r="V15" s="145"/>
      <c r="W15" s="145"/>
      <c r="X15" s="145"/>
      <c r="Y15" s="145"/>
      <c r="Z15" s="145"/>
      <c r="AA15" s="145"/>
      <c r="AB15" s="145"/>
    </row>
    <row r="16" spans="1:28" x14ac:dyDescent="0.25">
      <c r="A16" s="9" t="s">
        <v>6</v>
      </c>
      <c r="B16" s="3">
        <v>1994</v>
      </c>
      <c r="C16" s="145">
        <f>-SUM(D16:Y16)</f>
        <v>0</v>
      </c>
      <c r="D16" s="614">
        <f>+D$14/7/2</f>
        <v>0</v>
      </c>
      <c r="E16" s="614"/>
      <c r="F16" s="614"/>
      <c r="G16" s="614"/>
      <c r="H16" s="614"/>
      <c r="I16" s="614"/>
      <c r="J16" s="614"/>
      <c r="K16" s="614"/>
      <c r="L16" s="614"/>
      <c r="M16" s="614"/>
      <c r="N16" s="614"/>
      <c r="O16" s="614"/>
      <c r="P16" s="614"/>
      <c r="Q16" s="614"/>
      <c r="R16" s="614"/>
      <c r="S16" s="614"/>
      <c r="T16" s="614"/>
      <c r="U16" s="614"/>
      <c r="V16" s="145"/>
      <c r="W16" s="145"/>
      <c r="X16" s="145"/>
      <c r="Y16" s="614"/>
      <c r="Z16" s="614"/>
      <c r="AA16" s="145"/>
      <c r="AB16" s="145"/>
    </row>
    <row r="17" spans="1:28" x14ac:dyDescent="0.25">
      <c r="B17" s="3">
        <v>1995</v>
      </c>
      <c r="C17" s="145">
        <f t="shared" ref="C17:C39" si="0">-SUM(D17:Y17)</f>
        <v>0</v>
      </c>
      <c r="D17" s="614">
        <f>+D$14/7</f>
        <v>0</v>
      </c>
      <c r="E17" s="614">
        <f>+E$14/7/2</f>
        <v>0</v>
      </c>
      <c r="F17" s="614"/>
      <c r="G17" s="614"/>
      <c r="H17" s="614"/>
      <c r="I17" s="614"/>
      <c r="J17" s="614"/>
      <c r="K17" s="614"/>
      <c r="L17" s="614"/>
      <c r="M17" s="614"/>
      <c r="N17" s="614"/>
      <c r="O17" s="614"/>
      <c r="P17" s="614"/>
      <c r="Q17" s="614"/>
      <c r="R17" s="614"/>
      <c r="S17" s="614"/>
      <c r="T17" s="614"/>
      <c r="U17" s="614"/>
      <c r="V17" s="145"/>
      <c r="W17" s="145"/>
      <c r="X17" s="145"/>
      <c r="Y17" s="614"/>
      <c r="Z17" s="614"/>
      <c r="AA17" s="145"/>
      <c r="AB17" s="145"/>
    </row>
    <row r="18" spans="1:28" x14ac:dyDescent="0.25">
      <c r="B18" s="3">
        <v>1996</v>
      </c>
      <c r="C18" s="145">
        <f t="shared" si="0"/>
        <v>0</v>
      </c>
      <c r="D18" s="614">
        <f>+D17</f>
        <v>0</v>
      </c>
      <c r="E18" s="614">
        <f>+E$14/7</f>
        <v>0</v>
      </c>
      <c r="F18" s="614">
        <f>+F$14/7/2</f>
        <v>0</v>
      </c>
      <c r="G18" s="614"/>
      <c r="H18" s="614"/>
      <c r="I18" s="614"/>
      <c r="J18" s="614"/>
      <c r="K18" s="614"/>
      <c r="L18" s="614"/>
      <c r="M18" s="614"/>
      <c r="N18" s="614"/>
      <c r="O18" s="614"/>
      <c r="P18" s="614"/>
      <c r="Q18" s="614"/>
      <c r="R18" s="614"/>
      <c r="S18" s="614"/>
      <c r="T18" s="614"/>
      <c r="U18" s="614"/>
      <c r="V18" s="145"/>
      <c r="W18" s="145"/>
      <c r="X18" s="145"/>
      <c r="Y18" s="614"/>
      <c r="Z18" s="614"/>
      <c r="AA18" s="145"/>
      <c r="AB18" s="145"/>
    </row>
    <row r="19" spans="1:28" x14ac:dyDescent="0.25">
      <c r="B19" s="3">
        <v>1997</v>
      </c>
      <c r="C19" s="145">
        <f t="shared" si="0"/>
        <v>0</v>
      </c>
      <c r="D19" s="614">
        <f>+D18</f>
        <v>0</v>
      </c>
      <c r="E19" s="614">
        <f>+E18</f>
        <v>0</v>
      </c>
      <c r="F19" s="614">
        <f>+F$14/7</f>
        <v>0</v>
      </c>
      <c r="G19" s="614">
        <f>+G$14/7/2</f>
        <v>0</v>
      </c>
      <c r="H19" s="614"/>
      <c r="I19" s="614"/>
      <c r="J19" s="614"/>
      <c r="K19" s="614"/>
      <c r="L19" s="614"/>
      <c r="M19" s="614"/>
      <c r="N19" s="614"/>
      <c r="O19" s="614"/>
      <c r="P19" s="614"/>
      <c r="Q19" s="614"/>
      <c r="R19" s="614"/>
      <c r="S19" s="614"/>
      <c r="T19" s="614"/>
      <c r="U19" s="614"/>
      <c r="V19" s="145"/>
      <c r="W19" s="145"/>
      <c r="X19" s="145"/>
      <c r="Y19" s="614"/>
      <c r="Z19" s="614"/>
      <c r="AA19" s="145"/>
      <c r="AB19" s="145"/>
    </row>
    <row r="20" spans="1:28" x14ac:dyDescent="0.25">
      <c r="B20" s="3">
        <v>1998</v>
      </c>
      <c r="C20" s="145">
        <f t="shared" si="0"/>
        <v>0</v>
      </c>
      <c r="D20" s="614">
        <f>+D19</f>
        <v>0</v>
      </c>
      <c r="E20" s="614">
        <f>+E19</f>
        <v>0</v>
      </c>
      <c r="F20" s="614">
        <f>+F19</f>
        <v>0</v>
      </c>
      <c r="G20" s="614">
        <f>+G$14/7</f>
        <v>0</v>
      </c>
      <c r="H20" s="614">
        <f>+H$14/7/2</f>
        <v>0</v>
      </c>
      <c r="I20" s="614"/>
      <c r="J20" s="614"/>
      <c r="K20" s="614"/>
      <c r="L20" s="614"/>
      <c r="M20" s="614"/>
      <c r="N20" s="614"/>
      <c r="O20" s="614"/>
      <c r="P20" s="614"/>
      <c r="Q20" s="614"/>
      <c r="R20" s="614"/>
      <c r="S20" s="614"/>
      <c r="T20" s="614"/>
      <c r="U20" s="614"/>
      <c r="V20" s="145"/>
      <c r="W20" s="145"/>
      <c r="X20" s="145"/>
      <c r="Y20" s="614"/>
      <c r="Z20" s="614"/>
      <c r="AA20" s="145"/>
      <c r="AB20" s="145"/>
    </row>
    <row r="21" spans="1:28" x14ac:dyDescent="0.25">
      <c r="B21" s="3">
        <v>1999</v>
      </c>
      <c r="C21" s="145">
        <f t="shared" si="0"/>
        <v>0</v>
      </c>
      <c r="D21" s="614">
        <f>+D20</f>
        <v>0</v>
      </c>
      <c r="E21" s="614">
        <f>+E20</f>
        <v>0</v>
      </c>
      <c r="F21" s="614">
        <f>+F20</f>
        <v>0</v>
      </c>
      <c r="G21" s="614">
        <f>+G20</f>
        <v>0</v>
      </c>
      <c r="H21" s="614">
        <f>+H$14/7</f>
        <v>0</v>
      </c>
      <c r="I21" s="614">
        <f>+I$14/7/2</f>
        <v>0</v>
      </c>
      <c r="J21" s="614"/>
      <c r="K21" s="614"/>
      <c r="L21" s="614"/>
      <c r="M21" s="614"/>
      <c r="N21" s="614"/>
      <c r="O21" s="614"/>
      <c r="P21" s="614"/>
      <c r="Q21" s="614"/>
      <c r="R21" s="614"/>
      <c r="S21" s="614"/>
      <c r="T21" s="614"/>
      <c r="U21" s="614"/>
      <c r="V21" s="145"/>
      <c r="W21" s="145"/>
      <c r="X21" s="145"/>
      <c r="Y21" s="614"/>
      <c r="Z21" s="614"/>
      <c r="AA21" s="145"/>
      <c r="AB21" s="145"/>
    </row>
    <row r="22" spans="1:28" x14ac:dyDescent="0.25">
      <c r="B22" s="3">
        <v>2000</v>
      </c>
      <c r="C22" s="145">
        <f t="shared" si="0"/>
        <v>0</v>
      </c>
      <c r="D22" s="614">
        <f>+D21</f>
        <v>0</v>
      </c>
      <c r="E22" s="614">
        <f>+E21</f>
        <v>0</v>
      </c>
      <c r="F22" s="614">
        <f>+F21</f>
        <v>0</v>
      </c>
      <c r="G22" s="614">
        <f>+G21</f>
        <v>0</v>
      </c>
      <c r="H22" s="614">
        <f>+H21</f>
        <v>0</v>
      </c>
      <c r="I22" s="614">
        <f>+I$14/7</f>
        <v>0</v>
      </c>
      <c r="J22" s="614">
        <f>+J$14/7/2</f>
        <v>0</v>
      </c>
      <c r="K22" s="614"/>
      <c r="L22" s="614"/>
      <c r="M22" s="614"/>
      <c r="N22" s="614"/>
      <c r="O22" s="614"/>
      <c r="P22" s="614"/>
      <c r="Q22" s="614"/>
      <c r="R22" s="614"/>
      <c r="S22" s="614"/>
      <c r="T22" s="614"/>
      <c r="U22" s="614"/>
      <c r="V22" s="145"/>
      <c r="W22" s="145"/>
      <c r="X22" s="145"/>
      <c r="Y22" s="614"/>
      <c r="Z22" s="614"/>
      <c r="AA22" s="145"/>
      <c r="AB22" s="145"/>
    </row>
    <row r="23" spans="1:28" x14ac:dyDescent="0.25">
      <c r="B23" s="3">
        <v>2001</v>
      </c>
      <c r="C23" s="145">
        <f t="shared" si="0"/>
        <v>0</v>
      </c>
      <c r="D23" s="614">
        <f>+D$14/7/2</f>
        <v>0</v>
      </c>
      <c r="E23" s="614">
        <f>+E22</f>
        <v>0</v>
      </c>
      <c r="F23" s="614">
        <f>+F22</f>
        <v>0</v>
      </c>
      <c r="G23" s="614">
        <f>+G22</f>
        <v>0</v>
      </c>
      <c r="H23" s="614">
        <f>+H22</f>
        <v>0</v>
      </c>
      <c r="I23" s="614">
        <f>+I22</f>
        <v>0</v>
      </c>
      <c r="J23" s="614">
        <f>+J$14/7</f>
        <v>0</v>
      </c>
      <c r="K23" s="614">
        <f>+K$14/7/2</f>
        <v>0</v>
      </c>
      <c r="L23" s="614"/>
      <c r="M23" s="614"/>
      <c r="N23" s="614"/>
      <c r="O23" s="614"/>
      <c r="P23" s="614"/>
      <c r="Q23" s="614"/>
      <c r="R23" s="614"/>
      <c r="S23" s="614"/>
      <c r="T23" s="614"/>
      <c r="U23" s="614"/>
      <c r="V23" s="145"/>
      <c r="W23" s="145"/>
      <c r="X23" s="145"/>
      <c r="Y23" s="614"/>
      <c r="Z23" s="614"/>
      <c r="AA23" s="145"/>
      <c r="AB23" s="145"/>
    </row>
    <row r="24" spans="1:28" x14ac:dyDescent="0.25">
      <c r="B24" s="3">
        <v>2002</v>
      </c>
      <c r="C24" s="145">
        <f t="shared" si="0"/>
        <v>0</v>
      </c>
      <c r="D24" s="614"/>
      <c r="E24" s="614">
        <f>+E$14/7/2</f>
        <v>0</v>
      </c>
      <c r="F24" s="614">
        <f>+F23</f>
        <v>0</v>
      </c>
      <c r="G24" s="614">
        <f>+G23</f>
        <v>0</v>
      </c>
      <c r="H24" s="614">
        <f>+H23</f>
        <v>0</v>
      </c>
      <c r="I24" s="614">
        <f>+I23</f>
        <v>0</v>
      </c>
      <c r="J24" s="614">
        <f>+J23</f>
        <v>0</v>
      </c>
      <c r="K24" s="614">
        <f>+K$14/7</f>
        <v>0</v>
      </c>
      <c r="L24" s="614">
        <f>+L$14/7/2</f>
        <v>0</v>
      </c>
      <c r="M24" s="614"/>
      <c r="N24" s="614"/>
      <c r="O24" s="614"/>
      <c r="P24" s="614"/>
      <c r="Q24" s="614"/>
      <c r="R24" s="614"/>
      <c r="S24" s="614"/>
      <c r="T24" s="614"/>
      <c r="U24" s="614"/>
      <c r="V24" s="145"/>
      <c r="W24" s="145"/>
      <c r="X24" s="145"/>
      <c r="Y24" s="614"/>
      <c r="Z24" s="614"/>
      <c r="AA24" s="145"/>
      <c r="AB24" s="145"/>
    </row>
    <row r="25" spans="1:28" x14ac:dyDescent="0.25">
      <c r="B25" s="3">
        <v>2003</v>
      </c>
      <c r="C25" s="145">
        <f t="shared" si="0"/>
        <v>0</v>
      </c>
      <c r="D25" s="614"/>
      <c r="E25" s="614"/>
      <c r="F25" s="614">
        <f>+F$14/7/2</f>
        <v>0</v>
      </c>
      <c r="G25" s="614">
        <f>+G24</f>
        <v>0</v>
      </c>
      <c r="H25" s="614">
        <f>+H24</f>
        <v>0</v>
      </c>
      <c r="I25" s="614">
        <f>+I24</f>
        <v>0</v>
      </c>
      <c r="J25" s="614">
        <f>+J24</f>
        <v>0</v>
      </c>
      <c r="K25" s="614">
        <f>+K24</f>
        <v>0</v>
      </c>
      <c r="L25" s="614">
        <f>+L$14/7</f>
        <v>0</v>
      </c>
      <c r="M25" s="614">
        <f>+M$14/7/2</f>
        <v>0</v>
      </c>
      <c r="N25" s="614"/>
      <c r="O25" s="614"/>
      <c r="P25" s="614"/>
      <c r="Q25" s="614"/>
      <c r="R25" s="614"/>
      <c r="S25" s="614"/>
      <c r="T25" s="614"/>
      <c r="U25" s="614"/>
      <c r="V25" s="145"/>
      <c r="W25" s="145"/>
      <c r="X25" s="145"/>
      <c r="Y25" s="614"/>
      <c r="Z25" s="614"/>
      <c r="AA25" s="145"/>
      <c r="AB25" s="145"/>
    </row>
    <row r="26" spans="1:28" x14ac:dyDescent="0.25">
      <c r="B26" s="3">
        <v>2004</v>
      </c>
      <c r="C26" s="145">
        <f t="shared" si="0"/>
        <v>0</v>
      </c>
      <c r="D26" s="614"/>
      <c r="E26" s="614"/>
      <c r="F26" s="614"/>
      <c r="G26" s="614">
        <f>+G$14/7/2</f>
        <v>0</v>
      </c>
      <c r="H26" s="614">
        <f>+H25</f>
        <v>0</v>
      </c>
      <c r="I26" s="614">
        <f>+I25</f>
        <v>0</v>
      </c>
      <c r="J26" s="614">
        <f>+J25</f>
        <v>0</v>
      </c>
      <c r="K26" s="614">
        <f>+K25</f>
        <v>0</v>
      </c>
      <c r="L26" s="614">
        <f>+L25</f>
        <v>0</v>
      </c>
      <c r="M26" s="614">
        <f>+M$14/7</f>
        <v>0</v>
      </c>
      <c r="N26" s="614">
        <f>+N$14/7/2</f>
        <v>0</v>
      </c>
      <c r="O26" s="614"/>
      <c r="P26" s="614"/>
      <c r="Q26" s="614"/>
      <c r="R26" s="614"/>
      <c r="S26" s="614"/>
      <c r="T26" s="614"/>
      <c r="U26" s="614"/>
      <c r="V26" s="145"/>
      <c r="W26" s="145"/>
      <c r="X26" s="145"/>
      <c r="Y26" s="614"/>
      <c r="Z26" s="614"/>
      <c r="AA26" s="145"/>
      <c r="AB26" s="145"/>
    </row>
    <row r="27" spans="1:28" x14ac:dyDescent="0.25">
      <c r="B27" s="3">
        <v>2005</v>
      </c>
      <c r="C27" s="145">
        <f t="shared" si="0"/>
        <v>-13241.234285714285</v>
      </c>
      <c r="D27" s="614"/>
      <c r="E27" s="614"/>
      <c r="F27" s="614"/>
      <c r="G27" s="614"/>
      <c r="H27" s="614">
        <f>+H$14/7/2</f>
        <v>0</v>
      </c>
      <c r="I27" s="614">
        <f>+I26</f>
        <v>0</v>
      </c>
      <c r="J27" s="614">
        <f>+J26</f>
        <v>0</v>
      </c>
      <c r="K27" s="614">
        <f>+K26</f>
        <v>0</v>
      </c>
      <c r="L27" s="614">
        <f>+L26</f>
        <v>0</v>
      </c>
      <c r="M27" s="614">
        <f>+M26</f>
        <v>0</v>
      </c>
      <c r="N27" s="614">
        <f>+N$14/7</f>
        <v>0</v>
      </c>
      <c r="O27" s="614">
        <f>+O$14/7/2</f>
        <v>13241.234285714285</v>
      </c>
      <c r="P27" s="614"/>
      <c r="Q27" s="614"/>
      <c r="R27" s="614"/>
      <c r="S27" s="614"/>
      <c r="T27" s="614"/>
      <c r="U27" s="614"/>
      <c r="V27" s="145"/>
      <c r="W27" s="145"/>
      <c r="X27" s="145"/>
      <c r="Y27" s="614"/>
      <c r="Z27" s="614"/>
      <c r="AA27" s="145"/>
      <c r="AB27" s="145"/>
    </row>
    <row r="28" spans="1:28" x14ac:dyDescent="0.25">
      <c r="B28" s="3">
        <v>2006</v>
      </c>
      <c r="C28" s="145">
        <f t="shared" si="0"/>
        <v>-26482.46857142857</v>
      </c>
      <c r="D28" s="614"/>
      <c r="E28" s="614"/>
      <c r="F28" s="614"/>
      <c r="G28" s="614"/>
      <c r="H28" s="614"/>
      <c r="I28" s="614">
        <f>+I$14/7/2</f>
        <v>0</v>
      </c>
      <c r="J28" s="614">
        <f>+J27</f>
        <v>0</v>
      </c>
      <c r="K28" s="614">
        <f>+K27</f>
        <v>0</v>
      </c>
      <c r="L28" s="614">
        <f>+L27</f>
        <v>0</v>
      </c>
      <c r="M28" s="614">
        <f>+M27</f>
        <v>0</v>
      </c>
      <c r="N28" s="614">
        <f>+N27</f>
        <v>0</v>
      </c>
      <c r="O28" s="614">
        <f>+O$14/7</f>
        <v>26482.46857142857</v>
      </c>
      <c r="P28" s="614">
        <f>+P$14/7/2</f>
        <v>0</v>
      </c>
      <c r="Q28" s="614"/>
      <c r="R28" s="614"/>
      <c r="S28" s="614"/>
      <c r="T28" s="614"/>
      <c r="U28" s="614"/>
      <c r="V28" s="145"/>
      <c r="W28" s="145"/>
      <c r="X28" s="145"/>
      <c r="Y28" s="614"/>
      <c r="Z28" s="614"/>
      <c r="AA28" s="145"/>
      <c r="AB28" s="145"/>
    </row>
    <row r="29" spans="1:28" x14ac:dyDescent="0.25">
      <c r="B29" s="3">
        <v>2007</v>
      </c>
      <c r="C29" s="145">
        <f t="shared" si="0"/>
        <v>-26482.46857142857</v>
      </c>
      <c r="D29" s="614"/>
      <c r="E29" s="614"/>
      <c r="F29" s="614"/>
      <c r="G29" s="614"/>
      <c r="H29" s="614"/>
      <c r="I29" s="614"/>
      <c r="J29" s="614">
        <f>+J$14/7/2</f>
        <v>0</v>
      </c>
      <c r="K29" s="614">
        <f>+K28</f>
        <v>0</v>
      </c>
      <c r="L29" s="614">
        <f>+L28</f>
        <v>0</v>
      </c>
      <c r="M29" s="614">
        <f>+M28</f>
        <v>0</v>
      </c>
      <c r="N29" s="614">
        <f>+N28</f>
        <v>0</v>
      </c>
      <c r="O29" s="614">
        <f>+O28</f>
        <v>26482.46857142857</v>
      </c>
      <c r="P29" s="614">
        <f>+P$14/7</f>
        <v>0</v>
      </c>
      <c r="Q29" s="614">
        <f>+Q$14/7/2</f>
        <v>0</v>
      </c>
      <c r="R29" s="614"/>
      <c r="S29" s="614"/>
      <c r="T29" s="614"/>
      <c r="U29" s="614"/>
      <c r="V29" s="145"/>
      <c r="W29" s="145"/>
      <c r="X29" s="145"/>
      <c r="Y29" s="614"/>
      <c r="Z29" s="614"/>
      <c r="AA29" s="145"/>
      <c r="AB29" s="145"/>
    </row>
    <row r="30" spans="1:28" x14ac:dyDescent="0.25">
      <c r="B30" s="3">
        <v>2008</v>
      </c>
      <c r="C30" s="145">
        <f t="shared" si="0"/>
        <v>-26482.46857142857</v>
      </c>
      <c r="D30" s="614"/>
      <c r="E30" s="614"/>
      <c r="F30" s="614"/>
      <c r="G30" s="614"/>
      <c r="H30" s="614"/>
      <c r="I30" s="614"/>
      <c r="J30" s="614"/>
      <c r="K30" s="614">
        <f>+K$14/7/2</f>
        <v>0</v>
      </c>
      <c r="L30" s="614">
        <f>+L29</f>
        <v>0</v>
      </c>
      <c r="M30" s="614">
        <f>+M29</f>
        <v>0</v>
      </c>
      <c r="N30" s="614">
        <f>+N29</f>
        <v>0</v>
      </c>
      <c r="O30" s="614">
        <f>+O29</f>
        <v>26482.46857142857</v>
      </c>
      <c r="P30" s="614">
        <f>+P29</f>
        <v>0</v>
      </c>
      <c r="Q30" s="614">
        <f>+Q$14/7</f>
        <v>0</v>
      </c>
      <c r="R30" s="614">
        <f>+R$14/7/2</f>
        <v>0</v>
      </c>
      <c r="S30" s="614"/>
      <c r="T30" s="614"/>
      <c r="U30" s="614"/>
      <c r="V30" s="145"/>
      <c r="W30" s="145"/>
      <c r="X30" s="145"/>
      <c r="Y30" s="614"/>
      <c r="Z30" s="614"/>
      <c r="AA30" s="145"/>
      <c r="AB30" s="145"/>
    </row>
    <row r="31" spans="1:28" x14ac:dyDescent="0.25">
      <c r="B31" s="3">
        <v>2009</v>
      </c>
      <c r="C31" s="145">
        <f t="shared" si="0"/>
        <v>-26482.46857142857</v>
      </c>
      <c r="D31" s="614"/>
      <c r="E31" s="614"/>
      <c r="F31" s="614"/>
      <c r="G31" s="614"/>
      <c r="H31" s="614"/>
      <c r="I31" s="614"/>
      <c r="J31" s="614"/>
      <c r="K31" s="614"/>
      <c r="L31" s="614">
        <f>+L$14/7/2</f>
        <v>0</v>
      </c>
      <c r="M31" s="614">
        <f>+M30</f>
        <v>0</v>
      </c>
      <c r="N31" s="614">
        <f>+N30</f>
        <v>0</v>
      </c>
      <c r="O31" s="614">
        <f>+O30</f>
        <v>26482.46857142857</v>
      </c>
      <c r="P31" s="614">
        <f>+P30</f>
        <v>0</v>
      </c>
      <c r="Q31" s="614">
        <f>+Q30</f>
        <v>0</v>
      </c>
      <c r="R31" s="614">
        <f>+R$14/7</f>
        <v>0</v>
      </c>
      <c r="S31" s="614">
        <f>+S$14/7/2</f>
        <v>0</v>
      </c>
      <c r="T31" s="614"/>
      <c r="U31" s="614"/>
      <c r="V31" s="145"/>
      <c r="W31" s="145"/>
      <c r="X31" s="145"/>
      <c r="Y31" s="614"/>
      <c r="Z31" s="614"/>
      <c r="AA31" s="145"/>
      <c r="AB31" s="145"/>
    </row>
    <row r="32" spans="1:28" x14ac:dyDescent="0.25">
      <c r="A32" s="38"/>
      <c r="B32" s="3">
        <v>2010</v>
      </c>
      <c r="C32" s="145">
        <f t="shared" si="0"/>
        <v>-26482.46857142857</v>
      </c>
      <c r="D32" s="614"/>
      <c r="E32" s="614"/>
      <c r="F32" s="614"/>
      <c r="G32" s="614"/>
      <c r="H32" s="614"/>
      <c r="I32" s="614"/>
      <c r="J32" s="614"/>
      <c r="K32" s="614"/>
      <c r="L32" s="614"/>
      <c r="M32" s="614">
        <f>+M$14/7/2</f>
        <v>0</v>
      </c>
      <c r="N32" s="614">
        <f>+N31</f>
        <v>0</v>
      </c>
      <c r="O32" s="614">
        <f>+O31</f>
        <v>26482.46857142857</v>
      </c>
      <c r="P32" s="614">
        <f>+P31</f>
        <v>0</v>
      </c>
      <c r="Q32" s="614">
        <f>+Q31</f>
        <v>0</v>
      </c>
      <c r="R32" s="614">
        <f>+R31</f>
        <v>0</v>
      </c>
      <c r="S32" s="614">
        <f>+S$14/7</f>
        <v>0</v>
      </c>
      <c r="T32" s="614">
        <f>+T$14/7/2</f>
        <v>0</v>
      </c>
      <c r="U32" s="614"/>
      <c r="V32" s="145"/>
      <c r="W32" s="145"/>
      <c r="X32" s="145"/>
      <c r="Y32" s="614"/>
      <c r="Z32" s="614"/>
      <c r="AA32" s="145"/>
      <c r="AB32" s="145"/>
    </row>
    <row r="33" spans="1:28" x14ac:dyDescent="0.25">
      <c r="A33" s="38"/>
      <c r="B33" s="3">
        <v>2011</v>
      </c>
      <c r="C33" s="145">
        <f t="shared" si="0"/>
        <v>-26482.46857142857</v>
      </c>
      <c r="D33" s="614"/>
      <c r="E33" s="614"/>
      <c r="F33" s="614"/>
      <c r="G33" s="614"/>
      <c r="H33" s="614"/>
      <c r="I33" s="614"/>
      <c r="J33" s="614"/>
      <c r="K33" s="614"/>
      <c r="L33" s="614"/>
      <c r="M33" s="614"/>
      <c r="N33" s="614">
        <f>+N$14/7/2</f>
        <v>0</v>
      </c>
      <c r="O33" s="614">
        <f>+O32</f>
        <v>26482.46857142857</v>
      </c>
      <c r="P33" s="614">
        <f>+P32</f>
        <v>0</v>
      </c>
      <c r="Q33" s="614">
        <f>+Q32</f>
        <v>0</v>
      </c>
      <c r="R33" s="614">
        <f>+R32</f>
        <v>0</v>
      </c>
      <c r="S33" s="614">
        <f>+S32</f>
        <v>0</v>
      </c>
      <c r="T33" s="614">
        <f>+T$14/7</f>
        <v>0</v>
      </c>
      <c r="U33" s="614">
        <f>+U$14/7/2</f>
        <v>0</v>
      </c>
      <c r="V33" s="145"/>
      <c r="W33" s="145"/>
      <c r="X33" s="145"/>
      <c r="Y33" s="614"/>
      <c r="Z33" s="614"/>
      <c r="AA33" s="145"/>
      <c r="AB33" s="145"/>
    </row>
    <row r="34" spans="1:28" x14ac:dyDescent="0.25">
      <c r="A34" s="38"/>
      <c r="B34" s="3">
        <v>2012</v>
      </c>
      <c r="C34" s="145">
        <f t="shared" si="0"/>
        <v>-13241.234285714285</v>
      </c>
      <c r="D34" s="614"/>
      <c r="E34" s="614"/>
      <c r="F34" s="614"/>
      <c r="G34" s="614"/>
      <c r="H34" s="614"/>
      <c r="I34" s="614"/>
      <c r="J34" s="614"/>
      <c r="K34" s="614"/>
      <c r="L34" s="614"/>
      <c r="M34" s="614"/>
      <c r="N34" s="614"/>
      <c r="O34" s="614">
        <f>O14/7/2</f>
        <v>13241.234285714285</v>
      </c>
      <c r="P34" s="614"/>
      <c r="Q34" s="614">
        <f>+Q33</f>
        <v>0</v>
      </c>
      <c r="R34" s="614">
        <f>+R33</f>
        <v>0</v>
      </c>
      <c r="S34" s="614">
        <f>+S33</f>
        <v>0</v>
      </c>
      <c r="T34" s="614">
        <f>+T$14/7</f>
        <v>0</v>
      </c>
      <c r="U34" s="614">
        <f>+U$14/7</f>
        <v>0</v>
      </c>
      <c r="V34" s="614">
        <f>+V$14/7/2</f>
        <v>0</v>
      </c>
      <c r="W34" s="145"/>
      <c r="X34" s="145"/>
      <c r="Y34" s="614"/>
      <c r="Z34" s="614"/>
      <c r="AA34" s="145"/>
      <c r="AB34" s="145"/>
    </row>
    <row r="35" spans="1:28" x14ac:dyDescent="0.25">
      <c r="A35" s="38"/>
      <c r="B35" s="3">
        <v>2013</v>
      </c>
      <c r="C35" s="145">
        <f t="shared" si="0"/>
        <v>0</v>
      </c>
      <c r="D35" s="614"/>
      <c r="E35" s="614"/>
      <c r="F35" s="614"/>
      <c r="G35" s="614"/>
      <c r="H35" s="614"/>
      <c r="I35" s="614"/>
      <c r="J35" s="614"/>
      <c r="K35" s="614"/>
      <c r="L35" s="614"/>
      <c r="M35" s="614"/>
      <c r="N35" s="614"/>
      <c r="O35" s="614"/>
      <c r="P35" s="614"/>
      <c r="Q35" s="614"/>
      <c r="R35" s="614">
        <f t="shared" ref="R35:R37" si="1">+R34</f>
        <v>0</v>
      </c>
      <c r="S35" s="614">
        <f t="shared" ref="S35:S37" si="2">+S34</f>
        <v>0</v>
      </c>
      <c r="T35" s="614">
        <f t="shared" ref="T35:U37" si="3">+T$14/7</f>
        <v>0</v>
      </c>
      <c r="U35" s="614">
        <f t="shared" si="3"/>
        <v>0</v>
      </c>
      <c r="V35" s="614">
        <f t="shared" ref="V35:V37" si="4">+V$14/7/2</f>
        <v>0</v>
      </c>
      <c r="W35" s="145"/>
      <c r="X35" s="145"/>
      <c r="Y35" s="614"/>
      <c r="Z35" s="614"/>
      <c r="AA35" s="145"/>
      <c r="AB35" s="145"/>
    </row>
    <row r="36" spans="1:28" x14ac:dyDescent="0.25">
      <c r="A36" s="38"/>
      <c r="B36" s="3">
        <v>2014</v>
      </c>
      <c r="C36" s="145">
        <f t="shared" si="0"/>
        <v>0</v>
      </c>
      <c r="D36" s="614"/>
      <c r="E36" s="614"/>
      <c r="F36" s="614"/>
      <c r="G36" s="614"/>
      <c r="H36" s="614"/>
      <c r="I36" s="614"/>
      <c r="J36" s="614"/>
      <c r="K36" s="614"/>
      <c r="L36" s="614"/>
      <c r="M36" s="614"/>
      <c r="N36" s="614"/>
      <c r="O36" s="614"/>
      <c r="P36" s="614"/>
      <c r="Q36" s="614"/>
      <c r="R36" s="614">
        <f t="shared" si="1"/>
        <v>0</v>
      </c>
      <c r="S36" s="614">
        <f t="shared" si="2"/>
        <v>0</v>
      </c>
      <c r="T36" s="614">
        <f t="shared" si="3"/>
        <v>0</v>
      </c>
      <c r="U36" s="614">
        <f t="shared" si="3"/>
        <v>0</v>
      </c>
      <c r="V36" s="614">
        <f t="shared" si="4"/>
        <v>0</v>
      </c>
      <c r="W36" s="145"/>
      <c r="X36" s="145"/>
      <c r="Y36" s="614"/>
      <c r="Z36" s="614"/>
      <c r="AA36" s="145"/>
      <c r="AB36" s="145"/>
    </row>
    <row r="37" spans="1:28" x14ac:dyDescent="0.25">
      <c r="A37" s="38"/>
      <c r="B37" s="3">
        <v>2015</v>
      </c>
      <c r="C37" s="145">
        <f t="shared" si="0"/>
        <v>0</v>
      </c>
      <c r="D37" s="614"/>
      <c r="E37" s="614"/>
      <c r="F37" s="614"/>
      <c r="G37" s="614"/>
      <c r="H37" s="614"/>
      <c r="I37" s="614"/>
      <c r="J37" s="614"/>
      <c r="K37" s="614"/>
      <c r="L37" s="614"/>
      <c r="M37" s="614"/>
      <c r="N37" s="614"/>
      <c r="O37" s="614"/>
      <c r="P37" s="614"/>
      <c r="Q37" s="614"/>
      <c r="R37" s="614">
        <f t="shared" si="1"/>
        <v>0</v>
      </c>
      <c r="S37" s="614">
        <f t="shared" si="2"/>
        <v>0</v>
      </c>
      <c r="T37" s="614">
        <f t="shared" si="3"/>
        <v>0</v>
      </c>
      <c r="U37" s="614">
        <f t="shared" si="3"/>
        <v>0</v>
      </c>
      <c r="V37" s="614">
        <f t="shared" si="4"/>
        <v>0</v>
      </c>
      <c r="W37" s="145"/>
      <c r="X37" s="145"/>
      <c r="Y37" s="614"/>
      <c r="Z37" s="614"/>
      <c r="AA37" s="145"/>
      <c r="AB37" s="145"/>
    </row>
    <row r="38" spans="1:28" x14ac:dyDescent="0.25">
      <c r="A38" s="38"/>
      <c r="B38" s="3">
        <v>2016</v>
      </c>
      <c r="C38" s="145">
        <f t="shared" si="0"/>
        <v>0</v>
      </c>
      <c r="D38" s="614"/>
      <c r="E38" s="614"/>
      <c r="F38" s="614"/>
      <c r="G38" s="614"/>
      <c r="H38" s="614"/>
      <c r="I38" s="614"/>
      <c r="J38" s="614"/>
      <c r="K38" s="614"/>
      <c r="L38" s="614"/>
      <c r="M38" s="614"/>
      <c r="N38" s="614"/>
      <c r="O38" s="614"/>
      <c r="P38" s="614"/>
      <c r="Q38" s="614"/>
      <c r="R38" s="614"/>
      <c r="S38" s="614"/>
      <c r="T38" s="614"/>
      <c r="U38" s="614"/>
      <c r="V38" s="614"/>
      <c r="W38" s="145"/>
      <c r="X38" s="145"/>
      <c r="Y38" s="614"/>
      <c r="Z38" s="614"/>
      <c r="AA38" s="145"/>
      <c r="AB38" s="145"/>
    </row>
    <row r="39" spans="1:28" x14ac:dyDescent="0.25">
      <c r="A39" s="38"/>
      <c r="B39" s="3">
        <v>2017</v>
      </c>
      <c r="C39" s="145">
        <f t="shared" si="0"/>
        <v>0</v>
      </c>
      <c r="D39" s="614"/>
      <c r="E39" s="614"/>
      <c r="F39" s="614"/>
      <c r="G39" s="614"/>
      <c r="H39" s="614"/>
      <c r="I39" s="614"/>
      <c r="J39" s="614"/>
      <c r="K39" s="614"/>
      <c r="L39" s="614"/>
      <c r="M39" s="614"/>
      <c r="N39" s="614"/>
      <c r="O39" s="614"/>
      <c r="P39" s="614"/>
      <c r="Q39" s="614"/>
      <c r="R39" s="614"/>
      <c r="S39" s="614"/>
      <c r="T39" s="614"/>
      <c r="U39" s="614"/>
      <c r="V39" s="614"/>
      <c r="W39" s="145"/>
      <c r="X39" s="145"/>
      <c r="Y39" s="614"/>
      <c r="Z39" s="614"/>
      <c r="AA39" s="145"/>
      <c r="AB39" s="145"/>
    </row>
    <row r="40" spans="1:28" x14ac:dyDescent="0.25">
      <c r="A40" s="38"/>
      <c r="B40" s="3">
        <v>2018</v>
      </c>
      <c r="C40" s="145">
        <f>-SUM(D40:AB40)</f>
        <v>0</v>
      </c>
      <c r="D40" s="614"/>
      <c r="E40" s="614"/>
      <c r="F40" s="614"/>
      <c r="G40" s="614"/>
      <c r="H40" s="614"/>
      <c r="I40" s="614"/>
      <c r="J40" s="614"/>
      <c r="K40" s="614"/>
      <c r="L40" s="614"/>
      <c r="M40" s="614"/>
      <c r="N40" s="614"/>
      <c r="O40" s="614"/>
      <c r="P40" s="614"/>
      <c r="Q40" s="614"/>
      <c r="R40" s="614"/>
      <c r="S40" s="614"/>
      <c r="T40" s="614"/>
      <c r="U40" s="614"/>
      <c r="V40" s="614"/>
      <c r="W40" s="145"/>
      <c r="X40" s="145"/>
      <c r="Y40" s="614"/>
      <c r="Z40" s="614"/>
      <c r="AA40" s="145"/>
      <c r="AB40" s="145"/>
    </row>
    <row r="41" spans="1:28" x14ac:dyDescent="0.25">
      <c r="A41" s="38"/>
      <c r="B41" s="3"/>
      <c r="C41" s="637"/>
      <c r="D41" s="640"/>
      <c r="E41" s="640"/>
      <c r="F41" s="640"/>
      <c r="G41" s="640"/>
      <c r="H41" s="640"/>
      <c r="I41" s="640"/>
      <c r="J41" s="640"/>
      <c r="K41" s="640"/>
      <c r="L41" s="640"/>
      <c r="M41" s="640"/>
      <c r="N41" s="640"/>
      <c r="O41" s="640"/>
      <c r="P41" s="640"/>
      <c r="Q41" s="640"/>
      <c r="R41" s="640"/>
      <c r="S41" s="640"/>
      <c r="T41" s="640"/>
      <c r="U41" s="640"/>
      <c r="V41" s="641"/>
      <c r="W41" s="641"/>
      <c r="X41" s="641"/>
      <c r="Y41" s="614"/>
      <c r="Z41" s="614"/>
      <c r="AA41" s="145"/>
      <c r="AB41" s="145"/>
    </row>
    <row r="42" spans="1:28" x14ac:dyDescent="0.25">
      <c r="A42" s="38" t="s">
        <v>62</v>
      </c>
      <c r="B42" s="7">
        <f>SUM(D42:Y42)</f>
        <v>0</v>
      </c>
      <c r="C42" s="633">
        <f>SUM(C16:C41)</f>
        <v>-185377.27999999997</v>
      </c>
      <c r="D42" s="614">
        <f>-SUM(D16:D41)+D14</f>
        <v>0</v>
      </c>
      <c r="E42" s="614">
        <f t="shared" ref="E42:T42" si="5">-SUM(E16:E41)+E14</f>
        <v>0</v>
      </c>
      <c r="F42" s="614">
        <f t="shared" si="5"/>
        <v>0</v>
      </c>
      <c r="G42" s="614">
        <f t="shared" si="5"/>
        <v>0</v>
      </c>
      <c r="H42" s="614">
        <f t="shared" si="5"/>
        <v>0</v>
      </c>
      <c r="I42" s="614">
        <f t="shared" si="5"/>
        <v>0</v>
      </c>
      <c r="J42" s="614">
        <f t="shared" si="5"/>
        <v>0</v>
      </c>
      <c r="K42" s="614">
        <f t="shared" si="5"/>
        <v>0</v>
      </c>
      <c r="L42" s="614">
        <f t="shared" si="5"/>
        <v>0</v>
      </c>
      <c r="M42" s="614">
        <f t="shared" si="5"/>
        <v>0</v>
      </c>
      <c r="N42" s="614">
        <f t="shared" si="5"/>
        <v>0</v>
      </c>
      <c r="O42" s="614">
        <f t="shared" si="5"/>
        <v>0</v>
      </c>
      <c r="P42" s="614">
        <f t="shared" si="5"/>
        <v>0</v>
      </c>
      <c r="Q42" s="614">
        <f t="shared" si="5"/>
        <v>0</v>
      </c>
      <c r="R42" s="614">
        <f t="shared" si="5"/>
        <v>0</v>
      </c>
      <c r="S42" s="614">
        <f t="shared" si="5"/>
        <v>0</v>
      </c>
      <c r="T42" s="614">
        <f t="shared" si="5"/>
        <v>0</v>
      </c>
      <c r="U42" s="642">
        <f t="shared" ref="U42:AB42" si="6">-SUM(U16:U41)+U14</f>
        <v>0</v>
      </c>
      <c r="V42" s="642">
        <f t="shared" si="6"/>
        <v>0</v>
      </c>
      <c r="W42" s="642">
        <f t="shared" si="6"/>
        <v>0</v>
      </c>
      <c r="X42" s="642">
        <f t="shared" si="6"/>
        <v>0</v>
      </c>
      <c r="Y42" s="642">
        <f t="shared" si="6"/>
        <v>0</v>
      </c>
      <c r="Z42" s="642">
        <f t="shared" si="6"/>
        <v>0</v>
      </c>
      <c r="AA42" s="642">
        <f t="shared" si="6"/>
        <v>0</v>
      </c>
      <c r="AB42" s="642">
        <f t="shared" si="6"/>
        <v>0</v>
      </c>
    </row>
    <row r="43" spans="1:28" x14ac:dyDescent="0.25">
      <c r="A43" s="38"/>
      <c r="B43" s="29"/>
      <c r="C43" s="3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8" x14ac:dyDescent="0.25">
      <c r="A44" s="39" t="s">
        <v>63</v>
      </c>
      <c r="B44" s="3"/>
      <c r="C44" s="30">
        <f>+C14+C42</f>
        <v>0</v>
      </c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8" x14ac:dyDescent="0.25">
      <c r="A45" s="3"/>
      <c r="B45" s="3"/>
      <c r="C45" s="3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8" x14ac:dyDescent="0.25">
      <c r="A46" s="3"/>
      <c r="B46" s="36"/>
      <c r="C46" s="3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8" x14ac:dyDescent="0.25">
      <c r="A47" s="3"/>
      <c r="B47" s="3"/>
      <c r="C47" s="3"/>
      <c r="E47" s="7"/>
      <c r="F47" s="4"/>
      <c r="G47" s="4"/>
      <c r="H47" s="4"/>
      <c r="I47" s="4"/>
      <c r="J47" s="4"/>
      <c r="K47" s="4"/>
      <c r="L47" s="4"/>
      <c r="M47" s="4"/>
      <c r="N47" s="7">
        <f>SUM(E32:E47)</f>
        <v>0</v>
      </c>
      <c r="O47" s="4"/>
      <c r="P47" s="4"/>
      <c r="Q47" s="4"/>
      <c r="R47" s="4"/>
      <c r="S47" s="4"/>
    </row>
    <row r="48" spans="1:28" x14ac:dyDescent="0.25">
      <c r="B48" s="3"/>
      <c r="C48" s="3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</row>
    <row r="49" spans="5:19" x14ac:dyDescent="0.25"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</row>
    <row r="50" spans="5:19" x14ac:dyDescent="0.25"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</row>
    <row r="51" spans="5:19" x14ac:dyDescent="0.25"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</row>
    <row r="52" spans="5:19" x14ac:dyDescent="0.25"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</row>
    <row r="53" spans="5:19" x14ac:dyDescent="0.25"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</row>
    <row r="54" spans="5:19" x14ac:dyDescent="0.25"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</row>
    <row r="55" spans="5:19" x14ac:dyDescent="0.25"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</row>
    <row r="56" spans="5:19" x14ac:dyDescent="0.25"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</row>
    <row r="57" spans="5:19" x14ac:dyDescent="0.25"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</row>
    <row r="58" spans="5:19" x14ac:dyDescent="0.25"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</row>
  </sheetData>
  <pageMargins left="0.7" right="0.7" top="0.75" bottom="0.75" header="0.3" footer="0.3"/>
  <pageSetup scale="65" orientation="landscape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 codeName="Sheet52"/>
  <dimension ref="A1:AB58"/>
  <sheetViews>
    <sheetView workbookViewId="0"/>
  </sheetViews>
  <sheetFormatPr defaultRowHeight="15" x14ac:dyDescent="0.25"/>
  <cols>
    <col min="1" max="1" width="20.85546875" customWidth="1"/>
    <col min="2" max="2" width="8.7109375" customWidth="1"/>
    <col min="3" max="3" width="12.85546875" customWidth="1"/>
    <col min="4" max="12" width="7.42578125" hidden="1" customWidth="1"/>
    <col min="13" max="13" width="7.5703125" hidden="1" customWidth="1"/>
    <col min="14" max="15" width="9.28515625" customWidth="1"/>
    <col min="16" max="16" width="10.28515625" customWidth="1"/>
    <col min="17" max="17" width="9.28515625" customWidth="1"/>
    <col min="18" max="19" width="11.28515625" customWidth="1"/>
    <col min="20" max="20" width="9.42578125" customWidth="1"/>
    <col min="22" max="24" width="10.5703125" customWidth="1"/>
  </cols>
  <sheetData>
    <row r="1" spans="1:28" x14ac:dyDescent="0.25">
      <c r="A1" s="11" t="s">
        <v>10</v>
      </c>
    </row>
    <row r="2" spans="1:28" x14ac:dyDescent="0.25">
      <c r="A2" s="9" t="s">
        <v>14</v>
      </c>
    </row>
    <row r="3" spans="1:28" x14ac:dyDescent="0.25">
      <c r="A3" s="9" t="s">
        <v>80</v>
      </c>
    </row>
    <row r="4" spans="1:28" x14ac:dyDescent="0.25">
      <c r="R4" s="40" t="s">
        <v>4</v>
      </c>
      <c r="S4" s="41"/>
      <c r="T4" s="40" t="s">
        <v>8</v>
      </c>
    </row>
    <row r="5" spans="1:28" x14ac:dyDescent="0.25">
      <c r="A5" s="10" t="s">
        <v>9</v>
      </c>
      <c r="B5" s="12" t="s">
        <v>64</v>
      </c>
      <c r="C5" s="12" t="s">
        <v>12</v>
      </c>
      <c r="R5" s="42" t="s">
        <v>2</v>
      </c>
      <c r="S5" s="42" t="s">
        <v>60</v>
      </c>
      <c r="T5" s="42" t="s">
        <v>7</v>
      </c>
    </row>
    <row r="6" spans="1:28" ht="30" x14ac:dyDescent="0.25">
      <c r="A6" s="131" t="s">
        <v>467</v>
      </c>
      <c r="B6" s="3">
        <v>278</v>
      </c>
      <c r="R6" s="3"/>
    </row>
    <row r="7" spans="1:28" x14ac:dyDescent="0.25">
      <c r="A7" s="213"/>
      <c r="B7" s="212"/>
      <c r="C7" s="214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5"/>
      <c r="P7" s="6"/>
      <c r="Q7" s="6"/>
      <c r="R7" s="13">
        <f>+C14</f>
        <v>91421.42</v>
      </c>
      <c r="S7" s="13">
        <f>+-C42</f>
        <v>91421.42</v>
      </c>
      <c r="T7" s="13">
        <f>+R7-S7</f>
        <v>0</v>
      </c>
    </row>
    <row r="8" spans="1:28" x14ac:dyDescent="0.25">
      <c r="A8" s="213"/>
      <c r="B8" s="3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5"/>
      <c r="P8" s="6"/>
      <c r="Q8" s="6"/>
    </row>
    <row r="9" spans="1:28" x14ac:dyDescent="0.25">
      <c r="A9" s="2"/>
      <c r="B9" s="3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5"/>
      <c r="P9" s="6"/>
      <c r="Q9" s="6"/>
    </row>
    <row r="10" spans="1:28" x14ac:dyDescent="0.25">
      <c r="B10" s="3"/>
    </row>
    <row r="11" spans="1:28" x14ac:dyDescent="0.25">
      <c r="A11" s="2" t="s">
        <v>66</v>
      </c>
      <c r="B11" s="212"/>
      <c r="C11" s="214"/>
    </row>
    <row r="12" spans="1:28" x14ac:dyDescent="0.25">
      <c r="B12" s="28"/>
      <c r="C12" s="2"/>
    </row>
    <row r="13" spans="1:28" x14ac:dyDescent="0.25">
      <c r="A13" s="9" t="s">
        <v>5</v>
      </c>
      <c r="C13" s="31" t="s">
        <v>3</v>
      </c>
      <c r="D13" s="32">
        <v>1994</v>
      </c>
      <c r="E13" s="32">
        <v>1995</v>
      </c>
      <c r="F13" s="32">
        <v>1996</v>
      </c>
      <c r="G13" s="32">
        <v>1997</v>
      </c>
      <c r="H13" s="32">
        <v>1998</v>
      </c>
      <c r="I13" s="32">
        <v>1999</v>
      </c>
      <c r="J13" s="32">
        <v>2000</v>
      </c>
      <c r="K13" s="32">
        <v>2001</v>
      </c>
      <c r="L13" s="32">
        <v>2002</v>
      </c>
      <c r="M13" s="32">
        <v>2003</v>
      </c>
      <c r="N13" s="32">
        <v>2004</v>
      </c>
      <c r="O13" s="32">
        <v>2005</v>
      </c>
      <c r="P13" s="32">
        <v>2006</v>
      </c>
      <c r="Q13" s="32">
        <v>2007</v>
      </c>
      <c r="R13" s="32">
        <v>2008</v>
      </c>
      <c r="S13" s="32">
        <v>2009</v>
      </c>
      <c r="T13" s="32">
        <v>2010</v>
      </c>
      <c r="U13" s="32">
        <v>2011</v>
      </c>
      <c r="V13" s="32">
        <v>2012</v>
      </c>
      <c r="W13" s="32">
        <v>2013</v>
      </c>
      <c r="X13" s="32">
        <v>2014</v>
      </c>
      <c r="Y13" s="328">
        <v>2015</v>
      </c>
      <c r="Z13" s="32">
        <v>2016</v>
      </c>
      <c r="AA13" s="328">
        <v>2017</v>
      </c>
      <c r="AB13" s="32">
        <v>2018</v>
      </c>
    </row>
    <row r="14" spans="1:28" x14ac:dyDescent="0.25">
      <c r="A14" s="9" t="s">
        <v>73</v>
      </c>
      <c r="C14" s="29">
        <f>SUM(D14:Y14)</f>
        <v>91421.42</v>
      </c>
      <c r="D14" s="43"/>
      <c r="E14" s="43"/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125">
        <v>91421.42</v>
      </c>
      <c r="Q14" s="43"/>
      <c r="R14" s="43"/>
      <c r="S14" s="29"/>
    </row>
    <row r="15" spans="1:28" x14ac:dyDescent="0.25">
      <c r="A15" s="34" t="s">
        <v>1460</v>
      </c>
      <c r="B15" s="2"/>
      <c r="C15" s="2"/>
    </row>
    <row r="16" spans="1:28" x14ac:dyDescent="0.25">
      <c r="A16" s="9" t="s">
        <v>6</v>
      </c>
      <c r="B16" s="3">
        <v>1994</v>
      </c>
      <c r="C16" s="13">
        <f>-SUM(D16:Y16)</f>
        <v>0</v>
      </c>
      <c r="D16" s="7">
        <f>+D$14/7/2</f>
        <v>0</v>
      </c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Y16" s="7"/>
      <c r="Z16" s="7"/>
    </row>
    <row r="17" spans="1:26" x14ac:dyDescent="0.25">
      <c r="B17" s="3">
        <v>1995</v>
      </c>
      <c r="C17" s="13">
        <f t="shared" ref="C17:C39" si="0">-SUM(D17:Y17)</f>
        <v>0</v>
      </c>
      <c r="D17" s="7">
        <f>+D$14/7</f>
        <v>0</v>
      </c>
      <c r="E17" s="7">
        <f>+E$14/7/2</f>
        <v>0</v>
      </c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Y17" s="7"/>
      <c r="Z17" s="7"/>
    </row>
    <row r="18" spans="1:26" x14ac:dyDescent="0.25">
      <c r="B18" s="3">
        <v>1996</v>
      </c>
      <c r="C18" s="13">
        <f t="shared" si="0"/>
        <v>0</v>
      </c>
      <c r="D18" s="7">
        <f>+D17</f>
        <v>0</v>
      </c>
      <c r="E18" s="7">
        <f>+E$14/7</f>
        <v>0</v>
      </c>
      <c r="F18" s="7">
        <f>+F$14/7/2</f>
        <v>0</v>
      </c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Y18" s="7"/>
      <c r="Z18" s="7"/>
    </row>
    <row r="19" spans="1:26" x14ac:dyDescent="0.25">
      <c r="B19" s="3">
        <v>1997</v>
      </c>
      <c r="C19" s="13">
        <f t="shared" si="0"/>
        <v>0</v>
      </c>
      <c r="D19" s="7">
        <f>+D18</f>
        <v>0</v>
      </c>
      <c r="E19" s="7">
        <f>+E18</f>
        <v>0</v>
      </c>
      <c r="F19" s="7">
        <f>+F$14/7</f>
        <v>0</v>
      </c>
      <c r="G19" s="7">
        <f>+G$14/7/2</f>
        <v>0</v>
      </c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Y19" s="7"/>
      <c r="Z19" s="7"/>
    </row>
    <row r="20" spans="1:26" x14ac:dyDescent="0.25">
      <c r="B20" s="3">
        <v>1998</v>
      </c>
      <c r="C20" s="13">
        <f t="shared" si="0"/>
        <v>0</v>
      </c>
      <c r="D20" s="7">
        <f>+D19</f>
        <v>0</v>
      </c>
      <c r="E20" s="7">
        <f>+E19</f>
        <v>0</v>
      </c>
      <c r="F20" s="7">
        <f>+F19</f>
        <v>0</v>
      </c>
      <c r="G20" s="7">
        <f>+G$14/7</f>
        <v>0</v>
      </c>
      <c r="H20" s="7">
        <f>+H$14/7/2</f>
        <v>0</v>
      </c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Y20" s="7"/>
      <c r="Z20" s="7"/>
    </row>
    <row r="21" spans="1:26" x14ac:dyDescent="0.25">
      <c r="B21" s="3">
        <v>1999</v>
      </c>
      <c r="C21" s="13">
        <f t="shared" si="0"/>
        <v>0</v>
      </c>
      <c r="D21" s="7">
        <f>+D20</f>
        <v>0</v>
      </c>
      <c r="E21" s="7">
        <f>+E20</f>
        <v>0</v>
      </c>
      <c r="F21" s="7">
        <f>+F20</f>
        <v>0</v>
      </c>
      <c r="G21" s="7">
        <f>+G20</f>
        <v>0</v>
      </c>
      <c r="H21" s="7">
        <f>+H$14/7</f>
        <v>0</v>
      </c>
      <c r="I21" s="7">
        <f>+I$14/7/2</f>
        <v>0</v>
      </c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Y21" s="7"/>
      <c r="Z21" s="7"/>
    </row>
    <row r="22" spans="1:26" x14ac:dyDescent="0.25">
      <c r="B22" s="3">
        <v>2000</v>
      </c>
      <c r="C22" s="13">
        <f t="shared" si="0"/>
        <v>0</v>
      </c>
      <c r="D22" s="7">
        <f>+D21</f>
        <v>0</v>
      </c>
      <c r="E22" s="7">
        <f>+E21</f>
        <v>0</v>
      </c>
      <c r="F22" s="7">
        <f>+F21</f>
        <v>0</v>
      </c>
      <c r="G22" s="7">
        <f>+G21</f>
        <v>0</v>
      </c>
      <c r="H22" s="7">
        <f>+H21</f>
        <v>0</v>
      </c>
      <c r="I22" s="7">
        <f>+I$14/7</f>
        <v>0</v>
      </c>
      <c r="J22" s="7">
        <f>+J$14/7/2</f>
        <v>0</v>
      </c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Y22" s="7"/>
      <c r="Z22" s="7"/>
    </row>
    <row r="23" spans="1:26" x14ac:dyDescent="0.25">
      <c r="B23" s="3">
        <v>2001</v>
      </c>
      <c r="C23" s="13">
        <f t="shared" si="0"/>
        <v>0</v>
      </c>
      <c r="D23" s="7">
        <f>+D$14/7/2</f>
        <v>0</v>
      </c>
      <c r="E23" s="7">
        <f>+E22</f>
        <v>0</v>
      </c>
      <c r="F23" s="7">
        <f>+F22</f>
        <v>0</v>
      </c>
      <c r="G23" s="7">
        <f>+G22</f>
        <v>0</v>
      </c>
      <c r="H23" s="7">
        <f>+H22</f>
        <v>0</v>
      </c>
      <c r="I23" s="7">
        <f>+I22</f>
        <v>0</v>
      </c>
      <c r="J23" s="7">
        <f>+J$14/7</f>
        <v>0</v>
      </c>
      <c r="K23" s="7">
        <f>+K$14/7/2</f>
        <v>0</v>
      </c>
      <c r="L23" s="7"/>
      <c r="M23" s="7"/>
      <c r="N23" s="7"/>
      <c r="O23" s="7"/>
      <c r="P23" s="7"/>
      <c r="Q23" s="7"/>
      <c r="R23" s="7"/>
      <c r="S23" s="7"/>
      <c r="T23" s="7"/>
      <c r="U23" s="7"/>
      <c r="Y23" s="7"/>
      <c r="Z23" s="7"/>
    </row>
    <row r="24" spans="1:26" x14ac:dyDescent="0.25">
      <c r="B24" s="3">
        <v>2002</v>
      </c>
      <c r="C24" s="13">
        <f t="shared" si="0"/>
        <v>0</v>
      </c>
      <c r="D24" s="7"/>
      <c r="E24" s="7">
        <f>+E$14/7/2</f>
        <v>0</v>
      </c>
      <c r="F24" s="7">
        <f>+F23</f>
        <v>0</v>
      </c>
      <c r="G24" s="7">
        <f>+G23</f>
        <v>0</v>
      </c>
      <c r="H24" s="7">
        <f>+H23</f>
        <v>0</v>
      </c>
      <c r="I24" s="7">
        <f>+I23</f>
        <v>0</v>
      </c>
      <c r="J24" s="7">
        <f>+J23</f>
        <v>0</v>
      </c>
      <c r="K24" s="7">
        <f>+K$14/7</f>
        <v>0</v>
      </c>
      <c r="L24" s="7">
        <f>+L$14/7/2</f>
        <v>0</v>
      </c>
      <c r="M24" s="7"/>
      <c r="N24" s="7"/>
      <c r="O24" s="7"/>
      <c r="P24" s="7"/>
      <c r="Q24" s="7"/>
      <c r="R24" s="7"/>
      <c r="S24" s="7"/>
      <c r="T24" s="7"/>
      <c r="U24" s="7"/>
      <c r="Y24" s="7"/>
      <c r="Z24" s="7"/>
    </row>
    <row r="25" spans="1:26" x14ac:dyDescent="0.25">
      <c r="B25" s="3">
        <v>2003</v>
      </c>
      <c r="C25" s="13">
        <f t="shared" si="0"/>
        <v>0</v>
      </c>
      <c r="D25" s="7"/>
      <c r="E25" s="7"/>
      <c r="F25" s="7">
        <f>+F$14/7/2</f>
        <v>0</v>
      </c>
      <c r="G25" s="7">
        <f>+G24</f>
        <v>0</v>
      </c>
      <c r="H25" s="7">
        <f>+H24</f>
        <v>0</v>
      </c>
      <c r="I25" s="7">
        <f>+I24</f>
        <v>0</v>
      </c>
      <c r="J25" s="7">
        <f>+J24</f>
        <v>0</v>
      </c>
      <c r="K25" s="7">
        <f>+K24</f>
        <v>0</v>
      </c>
      <c r="L25" s="7">
        <f>+L$14/7</f>
        <v>0</v>
      </c>
      <c r="M25" s="7">
        <f>+M$14/7/2</f>
        <v>0</v>
      </c>
      <c r="N25" s="7"/>
      <c r="O25" s="7"/>
      <c r="P25" s="7"/>
      <c r="Q25" s="7"/>
      <c r="R25" s="7"/>
      <c r="S25" s="7"/>
      <c r="T25" s="7"/>
      <c r="U25" s="7"/>
      <c r="Y25" s="7"/>
      <c r="Z25" s="7"/>
    </row>
    <row r="26" spans="1:26" x14ac:dyDescent="0.25">
      <c r="B26" s="3">
        <v>2004</v>
      </c>
      <c r="C26" s="13">
        <f t="shared" si="0"/>
        <v>0</v>
      </c>
      <c r="D26" s="7"/>
      <c r="E26" s="7"/>
      <c r="F26" s="7"/>
      <c r="G26" s="7">
        <f>+G$14/7/2</f>
        <v>0</v>
      </c>
      <c r="H26" s="7">
        <f>+H25</f>
        <v>0</v>
      </c>
      <c r="I26" s="7">
        <f>+I25</f>
        <v>0</v>
      </c>
      <c r="J26" s="7">
        <f>+J25</f>
        <v>0</v>
      </c>
      <c r="K26" s="7">
        <f>+K25</f>
        <v>0</v>
      </c>
      <c r="L26" s="7">
        <f>+L25</f>
        <v>0</v>
      </c>
      <c r="M26" s="7">
        <f>+M$14/7</f>
        <v>0</v>
      </c>
      <c r="N26" s="7">
        <f>+N$14/7/2</f>
        <v>0</v>
      </c>
      <c r="O26" s="7"/>
      <c r="P26" s="7"/>
      <c r="Q26" s="7"/>
      <c r="R26" s="7"/>
      <c r="S26" s="7"/>
      <c r="T26" s="7"/>
      <c r="U26" s="7"/>
      <c r="Y26" s="7"/>
      <c r="Z26" s="7"/>
    </row>
    <row r="27" spans="1:26" x14ac:dyDescent="0.25">
      <c r="B27" s="3">
        <v>2005</v>
      </c>
      <c r="C27" s="13">
        <f t="shared" si="0"/>
        <v>0</v>
      </c>
      <c r="D27" s="7"/>
      <c r="E27" s="7"/>
      <c r="F27" s="7"/>
      <c r="G27" s="7"/>
      <c r="H27" s="7">
        <f>+H$14/7/2</f>
        <v>0</v>
      </c>
      <c r="I27" s="7">
        <f>+I26</f>
        <v>0</v>
      </c>
      <c r="J27" s="7">
        <f>+J26</f>
        <v>0</v>
      </c>
      <c r="K27" s="7">
        <f>+K26</f>
        <v>0</v>
      </c>
      <c r="L27" s="7">
        <f>+L26</f>
        <v>0</v>
      </c>
      <c r="M27" s="7">
        <f>+M26</f>
        <v>0</v>
      </c>
      <c r="N27" s="7">
        <f>+N$14/7</f>
        <v>0</v>
      </c>
      <c r="O27" s="7">
        <f>+O$14/7/2</f>
        <v>0</v>
      </c>
      <c r="P27" s="7"/>
      <c r="Q27" s="7"/>
      <c r="R27" s="7"/>
      <c r="S27" s="7"/>
      <c r="T27" s="7"/>
      <c r="U27" s="7"/>
      <c r="Y27" s="7"/>
      <c r="Z27" s="7"/>
    </row>
    <row r="28" spans="1:26" x14ac:dyDescent="0.25">
      <c r="B28" s="3">
        <v>2006</v>
      </c>
      <c r="C28" s="13">
        <f t="shared" si="0"/>
        <v>-6530.1014285714282</v>
      </c>
      <c r="D28" s="7"/>
      <c r="E28" s="7"/>
      <c r="F28" s="7"/>
      <c r="G28" s="7"/>
      <c r="H28" s="7"/>
      <c r="I28" s="7">
        <f>+I$14/7/2</f>
        <v>0</v>
      </c>
      <c r="J28" s="7">
        <f>+J27</f>
        <v>0</v>
      </c>
      <c r="K28" s="7">
        <f>+K27</f>
        <v>0</v>
      </c>
      <c r="L28" s="7">
        <f>+L27</f>
        <v>0</v>
      </c>
      <c r="M28" s="7">
        <f>+M27</f>
        <v>0</v>
      </c>
      <c r="N28" s="7">
        <f>+N27</f>
        <v>0</v>
      </c>
      <c r="O28" s="7">
        <f>+O$14/7</f>
        <v>0</v>
      </c>
      <c r="P28" s="7">
        <f>+P$14/7/2</f>
        <v>6530.1014285714282</v>
      </c>
      <c r="Q28" s="7"/>
      <c r="R28" s="7"/>
      <c r="S28" s="7"/>
      <c r="T28" s="7"/>
      <c r="U28" s="7"/>
      <c r="Y28" s="7"/>
      <c r="Z28" s="7"/>
    </row>
    <row r="29" spans="1:26" x14ac:dyDescent="0.25">
      <c r="B29" s="3">
        <v>2007</v>
      </c>
      <c r="C29" s="13">
        <f t="shared" si="0"/>
        <v>-13060.202857142856</v>
      </c>
      <c r="D29" s="7"/>
      <c r="E29" s="7"/>
      <c r="F29" s="7"/>
      <c r="G29" s="7"/>
      <c r="H29" s="7"/>
      <c r="I29" s="7"/>
      <c r="J29" s="7">
        <f>+J$14/7/2</f>
        <v>0</v>
      </c>
      <c r="K29" s="7">
        <f>+K28</f>
        <v>0</v>
      </c>
      <c r="L29" s="7">
        <f>+L28</f>
        <v>0</v>
      </c>
      <c r="M29" s="7">
        <f>+M28</f>
        <v>0</v>
      </c>
      <c r="N29" s="7">
        <f>+N28</f>
        <v>0</v>
      </c>
      <c r="O29" s="7">
        <f>+O28</f>
        <v>0</v>
      </c>
      <c r="P29" s="7">
        <f>+P$14/7</f>
        <v>13060.202857142856</v>
      </c>
      <c r="Q29" s="7">
        <f>+Q$14/7/2</f>
        <v>0</v>
      </c>
      <c r="R29" s="7"/>
      <c r="S29" s="7"/>
      <c r="T29" s="7"/>
      <c r="U29" s="7"/>
      <c r="Y29" s="7"/>
      <c r="Z29" s="7"/>
    </row>
    <row r="30" spans="1:26" x14ac:dyDescent="0.25">
      <c r="B30" s="3">
        <v>2008</v>
      </c>
      <c r="C30" s="13">
        <f t="shared" si="0"/>
        <v>-13060.202857142856</v>
      </c>
      <c r="D30" s="7"/>
      <c r="E30" s="7"/>
      <c r="F30" s="7"/>
      <c r="G30" s="7"/>
      <c r="H30" s="7"/>
      <c r="I30" s="7"/>
      <c r="J30" s="7"/>
      <c r="K30" s="7">
        <f>+K$14/7/2</f>
        <v>0</v>
      </c>
      <c r="L30" s="7">
        <f>+L29</f>
        <v>0</v>
      </c>
      <c r="M30" s="7">
        <f>+M29</f>
        <v>0</v>
      </c>
      <c r="N30" s="7">
        <f>+N29</f>
        <v>0</v>
      </c>
      <c r="O30" s="7">
        <f>+O29</f>
        <v>0</v>
      </c>
      <c r="P30" s="7">
        <f>+P29</f>
        <v>13060.202857142856</v>
      </c>
      <c r="Q30" s="7">
        <f>+Q$14/7</f>
        <v>0</v>
      </c>
      <c r="R30" s="7">
        <f>+R$14/7/2</f>
        <v>0</v>
      </c>
      <c r="S30" s="7"/>
      <c r="T30" s="7"/>
      <c r="U30" s="7"/>
      <c r="Y30" s="7"/>
      <c r="Z30" s="7"/>
    </row>
    <row r="31" spans="1:26" x14ac:dyDescent="0.25">
      <c r="B31" s="3">
        <v>2009</v>
      </c>
      <c r="C31" s="13">
        <f t="shared" si="0"/>
        <v>-13060.202857142856</v>
      </c>
      <c r="D31" s="7"/>
      <c r="E31" s="7"/>
      <c r="F31" s="7"/>
      <c r="G31" s="7"/>
      <c r="H31" s="7"/>
      <c r="I31" s="7"/>
      <c r="J31" s="7"/>
      <c r="K31" s="7"/>
      <c r="L31" s="7">
        <f>+L$14/7/2</f>
        <v>0</v>
      </c>
      <c r="M31" s="7">
        <f>+M30</f>
        <v>0</v>
      </c>
      <c r="N31" s="7">
        <f>+N30</f>
        <v>0</v>
      </c>
      <c r="O31" s="7">
        <f>+O30</f>
        <v>0</v>
      </c>
      <c r="P31" s="7">
        <f>+P30</f>
        <v>13060.202857142856</v>
      </c>
      <c r="Q31" s="7">
        <f>+Q30</f>
        <v>0</v>
      </c>
      <c r="R31" s="7">
        <f>+R$14/7</f>
        <v>0</v>
      </c>
      <c r="S31" s="7">
        <f>+S$14/7/2</f>
        <v>0</v>
      </c>
      <c r="T31" s="7"/>
      <c r="U31" s="7"/>
      <c r="Y31" s="7"/>
      <c r="Z31" s="7"/>
    </row>
    <row r="32" spans="1:26" x14ac:dyDescent="0.25">
      <c r="A32" s="38"/>
      <c r="B32" s="3">
        <v>2010</v>
      </c>
      <c r="C32" s="13">
        <f t="shared" si="0"/>
        <v>-13060.202857142856</v>
      </c>
      <c r="D32" s="7"/>
      <c r="E32" s="7"/>
      <c r="F32" s="7"/>
      <c r="G32" s="7"/>
      <c r="H32" s="7"/>
      <c r="I32" s="7"/>
      <c r="J32" s="7"/>
      <c r="K32" s="7"/>
      <c r="L32" s="7"/>
      <c r="M32" s="7">
        <f>+M$14/7/2</f>
        <v>0</v>
      </c>
      <c r="N32" s="7">
        <f>+N31</f>
        <v>0</v>
      </c>
      <c r="O32" s="7">
        <f>+O31</f>
        <v>0</v>
      </c>
      <c r="P32" s="7">
        <f>+P31</f>
        <v>13060.202857142856</v>
      </c>
      <c r="Q32" s="7">
        <f>+Q31</f>
        <v>0</v>
      </c>
      <c r="R32" s="7">
        <f>+R31</f>
        <v>0</v>
      </c>
      <c r="S32" s="7">
        <f>+S$14/7</f>
        <v>0</v>
      </c>
      <c r="T32" s="7">
        <f>+T$14/7/2</f>
        <v>0</v>
      </c>
      <c r="U32" s="7"/>
      <c r="Y32" s="7"/>
      <c r="Z32" s="7"/>
    </row>
    <row r="33" spans="1:28" x14ac:dyDescent="0.25">
      <c r="A33" s="38"/>
      <c r="B33" s="3">
        <v>2011</v>
      </c>
      <c r="C33" s="13">
        <f t="shared" si="0"/>
        <v>-13060.202857142856</v>
      </c>
      <c r="D33" s="7"/>
      <c r="E33" s="7"/>
      <c r="F33" s="7"/>
      <c r="G33" s="7"/>
      <c r="H33" s="7"/>
      <c r="I33" s="7"/>
      <c r="J33" s="7"/>
      <c r="K33" s="7"/>
      <c r="L33" s="7"/>
      <c r="M33" s="7"/>
      <c r="N33" s="7">
        <f>+N$14/7/2</f>
        <v>0</v>
      </c>
      <c r="O33" s="7">
        <f>+O32</f>
        <v>0</v>
      </c>
      <c r="P33" s="7">
        <f>+P32</f>
        <v>13060.202857142856</v>
      </c>
      <c r="Q33" s="7">
        <f>+Q32</f>
        <v>0</v>
      </c>
      <c r="R33" s="7">
        <f>+R32</f>
        <v>0</v>
      </c>
      <c r="S33" s="7">
        <f>+S32</f>
        <v>0</v>
      </c>
      <c r="T33" s="7">
        <f>+T$14/7</f>
        <v>0</v>
      </c>
      <c r="U33" s="7">
        <f>+U$14/7/2</f>
        <v>0</v>
      </c>
      <c r="Y33" s="7"/>
      <c r="Z33" s="7"/>
    </row>
    <row r="34" spans="1:28" x14ac:dyDescent="0.25">
      <c r="A34" s="38"/>
      <c r="B34" s="3">
        <v>2012</v>
      </c>
      <c r="C34" s="13">
        <f t="shared" si="0"/>
        <v>-13060.202857142856</v>
      </c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>
        <f>+P33</f>
        <v>13060.202857142856</v>
      </c>
      <c r="Q34" s="7">
        <f>+Q33</f>
        <v>0</v>
      </c>
      <c r="R34" s="7">
        <f>+R33</f>
        <v>0</v>
      </c>
      <c r="S34" s="7">
        <f>+S33</f>
        <v>0</v>
      </c>
      <c r="T34" s="7">
        <f>+T$14/7</f>
        <v>0</v>
      </c>
      <c r="U34" s="7">
        <f>+U$14/7</f>
        <v>0</v>
      </c>
      <c r="V34" s="7">
        <f>+V$14/7/2</f>
        <v>0</v>
      </c>
      <c r="Y34" s="7"/>
      <c r="Z34" s="7"/>
    </row>
    <row r="35" spans="1:28" x14ac:dyDescent="0.25">
      <c r="A35" s="38"/>
      <c r="B35" s="3">
        <v>2013</v>
      </c>
      <c r="C35" s="13">
        <f t="shared" si="0"/>
        <v>-6530.1014285714282</v>
      </c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>
        <f>P14/7/2</f>
        <v>6530.1014285714282</v>
      </c>
      <c r="Q35" s="7"/>
      <c r="R35" s="7">
        <f t="shared" ref="R35:R37" si="1">+R34</f>
        <v>0</v>
      </c>
      <c r="S35" s="7">
        <f t="shared" ref="S35:S37" si="2">+S34</f>
        <v>0</v>
      </c>
      <c r="T35" s="7">
        <f t="shared" ref="T35:U37" si="3">+T$14/7</f>
        <v>0</v>
      </c>
      <c r="U35" s="7">
        <f t="shared" si="3"/>
        <v>0</v>
      </c>
      <c r="V35" s="7">
        <f t="shared" ref="V35:V37" si="4">+V$14/7/2</f>
        <v>0</v>
      </c>
      <c r="Y35" s="7"/>
      <c r="Z35" s="7"/>
    </row>
    <row r="36" spans="1:28" x14ac:dyDescent="0.25">
      <c r="A36" s="38"/>
      <c r="B36" s="3">
        <v>2014</v>
      </c>
      <c r="C36" s="13">
        <f t="shared" si="0"/>
        <v>0</v>
      </c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>
        <f t="shared" si="1"/>
        <v>0</v>
      </c>
      <c r="S36" s="7">
        <f t="shared" si="2"/>
        <v>0</v>
      </c>
      <c r="T36" s="7">
        <f t="shared" si="3"/>
        <v>0</v>
      </c>
      <c r="U36" s="7">
        <f t="shared" si="3"/>
        <v>0</v>
      </c>
      <c r="V36" s="7">
        <f t="shared" si="4"/>
        <v>0</v>
      </c>
      <c r="Y36" s="7"/>
      <c r="Z36" s="7"/>
    </row>
    <row r="37" spans="1:28" x14ac:dyDescent="0.25">
      <c r="A37" s="38"/>
      <c r="B37" s="3">
        <v>2015</v>
      </c>
      <c r="C37" s="13">
        <f t="shared" si="0"/>
        <v>0</v>
      </c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>
        <f t="shared" si="1"/>
        <v>0</v>
      </c>
      <c r="S37" s="7">
        <f t="shared" si="2"/>
        <v>0</v>
      </c>
      <c r="T37" s="7">
        <f t="shared" si="3"/>
        <v>0</v>
      </c>
      <c r="U37" s="7">
        <f t="shared" si="3"/>
        <v>0</v>
      </c>
      <c r="V37" s="7">
        <f t="shared" si="4"/>
        <v>0</v>
      </c>
      <c r="Y37" s="7"/>
      <c r="Z37" s="7"/>
    </row>
    <row r="38" spans="1:28" x14ac:dyDescent="0.25">
      <c r="A38" s="38"/>
      <c r="B38" s="3">
        <v>2016</v>
      </c>
      <c r="C38" s="13">
        <f t="shared" si="0"/>
        <v>0</v>
      </c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Y38" s="7"/>
      <c r="Z38" s="7"/>
    </row>
    <row r="39" spans="1:28" x14ac:dyDescent="0.25">
      <c r="A39" s="38"/>
      <c r="B39" s="3">
        <v>2017</v>
      </c>
      <c r="C39" s="13">
        <f t="shared" si="0"/>
        <v>0</v>
      </c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Y39" s="7"/>
      <c r="Z39" s="7"/>
    </row>
    <row r="40" spans="1:28" x14ac:dyDescent="0.25">
      <c r="A40" s="38"/>
      <c r="B40" s="3">
        <v>2018</v>
      </c>
      <c r="C40" s="13">
        <f>-SUM(D40:AB40)</f>
        <v>0</v>
      </c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Y40" s="7"/>
      <c r="Z40" s="7"/>
    </row>
    <row r="41" spans="1:28" x14ac:dyDescent="0.25">
      <c r="A41" s="38"/>
      <c r="B41" s="3"/>
      <c r="C41" s="12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173"/>
      <c r="W41" s="173"/>
      <c r="X41" s="173"/>
      <c r="Y41" s="7"/>
      <c r="Z41" s="7"/>
    </row>
    <row r="42" spans="1:28" x14ac:dyDescent="0.25">
      <c r="A42" s="38" t="s">
        <v>62</v>
      </c>
      <c r="B42" s="35">
        <f>SUM(D42:Y42)</f>
        <v>0</v>
      </c>
      <c r="C42" s="29">
        <f>SUM(C16:C41)</f>
        <v>-91421.42</v>
      </c>
      <c r="D42" s="7">
        <f>-SUM(D16:D41)+D14</f>
        <v>0</v>
      </c>
      <c r="E42" s="7">
        <f t="shared" ref="E42:T42" si="5">-SUM(E16:E41)+E14</f>
        <v>0</v>
      </c>
      <c r="F42" s="7">
        <f t="shared" si="5"/>
        <v>0</v>
      </c>
      <c r="G42" s="7">
        <f t="shared" si="5"/>
        <v>0</v>
      </c>
      <c r="H42" s="7">
        <f t="shared" si="5"/>
        <v>0</v>
      </c>
      <c r="I42" s="7">
        <f t="shared" si="5"/>
        <v>0</v>
      </c>
      <c r="J42" s="7">
        <f t="shared" si="5"/>
        <v>0</v>
      </c>
      <c r="K42" s="7">
        <f t="shared" si="5"/>
        <v>0</v>
      </c>
      <c r="L42" s="7">
        <f t="shared" si="5"/>
        <v>0</v>
      </c>
      <c r="M42" s="7">
        <f t="shared" si="5"/>
        <v>0</v>
      </c>
      <c r="N42" s="7">
        <f t="shared" si="5"/>
        <v>0</v>
      </c>
      <c r="O42" s="7">
        <f t="shared" si="5"/>
        <v>0</v>
      </c>
      <c r="P42" s="7">
        <f t="shared" si="5"/>
        <v>0</v>
      </c>
      <c r="Q42" s="7">
        <f t="shared" si="5"/>
        <v>0</v>
      </c>
      <c r="R42" s="7">
        <f t="shared" si="5"/>
        <v>0</v>
      </c>
      <c r="S42" s="7">
        <f t="shared" si="5"/>
        <v>0</v>
      </c>
      <c r="T42" s="7">
        <f t="shared" si="5"/>
        <v>0</v>
      </c>
      <c r="U42" s="326">
        <f t="shared" ref="U42:AB42" si="6">-SUM(U16:U41)+U14</f>
        <v>0</v>
      </c>
      <c r="V42" s="326">
        <f t="shared" si="6"/>
        <v>0</v>
      </c>
      <c r="W42" s="326">
        <f t="shared" si="6"/>
        <v>0</v>
      </c>
      <c r="X42" s="326">
        <f t="shared" si="6"/>
        <v>0</v>
      </c>
      <c r="Y42" s="326">
        <f t="shared" si="6"/>
        <v>0</v>
      </c>
      <c r="Z42" s="326">
        <f t="shared" si="6"/>
        <v>0</v>
      </c>
      <c r="AA42" s="326">
        <f t="shared" si="6"/>
        <v>0</v>
      </c>
      <c r="AB42" s="326">
        <f t="shared" si="6"/>
        <v>0</v>
      </c>
    </row>
    <row r="43" spans="1:28" x14ac:dyDescent="0.25">
      <c r="A43" s="38"/>
      <c r="B43" s="29"/>
      <c r="C43" s="3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8" x14ac:dyDescent="0.25">
      <c r="A44" s="39" t="s">
        <v>63</v>
      </c>
      <c r="B44" s="3"/>
      <c r="C44" s="30">
        <f>+C14+C42</f>
        <v>0</v>
      </c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8" x14ac:dyDescent="0.25">
      <c r="A45" s="3"/>
      <c r="B45" s="3"/>
      <c r="C45" s="3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8" x14ac:dyDescent="0.25">
      <c r="A46" s="3"/>
      <c r="B46" s="36"/>
      <c r="C46" s="3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8" x14ac:dyDescent="0.25">
      <c r="A47" s="3"/>
      <c r="B47" s="3"/>
      <c r="C47" s="3"/>
      <c r="E47" s="7"/>
      <c r="F47" s="4"/>
      <c r="G47" s="4"/>
      <c r="H47" s="4"/>
      <c r="I47" s="4"/>
      <c r="J47" s="4"/>
      <c r="K47" s="4"/>
      <c r="L47" s="4"/>
      <c r="M47" s="4"/>
      <c r="N47" s="7">
        <f>SUM(E32:E47)</f>
        <v>0</v>
      </c>
      <c r="O47" s="4"/>
      <c r="P47" s="4"/>
      <c r="Q47" s="4"/>
      <c r="R47" s="4"/>
      <c r="S47" s="4"/>
    </row>
    <row r="48" spans="1:28" x14ac:dyDescent="0.25">
      <c r="B48" s="3"/>
      <c r="C48" s="3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</row>
    <row r="49" spans="5:19" x14ac:dyDescent="0.25"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</row>
    <row r="50" spans="5:19" x14ac:dyDescent="0.25"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</row>
    <row r="51" spans="5:19" x14ac:dyDescent="0.25"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</row>
    <row r="52" spans="5:19" x14ac:dyDescent="0.25"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</row>
    <row r="53" spans="5:19" x14ac:dyDescent="0.25"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</row>
    <row r="54" spans="5:19" x14ac:dyDescent="0.25"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</row>
    <row r="55" spans="5:19" x14ac:dyDescent="0.25"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</row>
    <row r="56" spans="5:19" x14ac:dyDescent="0.25"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</row>
    <row r="57" spans="5:19" x14ac:dyDescent="0.25"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</row>
    <row r="58" spans="5:19" x14ac:dyDescent="0.25"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</row>
  </sheetData>
  <pageMargins left="0.7" right="0.7" top="0.75" bottom="0.75" header="0.3" footer="0.3"/>
  <pageSetup scale="65" orientation="landscape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 codeName="Sheet53"/>
  <dimension ref="A1:AH64"/>
  <sheetViews>
    <sheetView workbookViewId="0"/>
  </sheetViews>
  <sheetFormatPr defaultRowHeight="15" x14ac:dyDescent="0.25"/>
  <cols>
    <col min="1" max="1" width="20.85546875" customWidth="1"/>
    <col min="2" max="2" width="9.140625" bestFit="1" customWidth="1"/>
    <col min="3" max="3" width="12.85546875" customWidth="1"/>
    <col min="4" max="12" width="7.42578125" hidden="1" customWidth="1"/>
    <col min="13" max="13" width="7.5703125" hidden="1" customWidth="1"/>
    <col min="14" max="16" width="9.28515625" customWidth="1"/>
    <col min="17" max="17" width="12.140625" customWidth="1"/>
    <col min="18" max="19" width="11.28515625" customWidth="1"/>
    <col min="20" max="20" width="10.5703125" bestFit="1" customWidth="1"/>
    <col min="21" max="21" width="10.28515625" customWidth="1"/>
    <col min="22" max="24" width="10.5703125" customWidth="1"/>
    <col min="32" max="32" width="10.5703125" bestFit="1" customWidth="1"/>
  </cols>
  <sheetData>
    <row r="1" spans="1:34" x14ac:dyDescent="0.25">
      <c r="A1" s="11" t="s">
        <v>10</v>
      </c>
    </row>
    <row r="2" spans="1:34" x14ac:dyDescent="0.25">
      <c r="A2" s="9" t="s">
        <v>14</v>
      </c>
    </row>
    <row r="3" spans="1:34" x14ac:dyDescent="0.25">
      <c r="A3" s="9" t="s">
        <v>80</v>
      </c>
    </row>
    <row r="4" spans="1:34" x14ac:dyDescent="0.25">
      <c r="R4" s="40" t="s">
        <v>4</v>
      </c>
      <c r="S4" s="41"/>
      <c r="T4" s="40" t="s">
        <v>8</v>
      </c>
    </row>
    <row r="5" spans="1:34" x14ac:dyDescent="0.25">
      <c r="A5" s="10" t="s">
        <v>9</v>
      </c>
      <c r="B5" s="12" t="s">
        <v>64</v>
      </c>
      <c r="C5" s="12" t="s">
        <v>12</v>
      </c>
      <c r="R5" s="42" t="s">
        <v>2</v>
      </c>
      <c r="S5" s="42" t="s">
        <v>60</v>
      </c>
      <c r="T5" s="42" t="s">
        <v>7</v>
      </c>
    </row>
    <row r="6" spans="1:34" x14ac:dyDescent="0.25">
      <c r="A6" s="73" t="s">
        <v>473</v>
      </c>
      <c r="B6" s="3">
        <v>279</v>
      </c>
      <c r="C6" s="170" t="s">
        <v>625</v>
      </c>
      <c r="R6" s="3"/>
    </row>
    <row r="7" spans="1:34" x14ac:dyDescent="0.25">
      <c r="A7" s="213" t="s">
        <v>571</v>
      </c>
      <c r="B7" s="212"/>
      <c r="C7" s="214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5"/>
      <c r="P7" s="6"/>
      <c r="Q7" s="6"/>
      <c r="R7" s="13">
        <f>+C14</f>
        <v>2001326.97</v>
      </c>
      <c r="S7" s="13">
        <f>+-C48</f>
        <v>1971227.9871428565</v>
      </c>
      <c r="T7" s="13">
        <f>+R7-S7</f>
        <v>30098.982857143506</v>
      </c>
    </row>
    <row r="8" spans="1:34" x14ac:dyDescent="0.25">
      <c r="A8" s="213"/>
      <c r="B8" s="3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5"/>
      <c r="P8" s="6"/>
      <c r="Q8" s="6"/>
    </row>
    <row r="9" spans="1:34" x14ac:dyDescent="0.25">
      <c r="A9" s="2"/>
      <c r="B9" s="3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5"/>
      <c r="P9" s="6"/>
      <c r="Q9" s="6"/>
    </row>
    <row r="10" spans="1:34" x14ac:dyDescent="0.25">
      <c r="B10" s="3"/>
    </row>
    <row r="11" spans="1:34" x14ac:dyDescent="0.25">
      <c r="A11" s="2" t="s">
        <v>66</v>
      </c>
      <c r="B11" s="212">
        <v>1490</v>
      </c>
      <c r="C11" s="214" t="s">
        <v>448</v>
      </c>
    </row>
    <row r="12" spans="1:34" x14ac:dyDescent="0.25">
      <c r="B12" s="28"/>
      <c r="C12" s="2"/>
    </row>
    <row r="13" spans="1:34" x14ac:dyDescent="0.25">
      <c r="A13" s="9" t="s">
        <v>5</v>
      </c>
      <c r="C13" s="31" t="s">
        <v>3</v>
      </c>
      <c r="D13" s="32">
        <v>1994</v>
      </c>
      <c r="E13" s="32">
        <v>1995</v>
      </c>
      <c r="F13" s="32">
        <v>1996</v>
      </c>
      <c r="G13" s="32">
        <v>1997</v>
      </c>
      <c r="H13" s="32">
        <v>1998</v>
      </c>
      <c r="I13" s="32">
        <v>1999</v>
      </c>
      <c r="J13" s="32">
        <v>2000</v>
      </c>
      <c r="K13" s="32">
        <v>2001</v>
      </c>
      <c r="L13" s="32">
        <v>2002</v>
      </c>
      <c r="M13" s="32">
        <v>2003</v>
      </c>
      <c r="N13" s="32">
        <v>2004</v>
      </c>
      <c r="O13" s="32">
        <f>N13+1</f>
        <v>2005</v>
      </c>
      <c r="P13" s="32">
        <f t="shared" ref="P13:AH13" si="0">O13+1</f>
        <v>2006</v>
      </c>
      <c r="Q13" s="32">
        <f t="shared" si="0"/>
        <v>2007</v>
      </c>
      <c r="R13" s="32">
        <f t="shared" si="0"/>
        <v>2008</v>
      </c>
      <c r="S13" s="32">
        <f t="shared" si="0"/>
        <v>2009</v>
      </c>
      <c r="T13" s="32">
        <f t="shared" si="0"/>
        <v>2010</v>
      </c>
      <c r="U13" s="32">
        <f t="shared" si="0"/>
        <v>2011</v>
      </c>
      <c r="V13" s="32">
        <f t="shared" si="0"/>
        <v>2012</v>
      </c>
      <c r="W13" s="32">
        <f t="shared" si="0"/>
        <v>2013</v>
      </c>
      <c r="X13" s="32">
        <f t="shared" si="0"/>
        <v>2014</v>
      </c>
      <c r="Y13" s="32">
        <f t="shared" si="0"/>
        <v>2015</v>
      </c>
      <c r="Z13" s="32">
        <f t="shared" si="0"/>
        <v>2016</v>
      </c>
      <c r="AA13" s="32">
        <f t="shared" si="0"/>
        <v>2017</v>
      </c>
      <c r="AB13" s="32">
        <f t="shared" si="0"/>
        <v>2018</v>
      </c>
      <c r="AC13" s="32">
        <f t="shared" si="0"/>
        <v>2019</v>
      </c>
      <c r="AD13" s="32">
        <f t="shared" si="0"/>
        <v>2020</v>
      </c>
      <c r="AE13" s="32">
        <f t="shared" si="0"/>
        <v>2021</v>
      </c>
      <c r="AF13" s="32">
        <f t="shared" si="0"/>
        <v>2022</v>
      </c>
      <c r="AG13" s="32">
        <f t="shared" si="0"/>
        <v>2023</v>
      </c>
      <c r="AH13" s="32">
        <f t="shared" si="0"/>
        <v>2024</v>
      </c>
    </row>
    <row r="14" spans="1:34" x14ac:dyDescent="0.25">
      <c r="A14" s="9" t="s">
        <v>73</v>
      </c>
      <c r="C14" s="633">
        <f>SUM(D14:AH14)</f>
        <v>2001326.97</v>
      </c>
      <c r="D14" s="639"/>
      <c r="E14" s="639"/>
      <c r="F14" s="639"/>
      <c r="G14" s="639"/>
      <c r="H14" s="639"/>
      <c r="I14" s="639"/>
      <c r="J14" s="639"/>
      <c r="K14" s="639"/>
      <c r="L14" s="639"/>
      <c r="M14" s="639"/>
      <c r="N14" s="639"/>
      <c r="O14" s="639"/>
      <c r="P14" s="639"/>
      <c r="Q14" s="639">
        <v>143169.07999999999</v>
      </c>
      <c r="R14" s="639">
        <v>237135.69</v>
      </c>
      <c r="S14" s="633">
        <v>25832.26</v>
      </c>
      <c r="T14" s="145"/>
      <c r="U14" s="679">
        <v>1268209.57</v>
      </c>
      <c r="V14" s="679">
        <v>146734.73000000001</v>
      </c>
      <c r="W14" s="679">
        <v>133425</v>
      </c>
      <c r="X14" s="679"/>
      <c r="Y14" s="145"/>
      <c r="Z14" s="145"/>
      <c r="AA14" s="145"/>
      <c r="AB14" s="145"/>
      <c r="AC14" s="145"/>
      <c r="AD14" s="145"/>
      <c r="AE14" s="145"/>
      <c r="AF14" s="614">
        <v>46820.639999999999</v>
      </c>
      <c r="AG14" s="145"/>
      <c r="AH14" s="145"/>
    </row>
    <row r="15" spans="1:34" x14ac:dyDescent="0.25">
      <c r="A15" s="34" t="s">
        <v>1460</v>
      </c>
      <c r="B15" s="2"/>
      <c r="C15" s="145"/>
      <c r="D15" s="145"/>
      <c r="E15" s="145"/>
      <c r="F15" s="145"/>
      <c r="G15" s="145"/>
      <c r="H15" s="145"/>
      <c r="I15" s="145"/>
      <c r="J15" s="145"/>
      <c r="K15" s="145"/>
      <c r="L15" s="145"/>
      <c r="M15" s="145"/>
      <c r="N15" s="145"/>
      <c r="O15" s="145"/>
      <c r="P15" s="145"/>
      <c r="Q15" s="145"/>
      <c r="R15" s="145"/>
      <c r="S15" s="145"/>
      <c r="T15" s="145"/>
      <c r="U15" s="145"/>
      <c r="V15" s="679"/>
      <c r="W15" s="679"/>
      <c r="X15" s="679"/>
      <c r="Y15" s="145"/>
      <c r="Z15" s="145"/>
      <c r="AA15" s="145"/>
      <c r="AB15" s="145"/>
      <c r="AC15" s="145"/>
      <c r="AD15" s="145"/>
      <c r="AE15" s="145"/>
      <c r="AF15" s="145"/>
      <c r="AG15" s="145"/>
      <c r="AH15" s="145"/>
    </row>
    <row r="16" spans="1:34" x14ac:dyDescent="0.25">
      <c r="A16" s="9" t="s">
        <v>6</v>
      </c>
      <c r="B16" s="3">
        <v>1994</v>
      </c>
      <c r="C16" s="145">
        <f>-SUM(D16:AH16)</f>
        <v>0</v>
      </c>
      <c r="D16" s="614">
        <f>+D$14/7/2</f>
        <v>0</v>
      </c>
      <c r="E16" s="614"/>
      <c r="F16" s="614"/>
      <c r="G16" s="614"/>
      <c r="H16" s="614"/>
      <c r="I16" s="614"/>
      <c r="J16" s="614"/>
      <c r="K16" s="614"/>
      <c r="L16" s="614"/>
      <c r="M16" s="614"/>
      <c r="N16" s="614"/>
      <c r="O16" s="614"/>
      <c r="P16" s="614"/>
      <c r="Q16" s="614"/>
      <c r="R16" s="614"/>
      <c r="S16" s="614"/>
      <c r="T16" s="614"/>
      <c r="U16" s="614"/>
      <c r="V16" s="679"/>
      <c r="W16" s="679"/>
      <c r="X16" s="679"/>
      <c r="Y16" s="614"/>
      <c r="Z16" s="614"/>
      <c r="AA16" s="145"/>
      <c r="AB16" s="145"/>
      <c r="AC16" s="145"/>
      <c r="AD16" s="145"/>
      <c r="AE16" s="145"/>
      <c r="AF16" s="145"/>
      <c r="AG16" s="145"/>
      <c r="AH16" s="145"/>
    </row>
    <row r="17" spans="1:34" x14ac:dyDescent="0.25">
      <c r="B17" s="3">
        <f>B16+1</f>
        <v>1995</v>
      </c>
      <c r="C17" s="145">
        <f t="shared" ref="C17:C46" si="1">-SUM(D17:AH17)</f>
        <v>0</v>
      </c>
      <c r="D17" s="614">
        <f>+D$14/7</f>
        <v>0</v>
      </c>
      <c r="E17" s="614">
        <f>+E$14/7/2</f>
        <v>0</v>
      </c>
      <c r="F17" s="614"/>
      <c r="G17" s="614"/>
      <c r="H17" s="614"/>
      <c r="I17" s="614"/>
      <c r="J17" s="614"/>
      <c r="K17" s="614"/>
      <c r="L17" s="614"/>
      <c r="M17" s="614"/>
      <c r="N17" s="614"/>
      <c r="O17" s="614"/>
      <c r="P17" s="614"/>
      <c r="Q17" s="614"/>
      <c r="R17" s="614"/>
      <c r="S17" s="614"/>
      <c r="T17" s="614"/>
      <c r="U17" s="614"/>
      <c r="V17" s="679"/>
      <c r="W17" s="679"/>
      <c r="X17" s="679"/>
      <c r="Y17" s="614"/>
      <c r="Z17" s="614"/>
      <c r="AA17" s="145"/>
      <c r="AB17" s="145"/>
      <c r="AC17" s="145"/>
      <c r="AD17" s="145"/>
      <c r="AE17" s="145"/>
      <c r="AF17" s="145"/>
      <c r="AG17" s="145"/>
      <c r="AH17" s="145"/>
    </row>
    <row r="18" spans="1:34" x14ac:dyDescent="0.25">
      <c r="B18" s="3">
        <f t="shared" ref="B18:B46" si="2">B17+1</f>
        <v>1996</v>
      </c>
      <c r="C18" s="145">
        <f t="shared" si="1"/>
        <v>0</v>
      </c>
      <c r="D18" s="614">
        <f>+D17</f>
        <v>0</v>
      </c>
      <c r="E18" s="614">
        <f>+E$14/7</f>
        <v>0</v>
      </c>
      <c r="F18" s="614">
        <f>+F$14/7/2</f>
        <v>0</v>
      </c>
      <c r="G18" s="614"/>
      <c r="H18" s="614"/>
      <c r="I18" s="614"/>
      <c r="J18" s="614"/>
      <c r="K18" s="614"/>
      <c r="L18" s="614"/>
      <c r="M18" s="614"/>
      <c r="N18" s="614"/>
      <c r="O18" s="614"/>
      <c r="P18" s="614"/>
      <c r="Q18" s="614"/>
      <c r="R18" s="614"/>
      <c r="S18" s="614"/>
      <c r="T18" s="614"/>
      <c r="U18" s="614"/>
      <c r="V18" s="679"/>
      <c r="W18" s="679"/>
      <c r="X18" s="679"/>
      <c r="Y18" s="614"/>
      <c r="Z18" s="614"/>
      <c r="AA18" s="145"/>
      <c r="AB18" s="145"/>
      <c r="AC18" s="145"/>
      <c r="AD18" s="145"/>
      <c r="AE18" s="145"/>
      <c r="AF18" s="145"/>
      <c r="AG18" s="145"/>
      <c r="AH18" s="145"/>
    </row>
    <row r="19" spans="1:34" x14ac:dyDescent="0.25">
      <c r="B19" s="3">
        <f t="shared" si="2"/>
        <v>1997</v>
      </c>
      <c r="C19" s="145">
        <f t="shared" si="1"/>
        <v>0</v>
      </c>
      <c r="D19" s="614">
        <f>+D18</f>
        <v>0</v>
      </c>
      <c r="E19" s="614">
        <f>+E18</f>
        <v>0</v>
      </c>
      <c r="F19" s="614">
        <f>+F$14/7</f>
        <v>0</v>
      </c>
      <c r="G19" s="614">
        <f>+G$14/7/2</f>
        <v>0</v>
      </c>
      <c r="H19" s="614"/>
      <c r="I19" s="614"/>
      <c r="J19" s="614"/>
      <c r="K19" s="614"/>
      <c r="L19" s="614"/>
      <c r="M19" s="614"/>
      <c r="N19" s="614"/>
      <c r="O19" s="614"/>
      <c r="P19" s="614"/>
      <c r="Q19" s="614"/>
      <c r="R19" s="614"/>
      <c r="S19" s="614"/>
      <c r="T19" s="614"/>
      <c r="U19" s="614"/>
      <c r="V19" s="679"/>
      <c r="W19" s="679"/>
      <c r="X19" s="679"/>
      <c r="Y19" s="614"/>
      <c r="Z19" s="614"/>
      <c r="AA19" s="145"/>
      <c r="AB19" s="145"/>
      <c r="AC19" s="145"/>
      <c r="AD19" s="145"/>
      <c r="AE19" s="145"/>
      <c r="AF19" s="145"/>
      <c r="AG19" s="145"/>
      <c r="AH19" s="145"/>
    </row>
    <row r="20" spans="1:34" x14ac:dyDescent="0.25">
      <c r="B20" s="3">
        <f t="shared" si="2"/>
        <v>1998</v>
      </c>
      <c r="C20" s="145">
        <f t="shared" si="1"/>
        <v>0</v>
      </c>
      <c r="D20" s="614">
        <f>+D19</f>
        <v>0</v>
      </c>
      <c r="E20" s="614">
        <f>+E19</f>
        <v>0</v>
      </c>
      <c r="F20" s="614">
        <f>+F19</f>
        <v>0</v>
      </c>
      <c r="G20" s="614">
        <f>+G$14/7</f>
        <v>0</v>
      </c>
      <c r="H20" s="614">
        <f>+H$14/7/2</f>
        <v>0</v>
      </c>
      <c r="I20" s="614"/>
      <c r="J20" s="614"/>
      <c r="K20" s="614"/>
      <c r="L20" s="614"/>
      <c r="M20" s="614"/>
      <c r="N20" s="614"/>
      <c r="O20" s="614"/>
      <c r="P20" s="614"/>
      <c r="Q20" s="614"/>
      <c r="R20" s="614"/>
      <c r="S20" s="614"/>
      <c r="T20" s="614"/>
      <c r="U20" s="614"/>
      <c r="V20" s="679"/>
      <c r="W20" s="679"/>
      <c r="X20" s="679"/>
      <c r="Y20" s="614"/>
      <c r="Z20" s="614"/>
      <c r="AA20" s="145"/>
      <c r="AB20" s="145"/>
      <c r="AC20" s="145"/>
      <c r="AD20" s="145"/>
      <c r="AE20" s="145"/>
      <c r="AF20" s="145"/>
      <c r="AG20" s="145"/>
      <c r="AH20" s="145"/>
    </row>
    <row r="21" spans="1:34" x14ac:dyDescent="0.25">
      <c r="B21" s="3">
        <f t="shared" si="2"/>
        <v>1999</v>
      </c>
      <c r="C21" s="145">
        <f t="shared" si="1"/>
        <v>0</v>
      </c>
      <c r="D21" s="614">
        <f>+D20</f>
        <v>0</v>
      </c>
      <c r="E21" s="614">
        <f>+E20</f>
        <v>0</v>
      </c>
      <c r="F21" s="614">
        <f>+F20</f>
        <v>0</v>
      </c>
      <c r="G21" s="614">
        <f>+G20</f>
        <v>0</v>
      </c>
      <c r="H21" s="614">
        <f>+H$14/7</f>
        <v>0</v>
      </c>
      <c r="I21" s="614">
        <f>+I$14/7/2</f>
        <v>0</v>
      </c>
      <c r="J21" s="614"/>
      <c r="K21" s="614"/>
      <c r="L21" s="614"/>
      <c r="M21" s="614"/>
      <c r="N21" s="614"/>
      <c r="O21" s="614"/>
      <c r="P21" s="614"/>
      <c r="Q21" s="614"/>
      <c r="R21" s="614"/>
      <c r="S21" s="614"/>
      <c r="T21" s="614"/>
      <c r="U21" s="614"/>
      <c r="V21" s="679"/>
      <c r="W21" s="679"/>
      <c r="X21" s="679"/>
      <c r="Y21" s="614"/>
      <c r="Z21" s="614"/>
      <c r="AA21" s="145"/>
      <c r="AB21" s="145"/>
      <c r="AC21" s="145"/>
      <c r="AD21" s="145"/>
      <c r="AE21" s="145"/>
      <c r="AF21" s="145"/>
      <c r="AG21" s="145"/>
      <c r="AH21" s="145"/>
    </row>
    <row r="22" spans="1:34" x14ac:dyDescent="0.25">
      <c r="B22" s="3">
        <f t="shared" si="2"/>
        <v>2000</v>
      </c>
      <c r="C22" s="145">
        <f t="shared" si="1"/>
        <v>0</v>
      </c>
      <c r="D22" s="614">
        <f>+D21</f>
        <v>0</v>
      </c>
      <c r="E22" s="614">
        <f>+E21</f>
        <v>0</v>
      </c>
      <c r="F22" s="614">
        <f>+F21</f>
        <v>0</v>
      </c>
      <c r="G22" s="614">
        <f>+G21</f>
        <v>0</v>
      </c>
      <c r="H22" s="614">
        <f>+H21</f>
        <v>0</v>
      </c>
      <c r="I22" s="614">
        <f>+I$14/7</f>
        <v>0</v>
      </c>
      <c r="J22" s="614">
        <f>+J$14/7/2</f>
        <v>0</v>
      </c>
      <c r="K22" s="614"/>
      <c r="L22" s="614"/>
      <c r="M22" s="614"/>
      <c r="N22" s="614"/>
      <c r="O22" s="614"/>
      <c r="P22" s="614"/>
      <c r="Q22" s="614"/>
      <c r="R22" s="614"/>
      <c r="S22" s="614"/>
      <c r="T22" s="614"/>
      <c r="U22" s="614"/>
      <c r="V22" s="679"/>
      <c r="W22" s="679"/>
      <c r="X22" s="679"/>
      <c r="Y22" s="614"/>
      <c r="Z22" s="614"/>
      <c r="AA22" s="145"/>
      <c r="AB22" s="145"/>
      <c r="AC22" s="145"/>
      <c r="AD22" s="145"/>
      <c r="AE22" s="145"/>
      <c r="AF22" s="145"/>
      <c r="AG22" s="145"/>
      <c r="AH22" s="145"/>
    </row>
    <row r="23" spans="1:34" x14ac:dyDescent="0.25">
      <c r="B23" s="3">
        <f t="shared" si="2"/>
        <v>2001</v>
      </c>
      <c r="C23" s="145">
        <f t="shared" si="1"/>
        <v>0</v>
      </c>
      <c r="D23" s="614">
        <f>+D$14/7/2</f>
        <v>0</v>
      </c>
      <c r="E23" s="614">
        <f>+E22</f>
        <v>0</v>
      </c>
      <c r="F23" s="614">
        <f>+F22</f>
        <v>0</v>
      </c>
      <c r="G23" s="614">
        <f>+G22</f>
        <v>0</v>
      </c>
      <c r="H23" s="614">
        <f>+H22</f>
        <v>0</v>
      </c>
      <c r="I23" s="614">
        <f>+I22</f>
        <v>0</v>
      </c>
      <c r="J23" s="614">
        <f>+J$14/7</f>
        <v>0</v>
      </c>
      <c r="K23" s="614">
        <f>+K$14/7/2</f>
        <v>0</v>
      </c>
      <c r="L23" s="614"/>
      <c r="M23" s="614"/>
      <c r="N23" s="614"/>
      <c r="O23" s="614"/>
      <c r="P23" s="614"/>
      <c r="Q23" s="614"/>
      <c r="R23" s="614"/>
      <c r="S23" s="614"/>
      <c r="T23" s="614"/>
      <c r="U23" s="614"/>
      <c r="V23" s="679"/>
      <c r="W23" s="679"/>
      <c r="X23" s="679"/>
      <c r="Y23" s="614"/>
      <c r="Z23" s="614"/>
      <c r="AA23" s="145"/>
      <c r="AB23" s="145"/>
      <c r="AC23" s="145"/>
      <c r="AD23" s="145"/>
      <c r="AE23" s="145"/>
      <c r="AF23" s="145"/>
      <c r="AG23" s="145"/>
      <c r="AH23" s="145"/>
    </row>
    <row r="24" spans="1:34" x14ac:dyDescent="0.25">
      <c r="B24" s="3">
        <f t="shared" si="2"/>
        <v>2002</v>
      </c>
      <c r="C24" s="145">
        <f t="shared" si="1"/>
        <v>0</v>
      </c>
      <c r="D24" s="614"/>
      <c r="E24" s="614">
        <f>+E$14/7/2</f>
        <v>0</v>
      </c>
      <c r="F24" s="614">
        <f>+F23</f>
        <v>0</v>
      </c>
      <c r="G24" s="614">
        <f>+G23</f>
        <v>0</v>
      </c>
      <c r="H24" s="614">
        <f>+H23</f>
        <v>0</v>
      </c>
      <c r="I24" s="614">
        <f>+I23</f>
        <v>0</v>
      </c>
      <c r="J24" s="614">
        <f>+J23</f>
        <v>0</v>
      </c>
      <c r="K24" s="614">
        <f>+K$14/7</f>
        <v>0</v>
      </c>
      <c r="L24" s="614">
        <f>+L$14/7/2</f>
        <v>0</v>
      </c>
      <c r="M24" s="614"/>
      <c r="N24" s="614"/>
      <c r="O24" s="614"/>
      <c r="P24" s="614"/>
      <c r="Q24" s="614"/>
      <c r="R24" s="614"/>
      <c r="S24" s="614"/>
      <c r="T24" s="614"/>
      <c r="U24" s="614"/>
      <c r="V24" s="679"/>
      <c r="W24" s="679"/>
      <c r="X24" s="679"/>
      <c r="Y24" s="614"/>
      <c r="Z24" s="614"/>
      <c r="AA24" s="145"/>
      <c r="AB24" s="145"/>
      <c r="AC24" s="145"/>
      <c r="AD24" s="145"/>
      <c r="AE24" s="145"/>
      <c r="AF24" s="145"/>
      <c r="AG24" s="145"/>
      <c r="AH24" s="145"/>
    </row>
    <row r="25" spans="1:34" x14ac:dyDescent="0.25">
      <c r="B25" s="3">
        <f t="shared" si="2"/>
        <v>2003</v>
      </c>
      <c r="C25" s="145">
        <f t="shared" si="1"/>
        <v>0</v>
      </c>
      <c r="D25" s="614"/>
      <c r="E25" s="614"/>
      <c r="F25" s="614">
        <f>+F$14/7/2</f>
        <v>0</v>
      </c>
      <c r="G25" s="614">
        <f>+G24</f>
        <v>0</v>
      </c>
      <c r="H25" s="614">
        <f>+H24</f>
        <v>0</v>
      </c>
      <c r="I25" s="614">
        <f>+I24</f>
        <v>0</v>
      </c>
      <c r="J25" s="614">
        <f>+J24</f>
        <v>0</v>
      </c>
      <c r="K25" s="614">
        <f>+K24</f>
        <v>0</v>
      </c>
      <c r="L25" s="614">
        <f>+L$14/7</f>
        <v>0</v>
      </c>
      <c r="M25" s="614">
        <f>+M$14/7/2</f>
        <v>0</v>
      </c>
      <c r="N25" s="614"/>
      <c r="O25" s="614"/>
      <c r="P25" s="614"/>
      <c r="Q25" s="614"/>
      <c r="R25" s="614"/>
      <c r="S25" s="614"/>
      <c r="T25" s="614"/>
      <c r="U25" s="614"/>
      <c r="V25" s="679"/>
      <c r="W25" s="679"/>
      <c r="X25" s="679"/>
      <c r="Y25" s="614"/>
      <c r="Z25" s="614"/>
      <c r="AA25" s="145"/>
      <c r="AB25" s="145"/>
      <c r="AC25" s="145"/>
      <c r="AD25" s="145"/>
      <c r="AE25" s="145"/>
      <c r="AF25" s="145"/>
      <c r="AG25" s="145"/>
      <c r="AH25" s="145"/>
    </row>
    <row r="26" spans="1:34" x14ac:dyDescent="0.25">
      <c r="B26" s="3">
        <f t="shared" si="2"/>
        <v>2004</v>
      </c>
      <c r="C26" s="145">
        <f t="shared" si="1"/>
        <v>0</v>
      </c>
      <c r="D26" s="614"/>
      <c r="E26" s="614"/>
      <c r="F26" s="614"/>
      <c r="G26" s="614">
        <f>+G$14/7/2</f>
        <v>0</v>
      </c>
      <c r="H26" s="614">
        <f>+H25</f>
        <v>0</v>
      </c>
      <c r="I26" s="614">
        <f>+I25</f>
        <v>0</v>
      </c>
      <c r="J26" s="614">
        <f>+J25</f>
        <v>0</v>
      </c>
      <c r="K26" s="614">
        <f>+K25</f>
        <v>0</v>
      </c>
      <c r="L26" s="614">
        <f>+L25</f>
        <v>0</v>
      </c>
      <c r="M26" s="614">
        <f>+M$14/7</f>
        <v>0</v>
      </c>
      <c r="N26" s="614">
        <f>+N$14/7/2</f>
        <v>0</v>
      </c>
      <c r="O26" s="614"/>
      <c r="P26" s="614"/>
      <c r="Q26" s="614"/>
      <c r="R26" s="614"/>
      <c r="S26" s="614"/>
      <c r="T26" s="614"/>
      <c r="U26" s="614"/>
      <c r="V26" s="679"/>
      <c r="W26" s="679"/>
      <c r="X26" s="679"/>
      <c r="Y26" s="614"/>
      <c r="Z26" s="614"/>
      <c r="AA26" s="145"/>
      <c r="AB26" s="145"/>
      <c r="AC26" s="145"/>
      <c r="AD26" s="145"/>
      <c r="AE26" s="145"/>
      <c r="AF26" s="145"/>
      <c r="AG26" s="145"/>
      <c r="AH26" s="145"/>
    </row>
    <row r="27" spans="1:34" x14ac:dyDescent="0.25">
      <c r="B27" s="3">
        <f t="shared" si="2"/>
        <v>2005</v>
      </c>
      <c r="C27" s="145">
        <f t="shared" si="1"/>
        <v>0</v>
      </c>
      <c r="D27" s="614"/>
      <c r="E27" s="614"/>
      <c r="F27" s="614"/>
      <c r="G27" s="614"/>
      <c r="H27" s="614">
        <f>+H$14/7/2</f>
        <v>0</v>
      </c>
      <c r="I27" s="614">
        <f>+I26</f>
        <v>0</v>
      </c>
      <c r="J27" s="614">
        <f>+J26</f>
        <v>0</v>
      </c>
      <c r="K27" s="614">
        <f>+K26</f>
        <v>0</v>
      </c>
      <c r="L27" s="614">
        <f>+L26</f>
        <v>0</v>
      </c>
      <c r="M27" s="614">
        <f>+M26</f>
        <v>0</v>
      </c>
      <c r="N27" s="614">
        <f>+N$14/7</f>
        <v>0</v>
      </c>
      <c r="O27" s="614">
        <f>+O$14/7/2</f>
        <v>0</v>
      </c>
      <c r="P27" s="614"/>
      <c r="Q27" s="614"/>
      <c r="R27" s="614"/>
      <c r="S27" s="614"/>
      <c r="T27" s="614"/>
      <c r="U27" s="614"/>
      <c r="V27" s="679"/>
      <c r="W27" s="679"/>
      <c r="X27" s="679"/>
      <c r="Y27" s="614"/>
      <c r="Z27" s="614"/>
      <c r="AA27" s="145"/>
      <c r="AB27" s="145"/>
      <c r="AC27" s="145"/>
      <c r="AD27" s="145"/>
      <c r="AE27" s="145"/>
      <c r="AF27" s="145"/>
      <c r="AG27" s="145"/>
      <c r="AH27" s="145"/>
    </row>
    <row r="28" spans="1:34" x14ac:dyDescent="0.25">
      <c r="B28" s="3">
        <f t="shared" si="2"/>
        <v>2006</v>
      </c>
      <c r="C28" s="145">
        <f t="shared" si="1"/>
        <v>0</v>
      </c>
      <c r="D28" s="614"/>
      <c r="E28" s="614"/>
      <c r="F28" s="614"/>
      <c r="G28" s="614"/>
      <c r="H28" s="614"/>
      <c r="I28" s="614">
        <f>+I$14/7/2</f>
        <v>0</v>
      </c>
      <c r="J28" s="614">
        <f>+J27</f>
        <v>0</v>
      </c>
      <c r="K28" s="614">
        <f>+K27</f>
        <v>0</v>
      </c>
      <c r="L28" s="614">
        <f>+L27</f>
        <v>0</v>
      </c>
      <c r="M28" s="614">
        <f>+M27</f>
        <v>0</v>
      </c>
      <c r="N28" s="614">
        <f>+N27</f>
        <v>0</v>
      </c>
      <c r="O28" s="614">
        <f>+O$14/7</f>
        <v>0</v>
      </c>
      <c r="P28" s="614">
        <f>+P$14/7/2</f>
        <v>0</v>
      </c>
      <c r="Q28" s="614"/>
      <c r="R28" s="614"/>
      <c r="S28" s="614"/>
      <c r="T28" s="614"/>
      <c r="U28" s="614"/>
      <c r="V28" s="679"/>
      <c r="W28" s="679"/>
      <c r="X28" s="679"/>
      <c r="Y28" s="614"/>
      <c r="Z28" s="614"/>
      <c r="AA28" s="145"/>
      <c r="AB28" s="145"/>
      <c r="AC28" s="145"/>
      <c r="AD28" s="145"/>
      <c r="AE28" s="145"/>
      <c r="AF28" s="145"/>
      <c r="AG28" s="145"/>
      <c r="AH28" s="145"/>
    </row>
    <row r="29" spans="1:34" x14ac:dyDescent="0.25">
      <c r="B29" s="3">
        <f t="shared" si="2"/>
        <v>2007</v>
      </c>
      <c r="C29" s="145">
        <f t="shared" si="1"/>
        <v>-10226.362857142856</v>
      </c>
      <c r="D29" s="614"/>
      <c r="E29" s="614"/>
      <c r="F29" s="614"/>
      <c r="G29" s="614"/>
      <c r="H29" s="614"/>
      <c r="I29" s="614"/>
      <c r="J29" s="614">
        <f>+J$14/7/2</f>
        <v>0</v>
      </c>
      <c r="K29" s="614">
        <f>+K28</f>
        <v>0</v>
      </c>
      <c r="L29" s="614">
        <f>+L28</f>
        <v>0</v>
      </c>
      <c r="M29" s="614">
        <f>+M28</f>
        <v>0</v>
      </c>
      <c r="N29" s="614">
        <f>+N28</f>
        <v>0</v>
      </c>
      <c r="O29" s="614">
        <f>+O28</f>
        <v>0</v>
      </c>
      <c r="P29" s="614">
        <f>+P$14/7</f>
        <v>0</v>
      </c>
      <c r="Q29" s="614">
        <f>+Q$14/7/2</f>
        <v>10226.362857142856</v>
      </c>
      <c r="R29" s="614"/>
      <c r="S29" s="614"/>
      <c r="T29" s="614"/>
      <c r="U29" s="614"/>
      <c r="V29" s="679"/>
      <c r="W29" s="679"/>
      <c r="X29" s="679"/>
      <c r="Y29" s="614"/>
      <c r="Z29" s="614"/>
      <c r="AA29" s="145"/>
      <c r="AB29" s="145"/>
      <c r="AC29" s="145"/>
      <c r="AD29" s="145"/>
      <c r="AE29" s="145"/>
      <c r="AF29" s="145"/>
      <c r="AG29" s="145"/>
      <c r="AH29" s="145"/>
    </row>
    <row r="30" spans="1:34" x14ac:dyDescent="0.25">
      <c r="B30" s="3">
        <f t="shared" si="2"/>
        <v>2008</v>
      </c>
      <c r="C30" s="145">
        <f t="shared" si="1"/>
        <v>-37390.989285714284</v>
      </c>
      <c r="D30" s="614"/>
      <c r="E30" s="614"/>
      <c r="F30" s="614"/>
      <c r="G30" s="614"/>
      <c r="H30" s="614"/>
      <c r="I30" s="614"/>
      <c r="J30" s="614"/>
      <c r="K30" s="614">
        <f>+K$14/7/2</f>
        <v>0</v>
      </c>
      <c r="L30" s="614">
        <f>+L29</f>
        <v>0</v>
      </c>
      <c r="M30" s="614">
        <f>+M29</f>
        <v>0</v>
      </c>
      <c r="N30" s="614">
        <f>+N29</f>
        <v>0</v>
      </c>
      <c r="O30" s="614">
        <f>+O29</f>
        <v>0</v>
      </c>
      <c r="P30" s="614">
        <f>+P29</f>
        <v>0</v>
      </c>
      <c r="Q30" s="614">
        <f>+Q$14/7</f>
        <v>20452.725714285712</v>
      </c>
      <c r="R30" s="614">
        <f>+R$14/7/2</f>
        <v>16938.263571428572</v>
      </c>
      <c r="S30" s="614"/>
      <c r="T30" s="614"/>
      <c r="U30" s="614"/>
      <c r="V30" s="679"/>
      <c r="W30" s="679"/>
      <c r="X30" s="679"/>
      <c r="Y30" s="614"/>
      <c r="Z30" s="614"/>
      <c r="AA30" s="145"/>
      <c r="AB30" s="145"/>
      <c r="AC30" s="145"/>
      <c r="AD30" s="145"/>
      <c r="AE30" s="145"/>
      <c r="AF30" s="145"/>
      <c r="AG30" s="145"/>
      <c r="AH30" s="145"/>
    </row>
    <row r="31" spans="1:34" x14ac:dyDescent="0.25">
      <c r="B31" s="3">
        <f t="shared" si="2"/>
        <v>2009</v>
      </c>
      <c r="C31" s="145">
        <f t="shared" si="1"/>
        <v>-56174.414285714287</v>
      </c>
      <c r="D31" s="614"/>
      <c r="E31" s="614"/>
      <c r="F31" s="614"/>
      <c r="G31" s="614"/>
      <c r="H31" s="614"/>
      <c r="I31" s="614"/>
      <c r="J31" s="614"/>
      <c r="K31" s="614"/>
      <c r="L31" s="614">
        <f>+L$14/7/2</f>
        <v>0</v>
      </c>
      <c r="M31" s="614">
        <f>+M30</f>
        <v>0</v>
      </c>
      <c r="N31" s="614">
        <f>+N30</f>
        <v>0</v>
      </c>
      <c r="O31" s="614">
        <f>+O30</f>
        <v>0</v>
      </c>
      <c r="P31" s="614">
        <f>+P30</f>
        <v>0</v>
      </c>
      <c r="Q31" s="614">
        <f>+Q30</f>
        <v>20452.725714285712</v>
      </c>
      <c r="R31" s="614">
        <f>+R$14/7</f>
        <v>33876.527142857143</v>
      </c>
      <c r="S31" s="614">
        <f>+S$14/7/2</f>
        <v>1845.1614285714284</v>
      </c>
      <c r="T31" s="614"/>
      <c r="U31" s="614"/>
      <c r="V31" s="679"/>
      <c r="W31" s="679"/>
      <c r="X31" s="679"/>
      <c r="Y31" s="614"/>
      <c r="Z31" s="614"/>
      <c r="AA31" s="145"/>
      <c r="AB31" s="145"/>
      <c r="AC31" s="145"/>
      <c r="AD31" s="145"/>
      <c r="AE31" s="145"/>
      <c r="AF31" s="145"/>
      <c r="AG31" s="145"/>
      <c r="AH31" s="145"/>
    </row>
    <row r="32" spans="1:34" x14ac:dyDescent="0.25">
      <c r="A32" s="38"/>
      <c r="B32" s="3">
        <f t="shared" si="2"/>
        <v>2010</v>
      </c>
      <c r="C32" s="145">
        <f t="shared" si="1"/>
        <v>-58019.575714285711</v>
      </c>
      <c r="D32" s="614"/>
      <c r="E32" s="614"/>
      <c r="F32" s="614"/>
      <c r="G32" s="614"/>
      <c r="H32" s="614"/>
      <c r="I32" s="614"/>
      <c r="J32" s="614"/>
      <c r="K32" s="614"/>
      <c r="L32" s="614"/>
      <c r="M32" s="614">
        <f>+M$14/7/2</f>
        <v>0</v>
      </c>
      <c r="N32" s="614">
        <f>+N31</f>
        <v>0</v>
      </c>
      <c r="O32" s="614">
        <f>+O31</f>
        <v>0</v>
      </c>
      <c r="P32" s="614">
        <f>+P31</f>
        <v>0</v>
      </c>
      <c r="Q32" s="614">
        <f>+Q31</f>
        <v>20452.725714285712</v>
      </c>
      <c r="R32" s="614">
        <f>+R31</f>
        <v>33876.527142857143</v>
      </c>
      <c r="S32" s="614">
        <f>+S$14/7</f>
        <v>3690.3228571428567</v>
      </c>
      <c r="T32" s="614">
        <f>+T$14/7/2</f>
        <v>0</v>
      </c>
      <c r="U32" s="614"/>
      <c r="V32" s="679"/>
      <c r="W32" s="679"/>
      <c r="X32" s="679"/>
      <c r="Y32" s="614"/>
      <c r="Z32" s="614"/>
      <c r="AA32" s="145"/>
      <c r="AB32" s="145"/>
      <c r="AC32" s="145"/>
      <c r="AD32" s="145"/>
      <c r="AE32" s="145"/>
      <c r="AF32" s="145"/>
      <c r="AG32" s="145"/>
      <c r="AH32" s="145"/>
    </row>
    <row r="33" spans="1:34" x14ac:dyDescent="0.25">
      <c r="A33" s="38"/>
      <c r="B33" s="3">
        <f t="shared" si="2"/>
        <v>2011</v>
      </c>
      <c r="C33" s="145">
        <f t="shared" si="1"/>
        <v>-148605.97357142856</v>
      </c>
      <c r="D33" s="614"/>
      <c r="E33" s="614"/>
      <c r="F33" s="614"/>
      <c r="G33" s="614"/>
      <c r="H33" s="614"/>
      <c r="I33" s="614"/>
      <c r="J33" s="614"/>
      <c r="K33" s="614"/>
      <c r="L33" s="614"/>
      <c r="M33" s="614"/>
      <c r="N33" s="614">
        <f>+N$14/7/2</f>
        <v>0</v>
      </c>
      <c r="O33" s="614">
        <f>+O32</f>
        <v>0</v>
      </c>
      <c r="P33" s="614">
        <f>+P32</f>
        <v>0</v>
      </c>
      <c r="Q33" s="614">
        <f>+Q32</f>
        <v>20452.725714285712</v>
      </c>
      <c r="R33" s="614">
        <f>+R32</f>
        <v>33876.527142857143</v>
      </c>
      <c r="S33" s="614">
        <f>+S32</f>
        <v>3690.3228571428567</v>
      </c>
      <c r="T33" s="614">
        <f>+T$14/7</f>
        <v>0</v>
      </c>
      <c r="U33" s="614">
        <f>+U$14/7/2</f>
        <v>90586.39785714286</v>
      </c>
      <c r="V33" s="679"/>
      <c r="W33" s="679"/>
      <c r="X33" s="679"/>
      <c r="Y33" s="614"/>
      <c r="Z33" s="614"/>
      <c r="AA33" s="145"/>
      <c r="AB33" s="145"/>
      <c r="AC33" s="145"/>
      <c r="AD33" s="145"/>
      <c r="AE33" s="145"/>
      <c r="AF33" s="145"/>
      <c r="AG33" s="145"/>
      <c r="AH33" s="145"/>
    </row>
    <row r="34" spans="1:34" x14ac:dyDescent="0.25">
      <c r="A34" s="38"/>
      <c r="B34" s="3">
        <f t="shared" si="2"/>
        <v>2012</v>
      </c>
      <c r="C34" s="145">
        <f t="shared" si="1"/>
        <v>-249673.42357142858</v>
      </c>
      <c r="D34" s="614"/>
      <c r="E34" s="614"/>
      <c r="F34" s="614"/>
      <c r="G34" s="614"/>
      <c r="H34" s="614"/>
      <c r="I34" s="614"/>
      <c r="J34" s="614"/>
      <c r="K34" s="614"/>
      <c r="L34" s="614"/>
      <c r="M34" s="614"/>
      <c r="N34" s="614"/>
      <c r="O34" s="614"/>
      <c r="P34" s="614"/>
      <c r="Q34" s="614">
        <f>+Q33</f>
        <v>20452.725714285712</v>
      </c>
      <c r="R34" s="614">
        <f>+R33</f>
        <v>33876.527142857143</v>
      </c>
      <c r="S34" s="614">
        <f>+S33</f>
        <v>3690.3228571428567</v>
      </c>
      <c r="T34" s="614">
        <f>+T$14/7</f>
        <v>0</v>
      </c>
      <c r="U34" s="614">
        <f>+U$14/7</f>
        <v>181172.79571428572</v>
      </c>
      <c r="V34" s="614">
        <f>+V$14/7/2</f>
        <v>10481.052142857143</v>
      </c>
      <c r="W34" s="679"/>
      <c r="X34" s="679"/>
      <c r="Y34" s="614"/>
      <c r="Z34" s="614"/>
      <c r="AA34" s="145"/>
      <c r="AB34" s="145"/>
      <c r="AC34" s="145"/>
      <c r="AD34" s="145"/>
      <c r="AE34" s="145"/>
      <c r="AF34" s="145"/>
      <c r="AG34" s="145"/>
      <c r="AH34" s="145"/>
    </row>
    <row r="35" spans="1:34" x14ac:dyDescent="0.25">
      <c r="A35" s="38"/>
      <c r="B35" s="3">
        <f t="shared" si="2"/>
        <v>2013</v>
      </c>
      <c r="C35" s="145">
        <f t="shared" si="1"/>
        <v>-269684.83285714284</v>
      </c>
      <c r="D35" s="614"/>
      <c r="E35" s="614"/>
      <c r="F35" s="614"/>
      <c r="G35" s="614"/>
      <c r="H35" s="614"/>
      <c r="I35" s="614"/>
      <c r="J35" s="614"/>
      <c r="K35" s="614"/>
      <c r="L35" s="614"/>
      <c r="M35" s="614"/>
      <c r="N35" s="614"/>
      <c r="O35" s="614"/>
      <c r="P35" s="614"/>
      <c r="Q35" s="614">
        <f>+Q34</f>
        <v>20452.725714285712</v>
      </c>
      <c r="R35" s="614">
        <f t="shared" ref="R35:R36" si="3">+R34</f>
        <v>33876.527142857143</v>
      </c>
      <c r="S35" s="614">
        <f t="shared" ref="S35:S37" si="4">+S34</f>
        <v>3690.3228571428567</v>
      </c>
      <c r="T35" s="614">
        <f t="shared" ref="T35:U39" si="5">+T$14/7</f>
        <v>0</v>
      </c>
      <c r="U35" s="614">
        <f t="shared" si="5"/>
        <v>181172.79571428572</v>
      </c>
      <c r="V35" s="614">
        <f>$V$14/7</f>
        <v>20962.104285714286</v>
      </c>
      <c r="W35" s="679">
        <f>W14/7/2</f>
        <v>9530.3571428571431</v>
      </c>
      <c r="X35" s="679"/>
      <c r="Y35" s="614"/>
      <c r="Z35" s="614"/>
      <c r="AA35" s="145"/>
      <c r="AB35" s="145"/>
      <c r="AC35" s="145"/>
      <c r="AD35" s="145"/>
      <c r="AE35" s="145"/>
      <c r="AF35" s="145"/>
      <c r="AG35" s="145"/>
      <c r="AH35" s="145"/>
    </row>
    <row r="36" spans="1:34" x14ac:dyDescent="0.25">
      <c r="A36" s="38"/>
      <c r="B36" s="3">
        <f t="shared" si="2"/>
        <v>2014</v>
      </c>
      <c r="C36" s="145">
        <f t="shared" si="1"/>
        <v>-268988.82714285713</v>
      </c>
      <c r="D36" s="614"/>
      <c r="E36" s="614"/>
      <c r="F36" s="614"/>
      <c r="G36" s="614"/>
      <c r="H36" s="614"/>
      <c r="I36" s="614"/>
      <c r="J36" s="614"/>
      <c r="K36" s="614"/>
      <c r="L36" s="614"/>
      <c r="M36" s="614"/>
      <c r="N36" s="614"/>
      <c r="O36" s="614"/>
      <c r="P36" s="614"/>
      <c r="Q36" s="614">
        <f>Q14/7/2</f>
        <v>10226.362857142856</v>
      </c>
      <c r="R36" s="614">
        <f t="shared" si="3"/>
        <v>33876.527142857143</v>
      </c>
      <c r="S36" s="614">
        <f t="shared" si="4"/>
        <v>3690.3228571428567</v>
      </c>
      <c r="T36" s="614">
        <f t="shared" si="5"/>
        <v>0</v>
      </c>
      <c r="U36" s="614">
        <f t="shared" si="5"/>
        <v>181172.79571428572</v>
      </c>
      <c r="V36" s="614">
        <f t="shared" ref="V36:V40" si="6">$V$14/7</f>
        <v>20962.104285714286</v>
      </c>
      <c r="W36" s="679">
        <f>$W$14/7</f>
        <v>19060.714285714286</v>
      </c>
      <c r="X36" s="679"/>
      <c r="Y36" s="614"/>
      <c r="Z36" s="614"/>
      <c r="AA36" s="145"/>
      <c r="AB36" s="145"/>
      <c r="AC36" s="145"/>
      <c r="AD36" s="145"/>
      <c r="AE36" s="145"/>
      <c r="AF36" s="145"/>
      <c r="AG36" s="145"/>
      <c r="AH36" s="145"/>
    </row>
    <row r="37" spans="1:34" x14ac:dyDescent="0.25">
      <c r="A37" s="38"/>
      <c r="B37" s="3">
        <f t="shared" si="2"/>
        <v>2015</v>
      </c>
      <c r="C37" s="145">
        <f t="shared" si="1"/>
        <v>-241824.20071428572</v>
      </c>
      <c r="D37" s="614"/>
      <c r="E37" s="614"/>
      <c r="F37" s="614"/>
      <c r="G37" s="614"/>
      <c r="H37" s="614"/>
      <c r="I37" s="614"/>
      <c r="J37" s="614"/>
      <c r="K37" s="614"/>
      <c r="L37" s="614"/>
      <c r="M37" s="614"/>
      <c r="N37" s="614"/>
      <c r="O37" s="614"/>
      <c r="P37" s="614"/>
      <c r="Q37" s="614"/>
      <c r="R37" s="614">
        <f>+R36/2</f>
        <v>16938.263571428572</v>
      </c>
      <c r="S37" s="614">
        <f t="shared" si="4"/>
        <v>3690.3228571428567</v>
      </c>
      <c r="T37" s="614">
        <f t="shared" si="5"/>
        <v>0</v>
      </c>
      <c r="U37" s="614">
        <f t="shared" si="5"/>
        <v>181172.79571428572</v>
      </c>
      <c r="V37" s="614">
        <f t="shared" si="6"/>
        <v>20962.104285714286</v>
      </c>
      <c r="W37" s="679">
        <f t="shared" ref="W37:W41" si="7">$W$14/7</f>
        <v>19060.714285714286</v>
      </c>
      <c r="X37" s="679"/>
      <c r="Y37" s="614"/>
      <c r="Z37" s="614"/>
      <c r="AA37" s="145"/>
      <c r="AB37" s="145"/>
      <c r="AC37" s="145"/>
      <c r="AD37" s="145"/>
      <c r="AE37" s="145"/>
      <c r="AF37" s="145"/>
      <c r="AG37" s="145"/>
      <c r="AH37" s="145"/>
    </row>
    <row r="38" spans="1:34" x14ac:dyDescent="0.25">
      <c r="A38" s="38"/>
      <c r="B38" s="3">
        <f t="shared" si="2"/>
        <v>2016</v>
      </c>
      <c r="C38" s="145">
        <f t="shared" si="1"/>
        <v>-223040.7757142857</v>
      </c>
      <c r="D38" s="614"/>
      <c r="E38" s="614"/>
      <c r="F38" s="614"/>
      <c r="G38" s="614"/>
      <c r="H38" s="614"/>
      <c r="I38" s="614"/>
      <c r="J38" s="614"/>
      <c r="K38" s="614"/>
      <c r="L38" s="614"/>
      <c r="M38" s="614"/>
      <c r="N38" s="614"/>
      <c r="O38" s="614"/>
      <c r="P38" s="614"/>
      <c r="Q38" s="614"/>
      <c r="R38" s="614"/>
      <c r="S38" s="614">
        <f>S14/7/2</f>
        <v>1845.1614285714284</v>
      </c>
      <c r="T38" s="614"/>
      <c r="U38" s="614">
        <f t="shared" si="5"/>
        <v>181172.79571428572</v>
      </c>
      <c r="V38" s="614">
        <f t="shared" si="6"/>
        <v>20962.104285714286</v>
      </c>
      <c r="W38" s="679">
        <f t="shared" si="7"/>
        <v>19060.714285714286</v>
      </c>
      <c r="X38" s="679"/>
      <c r="Y38" s="614"/>
      <c r="Z38" s="614"/>
      <c r="AA38" s="145"/>
      <c r="AB38" s="145"/>
      <c r="AC38" s="145"/>
      <c r="AD38" s="145"/>
      <c r="AE38" s="145"/>
      <c r="AF38" s="145"/>
      <c r="AG38" s="145"/>
      <c r="AH38" s="145"/>
    </row>
    <row r="39" spans="1:34" x14ac:dyDescent="0.25">
      <c r="A39" s="38"/>
      <c r="B39" s="3">
        <f t="shared" si="2"/>
        <v>2017</v>
      </c>
      <c r="C39" s="145">
        <f t="shared" si="1"/>
        <v>-221195.61428571428</v>
      </c>
      <c r="D39" s="614"/>
      <c r="E39" s="614"/>
      <c r="F39" s="614"/>
      <c r="G39" s="614"/>
      <c r="H39" s="614"/>
      <c r="I39" s="614"/>
      <c r="J39" s="614"/>
      <c r="K39" s="614"/>
      <c r="L39" s="614"/>
      <c r="M39" s="614"/>
      <c r="N39" s="614"/>
      <c r="O39" s="614"/>
      <c r="P39" s="614"/>
      <c r="Q39" s="614"/>
      <c r="R39" s="614"/>
      <c r="S39" s="614"/>
      <c r="T39" s="614"/>
      <c r="U39" s="614">
        <f t="shared" si="5"/>
        <v>181172.79571428572</v>
      </c>
      <c r="V39" s="614">
        <f t="shared" si="6"/>
        <v>20962.104285714286</v>
      </c>
      <c r="W39" s="679">
        <f t="shared" si="7"/>
        <v>19060.714285714286</v>
      </c>
      <c r="X39" s="679"/>
      <c r="Y39" s="614"/>
      <c r="Z39" s="614"/>
      <c r="AA39" s="145"/>
      <c r="AB39" s="145"/>
      <c r="AC39" s="145"/>
      <c r="AD39" s="145"/>
      <c r="AE39" s="145"/>
      <c r="AF39" s="145"/>
      <c r="AG39" s="145"/>
      <c r="AH39" s="145"/>
    </row>
    <row r="40" spans="1:34" x14ac:dyDescent="0.25">
      <c r="A40" s="38"/>
      <c r="B40" s="3">
        <f t="shared" si="2"/>
        <v>2018</v>
      </c>
      <c r="C40" s="145">
        <f t="shared" si="1"/>
        <v>-130609.21642857142</v>
      </c>
      <c r="D40" s="614"/>
      <c r="E40" s="614"/>
      <c r="F40" s="614"/>
      <c r="G40" s="614"/>
      <c r="H40" s="614"/>
      <c r="I40" s="614"/>
      <c r="J40" s="614"/>
      <c r="K40" s="614"/>
      <c r="L40" s="614"/>
      <c r="M40" s="614"/>
      <c r="N40" s="614"/>
      <c r="O40" s="614"/>
      <c r="P40" s="614"/>
      <c r="Q40" s="614"/>
      <c r="R40" s="614"/>
      <c r="S40" s="614"/>
      <c r="T40" s="614"/>
      <c r="U40" s="614">
        <v>90586.397857142845</v>
      </c>
      <c r="V40" s="614">
        <f t="shared" si="6"/>
        <v>20962.104285714286</v>
      </c>
      <c r="W40" s="679">
        <f t="shared" si="7"/>
        <v>19060.714285714286</v>
      </c>
      <c r="X40" s="679"/>
      <c r="Y40" s="614"/>
      <c r="Z40" s="614"/>
      <c r="AA40" s="145"/>
      <c r="AB40" s="145"/>
      <c r="AC40" s="145"/>
      <c r="AD40" s="145"/>
      <c r="AE40" s="145"/>
      <c r="AF40" s="145"/>
      <c r="AG40" s="145"/>
      <c r="AH40" s="145"/>
    </row>
    <row r="41" spans="1:34" x14ac:dyDescent="0.25">
      <c r="A41" s="38"/>
      <c r="B41" s="3">
        <f t="shared" si="2"/>
        <v>2019</v>
      </c>
      <c r="C41" s="145">
        <f t="shared" si="1"/>
        <v>-29541.766428571427</v>
      </c>
      <c r="D41" s="614"/>
      <c r="E41" s="614"/>
      <c r="F41" s="614"/>
      <c r="G41" s="614"/>
      <c r="H41" s="614"/>
      <c r="I41" s="614"/>
      <c r="J41" s="614"/>
      <c r="K41" s="614"/>
      <c r="L41" s="614"/>
      <c r="M41" s="614"/>
      <c r="N41" s="614"/>
      <c r="O41" s="614"/>
      <c r="P41" s="614"/>
      <c r="Q41" s="614"/>
      <c r="R41" s="614"/>
      <c r="S41" s="614"/>
      <c r="T41" s="614"/>
      <c r="U41" s="614"/>
      <c r="V41" s="614">
        <f>+V$14/7/2</f>
        <v>10481.052142857143</v>
      </c>
      <c r="W41" s="679">
        <f t="shared" si="7"/>
        <v>19060.714285714286</v>
      </c>
      <c r="X41" s="679"/>
      <c r="Y41" s="614"/>
      <c r="Z41" s="614"/>
      <c r="AA41" s="145"/>
      <c r="AB41" s="145"/>
      <c r="AC41" s="145"/>
      <c r="AD41" s="145"/>
      <c r="AE41" s="145"/>
      <c r="AF41" s="145"/>
      <c r="AG41" s="145"/>
      <c r="AH41" s="145"/>
    </row>
    <row r="42" spans="1:34" x14ac:dyDescent="0.25">
      <c r="A42" s="38"/>
      <c r="B42" s="3">
        <f t="shared" si="2"/>
        <v>2020</v>
      </c>
      <c r="C42" s="145">
        <f t="shared" si="1"/>
        <v>-9530.3571428571431</v>
      </c>
      <c r="D42" s="614"/>
      <c r="E42" s="614"/>
      <c r="F42" s="614"/>
      <c r="G42" s="614"/>
      <c r="H42" s="614"/>
      <c r="I42" s="614"/>
      <c r="J42" s="614"/>
      <c r="K42" s="614"/>
      <c r="L42" s="614"/>
      <c r="M42" s="614"/>
      <c r="N42" s="614"/>
      <c r="O42" s="614"/>
      <c r="P42" s="614"/>
      <c r="Q42" s="614"/>
      <c r="R42" s="614"/>
      <c r="S42" s="614"/>
      <c r="T42" s="614"/>
      <c r="U42" s="614"/>
      <c r="V42" s="614"/>
      <c r="W42" s="679">
        <f>$W$14/7/2</f>
        <v>9530.3571428571431</v>
      </c>
      <c r="X42" s="679"/>
      <c r="Y42" s="614"/>
      <c r="Z42" s="614"/>
      <c r="AA42" s="145"/>
      <c r="AB42" s="145"/>
      <c r="AC42" s="145"/>
      <c r="AD42" s="145"/>
      <c r="AE42" s="145"/>
      <c r="AF42" s="145"/>
      <c r="AG42" s="145"/>
      <c r="AH42" s="145"/>
    </row>
    <row r="43" spans="1:34" x14ac:dyDescent="0.25">
      <c r="A43" s="38"/>
      <c r="B43" s="3">
        <f t="shared" si="2"/>
        <v>2021</v>
      </c>
      <c r="C43" s="145">
        <f t="shared" si="1"/>
        <v>0</v>
      </c>
      <c r="D43" s="614"/>
      <c r="E43" s="614"/>
      <c r="F43" s="614"/>
      <c r="G43" s="614"/>
      <c r="H43" s="614"/>
      <c r="I43" s="614"/>
      <c r="J43" s="614"/>
      <c r="K43" s="614"/>
      <c r="L43" s="614"/>
      <c r="M43" s="614"/>
      <c r="N43" s="614"/>
      <c r="O43" s="614"/>
      <c r="P43" s="614"/>
      <c r="Q43" s="614"/>
      <c r="R43" s="614"/>
      <c r="S43" s="614"/>
      <c r="T43" s="614"/>
      <c r="U43" s="614"/>
      <c r="V43" s="614"/>
      <c r="W43" s="679"/>
      <c r="X43" s="679"/>
      <c r="Y43" s="614"/>
      <c r="Z43" s="614"/>
      <c r="AA43" s="145"/>
      <c r="AB43" s="145"/>
      <c r="AC43" s="145"/>
      <c r="AD43" s="145"/>
      <c r="AE43" s="145"/>
      <c r="AF43" s="145"/>
      <c r="AG43" s="145"/>
      <c r="AH43" s="145"/>
    </row>
    <row r="44" spans="1:34" x14ac:dyDescent="0.25">
      <c r="A44" s="38"/>
      <c r="B44" s="3">
        <f t="shared" si="2"/>
        <v>2022</v>
      </c>
      <c r="C44" s="145">
        <f t="shared" si="1"/>
        <v>-3344.3314285714287</v>
      </c>
      <c r="D44" s="614"/>
      <c r="E44" s="614"/>
      <c r="F44" s="614"/>
      <c r="G44" s="614"/>
      <c r="H44" s="614"/>
      <c r="I44" s="614"/>
      <c r="J44" s="614"/>
      <c r="K44" s="614"/>
      <c r="L44" s="614"/>
      <c r="M44" s="614"/>
      <c r="N44" s="614"/>
      <c r="O44" s="614"/>
      <c r="P44" s="614"/>
      <c r="Q44" s="614"/>
      <c r="R44" s="614"/>
      <c r="S44" s="614"/>
      <c r="T44" s="614"/>
      <c r="U44" s="614"/>
      <c r="V44" s="614"/>
      <c r="W44" s="679"/>
      <c r="X44" s="679"/>
      <c r="Y44" s="614"/>
      <c r="Z44" s="614"/>
      <c r="AA44" s="145"/>
      <c r="AB44" s="145"/>
      <c r="AC44" s="145"/>
      <c r="AD44" s="145"/>
      <c r="AE44" s="145"/>
      <c r="AF44" s="145">
        <f>$AF$14/7/2</f>
        <v>3344.3314285714287</v>
      </c>
      <c r="AG44" s="145"/>
      <c r="AH44" s="145"/>
    </row>
    <row r="45" spans="1:34" x14ac:dyDescent="0.25">
      <c r="A45" s="38"/>
      <c r="B45" s="3">
        <f t="shared" si="2"/>
        <v>2023</v>
      </c>
      <c r="C45" s="145">
        <f t="shared" si="1"/>
        <v>-6688.6628571428573</v>
      </c>
      <c r="D45" s="614"/>
      <c r="E45" s="614"/>
      <c r="F45" s="614"/>
      <c r="G45" s="614"/>
      <c r="H45" s="614"/>
      <c r="I45" s="614"/>
      <c r="J45" s="614"/>
      <c r="K45" s="614"/>
      <c r="L45" s="614"/>
      <c r="M45" s="614"/>
      <c r="N45" s="614"/>
      <c r="O45" s="614"/>
      <c r="P45" s="614"/>
      <c r="Q45" s="614"/>
      <c r="R45" s="614"/>
      <c r="S45" s="614"/>
      <c r="T45" s="614"/>
      <c r="U45" s="614"/>
      <c r="V45" s="614"/>
      <c r="W45" s="679"/>
      <c r="X45" s="679"/>
      <c r="Y45" s="614"/>
      <c r="Z45" s="614"/>
      <c r="AA45" s="145"/>
      <c r="AB45" s="145"/>
      <c r="AC45" s="145"/>
      <c r="AD45" s="145"/>
      <c r="AE45" s="145"/>
      <c r="AF45" s="145">
        <f>$AF$14/7</f>
        <v>6688.6628571428573</v>
      </c>
      <c r="AG45" s="145"/>
      <c r="AH45" s="145"/>
    </row>
    <row r="46" spans="1:34" x14ac:dyDescent="0.25">
      <c r="A46" s="38"/>
      <c r="B46" s="3">
        <f t="shared" si="2"/>
        <v>2024</v>
      </c>
      <c r="C46" s="145">
        <f t="shared" si="1"/>
        <v>-6688.6628571428573</v>
      </c>
      <c r="D46" s="614"/>
      <c r="E46" s="614"/>
      <c r="F46" s="614"/>
      <c r="G46" s="614"/>
      <c r="H46" s="614"/>
      <c r="I46" s="614"/>
      <c r="J46" s="614"/>
      <c r="K46" s="614"/>
      <c r="L46" s="614"/>
      <c r="M46" s="614"/>
      <c r="N46" s="614"/>
      <c r="O46" s="614"/>
      <c r="P46" s="614"/>
      <c r="Q46" s="614"/>
      <c r="R46" s="614"/>
      <c r="S46" s="614"/>
      <c r="T46" s="614"/>
      <c r="U46" s="614"/>
      <c r="V46" s="614"/>
      <c r="W46" s="679"/>
      <c r="X46" s="679"/>
      <c r="Y46" s="614"/>
      <c r="Z46" s="614"/>
      <c r="AA46" s="145"/>
      <c r="AB46" s="145"/>
      <c r="AC46" s="145"/>
      <c r="AD46" s="145"/>
      <c r="AE46" s="145"/>
      <c r="AF46" s="145">
        <f>$AF$14/7</f>
        <v>6688.6628571428573</v>
      </c>
      <c r="AG46" s="145"/>
      <c r="AH46" s="145"/>
    </row>
    <row r="47" spans="1:34" x14ac:dyDescent="0.25">
      <c r="A47" s="38"/>
      <c r="B47" s="3"/>
      <c r="C47" s="637"/>
      <c r="D47" s="640"/>
      <c r="E47" s="640"/>
      <c r="F47" s="640"/>
      <c r="G47" s="640"/>
      <c r="H47" s="640"/>
      <c r="I47" s="640"/>
      <c r="J47" s="640"/>
      <c r="K47" s="640"/>
      <c r="L47" s="640"/>
      <c r="M47" s="640"/>
      <c r="N47" s="640"/>
      <c r="O47" s="640"/>
      <c r="P47" s="640"/>
      <c r="Q47" s="640"/>
      <c r="R47" s="640"/>
      <c r="S47" s="640"/>
      <c r="T47" s="640"/>
      <c r="U47" s="640"/>
      <c r="V47" s="680"/>
      <c r="W47" s="680"/>
      <c r="X47" s="680"/>
      <c r="Y47" s="614"/>
      <c r="Z47" s="614"/>
      <c r="AA47" s="145"/>
      <c r="AB47" s="145"/>
      <c r="AC47" s="641"/>
      <c r="AD47" s="641"/>
      <c r="AE47" s="641"/>
      <c r="AF47" s="145"/>
      <c r="AG47" s="145"/>
      <c r="AH47" s="145"/>
    </row>
    <row r="48" spans="1:34" x14ac:dyDescent="0.25">
      <c r="A48" s="38" t="s">
        <v>62</v>
      </c>
      <c r="B48" s="35">
        <f>SUM(D48:AH48)</f>
        <v>30098.982857142859</v>
      </c>
      <c r="C48" s="633">
        <f>SUM(C16:C47)</f>
        <v>-1971227.9871428565</v>
      </c>
      <c r="D48" s="614">
        <f t="shared" ref="D48:AF48" si="8">-SUM(D16:D47)+D14</f>
        <v>0</v>
      </c>
      <c r="E48" s="614">
        <f t="shared" si="8"/>
        <v>0</v>
      </c>
      <c r="F48" s="614">
        <f t="shared" si="8"/>
        <v>0</v>
      </c>
      <c r="G48" s="614">
        <f t="shared" si="8"/>
        <v>0</v>
      </c>
      <c r="H48" s="614">
        <f t="shared" si="8"/>
        <v>0</v>
      </c>
      <c r="I48" s="614">
        <f t="shared" si="8"/>
        <v>0</v>
      </c>
      <c r="J48" s="614">
        <f t="shared" si="8"/>
        <v>0</v>
      </c>
      <c r="K48" s="614">
        <f t="shared" si="8"/>
        <v>0</v>
      </c>
      <c r="L48" s="614">
        <f t="shared" si="8"/>
        <v>0</v>
      </c>
      <c r="M48" s="614">
        <f t="shared" si="8"/>
        <v>0</v>
      </c>
      <c r="N48" s="614">
        <f t="shared" si="8"/>
        <v>0</v>
      </c>
      <c r="O48" s="614">
        <f t="shared" si="8"/>
        <v>0</v>
      </c>
      <c r="P48" s="614">
        <f t="shared" si="8"/>
        <v>0</v>
      </c>
      <c r="Q48" s="614">
        <f t="shared" si="8"/>
        <v>0</v>
      </c>
      <c r="R48" s="614">
        <f t="shared" si="8"/>
        <v>0</v>
      </c>
      <c r="S48" s="614">
        <f t="shared" si="8"/>
        <v>0</v>
      </c>
      <c r="T48" s="614">
        <f t="shared" si="8"/>
        <v>0</v>
      </c>
      <c r="U48" s="642">
        <f t="shared" si="8"/>
        <v>0</v>
      </c>
      <c r="V48" s="642">
        <f t="shared" si="8"/>
        <v>0</v>
      </c>
      <c r="W48" s="642">
        <f t="shared" si="8"/>
        <v>0</v>
      </c>
      <c r="X48" s="642">
        <f t="shared" si="8"/>
        <v>0</v>
      </c>
      <c r="Y48" s="642">
        <f t="shared" si="8"/>
        <v>0</v>
      </c>
      <c r="Z48" s="642">
        <f t="shared" si="8"/>
        <v>0</v>
      </c>
      <c r="AA48" s="642">
        <f t="shared" si="8"/>
        <v>0</v>
      </c>
      <c r="AB48" s="642">
        <f t="shared" si="8"/>
        <v>0</v>
      </c>
      <c r="AC48" s="642">
        <f t="shared" si="8"/>
        <v>0</v>
      </c>
      <c r="AD48" s="642">
        <f t="shared" si="8"/>
        <v>0</v>
      </c>
      <c r="AE48" s="642">
        <f t="shared" si="8"/>
        <v>0</v>
      </c>
      <c r="AF48" s="642">
        <f t="shared" si="8"/>
        <v>30098.982857142859</v>
      </c>
      <c r="AG48" s="615"/>
      <c r="AH48" s="615"/>
    </row>
    <row r="49" spans="1:26" x14ac:dyDescent="0.25">
      <c r="A49" s="38"/>
      <c r="B49" s="29"/>
      <c r="C49" s="3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x14ac:dyDescent="0.25">
      <c r="A50" s="39" t="s">
        <v>63</v>
      </c>
      <c r="B50" s="3"/>
      <c r="C50" s="30">
        <f>+C14+C48</f>
        <v>30098.982857143506</v>
      </c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x14ac:dyDescent="0.25">
      <c r="A51" s="3"/>
      <c r="B51" s="3"/>
      <c r="C51" s="3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x14ac:dyDescent="0.25">
      <c r="A52" s="3"/>
      <c r="B52" s="36"/>
      <c r="C52" s="3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x14ac:dyDescent="0.25">
      <c r="A53" s="3"/>
      <c r="B53" s="3"/>
      <c r="C53" s="3"/>
      <c r="E53" s="7"/>
      <c r="F53" s="4"/>
      <c r="G53" s="4"/>
      <c r="H53" s="4"/>
      <c r="I53" s="4"/>
      <c r="J53" s="4"/>
      <c r="K53" s="4"/>
      <c r="L53" s="4"/>
      <c r="M53" s="4"/>
      <c r="N53" s="7">
        <f>SUM(E32:E53)</f>
        <v>0</v>
      </c>
      <c r="O53" s="4"/>
      <c r="P53" s="4"/>
      <c r="Q53" s="4"/>
      <c r="R53" s="4"/>
      <c r="S53" s="4"/>
    </row>
    <row r="54" spans="1:26" x14ac:dyDescent="0.25">
      <c r="B54" s="3"/>
      <c r="C54" s="3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</row>
    <row r="55" spans="1:26" x14ac:dyDescent="0.25"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</row>
    <row r="56" spans="1:26" x14ac:dyDescent="0.25"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</row>
    <row r="57" spans="1:26" x14ac:dyDescent="0.25"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</row>
    <row r="58" spans="1:26" x14ac:dyDescent="0.25"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</row>
    <row r="59" spans="1:26" x14ac:dyDescent="0.25"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</row>
    <row r="60" spans="1:26" x14ac:dyDescent="0.25"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</row>
    <row r="61" spans="1:26" x14ac:dyDescent="0.25"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</row>
    <row r="62" spans="1:26" x14ac:dyDescent="0.25"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</row>
    <row r="63" spans="1:26" x14ac:dyDescent="0.25"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</row>
    <row r="64" spans="1:26" x14ac:dyDescent="0.25"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</row>
  </sheetData>
  <pageMargins left="0.7" right="0.7" top="0.75" bottom="0.75" header="0.3" footer="0.3"/>
  <pageSetup scale="65" orientation="landscape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 codeName="Sheet54"/>
  <dimension ref="A1:AB58"/>
  <sheetViews>
    <sheetView workbookViewId="0"/>
  </sheetViews>
  <sheetFormatPr defaultRowHeight="15" x14ac:dyDescent="0.25"/>
  <cols>
    <col min="1" max="1" width="20.85546875" customWidth="1"/>
    <col min="2" max="2" width="8.7109375" customWidth="1"/>
    <col min="3" max="3" width="12.85546875" customWidth="1"/>
    <col min="4" max="12" width="7.42578125" hidden="1" customWidth="1"/>
    <col min="13" max="13" width="7.5703125" hidden="1" customWidth="1"/>
    <col min="14" max="16" width="9.28515625" customWidth="1"/>
    <col min="17" max="17" width="12.140625" customWidth="1"/>
    <col min="18" max="19" width="11.28515625" customWidth="1"/>
    <col min="20" max="20" width="11.140625" customWidth="1"/>
    <col min="22" max="24" width="10.5703125" customWidth="1"/>
  </cols>
  <sheetData>
    <row r="1" spans="1:28" x14ac:dyDescent="0.25">
      <c r="A1" s="11" t="s">
        <v>10</v>
      </c>
    </row>
    <row r="2" spans="1:28" x14ac:dyDescent="0.25">
      <c r="A2" s="9" t="s">
        <v>14</v>
      </c>
    </row>
    <row r="3" spans="1:28" x14ac:dyDescent="0.25">
      <c r="A3" s="9" t="s">
        <v>80</v>
      </c>
    </row>
    <row r="4" spans="1:28" x14ac:dyDescent="0.25">
      <c r="R4" s="40" t="s">
        <v>4</v>
      </c>
      <c r="S4" s="41"/>
      <c r="T4" s="40" t="s">
        <v>8</v>
      </c>
    </row>
    <row r="5" spans="1:28" x14ac:dyDescent="0.25">
      <c r="A5" s="10" t="s">
        <v>9</v>
      </c>
      <c r="B5" s="12" t="s">
        <v>64</v>
      </c>
      <c r="C5" s="12" t="s">
        <v>12</v>
      </c>
      <c r="R5" s="42" t="s">
        <v>2</v>
      </c>
      <c r="S5" s="42" t="s">
        <v>60</v>
      </c>
      <c r="T5" s="42" t="s">
        <v>7</v>
      </c>
    </row>
    <row r="6" spans="1:28" x14ac:dyDescent="0.25">
      <c r="A6" s="73" t="s">
        <v>482</v>
      </c>
      <c r="B6" s="3">
        <v>286</v>
      </c>
      <c r="R6" s="3"/>
    </row>
    <row r="7" spans="1:28" x14ac:dyDescent="0.25">
      <c r="A7" s="213"/>
      <c r="B7" s="212"/>
      <c r="C7" s="214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5"/>
      <c r="P7" s="6"/>
      <c r="Q7" s="6"/>
      <c r="R7" s="13">
        <f>+C14</f>
        <v>508523</v>
      </c>
      <c r="S7" s="13">
        <f>+-C42</f>
        <v>508522.99999999994</v>
      </c>
      <c r="T7" s="13">
        <f>+R7-S7</f>
        <v>0</v>
      </c>
    </row>
    <row r="8" spans="1:28" x14ac:dyDescent="0.25">
      <c r="A8" s="213"/>
      <c r="B8" s="3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5"/>
      <c r="P8" s="6"/>
      <c r="Q8" s="6"/>
    </row>
    <row r="9" spans="1:28" x14ac:dyDescent="0.25">
      <c r="A9" s="2"/>
      <c r="B9" s="3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5"/>
      <c r="P9" s="6"/>
      <c r="Q9" s="6"/>
    </row>
    <row r="10" spans="1:28" x14ac:dyDescent="0.25">
      <c r="B10" s="3"/>
    </row>
    <row r="11" spans="1:28" x14ac:dyDescent="0.25">
      <c r="A11" s="2" t="s">
        <v>66</v>
      </c>
      <c r="B11" s="212"/>
      <c r="C11" s="214"/>
    </row>
    <row r="12" spans="1:28" x14ac:dyDescent="0.25">
      <c r="B12" s="28"/>
      <c r="C12" s="2"/>
    </row>
    <row r="13" spans="1:28" x14ac:dyDescent="0.25">
      <c r="A13" s="9" t="s">
        <v>5</v>
      </c>
      <c r="C13" s="31" t="s">
        <v>3</v>
      </c>
      <c r="D13" s="32">
        <v>1994</v>
      </c>
      <c r="E13" s="32">
        <v>1995</v>
      </c>
      <c r="F13" s="32">
        <v>1996</v>
      </c>
      <c r="G13" s="32">
        <v>1997</v>
      </c>
      <c r="H13" s="32">
        <v>1998</v>
      </c>
      <c r="I13" s="32">
        <v>1999</v>
      </c>
      <c r="J13" s="32">
        <v>2000</v>
      </c>
      <c r="K13" s="32">
        <v>2001</v>
      </c>
      <c r="L13" s="32">
        <v>2002</v>
      </c>
      <c r="M13" s="32">
        <v>2003</v>
      </c>
      <c r="N13" s="32">
        <v>2004</v>
      </c>
      <c r="O13" s="32">
        <v>2005</v>
      </c>
      <c r="P13" s="32">
        <v>2006</v>
      </c>
      <c r="Q13" s="32">
        <v>2007</v>
      </c>
      <c r="R13" s="32">
        <v>2008</v>
      </c>
      <c r="S13" s="32">
        <v>2009</v>
      </c>
      <c r="T13" s="32">
        <v>2010</v>
      </c>
      <c r="U13" s="32">
        <v>2011</v>
      </c>
      <c r="V13" s="32">
        <v>2012</v>
      </c>
      <c r="W13" s="32">
        <v>2013</v>
      </c>
      <c r="X13" s="32">
        <v>2014</v>
      </c>
      <c r="Y13" s="328">
        <v>2015</v>
      </c>
      <c r="Z13" s="32">
        <v>2016</v>
      </c>
      <c r="AA13" s="328">
        <v>2017</v>
      </c>
      <c r="AB13" s="32">
        <v>2018</v>
      </c>
    </row>
    <row r="14" spans="1:28" x14ac:dyDescent="0.25">
      <c r="A14" s="9" t="s">
        <v>73</v>
      </c>
      <c r="C14" s="29">
        <f>SUM(D14:Y14)</f>
        <v>508523</v>
      </c>
      <c r="D14" s="43"/>
      <c r="E14" s="43"/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43"/>
      <c r="Q14" s="125"/>
      <c r="R14" s="43">
        <v>508523</v>
      </c>
      <c r="S14" s="29"/>
    </row>
    <row r="15" spans="1:28" x14ac:dyDescent="0.25">
      <c r="A15" s="34" t="s">
        <v>1460</v>
      </c>
      <c r="B15" s="2"/>
      <c r="C15" s="2"/>
    </row>
    <row r="16" spans="1:28" x14ac:dyDescent="0.25">
      <c r="A16" s="9" t="s">
        <v>6</v>
      </c>
      <c r="B16" s="3">
        <v>1994</v>
      </c>
      <c r="C16" s="13">
        <f>-SUM(D16:Y16)</f>
        <v>0</v>
      </c>
      <c r="D16" s="7">
        <f>+D$14/7/2</f>
        <v>0</v>
      </c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Y16" s="7"/>
      <c r="Z16" s="7"/>
    </row>
    <row r="17" spans="1:26" x14ac:dyDescent="0.25">
      <c r="B17" s="3">
        <v>1995</v>
      </c>
      <c r="C17" s="13">
        <f t="shared" ref="C17:C39" si="0">-SUM(D17:Y17)</f>
        <v>0</v>
      </c>
      <c r="D17" s="7">
        <f>+D$14/7</f>
        <v>0</v>
      </c>
      <c r="E17" s="7">
        <f>+E$14/7/2</f>
        <v>0</v>
      </c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Y17" s="7"/>
      <c r="Z17" s="7"/>
    </row>
    <row r="18" spans="1:26" x14ac:dyDescent="0.25">
      <c r="B18" s="3">
        <v>1996</v>
      </c>
      <c r="C18" s="13">
        <f t="shared" si="0"/>
        <v>0</v>
      </c>
      <c r="D18" s="7">
        <f>+D17</f>
        <v>0</v>
      </c>
      <c r="E18" s="7">
        <f>+E$14/7</f>
        <v>0</v>
      </c>
      <c r="F18" s="7">
        <f>+F$14/7/2</f>
        <v>0</v>
      </c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Y18" s="7"/>
      <c r="Z18" s="7"/>
    </row>
    <row r="19" spans="1:26" x14ac:dyDescent="0.25">
      <c r="B19" s="3">
        <v>1997</v>
      </c>
      <c r="C19" s="13">
        <f t="shared" si="0"/>
        <v>0</v>
      </c>
      <c r="D19" s="7">
        <f>+D18</f>
        <v>0</v>
      </c>
      <c r="E19" s="7">
        <f>+E18</f>
        <v>0</v>
      </c>
      <c r="F19" s="7">
        <f>+F$14/7</f>
        <v>0</v>
      </c>
      <c r="G19" s="7">
        <f>+G$14/7/2</f>
        <v>0</v>
      </c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Y19" s="7"/>
      <c r="Z19" s="7"/>
    </row>
    <row r="20" spans="1:26" x14ac:dyDescent="0.25">
      <c r="B20" s="3">
        <v>1998</v>
      </c>
      <c r="C20" s="13">
        <f t="shared" si="0"/>
        <v>0</v>
      </c>
      <c r="D20" s="7">
        <f>+D19</f>
        <v>0</v>
      </c>
      <c r="E20" s="7">
        <f>+E19</f>
        <v>0</v>
      </c>
      <c r="F20" s="7">
        <f>+F19</f>
        <v>0</v>
      </c>
      <c r="G20" s="7">
        <f>+G$14/7</f>
        <v>0</v>
      </c>
      <c r="H20" s="7">
        <f>+H$14/7/2</f>
        <v>0</v>
      </c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Y20" s="7"/>
      <c r="Z20" s="7"/>
    </row>
    <row r="21" spans="1:26" x14ac:dyDescent="0.25">
      <c r="B21" s="3">
        <v>1999</v>
      </c>
      <c r="C21" s="13">
        <f t="shared" si="0"/>
        <v>0</v>
      </c>
      <c r="D21" s="7">
        <f>+D20</f>
        <v>0</v>
      </c>
      <c r="E21" s="7">
        <f>+E20</f>
        <v>0</v>
      </c>
      <c r="F21" s="7">
        <f>+F20</f>
        <v>0</v>
      </c>
      <c r="G21" s="7">
        <f>+G20</f>
        <v>0</v>
      </c>
      <c r="H21" s="7">
        <f>+H$14/7</f>
        <v>0</v>
      </c>
      <c r="I21" s="7">
        <f>+I$14/7/2</f>
        <v>0</v>
      </c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Y21" s="7"/>
      <c r="Z21" s="7"/>
    </row>
    <row r="22" spans="1:26" x14ac:dyDescent="0.25">
      <c r="B22" s="3">
        <v>2000</v>
      </c>
      <c r="C22" s="13">
        <f t="shared" si="0"/>
        <v>0</v>
      </c>
      <c r="D22" s="7">
        <f>+D21</f>
        <v>0</v>
      </c>
      <c r="E22" s="7">
        <f>+E21</f>
        <v>0</v>
      </c>
      <c r="F22" s="7">
        <f>+F21</f>
        <v>0</v>
      </c>
      <c r="G22" s="7">
        <f>+G21</f>
        <v>0</v>
      </c>
      <c r="H22" s="7">
        <f>+H21</f>
        <v>0</v>
      </c>
      <c r="I22" s="7">
        <f>+I$14/7</f>
        <v>0</v>
      </c>
      <c r="J22" s="7">
        <f>+J$14/7/2</f>
        <v>0</v>
      </c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Y22" s="7"/>
      <c r="Z22" s="7"/>
    </row>
    <row r="23" spans="1:26" x14ac:dyDescent="0.25">
      <c r="B23" s="3">
        <v>2001</v>
      </c>
      <c r="C23" s="13">
        <f t="shared" si="0"/>
        <v>0</v>
      </c>
      <c r="D23" s="7">
        <f>+D$14/7/2</f>
        <v>0</v>
      </c>
      <c r="E23" s="7">
        <f>+E22</f>
        <v>0</v>
      </c>
      <c r="F23" s="7">
        <f>+F22</f>
        <v>0</v>
      </c>
      <c r="G23" s="7">
        <f>+G22</f>
        <v>0</v>
      </c>
      <c r="H23" s="7">
        <f>+H22</f>
        <v>0</v>
      </c>
      <c r="I23" s="7">
        <f>+I22</f>
        <v>0</v>
      </c>
      <c r="J23" s="7">
        <f>+J$14/7</f>
        <v>0</v>
      </c>
      <c r="K23" s="7">
        <f>+K$14/7/2</f>
        <v>0</v>
      </c>
      <c r="L23" s="7"/>
      <c r="M23" s="7"/>
      <c r="N23" s="7"/>
      <c r="O23" s="7"/>
      <c r="P23" s="7"/>
      <c r="Q23" s="7"/>
      <c r="R23" s="7"/>
      <c r="S23" s="7"/>
      <c r="T23" s="7"/>
      <c r="U23" s="7"/>
      <c r="Y23" s="7"/>
      <c r="Z23" s="7"/>
    </row>
    <row r="24" spans="1:26" x14ac:dyDescent="0.25">
      <c r="B24" s="3">
        <v>2002</v>
      </c>
      <c r="C24" s="13">
        <f t="shared" si="0"/>
        <v>0</v>
      </c>
      <c r="D24" s="7"/>
      <c r="E24" s="7">
        <f>+E$14/7/2</f>
        <v>0</v>
      </c>
      <c r="F24" s="7">
        <f>+F23</f>
        <v>0</v>
      </c>
      <c r="G24" s="7">
        <f>+G23</f>
        <v>0</v>
      </c>
      <c r="H24" s="7">
        <f>+H23</f>
        <v>0</v>
      </c>
      <c r="I24" s="7">
        <f>+I23</f>
        <v>0</v>
      </c>
      <c r="J24" s="7">
        <f>+J23</f>
        <v>0</v>
      </c>
      <c r="K24" s="7">
        <f>+K$14/7</f>
        <v>0</v>
      </c>
      <c r="L24" s="7">
        <f>+L$14/7/2</f>
        <v>0</v>
      </c>
      <c r="M24" s="7"/>
      <c r="N24" s="7"/>
      <c r="O24" s="7"/>
      <c r="P24" s="7"/>
      <c r="Q24" s="7"/>
      <c r="R24" s="7"/>
      <c r="S24" s="7"/>
      <c r="T24" s="7"/>
      <c r="U24" s="7"/>
      <c r="Y24" s="7"/>
      <c r="Z24" s="7"/>
    </row>
    <row r="25" spans="1:26" x14ac:dyDescent="0.25">
      <c r="B25" s="3">
        <v>2003</v>
      </c>
      <c r="C25" s="13">
        <f t="shared" si="0"/>
        <v>0</v>
      </c>
      <c r="D25" s="7"/>
      <c r="E25" s="7"/>
      <c r="F25" s="7">
        <f>+F$14/7/2</f>
        <v>0</v>
      </c>
      <c r="G25" s="7">
        <f>+G24</f>
        <v>0</v>
      </c>
      <c r="H25" s="7">
        <f>+H24</f>
        <v>0</v>
      </c>
      <c r="I25" s="7">
        <f>+I24</f>
        <v>0</v>
      </c>
      <c r="J25" s="7">
        <f>+J24</f>
        <v>0</v>
      </c>
      <c r="K25" s="7">
        <f>+K24</f>
        <v>0</v>
      </c>
      <c r="L25" s="7">
        <f>+L$14/7</f>
        <v>0</v>
      </c>
      <c r="M25" s="7">
        <f>+M$14/7/2</f>
        <v>0</v>
      </c>
      <c r="N25" s="7"/>
      <c r="O25" s="7"/>
      <c r="P25" s="7"/>
      <c r="Q25" s="7"/>
      <c r="R25" s="7"/>
      <c r="S25" s="7"/>
      <c r="T25" s="7"/>
      <c r="U25" s="7"/>
      <c r="Y25" s="7"/>
      <c r="Z25" s="7"/>
    </row>
    <row r="26" spans="1:26" x14ac:dyDescent="0.25">
      <c r="B26" s="3">
        <v>2004</v>
      </c>
      <c r="C26" s="13">
        <f t="shared" si="0"/>
        <v>0</v>
      </c>
      <c r="D26" s="7"/>
      <c r="E26" s="7"/>
      <c r="F26" s="7"/>
      <c r="G26" s="7">
        <f>+G$14/7/2</f>
        <v>0</v>
      </c>
      <c r="H26" s="7">
        <f>+H25</f>
        <v>0</v>
      </c>
      <c r="I26" s="7">
        <f>+I25</f>
        <v>0</v>
      </c>
      <c r="J26" s="7">
        <f>+J25</f>
        <v>0</v>
      </c>
      <c r="K26" s="7">
        <f>+K25</f>
        <v>0</v>
      </c>
      <c r="L26" s="7">
        <f>+L25</f>
        <v>0</v>
      </c>
      <c r="M26" s="7">
        <f>+M$14/7</f>
        <v>0</v>
      </c>
      <c r="N26" s="7">
        <f>+N$14/7/2</f>
        <v>0</v>
      </c>
      <c r="O26" s="7"/>
      <c r="P26" s="7"/>
      <c r="Q26" s="7"/>
      <c r="R26" s="7"/>
      <c r="S26" s="7"/>
      <c r="T26" s="7"/>
      <c r="U26" s="7"/>
      <c r="Y26" s="7"/>
      <c r="Z26" s="7"/>
    </row>
    <row r="27" spans="1:26" x14ac:dyDescent="0.25">
      <c r="B27" s="3">
        <v>2005</v>
      </c>
      <c r="C27" s="13">
        <f t="shared" si="0"/>
        <v>0</v>
      </c>
      <c r="D27" s="7"/>
      <c r="E27" s="7"/>
      <c r="F27" s="7"/>
      <c r="G27" s="7"/>
      <c r="H27" s="7">
        <f>+H$14/7/2</f>
        <v>0</v>
      </c>
      <c r="I27" s="7">
        <f>+I26</f>
        <v>0</v>
      </c>
      <c r="J27" s="7">
        <f>+J26</f>
        <v>0</v>
      </c>
      <c r="K27" s="7">
        <f>+K26</f>
        <v>0</v>
      </c>
      <c r="L27" s="7">
        <f>+L26</f>
        <v>0</v>
      </c>
      <c r="M27" s="7">
        <f>+M26</f>
        <v>0</v>
      </c>
      <c r="N27" s="7">
        <f>+N$14/7</f>
        <v>0</v>
      </c>
      <c r="O27" s="7">
        <f>+O$14/7/2</f>
        <v>0</v>
      </c>
      <c r="P27" s="7"/>
      <c r="Q27" s="7"/>
      <c r="R27" s="7"/>
      <c r="S27" s="7"/>
      <c r="T27" s="7"/>
      <c r="U27" s="7"/>
      <c r="Y27" s="7"/>
      <c r="Z27" s="7"/>
    </row>
    <row r="28" spans="1:26" x14ac:dyDescent="0.25">
      <c r="B28" s="3">
        <v>2006</v>
      </c>
      <c r="C28" s="13">
        <f t="shared" si="0"/>
        <v>0</v>
      </c>
      <c r="D28" s="7"/>
      <c r="E28" s="7"/>
      <c r="F28" s="7"/>
      <c r="G28" s="7"/>
      <c r="H28" s="7"/>
      <c r="I28" s="7">
        <f>+I$14/7/2</f>
        <v>0</v>
      </c>
      <c r="J28" s="7">
        <f>+J27</f>
        <v>0</v>
      </c>
      <c r="K28" s="7">
        <f>+K27</f>
        <v>0</v>
      </c>
      <c r="L28" s="7">
        <f>+L27</f>
        <v>0</v>
      </c>
      <c r="M28" s="7">
        <f>+M27</f>
        <v>0</v>
      </c>
      <c r="N28" s="7">
        <f>+N27</f>
        <v>0</v>
      </c>
      <c r="O28" s="7">
        <f>+O$14/7</f>
        <v>0</v>
      </c>
      <c r="P28" s="7">
        <f>+P$14/7/2</f>
        <v>0</v>
      </c>
      <c r="Q28" s="7"/>
      <c r="R28" s="7"/>
      <c r="S28" s="7"/>
      <c r="T28" s="7"/>
      <c r="U28" s="7"/>
      <c r="Y28" s="7"/>
      <c r="Z28" s="7"/>
    </row>
    <row r="29" spans="1:26" x14ac:dyDescent="0.25">
      <c r="B29" s="3">
        <v>2007</v>
      </c>
      <c r="C29" s="13">
        <f t="shared" si="0"/>
        <v>0</v>
      </c>
      <c r="D29" s="7"/>
      <c r="E29" s="7"/>
      <c r="F29" s="7"/>
      <c r="G29" s="7"/>
      <c r="H29" s="7"/>
      <c r="I29" s="7"/>
      <c r="J29" s="7">
        <f>+J$14/7/2</f>
        <v>0</v>
      </c>
      <c r="K29" s="7">
        <f>+K28</f>
        <v>0</v>
      </c>
      <c r="L29" s="7">
        <f>+L28</f>
        <v>0</v>
      </c>
      <c r="M29" s="7">
        <f>+M28</f>
        <v>0</v>
      </c>
      <c r="N29" s="7">
        <f>+N28</f>
        <v>0</v>
      </c>
      <c r="O29" s="7">
        <f>+O28</f>
        <v>0</v>
      </c>
      <c r="P29" s="7">
        <f>+P$14/7</f>
        <v>0</v>
      </c>
      <c r="Q29" s="7">
        <f>+Q$14/7/2</f>
        <v>0</v>
      </c>
      <c r="R29" s="7"/>
      <c r="S29" s="7"/>
      <c r="T29" s="7"/>
      <c r="U29" s="7"/>
      <c r="Y29" s="7"/>
      <c r="Z29" s="7"/>
    </row>
    <row r="30" spans="1:26" x14ac:dyDescent="0.25">
      <c r="B30" s="3">
        <v>2008</v>
      </c>
      <c r="C30" s="13">
        <f t="shared" si="0"/>
        <v>-36323.071428571428</v>
      </c>
      <c r="D30" s="7"/>
      <c r="E30" s="7"/>
      <c r="F30" s="7"/>
      <c r="G30" s="7"/>
      <c r="H30" s="7"/>
      <c r="I30" s="7"/>
      <c r="J30" s="7"/>
      <c r="K30" s="7">
        <f>+K$14/7/2</f>
        <v>0</v>
      </c>
      <c r="L30" s="7">
        <f>+L29</f>
        <v>0</v>
      </c>
      <c r="M30" s="7">
        <f>+M29</f>
        <v>0</v>
      </c>
      <c r="N30" s="7">
        <f>+N29</f>
        <v>0</v>
      </c>
      <c r="O30" s="7">
        <f>+O29</f>
        <v>0</v>
      </c>
      <c r="P30" s="7">
        <f>+P29</f>
        <v>0</v>
      </c>
      <c r="Q30" s="7">
        <f>+Q$14/7</f>
        <v>0</v>
      </c>
      <c r="R30" s="7">
        <f>+R$14/7/2</f>
        <v>36323.071428571428</v>
      </c>
      <c r="S30" s="7"/>
      <c r="T30" s="7"/>
      <c r="U30" s="7"/>
      <c r="Y30" s="7"/>
      <c r="Z30" s="7"/>
    </row>
    <row r="31" spans="1:26" x14ac:dyDescent="0.25">
      <c r="B31" s="3">
        <v>2009</v>
      </c>
      <c r="C31" s="13">
        <f t="shared" si="0"/>
        <v>-72646.142857142855</v>
      </c>
      <c r="D31" s="7"/>
      <c r="E31" s="7"/>
      <c r="F31" s="7"/>
      <c r="G31" s="7"/>
      <c r="H31" s="7"/>
      <c r="I31" s="7"/>
      <c r="J31" s="7"/>
      <c r="K31" s="7"/>
      <c r="L31" s="7">
        <f>+L$14/7/2</f>
        <v>0</v>
      </c>
      <c r="M31" s="7">
        <f>+M30</f>
        <v>0</v>
      </c>
      <c r="N31" s="7">
        <f>+N30</f>
        <v>0</v>
      </c>
      <c r="O31" s="7">
        <f>+O30</f>
        <v>0</v>
      </c>
      <c r="P31" s="7">
        <f>+P30</f>
        <v>0</v>
      </c>
      <c r="Q31" s="7">
        <f>+Q30</f>
        <v>0</v>
      </c>
      <c r="R31" s="7">
        <f>+R$14/7</f>
        <v>72646.142857142855</v>
      </c>
      <c r="S31" s="7">
        <f>+S$14/7/2</f>
        <v>0</v>
      </c>
      <c r="T31" s="7"/>
      <c r="U31" s="7"/>
      <c r="Y31" s="7"/>
      <c r="Z31" s="7"/>
    </row>
    <row r="32" spans="1:26" x14ac:dyDescent="0.25">
      <c r="A32" s="38"/>
      <c r="B32" s="3">
        <v>2010</v>
      </c>
      <c r="C32" s="13">
        <f t="shared" si="0"/>
        <v>-72646.142857142855</v>
      </c>
      <c r="D32" s="7"/>
      <c r="E32" s="7"/>
      <c r="F32" s="7"/>
      <c r="G32" s="7"/>
      <c r="H32" s="7"/>
      <c r="I32" s="7"/>
      <c r="J32" s="7"/>
      <c r="K32" s="7"/>
      <c r="L32" s="7"/>
      <c r="M32" s="7">
        <f>+M$14/7/2</f>
        <v>0</v>
      </c>
      <c r="N32" s="7">
        <f>+N31</f>
        <v>0</v>
      </c>
      <c r="O32" s="7">
        <f>+O31</f>
        <v>0</v>
      </c>
      <c r="P32" s="7">
        <f>+P31</f>
        <v>0</v>
      </c>
      <c r="Q32" s="7">
        <f>+Q31</f>
        <v>0</v>
      </c>
      <c r="R32" s="7">
        <f>+R31</f>
        <v>72646.142857142855</v>
      </c>
      <c r="S32" s="7">
        <f>+S$14/7</f>
        <v>0</v>
      </c>
      <c r="T32" s="7">
        <f>+T$14/7/2</f>
        <v>0</v>
      </c>
      <c r="U32" s="7"/>
      <c r="Y32" s="7"/>
      <c r="Z32" s="7"/>
    </row>
    <row r="33" spans="1:28" x14ac:dyDescent="0.25">
      <c r="A33" s="38"/>
      <c r="B33" s="3">
        <v>2011</v>
      </c>
      <c r="C33" s="13">
        <f t="shared" si="0"/>
        <v>-72646.142857142855</v>
      </c>
      <c r="D33" s="7"/>
      <c r="E33" s="7"/>
      <c r="F33" s="7"/>
      <c r="G33" s="7"/>
      <c r="H33" s="7"/>
      <c r="I33" s="7"/>
      <c r="J33" s="7"/>
      <c r="K33" s="7"/>
      <c r="L33" s="7"/>
      <c r="M33" s="7"/>
      <c r="N33" s="7">
        <f>+N$14/7/2</f>
        <v>0</v>
      </c>
      <c r="O33" s="7">
        <f>+O32</f>
        <v>0</v>
      </c>
      <c r="P33" s="7">
        <f>+P32</f>
        <v>0</v>
      </c>
      <c r="Q33" s="7">
        <f>+Q32</f>
        <v>0</v>
      </c>
      <c r="R33" s="7">
        <f>+R32</f>
        <v>72646.142857142855</v>
      </c>
      <c r="S33" s="7">
        <f>+S32</f>
        <v>0</v>
      </c>
      <c r="T33" s="7">
        <f>+T$14/7</f>
        <v>0</v>
      </c>
      <c r="U33" s="7">
        <f>+U$14/7/2</f>
        <v>0</v>
      </c>
      <c r="Y33" s="7"/>
      <c r="Z33" s="7"/>
    </row>
    <row r="34" spans="1:28" x14ac:dyDescent="0.25">
      <c r="A34" s="38"/>
      <c r="B34" s="3">
        <v>2012</v>
      </c>
      <c r="C34" s="13">
        <f t="shared" si="0"/>
        <v>-72646.142857142855</v>
      </c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>
        <f>+Q33</f>
        <v>0</v>
      </c>
      <c r="R34" s="7">
        <f>+R33</f>
        <v>72646.142857142855</v>
      </c>
      <c r="S34" s="7">
        <f>+S33</f>
        <v>0</v>
      </c>
      <c r="T34" s="7">
        <f>+T$14/7</f>
        <v>0</v>
      </c>
      <c r="U34" s="7">
        <f>+U$14/7</f>
        <v>0</v>
      </c>
      <c r="V34" s="7">
        <f>+V$14/7/2</f>
        <v>0</v>
      </c>
      <c r="Y34" s="7"/>
      <c r="Z34" s="7"/>
    </row>
    <row r="35" spans="1:28" x14ac:dyDescent="0.25">
      <c r="A35" s="38"/>
      <c r="B35" s="3">
        <v>2013</v>
      </c>
      <c r="C35" s="13">
        <f t="shared" si="0"/>
        <v>-72646.142857142855</v>
      </c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>
        <f t="shared" ref="R35:R36" si="1">+R34</f>
        <v>72646.142857142855</v>
      </c>
      <c r="S35" s="7">
        <f t="shared" ref="S35:S37" si="2">+S34</f>
        <v>0</v>
      </c>
      <c r="T35" s="7">
        <f t="shared" ref="T35:U37" si="3">+T$14/7</f>
        <v>0</v>
      </c>
      <c r="U35" s="7">
        <f t="shared" si="3"/>
        <v>0</v>
      </c>
      <c r="V35" s="7">
        <f t="shared" ref="V35:V37" si="4">+V$14/7/2</f>
        <v>0</v>
      </c>
      <c r="Y35" s="7"/>
      <c r="Z35" s="7"/>
    </row>
    <row r="36" spans="1:28" x14ac:dyDescent="0.25">
      <c r="A36" s="38"/>
      <c r="B36" s="3">
        <v>2014</v>
      </c>
      <c r="C36" s="13">
        <f t="shared" si="0"/>
        <v>-72646.142857142855</v>
      </c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>
        <f t="shared" si="1"/>
        <v>72646.142857142855</v>
      </c>
      <c r="S36" s="7">
        <f t="shared" si="2"/>
        <v>0</v>
      </c>
      <c r="T36" s="7">
        <f t="shared" si="3"/>
        <v>0</v>
      </c>
      <c r="U36" s="7">
        <f t="shared" si="3"/>
        <v>0</v>
      </c>
      <c r="V36" s="7">
        <f t="shared" si="4"/>
        <v>0</v>
      </c>
      <c r="Y36" s="7"/>
      <c r="Z36" s="7"/>
    </row>
    <row r="37" spans="1:28" x14ac:dyDescent="0.25">
      <c r="A37" s="38"/>
      <c r="B37" s="3">
        <v>2015</v>
      </c>
      <c r="C37" s="13">
        <f t="shared" si="0"/>
        <v>-36323.071428571428</v>
      </c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>
        <f>+R36/2</f>
        <v>36323.071428571428</v>
      </c>
      <c r="S37" s="7">
        <f t="shared" si="2"/>
        <v>0</v>
      </c>
      <c r="T37" s="7">
        <f t="shared" si="3"/>
        <v>0</v>
      </c>
      <c r="U37" s="7">
        <f t="shared" si="3"/>
        <v>0</v>
      </c>
      <c r="V37" s="7">
        <f t="shared" si="4"/>
        <v>0</v>
      </c>
      <c r="Y37" s="7"/>
      <c r="Z37" s="7"/>
    </row>
    <row r="38" spans="1:28" x14ac:dyDescent="0.25">
      <c r="A38" s="38"/>
      <c r="B38" s="3">
        <v>2016</v>
      </c>
      <c r="C38" s="13">
        <f t="shared" si="0"/>
        <v>0</v>
      </c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Y38" s="7"/>
      <c r="Z38" s="7"/>
    </row>
    <row r="39" spans="1:28" x14ac:dyDescent="0.25">
      <c r="A39" s="38"/>
      <c r="B39" s="3">
        <v>2017</v>
      </c>
      <c r="C39" s="13">
        <f t="shared" si="0"/>
        <v>0</v>
      </c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Y39" s="7"/>
      <c r="Z39" s="7"/>
    </row>
    <row r="40" spans="1:28" x14ac:dyDescent="0.25">
      <c r="A40" s="38"/>
      <c r="B40" s="3">
        <v>2018</v>
      </c>
      <c r="C40" s="13">
        <f>-SUM(D40:AB40)</f>
        <v>0</v>
      </c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Y40" s="7"/>
      <c r="Z40" s="7"/>
    </row>
    <row r="41" spans="1:28" x14ac:dyDescent="0.25">
      <c r="A41" s="38"/>
      <c r="B41" s="3"/>
      <c r="C41" s="12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173"/>
      <c r="W41" s="173"/>
      <c r="X41" s="173"/>
      <c r="Y41" s="7"/>
      <c r="Z41" s="7"/>
    </row>
    <row r="42" spans="1:28" x14ac:dyDescent="0.25">
      <c r="A42" s="38" t="s">
        <v>62</v>
      </c>
      <c r="B42" s="35">
        <f>SUM(D42:Y42)</f>
        <v>0</v>
      </c>
      <c r="C42" s="29">
        <f>SUM(C16:C41)</f>
        <v>-508522.99999999994</v>
      </c>
      <c r="D42" s="7">
        <f>-SUM(D16:D41)+D14</f>
        <v>0</v>
      </c>
      <c r="E42" s="7">
        <f t="shared" ref="E42:T42" si="5">-SUM(E16:E41)+E14</f>
        <v>0</v>
      </c>
      <c r="F42" s="7">
        <f t="shared" si="5"/>
        <v>0</v>
      </c>
      <c r="G42" s="7">
        <f t="shared" si="5"/>
        <v>0</v>
      </c>
      <c r="H42" s="7">
        <f t="shared" si="5"/>
        <v>0</v>
      </c>
      <c r="I42" s="7">
        <f t="shared" si="5"/>
        <v>0</v>
      </c>
      <c r="J42" s="7">
        <f t="shared" si="5"/>
        <v>0</v>
      </c>
      <c r="K42" s="7">
        <f t="shared" si="5"/>
        <v>0</v>
      </c>
      <c r="L42" s="7">
        <f t="shared" si="5"/>
        <v>0</v>
      </c>
      <c r="M42" s="7">
        <f t="shared" si="5"/>
        <v>0</v>
      </c>
      <c r="N42" s="7">
        <f t="shared" si="5"/>
        <v>0</v>
      </c>
      <c r="O42" s="7">
        <f t="shared" si="5"/>
        <v>0</v>
      </c>
      <c r="P42" s="7">
        <f t="shared" si="5"/>
        <v>0</v>
      </c>
      <c r="Q42" s="7">
        <f t="shared" si="5"/>
        <v>0</v>
      </c>
      <c r="R42" s="7">
        <f t="shared" si="5"/>
        <v>0</v>
      </c>
      <c r="S42" s="7">
        <f t="shared" si="5"/>
        <v>0</v>
      </c>
      <c r="T42" s="7">
        <f t="shared" si="5"/>
        <v>0</v>
      </c>
      <c r="U42" s="326">
        <f t="shared" ref="U42:AB42" si="6">-SUM(U16:U41)+U14</f>
        <v>0</v>
      </c>
      <c r="V42" s="326">
        <f t="shared" si="6"/>
        <v>0</v>
      </c>
      <c r="W42" s="326">
        <f t="shared" si="6"/>
        <v>0</v>
      </c>
      <c r="X42" s="326">
        <f t="shared" si="6"/>
        <v>0</v>
      </c>
      <c r="Y42" s="326">
        <f t="shared" si="6"/>
        <v>0</v>
      </c>
      <c r="Z42" s="326">
        <f t="shared" si="6"/>
        <v>0</v>
      </c>
      <c r="AA42" s="326">
        <f t="shared" si="6"/>
        <v>0</v>
      </c>
      <c r="AB42" s="326">
        <f t="shared" si="6"/>
        <v>0</v>
      </c>
    </row>
    <row r="43" spans="1:28" x14ac:dyDescent="0.25">
      <c r="A43" s="38"/>
      <c r="B43" s="29"/>
      <c r="C43" s="3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8" x14ac:dyDescent="0.25">
      <c r="A44" s="39" t="s">
        <v>63</v>
      </c>
      <c r="B44" s="3"/>
      <c r="C44" s="30">
        <f>+C14+C42</f>
        <v>0</v>
      </c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8" x14ac:dyDescent="0.25">
      <c r="A45" s="3"/>
      <c r="B45" s="3"/>
      <c r="C45" s="3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8" x14ac:dyDescent="0.25">
      <c r="A46" s="3"/>
      <c r="B46" s="36"/>
      <c r="C46" s="3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8" x14ac:dyDescent="0.25">
      <c r="A47" s="3"/>
      <c r="B47" s="3"/>
      <c r="C47" s="3"/>
      <c r="E47" s="7"/>
      <c r="F47" s="4"/>
      <c r="G47" s="4"/>
      <c r="H47" s="4"/>
      <c r="I47" s="4"/>
      <c r="J47" s="4"/>
      <c r="K47" s="4"/>
      <c r="L47" s="4"/>
      <c r="M47" s="4"/>
      <c r="N47" s="7">
        <f>SUM(E32:E47)</f>
        <v>0</v>
      </c>
      <c r="O47" s="4"/>
      <c r="P47" s="4"/>
      <c r="Q47" s="4"/>
      <c r="R47" s="4"/>
      <c r="S47" s="4"/>
    </row>
    <row r="48" spans="1:28" x14ac:dyDescent="0.25">
      <c r="B48" s="3"/>
      <c r="C48" s="3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</row>
    <row r="49" spans="5:19" x14ac:dyDescent="0.25"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</row>
    <row r="50" spans="5:19" x14ac:dyDescent="0.25"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</row>
    <row r="51" spans="5:19" x14ac:dyDescent="0.25"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</row>
    <row r="52" spans="5:19" x14ac:dyDescent="0.25"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</row>
    <row r="53" spans="5:19" x14ac:dyDescent="0.25"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</row>
    <row r="54" spans="5:19" x14ac:dyDescent="0.25"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</row>
    <row r="55" spans="5:19" x14ac:dyDescent="0.25"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</row>
    <row r="56" spans="5:19" x14ac:dyDescent="0.25"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</row>
    <row r="57" spans="5:19" x14ac:dyDescent="0.25"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</row>
    <row r="58" spans="5:19" x14ac:dyDescent="0.25"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</row>
  </sheetData>
  <pageMargins left="0.7" right="0.7" top="0.75" bottom="0.75" header="0.3" footer="0.3"/>
  <pageSetup scale="65" orientation="landscape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 codeName="Sheet55">
    <tabColor theme="9" tint="-0.249977111117893"/>
    <pageSetUpPr fitToPage="1"/>
  </sheetPr>
  <dimension ref="A1:AB58"/>
  <sheetViews>
    <sheetView workbookViewId="0"/>
  </sheetViews>
  <sheetFormatPr defaultRowHeight="15" x14ac:dyDescent="0.25"/>
  <cols>
    <col min="1" max="1" width="20.85546875" customWidth="1"/>
    <col min="2" max="2" width="8.7109375" customWidth="1"/>
    <col min="3" max="3" width="12.85546875" customWidth="1"/>
    <col min="4" max="12" width="7.42578125" hidden="1" customWidth="1"/>
    <col min="13" max="13" width="7.5703125" hidden="1" customWidth="1"/>
    <col min="14" max="17" width="9.28515625" customWidth="1"/>
    <col min="18" max="19" width="11.28515625" customWidth="1"/>
    <col min="20" max="20" width="9.42578125" customWidth="1"/>
    <col min="21" max="21" width="9.7109375" bestFit="1" customWidth="1"/>
    <col min="22" max="24" width="10.5703125" customWidth="1"/>
  </cols>
  <sheetData>
    <row r="1" spans="1:28" x14ac:dyDescent="0.25">
      <c r="A1" s="11" t="s">
        <v>10</v>
      </c>
      <c r="O1" t="s">
        <v>647</v>
      </c>
    </row>
    <row r="2" spans="1:28" x14ac:dyDescent="0.25">
      <c r="A2" s="9" t="s">
        <v>438</v>
      </c>
    </row>
    <row r="3" spans="1:28" x14ac:dyDescent="0.25">
      <c r="A3" s="9" t="s">
        <v>80</v>
      </c>
    </row>
    <row r="4" spans="1:28" x14ac:dyDescent="0.25">
      <c r="R4" s="40" t="s">
        <v>4</v>
      </c>
      <c r="S4" s="41"/>
      <c r="T4" s="40" t="s">
        <v>8</v>
      </c>
    </row>
    <row r="5" spans="1:28" x14ac:dyDescent="0.25">
      <c r="A5" s="10" t="s">
        <v>9</v>
      </c>
      <c r="B5" s="12" t="s">
        <v>64</v>
      </c>
      <c r="C5" s="12" t="s">
        <v>12</v>
      </c>
      <c r="R5" s="42" t="s">
        <v>2</v>
      </c>
      <c r="S5" s="42" t="s">
        <v>60</v>
      </c>
      <c r="T5" s="42" t="s">
        <v>7</v>
      </c>
    </row>
    <row r="6" spans="1:28" x14ac:dyDescent="0.25">
      <c r="B6" s="3"/>
      <c r="R6" s="3"/>
    </row>
    <row r="7" spans="1:28" x14ac:dyDescent="0.25">
      <c r="A7" s="2" t="s">
        <v>519</v>
      </c>
      <c r="B7" s="212">
        <v>292</v>
      </c>
      <c r="C7" s="214">
        <v>992754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5"/>
      <c r="P7" s="6"/>
      <c r="Q7" s="6"/>
      <c r="R7" s="13">
        <f>+C14</f>
        <v>8500</v>
      </c>
      <c r="S7" s="13">
        <f>+-C42</f>
        <v>8500</v>
      </c>
      <c r="T7" s="13">
        <f>+R7-S7</f>
        <v>0</v>
      </c>
    </row>
    <row r="8" spans="1:28" x14ac:dyDescent="0.25">
      <c r="A8" s="213" t="s">
        <v>836</v>
      </c>
      <c r="B8" s="3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5"/>
      <c r="P8" s="6"/>
      <c r="Q8" s="6"/>
    </row>
    <row r="9" spans="1:28" x14ac:dyDescent="0.25">
      <c r="A9" s="2"/>
      <c r="B9" s="3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5"/>
      <c r="P9" s="6"/>
      <c r="Q9" s="6"/>
    </row>
    <row r="10" spans="1:28" x14ac:dyDescent="0.25">
      <c r="B10" s="3"/>
    </row>
    <row r="11" spans="1:28" x14ac:dyDescent="0.25">
      <c r="A11" s="2" t="s">
        <v>66</v>
      </c>
      <c r="B11" s="212" t="s">
        <v>74</v>
      </c>
      <c r="C11" s="214"/>
    </row>
    <row r="12" spans="1:28" x14ac:dyDescent="0.25">
      <c r="B12" s="28"/>
      <c r="C12" s="2"/>
    </row>
    <row r="13" spans="1:28" x14ac:dyDescent="0.25">
      <c r="A13" s="9" t="s">
        <v>5</v>
      </c>
      <c r="C13" s="31" t="s">
        <v>3</v>
      </c>
      <c r="D13" s="32">
        <v>1994</v>
      </c>
      <c r="E13" s="32">
        <v>1995</v>
      </c>
      <c r="F13" s="32">
        <v>1996</v>
      </c>
      <c r="G13" s="32">
        <v>1997</v>
      </c>
      <c r="H13" s="32">
        <v>1998</v>
      </c>
      <c r="I13" s="32">
        <v>1999</v>
      </c>
      <c r="J13" s="32">
        <v>2000</v>
      </c>
      <c r="K13" s="32">
        <v>2001</v>
      </c>
      <c r="L13" s="32">
        <v>2002</v>
      </c>
      <c r="M13" s="32">
        <v>2003</v>
      </c>
      <c r="N13" s="32">
        <v>2004</v>
      </c>
      <c r="O13" s="32">
        <v>2005</v>
      </c>
      <c r="P13" s="32">
        <v>2006</v>
      </c>
      <c r="Q13" s="32">
        <v>2007</v>
      </c>
      <c r="R13" s="32">
        <v>2008</v>
      </c>
      <c r="S13" s="32">
        <v>2009</v>
      </c>
      <c r="T13" s="32">
        <v>2010</v>
      </c>
      <c r="U13" s="32">
        <v>2011</v>
      </c>
      <c r="V13" s="32">
        <v>2012</v>
      </c>
      <c r="W13" s="32">
        <v>2013</v>
      </c>
      <c r="X13" s="32">
        <v>2014</v>
      </c>
      <c r="Y13" s="328">
        <v>2015</v>
      </c>
      <c r="Z13" s="32">
        <v>2016</v>
      </c>
      <c r="AA13" s="328">
        <v>2017</v>
      </c>
      <c r="AB13" s="32">
        <v>2018</v>
      </c>
    </row>
    <row r="14" spans="1:28" x14ac:dyDescent="0.25">
      <c r="A14" s="9" t="s">
        <v>73</v>
      </c>
      <c r="C14" s="222">
        <f>SUM(D14:Y14)</f>
        <v>8500</v>
      </c>
      <c r="D14" s="43">
        <f>+'Equip Review 032310'!G29</f>
        <v>0</v>
      </c>
      <c r="E14" s="43">
        <f>+'Equip Review 032310'!H29</f>
        <v>0</v>
      </c>
      <c r="F14" s="43">
        <f>+'Equip Review 032310'!I29</f>
        <v>0</v>
      </c>
      <c r="G14" s="43">
        <f>+'Equip Review 032310'!J29</f>
        <v>0</v>
      </c>
      <c r="H14" s="43">
        <f>+'Equip Review 032310'!K29</f>
        <v>0</v>
      </c>
      <c r="I14" s="43">
        <f>+'Equip Review 032310'!L29</f>
        <v>0</v>
      </c>
      <c r="J14" s="43">
        <f>+'Equip Review 032310'!M29</f>
        <v>0</v>
      </c>
      <c r="K14" s="43">
        <f>+'Equip Review 032310'!N29</f>
        <v>0</v>
      </c>
      <c r="L14" s="43">
        <f>+'Equip Review 032310'!O29</f>
        <v>0</v>
      </c>
      <c r="M14" s="43">
        <f>+'Equip Review 032310'!P29</f>
        <v>0</v>
      </c>
      <c r="N14" s="43"/>
      <c r="O14" s="43"/>
      <c r="P14" s="43"/>
      <c r="Q14" s="43"/>
      <c r="R14" s="43"/>
      <c r="S14" s="43"/>
      <c r="T14" s="43"/>
      <c r="U14" s="43">
        <v>8500</v>
      </c>
      <c r="V14" s="43"/>
      <c r="W14" s="43"/>
      <c r="X14" s="43"/>
    </row>
    <row r="15" spans="1:28" x14ac:dyDescent="0.25">
      <c r="A15" s="34"/>
      <c r="B15" s="2"/>
      <c r="C15" s="2"/>
      <c r="S15" s="43"/>
      <c r="T15" s="43"/>
      <c r="U15" s="43"/>
      <c r="V15" s="43"/>
      <c r="W15" s="43"/>
      <c r="X15" s="43"/>
    </row>
    <row r="16" spans="1:28" x14ac:dyDescent="0.25">
      <c r="A16" s="9" t="s">
        <v>6</v>
      </c>
      <c r="B16" s="3">
        <v>1994</v>
      </c>
      <c r="C16" s="13">
        <f>-SUM(D16:Y16)</f>
        <v>0</v>
      </c>
      <c r="D16" s="7">
        <f>+D$14/7/2</f>
        <v>0</v>
      </c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43"/>
      <c r="T16" s="43"/>
      <c r="U16" s="43"/>
      <c r="V16" s="43"/>
      <c r="W16" s="43"/>
      <c r="X16" s="43"/>
      <c r="Y16" s="7"/>
      <c r="Z16" s="7"/>
    </row>
    <row r="17" spans="1:26" x14ac:dyDescent="0.25">
      <c r="B17" s="3">
        <v>1995</v>
      </c>
      <c r="C17" s="13">
        <f t="shared" ref="C17:C39" si="0">-SUM(D17:Y17)</f>
        <v>0</v>
      </c>
      <c r="D17" s="7">
        <f>+D$14/7</f>
        <v>0</v>
      </c>
      <c r="E17" s="7">
        <f>+E$14/7/2</f>
        <v>0</v>
      </c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43"/>
      <c r="T17" s="43"/>
      <c r="U17" s="43"/>
      <c r="V17" s="43"/>
      <c r="W17" s="43"/>
      <c r="X17" s="43"/>
      <c r="Y17" s="7"/>
      <c r="Z17" s="7"/>
    </row>
    <row r="18" spans="1:26" x14ac:dyDescent="0.25">
      <c r="B18" s="3">
        <v>1996</v>
      </c>
      <c r="C18" s="13">
        <f t="shared" si="0"/>
        <v>0</v>
      </c>
      <c r="D18" s="7">
        <f>+D17</f>
        <v>0</v>
      </c>
      <c r="E18" s="7">
        <f>+E$14/7</f>
        <v>0</v>
      </c>
      <c r="F18" s="7">
        <f>+F$14/7/2</f>
        <v>0</v>
      </c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43"/>
      <c r="T18" s="43"/>
      <c r="U18" s="43"/>
      <c r="V18" s="43"/>
      <c r="W18" s="43"/>
      <c r="X18" s="43"/>
      <c r="Y18" s="7"/>
      <c r="Z18" s="7"/>
    </row>
    <row r="19" spans="1:26" x14ac:dyDescent="0.25">
      <c r="B19" s="3">
        <v>1997</v>
      </c>
      <c r="C19" s="13">
        <f t="shared" si="0"/>
        <v>0</v>
      </c>
      <c r="D19" s="7">
        <f>+D18</f>
        <v>0</v>
      </c>
      <c r="E19" s="7">
        <f>+E18</f>
        <v>0</v>
      </c>
      <c r="F19" s="7">
        <f>+F$14/7</f>
        <v>0</v>
      </c>
      <c r="G19" s="7">
        <f>+G$14/7/2</f>
        <v>0</v>
      </c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43"/>
      <c r="T19" s="43"/>
      <c r="U19" s="43"/>
      <c r="V19" s="43"/>
      <c r="W19" s="43"/>
      <c r="X19" s="43"/>
      <c r="Y19" s="7"/>
      <c r="Z19" s="7"/>
    </row>
    <row r="20" spans="1:26" x14ac:dyDescent="0.25">
      <c r="B20" s="3">
        <v>1998</v>
      </c>
      <c r="C20" s="13">
        <f t="shared" si="0"/>
        <v>0</v>
      </c>
      <c r="D20" s="7">
        <f>+D19</f>
        <v>0</v>
      </c>
      <c r="E20" s="7">
        <f>+E19</f>
        <v>0</v>
      </c>
      <c r="F20" s="7">
        <f>+F19</f>
        <v>0</v>
      </c>
      <c r="G20" s="7">
        <f>+G$14/7</f>
        <v>0</v>
      </c>
      <c r="H20" s="7">
        <f>+H$14/7/2</f>
        <v>0</v>
      </c>
      <c r="I20" s="7"/>
      <c r="J20" s="7"/>
      <c r="K20" s="7"/>
      <c r="L20" s="7"/>
      <c r="M20" s="7"/>
      <c r="N20" s="7"/>
      <c r="O20" s="7"/>
      <c r="P20" s="7"/>
      <c r="Q20" s="7"/>
      <c r="R20" s="7"/>
      <c r="S20" s="43"/>
      <c r="T20" s="43"/>
      <c r="U20" s="43"/>
      <c r="V20" s="43"/>
      <c r="W20" s="43"/>
      <c r="X20" s="43"/>
      <c r="Y20" s="7"/>
      <c r="Z20" s="7"/>
    </row>
    <row r="21" spans="1:26" x14ac:dyDescent="0.25">
      <c r="B21" s="3">
        <v>1999</v>
      </c>
      <c r="C21" s="13">
        <f t="shared" si="0"/>
        <v>0</v>
      </c>
      <c r="D21" s="7">
        <f>+D20</f>
        <v>0</v>
      </c>
      <c r="E21" s="7">
        <f>+E20</f>
        <v>0</v>
      </c>
      <c r="F21" s="7">
        <f>+F20</f>
        <v>0</v>
      </c>
      <c r="G21" s="7">
        <f>+G20</f>
        <v>0</v>
      </c>
      <c r="H21" s="7">
        <f>+H$14/7</f>
        <v>0</v>
      </c>
      <c r="I21" s="7">
        <f>+I$14/7/2</f>
        <v>0</v>
      </c>
      <c r="J21" s="7"/>
      <c r="K21" s="7"/>
      <c r="L21" s="7"/>
      <c r="M21" s="7"/>
      <c r="N21" s="7"/>
      <c r="O21" s="7"/>
      <c r="P21" s="7"/>
      <c r="Q21" s="7"/>
      <c r="R21" s="7"/>
      <c r="S21" s="43"/>
      <c r="T21" s="43"/>
      <c r="U21" s="43"/>
      <c r="V21" s="43"/>
      <c r="W21" s="43"/>
      <c r="X21" s="43"/>
      <c r="Y21" s="7"/>
      <c r="Z21" s="7"/>
    </row>
    <row r="22" spans="1:26" x14ac:dyDescent="0.25">
      <c r="B22" s="3">
        <v>2000</v>
      </c>
      <c r="C22" s="13">
        <f t="shared" si="0"/>
        <v>0</v>
      </c>
      <c r="D22" s="7">
        <f>+D21</f>
        <v>0</v>
      </c>
      <c r="E22" s="7">
        <f>+E21</f>
        <v>0</v>
      </c>
      <c r="F22" s="7">
        <f>+F21</f>
        <v>0</v>
      </c>
      <c r="G22" s="7">
        <f>+G21</f>
        <v>0</v>
      </c>
      <c r="H22" s="7">
        <f>+H21</f>
        <v>0</v>
      </c>
      <c r="I22" s="7">
        <f>+I$14/7</f>
        <v>0</v>
      </c>
      <c r="J22" s="7">
        <f>+J$14/7/2</f>
        <v>0</v>
      </c>
      <c r="K22" s="7"/>
      <c r="L22" s="7"/>
      <c r="M22" s="7"/>
      <c r="N22" s="7"/>
      <c r="O22" s="7"/>
      <c r="P22" s="7"/>
      <c r="Q22" s="7"/>
      <c r="R22" s="7"/>
      <c r="S22" s="43"/>
      <c r="T22" s="43"/>
      <c r="U22" s="43"/>
      <c r="V22" s="43"/>
      <c r="W22" s="43"/>
      <c r="X22" s="43"/>
      <c r="Y22" s="7"/>
      <c r="Z22" s="7"/>
    </row>
    <row r="23" spans="1:26" x14ac:dyDescent="0.25">
      <c r="B23" s="3">
        <v>2001</v>
      </c>
      <c r="C23" s="13">
        <f t="shared" si="0"/>
        <v>0</v>
      </c>
      <c r="D23" s="7">
        <f>+D$14/7/2</f>
        <v>0</v>
      </c>
      <c r="E23" s="7">
        <f>+E22</f>
        <v>0</v>
      </c>
      <c r="F23" s="7">
        <f>+F22</f>
        <v>0</v>
      </c>
      <c r="G23" s="7">
        <f>+G22</f>
        <v>0</v>
      </c>
      <c r="H23" s="7">
        <f>+H22</f>
        <v>0</v>
      </c>
      <c r="I23" s="7">
        <f>+I22</f>
        <v>0</v>
      </c>
      <c r="J23" s="7">
        <f>+J$14/7</f>
        <v>0</v>
      </c>
      <c r="K23" s="7">
        <f>+K$14/7/2</f>
        <v>0</v>
      </c>
      <c r="L23" s="7"/>
      <c r="M23" s="7"/>
      <c r="N23" s="7"/>
      <c r="O23" s="7"/>
      <c r="P23" s="7"/>
      <c r="Q23" s="7"/>
      <c r="R23" s="7"/>
      <c r="S23" s="43"/>
      <c r="T23" s="43"/>
      <c r="U23" s="43"/>
      <c r="V23" s="43"/>
      <c r="W23" s="43"/>
      <c r="X23" s="43"/>
      <c r="Y23" s="7"/>
      <c r="Z23" s="7"/>
    </row>
    <row r="24" spans="1:26" x14ac:dyDescent="0.25">
      <c r="B24" s="3">
        <v>2002</v>
      </c>
      <c r="C24" s="13">
        <f t="shared" si="0"/>
        <v>0</v>
      </c>
      <c r="D24" s="7"/>
      <c r="E24" s="7">
        <f>+E$14/7/2</f>
        <v>0</v>
      </c>
      <c r="F24" s="7">
        <f>+F23</f>
        <v>0</v>
      </c>
      <c r="G24" s="7">
        <f>+G23</f>
        <v>0</v>
      </c>
      <c r="H24" s="7">
        <f>+H23</f>
        <v>0</v>
      </c>
      <c r="I24" s="7">
        <f>+I23</f>
        <v>0</v>
      </c>
      <c r="J24" s="7">
        <f>+J23</f>
        <v>0</v>
      </c>
      <c r="K24" s="7">
        <f>+K$14/7</f>
        <v>0</v>
      </c>
      <c r="L24" s="7">
        <f>+L$14/7/2</f>
        <v>0</v>
      </c>
      <c r="M24" s="7"/>
      <c r="N24" s="7"/>
      <c r="O24" s="7"/>
      <c r="P24" s="7"/>
      <c r="Q24" s="7"/>
      <c r="R24" s="7"/>
      <c r="S24" s="43"/>
      <c r="T24" s="43"/>
      <c r="U24" s="43"/>
      <c r="V24" s="43"/>
      <c r="W24" s="43"/>
      <c r="X24" s="43"/>
      <c r="Y24" s="7"/>
      <c r="Z24" s="7"/>
    </row>
    <row r="25" spans="1:26" x14ac:dyDescent="0.25">
      <c r="B25" s="3">
        <v>2003</v>
      </c>
      <c r="C25" s="13">
        <f t="shared" si="0"/>
        <v>0</v>
      </c>
      <c r="D25" s="7"/>
      <c r="E25" s="7"/>
      <c r="F25" s="7">
        <f>+F$14/7/2</f>
        <v>0</v>
      </c>
      <c r="G25" s="7">
        <f>+G24</f>
        <v>0</v>
      </c>
      <c r="H25" s="7">
        <f>+H24</f>
        <v>0</v>
      </c>
      <c r="I25" s="7">
        <f>+I24</f>
        <v>0</v>
      </c>
      <c r="J25" s="7">
        <f>+J24</f>
        <v>0</v>
      </c>
      <c r="K25" s="7">
        <f>+K24</f>
        <v>0</v>
      </c>
      <c r="L25" s="7">
        <f>+L$14/7</f>
        <v>0</v>
      </c>
      <c r="M25" s="7">
        <f>+M$14/7/2</f>
        <v>0</v>
      </c>
      <c r="N25" s="7"/>
      <c r="O25" s="7"/>
      <c r="P25" s="7"/>
      <c r="Q25" s="7"/>
      <c r="R25" s="7"/>
      <c r="S25" s="43"/>
      <c r="T25" s="43"/>
      <c r="U25" s="43"/>
      <c r="V25" s="43"/>
      <c r="W25" s="43"/>
      <c r="X25" s="43"/>
      <c r="Y25" s="7"/>
      <c r="Z25" s="7"/>
    </row>
    <row r="26" spans="1:26" x14ac:dyDescent="0.25">
      <c r="B26" s="3">
        <v>2004</v>
      </c>
      <c r="C26" s="13">
        <f t="shared" si="0"/>
        <v>0</v>
      </c>
      <c r="D26" s="7"/>
      <c r="E26" s="7"/>
      <c r="F26" s="7"/>
      <c r="G26" s="7">
        <f>+G$14/7/2</f>
        <v>0</v>
      </c>
      <c r="H26" s="7">
        <f>+H25</f>
        <v>0</v>
      </c>
      <c r="I26" s="7">
        <f>+I25</f>
        <v>0</v>
      </c>
      <c r="J26" s="7">
        <f>+J25</f>
        <v>0</v>
      </c>
      <c r="K26" s="7">
        <f>+K25</f>
        <v>0</v>
      </c>
      <c r="L26" s="7">
        <f>+L25</f>
        <v>0</v>
      </c>
      <c r="M26" s="7">
        <f>+M$14/7</f>
        <v>0</v>
      </c>
      <c r="N26" s="7">
        <f>+N$14/7/2</f>
        <v>0</v>
      </c>
      <c r="O26" s="7"/>
      <c r="P26" s="7"/>
      <c r="Q26" s="7"/>
      <c r="R26" s="7"/>
      <c r="S26" s="43"/>
      <c r="T26" s="43"/>
      <c r="U26" s="43"/>
      <c r="V26" s="43"/>
      <c r="W26" s="43"/>
      <c r="X26" s="43"/>
      <c r="Y26" s="7"/>
      <c r="Z26" s="7"/>
    </row>
    <row r="27" spans="1:26" x14ac:dyDescent="0.25">
      <c r="B27" s="3">
        <v>2005</v>
      </c>
      <c r="C27" s="13">
        <f t="shared" si="0"/>
        <v>0</v>
      </c>
      <c r="D27" s="7"/>
      <c r="E27" s="7"/>
      <c r="F27" s="7"/>
      <c r="G27" s="7"/>
      <c r="H27" s="7">
        <f>+H$14/7/2</f>
        <v>0</v>
      </c>
      <c r="I27" s="7">
        <f>+I26</f>
        <v>0</v>
      </c>
      <c r="J27" s="7">
        <f>+J26</f>
        <v>0</v>
      </c>
      <c r="K27" s="7">
        <f>+K26</f>
        <v>0</v>
      </c>
      <c r="L27" s="7">
        <f>+L26</f>
        <v>0</v>
      </c>
      <c r="M27" s="7">
        <f>+M26</f>
        <v>0</v>
      </c>
      <c r="N27" s="7">
        <f>+N$14/7</f>
        <v>0</v>
      </c>
      <c r="O27" s="7">
        <f>+O$14/7/2</f>
        <v>0</v>
      </c>
      <c r="P27" s="7"/>
      <c r="Q27" s="7"/>
      <c r="R27" s="7"/>
      <c r="S27" s="43"/>
      <c r="T27" s="43"/>
      <c r="U27" s="43"/>
      <c r="V27" s="43"/>
      <c r="W27" s="43"/>
      <c r="X27" s="43"/>
      <c r="Y27" s="7"/>
      <c r="Z27" s="7"/>
    </row>
    <row r="28" spans="1:26" x14ac:dyDescent="0.25">
      <c r="B28" s="3">
        <v>2006</v>
      </c>
      <c r="C28" s="13">
        <f t="shared" si="0"/>
        <v>0</v>
      </c>
      <c r="D28" s="7"/>
      <c r="E28" s="7"/>
      <c r="F28" s="7"/>
      <c r="G28" s="7"/>
      <c r="H28" s="7"/>
      <c r="I28" s="7">
        <f>+I$14/7/2</f>
        <v>0</v>
      </c>
      <c r="J28" s="7">
        <f>+J27</f>
        <v>0</v>
      </c>
      <c r="K28" s="7">
        <f>+K27</f>
        <v>0</v>
      </c>
      <c r="L28" s="7">
        <f>+L27</f>
        <v>0</v>
      </c>
      <c r="M28" s="7">
        <f>+M27</f>
        <v>0</v>
      </c>
      <c r="N28" s="7">
        <f>+N27</f>
        <v>0</v>
      </c>
      <c r="O28" s="7">
        <f>+O$14/7</f>
        <v>0</v>
      </c>
      <c r="P28" s="7">
        <f>+P$14/7/2</f>
        <v>0</v>
      </c>
      <c r="Q28" s="7"/>
      <c r="R28" s="7"/>
      <c r="S28" s="43"/>
      <c r="T28" s="43"/>
      <c r="U28" s="43"/>
      <c r="V28" s="43"/>
      <c r="W28" s="43"/>
      <c r="X28" s="43"/>
      <c r="Y28" s="7"/>
      <c r="Z28" s="7"/>
    </row>
    <row r="29" spans="1:26" x14ac:dyDescent="0.25">
      <c r="B29" s="3">
        <v>2007</v>
      </c>
      <c r="C29" s="13">
        <f t="shared" si="0"/>
        <v>0</v>
      </c>
      <c r="D29" s="7"/>
      <c r="E29" s="7"/>
      <c r="F29" s="7"/>
      <c r="G29" s="7"/>
      <c r="H29" s="7"/>
      <c r="I29" s="7"/>
      <c r="J29" s="7">
        <f>+J$14/7/2</f>
        <v>0</v>
      </c>
      <c r="K29" s="7">
        <f>+K28</f>
        <v>0</v>
      </c>
      <c r="L29" s="7">
        <f>+L28</f>
        <v>0</v>
      </c>
      <c r="M29" s="7">
        <f>+M28</f>
        <v>0</v>
      </c>
      <c r="N29" s="7">
        <f>+N28</f>
        <v>0</v>
      </c>
      <c r="O29" s="7">
        <f>+O28</f>
        <v>0</v>
      </c>
      <c r="P29" s="7">
        <f>+P$14/7</f>
        <v>0</v>
      </c>
      <c r="Q29" s="7">
        <f>+Q$14/7/2</f>
        <v>0</v>
      </c>
      <c r="R29" s="7"/>
      <c r="S29" s="43"/>
      <c r="T29" s="43"/>
      <c r="U29" s="43"/>
      <c r="V29" s="43"/>
      <c r="W29" s="43"/>
      <c r="X29" s="43"/>
      <c r="Y29" s="7"/>
      <c r="Z29" s="7"/>
    </row>
    <row r="30" spans="1:26" x14ac:dyDescent="0.25">
      <c r="B30" s="3">
        <v>2008</v>
      </c>
      <c r="C30" s="13">
        <f t="shared" si="0"/>
        <v>0</v>
      </c>
      <c r="D30" s="7"/>
      <c r="E30" s="7"/>
      <c r="F30" s="7"/>
      <c r="G30" s="7"/>
      <c r="H30" s="7"/>
      <c r="I30" s="7"/>
      <c r="J30" s="7"/>
      <c r="K30" s="7">
        <f>+K$14/7/2</f>
        <v>0</v>
      </c>
      <c r="L30" s="7">
        <f>+L29</f>
        <v>0</v>
      </c>
      <c r="M30" s="7">
        <f>+M29</f>
        <v>0</v>
      </c>
      <c r="N30" s="7">
        <f>+N29</f>
        <v>0</v>
      </c>
      <c r="O30" s="7">
        <f>+O29</f>
        <v>0</v>
      </c>
      <c r="P30" s="7">
        <f>+P29</f>
        <v>0</v>
      </c>
      <c r="Q30" s="7">
        <f>+Q$14/7</f>
        <v>0</v>
      </c>
      <c r="R30" s="7">
        <f>+R$14/7/2</f>
        <v>0</v>
      </c>
      <c r="S30" s="43"/>
      <c r="T30" s="43"/>
      <c r="U30" s="43"/>
      <c r="V30" s="43"/>
      <c r="W30" s="43"/>
      <c r="X30" s="43"/>
      <c r="Y30" s="7"/>
      <c r="Z30" s="7"/>
    </row>
    <row r="31" spans="1:26" x14ac:dyDescent="0.25">
      <c r="B31" s="3">
        <v>2009</v>
      </c>
      <c r="C31" s="13">
        <f t="shared" si="0"/>
        <v>0</v>
      </c>
      <c r="D31" s="7"/>
      <c r="E31" s="7"/>
      <c r="F31" s="7"/>
      <c r="G31" s="7"/>
      <c r="H31" s="7"/>
      <c r="I31" s="7"/>
      <c r="J31" s="7"/>
      <c r="K31" s="7"/>
      <c r="L31" s="7">
        <f>+L$14/7/2</f>
        <v>0</v>
      </c>
      <c r="M31" s="7">
        <f>+M30</f>
        <v>0</v>
      </c>
      <c r="N31" s="7">
        <f>+N30</f>
        <v>0</v>
      </c>
      <c r="O31" s="7">
        <f>+O30</f>
        <v>0</v>
      </c>
      <c r="P31" s="7">
        <f>+P30</f>
        <v>0</v>
      </c>
      <c r="Q31" s="7">
        <f>+Q30</f>
        <v>0</v>
      </c>
      <c r="R31" s="7">
        <f>+R$14/7</f>
        <v>0</v>
      </c>
      <c r="S31" s="43">
        <f>+S$14/7/2</f>
        <v>0</v>
      </c>
      <c r="T31" s="43"/>
      <c r="U31" s="43"/>
      <c r="V31" s="43"/>
      <c r="W31" s="43"/>
      <c r="X31" s="43"/>
      <c r="Y31" s="7"/>
      <c r="Z31" s="7"/>
    </row>
    <row r="32" spans="1:26" x14ac:dyDescent="0.25">
      <c r="A32" s="38"/>
      <c r="B32" s="3">
        <v>2010</v>
      </c>
      <c r="C32" s="13">
        <f t="shared" si="0"/>
        <v>0</v>
      </c>
      <c r="D32" s="7"/>
      <c r="E32" s="7"/>
      <c r="F32" s="7"/>
      <c r="G32" s="7"/>
      <c r="H32" s="7"/>
      <c r="I32" s="7"/>
      <c r="J32" s="7"/>
      <c r="K32" s="7"/>
      <c r="L32" s="7"/>
      <c r="M32" s="7">
        <f>+M$14/7/2</f>
        <v>0</v>
      </c>
      <c r="N32" s="7">
        <f>+N31</f>
        <v>0</v>
      </c>
      <c r="O32" s="7">
        <f>+O31</f>
        <v>0</v>
      </c>
      <c r="P32" s="7">
        <f>+P31</f>
        <v>0</v>
      </c>
      <c r="Q32" s="7">
        <f>+Q31</f>
        <v>0</v>
      </c>
      <c r="R32" s="7">
        <f>+R31</f>
        <v>0</v>
      </c>
      <c r="S32" s="43">
        <f>+S$14/7</f>
        <v>0</v>
      </c>
      <c r="T32" s="43">
        <f>+T$14/7/2</f>
        <v>0</v>
      </c>
      <c r="U32" s="43"/>
      <c r="V32" s="43"/>
      <c r="W32" s="43"/>
      <c r="X32" s="43"/>
      <c r="Y32" s="7"/>
      <c r="Z32" s="7"/>
    </row>
    <row r="33" spans="1:28" x14ac:dyDescent="0.25">
      <c r="A33" s="38"/>
      <c r="B33" s="3">
        <v>2011</v>
      </c>
      <c r="C33" s="13">
        <f t="shared" si="0"/>
        <v>-607.14285714285711</v>
      </c>
      <c r="D33" s="7"/>
      <c r="E33" s="7"/>
      <c r="F33" s="7"/>
      <c r="G33" s="7"/>
      <c r="H33" s="7"/>
      <c r="I33" s="7"/>
      <c r="J33" s="7"/>
      <c r="K33" s="7"/>
      <c r="L33" s="7"/>
      <c r="M33" s="7"/>
      <c r="N33" s="7">
        <f>+N$14/7/2</f>
        <v>0</v>
      </c>
      <c r="O33" s="7">
        <f>+O32</f>
        <v>0</v>
      </c>
      <c r="P33" s="7">
        <f>+P32</f>
        <v>0</v>
      </c>
      <c r="Q33" s="7">
        <f>+Q32</f>
        <v>0</v>
      </c>
      <c r="R33" s="7">
        <f>+R32</f>
        <v>0</v>
      </c>
      <c r="S33" s="43">
        <f>+S32</f>
        <v>0</v>
      </c>
      <c r="T33" s="43">
        <f>+T$14/7</f>
        <v>0</v>
      </c>
      <c r="U33" s="43">
        <f>+U$14/7/2</f>
        <v>607.14285714285711</v>
      </c>
      <c r="V33" s="43"/>
      <c r="W33" s="43"/>
      <c r="X33" s="43"/>
      <c r="Y33" s="7"/>
      <c r="Z33" s="7"/>
    </row>
    <row r="34" spans="1:28" x14ac:dyDescent="0.25">
      <c r="A34" s="38"/>
      <c r="B34" s="3">
        <v>2012</v>
      </c>
      <c r="C34" s="13">
        <f t="shared" si="0"/>
        <v>-1214.2857142857142</v>
      </c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>
        <f>+O$14/7/2</f>
        <v>0</v>
      </c>
      <c r="P34" s="7">
        <f>+P33</f>
        <v>0</v>
      </c>
      <c r="Q34" s="7">
        <f>+Q33</f>
        <v>0</v>
      </c>
      <c r="R34" s="7">
        <f>+R33</f>
        <v>0</v>
      </c>
      <c r="S34" s="43">
        <f>+S33</f>
        <v>0</v>
      </c>
      <c r="T34" s="43">
        <f>+T$14/7</f>
        <v>0</v>
      </c>
      <c r="U34" s="43">
        <f>+U$14/7</f>
        <v>1214.2857142857142</v>
      </c>
      <c r="V34" s="43">
        <f>+V$14/7/2</f>
        <v>0</v>
      </c>
      <c r="W34" s="43"/>
      <c r="X34" s="43"/>
      <c r="Y34" s="7"/>
      <c r="Z34" s="7"/>
    </row>
    <row r="35" spans="1:28" x14ac:dyDescent="0.25">
      <c r="A35" s="38"/>
      <c r="B35" s="3">
        <v>2013</v>
      </c>
      <c r="C35" s="13">
        <f t="shared" si="0"/>
        <v>-1214.2857142857142</v>
      </c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>
        <f t="shared" ref="R35:R37" si="1">+R34</f>
        <v>0</v>
      </c>
      <c r="S35" s="43">
        <f t="shared" ref="S35:S37" si="2">+S34</f>
        <v>0</v>
      </c>
      <c r="T35" s="43">
        <f t="shared" ref="T35:U39" si="3">+T$14/7</f>
        <v>0</v>
      </c>
      <c r="U35" s="43">
        <f t="shared" si="3"/>
        <v>1214.2857142857142</v>
      </c>
      <c r="V35" s="43">
        <f t="shared" ref="V35:V37" si="4">+V$14/7/2</f>
        <v>0</v>
      </c>
      <c r="W35" s="43">
        <f>W14/7/2</f>
        <v>0</v>
      </c>
      <c r="X35" s="43"/>
      <c r="Y35" s="7"/>
      <c r="Z35" s="7"/>
    </row>
    <row r="36" spans="1:28" x14ac:dyDescent="0.25">
      <c r="A36" s="38"/>
      <c r="B36" s="3">
        <v>2014</v>
      </c>
      <c r="C36" s="13">
        <f t="shared" si="0"/>
        <v>-1214.2857142857142</v>
      </c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>
        <f t="shared" si="1"/>
        <v>0</v>
      </c>
      <c r="S36" s="43">
        <f t="shared" si="2"/>
        <v>0</v>
      </c>
      <c r="T36" s="43">
        <f t="shared" si="3"/>
        <v>0</v>
      </c>
      <c r="U36" s="43">
        <f t="shared" si="3"/>
        <v>1214.2857142857142</v>
      </c>
      <c r="V36" s="43">
        <f t="shared" si="4"/>
        <v>0</v>
      </c>
      <c r="W36" s="43">
        <f>W14/7</f>
        <v>0</v>
      </c>
      <c r="X36" s="43"/>
      <c r="Y36" s="7"/>
      <c r="Z36" s="7"/>
    </row>
    <row r="37" spans="1:28" x14ac:dyDescent="0.25">
      <c r="A37" s="38"/>
      <c r="B37" s="3">
        <v>2015</v>
      </c>
      <c r="C37" s="13">
        <f t="shared" si="0"/>
        <v>-1214.2857142857142</v>
      </c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>
        <f t="shared" si="1"/>
        <v>0</v>
      </c>
      <c r="S37" s="43">
        <f t="shared" si="2"/>
        <v>0</v>
      </c>
      <c r="T37" s="43">
        <f t="shared" si="3"/>
        <v>0</v>
      </c>
      <c r="U37" s="43">
        <f t="shared" si="3"/>
        <v>1214.2857142857142</v>
      </c>
      <c r="V37" s="43">
        <f t="shared" si="4"/>
        <v>0</v>
      </c>
      <c r="W37" s="43"/>
      <c r="X37" s="43"/>
      <c r="Y37" s="7"/>
      <c r="Z37" s="7"/>
    </row>
    <row r="38" spans="1:28" x14ac:dyDescent="0.25">
      <c r="A38" s="38"/>
      <c r="B38" s="3">
        <v>2016</v>
      </c>
      <c r="C38" s="13">
        <f t="shared" si="0"/>
        <v>-1214.2857142857142</v>
      </c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43"/>
      <c r="T38" s="43"/>
      <c r="U38" s="43">
        <f t="shared" si="3"/>
        <v>1214.2857142857142</v>
      </c>
      <c r="V38" s="43"/>
      <c r="W38" s="43"/>
      <c r="X38" s="43"/>
      <c r="Y38" s="7"/>
      <c r="Z38" s="7"/>
    </row>
    <row r="39" spans="1:28" x14ac:dyDescent="0.25">
      <c r="A39" s="38"/>
      <c r="B39" s="3">
        <v>2017</v>
      </c>
      <c r="C39" s="13">
        <f t="shared" si="0"/>
        <v>-1214.2857142857142</v>
      </c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43"/>
      <c r="T39" s="43"/>
      <c r="U39" s="43">
        <f t="shared" si="3"/>
        <v>1214.2857142857142</v>
      </c>
      <c r="V39" s="43"/>
      <c r="W39" s="43"/>
      <c r="X39" s="43"/>
      <c r="Y39" s="7"/>
      <c r="Z39" s="7"/>
    </row>
    <row r="40" spans="1:28" x14ac:dyDescent="0.25">
      <c r="A40" s="38"/>
      <c r="B40" s="3">
        <v>2018</v>
      </c>
      <c r="C40" s="13">
        <f>-SUM(D40:AB40)</f>
        <v>-607.1428571428587</v>
      </c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43"/>
      <c r="T40" s="43"/>
      <c r="U40" s="43">
        <v>607.1428571428587</v>
      </c>
      <c r="V40" s="43"/>
      <c r="W40" s="43"/>
      <c r="X40" s="43"/>
      <c r="Y40" s="7"/>
      <c r="Z40" s="7"/>
    </row>
    <row r="41" spans="1:28" x14ac:dyDescent="0.25">
      <c r="A41" s="38"/>
      <c r="B41" s="3"/>
      <c r="C41" s="12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37"/>
      <c r="W41" s="37"/>
      <c r="X41" s="37"/>
      <c r="Y41" s="7"/>
      <c r="Z41" s="7"/>
    </row>
    <row r="42" spans="1:28" x14ac:dyDescent="0.25">
      <c r="A42" s="38" t="s">
        <v>62</v>
      </c>
      <c r="B42" s="35">
        <f>SUM(D42:Y42)</f>
        <v>0</v>
      </c>
      <c r="C42" s="29">
        <f>SUM(C16:C41)</f>
        <v>-8500</v>
      </c>
      <c r="D42" s="7">
        <f>-SUM(D16:D41)+D14</f>
        <v>0</v>
      </c>
      <c r="E42" s="7">
        <f t="shared" ref="E42:AB42" si="5">-SUM(E16:E41)+E14</f>
        <v>0</v>
      </c>
      <c r="F42" s="7">
        <f t="shared" si="5"/>
        <v>0</v>
      </c>
      <c r="G42" s="7">
        <f t="shared" si="5"/>
        <v>0</v>
      </c>
      <c r="H42" s="7">
        <f t="shared" si="5"/>
        <v>0</v>
      </c>
      <c r="I42" s="7">
        <f t="shared" si="5"/>
        <v>0</v>
      </c>
      <c r="J42" s="7">
        <f t="shared" si="5"/>
        <v>0</v>
      </c>
      <c r="K42" s="7">
        <f t="shared" si="5"/>
        <v>0</v>
      </c>
      <c r="L42" s="7">
        <f t="shared" si="5"/>
        <v>0</v>
      </c>
      <c r="M42" s="7">
        <f t="shared" si="5"/>
        <v>0</v>
      </c>
      <c r="N42" s="7">
        <f t="shared" si="5"/>
        <v>0</v>
      </c>
      <c r="O42" s="7">
        <f t="shared" si="5"/>
        <v>0</v>
      </c>
      <c r="P42" s="7">
        <f t="shared" si="5"/>
        <v>0</v>
      </c>
      <c r="Q42" s="7">
        <f t="shared" si="5"/>
        <v>0</v>
      </c>
      <c r="R42" s="7">
        <f t="shared" si="5"/>
        <v>0</v>
      </c>
      <c r="S42" s="7">
        <f t="shared" si="5"/>
        <v>0</v>
      </c>
      <c r="T42" s="7">
        <f t="shared" si="5"/>
        <v>0</v>
      </c>
      <c r="U42" s="326">
        <f t="shared" si="5"/>
        <v>0</v>
      </c>
      <c r="V42" s="326">
        <f t="shared" si="5"/>
        <v>0</v>
      </c>
      <c r="W42" s="326">
        <f t="shared" si="5"/>
        <v>0</v>
      </c>
      <c r="X42" s="326">
        <f t="shared" si="5"/>
        <v>0</v>
      </c>
      <c r="Y42" s="326">
        <f t="shared" si="5"/>
        <v>0</v>
      </c>
      <c r="Z42" s="326">
        <f t="shared" si="5"/>
        <v>0</v>
      </c>
      <c r="AA42" s="326">
        <f t="shared" si="5"/>
        <v>0</v>
      </c>
      <c r="AB42" s="326">
        <f t="shared" si="5"/>
        <v>0</v>
      </c>
    </row>
    <row r="43" spans="1:28" x14ac:dyDescent="0.25">
      <c r="A43" s="38"/>
      <c r="B43" s="29"/>
      <c r="C43" s="3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8" x14ac:dyDescent="0.25">
      <c r="A44" s="39" t="s">
        <v>63</v>
      </c>
      <c r="B44" s="3"/>
      <c r="C44" s="30">
        <f>+C14+C42</f>
        <v>0</v>
      </c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8" x14ac:dyDescent="0.25">
      <c r="A45" s="3"/>
      <c r="B45" s="3"/>
      <c r="C45" s="3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8" x14ac:dyDescent="0.25">
      <c r="A46" s="3"/>
      <c r="B46" s="36"/>
      <c r="C46" s="3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8" x14ac:dyDescent="0.25">
      <c r="A47" s="3"/>
      <c r="B47" s="3"/>
      <c r="C47" s="3"/>
      <c r="E47" s="7"/>
      <c r="F47" s="4"/>
      <c r="G47" s="4"/>
      <c r="H47" s="4"/>
      <c r="I47" s="4"/>
      <c r="J47" s="4"/>
      <c r="K47" s="4"/>
      <c r="L47" s="4"/>
      <c r="M47" s="4"/>
      <c r="N47" s="7">
        <f>SUM(E32:E47)</f>
        <v>0</v>
      </c>
      <c r="O47" s="4"/>
      <c r="P47" s="4"/>
      <c r="Q47" s="4"/>
      <c r="R47" s="4"/>
      <c r="S47" s="4"/>
    </row>
    <row r="48" spans="1:28" x14ac:dyDescent="0.25">
      <c r="B48" s="3"/>
      <c r="C48" s="3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</row>
    <row r="49" spans="5:19" x14ac:dyDescent="0.25"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</row>
    <row r="50" spans="5:19" x14ac:dyDescent="0.25"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</row>
    <row r="51" spans="5:19" x14ac:dyDescent="0.25"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</row>
    <row r="52" spans="5:19" x14ac:dyDescent="0.25"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</row>
    <row r="53" spans="5:19" x14ac:dyDescent="0.25"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</row>
    <row r="54" spans="5:19" x14ac:dyDescent="0.25"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</row>
    <row r="55" spans="5:19" x14ac:dyDescent="0.25"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</row>
    <row r="56" spans="5:19" x14ac:dyDescent="0.25"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</row>
    <row r="57" spans="5:19" x14ac:dyDescent="0.25"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</row>
    <row r="58" spans="5:19" x14ac:dyDescent="0.25"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</row>
  </sheetData>
  <pageMargins left="0.7" right="0.7" top="0.75" bottom="0.75" header="0.3" footer="0.3"/>
  <pageSetup scale="68" orientation="landscape" horizontalDpi="4294967294" verticalDpi="4294967294" r:id="rId1"/>
  <headerFooter>
    <oddFooter>&amp;Z&amp;F&amp;RPage &amp;P</oddFooter>
  </headerFooter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 codeName="Sheet56">
    <tabColor theme="9" tint="-0.249977111117893"/>
    <pageSetUpPr fitToPage="1"/>
  </sheetPr>
  <dimension ref="A1:AC61"/>
  <sheetViews>
    <sheetView workbookViewId="0"/>
  </sheetViews>
  <sheetFormatPr defaultRowHeight="15" x14ac:dyDescent="0.25"/>
  <cols>
    <col min="1" max="1" width="20.85546875" customWidth="1"/>
    <col min="2" max="2" width="8.7109375" customWidth="1"/>
    <col min="3" max="3" width="12.85546875" customWidth="1"/>
    <col min="4" max="12" width="7.42578125" hidden="1" customWidth="1"/>
    <col min="13" max="13" width="7.5703125" hidden="1" customWidth="1"/>
    <col min="14" max="17" width="9.28515625" customWidth="1"/>
    <col min="18" max="19" width="11.28515625" customWidth="1"/>
    <col min="20" max="20" width="9.42578125" customWidth="1"/>
    <col min="22" max="24" width="10.5703125" customWidth="1"/>
  </cols>
  <sheetData>
    <row r="1" spans="1:29" x14ac:dyDescent="0.25">
      <c r="A1" s="11" t="s">
        <v>10</v>
      </c>
      <c r="O1" t="s">
        <v>647</v>
      </c>
    </row>
    <row r="2" spans="1:29" x14ac:dyDescent="0.25">
      <c r="A2" s="9" t="s">
        <v>438</v>
      </c>
    </row>
    <row r="3" spans="1:29" x14ac:dyDescent="0.25">
      <c r="A3" s="9" t="s">
        <v>80</v>
      </c>
    </row>
    <row r="4" spans="1:29" x14ac:dyDescent="0.25">
      <c r="R4" s="40" t="s">
        <v>4</v>
      </c>
      <c r="S4" s="41"/>
      <c r="T4" s="40" t="s">
        <v>8</v>
      </c>
    </row>
    <row r="5" spans="1:29" x14ac:dyDescent="0.25">
      <c r="A5" s="10" t="s">
        <v>9</v>
      </c>
      <c r="B5" s="12" t="s">
        <v>64</v>
      </c>
      <c r="C5" s="12" t="s">
        <v>12</v>
      </c>
      <c r="R5" s="42" t="s">
        <v>2</v>
      </c>
      <c r="S5" s="42" t="s">
        <v>60</v>
      </c>
      <c r="T5" s="42" t="s">
        <v>7</v>
      </c>
    </row>
    <row r="6" spans="1:29" x14ac:dyDescent="0.25">
      <c r="B6" s="3"/>
      <c r="R6" s="3"/>
    </row>
    <row r="7" spans="1:29" x14ac:dyDescent="0.25">
      <c r="A7" s="213" t="s">
        <v>837</v>
      </c>
      <c r="B7" s="212">
        <v>293</v>
      </c>
      <c r="C7" s="214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5"/>
      <c r="P7" s="6"/>
      <c r="Q7" s="6"/>
      <c r="R7" s="13">
        <f>+C14</f>
        <v>4900</v>
      </c>
      <c r="S7" s="13">
        <f>+-C45</f>
        <v>4900</v>
      </c>
      <c r="T7" s="13">
        <f>+R7-S7</f>
        <v>0</v>
      </c>
    </row>
    <row r="8" spans="1:29" x14ac:dyDescent="0.25">
      <c r="A8" s="213" t="s">
        <v>838</v>
      </c>
      <c r="B8" s="3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5"/>
      <c r="P8" s="6"/>
      <c r="Q8" s="6"/>
    </row>
    <row r="9" spans="1:29" x14ac:dyDescent="0.25">
      <c r="A9" s="2"/>
      <c r="B9" s="3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5"/>
      <c r="P9" s="6"/>
      <c r="Q9" s="6"/>
    </row>
    <row r="10" spans="1:29" x14ac:dyDescent="0.25">
      <c r="B10" s="3"/>
    </row>
    <row r="11" spans="1:29" x14ac:dyDescent="0.25">
      <c r="A11" s="2" t="s">
        <v>66</v>
      </c>
      <c r="B11" s="219" t="str">
        <f>SUMMARY!F101</f>
        <v>MISS</v>
      </c>
      <c r="C11" s="214"/>
    </row>
    <row r="12" spans="1:29" x14ac:dyDescent="0.25">
      <c r="B12" s="28"/>
      <c r="C12" s="2"/>
    </row>
    <row r="13" spans="1:29" x14ac:dyDescent="0.25">
      <c r="A13" s="9" t="s">
        <v>5</v>
      </c>
      <c r="C13" s="31" t="s">
        <v>3</v>
      </c>
      <c r="D13" s="32">
        <v>1994</v>
      </c>
      <c r="E13" s="32">
        <v>1995</v>
      </c>
      <c r="F13" s="32">
        <v>1996</v>
      </c>
      <c r="G13" s="32">
        <v>1997</v>
      </c>
      <c r="H13" s="32">
        <v>1998</v>
      </c>
      <c r="I13" s="32">
        <v>1999</v>
      </c>
      <c r="J13" s="32">
        <v>2000</v>
      </c>
      <c r="K13" s="32">
        <v>2001</v>
      </c>
      <c r="L13" s="32">
        <v>2002</v>
      </c>
      <c r="M13" s="32">
        <v>2003</v>
      </c>
      <c r="N13" s="32">
        <v>2004</v>
      </c>
      <c r="O13" s="32">
        <v>2005</v>
      </c>
      <c r="P13" s="32">
        <v>2006</v>
      </c>
      <c r="Q13" s="32">
        <v>2007</v>
      </c>
      <c r="R13" s="32">
        <v>2008</v>
      </c>
      <c r="S13" s="32">
        <v>2009</v>
      </c>
      <c r="T13" s="32">
        <v>2010</v>
      </c>
      <c r="U13" s="32">
        <v>2011</v>
      </c>
      <c r="V13" s="32">
        <v>2012</v>
      </c>
      <c r="W13" s="32">
        <v>2013</v>
      </c>
      <c r="X13" s="32">
        <v>2014</v>
      </c>
      <c r="Y13" s="328">
        <v>2015</v>
      </c>
      <c r="Z13" s="32">
        <v>2016</v>
      </c>
      <c r="AA13" s="328">
        <v>2017</v>
      </c>
      <c r="AB13" s="32">
        <v>2018</v>
      </c>
      <c r="AC13" s="328">
        <v>2019</v>
      </c>
    </row>
    <row r="14" spans="1:29" x14ac:dyDescent="0.25">
      <c r="A14" s="9" t="s">
        <v>73</v>
      </c>
      <c r="C14" s="222">
        <f>SUM(D14:Y14)</f>
        <v>4900</v>
      </c>
      <c r="D14" s="43">
        <f>+'Equip Review 032310'!G29</f>
        <v>0</v>
      </c>
      <c r="E14" s="43">
        <f>+'Equip Review 032310'!H29</f>
        <v>0</v>
      </c>
      <c r="F14" s="43">
        <f>+'Equip Review 032310'!I29</f>
        <v>0</v>
      </c>
      <c r="G14" s="43">
        <f>+'Equip Review 032310'!J29</f>
        <v>0</v>
      </c>
      <c r="H14" s="43">
        <f>+'Equip Review 032310'!K29</f>
        <v>0</v>
      </c>
      <c r="I14" s="43">
        <f>+'Equip Review 032310'!L29</f>
        <v>0</v>
      </c>
      <c r="J14" s="43">
        <f>+'Equip Review 032310'!M29</f>
        <v>0</v>
      </c>
      <c r="K14" s="43">
        <f>+'Equip Review 032310'!N29</f>
        <v>0</v>
      </c>
      <c r="L14" s="43">
        <f>+'Equip Review 032310'!O29</f>
        <v>0</v>
      </c>
      <c r="M14" s="43">
        <f>+'Equip Review 032310'!P29</f>
        <v>0</v>
      </c>
      <c r="N14" s="43"/>
      <c r="O14" s="43"/>
      <c r="P14" s="43"/>
      <c r="Q14" s="43"/>
      <c r="R14" s="43"/>
      <c r="S14" s="43"/>
      <c r="T14" s="43"/>
      <c r="U14" s="221">
        <v>0</v>
      </c>
      <c r="V14" s="221"/>
      <c r="W14" s="43">
        <v>4900</v>
      </c>
      <c r="X14" s="43"/>
    </row>
    <row r="15" spans="1:29" x14ac:dyDescent="0.25">
      <c r="A15" s="34"/>
      <c r="B15" s="2"/>
      <c r="C15" s="2"/>
      <c r="S15" s="43"/>
      <c r="T15" s="43"/>
      <c r="U15" s="43"/>
      <c r="V15" s="43"/>
      <c r="W15" s="43"/>
      <c r="X15" s="43"/>
    </row>
    <row r="16" spans="1:29" x14ac:dyDescent="0.25">
      <c r="A16" s="9" t="s">
        <v>6</v>
      </c>
      <c r="B16" s="3">
        <v>1994</v>
      </c>
      <c r="C16" s="13">
        <f>-SUM(D16:Y16)</f>
        <v>0</v>
      </c>
      <c r="D16" s="7">
        <f>+D$14/7/2</f>
        <v>0</v>
      </c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43"/>
      <c r="T16" s="43"/>
      <c r="U16" s="43"/>
      <c r="V16" s="43"/>
      <c r="W16" s="43"/>
      <c r="X16" s="43"/>
      <c r="Y16" s="7"/>
      <c r="Z16" s="7"/>
    </row>
    <row r="17" spans="1:26" x14ac:dyDescent="0.25">
      <c r="B17" s="3">
        <v>1995</v>
      </c>
      <c r="C17" s="13">
        <f t="shared" ref="C17:C39" si="0">-SUM(D17:Y17)</f>
        <v>0</v>
      </c>
      <c r="D17" s="7">
        <f>+D$14/7</f>
        <v>0</v>
      </c>
      <c r="E17" s="7">
        <f>+E$14/7/2</f>
        <v>0</v>
      </c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43"/>
      <c r="T17" s="43"/>
      <c r="U17" s="43"/>
      <c r="V17" s="43"/>
      <c r="W17" s="43"/>
      <c r="X17" s="43"/>
      <c r="Y17" s="7"/>
      <c r="Z17" s="7"/>
    </row>
    <row r="18" spans="1:26" x14ac:dyDescent="0.25">
      <c r="B18" s="3">
        <v>1996</v>
      </c>
      <c r="C18" s="13">
        <f t="shared" si="0"/>
        <v>0</v>
      </c>
      <c r="D18" s="7">
        <f>+D17</f>
        <v>0</v>
      </c>
      <c r="E18" s="7">
        <f>+E$14/7</f>
        <v>0</v>
      </c>
      <c r="F18" s="7">
        <f>+F$14/7/2</f>
        <v>0</v>
      </c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43"/>
      <c r="T18" s="43"/>
      <c r="U18" s="43"/>
      <c r="V18" s="43"/>
      <c r="W18" s="43"/>
      <c r="X18" s="43"/>
      <c r="Y18" s="7"/>
      <c r="Z18" s="7"/>
    </row>
    <row r="19" spans="1:26" x14ac:dyDescent="0.25">
      <c r="B19" s="3">
        <v>1997</v>
      </c>
      <c r="C19" s="13">
        <f t="shared" si="0"/>
        <v>0</v>
      </c>
      <c r="D19" s="7">
        <f>+D18</f>
        <v>0</v>
      </c>
      <c r="E19" s="7">
        <f>+E18</f>
        <v>0</v>
      </c>
      <c r="F19" s="7">
        <f>+F$14/7</f>
        <v>0</v>
      </c>
      <c r="G19" s="7">
        <f>+G$14/7/2</f>
        <v>0</v>
      </c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43"/>
      <c r="T19" s="43"/>
      <c r="U19" s="43"/>
      <c r="V19" s="43"/>
      <c r="W19" s="43"/>
      <c r="X19" s="43"/>
      <c r="Y19" s="7"/>
      <c r="Z19" s="7"/>
    </row>
    <row r="20" spans="1:26" x14ac:dyDescent="0.25">
      <c r="B20" s="3">
        <v>1998</v>
      </c>
      <c r="C20" s="13">
        <f t="shared" si="0"/>
        <v>0</v>
      </c>
      <c r="D20" s="7">
        <f>+D19</f>
        <v>0</v>
      </c>
      <c r="E20" s="7">
        <f>+E19</f>
        <v>0</v>
      </c>
      <c r="F20" s="7">
        <f>+F19</f>
        <v>0</v>
      </c>
      <c r="G20" s="7">
        <f>+G$14/7</f>
        <v>0</v>
      </c>
      <c r="H20" s="7">
        <f>+H$14/7/2</f>
        <v>0</v>
      </c>
      <c r="I20" s="7"/>
      <c r="J20" s="7"/>
      <c r="K20" s="7"/>
      <c r="L20" s="7"/>
      <c r="M20" s="7"/>
      <c r="N20" s="7"/>
      <c r="O20" s="7"/>
      <c r="P20" s="7"/>
      <c r="Q20" s="7"/>
      <c r="R20" s="7"/>
      <c r="S20" s="43"/>
      <c r="T20" s="43"/>
      <c r="U20" s="43"/>
      <c r="V20" s="43"/>
      <c r="W20" s="43"/>
      <c r="X20" s="43"/>
      <c r="Y20" s="7"/>
      <c r="Z20" s="7"/>
    </row>
    <row r="21" spans="1:26" x14ac:dyDescent="0.25">
      <c r="B21" s="3">
        <v>1999</v>
      </c>
      <c r="C21" s="13">
        <f t="shared" si="0"/>
        <v>0</v>
      </c>
      <c r="D21" s="7">
        <f>+D20</f>
        <v>0</v>
      </c>
      <c r="E21" s="7">
        <f>+E20</f>
        <v>0</v>
      </c>
      <c r="F21" s="7">
        <f>+F20</f>
        <v>0</v>
      </c>
      <c r="G21" s="7">
        <f>+G20</f>
        <v>0</v>
      </c>
      <c r="H21" s="7">
        <f>+H$14/7</f>
        <v>0</v>
      </c>
      <c r="I21" s="7">
        <f>+I$14/7/2</f>
        <v>0</v>
      </c>
      <c r="J21" s="7"/>
      <c r="K21" s="7"/>
      <c r="L21" s="7"/>
      <c r="M21" s="7"/>
      <c r="N21" s="7"/>
      <c r="O21" s="7"/>
      <c r="P21" s="7"/>
      <c r="Q21" s="7"/>
      <c r="R21" s="7"/>
      <c r="S21" s="43"/>
      <c r="T21" s="43"/>
      <c r="U21" s="43"/>
      <c r="V21" s="43"/>
      <c r="W21" s="43"/>
      <c r="X21" s="43"/>
      <c r="Y21" s="7"/>
      <c r="Z21" s="7"/>
    </row>
    <row r="22" spans="1:26" x14ac:dyDescent="0.25">
      <c r="B22" s="3">
        <v>2000</v>
      </c>
      <c r="C22" s="13">
        <f t="shared" si="0"/>
        <v>0</v>
      </c>
      <c r="D22" s="7">
        <f>+D21</f>
        <v>0</v>
      </c>
      <c r="E22" s="7">
        <f>+E21</f>
        <v>0</v>
      </c>
      <c r="F22" s="7">
        <f>+F21</f>
        <v>0</v>
      </c>
      <c r="G22" s="7">
        <f>+G21</f>
        <v>0</v>
      </c>
      <c r="H22" s="7">
        <f>+H21</f>
        <v>0</v>
      </c>
      <c r="I22" s="7">
        <f>+I$14/7</f>
        <v>0</v>
      </c>
      <c r="J22" s="7">
        <f>+J$14/7/2</f>
        <v>0</v>
      </c>
      <c r="K22" s="7"/>
      <c r="L22" s="7"/>
      <c r="M22" s="7"/>
      <c r="N22" s="7"/>
      <c r="O22" s="7"/>
      <c r="P22" s="7"/>
      <c r="Q22" s="7"/>
      <c r="R22" s="7"/>
      <c r="S22" s="43"/>
      <c r="T22" s="43"/>
      <c r="U22" s="43"/>
      <c r="V22" s="43"/>
      <c r="W22" s="43"/>
      <c r="X22" s="43"/>
      <c r="Y22" s="7"/>
      <c r="Z22" s="7"/>
    </row>
    <row r="23" spans="1:26" x14ac:dyDescent="0.25">
      <c r="B23" s="3">
        <v>2001</v>
      </c>
      <c r="C23" s="13">
        <f t="shared" si="0"/>
        <v>0</v>
      </c>
      <c r="D23" s="7">
        <f>+D$14/7/2</f>
        <v>0</v>
      </c>
      <c r="E23" s="7">
        <f>+E22</f>
        <v>0</v>
      </c>
      <c r="F23" s="7">
        <f>+F22</f>
        <v>0</v>
      </c>
      <c r="G23" s="7">
        <f>+G22</f>
        <v>0</v>
      </c>
      <c r="H23" s="7">
        <f>+H22</f>
        <v>0</v>
      </c>
      <c r="I23" s="7">
        <f>+I22</f>
        <v>0</v>
      </c>
      <c r="J23" s="7">
        <f>+J$14/7</f>
        <v>0</v>
      </c>
      <c r="K23" s="7">
        <f>+K$14/7/2</f>
        <v>0</v>
      </c>
      <c r="L23" s="7"/>
      <c r="M23" s="7"/>
      <c r="N23" s="7"/>
      <c r="O23" s="7"/>
      <c r="P23" s="7"/>
      <c r="Q23" s="7"/>
      <c r="R23" s="7"/>
      <c r="S23" s="43"/>
      <c r="T23" s="43"/>
      <c r="U23" s="43"/>
      <c r="V23" s="43"/>
      <c r="W23" s="43"/>
      <c r="X23" s="43"/>
      <c r="Y23" s="7"/>
      <c r="Z23" s="7"/>
    </row>
    <row r="24" spans="1:26" x14ac:dyDescent="0.25">
      <c r="B24" s="3">
        <v>2002</v>
      </c>
      <c r="C24" s="13">
        <f t="shared" si="0"/>
        <v>0</v>
      </c>
      <c r="D24" s="7"/>
      <c r="E24" s="7">
        <f>+E$14/7/2</f>
        <v>0</v>
      </c>
      <c r="F24" s="7">
        <f>+F23</f>
        <v>0</v>
      </c>
      <c r="G24" s="7">
        <f>+G23</f>
        <v>0</v>
      </c>
      <c r="H24" s="7">
        <f>+H23</f>
        <v>0</v>
      </c>
      <c r="I24" s="7">
        <f>+I23</f>
        <v>0</v>
      </c>
      <c r="J24" s="7">
        <f>+J23</f>
        <v>0</v>
      </c>
      <c r="K24" s="7">
        <f>+K$14/7</f>
        <v>0</v>
      </c>
      <c r="L24" s="7">
        <f>+L$14/7/2</f>
        <v>0</v>
      </c>
      <c r="M24" s="7"/>
      <c r="N24" s="7"/>
      <c r="O24" s="7"/>
      <c r="P24" s="7"/>
      <c r="Q24" s="7"/>
      <c r="R24" s="7"/>
      <c r="S24" s="43"/>
      <c r="T24" s="43"/>
      <c r="U24" s="43"/>
      <c r="V24" s="43"/>
      <c r="W24" s="43"/>
      <c r="X24" s="43"/>
      <c r="Y24" s="7"/>
      <c r="Z24" s="7"/>
    </row>
    <row r="25" spans="1:26" x14ac:dyDescent="0.25">
      <c r="B25" s="3">
        <v>2003</v>
      </c>
      <c r="C25" s="13">
        <f t="shared" si="0"/>
        <v>0</v>
      </c>
      <c r="D25" s="7"/>
      <c r="E25" s="7"/>
      <c r="F25" s="7">
        <f>+F$14/7/2</f>
        <v>0</v>
      </c>
      <c r="G25" s="7">
        <f>+G24</f>
        <v>0</v>
      </c>
      <c r="H25" s="7">
        <f>+H24</f>
        <v>0</v>
      </c>
      <c r="I25" s="7">
        <f>+I24</f>
        <v>0</v>
      </c>
      <c r="J25" s="7">
        <f>+J24</f>
        <v>0</v>
      </c>
      <c r="K25" s="7">
        <f>+K24</f>
        <v>0</v>
      </c>
      <c r="L25" s="7">
        <f>+L$14/7</f>
        <v>0</v>
      </c>
      <c r="M25" s="7">
        <f>+M$14/7/2</f>
        <v>0</v>
      </c>
      <c r="N25" s="7"/>
      <c r="O25" s="7"/>
      <c r="P25" s="7"/>
      <c r="Q25" s="7"/>
      <c r="R25" s="7"/>
      <c r="S25" s="43"/>
      <c r="T25" s="43"/>
      <c r="U25" s="43"/>
      <c r="V25" s="43"/>
      <c r="W25" s="43"/>
      <c r="X25" s="43"/>
      <c r="Y25" s="7"/>
      <c r="Z25" s="7"/>
    </row>
    <row r="26" spans="1:26" x14ac:dyDescent="0.25">
      <c r="B26" s="3">
        <v>2004</v>
      </c>
      <c r="C26" s="13">
        <f t="shared" si="0"/>
        <v>0</v>
      </c>
      <c r="D26" s="7"/>
      <c r="E26" s="7"/>
      <c r="F26" s="7"/>
      <c r="G26" s="7">
        <f>+G$14/7/2</f>
        <v>0</v>
      </c>
      <c r="H26" s="7">
        <f>+H25</f>
        <v>0</v>
      </c>
      <c r="I26" s="7">
        <f>+I25</f>
        <v>0</v>
      </c>
      <c r="J26" s="7">
        <f>+J25</f>
        <v>0</v>
      </c>
      <c r="K26" s="7">
        <f>+K25</f>
        <v>0</v>
      </c>
      <c r="L26" s="7">
        <f>+L25</f>
        <v>0</v>
      </c>
      <c r="M26" s="7">
        <f>+M$14/7</f>
        <v>0</v>
      </c>
      <c r="N26" s="7">
        <f>+N$14/7/2</f>
        <v>0</v>
      </c>
      <c r="O26" s="7"/>
      <c r="P26" s="7"/>
      <c r="Q26" s="7"/>
      <c r="R26" s="7"/>
      <c r="S26" s="43"/>
      <c r="T26" s="43"/>
      <c r="U26" s="43"/>
      <c r="V26" s="43"/>
      <c r="W26" s="43"/>
      <c r="X26" s="43"/>
      <c r="Y26" s="7"/>
      <c r="Z26" s="7"/>
    </row>
    <row r="27" spans="1:26" x14ac:dyDescent="0.25">
      <c r="B27" s="3">
        <v>2005</v>
      </c>
      <c r="C27" s="13">
        <f t="shared" si="0"/>
        <v>0</v>
      </c>
      <c r="D27" s="7"/>
      <c r="E27" s="7"/>
      <c r="F27" s="7"/>
      <c r="G27" s="7"/>
      <c r="H27" s="7">
        <f>+H$14/7/2</f>
        <v>0</v>
      </c>
      <c r="I27" s="7">
        <f>+I26</f>
        <v>0</v>
      </c>
      <c r="J27" s="7">
        <f>+J26</f>
        <v>0</v>
      </c>
      <c r="K27" s="7">
        <f>+K26</f>
        <v>0</v>
      </c>
      <c r="L27" s="7">
        <f>+L26</f>
        <v>0</v>
      </c>
      <c r="M27" s="7">
        <f>+M26</f>
        <v>0</v>
      </c>
      <c r="N27" s="7">
        <f>+N$14/7</f>
        <v>0</v>
      </c>
      <c r="O27" s="7">
        <f>+O$14/7/2</f>
        <v>0</v>
      </c>
      <c r="P27" s="7"/>
      <c r="Q27" s="7"/>
      <c r="R27" s="7"/>
      <c r="S27" s="43"/>
      <c r="T27" s="43"/>
      <c r="U27" s="43"/>
      <c r="V27" s="43"/>
      <c r="W27" s="43"/>
      <c r="X27" s="43"/>
      <c r="Y27" s="7"/>
      <c r="Z27" s="7"/>
    </row>
    <row r="28" spans="1:26" x14ac:dyDescent="0.25">
      <c r="B28" s="3">
        <v>2006</v>
      </c>
      <c r="C28" s="13">
        <f t="shared" si="0"/>
        <v>0</v>
      </c>
      <c r="D28" s="7"/>
      <c r="E28" s="7"/>
      <c r="F28" s="7"/>
      <c r="G28" s="7"/>
      <c r="H28" s="7"/>
      <c r="I28" s="7">
        <f>+I$14/7/2</f>
        <v>0</v>
      </c>
      <c r="J28" s="7">
        <f>+J27</f>
        <v>0</v>
      </c>
      <c r="K28" s="7">
        <f>+K27</f>
        <v>0</v>
      </c>
      <c r="L28" s="7">
        <f>+L27</f>
        <v>0</v>
      </c>
      <c r="M28" s="7">
        <f>+M27</f>
        <v>0</v>
      </c>
      <c r="N28" s="7">
        <f>+N27</f>
        <v>0</v>
      </c>
      <c r="O28" s="7">
        <f>+O$14/7</f>
        <v>0</v>
      </c>
      <c r="P28" s="7">
        <f>+P$14/7/2</f>
        <v>0</v>
      </c>
      <c r="Q28" s="7"/>
      <c r="R28" s="7"/>
      <c r="S28" s="43"/>
      <c r="T28" s="43"/>
      <c r="U28" s="43"/>
      <c r="V28" s="43"/>
      <c r="W28" s="43"/>
      <c r="X28" s="43"/>
      <c r="Y28" s="7"/>
      <c r="Z28" s="7"/>
    </row>
    <row r="29" spans="1:26" x14ac:dyDescent="0.25">
      <c r="B29" s="3">
        <v>2007</v>
      </c>
      <c r="C29" s="13">
        <f t="shared" si="0"/>
        <v>0</v>
      </c>
      <c r="D29" s="7"/>
      <c r="E29" s="7"/>
      <c r="F29" s="7"/>
      <c r="G29" s="7"/>
      <c r="H29" s="7"/>
      <c r="I29" s="7"/>
      <c r="J29" s="7">
        <f>+J$14/7/2</f>
        <v>0</v>
      </c>
      <c r="K29" s="7">
        <f>+K28</f>
        <v>0</v>
      </c>
      <c r="L29" s="7">
        <f>+L28</f>
        <v>0</v>
      </c>
      <c r="M29" s="7">
        <f>+M28</f>
        <v>0</v>
      </c>
      <c r="N29" s="7">
        <f>+N28</f>
        <v>0</v>
      </c>
      <c r="O29" s="7">
        <f>+O28</f>
        <v>0</v>
      </c>
      <c r="P29" s="7">
        <f>+P$14/7</f>
        <v>0</v>
      </c>
      <c r="Q29" s="7">
        <f>+Q$14/7/2</f>
        <v>0</v>
      </c>
      <c r="R29" s="7"/>
      <c r="S29" s="43"/>
      <c r="T29" s="43"/>
      <c r="U29" s="43"/>
      <c r="V29" s="43"/>
      <c r="W29" s="43"/>
      <c r="X29" s="43"/>
      <c r="Y29" s="7"/>
      <c r="Z29" s="7"/>
    </row>
    <row r="30" spans="1:26" x14ac:dyDescent="0.25">
      <c r="B30" s="3">
        <v>2008</v>
      </c>
      <c r="C30" s="13">
        <f t="shared" si="0"/>
        <v>0</v>
      </c>
      <c r="D30" s="7"/>
      <c r="E30" s="7"/>
      <c r="F30" s="7"/>
      <c r="G30" s="7"/>
      <c r="H30" s="7"/>
      <c r="I30" s="7"/>
      <c r="J30" s="7"/>
      <c r="K30" s="7">
        <f>+K$14/7/2</f>
        <v>0</v>
      </c>
      <c r="L30" s="7">
        <f>+L29</f>
        <v>0</v>
      </c>
      <c r="M30" s="7">
        <f>+M29</f>
        <v>0</v>
      </c>
      <c r="N30" s="7">
        <f>+N29</f>
        <v>0</v>
      </c>
      <c r="O30" s="7">
        <f>+O29</f>
        <v>0</v>
      </c>
      <c r="P30" s="7">
        <f>+P29</f>
        <v>0</v>
      </c>
      <c r="Q30" s="7">
        <f>+Q$14/7</f>
        <v>0</v>
      </c>
      <c r="R30" s="7">
        <f>+R$14/7/2</f>
        <v>0</v>
      </c>
      <c r="S30" s="43"/>
      <c r="T30" s="43"/>
      <c r="U30" s="43"/>
      <c r="V30" s="43"/>
      <c r="W30" s="43"/>
      <c r="X30" s="43"/>
      <c r="Y30" s="7"/>
      <c r="Z30" s="7"/>
    </row>
    <row r="31" spans="1:26" x14ac:dyDescent="0.25">
      <c r="B31" s="3">
        <v>2009</v>
      </c>
      <c r="C31" s="13">
        <f t="shared" si="0"/>
        <v>0</v>
      </c>
      <c r="D31" s="7"/>
      <c r="E31" s="7"/>
      <c r="F31" s="7"/>
      <c r="G31" s="7"/>
      <c r="H31" s="7"/>
      <c r="I31" s="7"/>
      <c r="J31" s="7"/>
      <c r="K31" s="7"/>
      <c r="L31" s="7">
        <f>+L$14/7/2</f>
        <v>0</v>
      </c>
      <c r="M31" s="7">
        <f>+M30</f>
        <v>0</v>
      </c>
      <c r="N31" s="7">
        <f>+N30</f>
        <v>0</v>
      </c>
      <c r="O31" s="7">
        <f>+O30</f>
        <v>0</v>
      </c>
      <c r="P31" s="7">
        <f>+P30</f>
        <v>0</v>
      </c>
      <c r="Q31" s="7">
        <f>+Q30</f>
        <v>0</v>
      </c>
      <c r="R31" s="7">
        <f>+R$14/7</f>
        <v>0</v>
      </c>
      <c r="S31" s="43">
        <f>+S$14/7/2</f>
        <v>0</v>
      </c>
      <c r="T31" s="43"/>
      <c r="U31" s="43"/>
      <c r="V31" s="43"/>
      <c r="W31" s="43"/>
      <c r="X31" s="43"/>
      <c r="Y31" s="7"/>
      <c r="Z31" s="7"/>
    </row>
    <row r="32" spans="1:26" x14ac:dyDescent="0.25">
      <c r="A32" s="38"/>
      <c r="B32" s="3">
        <v>2010</v>
      </c>
      <c r="C32" s="13">
        <f t="shared" si="0"/>
        <v>0</v>
      </c>
      <c r="D32" s="7"/>
      <c r="E32" s="7"/>
      <c r="F32" s="7"/>
      <c r="G32" s="7"/>
      <c r="H32" s="7"/>
      <c r="I32" s="7"/>
      <c r="J32" s="7"/>
      <c r="K32" s="7"/>
      <c r="L32" s="7"/>
      <c r="M32" s="7">
        <f>+M$14/7/2</f>
        <v>0</v>
      </c>
      <c r="N32" s="7">
        <f>+N31</f>
        <v>0</v>
      </c>
      <c r="O32" s="7">
        <f>+O31</f>
        <v>0</v>
      </c>
      <c r="P32" s="7">
        <f>+P31</f>
        <v>0</v>
      </c>
      <c r="Q32" s="7">
        <f>+Q31</f>
        <v>0</v>
      </c>
      <c r="R32" s="7">
        <f>+R31</f>
        <v>0</v>
      </c>
      <c r="S32" s="43">
        <f>+S$14/7</f>
        <v>0</v>
      </c>
      <c r="T32" s="43">
        <f>+T$14/7/2</f>
        <v>0</v>
      </c>
      <c r="U32" s="43"/>
      <c r="V32" s="43"/>
      <c r="W32" s="43"/>
      <c r="X32" s="43"/>
      <c r="Y32" s="7"/>
      <c r="Z32" s="7"/>
    </row>
    <row r="33" spans="1:29" x14ac:dyDescent="0.25">
      <c r="A33" s="38"/>
      <c r="B33" s="3">
        <v>2011</v>
      </c>
      <c r="C33" s="13">
        <f t="shared" si="0"/>
        <v>0</v>
      </c>
      <c r="D33" s="7"/>
      <c r="E33" s="7"/>
      <c r="F33" s="7"/>
      <c r="G33" s="7"/>
      <c r="H33" s="7"/>
      <c r="I33" s="7"/>
      <c r="J33" s="7"/>
      <c r="K33" s="7"/>
      <c r="L33" s="7"/>
      <c r="M33" s="7"/>
      <c r="N33" s="7">
        <f>+N$14/7/2</f>
        <v>0</v>
      </c>
      <c r="O33" s="7">
        <f>+O32</f>
        <v>0</v>
      </c>
      <c r="P33" s="7">
        <f>+P32</f>
        <v>0</v>
      </c>
      <c r="Q33" s="7">
        <f>+Q32</f>
        <v>0</v>
      </c>
      <c r="R33" s="7">
        <f>+R32</f>
        <v>0</v>
      </c>
      <c r="S33" s="43">
        <f>+S32</f>
        <v>0</v>
      </c>
      <c r="T33" s="43">
        <f>+T$14/7</f>
        <v>0</v>
      </c>
      <c r="U33" s="43">
        <f>+U$14/7/2</f>
        <v>0</v>
      </c>
      <c r="V33" s="43"/>
      <c r="W33" s="43"/>
      <c r="X33" s="43"/>
      <c r="Y33" s="7"/>
      <c r="Z33" s="7"/>
    </row>
    <row r="34" spans="1:29" x14ac:dyDescent="0.25">
      <c r="A34" s="38"/>
      <c r="B34" s="3">
        <v>2012</v>
      </c>
      <c r="C34" s="13">
        <f t="shared" si="0"/>
        <v>0</v>
      </c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>
        <f>+O$14/7/2</f>
        <v>0</v>
      </c>
      <c r="P34" s="7">
        <f>+P33</f>
        <v>0</v>
      </c>
      <c r="Q34" s="7">
        <f>+Q33</f>
        <v>0</v>
      </c>
      <c r="R34" s="7">
        <f>+R33</f>
        <v>0</v>
      </c>
      <c r="S34" s="43">
        <f>+S33</f>
        <v>0</v>
      </c>
      <c r="T34" s="43">
        <f>+T$14/7</f>
        <v>0</v>
      </c>
      <c r="U34" s="43">
        <f>+U$14/7</f>
        <v>0</v>
      </c>
      <c r="V34" s="43">
        <f>+V$14/7/2</f>
        <v>0</v>
      </c>
      <c r="W34" s="43"/>
      <c r="X34" s="43"/>
      <c r="Y34" s="7"/>
      <c r="Z34" s="7"/>
    </row>
    <row r="35" spans="1:29" x14ac:dyDescent="0.25">
      <c r="A35" s="38"/>
      <c r="B35" s="3">
        <v>2013</v>
      </c>
      <c r="C35" s="13">
        <f t="shared" si="0"/>
        <v>-350</v>
      </c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>
        <f t="shared" ref="R35:R37" si="1">+R34</f>
        <v>0</v>
      </c>
      <c r="S35" s="43">
        <f t="shared" ref="S35:S37" si="2">+S34</f>
        <v>0</v>
      </c>
      <c r="T35" s="43">
        <f t="shared" ref="T35:U37" si="3">+T$14/7</f>
        <v>0</v>
      </c>
      <c r="U35" s="43">
        <f t="shared" si="3"/>
        <v>0</v>
      </c>
      <c r="V35" s="43">
        <f t="shared" ref="V35:V37" si="4">+V$14/7/2</f>
        <v>0</v>
      </c>
      <c r="W35" s="43">
        <f>$W$14/7/2</f>
        <v>350</v>
      </c>
      <c r="X35" s="43"/>
      <c r="Y35" s="7"/>
      <c r="Z35" s="7"/>
    </row>
    <row r="36" spans="1:29" x14ac:dyDescent="0.25">
      <c r="A36" s="38"/>
      <c r="B36" s="3">
        <v>2014</v>
      </c>
      <c r="C36" s="13">
        <f t="shared" si="0"/>
        <v>-700</v>
      </c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>
        <f t="shared" si="1"/>
        <v>0</v>
      </c>
      <c r="S36" s="43">
        <f t="shared" si="2"/>
        <v>0</v>
      </c>
      <c r="T36" s="43">
        <f t="shared" si="3"/>
        <v>0</v>
      </c>
      <c r="U36" s="43">
        <f t="shared" si="3"/>
        <v>0</v>
      </c>
      <c r="V36" s="43">
        <f t="shared" si="4"/>
        <v>0</v>
      </c>
      <c r="W36" s="43">
        <f>$W$14/7</f>
        <v>700</v>
      </c>
      <c r="X36" s="43"/>
      <c r="Y36" s="7"/>
      <c r="Z36" s="7"/>
    </row>
    <row r="37" spans="1:29" x14ac:dyDescent="0.25">
      <c r="A37" s="38"/>
      <c r="B37" s="3">
        <v>2015</v>
      </c>
      <c r="C37" s="13">
        <f t="shared" si="0"/>
        <v>-700</v>
      </c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>
        <f t="shared" si="1"/>
        <v>0</v>
      </c>
      <c r="S37" s="43">
        <f t="shared" si="2"/>
        <v>0</v>
      </c>
      <c r="T37" s="43">
        <f t="shared" si="3"/>
        <v>0</v>
      </c>
      <c r="U37" s="43">
        <f t="shared" si="3"/>
        <v>0</v>
      </c>
      <c r="V37" s="43">
        <f t="shared" si="4"/>
        <v>0</v>
      </c>
      <c r="W37" s="43">
        <f t="shared" ref="W37:W41" si="5">$W$14/7</f>
        <v>700</v>
      </c>
      <c r="X37" s="43"/>
      <c r="Y37" s="7"/>
      <c r="Z37" s="7"/>
    </row>
    <row r="38" spans="1:29" x14ac:dyDescent="0.25">
      <c r="A38" s="38"/>
      <c r="B38" s="3">
        <v>2016</v>
      </c>
      <c r="C38" s="13">
        <f t="shared" si="0"/>
        <v>-700</v>
      </c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43"/>
      <c r="T38" s="43"/>
      <c r="U38" s="43"/>
      <c r="V38" s="43"/>
      <c r="W38" s="43">
        <f t="shared" si="5"/>
        <v>700</v>
      </c>
      <c r="X38" s="43"/>
      <c r="Y38" s="7"/>
      <c r="Z38" s="7"/>
    </row>
    <row r="39" spans="1:29" x14ac:dyDescent="0.25">
      <c r="A39" s="38"/>
      <c r="B39" s="3">
        <v>2017</v>
      </c>
      <c r="C39" s="13">
        <f t="shared" si="0"/>
        <v>-700</v>
      </c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43"/>
      <c r="T39" s="43"/>
      <c r="U39" s="43"/>
      <c r="V39" s="43"/>
      <c r="W39" s="43">
        <f t="shared" si="5"/>
        <v>700</v>
      </c>
      <c r="X39" s="43"/>
      <c r="Y39" s="7"/>
      <c r="Z39" s="7"/>
    </row>
    <row r="40" spans="1:29" x14ac:dyDescent="0.25">
      <c r="A40" s="38"/>
      <c r="B40" s="3">
        <v>2018</v>
      </c>
      <c r="C40" s="13">
        <f>-SUM(D40:AB40)</f>
        <v>-700</v>
      </c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43"/>
      <c r="T40" s="43"/>
      <c r="U40" s="43"/>
      <c r="V40" s="43"/>
      <c r="W40" s="43">
        <f t="shared" si="5"/>
        <v>700</v>
      </c>
      <c r="X40" s="43"/>
      <c r="Y40" s="7"/>
      <c r="Z40" s="7"/>
    </row>
    <row r="41" spans="1:29" x14ac:dyDescent="0.25">
      <c r="A41" s="38"/>
      <c r="B41" s="3">
        <v>2019</v>
      </c>
      <c r="C41" s="13">
        <f>-SUM(D41:AB41)</f>
        <v>-700</v>
      </c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43"/>
      <c r="T41" s="43"/>
      <c r="U41" s="43"/>
      <c r="V41" s="43"/>
      <c r="W41" s="43">
        <f t="shared" si="5"/>
        <v>700</v>
      </c>
      <c r="X41" s="43"/>
      <c r="Y41" s="7"/>
      <c r="Z41" s="7"/>
    </row>
    <row r="42" spans="1:29" x14ac:dyDescent="0.25">
      <c r="A42" s="38"/>
      <c r="B42" s="3">
        <v>2020</v>
      </c>
      <c r="C42" s="13">
        <f t="shared" ref="C42:C43" si="6">-SUM(D42:AB42)</f>
        <v>-350</v>
      </c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43"/>
      <c r="T42" s="43"/>
      <c r="U42" s="43"/>
      <c r="V42" s="43"/>
      <c r="W42" s="43">
        <f>$W$14/7/2</f>
        <v>350</v>
      </c>
      <c r="X42" s="43"/>
      <c r="Y42" s="7"/>
      <c r="Z42" s="7"/>
    </row>
    <row r="43" spans="1:29" x14ac:dyDescent="0.25">
      <c r="A43" s="38"/>
      <c r="B43" s="3">
        <v>2021</v>
      </c>
      <c r="C43" s="13">
        <f t="shared" si="6"/>
        <v>0</v>
      </c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43"/>
      <c r="T43" s="43"/>
      <c r="U43" s="43"/>
      <c r="V43" s="43"/>
      <c r="W43" s="43"/>
      <c r="X43" s="43"/>
      <c r="Y43" s="7"/>
      <c r="Z43" s="7"/>
    </row>
    <row r="44" spans="1:29" x14ac:dyDescent="0.25">
      <c r="A44" s="38"/>
      <c r="B44" s="3"/>
      <c r="C44" s="12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37"/>
      <c r="W44" s="37"/>
      <c r="X44" s="37"/>
      <c r="Y44" s="7"/>
      <c r="Z44" s="7"/>
    </row>
    <row r="45" spans="1:29" x14ac:dyDescent="0.25">
      <c r="A45" s="38" t="s">
        <v>62</v>
      </c>
      <c r="B45" s="35">
        <f>SUM(D45:Y45)</f>
        <v>0</v>
      </c>
      <c r="C45" s="29">
        <f>SUM(C16:C44)</f>
        <v>-4900</v>
      </c>
      <c r="D45" s="7">
        <f>-SUM(D16:D44)+D14</f>
        <v>0</v>
      </c>
      <c r="E45" s="7">
        <f t="shared" ref="E45:AC45" si="7">-SUM(E16:E44)+E14</f>
        <v>0</v>
      </c>
      <c r="F45" s="7">
        <f t="shared" si="7"/>
        <v>0</v>
      </c>
      <c r="G45" s="7">
        <f t="shared" si="7"/>
        <v>0</v>
      </c>
      <c r="H45" s="7">
        <f t="shared" si="7"/>
        <v>0</v>
      </c>
      <c r="I45" s="7">
        <f t="shared" si="7"/>
        <v>0</v>
      </c>
      <c r="J45" s="7">
        <f t="shared" si="7"/>
        <v>0</v>
      </c>
      <c r="K45" s="7">
        <f t="shared" si="7"/>
        <v>0</v>
      </c>
      <c r="L45" s="7">
        <f t="shared" si="7"/>
        <v>0</v>
      </c>
      <c r="M45" s="7">
        <f t="shared" si="7"/>
        <v>0</v>
      </c>
      <c r="N45" s="7">
        <f t="shared" si="7"/>
        <v>0</v>
      </c>
      <c r="O45" s="7">
        <f t="shared" si="7"/>
        <v>0</v>
      </c>
      <c r="P45" s="7">
        <f t="shared" si="7"/>
        <v>0</v>
      </c>
      <c r="Q45" s="7">
        <f t="shared" si="7"/>
        <v>0</v>
      </c>
      <c r="R45" s="7">
        <f t="shared" si="7"/>
        <v>0</v>
      </c>
      <c r="S45" s="7">
        <f t="shared" si="7"/>
        <v>0</v>
      </c>
      <c r="T45" s="7">
        <f t="shared" si="7"/>
        <v>0</v>
      </c>
      <c r="U45" s="326">
        <f t="shared" si="7"/>
        <v>0</v>
      </c>
      <c r="V45" s="326">
        <f t="shared" si="7"/>
        <v>0</v>
      </c>
      <c r="W45" s="326">
        <f t="shared" si="7"/>
        <v>0</v>
      </c>
      <c r="X45" s="326">
        <f t="shared" si="7"/>
        <v>0</v>
      </c>
      <c r="Y45" s="326">
        <f t="shared" si="7"/>
        <v>0</v>
      </c>
      <c r="Z45" s="326">
        <f t="shared" si="7"/>
        <v>0</v>
      </c>
      <c r="AA45" s="326">
        <f t="shared" si="7"/>
        <v>0</v>
      </c>
      <c r="AB45" s="326">
        <f t="shared" si="7"/>
        <v>0</v>
      </c>
      <c r="AC45" s="326">
        <f t="shared" si="7"/>
        <v>0</v>
      </c>
    </row>
    <row r="46" spans="1:29" x14ac:dyDescent="0.25">
      <c r="A46" s="38"/>
      <c r="B46" s="29"/>
      <c r="C46" s="3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9" x14ac:dyDescent="0.25">
      <c r="A47" s="39" t="s">
        <v>63</v>
      </c>
      <c r="B47" s="3"/>
      <c r="C47" s="30">
        <f>+C14+C45</f>
        <v>0</v>
      </c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9" x14ac:dyDescent="0.25">
      <c r="A48" s="3"/>
      <c r="B48" s="3"/>
      <c r="C48" s="3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x14ac:dyDescent="0.25">
      <c r="A49" s="3"/>
      <c r="B49" s="36"/>
      <c r="C49" s="3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x14ac:dyDescent="0.25">
      <c r="A50" s="3"/>
      <c r="B50" s="3"/>
      <c r="C50" s="3"/>
      <c r="E50" s="7"/>
      <c r="F50" s="4"/>
      <c r="G50" s="4"/>
      <c r="H50" s="4"/>
      <c r="I50" s="4"/>
      <c r="J50" s="4"/>
      <c r="K50" s="4"/>
      <c r="L50" s="4"/>
      <c r="M50" s="4"/>
      <c r="N50" s="7">
        <f>SUM(E32:E50)</f>
        <v>0</v>
      </c>
      <c r="O50" s="4"/>
      <c r="P50" s="4"/>
      <c r="Q50" s="4"/>
      <c r="R50" s="4"/>
      <c r="S50" s="4"/>
    </row>
    <row r="51" spans="1:26" x14ac:dyDescent="0.25">
      <c r="B51" s="3"/>
      <c r="C51" s="3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</row>
    <row r="52" spans="1:26" x14ac:dyDescent="0.25"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</row>
    <row r="53" spans="1:26" x14ac:dyDescent="0.25"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</row>
    <row r="54" spans="1:26" x14ac:dyDescent="0.25"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</row>
    <row r="55" spans="1:26" x14ac:dyDescent="0.25"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</row>
    <row r="56" spans="1:26" x14ac:dyDescent="0.25"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</row>
    <row r="57" spans="1:26" x14ac:dyDescent="0.25"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</row>
    <row r="58" spans="1:26" x14ac:dyDescent="0.25"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</row>
    <row r="59" spans="1:26" x14ac:dyDescent="0.25"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</row>
    <row r="60" spans="1:26" x14ac:dyDescent="0.25"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</row>
    <row r="61" spans="1:26" x14ac:dyDescent="0.25"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</row>
  </sheetData>
  <pageMargins left="0.7" right="0.7" top="0.75" bottom="0.75" header="0.3" footer="0.3"/>
  <pageSetup scale="68" orientation="landscape" horizontalDpi="4294967294" verticalDpi="4294967294" r:id="rId1"/>
  <headerFooter>
    <oddFooter>&amp;Z&amp;F&amp;RPage &amp;P</oddFooter>
  </headerFooter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sheetPr codeName="Sheet57">
    <tabColor theme="9" tint="-0.249977111117893"/>
    <pageSetUpPr fitToPage="1"/>
  </sheetPr>
  <dimension ref="A1:AB58"/>
  <sheetViews>
    <sheetView workbookViewId="0"/>
  </sheetViews>
  <sheetFormatPr defaultRowHeight="15" x14ac:dyDescent="0.25"/>
  <cols>
    <col min="1" max="1" width="20.85546875" customWidth="1"/>
    <col min="2" max="2" width="8.7109375" customWidth="1"/>
    <col min="3" max="3" width="12.85546875" customWidth="1"/>
    <col min="4" max="12" width="7.42578125" hidden="1" customWidth="1"/>
    <col min="13" max="13" width="7.5703125" hidden="1" customWidth="1"/>
    <col min="14" max="17" width="9.28515625" customWidth="1"/>
    <col min="18" max="19" width="11.28515625" customWidth="1"/>
    <col min="20" max="20" width="9.42578125" customWidth="1"/>
    <col min="21" max="21" width="9.7109375" bestFit="1" customWidth="1"/>
    <col min="22" max="24" width="10.5703125" customWidth="1"/>
  </cols>
  <sheetData>
    <row r="1" spans="1:28" x14ac:dyDescent="0.25">
      <c r="A1" s="11" t="s">
        <v>10</v>
      </c>
      <c r="O1" t="s">
        <v>647</v>
      </c>
    </row>
    <row r="2" spans="1:28" x14ac:dyDescent="0.25">
      <c r="A2" s="9" t="s">
        <v>438</v>
      </c>
    </row>
    <row r="3" spans="1:28" x14ac:dyDescent="0.25">
      <c r="A3" s="9" t="s">
        <v>80</v>
      </c>
    </row>
    <row r="4" spans="1:28" x14ac:dyDescent="0.25">
      <c r="R4" s="40" t="s">
        <v>4</v>
      </c>
      <c r="S4" s="41"/>
      <c r="T4" s="40" t="s">
        <v>8</v>
      </c>
    </row>
    <row r="5" spans="1:28" x14ac:dyDescent="0.25">
      <c r="A5" s="10" t="s">
        <v>9</v>
      </c>
      <c r="B5" s="12" t="s">
        <v>64</v>
      </c>
      <c r="C5" s="12" t="s">
        <v>12</v>
      </c>
      <c r="R5" s="42" t="s">
        <v>2</v>
      </c>
      <c r="S5" s="42" t="s">
        <v>60</v>
      </c>
      <c r="T5" s="42" t="s">
        <v>7</v>
      </c>
    </row>
    <row r="6" spans="1:28" x14ac:dyDescent="0.25">
      <c r="B6" s="3"/>
      <c r="R6" s="3"/>
    </row>
    <row r="7" spans="1:28" x14ac:dyDescent="0.25">
      <c r="A7" s="213" t="str">
        <f>SUMMARY!B101</f>
        <v>HERCULES FORK LIFT</v>
      </c>
      <c r="B7" s="212">
        <f>SUMMARY!A101</f>
        <v>294</v>
      </c>
      <c r="C7" s="214" t="str">
        <f>SUMMARY!D101</f>
        <v>8504-H0062-716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5"/>
      <c r="P7" s="6"/>
      <c r="Q7" s="6"/>
      <c r="R7" s="13">
        <f>+C14</f>
        <v>29500</v>
      </c>
      <c r="S7" s="13">
        <f>+-C42</f>
        <v>29500</v>
      </c>
      <c r="T7" s="13">
        <f>+R7-S7</f>
        <v>0</v>
      </c>
    </row>
    <row r="8" spans="1:28" x14ac:dyDescent="0.25">
      <c r="A8" s="213"/>
      <c r="B8" s="3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5"/>
      <c r="P8" s="6"/>
      <c r="Q8" s="6"/>
    </row>
    <row r="9" spans="1:28" x14ac:dyDescent="0.25">
      <c r="A9" s="2"/>
      <c r="B9" s="3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5"/>
      <c r="P9" s="6"/>
      <c r="Q9" s="6"/>
    </row>
    <row r="10" spans="1:28" x14ac:dyDescent="0.25">
      <c r="B10" s="3"/>
    </row>
    <row r="11" spans="1:28" x14ac:dyDescent="0.25">
      <c r="A11" s="2" t="s">
        <v>66</v>
      </c>
      <c r="B11" s="219" t="str">
        <f>SUMMARY!F101</f>
        <v>MISS</v>
      </c>
      <c r="C11" s="214"/>
    </row>
    <row r="12" spans="1:28" x14ac:dyDescent="0.25">
      <c r="B12" s="28"/>
      <c r="C12" s="2"/>
    </row>
    <row r="13" spans="1:28" x14ac:dyDescent="0.25">
      <c r="A13" s="9" t="s">
        <v>5</v>
      </c>
      <c r="C13" s="31" t="s">
        <v>3</v>
      </c>
      <c r="D13" s="32">
        <v>1994</v>
      </c>
      <c r="E13" s="32">
        <v>1995</v>
      </c>
      <c r="F13" s="32">
        <v>1996</v>
      </c>
      <c r="G13" s="32">
        <v>1997</v>
      </c>
      <c r="H13" s="32">
        <v>1998</v>
      </c>
      <c r="I13" s="32">
        <v>1999</v>
      </c>
      <c r="J13" s="32">
        <v>2000</v>
      </c>
      <c r="K13" s="32">
        <v>2001</v>
      </c>
      <c r="L13" s="32">
        <v>2002</v>
      </c>
      <c r="M13" s="32">
        <v>2003</v>
      </c>
      <c r="N13" s="32">
        <v>2004</v>
      </c>
      <c r="O13" s="32">
        <v>2005</v>
      </c>
      <c r="P13" s="32">
        <v>2006</v>
      </c>
      <c r="Q13" s="32">
        <v>2007</v>
      </c>
      <c r="R13" s="32">
        <v>2008</v>
      </c>
      <c r="S13" s="32">
        <v>2009</v>
      </c>
      <c r="T13" s="32">
        <v>2010</v>
      </c>
      <c r="U13" s="32">
        <v>2011</v>
      </c>
      <c r="V13" s="32">
        <v>2012</v>
      </c>
      <c r="W13" s="32">
        <v>2013</v>
      </c>
      <c r="X13" s="32">
        <v>2014</v>
      </c>
      <c r="Y13" s="328">
        <v>2015</v>
      </c>
      <c r="Z13" s="32">
        <v>2016</v>
      </c>
      <c r="AA13" s="328">
        <v>2017</v>
      </c>
      <c r="AB13" s="32">
        <v>2018</v>
      </c>
    </row>
    <row r="14" spans="1:28" x14ac:dyDescent="0.25">
      <c r="A14" s="9" t="s">
        <v>73</v>
      </c>
      <c r="C14" s="222">
        <f>SUM(D14:AC14)</f>
        <v>29500</v>
      </c>
      <c r="D14" s="43">
        <f>+'Equip Review 032310'!G29</f>
        <v>0</v>
      </c>
      <c r="E14" s="43">
        <f>+'Equip Review 032310'!H29</f>
        <v>0</v>
      </c>
      <c r="F14" s="43">
        <f>+'Equip Review 032310'!I29</f>
        <v>0</v>
      </c>
      <c r="G14" s="43">
        <f>+'Equip Review 032310'!J29</f>
        <v>0</v>
      </c>
      <c r="H14" s="43">
        <f>+'Equip Review 032310'!K29</f>
        <v>0</v>
      </c>
      <c r="I14" s="43">
        <f>+'Equip Review 032310'!L29</f>
        <v>0</v>
      </c>
      <c r="J14" s="43">
        <f>+'Equip Review 032310'!M29</f>
        <v>0</v>
      </c>
      <c r="K14" s="43">
        <f>+'Equip Review 032310'!N29</f>
        <v>0</v>
      </c>
      <c r="L14" s="43">
        <f>+'Equip Review 032310'!O29</f>
        <v>0</v>
      </c>
      <c r="M14" s="43">
        <f>+'Equip Review 032310'!P29</f>
        <v>0</v>
      </c>
      <c r="N14" s="43"/>
      <c r="O14" s="43"/>
      <c r="P14" s="43"/>
      <c r="Q14" s="43"/>
      <c r="R14" s="43"/>
      <c r="S14" s="43"/>
      <c r="T14" s="221"/>
      <c r="U14" s="221">
        <v>29500</v>
      </c>
      <c r="V14" s="221"/>
      <c r="W14" s="43"/>
      <c r="X14" s="43"/>
    </row>
    <row r="15" spans="1:28" x14ac:dyDescent="0.25">
      <c r="A15" s="34"/>
      <c r="B15" s="2"/>
      <c r="C15" s="2"/>
      <c r="S15" s="43"/>
      <c r="T15" s="43"/>
      <c r="U15" s="43"/>
      <c r="V15" s="43"/>
      <c r="W15" s="43"/>
      <c r="X15" s="43"/>
    </row>
    <row r="16" spans="1:28" x14ac:dyDescent="0.25">
      <c r="A16" s="9" t="s">
        <v>6</v>
      </c>
      <c r="B16" s="3">
        <v>1994</v>
      </c>
      <c r="C16" s="13">
        <f>-SUM(D16:Y16)</f>
        <v>0</v>
      </c>
      <c r="D16" s="7">
        <f>+D$14/7/2</f>
        <v>0</v>
      </c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43"/>
      <c r="T16" s="43"/>
      <c r="U16" s="43"/>
      <c r="V16" s="43"/>
      <c r="W16" s="43"/>
      <c r="X16" s="43"/>
      <c r="Y16" s="7"/>
      <c r="Z16" s="7"/>
    </row>
    <row r="17" spans="1:26" x14ac:dyDescent="0.25">
      <c r="B17" s="3">
        <v>1995</v>
      </c>
      <c r="C17" s="13">
        <f t="shared" ref="C17:C39" si="0">-SUM(D17:Y17)</f>
        <v>0</v>
      </c>
      <c r="D17" s="7">
        <f>+D$14/7</f>
        <v>0</v>
      </c>
      <c r="E17" s="7">
        <f>+E$14/7/2</f>
        <v>0</v>
      </c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43"/>
      <c r="T17" s="43"/>
      <c r="U17" s="43"/>
      <c r="V17" s="43"/>
      <c r="W17" s="43"/>
      <c r="X17" s="43"/>
      <c r="Y17" s="7"/>
      <c r="Z17" s="7"/>
    </row>
    <row r="18" spans="1:26" x14ac:dyDescent="0.25">
      <c r="B18" s="3">
        <v>1996</v>
      </c>
      <c r="C18" s="13">
        <f t="shared" si="0"/>
        <v>0</v>
      </c>
      <c r="D18" s="7">
        <f>+D17</f>
        <v>0</v>
      </c>
      <c r="E18" s="7">
        <f>+E$14/7</f>
        <v>0</v>
      </c>
      <c r="F18" s="7">
        <f>+F$14/7/2</f>
        <v>0</v>
      </c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43"/>
      <c r="T18" s="43"/>
      <c r="U18" s="43"/>
      <c r="V18" s="43"/>
      <c r="W18" s="43"/>
      <c r="X18" s="43"/>
      <c r="Y18" s="7"/>
      <c r="Z18" s="7"/>
    </row>
    <row r="19" spans="1:26" x14ac:dyDescent="0.25">
      <c r="B19" s="3">
        <v>1997</v>
      </c>
      <c r="C19" s="13">
        <f t="shared" si="0"/>
        <v>0</v>
      </c>
      <c r="D19" s="7">
        <f>+D18</f>
        <v>0</v>
      </c>
      <c r="E19" s="7">
        <f>+E18</f>
        <v>0</v>
      </c>
      <c r="F19" s="7">
        <f>+F$14/7</f>
        <v>0</v>
      </c>
      <c r="G19" s="7">
        <f>+G$14/7/2</f>
        <v>0</v>
      </c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43"/>
      <c r="T19" s="43"/>
      <c r="U19" s="43"/>
      <c r="V19" s="43"/>
      <c r="W19" s="43"/>
      <c r="X19" s="43"/>
      <c r="Y19" s="7"/>
      <c r="Z19" s="7"/>
    </row>
    <row r="20" spans="1:26" x14ac:dyDescent="0.25">
      <c r="B20" s="3">
        <v>1998</v>
      </c>
      <c r="C20" s="13">
        <f t="shared" si="0"/>
        <v>0</v>
      </c>
      <c r="D20" s="7">
        <f>+D19</f>
        <v>0</v>
      </c>
      <c r="E20" s="7">
        <f>+E19</f>
        <v>0</v>
      </c>
      <c r="F20" s="7">
        <f>+F19</f>
        <v>0</v>
      </c>
      <c r="G20" s="7">
        <f>+G$14/7</f>
        <v>0</v>
      </c>
      <c r="H20" s="7">
        <f>+H$14/7/2</f>
        <v>0</v>
      </c>
      <c r="I20" s="7"/>
      <c r="J20" s="7"/>
      <c r="K20" s="7"/>
      <c r="L20" s="7"/>
      <c r="M20" s="7"/>
      <c r="N20" s="7"/>
      <c r="O20" s="7"/>
      <c r="P20" s="7"/>
      <c r="Q20" s="7"/>
      <c r="R20" s="7"/>
      <c r="S20" s="43"/>
      <c r="T20" s="43"/>
      <c r="U20" s="43"/>
      <c r="V20" s="43"/>
      <c r="W20" s="43"/>
      <c r="X20" s="43"/>
      <c r="Y20" s="7"/>
      <c r="Z20" s="7"/>
    </row>
    <row r="21" spans="1:26" x14ac:dyDescent="0.25">
      <c r="B21" s="3">
        <v>1999</v>
      </c>
      <c r="C21" s="13">
        <f t="shared" si="0"/>
        <v>0</v>
      </c>
      <c r="D21" s="7">
        <f>+D20</f>
        <v>0</v>
      </c>
      <c r="E21" s="7">
        <f>+E20</f>
        <v>0</v>
      </c>
      <c r="F21" s="7">
        <f>+F20</f>
        <v>0</v>
      </c>
      <c r="G21" s="7">
        <f>+G20</f>
        <v>0</v>
      </c>
      <c r="H21" s="7">
        <f>+H$14/7</f>
        <v>0</v>
      </c>
      <c r="I21" s="7">
        <f>+I$14/7/2</f>
        <v>0</v>
      </c>
      <c r="J21" s="7"/>
      <c r="K21" s="7"/>
      <c r="L21" s="7"/>
      <c r="M21" s="7"/>
      <c r="N21" s="7"/>
      <c r="O21" s="7"/>
      <c r="P21" s="7"/>
      <c r="Q21" s="7"/>
      <c r="R21" s="7"/>
      <c r="S21" s="43"/>
      <c r="T21" s="43"/>
      <c r="U21" s="43"/>
      <c r="V21" s="43"/>
      <c r="W21" s="43"/>
      <c r="X21" s="43"/>
      <c r="Y21" s="7"/>
      <c r="Z21" s="7"/>
    </row>
    <row r="22" spans="1:26" x14ac:dyDescent="0.25">
      <c r="B22" s="3">
        <v>2000</v>
      </c>
      <c r="C22" s="13">
        <f t="shared" si="0"/>
        <v>0</v>
      </c>
      <c r="D22" s="7">
        <f>+D21</f>
        <v>0</v>
      </c>
      <c r="E22" s="7">
        <f>+E21</f>
        <v>0</v>
      </c>
      <c r="F22" s="7">
        <f>+F21</f>
        <v>0</v>
      </c>
      <c r="G22" s="7">
        <f>+G21</f>
        <v>0</v>
      </c>
      <c r="H22" s="7">
        <f>+H21</f>
        <v>0</v>
      </c>
      <c r="I22" s="7">
        <f>+I$14/7</f>
        <v>0</v>
      </c>
      <c r="J22" s="7">
        <f>+J$14/7/2</f>
        <v>0</v>
      </c>
      <c r="K22" s="7"/>
      <c r="L22" s="7"/>
      <c r="M22" s="7"/>
      <c r="N22" s="7"/>
      <c r="O22" s="7"/>
      <c r="P22" s="7"/>
      <c r="Q22" s="7"/>
      <c r="R22" s="7"/>
      <c r="S22" s="43"/>
      <c r="T22" s="43"/>
      <c r="U22" s="43"/>
      <c r="V22" s="43"/>
      <c r="W22" s="43"/>
      <c r="X22" s="43"/>
      <c r="Y22" s="7"/>
      <c r="Z22" s="7"/>
    </row>
    <row r="23" spans="1:26" x14ac:dyDescent="0.25">
      <c r="B23" s="3">
        <v>2001</v>
      </c>
      <c r="C23" s="13">
        <f t="shared" si="0"/>
        <v>0</v>
      </c>
      <c r="D23" s="7">
        <f>+D$14/7/2</f>
        <v>0</v>
      </c>
      <c r="E23" s="7">
        <f>+E22</f>
        <v>0</v>
      </c>
      <c r="F23" s="7">
        <f>+F22</f>
        <v>0</v>
      </c>
      <c r="G23" s="7">
        <f>+G22</f>
        <v>0</v>
      </c>
      <c r="H23" s="7">
        <f>+H22</f>
        <v>0</v>
      </c>
      <c r="I23" s="7">
        <f>+I22</f>
        <v>0</v>
      </c>
      <c r="J23" s="7">
        <f>+J$14/7</f>
        <v>0</v>
      </c>
      <c r="K23" s="7">
        <f>+K$14/7/2</f>
        <v>0</v>
      </c>
      <c r="L23" s="7"/>
      <c r="M23" s="7"/>
      <c r="N23" s="7"/>
      <c r="O23" s="7"/>
      <c r="P23" s="7"/>
      <c r="Q23" s="7"/>
      <c r="R23" s="7"/>
      <c r="S23" s="43"/>
      <c r="T23" s="43"/>
      <c r="U23" s="43"/>
      <c r="V23" s="43"/>
      <c r="W23" s="43"/>
      <c r="X23" s="43"/>
      <c r="Y23" s="7"/>
      <c r="Z23" s="7"/>
    </row>
    <row r="24" spans="1:26" x14ac:dyDescent="0.25">
      <c r="B24" s="3">
        <v>2002</v>
      </c>
      <c r="C24" s="13">
        <f t="shared" si="0"/>
        <v>0</v>
      </c>
      <c r="D24" s="7"/>
      <c r="E24" s="7">
        <f>+E$14/7/2</f>
        <v>0</v>
      </c>
      <c r="F24" s="7">
        <f>+F23</f>
        <v>0</v>
      </c>
      <c r="G24" s="7">
        <f>+G23</f>
        <v>0</v>
      </c>
      <c r="H24" s="7">
        <f>+H23</f>
        <v>0</v>
      </c>
      <c r="I24" s="7">
        <f>+I23</f>
        <v>0</v>
      </c>
      <c r="J24" s="7">
        <f>+J23</f>
        <v>0</v>
      </c>
      <c r="K24" s="7">
        <f>+K$14/7</f>
        <v>0</v>
      </c>
      <c r="L24" s="7">
        <f>+L$14/7/2</f>
        <v>0</v>
      </c>
      <c r="M24" s="7"/>
      <c r="N24" s="7"/>
      <c r="O24" s="7"/>
      <c r="P24" s="7"/>
      <c r="Q24" s="7"/>
      <c r="R24" s="7"/>
      <c r="S24" s="43"/>
      <c r="T24" s="43"/>
      <c r="U24" s="43"/>
      <c r="V24" s="43"/>
      <c r="W24" s="43"/>
      <c r="X24" s="43"/>
      <c r="Y24" s="7"/>
      <c r="Z24" s="7"/>
    </row>
    <row r="25" spans="1:26" x14ac:dyDescent="0.25">
      <c r="B25" s="3">
        <v>2003</v>
      </c>
      <c r="C25" s="13">
        <f t="shared" si="0"/>
        <v>0</v>
      </c>
      <c r="D25" s="7"/>
      <c r="E25" s="7"/>
      <c r="F25" s="7">
        <f>+F$14/7/2</f>
        <v>0</v>
      </c>
      <c r="G25" s="7">
        <f>+G24</f>
        <v>0</v>
      </c>
      <c r="H25" s="7">
        <f>+H24</f>
        <v>0</v>
      </c>
      <c r="I25" s="7">
        <f>+I24</f>
        <v>0</v>
      </c>
      <c r="J25" s="7">
        <f>+J24</f>
        <v>0</v>
      </c>
      <c r="K25" s="7">
        <f>+K24</f>
        <v>0</v>
      </c>
      <c r="L25" s="7">
        <f>+L$14/7</f>
        <v>0</v>
      </c>
      <c r="M25" s="7">
        <f>+M$14/7/2</f>
        <v>0</v>
      </c>
      <c r="N25" s="7"/>
      <c r="O25" s="7"/>
      <c r="P25" s="7"/>
      <c r="Q25" s="7"/>
      <c r="R25" s="7"/>
      <c r="S25" s="43"/>
      <c r="T25" s="43"/>
      <c r="U25" s="43"/>
      <c r="V25" s="43"/>
      <c r="W25" s="43"/>
      <c r="X25" s="43"/>
      <c r="Y25" s="7"/>
      <c r="Z25" s="7"/>
    </row>
    <row r="26" spans="1:26" x14ac:dyDescent="0.25">
      <c r="B26" s="3">
        <v>2004</v>
      </c>
      <c r="C26" s="13">
        <f t="shared" si="0"/>
        <v>0</v>
      </c>
      <c r="D26" s="7"/>
      <c r="E26" s="7"/>
      <c r="F26" s="7"/>
      <c r="G26" s="7">
        <f>+G$14/7/2</f>
        <v>0</v>
      </c>
      <c r="H26" s="7">
        <f>+H25</f>
        <v>0</v>
      </c>
      <c r="I26" s="7">
        <f>+I25</f>
        <v>0</v>
      </c>
      <c r="J26" s="7">
        <f>+J25</f>
        <v>0</v>
      </c>
      <c r="K26" s="7">
        <f>+K25</f>
        <v>0</v>
      </c>
      <c r="L26" s="7">
        <f>+L25</f>
        <v>0</v>
      </c>
      <c r="M26" s="7">
        <f>+M$14/7</f>
        <v>0</v>
      </c>
      <c r="N26" s="7">
        <f>+N$14/7/2</f>
        <v>0</v>
      </c>
      <c r="O26" s="7"/>
      <c r="P26" s="7"/>
      <c r="Q26" s="7"/>
      <c r="R26" s="7"/>
      <c r="S26" s="43"/>
      <c r="T26" s="43"/>
      <c r="U26" s="43"/>
      <c r="V26" s="43"/>
      <c r="W26" s="43"/>
      <c r="X26" s="43"/>
      <c r="Y26" s="7"/>
      <c r="Z26" s="7"/>
    </row>
    <row r="27" spans="1:26" x14ac:dyDescent="0.25">
      <c r="B27" s="3">
        <v>2005</v>
      </c>
      <c r="C27" s="13">
        <f t="shared" si="0"/>
        <v>0</v>
      </c>
      <c r="D27" s="7"/>
      <c r="E27" s="7"/>
      <c r="F27" s="7"/>
      <c r="G27" s="7"/>
      <c r="H27" s="7">
        <f>+H$14/7/2</f>
        <v>0</v>
      </c>
      <c r="I27" s="7">
        <f>+I26</f>
        <v>0</v>
      </c>
      <c r="J27" s="7">
        <f>+J26</f>
        <v>0</v>
      </c>
      <c r="K27" s="7">
        <f>+K26</f>
        <v>0</v>
      </c>
      <c r="L27" s="7">
        <f>+L26</f>
        <v>0</v>
      </c>
      <c r="M27" s="7">
        <f>+M26</f>
        <v>0</v>
      </c>
      <c r="N27" s="7">
        <f>+N$14/7</f>
        <v>0</v>
      </c>
      <c r="O27" s="7">
        <f>+O$14/7/2</f>
        <v>0</v>
      </c>
      <c r="P27" s="7"/>
      <c r="Q27" s="7"/>
      <c r="R27" s="7"/>
      <c r="S27" s="43"/>
      <c r="T27" s="43"/>
      <c r="U27" s="43"/>
      <c r="V27" s="43"/>
      <c r="W27" s="43"/>
      <c r="X27" s="43"/>
      <c r="Y27" s="7"/>
      <c r="Z27" s="7"/>
    </row>
    <row r="28" spans="1:26" x14ac:dyDescent="0.25">
      <c r="B28" s="3">
        <v>2006</v>
      </c>
      <c r="C28" s="13">
        <f t="shared" si="0"/>
        <v>0</v>
      </c>
      <c r="D28" s="7"/>
      <c r="E28" s="7"/>
      <c r="F28" s="7"/>
      <c r="G28" s="7"/>
      <c r="H28" s="7"/>
      <c r="I28" s="7">
        <f>+I$14/7/2</f>
        <v>0</v>
      </c>
      <c r="J28" s="7">
        <f>+J27</f>
        <v>0</v>
      </c>
      <c r="K28" s="7">
        <f>+K27</f>
        <v>0</v>
      </c>
      <c r="L28" s="7">
        <f>+L27</f>
        <v>0</v>
      </c>
      <c r="M28" s="7">
        <f>+M27</f>
        <v>0</v>
      </c>
      <c r="N28" s="7">
        <f>+N27</f>
        <v>0</v>
      </c>
      <c r="O28" s="7">
        <f>+O$14/7</f>
        <v>0</v>
      </c>
      <c r="P28" s="7">
        <f>+P$14/7/2</f>
        <v>0</v>
      </c>
      <c r="Q28" s="7"/>
      <c r="R28" s="7"/>
      <c r="S28" s="43"/>
      <c r="T28" s="43"/>
      <c r="U28" s="43"/>
      <c r="V28" s="43"/>
      <c r="W28" s="43"/>
      <c r="X28" s="43"/>
      <c r="Y28" s="7"/>
      <c r="Z28" s="7"/>
    </row>
    <row r="29" spans="1:26" x14ac:dyDescent="0.25">
      <c r="B29" s="3">
        <v>2007</v>
      </c>
      <c r="C29" s="13">
        <f t="shared" si="0"/>
        <v>0</v>
      </c>
      <c r="D29" s="7"/>
      <c r="E29" s="7"/>
      <c r="F29" s="7"/>
      <c r="G29" s="7"/>
      <c r="H29" s="7"/>
      <c r="I29" s="7"/>
      <c r="J29" s="7">
        <f>+J$14/7/2</f>
        <v>0</v>
      </c>
      <c r="K29" s="7">
        <f>+K28</f>
        <v>0</v>
      </c>
      <c r="L29" s="7">
        <f>+L28</f>
        <v>0</v>
      </c>
      <c r="M29" s="7">
        <f>+M28</f>
        <v>0</v>
      </c>
      <c r="N29" s="7">
        <f>+N28</f>
        <v>0</v>
      </c>
      <c r="O29" s="7">
        <f>+O28</f>
        <v>0</v>
      </c>
      <c r="P29" s="7">
        <f>+P$14/7</f>
        <v>0</v>
      </c>
      <c r="Q29" s="7">
        <f>+Q$14/7/2</f>
        <v>0</v>
      </c>
      <c r="R29" s="7"/>
      <c r="S29" s="43"/>
      <c r="T29" s="43"/>
      <c r="U29" s="43"/>
      <c r="V29" s="43"/>
      <c r="W29" s="43"/>
      <c r="X29" s="43"/>
      <c r="Y29" s="7"/>
      <c r="Z29" s="7"/>
    </row>
    <row r="30" spans="1:26" x14ac:dyDescent="0.25">
      <c r="B30" s="3">
        <v>2008</v>
      </c>
      <c r="C30" s="13">
        <f t="shared" si="0"/>
        <v>0</v>
      </c>
      <c r="D30" s="7"/>
      <c r="E30" s="7"/>
      <c r="F30" s="7"/>
      <c r="G30" s="7"/>
      <c r="H30" s="7"/>
      <c r="I30" s="7"/>
      <c r="J30" s="7"/>
      <c r="K30" s="7">
        <f>+K$14/7/2</f>
        <v>0</v>
      </c>
      <c r="L30" s="7">
        <f>+L29</f>
        <v>0</v>
      </c>
      <c r="M30" s="7">
        <f>+M29</f>
        <v>0</v>
      </c>
      <c r="N30" s="7">
        <f>+N29</f>
        <v>0</v>
      </c>
      <c r="O30" s="7">
        <f>+O29</f>
        <v>0</v>
      </c>
      <c r="P30" s="7">
        <f>+P29</f>
        <v>0</v>
      </c>
      <c r="Q30" s="7">
        <f>+Q$14/7</f>
        <v>0</v>
      </c>
      <c r="R30" s="7">
        <f>+R$14/7/2</f>
        <v>0</v>
      </c>
      <c r="S30" s="43"/>
      <c r="T30" s="43"/>
      <c r="U30" s="43"/>
      <c r="V30" s="43"/>
      <c r="W30" s="43"/>
      <c r="X30" s="43"/>
      <c r="Y30" s="7"/>
      <c r="Z30" s="7"/>
    </row>
    <row r="31" spans="1:26" x14ac:dyDescent="0.25">
      <c r="B31" s="3">
        <v>2009</v>
      </c>
      <c r="C31" s="13">
        <f t="shared" si="0"/>
        <v>0</v>
      </c>
      <c r="D31" s="7"/>
      <c r="E31" s="7"/>
      <c r="F31" s="7"/>
      <c r="G31" s="7"/>
      <c r="H31" s="7"/>
      <c r="I31" s="7"/>
      <c r="J31" s="7"/>
      <c r="K31" s="7"/>
      <c r="L31" s="7">
        <f>+L$14/7/2</f>
        <v>0</v>
      </c>
      <c r="M31" s="7">
        <f>+M30</f>
        <v>0</v>
      </c>
      <c r="N31" s="7">
        <f>+N30</f>
        <v>0</v>
      </c>
      <c r="O31" s="7">
        <f>+O30</f>
        <v>0</v>
      </c>
      <c r="P31" s="7">
        <f>+P30</f>
        <v>0</v>
      </c>
      <c r="Q31" s="7">
        <f>+Q30</f>
        <v>0</v>
      </c>
      <c r="R31" s="7">
        <f>+R$14/7</f>
        <v>0</v>
      </c>
      <c r="S31" s="43">
        <f>+S$14/7/2</f>
        <v>0</v>
      </c>
      <c r="T31" s="43"/>
      <c r="U31" s="43"/>
      <c r="V31" s="43"/>
      <c r="W31" s="43"/>
      <c r="X31" s="43"/>
      <c r="Y31" s="7"/>
      <c r="Z31" s="7"/>
    </row>
    <row r="32" spans="1:26" x14ac:dyDescent="0.25">
      <c r="A32" s="38"/>
      <c r="B32" s="3">
        <v>2010</v>
      </c>
      <c r="C32" s="13">
        <f t="shared" si="0"/>
        <v>0</v>
      </c>
      <c r="D32" s="7"/>
      <c r="E32" s="7"/>
      <c r="F32" s="7"/>
      <c r="G32" s="7"/>
      <c r="H32" s="7"/>
      <c r="I32" s="7"/>
      <c r="J32" s="7"/>
      <c r="K32" s="7"/>
      <c r="L32" s="7"/>
      <c r="M32" s="7">
        <f>+M$14/7/2</f>
        <v>0</v>
      </c>
      <c r="N32" s="7">
        <f>+N31</f>
        <v>0</v>
      </c>
      <c r="O32" s="7">
        <f>+O31</f>
        <v>0</v>
      </c>
      <c r="P32" s="7">
        <f>+P31</f>
        <v>0</v>
      </c>
      <c r="Q32" s="7">
        <f>+Q31</f>
        <v>0</v>
      </c>
      <c r="R32" s="7">
        <f>+R31</f>
        <v>0</v>
      </c>
      <c r="S32" s="43">
        <f>+S$14/7</f>
        <v>0</v>
      </c>
      <c r="T32" s="43">
        <f>+T$14/7/2</f>
        <v>0</v>
      </c>
      <c r="U32" s="43"/>
      <c r="V32" s="43"/>
      <c r="W32" s="43"/>
      <c r="X32" s="43"/>
      <c r="Y32" s="7"/>
      <c r="Z32" s="7"/>
    </row>
    <row r="33" spans="1:28" x14ac:dyDescent="0.25">
      <c r="A33" s="38"/>
      <c r="B33" s="3">
        <v>2011</v>
      </c>
      <c r="C33" s="13">
        <f t="shared" si="0"/>
        <v>-2107.1428571428573</v>
      </c>
      <c r="D33" s="7"/>
      <c r="E33" s="7"/>
      <c r="F33" s="7"/>
      <c r="G33" s="7"/>
      <c r="H33" s="7"/>
      <c r="I33" s="7"/>
      <c r="J33" s="7"/>
      <c r="K33" s="7"/>
      <c r="L33" s="7"/>
      <c r="M33" s="7"/>
      <c r="N33" s="7">
        <f>+N$14/7/2</f>
        <v>0</v>
      </c>
      <c r="O33" s="7">
        <f>+O32</f>
        <v>0</v>
      </c>
      <c r="P33" s="7">
        <f>+P32</f>
        <v>0</v>
      </c>
      <c r="Q33" s="7">
        <f>+Q32</f>
        <v>0</v>
      </c>
      <c r="R33" s="7">
        <f>+R32</f>
        <v>0</v>
      </c>
      <c r="S33" s="43">
        <f>+S32</f>
        <v>0</v>
      </c>
      <c r="T33" s="43">
        <f>+T$14/7</f>
        <v>0</v>
      </c>
      <c r="U33" s="43">
        <f>+U$14/7/2</f>
        <v>2107.1428571428573</v>
      </c>
      <c r="V33" s="43"/>
      <c r="W33" s="43"/>
      <c r="X33" s="43"/>
      <c r="Y33" s="7"/>
      <c r="Z33" s="7"/>
    </row>
    <row r="34" spans="1:28" x14ac:dyDescent="0.25">
      <c r="A34" s="38"/>
      <c r="B34" s="3">
        <v>2012</v>
      </c>
      <c r="C34" s="13">
        <f t="shared" si="0"/>
        <v>-4214.2857142857147</v>
      </c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>
        <f>+O$14/7/2</f>
        <v>0</v>
      </c>
      <c r="P34" s="7">
        <f>+P33</f>
        <v>0</v>
      </c>
      <c r="Q34" s="7">
        <f>+Q33</f>
        <v>0</v>
      </c>
      <c r="R34" s="7">
        <f>+R33</f>
        <v>0</v>
      </c>
      <c r="S34" s="43">
        <f>+S33</f>
        <v>0</v>
      </c>
      <c r="T34" s="43">
        <f>+T$14/7</f>
        <v>0</v>
      </c>
      <c r="U34" s="43">
        <f>+U$14/7</f>
        <v>4214.2857142857147</v>
      </c>
      <c r="V34" s="43">
        <f>+V$14/7/2</f>
        <v>0</v>
      </c>
      <c r="W34" s="43"/>
      <c r="X34" s="43"/>
      <c r="Y34" s="7"/>
      <c r="Z34" s="7"/>
    </row>
    <row r="35" spans="1:28" x14ac:dyDescent="0.25">
      <c r="A35" s="38"/>
      <c r="B35" s="3">
        <v>2013</v>
      </c>
      <c r="C35" s="13">
        <f t="shared" si="0"/>
        <v>-4214.2857142857147</v>
      </c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>
        <f t="shared" ref="R35:R37" si="1">+R34</f>
        <v>0</v>
      </c>
      <c r="S35" s="43">
        <f t="shared" ref="S35:S37" si="2">+S34</f>
        <v>0</v>
      </c>
      <c r="T35" s="43">
        <f t="shared" ref="T35:U39" si="3">+T$14/7</f>
        <v>0</v>
      </c>
      <c r="U35" s="43">
        <f t="shared" si="3"/>
        <v>4214.2857142857147</v>
      </c>
      <c r="V35" s="43">
        <f t="shared" ref="V35:V37" si="4">+V$14/7/2</f>
        <v>0</v>
      </c>
      <c r="W35" s="43"/>
      <c r="X35" s="43"/>
      <c r="Y35" s="7"/>
      <c r="Z35" s="7"/>
    </row>
    <row r="36" spans="1:28" x14ac:dyDescent="0.25">
      <c r="A36" s="38"/>
      <c r="B36" s="3">
        <v>2014</v>
      </c>
      <c r="C36" s="13">
        <f t="shared" si="0"/>
        <v>-4214.2857142857147</v>
      </c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>
        <f t="shared" si="1"/>
        <v>0</v>
      </c>
      <c r="S36" s="43">
        <f t="shared" si="2"/>
        <v>0</v>
      </c>
      <c r="T36" s="43">
        <f t="shared" si="3"/>
        <v>0</v>
      </c>
      <c r="U36" s="43">
        <f t="shared" si="3"/>
        <v>4214.2857142857147</v>
      </c>
      <c r="V36" s="43">
        <f t="shared" si="4"/>
        <v>0</v>
      </c>
      <c r="W36" s="43"/>
      <c r="X36" s="43"/>
      <c r="Y36" s="7"/>
      <c r="Z36" s="7"/>
    </row>
    <row r="37" spans="1:28" x14ac:dyDescent="0.25">
      <c r="A37" s="38"/>
      <c r="B37" s="3">
        <v>2015</v>
      </c>
      <c r="C37" s="13">
        <f t="shared" si="0"/>
        <v>-4214.2857142857147</v>
      </c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>
        <f t="shared" si="1"/>
        <v>0</v>
      </c>
      <c r="S37" s="43">
        <f t="shared" si="2"/>
        <v>0</v>
      </c>
      <c r="T37" s="43">
        <f t="shared" si="3"/>
        <v>0</v>
      </c>
      <c r="U37" s="43">
        <f t="shared" si="3"/>
        <v>4214.2857142857147</v>
      </c>
      <c r="V37" s="43">
        <f t="shared" si="4"/>
        <v>0</v>
      </c>
      <c r="W37" s="43"/>
      <c r="X37" s="43"/>
      <c r="Y37" s="7"/>
      <c r="Z37" s="7"/>
    </row>
    <row r="38" spans="1:28" x14ac:dyDescent="0.25">
      <c r="A38" s="38"/>
      <c r="B38" s="3">
        <v>2016</v>
      </c>
      <c r="C38" s="13">
        <f t="shared" si="0"/>
        <v>-4214.2857142857147</v>
      </c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43"/>
      <c r="T38" s="43"/>
      <c r="U38" s="43">
        <f t="shared" si="3"/>
        <v>4214.2857142857147</v>
      </c>
      <c r="V38" s="43"/>
      <c r="W38" s="43"/>
      <c r="X38" s="43"/>
      <c r="Y38" s="7"/>
      <c r="Z38" s="7"/>
    </row>
    <row r="39" spans="1:28" x14ac:dyDescent="0.25">
      <c r="A39" s="38"/>
      <c r="B39" s="3">
        <v>2017</v>
      </c>
      <c r="C39" s="13">
        <f t="shared" si="0"/>
        <v>-4214.2857142857147</v>
      </c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43"/>
      <c r="T39" s="43"/>
      <c r="U39" s="43">
        <f t="shared" si="3"/>
        <v>4214.2857142857147</v>
      </c>
      <c r="V39" s="43"/>
      <c r="W39" s="43"/>
      <c r="X39" s="43"/>
      <c r="Y39" s="7"/>
      <c r="Z39" s="7"/>
    </row>
    <row r="40" spans="1:28" x14ac:dyDescent="0.25">
      <c r="A40" s="38"/>
      <c r="B40" s="3">
        <v>2018</v>
      </c>
      <c r="C40" s="13">
        <f>-SUM(D40:AB40)</f>
        <v>-2107.1428571428587</v>
      </c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43"/>
      <c r="T40" s="43"/>
      <c r="U40" s="43">
        <v>2107.1428571428587</v>
      </c>
      <c r="V40" s="43"/>
      <c r="W40" s="43"/>
      <c r="X40" s="43"/>
      <c r="Y40" s="7"/>
      <c r="Z40" s="7"/>
    </row>
    <row r="41" spans="1:28" x14ac:dyDescent="0.25">
      <c r="A41" s="38"/>
      <c r="B41" s="3"/>
      <c r="C41" s="12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37"/>
      <c r="W41" s="37"/>
      <c r="X41" s="37"/>
      <c r="Y41" s="7"/>
      <c r="Z41" s="7"/>
    </row>
    <row r="42" spans="1:28" x14ac:dyDescent="0.25">
      <c r="A42" s="38" t="s">
        <v>62</v>
      </c>
      <c r="B42" s="35">
        <f>SUM(D42:AB42)</f>
        <v>0</v>
      </c>
      <c r="C42" s="29">
        <f>SUM(C16:C41)</f>
        <v>-29500</v>
      </c>
      <c r="D42" s="7">
        <f>-SUM(D16:D41)+D14</f>
        <v>0</v>
      </c>
      <c r="E42" s="7">
        <f t="shared" ref="E42:AB42" si="5">-SUM(E16:E41)+E14</f>
        <v>0</v>
      </c>
      <c r="F42" s="7">
        <f t="shared" si="5"/>
        <v>0</v>
      </c>
      <c r="G42" s="7">
        <f t="shared" si="5"/>
        <v>0</v>
      </c>
      <c r="H42" s="7">
        <f t="shared" si="5"/>
        <v>0</v>
      </c>
      <c r="I42" s="7">
        <f t="shared" si="5"/>
        <v>0</v>
      </c>
      <c r="J42" s="7">
        <f t="shared" si="5"/>
        <v>0</v>
      </c>
      <c r="K42" s="7">
        <f t="shared" si="5"/>
        <v>0</v>
      </c>
      <c r="L42" s="7">
        <f t="shared" si="5"/>
        <v>0</v>
      </c>
      <c r="M42" s="7">
        <f t="shared" si="5"/>
        <v>0</v>
      </c>
      <c r="N42" s="7">
        <f t="shared" si="5"/>
        <v>0</v>
      </c>
      <c r="O42" s="7">
        <f t="shared" si="5"/>
        <v>0</v>
      </c>
      <c r="P42" s="7">
        <f t="shared" si="5"/>
        <v>0</v>
      </c>
      <c r="Q42" s="7">
        <f t="shared" si="5"/>
        <v>0</v>
      </c>
      <c r="R42" s="7">
        <f t="shared" si="5"/>
        <v>0</v>
      </c>
      <c r="S42" s="7">
        <f t="shared" si="5"/>
        <v>0</v>
      </c>
      <c r="T42" s="7">
        <f t="shared" si="5"/>
        <v>0</v>
      </c>
      <c r="U42" s="326">
        <f t="shared" si="5"/>
        <v>0</v>
      </c>
      <c r="V42" s="326">
        <f t="shared" si="5"/>
        <v>0</v>
      </c>
      <c r="W42" s="326">
        <f t="shared" si="5"/>
        <v>0</v>
      </c>
      <c r="X42" s="326">
        <f t="shared" si="5"/>
        <v>0</v>
      </c>
      <c r="Y42" s="326">
        <f t="shared" si="5"/>
        <v>0</v>
      </c>
      <c r="Z42" s="326">
        <f t="shared" si="5"/>
        <v>0</v>
      </c>
      <c r="AA42" s="326">
        <f t="shared" si="5"/>
        <v>0</v>
      </c>
      <c r="AB42" s="326">
        <f t="shared" si="5"/>
        <v>0</v>
      </c>
    </row>
    <row r="43" spans="1:28" x14ac:dyDescent="0.25">
      <c r="A43" s="38"/>
      <c r="B43" s="29"/>
      <c r="C43" s="3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8" x14ac:dyDescent="0.25">
      <c r="A44" s="39" t="s">
        <v>63</v>
      </c>
      <c r="B44" s="3"/>
      <c r="C44" s="30">
        <f>+C14+C42</f>
        <v>0</v>
      </c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8" x14ac:dyDescent="0.25">
      <c r="A45" s="3"/>
      <c r="B45" s="3"/>
      <c r="C45" s="3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8" x14ac:dyDescent="0.25">
      <c r="A46" s="3"/>
      <c r="B46" s="36"/>
      <c r="C46" s="3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8" x14ac:dyDescent="0.25">
      <c r="A47" s="3"/>
      <c r="B47" s="3"/>
      <c r="C47" s="3"/>
      <c r="E47" s="7"/>
      <c r="F47" s="4"/>
      <c r="G47" s="4"/>
      <c r="H47" s="4"/>
      <c r="I47" s="4"/>
      <c r="J47" s="4"/>
      <c r="K47" s="4"/>
      <c r="L47" s="4"/>
      <c r="M47" s="4"/>
      <c r="N47" s="7">
        <f>SUM(E32:E47)</f>
        <v>0</v>
      </c>
      <c r="O47" s="4"/>
      <c r="P47" s="4"/>
      <c r="Q47" s="4"/>
      <c r="R47" s="4"/>
      <c r="S47" s="4"/>
    </row>
    <row r="48" spans="1:28" x14ac:dyDescent="0.25">
      <c r="B48" s="3"/>
      <c r="C48" s="3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</row>
    <row r="49" spans="5:19" x14ac:dyDescent="0.25"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</row>
    <row r="50" spans="5:19" x14ac:dyDescent="0.25"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</row>
    <row r="51" spans="5:19" x14ac:dyDescent="0.25"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</row>
    <row r="52" spans="5:19" x14ac:dyDescent="0.25"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</row>
    <row r="53" spans="5:19" x14ac:dyDescent="0.25"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</row>
    <row r="54" spans="5:19" x14ac:dyDescent="0.25"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</row>
    <row r="55" spans="5:19" x14ac:dyDescent="0.25"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</row>
    <row r="56" spans="5:19" x14ac:dyDescent="0.25"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</row>
    <row r="57" spans="5:19" x14ac:dyDescent="0.25"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</row>
    <row r="58" spans="5:19" x14ac:dyDescent="0.25"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</row>
  </sheetData>
  <pageMargins left="0.7" right="0.7" top="0.75" bottom="0.75" header="0.3" footer="0.3"/>
  <pageSetup scale="68" orientation="landscape" horizontalDpi="4294967294" verticalDpi="4294967294" r:id="rId1"/>
  <headerFooter>
    <oddFooter>&amp;Z&amp;F&amp;RPage &amp;P</oddFooter>
  </headerFooter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sheetPr codeName="Sheet58">
    <tabColor theme="9" tint="-0.249977111117893"/>
    <pageSetUpPr fitToPage="1"/>
  </sheetPr>
  <dimension ref="A1:AB58"/>
  <sheetViews>
    <sheetView workbookViewId="0"/>
  </sheetViews>
  <sheetFormatPr defaultRowHeight="15" x14ac:dyDescent="0.25"/>
  <cols>
    <col min="1" max="1" width="20.85546875" customWidth="1"/>
    <col min="2" max="2" width="8.7109375" customWidth="1"/>
    <col min="3" max="3" width="12.85546875" customWidth="1"/>
    <col min="4" max="12" width="7.42578125" hidden="1" customWidth="1"/>
    <col min="13" max="13" width="7.5703125" hidden="1" customWidth="1"/>
    <col min="14" max="17" width="9.28515625" customWidth="1"/>
    <col min="18" max="19" width="11.28515625" customWidth="1"/>
    <col min="20" max="20" width="9.42578125" customWidth="1"/>
    <col min="21" max="21" width="10.7109375" bestFit="1" customWidth="1"/>
    <col min="22" max="24" width="10.5703125" customWidth="1"/>
  </cols>
  <sheetData>
    <row r="1" spans="1:28" x14ac:dyDescent="0.25">
      <c r="A1" s="11" t="s">
        <v>10</v>
      </c>
      <c r="O1" t="s">
        <v>647</v>
      </c>
    </row>
    <row r="2" spans="1:28" x14ac:dyDescent="0.25">
      <c r="A2" s="9" t="s">
        <v>438</v>
      </c>
    </row>
    <row r="3" spans="1:28" x14ac:dyDescent="0.25">
      <c r="A3" s="9" t="s">
        <v>80</v>
      </c>
    </row>
    <row r="4" spans="1:28" x14ac:dyDescent="0.25">
      <c r="R4" s="40" t="s">
        <v>4</v>
      </c>
      <c r="S4" s="41"/>
      <c r="T4" s="40" t="s">
        <v>8</v>
      </c>
    </row>
    <row r="5" spans="1:28" x14ac:dyDescent="0.25">
      <c r="A5" s="10" t="s">
        <v>9</v>
      </c>
      <c r="B5" s="12" t="s">
        <v>64</v>
      </c>
      <c r="C5" s="12" t="s">
        <v>12</v>
      </c>
      <c r="R5" s="42" t="s">
        <v>2</v>
      </c>
      <c r="S5" s="42" t="s">
        <v>60</v>
      </c>
      <c r="T5" s="42" t="s">
        <v>7</v>
      </c>
    </row>
    <row r="6" spans="1:28" x14ac:dyDescent="0.25">
      <c r="B6" s="3"/>
      <c r="R6" s="3"/>
    </row>
    <row r="7" spans="1:28" x14ac:dyDescent="0.25">
      <c r="A7" s="213" t="s">
        <v>782</v>
      </c>
      <c r="B7" s="212">
        <v>295</v>
      </c>
      <c r="C7" s="214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5"/>
      <c r="P7" s="6"/>
      <c r="Q7" s="6"/>
      <c r="R7" s="13">
        <f>+C14</f>
        <v>186009.78</v>
      </c>
      <c r="S7" s="13">
        <f>+-C42</f>
        <v>186009.78</v>
      </c>
      <c r="T7" s="13">
        <f>+R7-S7</f>
        <v>0</v>
      </c>
    </row>
    <row r="8" spans="1:28" x14ac:dyDescent="0.25">
      <c r="A8" s="213"/>
      <c r="B8" s="3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5"/>
      <c r="P8" s="6"/>
      <c r="Q8" s="6"/>
    </row>
    <row r="9" spans="1:28" x14ac:dyDescent="0.25">
      <c r="A9" s="2"/>
      <c r="B9" s="3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5"/>
      <c r="P9" s="6"/>
      <c r="Q9" s="6"/>
    </row>
    <row r="10" spans="1:28" x14ac:dyDescent="0.25">
      <c r="B10" s="3"/>
    </row>
    <row r="11" spans="1:28" x14ac:dyDescent="0.25">
      <c r="A11" s="2" t="s">
        <v>66</v>
      </c>
      <c r="B11" s="212"/>
      <c r="C11" s="214"/>
    </row>
    <row r="12" spans="1:28" x14ac:dyDescent="0.25">
      <c r="B12" s="28"/>
      <c r="C12" s="2"/>
    </row>
    <row r="13" spans="1:28" x14ac:dyDescent="0.25">
      <c r="A13" s="9" t="s">
        <v>5</v>
      </c>
      <c r="C13" s="31" t="s">
        <v>3</v>
      </c>
      <c r="D13" s="32">
        <v>1994</v>
      </c>
      <c r="E13" s="32">
        <v>1995</v>
      </c>
      <c r="F13" s="32">
        <v>1996</v>
      </c>
      <c r="G13" s="32">
        <v>1997</v>
      </c>
      <c r="H13" s="32">
        <v>1998</v>
      </c>
      <c r="I13" s="32">
        <v>1999</v>
      </c>
      <c r="J13" s="32">
        <v>2000</v>
      </c>
      <c r="K13" s="32">
        <v>2001</v>
      </c>
      <c r="L13" s="32">
        <v>2002</v>
      </c>
      <c r="M13" s="32">
        <v>2003</v>
      </c>
      <c r="N13" s="32">
        <v>2004</v>
      </c>
      <c r="O13" s="32">
        <v>2005</v>
      </c>
      <c r="P13" s="32">
        <v>2006</v>
      </c>
      <c r="Q13" s="32">
        <v>2007</v>
      </c>
      <c r="R13" s="32">
        <v>2008</v>
      </c>
      <c r="S13" s="32">
        <v>2009</v>
      </c>
      <c r="T13" s="32">
        <v>2010</v>
      </c>
      <c r="U13" s="32">
        <v>2011</v>
      </c>
      <c r="V13" s="32">
        <v>2012</v>
      </c>
      <c r="W13" s="32">
        <v>2013</v>
      </c>
      <c r="X13" s="32">
        <v>2014</v>
      </c>
      <c r="Y13" s="328">
        <v>2015</v>
      </c>
      <c r="Z13" s="32">
        <v>2016</v>
      </c>
      <c r="AA13" s="328">
        <v>2017</v>
      </c>
      <c r="AB13" s="32">
        <v>2018</v>
      </c>
    </row>
    <row r="14" spans="1:28" x14ac:dyDescent="0.25">
      <c r="A14" s="9" t="s">
        <v>73</v>
      </c>
      <c r="C14" s="222">
        <f>SUM(D14:Y14)</f>
        <v>186009.78</v>
      </c>
      <c r="D14" s="43">
        <f>+'Equip Review 032310'!G29</f>
        <v>0</v>
      </c>
      <c r="E14" s="43">
        <f>+'Equip Review 032310'!H29</f>
        <v>0</v>
      </c>
      <c r="F14" s="43">
        <f>+'Equip Review 032310'!I29</f>
        <v>0</v>
      </c>
      <c r="G14" s="43">
        <f>+'Equip Review 032310'!J29</f>
        <v>0</v>
      </c>
      <c r="H14" s="43">
        <f>+'Equip Review 032310'!K29</f>
        <v>0</v>
      </c>
      <c r="I14" s="43">
        <f>+'Equip Review 032310'!L29</f>
        <v>0</v>
      </c>
      <c r="J14" s="43">
        <f>+'Equip Review 032310'!M29</f>
        <v>0</v>
      </c>
      <c r="K14" s="43">
        <f>+'Equip Review 032310'!N29</f>
        <v>0</v>
      </c>
      <c r="L14" s="43">
        <f>+'Equip Review 032310'!O29</f>
        <v>0</v>
      </c>
      <c r="M14" s="43">
        <f>+'Equip Review 032310'!P29</f>
        <v>0</v>
      </c>
      <c r="N14" s="43"/>
      <c r="O14" s="43"/>
      <c r="P14" s="43"/>
      <c r="Q14" s="43"/>
      <c r="R14" s="43"/>
      <c r="S14" s="43"/>
      <c r="T14" s="43"/>
      <c r="U14" s="221">
        <f>186009.78</f>
        <v>186009.78</v>
      </c>
      <c r="V14" s="221"/>
      <c r="W14" s="43"/>
      <c r="X14" s="43"/>
    </row>
    <row r="15" spans="1:28" x14ac:dyDescent="0.25">
      <c r="A15" s="34"/>
      <c r="B15" s="2"/>
      <c r="C15" s="2"/>
      <c r="S15" s="43"/>
      <c r="T15" s="43"/>
      <c r="U15" s="43"/>
      <c r="V15" s="43"/>
      <c r="W15" s="43"/>
      <c r="X15" s="43"/>
    </row>
    <row r="16" spans="1:28" x14ac:dyDescent="0.25">
      <c r="A16" s="9" t="s">
        <v>6</v>
      </c>
      <c r="B16" s="3">
        <v>1994</v>
      </c>
      <c r="C16" s="13">
        <f>-SUM(D16:Y16)</f>
        <v>0</v>
      </c>
      <c r="D16" s="7">
        <f>+D$14/7/2</f>
        <v>0</v>
      </c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43"/>
      <c r="T16" s="43"/>
      <c r="U16" s="43"/>
      <c r="V16" s="43"/>
      <c r="W16" s="43"/>
      <c r="X16" s="43"/>
      <c r="Y16" s="7"/>
      <c r="Z16" s="7"/>
    </row>
    <row r="17" spans="1:26" x14ac:dyDescent="0.25">
      <c r="B17" s="3">
        <v>1995</v>
      </c>
      <c r="C17" s="13">
        <f t="shared" ref="C17:C39" si="0">-SUM(D17:Y17)</f>
        <v>0</v>
      </c>
      <c r="D17" s="7">
        <f>+D$14/7</f>
        <v>0</v>
      </c>
      <c r="E17" s="7">
        <f>+E$14/7/2</f>
        <v>0</v>
      </c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43"/>
      <c r="T17" s="43"/>
      <c r="U17" s="43"/>
      <c r="V17" s="43"/>
      <c r="W17" s="43"/>
      <c r="X17" s="43"/>
      <c r="Y17" s="7"/>
      <c r="Z17" s="7"/>
    </row>
    <row r="18" spans="1:26" x14ac:dyDescent="0.25">
      <c r="B18" s="3">
        <v>1996</v>
      </c>
      <c r="C18" s="13">
        <f t="shared" si="0"/>
        <v>0</v>
      </c>
      <c r="D18" s="7">
        <f>+D17</f>
        <v>0</v>
      </c>
      <c r="E18" s="7">
        <f>+E$14/7</f>
        <v>0</v>
      </c>
      <c r="F18" s="7">
        <f>+F$14/7/2</f>
        <v>0</v>
      </c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43"/>
      <c r="T18" s="43"/>
      <c r="U18" s="43"/>
      <c r="V18" s="43"/>
      <c r="W18" s="43"/>
      <c r="X18" s="43"/>
      <c r="Y18" s="7"/>
      <c r="Z18" s="7"/>
    </row>
    <row r="19" spans="1:26" x14ac:dyDescent="0.25">
      <c r="B19" s="3">
        <v>1997</v>
      </c>
      <c r="C19" s="13">
        <f t="shared" si="0"/>
        <v>0</v>
      </c>
      <c r="D19" s="7">
        <f>+D18</f>
        <v>0</v>
      </c>
      <c r="E19" s="7">
        <f>+E18</f>
        <v>0</v>
      </c>
      <c r="F19" s="7">
        <f>+F$14/7</f>
        <v>0</v>
      </c>
      <c r="G19" s="7">
        <f>+G$14/7/2</f>
        <v>0</v>
      </c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43"/>
      <c r="T19" s="43"/>
      <c r="U19" s="43"/>
      <c r="V19" s="43"/>
      <c r="W19" s="43"/>
      <c r="X19" s="43"/>
      <c r="Y19" s="7"/>
      <c r="Z19" s="7"/>
    </row>
    <row r="20" spans="1:26" x14ac:dyDescent="0.25">
      <c r="B20" s="3">
        <v>1998</v>
      </c>
      <c r="C20" s="13">
        <f t="shared" si="0"/>
        <v>0</v>
      </c>
      <c r="D20" s="7">
        <f>+D19</f>
        <v>0</v>
      </c>
      <c r="E20" s="7">
        <f>+E19</f>
        <v>0</v>
      </c>
      <c r="F20" s="7">
        <f>+F19</f>
        <v>0</v>
      </c>
      <c r="G20" s="7">
        <f>+G$14/7</f>
        <v>0</v>
      </c>
      <c r="H20" s="7">
        <f>+H$14/7/2</f>
        <v>0</v>
      </c>
      <c r="I20" s="7"/>
      <c r="J20" s="7"/>
      <c r="K20" s="7"/>
      <c r="L20" s="7"/>
      <c r="M20" s="7"/>
      <c r="N20" s="7"/>
      <c r="O20" s="7"/>
      <c r="P20" s="7"/>
      <c r="Q20" s="7"/>
      <c r="R20" s="7"/>
      <c r="S20" s="43"/>
      <c r="T20" s="43"/>
      <c r="U20" s="43"/>
      <c r="V20" s="43"/>
      <c r="W20" s="43"/>
      <c r="X20" s="43"/>
      <c r="Y20" s="7"/>
      <c r="Z20" s="7"/>
    </row>
    <row r="21" spans="1:26" x14ac:dyDescent="0.25">
      <c r="B21" s="3">
        <v>1999</v>
      </c>
      <c r="C21" s="13">
        <f t="shared" si="0"/>
        <v>0</v>
      </c>
      <c r="D21" s="7">
        <f>+D20</f>
        <v>0</v>
      </c>
      <c r="E21" s="7">
        <f>+E20</f>
        <v>0</v>
      </c>
      <c r="F21" s="7">
        <f>+F20</f>
        <v>0</v>
      </c>
      <c r="G21" s="7">
        <f>+G20</f>
        <v>0</v>
      </c>
      <c r="H21" s="7">
        <f>+H$14/7</f>
        <v>0</v>
      </c>
      <c r="I21" s="7">
        <f>+I$14/7/2</f>
        <v>0</v>
      </c>
      <c r="J21" s="7"/>
      <c r="K21" s="7"/>
      <c r="L21" s="7"/>
      <c r="M21" s="7"/>
      <c r="N21" s="7"/>
      <c r="O21" s="7"/>
      <c r="P21" s="7"/>
      <c r="Q21" s="7"/>
      <c r="R21" s="7"/>
      <c r="S21" s="43"/>
      <c r="T21" s="43"/>
      <c r="U21" s="43"/>
      <c r="V21" s="43"/>
      <c r="W21" s="43"/>
      <c r="X21" s="43"/>
      <c r="Y21" s="7"/>
      <c r="Z21" s="7"/>
    </row>
    <row r="22" spans="1:26" x14ac:dyDescent="0.25">
      <c r="B22" s="3">
        <v>2000</v>
      </c>
      <c r="C22" s="13">
        <f t="shared" si="0"/>
        <v>0</v>
      </c>
      <c r="D22" s="7">
        <f>+D21</f>
        <v>0</v>
      </c>
      <c r="E22" s="7">
        <f>+E21</f>
        <v>0</v>
      </c>
      <c r="F22" s="7">
        <f>+F21</f>
        <v>0</v>
      </c>
      <c r="G22" s="7">
        <f>+G21</f>
        <v>0</v>
      </c>
      <c r="H22" s="7">
        <f>+H21</f>
        <v>0</v>
      </c>
      <c r="I22" s="7">
        <f>+I$14/7</f>
        <v>0</v>
      </c>
      <c r="J22" s="7">
        <f>+J$14/7/2</f>
        <v>0</v>
      </c>
      <c r="K22" s="7"/>
      <c r="L22" s="7"/>
      <c r="M22" s="7"/>
      <c r="N22" s="7"/>
      <c r="O22" s="7"/>
      <c r="P22" s="7"/>
      <c r="Q22" s="7"/>
      <c r="R22" s="7"/>
      <c r="S22" s="43"/>
      <c r="T22" s="43"/>
      <c r="U22" s="43"/>
      <c r="V22" s="43"/>
      <c r="W22" s="43"/>
      <c r="X22" s="43"/>
      <c r="Y22" s="7"/>
      <c r="Z22" s="7"/>
    </row>
    <row r="23" spans="1:26" x14ac:dyDescent="0.25">
      <c r="B23" s="3">
        <v>2001</v>
      </c>
      <c r="C23" s="13">
        <f t="shared" si="0"/>
        <v>0</v>
      </c>
      <c r="D23" s="7">
        <f>+D$14/7/2</f>
        <v>0</v>
      </c>
      <c r="E23" s="7">
        <f>+E22</f>
        <v>0</v>
      </c>
      <c r="F23" s="7">
        <f>+F22</f>
        <v>0</v>
      </c>
      <c r="G23" s="7">
        <f>+G22</f>
        <v>0</v>
      </c>
      <c r="H23" s="7">
        <f>+H22</f>
        <v>0</v>
      </c>
      <c r="I23" s="7">
        <f>+I22</f>
        <v>0</v>
      </c>
      <c r="J23" s="7">
        <f>+J$14/7</f>
        <v>0</v>
      </c>
      <c r="K23" s="7">
        <f>+K$14/7/2</f>
        <v>0</v>
      </c>
      <c r="L23" s="7"/>
      <c r="M23" s="7"/>
      <c r="N23" s="7"/>
      <c r="O23" s="7"/>
      <c r="P23" s="7"/>
      <c r="Q23" s="7"/>
      <c r="R23" s="7"/>
      <c r="S23" s="43"/>
      <c r="T23" s="43"/>
      <c r="U23" s="43"/>
      <c r="V23" s="43"/>
      <c r="W23" s="43"/>
      <c r="X23" s="43"/>
      <c r="Y23" s="7"/>
      <c r="Z23" s="7"/>
    </row>
    <row r="24" spans="1:26" x14ac:dyDescent="0.25">
      <c r="B24" s="3">
        <v>2002</v>
      </c>
      <c r="C24" s="13">
        <f t="shared" si="0"/>
        <v>0</v>
      </c>
      <c r="D24" s="7"/>
      <c r="E24" s="7">
        <f>+E$14/7/2</f>
        <v>0</v>
      </c>
      <c r="F24" s="7">
        <f>+F23</f>
        <v>0</v>
      </c>
      <c r="G24" s="7">
        <f>+G23</f>
        <v>0</v>
      </c>
      <c r="H24" s="7">
        <f>+H23</f>
        <v>0</v>
      </c>
      <c r="I24" s="7">
        <f>+I23</f>
        <v>0</v>
      </c>
      <c r="J24" s="7">
        <f>+J23</f>
        <v>0</v>
      </c>
      <c r="K24" s="7">
        <f>+K$14/7</f>
        <v>0</v>
      </c>
      <c r="L24" s="7">
        <f>+L$14/7/2</f>
        <v>0</v>
      </c>
      <c r="M24" s="7"/>
      <c r="N24" s="7"/>
      <c r="O24" s="7"/>
      <c r="P24" s="7"/>
      <c r="Q24" s="7"/>
      <c r="R24" s="7"/>
      <c r="S24" s="43"/>
      <c r="T24" s="43"/>
      <c r="U24" s="43"/>
      <c r="V24" s="43"/>
      <c r="W24" s="43"/>
      <c r="X24" s="43"/>
      <c r="Y24" s="7"/>
      <c r="Z24" s="7"/>
    </row>
    <row r="25" spans="1:26" x14ac:dyDescent="0.25">
      <c r="B25" s="3">
        <v>2003</v>
      </c>
      <c r="C25" s="13">
        <f t="shared" si="0"/>
        <v>0</v>
      </c>
      <c r="D25" s="7"/>
      <c r="E25" s="7"/>
      <c r="F25" s="7">
        <f>+F$14/7/2</f>
        <v>0</v>
      </c>
      <c r="G25" s="7">
        <f>+G24</f>
        <v>0</v>
      </c>
      <c r="H25" s="7">
        <f>+H24</f>
        <v>0</v>
      </c>
      <c r="I25" s="7">
        <f>+I24</f>
        <v>0</v>
      </c>
      <c r="J25" s="7">
        <f>+J24</f>
        <v>0</v>
      </c>
      <c r="K25" s="7">
        <f>+K24</f>
        <v>0</v>
      </c>
      <c r="L25" s="7">
        <f>+L$14/7</f>
        <v>0</v>
      </c>
      <c r="M25" s="7">
        <f>+M$14/7/2</f>
        <v>0</v>
      </c>
      <c r="N25" s="7"/>
      <c r="O25" s="7"/>
      <c r="P25" s="7"/>
      <c r="Q25" s="7"/>
      <c r="R25" s="7"/>
      <c r="S25" s="43"/>
      <c r="T25" s="43"/>
      <c r="U25" s="43"/>
      <c r="V25" s="43"/>
      <c r="W25" s="43"/>
      <c r="X25" s="43"/>
      <c r="Y25" s="7"/>
      <c r="Z25" s="7"/>
    </row>
    <row r="26" spans="1:26" x14ac:dyDescent="0.25">
      <c r="B26" s="3">
        <v>2004</v>
      </c>
      <c r="C26" s="13">
        <f t="shared" si="0"/>
        <v>0</v>
      </c>
      <c r="D26" s="7"/>
      <c r="E26" s="7"/>
      <c r="F26" s="7"/>
      <c r="G26" s="7">
        <f>+G$14/7/2</f>
        <v>0</v>
      </c>
      <c r="H26" s="7">
        <f>+H25</f>
        <v>0</v>
      </c>
      <c r="I26" s="7">
        <f>+I25</f>
        <v>0</v>
      </c>
      <c r="J26" s="7">
        <f>+J25</f>
        <v>0</v>
      </c>
      <c r="K26" s="7">
        <f>+K25</f>
        <v>0</v>
      </c>
      <c r="L26" s="7">
        <f>+L25</f>
        <v>0</v>
      </c>
      <c r="M26" s="7">
        <f>+M$14/7</f>
        <v>0</v>
      </c>
      <c r="N26" s="7">
        <f>+N$14/7/2</f>
        <v>0</v>
      </c>
      <c r="O26" s="7"/>
      <c r="P26" s="7"/>
      <c r="Q26" s="7"/>
      <c r="R26" s="7"/>
      <c r="S26" s="43"/>
      <c r="T26" s="43"/>
      <c r="U26" s="43"/>
      <c r="V26" s="43"/>
      <c r="W26" s="43"/>
      <c r="X26" s="43"/>
      <c r="Y26" s="7"/>
      <c r="Z26" s="7"/>
    </row>
    <row r="27" spans="1:26" x14ac:dyDescent="0.25">
      <c r="B27" s="3">
        <v>2005</v>
      </c>
      <c r="C27" s="13">
        <f t="shared" si="0"/>
        <v>0</v>
      </c>
      <c r="D27" s="7"/>
      <c r="E27" s="7"/>
      <c r="F27" s="7"/>
      <c r="G27" s="7"/>
      <c r="H27" s="7">
        <f>+H$14/7/2</f>
        <v>0</v>
      </c>
      <c r="I27" s="7">
        <f>+I26</f>
        <v>0</v>
      </c>
      <c r="J27" s="7">
        <f>+J26</f>
        <v>0</v>
      </c>
      <c r="K27" s="7">
        <f>+K26</f>
        <v>0</v>
      </c>
      <c r="L27" s="7">
        <f>+L26</f>
        <v>0</v>
      </c>
      <c r="M27" s="7">
        <f>+M26</f>
        <v>0</v>
      </c>
      <c r="N27" s="7">
        <f>+N$14/7</f>
        <v>0</v>
      </c>
      <c r="O27" s="7">
        <f>+O$14/7/2</f>
        <v>0</v>
      </c>
      <c r="P27" s="7"/>
      <c r="Q27" s="7"/>
      <c r="R27" s="7"/>
      <c r="S27" s="43"/>
      <c r="T27" s="43"/>
      <c r="U27" s="43"/>
      <c r="V27" s="43"/>
      <c r="W27" s="43"/>
      <c r="X27" s="43"/>
      <c r="Y27" s="7"/>
      <c r="Z27" s="7"/>
    </row>
    <row r="28" spans="1:26" x14ac:dyDescent="0.25">
      <c r="B28" s="3">
        <v>2006</v>
      </c>
      <c r="C28" s="13">
        <f t="shared" si="0"/>
        <v>0</v>
      </c>
      <c r="D28" s="7"/>
      <c r="E28" s="7"/>
      <c r="F28" s="7"/>
      <c r="G28" s="7"/>
      <c r="H28" s="7"/>
      <c r="I28" s="7">
        <f>+I$14/7/2</f>
        <v>0</v>
      </c>
      <c r="J28" s="7">
        <f>+J27</f>
        <v>0</v>
      </c>
      <c r="K28" s="7">
        <f>+K27</f>
        <v>0</v>
      </c>
      <c r="L28" s="7">
        <f>+L27</f>
        <v>0</v>
      </c>
      <c r="M28" s="7">
        <f>+M27</f>
        <v>0</v>
      </c>
      <c r="N28" s="7">
        <f>+N27</f>
        <v>0</v>
      </c>
      <c r="O28" s="7">
        <f>+O$14/7</f>
        <v>0</v>
      </c>
      <c r="P28" s="7">
        <f>+P$14/7/2</f>
        <v>0</v>
      </c>
      <c r="Q28" s="7"/>
      <c r="R28" s="7"/>
      <c r="S28" s="43"/>
      <c r="T28" s="43"/>
      <c r="U28" s="43"/>
      <c r="V28" s="43"/>
      <c r="W28" s="43"/>
      <c r="X28" s="43"/>
      <c r="Y28" s="7"/>
      <c r="Z28" s="7"/>
    </row>
    <row r="29" spans="1:26" x14ac:dyDescent="0.25">
      <c r="B29" s="3">
        <v>2007</v>
      </c>
      <c r="C29" s="13">
        <f t="shared" si="0"/>
        <v>0</v>
      </c>
      <c r="D29" s="7"/>
      <c r="E29" s="7"/>
      <c r="F29" s="7"/>
      <c r="G29" s="7"/>
      <c r="H29" s="7"/>
      <c r="I29" s="7"/>
      <c r="J29" s="7">
        <f>+J$14/7/2</f>
        <v>0</v>
      </c>
      <c r="K29" s="7">
        <f>+K28</f>
        <v>0</v>
      </c>
      <c r="L29" s="7">
        <f>+L28</f>
        <v>0</v>
      </c>
      <c r="M29" s="7">
        <f>+M28</f>
        <v>0</v>
      </c>
      <c r="N29" s="7">
        <f>+N28</f>
        <v>0</v>
      </c>
      <c r="O29" s="7">
        <f>+O28</f>
        <v>0</v>
      </c>
      <c r="P29" s="7">
        <f>+P$14/7</f>
        <v>0</v>
      </c>
      <c r="Q29" s="7">
        <f>+Q$14/7/2</f>
        <v>0</v>
      </c>
      <c r="R29" s="7"/>
      <c r="S29" s="43"/>
      <c r="T29" s="43"/>
      <c r="U29" s="43"/>
      <c r="V29" s="43"/>
      <c r="W29" s="43"/>
      <c r="X29" s="43"/>
      <c r="Y29" s="7"/>
      <c r="Z29" s="7"/>
    </row>
    <row r="30" spans="1:26" x14ac:dyDescent="0.25">
      <c r="B30" s="3">
        <v>2008</v>
      </c>
      <c r="C30" s="13">
        <f t="shared" si="0"/>
        <v>0</v>
      </c>
      <c r="D30" s="7"/>
      <c r="E30" s="7"/>
      <c r="F30" s="7"/>
      <c r="G30" s="7"/>
      <c r="H30" s="7"/>
      <c r="I30" s="7"/>
      <c r="J30" s="7"/>
      <c r="K30" s="7">
        <f>+K$14/7/2</f>
        <v>0</v>
      </c>
      <c r="L30" s="7">
        <f>+L29</f>
        <v>0</v>
      </c>
      <c r="M30" s="7">
        <f>+M29</f>
        <v>0</v>
      </c>
      <c r="N30" s="7">
        <f>+N29</f>
        <v>0</v>
      </c>
      <c r="O30" s="7">
        <f>+O29</f>
        <v>0</v>
      </c>
      <c r="P30" s="7">
        <f>+P29</f>
        <v>0</v>
      </c>
      <c r="Q30" s="7">
        <f>+Q$14/7</f>
        <v>0</v>
      </c>
      <c r="R30" s="7">
        <f>+R$14/7/2</f>
        <v>0</v>
      </c>
      <c r="S30" s="43"/>
      <c r="T30" s="43"/>
      <c r="U30" s="43"/>
      <c r="V30" s="43"/>
      <c r="W30" s="43"/>
      <c r="X30" s="43"/>
      <c r="Y30" s="7"/>
      <c r="Z30" s="7"/>
    </row>
    <row r="31" spans="1:26" x14ac:dyDescent="0.25">
      <c r="B31" s="3">
        <v>2009</v>
      </c>
      <c r="C31" s="13">
        <f t="shared" si="0"/>
        <v>0</v>
      </c>
      <c r="D31" s="7"/>
      <c r="E31" s="7"/>
      <c r="F31" s="7"/>
      <c r="G31" s="7"/>
      <c r="H31" s="7"/>
      <c r="I31" s="7"/>
      <c r="J31" s="7"/>
      <c r="K31" s="7"/>
      <c r="L31" s="7">
        <f>+L$14/7/2</f>
        <v>0</v>
      </c>
      <c r="M31" s="7">
        <f>+M30</f>
        <v>0</v>
      </c>
      <c r="N31" s="7">
        <f>+N30</f>
        <v>0</v>
      </c>
      <c r="O31" s="7">
        <f>+O30</f>
        <v>0</v>
      </c>
      <c r="P31" s="7">
        <f>+P30</f>
        <v>0</v>
      </c>
      <c r="Q31" s="7">
        <f>+Q30</f>
        <v>0</v>
      </c>
      <c r="R31" s="7">
        <f>+R$14/7</f>
        <v>0</v>
      </c>
      <c r="S31" s="43">
        <f>+S$14/7/2</f>
        <v>0</v>
      </c>
      <c r="T31" s="43"/>
      <c r="U31" s="43"/>
      <c r="V31" s="43"/>
      <c r="W31" s="43"/>
      <c r="X31" s="43"/>
      <c r="Y31" s="7"/>
      <c r="Z31" s="7"/>
    </row>
    <row r="32" spans="1:26" x14ac:dyDescent="0.25">
      <c r="A32" s="38"/>
      <c r="B32" s="3">
        <v>2010</v>
      </c>
      <c r="C32" s="13">
        <f t="shared" si="0"/>
        <v>0</v>
      </c>
      <c r="D32" s="7"/>
      <c r="E32" s="7"/>
      <c r="F32" s="7"/>
      <c r="G32" s="7"/>
      <c r="H32" s="7"/>
      <c r="I32" s="7"/>
      <c r="J32" s="7"/>
      <c r="K32" s="7"/>
      <c r="L32" s="7"/>
      <c r="M32" s="7">
        <f>+M$14/7/2</f>
        <v>0</v>
      </c>
      <c r="N32" s="7">
        <f>+N31</f>
        <v>0</v>
      </c>
      <c r="O32" s="7">
        <f>+O31</f>
        <v>0</v>
      </c>
      <c r="P32" s="7">
        <f>+P31</f>
        <v>0</v>
      </c>
      <c r="Q32" s="7">
        <f>+Q31</f>
        <v>0</v>
      </c>
      <c r="R32" s="7">
        <f>+R31</f>
        <v>0</v>
      </c>
      <c r="S32" s="43">
        <f>+S$14/7</f>
        <v>0</v>
      </c>
      <c r="T32" s="43">
        <f>+T$14/7/2</f>
        <v>0</v>
      </c>
      <c r="U32" s="43"/>
      <c r="V32" s="43"/>
      <c r="W32" s="43"/>
      <c r="X32" s="43"/>
      <c r="Y32" s="7"/>
      <c r="Z32" s="7"/>
    </row>
    <row r="33" spans="1:28" x14ac:dyDescent="0.25">
      <c r="A33" s="38"/>
      <c r="B33" s="3">
        <v>2011</v>
      </c>
      <c r="C33" s="13">
        <f t="shared" si="0"/>
        <v>-13286.412857142857</v>
      </c>
      <c r="D33" s="7"/>
      <c r="E33" s="7"/>
      <c r="F33" s="7"/>
      <c r="G33" s="7"/>
      <c r="H33" s="7"/>
      <c r="I33" s="7"/>
      <c r="J33" s="7"/>
      <c r="K33" s="7"/>
      <c r="L33" s="7"/>
      <c r="M33" s="7"/>
      <c r="N33" s="7">
        <f>+N$14/7/2</f>
        <v>0</v>
      </c>
      <c r="O33" s="7">
        <f>+O32</f>
        <v>0</v>
      </c>
      <c r="P33" s="7">
        <f>+P32</f>
        <v>0</v>
      </c>
      <c r="Q33" s="7">
        <f>+Q32</f>
        <v>0</v>
      </c>
      <c r="R33" s="7">
        <f>+R32</f>
        <v>0</v>
      </c>
      <c r="S33" s="43">
        <f>+S32</f>
        <v>0</v>
      </c>
      <c r="T33" s="43">
        <f>+T$14/7</f>
        <v>0</v>
      </c>
      <c r="U33" s="43">
        <f>+U$14/7/2</f>
        <v>13286.412857142857</v>
      </c>
      <c r="V33" s="43"/>
      <c r="W33" s="43"/>
      <c r="X33" s="43"/>
      <c r="Y33" s="7"/>
      <c r="Z33" s="7"/>
    </row>
    <row r="34" spans="1:28" x14ac:dyDescent="0.25">
      <c r="A34" s="38"/>
      <c r="B34" s="3">
        <v>2012</v>
      </c>
      <c r="C34" s="13">
        <f t="shared" si="0"/>
        <v>-26572.825714285715</v>
      </c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>
        <f>+O$14/7/2</f>
        <v>0</v>
      </c>
      <c r="P34" s="7">
        <f>+P33</f>
        <v>0</v>
      </c>
      <c r="Q34" s="7">
        <f>+Q33</f>
        <v>0</v>
      </c>
      <c r="R34" s="7">
        <f>+R33</f>
        <v>0</v>
      </c>
      <c r="S34" s="43">
        <f>+S33</f>
        <v>0</v>
      </c>
      <c r="T34" s="43">
        <f>+T$14/7</f>
        <v>0</v>
      </c>
      <c r="U34" s="43">
        <f>+U$14/7</f>
        <v>26572.825714285715</v>
      </c>
      <c r="V34" s="43">
        <f>+V$14/7/2</f>
        <v>0</v>
      </c>
      <c r="W34" s="43"/>
      <c r="X34" s="43"/>
      <c r="Y34" s="7"/>
      <c r="Z34" s="7"/>
    </row>
    <row r="35" spans="1:28" x14ac:dyDescent="0.25">
      <c r="A35" s="38"/>
      <c r="B35" s="3">
        <v>2013</v>
      </c>
      <c r="C35" s="13">
        <f t="shared" si="0"/>
        <v>-26572.825714285715</v>
      </c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>
        <f t="shared" ref="R35:R37" si="1">+R34</f>
        <v>0</v>
      </c>
      <c r="S35" s="43">
        <f t="shared" ref="S35:S37" si="2">+S34</f>
        <v>0</v>
      </c>
      <c r="T35" s="43">
        <f t="shared" ref="T35:U39" si="3">+T$14/7</f>
        <v>0</v>
      </c>
      <c r="U35" s="43">
        <f t="shared" si="3"/>
        <v>26572.825714285715</v>
      </c>
      <c r="V35" s="43">
        <f t="shared" ref="V35:V37" si="4">+V$14/7/2</f>
        <v>0</v>
      </c>
      <c r="W35" s="43"/>
      <c r="X35" s="43"/>
      <c r="Y35" s="7"/>
      <c r="Z35" s="7"/>
    </row>
    <row r="36" spans="1:28" x14ac:dyDescent="0.25">
      <c r="A36" s="38"/>
      <c r="B36" s="3">
        <v>2014</v>
      </c>
      <c r="C36" s="13">
        <f t="shared" si="0"/>
        <v>-26572.825714285715</v>
      </c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>
        <f t="shared" si="1"/>
        <v>0</v>
      </c>
      <c r="S36" s="43">
        <f t="shared" si="2"/>
        <v>0</v>
      </c>
      <c r="T36" s="43">
        <f t="shared" si="3"/>
        <v>0</v>
      </c>
      <c r="U36" s="43">
        <f t="shared" si="3"/>
        <v>26572.825714285715</v>
      </c>
      <c r="V36" s="43">
        <f t="shared" si="4"/>
        <v>0</v>
      </c>
      <c r="W36" s="43"/>
      <c r="X36" s="43"/>
      <c r="Y36" s="7"/>
      <c r="Z36" s="7"/>
    </row>
    <row r="37" spans="1:28" x14ac:dyDescent="0.25">
      <c r="A37" s="38"/>
      <c r="B37" s="3">
        <v>2015</v>
      </c>
      <c r="C37" s="13">
        <f t="shared" si="0"/>
        <v>-26572.825714285715</v>
      </c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>
        <f t="shared" si="1"/>
        <v>0</v>
      </c>
      <c r="S37" s="43">
        <f t="shared" si="2"/>
        <v>0</v>
      </c>
      <c r="T37" s="43">
        <f t="shared" si="3"/>
        <v>0</v>
      </c>
      <c r="U37" s="43">
        <f t="shared" si="3"/>
        <v>26572.825714285715</v>
      </c>
      <c r="V37" s="43">
        <f t="shared" si="4"/>
        <v>0</v>
      </c>
      <c r="W37" s="43"/>
      <c r="X37" s="43"/>
      <c r="Y37" s="7"/>
      <c r="Z37" s="7"/>
    </row>
    <row r="38" spans="1:28" x14ac:dyDescent="0.25">
      <c r="A38" s="38"/>
      <c r="B38" s="3">
        <v>2016</v>
      </c>
      <c r="C38" s="13">
        <f t="shared" si="0"/>
        <v>-26572.825714285715</v>
      </c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43"/>
      <c r="T38" s="43"/>
      <c r="U38" s="43">
        <f t="shared" si="3"/>
        <v>26572.825714285715</v>
      </c>
      <c r="V38" s="43"/>
      <c r="W38" s="43"/>
      <c r="X38" s="43"/>
      <c r="Y38" s="7"/>
      <c r="Z38" s="7"/>
    </row>
    <row r="39" spans="1:28" x14ac:dyDescent="0.25">
      <c r="A39" s="38"/>
      <c r="B39" s="3">
        <v>2017</v>
      </c>
      <c r="C39" s="13">
        <f t="shared" si="0"/>
        <v>-26572.825714285715</v>
      </c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43"/>
      <c r="T39" s="43"/>
      <c r="U39" s="43">
        <f t="shared" si="3"/>
        <v>26572.825714285715</v>
      </c>
      <c r="V39" s="43"/>
      <c r="W39" s="43"/>
      <c r="X39" s="43"/>
      <c r="Y39" s="7"/>
      <c r="Z39" s="7"/>
    </row>
    <row r="40" spans="1:28" x14ac:dyDescent="0.25">
      <c r="A40" s="38"/>
      <c r="B40" s="3">
        <v>2018</v>
      </c>
      <c r="C40" s="13">
        <f>-SUM(D40:AB40)</f>
        <v>-13286.412857142859</v>
      </c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43"/>
      <c r="T40" s="43"/>
      <c r="U40" s="43">
        <v>13286.412857142859</v>
      </c>
      <c r="V40" s="43"/>
      <c r="W40" s="43"/>
      <c r="X40" s="43"/>
      <c r="Y40" s="7"/>
      <c r="Z40" s="7"/>
    </row>
    <row r="41" spans="1:28" x14ac:dyDescent="0.25">
      <c r="A41" s="38"/>
      <c r="B41" s="3"/>
      <c r="C41" s="12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37"/>
      <c r="W41" s="37"/>
      <c r="X41" s="37"/>
      <c r="Y41" s="7"/>
      <c r="Z41" s="7"/>
    </row>
    <row r="42" spans="1:28" x14ac:dyDescent="0.25">
      <c r="A42" s="38" t="s">
        <v>62</v>
      </c>
      <c r="B42" s="35">
        <f>SUM(D42:AB42)</f>
        <v>0</v>
      </c>
      <c r="C42" s="29">
        <f>SUM(C16:C41)</f>
        <v>-186009.78</v>
      </c>
      <c r="D42" s="7">
        <f>-SUM(D16:D41)+D14</f>
        <v>0</v>
      </c>
      <c r="E42" s="7">
        <f t="shared" ref="E42:AB42" si="5">-SUM(E16:E41)+E14</f>
        <v>0</v>
      </c>
      <c r="F42" s="7">
        <f t="shared" si="5"/>
        <v>0</v>
      </c>
      <c r="G42" s="7">
        <f t="shared" si="5"/>
        <v>0</v>
      </c>
      <c r="H42" s="7">
        <f t="shared" si="5"/>
        <v>0</v>
      </c>
      <c r="I42" s="7">
        <f t="shared" si="5"/>
        <v>0</v>
      </c>
      <c r="J42" s="7">
        <f t="shared" si="5"/>
        <v>0</v>
      </c>
      <c r="K42" s="7">
        <f t="shared" si="5"/>
        <v>0</v>
      </c>
      <c r="L42" s="7">
        <f t="shared" si="5"/>
        <v>0</v>
      </c>
      <c r="M42" s="7">
        <f t="shared" si="5"/>
        <v>0</v>
      </c>
      <c r="N42" s="7">
        <f t="shared" si="5"/>
        <v>0</v>
      </c>
      <c r="O42" s="7">
        <f t="shared" si="5"/>
        <v>0</v>
      </c>
      <c r="P42" s="7">
        <f t="shared" si="5"/>
        <v>0</v>
      </c>
      <c r="Q42" s="7">
        <f t="shared" si="5"/>
        <v>0</v>
      </c>
      <c r="R42" s="7">
        <f t="shared" si="5"/>
        <v>0</v>
      </c>
      <c r="S42" s="7">
        <f t="shared" si="5"/>
        <v>0</v>
      </c>
      <c r="T42" s="7">
        <f t="shared" si="5"/>
        <v>0</v>
      </c>
      <c r="U42" s="326">
        <f t="shared" si="5"/>
        <v>0</v>
      </c>
      <c r="V42" s="326">
        <f t="shared" si="5"/>
        <v>0</v>
      </c>
      <c r="W42" s="326">
        <f t="shared" si="5"/>
        <v>0</v>
      </c>
      <c r="X42" s="326">
        <f t="shared" si="5"/>
        <v>0</v>
      </c>
      <c r="Y42" s="326">
        <f t="shared" si="5"/>
        <v>0</v>
      </c>
      <c r="Z42" s="326">
        <f t="shared" si="5"/>
        <v>0</v>
      </c>
      <c r="AA42" s="326">
        <f t="shared" si="5"/>
        <v>0</v>
      </c>
      <c r="AB42" s="326">
        <f t="shared" si="5"/>
        <v>0</v>
      </c>
    </row>
    <row r="43" spans="1:28" x14ac:dyDescent="0.25">
      <c r="A43" s="38"/>
      <c r="B43" s="29"/>
      <c r="C43" s="3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8" x14ac:dyDescent="0.25">
      <c r="A44" s="39" t="s">
        <v>63</v>
      </c>
      <c r="B44" s="3"/>
      <c r="C44" s="30">
        <f>+C14+C42</f>
        <v>0</v>
      </c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8" x14ac:dyDescent="0.25">
      <c r="A45" s="3"/>
      <c r="B45" s="3"/>
      <c r="C45" s="3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8" x14ac:dyDescent="0.25">
      <c r="A46" s="3"/>
      <c r="B46" s="36"/>
      <c r="C46" s="3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8" x14ac:dyDescent="0.25">
      <c r="A47" s="3"/>
      <c r="B47" s="3"/>
      <c r="C47" s="3"/>
      <c r="E47" s="7"/>
      <c r="F47" s="4"/>
      <c r="G47" s="4"/>
      <c r="H47" s="4"/>
      <c r="I47" s="4"/>
      <c r="J47" s="4"/>
      <c r="K47" s="4"/>
      <c r="L47" s="4"/>
      <c r="M47" s="4"/>
      <c r="N47" s="7">
        <f>SUM(E32:E47)</f>
        <v>0</v>
      </c>
      <c r="O47" s="4"/>
      <c r="P47" s="4"/>
      <c r="Q47" s="4"/>
      <c r="R47" s="4"/>
      <c r="S47" s="4"/>
    </row>
    <row r="48" spans="1:28" x14ac:dyDescent="0.25">
      <c r="B48" s="3"/>
      <c r="C48" s="3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</row>
    <row r="49" spans="5:19" x14ac:dyDescent="0.25"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</row>
    <row r="50" spans="5:19" x14ac:dyDescent="0.25"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</row>
    <row r="51" spans="5:19" x14ac:dyDescent="0.25"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</row>
    <row r="52" spans="5:19" x14ac:dyDescent="0.25"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</row>
    <row r="53" spans="5:19" x14ac:dyDescent="0.25"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</row>
    <row r="54" spans="5:19" x14ac:dyDescent="0.25"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</row>
    <row r="55" spans="5:19" x14ac:dyDescent="0.25"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</row>
    <row r="56" spans="5:19" x14ac:dyDescent="0.25"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</row>
    <row r="57" spans="5:19" x14ac:dyDescent="0.25"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</row>
    <row r="58" spans="5:19" x14ac:dyDescent="0.25"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</row>
  </sheetData>
  <pageMargins left="0.7" right="0.7" top="0.75" bottom="0.75" header="0.3" footer="0.3"/>
  <pageSetup scale="67" orientation="landscape" horizontalDpi="4294967294" verticalDpi="4294967294" r:id="rId1"/>
  <headerFooter>
    <oddFooter>&amp;Z&amp;F&amp;RPage &amp;P</oddFooter>
  </headerFooter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sheetPr codeName="Sheet150">
    <pageSetUpPr fitToPage="1"/>
  </sheetPr>
  <dimension ref="A1:AB58"/>
  <sheetViews>
    <sheetView workbookViewId="0"/>
  </sheetViews>
  <sheetFormatPr defaultColWidth="9.140625" defaultRowHeight="15" x14ac:dyDescent="0.25"/>
  <cols>
    <col min="1" max="1" width="20.85546875" customWidth="1"/>
    <col min="2" max="2" width="8.7109375" customWidth="1"/>
    <col min="3" max="3" width="12.85546875" customWidth="1"/>
    <col min="4" max="12" width="7.42578125" hidden="1" customWidth="1"/>
    <col min="13" max="13" width="7.5703125" hidden="1" customWidth="1"/>
    <col min="14" max="17" width="9.28515625" customWidth="1"/>
    <col min="18" max="19" width="11.28515625" customWidth="1"/>
    <col min="20" max="20" width="9.42578125" customWidth="1"/>
    <col min="21" max="21" width="10.7109375" bestFit="1" customWidth="1"/>
    <col min="22" max="24" width="10.5703125" customWidth="1"/>
  </cols>
  <sheetData>
    <row r="1" spans="1:28" x14ac:dyDescent="0.25">
      <c r="A1" s="11" t="s">
        <v>10</v>
      </c>
      <c r="O1" t="s">
        <v>647</v>
      </c>
    </row>
    <row r="2" spans="1:28" x14ac:dyDescent="0.25">
      <c r="A2" s="9" t="s">
        <v>438</v>
      </c>
    </row>
    <row r="3" spans="1:28" x14ac:dyDescent="0.25">
      <c r="A3" s="9" t="s">
        <v>80</v>
      </c>
    </row>
    <row r="4" spans="1:28" x14ac:dyDescent="0.25">
      <c r="R4" s="40" t="s">
        <v>4</v>
      </c>
      <c r="S4" s="41"/>
      <c r="T4" s="40" t="s">
        <v>8</v>
      </c>
    </row>
    <row r="5" spans="1:28" x14ac:dyDescent="0.25">
      <c r="A5" s="10" t="s">
        <v>9</v>
      </c>
      <c r="B5" s="12" t="s">
        <v>64</v>
      </c>
      <c r="C5" s="12" t="s">
        <v>12</v>
      </c>
      <c r="R5" s="42" t="s">
        <v>2</v>
      </c>
      <c r="S5" s="42" t="s">
        <v>60</v>
      </c>
      <c r="T5" s="42" t="s">
        <v>7</v>
      </c>
    </row>
    <row r="6" spans="1:28" x14ac:dyDescent="0.25">
      <c r="B6" s="3"/>
      <c r="R6" s="3"/>
    </row>
    <row r="7" spans="1:28" x14ac:dyDescent="0.25">
      <c r="A7" s="213" t="s">
        <v>544</v>
      </c>
      <c r="B7" s="212">
        <v>296</v>
      </c>
      <c r="C7" s="214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5"/>
      <c r="P7" s="6"/>
      <c r="Q7" s="6"/>
      <c r="R7" s="13">
        <f>+C14</f>
        <v>17500</v>
      </c>
      <c r="S7" s="13">
        <f>+-C42</f>
        <v>17500</v>
      </c>
      <c r="T7" s="13">
        <f>+R7-S7</f>
        <v>0</v>
      </c>
    </row>
    <row r="8" spans="1:28" x14ac:dyDescent="0.25">
      <c r="A8" s="213"/>
      <c r="B8" s="3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5"/>
      <c r="P8" s="6"/>
      <c r="Q8" s="6"/>
    </row>
    <row r="9" spans="1:28" x14ac:dyDescent="0.25">
      <c r="A9" s="2"/>
      <c r="B9" s="3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5"/>
      <c r="P9" s="6"/>
      <c r="Q9" s="6"/>
    </row>
    <row r="10" spans="1:28" x14ac:dyDescent="0.25">
      <c r="B10" s="3"/>
    </row>
    <row r="11" spans="1:28" x14ac:dyDescent="0.25">
      <c r="A11" s="2" t="s">
        <v>66</v>
      </c>
      <c r="B11" s="212"/>
      <c r="C11" s="214"/>
    </row>
    <row r="12" spans="1:28" x14ac:dyDescent="0.25">
      <c r="B12" s="28"/>
      <c r="C12" s="2"/>
    </row>
    <row r="13" spans="1:28" x14ac:dyDescent="0.25">
      <c r="A13" s="9" t="s">
        <v>5</v>
      </c>
      <c r="C13" s="31" t="s">
        <v>3</v>
      </c>
      <c r="D13" s="32">
        <v>1994</v>
      </c>
      <c r="E13" s="32">
        <v>1995</v>
      </c>
      <c r="F13" s="32">
        <v>1996</v>
      </c>
      <c r="G13" s="32">
        <v>1997</v>
      </c>
      <c r="H13" s="32">
        <v>1998</v>
      </c>
      <c r="I13" s="32">
        <v>1999</v>
      </c>
      <c r="J13" s="32">
        <v>2000</v>
      </c>
      <c r="K13" s="32">
        <v>2001</v>
      </c>
      <c r="L13" s="32">
        <v>2002</v>
      </c>
      <c r="M13" s="32">
        <v>2003</v>
      </c>
      <c r="N13" s="32">
        <v>2004</v>
      </c>
      <c r="O13" s="32">
        <v>2005</v>
      </c>
      <c r="P13" s="32">
        <v>2006</v>
      </c>
      <c r="Q13" s="32">
        <v>2007</v>
      </c>
      <c r="R13" s="32">
        <v>2008</v>
      </c>
      <c r="S13" s="32">
        <v>2009</v>
      </c>
      <c r="T13" s="32">
        <v>2010</v>
      </c>
      <c r="U13" s="32">
        <v>2011</v>
      </c>
      <c r="V13" s="32">
        <v>2012</v>
      </c>
      <c r="W13" s="32">
        <v>2013</v>
      </c>
      <c r="X13" s="32">
        <v>2014</v>
      </c>
      <c r="Y13" s="328">
        <v>2015</v>
      </c>
      <c r="Z13" s="32">
        <v>2016</v>
      </c>
      <c r="AA13" s="328">
        <v>2017</v>
      </c>
      <c r="AB13" s="32">
        <v>2018</v>
      </c>
    </row>
    <row r="14" spans="1:28" x14ac:dyDescent="0.25">
      <c r="A14" s="9" t="s">
        <v>73</v>
      </c>
      <c r="C14" s="222">
        <f>SUM(D14:Y14)</f>
        <v>17500</v>
      </c>
      <c r="D14" s="43">
        <f>+'Equip Review 032310'!G29</f>
        <v>0</v>
      </c>
      <c r="E14" s="43">
        <f>+'Equip Review 032310'!H29</f>
        <v>0</v>
      </c>
      <c r="F14" s="43">
        <f>+'Equip Review 032310'!I29</f>
        <v>0</v>
      </c>
      <c r="G14" s="43">
        <f>+'Equip Review 032310'!J29</f>
        <v>0</v>
      </c>
      <c r="H14" s="43">
        <f>+'Equip Review 032310'!K29</f>
        <v>0</v>
      </c>
      <c r="I14" s="43">
        <f>+'Equip Review 032310'!L29</f>
        <v>0</v>
      </c>
      <c r="J14" s="43">
        <f>+'Equip Review 032310'!M29</f>
        <v>0</v>
      </c>
      <c r="K14" s="43">
        <f>+'Equip Review 032310'!N29</f>
        <v>0</v>
      </c>
      <c r="L14" s="43">
        <f>+'Equip Review 032310'!O29</f>
        <v>0</v>
      </c>
      <c r="M14" s="43">
        <f>+'Equip Review 032310'!P29</f>
        <v>0</v>
      </c>
      <c r="N14" s="43"/>
      <c r="O14" s="43"/>
      <c r="P14" s="43"/>
      <c r="Q14" s="43"/>
      <c r="R14" s="43"/>
      <c r="S14" s="43"/>
      <c r="T14" s="43">
        <v>17500</v>
      </c>
      <c r="U14" s="43"/>
      <c r="V14" s="43"/>
      <c r="W14" s="43"/>
      <c r="X14" s="43"/>
    </row>
    <row r="15" spans="1:28" x14ac:dyDescent="0.25">
      <c r="A15" s="34"/>
      <c r="B15" s="2"/>
      <c r="C15" s="2"/>
      <c r="S15" s="43"/>
      <c r="T15" s="43"/>
      <c r="U15" s="43"/>
      <c r="V15" s="43"/>
      <c r="W15" s="43"/>
      <c r="X15" s="43"/>
    </row>
    <row r="16" spans="1:28" x14ac:dyDescent="0.25">
      <c r="A16" s="9" t="s">
        <v>6</v>
      </c>
      <c r="B16" s="3">
        <v>1994</v>
      </c>
      <c r="C16" s="13">
        <f>-SUM(D16:Y16)</f>
        <v>0</v>
      </c>
      <c r="D16" s="7">
        <f>+D$14/7/2</f>
        <v>0</v>
      </c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43"/>
      <c r="T16" s="43"/>
      <c r="U16" s="43"/>
      <c r="V16" s="43"/>
      <c r="W16" s="43"/>
      <c r="X16" s="43"/>
      <c r="Y16" s="7"/>
      <c r="Z16" s="7"/>
    </row>
    <row r="17" spans="1:26" x14ac:dyDescent="0.25">
      <c r="B17" s="3">
        <v>1995</v>
      </c>
      <c r="C17" s="13">
        <f t="shared" ref="C17:C39" si="0">-SUM(D17:Y17)</f>
        <v>0</v>
      </c>
      <c r="D17" s="7">
        <f>+D$14/7</f>
        <v>0</v>
      </c>
      <c r="E17" s="7">
        <f>+E$14/7/2</f>
        <v>0</v>
      </c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43"/>
      <c r="T17" s="43"/>
      <c r="U17" s="43"/>
      <c r="V17" s="43"/>
      <c r="W17" s="43"/>
      <c r="X17" s="43"/>
      <c r="Y17" s="7"/>
      <c r="Z17" s="7"/>
    </row>
    <row r="18" spans="1:26" x14ac:dyDescent="0.25">
      <c r="B18" s="3">
        <v>1996</v>
      </c>
      <c r="C18" s="13">
        <f t="shared" si="0"/>
        <v>0</v>
      </c>
      <c r="D18" s="7">
        <f>+D17</f>
        <v>0</v>
      </c>
      <c r="E18" s="7">
        <f>+E$14/7</f>
        <v>0</v>
      </c>
      <c r="F18" s="7">
        <f>+F$14/7/2</f>
        <v>0</v>
      </c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43"/>
      <c r="T18" s="43"/>
      <c r="U18" s="43"/>
      <c r="V18" s="43"/>
      <c r="W18" s="43"/>
      <c r="X18" s="43"/>
      <c r="Y18" s="7"/>
      <c r="Z18" s="7"/>
    </row>
    <row r="19" spans="1:26" x14ac:dyDescent="0.25">
      <c r="B19" s="3">
        <v>1997</v>
      </c>
      <c r="C19" s="13">
        <f t="shared" si="0"/>
        <v>0</v>
      </c>
      <c r="D19" s="7">
        <f>+D18</f>
        <v>0</v>
      </c>
      <c r="E19" s="7">
        <f>+E18</f>
        <v>0</v>
      </c>
      <c r="F19" s="7">
        <f>+F$14/7</f>
        <v>0</v>
      </c>
      <c r="G19" s="7">
        <f>+G$14/7/2</f>
        <v>0</v>
      </c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43"/>
      <c r="T19" s="43"/>
      <c r="U19" s="43"/>
      <c r="V19" s="43"/>
      <c r="W19" s="43"/>
      <c r="X19" s="43"/>
      <c r="Y19" s="7"/>
      <c r="Z19" s="7"/>
    </row>
    <row r="20" spans="1:26" x14ac:dyDescent="0.25">
      <c r="B20" s="3">
        <v>1998</v>
      </c>
      <c r="C20" s="13">
        <f t="shared" si="0"/>
        <v>0</v>
      </c>
      <c r="D20" s="7">
        <f>+D19</f>
        <v>0</v>
      </c>
      <c r="E20" s="7">
        <f>+E19</f>
        <v>0</v>
      </c>
      <c r="F20" s="7">
        <f>+F19</f>
        <v>0</v>
      </c>
      <c r="G20" s="7">
        <f>+G$14/7</f>
        <v>0</v>
      </c>
      <c r="H20" s="7">
        <f>+H$14/7/2</f>
        <v>0</v>
      </c>
      <c r="I20" s="7"/>
      <c r="J20" s="7"/>
      <c r="K20" s="7"/>
      <c r="L20" s="7"/>
      <c r="M20" s="7"/>
      <c r="N20" s="7"/>
      <c r="O20" s="7"/>
      <c r="P20" s="7"/>
      <c r="Q20" s="7"/>
      <c r="R20" s="7"/>
      <c r="S20" s="43"/>
      <c r="T20" s="43"/>
      <c r="U20" s="43"/>
      <c r="V20" s="43"/>
      <c r="W20" s="43"/>
      <c r="X20" s="43"/>
      <c r="Y20" s="7"/>
      <c r="Z20" s="7"/>
    </row>
    <row r="21" spans="1:26" x14ac:dyDescent="0.25">
      <c r="B21" s="3">
        <v>1999</v>
      </c>
      <c r="C21" s="13">
        <f t="shared" si="0"/>
        <v>0</v>
      </c>
      <c r="D21" s="7">
        <f>+D20</f>
        <v>0</v>
      </c>
      <c r="E21" s="7">
        <f>+E20</f>
        <v>0</v>
      </c>
      <c r="F21" s="7">
        <f>+F20</f>
        <v>0</v>
      </c>
      <c r="G21" s="7">
        <f>+G20</f>
        <v>0</v>
      </c>
      <c r="H21" s="7">
        <f>+H$14/7</f>
        <v>0</v>
      </c>
      <c r="I21" s="7">
        <f>+I$14/7/2</f>
        <v>0</v>
      </c>
      <c r="J21" s="7"/>
      <c r="K21" s="7"/>
      <c r="L21" s="7"/>
      <c r="M21" s="7"/>
      <c r="N21" s="7"/>
      <c r="O21" s="7"/>
      <c r="P21" s="7"/>
      <c r="Q21" s="7"/>
      <c r="R21" s="7"/>
      <c r="S21" s="43"/>
      <c r="T21" s="43"/>
      <c r="U21" s="43"/>
      <c r="V21" s="43"/>
      <c r="W21" s="43"/>
      <c r="X21" s="43"/>
      <c r="Y21" s="7"/>
      <c r="Z21" s="7"/>
    </row>
    <row r="22" spans="1:26" x14ac:dyDescent="0.25">
      <c r="B22" s="3">
        <v>2000</v>
      </c>
      <c r="C22" s="13">
        <f t="shared" si="0"/>
        <v>0</v>
      </c>
      <c r="D22" s="7">
        <f>+D21</f>
        <v>0</v>
      </c>
      <c r="E22" s="7">
        <f>+E21</f>
        <v>0</v>
      </c>
      <c r="F22" s="7">
        <f>+F21</f>
        <v>0</v>
      </c>
      <c r="G22" s="7">
        <f>+G21</f>
        <v>0</v>
      </c>
      <c r="H22" s="7">
        <f>+H21</f>
        <v>0</v>
      </c>
      <c r="I22" s="7">
        <f>+I$14/7</f>
        <v>0</v>
      </c>
      <c r="J22" s="7">
        <f>+J$14/7/2</f>
        <v>0</v>
      </c>
      <c r="K22" s="7"/>
      <c r="L22" s="7"/>
      <c r="M22" s="7"/>
      <c r="N22" s="7"/>
      <c r="O22" s="7"/>
      <c r="P22" s="7"/>
      <c r="Q22" s="7"/>
      <c r="R22" s="7"/>
      <c r="S22" s="43"/>
      <c r="T22" s="43"/>
      <c r="U22" s="43"/>
      <c r="V22" s="43"/>
      <c r="W22" s="43"/>
      <c r="X22" s="43"/>
      <c r="Y22" s="7"/>
      <c r="Z22" s="7"/>
    </row>
    <row r="23" spans="1:26" x14ac:dyDescent="0.25">
      <c r="B23" s="3">
        <v>2001</v>
      </c>
      <c r="C23" s="13">
        <f t="shared" si="0"/>
        <v>0</v>
      </c>
      <c r="D23" s="7">
        <f>+D$14/7/2</f>
        <v>0</v>
      </c>
      <c r="E23" s="7">
        <f>+E22</f>
        <v>0</v>
      </c>
      <c r="F23" s="7">
        <f>+F22</f>
        <v>0</v>
      </c>
      <c r="G23" s="7">
        <f>+G22</f>
        <v>0</v>
      </c>
      <c r="H23" s="7">
        <f>+H22</f>
        <v>0</v>
      </c>
      <c r="I23" s="7">
        <f>+I22</f>
        <v>0</v>
      </c>
      <c r="J23" s="7">
        <f>+J$14/7</f>
        <v>0</v>
      </c>
      <c r="K23" s="7">
        <f>+K$14/7/2</f>
        <v>0</v>
      </c>
      <c r="L23" s="7"/>
      <c r="M23" s="7"/>
      <c r="N23" s="7"/>
      <c r="O23" s="7"/>
      <c r="P23" s="7"/>
      <c r="Q23" s="7"/>
      <c r="R23" s="7"/>
      <c r="S23" s="43"/>
      <c r="T23" s="43"/>
      <c r="U23" s="43"/>
      <c r="V23" s="43"/>
      <c r="W23" s="43"/>
      <c r="X23" s="43"/>
      <c r="Y23" s="7"/>
      <c r="Z23" s="7"/>
    </row>
    <row r="24" spans="1:26" x14ac:dyDescent="0.25">
      <c r="B24" s="3">
        <v>2002</v>
      </c>
      <c r="C24" s="13">
        <f t="shared" si="0"/>
        <v>0</v>
      </c>
      <c r="D24" s="7"/>
      <c r="E24" s="7">
        <f>+E$14/7/2</f>
        <v>0</v>
      </c>
      <c r="F24" s="7">
        <f>+F23</f>
        <v>0</v>
      </c>
      <c r="G24" s="7">
        <f>+G23</f>
        <v>0</v>
      </c>
      <c r="H24" s="7">
        <f>+H23</f>
        <v>0</v>
      </c>
      <c r="I24" s="7">
        <f>+I23</f>
        <v>0</v>
      </c>
      <c r="J24" s="7">
        <f>+J23</f>
        <v>0</v>
      </c>
      <c r="K24" s="7">
        <f>+K$14/7</f>
        <v>0</v>
      </c>
      <c r="L24" s="7">
        <f>+L$14/7/2</f>
        <v>0</v>
      </c>
      <c r="M24" s="7"/>
      <c r="N24" s="7"/>
      <c r="O24" s="7"/>
      <c r="P24" s="7"/>
      <c r="Q24" s="7"/>
      <c r="R24" s="7"/>
      <c r="S24" s="43"/>
      <c r="T24" s="43"/>
      <c r="U24" s="43"/>
      <c r="V24" s="43"/>
      <c r="W24" s="43"/>
      <c r="X24" s="43"/>
      <c r="Y24" s="7"/>
      <c r="Z24" s="7"/>
    </row>
    <row r="25" spans="1:26" x14ac:dyDescent="0.25">
      <c r="B25" s="3">
        <v>2003</v>
      </c>
      <c r="C25" s="13">
        <f t="shared" si="0"/>
        <v>0</v>
      </c>
      <c r="D25" s="7"/>
      <c r="E25" s="7"/>
      <c r="F25" s="7">
        <f>+F$14/7/2</f>
        <v>0</v>
      </c>
      <c r="G25" s="7">
        <f>+G24</f>
        <v>0</v>
      </c>
      <c r="H25" s="7">
        <f>+H24</f>
        <v>0</v>
      </c>
      <c r="I25" s="7">
        <f>+I24</f>
        <v>0</v>
      </c>
      <c r="J25" s="7">
        <f>+J24</f>
        <v>0</v>
      </c>
      <c r="K25" s="7">
        <f>+K24</f>
        <v>0</v>
      </c>
      <c r="L25" s="7">
        <f>+L$14/7</f>
        <v>0</v>
      </c>
      <c r="M25" s="7">
        <f>+M$14/7/2</f>
        <v>0</v>
      </c>
      <c r="N25" s="7"/>
      <c r="O25" s="7"/>
      <c r="P25" s="7"/>
      <c r="Q25" s="7"/>
      <c r="R25" s="7"/>
      <c r="S25" s="43"/>
      <c r="T25" s="43"/>
      <c r="U25" s="43"/>
      <c r="V25" s="43"/>
      <c r="W25" s="43"/>
      <c r="X25" s="43"/>
      <c r="Y25" s="7"/>
      <c r="Z25" s="7"/>
    </row>
    <row r="26" spans="1:26" x14ac:dyDescent="0.25">
      <c r="B26" s="3">
        <v>2004</v>
      </c>
      <c r="C26" s="13">
        <f t="shared" si="0"/>
        <v>0</v>
      </c>
      <c r="D26" s="7"/>
      <c r="E26" s="7"/>
      <c r="F26" s="7"/>
      <c r="G26" s="7">
        <f>+G$14/7/2</f>
        <v>0</v>
      </c>
      <c r="H26" s="7">
        <f>+H25</f>
        <v>0</v>
      </c>
      <c r="I26" s="7">
        <f>+I25</f>
        <v>0</v>
      </c>
      <c r="J26" s="7">
        <f>+J25</f>
        <v>0</v>
      </c>
      <c r="K26" s="7">
        <f>+K25</f>
        <v>0</v>
      </c>
      <c r="L26" s="7">
        <f>+L25</f>
        <v>0</v>
      </c>
      <c r="M26" s="7">
        <f>+M$14/7</f>
        <v>0</v>
      </c>
      <c r="N26" s="7">
        <f>+N$14/7/2</f>
        <v>0</v>
      </c>
      <c r="O26" s="7"/>
      <c r="P26" s="7"/>
      <c r="Q26" s="7"/>
      <c r="R26" s="7"/>
      <c r="S26" s="43"/>
      <c r="T26" s="43"/>
      <c r="U26" s="43"/>
      <c r="V26" s="43"/>
      <c r="W26" s="43"/>
      <c r="X26" s="43"/>
      <c r="Y26" s="7"/>
      <c r="Z26" s="7"/>
    </row>
    <row r="27" spans="1:26" x14ac:dyDescent="0.25">
      <c r="B27" s="3">
        <v>2005</v>
      </c>
      <c r="C27" s="13">
        <f t="shared" si="0"/>
        <v>0</v>
      </c>
      <c r="D27" s="7"/>
      <c r="E27" s="7"/>
      <c r="F27" s="7"/>
      <c r="G27" s="7"/>
      <c r="H27" s="7">
        <f>+H$14/7/2</f>
        <v>0</v>
      </c>
      <c r="I27" s="7">
        <f>+I26</f>
        <v>0</v>
      </c>
      <c r="J27" s="7">
        <f>+J26</f>
        <v>0</v>
      </c>
      <c r="K27" s="7">
        <f>+K26</f>
        <v>0</v>
      </c>
      <c r="L27" s="7">
        <f>+L26</f>
        <v>0</v>
      </c>
      <c r="M27" s="7">
        <f>+M26</f>
        <v>0</v>
      </c>
      <c r="N27" s="7">
        <f>+N$14/7</f>
        <v>0</v>
      </c>
      <c r="O27" s="7">
        <f>+O$14/7/2</f>
        <v>0</v>
      </c>
      <c r="P27" s="7"/>
      <c r="Q27" s="7"/>
      <c r="R27" s="7"/>
      <c r="S27" s="43"/>
      <c r="T27" s="43"/>
      <c r="U27" s="43"/>
      <c r="V27" s="43"/>
      <c r="W27" s="43"/>
      <c r="X27" s="43"/>
      <c r="Y27" s="7"/>
      <c r="Z27" s="7"/>
    </row>
    <row r="28" spans="1:26" x14ac:dyDescent="0.25">
      <c r="B28" s="3">
        <v>2006</v>
      </c>
      <c r="C28" s="13">
        <f t="shared" si="0"/>
        <v>0</v>
      </c>
      <c r="D28" s="7"/>
      <c r="E28" s="7"/>
      <c r="F28" s="7"/>
      <c r="G28" s="7"/>
      <c r="H28" s="7"/>
      <c r="I28" s="7">
        <f>+I$14/7/2</f>
        <v>0</v>
      </c>
      <c r="J28" s="7">
        <f>+J27</f>
        <v>0</v>
      </c>
      <c r="K28" s="7">
        <f>+K27</f>
        <v>0</v>
      </c>
      <c r="L28" s="7">
        <f>+L27</f>
        <v>0</v>
      </c>
      <c r="M28" s="7">
        <f>+M27</f>
        <v>0</v>
      </c>
      <c r="N28" s="7">
        <f>+N27</f>
        <v>0</v>
      </c>
      <c r="O28" s="7">
        <f>+O$14/7</f>
        <v>0</v>
      </c>
      <c r="P28" s="7">
        <f>+P$14/7/2</f>
        <v>0</v>
      </c>
      <c r="Q28" s="7"/>
      <c r="R28" s="7"/>
      <c r="S28" s="43"/>
      <c r="T28" s="43"/>
      <c r="U28" s="43"/>
      <c r="V28" s="43"/>
      <c r="W28" s="43"/>
      <c r="X28" s="43"/>
      <c r="Y28" s="7"/>
      <c r="Z28" s="7"/>
    </row>
    <row r="29" spans="1:26" x14ac:dyDescent="0.25">
      <c r="B29" s="3">
        <v>2007</v>
      </c>
      <c r="C29" s="13">
        <f t="shared" si="0"/>
        <v>0</v>
      </c>
      <c r="D29" s="7"/>
      <c r="E29" s="7"/>
      <c r="F29" s="7"/>
      <c r="G29" s="7"/>
      <c r="H29" s="7"/>
      <c r="I29" s="7"/>
      <c r="J29" s="7">
        <f>+J$14/7/2</f>
        <v>0</v>
      </c>
      <c r="K29" s="7">
        <f>+K28</f>
        <v>0</v>
      </c>
      <c r="L29" s="7">
        <f>+L28</f>
        <v>0</v>
      </c>
      <c r="M29" s="7">
        <f>+M28</f>
        <v>0</v>
      </c>
      <c r="N29" s="7">
        <f>+N28</f>
        <v>0</v>
      </c>
      <c r="O29" s="7">
        <f>+O28</f>
        <v>0</v>
      </c>
      <c r="P29" s="7">
        <f>+P$14/7</f>
        <v>0</v>
      </c>
      <c r="Q29" s="7">
        <f>+Q$14/7/2</f>
        <v>0</v>
      </c>
      <c r="R29" s="7"/>
      <c r="S29" s="43"/>
      <c r="T29" s="43"/>
      <c r="U29" s="43"/>
      <c r="V29" s="43"/>
      <c r="W29" s="43"/>
      <c r="X29" s="43"/>
      <c r="Y29" s="7"/>
      <c r="Z29" s="7"/>
    </row>
    <row r="30" spans="1:26" x14ac:dyDescent="0.25">
      <c r="B30" s="3">
        <v>2008</v>
      </c>
      <c r="C30" s="13">
        <f t="shared" si="0"/>
        <v>0</v>
      </c>
      <c r="D30" s="7"/>
      <c r="E30" s="7"/>
      <c r="F30" s="7"/>
      <c r="G30" s="7"/>
      <c r="H30" s="7"/>
      <c r="I30" s="7"/>
      <c r="J30" s="7"/>
      <c r="K30" s="7">
        <f>+K$14/7/2</f>
        <v>0</v>
      </c>
      <c r="L30" s="7">
        <f>+L29</f>
        <v>0</v>
      </c>
      <c r="M30" s="7">
        <f>+M29</f>
        <v>0</v>
      </c>
      <c r="N30" s="7">
        <f>+N29</f>
        <v>0</v>
      </c>
      <c r="O30" s="7">
        <f>+O29</f>
        <v>0</v>
      </c>
      <c r="P30" s="7">
        <f>+P29</f>
        <v>0</v>
      </c>
      <c r="Q30" s="7">
        <f>+Q$14/7</f>
        <v>0</v>
      </c>
      <c r="R30" s="7">
        <f>+R$14/7/2</f>
        <v>0</v>
      </c>
      <c r="S30" s="43"/>
      <c r="T30" s="43"/>
      <c r="U30" s="43"/>
      <c r="V30" s="43"/>
      <c r="W30" s="43"/>
      <c r="X30" s="43"/>
      <c r="Y30" s="7"/>
      <c r="Z30" s="7"/>
    </row>
    <row r="31" spans="1:26" x14ac:dyDescent="0.25">
      <c r="B31" s="3">
        <v>2009</v>
      </c>
      <c r="C31" s="13">
        <f t="shared" si="0"/>
        <v>0</v>
      </c>
      <c r="D31" s="7"/>
      <c r="E31" s="7"/>
      <c r="F31" s="7"/>
      <c r="G31" s="7"/>
      <c r="H31" s="7"/>
      <c r="I31" s="7"/>
      <c r="J31" s="7"/>
      <c r="K31" s="7"/>
      <c r="L31" s="7">
        <f>+L$14/7/2</f>
        <v>0</v>
      </c>
      <c r="M31" s="7">
        <f>+M30</f>
        <v>0</v>
      </c>
      <c r="N31" s="7">
        <f>+N30</f>
        <v>0</v>
      </c>
      <c r="O31" s="7">
        <f>+O30</f>
        <v>0</v>
      </c>
      <c r="P31" s="7">
        <f>+P30</f>
        <v>0</v>
      </c>
      <c r="Q31" s="7">
        <f>+Q30</f>
        <v>0</v>
      </c>
      <c r="R31" s="7">
        <f>+R$14/7</f>
        <v>0</v>
      </c>
      <c r="S31" s="43">
        <f>+S$14/7/2</f>
        <v>0</v>
      </c>
      <c r="T31" s="43"/>
      <c r="U31" s="43"/>
      <c r="V31" s="43"/>
      <c r="W31" s="43"/>
      <c r="X31" s="43"/>
      <c r="Y31" s="7"/>
      <c r="Z31" s="7"/>
    </row>
    <row r="32" spans="1:26" x14ac:dyDescent="0.25">
      <c r="A32" s="38"/>
      <c r="B32" s="3">
        <v>2010</v>
      </c>
      <c r="C32" s="13">
        <f t="shared" si="0"/>
        <v>-1250</v>
      </c>
      <c r="D32" s="7"/>
      <c r="E32" s="7"/>
      <c r="F32" s="7"/>
      <c r="G32" s="7"/>
      <c r="H32" s="7"/>
      <c r="I32" s="7"/>
      <c r="J32" s="7"/>
      <c r="K32" s="7"/>
      <c r="L32" s="7"/>
      <c r="M32" s="7">
        <f>+M$14/7/2</f>
        <v>0</v>
      </c>
      <c r="N32" s="7">
        <f>+N31</f>
        <v>0</v>
      </c>
      <c r="O32" s="7">
        <f>+O31</f>
        <v>0</v>
      </c>
      <c r="P32" s="7">
        <f>+P31</f>
        <v>0</v>
      </c>
      <c r="Q32" s="7">
        <f>+Q31</f>
        <v>0</v>
      </c>
      <c r="R32" s="7">
        <f>+R31</f>
        <v>0</v>
      </c>
      <c r="S32" s="43">
        <f>+S$14/7</f>
        <v>0</v>
      </c>
      <c r="T32" s="43">
        <f>+T$14/7/2</f>
        <v>1250</v>
      </c>
      <c r="U32" s="43"/>
      <c r="V32" s="43"/>
      <c r="W32" s="43"/>
      <c r="X32" s="43"/>
      <c r="Y32" s="7"/>
      <c r="Z32" s="7"/>
    </row>
    <row r="33" spans="1:28" x14ac:dyDescent="0.25">
      <c r="A33" s="38"/>
      <c r="B33" s="3">
        <v>2011</v>
      </c>
      <c r="C33" s="13">
        <f t="shared" si="0"/>
        <v>-2500</v>
      </c>
      <c r="D33" s="7"/>
      <c r="E33" s="7"/>
      <c r="F33" s="7"/>
      <c r="G33" s="7"/>
      <c r="H33" s="7"/>
      <c r="I33" s="7"/>
      <c r="J33" s="7"/>
      <c r="K33" s="7"/>
      <c r="L33" s="7"/>
      <c r="M33" s="7"/>
      <c r="N33" s="7">
        <f>+N$14/7/2</f>
        <v>0</v>
      </c>
      <c r="O33" s="7">
        <f>+O32</f>
        <v>0</v>
      </c>
      <c r="P33" s="7">
        <f>+P32</f>
        <v>0</v>
      </c>
      <c r="Q33" s="7">
        <f>+Q32</f>
        <v>0</v>
      </c>
      <c r="R33" s="7">
        <f>+R32</f>
        <v>0</v>
      </c>
      <c r="S33" s="43">
        <f>+S32</f>
        <v>0</v>
      </c>
      <c r="T33" s="43">
        <f>+T$14/7</f>
        <v>2500</v>
      </c>
      <c r="U33" s="43">
        <f>+U$14/7/2</f>
        <v>0</v>
      </c>
      <c r="V33" s="43"/>
      <c r="W33" s="43"/>
      <c r="X33" s="43"/>
      <c r="Y33" s="7"/>
      <c r="Z33" s="7"/>
    </row>
    <row r="34" spans="1:28" x14ac:dyDescent="0.25">
      <c r="A34" s="38"/>
      <c r="B34" s="3">
        <v>2012</v>
      </c>
      <c r="C34" s="13">
        <f t="shared" si="0"/>
        <v>-2500</v>
      </c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>
        <f>+O$14/7/2</f>
        <v>0</v>
      </c>
      <c r="P34" s="7">
        <f>+P33</f>
        <v>0</v>
      </c>
      <c r="Q34" s="7">
        <f>+Q33</f>
        <v>0</v>
      </c>
      <c r="R34" s="7">
        <f>+R33</f>
        <v>0</v>
      </c>
      <c r="S34" s="43">
        <f>+S33</f>
        <v>0</v>
      </c>
      <c r="T34" s="43">
        <f>+T$14/7</f>
        <v>2500</v>
      </c>
      <c r="U34" s="43">
        <f>+U$14/7</f>
        <v>0</v>
      </c>
      <c r="V34" s="43">
        <f>+V$14/7/2</f>
        <v>0</v>
      </c>
      <c r="W34" s="43"/>
      <c r="X34" s="43"/>
      <c r="Y34" s="7"/>
      <c r="Z34" s="7"/>
    </row>
    <row r="35" spans="1:28" x14ac:dyDescent="0.25">
      <c r="A35" s="38"/>
      <c r="B35" s="3">
        <v>2013</v>
      </c>
      <c r="C35" s="13">
        <f t="shared" si="0"/>
        <v>-2500</v>
      </c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>
        <f t="shared" ref="R35:S37" si="1">+R34</f>
        <v>0</v>
      </c>
      <c r="S35" s="43">
        <f t="shared" si="1"/>
        <v>0</v>
      </c>
      <c r="T35" s="43">
        <f t="shared" ref="T35:T38" si="2">+T$14/7</f>
        <v>2500</v>
      </c>
      <c r="U35" s="43">
        <f>+U$14/7</f>
        <v>0</v>
      </c>
      <c r="V35" s="43">
        <f>+V$14/7/2</f>
        <v>0</v>
      </c>
      <c r="W35" s="43"/>
      <c r="X35" s="43"/>
      <c r="Y35" s="7"/>
      <c r="Z35" s="7"/>
    </row>
    <row r="36" spans="1:28" x14ac:dyDescent="0.25">
      <c r="A36" s="38"/>
      <c r="B36" s="3">
        <v>2014</v>
      </c>
      <c r="C36" s="13">
        <f t="shared" si="0"/>
        <v>-2500</v>
      </c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>
        <f t="shared" si="1"/>
        <v>0</v>
      </c>
      <c r="S36" s="43">
        <f t="shared" si="1"/>
        <v>0</v>
      </c>
      <c r="T36" s="43">
        <f t="shared" si="2"/>
        <v>2500</v>
      </c>
      <c r="U36" s="43">
        <f>+U$14/7</f>
        <v>0</v>
      </c>
      <c r="V36" s="43">
        <f>+V$14/7/2</f>
        <v>0</v>
      </c>
      <c r="W36" s="43"/>
      <c r="X36" s="43"/>
      <c r="Y36" s="7"/>
      <c r="Z36" s="7"/>
    </row>
    <row r="37" spans="1:28" x14ac:dyDescent="0.25">
      <c r="A37" s="38"/>
      <c r="B37" s="3">
        <v>2015</v>
      </c>
      <c r="C37" s="13">
        <f t="shared" si="0"/>
        <v>-2500</v>
      </c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>
        <f t="shared" si="1"/>
        <v>0</v>
      </c>
      <c r="S37" s="43">
        <f t="shared" si="1"/>
        <v>0</v>
      </c>
      <c r="T37" s="43">
        <f t="shared" si="2"/>
        <v>2500</v>
      </c>
      <c r="U37" s="43">
        <f>+U$14/7</f>
        <v>0</v>
      </c>
      <c r="V37" s="43">
        <f>+V$14/7/2</f>
        <v>0</v>
      </c>
      <c r="W37" s="43"/>
      <c r="X37" s="43"/>
      <c r="Y37" s="7"/>
      <c r="Z37" s="7"/>
    </row>
    <row r="38" spans="1:28" x14ac:dyDescent="0.25">
      <c r="A38" s="38"/>
      <c r="B38" s="3">
        <v>2016</v>
      </c>
      <c r="C38" s="13">
        <f t="shared" si="0"/>
        <v>-2500</v>
      </c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43"/>
      <c r="T38" s="43">
        <f t="shared" si="2"/>
        <v>2500</v>
      </c>
      <c r="U38" s="43">
        <f>U14/7</f>
        <v>0</v>
      </c>
      <c r="V38" s="43"/>
      <c r="W38" s="43"/>
      <c r="X38" s="43"/>
      <c r="Y38" s="7"/>
      <c r="Z38" s="7"/>
    </row>
    <row r="39" spans="1:28" x14ac:dyDescent="0.25">
      <c r="A39" s="38"/>
      <c r="B39" s="3">
        <v>2017</v>
      </c>
      <c r="C39" s="13">
        <f t="shared" si="0"/>
        <v>-1250</v>
      </c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43"/>
      <c r="T39" s="43">
        <f>+T$14/7/2</f>
        <v>1250</v>
      </c>
      <c r="U39" s="43"/>
      <c r="V39" s="43"/>
      <c r="W39" s="43"/>
      <c r="X39" s="43"/>
      <c r="Y39" s="7"/>
      <c r="Z39" s="7"/>
    </row>
    <row r="40" spans="1:28" x14ac:dyDescent="0.25">
      <c r="A40" s="38"/>
      <c r="B40" s="3">
        <v>2018</v>
      </c>
      <c r="C40" s="13">
        <f>-SUM(D40:AB40)</f>
        <v>0</v>
      </c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43"/>
      <c r="T40" s="43"/>
      <c r="U40" s="43"/>
      <c r="V40" s="43"/>
      <c r="W40" s="43"/>
      <c r="X40" s="43"/>
      <c r="Y40" s="7"/>
      <c r="Z40" s="7"/>
    </row>
    <row r="41" spans="1:28" x14ac:dyDescent="0.25">
      <c r="A41" s="38"/>
      <c r="B41" s="3"/>
      <c r="C41" s="12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37"/>
      <c r="W41" s="37"/>
      <c r="X41" s="37"/>
      <c r="Y41" s="7"/>
      <c r="Z41" s="7"/>
    </row>
    <row r="42" spans="1:28" x14ac:dyDescent="0.25">
      <c r="A42" s="38" t="s">
        <v>62</v>
      </c>
      <c r="B42" s="35">
        <f>SUM(D42:X42)</f>
        <v>0</v>
      </c>
      <c r="C42" s="29">
        <f>SUM(C16:C41)</f>
        <v>-17500</v>
      </c>
      <c r="D42" s="7">
        <f>-SUM(D16:D41)+D14</f>
        <v>0</v>
      </c>
      <c r="E42" s="7">
        <f t="shared" ref="E42:AB42" si="3">-SUM(E16:E41)+E14</f>
        <v>0</v>
      </c>
      <c r="F42" s="7">
        <f t="shared" si="3"/>
        <v>0</v>
      </c>
      <c r="G42" s="7">
        <f t="shared" si="3"/>
        <v>0</v>
      </c>
      <c r="H42" s="7">
        <f t="shared" si="3"/>
        <v>0</v>
      </c>
      <c r="I42" s="7">
        <f t="shared" si="3"/>
        <v>0</v>
      </c>
      <c r="J42" s="7">
        <f t="shared" si="3"/>
        <v>0</v>
      </c>
      <c r="K42" s="7">
        <f t="shared" si="3"/>
        <v>0</v>
      </c>
      <c r="L42" s="7">
        <f t="shared" si="3"/>
        <v>0</v>
      </c>
      <c r="M42" s="7">
        <f t="shared" si="3"/>
        <v>0</v>
      </c>
      <c r="N42" s="7">
        <f t="shared" si="3"/>
        <v>0</v>
      </c>
      <c r="O42" s="7">
        <f t="shared" si="3"/>
        <v>0</v>
      </c>
      <c r="P42" s="7">
        <f t="shared" si="3"/>
        <v>0</v>
      </c>
      <c r="Q42" s="7">
        <f t="shared" si="3"/>
        <v>0</v>
      </c>
      <c r="R42" s="7">
        <f t="shared" si="3"/>
        <v>0</v>
      </c>
      <c r="S42" s="7">
        <f t="shared" si="3"/>
        <v>0</v>
      </c>
      <c r="T42" s="7">
        <f t="shared" si="3"/>
        <v>0</v>
      </c>
      <c r="U42" s="326">
        <f>-SUM(U16:U41)+U14</f>
        <v>0</v>
      </c>
      <c r="V42" s="326">
        <f>-SUM(V16:V41)+V14</f>
        <v>0</v>
      </c>
      <c r="W42" s="326">
        <f t="shared" si="3"/>
        <v>0</v>
      </c>
      <c r="X42" s="326">
        <f t="shared" si="3"/>
        <v>0</v>
      </c>
      <c r="Y42" s="326">
        <f t="shared" si="3"/>
        <v>0</v>
      </c>
      <c r="Z42" s="326">
        <f t="shared" si="3"/>
        <v>0</v>
      </c>
      <c r="AA42" s="326">
        <f t="shared" si="3"/>
        <v>0</v>
      </c>
      <c r="AB42" s="326">
        <f t="shared" si="3"/>
        <v>0</v>
      </c>
    </row>
    <row r="43" spans="1:28" x14ac:dyDescent="0.25">
      <c r="A43" s="38"/>
      <c r="B43" s="29"/>
      <c r="C43" s="3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8" x14ac:dyDescent="0.25">
      <c r="A44" s="39" t="s">
        <v>63</v>
      </c>
      <c r="B44" s="3"/>
      <c r="C44" s="30">
        <f>+C14+C42</f>
        <v>0</v>
      </c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8" x14ac:dyDescent="0.25">
      <c r="A45" s="3"/>
      <c r="B45" s="3"/>
      <c r="C45" s="3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8" x14ac:dyDescent="0.25">
      <c r="A46" s="3"/>
      <c r="B46" s="36"/>
      <c r="C46" s="3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8" x14ac:dyDescent="0.25">
      <c r="A47" s="3"/>
      <c r="B47" s="3"/>
      <c r="C47" s="3"/>
      <c r="E47" s="7"/>
      <c r="F47" s="4"/>
      <c r="G47" s="4"/>
      <c r="H47" s="4"/>
      <c r="I47" s="4"/>
      <c r="J47" s="4"/>
      <c r="K47" s="4"/>
      <c r="L47" s="4"/>
      <c r="M47" s="4"/>
      <c r="N47" s="7">
        <f>SUM(E32:E47)</f>
        <v>0</v>
      </c>
      <c r="O47" s="4"/>
      <c r="P47" s="4"/>
      <c r="Q47" s="4"/>
      <c r="R47" s="4"/>
      <c r="S47" s="4"/>
    </row>
    <row r="48" spans="1:28" x14ac:dyDescent="0.25">
      <c r="B48" s="3"/>
      <c r="C48" s="3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</row>
    <row r="49" spans="5:19" x14ac:dyDescent="0.25"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</row>
    <row r="50" spans="5:19" x14ac:dyDescent="0.25"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</row>
    <row r="51" spans="5:19" x14ac:dyDescent="0.25"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</row>
    <row r="52" spans="5:19" x14ac:dyDescent="0.25"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</row>
    <row r="53" spans="5:19" x14ac:dyDescent="0.25"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</row>
    <row r="54" spans="5:19" x14ac:dyDescent="0.25"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</row>
    <row r="55" spans="5:19" x14ac:dyDescent="0.25"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</row>
    <row r="56" spans="5:19" x14ac:dyDescent="0.25"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</row>
    <row r="57" spans="5:19" x14ac:dyDescent="0.25"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</row>
    <row r="58" spans="5:19" x14ac:dyDescent="0.25"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</row>
  </sheetData>
  <pageMargins left="0.7" right="0.7" top="0.75" bottom="0.75" header="0.3" footer="0.3"/>
  <pageSetup scale="67" orientation="landscape" horizontalDpi="4294967294" verticalDpi="4294967294" r:id="rId1"/>
  <headerFooter>
    <oddFooter>&amp;Z&amp;F&amp;RPage &amp;P</oddFooter>
  </headerFooter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sheetPr codeName="Sheet59">
    <tabColor theme="9" tint="-0.249977111117893"/>
    <pageSetUpPr fitToPage="1"/>
  </sheetPr>
  <dimension ref="A1:AH64"/>
  <sheetViews>
    <sheetView workbookViewId="0"/>
  </sheetViews>
  <sheetFormatPr defaultRowHeight="15" x14ac:dyDescent="0.25"/>
  <cols>
    <col min="1" max="1" width="20.85546875" style="289" customWidth="1"/>
    <col min="2" max="2" width="8.7109375" style="289" customWidth="1"/>
    <col min="3" max="3" width="12.85546875" style="289" customWidth="1"/>
    <col min="4" max="12" width="7.42578125" style="289" hidden="1" customWidth="1"/>
    <col min="13" max="13" width="7.5703125" style="289" hidden="1" customWidth="1"/>
    <col min="14" max="17" width="9.28515625" style="289" customWidth="1"/>
    <col min="18" max="19" width="11.28515625" style="289" customWidth="1"/>
    <col min="20" max="20" width="9.42578125" style="289" customWidth="1"/>
    <col min="21" max="21" width="9.7109375" style="289" bestFit="1" customWidth="1"/>
    <col min="22" max="24" width="10.5703125" style="289" customWidth="1"/>
    <col min="25" max="26" width="9.140625" style="289"/>
    <col min="27" max="27" width="9.5703125" style="289" bestFit="1" customWidth="1"/>
    <col min="28" max="16384" width="9.140625" style="289"/>
  </cols>
  <sheetData>
    <row r="1" spans="1:34" x14ac:dyDescent="0.25">
      <c r="A1" s="360" t="s">
        <v>10</v>
      </c>
      <c r="O1" s="289" t="s">
        <v>647</v>
      </c>
    </row>
    <row r="2" spans="1:34" x14ac:dyDescent="0.25">
      <c r="A2" s="365" t="s">
        <v>438</v>
      </c>
    </row>
    <row r="3" spans="1:34" x14ac:dyDescent="0.25">
      <c r="A3" s="365" t="s">
        <v>80</v>
      </c>
    </row>
    <row r="4" spans="1:34" x14ac:dyDescent="0.25">
      <c r="R4" s="584" t="s">
        <v>4</v>
      </c>
      <c r="S4" s="585"/>
      <c r="T4" s="584" t="s">
        <v>8</v>
      </c>
    </row>
    <row r="5" spans="1:34" x14ac:dyDescent="0.25">
      <c r="A5" s="586" t="s">
        <v>9</v>
      </c>
      <c r="B5" s="475" t="s">
        <v>64</v>
      </c>
      <c r="C5" s="475" t="s">
        <v>12</v>
      </c>
      <c r="R5" s="587" t="s">
        <v>2</v>
      </c>
      <c r="S5" s="587" t="s">
        <v>60</v>
      </c>
      <c r="T5" s="587" t="s">
        <v>7</v>
      </c>
    </row>
    <row r="6" spans="1:34" x14ac:dyDescent="0.25">
      <c r="B6" s="290"/>
      <c r="R6" s="290"/>
    </row>
    <row r="7" spans="1:34" x14ac:dyDescent="0.25">
      <c r="A7" s="588" t="str">
        <f>SUMMARY!B104</f>
        <v>XD LASER 6D KIT REV 2</v>
      </c>
      <c r="B7" s="589">
        <f>SUMMARY!A104</f>
        <v>297</v>
      </c>
      <c r="C7" s="590">
        <f>SUMMARY!D104</f>
        <v>58536</v>
      </c>
      <c r="D7" s="634"/>
      <c r="E7" s="634"/>
      <c r="F7" s="634"/>
      <c r="G7" s="634"/>
      <c r="H7" s="634"/>
      <c r="I7" s="634"/>
      <c r="J7" s="634"/>
      <c r="K7" s="634"/>
      <c r="L7" s="634"/>
      <c r="M7" s="634"/>
      <c r="N7" s="634"/>
      <c r="O7" s="635"/>
      <c r="P7" s="421"/>
      <c r="Q7" s="421"/>
      <c r="R7" s="423">
        <f>+C14</f>
        <v>73378.320000000007</v>
      </c>
      <c r="S7" s="423">
        <f>+-C48</f>
        <v>73378.320000000007</v>
      </c>
      <c r="T7" s="423">
        <f>+R7-S7</f>
        <v>0</v>
      </c>
    </row>
    <row r="8" spans="1:34" x14ac:dyDescent="0.25">
      <c r="A8" s="588"/>
      <c r="B8" s="290"/>
      <c r="D8" s="634"/>
      <c r="E8" s="634"/>
      <c r="F8" s="634"/>
      <c r="G8" s="634"/>
      <c r="H8" s="634"/>
      <c r="I8" s="634"/>
      <c r="J8" s="634"/>
      <c r="K8" s="634"/>
      <c r="L8" s="634"/>
      <c r="M8" s="634"/>
      <c r="N8" s="634"/>
      <c r="O8" s="635"/>
      <c r="P8" s="421"/>
      <c r="Q8" s="421"/>
    </row>
    <row r="9" spans="1:34" x14ac:dyDescent="0.25">
      <c r="A9" s="437"/>
      <c r="B9" s="290"/>
      <c r="D9" s="634"/>
      <c r="E9" s="634"/>
      <c r="F9" s="634"/>
      <c r="G9" s="634"/>
      <c r="H9" s="634"/>
      <c r="I9" s="634"/>
      <c r="J9" s="634"/>
      <c r="K9" s="634"/>
      <c r="L9" s="634"/>
      <c r="M9" s="634"/>
      <c r="N9" s="634"/>
      <c r="O9" s="635"/>
      <c r="P9" s="421"/>
      <c r="Q9" s="421"/>
    </row>
    <row r="10" spans="1:34" x14ac:dyDescent="0.25">
      <c r="B10" s="290"/>
    </row>
    <row r="11" spans="1:34" x14ac:dyDescent="0.25">
      <c r="A11" s="437" t="s">
        <v>66</v>
      </c>
      <c r="B11" s="593" t="str">
        <f>SUMMARY!F104</f>
        <v>MISS</v>
      </c>
      <c r="C11" s="589" t="s">
        <v>246</v>
      </c>
    </row>
    <row r="12" spans="1:34" x14ac:dyDescent="0.25">
      <c r="B12" s="594"/>
      <c r="C12" s="437"/>
    </row>
    <row r="13" spans="1:34" x14ac:dyDescent="0.25">
      <c r="A13" s="365" t="s">
        <v>5</v>
      </c>
      <c r="C13" s="595" t="s">
        <v>3</v>
      </c>
      <c r="D13" s="596">
        <v>1994</v>
      </c>
      <c r="E13" s="596">
        <v>1995</v>
      </c>
      <c r="F13" s="596">
        <v>1996</v>
      </c>
      <c r="G13" s="596">
        <v>1997</v>
      </c>
      <c r="H13" s="596">
        <v>1998</v>
      </c>
      <c r="I13" s="596">
        <v>1999</v>
      </c>
      <c r="J13" s="596">
        <v>2000</v>
      </c>
      <c r="K13" s="596">
        <v>2001</v>
      </c>
      <c r="L13" s="596">
        <v>2002</v>
      </c>
      <c r="M13" s="596">
        <v>2003</v>
      </c>
      <c r="N13" s="596">
        <v>2004</v>
      </c>
      <c r="O13" s="596">
        <f>N13+1</f>
        <v>2005</v>
      </c>
      <c r="P13" s="596">
        <f t="shared" ref="P13:AH13" si="0">O13+1</f>
        <v>2006</v>
      </c>
      <c r="Q13" s="596">
        <f t="shared" si="0"/>
        <v>2007</v>
      </c>
      <c r="R13" s="596">
        <f t="shared" si="0"/>
        <v>2008</v>
      </c>
      <c r="S13" s="596">
        <f t="shared" si="0"/>
        <v>2009</v>
      </c>
      <c r="T13" s="596">
        <f t="shared" si="0"/>
        <v>2010</v>
      </c>
      <c r="U13" s="596">
        <f t="shared" si="0"/>
        <v>2011</v>
      </c>
      <c r="V13" s="596">
        <f t="shared" si="0"/>
        <v>2012</v>
      </c>
      <c r="W13" s="596">
        <f t="shared" si="0"/>
        <v>2013</v>
      </c>
      <c r="X13" s="596">
        <f t="shared" si="0"/>
        <v>2014</v>
      </c>
      <c r="Y13" s="596">
        <f t="shared" si="0"/>
        <v>2015</v>
      </c>
      <c r="Z13" s="596">
        <f t="shared" si="0"/>
        <v>2016</v>
      </c>
      <c r="AA13" s="596">
        <f t="shared" si="0"/>
        <v>2017</v>
      </c>
      <c r="AB13" s="596">
        <f t="shared" si="0"/>
        <v>2018</v>
      </c>
      <c r="AC13" s="596">
        <f t="shared" si="0"/>
        <v>2019</v>
      </c>
      <c r="AD13" s="596">
        <f t="shared" si="0"/>
        <v>2020</v>
      </c>
      <c r="AE13" s="596">
        <f t="shared" si="0"/>
        <v>2021</v>
      </c>
      <c r="AF13" s="596">
        <f t="shared" si="0"/>
        <v>2022</v>
      </c>
      <c r="AG13" s="596">
        <f t="shared" si="0"/>
        <v>2023</v>
      </c>
      <c r="AH13" s="596">
        <f t="shared" si="0"/>
        <v>2024</v>
      </c>
    </row>
    <row r="14" spans="1:34" x14ac:dyDescent="0.25">
      <c r="A14" s="365" t="s">
        <v>73</v>
      </c>
      <c r="C14" s="681">
        <f>SUM(D14:AH14)</f>
        <v>73378.320000000007</v>
      </c>
      <c r="D14" s="362">
        <f>+'Equip Review 032310'!G29</f>
        <v>0</v>
      </c>
      <c r="E14" s="362">
        <f>+'Equip Review 032310'!H29</f>
        <v>0</v>
      </c>
      <c r="F14" s="362">
        <f>+'Equip Review 032310'!I29</f>
        <v>0</v>
      </c>
      <c r="G14" s="362">
        <f>+'Equip Review 032310'!J29</f>
        <v>0</v>
      </c>
      <c r="H14" s="362">
        <f>+'Equip Review 032310'!K29</f>
        <v>0</v>
      </c>
      <c r="I14" s="362">
        <f>+'Equip Review 032310'!L29</f>
        <v>0</v>
      </c>
      <c r="J14" s="362">
        <f>+'Equip Review 032310'!M29</f>
        <v>0</v>
      </c>
      <c r="K14" s="362">
        <f>+'Equip Review 032310'!N29</f>
        <v>0</v>
      </c>
      <c r="L14" s="362">
        <f>+'Equip Review 032310'!O29</f>
        <v>0</v>
      </c>
      <c r="M14" s="362">
        <f>+'Equip Review 032310'!P29</f>
        <v>0</v>
      </c>
      <c r="N14" s="362"/>
      <c r="O14" s="362"/>
      <c r="P14" s="362"/>
      <c r="Q14" s="362"/>
      <c r="R14" s="362"/>
      <c r="S14" s="362"/>
      <c r="T14" s="482"/>
      <c r="U14" s="482">
        <v>59578.01</v>
      </c>
      <c r="V14" s="482"/>
      <c r="W14" s="362"/>
      <c r="X14" s="362"/>
      <c r="AA14" s="362">
        <v>13800.31</v>
      </c>
    </row>
    <row r="15" spans="1:34" x14ac:dyDescent="0.25">
      <c r="A15" s="602"/>
      <c r="B15" s="437"/>
      <c r="C15" s="437"/>
      <c r="S15" s="362"/>
      <c r="T15" s="362"/>
      <c r="U15" s="362"/>
      <c r="V15" s="362"/>
      <c r="W15" s="362"/>
      <c r="X15" s="362"/>
    </row>
    <row r="16" spans="1:34" x14ac:dyDescent="0.25">
      <c r="A16" s="365" t="s">
        <v>6</v>
      </c>
      <c r="B16" s="290">
        <v>1994</v>
      </c>
      <c r="C16" s="423">
        <f>-SUM(D16:AH16)</f>
        <v>0</v>
      </c>
      <c r="D16" s="599">
        <f>+D$14/7/2</f>
        <v>0</v>
      </c>
      <c r="E16" s="599"/>
      <c r="F16" s="599"/>
      <c r="G16" s="599"/>
      <c r="H16" s="599"/>
      <c r="I16" s="599"/>
      <c r="J16" s="599"/>
      <c r="K16" s="599"/>
      <c r="L16" s="599"/>
      <c r="M16" s="599"/>
      <c r="N16" s="599"/>
      <c r="O16" s="599"/>
      <c r="P16" s="599"/>
      <c r="Q16" s="599"/>
      <c r="R16" s="599"/>
      <c r="S16" s="362"/>
      <c r="T16" s="362"/>
      <c r="U16" s="362"/>
      <c r="V16" s="362"/>
      <c r="W16" s="362"/>
      <c r="X16" s="362"/>
      <c r="Y16" s="599"/>
      <c r="Z16" s="599"/>
    </row>
    <row r="17" spans="1:26" x14ac:dyDescent="0.25">
      <c r="B17" s="290">
        <f>B16+1</f>
        <v>1995</v>
      </c>
      <c r="C17" s="423">
        <f t="shared" ref="C17:C46" si="1">-SUM(D17:AH17)</f>
        <v>0</v>
      </c>
      <c r="D17" s="599">
        <f>+D$14/7</f>
        <v>0</v>
      </c>
      <c r="E17" s="599">
        <f>+E$14/7/2</f>
        <v>0</v>
      </c>
      <c r="F17" s="599"/>
      <c r="G17" s="599"/>
      <c r="H17" s="599"/>
      <c r="I17" s="599"/>
      <c r="J17" s="599"/>
      <c r="K17" s="599"/>
      <c r="L17" s="599"/>
      <c r="M17" s="599"/>
      <c r="N17" s="599"/>
      <c r="O17" s="599"/>
      <c r="P17" s="599"/>
      <c r="Q17" s="599"/>
      <c r="R17" s="599"/>
      <c r="S17" s="362"/>
      <c r="T17" s="362"/>
      <c r="U17" s="362"/>
      <c r="V17" s="362"/>
      <c r="W17" s="362"/>
      <c r="X17" s="362"/>
      <c r="Y17" s="599"/>
      <c r="Z17" s="599"/>
    </row>
    <row r="18" spans="1:26" x14ac:dyDescent="0.25">
      <c r="B18" s="290">
        <f t="shared" ref="B18:B46" si="2">B17+1</f>
        <v>1996</v>
      </c>
      <c r="C18" s="423">
        <f t="shared" si="1"/>
        <v>0</v>
      </c>
      <c r="D18" s="599">
        <f>+D17</f>
        <v>0</v>
      </c>
      <c r="E18" s="599">
        <f>+E$14/7</f>
        <v>0</v>
      </c>
      <c r="F18" s="599">
        <f>+F$14/7/2</f>
        <v>0</v>
      </c>
      <c r="G18" s="599"/>
      <c r="H18" s="599"/>
      <c r="I18" s="599"/>
      <c r="J18" s="599"/>
      <c r="K18" s="599"/>
      <c r="L18" s="599"/>
      <c r="M18" s="599"/>
      <c r="N18" s="599"/>
      <c r="O18" s="599"/>
      <c r="P18" s="599"/>
      <c r="Q18" s="599"/>
      <c r="R18" s="599"/>
      <c r="S18" s="362"/>
      <c r="T18" s="362"/>
      <c r="U18" s="362"/>
      <c r="V18" s="362"/>
      <c r="W18" s="362"/>
      <c r="X18" s="362"/>
      <c r="Y18" s="599"/>
      <c r="Z18" s="599"/>
    </row>
    <row r="19" spans="1:26" x14ac:dyDescent="0.25">
      <c r="B19" s="290">
        <f t="shared" si="2"/>
        <v>1997</v>
      </c>
      <c r="C19" s="423">
        <f t="shared" si="1"/>
        <v>0</v>
      </c>
      <c r="D19" s="599">
        <f>+D18</f>
        <v>0</v>
      </c>
      <c r="E19" s="599">
        <f>+E18</f>
        <v>0</v>
      </c>
      <c r="F19" s="599">
        <f>+F$14/7</f>
        <v>0</v>
      </c>
      <c r="G19" s="599">
        <f>+G$14/7/2</f>
        <v>0</v>
      </c>
      <c r="H19" s="599"/>
      <c r="I19" s="599"/>
      <c r="J19" s="599"/>
      <c r="K19" s="599"/>
      <c r="L19" s="599"/>
      <c r="M19" s="599"/>
      <c r="N19" s="599"/>
      <c r="O19" s="599"/>
      <c r="P19" s="599"/>
      <c r="Q19" s="599"/>
      <c r="R19" s="599"/>
      <c r="S19" s="362"/>
      <c r="T19" s="362"/>
      <c r="U19" s="362"/>
      <c r="V19" s="362"/>
      <c r="W19" s="362"/>
      <c r="X19" s="362"/>
      <c r="Y19" s="599"/>
      <c r="Z19" s="599"/>
    </row>
    <row r="20" spans="1:26" x14ac:dyDescent="0.25">
      <c r="B20" s="290">
        <f t="shared" si="2"/>
        <v>1998</v>
      </c>
      <c r="C20" s="423">
        <f t="shared" si="1"/>
        <v>0</v>
      </c>
      <c r="D20" s="599">
        <f>+D19</f>
        <v>0</v>
      </c>
      <c r="E20" s="599">
        <f>+E19</f>
        <v>0</v>
      </c>
      <c r="F20" s="599">
        <f>+F19</f>
        <v>0</v>
      </c>
      <c r="G20" s="599">
        <f>+G$14/7</f>
        <v>0</v>
      </c>
      <c r="H20" s="599">
        <f>+H$14/7/2</f>
        <v>0</v>
      </c>
      <c r="I20" s="599"/>
      <c r="J20" s="599"/>
      <c r="K20" s="599"/>
      <c r="L20" s="599"/>
      <c r="M20" s="599"/>
      <c r="N20" s="599"/>
      <c r="O20" s="599"/>
      <c r="P20" s="599"/>
      <c r="Q20" s="599"/>
      <c r="R20" s="599"/>
      <c r="S20" s="362"/>
      <c r="T20" s="362"/>
      <c r="U20" s="362"/>
      <c r="V20" s="362"/>
      <c r="W20" s="362"/>
      <c r="X20" s="362"/>
      <c r="Y20" s="599"/>
      <c r="Z20" s="599"/>
    </row>
    <row r="21" spans="1:26" x14ac:dyDescent="0.25">
      <c r="B21" s="290">
        <f t="shared" si="2"/>
        <v>1999</v>
      </c>
      <c r="C21" s="423">
        <f t="shared" si="1"/>
        <v>0</v>
      </c>
      <c r="D21" s="599">
        <f>+D20</f>
        <v>0</v>
      </c>
      <c r="E21" s="599">
        <f>+E20</f>
        <v>0</v>
      </c>
      <c r="F21" s="599">
        <f>+F20</f>
        <v>0</v>
      </c>
      <c r="G21" s="599">
        <f>+G20</f>
        <v>0</v>
      </c>
      <c r="H21" s="599">
        <f>+H$14/7</f>
        <v>0</v>
      </c>
      <c r="I21" s="599">
        <f>+I$14/7/2</f>
        <v>0</v>
      </c>
      <c r="J21" s="599"/>
      <c r="K21" s="599"/>
      <c r="L21" s="599"/>
      <c r="M21" s="599"/>
      <c r="N21" s="599"/>
      <c r="O21" s="599"/>
      <c r="P21" s="599"/>
      <c r="Q21" s="599"/>
      <c r="R21" s="599"/>
      <c r="S21" s="362"/>
      <c r="T21" s="362"/>
      <c r="U21" s="362"/>
      <c r="V21" s="362"/>
      <c r="W21" s="362"/>
      <c r="X21" s="362"/>
      <c r="Y21" s="599"/>
      <c r="Z21" s="599"/>
    </row>
    <row r="22" spans="1:26" x14ac:dyDescent="0.25">
      <c r="B22" s="290">
        <f t="shared" si="2"/>
        <v>2000</v>
      </c>
      <c r="C22" s="423">
        <f t="shared" si="1"/>
        <v>0</v>
      </c>
      <c r="D22" s="599">
        <f>+D21</f>
        <v>0</v>
      </c>
      <c r="E22" s="599">
        <f>+E21</f>
        <v>0</v>
      </c>
      <c r="F22" s="599">
        <f>+F21</f>
        <v>0</v>
      </c>
      <c r="G22" s="599">
        <f>+G21</f>
        <v>0</v>
      </c>
      <c r="H22" s="599">
        <f>+H21</f>
        <v>0</v>
      </c>
      <c r="I22" s="599">
        <f>+I$14/7</f>
        <v>0</v>
      </c>
      <c r="J22" s="599">
        <f>+J$14/7/2</f>
        <v>0</v>
      </c>
      <c r="K22" s="599"/>
      <c r="L22" s="599"/>
      <c r="M22" s="599"/>
      <c r="N22" s="599"/>
      <c r="O22" s="599"/>
      <c r="P22" s="599"/>
      <c r="Q22" s="599"/>
      <c r="R22" s="599"/>
      <c r="S22" s="362"/>
      <c r="T22" s="362"/>
      <c r="U22" s="362"/>
      <c r="V22" s="362"/>
      <c r="W22" s="362"/>
      <c r="X22" s="362"/>
      <c r="Y22" s="599"/>
      <c r="Z22" s="599"/>
    </row>
    <row r="23" spans="1:26" x14ac:dyDescent="0.25">
      <c r="B23" s="290">
        <f t="shared" si="2"/>
        <v>2001</v>
      </c>
      <c r="C23" s="423">
        <f t="shared" si="1"/>
        <v>0</v>
      </c>
      <c r="D23" s="599">
        <f>+D$14/7/2</f>
        <v>0</v>
      </c>
      <c r="E23" s="599">
        <f>+E22</f>
        <v>0</v>
      </c>
      <c r="F23" s="599">
        <f>+F22</f>
        <v>0</v>
      </c>
      <c r="G23" s="599">
        <f>+G22</f>
        <v>0</v>
      </c>
      <c r="H23" s="599">
        <f>+H22</f>
        <v>0</v>
      </c>
      <c r="I23" s="599">
        <f>+I22</f>
        <v>0</v>
      </c>
      <c r="J23" s="599">
        <f>+J$14/7</f>
        <v>0</v>
      </c>
      <c r="K23" s="599">
        <f>+K$14/7/2</f>
        <v>0</v>
      </c>
      <c r="L23" s="599"/>
      <c r="M23" s="599"/>
      <c r="N23" s="599"/>
      <c r="O23" s="599"/>
      <c r="P23" s="599"/>
      <c r="Q23" s="599"/>
      <c r="R23" s="599"/>
      <c r="S23" s="362"/>
      <c r="T23" s="362"/>
      <c r="U23" s="362"/>
      <c r="V23" s="362"/>
      <c r="W23" s="362"/>
      <c r="X23" s="362"/>
      <c r="Y23" s="599"/>
      <c r="Z23" s="599"/>
    </row>
    <row r="24" spans="1:26" x14ac:dyDescent="0.25">
      <c r="B24" s="290">
        <f t="shared" si="2"/>
        <v>2002</v>
      </c>
      <c r="C24" s="423">
        <f t="shared" si="1"/>
        <v>0</v>
      </c>
      <c r="D24" s="599"/>
      <c r="E24" s="599">
        <f>+E$14/7/2</f>
        <v>0</v>
      </c>
      <c r="F24" s="599">
        <f>+F23</f>
        <v>0</v>
      </c>
      <c r="G24" s="599">
        <f>+G23</f>
        <v>0</v>
      </c>
      <c r="H24" s="599">
        <f>+H23</f>
        <v>0</v>
      </c>
      <c r="I24" s="599">
        <f>+I23</f>
        <v>0</v>
      </c>
      <c r="J24" s="599">
        <f>+J23</f>
        <v>0</v>
      </c>
      <c r="K24" s="599">
        <f>+K$14/7</f>
        <v>0</v>
      </c>
      <c r="L24" s="599">
        <f>+L$14/7/2</f>
        <v>0</v>
      </c>
      <c r="M24" s="599"/>
      <c r="N24" s="599"/>
      <c r="O24" s="599"/>
      <c r="P24" s="599"/>
      <c r="Q24" s="599"/>
      <c r="R24" s="599"/>
      <c r="S24" s="362"/>
      <c r="T24" s="362"/>
      <c r="U24" s="362"/>
      <c r="V24" s="362"/>
      <c r="W24" s="362"/>
      <c r="X24" s="362"/>
      <c r="Y24" s="599"/>
      <c r="Z24" s="599"/>
    </row>
    <row r="25" spans="1:26" x14ac:dyDescent="0.25">
      <c r="B25" s="290">
        <f t="shared" si="2"/>
        <v>2003</v>
      </c>
      <c r="C25" s="423">
        <f t="shared" si="1"/>
        <v>0</v>
      </c>
      <c r="D25" s="599"/>
      <c r="E25" s="599"/>
      <c r="F25" s="599">
        <f>+F$14/7/2</f>
        <v>0</v>
      </c>
      <c r="G25" s="599">
        <f>+G24</f>
        <v>0</v>
      </c>
      <c r="H25" s="599">
        <f>+H24</f>
        <v>0</v>
      </c>
      <c r="I25" s="599">
        <f>+I24</f>
        <v>0</v>
      </c>
      <c r="J25" s="599">
        <f>+J24</f>
        <v>0</v>
      </c>
      <c r="K25" s="599">
        <f>+K24</f>
        <v>0</v>
      </c>
      <c r="L25" s="599">
        <f>+L$14/7</f>
        <v>0</v>
      </c>
      <c r="M25" s="599">
        <f>+M$14/7/2</f>
        <v>0</v>
      </c>
      <c r="N25" s="599"/>
      <c r="O25" s="599"/>
      <c r="P25" s="599"/>
      <c r="Q25" s="599"/>
      <c r="R25" s="599"/>
      <c r="S25" s="362"/>
      <c r="T25" s="362"/>
      <c r="U25" s="362"/>
      <c r="V25" s="362"/>
      <c r="W25" s="362"/>
      <c r="X25" s="362"/>
      <c r="Y25" s="599"/>
      <c r="Z25" s="599"/>
    </row>
    <row r="26" spans="1:26" x14ac:dyDescent="0.25">
      <c r="B26" s="290">
        <f t="shared" si="2"/>
        <v>2004</v>
      </c>
      <c r="C26" s="423">
        <f t="shared" si="1"/>
        <v>0</v>
      </c>
      <c r="D26" s="599"/>
      <c r="E26" s="599"/>
      <c r="F26" s="599"/>
      <c r="G26" s="599">
        <f>+G$14/7/2</f>
        <v>0</v>
      </c>
      <c r="H26" s="599">
        <f>+H25</f>
        <v>0</v>
      </c>
      <c r="I26" s="599">
        <f>+I25</f>
        <v>0</v>
      </c>
      <c r="J26" s="599">
        <f>+J25</f>
        <v>0</v>
      </c>
      <c r="K26" s="599">
        <f>+K25</f>
        <v>0</v>
      </c>
      <c r="L26" s="599">
        <f>+L25</f>
        <v>0</v>
      </c>
      <c r="M26" s="599">
        <f>+M$14/7</f>
        <v>0</v>
      </c>
      <c r="N26" s="599">
        <f>+N$14/7/2</f>
        <v>0</v>
      </c>
      <c r="O26" s="599"/>
      <c r="P26" s="599"/>
      <c r="Q26" s="599"/>
      <c r="R26" s="599"/>
      <c r="S26" s="362"/>
      <c r="T26" s="362"/>
      <c r="U26" s="362"/>
      <c r="V26" s="362"/>
      <c r="W26" s="362"/>
      <c r="X26" s="362"/>
      <c r="Y26" s="599"/>
      <c r="Z26" s="599"/>
    </row>
    <row r="27" spans="1:26" x14ac:dyDescent="0.25">
      <c r="B27" s="290">
        <f t="shared" si="2"/>
        <v>2005</v>
      </c>
      <c r="C27" s="423">
        <f t="shared" si="1"/>
        <v>0</v>
      </c>
      <c r="D27" s="599"/>
      <c r="E27" s="599"/>
      <c r="F27" s="599"/>
      <c r="G27" s="599"/>
      <c r="H27" s="599">
        <f>+H$14/7/2</f>
        <v>0</v>
      </c>
      <c r="I27" s="599">
        <f>+I26</f>
        <v>0</v>
      </c>
      <c r="J27" s="599">
        <f>+J26</f>
        <v>0</v>
      </c>
      <c r="K27" s="599">
        <f>+K26</f>
        <v>0</v>
      </c>
      <c r="L27" s="599">
        <f>+L26</f>
        <v>0</v>
      </c>
      <c r="M27" s="599">
        <f>+M26</f>
        <v>0</v>
      </c>
      <c r="N27" s="599">
        <f>+N$14/7</f>
        <v>0</v>
      </c>
      <c r="O27" s="599">
        <f>+O$14/7/2</f>
        <v>0</v>
      </c>
      <c r="P27" s="599"/>
      <c r="Q27" s="599"/>
      <c r="R27" s="599"/>
      <c r="S27" s="362"/>
      <c r="T27" s="362"/>
      <c r="U27" s="362"/>
      <c r="V27" s="362"/>
      <c r="W27" s="362"/>
      <c r="X27" s="362"/>
      <c r="Y27" s="599"/>
      <c r="Z27" s="599"/>
    </row>
    <row r="28" spans="1:26" x14ac:dyDescent="0.25">
      <c r="B28" s="290">
        <f t="shared" si="2"/>
        <v>2006</v>
      </c>
      <c r="C28" s="423">
        <f t="shared" si="1"/>
        <v>0</v>
      </c>
      <c r="D28" s="599"/>
      <c r="E28" s="599"/>
      <c r="F28" s="599"/>
      <c r="G28" s="599"/>
      <c r="H28" s="599"/>
      <c r="I28" s="599">
        <f>+I$14/7/2</f>
        <v>0</v>
      </c>
      <c r="J28" s="599">
        <f>+J27</f>
        <v>0</v>
      </c>
      <c r="K28" s="599">
        <f>+K27</f>
        <v>0</v>
      </c>
      <c r="L28" s="599">
        <f>+L27</f>
        <v>0</v>
      </c>
      <c r="M28" s="599">
        <f>+M27</f>
        <v>0</v>
      </c>
      <c r="N28" s="599">
        <f>+N27</f>
        <v>0</v>
      </c>
      <c r="O28" s="599">
        <f>+O$14/7</f>
        <v>0</v>
      </c>
      <c r="P28" s="599">
        <f>+P$14/7/2</f>
        <v>0</v>
      </c>
      <c r="Q28" s="599"/>
      <c r="R28" s="599"/>
      <c r="S28" s="362"/>
      <c r="T28" s="362"/>
      <c r="U28" s="362"/>
      <c r="V28" s="362"/>
      <c r="W28" s="362"/>
      <c r="X28" s="362"/>
      <c r="Y28" s="599"/>
      <c r="Z28" s="599"/>
    </row>
    <row r="29" spans="1:26" x14ac:dyDescent="0.25">
      <c r="B29" s="290">
        <f t="shared" si="2"/>
        <v>2007</v>
      </c>
      <c r="C29" s="423">
        <f t="shared" si="1"/>
        <v>0</v>
      </c>
      <c r="D29" s="599"/>
      <c r="E29" s="599"/>
      <c r="F29" s="599"/>
      <c r="G29" s="599"/>
      <c r="H29" s="599"/>
      <c r="I29" s="599"/>
      <c r="J29" s="599">
        <f>+J$14/7/2</f>
        <v>0</v>
      </c>
      <c r="K29" s="599">
        <f>+K28</f>
        <v>0</v>
      </c>
      <c r="L29" s="599">
        <f>+L28</f>
        <v>0</v>
      </c>
      <c r="M29" s="599">
        <f>+M28</f>
        <v>0</v>
      </c>
      <c r="N29" s="599">
        <f>+N28</f>
        <v>0</v>
      </c>
      <c r="O29" s="599">
        <f>+O28</f>
        <v>0</v>
      </c>
      <c r="P29" s="599">
        <f>+P$14/7</f>
        <v>0</v>
      </c>
      <c r="Q29" s="599">
        <f>+Q$14/7/2</f>
        <v>0</v>
      </c>
      <c r="R29" s="599"/>
      <c r="S29" s="362"/>
      <c r="T29" s="362"/>
      <c r="U29" s="362"/>
      <c r="V29" s="362"/>
      <c r="W29" s="362"/>
      <c r="X29" s="362"/>
      <c r="Y29" s="599"/>
      <c r="Z29" s="599"/>
    </row>
    <row r="30" spans="1:26" x14ac:dyDescent="0.25">
      <c r="B30" s="290">
        <f t="shared" si="2"/>
        <v>2008</v>
      </c>
      <c r="C30" s="423">
        <f t="shared" si="1"/>
        <v>0</v>
      </c>
      <c r="D30" s="599"/>
      <c r="E30" s="599"/>
      <c r="F30" s="599"/>
      <c r="G30" s="599"/>
      <c r="H30" s="599"/>
      <c r="I30" s="599"/>
      <c r="J30" s="599"/>
      <c r="K30" s="599">
        <f>+K$14/7/2</f>
        <v>0</v>
      </c>
      <c r="L30" s="599">
        <f>+L29</f>
        <v>0</v>
      </c>
      <c r="M30" s="599">
        <f>+M29</f>
        <v>0</v>
      </c>
      <c r="N30" s="599">
        <f>+N29</f>
        <v>0</v>
      </c>
      <c r="O30" s="599">
        <f>+O29</f>
        <v>0</v>
      </c>
      <c r="P30" s="599">
        <f>+P29</f>
        <v>0</v>
      </c>
      <c r="Q30" s="599">
        <f>+Q$14/7</f>
        <v>0</v>
      </c>
      <c r="R30" s="599">
        <f>+R$14/7/2</f>
        <v>0</v>
      </c>
      <c r="S30" s="362"/>
      <c r="T30" s="362"/>
      <c r="U30" s="362"/>
      <c r="V30" s="362"/>
      <c r="W30" s="362"/>
      <c r="X30" s="362"/>
      <c r="Y30" s="599"/>
      <c r="Z30" s="599"/>
    </row>
    <row r="31" spans="1:26" x14ac:dyDescent="0.25">
      <c r="B31" s="290">
        <f t="shared" si="2"/>
        <v>2009</v>
      </c>
      <c r="C31" s="423">
        <f t="shared" si="1"/>
        <v>0</v>
      </c>
      <c r="D31" s="599"/>
      <c r="E31" s="599"/>
      <c r="F31" s="599"/>
      <c r="G31" s="599"/>
      <c r="H31" s="599"/>
      <c r="I31" s="599"/>
      <c r="J31" s="599"/>
      <c r="K31" s="599"/>
      <c r="L31" s="599">
        <f>+L$14/7/2</f>
        <v>0</v>
      </c>
      <c r="M31" s="599">
        <f>+M30</f>
        <v>0</v>
      </c>
      <c r="N31" s="599">
        <f>+N30</f>
        <v>0</v>
      </c>
      <c r="O31" s="599">
        <f>+O30</f>
        <v>0</v>
      </c>
      <c r="P31" s="599">
        <f>+P30</f>
        <v>0</v>
      </c>
      <c r="Q31" s="599">
        <f>+Q30</f>
        <v>0</v>
      </c>
      <c r="R31" s="599">
        <f>+R$14/7</f>
        <v>0</v>
      </c>
      <c r="S31" s="362">
        <f>+S$14/7/2</f>
        <v>0</v>
      </c>
      <c r="T31" s="362"/>
      <c r="U31" s="362"/>
      <c r="V31" s="362"/>
      <c r="W31" s="362"/>
      <c r="X31" s="362"/>
      <c r="Y31" s="599"/>
      <c r="Z31" s="599"/>
    </row>
    <row r="32" spans="1:26" x14ac:dyDescent="0.25">
      <c r="A32" s="361"/>
      <c r="B32" s="290">
        <f t="shared" si="2"/>
        <v>2010</v>
      </c>
      <c r="C32" s="423">
        <f t="shared" si="1"/>
        <v>0</v>
      </c>
      <c r="D32" s="599"/>
      <c r="E32" s="599"/>
      <c r="F32" s="599"/>
      <c r="G32" s="599"/>
      <c r="H32" s="599"/>
      <c r="I32" s="599"/>
      <c r="J32" s="599"/>
      <c r="K32" s="599"/>
      <c r="L32" s="599"/>
      <c r="M32" s="599">
        <f>+M$14/7/2</f>
        <v>0</v>
      </c>
      <c r="N32" s="599">
        <f>+N31</f>
        <v>0</v>
      </c>
      <c r="O32" s="599">
        <f>+O31</f>
        <v>0</v>
      </c>
      <c r="P32" s="599">
        <f>+P31</f>
        <v>0</v>
      </c>
      <c r="Q32" s="599">
        <f>+Q31</f>
        <v>0</v>
      </c>
      <c r="R32" s="599">
        <f>+R31</f>
        <v>0</v>
      </c>
      <c r="S32" s="362">
        <f>+S$14/7</f>
        <v>0</v>
      </c>
      <c r="T32" s="362">
        <f>+T$14/7/2</f>
        <v>0</v>
      </c>
      <c r="U32" s="362"/>
      <c r="V32" s="362"/>
      <c r="W32" s="362"/>
      <c r="X32" s="362"/>
      <c r="Y32" s="599"/>
      <c r="Z32" s="599"/>
    </row>
    <row r="33" spans="1:34" x14ac:dyDescent="0.25">
      <c r="A33" s="361"/>
      <c r="B33" s="290">
        <f t="shared" si="2"/>
        <v>2011</v>
      </c>
      <c r="C33" s="423">
        <f t="shared" si="1"/>
        <v>-4255.5721428571433</v>
      </c>
      <c r="D33" s="599"/>
      <c r="E33" s="599"/>
      <c r="F33" s="599"/>
      <c r="G33" s="599"/>
      <c r="H33" s="599"/>
      <c r="I33" s="599"/>
      <c r="J33" s="599"/>
      <c r="K33" s="599"/>
      <c r="L33" s="599"/>
      <c r="M33" s="599"/>
      <c r="N33" s="599">
        <f>+N$14/7/2</f>
        <v>0</v>
      </c>
      <c r="O33" s="599">
        <f>+O32</f>
        <v>0</v>
      </c>
      <c r="P33" s="599">
        <f>+P32</f>
        <v>0</v>
      </c>
      <c r="Q33" s="599">
        <f>+Q32</f>
        <v>0</v>
      </c>
      <c r="R33" s="599">
        <f>+R32</f>
        <v>0</v>
      </c>
      <c r="S33" s="362">
        <f>+S32</f>
        <v>0</v>
      </c>
      <c r="T33" s="362">
        <f>+T$14/7</f>
        <v>0</v>
      </c>
      <c r="U33" s="362">
        <f>+U$14/7/2</f>
        <v>4255.5721428571433</v>
      </c>
      <c r="V33" s="362"/>
      <c r="W33" s="362"/>
      <c r="X33" s="362"/>
      <c r="Y33" s="599"/>
      <c r="Z33" s="599"/>
    </row>
    <row r="34" spans="1:34" x14ac:dyDescent="0.25">
      <c r="A34" s="361"/>
      <c r="B34" s="290">
        <f t="shared" si="2"/>
        <v>2012</v>
      </c>
      <c r="C34" s="423">
        <f t="shared" si="1"/>
        <v>-8511.1442857142865</v>
      </c>
      <c r="D34" s="599"/>
      <c r="E34" s="599"/>
      <c r="F34" s="599"/>
      <c r="G34" s="599"/>
      <c r="H34" s="599"/>
      <c r="I34" s="599"/>
      <c r="J34" s="599"/>
      <c r="K34" s="599"/>
      <c r="L34" s="599"/>
      <c r="M34" s="599"/>
      <c r="N34" s="599"/>
      <c r="O34" s="599">
        <f>+O$14/7/2</f>
        <v>0</v>
      </c>
      <c r="P34" s="599">
        <f>+P33</f>
        <v>0</v>
      </c>
      <c r="Q34" s="599">
        <f>+Q33</f>
        <v>0</v>
      </c>
      <c r="R34" s="599">
        <f>+R33</f>
        <v>0</v>
      </c>
      <c r="S34" s="362">
        <f>+S33</f>
        <v>0</v>
      </c>
      <c r="T34" s="362">
        <f>+T$14/7</f>
        <v>0</v>
      </c>
      <c r="U34" s="362">
        <f>+U$14/7</f>
        <v>8511.1442857142865</v>
      </c>
      <c r="V34" s="362">
        <f>+V$14/7/2</f>
        <v>0</v>
      </c>
      <c r="W34" s="362"/>
      <c r="X34" s="362"/>
      <c r="Y34" s="599"/>
      <c r="Z34" s="599"/>
    </row>
    <row r="35" spans="1:34" x14ac:dyDescent="0.25">
      <c r="A35" s="361"/>
      <c r="B35" s="290">
        <f t="shared" si="2"/>
        <v>2013</v>
      </c>
      <c r="C35" s="423">
        <f t="shared" si="1"/>
        <v>-8511.1442857142865</v>
      </c>
      <c r="D35" s="599"/>
      <c r="E35" s="599"/>
      <c r="F35" s="599"/>
      <c r="G35" s="599"/>
      <c r="H35" s="599"/>
      <c r="I35" s="599"/>
      <c r="J35" s="599"/>
      <c r="K35" s="599"/>
      <c r="L35" s="599"/>
      <c r="M35" s="599"/>
      <c r="N35" s="599"/>
      <c r="O35" s="599"/>
      <c r="P35" s="599"/>
      <c r="Q35" s="599"/>
      <c r="R35" s="599">
        <f t="shared" ref="R35:R37" si="3">+R34</f>
        <v>0</v>
      </c>
      <c r="S35" s="362">
        <f t="shared" ref="S35:S37" si="4">+S34</f>
        <v>0</v>
      </c>
      <c r="T35" s="362">
        <f t="shared" ref="T35:U37" si="5">+T$14/7</f>
        <v>0</v>
      </c>
      <c r="U35" s="362">
        <f t="shared" si="5"/>
        <v>8511.1442857142865</v>
      </c>
      <c r="V35" s="362">
        <f t="shared" ref="V35:V37" si="6">+V$14/7/2</f>
        <v>0</v>
      </c>
      <c r="W35" s="362"/>
      <c r="X35" s="362"/>
      <c r="Y35" s="599"/>
      <c r="Z35" s="599"/>
    </row>
    <row r="36" spans="1:34" x14ac:dyDescent="0.25">
      <c r="A36" s="361"/>
      <c r="B36" s="290">
        <f t="shared" si="2"/>
        <v>2014</v>
      </c>
      <c r="C36" s="423">
        <f t="shared" si="1"/>
        <v>-8511.1442857142865</v>
      </c>
      <c r="D36" s="599"/>
      <c r="E36" s="599"/>
      <c r="F36" s="599"/>
      <c r="G36" s="599"/>
      <c r="H36" s="599"/>
      <c r="I36" s="599"/>
      <c r="J36" s="599"/>
      <c r="K36" s="599"/>
      <c r="L36" s="599"/>
      <c r="M36" s="599"/>
      <c r="N36" s="599"/>
      <c r="O36" s="599"/>
      <c r="P36" s="599"/>
      <c r="Q36" s="599"/>
      <c r="R36" s="599">
        <f t="shared" si="3"/>
        <v>0</v>
      </c>
      <c r="S36" s="362">
        <f t="shared" si="4"/>
        <v>0</v>
      </c>
      <c r="T36" s="362">
        <f t="shared" si="5"/>
        <v>0</v>
      </c>
      <c r="U36" s="362">
        <f t="shared" si="5"/>
        <v>8511.1442857142865</v>
      </c>
      <c r="V36" s="362">
        <f t="shared" si="6"/>
        <v>0</v>
      </c>
      <c r="W36" s="362"/>
      <c r="X36" s="362"/>
      <c r="Y36" s="599"/>
      <c r="Z36" s="599"/>
    </row>
    <row r="37" spans="1:34" x14ac:dyDescent="0.25">
      <c r="A37" s="361"/>
      <c r="B37" s="290">
        <f t="shared" si="2"/>
        <v>2015</v>
      </c>
      <c r="C37" s="423">
        <f t="shared" si="1"/>
        <v>-8511.1442857142865</v>
      </c>
      <c r="D37" s="599"/>
      <c r="E37" s="599"/>
      <c r="F37" s="599"/>
      <c r="G37" s="599"/>
      <c r="H37" s="599"/>
      <c r="I37" s="599"/>
      <c r="J37" s="599"/>
      <c r="K37" s="599"/>
      <c r="L37" s="599"/>
      <c r="M37" s="599"/>
      <c r="N37" s="599"/>
      <c r="O37" s="599"/>
      <c r="P37" s="599"/>
      <c r="Q37" s="599"/>
      <c r="R37" s="599">
        <f t="shared" si="3"/>
        <v>0</v>
      </c>
      <c r="S37" s="362">
        <f t="shared" si="4"/>
        <v>0</v>
      </c>
      <c r="T37" s="362">
        <f t="shared" si="5"/>
        <v>0</v>
      </c>
      <c r="U37" s="362">
        <f t="shared" si="5"/>
        <v>8511.1442857142865</v>
      </c>
      <c r="V37" s="362">
        <f t="shared" si="6"/>
        <v>0</v>
      </c>
      <c r="W37" s="362"/>
      <c r="X37" s="362"/>
      <c r="Y37" s="599"/>
      <c r="Z37" s="599"/>
    </row>
    <row r="38" spans="1:34" x14ac:dyDescent="0.25">
      <c r="A38" s="361"/>
      <c r="B38" s="290">
        <f t="shared" si="2"/>
        <v>2016</v>
      </c>
      <c r="C38" s="423">
        <f t="shared" si="1"/>
        <v>-8511.1442857142865</v>
      </c>
      <c r="D38" s="599"/>
      <c r="E38" s="599"/>
      <c r="F38" s="599"/>
      <c r="G38" s="599"/>
      <c r="H38" s="599"/>
      <c r="I38" s="599"/>
      <c r="J38" s="599"/>
      <c r="K38" s="599"/>
      <c r="L38" s="599"/>
      <c r="M38" s="599"/>
      <c r="N38" s="599"/>
      <c r="O38" s="599"/>
      <c r="P38" s="599"/>
      <c r="Q38" s="599"/>
      <c r="R38" s="599"/>
      <c r="S38" s="362"/>
      <c r="T38" s="362"/>
      <c r="U38" s="362">
        <f>$U$14/7</f>
        <v>8511.1442857142865</v>
      </c>
      <c r="V38" s="362"/>
      <c r="W38" s="362"/>
      <c r="X38" s="362"/>
      <c r="Y38" s="599"/>
      <c r="Z38" s="599"/>
    </row>
    <row r="39" spans="1:34" x14ac:dyDescent="0.25">
      <c r="A39" s="361"/>
      <c r="B39" s="290">
        <f t="shared" si="2"/>
        <v>2017</v>
      </c>
      <c r="C39" s="423">
        <f t="shared" si="1"/>
        <v>-9496.8807142857149</v>
      </c>
      <c r="D39" s="599"/>
      <c r="E39" s="599"/>
      <c r="F39" s="599"/>
      <c r="G39" s="599"/>
      <c r="H39" s="599"/>
      <c r="I39" s="599"/>
      <c r="J39" s="599"/>
      <c r="K39" s="599"/>
      <c r="L39" s="599"/>
      <c r="M39" s="599"/>
      <c r="N39" s="599"/>
      <c r="O39" s="599"/>
      <c r="P39" s="599"/>
      <c r="Q39" s="599"/>
      <c r="R39" s="599"/>
      <c r="S39" s="362"/>
      <c r="T39" s="362"/>
      <c r="U39" s="362">
        <f>$U$14/7</f>
        <v>8511.1442857142865</v>
      </c>
      <c r="V39" s="362"/>
      <c r="W39" s="362"/>
      <c r="X39" s="362"/>
      <c r="Y39" s="599"/>
      <c r="Z39" s="599"/>
      <c r="AA39" s="599">
        <f>$AA$14/7/2</f>
        <v>985.73642857142852</v>
      </c>
    </row>
    <row r="40" spans="1:34" x14ac:dyDescent="0.25">
      <c r="A40" s="361"/>
      <c r="B40" s="290">
        <f t="shared" si="2"/>
        <v>2018</v>
      </c>
      <c r="C40" s="423">
        <f t="shared" si="1"/>
        <v>-6227.0450000000055</v>
      </c>
      <c r="D40" s="599"/>
      <c r="E40" s="599"/>
      <c r="F40" s="599"/>
      <c r="G40" s="599"/>
      <c r="H40" s="599"/>
      <c r="I40" s="599"/>
      <c r="J40" s="599"/>
      <c r="K40" s="599"/>
      <c r="L40" s="599"/>
      <c r="M40" s="599"/>
      <c r="N40" s="599"/>
      <c r="O40" s="599"/>
      <c r="P40" s="599"/>
      <c r="Q40" s="599"/>
      <c r="R40" s="599"/>
      <c r="S40" s="362"/>
      <c r="T40" s="362"/>
      <c r="U40" s="362">
        <v>4255.5721428571487</v>
      </c>
      <c r="V40" s="362"/>
      <c r="W40" s="362"/>
      <c r="X40" s="362"/>
      <c r="Y40" s="599"/>
      <c r="Z40" s="599"/>
      <c r="AA40" s="599">
        <f>$AA$14/7</f>
        <v>1971.472857142857</v>
      </c>
    </row>
    <row r="41" spans="1:34" x14ac:dyDescent="0.25">
      <c r="A41" s="361"/>
      <c r="B41" s="290">
        <f t="shared" si="2"/>
        <v>2019</v>
      </c>
      <c r="C41" s="423">
        <f t="shared" si="1"/>
        <v>-1971.472857142857</v>
      </c>
      <c r="D41" s="599"/>
      <c r="E41" s="599"/>
      <c r="F41" s="599"/>
      <c r="G41" s="599"/>
      <c r="H41" s="599"/>
      <c r="I41" s="599"/>
      <c r="J41" s="599"/>
      <c r="K41" s="599"/>
      <c r="L41" s="599"/>
      <c r="M41" s="599"/>
      <c r="N41" s="599"/>
      <c r="O41" s="599"/>
      <c r="P41" s="599"/>
      <c r="Q41" s="599"/>
      <c r="R41" s="599"/>
      <c r="S41" s="362"/>
      <c r="T41" s="362"/>
      <c r="U41" s="362"/>
      <c r="V41" s="362"/>
      <c r="W41" s="362"/>
      <c r="X41" s="362"/>
      <c r="Y41" s="599"/>
      <c r="Z41" s="599"/>
      <c r="AA41" s="599">
        <f t="shared" ref="AA41:AA45" si="7">$AA$14/7</f>
        <v>1971.472857142857</v>
      </c>
    </row>
    <row r="42" spans="1:34" x14ac:dyDescent="0.25">
      <c r="A42" s="361"/>
      <c r="B42" s="290">
        <f t="shared" si="2"/>
        <v>2020</v>
      </c>
      <c r="C42" s="423">
        <f t="shared" si="1"/>
        <v>-1971.472857142857</v>
      </c>
      <c r="D42" s="599"/>
      <c r="E42" s="599"/>
      <c r="F42" s="599"/>
      <c r="G42" s="599"/>
      <c r="H42" s="599"/>
      <c r="I42" s="599"/>
      <c r="J42" s="599"/>
      <c r="K42" s="599"/>
      <c r="L42" s="599"/>
      <c r="M42" s="599"/>
      <c r="N42" s="599"/>
      <c r="O42" s="599"/>
      <c r="P42" s="599"/>
      <c r="Q42" s="599"/>
      <c r="R42" s="599"/>
      <c r="S42" s="362"/>
      <c r="T42" s="362"/>
      <c r="U42" s="362"/>
      <c r="V42" s="362"/>
      <c r="W42" s="362"/>
      <c r="X42" s="362"/>
      <c r="Y42" s="599"/>
      <c r="Z42" s="599"/>
      <c r="AA42" s="599">
        <f t="shared" si="7"/>
        <v>1971.472857142857</v>
      </c>
    </row>
    <row r="43" spans="1:34" x14ac:dyDescent="0.25">
      <c r="A43" s="361"/>
      <c r="B43" s="290">
        <f t="shared" si="2"/>
        <v>2021</v>
      </c>
      <c r="C43" s="423">
        <f t="shared" si="1"/>
        <v>-1971.472857142857</v>
      </c>
      <c r="D43" s="599"/>
      <c r="E43" s="599"/>
      <c r="F43" s="599"/>
      <c r="G43" s="599"/>
      <c r="H43" s="599"/>
      <c r="I43" s="599"/>
      <c r="J43" s="599"/>
      <c r="K43" s="599"/>
      <c r="L43" s="599"/>
      <c r="M43" s="599"/>
      <c r="N43" s="599"/>
      <c r="O43" s="599"/>
      <c r="P43" s="599"/>
      <c r="Q43" s="599"/>
      <c r="R43" s="599"/>
      <c r="S43" s="362"/>
      <c r="T43" s="362"/>
      <c r="U43" s="362"/>
      <c r="V43" s="362"/>
      <c r="W43" s="362"/>
      <c r="X43" s="362"/>
      <c r="Y43" s="599"/>
      <c r="Z43" s="599"/>
      <c r="AA43" s="599">
        <f t="shared" si="7"/>
        <v>1971.472857142857</v>
      </c>
    </row>
    <row r="44" spans="1:34" x14ac:dyDescent="0.25">
      <c r="A44" s="361"/>
      <c r="B44" s="290">
        <f t="shared" si="2"/>
        <v>2022</v>
      </c>
      <c r="C44" s="423">
        <f t="shared" si="1"/>
        <v>-1971.472857142857</v>
      </c>
      <c r="D44" s="599"/>
      <c r="E44" s="599"/>
      <c r="F44" s="599"/>
      <c r="G44" s="599"/>
      <c r="H44" s="599"/>
      <c r="I44" s="599"/>
      <c r="J44" s="599"/>
      <c r="K44" s="599"/>
      <c r="L44" s="599"/>
      <c r="M44" s="599"/>
      <c r="N44" s="599"/>
      <c r="O44" s="599"/>
      <c r="P44" s="599"/>
      <c r="Q44" s="599"/>
      <c r="R44" s="599"/>
      <c r="S44" s="362"/>
      <c r="T44" s="362"/>
      <c r="U44" s="362"/>
      <c r="V44" s="362"/>
      <c r="W44" s="362"/>
      <c r="X44" s="362"/>
      <c r="Y44" s="599"/>
      <c r="Z44" s="599"/>
      <c r="AA44" s="599">
        <f t="shared" si="7"/>
        <v>1971.472857142857</v>
      </c>
    </row>
    <row r="45" spans="1:34" x14ac:dyDescent="0.25">
      <c r="A45" s="361"/>
      <c r="B45" s="290">
        <f t="shared" si="2"/>
        <v>2023</v>
      </c>
      <c r="C45" s="423">
        <f t="shared" si="1"/>
        <v>-1971.472857142857</v>
      </c>
      <c r="D45" s="599"/>
      <c r="E45" s="599"/>
      <c r="F45" s="599"/>
      <c r="G45" s="599"/>
      <c r="H45" s="599"/>
      <c r="I45" s="599"/>
      <c r="J45" s="599"/>
      <c r="K45" s="599"/>
      <c r="L45" s="599"/>
      <c r="M45" s="599"/>
      <c r="N45" s="599"/>
      <c r="O45" s="599"/>
      <c r="P45" s="599"/>
      <c r="Q45" s="599"/>
      <c r="R45" s="599"/>
      <c r="S45" s="362"/>
      <c r="T45" s="362"/>
      <c r="U45" s="362"/>
      <c r="V45" s="362"/>
      <c r="W45" s="362"/>
      <c r="X45" s="362"/>
      <c r="Y45" s="599"/>
      <c r="Z45" s="599"/>
      <c r="AA45" s="599">
        <f t="shared" si="7"/>
        <v>1971.472857142857</v>
      </c>
    </row>
    <row r="46" spans="1:34" x14ac:dyDescent="0.25">
      <c r="A46" s="361"/>
      <c r="B46" s="290">
        <f t="shared" si="2"/>
        <v>2024</v>
      </c>
      <c r="C46" s="423">
        <f t="shared" si="1"/>
        <v>-985.73642857142852</v>
      </c>
      <c r="D46" s="599"/>
      <c r="E46" s="599"/>
      <c r="F46" s="599"/>
      <c r="G46" s="599"/>
      <c r="H46" s="599"/>
      <c r="I46" s="599"/>
      <c r="J46" s="599"/>
      <c r="K46" s="599"/>
      <c r="L46" s="599"/>
      <c r="M46" s="599"/>
      <c r="N46" s="599"/>
      <c r="O46" s="599"/>
      <c r="P46" s="599"/>
      <c r="Q46" s="599"/>
      <c r="R46" s="599"/>
      <c r="S46" s="362"/>
      <c r="T46" s="362"/>
      <c r="U46" s="362"/>
      <c r="V46" s="362"/>
      <c r="W46" s="362"/>
      <c r="X46" s="362"/>
      <c r="Y46" s="599"/>
      <c r="Z46" s="599"/>
      <c r="AA46" s="599">
        <f>$AA$14/7/2</f>
        <v>985.73642857142852</v>
      </c>
    </row>
    <row r="47" spans="1:34" x14ac:dyDescent="0.25">
      <c r="A47" s="361"/>
      <c r="B47" s="290"/>
      <c r="C47" s="475"/>
      <c r="D47" s="607"/>
      <c r="E47" s="607"/>
      <c r="F47" s="607"/>
      <c r="G47" s="607"/>
      <c r="H47" s="607"/>
      <c r="I47" s="607"/>
      <c r="J47" s="607"/>
      <c r="K47" s="607"/>
      <c r="L47" s="607"/>
      <c r="M47" s="607"/>
      <c r="N47" s="607"/>
      <c r="O47" s="607"/>
      <c r="P47" s="607"/>
      <c r="Q47" s="607"/>
      <c r="R47" s="607"/>
      <c r="S47" s="607"/>
      <c r="T47" s="607"/>
      <c r="U47" s="607"/>
      <c r="V47" s="479"/>
      <c r="W47" s="479"/>
      <c r="X47" s="479"/>
      <c r="Y47" s="599"/>
      <c r="Z47" s="599"/>
    </row>
    <row r="48" spans="1:34" x14ac:dyDescent="0.25">
      <c r="A48" s="361" t="s">
        <v>62</v>
      </c>
      <c r="B48" s="649">
        <f>SUM(D48:AH48)</f>
        <v>0</v>
      </c>
      <c r="C48" s="399">
        <f>SUM(C16:C47)</f>
        <v>-73378.320000000007</v>
      </c>
      <c r="D48" s="599">
        <f t="shared" ref="D48:AB48" si="8">-SUM(D16:D47)+D14</f>
        <v>0</v>
      </c>
      <c r="E48" s="599">
        <f t="shared" si="8"/>
        <v>0</v>
      </c>
      <c r="F48" s="599">
        <f t="shared" si="8"/>
        <v>0</v>
      </c>
      <c r="G48" s="599">
        <f t="shared" si="8"/>
        <v>0</v>
      </c>
      <c r="H48" s="599">
        <f t="shared" si="8"/>
        <v>0</v>
      </c>
      <c r="I48" s="599">
        <f t="shared" si="8"/>
        <v>0</v>
      </c>
      <c r="J48" s="599">
        <f t="shared" si="8"/>
        <v>0</v>
      </c>
      <c r="K48" s="599">
        <f t="shared" si="8"/>
        <v>0</v>
      </c>
      <c r="L48" s="599">
        <f t="shared" si="8"/>
        <v>0</v>
      </c>
      <c r="M48" s="599">
        <f t="shared" si="8"/>
        <v>0</v>
      </c>
      <c r="N48" s="599">
        <f t="shared" si="8"/>
        <v>0</v>
      </c>
      <c r="O48" s="599">
        <f t="shared" si="8"/>
        <v>0</v>
      </c>
      <c r="P48" s="599">
        <f t="shared" si="8"/>
        <v>0</v>
      </c>
      <c r="Q48" s="599">
        <f t="shared" si="8"/>
        <v>0</v>
      </c>
      <c r="R48" s="599">
        <f t="shared" si="8"/>
        <v>0</v>
      </c>
      <c r="S48" s="599">
        <f t="shared" si="8"/>
        <v>0</v>
      </c>
      <c r="T48" s="599">
        <f t="shared" si="8"/>
        <v>0</v>
      </c>
      <c r="U48" s="609">
        <f t="shared" si="8"/>
        <v>0</v>
      </c>
      <c r="V48" s="609">
        <f t="shared" si="8"/>
        <v>0</v>
      </c>
      <c r="W48" s="609">
        <f t="shared" si="8"/>
        <v>0</v>
      </c>
      <c r="X48" s="609">
        <f t="shared" si="8"/>
        <v>0</v>
      </c>
      <c r="Y48" s="609">
        <f t="shared" si="8"/>
        <v>0</v>
      </c>
      <c r="Z48" s="609">
        <f t="shared" si="8"/>
        <v>0</v>
      </c>
      <c r="AA48" s="609">
        <f t="shared" si="8"/>
        <v>0</v>
      </c>
      <c r="AB48" s="609">
        <f t="shared" si="8"/>
        <v>0</v>
      </c>
      <c r="AC48" s="609">
        <f t="shared" ref="AC48:AH48" si="9">-SUM(AC16:AC47)+AC14</f>
        <v>0</v>
      </c>
      <c r="AD48" s="609">
        <f t="shared" si="9"/>
        <v>0</v>
      </c>
      <c r="AE48" s="609">
        <f t="shared" si="9"/>
        <v>0</v>
      </c>
      <c r="AF48" s="609">
        <f t="shared" si="9"/>
        <v>0</v>
      </c>
      <c r="AG48" s="609">
        <f t="shared" si="9"/>
        <v>0</v>
      </c>
      <c r="AH48" s="609">
        <f t="shared" si="9"/>
        <v>0</v>
      </c>
    </row>
    <row r="49" spans="1:26" x14ac:dyDescent="0.25">
      <c r="A49" s="361"/>
      <c r="B49" s="399"/>
      <c r="C49" s="479"/>
      <c r="D49" s="599"/>
      <c r="E49" s="599"/>
      <c r="F49" s="599"/>
      <c r="G49" s="599"/>
      <c r="H49" s="599"/>
      <c r="I49" s="599"/>
      <c r="J49" s="599"/>
      <c r="K49" s="599"/>
      <c r="L49" s="599"/>
      <c r="M49" s="599"/>
      <c r="N49" s="599"/>
      <c r="O49" s="599"/>
      <c r="P49" s="599"/>
      <c r="Q49" s="599"/>
      <c r="R49" s="599"/>
      <c r="S49" s="599"/>
      <c r="T49" s="599"/>
      <c r="U49" s="599"/>
      <c r="V49" s="599"/>
      <c r="W49" s="599"/>
      <c r="X49" s="599"/>
      <c r="Y49" s="599"/>
      <c r="Z49" s="599"/>
    </row>
    <row r="50" spans="1:26" x14ac:dyDescent="0.25">
      <c r="A50" s="387" t="s">
        <v>63</v>
      </c>
      <c r="B50" s="290"/>
      <c r="C50" s="611">
        <f>+C14+C48</f>
        <v>0</v>
      </c>
      <c r="D50" s="599"/>
      <c r="E50" s="599"/>
      <c r="F50" s="599"/>
      <c r="G50" s="599"/>
      <c r="H50" s="599"/>
      <c r="I50" s="599"/>
      <c r="J50" s="599"/>
      <c r="K50" s="599"/>
      <c r="L50" s="599"/>
      <c r="M50" s="599"/>
      <c r="N50" s="599"/>
      <c r="O50" s="599"/>
      <c r="P50" s="599"/>
      <c r="Q50" s="599"/>
      <c r="R50" s="599"/>
      <c r="S50" s="599"/>
      <c r="T50" s="599"/>
      <c r="U50" s="599"/>
      <c r="V50" s="599"/>
      <c r="W50" s="599"/>
      <c r="X50" s="599"/>
      <c r="Y50" s="599"/>
      <c r="Z50" s="599"/>
    </row>
    <row r="51" spans="1:26" x14ac:dyDescent="0.25">
      <c r="A51" s="290"/>
      <c r="B51" s="290"/>
      <c r="C51" s="290"/>
      <c r="D51" s="599"/>
      <c r="E51" s="599"/>
      <c r="F51" s="599"/>
      <c r="G51" s="599"/>
      <c r="H51" s="599"/>
      <c r="I51" s="599"/>
      <c r="J51" s="599"/>
      <c r="K51" s="599"/>
      <c r="L51" s="599"/>
      <c r="M51" s="599"/>
      <c r="N51" s="599"/>
      <c r="O51" s="599"/>
      <c r="P51" s="599"/>
      <c r="Q51" s="599"/>
      <c r="R51" s="599"/>
      <c r="S51" s="599"/>
      <c r="T51" s="599"/>
      <c r="U51" s="599"/>
      <c r="V51" s="599"/>
      <c r="W51" s="599"/>
      <c r="X51" s="599"/>
      <c r="Y51" s="599"/>
      <c r="Z51" s="599"/>
    </row>
    <row r="52" spans="1:26" x14ac:dyDescent="0.25">
      <c r="A52" s="290"/>
      <c r="B52" s="612"/>
      <c r="C52" s="290"/>
      <c r="D52" s="599"/>
      <c r="E52" s="599"/>
      <c r="F52" s="599"/>
      <c r="G52" s="599"/>
      <c r="H52" s="599"/>
      <c r="I52" s="599"/>
      <c r="J52" s="599"/>
      <c r="K52" s="599"/>
      <c r="L52" s="599"/>
      <c r="M52" s="599"/>
      <c r="N52" s="599"/>
      <c r="O52" s="599"/>
      <c r="P52" s="599"/>
      <c r="Q52" s="599"/>
      <c r="R52" s="599"/>
      <c r="S52" s="599"/>
      <c r="T52" s="599"/>
      <c r="U52" s="599"/>
      <c r="V52" s="599"/>
      <c r="W52" s="599"/>
      <c r="X52" s="599"/>
      <c r="Y52" s="599"/>
      <c r="Z52" s="599"/>
    </row>
    <row r="53" spans="1:26" x14ac:dyDescent="0.25">
      <c r="A53" s="290"/>
      <c r="B53" s="290"/>
      <c r="C53" s="290"/>
      <c r="E53" s="599"/>
      <c r="F53" s="544"/>
      <c r="G53" s="544"/>
      <c r="H53" s="544"/>
      <c r="I53" s="544"/>
      <c r="J53" s="544"/>
      <c r="K53" s="544"/>
      <c r="L53" s="544"/>
      <c r="M53" s="544"/>
      <c r="N53" s="599">
        <f>SUM(E32:E53)</f>
        <v>0</v>
      </c>
      <c r="O53" s="544"/>
      <c r="P53" s="544"/>
      <c r="Q53" s="544"/>
      <c r="R53" s="544"/>
      <c r="S53" s="544"/>
    </row>
    <row r="54" spans="1:26" x14ac:dyDescent="0.25">
      <c r="B54" s="290"/>
      <c r="C54" s="290"/>
      <c r="E54" s="544"/>
      <c r="F54" s="544"/>
      <c r="G54" s="544"/>
      <c r="H54" s="544"/>
      <c r="I54" s="544"/>
      <c r="J54" s="544"/>
      <c r="K54" s="544"/>
      <c r="L54" s="544"/>
      <c r="M54" s="544"/>
      <c r="N54" s="544"/>
      <c r="O54" s="544"/>
      <c r="P54" s="544"/>
      <c r="Q54" s="544"/>
      <c r="R54" s="544"/>
      <c r="S54" s="544"/>
    </row>
    <row r="55" spans="1:26" x14ac:dyDescent="0.25">
      <c r="E55" s="544"/>
      <c r="F55" s="544"/>
      <c r="G55" s="544"/>
      <c r="H55" s="544"/>
      <c r="I55" s="544"/>
      <c r="J55" s="544"/>
      <c r="K55" s="544"/>
      <c r="L55" s="544"/>
      <c r="M55" s="544"/>
      <c r="N55" s="544"/>
      <c r="O55" s="544"/>
      <c r="P55" s="544"/>
      <c r="Q55" s="544"/>
      <c r="R55" s="544"/>
      <c r="S55" s="544"/>
    </row>
    <row r="56" spans="1:26" x14ac:dyDescent="0.25">
      <c r="E56" s="544"/>
      <c r="F56" s="544"/>
      <c r="G56" s="544"/>
      <c r="H56" s="544"/>
      <c r="I56" s="544"/>
      <c r="J56" s="544"/>
      <c r="K56" s="544"/>
      <c r="L56" s="544"/>
      <c r="M56" s="544"/>
      <c r="N56" s="544"/>
      <c r="O56" s="544"/>
      <c r="P56" s="544"/>
      <c r="Q56" s="544"/>
      <c r="R56" s="544"/>
      <c r="S56" s="544"/>
    </row>
    <row r="57" spans="1:26" x14ac:dyDescent="0.25">
      <c r="E57" s="544"/>
      <c r="F57" s="544"/>
      <c r="G57" s="544"/>
      <c r="H57" s="544"/>
      <c r="I57" s="544"/>
      <c r="J57" s="544"/>
      <c r="K57" s="544"/>
      <c r="L57" s="544"/>
      <c r="M57" s="544"/>
      <c r="N57" s="544"/>
      <c r="O57" s="544"/>
      <c r="P57" s="544"/>
      <c r="Q57" s="544"/>
      <c r="R57" s="544"/>
      <c r="S57" s="544"/>
    </row>
    <row r="58" spans="1:26" x14ac:dyDescent="0.25">
      <c r="E58" s="544"/>
      <c r="F58" s="544"/>
      <c r="G58" s="544"/>
      <c r="H58" s="544"/>
      <c r="I58" s="544"/>
      <c r="J58" s="544"/>
      <c r="K58" s="544"/>
      <c r="L58" s="544"/>
      <c r="M58" s="544"/>
      <c r="N58" s="544"/>
      <c r="O58" s="544"/>
      <c r="P58" s="544"/>
      <c r="Q58" s="544"/>
      <c r="R58" s="544"/>
      <c r="S58" s="544"/>
    </row>
    <row r="59" spans="1:26" x14ac:dyDescent="0.25">
      <c r="E59" s="544"/>
      <c r="F59" s="544"/>
      <c r="G59" s="544"/>
      <c r="H59" s="544"/>
      <c r="I59" s="544"/>
      <c r="J59" s="544"/>
      <c r="K59" s="544"/>
      <c r="L59" s="544"/>
      <c r="M59" s="544"/>
      <c r="N59" s="544"/>
      <c r="O59" s="544"/>
      <c r="P59" s="544"/>
      <c r="Q59" s="544"/>
      <c r="R59" s="544"/>
      <c r="S59" s="544"/>
    </row>
    <row r="60" spans="1:26" x14ac:dyDescent="0.25">
      <c r="E60" s="544"/>
      <c r="F60" s="544"/>
      <c r="G60" s="544"/>
      <c r="H60" s="544"/>
      <c r="I60" s="544"/>
      <c r="J60" s="544"/>
      <c r="K60" s="544"/>
      <c r="L60" s="544"/>
      <c r="M60" s="544"/>
      <c r="N60" s="544"/>
      <c r="O60" s="544"/>
      <c r="P60" s="544"/>
      <c r="Q60" s="544"/>
      <c r="R60" s="544"/>
      <c r="S60" s="544"/>
    </row>
    <row r="61" spans="1:26" x14ac:dyDescent="0.25">
      <c r="E61" s="544"/>
      <c r="F61" s="544"/>
      <c r="G61" s="544"/>
      <c r="H61" s="544"/>
      <c r="I61" s="544"/>
      <c r="J61" s="544"/>
      <c r="K61" s="544"/>
      <c r="L61" s="544"/>
      <c r="M61" s="544"/>
      <c r="N61" s="544"/>
      <c r="O61" s="544"/>
      <c r="P61" s="544"/>
      <c r="Q61" s="544"/>
      <c r="R61" s="544"/>
      <c r="S61" s="544"/>
    </row>
    <row r="62" spans="1:26" x14ac:dyDescent="0.25">
      <c r="E62" s="544"/>
      <c r="F62" s="544"/>
      <c r="G62" s="544"/>
      <c r="H62" s="544"/>
      <c r="I62" s="544"/>
      <c r="J62" s="544"/>
      <c r="K62" s="544"/>
      <c r="L62" s="544"/>
      <c r="M62" s="544"/>
      <c r="N62" s="544"/>
      <c r="O62" s="544"/>
      <c r="P62" s="544"/>
      <c r="Q62" s="544"/>
      <c r="R62" s="544"/>
      <c r="S62" s="544"/>
    </row>
    <row r="63" spans="1:26" x14ac:dyDescent="0.25">
      <c r="E63" s="544"/>
      <c r="F63" s="544"/>
      <c r="G63" s="544"/>
      <c r="H63" s="544"/>
      <c r="I63" s="544"/>
      <c r="J63" s="544"/>
      <c r="K63" s="544"/>
      <c r="L63" s="544"/>
      <c r="M63" s="544"/>
      <c r="N63" s="544"/>
      <c r="O63" s="544"/>
      <c r="P63" s="544"/>
      <c r="Q63" s="544"/>
      <c r="R63" s="544"/>
      <c r="S63" s="544"/>
    </row>
    <row r="64" spans="1:26" x14ac:dyDescent="0.25">
      <c r="E64" s="544"/>
      <c r="F64" s="544"/>
      <c r="G64" s="544"/>
      <c r="H64" s="544"/>
      <c r="I64" s="544"/>
      <c r="J64" s="544"/>
      <c r="K64" s="544"/>
      <c r="L64" s="544"/>
      <c r="M64" s="544"/>
      <c r="N64" s="544"/>
      <c r="O64" s="544"/>
      <c r="P64" s="544"/>
      <c r="Q64" s="544"/>
      <c r="R64" s="544"/>
      <c r="S64" s="544"/>
    </row>
  </sheetData>
  <pageMargins left="0.7" right="0.7" top="0.75" bottom="0.75" header="0.3" footer="0.3"/>
  <pageSetup scale="68" orientation="landscape" horizontalDpi="4294967294" verticalDpi="4294967294" r:id="rId1"/>
  <headerFooter>
    <oddFooter>&amp;Z&amp;F&amp;RPage &amp;P</oddFooter>
  </headerFooter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sheetPr codeName="Sheet60">
    <tabColor theme="9" tint="-0.249977111117893"/>
    <pageSetUpPr fitToPage="1"/>
  </sheetPr>
  <dimension ref="A1:AB58"/>
  <sheetViews>
    <sheetView workbookViewId="0"/>
  </sheetViews>
  <sheetFormatPr defaultRowHeight="15" x14ac:dyDescent="0.25"/>
  <cols>
    <col min="1" max="1" width="24.7109375" customWidth="1"/>
    <col min="2" max="2" width="8.7109375" customWidth="1"/>
    <col min="3" max="3" width="12.85546875" customWidth="1"/>
    <col min="4" max="12" width="7.42578125" hidden="1" customWidth="1"/>
    <col min="13" max="13" width="7.5703125" hidden="1" customWidth="1"/>
    <col min="14" max="17" width="9.28515625" customWidth="1"/>
    <col min="18" max="19" width="11.28515625" customWidth="1"/>
    <col min="20" max="20" width="9.42578125" customWidth="1"/>
    <col min="21" max="21" width="9.7109375" bestFit="1" customWidth="1"/>
    <col min="22" max="24" width="10.5703125" customWidth="1"/>
  </cols>
  <sheetData>
    <row r="1" spans="1:28" x14ac:dyDescent="0.25">
      <c r="A1" s="11" t="s">
        <v>10</v>
      </c>
      <c r="O1" t="s">
        <v>647</v>
      </c>
    </row>
    <row r="2" spans="1:28" x14ac:dyDescent="0.25">
      <c r="A2" s="9" t="s">
        <v>438</v>
      </c>
    </row>
    <row r="3" spans="1:28" x14ac:dyDescent="0.25">
      <c r="A3" s="9" t="s">
        <v>80</v>
      </c>
    </row>
    <row r="4" spans="1:28" x14ac:dyDescent="0.25">
      <c r="R4" s="40" t="s">
        <v>4</v>
      </c>
      <c r="S4" s="41"/>
      <c r="T4" s="40" t="s">
        <v>8</v>
      </c>
    </row>
    <row r="5" spans="1:28" x14ac:dyDescent="0.25">
      <c r="A5" s="10" t="s">
        <v>9</v>
      </c>
      <c r="B5" s="12" t="s">
        <v>64</v>
      </c>
      <c r="C5" s="12" t="s">
        <v>12</v>
      </c>
      <c r="R5" s="42" t="s">
        <v>2</v>
      </c>
      <c r="S5" s="42" t="s">
        <v>60</v>
      </c>
      <c r="T5" s="42" t="s">
        <v>7</v>
      </c>
    </row>
    <row r="6" spans="1:28" x14ac:dyDescent="0.25">
      <c r="B6" s="3"/>
      <c r="R6" s="3"/>
    </row>
    <row r="7" spans="1:28" x14ac:dyDescent="0.25">
      <c r="A7" s="213" t="s">
        <v>989</v>
      </c>
      <c r="B7" s="212">
        <v>298</v>
      </c>
      <c r="C7" s="214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5"/>
      <c r="P7" s="6"/>
      <c r="Q7" s="6"/>
      <c r="R7" s="13">
        <f>+C14</f>
        <v>44772.119999999995</v>
      </c>
      <c r="S7" s="13">
        <f>+-C42</f>
        <v>44772.119999999995</v>
      </c>
      <c r="T7" s="13">
        <f>+R7-S7</f>
        <v>0</v>
      </c>
    </row>
    <row r="8" spans="1:28" x14ac:dyDescent="0.25">
      <c r="A8" s="213" t="s">
        <v>990</v>
      </c>
      <c r="B8" s="3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5"/>
      <c r="P8" s="6"/>
      <c r="Q8" s="6"/>
    </row>
    <row r="9" spans="1:28" x14ac:dyDescent="0.25">
      <c r="A9" s="2"/>
      <c r="B9" s="3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5"/>
      <c r="P9" s="6"/>
      <c r="Q9" s="6"/>
    </row>
    <row r="10" spans="1:28" x14ac:dyDescent="0.25">
      <c r="B10" s="3"/>
      <c r="U10" s="229" t="s">
        <v>666</v>
      </c>
      <c r="V10" s="229"/>
      <c r="W10" s="229"/>
      <c r="X10" s="229"/>
      <c r="Y10" s="229"/>
      <c r="Z10" s="229"/>
    </row>
    <row r="11" spans="1:28" x14ac:dyDescent="0.25">
      <c r="A11" s="2" t="s">
        <v>66</v>
      </c>
      <c r="B11" s="219"/>
      <c r="C11" s="214"/>
    </row>
    <row r="12" spans="1:28" x14ac:dyDescent="0.25">
      <c r="B12" s="28"/>
      <c r="C12" s="2"/>
    </row>
    <row r="13" spans="1:28" x14ac:dyDescent="0.25">
      <c r="A13" s="9" t="s">
        <v>5</v>
      </c>
      <c r="C13" s="31" t="s">
        <v>3</v>
      </c>
      <c r="D13" s="32">
        <v>1994</v>
      </c>
      <c r="E13" s="32">
        <v>1995</v>
      </c>
      <c r="F13" s="32">
        <v>1996</v>
      </c>
      <c r="G13" s="32">
        <v>1997</v>
      </c>
      <c r="H13" s="32">
        <v>1998</v>
      </c>
      <c r="I13" s="32">
        <v>1999</v>
      </c>
      <c r="J13" s="32">
        <v>2000</v>
      </c>
      <c r="K13" s="32">
        <v>2001</v>
      </c>
      <c r="L13" s="32">
        <v>2002</v>
      </c>
      <c r="M13" s="32">
        <v>2003</v>
      </c>
      <c r="N13" s="32">
        <v>2004</v>
      </c>
      <c r="O13" s="32">
        <v>2005</v>
      </c>
      <c r="P13" s="32">
        <v>2006</v>
      </c>
      <c r="Q13" s="32">
        <v>2007</v>
      </c>
      <c r="R13" s="32">
        <v>2008</v>
      </c>
      <c r="S13" s="32">
        <v>2009</v>
      </c>
      <c r="T13" s="32">
        <v>2010</v>
      </c>
      <c r="U13" s="32">
        <v>2011</v>
      </c>
      <c r="V13" s="32">
        <v>2012</v>
      </c>
      <c r="W13" s="32">
        <v>2013</v>
      </c>
      <c r="X13" s="32">
        <v>2014</v>
      </c>
      <c r="Y13" s="328">
        <v>2015</v>
      </c>
      <c r="Z13" s="32">
        <v>2016</v>
      </c>
      <c r="AA13" s="328">
        <v>2017</v>
      </c>
      <c r="AB13" s="32">
        <v>2018</v>
      </c>
    </row>
    <row r="14" spans="1:28" x14ac:dyDescent="0.25">
      <c r="A14" s="9" t="s">
        <v>73</v>
      </c>
      <c r="C14" s="222">
        <f>SUM(D14:Y14)</f>
        <v>44772.119999999995</v>
      </c>
      <c r="D14" s="43">
        <f>+'Equip Review 032310'!G29</f>
        <v>0</v>
      </c>
      <c r="E14" s="43">
        <f>+'Equip Review 032310'!H29</f>
        <v>0</v>
      </c>
      <c r="F14" s="43">
        <f>+'Equip Review 032310'!I29</f>
        <v>0</v>
      </c>
      <c r="G14" s="43">
        <f>+'Equip Review 032310'!J29</f>
        <v>0</v>
      </c>
      <c r="H14" s="43">
        <f>+'Equip Review 032310'!K29</f>
        <v>0</v>
      </c>
      <c r="I14" s="43">
        <f>+'Equip Review 032310'!L29</f>
        <v>0</v>
      </c>
      <c r="J14" s="43">
        <f>+'Equip Review 032310'!M29</f>
        <v>0</v>
      </c>
      <c r="K14" s="43">
        <f>+'Equip Review 032310'!N29</f>
        <v>0</v>
      </c>
      <c r="L14" s="43">
        <f>+'Equip Review 032310'!O29</f>
        <v>0</v>
      </c>
      <c r="M14" s="43">
        <f>+'Equip Review 032310'!P29</f>
        <v>0</v>
      </c>
      <c r="N14" s="43"/>
      <c r="O14" s="43"/>
      <c r="P14" s="43"/>
      <c r="Q14" s="43"/>
      <c r="R14" s="43"/>
      <c r="S14" s="43"/>
      <c r="T14" s="43"/>
      <c r="U14" s="43">
        <f>32765.66+12006.46</f>
        <v>44772.119999999995</v>
      </c>
      <c r="V14" s="43"/>
      <c r="W14" s="43"/>
      <c r="X14" s="43"/>
    </row>
    <row r="15" spans="1:28" x14ac:dyDescent="0.25">
      <c r="A15" s="34"/>
      <c r="B15" s="2"/>
      <c r="C15" s="2"/>
      <c r="S15" s="43"/>
      <c r="T15" s="43"/>
      <c r="U15" s="43"/>
      <c r="V15" s="43"/>
      <c r="W15" s="43"/>
      <c r="X15" s="43"/>
    </row>
    <row r="16" spans="1:28" x14ac:dyDescent="0.25">
      <c r="A16" s="9" t="s">
        <v>6</v>
      </c>
      <c r="B16" s="3">
        <v>1994</v>
      </c>
      <c r="C16" s="13">
        <f>-SUM(D16:Y16)</f>
        <v>0</v>
      </c>
      <c r="D16" s="7">
        <f>+D$14/7/2</f>
        <v>0</v>
      </c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43"/>
      <c r="T16" s="43"/>
      <c r="U16" s="43"/>
      <c r="V16" s="43"/>
      <c r="W16" s="43"/>
      <c r="X16" s="43"/>
      <c r="Y16" s="7"/>
      <c r="Z16" s="7"/>
    </row>
    <row r="17" spans="1:26" x14ac:dyDescent="0.25">
      <c r="B17" s="3">
        <v>1995</v>
      </c>
      <c r="C17" s="13">
        <f t="shared" ref="C17:C39" si="0">-SUM(D17:Y17)</f>
        <v>0</v>
      </c>
      <c r="D17" s="7">
        <f>+D$14/7</f>
        <v>0</v>
      </c>
      <c r="E17" s="7">
        <f>+E$14/7/2</f>
        <v>0</v>
      </c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43"/>
      <c r="T17" s="43"/>
      <c r="U17" s="43"/>
      <c r="V17" s="43"/>
      <c r="W17" s="43"/>
      <c r="X17" s="43"/>
      <c r="Y17" s="7"/>
      <c r="Z17" s="7"/>
    </row>
    <row r="18" spans="1:26" x14ac:dyDescent="0.25">
      <c r="B18" s="3">
        <v>1996</v>
      </c>
      <c r="C18" s="13">
        <f t="shared" si="0"/>
        <v>0</v>
      </c>
      <c r="D18" s="7">
        <f>+D17</f>
        <v>0</v>
      </c>
      <c r="E18" s="7">
        <f>+E$14/7</f>
        <v>0</v>
      </c>
      <c r="F18" s="7">
        <f>+F$14/7/2</f>
        <v>0</v>
      </c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43"/>
      <c r="T18" s="43"/>
      <c r="U18" s="43"/>
      <c r="V18" s="43"/>
      <c r="W18" s="43"/>
      <c r="X18" s="43"/>
      <c r="Y18" s="7"/>
      <c r="Z18" s="7"/>
    </row>
    <row r="19" spans="1:26" x14ac:dyDescent="0.25">
      <c r="B19" s="3">
        <v>1997</v>
      </c>
      <c r="C19" s="13">
        <f t="shared" si="0"/>
        <v>0</v>
      </c>
      <c r="D19" s="7">
        <f>+D18</f>
        <v>0</v>
      </c>
      <c r="E19" s="7">
        <f>+E18</f>
        <v>0</v>
      </c>
      <c r="F19" s="7">
        <f>+F$14/7</f>
        <v>0</v>
      </c>
      <c r="G19" s="7">
        <f>+G$14/7/2</f>
        <v>0</v>
      </c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43"/>
      <c r="T19" s="43"/>
      <c r="U19" s="43"/>
      <c r="V19" s="43"/>
      <c r="W19" s="43"/>
      <c r="X19" s="43"/>
      <c r="Y19" s="7"/>
      <c r="Z19" s="7"/>
    </row>
    <row r="20" spans="1:26" x14ac:dyDescent="0.25">
      <c r="B20" s="3">
        <v>1998</v>
      </c>
      <c r="C20" s="13">
        <f t="shared" si="0"/>
        <v>0</v>
      </c>
      <c r="D20" s="7">
        <f>+D19</f>
        <v>0</v>
      </c>
      <c r="E20" s="7">
        <f>+E19</f>
        <v>0</v>
      </c>
      <c r="F20" s="7">
        <f>+F19</f>
        <v>0</v>
      </c>
      <c r="G20" s="7">
        <f>+G$14/7</f>
        <v>0</v>
      </c>
      <c r="H20" s="7">
        <f>+H$14/7/2</f>
        <v>0</v>
      </c>
      <c r="I20" s="7"/>
      <c r="J20" s="7"/>
      <c r="K20" s="7"/>
      <c r="L20" s="7"/>
      <c r="M20" s="7"/>
      <c r="N20" s="7"/>
      <c r="O20" s="7"/>
      <c r="P20" s="7"/>
      <c r="Q20" s="7"/>
      <c r="R20" s="7"/>
      <c r="S20" s="43"/>
      <c r="T20" s="43"/>
      <c r="U20" s="43"/>
      <c r="V20" s="43"/>
      <c r="W20" s="43"/>
      <c r="X20" s="43"/>
      <c r="Y20" s="7"/>
      <c r="Z20" s="7"/>
    </row>
    <row r="21" spans="1:26" x14ac:dyDescent="0.25">
      <c r="B21" s="3">
        <v>1999</v>
      </c>
      <c r="C21" s="13">
        <f t="shared" si="0"/>
        <v>0</v>
      </c>
      <c r="D21" s="7">
        <f>+D20</f>
        <v>0</v>
      </c>
      <c r="E21" s="7">
        <f>+E20</f>
        <v>0</v>
      </c>
      <c r="F21" s="7">
        <f>+F20</f>
        <v>0</v>
      </c>
      <c r="G21" s="7">
        <f>+G20</f>
        <v>0</v>
      </c>
      <c r="H21" s="7">
        <f>+H$14/7</f>
        <v>0</v>
      </c>
      <c r="I21" s="7">
        <f>+I$14/7/2</f>
        <v>0</v>
      </c>
      <c r="J21" s="7"/>
      <c r="K21" s="7"/>
      <c r="L21" s="7"/>
      <c r="M21" s="7"/>
      <c r="N21" s="7"/>
      <c r="O21" s="7"/>
      <c r="P21" s="7"/>
      <c r="Q21" s="7"/>
      <c r="R21" s="7"/>
      <c r="S21" s="43"/>
      <c r="T21" s="43"/>
      <c r="U21" s="43"/>
      <c r="V21" s="43"/>
      <c r="W21" s="43"/>
      <c r="X21" s="43"/>
      <c r="Y21" s="7"/>
      <c r="Z21" s="7"/>
    </row>
    <row r="22" spans="1:26" x14ac:dyDescent="0.25">
      <c r="B22" s="3">
        <v>2000</v>
      </c>
      <c r="C22" s="13">
        <f t="shared" si="0"/>
        <v>0</v>
      </c>
      <c r="D22" s="7">
        <f>+D21</f>
        <v>0</v>
      </c>
      <c r="E22" s="7">
        <f>+E21</f>
        <v>0</v>
      </c>
      <c r="F22" s="7">
        <f>+F21</f>
        <v>0</v>
      </c>
      <c r="G22" s="7">
        <f>+G21</f>
        <v>0</v>
      </c>
      <c r="H22" s="7">
        <f>+H21</f>
        <v>0</v>
      </c>
      <c r="I22" s="7">
        <f>+I$14/7</f>
        <v>0</v>
      </c>
      <c r="J22" s="7">
        <f>+J$14/7/2</f>
        <v>0</v>
      </c>
      <c r="K22" s="7"/>
      <c r="L22" s="7"/>
      <c r="M22" s="7"/>
      <c r="N22" s="7"/>
      <c r="O22" s="7"/>
      <c r="P22" s="7"/>
      <c r="Q22" s="7"/>
      <c r="R22" s="7"/>
      <c r="S22" s="43"/>
      <c r="T22" s="43"/>
      <c r="U22" s="43"/>
      <c r="V22" s="43"/>
      <c r="W22" s="43"/>
      <c r="X22" s="43"/>
      <c r="Y22" s="7"/>
      <c r="Z22" s="7"/>
    </row>
    <row r="23" spans="1:26" x14ac:dyDescent="0.25">
      <c r="B23" s="3">
        <v>2001</v>
      </c>
      <c r="C23" s="13">
        <f t="shared" si="0"/>
        <v>0</v>
      </c>
      <c r="D23" s="7">
        <f>+D$14/7/2</f>
        <v>0</v>
      </c>
      <c r="E23" s="7">
        <f>+E22</f>
        <v>0</v>
      </c>
      <c r="F23" s="7">
        <f>+F22</f>
        <v>0</v>
      </c>
      <c r="G23" s="7">
        <f>+G22</f>
        <v>0</v>
      </c>
      <c r="H23" s="7">
        <f>+H22</f>
        <v>0</v>
      </c>
      <c r="I23" s="7">
        <f>+I22</f>
        <v>0</v>
      </c>
      <c r="J23" s="7">
        <f>+J$14/7</f>
        <v>0</v>
      </c>
      <c r="K23" s="7">
        <f>+K$14/7/2</f>
        <v>0</v>
      </c>
      <c r="L23" s="7"/>
      <c r="M23" s="7"/>
      <c r="N23" s="7"/>
      <c r="O23" s="7"/>
      <c r="P23" s="7"/>
      <c r="Q23" s="7"/>
      <c r="R23" s="7"/>
      <c r="S23" s="43"/>
      <c r="T23" s="43"/>
      <c r="U23" s="43"/>
      <c r="V23" s="43"/>
      <c r="W23" s="43"/>
      <c r="X23" s="43"/>
      <c r="Y23" s="7"/>
      <c r="Z23" s="7"/>
    </row>
    <row r="24" spans="1:26" x14ac:dyDescent="0.25">
      <c r="B24" s="3">
        <v>2002</v>
      </c>
      <c r="C24" s="13">
        <f t="shared" si="0"/>
        <v>0</v>
      </c>
      <c r="D24" s="7"/>
      <c r="E24" s="7">
        <f>+E$14/7/2</f>
        <v>0</v>
      </c>
      <c r="F24" s="7">
        <f>+F23</f>
        <v>0</v>
      </c>
      <c r="G24" s="7">
        <f>+G23</f>
        <v>0</v>
      </c>
      <c r="H24" s="7">
        <f>+H23</f>
        <v>0</v>
      </c>
      <c r="I24" s="7">
        <f>+I23</f>
        <v>0</v>
      </c>
      <c r="J24" s="7">
        <f>+J23</f>
        <v>0</v>
      </c>
      <c r="K24" s="7">
        <f>+K$14/7</f>
        <v>0</v>
      </c>
      <c r="L24" s="7">
        <f>+L$14/7/2</f>
        <v>0</v>
      </c>
      <c r="M24" s="7"/>
      <c r="N24" s="7"/>
      <c r="O24" s="7"/>
      <c r="P24" s="7"/>
      <c r="Q24" s="7"/>
      <c r="R24" s="7"/>
      <c r="S24" s="43"/>
      <c r="T24" s="43"/>
      <c r="U24" s="43"/>
      <c r="V24" s="43"/>
      <c r="W24" s="43"/>
      <c r="X24" s="43"/>
      <c r="Y24" s="7"/>
      <c r="Z24" s="7"/>
    </row>
    <row r="25" spans="1:26" x14ac:dyDescent="0.25">
      <c r="B25" s="3">
        <v>2003</v>
      </c>
      <c r="C25" s="13">
        <f t="shared" si="0"/>
        <v>0</v>
      </c>
      <c r="D25" s="7"/>
      <c r="E25" s="7"/>
      <c r="F25" s="7">
        <f>+F$14/7/2</f>
        <v>0</v>
      </c>
      <c r="G25" s="7">
        <f>+G24</f>
        <v>0</v>
      </c>
      <c r="H25" s="7">
        <f>+H24</f>
        <v>0</v>
      </c>
      <c r="I25" s="7">
        <f>+I24</f>
        <v>0</v>
      </c>
      <c r="J25" s="7">
        <f>+J24</f>
        <v>0</v>
      </c>
      <c r="K25" s="7">
        <f>+K24</f>
        <v>0</v>
      </c>
      <c r="L25" s="7">
        <f>+L$14/7</f>
        <v>0</v>
      </c>
      <c r="M25" s="7">
        <f>+M$14/7/2</f>
        <v>0</v>
      </c>
      <c r="N25" s="7"/>
      <c r="O25" s="7"/>
      <c r="P25" s="7"/>
      <c r="Q25" s="7"/>
      <c r="R25" s="7"/>
      <c r="S25" s="43"/>
      <c r="T25" s="43"/>
      <c r="U25" s="43"/>
      <c r="V25" s="43"/>
      <c r="W25" s="43"/>
      <c r="X25" s="43"/>
      <c r="Y25" s="7"/>
      <c r="Z25" s="7"/>
    </row>
    <row r="26" spans="1:26" x14ac:dyDescent="0.25">
      <c r="B26" s="3">
        <v>2004</v>
      </c>
      <c r="C26" s="13">
        <f t="shared" si="0"/>
        <v>0</v>
      </c>
      <c r="D26" s="7"/>
      <c r="E26" s="7"/>
      <c r="F26" s="7"/>
      <c r="G26" s="7">
        <f>+G$14/7/2</f>
        <v>0</v>
      </c>
      <c r="H26" s="7">
        <f>+H25</f>
        <v>0</v>
      </c>
      <c r="I26" s="7">
        <f>+I25</f>
        <v>0</v>
      </c>
      <c r="J26" s="7">
        <f>+J25</f>
        <v>0</v>
      </c>
      <c r="K26" s="7">
        <f>+K25</f>
        <v>0</v>
      </c>
      <c r="L26" s="7">
        <f>+L25</f>
        <v>0</v>
      </c>
      <c r="M26" s="7">
        <f>+M$14/7</f>
        <v>0</v>
      </c>
      <c r="N26" s="7">
        <f>+N$14/7/2</f>
        <v>0</v>
      </c>
      <c r="O26" s="7"/>
      <c r="P26" s="7"/>
      <c r="Q26" s="7"/>
      <c r="R26" s="7"/>
      <c r="S26" s="43"/>
      <c r="T26" s="43"/>
      <c r="U26" s="43"/>
      <c r="V26" s="43"/>
      <c r="W26" s="43"/>
      <c r="X26" s="43"/>
      <c r="Y26" s="7"/>
      <c r="Z26" s="7"/>
    </row>
    <row r="27" spans="1:26" x14ac:dyDescent="0.25">
      <c r="B27" s="3">
        <v>2005</v>
      </c>
      <c r="C27" s="13">
        <f t="shared" si="0"/>
        <v>0</v>
      </c>
      <c r="D27" s="7"/>
      <c r="E27" s="7"/>
      <c r="F27" s="7"/>
      <c r="G27" s="7"/>
      <c r="H27" s="7">
        <f>+H$14/7/2</f>
        <v>0</v>
      </c>
      <c r="I27" s="7">
        <f>+I26</f>
        <v>0</v>
      </c>
      <c r="J27" s="7">
        <f>+J26</f>
        <v>0</v>
      </c>
      <c r="K27" s="7">
        <f>+K26</f>
        <v>0</v>
      </c>
      <c r="L27" s="7">
        <f>+L26</f>
        <v>0</v>
      </c>
      <c r="M27" s="7">
        <f>+M26</f>
        <v>0</v>
      </c>
      <c r="N27" s="7">
        <f>+N$14/7</f>
        <v>0</v>
      </c>
      <c r="O27" s="7">
        <f>+O$14/7/2</f>
        <v>0</v>
      </c>
      <c r="P27" s="7"/>
      <c r="Q27" s="7"/>
      <c r="R27" s="7"/>
      <c r="S27" s="43"/>
      <c r="T27" s="43"/>
      <c r="U27" s="43"/>
      <c r="V27" s="43"/>
      <c r="W27" s="43"/>
      <c r="X27" s="43"/>
      <c r="Y27" s="7"/>
      <c r="Z27" s="7"/>
    </row>
    <row r="28" spans="1:26" x14ac:dyDescent="0.25">
      <c r="B28" s="3">
        <v>2006</v>
      </c>
      <c r="C28" s="13">
        <f t="shared" si="0"/>
        <v>0</v>
      </c>
      <c r="D28" s="7"/>
      <c r="E28" s="7"/>
      <c r="F28" s="7"/>
      <c r="G28" s="7"/>
      <c r="H28" s="7"/>
      <c r="I28" s="7">
        <f>+I$14/7/2</f>
        <v>0</v>
      </c>
      <c r="J28" s="7">
        <f>+J27</f>
        <v>0</v>
      </c>
      <c r="K28" s="7">
        <f>+K27</f>
        <v>0</v>
      </c>
      <c r="L28" s="7">
        <f>+L27</f>
        <v>0</v>
      </c>
      <c r="M28" s="7">
        <f>+M27</f>
        <v>0</v>
      </c>
      <c r="N28" s="7">
        <f>+N27</f>
        <v>0</v>
      </c>
      <c r="O28" s="7">
        <f>+O$14/7</f>
        <v>0</v>
      </c>
      <c r="P28" s="7">
        <f>+P$14/7/2</f>
        <v>0</v>
      </c>
      <c r="Q28" s="7"/>
      <c r="R28" s="7"/>
      <c r="S28" s="43"/>
      <c r="T28" s="43"/>
      <c r="U28" s="43"/>
      <c r="V28" s="43"/>
      <c r="W28" s="43"/>
      <c r="X28" s="43"/>
      <c r="Y28" s="7"/>
      <c r="Z28" s="7"/>
    </row>
    <row r="29" spans="1:26" x14ac:dyDescent="0.25">
      <c r="B29" s="3">
        <v>2007</v>
      </c>
      <c r="C29" s="13">
        <f t="shared" si="0"/>
        <v>0</v>
      </c>
      <c r="D29" s="7"/>
      <c r="E29" s="7"/>
      <c r="F29" s="7"/>
      <c r="G29" s="7"/>
      <c r="H29" s="7"/>
      <c r="I29" s="7"/>
      <c r="J29" s="7">
        <f>+J$14/7/2</f>
        <v>0</v>
      </c>
      <c r="K29" s="7">
        <f>+K28</f>
        <v>0</v>
      </c>
      <c r="L29" s="7">
        <f>+L28</f>
        <v>0</v>
      </c>
      <c r="M29" s="7">
        <f>+M28</f>
        <v>0</v>
      </c>
      <c r="N29" s="7">
        <f>+N28</f>
        <v>0</v>
      </c>
      <c r="O29" s="7">
        <f>+O28</f>
        <v>0</v>
      </c>
      <c r="P29" s="7">
        <f>+P$14/7</f>
        <v>0</v>
      </c>
      <c r="Q29" s="7">
        <f>+Q$14/7/2</f>
        <v>0</v>
      </c>
      <c r="R29" s="7"/>
      <c r="S29" s="43"/>
      <c r="T29" s="43"/>
      <c r="U29" s="43"/>
      <c r="V29" s="43"/>
      <c r="W29" s="43"/>
      <c r="X29" s="43"/>
      <c r="Y29" s="7"/>
      <c r="Z29" s="7"/>
    </row>
    <row r="30" spans="1:26" x14ac:dyDescent="0.25">
      <c r="B30" s="3">
        <v>2008</v>
      </c>
      <c r="C30" s="13">
        <f t="shared" si="0"/>
        <v>0</v>
      </c>
      <c r="D30" s="7"/>
      <c r="E30" s="7"/>
      <c r="F30" s="7"/>
      <c r="G30" s="7"/>
      <c r="H30" s="7"/>
      <c r="I30" s="7"/>
      <c r="J30" s="7"/>
      <c r="K30" s="7">
        <f>+K$14/7/2</f>
        <v>0</v>
      </c>
      <c r="L30" s="7">
        <f>+L29</f>
        <v>0</v>
      </c>
      <c r="M30" s="7">
        <f>+M29</f>
        <v>0</v>
      </c>
      <c r="N30" s="7">
        <f>+N29</f>
        <v>0</v>
      </c>
      <c r="O30" s="7">
        <f>+O29</f>
        <v>0</v>
      </c>
      <c r="P30" s="7">
        <f>+P29</f>
        <v>0</v>
      </c>
      <c r="Q30" s="7">
        <f>+Q$14/7</f>
        <v>0</v>
      </c>
      <c r="R30" s="7">
        <f>+R$14/7/2</f>
        <v>0</v>
      </c>
      <c r="S30" s="43"/>
      <c r="T30" s="43"/>
      <c r="U30" s="43"/>
      <c r="V30" s="43"/>
      <c r="W30" s="43"/>
      <c r="X30" s="43"/>
      <c r="Y30" s="7"/>
      <c r="Z30" s="7"/>
    </row>
    <row r="31" spans="1:26" x14ac:dyDescent="0.25">
      <c r="B31" s="3">
        <v>2009</v>
      </c>
      <c r="C31" s="13">
        <f t="shared" si="0"/>
        <v>0</v>
      </c>
      <c r="D31" s="7"/>
      <c r="E31" s="7"/>
      <c r="F31" s="7"/>
      <c r="G31" s="7"/>
      <c r="H31" s="7"/>
      <c r="I31" s="7"/>
      <c r="J31" s="7"/>
      <c r="K31" s="7"/>
      <c r="L31" s="7">
        <f>+L$14/7/2</f>
        <v>0</v>
      </c>
      <c r="M31" s="7">
        <f>+M30</f>
        <v>0</v>
      </c>
      <c r="N31" s="7">
        <f>+N30</f>
        <v>0</v>
      </c>
      <c r="O31" s="7">
        <f>+O30</f>
        <v>0</v>
      </c>
      <c r="P31" s="7">
        <f>+P30</f>
        <v>0</v>
      </c>
      <c r="Q31" s="7">
        <f>+Q30</f>
        <v>0</v>
      </c>
      <c r="R31" s="7">
        <f>+R$14/7</f>
        <v>0</v>
      </c>
      <c r="S31" s="43">
        <f>+S$14/7/2</f>
        <v>0</v>
      </c>
      <c r="T31" s="43"/>
      <c r="U31" s="43"/>
      <c r="V31" s="43"/>
      <c r="W31" s="43"/>
      <c r="X31" s="43"/>
      <c r="Y31" s="7"/>
      <c r="Z31" s="7"/>
    </row>
    <row r="32" spans="1:26" x14ac:dyDescent="0.25">
      <c r="A32" s="38"/>
      <c r="B32" s="3">
        <v>2010</v>
      </c>
      <c r="C32" s="13">
        <f t="shared" si="0"/>
        <v>0</v>
      </c>
      <c r="D32" s="7"/>
      <c r="E32" s="7"/>
      <c r="F32" s="7"/>
      <c r="G32" s="7"/>
      <c r="H32" s="7"/>
      <c r="I32" s="7"/>
      <c r="J32" s="7"/>
      <c r="K32" s="7"/>
      <c r="L32" s="7"/>
      <c r="M32" s="7">
        <f>+M$14/7/2</f>
        <v>0</v>
      </c>
      <c r="N32" s="7">
        <f>+N31</f>
        <v>0</v>
      </c>
      <c r="O32" s="7">
        <f>+O31</f>
        <v>0</v>
      </c>
      <c r="P32" s="7">
        <f>+P31</f>
        <v>0</v>
      </c>
      <c r="Q32" s="7">
        <f>+Q31</f>
        <v>0</v>
      </c>
      <c r="R32" s="7">
        <f>+R31</f>
        <v>0</v>
      </c>
      <c r="S32" s="43">
        <f>+S$14/7</f>
        <v>0</v>
      </c>
      <c r="T32" s="43">
        <f>+T$14/7/2</f>
        <v>0</v>
      </c>
      <c r="U32" s="43"/>
      <c r="V32" s="43"/>
      <c r="W32" s="43"/>
      <c r="X32" s="43"/>
      <c r="Y32" s="7"/>
      <c r="Z32" s="7"/>
    </row>
    <row r="33" spans="1:28" x14ac:dyDescent="0.25">
      <c r="A33" s="38"/>
      <c r="B33" s="3">
        <v>2011</v>
      </c>
      <c r="C33" s="13">
        <f t="shared" si="0"/>
        <v>-3198.008571428571</v>
      </c>
      <c r="D33" s="7"/>
      <c r="E33" s="7"/>
      <c r="F33" s="7"/>
      <c r="G33" s="7"/>
      <c r="H33" s="7"/>
      <c r="I33" s="7"/>
      <c r="J33" s="7"/>
      <c r="K33" s="7"/>
      <c r="L33" s="7"/>
      <c r="M33" s="7"/>
      <c r="N33" s="7">
        <f>+N$14/7/2</f>
        <v>0</v>
      </c>
      <c r="O33" s="7">
        <f>+O32</f>
        <v>0</v>
      </c>
      <c r="P33" s="7">
        <f>+P32</f>
        <v>0</v>
      </c>
      <c r="Q33" s="7">
        <f>+Q32</f>
        <v>0</v>
      </c>
      <c r="R33" s="7">
        <f>+R32</f>
        <v>0</v>
      </c>
      <c r="S33" s="43">
        <f>+S32</f>
        <v>0</v>
      </c>
      <c r="T33" s="43">
        <f>+T$14/7</f>
        <v>0</v>
      </c>
      <c r="U33" s="43">
        <f>+U$14/7/2</f>
        <v>3198.008571428571</v>
      </c>
      <c r="V33" s="43"/>
      <c r="W33" s="43"/>
      <c r="X33" s="43"/>
      <c r="Y33" s="7"/>
      <c r="Z33" s="7"/>
    </row>
    <row r="34" spans="1:28" x14ac:dyDescent="0.25">
      <c r="A34" s="38"/>
      <c r="B34" s="3">
        <v>2012</v>
      </c>
      <c r="C34" s="13">
        <f t="shared" si="0"/>
        <v>-6396.0171428571421</v>
      </c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>
        <f>+O$14/7/2</f>
        <v>0</v>
      </c>
      <c r="P34" s="7">
        <f>+P33</f>
        <v>0</v>
      </c>
      <c r="Q34" s="7">
        <f>+Q33</f>
        <v>0</v>
      </c>
      <c r="R34" s="7">
        <f>+R33</f>
        <v>0</v>
      </c>
      <c r="S34" s="43">
        <f>+S33</f>
        <v>0</v>
      </c>
      <c r="T34" s="43">
        <f>+T$14/7</f>
        <v>0</v>
      </c>
      <c r="U34" s="43">
        <f>+U$14/7</f>
        <v>6396.0171428571421</v>
      </c>
      <c r="V34" s="43">
        <f>+V$14/7/2</f>
        <v>0</v>
      </c>
      <c r="W34" s="43"/>
      <c r="X34" s="43"/>
      <c r="Y34" s="7"/>
      <c r="Z34" s="7"/>
    </row>
    <row r="35" spans="1:28" x14ac:dyDescent="0.25">
      <c r="A35" s="38"/>
      <c r="B35" s="3">
        <v>2013</v>
      </c>
      <c r="C35" s="13">
        <f t="shared" si="0"/>
        <v>-6396.0171428571421</v>
      </c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>
        <f t="shared" ref="R35:R37" si="1">+R34</f>
        <v>0</v>
      </c>
      <c r="S35" s="43">
        <f t="shared" ref="S35:S37" si="2">+S34</f>
        <v>0</v>
      </c>
      <c r="T35" s="43">
        <f t="shared" ref="T35:U39" si="3">+T$14/7</f>
        <v>0</v>
      </c>
      <c r="U35" s="43">
        <f t="shared" si="3"/>
        <v>6396.0171428571421</v>
      </c>
      <c r="V35" s="43">
        <f t="shared" ref="V35:V37" si="4">+V$14/7/2</f>
        <v>0</v>
      </c>
      <c r="W35" s="43"/>
      <c r="X35" s="43"/>
      <c r="Y35" s="7"/>
      <c r="Z35" s="7"/>
    </row>
    <row r="36" spans="1:28" x14ac:dyDescent="0.25">
      <c r="A36" s="38"/>
      <c r="B36" s="3">
        <v>2014</v>
      </c>
      <c r="C36" s="13">
        <f t="shared" si="0"/>
        <v>-6396.0171428571421</v>
      </c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>
        <f t="shared" si="1"/>
        <v>0</v>
      </c>
      <c r="S36" s="43">
        <f t="shared" si="2"/>
        <v>0</v>
      </c>
      <c r="T36" s="43">
        <f t="shared" si="3"/>
        <v>0</v>
      </c>
      <c r="U36" s="43">
        <f t="shared" si="3"/>
        <v>6396.0171428571421</v>
      </c>
      <c r="V36" s="43">
        <f t="shared" si="4"/>
        <v>0</v>
      </c>
      <c r="W36" s="43"/>
      <c r="X36" s="43"/>
      <c r="Y36" s="7"/>
      <c r="Z36" s="7"/>
    </row>
    <row r="37" spans="1:28" x14ac:dyDescent="0.25">
      <c r="A37" s="38"/>
      <c r="B37" s="3">
        <v>2015</v>
      </c>
      <c r="C37" s="13">
        <f t="shared" si="0"/>
        <v>-6396.0171428571421</v>
      </c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>
        <f t="shared" si="1"/>
        <v>0</v>
      </c>
      <c r="S37" s="43">
        <f t="shared" si="2"/>
        <v>0</v>
      </c>
      <c r="T37" s="43">
        <f t="shared" si="3"/>
        <v>0</v>
      </c>
      <c r="U37" s="43">
        <f t="shared" si="3"/>
        <v>6396.0171428571421</v>
      </c>
      <c r="V37" s="43">
        <f t="shared" si="4"/>
        <v>0</v>
      </c>
      <c r="W37" s="43"/>
      <c r="X37" s="43"/>
      <c r="Y37" s="7"/>
      <c r="Z37" s="7"/>
    </row>
    <row r="38" spans="1:28" x14ac:dyDescent="0.25">
      <c r="A38" s="38"/>
      <c r="B38" s="3">
        <v>2016</v>
      </c>
      <c r="C38" s="13">
        <f t="shared" si="0"/>
        <v>-6396.0171428571421</v>
      </c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43"/>
      <c r="T38" s="43"/>
      <c r="U38" s="43">
        <f t="shared" si="3"/>
        <v>6396.0171428571421</v>
      </c>
      <c r="V38" s="43"/>
      <c r="W38" s="43"/>
      <c r="X38" s="43"/>
      <c r="Y38" s="7"/>
      <c r="Z38" s="7"/>
    </row>
    <row r="39" spans="1:28" x14ac:dyDescent="0.25">
      <c r="A39" s="38"/>
      <c r="B39" s="3">
        <v>2017</v>
      </c>
      <c r="C39" s="13">
        <f t="shared" si="0"/>
        <v>-6396.0171428571421</v>
      </c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43"/>
      <c r="T39" s="43"/>
      <c r="U39" s="43">
        <f t="shared" si="3"/>
        <v>6396.0171428571421</v>
      </c>
      <c r="V39" s="43"/>
      <c r="W39" s="43"/>
      <c r="X39" s="43"/>
      <c r="Y39" s="7"/>
      <c r="Z39" s="7"/>
    </row>
    <row r="40" spans="1:28" x14ac:dyDescent="0.25">
      <c r="A40" s="38"/>
      <c r="B40" s="3">
        <v>2018</v>
      </c>
      <c r="C40" s="13">
        <f>-SUM(D40:AB40)</f>
        <v>-3198.0085714285742</v>
      </c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43"/>
      <c r="T40" s="43"/>
      <c r="U40" s="43">
        <v>3198.0085714285742</v>
      </c>
      <c r="V40" s="43"/>
      <c r="W40" s="43"/>
      <c r="X40" s="43"/>
      <c r="Y40" s="7"/>
      <c r="Z40" s="7"/>
    </row>
    <row r="41" spans="1:28" x14ac:dyDescent="0.25">
      <c r="A41" s="38"/>
      <c r="B41" s="3"/>
      <c r="C41" s="12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37"/>
      <c r="W41" s="37"/>
      <c r="X41" s="37"/>
      <c r="Y41" s="7"/>
      <c r="Z41" s="7"/>
    </row>
    <row r="42" spans="1:28" x14ac:dyDescent="0.25">
      <c r="A42" s="38" t="s">
        <v>62</v>
      </c>
      <c r="B42" s="35">
        <f>SUM(D42:Y42)</f>
        <v>0</v>
      </c>
      <c r="C42" s="29">
        <f>SUM(C16:C41)</f>
        <v>-44772.119999999995</v>
      </c>
      <c r="D42" s="7">
        <f>-SUM(D16:D41)+D14</f>
        <v>0</v>
      </c>
      <c r="E42" s="7">
        <f t="shared" ref="E42:AB42" si="5">-SUM(E16:E41)+E14</f>
        <v>0</v>
      </c>
      <c r="F42" s="7">
        <f t="shared" si="5"/>
        <v>0</v>
      </c>
      <c r="G42" s="7">
        <f t="shared" si="5"/>
        <v>0</v>
      </c>
      <c r="H42" s="7">
        <f t="shared" si="5"/>
        <v>0</v>
      </c>
      <c r="I42" s="7">
        <f t="shared" si="5"/>
        <v>0</v>
      </c>
      <c r="J42" s="7">
        <f t="shared" si="5"/>
        <v>0</v>
      </c>
      <c r="K42" s="7">
        <f t="shared" si="5"/>
        <v>0</v>
      </c>
      <c r="L42" s="7">
        <f t="shared" si="5"/>
        <v>0</v>
      </c>
      <c r="M42" s="7">
        <f t="shared" si="5"/>
        <v>0</v>
      </c>
      <c r="N42" s="7">
        <f t="shared" si="5"/>
        <v>0</v>
      </c>
      <c r="O42" s="7">
        <f t="shared" si="5"/>
        <v>0</v>
      </c>
      <c r="P42" s="7">
        <f t="shared" si="5"/>
        <v>0</v>
      </c>
      <c r="Q42" s="7">
        <f t="shared" si="5"/>
        <v>0</v>
      </c>
      <c r="R42" s="7">
        <f t="shared" si="5"/>
        <v>0</v>
      </c>
      <c r="S42" s="7">
        <f t="shared" si="5"/>
        <v>0</v>
      </c>
      <c r="T42" s="7">
        <f t="shared" si="5"/>
        <v>0</v>
      </c>
      <c r="U42" s="326">
        <f t="shared" si="5"/>
        <v>0</v>
      </c>
      <c r="V42" s="326">
        <f t="shared" si="5"/>
        <v>0</v>
      </c>
      <c r="W42" s="326">
        <f t="shared" si="5"/>
        <v>0</v>
      </c>
      <c r="X42" s="326">
        <f t="shared" si="5"/>
        <v>0</v>
      </c>
      <c r="Y42" s="326">
        <f t="shared" si="5"/>
        <v>0</v>
      </c>
      <c r="Z42" s="326">
        <f t="shared" si="5"/>
        <v>0</v>
      </c>
      <c r="AA42" s="326">
        <f t="shared" si="5"/>
        <v>0</v>
      </c>
      <c r="AB42" s="326">
        <f t="shared" si="5"/>
        <v>0</v>
      </c>
    </row>
    <row r="43" spans="1:28" x14ac:dyDescent="0.25">
      <c r="A43" s="38"/>
      <c r="B43" s="29"/>
      <c r="C43" s="3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8" x14ac:dyDescent="0.25">
      <c r="A44" s="39" t="s">
        <v>63</v>
      </c>
      <c r="B44" s="3"/>
      <c r="C44" s="30">
        <f>+C14+C42</f>
        <v>0</v>
      </c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8" x14ac:dyDescent="0.25">
      <c r="A45" s="3"/>
      <c r="B45" s="3"/>
      <c r="C45" s="3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8" x14ac:dyDescent="0.25">
      <c r="A46" s="3"/>
      <c r="B46" s="36"/>
      <c r="C46" s="3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8" x14ac:dyDescent="0.25">
      <c r="A47" s="3"/>
      <c r="B47" s="3"/>
      <c r="C47" s="3"/>
      <c r="E47" s="7"/>
      <c r="F47" s="4"/>
      <c r="G47" s="4"/>
      <c r="H47" s="4"/>
      <c r="I47" s="4"/>
      <c r="J47" s="4"/>
      <c r="K47" s="4"/>
      <c r="L47" s="4"/>
      <c r="M47" s="4"/>
      <c r="N47" s="7">
        <f>SUM(E32:E47)</f>
        <v>0</v>
      </c>
      <c r="O47" s="4"/>
      <c r="P47" s="4"/>
      <c r="Q47" s="4"/>
      <c r="R47" s="4"/>
      <c r="S47" s="4"/>
    </row>
    <row r="48" spans="1:28" x14ac:dyDescent="0.25">
      <c r="B48" s="3"/>
      <c r="C48" s="3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</row>
    <row r="49" spans="5:19" x14ac:dyDescent="0.25"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</row>
    <row r="50" spans="5:19" x14ac:dyDescent="0.25"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</row>
    <row r="51" spans="5:19" x14ac:dyDescent="0.25"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</row>
    <row r="52" spans="5:19" x14ac:dyDescent="0.25"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</row>
    <row r="53" spans="5:19" x14ac:dyDescent="0.25"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</row>
    <row r="54" spans="5:19" x14ac:dyDescent="0.25"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</row>
    <row r="55" spans="5:19" x14ac:dyDescent="0.25"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</row>
    <row r="56" spans="5:19" x14ac:dyDescent="0.25"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</row>
    <row r="57" spans="5:19" x14ac:dyDescent="0.25"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</row>
    <row r="58" spans="5:19" x14ac:dyDescent="0.25"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</row>
  </sheetData>
  <pageMargins left="0.7" right="0.7" top="0.75" bottom="0.75" header="0.3" footer="0.3"/>
  <pageSetup scale="66" orientation="landscape" horizontalDpi="4294967294" verticalDpi="4294967294" r:id="rId1"/>
  <headerFooter>
    <oddFooter>&amp;Z&amp;F&amp;RPage &amp;P</oddFooter>
  </headerFooter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sheetPr codeName="Sheet151">
    <pageSetUpPr fitToPage="1"/>
  </sheetPr>
  <dimension ref="A1:AB58"/>
  <sheetViews>
    <sheetView workbookViewId="0"/>
  </sheetViews>
  <sheetFormatPr defaultColWidth="9.140625" defaultRowHeight="15" x14ac:dyDescent="0.25"/>
  <cols>
    <col min="1" max="1" width="24.7109375" customWidth="1"/>
    <col min="2" max="2" width="8.7109375" customWidth="1"/>
    <col min="3" max="3" width="12.85546875" customWidth="1"/>
    <col min="4" max="12" width="7.42578125" hidden="1" customWidth="1"/>
    <col min="13" max="13" width="7.5703125" hidden="1" customWidth="1"/>
    <col min="14" max="17" width="9.28515625" customWidth="1"/>
    <col min="18" max="19" width="11.28515625" customWidth="1"/>
    <col min="20" max="20" width="9.42578125" customWidth="1"/>
    <col min="21" max="21" width="9.7109375" bestFit="1" customWidth="1"/>
    <col min="22" max="24" width="10.5703125" customWidth="1"/>
  </cols>
  <sheetData>
    <row r="1" spans="1:28" x14ac:dyDescent="0.25">
      <c r="A1" s="11" t="s">
        <v>10</v>
      </c>
      <c r="O1" t="s">
        <v>647</v>
      </c>
    </row>
    <row r="2" spans="1:28" x14ac:dyDescent="0.25">
      <c r="A2" s="9" t="s">
        <v>438</v>
      </c>
    </row>
    <row r="3" spans="1:28" x14ac:dyDescent="0.25">
      <c r="A3" s="9" t="s">
        <v>80</v>
      </c>
    </row>
    <row r="4" spans="1:28" x14ac:dyDescent="0.25">
      <c r="R4" s="40" t="s">
        <v>4</v>
      </c>
      <c r="S4" s="41"/>
      <c r="T4" s="40" t="s">
        <v>8</v>
      </c>
    </row>
    <row r="5" spans="1:28" x14ac:dyDescent="0.25">
      <c r="A5" s="10" t="s">
        <v>9</v>
      </c>
      <c r="B5" s="12" t="s">
        <v>64</v>
      </c>
      <c r="C5" s="12" t="s">
        <v>12</v>
      </c>
      <c r="R5" s="42" t="s">
        <v>2</v>
      </c>
      <c r="S5" s="42" t="s">
        <v>60</v>
      </c>
      <c r="T5" s="42" t="s">
        <v>7</v>
      </c>
    </row>
    <row r="6" spans="1:28" x14ac:dyDescent="0.25">
      <c r="B6" s="3"/>
      <c r="R6" s="3"/>
    </row>
    <row r="7" spans="1:28" x14ac:dyDescent="0.25">
      <c r="A7" s="213" t="s">
        <v>552</v>
      </c>
      <c r="B7" s="212">
        <v>299</v>
      </c>
      <c r="C7" s="214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5"/>
      <c r="P7" s="6"/>
      <c r="Q7" s="6"/>
      <c r="R7" s="13">
        <f>+C14</f>
        <v>9685</v>
      </c>
      <c r="S7" s="13">
        <f>+-C42</f>
        <v>9685</v>
      </c>
      <c r="T7" s="13">
        <f>+R7-S7</f>
        <v>0</v>
      </c>
    </row>
    <row r="8" spans="1:28" x14ac:dyDescent="0.25">
      <c r="A8" s="213"/>
      <c r="B8" s="3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5"/>
      <c r="P8" s="6"/>
      <c r="Q8" s="6"/>
    </row>
    <row r="9" spans="1:28" x14ac:dyDescent="0.25">
      <c r="A9" s="2"/>
      <c r="B9" s="3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5"/>
      <c r="P9" s="6"/>
      <c r="Q9" s="6"/>
    </row>
    <row r="10" spans="1:28" x14ac:dyDescent="0.25">
      <c r="B10" s="3"/>
      <c r="U10" s="229" t="s">
        <v>666</v>
      </c>
      <c r="V10" s="229"/>
      <c r="W10" s="229"/>
      <c r="X10" s="229"/>
      <c r="Y10" s="229"/>
      <c r="Z10" s="229"/>
    </row>
    <row r="11" spans="1:28" x14ac:dyDescent="0.25">
      <c r="A11" s="2" t="s">
        <v>66</v>
      </c>
      <c r="B11" s="219"/>
      <c r="C11" s="214"/>
    </row>
    <row r="12" spans="1:28" x14ac:dyDescent="0.25">
      <c r="B12" s="28"/>
      <c r="C12" s="2"/>
    </row>
    <row r="13" spans="1:28" x14ac:dyDescent="0.25">
      <c r="A13" s="9" t="s">
        <v>5</v>
      </c>
      <c r="C13" s="31" t="s">
        <v>3</v>
      </c>
      <c r="D13" s="32">
        <v>1994</v>
      </c>
      <c r="E13" s="32">
        <v>1995</v>
      </c>
      <c r="F13" s="32">
        <v>1996</v>
      </c>
      <c r="G13" s="32">
        <v>1997</v>
      </c>
      <c r="H13" s="32">
        <v>1998</v>
      </c>
      <c r="I13" s="32">
        <v>1999</v>
      </c>
      <c r="J13" s="32">
        <v>2000</v>
      </c>
      <c r="K13" s="32">
        <v>2001</v>
      </c>
      <c r="L13" s="32">
        <v>2002</v>
      </c>
      <c r="M13" s="32">
        <v>2003</v>
      </c>
      <c r="N13" s="32">
        <v>2004</v>
      </c>
      <c r="O13" s="32">
        <v>2005</v>
      </c>
      <c r="P13" s="32">
        <v>2006</v>
      </c>
      <c r="Q13" s="32">
        <v>2007</v>
      </c>
      <c r="R13" s="32">
        <v>2008</v>
      </c>
      <c r="S13" s="32">
        <v>2009</v>
      </c>
      <c r="T13" s="32">
        <v>2010</v>
      </c>
      <c r="U13" s="32">
        <v>2011</v>
      </c>
      <c r="V13" s="32">
        <v>2012</v>
      </c>
      <c r="W13" s="32">
        <v>2013</v>
      </c>
      <c r="X13" s="32">
        <v>2014</v>
      </c>
      <c r="Y13" s="328">
        <v>2015</v>
      </c>
      <c r="Z13" s="32">
        <v>2016</v>
      </c>
      <c r="AA13" s="328">
        <v>2017</v>
      </c>
      <c r="AB13" s="32">
        <v>2018</v>
      </c>
    </row>
    <row r="14" spans="1:28" x14ac:dyDescent="0.25">
      <c r="A14" s="9" t="s">
        <v>73</v>
      </c>
      <c r="C14" s="222">
        <f>SUM(D14:Y14)</f>
        <v>9685</v>
      </c>
      <c r="D14" s="43">
        <f>+'Equip Review 032310'!G29</f>
        <v>0</v>
      </c>
      <c r="E14" s="43">
        <f>+'Equip Review 032310'!H29</f>
        <v>0</v>
      </c>
      <c r="F14" s="43">
        <f>+'Equip Review 032310'!I29</f>
        <v>0</v>
      </c>
      <c r="G14" s="43">
        <f>+'Equip Review 032310'!J29</f>
        <v>0</v>
      </c>
      <c r="H14" s="43">
        <f>+'Equip Review 032310'!K29</f>
        <v>0</v>
      </c>
      <c r="I14" s="43">
        <f>+'Equip Review 032310'!L29</f>
        <v>0</v>
      </c>
      <c r="J14" s="43">
        <f>+'Equip Review 032310'!M29</f>
        <v>0</v>
      </c>
      <c r="K14" s="43">
        <f>+'Equip Review 032310'!N29</f>
        <v>0</v>
      </c>
      <c r="L14" s="43">
        <f>+'Equip Review 032310'!O29</f>
        <v>0</v>
      </c>
      <c r="M14" s="43">
        <f>+'Equip Review 032310'!P29</f>
        <v>0</v>
      </c>
      <c r="N14" s="43"/>
      <c r="O14" s="43"/>
      <c r="P14" s="43"/>
      <c r="Q14" s="43"/>
      <c r="R14" s="43"/>
      <c r="S14" s="43"/>
      <c r="T14" s="43">
        <v>9685</v>
      </c>
      <c r="U14" s="43"/>
      <c r="V14" s="43"/>
      <c r="W14" s="43"/>
      <c r="X14" s="43"/>
    </row>
    <row r="15" spans="1:28" x14ac:dyDescent="0.25">
      <c r="A15" s="34"/>
      <c r="B15" s="2"/>
      <c r="C15" s="2"/>
      <c r="S15" s="43"/>
      <c r="T15" s="43"/>
      <c r="U15" s="43"/>
      <c r="V15" s="43"/>
      <c r="W15" s="43"/>
      <c r="X15" s="43"/>
    </row>
    <row r="16" spans="1:28" x14ac:dyDescent="0.25">
      <c r="A16" s="9" t="s">
        <v>6</v>
      </c>
      <c r="B16" s="3">
        <v>1994</v>
      </c>
      <c r="C16" s="13">
        <f>-SUM(D16:Y16)</f>
        <v>0</v>
      </c>
      <c r="D16" s="7">
        <f>+D$14/7/2</f>
        <v>0</v>
      </c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43"/>
      <c r="T16" s="43"/>
      <c r="U16" s="43"/>
      <c r="V16" s="43"/>
      <c r="W16" s="43"/>
      <c r="X16" s="43"/>
      <c r="Y16" s="7"/>
      <c r="Z16" s="7"/>
    </row>
    <row r="17" spans="1:26" x14ac:dyDescent="0.25">
      <c r="B17" s="3">
        <v>1995</v>
      </c>
      <c r="C17" s="13">
        <f t="shared" ref="C17:C39" si="0">-SUM(D17:Y17)</f>
        <v>0</v>
      </c>
      <c r="D17" s="7">
        <f>+D$14/7</f>
        <v>0</v>
      </c>
      <c r="E17" s="7">
        <f>+E$14/7/2</f>
        <v>0</v>
      </c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43"/>
      <c r="T17" s="43"/>
      <c r="U17" s="43"/>
      <c r="V17" s="43"/>
      <c r="W17" s="43"/>
      <c r="X17" s="43"/>
      <c r="Y17" s="7"/>
      <c r="Z17" s="7"/>
    </row>
    <row r="18" spans="1:26" x14ac:dyDescent="0.25">
      <c r="B18" s="3">
        <v>1996</v>
      </c>
      <c r="C18" s="13">
        <f t="shared" si="0"/>
        <v>0</v>
      </c>
      <c r="D18" s="7">
        <f>+D17</f>
        <v>0</v>
      </c>
      <c r="E18" s="7">
        <f>+E$14/7</f>
        <v>0</v>
      </c>
      <c r="F18" s="7">
        <f>+F$14/7/2</f>
        <v>0</v>
      </c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43"/>
      <c r="T18" s="43"/>
      <c r="U18" s="43"/>
      <c r="V18" s="43"/>
      <c r="W18" s="43"/>
      <c r="X18" s="43"/>
      <c r="Y18" s="7"/>
      <c r="Z18" s="7"/>
    </row>
    <row r="19" spans="1:26" x14ac:dyDescent="0.25">
      <c r="B19" s="3">
        <v>1997</v>
      </c>
      <c r="C19" s="13">
        <f t="shared" si="0"/>
        <v>0</v>
      </c>
      <c r="D19" s="7">
        <f>+D18</f>
        <v>0</v>
      </c>
      <c r="E19" s="7">
        <f>+E18</f>
        <v>0</v>
      </c>
      <c r="F19" s="7">
        <f>+F$14/7</f>
        <v>0</v>
      </c>
      <c r="G19" s="7">
        <f>+G$14/7/2</f>
        <v>0</v>
      </c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43"/>
      <c r="T19" s="43"/>
      <c r="U19" s="43"/>
      <c r="V19" s="43"/>
      <c r="W19" s="43"/>
      <c r="X19" s="43"/>
      <c r="Y19" s="7"/>
      <c r="Z19" s="7"/>
    </row>
    <row r="20" spans="1:26" x14ac:dyDescent="0.25">
      <c r="B20" s="3">
        <v>1998</v>
      </c>
      <c r="C20" s="13">
        <f t="shared" si="0"/>
        <v>0</v>
      </c>
      <c r="D20" s="7">
        <f>+D19</f>
        <v>0</v>
      </c>
      <c r="E20" s="7">
        <f>+E19</f>
        <v>0</v>
      </c>
      <c r="F20" s="7">
        <f>+F19</f>
        <v>0</v>
      </c>
      <c r="G20" s="7">
        <f>+G$14/7</f>
        <v>0</v>
      </c>
      <c r="H20" s="7">
        <f>+H$14/7/2</f>
        <v>0</v>
      </c>
      <c r="I20" s="7"/>
      <c r="J20" s="7"/>
      <c r="K20" s="7"/>
      <c r="L20" s="7"/>
      <c r="M20" s="7"/>
      <c r="N20" s="7"/>
      <c r="O20" s="7"/>
      <c r="P20" s="7"/>
      <c r="Q20" s="7"/>
      <c r="R20" s="7"/>
      <c r="S20" s="43"/>
      <c r="T20" s="43"/>
      <c r="U20" s="43"/>
      <c r="V20" s="43"/>
      <c r="W20" s="43"/>
      <c r="X20" s="43"/>
      <c r="Y20" s="7"/>
      <c r="Z20" s="7"/>
    </row>
    <row r="21" spans="1:26" x14ac:dyDescent="0.25">
      <c r="B21" s="3">
        <v>1999</v>
      </c>
      <c r="C21" s="13">
        <f t="shared" si="0"/>
        <v>0</v>
      </c>
      <c r="D21" s="7">
        <f>+D20</f>
        <v>0</v>
      </c>
      <c r="E21" s="7">
        <f>+E20</f>
        <v>0</v>
      </c>
      <c r="F21" s="7">
        <f>+F20</f>
        <v>0</v>
      </c>
      <c r="G21" s="7">
        <f>+G20</f>
        <v>0</v>
      </c>
      <c r="H21" s="7">
        <f>+H$14/7</f>
        <v>0</v>
      </c>
      <c r="I21" s="7">
        <f>+I$14/7/2</f>
        <v>0</v>
      </c>
      <c r="J21" s="7"/>
      <c r="K21" s="7"/>
      <c r="L21" s="7"/>
      <c r="M21" s="7"/>
      <c r="N21" s="7"/>
      <c r="O21" s="7"/>
      <c r="P21" s="7"/>
      <c r="Q21" s="7"/>
      <c r="R21" s="7"/>
      <c r="S21" s="43"/>
      <c r="T21" s="43"/>
      <c r="U21" s="43"/>
      <c r="V21" s="43"/>
      <c r="W21" s="43"/>
      <c r="X21" s="43"/>
      <c r="Y21" s="7"/>
      <c r="Z21" s="7"/>
    </row>
    <row r="22" spans="1:26" x14ac:dyDescent="0.25">
      <c r="B22" s="3">
        <v>2000</v>
      </c>
      <c r="C22" s="13">
        <f t="shared" si="0"/>
        <v>0</v>
      </c>
      <c r="D22" s="7">
        <f>+D21</f>
        <v>0</v>
      </c>
      <c r="E22" s="7">
        <f>+E21</f>
        <v>0</v>
      </c>
      <c r="F22" s="7">
        <f>+F21</f>
        <v>0</v>
      </c>
      <c r="G22" s="7">
        <f>+G21</f>
        <v>0</v>
      </c>
      <c r="H22" s="7">
        <f>+H21</f>
        <v>0</v>
      </c>
      <c r="I22" s="7">
        <f>+I$14/7</f>
        <v>0</v>
      </c>
      <c r="J22" s="7">
        <f>+J$14/7/2</f>
        <v>0</v>
      </c>
      <c r="K22" s="7"/>
      <c r="L22" s="7"/>
      <c r="M22" s="7"/>
      <c r="N22" s="7"/>
      <c r="O22" s="7"/>
      <c r="P22" s="7"/>
      <c r="Q22" s="7"/>
      <c r="R22" s="7"/>
      <c r="S22" s="43"/>
      <c r="T22" s="43"/>
      <c r="U22" s="43"/>
      <c r="V22" s="43"/>
      <c r="W22" s="43"/>
      <c r="X22" s="43"/>
      <c r="Y22" s="7"/>
      <c r="Z22" s="7"/>
    </row>
    <row r="23" spans="1:26" x14ac:dyDescent="0.25">
      <c r="B23" s="3">
        <v>2001</v>
      </c>
      <c r="C23" s="13">
        <f t="shared" si="0"/>
        <v>0</v>
      </c>
      <c r="D23" s="7">
        <f>+D$14/7/2</f>
        <v>0</v>
      </c>
      <c r="E23" s="7">
        <f>+E22</f>
        <v>0</v>
      </c>
      <c r="F23" s="7">
        <f>+F22</f>
        <v>0</v>
      </c>
      <c r="G23" s="7">
        <f>+G22</f>
        <v>0</v>
      </c>
      <c r="H23" s="7">
        <f>+H22</f>
        <v>0</v>
      </c>
      <c r="I23" s="7">
        <f>+I22</f>
        <v>0</v>
      </c>
      <c r="J23" s="7">
        <f>+J$14/7</f>
        <v>0</v>
      </c>
      <c r="K23" s="7">
        <f>+K$14/7/2</f>
        <v>0</v>
      </c>
      <c r="L23" s="7"/>
      <c r="M23" s="7"/>
      <c r="N23" s="7"/>
      <c r="O23" s="7"/>
      <c r="P23" s="7"/>
      <c r="Q23" s="7"/>
      <c r="R23" s="7"/>
      <c r="S23" s="43"/>
      <c r="T23" s="43"/>
      <c r="U23" s="43"/>
      <c r="V23" s="43"/>
      <c r="W23" s="43"/>
      <c r="X23" s="43"/>
      <c r="Y23" s="7"/>
      <c r="Z23" s="7"/>
    </row>
    <row r="24" spans="1:26" x14ac:dyDescent="0.25">
      <c r="B24" s="3">
        <v>2002</v>
      </c>
      <c r="C24" s="13">
        <f t="shared" si="0"/>
        <v>0</v>
      </c>
      <c r="D24" s="7"/>
      <c r="E24" s="7">
        <f>+E$14/7/2</f>
        <v>0</v>
      </c>
      <c r="F24" s="7">
        <f>+F23</f>
        <v>0</v>
      </c>
      <c r="G24" s="7">
        <f>+G23</f>
        <v>0</v>
      </c>
      <c r="H24" s="7">
        <f>+H23</f>
        <v>0</v>
      </c>
      <c r="I24" s="7">
        <f>+I23</f>
        <v>0</v>
      </c>
      <c r="J24" s="7">
        <f>+J23</f>
        <v>0</v>
      </c>
      <c r="K24" s="7">
        <f>+K$14/7</f>
        <v>0</v>
      </c>
      <c r="L24" s="7">
        <f>+L$14/7/2</f>
        <v>0</v>
      </c>
      <c r="M24" s="7"/>
      <c r="N24" s="7"/>
      <c r="O24" s="7"/>
      <c r="P24" s="7"/>
      <c r="Q24" s="7"/>
      <c r="R24" s="7"/>
      <c r="S24" s="43"/>
      <c r="T24" s="43"/>
      <c r="U24" s="43"/>
      <c r="V24" s="43"/>
      <c r="W24" s="43"/>
      <c r="X24" s="43"/>
      <c r="Y24" s="7"/>
      <c r="Z24" s="7"/>
    </row>
    <row r="25" spans="1:26" x14ac:dyDescent="0.25">
      <c r="B25" s="3">
        <v>2003</v>
      </c>
      <c r="C25" s="13">
        <f t="shared" si="0"/>
        <v>0</v>
      </c>
      <c r="D25" s="7"/>
      <c r="E25" s="7"/>
      <c r="F25" s="7">
        <f>+F$14/7/2</f>
        <v>0</v>
      </c>
      <c r="G25" s="7">
        <f>+G24</f>
        <v>0</v>
      </c>
      <c r="H25" s="7">
        <f>+H24</f>
        <v>0</v>
      </c>
      <c r="I25" s="7">
        <f>+I24</f>
        <v>0</v>
      </c>
      <c r="J25" s="7">
        <f>+J24</f>
        <v>0</v>
      </c>
      <c r="K25" s="7">
        <f>+K24</f>
        <v>0</v>
      </c>
      <c r="L25" s="7">
        <f>+L$14/7</f>
        <v>0</v>
      </c>
      <c r="M25" s="7">
        <f>+M$14/7/2</f>
        <v>0</v>
      </c>
      <c r="N25" s="7"/>
      <c r="O25" s="7"/>
      <c r="P25" s="7"/>
      <c r="Q25" s="7"/>
      <c r="R25" s="7"/>
      <c r="S25" s="43"/>
      <c r="T25" s="43"/>
      <c r="U25" s="43"/>
      <c r="V25" s="43"/>
      <c r="W25" s="43"/>
      <c r="X25" s="43"/>
      <c r="Y25" s="7"/>
      <c r="Z25" s="7"/>
    </row>
    <row r="26" spans="1:26" x14ac:dyDescent="0.25">
      <c r="B26" s="3">
        <v>2004</v>
      </c>
      <c r="C26" s="13">
        <f t="shared" si="0"/>
        <v>0</v>
      </c>
      <c r="D26" s="7"/>
      <c r="E26" s="7"/>
      <c r="F26" s="7"/>
      <c r="G26" s="7">
        <f>+G$14/7/2</f>
        <v>0</v>
      </c>
      <c r="H26" s="7">
        <f>+H25</f>
        <v>0</v>
      </c>
      <c r="I26" s="7">
        <f>+I25</f>
        <v>0</v>
      </c>
      <c r="J26" s="7">
        <f>+J25</f>
        <v>0</v>
      </c>
      <c r="K26" s="7">
        <f>+K25</f>
        <v>0</v>
      </c>
      <c r="L26" s="7">
        <f>+L25</f>
        <v>0</v>
      </c>
      <c r="M26" s="7">
        <f>+M$14/7</f>
        <v>0</v>
      </c>
      <c r="N26" s="7">
        <f>+N$14/7/2</f>
        <v>0</v>
      </c>
      <c r="O26" s="7"/>
      <c r="P26" s="7"/>
      <c r="Q26" s="7"/>
      <c r="R26" s="7"/>
      <c r="S26" s="43"/>
      <c r="T26" s="43"/>
      <c r="U26" s="43"/>
      <c r="V26" s="43"/>
      <c r="W26" s="43"/>
      <c r="X26" s="43"/>
      <c r="Y26" s="7"/>
      <c r="Z26" s="7"/>
    </row>
    <row r="27" spans="1:26" x14ac:dyDescent="0.25">
      <c r="B27" s="3">
        <v>2005</v>
      </c>
      <c r="C27" s="13">
        <f t="shared" si="0"/>
        <v>0</v>
      </c>
      <c r="D27" s="7"/>
      <c r="E27" s="7"/>
      <c r="F27" s="7"/>
      <c r="G27" s="7"/>
      <c r="H27" s="7">
        <f>+H$14/7/2</f>
        <v>0</v>
      </c>
      <c r="I27" s="7">
        <f>+I26</f>
        <v>0</v>
      </c>
      <c r="J27" s="7">
        <f>+J26</f>
        <v>0</v>
      </c>
      <c r="K27" s="7">
        <f>+K26</f>
        <v>0</v>
      </c>
      <c r="L27" s="7">
        <f>+L26</f>
        <v>0</v>
      </c>
      <c r="M27" s="7">
        <f>+M26</f>
        <v>0</v>
      </c>
      <c r="N27" s="7">
        <f>+N$14/7</f>
        <v>0</v>
      </c>
      <c r="O27" s="7">
        <f>+O$14/7/2</f>
        <v>0</v>
      </c>
      <c r="P27" s="7"/>
      <c r="Q27" s="7"/>
      <c r="R27" s="7"/>
      <c r="S27" s="43"/>
      <c r="T27" s="43"/>
      <c r="U27" s="43"/>
      <c r="V27" s="43"/>
      <c r="W27" s="43"/>
      <c r="X27" s="43"/>
      <c r="Y27" s="7"/>
      <c r="Z27" s="7"/>
    </row>
    <row r="28" spans="1:26" x14ac:dyDescent="0.25">
      <c r="B28" s="3">
        <v>2006</v>
      </c>
      <c r="C28" s="13">
        <f t="shared" si="0"/>
        <v>0</v>
      </c>
      <c r="D28" s="7"/>
      <c r="E28" s="7"/>
      <c r="F28" s="7"/>
      <c r="G28" s="7"/>
      <c r="H28" s="7"/>
      <c r="I28" s="7">
        <f>+I$14/7/2</f>
        <v>0</v>
      </c>
      <c r="J28" s="7">
        <f>+J27</f>
        <v>0</v>
      </c>
      <c r="K28" s="7">
        <f>+K27</f>
        <v>0</v>
      </c>
      <c r="L28" s="7">
        <f>+L27</f>
        <v>0</v>
      </c>
      <c r="M28" s="7">
        <f>+M27</f>
        <v>0</v>
      </c>
      <c r="N28" s="7">
        <f>+N27</f>
        <v>0</v>
      </c>
      <c r="O28" s="7">
        <f>+O$14/7</f>
        <v>0</v>
      </c>
      <c r="P28" s="7">
        <f>+P$14/7/2</f>
        <v>0</v>
      </c>
      <c r="Q28" s="7"/>
      <c r="R28" s="7"/>
      <c r="S28" s="43"/>
      <c r="T28" s="43"/>
      <c r="U28" s="43"/>
      <c r="V28" s="43"/>
      <c r="W28" s="43"/>
      <c r="X28" s="43"/>
      <c r="Y28" s="7"/>
      <c r="Z28" s="7"/>
    </row>
    <row r="29" spans="1:26" x14ac:dyDescent="0.25">
      <c r="B29" s="3">
        <v>2007</v>
      </c>
      <c r="C29" s="13">
        <f t="shared" si="0"/>
        <v>0</v>
      </c>
      <c r="D29" s="7"/>
      <c r="E29" s="7"/>
      <c r="F29" s="7"/>
      <c r="G29" s="7"/>
      <c r="H29" s="7"/>
      <c r="I29" s="7"/>
      <c r="J29" s="7">
        <f>+J$14/7/2</f>
        <v>0</v>
      </c>
      <c r="K29" s="7">
        <f>+K28</f>
        <v>0</v>
      </c>
      <c r="L29" s="7">
        <f>+L28</f>
        <v>0</v>
      </c>
      <c r="M29" s="7">
        <f>+M28</f>
        <v>0</v>
      </c>
      <c r="N29" s="7">
        <f>+N28</f>
        <v>0</v>
      </c>
      <c r="O29" s="7">
        <f>+O28</f>
        <v>0</v>
      </c>
      <c r="P29" s="7">
        <f>+P$14/7</f>
        <v>0</v>
      </c>
      <c r="Q29" s="7">
        <f>+Q$14/7/2</f>
        <v>0</v>
      </c>
      <c r="R29" s="7"/>
      <c r="S29" s="43"/>
      <c r="T29" s="43"/>
      <c r="U29" s="43"/>
      <c r="V29" s="43"/>
      <c r="W29" s="43"/>
      <c r="X29" s="43"/>
      <c r="Y29" s="7"/>
      <c r="Z29" s="7"/>
    </row>
    <row r="30" spans="1:26" x14ac:dyDescent="0.25">
      <c r="B30" s="3">
        <v>2008</v>
      </c>
      <c r="C30" s="13">
        <f t="shared" si="0"/>
        <v>0</v>
      </c>
      <c r="D30" s="7"/>
      <c r="E30" s="7"/>
      <c r="F30" s="7"/>
      <c r="G30" s="7"/>
      <c r="H30" s="7"/>
      <c r="I30" s="7"/>
      <c r="J30" s="7"/>
      <c r="K30" s="7">
        <f>+K$14/7/2</f>
        <v>0</v>
      </c>
      <c r="L30" s="7">
        <f>+L29</f>
        <v>0</v>
      </c>
      <c r="M30" s="7">
        <f>+M29</f>
        <v>0</v>
      </c>
      <c r="N30" s="7">
        <f>+N29</f>
        <v>0</v>
      </c>
      <c r="O30" s="7">
        <f>+O29</f>
        <v>0</v>
      </c>
      <c r="P30" s="7">
        <f>+P29</f>
        <v>0</v>
      </c>
      <c r="Q30" s="7">
        <f>+Q$14/7</f>
        <v>0</v>
      </c>
      <c r="R30" s="7">
        <f>+R$14/7/2</f>
        <v>0</v>
      </c>
      <c r="S30" s="43"/>
      <c r="T30" s="43"/>
      <c r="U30" s="43"/>
      <c r="V30" s="43"/>
      <c r="W30" s="43"/>
      <c r="X30" s="43"/>
      <c r="Y30" s="7"/>
      <c r="Z30" s="7"/>
    </row>
    <row r="31" spans="1:26" x14ac:dyDescent="0.25">
      <c r="B31" s="3">
        <v>2009</v>
      </c>
      <c r="C31" s="13">
        <f t="shared" si="0"/>
        <v>0</v>
      </c>
      <c r="D31" s="7"/>
      <c r="E31" s="7"/>
      <c r="F31" s="7"/>
      <c r="G31" s="7"/>
      <c r="H31" s="7"/>
      <c r="I31" s="7"/>
      <c r="J31" s="7"/>
      <c r="K31" s="7"/>
      <c r="L31" s="7">
        <f>+L$14/7/2</f>
        <v>0</v>
      </c>
      <c r="M31" s="7">
        <f>+M30</f>
        <v>0</v>
      </c>
      <c r="N31" s="7">
        <f>+N30</f>
        <v>0</v>
      </c>
      <c r="O31" s="7">
        <f>+O30</f>
        <v>0</v>
      </c>
      <c r="P31" s="7">
        <f>+P30</f>
        <v>0</v>
      </c>
      <c r="Q31" s="7">
        <f>+Q30</f>
        <v>0</v>
      </c>
      <c r="R31" s="7">
        <f>+R$14/7</f>
        <v>0</v>
      </c>
      <c r="S31" s="43">
        <f>+S$14/7/2</f>
        <v>0</v>
      </c>
      <c r="T31" s="43"/>
      <c r="U31" s="43"/>
      <c r="V31" s="43"/>
      <c r="W31" s="43"/>
      <c r="X31" s="43"/>
      <c r="Y31" s="7"/>
      <c r="Z31" s="7"/>
    </row>
    <row r="32" spans="1:26" x14ac:dyDescent="0.25">
      <c r="A32" s="38"/>
      <c r="B32" s="3">
        <v>2010</v>
      </c>
      <c r="C32" s="13">
        <f t="shared" si="0"/>
        <v>-691.78571428571433</v>
      </c>
      <c r="D32" s="7"/>
      <c r="E32" s="7"/>
      <c r="F32" s="7"/>
      <c r="G32" s="7"/>
      <c r="H32" s="7"/>
      <c r="I32" s="7"/>
      <c r="J32" s="7"/>
      <c r="K32" s="7"/>
      <c r="L32" s="7"/>
      <c r="M32" s="7">
        <f>+M$14/7/2</f>
        <v>0</v>
      </c>
      <c r="N32" s="7">
        <f>+N31</f>
        <v>0</v>
      </c>
      <c r="O32" s="7">
        <f>+O31</f>
        <v>0</v>
      </c>
      <c r="P32" s="7">
        <f>+P31</f>
        <v>0</v>
      </c>
      <c r="Q32" s="7">
        <f>+Q31</f>
        <v>0</v>
      </c>
      <c r="R32" s="7">
        <f>+R31</f>
        <v>0</v>
      </c>
      <c r="S32" s="43">
        <f>+S$14/7</f>
        <v>0</v>
      </c>
      <c r="T32" s="43">
        <f>+T$14/7/2</f>
        <v>691.78571428571433</v>
      </c>
      <c r="U32" s="43"/>
      <c r="V32" s="43"/>
      <c r="W32" s="43"/>
      <c r="X32" s="43"/>
      <c r="Y32" s="7"/>
      <c r="Z32" s="7"/>
    </row>
    <row r="33" spans="1:28" x14ac:dyDescent="0.25">
      <c r="A33" s="38"/>
      <c r="B33" s="3">
        <v>2011</v>
      </c>
      <c r="C33" s="13">
        <f t="shared" si="0"/>
        <v>-1383.5714285714287</v>
      </c>
      <c r="D33" s="7"/>
      <c r="E33" s="7"/>
      <c r="F33" s="7"/>
      <c r="G33" s="7"/>
      <c r="H33" s="7"/>
      <c r="I33" s="7"/>
      <c r="J33" s="7"/>
      <c r="K33" s="7"/>
      <c r="L33" s="7"/>
      <c r="M33" s="7"/>
      <c r="N33" s="7">
        <f>+N$14/7/2</f>
        <v>0</v>
      </c>
      <c r="O33" s="7">
        <f>+O32</f>
        <v>0</v>
      </c>
      <c r="P33" s="7">
        <f>+P32</f>
        <v>0</v>
      </c>
      <c r="Q33" s="7">
        <f>+Q32</f>
        <v>0</v>
      </c>
      <c r="R33" s="7">
        <f>+R32</f>
        <v>0</v>
      </c>
      <c r="S33" s="43">
        <f>+S32</f>
        <v>0</v>
      </c>
      <c r="T33" s="43">
        <f>+T$14/7</f>
        <v>1383.5714285714287</v>
      </c>
      <c r="U33" s="43">
        <f>+U$14/7/2</f>
        <v>0</v>
      </c>
      <c r="V33" s="43"/>
      <c r="W33" s="43"/>
      <c r="X33" s="43"/>
      <c r="Y33" s="7"/>
      <c r="Z33" s="7"/>
    </row>
    <row r="34" spans="1:28" x14ac:dyDescent="0.25">
      <c r="A34" s="38"/>
      <c r="B34" s="3">
        <v>2012</v>
      </c>
      <c r="C34" s="13">
        <f t="shared" si="0"/>
        <v>-1383.5714285714287</v>
      </c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>
        <f>+O$14/7/2</f>
        <v>0</v>
      </c>
      <c r="P34" s="7">
        <f>+P33</f>
        <v>0</v>
      </c>
      <c r="Q34" s="7">
        <f>+Q33</f>
        <v>0</v>
      </c>
      <c r="R34" s="7">
        <f>+R33</f>
        <v>0</v>
      </c>
      <c r="S34" s="43">
        <f>+S33</f>
        <v>0</v>
      </c>
      <c r="T34" s="43">
        <f>+T$14/7</f>
        <v>1383.5714285714287</v>
      </c>
      <c r="U34" s="43">
        <f>+U$14/7</f>
        <v>0</v>
      </c>
      <c r="V34" s="43">
        <f>+V$14/7/2</f>
        <v>0</v>
      </c>
      <c r="W34" s="43"/>
      <c r="X34" s="43"/>
      <c r="Y34" s="7"/>
      <c r="Z34" s="7"/>
    </row>
    <row r="35" spans="1:28" x14ac:dyDescent="0.25">
      <c r="A35" s="38"/>
      <c r="B35" s="3">
        <v>2013</v>
      </c>
      <c r="C35" s="13">
        <f t="shared" si="0"/>
        <v>-1383.5714285714287</v>
      </c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>
        <f t="shared" ref="R35:S37" si="1">+R34</f>
        <v>0</v>
      </c>
      <c r="S35" s="43">
        <f t="shared" si="1"/>
        <v>0</v>
      </c>
      <c r="T35" s="43">
        <f t="shared" ref="T35:U38" si="2">+T$14/7</f>
        <v>1383.5714285714287</v>
      </c>
      <c r="U35" s="43">
        <f t="shared" si="2"/>
        <v>0</v>
      </c>
      <c r="V35" s="43">
        <f t="shared" ref="V35:V37" si="3">+V$14/7/2</f>
        <v>0</v>
      </c>
      <c r="W35" s="43"/>
      <c r="X35" s="43"/>
      <c r="Y35" s="7"/>
      <c r="Z35" s="7"/>
    </row>
    <row r="36" spans="1:28" x14ac:dyDescent="0.25">
      <c r="A36" s="38"/>
      <c r="B36" s="3">
        <v>2014</v>
      </c>
      <c r="C36" s="13">
        <f t="shared" si="0"/>
        <v>-1383.5714285714287</v>
      </c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>
        <f t="shared" si="1"/>
        <v>0</v>
      </c>
      <c r="S36" s="43">
        <f t="shared" si="1"/>
        <v>0</v>
      </c>
      <c r="T36" s="43">
        <f t="shared" si="2"/>
        <v>1383.5714285714287</v>
      </c>
      <c r="U36" s="43">
        <f t="shared" si="2"/>
        <v>0</v>
      </c>
      <c r="V36" s="43">
        <f t="shared" si="3"/>
        <v>0</v>
      </c>
      <c r="W36" s="43"/>
      <c r="X36" s="43"/>
      <c r="Y36" s="7"/>
      <c r="Z36" s="7"/>
    </row>
    <row r="37" spans="1:28" x14ac:dyDescent="0.25">
      <c r="A37" s="38"/>
      <c r="B37" s="3">
        <v>2015</v>
      </c>
      <c r="C37" s="13">
        <f t="shared" si="0"/>
        <v>-1383.5714285714287</v>
      </c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>
        <f t="shared" si="1"/>
        <v>0</v>
      </c>
      <c r="S37" s="43">
        <f t="shared" si="1"/>
        <v>0</v>
      </c>
      <c r="T37" s="43">
        <f t="shared" si="2"/>
        <v>1383.5714285714287</v>
      </c>
      <c r="U37" s="43">
        <f t="shared" si="2"/>
        <v>0</v>
      </c>
      <c r="V37" s="43">
        <f t="shared" si="3"/>
        <v>0</v>
      </c>
      <c r="W37" s="43"/>
      <c r="X37" s="43"/>
      <c r="Y37" s="7"/>
      <c r="Z37" s="7"/>
    </row>
    <row r="38" spans="1:28" x14ac:dyDescent="0.25">
      <c r="A38" s="38"/>
      <c r="B38" s="3">
        <v>2016</v>
      </c>
      <c r="C38" s="13">
        <f t="shared" si="0"/>
        <v>-1383.5714285714287</v>
      </c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43"/>
      <c r="T38" s="43">
        <f t="shared" si="2"/>
        <v>1383.5714285714287</v>
      </c>
      <c r="U38" s="43">
        <f>U14/7</f>
        <v>0</v>
      </c>
      <c r="V38" s="43"/>
      <c r="W38" s="43"/>
      <c r="X38" s="43"/>
      <c r="Y38" s="7"/>
      <c r="Z38" s="7"/>
    </row>
    <row r="39" spans="1:28" x14ac:dyDescent="0.25">
      <c r="A39" s="38"/>
      <c r="B39" s="3">
        <v>2017</v>
      </c>
      <c r="C39" s="13">
        <f t="shared" si="0"/>
        <v>-691.78571428571433</v>
      </c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43"/>
      <c r="T39" s="43">
        <f>+T$14/7/2</f>
        <v>691.78571428571433</v>
      </c>
      <c r="U39" s="43"/>
      <c r="V39" s="43"/>
      <c r="W39" s="43"/>
      <c r="X39" s="43"/>
      <c r="Y39" s="7"/>
      <c r="Z39" s="7"/>
    </row>
    <row r="40" spans="1:28" x14ac:dyDescent="0.25">
      <c r="A40" s="38"/>
      <c r="B40" s="3">
        <v>2018</v>
      </c>
      <c r="C40" s="13">
        <f>-SUM(D40:AB40)</f>
        <v>0</v>
      </c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43"/>
      <c r="T40" s="43"/>
      <c r="U40" s="43"/>
      <c r="V40" s="43"/>
      <c r="W40" s="43"/>
      <c r="X40" s="43"/>
      <c r="Y40" s="7"/>
      <c r="Z40" s="7"/>
    </row>
    <row r="41" spans="1:28" x14ac:dyDescent="0.25">
      <c r="A41" s="38"/>
      <c r="B41" s="3"/>
      <c r="C41" s="12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37"/>
      <c r="W41" s="37"/>
      <c r="X41" s="37"/>
      <c r="Y41" s="7"/>
      <c r="Z41" s="7"/>
    </row>
    <row r="42" spans="1:28" x14ac:dyDescent="0.25">
      <c r="A42" s="38" t="s">
        <v>62</v>
      </c>
      <c r="B42" s="35">
        <f>SUM(D42:Y42)</f>
        <v>0</v>
      </c>
      <c r="C42" s="29">
        <f>SUM(C16:C41)</f>
        <v>-9685</v>
      </c>
      <c r="D42" s="7">
        <f>-SUM(D16:D41)+D14</f>
        <v>0</v>
      </c>
      <c r="E42" s="7">
        <f t="shared" ref="E42:AB42" si="4">-SUM(E16:E41)+E14</f>
        <v>0</v>
      </c>
      <c r="F42" s="7">
        <f t="shared" si="4"/>
        <v>0</v>
      </c>
      <c r="G42" s="7">
        <f t="shared" si="4"/>
        <v>0</v>
      </c>
      <c r="H42" s="7">
        <f t="shared" si="4"/>
        <v>0</v>
      </c>
      <c r="I42" s="7">
        <f t="shared" si="4"/>
        <v>0</v>
      </c>
      <c r="J42" s="7">
        <f t="shared" si="4"/>
        <v>0</v>
      </c>
      <c r="K42" s="7">
        <f t="shared" si="4"/>
        <v>0</v>
      </c>
      <c r="L42" s="7">
        <f t="shared" si="4"/>
        <v>0</v>
      </c>
      <c r="M42" s="7">
        <f t="shared" si="4"/>
        <v>0</v>
      </c>
      <c r="N42" s="7">
        <f t="shared" si="4"/>
        <v>0</v>
      </c>
      <c r="O42" s="7">
        <f t="shared" si="4"/>
        <v>0</v>
      </c>
      <c r="P42" s="7">
        <f t="shared" si="4"/>
        <v>0</v>
      </c>
      <c r="Q42" s="7">
        <f t="shared" si="4"/>
        <v>0</v>
      </c>
      <c r="R42" s="7">
        <f t="shared" si="4"/>
        <v>0</v>
      </c>
      <c r="S42" s="7">
        <f t="shared" si="4"/>
        <v>0</v>
      </c>
      <c r="T42" s="7">
        <f t="shared" si="4"/>
        <v>0</v>
      </c>
      <c r="U42" s="326">
        <f t="shared" si="4"/>
        <v>0</v>
      </c>
      <c r="V42" s="326">
        <f t="shared" si="4"/>
        <v>0</v>
      </c>
      <c r="W42" s="326">
        <f t="shared" si="4"/>
        <v>0</v>
      </c>
      <c r="X42" s="326">
        <f t="shared" si="4"/>
        <v>0</v>
      </c>
      <c r="Y42" s="326">
        <f t="shared" si="4"/>
        <v>0</v>
      </c>
      <c r="Z42" s="326">
        <f t="shared" si="4"/>
        <v>0</v>
      </c>
      <c r="AA42" s="326">
        <f t="shared" si="4"/>
        <v>0</v>
      </c>
      <c r="AB42" s="326">
        <f t="shared" si="4"/>
        <v>0</v>
      </c>
    </row>
    <row r="43" spans="1:28" x14ac:dyDescent="0.25">
      <c r="A43" s="38"/>
      <c r="B43" s="29"/>
      <c r="C43" s="3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8" x14ac:dyDescent="0.25">
      <c r="A44" s="39" t="s">
        <v>63</v>
      </c>
      <c r="B44" s="3"/>
      <c r="C44" s="30">
        <f>+C14+C42</f>
        <v>0</v>
      </c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8" x14ac:dyDescent="0.25">
      <c r="A45" s="3"/>
      <c r="B45" s="3"/>
      <c r="C45" s="3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8" x14ac:dyDescent="0.25">
      <c r="A46" s="3"/>
      <c r="B46" s="36"/>
      <c r="C46" s="3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8" x14ac:dyDescent="0.25">
      <c r="A47" s="3"/>
      <c r="B47" s="3"/>
      <c r="C47" s="3"/>
      <c r="E47" s="7"/>
      <c r="F47" s="4"/>
      <c r="G47" s="4"/>
      <c r="H47" s="4"/>
      <c r="I47" s="4"/>
      <c r="J47" s="4"/>
      <c r="K47" s="4"/>
      <c r="L47" s="4"/>
      <c r="M47" s="4"/>
      <c r="N47" s="7">
        <f>SUM(E32:E47)</f>
        <v>0</v>
      </c>
      <c r="O47" s="4"/>
      <c r="P47" s="4"/>
      <c r="Q47" s="4"/>
      <c r="R47" s="4"/>
      <c r="S47" s="4"/>
    </row>
    <row r="48" spans="1:28" x14ac:dyDescent="0.25">
      <c r="B48" s="3"/>
      <c r="C48" s="3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</row>
    <row r="49" spans="5:19" x14ac:dyDescent="0.25"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</row>
    <row r="50" spans="5:19" x14ac:dyDescent="0.25"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</row>
    <row r="51" spans="5:19" x14ac:dyDescent="0.25"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</row>
    <row r="52" spans="5:19" x14ac:dyDescent="0.25"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</row>
    <row r="53" spans="5:19" x14ac:dyDescent="0.25"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</row>
    <row r="54" spans="5:19" x14ac:dyDescent="0.25"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</row>
    <row r="55" spans="5:19" x14ac:dyDescent="0.25"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</row>
    <row r="56" spans="5:19" x14ac:dyDescent="0.25"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</row>
    <row r="57" spans="5:19" x14ac:dyDescent="0.25"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</row>
    <row r="58" spans="5:19" x14ac:dyDescent="0.25"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</row>
  </sheetData>
  <pageMargins left="0.7" right="0.7" top="0.75" bottom="0.75" header="0.3" footer="0.3"/>
  <pageSetup scale="66" orientation="landscape" horizontalDpi="4294967294" verticalDpi="4294967294" r:id="rId1"/>
  <headerFooter>
    <oddFooter>&amp;Z&amp;F&amp;RPage &amp;P</oddFooter>
  </headerFooter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sheetPr codeName="Sheet152">
    <pageSetUpPr fitToPage="1"/>
  </sheetPr>
  <dimension ref="A1:AB58"/>
  <sheetViews>
    <sheetView workbookViewId="0"/>
  </sheetViews>
  <sheetFormatPr defaultColWidth="9.140625" defaultRowHeight="15" x14ac:dyDescent="0.25"/>
  <cols>
    <col min="1" max="1" width="24.7109375" customWidth="1"/>
    <col min="2" max="2" width="8.7109375" customWidth="1"/>
    <col min="3" max="3" width="12.85546875" customWidth="1"/>
    <col min="4" max="12" width="7.42578125" hidden="1" customWidth="1"/>
    <col min="13" max="13" width="7.5703125" hidden="1" customWidth="1"/>
    <col min="14" max="17" width="9.28515625" customWidth="1"/>
    <col min="18" max="19" width="11.28515625" customWidth="1"/>
    <col min="20" max="20" width="9.42578125" customWidth="1"/>
    <col min="21" max="21" width="9.7109375" bestFit="1" customWidth="1"/>
    <col min="22" max="24" width="10.5703125" customWidth="1"/>
  </cols>
  <sheetData>
    <row r="1" spans="1:28" x14ac:dyDescent="0.25">
      <c r="A1" s="11" t="s">
        <v>10</v>
      </c>
      <c r="O1" t="s">
        <v>647</v>
      </c>
    </row>
    <row r="2" spans="1:28" x14ac:dyDescent="0.25">
      <c r="A2" s="9" t="s">
        <v>438</v>
      </c>
    </row>
    <row r="3" spans="1:28" x14ac:dyDescent="0.25">
      <c r="A3" s="9" t="s">
        <v>80</v>
      </c>
    </row>
    <row r="4" spans="1:28" x14ac:dyDescent="0.25">
      <c r="R4" s="40" t="s">
        <v>4</v>
      </c>
      <c r="S4" s="41"/>
      <c r="T4" s="40" t="s">
        <v>8</v>
      </c>
    </row>
    <row r="5" spans="1:28" x14ac:dyDescent="0.25">
      <c r="A5" s="10" t="s">
        <v>9</v>
      </c>
      <c r="B5" s="12" t="s">
        <v>64</v>
      </c>
      <c r="C5" s="12" t="s">
        <v>12</v>
      </c>
      <c r="R5" s="42" t="s">
        <v>2</v>
      </c>
      <c r="S5" s="42" t="s">
        <v>60</v>
      </c>
      <c r="T5" s="42" t="s">
        <v>7</v>
      </c>
    </row>
    <row r="6" spans="1:28" x14ac:dyDescent="0.25">
      <c r="B6" s="3"/>
      <c r="R6" s="3"/>
    </row>
    <row r="7" spans="1:28" x14ac:dyDescent="0.25">
      <c r="A7" s="213" t="s">
        <v>555</v>
      </c>
      <c r="B7" s="212">
        <v>300</v>
      </c>
      <c r="C7" s="214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5"/>
      <c r="P7" s="6"/>
      <c r="Q7" s="6"/>
      <c r="R7" s="13">
        <f>+C14</f>
        <v>72450</v>
      </c>
      <c r="S7" s="13">
        <f>+-C42</f>
        <v>72450</v>
      </c>
      <c r="T7" s="13">
        <f>+R7-S7</f>
        <v>0</v>
      </c>
    </row>
    <row r="8" spans="1:28" x14ac:dyDescent="0.25">
      <c r="A8" s="213"/>
      <c r="B8" s="3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5"/>
      <c r="P8" s="6"/>
      <c r="Q8" s="6"/>
    </row>
    <row r="9" spans="1:28" x14ac:dyDescent="0.25">
      <c r="A9" s="2"/>
      <c r="B9" s="3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5"/>
      <c r="P9" s="6"/>
      <c r="Q9" s="6"/>
    </row>
    <row r="10" spans="1:28" x14ac:dyDescent="0.25">
      <c r="B10" s="3"/>
      <c r="U10" s="229" t="s">
        <v>666</v>
      </c>
      <c r="V10" s="229"/>
      <c r="W10" s="229"/>
      <c r="X10" s="229"/>
      <c r="Y10" s="229"/>
      <c r="Z10" s="229"/>
    </row>
    <row r="11" spans="1:28" x14ac:dyDescent="0.25">
      <c r="A11" s="2" t="s">
        <v>66</v>
      </c>
      <c r="B11" s="219"/>
      <c r="C11" s="214"/>
    </row>
    <row r="12" spans="1:28" x14ac:dyDescent="0.25">
      <c r="B12" s="28"/>
      <c r="C12" s="2"/>
    </row>
    <row r="13" spans="1:28" x14ac:dyDescent="0.25">
      <c r="A13" s="9" t="s">
        <v>5</v>
      </c>
      <c r="C13" s="31" t="s">
        <v>3</v>
      </c>
      <c r="D13" s="32">
        <v>1994</v>
      </c>
      <c r="E13" s="32">
        <v>1995</v>
      </c>
      <c r="F13" s="32">
        <v>1996</v>
      </c>
      <c r="G13" s="32">
        <v>1997</v>
      </c>
      <c r="H13" s="32">
        <v>1998</v>
      </c>
      <c r="I13" s="32">
        <v>1999</v>
      </c>
      <c r="J13" s="32">
        <v>2000</v>
      </c>
      <c r="K13" s="32">
        <v>2001</v>
      </c>
      <c r="L13" s="32">
        <v>2002</v>
      </c>
      <c r="M13" s="32">
        <v>2003</v>
      </c>
      <c r="N13" s="32">
        <v>2004</v>
      </c>
      <c r="O13" s="32">
        <v>2005</v>
      </c>
      <c r="P13" s="32">
        <v>2006</v>
      </c>
      <c r="Q13" s="32">
        <v>2007</v>
      </c>
      <c r="R13" s="32">
        <v>2008</v>
      </c>
      <c r="S13" s="32">
        <v>2009</v>
      </c>
      <c r="T13" s="32">
        <v>2010</v>
      </c>
      <c r="U13" s="32">
        <v>2011</v>
      </c>
      <c r="V13" s="32">
        <v>2012</v>
      </c>
      <c r="W13" s="32">
        <v>2013</v>
      </c>
      <c r="X13" s="32">
        <v>2014</v>
      </c>
      <c r="Y13" s="328">
        <v>2015</v>
      </c>
      <c r="Z13" s="32">
        <v>2016</v>
      </c>
      <c r="AA13" s="328">
        <v>2017</v>
      </c>
      <c r="AB13" s="32">
        <v>2018</v>
      </c>
    </row>
    <row r="14" spans="1:28" x14ac:dyDescent="0.25">
      <c r="A14" s="9" t="s">
        <v>73</v>
      </c>
      <c r="C14" s="222">
        <f>SUM(D14:Y14)</f>
        <v>72450</v>
      </c>
      <c r="D14" s="43">
        <f>+'Equip Review 032310'!G29</f>
        <v>0</v>
      </c>
      <c r="E14" s="43">
        <f>+'Equip Review 032310'!H29</f>
        <v>0</v>
      </c>
      <c r="F14" s="43">
        <f>+'Equip Review 032310'!I29</f>
        <v>0</v>
      </c>
      <c r="G14" s="43">
        <f>+'Equip Review 032310'!J29</f>
        <v>0</v>
      </c>
      <c r="H14" s="43">
        <f>+'Equip Review 032310'!K29</f>
        <v>0</v>
      </c>
      <c r="I14" s="43">
        <f>+'Equip Review 032310'!L29</f>
        <v>0</v>
      </c>
      <c r="J14" s="43">
        <f>+'Equip Review 032310'!M29</f>
        <v>0</v>
      </c>
      <c r="K14" s="43">
        <f>+'Equip Review 032310'!N29</f>
        <v>0</v>
      </c>
      <c r="L14" s="43">
        <f>+'Equip Review 032310'!O29</f>
        <v>0</v>
      </c>
      <c r="M14" s="43">
        <f>+'Equip Review 032310'!P29</f>
        <v>0</v>
      </c>
      <c r="N14" s="43"/>
      <c r="O14" s="43"/>
      <c r="P14" s="43"/>
      <c r="Q14" s="43"/>
      <c r="R14" s="43"/>
      <c r="S14" s="43"/>
      <c r="T14" s="43">
        <v>72450</v>
      </c>
      <c r="U14" s="43"/>
      <c r="V14" s="43"/>
      <c r="W14" s="43"/>
      <c r="X14" s="43"/>
    </row>
    <row r="15" spans="1:28" x14ac:dyDescent="0.25">
      <c r="A15" s="34"/>
      <c r="B15" s="2"/>
      <c r="C15" s="2"/>
      <c r="S15" s="43"/>
      <c r="T15" s="43"/>
      <c r="U15" s="43"/>
      <c r="V15" s="43"/>
      <c r="W15" s="43"/>
      <c r="X15" s="43"/>
    </row>
    <row r="16" spans="1:28" x14ac:dyDescent="0.25">
      <c r="A16" s="9" t="s">
        <v>6</v>
      </c>
      <c r="B16" s="3">
        <v>1994</v>
      </c>
      <c r="C16" s="13">
        <f>-SUM(D16:Y16)</f>
        <v>0</v>
      </c>
      <c r="D16" s="7">
        <f>+D$14/7/2</f>
        <v>0</v>
      </c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43"/>
      <c r="T16" s="43"/>
      <c r="U16" s="43"/>
      <c r="V16" s="43"/>
      <c r="W16" s="43"/>
      <c r="X16" s="43"/>
      <c r="Y16" s="7"/>
      <c r="Z16" s="7"/>
    </row>
    <row r="17" spans="1:26" x14ac:dyDescent="0.25">
      <c r="B17" s="3">
        <v>1995</v>
      </c>
      <c r="C17" s="13">
        <f t="shared" ref="C17:C39" si="0">-SUM(D17:Y17)</f>
        <v>0</v>
      </c>
      <c r="D17" s="7">
        <f>+D$14/7</f>
        <v>0</v>
      </c>
      <c r="E17" s="7">
        <f>+E$14/7/2</f>
        <v>0</v>
      </c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43"/>
      <c r="T17" s="43"/>
      <c r="U17" s="43"/>
      <c r="V17" s="43"/>
      <c r="W17" s="43"/>
      <c r="X17" s="43"/>
      <c r="Y17" s="7"/>
      <c r="Z17" s="7"/>
    </row>
    <row r="18" spans="1:26" x14ac:dyDescent="0.25">
      <c r="B18" s="3">
        <v>1996</v>
      </c>
      <c r="C18" s="13">
        <f t="shared" si="0"/>
        <v>0</v>
      </c>
      <c r="D18" s="7">
        <f>+D17</f>
        <v>0</v>
      </c>
      <c r="E18" s="7">
        <f>+E$14/7</f>
        <v>0</v>
      </c>
      <c r="F18" s="7">
        <f>+F$14/7/2</f>
        <v>0</v>
      </c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43"/>
      <c r="T18" s="43"/>
      <c r="U18" s="43"/>
      <c r="V18" s="43"/>
      <c r="W18" s="43"/>
      <c r="X18" s="43"/>
      <c r="Y18" s="7"/>
      <c r="Z18" s="7"/>
    </row>
    <row r="19" spans="1:26" x14ac:dyDescent="0.25">
      <c r="B19" s="3">
        <v>1997</v>
      </c>
      <c r="C19" s="13">
        <f t="shared" si="0"/>
        <v>0</v>
      </c>
      <c r="D19" s="7">
        <f>+D18</f>
        <v>0</v>
      </c>
      <c r="E19" s="7">
        <f>+E18</f>
        <v>0</v>
      </c>
      <c r="F19" s="7">
        <f>+F$14/7</f>
        <v>0</v>
      </c>
      <c r="G19" s="7">
        <f>+G$14/7/2</f>
        <v>0</v>
      </c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43"/>
      <c r="T19" s="43"/>
      <c r="U19" s="43"/>
      <c r="V19" s="43"/>
      <c r="W19" s="43"/>
      <c r="X19" s="43"/>
      <c r="Y19" s="7"/>
      <c r="Z19" s="7"/>
    </row>
    <row r="20" spans="1:26" x14ac:dyDescent="0.25">
      <c r="B20" s="3">
        <v>1998</v>
      </c>
      <c r="C20" s="13">
        <f t="shared" si="0"/>
        <v>0</v>
      </c>
      <c r="D20" s="7">
        <f>+D19</f>
        <v>0</v>
      </c>
      <c r="E20" s="7">
        <f>+E19</f>
        <v>0</v>
      </c>
      <c r="F20" s="7">
        <f>+F19</f>
        <v>0</v>
      </c>
      <c r="G20" s="7">
        <f>+G$14/7</f>
        <v>0</v>
      </c>
      <c r="H20" s="7">
        <f>+H$14/7/2</f>
        <v>0</v>
      </c>
      <c r="I20" s="7"/>
      <c r="J20" s="7"/>
      <c r="K20" s="7"/>
      <c r="L20" s="7"/>
      <c r="M20" s="7"/>
      <c r="N20" s="7"/>
      <c r="O20" s="7"/>
      <c r="P20" s="7"/>
      <c r="Q20" s="7"/>
      <c r="R20" s="7"/>
      <c r="S20" s="43"/>
      <c r="T20" s="43"/>
      <c r="U20" s="43"/>
      <c r="V20" s="43"/>
      <c r="W20" s="43"/>
      <c r="X20" s="43"/>
      <c r="Y20" s="7"/>
      <c r="Z20" s="7"/>
    </row>
    <row r="21" spans="1:26" x14ac:dyDescent="0.25">
      <c r="B21" s="3">
        <v>1999</v>
      </c>
      <c r="C21" s="13">
        <f t="shared" si="0"/>
        <v>0</v>
      </c>
      <c r="D21" s="7">
        <f>+D20</f>
        <v>0</v>
      </c>
      <c r="E21" s="7">
        <f>+E20</f>
        <v>0</v>
      </c>
      <c r="F21" s="7">
        <f>+F20</f>
        <v>0</v>
      </c>
      <c r="G21" s="7">
        <f>+G20</f>
        <v>0</v>
      </c>
      <c r="H21" s="7">
        <f>+H$14/7</f>
        <v>0</v>
      </c>
      <c r="I21" s="7">
        <f>+I$14/7/2</f>
        <v>0</v>
      </c>
      <c r="J21" s="7"/>
      <c r="K21" s="7"/>
      <c r="L21" s="7"/>
      <c r="M21" s="7"/>
      <c r="N21" s="7"/>
      <c r="O21" s="7"/>
      <c r="P21" s="7"/>
      <c r="Q21" s="7"/>
      <c r="R21" s="7"/>
      <c r="S21" s="43"/>
      <c r="T21" s="43"/>
      <c r="U21" s="43"/>
      <c r="V21" s="43"/>
      <c r="W21" s="43"/>
      <c r="X21" s="43"/>
      <c r="Y21" s="7"/>
      <c r="Z21" s="7"/>
    </row>
    <row r="22" spans="1:26" x14ac:dyDescent="0.25">
      <c r="B22" s="3">
        <v>2000</v>
      </c>
      <c r="C22" s="13">
        <f t="shared" si="0"/>
        <v>0</v>
      </c>
      <c r="D22" s="7">
        <f>+D21</f>
        <v>0</v>
      </c>
      <c r="E22" s="7">
        <f>+E21</f>
        <v>0</v>
      </c>
      <c r="F22" s="7">
        <f>+F21</f>
        <v>0</v>
      </c>
      <c r="G22" s="7">
        <f>+G21</f>
        <v>0</v>
      </c>
      <c r="H22" s="7">
        <f>+H21</f>
        <v>0</v>
      </c>
      <c r="I22" s="7">
        <f>+I$14/7</f>
        <v>0</v>
      </c>
      <c r="J22" s="7">
        <f>+J$14/7/2</f>
        <v>0</v>
      </c>
      <c r="K22" s="7"/>
      <c r="L22" s="7"/>
      <c r="M22" s="7"/>
      <c r="N22" s="7"/>
      <c r="O22" s="7"/>
      <c r="P22" s="7"/>
      <c r="Q22" s="7"/>
      <c r="R22" s="7"/>
      <c r="S22" s="43"/>
      <c r="T22" s="43"/>
      <c r="U22" s="43"/>
      <c r="V22" s="43"/>
      <c r="W22" s="43"/>
      <c r="X22" s="43"/>
      <c r="Y22" s="7"/>
      <c r="Z22" s="7"/>
    </row>
    <row r="23" spans="1:26" x14ac:dyDescent="0.25">
      <c r="B23" s="3">
        <v>2001</v>
      </c>
      <c r="C23" s="13">
        <f t="shared" si="0"/>
        <v>0</v>
      </c>
      <c r="D23" s="7">
        <f>+D$14/7/2</f>
        <v>0</v>
      </c>
      <c r="E23" s="7">
        <f>+E22</f>
        <v>0</v>
      </c>
      <c r="F23" s="7">
        <f>+F22</f>
        <v>0</v>
      </c>
      <c r="G23" s="7">
        <f>+G22</f>
        <v>0</v>
      </c>
      <c r="H23" s="7">
        <f>+H22</f>
        <v>0</v>
      </c>
      <c r="I23" s="7">
        <f>+I22</f>
        <v>0</v>
      </c>
      <c r="J23" s="7">
        <f>+J$14/7</f>
        <v>0</v>
      </c>
      <c r="K23" s="7">
        <f>+K$14/7/2</f>
        <v>0</v>
      </c>
      <c r="L23" s="7"/>
      <c r="M23" s="7"/>
      <c r="N23" s="7"/>
      <c r="O23" s="7"/>
      <c r="P23" s="7"/>
      <c r="Q23" s="7"/>
      <c r="R23" s="7"/>
      <c r="S23" s="43"/>
      <c r="T23" s="43"/>
      <c r="U23" s="43"/>
      <c r="V23" s="43"/>
      <c r="W23" s="43"/>
      <c r="X23" s="43"/>
      <c r="Y23" s="7"/>
      <c r="Z23" s="7"/>
    </row>
    <row r="24" spans="1:26" x14ac:dyDescent="0.25">
      <c r="B24" s="3">
        <v>2002</v>
      </c>
      <c r="C24" s="13">
        <f t="shared" si="0"/>
        <v>0</v>
      </c>
      <c r="D24" s="7"/>
      <c r="E24" s="7">
        <f>+E$14/7/2</f>
        <v>0</v>
      </c>
      <c r="F24" s="7">
        <f>+F23</f>
        <v>0</v>
      </c>
      <c r="G24" s="7">
        <f>+G23</f>
        <v>0</v>
      </c>
      <c r="H24" s="7">
        <f>+H23</f>
        <v>0</v>
      </c>
      <c r="I24" s="7">
        <f>+I23</f>
        <v>0</v>
      </c>
      <c r="J24" s="7">
        <f>+J23</f>
        <v>0</v>
      </c>
      <c r="K24" s="7">
        <f>+K$14/7</f>
        <v>0</v>
      </c>
      <c r="L24" s="7">
        <f>+L$14/7/2</f>
        <v>0</v>
      </c>
      <c r="M24" s="7"/>
      <c r="N24" s="7"/>
      <c r="O24" s="7"/>
      <c r="P24" s="7"/>
      <c r="Q24" s="7"/>
      <c r="R24" s="7"/>
      <c r="S24" s="43"/>
      <c r="T24" s="43"/>
      <c r="U24" s="43"/>
      <c r="V24" s="43"/>
      <c r="W24" s="43"/>
      <c r="X24" s="43"/>
      <c r="Y24" s="7"/>
      <c r="Z24" s="7"/>
    </row>
    <row r="25" spans="1:26" x14ac:dyDescent="0.25">
      <c r="B25" s="3">
        <v>2003</v>
      </c>
      <c r="C25" s="13">
        <f t="shared" si="0"/>
        <v>0</v>
      </c>
      <c r="D25" s="7"/>
      <c r="E25" s="7"/>
      <c r="F25" s="7">
        <f>+F$14/7/2</f>
        <v>0</v>
      </c>
      <c r="G25" s="7">
        <f>+G24</f>
        <v>0</v>
      </c>
      <c r="H25" s="7">
        <f>+H24</f>
        <v>0</v>
      </c>
      <c r="I25" s="7">
        <f>+I24</f>
        <v>0</v>
      </c>
      <c r="J25" s="7">
        <f>+J24</f>
        <v>0</v>
      </c>
      <c r="K25" s="7">
        <f>+K24</f>
        <v>0</v>
      </c>
      <c r="L25" s="7">
        <f>+L$14/7</f>
        <v>0</v>
      </c>
      <c r="M25" s="7">
        <f>+M$14/7/2</f>
        <v>0</v>
      </c>
      <c r="N25" s="7"/>
      <c r="O25" s="7"/>
      <c r="P25" s="7"/>
      <c r="Q25" s="7"/>
      <c r="R25" s="7"/>
      <c r="S25" s="43"/>
      <c r="T25" s="43"/>
      <c r="U25" s="43"/>
      <c r="V25" s="43"/>
      <c r="W25" s="43"/>
      <c r="X25" s="43"/>
      <c r="Y25" s="7"/>
      <c r="Z25" s="7"/>
    </row>
    <row r="26" spans="1:26" x14ac:dyDescent="0.25">
      <c r="B26" s="3">
        <v>2004</v>
      </c>
      <c r="C26" s="13">
        <f t="shared" si="0"/>
        <v>0</v>
      </c>
      <c r="D26" s="7"/>
      <c r="E26" s="7"/>
      <c r="F26" s="7"/>
      <c r="G26" s="7">
        <f>+G$14/7/2</f>
        <v>0</v>
      </c>
      <c r="H26" s="7">
        <f>+H25</f>
        <v>0</v>
      </c>
      <c r="I26" s="7">
        <f>+I25</f>
        <v>0</v>
      </c>
      <c r="J26" s="7">
        <f>+J25</f>
        <v>0</v>
      </c>
      <c r="K26" s="7">
        <f>+K25</f>
        <v>0</v>
      </c>
      <c r="L26" s="7">
        <f>+L25</f>
        <v>0</v>
      </c>
      <c r="M26" s="7">
        <f>+M$14/7</f>
        <v>0</v>
      </c>
      <c r="N26" s="7">
        <f>+N$14/7/2</f>
        <v>0</v>
      </c>
      <c r="O26" s="7"/>
      <c r="P26" s="7"/>
      <c r="Q26" s="7"/>
      <c r="R26" s="7"/>
      <c r="S26" s="43"/>
      <c r="T26" s="43"/>
      <c r="U26" s="43"/>
      <c r="V26" s="43"/>
      <c r="W26" s="43"/>
      <c r="X26" s="43"/>
      <c r="Y26" s="7"/>
      <c r="Z26" s="7"/>
    </row>
    <row r="27" spans="1:26" x14ac:dyDescent="0.25">
      <c r="B27" s="3">
        <v>2005</v>
      </c>
      <c r="C27" s="13">
        <f t="shared" si="0"/>
        <v>0</v>
      </c>
      <c r="D27" s="7"/>
      <c r="E27" s="7"/>
      <c r="F27" s="7"/>
      <c r="G27" s="7"/>
      <c r="H27" s="7">
        <f>+H$14/7/2</f>
        <v>0</v>
      </c>
      <c r="I27" s="7">
        <f>+I26</f>
        <v>0</v>
      </c>
      <c r="J27" s="7">
        <f>+J26</f>
        <v>0</v>
      </c>
      <c r="K27" s="7">
        <f>+K26</f>
        <v>0</v>
      </c>
      <c r="L27" s="7">
        <f>+L26</f>
        <v>0</v>
      </c>
      <c r="M27" s="7">
        <f>+M26</f>
        <v>0</v>
      </c>
      <c r="N27" s="7">
        <f>+N$14/7</f>
        <v>0</v>
      </c>
      <c r="O27" s="7">
        <f>+O$14/7/2</f>
        <v>0</v>
      </c>
      <c r="P27" s="7"/>
      <c r="Q27" s="7"/>
      <c r="R27" s="7"/>
      <c r="S27" s="43"/>
      <c r="T27" s="43"/>
      <c r="U27" s="43"/>
      <c r="V27" s="43"/>
      <c r="W27" s="43"/>
      <c r="X27" s="43"/>
      <c r="Y27" s="7"/>
      <c r="Z27" s="7"/>
    </row>
    <row r="28" spans="1:26" x14ac:dyDescent="0.25">
      <c r="B28" s="3">
        <v>2006</v>
      </c>
      <c r="C28" s="13">
        <f t="shared" si="0"/>
        <v>0</v>
      </c>
      <c r="D28" s="7"/>
      <c r="E28" s="7"/>
      <c r="F28" s="7"/>
      <c r="G28" s="7"/>
      <c r="H28" s="7"/>
      <c r="I28" s="7">
        <f>+I$14/7/2</f>
        <v>0</v>
      </c>
      <c r="J28" s="7">
        <f>+J27</f>
        <v>0</v>
      </c>
      <c r="K28" s="7">
        <f>+K27</f>
        <v>0</v>
      </c>
      <c r="L28" s="7">
        <f>+L27</f>
        <v>0</v>
      </c>
      <c r="M28" s="7">
        <f>+M27</f>
        <v>0</v>
      </c>
      <c r="N28" s="7">
        <f>+N27</f>
        <v>0</v>
      </c>
      <c r="O28" s="7">
        <f>+O$14/7</f>
        <v>0</v>
      </c>
      <c r="P28" s="7">
        <f>+P$14/7/2</f>
        <v>0</v>
      </c>
      <c r="Q28" s="7"/>
      <c r="R28" s="7"/>
      <c r="S28" s="43"/>
      <c r="T28" s="43"/>
      <c r="U28" s="43"/>
      <c r="V28" s="43"/>
      <c r="W28" s="43"/>
      <c r="X28" s="43"/>
      <c r="Y28" s="7"/>
      <c r="Z28" s="7"/>
    </row>
    <row r="29" spans="1:26" x14ac:dyDescent="0.25">
      <c r="B29" s="3">
        <v>2007</v>
      </c>
      <c r="C29" s="13">
        <f t="shared" si="0"/>
        <v>0</v>
      </c>
      <c r="D29" s="7"/>
      <c r="E29" s="7"/>
      <c r="F29" s="7"/>
      <c r="G29" s="7"/>
      <c r="H29" s="7"/>
      <c r="I29" s="7"/>
      <c r="J29" s="7">
        <f>+J$14/7/2</f>
        <v>0</v>
      </c>
      <c r="K29" s="7">
        <f>+K28</f>
        <v>0</v>
      </c>
      <c r="L29" s="7">
        <f>+L28</f>
        <v>0</v>
      </c>
      <c r="M29" s="7">
        <f>+M28</f>
        <v>0</v>
      </c>
      <c r="N29" s="7">
        <f>+N28</f>
        <v>0</v>
      </c>
      <c r="O29" s="7">
        <f>+O28</f>
        <v>0</v>
      </c>
      <c r="P29" s="7">
        <f>+P$14/7</f>
        <v>0</v>
      </c>
      <c r="Q29" s="7">
        <f>+Q$14/7/2</f>
        <v>0</v>
      </c>
      <c r="R29" s="7"/>
      <c r="S29" s="43"/>
      <c r="T29" s="43"/>
      <c r="U29" s="43"/>
      <c r="V29" s="43"/>
      <c r="W29" s="43"/>
      <c r="X29" s="43"/>
      <c r="Y29" s="7"/>
      <c r="Z29" s="7"/>
    </row>
    <row r="30" spans="1:26" x14ac:dyDescent="0.25">
      <c r="B30" s="3">
        <v>2008</v>
      </c>
      <c r="C30" s="13">
        <f t="shared" si="0"/>
        <v>0</v>
      </c>
      <c r="D30" s="7"/>
      <c r="E30" s="7"/>
      <c r="F30" s="7"/>
      <c r="G30" s="7"/>
      <c r="H30" s="7"/>
      <c r="I30" s="7"/>
      <c r="J30" s="7"/>
      <c r="K30" s="7">
        <f>+K$14/7/2</f>
        <v>0</v>
      </c>
      <c r="L30" s="7">
        <f>+L29</f>
        <v>0</v>
      </c>
      <c r="M30" s="7">
        <f>+M29</f>
        <v>0</v>
      </c>
      <c r="N30" s="7">
        <f>+N29</f>
        <v>0</v>
      </c>
      <c r="O30" s="7">
        <f>+O29</f>
        <v>0</v>
      </c>
      <c r="P30" s="7">
        <f>+P29</f>
        <v>0</v>
      </c>
      <c r="Q30" s="7">
        <f>+Q$14/7</f>
        <v>0</v>
      </c>
      <c r="R30" s="7">
        <f>+R$14/7/2</f>
        <v>0</v>
      </c>
      <c r="S30" s="43"/>
      <c r="T30" s="43"/>
      <c r="U30" s="43"/>
      <c r="V30" s="43"/>
      <c r="W30" s="43"/>
      <c r="X30" s="43"/>
      <c r="Y30" s="7"/>
      <c r="Z30" s="7"/>
    </row>
    <row r="31" spans="1:26" x14ac:dyDescent="0.25">
      <c r="B31" s="3">
        <v>2009</v>
      </c>
      <c r="C31" s="13">
        <f t="shared" si="0"/>
        <v>0</v>
      </c>
      <c r="D31" s="7"/>
      <c r="E31" s="7"/>
      <c r="F31" s="7"/>
      <c r="G31" s="7"/>
      <c r="H31" s="7"/>
      <c r="I31" s="7"/>
      <c r="J31" s="7"/>
      <c r="K31" s="7"/>
      <c r="L31" s="7">
        <f>+L$14/7/2</f>
        <v>0</v>
      </c>
      <c r="M31" s="7">
        <f>+M30</f>
        <v>0</v>
      </c>
      <c r="N31" s="7">
        <f>+N30</f>
        <v>0</v>
      </c>
      <c r="O31" s="7">
        <f>+O30</f>
        <v>0</v>
      </c>
      <c r="P31" s="7">
        <f>+P30</f>
        <v>0</v>
      </c>
      <c r="Q31" s="7">
        <f>+Q30</f>
        <v>0</v>
      </c>
      <c r="R31" s="7">
        <f>+R$14/7</f>
        <v>0</v>
      </c>
      <c r="S31" s="43">
        <f>+S$14/7/2</f>
        <v>0</v>
      </c>
      <c r="T31" s="43"/>
      <c r="U31" s="43"/>
      <c r="V31" s="43"/>
      <c r="W31" s="43"/>
      <c r="X31" s="43"/>
      <c r="Y31" s="7"/>
      <c r="Z31" s="7"/>
    </row>
    <row r="32" spans="1:26" x14ac:dyDescent="0.25">
      <c r="A32" s="38"/>
      <c r="B32" s="3">
        <v>2010</v>
      </c>
      <c r="C32" s="13">
        <f t="shared" si="0"/>
        <v>-5175</v>
      </c>
      <c r="D32" s="7"/>
      <c r="E32" s="7"/>
      <c r="F32" s="7"/>
      <c r="G32" s="7"/>
      <c r="H32" s="7"/>
      <c r="I32" s="7"/>
      <c r="J32" s="7"/>
      <c r="K32" s="7"/>
      <c r="L32" s="7"/>
      <c r="M32" s="7">
        <f>+M$14/7/2</f>
        <v>0</v>
      </c>
      <c r="N32" s="7">
        <f>+N31</f>
        <v>0</v>
      </c>
      <c r="O32" s="7">
        <f>+O31</f>
        <v>0</v>
      </c>
      <c r="P32" s="7">
        <f>+P31</f>
        <v>0</v>
      </c>
      <c r="Q32" s="7">
        <f>+Q31</f>
        <v>0</v>
      </c>
      <c r="R32" s="7">
        <f>+R31</f>
        <v>0</v>
      </c>
      <c r="S32" s="43">
        <f>+S$14/7</f>
        <v>0</v>
      </c>
      <c r="T32" s="43">
        <f>+T$14/7/2</f>
        <v>5175</v>
      </c>
      <c r="U32" s="43"/>
      <c r="V32" s="43"/>
      <c r="W32" s="43"/>
      <c r="X32" s="43"/>
      <c r="Y32" s="7"/>
      <c r="Z32" s="7"/>
    </row>
    <row r="33" spans="1:28" x14ac:dyDescent="0.25">
      <c r="A33" s="38"/>
      <c r="B33" s="3">
        <v>2011</v>
      </c>
      <c r="C33" s="13">
        <f t="shared" si="0"/>
        <v>-10350</v>
      </c>
      <c r="D33" s="7"/>
      <c r="E33" s="7"/>
      <c r="F33" s="7"/>
      <c r="G33" s="7"/>
      <c r="H33" s="7"/>
      <c r="I33" s="7"/>
      <c r="J33" s="7"/>
      <c r="K33" s="7"/>
      <c r="L33" s="7"/>
      <c r="M33" s="7"/>
      <c r="N33" s="7">
        <f>+N$14/7/2</f>
        <v>0</v>
      </c>
      <c r="O33" s="7">
        <f>+O32</f>
        <v>0</v>
      </c>
      <c r="P33" s="7">
        <f>+P32</f>
        <v>0</v>
      </c>
      <c r="Q33" s="7">
        <f>+Q32</f>
        <v>0</v>
      </c>
      <c r="R33" s="7">
        <f>+R32</f>
        <v>0</v>
      </c>
      <c r="S33" s="43">
        <f>+S32</f>
        <v>0</v>
      </c>
      <c r="T33" s="43">
        <f>+T$14/7</f>
        <v>10350</v>
      </c>
      <c r="U33" s="43">
        <f>+U$14/7/2</f>
        <v>0</v>
      </c>
      <c r="V33" s="43"/>
      <c r="W33" s="43"/>
      <c r="X33" s="43"/>
      <c r="Y33" s="7"/>
      <c r="Z33" s="7"/>
    </row>
    <row r="34" spans="1:28" x14ac:dyDescent="0.25">
      <c r="A34" s="38"/>
      <c r="B34" s="3">
        <v>2012</v>
      </c>
      <c r="C34" s="13">
        <f t="shared" si="0"/>
        <v>-10350</v>
      </c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>
        <f>+O$14/7/2</f>
        <v>0</v>
      </c>
      <c r="P34" s="7">
        <f>+P33</f>
        <v>0</v>
      </c>
      <c r="Q34" s="7">
        <f>+Q33</f>
        <v>0</v>
      </c>
      <c r="R34" s="7">
        <f>+R33</f>
        <v>0</v>
      </c>
      <c r="S34" s="43">
        <f>+S33</f>
        <v>0</v>
      </c>
      <c r="T34" s="43">
        <f>+T$14/7</f>
        <v>10350</v>
      </c>
      <c r="U34" s="43">
        <f>+U$14/7</f>
        <v>0</v>
      </c>
      <c r="V34" s="43">
        <f>+V$14/7/2</f>
        <v>0</v>
      </c>
      <c r="W34" s="43"/>
      <c r="X34" s="43"/>
      <c r="Y34" s="7"/>
      <c r="Z34" s="7"/>
    </row>
    <row r="35" spans="1:28" x14ac:dyDescent="0.25">
      <c r="A35" s="38"/>
      <c r="B35" s="3">
        <v>2013</v>
      </c>
      <c r="C35" s="13">
        <f t="shared" si="0"/>
        <v>-10350</v>
      </c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>
        <f t="shared" ref="R35:S37" si="1">+R34</f>
        <v>0</v>
      </c>
      <c r="S35" s="43">
        <f t="shared" si="1"/>
        <v>0</v>
      </c>
      <c r="T35" s="43">
        <f t="shared" ref="T35:U38" si="2">+T$14/7</f>
        <v>10350</v>
      </c>
      <c r="U35" s="43">
        <f t="shared" si="2"/>
        <v>0</v>
      </c>
      <c r="V35" s="43">
        <f t="shared" ref="V35:V37" si="3">+V$14/7/2</f>
        <v>0</v>
      </c>
      <c r="W35" s="43"/>
      <c r="X35" s="43"/>
      <c r="Y35" s="7"/>
      <c r="Z35" s="7"/>
    </row>
    <row r="36" spans="1:28" x14ac:dyDescent="0.25">
      <c r="A36" s="38"/>
      <c r="B36" s="3">
        <v>2014</v>
      </c>
      <c r="C36" s="13">
        <f t="shared" si="0"/>
        <v>-10350</v>
      </c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>
        <f t="shared" si="1"/>
        <v>0</v>
      </c>
      <c r="S36" s="43">
        <f t="shared" si="1"/>
        <v>0</v>
      </c>
      <c r="T36" s="43">
        <f t="shared" si="2"/>
        <v>10350</v>
      </c>
      <c r="U36" s="43">
        <f t="shared" si="2"/>
        <v>0</v>
      </c>
      <c r="V36" s="43">
        <f t="shared" si="3"/>
        <v>0</v>
      </c>
      <c r="W36" s="43"/>
      <c r="X36" s="43"/>
      <c r="Y36" s="7"/>
      <c r="Z36" s="7"/>
    </row>
    <row r="37" spans="1:28" x14ac:dyDescent="0.25">
      <c r="A37" s="38"/>
      <c r="B37" s="3">
        <v>2015</v>
      </c>
      <c r="C37" s="13">
        <f t="shared" si="0"/>
        <v>-10350</v>
      </c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>
        <f t="shared" si="1"/>
        <v>0</v>
      </c>
      <c r="S37" s="43">
        <f t="shared" si="1"/>
        <v>0</v>
      </c>
      <c r="T37" s="43">
        <f t="shared" si="2"/>
        <v>10350</v>
      </c>
      <c r="U37" s="43">
        <f t="shared" si="2"/>
        <v>0</v>
      </c>
      <c r="V37" s="43">
        <f t="shared" si="3"/>
        <v>0</v>
      </c>
      <c r="W37" s="43"/>
      <c r="X37" s="43"/>
      <c r="Y37" s="7"/>
      <c r="Z37" s="7"/>
    </row>
    <row r="38" spans="1:28" x14ac:dyDescent="0.25">
      <c r="A38" s="38"/>
      <c r="B38" s="3">
        <v>2016</v>
      </c>
      <c r="C38" s="13">
        <f t="shared" si="0"/>
        <v>-10350</v>
      </c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43"/>
      <c r="T38" s="43">
        <f t="shared" si="2"/>
        <v>10350</v>
      </c>
      <c r="U38" s="43">
        <f>U14/7</f>
        <v>0</v>
      </c>
      <c r="V38" s="43"/>
      <c r="W38" s="43"/>
      <c r="X38" s="43"/>
      <c r="Y38" s="7"/>
      <c r="Z38" s="7"/>
    </row>
    <row r="39" spans="1:28" x14ac:dyDescent="0.25">
      <c r="A39" s="38"/>
      <c r="B39" s="3">
        <v>2017</v>
      </c>
      <c r="C39" s="13">
        <f t="shared" si="0"/>
        <v>-5175</v>
      </c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43"/>
      <c r="T39" s="43">
        <f>+T$14/7/2</f>
        <v>5175</v>
      </c>
      <c r="U39" s="43"/>
      <c r="V39" s="43"/>
      <c r="W39" s="43"/>
      <c r="X39" s="43"/>
      <c r="Y39" s="7"/>
      <c r="Z39" s="7"/>
    </row>
    <row r="40" spans="1:28" x14ac:dyDescent="0.25">
      <c r="A40" s="38"/>
      <c r="B40" s="3">
        <v>2018</v>
      </c>
      <c r="C40" s="13">
        <f>-SUM(D40:AB40)</f>
        <v>0</v>
      </c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43"/>
      <c r="T40" s="43"/>
      <c r="U40" s="43"/>
      <c r="V40" s="43"/>
      <c r="W40" s="43"/>
      <c r="X40" s="43"/>
      <c r="Y40" s="7"/>
      <c r="Z40" s="7"/>
    </row>
    <row r="41" spans="1:28" x14ac:dyDescent="0.25">
      <c r="A41" s="38"/>
      <c r="B41" s="3"/>
      <c r="C41" s="12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37"/>
      <c r="W41" s="37"/>
      <c r="X41" s="37"/>
      <c r="Y41" s="7"/>
      <c r="Z41" s="7"/>
    </row>
    <row r="42" spans="1:28" x14ac:dyDescent="0.25">
      <c r="A42" s="38" t="s">
        <v>62</v>
      </c>
      <c r="B42" s="35">
        <f>SUM(D42:Y42)</f>
        <v>0</v>
      </c>
      <c r="C42" s="29">
        <f>SUM(C16:C41)</f>
        <v>-72450</v>
      </c>
      <c r="D42" s="7">
        <f>-SUM(D16:D41)+D14</f>
        <v>0</v>
      </c>
      <c r="E42" s="7">
        <f t="shared" ref="E42:AB42" si="4">-SUM(E16:E41)+E14</f>
        <v>0</v>
      </c>
      <c r="F42" s="7">
        <f t="shared" si="4"/>
        <v>0</v>
      </c>
      <c r="G42" s="7">
        <f t="shared" si="4"/>
        <v>0</v>
      </c>
      <c r="H42" s="7">
        <f t="shared" si="4"/>
        <v>0</v>
      </c>
      <c r="I42" s="7">
        <f t="shared" si="4"/>
        <v>0</v>
      </c>
      <c r="J42" s="7">
        <f t="shared" si="4"/>
        <v>0</v>
      </c>
      <c r="K42" s="7">
        <f t="shared" si="4"/>
        <v>0</v>
      </c>
      <c r="L42" s="7">
        <f t="shared" si="4"/>
        <v>0</v>
      </c>
      <c r="M42" s="7">
        <f t="shared" si="4"/>
        <v>0</v>
      </c>
      <c r="N42" s="7">
        <f t="shared" si="4"/>
        <v>0</v>
      </c>
      <c r="O42" s="7">
        <f t="shared" si="4"/>
        <v>0</v>
      </c>
      <c r="P42" s="7">
        <f t="shared" si="4"/>
        <v>0</v>
      </c>
      <c r="Q42" s="7">
        <f t="shared" si="4"/>
        <v>0</v>
      </c>
      <c r="R42" s="7">
        <f t="shared" si="4"/>
        <v>0</v>
      </c>
      <c r="S42" s="7">
        <f t="shared" si="4"/>
        <v>0</v>
      </c>
      <c r="T42" s="7">
        <f t="shared" si="4"/>
        <v>0</v>
      </c>
      <c r="U42" s="326">
        <f t="shared" si="4"/>
        <v>0</v>
      </c>
      <c r="V42" s="326">
        <f t="shared" si="4"/>
        <v>0</v>
      </c>
      <c r="W42" s="326">
        <f t="shared" si="4"/>
        <v>0</v>
      </c>
      <c r="X42" s="326">
        <f t="shared" si="4"/>
        <v>0</v>
      </c>
      <c r="Y42" s="326">
        <f t="shared" si="4"/>
        <v>0</v>
      </c>
      <c r="Z42" s="326">
        <f t="shared" si="4"/>
        <v>0</v>
      </c>
      <c r="AA42" s="326">
        <f t="shared" si="4"/>
        <v>0</v>
      </c>
      <c r="AB42" s="326">
        <f t="shared" si="4"/>
        <v>0</v>
      </c>
    </row>
    <row r="43" spans="1:28" x14ac:dyDescent="0.25">
      <c r="A43" s="38"/>
      <c r="B43" s="29"/>
      <c r="C43" s="3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8" x14ac:dyDescent="0.25">
      <c r="A44" s="39" t="s">
        <v>63</v>
      </c>
      <c r="B44" s="3"/>
      <c r="C44" s="30">
        <f>+C14+C42</f>
        <v>0</v>
      </c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8" x14ac:dyDescent="0.25">
      <c r="A45" s="3"/>
      <c r="B45" s="3"/>
      <c r="C45" s="3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8" x14ac:dyDescent="0.25">
      <c r="A46" s="3"/>
      <c r="B46" s="36"/>
      <c r="C46" s="3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8" x14ac:dyDescent="0.25">
      <c r="A47" s="3"/>
      <c r="B47" s="3"/>
      <c r="C47" s="3"/>
      <c r="E47" s="7"/>
      <c r="F47" s="4"/>
      <c r="G47" s="4"/>
      <c r="H47" s="4"/>
      <c r="I47" s="4"/>
      <c r="J47" s="4"/>
      <c r="K47" s="4"/>
      <c r="L47" s="4"/>
      <c r="M47" s="4"/>
      <c r="N47" s="7">
        <f>SUM(E32:E47)</f>
        <v>0</v>
      </c>
      <c r="O47" s="4"/>
      <c r="P47" s="4"/>
      <c r="Q47" s="4"/>
      <c r="R47" s="4"/>
      <c r="S47" s="4"/>
    </row>
    <row r="48" spans="1:28" x14ac:dyDescent="0.25">
      <c r="B48" s="3"/>
      <c r="C48" s="3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</row>
    <row r="49" spans="5:19" x14ac:dyDescent="0.25"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</row>
    <row r="50" spans="5:19" x14ac:dyDescent="0.25"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</row>
    <row r="51" spans="5:19" x14ac:dyDescent="0.25"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</row>
    <row r="52" spans="5:19" x14ac:dyDescent="0.25"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</row>
    <row r="53" spans="5:19" x14ac:dyDescent="0.25"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</row>
    <row r="54" spans="5:19" x14ac:dyDescent="0.25"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</row>
    <row r="55" spans="5:19" x14ac:dyDescent="0.25"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</row>
    <row r="56" spans="5:19" x14ac:dyDescent="0.25"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</row>
    <row r="57" spans="5:19" x14ac:dyDescent="0.25"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</row>
    <row r="58" spans="5:19" x14ac:dyDescent="0.25"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</row>
  </sheetData>
  <pageMargins left="0.7" right="0.7" top="0.75" bottom="0.75" header="0.3" footer="0.3"/>
  <pageSetup scale="66" orientation="landscape" horizontalDpi="4294967294" verticalDpi="4294967294" r:id="rId1"/>
  <headerFooter>
    <oddFooter>&amp;Z&amp;F&amp;RPage &amp;P</oddFooter>
  </headerFooter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sheetPr codeName="Sheet153">
    <pageSetUpPr fitToPage="1"/>
  </sheetPr>
  <dimension ref="A1:AB58"/>
  <sheetViews>
    <sheetView workbookViewId="0"/>
  </sheetViews>
  <sheetFormatPr defaultColWidth="9.140625" defaultRowHeight="15" x14ac:dyDescent="0.25"/>
  <cols>
    <col min="1" max="1" width="24.7109375" customWidth="1"/>
    <col min="2" max="2" width="8.7109375" customWidth="1"/>
    <col min="3" max="3" width="12.85546875" customWidth="1"/>
    <col min="4" max="12" width="7.42578125" hidden="1" customWidth="1"/>
    <col min="13" max="13" width="7.5703125" hidden="1" customWidth="1"/>
    <col min="14" max="17" width="9.28515625" customWidth="1"/>
    <col min="18" max="19" width="11.28515625" customWidth="1"/>
    <col min="20" max="20" width="9.42578125" customWidth="1"/>
    <col min="21" max="21" width="9.7109375" bestFit="1" customWidth="1"/>
    <col min="22" max="24" width="10.5703125" customWidth="1"/>
  </cols>
  <sheetData>
    <row r="1" spans="1:28" x14ac:dyDescent="0.25">
      <c r="A1" s="11" t="s">
        <v>10</v>
      </c>
      <c r="O1" t="s">
        <v>647</v>
      </c>
    </row>
    <row r="2" spans="1:28" x14ac:dyDescent="0.25">
      <c r="A2" s="9" t="s">
        <v>438</v>
      </c>
    </row>
    <row r="3" spans="1:28" x14ac:dyDescent="0.25">
      <c r="A3" s="9" t="s">
        <v>80</v>
      </c>
    </row>
    <row r="4" spans="1:28" x14ac:dyDescent="0.25">
      <c r="R4" s="40" t="s">
        <v>4</v>
      </c>
      <c r="S4" s="41"/>
      <c r="T4" s="40" t="s">
        <v>8</v>
      </c>
    </row>
    <row r="5" spans="1:28" x14ac:dyDescent="0.25">
      <c r="A5" s="10" t="s">
        <v>9</v>
      </c>
      <c r="B5" s="12" t="s">
        <v>64</v>
      </c>
      <c r="C5" s="12" t="s">
        <v>12</v>
      </c>
      <c r="R5" s="42" t="s">
        <v>2</v>
      </c>
      <c r="S5" s="42" t="s">
        <v>60</v>
      </c>
      <c r="T5" s="42" t="s">
        <v>7</v>
      </c>
    </row>
    <row r="6" spans="1:28" x14ac:dyDescent="0.25">
      <c r="B6" s="3"/>
      <c r="R6" s="3"/>
    </row>
    <row r="7" spans="1:28" x14ac:dyDescent="0.25">
      <c r="A7" s="213" t="s">
        <v>592</v>
      </c>
      <c r="B7" s="212">
        <v>301</v>
      </c>
      <c r="C7" s="214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5"/>
      <c r="P7" s="6"/>
      <c r="Q7" s="6"/>
      <c r="R7" s="13">
        <f>+C14</f>
        <v>96028</v>
      </c>
      <c r="S7" s="13">
        <f>+-C42</f>
        <v>96027.999999999985</v>
      </c>
      <c r="T7" s="13">
        <f>+R7-S7</f>
        <v>0</v>
      </c>
    </row>
    <row r="8" spans="1:28" x14ac:dyDescent="0.25">
      <c r="A8" s="213"/>
      <c r="B8" s="3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5"/>
      <c r="P8" s="6"/>
      <c r="Q8" s="6"/>
    </row>
    <row r="9" spans="1:28" x14ac:dyDescent="0.25">
      <c r="A9" s="2"/>
      <c r="B9" s="3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5"/>
      <c r="P9" s="6"/>
      <c r="Q9" s="6"/>
    </row>
    <row r="10" spans="1:28" x14ac:dyDescent="0.25">
      <c r="B10" s="3"/>
      <c r="U10" s="229" t="s">
        <v>666</v>
      </c>
      <c r="V10" s="229"/>
      <c r="W10" s="229"/>
      <c r="X10" s="229"/>
      <c r="Y10" s="229"/>
      <c r="Z10" s="229"/>
    </row>
    <row r="11" spans="1:28" x14ac:dyDescent="0.25">
      <c r="A11" s="2" t="s">
        <v>66</v>
      </c>
      <c r="B11" s="219"/>
      <c r="C11" s="214"/>
    </row>
    <row r="12" spans="1:28" x14ac:dyDescent="0.25">
      <c r="B12" s="28"/>
      <c r="C12" s="2"/>
    </row>
    <row r="13" spans="1:28" x14ac:dyDescent="0.25">
      <c r="A13" s="9" t="s">
        <v>5</v>
      </c>
      <c r="C13" s="31" t="s">
        <v>3</v>
      </c>
      <c r="D13" s="32">
        <v>1994</v>
      </c>
      <c r="E13" s="32">
        <v>1995</v>
      </c>
      <c r="F13" s="32">
        <v>1996</v>
      </c>
      <c r="G13" s="32">
        <v>1997</v>
      </c>
      <c r="H13" s="32">
        <v>1998</v>
      </c>
      <c r="I13" s="32">
        <v>1999</v>
      </c>
      <c r="J13" s="32">
        <v>2000</v>
      </c>
      <c r="K13" s="32">
        <v>2001</v>
      </c>
      <c r="L13" s="32">
        <v>2002</v>
      </c>
      <c r="M13" s="32">
        <v>2003</v>
      </c>
      <c r="N13" s="32">
        <v>2004</v>
      </c>
      <c r="O13" s="32">
        <v>2005</v>
      </c>
      <c r="P13" s="32">
        <v>2006</v>
      </c>
      <c r="Q13" s="32">
        <v>2007</v>
      </c>
      <c r="R13" s="32">
        <v>2008</v>
      </c>
      <c r="S13" s="32">
        <v>2009</v>
      </c>
      <c r="T13" s="32">
        <v>2010</v>
      </c>
      <c r="U13" s="32">
        <v>2011</v>
      </c>
      <c r="V13" s="32">
        <v>2012</v>
      </c>
      <c r="W13" s="32">
        <v>2013</v>
      </c>
      <c r="X13" s="32">
        <v>2014</v>
      </c>
      <c r="Y13" s="328">
        <v>2015</v>
      </c>
      <c r="Z13" s="32">
        <v>2016</v>
      </c>
      <c r="AA13" s="328">
        <v>2017</v>
      </c>
      <c r="AB13" s="32">
        <v>2018</v>
      </c>
    </row>
    <row r="14" spans="1:28" x14ac:dyDescent="0.25">
      <c r="A14" s="9" t="s">
        <v>73</v>
      </c>
      <c r="C14" s="222">
        <f>SUM(D14:Y14)</f>
        <v>96028</v>
      </c>
      <c r="D14" s="43">
        <f>+'Equip Review 032310'!G29</f>
        <v>0</v>
      </c>
      <c r="E14" s="43">
        <f>+'Equip Review 032310'!H29</f>
        <v>0</v>
      </c>
      <c r="F14" s="43">
        <f>+'Equip Review 032310'!I29</f>
        <v>0</v>
      </c>
      <c r="G14" s="43">
        <f>+'Equip Review 032310'!J29</f>
        <v>0</v>
      </c>
      <c r="H14" s="43">
        <f>+'Equip Review 032310'!K29</f>
        <v>0</v>
      </c>
      <c r="I14" s="43">
        <f>+'Equip Review 032310'!L29</f>
        <v>0</v>
      </c>
      <c r="J14" s="43">
        <f>+'Equip Review 032310'!M29</f>
        <v>0</v>
      </c>
      <c r="K14" s="43">
        <f>+'Equip Review 032310'!N29</f>
        <v>0</v>
      </c>
      <c r="L14" s="43">
        <f>+'Equip Review 032310'!O29</f>
        <v>0</v>
      </c>
      <c r="M14" s="43">
        <f>+'Equip Review 032310'!P29</f>
        <v>0</v>
      </c>
      <c r="N14" s="43"/>
      <c r="O14" s="43"/>
      <c r="P14" s="43"/>
      <c r="Q14" s="43"/>
      <c r="R14" s="43"/>
      <c r="S14" s="43"/>
      <c r="T14" s="43"/>
      <c r="U14" s="43">
        <v>96028</v>
      </c>
      <c r="V14" s="43"/>
      <c r="W14" s="43"/>
      <c r="X14" s="43"/>
    </row>
    <row r="15" spans="1:28" x14ac:dyDescent="0.25">
      <c r="A15" s="34"/>
      <c r="B15" s="2"/>
      <c r="C15" s="2"/>
      <c r="S15" s="43"/>
      <c r="T15" s="43"/>
      <c r="U15" s="43"/>
      <c r="V15" s="43"/>
      <c r="W15" s="43"/>
      <c r="X15" s="43"/>
    </row>
    <row r="16" spans="1:28" x14ac:dyDescent="0.25">
      <c r="A16" s="9" t="s">
        <v>6</v>
      </c>
      <c r="B16" s="3">
        <v>1994</v>
      </c>
      <c r="C16" s="13">
        <f>-SUM(D16:Y16)</f>
        <v>0</v>
      </c>
      <c r="D16" s="7">
        <f>+D$14/7/2</f>
        <v>0</v>
      </c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43"/>
      <c r="T16" s="43"/>
      <c r="U16" s="43"/>
      <c r="V16" s="43"/>
      <c r="W16" s="43"/>
      <c r="X16" s="43"/>
      <c r="Y16" s="7"/>
      <c r="Z16" s="7"/>
    </row>
    <row r="17" spans="1:26" x14ac:dyDescent="0.25">
      <c r="B17" s="3">
        <v>1995</v>
      </c>
      <c r="C17" s="13">
        <f t="shared" ref="C17:C39" si="0">-SUM(D17:Y17)</f>
        <v>0</v>
      </c>
      <c r="D17" s="7">
        <f>+D$14/7</f>
        <v>0</v>
      </c>
      <c r="E17" s="7">
        <f>+E$14/7/2</f>
        <v>0</v>
      </c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43"/>
      <c r="T17" s="43"/>
      <c r="U17" s="43"/>
      <c r="V17" s="43"/>
      <c r="W17" s="43"/>
      <c r="X17" s="43"/>
      <c r="Y17" s="7"/>
      <c r="Z17" s="7"/>
    </row>
    <row r="18" spans="1:26" x14ac:dyDescent="0.25">
      <c r="B18" s="3">
        <v>1996</v>
      </c>
      <c r="C18" s="13">
        <f t="shared" si="0"/>
        <v>0</v>
      </c>
      <c r="D18" s="7">
        <f>+D17</f>
        <v>0</v>
      </c>
      <c r="E18" s="7">
        <f>+E$14/7</f>
        <v>0</v>
      </c>
      <c r="F18" s="7">
        <f>+F$14/7/2</f>
        <v>0</v>
      </c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43"/>
      <c r="T18" s="43"/>
      <c r="U18" s="43"/>
      <c r="V18" s="43"/>
      <c r="W18" s="43"/>
      <c r="X18" s="43"/>
      <c r="Y18" s="7"/>
      <c r="Z18" s="7"/>
    </row>
    <row r="19" spans="1:26" x14ac:dyDescent="0.25">
      <c r="B19" s="3">
        <v>1997</v>
      </c>
      <c r="C19" s="13">
        <f t="shared" si="0"/>
        <v>0</v>
      </c>
      <c r="D19" s="7">
        <f>+D18</f>
        <v>0</v>
      </c>
      <c r="E19" s="7">
        <f>+E18</f>
        <v>0</v>
      </c>
      <c r="F19" s="7">
        <f>+F$14/7</f>
        <v>0</v>
      </c>
      <c r="G19" s="7">
        <f>+G$14/7/2</f>
        <v>0</v>
      </c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43"/>
      <c r="T19" s="43"/>
      <c r="U19" s="43"/>
      <c r="V19" s="43"/>
      <c r="W19" s="43"/>
      <c r="X19" s="43"/>
      <c r="Y19" s="7"/>
      <c r="Z19" s="7"/>
    </row>
    <row r="20" spans="1:26" x14ac:dyDescent="0.25">
      <c r="B20" s="3">
        <v>1998</v>
      </c>
      <c r="C20" s="13">
        <f t="shared" si="0"/>
        <v>0</v>
      </c>
      <c r="D20" s="7">
        <f>+D19</f>
        <v>0</v>
      </c>
      <c r="E20" s="7">
        <f>+E19</f>
        <v>0</v>
      </c>
      <c r="F20" s="7">
        <f>+F19</f>
        <v>0</v>
      </c>
      <c r="G20" s="7">
        <f>+G$14/7</f>
        <v>0</v>
      </c>
      <c r="H20" s="7">
        <f>+H$14/7/2</f>
        <v>0</v>
      </c>
      <c r="I20" s="7"/>
      <c r="J20" s="7"/>
      <c r="K20" s="7"/>
      <c r="L20" s="7"/>
      <c r="M20" s="7"/>
      <c r="N20" s="7"/>
      <c r="O20" s="7"/>
      <c r="P20" s="7"/>
      <c r="Q20" s="7"/>
      <c r="R20" s="7"/>
      <c r="S20" s="43"/>
      <c r="T20" s="43"/>
      <c r="U20" s="43"/>
      <c r="V20" s="43"/>
      <c r="W20" s="43"/>
      <c r="X20" s="43"/>
      <c r="Y20" s="7"/>
      <c r="Z20" s="7"/>
    </row>
    <row r="21" spans="1:26" x14ac:dyDescent="0.25">
      <c r="B21" s="3">
        <v>1999</v>
      </c>
      <c r="C21" s="13">
        <f t="shared" si="0"/>
        <v>0</v>
      </c>
      <c r="D21" s="7">
        <f>+D20</f>
        <v>0</v>
      </c>
      <c r="E21" s="7">
        <f>+E20</f>
        <v>0</v>
      </c>
      <c r="F21" s="7">
        <f>+F20</f>
        <v>0</v>
      </c>
      <c r="G21" s="7">
        <f>+G20</f>
        <v>0</v>
      </c>
      <c r="H21" s="7">
        <f>+H$14/7</f>
        <v>0</v>
      </c>
      <c r="I21" s="7">
        <f>+I$14/7/2</f>
        <v>0</v>
      </c>
      <c r="J21" s="7"/>
      <c r="K21" s="7"/>
      <c r="L21" s="7"/>
      <c r="M21" s="7"/>
      <c r="N21" s="7"/>
      <c r="O21" s="7"/>
      <c r="P21" s="7"/>
      <c r="Q21" s="7"/>
      <c r="R21" s="7"/>
      <c r="S21" s="43"/>
      <c r="T21" s="43"/>
      <c r="U21" s="43"/>
      <c r="V21" s="43"/>
      <c r="W21" s="43"/>
      <c r="X21" s="43"/>
      <c r="Y21" s="7"/>
      <c r="Z21" s="7"/>
    </row>
    <row r="22" spans="1:26" x14ac:dyDescent="0.25">
      <c r="B22" s="3">
        <v>2000</v>
      </c>
      <c r="C22" s="13">
        <f t="shared" si="0"/>
        <v>0</v>
      </c>
      <c r="D22" s="7">
        <f>+D21</f>
        <v>0</v>
      </c>
      <c r="E22" s="7">
        <f>+E21</f>
        <v>0</v>
      </c>
      <c r="F22" s="7">
        <f>+F21</f>
        <v>0</v>
      </c>
      <c r="G22" s="7">
        <f>+G21</f>
        <v>0</v>
      </c>
      <c r="H22" s="7">
        <f>+H21</f>
        <v>0</v>
      </c>
      <c r="I22" s="7">
        <f>+I$14/7</f>
        <v>0</v>
      </c>
      <c r="J22" s="7">
        <f>+J$14/7/2</f>
        <v>0</v>
      </c>
      <c r="K22" s="7"/>
      <c r="L22" s="7"/>
      <c r="M22" s="7"/>
      <c r="N22" s="7"/>
      <c r="O22" s="7"/>
      <c r="P22" s="7"/>
      <c r="Q22" s="7"/>
      <c r="R22" s="7"/>
      <c r="S22" s="43"/>
      <c r="T22" s="43"/>
      <c r="U22" s="43"/>
      <c r="V22" s="43"/>
      <c r="W22" s="43"/>
      <c r="X22" s="43"/>
      <c r="Y22" s="7"/>
      <c r="Z22" s="7"/>
    </row>
    <row r="23" spans="1:26" x14ac:dyDescent="0.25">
      <c r="B23" s="3">
        <v>2001</v>
      </c>
      <c r="C23" s="13">
        <f t="shared" si="0"/>
        <v>0</v>
      </c>
      <c r="D23" s="7">
        <f>+D$14/7/2</f>
        <v>0</v>
      </c>
      <c r="E23" s="7">
        <f>+E22</f>
        <v>0</v>
      </c>
      <c r="F23" s="7">
        <f>+F22</f>
        <v>0</v>
      </c>
      <c r="G23" s="7">
        <f>+G22</f>
        <v>0</v>
      </c>
      <c r="H23" s="7">
        <f>+H22</f>
        <v>0</v>
      </c>
      <c r="I23" s="7">
        <f>+I22</f>
        <v>0</v>
      </c>
      <c r="J23" s="7">
        <f>+J$14/7</f>
        <v>0</v>
      </c>
      <c r="K23" s="7">
        <f>+K$14/7/2</f>
        <v>0</v>
      </c>
      <c r="L23" s="7"/>
      <c r="M23" s="7"/>
      <c r="N23" s="7"/>
      <c r="O23" s="7"/>
      <c r="P23" s="7"/>
      <c r="Q23" s="7"/>
      <c r="R23" s="7"/>
      <c r="S23" s="43"/>
      <c r="T23" s="43"/>
      <c r="U23" s="43"/>
      <c r="V23" s="43"/>
      <c r="W23" s="43"/>
      <c r="X23" s="43"/>
      <c r="Y23" s="7"/>
      <c r="Z23" s="7"/>
    </row>
    <row r="24" spans="1:26" x14ac:dyDescent="0.25">
      <c r="B24" s="3">
        <v>2002</v>
      </c>
      <c r="C24" s="13">
        <f t="shared" si="0"/>
        <v>0</v>
      </c>
      <c r="D24" s="7"/>
      <c r="E24" s="7">
        <f>+E$14/7/2</f>
        <v>0</v>
      </c>
      <c r="F24" s="7">
        <f>+F23</f>
        <v>0</v>
      </c>
      <c r="G24" s="7">
        <f>+G23</f>
        <v>0</v>
      </c>
      <c r="H24" s="7">
        <f>+H23</f>
        <v>0</v>
      </c>
      <c r="I24" s="7">
        <f>+I23</f>
        <v>0</v>
      </c>
      <c r="J24" s="7">
        <f>+J23</f>
        <v>0</v>
      </c>
      <c r="K24" s="7">
        <f>+K$14/7</f>
        <v>0</v>
      </c>
      <c r="L24" s="7">
        <f>+L$14/7/2</f>
        <v>0</v>
      </c>
      <c r="M24" s="7"/>
      <c r="N24" s="7"/>
      <c r="O24" s="7"/>
      <c r="P24" s="7"/>
      <c r="Q24" s="7"/>
      <c r="R24" s="7"/>
      <c r="S24" s="43"/>
      <c r="T24" s="43"/>
      <c r="U24" s="43"/>
      <c r="V24" s="43"/>
      <c r="W24" s="43"/>
      <c r="X24" s="43"/>
      <c r="Y24" s="7"/>
      <c r="Z24" s="7"/>
    </row>
    <row r="25" spans="1:26" x14ac:dyDescent="0.25">
      <c r="B25" s="3">
        <v>2003</v>
      </c>
      <c r="C25" s="13">
        <f t="shared" si="0"/>
        <v>0</v>
      </c>
      <c r="D25" s="7"/>
      <c r="E25" s="7"/>
      <c r="F25" s="7">
        <f>+F$14/7/2</f>
        <v>0</v>
      </c>
      <c r="G25" s="7">
        <f>+G24</f>
        <v>0</v>
      </c>
      <c r="H25" s="7">
        <f>+H24</f>
        <v>0</v>
      </c>
      <c r="I25" s="7">
        <f>+I24</f>
        <v>0</v>
      </c>
      <c r="J25" s="7">
        <f>+J24</f>
        <v>0</v>
      </c>
      <c r="K25" s="7">
        <f>+K24</f>
        <v>0</v>
      </c>
      <c r="L25" s="7">
        <f>+L$14/7</f>
        <v>0</v>
      </c>
      <c r="M25" s="7">
        <f>+M$14/7/2</f>
        <v>0</v>
      </c>
      <c r="N25" s="7"/>
      <c r="O25" s="7"/>
      <c r="P25" s="7"/>
      <c r="Q25" s="7"/>
      <c r="R25" s="7"/>
      <c r="S25" s="43"/>
      <c r="T25" s="43"/>
      <c r="U25" s="43"/>
      <c r="V25" s="43"/>
      <c r="W25" s="43"/>
      <c r="X25" s="43"/>
      <c r="Y25" s="7"/>
      <c r="Z25" s="7"/>
    </row>
    <row r="26" spans="1:26" x14ac:dyDescent="0.25">
      <c r="B26" s="3">
        <v>2004</v>
      </c>
      <c r="C26" s="13">
        <f t="shared" si="0"/>
        <v>0</v>
      </c>
      <c r="D26" s="7"/>
      <c r="E26" s="7"/>
      <c r="F26" s="7"/>
      <c r="G26" s="7">
        <f>+G$14/7/2</f>
        <v>0</v>
      </c>
      <c r="H26" s="7">
        <f>+H25</f>
        <v>0</v>
      </c>
      <c r="I26" s="7">
        <f>+I25</f>
        <v>0</v>
      </c>
      <c r="J26" s="7">
        <f>+J25</f>
        <v>0</v>
      </c>
      <c r="K26" s="7">
        <f>+K25</f>
        <v>0</v>
      </c>
      <c r="L26" s="7">
        <f>+L25</f>
        <v>0</v>
      </c>
      <c r="M26" s="7">
        <f>+M$14/7</f>
        <v>0</v>
      </c>
      <c r="N26" s="7">
        <f>+N$14/7/2</f>
        <v>0</v>
      </c>
      <c r="O26" s="7"/>
      <c r="P26" s="7"/>
      <c r="Q26" s="7"/>
      <c r="R26" s="7"/>
      <c r="S26" s="43"/>
      <c r="T26" s="43"/>
      <c r="U26" s="43"/>
      <c r="V26" s="43"/>
      <c r="W26" s="43"/>
      <c r="X26" s="43"/>
      <c r="Y26" s="7"/>
      <c r="Z26" s="7"/>
    </row>
    <row r="27" spans="1:26" x14ac:dyDescent="0.25">
      <c r="B27" s="3">
        <v>2005</v>
      </c>
      <c r="C27" s="13">
        <f t="shared" si="0"/>
        <v>0</v>
      </c>
      <c r="D27" s="7"/>
      <c r="E27" s="7"/>
      <c r="F27" s="7"/>
      <c r="G27" s="7"/>
      <c r="H27" s="7">
        <f>+H$14/7/2</f>
        <v>0</v>
      </c>
      <c r="I27" s="7">
        <f>+I26</f>
        <v>0</v>
      </c>
      <c r="J27" s="7">
        <f>+J26</f>
        <v>0</v>
      </c>
      <c r="K27" s="7">
        <f>+K26</f>
        <v>0</v>
      </c>
      <c r="L27" s="7">
        <f>+L26</f>
        <v>0</v>
      </c>
      <c r="M27" s="7">
        <f>+M26</f>
        <v>0</v>
      </c>
      <c r="N27" s="7">
        <f>+N$14/7</f>
        <v>0</v>
      </c>
      <c r="O27" s="7">
        <f>+O$14/7/2</f>
        <v>0</v>
      </c>
      <c r="P27" s="7"/>
      <c r="Q27" s="7"/>
      <c r="R27" s="7"/>
      <c r="S27" s="43"/>
      <c r="T27" s="43"/>
      <c r="U27" s="43"/>
      <c r="V27" s="43"/>
      <c r="W27" s="43"/>
      <c r="X27" s="43"/>
      <c r="Y27" s="7"/>
      <c r="Z27" s="7"/>
    </row>
    <row r="28" spans="1:26" x14ac:dyDescent="0.25">
      <c r="B28" s="3">
        <v>2006</v>
      </c>
      <c r="C28" s="13">
        <f t="shared" si="0"/>
        <v>0</v>
      </c>
      <c r="D28" s="7"/>
      <c r="E28" s="7"/>
      <c r="F28" s="7"/>
      <c r="G28" s="7"/>
      <c r="H28" s="7"/>
      <c r="I28" s="7">
        <f>+I$14/7/2</f>
        <v>0</v>
      </c>
      <c r="J28" s="7">
        <f>+J27</f>
        <v>0</v>
      </c>
      <c r="K28" s="7">
        <f>+K27</f>
        <v>0</v>
      </c>
      <c r="L28" s="7">
        <f>+L27</f>
        <v>0</v>
      </c>
      <c r="M28" s="7">
        <f>+M27</f>
        <v>0</v>
      </c>
      <c r="N28" s="7">
        <f>+N27</f>
        <v>0</v>
      </c>
      <c r="O28" s="7">
        <f>+O$14/7</f>
        <v>0</v>
      </c>
      <c r="P28" s="7">
        <f>+P$14/7/2</f>
        <v>0</v>
      </c>
      <c r="Q28" s="7"/>
      <c r="R28" s="7"/>
      <c r="S28" s="43"/>
      <c r="T28" s="43"/>
      <c r="U28" s="43"/>
      <c r="V28" s="43"/>
      <c r="W28" s="43"/>
      <c r="X28" s="43"/>
      <c r="Y28" s="7"/>
      <c r="Z28" s="7"/>
    </row>
    <row r="29" spans="1:26" x14ac:dyDescent="0.25">
      <c r="B29" s="3">
        <v>2007</v>
      </c>
      <c r="C29" s="13">
        <f t="shared" si="0"/>
        <v>0</v>
      </c>
      <c r="D29" s="7"/>
      <c r="E29" s="7"/>
      <c r="F29" s="7"/>
      <c r="G29" s="7"/>
      <c r="H29" s="7"/>
      <c r="I29" s="7"/>
      <c r="J29" s="7">
        <f>+J$14/7/2</f>
        <v>0</v>
      </c>
      <c r="K29" s="7">
        <f>+K28</f>
        <v>0</v>
      </c>
      <c r="L29" s="7">
        <f>+L28</f>
        <v>0</v>
      </c>
      <c r="M29" s="7">
        <f>+M28</f>
        <v>0</v>
      </c>
      <c r="N29" s="7">
        <f>+N28</f>
        <v>0</v>
      </c>
      <c r="O29" s="7">
        <f>+O28</f>
        <v>0</v>
      </c>
      <c r="P29" s="7">
        <f>+P$14/7</f>
        <v>0</v>
      </c>
      <c r="Q29" s="7">
        <f>+Q$14/7/2</f>
        <v>0</v>
      </c>
      <c r="R29" s="7"/>
      <c r="S29" s="43"/>
      <c r="T29" s="43"/>
      <c r="U29" s="43"/>
      <c r="V29" s="43"/>
      <c r="W29" s="43"/>
      <c r="X29" s="43"/>
      <c r="Y29" s="7"/>
      <c r="Z29" s="7"/>
    </row>
    <row r="30" spans="1:26" x14ac:dyDescent="0.25">
      <c r="B30" s="3">
        <v>2008</v>
      </c>
      <c r="C30" s="13">
        <f t="shared" si="0"/>
        <v>0</v>
      </c>
      <c r="D30" s="7"/>
      <c r="E30" s="7"/>
      <c r="F30" s="7"/>
      <c r="G30" s="7"/>
      <c r="H30" s="7"/>
      <c r="I30" s="7"/>
      <c r="J30" s="7"/>
      <c r="K30" s="7">
        <f>+K$14/7/2</f>
        <v>0</v>
      </c>
      <c r="L30" s="7">
        <f>+L29</f>
        <v>0</v>
      </c>
      <c r="M30" s="7">
        <f>+M29</f>
        <v>0</v>
      </c>
      <c r="N30" s="7">
        <f>+N29</f>
        <v>0</v>
      </c>
      <c r="O30" s="7">
        <f>+O29</f>
        <v>0</v>
      </c>
      <c r="P30" s="7">
        <f>+P29</f>
        <v>0</v>
      </c>
      <c r="Q30" s="7">
        <f>+Q$14/7</f>
        <v>0</v>
      </c>
      <c r="R30" s="7">
        <f>+R$14/7/2</f>
        <v>0</v>
      </c>
      <c r="S30" s="43"/>
      <c r="T30" s="43"/>
      <c r="U30" s="43"/>
      <c r="V30" s="43"/>
      <c r="W30" s="43"/>
      <c r="X30" s="43"/>
      <c r="Y30" s="7"/>
      <c r="Z30" s="7"/>
    </row>
    <row r="31" spans="1:26" x14ac:dyDescent="0.25">
      <c r="B31" s="3">
        <v>2009</v>
      </c>
      <c r="C31" s="13">
        <f t="shared" si="0"/>
        <v>0</v>
      </c>
      <c r="D31" s="7"/>
      <c r="E31" s="7"/>
      <c r="F31" s="7"/>
      <c r="G31" s="7"/>
      <c r="H31" s="7"/>
      <c r="I31" s="7"/>
      <c r="J31" s="7"/>
      <c r="K31" s="7"/>
      <c r="L31" s="7">
        <f>+L$14/7/2</f>
        <v>0</v>
      </c>
      <c r="M31" s="7">
        <f>+M30</f>
        <v>0</v>
      </c>
      <c r="N31" s="7">
        <f>+N30</f>
        <v>0</v>
      </c>
      <c r="O31" s="7">
        <f>+O30</f>
        <v>0</v>
      </c>
      <c r="P31" s="7">
        <f>+P30</f>
        <v>0</v>
      </c>
      <c r="Q31" s="7">
        <f>+Q30</f>
        <v>0</v>
      </c>
      <c r="R31" s="7">
        <f>+R$14/7</f>
        <v>0</v>
      </c>
      <c r="S31" s="43">
        <f>+S$14/7/2</f>
        <v>0</v>
      </c>
      <c r="T31" s="43"/>
      <c r="U31" s="43"/>
      <c r="V31" s="43"/>
      <c r="W31" s="43"/>
      <c r="X31" s="43"/>
      <c r="Y31" s="7"/>
      <c r="Z31" s="7"/>
    </row>
    <row r="32" spans="1:26" x14ac:dyDescent="0.25">
      <c r="A32" s="38"/>
      <c r="B32" s="3">
        <v>2010</v>
      </c>
      <c r="C32" s="13">
        <f t="shared" si="0"/>
        <v>0</v>
      </c>
      <c r="D32" s="7"/>
      <c r="E32" s="7"/>
      <c r="F32" s="7"/>
      <c r="G32" s="7"/>
      <c r="H32" s="7"/>
      <c r="I32" s="7"/>
      <c r="J32" s="7"/>
      <c r="K32" s="7"/>
      <c r="L32" s="7"/>
      <c r="M32" s="7">
        <f>+M$14/7/2</f>
        <v>0</v>
      </c>
      <c r="N32" s="7">
        <f>+N31</f>
        <v>0</v>
      </c>
      <c r="O32" s="7">
        <f>+O31</f>
        <v>0</v>
      </c>
      <c r="P32" s="7">
        <f>+P31</f>
        <v>0</v>
      </c>
      <c r="Q32" s="7">
        <f>+Q31</f>
        <v>0</v>
      </c>
      <c r="R32" s="7">
        <f>+R31</f>
        <v>0</v>
      </c>
      <c r="S32" s="43">
        <f>+S$14/7</f>
        <v>0</v>
      </c>
      <c r="T32" s="43">
        <f>+T$14/7/2</f>
        <v>0</v>
      </c>
      <c r="U32" s="43"/>
      <c r="V32" s="43"/>
      <c r="W32" s="43"/>
      <c r="X32" s="43"/>
      <c r="Y32" s="7"/>
      <c r="Z32" s="7"/>
    </row>
    <row r="33" spans="1:28" x14ac:dyDescent="0.25">
      <c r="A33" s="38"/>
      <c r="B33" s="3">
        <v>2011</v>
      </c>
      <c r="C33" s="13">
        <f t="shared" si="0"/>
        <v>-6859.1428571428569</v>
      </c>
      <c r="D33" s="7"/>
      <c r="E33" s="7"/>
      <c r="F33" s="7"/>
      <c r="G33" s="7"/>
      <c r="H33" s="7"/>
      <c r="I33" s="7"/>
      <c r="J33" s="7"/>
      <c r="K33" s="7"/>
      <c r="L33" s="7"/>
      <c r="M33" s="7"/>
      <c r="N33" s="7">
        <f>+N$14/7/2</f>
        <v>0</v>
      </c>
      <c r="O33" s="7">
        <f>+O32</f>
        <v>0</v>
      </c>
      <c r="P33" s="7">
        <f>+P32</f>
        <v>0</v>
      </c>
      <c r="Q33" s="7">
        <f>+Q32</f>
        <v>0</v>
      </c>
      <c r="R33" s="7">
        <f>+R32</f>
        <v>0</v>
      </c>
      <c r="S33" s="43">
        <f>+S32</f>
        <v>0</v>
      </c>
      <c r="T33" s="43">
        <f>+T$14/7</f>
        <v>0</v>
      </c>
      <c r="U33" s="43">
        <f>+U$14/7/2</f>
        <v>6859.1428571428569</v>
      </c>
      <c r="V33" s="43"/>
      <c r="W33" s="43"/>
      <c r="X33" s="43"/>
      <c r="Y33" s="7"/>
      <c r="Z33" s="7"/>
    </row>
    <row r="34" spans="1:28" x14ac:dyDescent="0.25">
      <c r="A34" s="38"/>
      <c r="B34" s="3">
        <v>2012</v>
      </c>
      <c r="C34" s="13">
        <f t="shared" si="0"/>
        <v>-13718.285714285714</v>
      </c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>
        <f>+O$14/7/2</f>
        <v>0</v>
      </c>
      <c r="P34" s="7">
        <f>+P33</f>
        <v>0</v>
      </c>
      <c r="Q34" s="7">
        <f>+Q33</f>
        <v>0</v>
      </c>
      <c r="R34" s="7">
        <f>+R33</f>
        <v>0</v>
      </c>
      <c r="S34" s="43">
        <f>+S33</f>
        <v>0</v>
      </c>
      <c r="T34" s="43">
        <f>+T$14/7</f>
        <v>0</v>
      </c>
      <c r="U34" s="43">
        <f>+U$14/7</f>
        <v>13718.285714285714</v>
      </c>
      <c r="V34" s="43">
        <f>+V$14/7/2</f>
        <v>0</v>
      </c>
      <c r="W34" s="43"/>
      <c r="X34" s="43"/>
      <c r="Y34" s="7"/>
      <c r="Z34" s="7"/>
    </row>
    <row r="35" spans="1:28" x14ac:dyDescent="0.25">
      <c r="A35" s="38"/>
      <c r="B35" s="3">
        <v>2013</v>
      </c>
      <c r="C35" s="13">
        <f t="shared" si="0"/>
        <v>-13718.285714285714</v>
      </c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>
        <f t="shared" ref="R35:S37" si="1">+R34</f>
        <v>0</v>
      </c>
      <c r="S35" s="43">
        <f t="shared" si="1"/>
        <v>0</v>
      </c>
      <c r="T35" s="43">
        <f t="shared" ref="T35:U39" si="2">+T$14/7</f>
        <v>0</v>
      </c>
      <c r="U35" s="43">
        <f t="shared" si="2"/>
        <v>13718.285714285714</v>
      </c>
      <c r="V35" s="43">
        <f t="shared" ref="V35:V37" si="3">+V$14/7/2</f>
        <v>0</v>
      </c>
      <c r="W35" s="43"/>
      <c r="X35" s="43"/>
      <c r="Y35" s="7"/>
      <c r="Z35" s="7"/>
    </row>
    <row r="36" spans="1:28" x14ac:dyDescent="0.25">
      <c r="A36" s="38"/>
      <c r="B36" s="3">
        <v>2014</v>
      </c>
      <c r="C36" s="13">
        <f t="shared" si="0"/>
        <v>-13718.285714285714</v>
      </c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>
        <f t="shared" si="1"/>
        <v>0</v>
      </c>
      <c r="S36" s="43">
        <f t="shared" si="1"/>
        <v>0</v>
      </c>
      <c r="T36" s="43">
        <f t="shared" si="2"/>
        <v>0</v>
      </c>
      <c r="U36" s="43">
        <f t="shared" si="2"/>
        <v>13718.285714285714</v>
      </c>
      <c r="V36" s="43">
        <f t="shared" si="3"/>
        <v>0</v>
      </c>
      <c r="W36" s="43"/>
      <c r="X36" s="43"/>
      <c r="Y36" s="7"/>
      <c r="Z36" s="7"/>
    </row>
    <row r="37" spans="1:28" x14ac:dyDescent="0.25">
      <c r="A37" s="38"/>
      <c r="B37" s="3">
        <v>2015</v>
      </c>
      <c r="C37" s="13">
        <f t="shared" si="0"/>
        <v>-13718.285714285714</v>
      </c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>
        <f t="shared" si="1"/>
        <v>0</v>
      </c>
      <c r="S37" s="43">
        <f t="shared" si="1"/>
        <v>0</v>
      </c>
      <c r="T37" s="43">
        <f t="shared" si="2"/>
        <v>0</v>
      </c>
      <c r="U37" s="43">
        <f t="shared" si="2"/>
        <v>13718.285714285714</v>
      </c>
      <c r="V37" s="43">
        <f t="shared" si="3"/>
        <v>0</v>
      </c>
      <c r="W37" s="43"/>
      <c r="X37" s="43"/>
      <c r="Y37" s="7"/>
      <c r="Z37" s="7"/>
    </row>
    <row r="38" spans="1:28" x14ac:dyDescent="0.25">
      <c r="A38" s="38"/>
      <c r="B38" s="3">
        <v>2016</v>
      </c>
      <c r="C38" s="13">
        <f t="shared" si="0"/>
        <v>-13718.285714285714</v>
      </c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43"/>
      <c r="T38" s="43">
        <f t="shared" si="2"/>
        <v>0</v>
      </c>
      <c r="U38" s="43">
        <f t="shared" si="2"/>
        <v>13718.285714285714</v>
      </c>
      <c r="V38" s="43"/>
      <c r="W38" s="43"/>
      <c r="X38" s="43"/>
      <c r="Y38" s="7"/>
      <c r="Z38" s="7"/>
    </row>
    <row r="39" spans="1:28" x14ac:dyDescent="0.25">
      <c r="A39" s="38"/>
      <c r="B39" s="3">
        <v>2017</v>
      </c>
      <c r="C39" s="13">
        <f t="shared" si="0"/>
        <v>-13718.285714285714</v>
      </c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43"/>
      <c r="T39" s="43"/>
      <c r="U39" s="43">
        <f t="shared" si="2"/>
        <v>13718.285714285714</v>
      </c>
      <c r="V39" s="43"/>
      <c r="W39" s="43"/>
      <c r="X39" s="43"/>
      <c r="Y39" s="7"/>
      <c r="Z39" s="7"/>
    </row>
    <row r="40" spans="1:28" x14ac:dyDescent="0.25">
      <c r="A40" s="38"/>
      <c r="B40" s="3">
        <v>2018</v>
      </c>
      <c r="C40" s="13">
        <f>-SUM(D40:AB40)</f>
        <v>-6859.1428571428569</v>
      </c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43"/>
      <c r="T40" s="43"/>
      <c r="U40" s="43">
        <f>+U$14/7/2</f>
        <v>6859.1428571428569</v>
      </c>
      <c r="V40" s="43"/>
      <c r="W40" s="43"/>
      <c r="X40" s="43"/>
      <c r="Y40" s="7"/>
      <c r="Z40" s="7"/>
    </row>
    <row r="41" spans="1:28" x14ac:dyDescent="0.25">
      <c r="A41" s="38"/>
      <c r="B41" s="3"/>
      <c r="C41" s="12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37"/>
      <c r="W41" s="37"/>
      <c r="X41" s="37"/>
      <c r="Y41" s="7"/>
      <c r="Z41" s="7"/>
    </row>
    <row r="42" spans="1:28" x14ac:dyDescent="0.25">
      <c r="A42" s="38" t="s">
        <v>62</v>
      </c>
      <c r="B42" s="35">
        <f>SUM(D42:Y42)</f>
        <v>0</v>
      </c>
      <c r="C42" s="29">
        <f>SUM(C16:C41)</f>
        <v>-96027.999999999985</v>
      </c>
      <c r="D42" s="7">
        <f>-SUM(D16:D41)+D14</f>
        <v>0</v>
      </c>
      <c r="E42" s="7">
        <f t="shared" ref="E42:AB42" si="4">-SUM(E16:E41)+E14</f>
        <v>0</v>
      </c>
      <c r="F42" s="7">
        <f t="shared" si="4"/>
        <v>0</v>
      </c>
      <c r="G42" s="7">
        <f t="shared" si="4"/>
        <v>0</v>
      </c>
      <c r="H42" s="7">
        <f t="shared" si="4"/>
        <v>0</v>
      </c>
      <c r="I42" s="7">
        <f t="shared" si="4"/>
        <v>0</v>
      </c>
      <c r="J42" s="7">
        <f t="shared" si="4"/>
        <v>0</v>
      </c>
      <c r="K42" s="7">
        <f t="shared" si="4"/>
        <v>0</v>
      </c>
      <c r="L42" s="7">
        <f t="shared" si="4"/>
        <v>0</v>
      </c>
      <c r="M42" s="7">
        <f t="shared" si="4"/>
        <v>0</v>
      </c>
      <c r="N42" s="7">
        <f t="shared" si="4"/>
        <v>0</v>
      </c>
      <c r="O42" s="7">
        <f t="shared" si="4"/>
        <v>0</v>
      </c>
      <c r="P42" s="7">
        <f t="shared" si="4"/>
        <v>0</v>
      </c>
      <c r="Q42" s="7">
        <f t="shared" si="4"/>
        <v>0</v>
      </c>
      <c r="R42" s="7">
        <f t="shared" si="4"/>
        <v>0</v>
      </c>
      <c r="S42" s="7">
        <f t="shared" si="4"/>
        <v>0</v>
      </c>
      <c r="T42" s="7">
        <f t="shared" si="4"/>
        <v>0</v>
      </c>
      <c r="U42" s="326">
        <f t="shared" si="4"/>
        <v>0</v>
      </c>
      <c r="V42" s="326">
        <f t="shared" si="4"/>
        <v>0</v>
      </c>
      <c r="W42" s="326">
        <f t="shared" si="4"/>
        <v>0</v>
      </c>
      <c r="X42" s="326">
        <f t="shared" si="4"/>
        <v>0</v>
      </c>
      <c r="Y42" s="326">
        <f t="shared" si="4"/>
        <v>0</v>
      </c>
      <c r="Z42" s="326">
        <f t="shared" si="4"/>
        <v>0</v>
      </c>
      <c r="AA42" s="326">
        <f t="shared" si="4"/>
        <v>0</v>
      </c>
      <c r="AB42" s="326">
        <f t="shared" si="4"/>
        <v>0</v>
      </c>
    </row>
    <row r="43" spans="1:28" x14ac:dyDescent="0.25">
      <c r="A43" s="38"/>
      <c r="B43" s="29"/>
      <c r="C43" s="3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8" x14ac:dyDescent="0.25">
      <c r="A44" s="39" t="s">
        <v>63</v>
      </c>
      <c r="B44" s="3"/>
      <c r="C44" s="30">
        <f>+C14+C42</f>
        <v>0</v>
      </c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8" x14ac:dyDescent="0.25">
      <c r="A45" s="3"/>
      <c r="B45" s="3"/>
      <c r="C45" s="3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8" x14ac:dyDescent="0.25">
      <c r="A46" s="3"/>
      <c r="B46" s="36"/>
      <c r="C46" s="3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8" x14ac:dyDescent="0.25">
      <c r="A47" s="3"/>
      <c r="B47" s="3"/>
      <c r="C47" s="3"/>
      <c r="E47" s="7"/>
      <c r="F47" s="4"/>
      <c r="G47" s="4"/>
      <c r="H47" s="4"/>
      <c r="I47" s="4"/>
      <c r="J47" s="4"/>
      <c r="K47" s="4"/>
      <c r="L47" s="4"/>
      <c r="M47" s="4"/>
      <c r="N47" s="7">
        <f>SUM(E32:E47)</f>
        <v>0</v>
      </c>
      <c r="O47" s="4"/>
      <c r="P47" s="4"/>
      <c r="Q47" s="4"/>
      <c r="R47" s="4"/>
      <c r="S47" s="4"/>
    </row>
    <row r="48" spans="1:28" x14ac:dyDescent="0.25">
      <c r="B48" s="3"/>
      <c r="C48" s="3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</row>
    <row r="49" spans="5:19" x14ac:dyDescent="0.25"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</row>
    <row r="50" spans="5:19" x14ac:dyDescent="0.25"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</row>
    <row r="51" spans="5:19" x14ac:dyDescent="0.25"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</row>
    <row r="52" spans="5:19" x14ac:dyDescent="0.25"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</row>
    <row r="53" spans="5:19" x14ac:dyDescent="0.25"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</row>
    <row r="54" spans="5:19" x14ac:dyDescent="0.25"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</row>
    <row r="55" spans="5:19" x14ac:dyDescent="0.25"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</row>
    <row r="56" spans="5:19" x14ac:dyDescent="0.25"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</row>
    <row r="57" spans="5:19" x14ac:dyDescent="0.25"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</row>
    <row r="58" spans="5:19" x14ac:dyDescent="0.25"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</row>
  </sheetData>
  <pageMargins left="0.7" right="0.7" top="0.75" bottom="0.75" header="0.3" footer="0.3"/>
  <pageSetup scale="66" orientation="landscape" horizontalDpi="4294967294" verticalDpi="4294967294" r:id="rId1"/>
  <headerFooter>
    <oddFooter>&amp;Z&amp;F&amp;RPage &amp;P</oddFooter>
  </headerFooter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sheetPr codeName="Sheet154">
    <pageSetUpPr fitToPage="1"/>
  </sheetPr>
  <dimension ref="A1:AB58"/>
  <sheetViews>
    <sheetView workbookViewId="0"/>
  </sheetViews>
  <sheetFormatPr defaultColWidth="9.140625" defaultRowHeight="15" x14ac:dyDescent="0.25"/>
  <cols>
    <col min="1" max="1" width="24.7109375" customWidth="1"/>
    <col min="2" max="2" width="8.7109375" customWidth="1"/>
    <col min="3" max="3" width="12.85546875" customWidth="1"/>
    <col min="4" max="12" width="7.42578125" hidden="1" customWidth="1"/>
    <col min="13" max="13" width="7.5703125" hidden="1" customWidth="1"/>
    <col min="14" max="17" width="9.28515625" customWidth="1"/>
    <col min="18" max="19" width="11.28515625" customWidth="1"/>
    <col min="20" max="20" width="9.42578125" customWidth="1"/>
    <col min="21" max="21" width="9.7109375" bestFit="1" customWidth="1"/>
    <col min="22" max="24" width="10.5703125" customWidth="1"/>
  </cols>
  <sheetData>
    <row r="1" spans="1:28" x14ac:dyDescent="0.25">
      <c r="A1" s="11" t="s">
        <v>10</v>
      </c>
      <c r="O1" t="s">
        <v>647</v>
      </c>
    </row>
    <row r="2" spans="1:28" x14ac:dyDescent="0.25">
      <c r="A2" s="9" t="s">
        <v>438</v>
      </c>
    </row>
    <row r="3" spans="1:28" x14ac:dyDescent="0.25">
      <c r="A3" s="9" t="s">
        <v>80</v>
      </c>
    </row>
    <row r="4" spans="1:28" x14ac:dyDescent="0.25">
      <c r="R4" s="40" t="s">
        <v>4</v>
      </c>
      <c r="S4" s="41"/>
      <c r="T4" s="40" t="s">
        <v>8</v>
      </c>
    </row>
    <row r="5" spans="1:28" x14ac:dyDescent="0.25">
      <c r="A5" s="10" t="s">
        <v>9</v>
      </c>
      <c r="B5" s="12" t="s">
        <v>64</v>
      </c>
      <c r="C5" s="12" t="s">
        <v>12</v>
      </c>
      <c r="R5" s="42" t="s">
        <v>2</v>
      </c>
      <c r="S5" s="42" t="s">
        <v>60</v>
      </c>
      <c r="T5" s="42" t="s">
        <v>7</v>
      </c>
    </row>
    <row r="6" spans="1:28" x14ac:dyDescent="0.25">
      <c r="B6" s="3"/>
      <c r="R6" s="3"/>
    </row>
    <row r="7" spans="1:28" x14ac:dyDescent="0.25">
      <c r="A7" s="213" t="s">
        <v>340</v>
      </c>
      <c r="B7" s="212">
        <v>302</v>
      </c>
      <c r="C7" s="214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5"/>
      <c r="P7" s="6"/>
      <c r="Q7" s="6"/>
      <c r="R7" s="13">
        <f>+C14</f>
        <v>11773</v>
      </c>
      <c r="S7" s="13">
        <f>+-C42</f>
        <v>11773</v>
      </c>
      <c r="T7" s="13">
        <f>+R7-S7</f>
        <v>0</v>
      </c>
    </row>
    <row r="8" spans="1:28" x14ac:dyDescent="0.25">
      <c r="A8" s="213"/>
      <c r="B8" s="3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5"/>
      <c r="P8" s="6"/>
      <c r="Q8" s="6"/>
    </row>
    <row r="9" spans="1:28" x14ac:dyDescent="0.25">
      <c r="A9" s="2"/>
      <c r="B9" s="3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5"/>
      <c r="P9" s="6"/>
      <c r="Q9" s="6"/>
    </row>
    <row r="10" spans="1:28" x14ac:dyDescent="0.25">
      <c r="B10" s="3"/>
      <c r="U10" s="229" t="s">
        <v>666</v>
      </c>
      <c r="V10" s="229"/>
      <c r="W10" s="229"/>
      <c r="X10" s="229"/>
      <c r="Y10" s="229"/>
      <c r="Z10" s="229"/>
    </row>
    <row r="11" spans="1:28" x14ac:dyDescent="0.25">
      <c r="A11" s="2" t="s">
        <v>66</v>
      </c>
      <c r="B11" s="219"/>
      <c r="C11" s="214"/>
    </row>
    <row r="12" spans="1:28" x14ac:dyDescent="0.25">
      <c r="B12" s="28"/>
      <c r="C12" s="2"/>
    </row>
    <row r="13" spans="1:28" x14ac:dyDescent="0.25">
      <c r="A13" s="9" t="s">
        <v>5</v>
      </c>
      <c r="C13" s="31" t="s">
        <v>3</v>
      </c>
      <c r="D13" s="32">
        <v>1994</v>
      </c>
      <c r="E13" s="32">
        <v>1995</v>
      </c>
      <c r="F13" s="32">
        <v>1996</v>
      </c>
      <c r="G13" s="32">
        <v>1997</v>
      </c>
      <c r="H13" s="32">
        <v>1998</v>
      </c>
      <c r="I13" s="32">
        <v>1999</v>
      </c>
      <c r="J13" s="32">
        <v>2000</v>
      </c>
      <c r="K13" s="32">
        <v>2001</v>
      </c>
      <c r="L13" s="32">
        <v>2002</v>
      </c>
      <c r="M13" s="32">
        <v>2003</v>
      </c>
      <c r="N13" s="32">
        <v>2004</v>
      </c>
      <c r="O13" s="32">
        <v>2005</v>
      </c>
      <c r="P13" s="32">
        <v>2006</v>
      </c>
      <c r="Q13" s="32">
        <v>2007</v>
      </c>
      <c r="R13" s="32">
        <v>2008</v>
      </c>
      <c r="S13" s="32">
        <v>2009</v>
      </c>
      <c r="T13" s="32">
        <v>2010</v>
      </c>
      <c r="U13" s="32">
        <v>2011</v>
      </c>
      <c r="V13" s="32">
        <v>2012</v>
      </c>
      <c r="W13" s="32">
        <v>2013</v>
      </c>
      <c r="X13" s="32">
        <v>2014</v>
      </c>
      <c r="Y13" s="328">
        <v>2015</v>
      </c>
      <c r="Z13" s="32">
        <v>2016</v>
      </c>
      <c r="AA13" s="328">
        <v>2017</v>
      </c>
      <c r="AB13" s="32">
        <v>2018</v>
      </c>
    </row>
    <row r="14" spans="1:28" x14ac:dyDescent="0.25">
      <c r="A14" s="9" t="s">
        <v>73</v>
      </c>
      <c r="C14" s="222">
        <f>SUM(D14:Y14)</f>
        <v>11773</v>
      </c>
      <c r="D14" s="43">
        <f>+'Equip Review 032310'!G29</f>
        <v>0</v>
      </c>
      <c r="E14" s="43">
        <f>+'Equip Review 032310'!H29</f>
        <v>0</v>
      </c>
      <c r="F14" s="43">
        <f>+'Equip Review 032310'!I29</f>
        <v>0</v>
      </c>
      <c r="G14" s="43">
        <f>+'Equip Review 032310'!J29</f>
        <v>0</v>
      </c>
      <c r="H14" s="43">
        <f>+'Equip Review 032310'!K29</f>
        <v>0</v>
      </c>
      <c r="I14" s="43">
        <f>+'Equip Review 032310'!L29</f>
        <v>0</v>
      </c>
      <c r="J14" s="43">
        <f>+'Equip Review 032310'!M29</f>
        <v>0</v>
      </c>
      <c r="K14" s="43">
        <f>+'Equip Review 032310'!N29</f>
        <v>0</v>
      </c>
      <c r="L14" s="43">
        <f>+'Equip Review 032310'!O29</f>
        <v>0</v>
      </c>
      <c r="M14" s="43">
        <f>+'Equip Review 032310'!P29</f>
        <v>0</v>
      </c>
      <c r="N14" s="43"/>
      <c r="O14" s="43"/>
      <c r="P14" s="43"/>
      <c r="Q14" s="43"/>
      <c r="R14" s="43"/>
      <c r="S14" s="43"/>
      <c r="T14" s="43"/>
      <c r="U14" s="43">
        <v>11773</v>
      </c>
      <c r="V14" s="43"/>
      <c r="W14" s="43"/>
      <c r="X14" s="43"/>
    </row>
    <row r="15" spans="1:28" x14ac:dyDescent="0.25">
      <c r="A15" s="34"/>
      <c r="B15" s="2"/>
      <c r="C15" s="2"/>
      <c r="S15" s="43"/>
      <c r="T15" s="43"/>
      <c r="U15" s="43"/>
      <c r="V15" s="43"/>
      <c r="W15" s="43"/>
      <c r="X15" s="43"/>
    </row>
    <row r="16" spans="1:28" x14ac:dyDescent="0.25">
      <c r="A16" s="9" t="s">
        <v>6</v>
      </c>
      <c r="B16" s="3">
        <v>1994</v>
      </c>
      <c r="C16" s="13">
        <f>-SUM(D16:Y16)</f>
        <v>0</v>
      </c>
      <c r="D16" s="7">
        <f>+D$14/7/2</f>
        <v>0</v>
      </c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43"/>
      <c r="T16" s="43"/>
      <c r="U16" s="43"/>
      <c r="V16" s="43"/>
      <c r="W16" s="43"/>
      <c r="X16" s="43"/>
      <c r="Y16" s="7"/>
      <c r="Z16" s="7"/>
    </row>
    <row r="17" spans="1:26" x14ac:dyDescent="0.25">
      <c r="B17" s="3">
        <v>1995</v>
      </c>
      <c r="C17" s="13">
        <f t="shared" ref="C17:C39" si="0">-SUM(D17:Y17)</f>
        <v>0</v>
      </c>
      <c r="D17" s="7">
        <f>+D$14/7</f>
        <v>0</v>
      </c>
      <c r="E17" s="7">
        <f>+E$14/7/2</f>
        <v>0</v>
      </c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43"/>
      <c r="T17" s="43"/>
      <c r="U17" s="43"/>
      <c r="V17" s="43"/>
      <c r="W17" s="43"/>
      <c r="X17" s="43"/>
      <c r="Y17" s="7"/>
      <c r="Z17" s="7"/>
    </row>
    <row r="18" spans="1:26" x14ac:dyDescent="0.25">
      <c r="B18" s="3">
        <v>1996</v>
      </c>
      <c r="C18" s="13">
        <f t="shared" si="0"/>
        <v>0</v>
      </c>
      <c r="D18" s="7">
        <f>+D17</f>
        <v>0</v>
      </c>
      <c r="E18" s="7">
        <f>+E$14/7</f>
        <v>0</v>
      </c>
      <c r="F18" s="7">
        <f>+F$14/7/2</f>
        <v>0</v>
      </c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43"/>
      <c r="T18" s="43"/>
      <c r="U18" s="43"/>
      <c r="V18" s="43"/>
      <c r="W18" s="43"/>
      <c r="X18" s="43"/>
      <c r="Y18" s="7"/>
      <c r="Z18" s="7"/>
    </row>
    <row r="19" spans="1:26" x14ac:dyDescent="0.25">
      <c r="B19" s="3">
        <v>1997</v>
      </c>
      <c r="C19" s="13">
        <f t="shared" si="0"/>
        <v>0</v>
      </c>
      <c r="D19" s="7">
        <f>+D18</f>
        <v>0</v>
      </c>
      <c r="E19" s="7">
        <f>+E18</f>
        <v>0</v>
      </c>
      <c r="F19" s="7">
        <f>+F$14/7</f>
        <v>0</v>
      </c>
      <c r="G19" s="7">
        <f>+G$14/7/2</f>
        <v>0</v>
      </c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43"/>
      <c r="T19" s="43"/>
      <c r="U19" s="43"/>
      <c r="V19" s="43"/>
      <c r="W19" s="43"/>
      <c r="X19" s="43"/>
      <c r="Y19" s="7"/>
      <c r="Z19" s="7"/>
    </row>
    <row r="20" spans="1:26" x14ac:dyDescent="0.25">
      <c r="B20" s="3">
        <v>1998</v>
      </c>
      <c r="C20" s="13">
        <f t="shared" si="0"/>
        <v>0</v>
      </c>
      <c r="D20" s="7">
        <f>+D19</f>
        <v>0</v>
      </c>
      <c r="E20" s="7">
        <f>+E19</f>
        <v>0</v>
      </c>
      <c r="F20" s="7">
        <f>+F19</f>
        <v>0</v>
      </c>
      <c r="G20" s="7">
        <f>+G$14/7</f>
        <v>0</v>
      </c>
      <c r="H20" s="7">
        <f>+H$14/7/2</f>
        <v>0</v>
      </c>
      <c r="I20" s="7"/>
      <c r="J20" s="7"/>
      <c r="K20" s="7"/>
      <c r="L20" s="7"/>
      <c r="M20" s="7"/>
      <c r="N20" s="7"/>
      <c r="O20" s="7"/>
      <c r="P20" s="7"/>
      <c r="Q20" s="7"/>
      <c r="R20" s="7"/>
      <c r="S20" s="43"/>
      <c r="T20" s="43"/>
      <c r="U20" s="43"/>
      <c r="V20" s="43"/>
      <c r="W20" s="43"/>
      <c r="X20" s="43"/>
      <c r="Y20" s="7"/>
      <c r="Z20" s="7"/>
    </row>
    <row r="21" spans="1:26" x14ac:dyDescent="0.25">
      <c r="B21" s="3">
        <v>1999</v>
      </c>
      <c r="C21" s="13">
        <f t="shared" si="0"/>
        <v>0</v>
      </c>
      <c r="D21" s="7">
        <f>+D20</f>
        <v>0</v>
      </c>
      <c r="E21" s="7">
        <f>+E20</f>
        <v>0</v>
      </c>
      <c r="F21" s="7">
        <f>+F20</f>
        <v>0</v>
      </c>
      <c r="G21" s="7">
        <f>+G20</f>
        <v>0</v>
      </c>
      <c r="H21" s="7">
        <f>+H$14/7</f>
        <v>0</v>
      </c>
      <c r="I21" s="7">
        <f>+I$14/7/2</f>
        <v>0</v>
      </c>
      <c r="J21" s="7"/>
      <c r="K21" s="7"/>
      <c r="L21" s="7"/>
      <c r="M21" s="7"/>
      <c r="N21" s="7"/>
      <c r="O21" s="7"/>
      <c r="P21" s="7"/>
      <c r="Q21" s="7"/>
      <c r="R21" s="7"/>
      <c r="S21" s="43"/>
      <c r="T21" s="43"/>
      <c r="U21" s="43"/>
      <c r="V21" s="43"/>
      <c r="W21" s="43"/>
      <c r="X21" s="43"/>
      <c r="Y21" s="7"/>
      <c r="Z21" s="7"/>
    </row>
    <row r="22" spans="1:26" x14ac:dyDescent="0.25">
      <c r="B22" s="3">
        <v>2000</v>
      </c>
      <c r="C22" s="13">
        <f t="shared" si="0"/>
        <v>0</v>
      </c>
      <c r="D22" s="7">
        <f>+D21</f>
        <v>0</v>
      </c>
      <c r="E22" s="7">
        <f>+E21</f>
        <v>0</v>
      </c>
      <c r="F22" s="7">
        <f>+F21</f>
        <v>0</v>
      </c>
      <c r="G22" s="7">
        <f>+G21</f>
        <v>0</v>
      </c>
      <c r="H22" s="7">
        <f>+H21</f>
        <v>0</v>
      </c>
      <c r="I22" s="7">
        <f>+I$14/7</f>
        <v>0</v>
      </c>
      <c r="J22" s="7">
        <f>+J$14/7/2</f>
        <v>0</v>
      </c>
      <c r="K22" s="7"/>
      <c r="L22" s="7"/>
      <c r="M22" s="7"/>
      <c r="N22" s="7"/>
      <c r="O22" s="7"/>
      <c r="P22" s="7"/>
      <c r="Q22" s="7"/>
      <c r="R22" s="7"/>
      <c r="S22" s="43"/>
      <c r="T22" s="43"/>
      <c r="U22" s="43"/>
      <c r="V22" s="43"/>
      <c r="W22" s="43"/>
      <c r="X22" s="43"/>
      <c r="Y22" s="7"/>
      <c r="Z22" s="7"/>
    </row>
    <row r="23" spans="1:26" x14ac:dyDescent="0.25">
      <c r="B23" s="3">
        <v>2001</v>
      </c>
      <c r="C23" s="13">
        <f t="shared" si="0"/>
        <v>0</v>
      </c>
      <c r="D23" s="7">
        <f>+D$14/7/2</f>
        <v>0</v>
      </c>
      <c r="E23" s="7">
        <f>+E22</f>
        <v>0</v>
      </c>
      <c r="F23" s="7">
        <f>+F22</f>
        <v>0</v>
      </c>
      <c r="G23" s="7">
        <f>+G22</f>
        <v>0</v>
      </c>
      <c r="H23" s="7">
        <f>+H22</f>
        <v>0</v>
      </c>
      <c r="I23" s="7">
        <f>+I22</f>
        <v>0</v>
      </c>
      <c r="J23" s="7">
        <f>+J$14/7</f>
        <v>0</v>
      </c>
      <c r="K23" s="7">
        <f>+K$14/7/2</f>
        <v>0</v>
      </c>
      <c r="L23" s="7"/>
      <c r="M23" s="7"/>
      <c r="N23" s="7"/>
      <c r="O23" s="7"/>
      <c r="P23" s="7"/>
      <c r="Q23" s="7"/>
      <c r="R23" s="7"/>
      <c r="S23" s="43"/>
      <c r="T23" s="43"/>
      <c r="U23" s="43"/>
      <c r="V23" s="43"/>
      <c r="W23" s="43"/>
      <c r="X23" s="43"/>
      <c r="Y23" s="7"/>
      <c r="Z23" s="7"/>
    </row>
    <row r="24" spans="1:26" x14ac:dyDescent="0.25">
      <c r="B24" s="3">
        <v>2002</v>
      </c>
      <c r="C24" s="13">
        <f t="shared" si="0"/>
        <v>0</v>
      </c>
      <c r="D24" s="7"/>
      <c r="E24" s="7">
        <f>+E$14/7/2</f>
        <v>0</v>
      </c>
      <c r="F24" s="7">
        <f>+F23</f>
        <v>0</v>
      </c>
      <c r="G24" s="7">
        <f>+G23</f>
        <v>0</v>
      </c>
      <c r="H24" s="7">
        <f>+H23</f>
        <v>0</v>
      </c>
      <c r="I24" s="7">
        <f>+I23</f>
        <v>0</v>
      </c>
      <c r="J24" s="7">
        <f>+J23</f>
        <v>0</v>
      </c>
      <c r="K24" s="7">
        <f>+K$14/7</f>
        <v>0</v>
      </c>
      <c r="L24" s="7">
        <f>+L$14/7/2</f>
        <v>0</v>
      </c>
      <c r="M24" s="7"/>
      <c r="N24" s="7"/>
      <c r="O24" s="7"/>
      <c r="P24" s="7"/>
      <c r="Q24" s="7"/>
      <c r="R24" s="7"/>
      <c r="S24" s="43"/>
      <c r="T24" s="43"/>
      <c r="U24" s="43"/>
      <c r="V24" s="43"/>
      <c r="W24" s="43"/>
      <c r="X24" s="43"/>
      <c r="Y24" s="7"/>
      <c r="Z24" s="7"/>
    </row>
    <row r="25" spans="1:26" x14ac:dyDescent="0.25">
      <c r="B25" s="3">
        <v>2003</v>
      </c>
      <c r="C25" s="13">
        <f t="shared" si="0"/>
        <v>0</v>
      </c>
      <c r="D25" s="7"/>
      <c r="E25" s="7"/>
      <c r="F25" s="7">
        <f>+F$14/7/2</f>
        <v>0</v>
      </c>
      <c r="G25" s="7">
        <f>+G24</f>
        <v>0</v>
      </c>
      <c r="H25" s="7">
        <f>+H24</f>
        <v>0</v>
      </c>
      <c r="I25" s="7">
        <f>+I24</f>
        <v>0</v>
      </c>
      <c r="J25" s="7">
        <f>+J24</f>
        <v>0</v>
      </c>
      <c r="K25" s="7">
        <f>+K24</f>
        <v>0</v>
      </c>
      <c r="L25" s="7">
        <f>+L$14/7</f>
        <v>0</v>
      </c>
      <c r="M25" s="7">
        <f>+M$14/7/2</f>
        <v>0</v>
      </c>
      <c r="N25" s="7"/>
      <c r="O25" s="7"/>
      <c r="P25" s="7"/>
      <c r="Q25" s="7"/>
      <c r="R25" s="7"/>
      <c r="S25" s="43"/>
      <c r="T25" s="43"/>
      <c r="U25" s="43"/>
      <c r="V25" s="43"/>
      <c r="W25" s="43"/>
      <c r="X25" s="43"/>
      <c r="Y25" s="7"/>
      <c r="Z25" s="7"/>
    </row>
    <row r="26" spans="1:26" x14ac:dyDescent="0.25">
      <c r="B26" s="3">
        <v>2004</v>
      </c>
      <c r="C26" s="13">
        <f t="shared" si="0"/>
        <v>0</v>
      </c>
      <c r="D26" s="7"/>
      <c r="E26" s="7"/>
      <c r="F26" s="7"/>
      <c r="G26" s="7">
        <f>+G$14/7/2</f>
        <v>0</v>
      </c>
      <c r="H26" s="7">
        <f>+H25</f>
        <v>0</v>
      </c>
      <c r="I26" s="7">
        <f>+I25</f>
        <v>0</v>
      </c>
      <c r="J26" s="7">
        <f>+J25</f>
        <v>0</v>
      </c>
      <c r="K26" s="7">
        <f>+K25</f>
        <v>0</v>
      </c>
      <c r="L26" s="7">
        <f>+L25</f>
        <v>0</v>
      </c>
      <c r="M26" s="7">
        <f>+M$14/7</f>
        <v>0</v>
      </c>
      <c r="N26" s="7">
        <f>+N$14/7/2</f>
        <v>0</v>
      </c>
      <c r="O26" s="7"/>
      <c r="P26" s="7"/>
      <c r="Q26" s="7"/>
      <c r="R26" s="7"/>
      <c r="S26" s="43"/>
      <c r="T26" s="43"/>
      <c r="U26" s="43"/>
      <c r="V26" s="43"/>
      <c r="W26" s="43"/>
      <c r="X26" s="43"/>
      <c r="Y26" s="7"/>
      <c r="Z26" s="7"/>
    </row>
    <row r="27" spans="1:26" x14ac:dyDescent="0.25">
      <c r="B27" s="3">
        <v>2005</v>
      </c>
      <c r="C27" s="13">
        <f t="shared" si="0"/>
        <v>0</v>
      </c>
      <c r="D27" s="7"/>
      <c r="E27" s="7"/>
      <c r="F27" s="7"/>
      <c r="G27" s="7"/>
      <c r="H27" s="7">
        <f>+H$14/7/2</f>
        <v>0</v>
      </c>
      <c r="I27" s="7">
        <f>+I26</f>
        <v>0</v>
      </c>
      <c r="J27" s="7">
        <f>+J26</f>
        <v>0</v>
      </c>
      <c r="K27" s="7">
        <f>+K26</f>
        <v>0</v>
      </c>
      <c r="L27" s="7">
        <f>+L26</f>
        <v>0</v>
      </c>
      <c r="M27" s="7">
        <f>+M26</f>
        <v>0</v>
      </c>
      <c r="N27" s="7">
        <f>+N$14/7</f>
        <v>0</v>
      </c>
      <c r="O27" s="7">
        <f>+O$14/7/2</f>
        <v>0</v>
      </c>
      <c r="P27" s="7"/>
      <c r="Q27" s="7"/>
      <c r="R27" s="7"/>
      <c r="S27" s="43"/>
      <c r="T27" s="43"/>
      <c r="U27" s="43"/>
      <c r="V27" s="43"/>
      <c r="W27" s="43"/>
      <c r="X27" s="43"/>
      <c r="Y27" s="7"/>
      <c r="Z27" s="7"/>
    </row>
    <row r="28" spans="1:26" x14ac:dyDescent="0.25">
      <c r="B28" s="3">
        <v>2006</v>
      </c>
      <c r="C28" s="13">
        <f t="shared" si="0"/>
        <v>0</v>
      </c>
      <c r="D28" s="7"/>
      <c r="E28" s="7"/>
      <c r="F28" s="7"/>
      <c r="G28" s="7"/>
      <c r="H28" s="7"/>
      <c r="I28" s="7">
        <f>+I$14/7/2</f>
        <v>0</v>
      </c>
      <c r="J28" s="7">
        <f>+J27</f>
        <v>0</v>
      </c>
      <c r="K28" s="7">
        <f>+K27</f>
        <v>0</v>
      </c>
      <c r="L28" s="7">
        <f>+L27</f>
        <v>0</v>
      </c>
      <c r="M28" s="7">
        <f>+M27</f>
        <v>0</v>
      </c>
      <c r="N28" s="7">
        <f>+N27</f>
        <v>0</v>
      </c>
      <c r="O28" s="7">
        <f>+O$14/7</f>
        <v>0</v>
      </c>
      <c r="P28" s="7">
        <f>+P$14/7/2</f>
        <v>0</v>
      </c>
      <c r="Q28" s="7"/>
      <c r="R28" s="7"/>
      <c r="S28" s="43"/>
      <c r="T28" s="43"/>
      <c r="U28" s="43"/>
      <c r="V28" s="43"/>
      <c r="W28" s="43"/>
      <c r="X28" s="43"/>
      <c r="Y28" s="7"/>
      <c r="Z28" s="7"/>
    </row>
    <row r="29" spans="1:26" x14ac:dyDescent="0.25">
      <c r="B29" s="3">
        <v>2007</v>
      </c>
      <c r="C29" s="13">
        <f t="shared" si="0"/>
        <v>0</v>
      </c>
      <c r="D29" s="7"/>
      <c r="E29" s="7"/>
      <c r="F29" s="7"/>
      <c r="G29" s="7"/>
      <c r="H29" s="7"/>
      <c r="I29" s="7"/>
      <c r="J29" s="7">
        <f>+J$14/7/2</f>
        <v>0</v>
      </c>
      <c r="K29" s="7">
        <f>+K28</f>
        <v>0</v>
      </c>
      <c r="L29" s="7">
        <f>+L28</f>
        <v>0</v>
      </c>
      <c r="M29" s="7">
        <f>+M28</f>
        <v>0</v>
      </c>
      <c r="N29" s="7">
        <f>+N28</f>
        <v>0</v>
      </c>
      <c r="O29" s="7">
        <f>+O28</f>
        <v>0</v>
      </c>
      <c r="P29" s="7">
        <f>+P$14/7</f>
        <v>0</v>
      </c>
      <c r="Q29" s="7">
        <f>+Q$14/7/2</f>
        <v>0</v>
      </c>
      <c r="R29" s="7"/>
      <c r="S29" s="43"/>
      <c r="T29" s="43"/>
      <c r="U29" s="43"/>
      <c r="V29" s="43"/>
      <c r="W29" s="43"/>
      <c r="X29" s="43"/>
      <c r="Y29" s="7"/>
      <c r="Z29" s="7"/>
    </row>
    <row r="30" spans="1:26" x14ac:dyDescent="0.25">
      <c r="B30" s="3">
        <v>2008</v>
      </c>
      <c r="C30" s="13">
        <f t="shared" si="0"/>
        <v>0</v>
      </c>
      <c r="D30" s="7"/>
      <c r="E30" s="7"/>
      <c r="F30" s="7"/>
      <c r="G30" s="7"/>
      <c r="H30" s="7"/>
      <c r="I30" s="7"/>
      <c r="J30" s="7"/>
      <c r="K30" s="7">
        <f>+K$14/7/2</f>
        <v>0</v>
      </c>
      <c r="L30" s="7">
        <f>+L29</f>
        <v>0</v>
      </c>
      <c r="M30" s="7">
        <f>+M29</f>
        <v>0</v>
      </c>
      <c r="N30" s="7">
        <f>+N29</f>
        <v>0</v>
      </c>
      <c r="O30" s="7">
        <f>+O29</f>
        <v>0</v>
      </c>
      <c r="P30" s="7">
        <f>+P29</f>
        <v>0</v>
      </c>
      <c r="Q30" s="7">
        <f>+Q$14/7</f>
        <v>0</v>
      </c>
      <c r="R30" s="7">
        <f>+R$14/7/2</f>
        <v>0</v>
      </c>
      <c r="S30" s="43"/>
      <c r="T30" s="43"/>
      <c r="U30" s="43"/>
      <c r="V30" s="43"/>
      <c r="W30" s="43"/>
      <c r="X30" s="43"/>
      <c r="Y30" s="7"/>
      <c r="Z30" s="7"/>
    </row>
    <row r="31" spans="1:26" x14ac:dyDescent="0.25">
      <c r="B31" s="3">
        <v>2009</v>
      </c>
      <c r="C31" s="13">
        <f t="shared" si="0"/>
        <v>0</v>
      </c>
      <c r="D31" s="7"/>
      <c r="E31" s="7"/>
      <c r="F31" s="7"/>
      <c r="G31" s="7"/>
      <c r="H31" s="7"/>
      <c r="I31" s="7"/>
      <c r="J31" s="7"/>
      <c r="K31" s="7"/>
      <c r="L31" s="7">
        <f>+L$14/7/2</f>
        <v>0</v>
      </c>
      <c r="M31" s="7">
        <f>+M30</f>
        <v>0</v>
      </c>
      <c r="N31" s="7">
        <f>+N30</f>
        <v>0</v>
      </c>
      <c r="O31" s="7">
        <f>+O30</f>
        <v>0</v>
      </c>
      <c r="P31" s="7">
        <f>+P30</f>
        <v>0</v>
      </c>
      <c r="Q31" s="7">
        <f>+Q30</f>
        <v>0</v>
      </c>
      <c r="R31" s="7">
        <f>+R$14/7</f>
        <v>0</v>
      </c>
      <c r="S31" s="43">
        <f>+S$14/7/2</f>
        <v>0</v>
      </c>
      <c r="T31" s="43"/>
      <c r="U31" s="43"/>
      <c r="V31" s="43"/>
      <c r="W31" s="43"/>
      <c r="X31" s="43"/>
      <c r="Y31" s="7"/>
      <c r="Z31" s="7"/>
    </row>
    <row r="32" spans="1:26" x14ac:dyDescent="0.25">
      <c r="A32" s="38"/>
      <c r="B32" s="3">
        <v>2010</v>
      </c>
      <c r="C32" s="13">
        <f t="shared" si="0"/>
        <v>0</v>
      </c>
      <c r="D32" s="7"/>
      <c r="E32" s="7"/>
      <c r="F32" s="7"/>
      <c r="G32" s="7"/>
      <c r="H32" s="7"/>
      <c r="I32" s="7"/>
      <c r="J32" s="7"/>
      <c r="K32" s="7"/>
      <c r="L32" s="7"/>
      <c r="M32" s="7">
        <f>+M$14/7/2</f>
        <v>0</v>
      </c>
      <c r="N32" s="7">
        <f>+N31</f>
        <v>0</v>
      </c>
      <c r="O32" s="7">
        <f>+O31</f>
        <v>0</v>
      </c>
      <c r="P32" s="7">
        <f>+P31</f>
        <v>0</v>
      </c>
      <c r="Q32" s="7">
        <f>+Q31</f>
        <v>0</v>
      </c>
      <c r="R32" s="7">
        <f>+R31</f>
        <v>0</v>
      </c>
      <c r="S32" s="43">
        <f>+S$14/7</f>
        <v>0</v>
      </c>
      <c r="T32" s="43">
        <f>+T$14/7/2</f>
        <v>0</v>
      </c>
      <c r="U32" s="43"/>
      <c r="V32" s="43"/>
      <c r="W32" s="43"/>
      <c r="X32" s="43"/>
      <c r="Y32" s="7"/>
      <c r="Z32" s="7"/>
    </row>
    <row r="33" spans="1:28" x14ac:dyDescent="0.25">
      <c r="A33" s="38"/>
      <c r="B33" s="3">
        <v>2011</v>
      </c>
      <c r="C33" s="13">
        <f t="shared" si="0"/>
        <v>-840.92857142857144</v>
      </c>
      <c r="D33" s="7"/>
      <c r="E33" s="7"/>
      <c r="F33" s="7"/>
      <c r="G33" s="7"/>
      <c r="H33" s="7"/>
      <c r="I33" s="7"/>
      <c r="J33" s="7"/>
      <c r="K33" s="7"/>
      <c r="L33" s="7"/>
      <c r="M33" s="7"/>
      <c r="N33" s="7">
        <f>+N$14/7/2</f>
        <v>0</v>
      </c>
      <c r="O33" s="7">
        <f>+O32</f>
        <v>0</v>
      </c>
      <c r="P33" s="7">
        <f>+P32</f>
        <v>0</v>
      </c>
      <c r="Q33" s="7">
        <f>+Q32</f>
        <v>0</v>
      </c>
      <c r="R33" s="7">
        <f>+R32</f>
        <v>0</v>
      </c>
      <c r="S33" s="43">
        <f>+S32</f>
        <v>0</v>
      </c>
      <c r="T33" s="43">
        <f>+T$14/7</f>
        <v>0</v>
      </c>
      <c r="U33" s="43">
        <f>+U$14/7/2</f>
        <v>840.92857142857144</v>
      </c>
      <c r="V33" s="43"/>
      <c r="W33" s="43"/>
      <c r="X33" s="43"/>
      <c r="Y33" s="7"/>
      <c r="Z33" s="7"/>
    </row>
    <row r="34" spans="1:28" x14ac:dyDescent="0.25">
      <c r="A34" s="38"/>
      <c r="B34" s="3">
        <v>2012</v>
      </c>
      <c r="C34" s="13">
        <f t="shared" si="0"/>
        <v>-1681.8571428571429</v>
      </c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>
        <f>+O$14/7/2</f>
        <v>0</v>
      </c>
      <c r="P34" s="7">
        <f>+P33</f>
        <v>0</v>
      </c>
      <c r="Q34" s="7">
        <f>+Q33</f>
        <v>0</v>
      </c>
      <c r="R34" s="7">
        <f>+R33</f>
        <v>0</v>
      </c>
      <c r="S34" s="43">
        <f>+S33</f>
        <v>0</v>
      </c>
      <c r="T34" s="43">
        <f>+T$14/7</f>
        <v>0</v>
      </c>
      <c r="U34" s="43">
        <f>+U$14/7</f>
        <v>1681.8571428571429</v>
      </c>
      <c r="V34" s="43">
        <f>+V$14/7/2</f>
        <v>0</v>
      </c>
      <c r="W34" s="43"/>
      <c r="X34" s="43"/>
      <c r="Y34" s="7"/>
      <c r="Z34" s="7"/>
    </row>
    <row r="35" spans="1:28" x14ac:dyDescent="0.25">
      <c r="A35" s="38"/>
      <c r="B35" s="3">
        <v>2013</v>
      </c>
      <c r="C35" s="13">
        <f t="shared" si="0"/>
        <v>-1681.8571428571429</v>
      </c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>
        <f t="shared" ref="R35:S37" si="1">+R34</f>
        <v>0</v>
      </c>
      <c r="S35" s="43">
        <f t="shared" si="1"/>
        <v>0</v>
      </c>
      <c r="T35" s="43">
        <f t="shared" ref="T35:U39" si="2">+T$14/7</f>
        <v>0</v>
      </c>
      <c r="U35" s="43">
        <f t="shared" si="2"/>
        <v>1681.8571428571429</v>
      </c>
      <c r="V35" s="43">
        <f t="shared" ref="V35:V37" si="3">+V$14/7/2</f>
        <v>0</v>
      </c>
      <c r="W35" s="43"/>
      <c r="X35" s="43"/>
      <c r="Y35" s="7"/>
      <c r="Z35" s="7"/>
    </row>
    <row r="36" spans="1:28" x14ac:dyDescent="0.25">
      <c r="A36" s="38"/>
      <c r="B36" s="3">
        <v>2014</v>
      </c>
      <c r="C36" s="13">
        <f t="shared" si="0"/>
        <v>-1681.8571428571429</v>
      </c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>
        <f t="shared" si="1"/>
        <v>0</v>
      </c>
      <c r="S36" s="43">
        <f t="shared" si="1"/>
        <v>0</v>
      </c>
      <c r="T36" s="43">
        <f t="shared" si="2"/>
        <v>0</v>
      </c>
      <c r="U36" s="43">
        <f t="shared" si="2"/>
        <v>1681.8571428571429</v>
      </c>
      <c r="V36" s="43">
        <f t="shared" si="3"/>
        <v>0</v>
      </c>
      <c r="W36" s="43"/>
      <c r="X36" s="43"/>
      <c r="Y36" s="7"/>
      <c r="Z36" s="7"/>
    </row>
    <row r="37" spans="1:28" x14ac:dyDescent="0.25">
      <c r="A37" s="38"/>
      <c r="B37" s="3">
        <v>2015</v>
      </c>
      <c r="C37" s="13">
        <f t="shared" si="0"/>
        <v>-1681.8571428571429</v>
      </c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>
        <f t="shared" si="1"/>
        <v>0</v>
      </c>
      <c r="S37" s="43">
        <f t="shared" si="1"/>
        <v>0</v>
      </c>
      <c r="T37" s="43">
        <f t="shared" si="2"/>
        <v>0</v>
      </c>
      <c r="U37" s="43">
        <f t="shared" si="2"/>
        <v>1681.8571428571429</v>
      </c>
      <c r="V37" s="43">
        <f t="shared" si="3"/>
        <v>0</v>
      </c>
      <c r="W37" s="43"/>
      <c r="X37" s="43"/>
      <c r="Y37" s="7"/>
      <c r="Z37" s="7"/>
    </row>
    <row r="38" spans="1:28" x14ac:dyDescent="0.25">
      <c r="A38" s="38"/>
      <c r="B38" s="3">
        <v>2016</v>
      </c>
      <c r="C38" s="13">
        <f t="shared" si="0"/>
        <v>-1681.8571428571429</v>
      </c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43"/>
      <c r="T38" s="43">
        <f t="shared" si="2"/>
        <v>0</v>
      </c>
      <c r="U38" s="43">
        <f t="shared" si="2"/>
        <v>1681.8571428571429</v>
      </c>
      <c r="V38" s="43"/>
      <c r="W38" s="43"/>
      <c r="X38" s="43"/>
      <c r="Y38" s="7"/>
      <c r="Z38" s="7"/>
    </row>
    <row r="39" spans="1:28" x14ac:dyDescent="0.25">
      <c r="A39" s="38"/>
      <c r="B39" s="3">
        <v>2017</v>
      </c>
      <c r="C39" s="13">
        <f t="shared" si="0"/>
        <v>-1681.8571428571429</v>
      </c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43"/>
      <c r="T39" s="43"/>
      <c r="U39" s="43">
        <f t="shared" si="2"/>
        <v>1681.8571428571429</v>
      </c>
      <c r="V39" s="43"/>
      <c r="W39" s="43"/>
      <c r="X39" s="43"/>
      <c r="Y39" s="7"/>
      <c r="Z39" s="7"/>
    </row>
    <row r="40" spans="1:28" x14ac:dyDescent="0.25">
      <c r="A40" s="38"/>
      <c r="B40" s="3">
        <v>2018</v>
      </c>
      <c r="C40" s="13">
        <f>-SUM(D40:AB40)</f>
        <v>-840.92857142857144</v>
      </c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43"/>
      <c r="T40" s="43"/>
      <c r="U40" s="43">
        <f>+U$14/7/2</f>
        <v>840.92857142857144</v>
      </c>
      <c r="V40" s="43"/>
      <c r="W40" s="43"/>
      <c r="X40" s="43"/>
      <c r="Y40" s="7"/>
      <c r="Z40" s="7"/>
    </row>
    <row r="41" spans="1:28" x14ac:dyDescent="0.25">
      <c r="A41" s="38"/>
      <c r="B41" s="3"/>
      <c r="C41" s="12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37"/>
      <c r="W41" s="37"/>
      <c r="X41" s="37"/>
      <c r="Y41" s="7"/>
      <c r="Z41" s="7"/>
    </row>
    <row r="42" spans="1:28" x14ac:dyDescent="0.25">
      <c r="A42" s="38" t="s">
        <v>62</v>
      </c>
      <c r="B42" s="35">
        <f>SUM(D42:Y42)</f>
        <v>0</v>
      </c>
      <c r="C42" s="29">
        <f>SUM(C16:C41)</f>
        <v>-11773</v>
      </c>
      <c r="D42" s="7">
        <f>-SUM(D16:D41)+D14</f>
        <v>0</v>
      </c>
      <c r="E42" s="7">
        <f t="shared" ref="E42:AB42" si="4">-SUM(E16:E41)+E14</f>
        <v>0</v>
      </c>
      <c r="F42" s="7">
        <f t="shared" si="4"/>
        <v>0</v>
      </c>
      <c r="G42" s="7">
        <f t="shared" si="4"/>
        <v>0</v>
      </c>
      <c r="H42" s="7">
        <f t="shared" si="4"/>
        <v>0</v>
      </c>
      <c r="I42" s="7">
        <f t="shared" si="4"/>
        <v>0</v>
      </c>
      <c r="J42" s="7">
        <f t="shared" si="4"/>
        <v>0</v>
      </c>
      <c r="K42" s="7">
        <f t="shared" si="4"/>
        <v>0</v>
      </c>
      <c r="L42" s="7">
        <f t="shared" si="4"/>
        <v>0</v>
      </c>
      <c r="M42" s="7">
        <f t="shared" si="4"/>
        <v>0</v>
      </c>
      <c r="N42" s="7">
        <f t="shared" si="4"/>
        <v>0</v>
      </c>
      <c r="O42" s="7">
        <f t="shared" si="4"/>
        <v>0</v>
      </c>
      <c r="P42" s="7">
        <f t="shared" si="4"/>
        <v>0</v>
      </c>
      <c r="Q42" s="7">
        <f t="shared" si="4"/>
        <v>0</v>
      </c>
      <c r="R42" s="7">
        <f t="shared" si="4"/>
        <v>0</v>
      </c>
      <c r="S42" s="7">
        <f t="shared" si="4"/>
        <v>0</v>
      </c>
      <c r="T42" s="7">
        <f t="shared" si="4"/>
        <v>0</v>
      </c>
      <c r="U42" s="326">
        <f t="shared" si="4"/>
        <v>0</v>
      </c>
      <c r="V42" s="326">
        <f t="shared" si="4"/>
        <v>0</v>
      </c>
      <c r="W42" s="326">
        <f t="shared" si="4"/>
        <v>0</v>
      </c>
      <c r="X42" s="326">
        <f t="shared" si="4"/>
        <v>0</v>
      </c>
      <c r="Y42" s="326">
        <f t="shared" si="4"/>
        <v>0</v>
      </c>
      <c r="Z42" s="326">
        <f t="shared" si="4"/>
        <v>0</v>
      </c>
      <c r="AA42" s="326">
        <f t="shared" si="4"/>
        <v>0</v>
      </c>
      <c r="AB42" s="326">
        <f t="shared" si="4"/>
        <v>0</v>
      </c>
    </row>
    <row r="43" spans="1:28" x14ac:dyDescent="0.25">
      <c r="A43" s="38"/>
      <c r="B43" s="29"/>
      <c r="C43" s="3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8" x14ac:dyDescent="0.25">
      <c r="A44" s="39" t="s">
        <v>63</v>
      </c>
      <c r="B44" s="3"/>
      <c r="C44" s="30">
        <f>+C14+C42</f>
        <v>0</v>
      </c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8" x14ac:dyDescent="0.25">
      <c r="A45" s="3"/>
      <c r="B45" s="3"/>
      <c r="C45" s="3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8" x14ac:dyDescent="0.25">
      <c r="A46" s="3"/>
      <c r="B46" s="36"/>
      <c r="C46" s="3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8" x14ac:dyDescent="0.25">
      <c r="A47" s="3"/>
      <c r="B47" s="3"/>
      <c r="C47" s="3"/>
      <c r="E47" s="7"/>
      <c r="F47" s="4"/>
      <c r="G47" s="4"/>
      <c r="H47" s="4"/>
      <c r="I47" s="4"/>
      <c r="J47" s="4"/>
      <c r="K47" s="4"/>
      <c r="L47" s="4"/>
      <c r="M47" s="4"/>
      <c r="N47" s="7">
        <f>SUM(E32:E47)</f>
        <v>0</v>
      </c>
      <c r="O47" s="4"/>
      <c r="P47" s="4"/>
      <c r="Q47" s="4"/>
      <c r="R47" s="4"/>
      <c r="S47" s="4"/>
    </row>
    <row r="48" spans="1:28" x14ac:dyDescent="0.25">
      <c r="B48" s="3"/>
      <c r="C48" s="3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</row>
    <row r="49" spans="5:19" x14ac:dyDescent="0.25"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</row>
    <row r="50" spans="5:19" x14ac:dyDescent="0.25"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</row>
    <row r="51" spans="5:19" x14ac:dyDescent="0.25"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</row>
    <row r="52" spans="5:19" x14ac:dyDescent="0.25"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</row>
    <row r="53" spans="5:19" x14ac:dyDescent="0.25"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</row>
    <row r="54" spans="5:19" x14ac:dyDescent="0.25"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</row>
    <row r="55" spans="5:19" x14ac:dyDescent="0.25"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</row>
    <row r="56" spans="5:19" x14ac:dyDescent="0.25"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</row>
    <row r="57" spans="5:19" x14ac:dyDescent="0.25"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</row>
    <row r="58" spans="5:19" x14ac:dyDescent="0.25"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</row>
  </sheetData>
  <pageMargins left="0.7" right="0.7" top="0.75" bottom="0.75" header="0.3" footer="0.3"/>
  <pageSetup scale="66" orientation="landscape" horizontalDpi="4294967294" verticalDpi="4294967294" r:id="rId1"/>
  <headerFooter>
    <oddFooter>&amp;Z&amp;F&amp;RPage &amp;P</oddFooter>
  </headerFooter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sheetPr codeName="Sheet61">
    <tabColor theme="9" tint="-0.249977111117893"/>
    <pageSetUpPr fitToPage="1"/>
  </sheetPr>
  <dimension ref="A1:AB58"/>
  <sheetViews>
    <sheetView workbookViewId="0"/>
  </sheetViews>
  <sheetFormatPr defaultRowHeight="15" x14ac:dyDescent="0.25"/>
  <cols>
    <col min="1" max="1" width="20.85546875" customWidth="1"/>
    <col min="2" max="2" width="8.7109375" customWidth="1"/>
    <col min="3" max="3" width="12.85546875" customWidth="1"/>
    <col min="4" max="12" width="7.42578125" hidden="1" customWidth="1"/>
    <col min="13" max="13" width="7.5703125" hidden="1" customWidth="1"/>
    <col min="14" max="17" width="9.28515625" customWidth="1"/>
    <col min="18" max="19" width="11.28515625" customWidth="1"/>
    <col min="20" max="20" width="9.42578125" customWidth="1"/>
    <col min="21" max="21" width="10.7109375" bestFit="1" customWidth="1"/>
    <col min="22" max="24" width="10.5703125" customWidth="1"/>
  </cols>
  <sheetData>
    <row r="1" spans="1:28" x14ac:dyDescent="0.25">
      <c r="A1" s="11" t="s">
        <v>10</v>
      </c>
      <c r="O1" t="s">
        <v>647</v>
      </c>
    </row>
    <row r="2" spans="1:28" x14ac:dyDescent="0.25">
      <c r="A2" s="9" t="s">
        <v>438</v>
      </c>
    </row>
    <row r="3" spans="1:28" x14ac:dyDescent="0.25">
      <c r="A3" s="9" t="s">
        <v>80</v>
      </c>
    </row>
    <row r="4" spans="1:28" x14ac:dyDescent="0.25">
      <c r="R4" s="40" t="s">
        <v>4</v>
      </c>
      <c r="S4" s="41"/>
      <c r="T4" s="40" t="s">
        <v>8</v>
      </c>
    </row>
    <row r="5" spans="1:28" x14ac:dyDescent="0.25">
      <c r="A5" s="10" t="s">
        <v>9</v>
      </c>
      <c r="B5" s="12" t="s">
        <v>64</v>
      </c>
      <c r="C5" s="12" t="s">
        <v>12</v>
      </c>
      <c r="R5" s="42" t="s">
        <v>2</v>
      </c>
      <c r="S5" s="42" t="s">
        <v>60</v>
      </c>
      <c r="T5" s="42" t="s">
        <v>7</v>
      </c>
    </row>
    <row r="6" spans="1:28" x14ac:dyDescent="0.25">
      <c r="B6" s="3"/>
      <c r="R6" s="3"/>
    </row>
    <row r="7" spans="1:28" x14ac:dyDescent="0.25">
      <c r="A7" s="213" t="str">
        <f>SUMMARY!B109</f>
        <v>WELDING STN FLOOR PLATES</v>
      </c>
      <c r="B7" s="212">
        <f>SUMMARY!A109</f>
        <v>303</v>
      </c>
      <c r="C7" s="214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5"/>
      <c r="P7" s="6"/>
      <c r="Q7" s="6"/>
      <c r="R7" s="13">
        <f>+C14</f>
        <v>200351.79</v>
      </c>
      <c r="S7" s="13">
        <f>+-C42</f>
        <v>200351.79</v>
      </c>
      <c r="T7" s="13">
        <f>+R7-S7</f>
        <v>0</v>
      </c>
    </row>
    <row r="8" spans="1:28" x14ac:dyDescent="0.25">
      <c r="A8" s="213"/>
      <c r="B8" s="3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5"/>
      <c r="P8" s="6"/>
      <c r="Q8" s="6"/>
    </row>
    <row r="9" spans="1:28" x14ac:dyDescent="0.25">
      <c r="A9" s="2"/>
      <c r="B9" s="3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5"/>
      <c r="P9" s="6"/>
      <c r="Q9" s="6"/>
    </row>
    <row r="10" spans="1:28" x14ac:dyDescent="0.25">
      <c r="B10" s="3"/>
    </row>
    <row r="11" spans="1:28" x14ac:dyDescent="0.25">
      <c r="A11" s="2" t="s">
        <v>66</v>
      </c>
      <c r="B11" s="212"/>
      <c r="C11" s="214"/>
    </row>
    <row r="12" spans="1:28" x14ac:dyDescent="0.25">
      <c r="B12" s="28"/>
      <c r="C12" s="2"/>
    </row>
    <row r="13" spans="1:28" x14ac:dyDescent="0.25">
      <c r="A13" s="9" t="s">
        <v>5</v>
      </c>
      <c r="C13" s="31" t="s">
        <v>3</v>
      </c>
      <c r="D13" s="32">
        <v>1994</v>
      </c>
      <c r="E13" s="32">
        <v>1995</v>
      </c>
      <c r="F13" s="32">
        <v>1996</v>
      </c>
      <c r="G13" s="32">
        <v>1997</v>
      </c>
      <c r="H13" s="32">
        <v>1998</v>
      </c>
      <c r="I13" s="32">
        <v>1999</v>
      </c>
      <c r="J13" s="32">
        <v>2000</v>
      </c>
      <c r="K13" s="32">
        <v>2001</v>
      </c>
      <c r="L13" s="32">
        <v>2002</v>
      </c>
      <c r="M13" s="32">
        <v>2003</v>
      </c>
      <c r="N13" s="32">
        <v>2004</v>
      </c>
      <c r="O13" s="32">
        <v>2005</v>
      </c>
      <c r="P13" s="32">
        <v>2006</v>
      </c>
      <c r="Q13" s="32">
        <v>2007</v>
      </c>
      <c r="R13" s="32">
        <v>2008</v>
      </c>
      <c r="S13" s="32">
        <v>2009</v>
      </c>
      <c r="T13" s="32">
        <v>2010</v>
      </c>
      <c r="U13" s="32">
        <v>2011</v>
      </c>
      <c r="V13" s="32">
        <v>2012</v>
      </c>
      <c r="W13" s="32">
        <v>2013</v>
      </c>
      <c r="X13" s="32">
        <v>2014</v>
      </c>
      <c r="Y13" s="328">
        <v>2015</v>
      </c>
      <c r="Z13" s="32">
        <v>2016</v>
      </c>
      <c r="AA13" s="328">
        <v>2017</v>
      </c>
      <c r="AB13" s="32">
        <v>2018</v>
      </c>
    </row>
    <row r="14" spans="1:28" x14ac:dyDescent="0.25">
      <c r="A14" s="9" t="s">
        <v>73</v>
      </c>
      <c r="C14" s="222">
        <f>SUM(D14:Y14)</f>
        <v>200351.79</v>
      </c>
      <c r="D14" s="43">
        <f>+'Equip Review 032310'!G29</f>
        <v>0</v>
      </c>
      <c r="E14" s="43">
        <f>+'Equip Review 032310'!H29</f>
        <v>0</v>
      </c>
      <c r="F14" s="43">
        <f>+'Equip Review 032310'!I29</f>
        <v>0</v>
      </c>
      <c r="G14" s="43">
        <f>+'Equip Review 032310'!J29</f>
        <v>0</v>
      </c>
      <c r="H14" s="43">
        <f>+'Equip Review 032310'!K29</f>
        <v>0</v>
      </c>
      <c r="I14" s="43">
        <f>+'Equip Review 032310'!L29</f>
        <v>0</v>
      </c>
      <c r="J14" s="43">
        <f>+'Equip Review 032310'!M29</f>
        <v>0</v>
      </c>
      <c r="K14" s="43">
        <f>+'Equip Review 032310'!N29</f>
        <v>0</v>
      </c>
      <c r="L14" s="43">
        <f>+'Equip Review 032310'!O29</f>
        <v>0</v>
      </c>
      <c r="M14" s="43">
        <f>+'Equip Review 032310'!P29</f>
        <v>0</v>
      </c>
      <c r="N14" s="43"/>
      <c r="O14" s="43"/>
      <c r="P14" s="43"/>
      <c r="Q14" s="43"/>
      <c r="R14" s="43"/>
      <c r="S14" s="43"/>
      <c r="T14" s="43"/>
      <c r="U14" s="43">
        <v>200351.79</v>
      </c>
      <c r="V14" s="43"/>
      <c r="W14" s="43"/>
      <c r="X14" s="43"/>
    </row>
    <row r="15" spans="1:28" x14ac:dyDescent="0.25">
      <c r="A15" s="34"/>
      <c r="B15" s="2"/>
      <c r="C15" s="2"/>
      <c r="S15" s="43"/>
      <c r="T15" s="43"/>
      <c r="U15" s="43"/>
      <c r="V15" s="43"/>
      <c r="W15" s="43"/>
      <c r="X15" s="43"/>
    </row>
    <row r="16" spans="1:28" x14ac:dyDescent="0.25">
      <c r="A16" s="9" t="s">
        <v>6</v>
      </c>
      <c r="B16" s="3">
        <v>1994</v>
      </c>
      <c r="C16" s="13">
        <f>-SUM(D16:Y16)</f>
        <v>0</v>
      </c>
      <c r="D16" s="7">
        <f>+D$14/7/2</f>
        <v>0</v>
      </c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43"/>
      <c r="T16" s="43"/>
      <c r="U16" s="43"/>
      <c r="V16" s="43"/>
      <c r="W16" s="43"/>
      <c r="X16" s="43"/>
      <c r="Y16" s="7"/>
      <c r="Z16" s="7"/>
    </row>
    <row r="17" spans="1:26" x14ac:dyDescent="0.25">
      <c r="B17" s="3">
        <v>1995</v>
      </c>
      <c r="C17" s="13">
        <f t="shared" ref="C17:C39" si="0">-SUM(D17:Y17)</f>
        <v>0</v>
      </c>
      <c r="D17" s="7">
        <f>+D$14/7</f>
        <v>0</v>
      </c>
      <c r="E17" s="7">
        <f>+E$14/7/2</f>
        <v>0</v>
      </c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43"/>
      <c r="T17" s="43"/>
      <c r="U17" s="43"/>
      <c r="V17" s="43"/>
      <c r="W17" s="43"/>
      <c r="X17" s="43"/>
      <c r="Y17" s="7"/>
      <c r="Z17" s="7"/>
    </row>
    <row r="18" spans="1:26" x14ac:dyDescent="0.25">
      <c r="B18" s="3">
        <v>1996</v>
      </c>
      <c r="C18" s="13">
        <f t="shared" si="0"/>
        <v>0</v>
      </c>
      <c r="D18" s="7">
        <f>+D17</f>
        <v>0</v>
      </c>
      <c r="E18" s="7">
        <f>+E$14/7</f>
        <v>0</v>
      </c>
      <c r="F18" s="7">
        <f>+F$14/7/2</f>
        <v>0</v>
      </c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43"/>
      <c r="T18" s="43"/>
      <c r="U18" s="43"/>
      <c r="V18" s="43"/>
      <c r="W18" s="43"/>
      <c r="X18" s="43"/>
      <c r="Y18" s="7"/>
      <c r="Z18" s="7"/>
    </row>
    <row r="19" spans="1:26" x14ac:dyDescent="0.25">
      <c r="B19" s="3">
        <v>1997</v>
      </c>
      <c r="C19" s="13">
        <f t="shared" si="0"/>
        <v>0</v>
      </c>
      <c r="D19" s="7">
        <f>+D18</f>
        <v>0</v>
      </c>
      <c r="E19" s="7">
        <f>+E18</f>
        <v>0</v>
      </c>
      <c r="F19" s="7">
        <f>+F$14/7</f>
        <v>0</v>
      </c>
      <c r="G19" s="7">
        <f>+G$14/7/2</f>
        <v>0</v>
      </c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43"/>
      <c r="T19" s="43"/>
      <c r="U19" s="43"/>
      <c r="V19" s="43"/>
      <c r="W19" s="43"/>
      <c r="X19" s="43"/>
      <c r="Y19" s="7"/>
      <c r="Z19" s="7"/>
    </row>
    <row r="20" spans="1:26" x14ac:dyDescent="0.25">
      <c r="B20" s="3">
        <v>1998</v>
      </c>
      <c r="C20" s="13">
        <f t="shared" si="0"/>
        <v>0</v>
      </c>
      <c r="D20" s="7">
        <f>+D19</f>
        <v>0</v>
      </c>
      <c r="E20" s="7">
        <f>+E19</f>
        <v>0</v>
      </c>
      <c r="F20" s="7">
        <f>+F19</f>
        <v>0</v>
      </c>
      <c r="G20" s="7">
        <f>+G$14/7</f>
        <v>0</v>
      </c>
      <c r="H20" s="7">
        <f>+H$14/7/2</f>
        <v>0</v>
      </c>
      <c r="I20" s="7"/>
      <c r="J20" s="7"/>
      <c r="K20" s="7"/>
      <c r="L20" s="7"/>
      <c r="M20" s="7"/>
      <c r="N20" s="7"/>
      <c r="O20" s="7"/>
      <c r="P20" s="7"/>
      <c r="Q20" s="7"/>
      <c r="R20" s="7"/>
      <c r="S20" s="43"/>
      <c r="T20" s="43"/>
      <c r="U20" s="43"/>
      <c r="V20" s="43"/>
      <c r="W20" s="43"/>
      <c r="X20" s="43"/>
      <c r="Y20" s="7"/>
      <c r="Z20" s="7"/>
    </row>
    <row r="21" spans="1:26" x14ac:dyDescent="0.25">
      <c r="B21" s="3">
        <v>1999</v>
      </c>
      <c r="C21" s="13">
        <f t="shared" si="0"/>
        <v>0</v>
      </c>
      <c r="D21" s="7">
        <f>+D20</f>
        <v>0</v>
      </c>
      <c r="E21" s="7">
        <f>+E20</f>
        <v>0</v>
      </c>
      <c r="F21" s="7">
        <f>+F20</f>
        <v>0</v>
      </c>
      <c r="G21" s="7">
        <f>+G20</f>
        <v>0</v>
      </c>
      <c r="H21" s="7">
        <f>+H$14/7</f>
        <v>0</v>
      </c>
      <c r="I21" s="7">
        <f>+I$14/7/2</f>
        <v>0</v>
      </c>
      <c r="J21" s="7"/>
      <c r="K21" s="7"/>
      <c r="L21" s="7"/>
      <c r="M21" s="7"/>
      <c r="N21" s="7"/>
      <c r="O21" s="7"/>
      <c r="P21" s="7"/>
      <c r="Q21" s="7"/>
      <c r="R21" s="7"/>
      <c r="S21" s="43"/>
      <c r="T21" s="43"/>
      <c r="U21" s="43"/>
      <c r="V21" s="43"/>
      <c r="W21" s="43"/>
      <c r="X21" s="43"/>
      <c r="Y21" s="7"/>
      <c r="Z21" s="7"/>
    </row>
    <row r="22" spans="1:26" x14ac:dyDescent="0.25">
      <c r="B22" s="3">
        <v>2000</v>
      </c>
      <c r="C22" s="13">
        <f t="shared" si="0"/>
        <v>0</v>
      </c>
      <c r="D22" s="7">
        <f>+D21</f>
        <v>0</v>
      </c>
      <c r="E22" s="7">
        <f>+E21</f>
        <v>0</v>
      </c>
      <c r="F22" s="7">
        <f>+F21</f>
        <v>0</v>
      </c>
      <c r="G22" s="7">
        <f>+G21</f>
        <v>0</v>
      </c>
      <c r="H22" s="7">
        <f>+H21</f>
        <v>0</v>
      </c>
      <c r="I22" s="7">
        <f>+I$14/7</f>
        <v>0</v>
      </c>
      <c r="J22" s="7">
        <f>+J$14/7/2</f>
        <v>0</v>
      </c>
      <c r="K22" s="7"/>
      <c r="L22" s="7"/>
      <c r="M22" s="7"/>
      <c r="N22" s="7"/>
      <c r="O22" s="7"/>
      <c r="P22" s="7"/>
      <c r="Q22" s="7"/>
      <c r="R22" s="7"/>
      <c r="S22" s="43"/>
      <c r="T22" s="43"/>
      <c r="U22" s="43"/>
      <c r="V22" s="43"/>
      <c r="W22" s="43"/>
      <c r="X22" s="43"/>
      <c r="Y22" s="7"/>
      <c r="Z22" s="7"/>
    </row>
    <row r="23" spans="1:26" x14ac:dyDescent="0.25">
      <c r="B23" s="3">
        <v>2001</v>
      </c>
      <c r="C23" s="13">
        <f t="shared" si="0"/>
        <v>0</v>
      </c>
      <c r="D23" s="7">
        <f>+D$14/7/2</f>
        <v>0</v>
      </c>
      <c r="E23" s="7">
        <f>+E22</f>
        <v>0</v>
      </c>
      <c r="F23" s="7">
        <f>+F22</f>
        <v>0</v>
      </c>
      <c r="G23" s="7">
        <f>+G22</f>
        <v>0</v>
      </c>
      <c r="H23" s="7">
        <f>+H22</f>
        <v>0</v>
      </c>
      <c r="I23" s="7">
        <f>+I22</f>
        <v>0</v>
      </c>
      <c r="J23" s="7">
        <f>+J$14/7</f>
        <v>0</v>
      </c>
      <c r="K23" s="7">
        <f>+K$14/7/2</f>
        <v>0</v>
      </c>
      <c r="L23" s="7"/>
      <c r="M23" s="7"/>
      <c r="N23" s="7"/>
      <c r="O23" s="7"/>
      <c r="P23" s="7"/>
      <c r="Q23" s="7"/>
      <c r="R23" s="7"/>
      <c r="S23" s="43"/>
      <c r="T23" s="43"/>
      <c r="U23" s="43"/>
      <c r="V23" s="43"/>
      <c r="W23" s="43"/>
      <c r="X23" s="43"/>
      <c r="Y23" s="7"/>
      <c r="Z23" s="7"/>
    </row>
    <row r="24" spans="1:26" x14ac:dyDescent="0.25">
      <c r="B24" s="3">
        <v>2002</v>
      </c>
      <c r="C24" s="13">
        <f t="shared" si="0"/>
        <v>0</v>
      </c>
      <c r="D24" s="7"/>
      <c r="E24" s="7">
        <f>+E$14/7/2</f>
        <v>0</v>
      </c>
      <c r="F24" s="7">
        <f>+F23</f>
        <v>0</v>
      </c>
      <c r="G24" s="7">
        <f>+G23</f>
        <v>0</v>
      </c>
      <c r="H24" s="7">
        <f>+H23</f>
        <v>0</v>
      </c>
      <c r="I24" s="7">
        <f>+I23</f>
        <v>0</v>
      </c>
      <c r="J24" s="7">
        <f>+J23</f>
        <v>0</v>
      </c>
      <c r="K24" s="7">
        <f>+K$14/7</f>
        <v>0</v>
      </c>
      <c r="L24" s="7">
        <f>+L$14/7/2</f>
        <v>0</v>
      </c>
      <c r="M24" s="7"/>
      <c r="N24" s="7"/>
      <c r="O24" s="7"/>
      <c r="P24" s="7"/>
      <c r="Q24" s="7"/>
      <c r="R24" s="7"/>
      <c r="S24" s="43"/>
      <c r="T24" s="43"/>
      <c r="U24" s="43"/>
      <c r="V24" s="43"/>
      <c r="W24" s="43"/>
      <c r="X24" s="43"/>
      <c r="Y24" s="7"/>
      <c r="Z24" s="7"/>
    </row>
    <row r="25" spans="1:26" x14ac:dyDescent="0.25">
      <c r="B25" s="3">
        <v>2003</v>
      </c>
      <c r="C25" s="13">
        <f t="shared" si="0"/>
        <v>0</v>
      </c>
      <c r="D25" s="7"/>
      <c r="E25" s="7"/>
      <c r="F25" s="7">
        <f>+F$14/7/2</f>
        <v>0</v>
      </c>
      <c r="G25" s="7">
        <f>+G24</f>
        <v>0</v>
      </c>
      <c r="H25" s="7">
        <f>+H24</f>
        <v>0</v>
      </c>
      <c r="I25" s="7">
        <f>+I24</f>
        <v>0</v>
      </c>
      <c r="J25" s="7">
        <f>+J24</f>
        <v>0</v>
      </c>
      <c r="K25" s="7">
        <f>+K24</f>
        <v>0</v>
      </c>
      <c r="L25" s="7">
        <f>+L$14/7</f>
        <v>0</v>
      </c>
      <c r="M25" s="7">
        <f>+M$14/7/2</f>
        <v>0</v>
      </c>
      <c r="N25" s="7"/>
      <c r="O25" s="7"/>
      <c r="P25" s="7"/>
      <c r="Q25" s="7"/>
      <c r="R25" s="7"/>
      <c r="S25" s="43"/>
      <c r="T25" s="43"/>
      <c r="U25" s="43"/>
      <c r="V25" s="43"/>
      <c r="W25" s="43"/>
      <c r="X25" s="43"/>
      <c r="Y25" s="7"/>
      <c r="Z25" s="7"/>
    </row>
    <row r="26" spans="1:26" x14ac:dyDescent="0.25">
      <c r="B26" s="3">
        <v>2004</v>
      </c>
      <c r="C26" s="13">
        <f t="shared" si="0"/>
        <v>0</v>
      </c>
      <c r="D26" s="7"/>
      <c r="E26" s="7"/>
      <c r="F26" s="7"/>
      <c r="G26" s="7">
        <f>+G$14/7/2</f>
        <v>0</v>
      </c>
      <c r="H26" s="7">
        <f>+H25</f>
        <v>0</v>
      </c>
      <c r="I26" s="7">
        <f>+I25</f>
        <v>0</v>
      </c>
      <c r="J26" s="7">
        <f>+J25</f>
        <v>0</v>
      </c>
      <c r="K26" s="7">
        <f>+K25</f>
        <v>0</v>
      </c>
      <c r="L26" s="7">
        <f>+L25</f>
        <v>0</v>
      </c>
      <c r="M26" s="7">
        <f>+M$14/7</f>
        <v>0</v>
      </c>
      <c r="N26" s="7">
        <f>+N$14/7/2</f>
        <v>0</v>
      </c>
      <c r="O26" s="7"/>
      <c r="P26" s="7"/>
      <c r="Q26" s="7"/>
      <c r="R26" s="7"/>
      <c r="S26" s="43"/>
      <c r="T26" s="43"/>
      <c r="U26" s="43"/>
      <c r="V26" s="43"/>
      <c r="W26" s="43"/>
      <c r="X26" s="43"/>
      <c r="Y26" s="7"/>
      <c r="Z26" s="7"/>
    </row>
    <row r="27" spans="1:26" x14ac:dyDescent="0.25">
      <c r="B27" s="3">
        <v>2005</v>
      </c>
      <c r="C27" s="13">
        <f t="shared" si="0"/>
        <v>0</v>
      </c>
      <c r="D27" s="7"/>
      <c r="E27" s="7"/>
      <c r="F27" s="7"/>
      <c r="G27" s="7"/>
      <c r="H27" s="7">
        <f>+H$14/7/2</f>
        <v>0</v>
      </c>
      <c r="I27" s="7">
        <f>+I26</f>
        <v>0</v>
      </c>
      <c r="J27" s="7">
        <f>+J26</f>
        <v>0</v>
      </c>
      <c r="K27" s="7">
        <f>+K26</f>
        <v>0</v>
      </c>
      <c r="L27" s="7">
        <f>+L26</f>
        <v>0</v>
      </c>
      <c r="M27" s="7">
        <f>+M26</f>
        <v>0</v>
      </c>
      <c r="N27" s="7">
        <f>+N$14/7</f>
        <v>0</v>
      </c>
      <c r="O27" s="7">
        <f>+O$14/7/2</f>
        <v>0</v>
      </c>
      <c r="P27" s="7"/>
      <c r="Q27" s="7"/>
      <c r="R27" s="7"/>
      <c r="S27" s="43"/>
      <c r="T27" s="43"/>
      <c r="U27" s="43"/>
      <c r="V27" s="43"/>
      <c r="W27" s="43"/>
      <c r="X27" s="43"/>
      <c r="Y27" s="7"/>
      <c r="Z27" s="7"/>
    </row>
    <row r="28" spans="1:26" x14ac:dyDescent="0.25">
      <c r="B28" s="3">
        <v>2006</v>
      </c>
      <c r="C28" s="13">
        <f t="shared" si="0"/>
        <v>0</v>
      </c>
      <c r="D28" s="7"/>
      <c r="E28" s="7"/>
      <c r="F28" s="7"/>
      <c r="G28" s="7"/>
      <c r="H28" s="7"/>
      <c r="I28" s="7">
        <f>+I$14/7/2</f>
        <v>0</v>
      </c>
      <c r="J28" s="7">
        <f>+J27</f>
        <v>0</v>
      </c>
      <c r="K28" s="7">
        <f>+K27</f>
        <v>0</v>
      </c>
      <c r="L28" s="7">
        <f>+L27</f>
        <v>0</v>
      </c>
      <c r="M28" s="7">
        <f>+M27</f>
        <v>0</v>
      </c>
      <c r="N28" s="7">
        <f>+N27</f>
        <v>0</v>
      </c>
      <c r="O28" s="7">
        <f>+O$14/7</f>
        <v>0</v>
      </c>
      <c r="P28" s="7">
        <f>+P$14/7/2</f>
        <v>0</v>
      </c>
      <c r="Q28" s="7"/>
      <c r="R28" s="7"/>
      <c r="S28" s="43"/>
      <c r="T28" s="43"/>
      <c r="U28" s="43"/>
      <c r="V28" s="43"/>
      <c r="W28" s="43"/>
      <c r="X28" s="43"/>
      <c r="Y28" s="7"/>
      <c r="Z28" s="7"/>
    </row>
    <row r="29" spans="1:26" x14ac:dyDescent="0.25">
      <c r="B29" s="3">
        <v>2007</v>
      </c>
      <c r="C29" s="13">
        <f t="shared" si="0"/>
        <v>0</v>
      </c>
      <c r="D29" s="7"/>
      <c r="E29" s="7"/>
      <c r="F29" s="7"/>
      <c r="G29" s="7"/>
      <c r="H29" s="7"/>
      <c r="I29" s="7"/>
      <c r="J29" s="7">
        <f>+J$14/7/2</f>
        <v>0</v>
      </c>
      <c r="K29" s="7">
        <f>+K28</f>
        <v>0</v>
      </c>
      <c r="L29" s="7">
        <f>+L28</f>
        <v>0</v>
      </c>
      <c r="M29" s="7">
        <f>+M28</f>
        <v>0</v>
      </c>
      <c r="N29" s="7">
        <f>+N28</f>
        <v>0</v>
      </c>
      <c r="O29" s="7">
        <f>+O28</f>
        <v>0</v>
      </c>
      <c r="P29" s="7">
        <f>+P$14/7</f>
        <v>0</v>
      </c>
      <c r="Q29" s="7">
        <f>+Q$14/7/2</f>
        <v>0</v>
      </c>
      <c r="R29" s="7"/>
      <c r="S29" s="43"/>
      <c r="T29" s="43"/>
      <c r="U29" s="43"/>
      <c r="V29" s="43"/>
      <c r="W29" s="43"/>
      <c r="X29" s="43"/>
      <c r="Y29" s="7"/>
      <c r="Z29" s="7"/>
    </row>
    <row r="30" spans="1:26" x14ac:dyDescent="0.25">
      <c r="B30" s="3">
        <v>2008</v>
      </c>
      <c r="C30" s="13">
        <f t="shared" si="0"/>
        <v>0</v>
      </c>
      <c r="D30" s="7"/>
      <c r="E30" s="7"/>
      <c r="F30" s="7"/>
      <c r="G30" s="7"/>
      <c r="H30" s="7"/>
      <c r="I30" s="7"/>
      <c r="J30" s="7"/>
      <c r="K30" s="7">
        <f>+K$14/7/2</f>
        <v>0</v>
      </c>
      <c r="L30" s="7">
        <f>+L29</f>
        <v>0</v>
      </c>
      <c r="M30" s="7">
        <f>+M29</f>
        <v>0</v>
      </c>
      <c r="N30" s="7">
        <f>+N29</f>
        <v>0</v>
      </c>
      <c r="O30" s="7">
        <f>+O29</f>
        <v>0</v>
      </c>
      <c r="P30" s="7">
        <f>+P29</f>
        <v>0</v>
      </c>
      <c r="Q30" s="7">
        <f>+Q$14/7</f>
        <v>0</v>
      </c>
      <c r="R30" s="7">
        <f>+R$14/7/2</f>
        <v>0</v>
      </c>
      <c r="S30" s="43"/>
      <c r="T30" s="43"/>
      <c r="U30" s="43"/>
      <c r="V30" s="43"/>
      <c r="W30" s="43"/>
      <c r="X30" s="43"/>
      <c r="Y30" s="7"/>
      <c r="Z30" s="7"/>
    </row>
    <row r="31" spans="1:26" x14ac:dyDescent="0.25">
      <c r="B31" s="3">
        <v>2009</v>
      </c>
      <c r="C31" s="13">
        <f t="shared" si="0"/>
        <v>0</v>
      </c>
      <c r="D31" s="7"/>
      <c r="E31" s="7"/>
      <c r="F31" s="7"/>
      <c r="G31" s="7"/>
      <c r="H31" s="7"/>
      <c r="I31" s="7"/>
      <c r="J31" s="7"/>
      <c r="K31" s="7"/>
      <c r="L31" s="7">
        <f>+L$14/7/2</f>
        <v>0</v>
      </c>
      <c r="M31" s="7">
        <f>+M30</f>
        <v>0</v>
      </c>
      <c r="N31" s="7">
        <f>+N30</f>
        <v>0</v>
      </c>
      <c r="O31" s="7">
        <f>+O30</f>
        <v>0</v>
      </c>
      <c r="P31" s="7">
        <f>+P30</f>
        <v>0</v>
      </c>
      <c r="Q31" s="7">
        <f>+Q30</f>
        <v>0</v>
      </c>
      <c r="R31" s="7">
        <f>+R$14/7</f>
        <v>0</v>
      </c>
      <c r="S31" s="43">
        <f>+S$14/7/2</f>
        <v>0</v>
      </c>
      <c r="T31" s="43"/>
      <c r="U31" s="43"/>
      <c r="V31" s="43"/>
      <c r="W31" s="43"/>
      <c r="X31" s="43"/>
      <c r="Y31" s="7"/>
      <c r="Z31" s="7"/>
    </row>
    <row r="32" spans="1:26" x14ac:dyDescent="0.25">
      <c r="A32" s="38"/>
      <c r="B32" s="3">
        <v>2010</v>
      </c>
      <c r="C32" s="13">
        <f t="shared" si="0"/>
        <v>0</v>
      </c>
      <c r="D32" s="7"/>
      <c r="E32" s="7"/>
      <c r="F32" s="7"/>
      <c r="G32" s="7"/>
      <c r="H32" s="7"/>
      <c r="I32" s="7"/>
      <c r="J32" s="7"/>
      <c r="K32" s="7"/>
      <c r="L32" s="7"/>
      <c r="M32" s="7">
        <f>+M$14/7/2</f>
        <v>0</v>
      </c>
      <c r="N32" s="7">
        <f>+N31</f>
        <v>0</v>
      </c>
      <c r="O32" s="7">
        <f>+O31</f>
        <v>0</v>
      </c>
      <c r="P32" s="7">
        <f>+P31</f>
        <v>0</v>
      </c>
      <c r="Q32" s="7">
        <f>+Q31</f>
        <v>0</v>
      </c>
      <c r="R32" s="7">
        <f>+R31</f>
        <v>0</v>
      </c>
      <c r="S32" s="43">
        <f>+S$14/7</f>
        <v>0</v>
      </c>
      <c r="T32" s="43">
        <f>+T$14/7/2</f>
        <v>0</v>
      </c>
      <c r="U32" s="43"/>
      <c r="V32" s="43"/>
      <c r="W32" s="43"/>
      <c r="X32" s="43"/>
      <c r="Y32" s="7"/>
      <c r="Z32" s="7"/>
    </row>
    <row r="33" spans="1:28" x14ac:dyDescent="0.25">
      <c r="A33" s="38"/>
      <c r="B33" s="3">
        <v>2011</v>
      </c>
      <c r="C33" s="13">
        <f t="shared" si="0"/>
        <v>-14310.842142857144</v>
      </c>
      <c r="D33" s="7"/>
      <c r="E33" s="7"/>
      <c r="F33" s="7"/>
      <c r="G33" s="7"/>
      <c r="H33" s="7"/>
      <c r="I33" s="7"/>
      <c r="J33" s="7"/>
      <c r="K33" s="7"/>
      <c r="L33" s="7"/>
      <c r="M33" s="7"/>
      <c r="N33" s="7">
        <f>+N$14/7/2</f>
        <v>0</v>
      </c>
      <c r="O33" s="7">
        <f>+O32</f>
        <v>0</v>
      </c>
      <c r="P33" s="7">
        <f>+P32</f>
        <v>0</v>
      </c>
      <c r="Q33" s="7">
        <f>+Q32</f>
        <v>0</v>
      </c>
      <c r="R33" s="7">
        <f>+R32</f>
        <v>0</v>
      </c>
      <c r="S33" s="43">
        <f>+S32</f>
        <v>0</v>
      </c>
      <c r="T33" s="43">
        <f>+T$14/7</f>
        <v>0</v>
      </c>
      <c r="U33" s="43">
        <f>+U$14/7/2</f>
        <v>14310.842142857144</v>
      </c>
      <c r="V33" s="43"/>
      <c r="W33" s="43"/>
      <c r="X33" s="43"/>
      <c r="Y33" s="7"/>
      <c r="Z33" s="7"/>
    </row>
    <row r="34" spans="1:28" x14ac:dyDescent="0.25">
      <c r="A34" s="38"/>
      <c r="B34" s="3">
        <v>2012</v>
      </c>
      <c r="C34" s="13">
        <f t="shared" si="0"/>
        <v>-28621.684285714287</v>
      </c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>
        <f>+O$14/7/2</f>
        <v>0</v>
      </c>
      <c r="P34" s="7">
        <f>+P33</f>
        <v>0</v>
      </c>
      <c r="Q34" s="7">
        <f>+Q33</f>
        <v>0</v>
      </c>
      <c r="R34" s="7">
        <f>+R33</f>
        <v>0</v>
      </c>
      <c r="S34" s="43">
        <f>+S33</f>
        <v>0</v>
      </c>
      <c r="T34" s="43">
        <f>+T$14/7</f>
        <v>0</v>
      </c>
      <c r="U34" s="43">
        <f>+U$14/7</f>
        <v>28621.684285714287</v>
      </c>
      <c r="V34" s="43">
        <f>+V$14/7/2</f>
        <v>0</v>
      </c>
      <c r="W34" s="43"/>
      <c r="X34" s="43"/>
      <c r="Y34" s="7"/>
      <c r="Z34" s="7"/>
    </row>
    <row r="35" spans="1:28" x14ac:dyDescent="0.25">
      <c r="A35" s="38"/>
      <c r="B35" s="3">
        <v>2013</v>
      </c>
      <c r="C35" s="13">
        <f t="shared" si="0"/>
        <v>-28621.684285714287</v>
      </c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>
        <f t="shared" ref="R35:R37" si="1">+R34</f>
        <v>0</v>
      </c>
      <c r="S35" s="43">
        <f t="shared" ref="S35:S37" si="2">+S34</f>
        <v>0</v>
      </c>
      <c r="T35" s="43">
        <f t="shared" ref="T35:U39" si="3">+T$14/7</f>
        <v>0</v>
      </c>
      <c r="U35" s="43">
        <f t="shared" si="3"/>
        <v>28621.684285714287</v>
      </c>
      <c r="V35" s="43">
        <f t="shared" ref="V35:V37" si="4">+V$14/7/2</f>
        <v>0</v>
      </c>
      <c r="W35" s="43"/>
      <c r="X35" s="43"/>
      <c r="Y35" s="7"/>
      <c r="Z35" s="7"/>
    </row>
    <row r="36" spans="1:28" x14ac:dyDescent="0.25">
      <c r="A36" s="38"/>
      <c r="B36" s="3">
        <v>2014</v>
      </c>
      <c r="C36" s="13">
        <f t="shared" si="0"/>
        <v>-28621.684285714287</v>
      </c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>
        <f t="shared" si="1"/>
        <v>0</v>
      </c>
      <c r="S36" s="43">
        <f t="shared" si="2"/>
        <v>0</v>
      </c>
      <c r="T36" s="43">
        <f t="shared" si="3"/>
        <v>0</v>
      </c>
      <c r="U36" s="43">
        <f t="shared" si="3"/>
        <v>28621.684285714287</v>
      </c>
      <c r="V36" s="43">
        <f t="shared" si="4"/>
        <v>0</v>
      </c>
      <c r="W36" s="43"/>
      <c r="X36" s="43"/>
      <c r="Y36" s="7"/>
      <c r="Z36" s="7"/>
    </row>
    <row r="37" spans="1:28" x14ac:dyDescent="0.25">
      <c r="A37" s="38"/>
      <c r="B37" s="3">
        <v>2015</v>
      </c>
      <c r="C37" s="13">
        <f t="shared" si="0"/>
        <v>-28621.684285714287</v>
      </c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>
        <f t="shared" si="1"/>
        <v>0</v>
      </c>
      <c r="S37" s="43">
        <f t="shared" si="2"/>
        <v>0</v>
      </c>
      <c r="T37" s="43">
        <f t="shared" si="3"/>
        <v>0</v>
      </c>
      <c r="U37" s="43">
        <f t="shared" si="3"/>
        <v>28621.684285714287</v>
      </c>
      <c r="V37" s="43">
        <f t="shared" si="4"/>
        <v>0</v>
      </c>
      <c r="W37" s="43"/>
      <c r="X37" s="43"/>
      <c r="Y37" s="7"/>
      <c r="Z37" s="7"/>
    </row>
    <row r="38" spans="1:28" x14ac:dyDescent="0.25">
      <c r="A38" s="38"/>
      <c r="B38" s="3">
        <v>2016</v>
      </c>
      <c r="C38" s="13">
        <f t="shared" si="0"/>
        <v>-28621.684285714287</v>
      </c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43"/>
      <c r="T38" s="43"/>
      <c r="U38" s="43">
        <f t="shared" si="3"/>
        <v>28621.684285714287</v>
      </c>
      <c r="V38" s="43"/>
      <c r="W38" s="43"/>
      <c r="X38" s="43"/>
      <c r="Y38" s="7"/>
      <c r="Z38" s="7"/>
    </row>
    <row r="39" spans="1:28" x14ac:dyDescent="0.25">
      <c r="A39" s="38"/>
      <c r="B39" s="3">
        <v>2017</v>
      </c>
      <c r="C39" s="13">
        <f t="shared" si="0"/>
        <v>-28621.684285714287</v>
      </c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43"/>
      <c r="T39" s="43"/>
      <c r="U39" s="43">
        <f t="shared" si="3"/>
        <v>28621.684285714287</v>
      </c>
      <c r="V39" s="43"/>
      <c r="W39" s="43"/>
      <c r="X39" s="43"/>
      <c r="Y39" s="7"/>
      <c r="Z39" s="7"/>
    </row>
    <row r="40" spans="1:28" x14ac:dyDescent="0.25">
      <c r="A40" s="38"/>
      <c r="B40" s="3">
        <v>2017</v>
      </c>
      <c r="C40" s="13">
        <f>-SUM(D40:AB40)</f>
        <v>-14310.842142857144</v>
      </c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43"/>
      <c r="T40" s="43"/>
      <c r="U40" s="43">
        <f>+U$14/7/2</f>
        <v>14310.842142857144</v>
      </c>
      <c r="V40" s="43"/>
      <c r="W40" s="43"/>
      <c r="X40" s="43"/>
      <c r="Y40" s="7"/>
      <c r="Z40" s="7"/>
    </row>
    <row r="41" spans="1:28" x14ac:dyDescent="0.25">
      <c r="A41" s="38"/>
      <c r="B41" s="3"/>
      <c r="C41" s="12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37"/>
      <c r="W41" s="37"/>
      <c r="X41" s="37"/>
      <c r="Y41" s="7"/>
      <c r="Z41" s="7"/>
    </row>
    <row r="42" spans="1:28" x14ac:dyDescent="0.25">
      <c r="A42" s="38" t="s">
        <v>62</v>
      </c>
      <c r="B42" s="35">
        <f>SUM(D42:Y42)</f>
        <v>0</v>
      </c>
      <c r="C42" s="29">
        <f>SUM(C16:C41)</f>
        <v>-200351.79</v>
      </c>
      <c r="D42" s="7">
        <f>-SUM(D16:D41)+D14</f>
        <v>0</v>
      </c>
      <c r="E42" s="7">
        <f t="shared" ref="E42:AB42" si="5">-SUM(E16:E41)+E14</f>
        <v>0</v>
      </c>
      <c r="F42" s="7">
        <f t="shared" si="5"/>
        <v>0</v>
      </c>
      <c r="G42" s="7">
        <f t="shared" si="5"/>
        <v>0</v>
      </c>
      <c r="H42" s="7">
        <f t="shared" si="5"/>
        <v>0</v>
      </c>
      <c r="I42" s="7">
        <f t="shared" si="5"/>
        <v>0</v>
      </c>
      <c r="J42" s="7">
        <f t="shared" si="5"/>
        <v>0</v>
      </c>
      <c r="K42" s="7">
        <f t="shared" si="5"/>
        <v>0</v>
      </c>
      <c r="L42" s="7">
        <f t="shared" si="5"/>
        <v>0</v>
      </c>
      <c r="M42" s="7">
        <f t="shared" si="5"/>
        <v>0</v>
      </c>
      <c r="N42" s="7">
        <f t="shared" si="5"/>
        <v>0</v>
      </c>
      <c r="O42" s="7">
        <f t="shared" si="5"/>
        <v>0</v>
      </c>
      <c r="P42" s="7">
        <f t="shared" si="5"/>
        <v>0</v>
      </c>
      <c r="Q42" s="7">
        <f t="shared" si="5"/>
        <v>0</v>
      </c>
      <c r="R42" s="7">
        <f t="shared" si="5"/>
        <v>0</v>
      </c>
      <c r="S42" s="7">
        <f t="shared" si="5"/>
        <v>0</v>
      </c>
      <c r="T42" s="7">
        <f t="shared" si="5"/>
        <v>0</v>
      </c>
      <c r="U42" s="326">
        <f t="shared" si="5"/>
        <v>0</v>
      </c>
      <c r="V42" s="326">
        <f t="shared" si="5"/>
        <v>0</v>
      </c>
      <c r="W42" s="326">
        <f t="shared" si="5"/>
        <v>0</v>
      </c>
      <c r="X42" s="326">
        <f t="shared" si="5"/>
        <v>0</v>
      </c>
      <c r="Y42" s="326">
        <f t="shared" si="5"/>
        <v>0</v>
      </c>
      <c r="Z42" s="326">
        <f t="shared" si="5"/>
        <v>0</v>
      </c>
      <c r="AA42" s="326">
        <f t="shared" si="5"/>
        <v>0</v>
      </c>
      <c r="AB42" s="326">
        <f t="shared" si="5"/>
        <v>0</v>
      </c>
    </row>
    <row r="43" spans="1:28" x14ac:dyDescent="0.25">
      <c r="A43" s="38"/>
      <c r="B43" s="29"/>
      <c r="C43" s="3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8" x14ac:dyDescent="0.25">
      <c r="A44" s="39" t="s">
        <v>63</v>
      </c>
      <c r="B44" s="3"/>
      <c r="C44" s="30">
        <f>+C14+C42</f>
        <v>0</v>
      </c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8" x14ac:dyDescent="0.25">
      <c r="A45" s="3"/>
      <c r="B45" s="3"/>
      <c r="C45" s="3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8" x14ac:dyDescent="0.25">
      <c r="A46" s="3"/>
      <c r="B46" s="36"/>
      <c r="C46" s="3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8" x14ac:dyDescent="0.25">
      <c r="A47" s="3"/>
      <c r="B47" s="3"/>
      <c r="C47" s="3"/>
      <c r="E47" s="7"/>
      <c r="F47" s="4"/>
      <c r="G47" s="4"/>
      <c r="H47" s="4"/>
      <c r="I47" s="4"/>
      <c r="J47" s="4"/>
      <c r="K47" s="4"/>
      <c r="L47" s="4"/>
      <c r="M47" s="4"/>
      <c r="N47" s="7">
        <f>SUM(E32:E47)</f>
        <v>0</v>
      </c>
      <c r="O47" s="4"/>
      <c r="P47" s="4"/>
      <c r="Q47" s="4"/>
      <c r="R47" s="4"/>
      <c r="S47" s="4"/>
    </row>
    <row r="48" spans="1:28" x14ac:dyDescent="0.25">
      <c r="B48" s="3"/>
      <c r="C48" s="3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</row>
    <row r="49" spans="5:19" x14ac:dyDescent="0.25"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</row>
    <row r="50" spans="5:19" x14ac:dyDescent="0.25"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</row>
    <row r="51" spans="5:19" x14ac:dyDescent="0.25"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</row>
    <row r="52" spans="5:19" x14ac:dyDescent="0.25"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</row>
    <row r="53" spans="5:19" x14ac:dyDescent="0.25"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</row>
    <row r="54" spans="5:19" x14ac:dyDescent="0.25"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</row>
    <row r="55" spans="5:19" x14ac:dyDescent="0.25"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</row>
    <row r="56" spans="5:19" x14ac:dyDescent="0.25"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</row>
    <row r="57" spans="5:19" x14ac:dyDescent="0.25"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</row>
    <row r="58" spans="5:19" x14ac:dyDescent="0.25"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</row>
  </sheetData>
  <pageMargins left="0.7" right="0.7" top="0.75" bottom="0.75" header="0.3" footer="0.3"/>
  <pageSetup scale="64" orientation="landscape" horizontalDpi="4294967294" verticalDpi="4294967294" r:id="rId1"/>
  <headerFooter>
    <oddFooter>&amp;Z&amp;F&amp;RPage &amp;P</oddFooter>
  </headerFooter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sheetPr codeName="Sheet62">
    <tabColor theme="9" tint="-0.249977111117893"/>
    <pageSetUpPr fitToPage="1"/>
  </sheetPr>
  <dimension ref="A1:AB58"/>
  <sheetViews>
    <sheetView workbookViewId="0"/>
  </sheetViews>
  <sheetFormatPr defaultRowHeight="15" x14ac:dyDescent="0.25"/>
  <cols>
    <col min="1" max="1" width="20.85546875" customWidth="1"/>
    <col min="2" max="2" width="8.7109375" customWidth="1"/>
    <col min="3" max="3" width="12.85546875" customWidth="1"/>
    <col min="4" max="12" width="7.42578125" hidden="1" customWidth="1"/>
    <col min="13" max="13" width="7.5703125" hidden="1" customWidth="1"/>
    <col min="14" max="17" width="9.28515625" customWidth="1"/>
    <col min="18" max="19" width="11.28515625" customWidth="1"/>
    <col min="20" max="20" width="9.42578125" customWidth="1"/>
    <col min="21" max="21" width="10.7109375" bestFit="1" customWidth="1"/>
    <col min="22" max="24" width="10.5703125" customWidth="1"/>
  </cols>
  <sheetData>
    <row r="1" spans="1:28" x14ac:dyDescent="0.25">
      <c r="A1" s="11" t="s">
        <v>10</v>
      </c>
      <c r="O1" t="s">
        <v>647</v>
      </c>
    </row>
    <row r="2" spans="1:28" x14ac:dyDescent="0.25">
      <c r="A2" s="9" t="s">
        <v>438</v>
      </c>
    </row>
    <row r="3" spans="1:28" x14ac:dyDescent="0.25">
      <c r="A3" s="9" t="s">
        <v>80</v>
      </c>
    </row>
    <row r="4" spans="1:28" x14ac:dyDescent="0.25">
      <c r="R4" s="40" t="s">
        <v>4</v>
      </c>
      <c r="S4" s="41"/>
      <c r="T4" s="40" t="s">
        <v>8</v>
      </c>
    </row>
    <row r="5" spans="1:28" x14ac:dyDescent="0.25">
      <c r="A5" s="10" t="s">
        <v>9</v>
      </c>
      <c r="B5" s="12" t="s">
        <v>64</v>
      </c>
      <c r="C5" s="12" t="s">
        <v>12</v>
      </c>
      <c r="R5" s="42" t="s">
        <v>2</v>
      </c>
      <c r="S5" s="42" t="s">
        <v>60</v>
      </c>
      <c r="T5" s="42" t="s">
        <v>7</v>
      </c>
    </row>
    <row r="6" spans="1:28" x14ac:dyDescent="0.25">
      <c r="B6" s="3"/>
      <c r="R6" s="3"/>
    </row>
    <row r="7" spans="1:28" x14ac:dyDescent="0.25">
      <c r="A7" s="213" t="str">
        <f>SUMMARY!B110</f>
        <v>WELDING EQUIPMENT</v>
      </c>
      <c r="B7" s="212">
        <f>SUMMARY!A110</f>
        <v>304</v>
      </c>
      <c r="C7" s="214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5"/>
      <c r="P7" s="6"/>
      <c r="Q7" s="6"/>
      <c r="R7" s="13">
        <f>+C14</f>
        <v>153084.12</v>
      </c>
      <c r="S7" s="13">
        <f>+-C42</f>
        <v>153084.12</v>
      </c>
      <c r="T7" s="13">
        <f>+R7-S7</f>
        <v>0</v>
      </c>
    </row>
    <row r="8" spans="1:28" x14ac:dyDescent="0.25">
      <c r="A8" s="213"/>
      <c r="B8" s="3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5"/>
      <c r="P8" s="6"/>
      <c r="Q8" s="6"/>
    </row>
    <row r="9" spans="1:28" x14ac:dyDescent="0.25">
      <c r="A9" s="2"/>
      <c r="B9" s="3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5"/>
      <c r="P9" s="6"/>
      <c r="Q9" s="6"/>
    </row>
    <row r="10" spans="1:28" x14ac:dyDescent="0.25">
      <c r="B10" s="3"/>
    </row>
    <row r="11" spans="1:28" x14ac:dyDescent="0.25">
      <c r="A11" s="2" t="s">
        <v>66</v>
      </c>
      <c r="B11" s="212"/>
      <c r="C11" s="214"/>
    </row>
    <row r="12" spans="1:28" x14ac:dyDescent="0.25">
      <c r="B12" s="28"/>
      <c r="C12" s="2"/>
    </row>
    <row r="13" spans="1:28" x14ac:dyDescent="0.25">
      <c r="A13" s="9" t="s">
        <v>5</v>
      </c>
      <c r="C13" s="31" t="s">
        <v>3</v>
      </c>
      <c r="D13" s="32">
        <v>1994</v>
      </c>
      <c r="E13" s="32">
        <v>1995</v>
      </c>
      <c r="F13" s="32">
        <v>1996</v>
      </c>
      <c r="G13" s="32">
        <v>1997</v>
      </c>
      <c r="H13" s="32">
        <v>1998</v>
      </c>
      <c r="I13" s="32">
        <v>1999</v>
      </c>
      <c r="J13" s="32">
        <v>2000</v>
      </c>
      <c r="K13" s="32">
        <v>2001</v>
      </c>
      <c r="L13" s="32">
        <v>2002</v>
      </c>
      <c r="M13" s="32">
        <v>2003</v>
      </c>
      <c r="N13" s="32">
        <v>2004</v>
      </c>
      <c r="O13" s="32">
        <v>2005</v>
      </c>
      <c r="P13" s="32">
        <v>2006</v>
      </c>
      <c r="Q13" s="32">
        <v>2007</v>
      </c>
      <c r="R13" s="32">
        <v>2008</v>
      </c>
      <c r="S13" s="32">
        <v>2009</v>
      </c>
      <c r="T13" s="32">
        <v>2010</v>
      </c>
      <c r="U13" s="32">
        <v>2011</v>
      </c>
      <c r="V13" s="32">
        <v>2012</v>
      </c>
      <c r="W13" s="32">
        <v>2013</v>
      </c>
      <c r="X13" s="32">
        <v>2014</v>
      </c>
      <c r="Y13" s="328">
        <v>2015</v>
      </c>
      <c r="Z13" s="32">
        <v>2016</v>
      </c>
      <c r="AA13" s="328">
        <v>2017</v>
      </c>
      <c r="AB13" s="32">
        <v>2018</v>
      </c>
    </row>
    <row r="14" spans="1:28" x14ac:dyDescent="0.25">
      <c r="A14" s="9" t="s">
        <v>73</v>
      </c>
      <c r="C14" s="222">
        <f>SUM(D14:Y14)</f>
        <v>153084.12</v>
      </c>
      <c r="D14" s="43">
        <f>+'Equip Review 032310'!G29</f>
        <v>0</v>
      </c>
      <c r="E14" s="43">
        <f>+'Equip Review 032310'!H29</f>
        <v>0</v>
      </c>
      <c r="F14" s="43">
        <f>+'Equip Review 032310'!I29</f>
        <v>0</v>
      </c>
      <c r="G14" s="43">
        <f>+'Equip Review 032310'!J29</f>
        <v>0</v>
      </c>
      <c r="H14" s="43">
        <f>+'Equip Review 032310'!K29</f>
        <v>0</v>
      </c>
      <c r="I14" s="43">
        <f>+'Equip Review 032310'!L29</f>
        <v>0</v>
      </c>
      <c r="J14" s="43">
        <f>+'Equip Review 032310'!M29</f>
        <v>0</v>
      </c>
      <c r="K14" s="43">
        <f>+'Equip Review 032310'!N29</f>
        <v>0</v>
      </c>
      <c r="L14" s="43">
        <f>+'Equip Review 032310'!O29</f>
        <v>0</v>
      </c>
      <c r="M14" s="43">
        <f>+'Equip Review 032310'!P29</f>
        <v>0</v>
      </c>
      <c r="N14" s="43"/>
      <c r="O14" s="43"/>
      <c r="P14" s="43"/>
      <c r="Q14" s="43"/>
      <c r="R14" s="43"/>
      <c r="S14" s="43"/>
      <c r="T14" s="43"/>
      <c r="U14" s="43">
        <v>153084.12</v>
      </c>
      <c r="V14" s="43"/>
      <c r="W14" s="43"/>
      <c r="X14" s="43"/>
    </row>
    <row r="15" spans="1:28" x14ac:dyDescent="0.25">
      <c r="A15" s="34"/>
      <c r="B15" s="2"/>
      <c r="C15" s="2"/>
      <c r="S15" s="43"/>
      <c r="T15" s="43"/>
      <c r="U15" s="43"/>
      <c r="V15" s="43"/>
      <c r="W15" s="43"/>
      <c r="X15" s="43"/>
    </row>
    <row r="16" spans="1:28" x14ac:dyDescent="0.25">
      <c r="A16" s="9" t="s">
        <v>6</v>
      </c>
      <c r="B16" s="3">
        <v>1994</v>
      </c>
      <c r="C16" s="13">
        <f>-SUM(D16:Y16)</f>
        <v>0</v>
      </c>
      <c r="D16" s="7">
        <f>+D$14/7/2</f>
        <v>0</v>
      </c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43"/>
      <c r="T16" s="43"/>
      <c r="U16" s="43"/>
      <c r="V16" s="43"/>
      <c r="W16" s="43"/>
      <c r="X16" s="43"/>
      <c r="Y16" s="7"/>
      <c r="Z16" s="7"/>
    </row>
    <row r="17" spans="1:26" x14ac:dyDescent="0.25">
      <c r="B17" s="3">
        <v>1995</v>
      </c>
      <c r="C17" s="13">
        <f t="shared" ref="C17:C39" si="0">-SUM(D17:Y17)</f>
        <v>0</v>
      </c>
      <c r="D17" s="7">
        <f>+D$14/7</f>
        <v>0</v>
      </c>
      <c r="E17" s="7">
        <f>+E$14/7/2</f>
        <v>0</v>
      </c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43"/>
      <c r="T17" s="43"/>
      <c r="U17" s="43"/>
      <c r="V17" s="43"/>
      <c r="W17" s="43"/>
      <c r="X17" s="43"/>
      <c r="Y17" s="7"/>
      <c r="Z17" s="7"/>
    </row>
    <row r="18" spans="1:26" x14ac:dyDescent="0.25">
      <c r="B18" s="3">
        <v>1996</v>
      </c>
      <c r="C18" s="13">
        <f t="shared" si="0"/>
        <v>0</v>
      </c>
      <c r="D18" s="7">
        <f>+D17</f>
        <v>0</v>
      </c>
      <c r="E18" s="7">
        <f>+E$14/7</f>
        <v>0</v>
      </c>
      <c r="F18" s="7">
        <f>+F$14/7/2</f>
        <v>0</v>
      </c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43"/>
      <c r="T18" s="43"/>
      <c r="U18" s="43"/>
      <c r="V18" s="43"/>
      <c r="W18" s="43"/>
      <c r="X18" s="43"/>
      <c r="Y18" s="7"/>
      <c r="Z18" s="7"/>
    </row>
    <row r="19" spans="1:26" x14ac:dyDescent="0.25">
      <c r="B19" s="3">
        <v>1997</v>
      </c>
      <c r="C19" s="13">
        <f t="shared" si="0"/>
        <v>0</v>
      </c>
      <c r="D19" s="7">
        <f>+D18</f>
        <v>0</v>
      </c>
      <c r="E19" s="7">
        <f>+E18</f>
        <v>0</v>
      </c>
      <c r="F19" s="7">
        <f>+F$14/7</f>
        <v>0</v>
      </c>
      <c r="G19" s="7">
        <f>+G$14/7/2</f>
        <v>0</v>
      </c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43"/>
      <c r="T19" s="43"/>
      <c r="U19" s="43"/>
      <c r="V19" s="43"/>
      <c r="W19" s="43"/>
      <c r="X19" s="43"/>
      <c r="Y19" s="7"/>
      <c r="Z19" s="7"/>
    </row>
    <row r="20" spans="1:26" x14ac:dyDescent="0.25">
      <c r="B20" s="3">
        <v>1998</v>
      </c>
      <c r="C20" s="13">
        <f t="shared" si="0"/>
        <v>0</v>
      </c>
      <c r="D20" s="7">
        <f>+D19</f>
        <v>0</v>
      </c>
      <c r="E20" s="7">
        <f>+E19</f>
        <v>0</v>
      </c>
      <c r="F20" s="7">
        <f>+F19</f>
        <v>0</v>
      </c>
      <c r="G20" s="7">
        <f>+G$14/7</f>
        <v>0</v>
      </c>
      <c r="H20" s="7">
        <f>+H$14/7/2</f>
        <v>0</v>
      </c>
      <c r="I20" s="7"/>
      <c r="J20" s="7"/>
      <c r="K20" s="7"/>
      <c r="L20" s="7"/>
      <c r="M20" s="7"/>
      <c r="N20" s="7"/>
      <c r="O20" s="7"/>
      <c r="P20" s="7"/>
      <c r="Q20" s="7"/>
      <c r="R20" s="7"/>
      <c r="S20" s="43"/>
      <c r="T20" s="43"/>
      <c r="U20" s="43"/>
      <c r="V20" s="43"/>
      <c r="W20" s="43"/>
      <c r="X20" s="43"/>
      <c r="Y20" s="7"/>
      <c r="Z20" s="7"/>
    </row>
    <row r="21" spans="1:26" x14ac:dyDescent="0.25">
      <c r="B21" s="3">
        <v>1999</v>
      </c>
      <c r="C21" s="13">
        <f t="shared" si="0"/>
        <v>0</v>
      </c>
      <c r="D21" s="7">
        <f>+D20</f>
        <v>0</v>
      </c>
      <c r="E21" s="7">
        <f>+E20</f>
        <v>0</v>
      </c>
      <c r="F21" s="7">
        <f>+F20</f>
        <v>0</v>
      </c>
      <c r="G21" s="7">
        <f>+G20</f>
        <v>0</v>
      </c>
      <c r="H21" s="7">
        <f>+H$14/7</f>
        <v>0</v>
      </c>
      <c r="I21" s="7">
        <f>+I$14/7/2</f>
        <v>0</v>
      </c>
      <c r="J21" s="7"/>
      <c r="K21" s="7"/>
      <c r="L21" s="7"/>
      <c r="M21" s="7"/>
      <c r="N21" s="7"/>
      <c r="O21" s="7"/>
      <c r="P21" s="7"/>
      <c r="Q21" s="7"/>
      <c r="R21" s="7"/>
      <c r="S21" s="43"/>
      <c r="T21" s="43"/>
      <c r="U21" s="43"/>
      <c r="V21" s="43"/>
      <c r="W21" s="43"/>
      <c r="X21" s="43"/>
      <c r="Y21" s="7"/>
      <c r="Z21" s="7"/>
    </row>
    <row r="22" spans="1:26" x14ac:dyDescent="0.25">
      <c r="B22" s="3">
        <v>2000</v>
      </c>
      <c r="C22" s="13">
        <f t="shared" si="0"/>
        <v>0</v>
      </c>
      <c r="D22" s="7">
        <f>+D21</f>
        <v>0</v>
      </c>
      <c r="E22" s="7">
        <f>+E21</f>
        <v>0</v>
      </c>
      <c r="F22" s="7">
        <f>+F21</f>
        <v>0</v>
      </c>
      <c r="G22" s="7">
        <f>+G21</f>
        <v>0</v>
      </c>
      <c r="H22" s="7">
        <f>+H21</f>
        <v>0</v>
      </c>
      <c r="I22" s="7">
        <f>+I$14/7</f>
        <v>0</v>
      </c>
      <c r="J22" s="7">
        <f>+J$14/7/2</f>
        <v>0</v>
      </c>
      <c r="K22" s="7"/>
      <c r="L22" s="7"/>
      <c r="M22" s="7"/>
      <c r="N22" s="7"/>
      <c r="O22" s="7"/>
      <c r="P22" s="7"/>
      <c r="Q22" s="7"/>
      <c r="R22" s="7"/>
      <c r="S22" s="43"/>
      <c r="T22" s="43"/>
      <c r="U22" s="43"/>
      <c r="V22" s="43"/>
      <c r="W22" s="43"/>
      <c r="X22" s="43"/>
      <c r="Y22" s="7"/>
      <c r="Z22" s="7"/>
    </row>
    <row r="23" spans="1:26" x14ac:dyDescent="0.25">
      <c r="B23" s="3">
        <v>2001</v>
      </c>
      <c r="C23" s="13">
        <f t="shared" si="0"/>
        <v>0</v>
      </c>
      <c r="D23" s="7">
        <f>+D$14/7/2</f>
        <v>0</v>
      </c>
      <c r="E23" s="7">
        <f>+E22</f>
        <v>0</v>
      </c>
      <c r="F23" s="7">
        <f>+F22</f>
        <v>0</v>
      </c>
      <c r="G23" s="7">
        <f>+G22</f>
        <v>0</v>
      </c>
      <c r="H23" s="7">
        <f>+H22</f>
        <v>0</v>
      </c>
      <c r="I23" s="7">
        <f>+I22</f>
        <v>0</v>
      </c>
      <c r="J23" s="7">
        <f>+J$14/7</f>
        <v>0</v>
      </c>
      <c r="K23" s="7">
        <f>+K$14/7/2</f>
        <v>0</v>
      </c>
      <c r="L23" s="7"/>
      <c r="M23" s="7"/>
      <c r="N23" s="7"/>
      <c r="O23" s="7"/>
      <c r="P23" s="7"/>
      <c r="Q23" s="7"/>
      <c r="R23" s="7"/>
      <c r="S23" s="43"/>
      <c r="T23" s="43"/>
      <c r="U23" s="43"/>
      <c r="V23" s="43"/>
      <c r="W23" s="43"/>
      <c r="X23" s="43"/>
      <c r="Y23" s="7"/>
      <c r="Z23" s="7"/>
    </row>
    <row r="24" spans="1:26" x14ac:dyDescent="0.25">
      <c r="B24" s="3">
        <v>2002</v>
      </c>
      <c r="C24" s="13">
        <f t="shared" si="0"/>
        <v>0</v>
      </c>
      <c r="D24" s="7"/>
      <c r="E24" s="7">
        <f>+E$14/7/2</f>
        <v>0</v>
      </c>
      <c r="F24" s="7">
        <f>+F23</f>
        <v>0</v>
      </c>
      <c r="G24" s="7">
        <f>+G23</f>
        <v>0</v>
      </c>
      <c r="H24" s="7">
        <f>+H23</f>
        <v>0</v>
      </c>
      <c r="I24" s="7">
        <f>+I23</f>
        <v>0</v>
      </c>
      <c r="J24" s="7">
        <f>+J23</f>
        <v>0</v>
      </c>
      <c r="K24" s="7">
        <f>+K$14/7</f>
        <v>0</v>
      </c>
      <c r="L24" s="7">
        <f>+L$14/7/2</f>
        <v>0</v>
      </c>
      <c r="M24" s="7"/>
      <c r="N24" s="7"/>
      <c r="O24" s="7"/>
      <c r="P24" s="7"/>
      <c r="Q24" s="7"/>
      <c r="R24" s="7"/>
      <c r="S24" s="43"/>
      <c r="T24" s="43"/>
      <c r="U24" s="43"/>
      <c r="V24" s="43"/>
      <c r="W24" s="43"/>
      <c r="X24" s="43"/>
      <c r="Y24" s="7"/>
      <c r="Z24" s="7"/>
    </row>
    <row r="25" spans="1:26" x14ac:dyDescent="0.25">
      <c r="B25" s="3">
        <v>2003</v>
      </c>
      <c r="C25" s="13">
        <f t="shared" si="0"/>
        <v>0</v>
      </c>
      <c r="D25" s="7"/>
      <c r="E25" s="7"/>
      <c r="F25" s="7">
        <f>+F$14/7/2</f>
        <v>0</v>
      </c>
      <c r="G25" s="7">
        <f>+G24</f>
        <v>0</v>
      </c>
      <c r="H25" s="7">
        <f>+H24</f>
        <v>0</v>
      </c>
      <c r="I25" s="7">
        <f>+I24</f>
        <v>0</v>
      </c>
      <c r="J25" s="7">
        <f>+J24</f>
        <v>0</v>
      </c>
      <c r="K25" s="7">
        <f>+K24</f>
        <v>0</v>
      </c>
      <c r="L25" s="7">
        <f>+L$14/7</f>
        <v>0</v>
      </c>
      <c r="M25" s="7">
        <f>+M$14/7/2</f>
        <v>0</v>
      </c>
      <c r="N25" s="7"/>
      <c r="O25" s="7"/>
      <c r="P25" s="7"/>
      <c r="Q25" s="7"/>
      <c r="R25" s="7"/>
      <c r="S25" s="43"/>
      <c r="T25" s="43"/>
      <c r="U25" s="43"/>
      <c r="V25" s="43"/>
      <c r="W25" s="43"/>
      <c r="X25" s="43"/>
      <c r="Y25" s="7"/>
      <c r="Z25" s="7"/>
    </row>
    <row r="26" spans="1:26" x14ac:dyDescent="0.25">
      <c r="B26" s="3">
        <v>2004</v>
      </c>
      <c r="C26" s="13">
        <f t="shared" si="0"/>
        <v>0</v>
      </c>
      <c r="D26" s="7"/>
      <c r="E26" s="7"/>
      <c r="F26" s="7"/>
      <c r="G26" s="7">
        <f>+G$14/7/2</f>
        <v>0</v>
      </c>
      <c r="H26" s="7">
        <f>+H25</f>
        <v>0</v>
      </c>
      <c r="I26" s="7">
        <f>+I25</f>
        <v>0</v>
      </c>
      <c r="J26" s="7">
        <f>+J25</f>
        <v>0</v>
      </c>
      <c r="K26" s="7">
        <f>+K25</f>
        <v>0</v>
      </c>
      <c r="L26" s="7">
        <f>+L25</f>
        <v>0</v>
      </c>
      <c r="M26" s="7">
        <f>+M$14/7</f>
        <v>0</v>
      </c>
      <c r="N26" s="7">
        <f>+N$14/7/2</f>
        <v>0</v>
      </c>
      <c r="O26" s="7"/>
      <c r="P26" s="7"/>
      <c r="Q26" s="7"/>
      <c r="R26" s="7"/>
      <c r="S26" s="43"/>
      <c r="T26" s="43"/>
      <c r="U26" s="43"/>
      <c r="V26" s="43"/>
      <c r="W26" s="43"/>
      <c r="X26" s="43"/>
      <c r="Y26" s="7"/>
      <c r="Z26" s="7"/>
    </row>
    <row r="27" spans="1:26" x14ac:dyDescent="0.25">
      <c r="B27" s="3">
        <v>2005</v>
      </c>
      <c r="C27" s="13">
        <f t="shared" si="0"/>
        <v>0</v>
      </c>
      <c r="D27" s="7"/>
      <c r="E27" s="7"/>
      <c r="F27" s="7"/>
      <c r="G27" s="7"/>
      <c r="H27" s="7">
        <f>+H$14/7/2</f>
        <v>0</v>
      </c>
      <c r="I27" s="7">
        <f>+I26</f>
        <v>0</v>
      </c>
      <c r="J27" s="7">
        <f>+J26</f>
        <v>0</v>
      </c>
      <c r="K27" s="7">
        <f>+K26</f>
        <v>0</v>
      </c>
      <c r="L27" s="7">
        <f>+L26</f>
        <v>0</v>
      </c>
      <c r="M27" s="7">
        <f>+M26</f>
        <v>0</v>
      </c>
      <c r="N27" s="7">
        <f>+N$14/7</f>
        <v>0</v>
      </c>
      <c r="O27" s="7">
        <f>+O$14/7/2</f>
        <v>0</v>
      </c>
      <c r="P27" s="7"/>
      <c r="Q27" s="7"/>
      <c r="R27" s="7"/>
      <c r="S27" s="43"/>
      <c r="T27" s="43"/>
      <c r="U27" s="43"/>
      <c r="V27" s="43"/>
      <c r="W27" s="43"/>
      <c r="X27" s="43"/>
      <c r="Y27" s="7"/>
      <c r="Z27" s="7"/>
    </row>
    <row r="28" spans="1:26" x14ac:dyDescent="0.25">
      <c r="B28" s="3">
        <v>2006</v>
      </c>
      <c r="C28" s="13">
        <f t="shared" si="0"/>
        <v>0</v>
      </c>
      <c r="D28" s="7"/>
      <c r="E28" s="7"/>
      <c r="F28" s="7"/>
      <c r="G28" s="7"/>
      <c r="H28" s="7"/>
      <c r="I28" s="7">
        <f>+I$14/7/2</f>
        <v>0</v>
      </c>
      <c r="J28" s="7">
        <f>+J27</f>
        <v>0</v>
      </c>
      <c r="K28" s="7">
        <f>+K27</f>
        <v>0</v>
      </c>
      <c r="L28" s="7">
        <f>+L27</f>
        <v>0</v>
      </c>
      <c r="M28" s="7">
        <f>+M27</f>
        <v>0</v>
      </c>
      <c r="N28" s="7">
        <f>+N27</f>
        <v>0</v>
      </c>
      <c r="O28" s="7">
        <f>+O$14/7</f>
        <v>0</v>
      </c>
      <c r="P28" s="7">
        <f>+P$14/7/2</f>
        <v>0</v>
      </c>
      <c r="Q28" s="7"/>
      <c r="R28" s="7"/>
      <c r="S28" s="43"/>
      <c r="T28" s="43"/>
      <c r="U28" s="43"/>
      <c r="V28" s="43"/>
      <c r="W28" s="43"/>
      <c r="X28" s="43"/>
      <c r="Y28" s="7"/>
      <c r="Z28" s="7"/>
    </row>
    <row r="29" spans="1:26" x14ac:dyDescent="0.25">
      <c r="B29" s="3">
        <v>2007</v>
      </c>
      <c r="C29" s="13">
        <f t="shared" si="0"/>
        <v>0</v>
      </c>
      <c r="D29" s="7"/>
      <c r="E29" s="7"/>
      <c r="F29" s="7"/>
      <c r="G29" s="7"/>
      <c r="H29" s="7"/>
      <c r="I29" s="7"/>
      <c r="J29" s="7">
        <f>+J$14/7/2</f>
        <v>0</v>
      </c>
      <c r="K29" s="7">
        <f>+K28</f>
        <v>0</v>
      </c>
      <c r="L29" s="7">
        <f>+L28</f>
        <v>0</v>
      </c>
      <c r="M29" s="7">
        <f>+M28</f>
        <v>0</v>
      </c>
      <c r="N29" s="7">
        <f>+N28</f>
        <v>0</v>
      </c>
      <c r="O29" s="7">
        <f>+O28</f>
        <v>0</v>
      </c>
      <c r="P29" s="7">
        <f>+P$14/7</f>
        <v>0</v>
      </c>
      <c r="Q29" s="7">
        <f>+Q$14/7/2</f>
        <v>0</v>
      </c>
      <c r="R29" s="7"/>
      <c r="S29" s="43"/>
      <c r="T29" s="43"/>
      <c r="U29" s="43"/>
      <c r="V29" s="43"/>
      <c r="W29" s="43"/>
      <c r="X29" s="43"/>
      <c r="Y29" s="7"/>
      <c r="Z29" s="7"/>
    </row>
    <row r="30" spans="1:26" x14ac:dyDescent="0.25">
      <c r="B30" s="3">
        <v>2008</v>
      </c>
      <c r="C30" s="13">
        <f t="shared" si="0"/>
        <v>0</v>
      </c>
      <c r="D30" s="7"/>
      <c r="E30" s="7"/>
      <c r="F30" s="7"/>
      <c r="G30" s="7"/>
      <c r="H30" s="7"/>
      <c r="I30" s="7"/>
      <c r="J30" s="7"/>
      <c r="K30" s="7">
        <f>+K$14/7/2</f>
        <v>0</v>
      </c>
      <c r="L30" s="7">
        <f>+L29</f>
        <v>0</v>
      </c>
      <c r="M30" s="7">
        <f>+M29</f>
        <v>0</v>
      </c>
      <c r="N30" s="7">
        <f>+N29</f>
        <v>0</v>
      </c>
      <c r="O30" s="7">
        <f>+O29</f>
        <v>0</v>
      </c>
      <c r="P30" s="7">
        <f>+P29</f>
        <v>0</v>
      </c>
      <c r="Q30" s="7">
        <f>+Q$14/7</f>
        <v>0</v>
      </c>
      <c r="R30" s="7">
        <f>+R$14/7/2</f>
        <v>0</v>
      </c>
      <c r="S30" s="43"/>
      <c r="T30" s="43"/>
      <c r="U30" s="43"/>
      <c r="V30" s="43"/>
      <c r="W30" s="43"/>
      <c r="X30" s="43"/>
      <c r="Y30" s="7"/>
      <c r="Z30" s="7"/>
    </row>
    <row r="31" spans="1:26" x14ac:dyDescent="0.25">
      <c r="B31" s="3">
        <v>2009</v>
      </c>
      <c r="C31" s="13">
        <f t="shared" si="0"/>
        <v>0</v>
      </c>
      <c r="D31" s="7"/>
      <c r="E31" s="7"/>
      <c r="F31" s="7"/>
      <c r="G31" s="7"/>
      <c r="H31" s="7"/>
      <c r="I31" s="7"/>
      <c r="J31" s="7"/>
      <c r="K31" s="7"/>
      <c r="L31" s="7">
        <f>+L$14/7/2</f>
        <v>0</v>
      </c>
      <c r="M31" s="7">
        <f>+M30</f>
        <v>0</v>
      </c>
      <c r="N31" s="7">
        <f>+N30</f>
        <v>0</v>
      </c>
      <c r="O31" s="7">
        <f>+O30</f>
        <v>0</v>
      </c>
      <c r="P31" s="7">
        <f>+P30</f>
        <v>0</v>
      </c>
      <c r="Q31" s="7">
        <f>+Q30</f>
        <v>0</v>
      </c>
      <c r="R31" s="7">
        <f>+R$14/7</f>
        <v>0</v>
      </c>
      <c r="S31" s="43">
        <f>+S$14/7/2</f>
        <v>0</v>
      </c>
      <c r="T31" s="43"/>
      <c r="U31" s="43"/>
      <c r="V31" s="43"/>
      <c r="W31" s="43"/>
      <c r="X31" s="43"/>
      <c r="Y31" s="7"/>
      <c r="Z31" s="7"/>
    </row>
    <row r="32" spans="1:26" x14ac:dyDescent="0.25">
      <c r="A32" s="38" t="s">
        <v>59</v>
      </c>
      <c r="B32" s="3">
        <v>2010</v>
      </c>
      <c r="C32" s="13">
        <f t="shared" si="0"/>
        <v>0</v>
      </c>
      <c r="D32" s="7"/>
      <c r="E32" s="7"/>
      <c r="F32" s="7"/>
      <c r="G32" s="7"/>
      <c r="H32" s="7"/>
      <c r="I32" s="7"/>
      <c r="J32" s="7"/>
      <c r="K32" s="7"/>
      <c r="L32" s="7"/>
      <c r="M32" s="7">
        <f>+M$14/7/2</f>
        <v>0</v>
      </c>
      <c r="N32" s="7">
        <f>+N31</f>
        <v>0</v>
      </c>
      <c r="O32" s="7">
        <f>+O31</f>
        <v>0</v>
      </c>
      <c r="P32" s="7">
        <f>+P31</f>
        <v>0</v>
      </c>
      <c r="Q32" s="7">
        <f>+Q31</f>
        <v>0</v>
      </c>
      <c r="R32" s="7">
        <f>+R31</f>
        <v>0</v>
      </c>
      <c r="S32" s="43">
        <f>+S$14/7</f>
        <v>0</v>
      </c>
      <c r="T32" s="43">
        <f>+T$14/7/2</f>
        <v>0</v>
      </c>
      <c r="U32" s="43"/>
      <c r="V32" s="43"/>
      <c r="W32" s="43"/>
      <c r="X32" s="43"/>
      <c r="Y32" s="7"/>
      <c r="Z32" s="7"/>
    </row>
    <row r="33" spans="1:28" x14ac:dyDescent="0.25">
      <c r="A33" s="38"/>
      <c r="B33" s="3">
        <v>2011</v>
      </c>
      <c r="C33" s="13">
        <f t="shared" si="0"/>
        <v>-10934.58</v>
      </c>
      <c r="D33" s="7"/>
      <c r="E33" s="7"/>
      <c r="F33" s="7"/>
      <c r="G33" s="7"/>
      <c r="H33" s="7"/>
      <c r="I33" s="7"/>
      <c r="J33" s="7"/>
      <c r="K33" s="7"/>
      <c r="L33" s="7"/>
      <c r="M33" s="7"/>
      <c r="N33" s="7">
        <f>+N$14/7/2</f>
        <v>0</v>
      </c>
      <c r="O33" s="7">
        <f>+O32</f>
        <v>0</v>
      </c>
      <c r="P33" s="7">
        <f>+P32</f>
        <v>0</v>
      </c>
      <c r="Q33" s="7">
        <f>+Q32</f>
        <v>0</v>
      </c>
      <c r="R33" s="7">
        <f>+R32</f>
        <v>0</v>
      </c>
      <c r="S33" s="43">
        <f>+S32</f>
        <v>0</v>
      </c>
      <c r="T33" s="43">
        <f>+T$14/7</f>
        <v>0</v>
      </c>
      <c r="U33" s="43">
        <f>+U$14/7/2</f>
        <v>10934.58</v>
      </c>
      <c r="V33" s="43"/>
      <c r="W33" s="43"/>
      <c r="X33" s="43"/>
      <c r="Y33" s="7"/>
      <c r="Z33" s="7"/>
    </row>
    <row r="34" spans="1:28" x14ac:dyDescent="0.25">
      <c r="A34" s="38"/>
      <c r="B34" s="3">
        <v>2012</v>
      </c>
      <c r="C34" s="13">
        <f t="shared" si="0"/>
        <v>-21869.16</v>
      </c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>
        <f>+O$14/7/2</f>
        <v>0</v>
      </c>
      <c r="P34" s="7">
        <f>+P33</f>
        <v>0</v>
      </c>
      <c r="Q34" s="7">
        <f>+Q33</f>
        <v>0</v>
      </c>
      <c r="R34" s="7">
        <f>+R33</f>
        <v>0</v>
      </c>
      <c r="S34" s="43">
        <f>+S33</f>
        <v>0</v>
      </c>
      <c r="T34" s="43">
        <f>+T$14/7</f>
        <v>0</v>
      </c>
      <c r="U34" s="43">
        <f>+U$14/7</f>
        <v>21869.16</v>
      </c>
      <c r="V34" s="43">
        <f>+V$14/7/2</f>
        <v>0</v>
      </c>
      <c r="W34" s="43"/>
      <c r="X34" s="43"/>
      <c r="Y34" s="7"/>
      <c r="Z34" s="7"/>
    </row>
    <row r="35" spans="1:28" x14ac:dyDescent="0.25">
      <c r="A35" s="38"/>
      <c r="B35" s="3">
        <v>2013</v>
      </c>
      <c r="C35" s="13">
        <f t="shared" si="0"/>
        <v>-21869.16</v>
      </c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>
        <f>R34</f>
        <v>0</v>
      </c>
      <c r="S35" s="43">
        <f>S34</f>
        <v>0</v>
      </c>
      <c r="T35" s="43">
        <f>T34</f>
        <v>0</v>
      </c>
      <c r="U35" s="43">
        <f t="shared" ref="U35:U39" si="1">+U$14/7</f>
        <v>21869.16</v>
      </c>
      <c r="V35" s="43">
        <f>V14/7</f>
        <v>0</v>
      </c>
      <c r="W35" s="43">
        <f>W14/7/2</f>
        <v>0</v>
      </c>
      <c r="X35" s="43"/>
      <c r="Y35" s="7"/>
      <c r="Z35" s="7"/>
    </row>
    <row r="36" spans="1:28" x14ac:dyDescent="0.25">
      <c r="A36" s="38"/>
      <c r="B36" s="3">
        <v>2014</v>
      </c>
      <c r="C36" s="13">
        <f t="shared" si="0"/>
        <v>-21869.16</v>
      </c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43">
        <f t="shared" ref="S36:S37" si="2">S35</f>
        <v>0</v>
      </c>
      <c r="T36" s="43">
        <f t="shared" ref="T36:T37" si="3">T35</f>
        <v>0</v>
      </c>
      <c r="U36" s="43">
        <f t="shared" si="1"/>
        <v>21869.16</v>
      </c>
      <c r="V36" s="43">
        <f>V35</f>
        <v>0</v>
      </c>
      <c r="W36" s="43">
        <f>W14/7</f>
        <v>0</v>
      </c>
      <c r="X36" s="43">
        <f>X14/7/2</f>
        <v>0</v>
      </c>
      <c r="Y36" s="7"/>
      <c r="Z36" s="7"/>
    </row>
    <row r="37" spans="1:28" x14ac:dyDescent="0.25">
      <c r="A37" s="38"/>
      <c r="B37" s="3">
        <v>2015</v>
      </c>
      <c r="C37" s="13">
        <f t="shared" si="0"/>
        <v>-21869.16</v>
      </c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43">
        <f t="shared" si="2"/>
        <v>0</v>
      </c>
      <c r="T37" s="43">
        <f t="shared" si="3"/>
        <v>0</v>
      </c>
      <c r="U37" s="43">
        <f t="shared" si="1"/>
        <v>21869.16</v>
      </c>
      <c r="V37" s="43">
        <f>V36</f>
        <v>0</v>
      </c>
      <c r="W37" s="43">
        <f>W14/7</f>
        <v>0</v>
      </c>
      <c r="X37" s="43">
        <f>X14/7</f>
        <v>0</v>
      </c>
      <c r="Y37" s="7">
        <f>Y14/7/2</f>
        <v>0</v>
      </c>
      <c r="Z37" s="7"/>
    </row>
    <row r="38" spans="1:28" x14ac:dyDescent="0.25">
      <c r="A38" s="38"/>
      <c r="B38" s="3">
        <v>2016</v>
      </c>
      <c r="C38" s="13">
        <f t="shared" si="0"/>
        <v>-21869.16</v>
      </c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43"/>
      <c r="T38" s="43"/>
      <c r="U38" s="43">
        <f t="shared" si="1"/>
        <v>21869.16</v>
      </c>
      <c r="V38" s="43"/>
      <c r="W38" s="43"/>
      <c r="X38" s="43"/>
      <c r="Y38" s="7"/>
      <c r="Z38" s="7"/>
    </row>
    <row r="39" spans="1:28" x14ac:dyDescent="0.25">
      <c r="A39" s="38"/>
      <c r="B39" s="3">
        <v>2017</v>
      </c>
      <c r="C39" s="13">
        <f t="shared" si="0"/>
        <v>-21869.16</v>
      </c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43"/>
      <c r="T39" s="43"/>
      <c r="U39" s="43">
        <f t="shared" si="1"/>
        <v>21869.16</v>
      </c>
      <c r="V39" s="43"/>
      <c r="W39" s="43"/>
      <c r="X39" s="43"/>
      <c r="Y39" s="7"/>
      <c r="Z39" s="7"/>
    </row>
    <row r="40" spans="1:28" x14ac:dyDescent="0.25">
      <c r="A40" s="38"/>
      <c r="B40" s="3">
        <v>2018</v>
      </c>
      <c r="C40" s="13">
        <f>-SUM(D40:AB40)</f>
        <v>-10934.58</v>
      </c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43"/>
      <c r="T40" s="43"/>
      <c r="U40" s="43">
        <f>+U$14/7/2</f>
        <v>10934.58</v>
      </c>
      <c r="V40" s="43"/>
      <c r="W40" s="43"/>
      <c r="X40" s="43"/>
      <c r="Y40" s="7"/>
      <c r="Z40" s="7"/>
    </row>
    <row r="41" spans="1:28" x14ac:dyDescent="0.25">
      <c r="A41" s="38"/>
      <c r="B41" s="30">
        <f>SUM(D41:Y41)</f>
        <v>0</v>
      </c>
      <c r="C41" s="12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37"/>
      <c r="W41" s="37"/>
      <c r="X41" s="29"/>
      <c r="Y41" s="7"/>
      <c r="Z41" s="7"/>
    </row>
    <row r="42" spans="1:28" x14ac:dyDescent="0.25">
      <c r="A42" s="38" t="s">
        <v>62</v>
      </c>
      <c r="B42" s="35">
        <f>SUM(D42:X42)</f>
        <v>0</v>
      </c>
      <c r="C42" s="29">
        <f>SUM(C16:C41)</f>
        <v>-153084.12</v>
      </c>
      <c r="D42" s="7">
        <f>-SUM(D16:D41)+D14</f>
        <v>0</v>
      </c>
      <c r="E42" s="7">
        <f t="shared" ref="E42:AB42" si="4">-SUM(E16:E41)+E14</f>
        <v>0</v>
      </c>
      <c r="F42" s="7">
        <f t="shared" si="4"/>
        <v>0</v>
      </c>
      <c r="G42" s="7">
        <f t="shared" si="4"/>
        <v>0</v>
      </c>
      <c r="H42" s="7">
        <f t="shared" si="4"/>
        <v>0</v>
      </c>
      <c r="I42" s="7">
        <f t="shared" si="4"/>
        <v>0</v>
      </c>
      <c r="J42" s="7">
        <f t="shared" si="4"/>
        <v>0</v>
      </c>
      <c r="K42" s="7">
        <f t="shared" si="4"/>
        <v>0</v>
      </c>
      <c r="L42" s="7">
        <f t="shared" si="4"/>
        <v>0</v>
      </c>
      <c r="M42" s="7">
        <f t="shared" si="4"/>
        <v>0</v>
      </c>
      <c r="N42" s="7">
        <f t="shared" si="4"/>
        <v>0</v>
      </c>
      <c r="O42" s="7">
        <f t="shared" si="4"/>
        <v>0</v>
      </c>
      <c r="P42" s="7">
        <f t="shared" si="4"/>
        <v>0</v>
      </c>
      <c r="Q42" s="7">
        <f t="shared" si="4"/>
        <v>0</v>
      </c>
      <c r="R42" s="7">
        <f t="shared" si="4"/>
        <v>0</v>
      </c>
      <c r="S42" s="7">
        <f t="shared" si="4"/>
        <v>0</v>
      </c>
      <c r="T42" s="7">
        <f t="shared" si="4"/>
        <v>0</v>
      </c>
      <c r="U42" s="7">
        <f t="shared" si="4"/>
        <v>0</v>
      </c>
      <c r="V42" s="43">
        <f t="shared" si="4"/>
        <v>0</v>
      </c>
      <c r="W42" s="43">
        <f t="shared" si="4"/>
        <v>0</v>
      </c>
      <c r="X42" s="333">
        <f t="shared" si="4"/>
        <v>0</v>
      </c>
      <c r="Y42" s="333">
        <f t="shared" si="4"/>
        <v>0</v>
      </c>
      <c r="Z42" s="333">
        <f t="shared" si="4"/>
        <v>0</v>
      </c>
      <c r="AA42" s="333">
        <f t="shared" si="4"/>
        <v>0</v>
      </c>
      <c r="AB42" s="333">
        <f t="shared" si="4"/>
        <v>0</v>
      </c>
    </row>
    <row r="43" spans="1:28" x14ac:dyDescent="0.25">
      <c r="A43" s="38"/>
      <c r="B43" s="29"/>
      <c r="C43" s="3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8" x14ac:dyDescent="0.25">
      <c r="A44" s="39" t="s">
        <v>63</v>
      </c>
      <c r="B44" s="3"/>
      <c r="C44" s="30">
        <f>+C14+C42</f>
        <v>0</v>
      </c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8" x14ac:dyDescent="0.25">
      <c r="A45" s="3"/>
      <c r="B45" s="3"/>
      <c r="C45" s="3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8" x14ac:dyDescent="0.25">
      <c r="A46" s="3"/>
      <c r="B46" s="36"/>
      <c r="C46" s="3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8" x14ac:dyDescent="0.25">
      <c r="A47" s="3"/>
      <c r="B47" s="3"/>
      <c r="C47" s="3"/>
      <c r="E47" s="7"/>
      <c r="F47" s="4"/>
      <c r="G47" s="4"/>
      <c r="H47" s="4"/>
      <c r="I47" s="4"/>
      <c r="J47" s="4"/>
      <c r="K47" s="4"/>
      <c r="L47" s="4"/>
      <c r="M47" s="4"/>
      <c r="N47" s="7">
        <f>SUM(E32:E47)</f>
        <v>0</v>
      </c>
      <c r="O47" s="4"/>
      <c r="P47" s="4"/>
      <c r="Q47" s="4"/>
      <c r="R47" s="4"/>
      <c r="S47" s="4"/>
    </row>
    <row r="48" spans="1:28" x14ac:dyDescent="0.25">
      <c r="B48" s="3"/>
      <c r="C48" s="3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</row>
    <row r="49" spans="5:19" x14ac:dyDescent="0.25"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</row>
    <row r="50" spans="5:19" x14ac:dyDescent="0.25"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</row>
    <row r="51" spans="5:19" x14ac:dyDescent="0.25"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</row>
    <row r="52" spans="5:19" x14ac:dyDescent="0.25"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</row>
    <row r="53" spans="5:19" x14ac:dyDescent="0.25"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</row>
    <row r="54" spans="5:19" x14ac:dyDescent="0.25"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</row>
    <row r="55" spans="5:19" x14ac:dyDescent="0.25"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</row>
    <row r="56" spans="5:19" x14ac:dyDescent="0.25"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</row>
    <row r="57" spans="5:19" x14ac:dyDescent="0.25"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</row>
    <row r="58" spans="5:19" x14ac:dyDescent="0.25"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</row>
  </sheetData>
  <pageMargins left="0.7" right="0.7" top="0.75" bottom="0.75" header="0.3" footer="0.3"/>
  <pageSetup scale="71" orientation="landscape" horizontalDpi="4294967294" verticalDpi="4294967294" r:id="rId1"/>
  <headerFooter>
    <oddFooter>&amp;Z&amp;F&amp;RPage &amp;P</oddFooter>
  </headerFooter>
  <ignoredErrors>
    <ignoredError sqref="U36:U37" formula="1"/>
  </ignoredErrors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sheetPr codeName="Sheet63">
    <tabColor theme="9" tint="-0.249977111117893"/>
    <pageSetUpPr fitToPage="1"/>
  </sheetPr>
  <dimension ref="A1:AB58"/>
  <sheetViews>
    <sheetView workbookViewId="0"/>
  </sheetViews>
  <sheetFormatPr defaultRowHeight="15" x14ac:dyDescent="0.25"/>
  <cols>
    <col min="1" max="1" width="20.85546875" customWidth="1"/>
    <col min="2" max="2" width="8.7109375" customWidth="1"/>
    <col min="3" max="3" width="12.85546875" customWidth="1"/>
    <col min="4" max="12" width="7.42578125" hidden="1" customWidth="1"/>
    <col min="13" max="13" width="7.5703125" hidden="1" customWidth="1"/>
    <col min="14" max="17" width="9.28515625" customWidth="1"/>
    <col min="18" max="19" width="11.28515625" customWidth="1"/>
    <col min="20" max="20" width="9.42578125" customWidth="1"/>
    <col min="21" max="21" width="10.7109375" bestFit="1" customWidth="1"/>
    <col min="22" max="24" width="10.5703125" customWidth="1"/>
  </cols>
  <sheetData>
    <row r="1" spans="1:28" x14ac:dyDescent="0.25">
      <c r="A1" s="11" t="s">
        <v>10</v>
      </c>
      <c r="O1" t="s">
        <v>647</v>
      </c>
    </row>
    <row r="2" spans="1:28" x14ac:dyDescent="0.25">
      <c r="A2" s="9" t="s">
        <v>438</v>
      </c>
    </row>
    <row r="3" spans="1:28" x14ac:dyDescent="0.25">
      <c r="A3" s="9" t="s">
        <v>80</v>
      </c>
    </row>
    <row r="4" spans="1:28" x14ac:dyDescent="0.25">
      <c r="R4" s="40" t="s">
        <v>4</v>
      </c>
      <c r="S4" s="41"/>
      <c r="T4" s="40" t="s">
        <v>8</v>
      </c>
    </row>
    <row r="5" spans="1:28" x14ac:dyDescent="0.25">
      <c r="A5" s="10" t="s">
        <v>9</v>
      </c>
      <c r="B5" s="12" t="s">
        <v>64</v>
      </c>
      <c r="C5" s="12" t="s">
        <v>12</v>
      </c>
      <c r="R5" s="42" t="s">
        <v>2</v>
      </c>
      <c r="S5" s="42" t="s">
        <v>60</v>
      </c>
      <c r="T5" s="42" t="s">
        <v>7</v>
      </c>
    </row>
    <row r="6" spans="1:28" x14ac:dyDescent="0.25">
      <c r="B6" s="3"/>
      <c r="R6" s="3"/>
    </row>
    <row r="7" spans="1:28" x14ac:dyDescent="0.25">
      <c r="A7" s="213" t="str">
        <f>SUMMARY!B112</f>
        <v xml:space="preserve">TOSHIBA R16 </v>
      </c>
      <c r="B7" s="212">
        <f>SUMMARY!A112</f>
        <v>306</v>
      </c>
      <c r="C7" s="214">
        <f>SUMMARY!D112</f>
        <v>145524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5"/>
      <c r="P7" s="6"/>
      <c r="Q7" s="6"/>
      <c r="R7" s="13">
        <f>+C14</f>
        <v>631010.31999999995</v>
      </c>
      <c r="S7" s="13">
        <f>+-C42</f>
        <v>631010.31999999995</v>
      </c>
      <c r="T7" s="13">
        <f>+R7-S7</f>
        <v>0</v>
      </c>
    </row>
    <row r="8" spans="1:28" x14ac:dyDescent="0.25">
      <c r="A8" s="213"/>
      <c r="B8" s="3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5"/>
      <c r="P8" s="6"/>
      <c r="Q8" s="6"/>
    </row>
    <row r="9" spans="1:28" x14ac:dyDescent="0.25">
      <c r="A9" s="2"/>
      <c r="B9" s="3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5"/>
      <c r="P9" s="6"/>
      <c r="Q9" s="6"/>
    </row>
    <row r="10" spans="1:28" x14ac:dyDescent="0.25">
      <c r="B10" s="3"/>
    </row>
    <row r="11" spans="1:28" x14ac:dyDescent="0.25">
      <c r="A11" s="2" t="s">
        <v>66</v>
      </c>
      <c r="B11" s="219" t="str">
        <f>SUMMARY!F112</f>
        <v>MISS</v>
      </c>
      <c r="C11" s="214"/>
    </row>
    <row r="12" spans="1:28" x14ac:dyDescent="0.25">
      <c r="B12" s="28"/>
      <c r="C12" s="2"/>
    </row>
    <row r="13" spans="1:28" x14ac:dyDescent="0.25">
      <c r="A13" s="9" t="s">
        <v>5</v>
      </c>
      <c r="C13" s="31" t="s">
        <v>3</v>
      </c>
      <c r="D13" s="32">
        <v>1994</v>
      </c>
      <c r="E13" s="32">
        <v>1995</v>
      </c>
      <c r="F13" s="32">
        <v>1996</v>
      </c>
      <c r="G13" s="32">
        <v>1997</v>
      </c>
      <c r="H13" s="32">
        <v>1998</v>
      </c>
      <c r="I13" s="32">
        <v>1999</v>
      </c>
      <c r="J13" s="32">
        <v>2000</v>
      </c>
      <c r="K13" s="32">
        <v>2001</v>
      </c>
      <c r="L13" s="32">
        <v>2002</v>
      </c>
      <c r="M13" s="32">
        <v>2003</v>
      </c>
      <c r="N13" s="32">
        <v>2004</v>
      </c>
      <c r="O13" s="32">
        <v>2005</v>
      </c>
      <c r="P13" s="32">
        <v>2006</v>
      </c>
      <c r="Q13" s="32">
        <v>2007</v>
      </c>
      <c r="R13" s="32">
        <v>2008</v>
      </c>
      <c r="S13" s="32">
        <v>2009</v>
      </c>
      <c r="T13" s="32">
        <v>2010</v>
      </c>
      <c r="U13" s="32">
        <v>2011</v>
      </c>
      <c r="V13" s="32">
        <v>2012</v>
      </c>
      <c r="W13" s="32">
        <v>2013</v>
      </c>
      <c r="X13" s="32">
        <v>2014</v>
      </c>
      <c r="Y13" s="328">
        <v>2015</v>
      </c>
      <c r="Z13" s="32">
        <v>2016</v>
      </c>
      <c r="AA13" s="328">
        <v>2017</v>
      </c>
      <c r="AB13" s="32">
        <v>2018</v>
      </c>
    </row>
    <row r="14" spans="1:28" x14ac:dyDescent="0.25">
      <c r="A14" s="9" t="s">
        <v>73</v>
      </c>
      <c r="C14" s="222">
        <f>SUM(D14:Y14)</f>
        <v>631010.31999999995</v>
      </c>
      <c r="D14" s="43">
        <f>+'Equip Review 032310'!G29</f>
        <v>0</v>
      </c>
      <c r="E14" s="43">
        <f>+'Equip Review 032310'!H29</f>
        <v>0</v>
      </c>
      <c r="F14" s="43">
        <f>+'Equip Review 032310'!I29</f>
        <v>0</v>
      </c>
      <c r="G14" s="43">
        <f>+'Equip Review 032310'!J29</f>
        <v>0</v>
      </c>
      <c r="H14" s="43">
        <f>+'Equip Review 032310'!K29</f>
        <v>0</v>
      </c>
      <c r="I14" s="43">
        <f>+'Equip Review 032310'!L29</f>
        <v>0</v>
      </c>
      <c r="J14" s="43">
        <f>+'Equip Review 032310'!M29</f>
        <v>0</v>
      </c>
      <c r="K14" s="43">
        <f>+'Equip Review 032310'!N29</f>
        <v>0</v>
      </c>
      <c r="L14" s="43">
        <f>+'Equip Review 032310'!O29</f>
        <v>0</v>
      </c>
      <c r="M14" s="43">
        <f>+'Equip Review 032310'!P29</f>
        <v>0</v>
      </c>
      <c r="N14" s="43"/>
      <c r="O14" s="43"/>
      <c r="P14" s="43"/>
      <c r="Q14" s="43"/>
      <c r="R14" s="43"/>
      <c r="S14" s="43"/>
      <c r="T14" s="43"/>
      <c r="U14" s="43">
        <f>594570+36440.32</f>
        <v>631010.31999999995</v>
      </c>
      <c r="V14" s="43"/>
      <c r="W14" s="43"/>
      <c r="X14" s="43"/>
    </row>
    <row r="15" spans="1:28" x14ac:dyDescent="0.25">
      <c r="A15" s="34"/>
      <c r="B15" s="2"/>
      <c r="C15" s="2"/>
      <c r="S15" s="43"/>
      <c r="T15" s="43"/>
      <c r="U15" s="43"/>
      <c r="V15" s="43"/>
      <c r="W15" s="43"/>
      <c r="X15" s="43"/>
    </row>
    <row r="16" spans="1:28" x14ac:dyDescent="0.25">
      <c r="A16" s="9" t="s">
        <v>6</v>
      </c>
      <c r="B16" s="3">
        <v>1994</v>
      </c>
      <c r="C16" s="13">
        <f>-SUM(D16:Y16)</f>
        <v>0</v>
      </c>
      <c r="D16" s="7">
        <f>+D$14/7/2</f>
        <v>0</v>
      </c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43"/>
      <c r="T16" s="43"/>
      <c r="U16" s="43"/>
      <c r="V16" s="43"/>
      <c r="W16" s="43"/>
      <c r="X16" s="43"/>
      <c r="Y16" s="7"/>
      <c r="Z16" s="7"/>
    </row>
    <row r="17" spans="1:26" x14ac:dyDescent="0.25">
      <c r="B17" s="3">
        <v>1995</v>
      </c>
      <c r="C17" s="13">
        <f t="shared" ref="C17:C39" si="0">-SUM(D17:Y17)</f>
        <v>0</v>
      </c>
      <c r="D17" s="7">
        <f>+D$14/7</f>
        <v>0</v>
      </c>
      <c r="E17" s="7">
        <f>+E$14/7/2</f>
        <v>0</v>
      </c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43"/>
      <c r="T17" s="43"/>
      <c r="U17" s="43"/>
      <c r="V17" s="43"/>
      <c r="W17" s="43"/>
      <c r="X17" s="43"/>
      <c r="Y17" s="7"/>
      <c r="Z17" s="7"/>
    </row>
    <row r="18" spans="1:26" x14ac:dyDescent="0.25">
      <c r="B18" s="3">
        <v>1996</v>
      </c>
      <c r="C18" s="13">
        <f t="shared" si="0"/>
        <v>0</v>
      </c>
      <c r="D18" s="7">
        <f>+D17</f>
        <v>0</v>
      </c>
      <c r="E18" s="7">
        <f>+E$14/7</f>
        <v>0</v>
      </c>
      <c r="F18" s="7">
        <f>+F$14/7/2</f>
        <v>0</v>
      </c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43"/>
      <c r="T18" s="43"/>
      <c r="U18" s="43"/>
      <c r="V18" s="43"/>
      <c r="W18" s="43"/>
      <c r="X18" s="43"/>
      <c r="Y18" s="7"/>
      <c r="Z18" s="7"/>
    </row>
    <row r="19" spans="1:26" x14ac:dyDescent="0.25">
      <c r="B19" s="3">
        <v>1997</v>
      </c>
      <c r="C19" s="13">
        <f t="shared" si="0"/>
        <v>0</v>
      </c>
      <c r="D19" s="7">
        <f>+D18</f>
        <v>0</v>
      </c>
      <c r="E19" s="7">
        <f>+E18</f>
        <v>0</v>
      </c>
      <c r="F19" s="7">
        <f>+F$14/7</f>
        <v>0</v>
      </c>
      <c r="G19" s="7">
        <f>+G$14/7/2</f>
        <v>0</v>
      </c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43"/>
      <c r="T19" s="43"/>
      <c r="U19" s="43"/>
      <c r="V19" s="43"/>
      <c r="W19" s="43"/>
      <c r="X19" s="43"/>
      <c r="Y19" s="7"/>
      <c r="Z19" s="7"/>
    </row>
    <row r="20" spans="1:26" x14ac:dyDescent="0.25">
      <c r="B20" s="3">
        <v>1998</v>
      </c>
      <c r="C20" s="13">
        <f t="shared" si="0"/>
        <v>0</v>
      </c>
      <c r="D20" s="7">
        <f>+D19</f>
        <v>0</v>
      </c>
      <c r="E20" s="7">
        <f>+E19</f>
        <v>0</v>
      </c>
      <c r="F20" s="7">
        <f>+F19</f>
        <v>0</v>
      </c>
      <c r="G20" s="7">
        <f>+G$14/7</f>
        <v>0</v>
      </c>
      <c r="H20" s="7">
        <f>+H$14/7/2</f>
        <v>0</v>
      </c>
      <c r="I20" s="7"/>
      <c r="J20" s="7"/>
      <c r="K20" s="7"/>
      <c r="L20" s="7"/>
      <c r="M20" s="7"/>
      <c r="N20" s="7"/>
      <c r="O20" s="7"/>
      <c r="P20" s="7"/>
      <c r="Q20" s="7"/>
      <c r="R20" s="7"/>
      <c r="S20" s="43"/>
      <c r="T20" s="43"/>
      <c r="U20" s="43"/>
      <c r="V20" s="43"/>
      <c r="W20" s="43"/>
      <c r="X20" s="43"/>
      <c r="Y20" s="7"/>
      <c r="Z20" s="7"/>
    </row>
    <row r="21" spans="1:26" x14ac:dyDescent="0.25">
      <c r="B21" s="3">
        <v>1999</v>
      </c>
      <c r="C21" s="13">
        <f t="shared" si="0"/>
        <v>0</v>
      </c>
      <c r="D21" s="7">
        <f>+D20</f>
        <v>0</v>
      </c>
      <c r="E21" s="7">
        <f>+E20</f>
        <v>0</v>
      </c>
      <c r="F21" s="7">
        <f>+F20</f>
        <v>0</v>
      </c>
      <c r="G21" s="7">
        <f>+G20</f>
        <v>0</v>
      </c>
      <c r="H21" s="7">
        <f>+H$14/7</f>
        <v>0</v>
      </c>
      <c r="I21" s="7">
        <f>+I$14/7/2</f>
        <v>0</v>
      </c>
      <c r="J21" s="7"/>
      <c r="K21" s="7"/>
      <c r="L21" s="7"/>
      <c r="M21" s="7"/>
      <c r="N21" s="7"/>
      <c r="O21" s="7"/>
      <c r="P21" s="7"/>
      <c r="Q21" s="7"/>
      <c r="R21" s="7"/>
      <c r="S21" s="43"/>
      <c r="T21" s="43"/>
      <c r="U21" s="43"/>
      <c r="V21" s="43"/>
      <c r="W21" s="43"/>
      <c r="X21" s="43"/>
      <c r="Y21" s="7"/>
      <c r="Z21" s="7"/>
    </row>
    <row r="22" spans="1:26" x14ac:dyDescent="0.25">
      <c r="B22" s="3">
        <v>2000</v>
      </c>
      <c r="C22" s="13">
        <f t="shared" si="0"/>
        <v>0</v>
      </c>
      <c r="D22" s="7">
        <f>+D21</f>
        <v>0</v>
      </c>
      <c r="E22" s="7">
        <f>+E21</f>
        <v>0</v>
      </c>
      <c r="F22" s="7">
        <f>+F21</f>
        <v>0</v>
      </c>
      <c r="G22" s="7">
        <f>+G21</f>
        <v>0</v>
      </c>
      <c r="H22" s="7">
        <f>+H21</f>
        <v>0</v>
      </c>
      <c r="I22" s="7">
        <f>+I$14/7</f>
        <v>0</v>
      </c>
      <c r="J22" s="7">
        <f>+J$14/7/2</f>
        <v>0</v>
      </c>
      <c r="K22" s="7"/>
      <c r="L22" s="7"/>
      <c r="M22" s="7"/>
      <c r="N22" s="7"/>
      <c r="O22" s="7"/>
      <c r="P22" s="7"/>
      <c r="Q22" s="7"/>
      <c r="R22" s="7"/>
      <c r="S22" s="43"/>
      <c r="T22" s="43"/>
      <c r="U22" s="43"/>
      <c r="V22" s="43"/>
      <c r="W22" s="43"/>
      <c r="X22" s="43"/>
      <c r="Y22" s="7"/>
      <c r="Z22" s="7"/>
    </row>
    <row r="23" spans="1:26" x14ac:dyDescent="0.25">
      <c r="B23" s="3">
        <v>2001</v>
      </c>
      <c r="C23" s="13">
        <f t="shared" si="0"/>
        <v>0</v>
      </c>
      <c r="D23" s="7">
        <f>+D$14/7/2</f>
        <v>0</v>
      </c>
      <c r="E23" s="7">
        <f>+E22</f>
        <v>0</v>
      </c>
      <c r="F23" s="7">
        <f>+F22</f>
        <v>0</v>
      </c>
      <c r="G23" s="7">
        <f>+G22</f>
        <v>0</v>
      </c>
      <c r="H23" s="7">
        <f>+H22</f>
        <v>0</v>
      </c>
      <c r="I23" s="7">
        <f>+I22</f>
        <v>0</v>
      </c>
      <c r="J23" s="7">
        <f>+J$14/7</f>
        <v>0</v>
      </c>
      <c r="K23" s="7">
        <f>+K$14/7/2</f>
        <v>0</v>
      </c>
      <c r="L23" s="7"/>
      <c r="M23" s="7"/>
      <c r="N23" s="7"/>
      <c r="O23" s="7"/>
      <c r="P23" s="7"/>
      <c r="Q23" s="7"/>
      <c r="R23" s="7"/>
      <c r="S23" s="43"/>
      <c r="T23" s="43"/>
      <c r="U23" s="43"/>
      <c r="V23" s="43"/>
      <c r="W23" s="43"/>
      <c r="X23" s="43"/>
      <c r="Y23" s="7"/>
      <c r="Z23" s="7"/>
    </row>
    <row r="24" spans="1:26" x14ac:dyDescent="0.25">
      <c r="B24" s="3">
        <v>2002</v>
      </c>
      <c r="C24" s="13">
        <f t="shared" si="0"/>
        <v>0</v>
      </c>
      <c r="D24" s="7"/>
      <c r="E24" s="7">
        <f>+E$14/7/2</f>
        <v>0</v>
      </c>
      <c r="F24" s="7">
        <f>+F23</f>
        <v>0</v>
      </c>
      <c r="G24" s="7">
        <f>+G23</f>
        <v>0</v>
      </c>
      <c r="H24" s="7">
        <f>+H23</f>
        <v>0</v>
      </c>
      <c r="I24" s="7">
        <f>+I23</f>
        <v>0</v>
      </c>
      <c r="J24" s="7">
        <f>+J23</f>
        <v>0</v>
      </c>
      <c r="K24" s="7">
        <f>+K$14/7</f>
        <v>0</v>
      </c>
      <c r="L24" s="7">
        <f>+L$14/7/2</f>
        <v>0</v>
      </c>
      <c r="M24" s="7"/>
      <c r="N24" s="7"/>
      <c r="O24" s="7"/>
      <c r="P24" s="7"/>
      <c r="Q24" s="7"/>
      <c r="R24" s="7"/>
      <c r="S24" s="43"/>
      <c r="T24" s="43"/>
      <c r="U24" s="43"/>
      <c r="V24" s="43"/>
      <c r="W24" s="43"/>
      <c r="X24" s="43"/>
      <c r="Y24" s="7"/>
      <c r="Z24" s="7"/>
    </row>
    <row r="25" spans="1:26" x14ac:dyDescent="0.25">
      <c r="B25" s="3">
        <v>2003</v>
      </c>
      <c r="C25" s="13">
        <f t="shared" si="0"/>
        <v>0</v>
      </c>
      <c r="D25" s="7"/>
      <c r="E25" s="7"/>
      <c r="F25" s="7">
        <f>+F$14/7/2</f>
        <v>0</v>
      </c>
      <c r="G25" s="7">
        <f>+G24</f>
        <v>0</v>
      </c>
      <c r="H25" s="7">
        <f>+H24</f>
        <v>0</v>
      </c>
      <c r="I25" s="7">
        <f>+I24</f>
        <v>0</v>
      </c>
      <c r="J25" s="7">
        <f>+J24</f>
        <v>0</v>
      </c>
      <c r="K25" s="7">
        <f>+K24</f>
        <v>0</v>
      </c>
      <c r="L25" s="7">
        <f>+L$14/7</f>
        <v>0</v>
      </c>
      <c r="M25" s="7">
        <f>+M$14/7/2</f>
        <v>0</v>
      </c>
      <c r="N25" s="7"/>
      <c r="O25" s="7"/>
      <c r="P25" s="7"/>
      <c r="Q25" s="7"/>
      <c r="R25" s="7"/>
      <c r="S25" s="43"/>
      <c r="T25" s="43"/>
      <c r="U25" s="43"/>
      <c r="V25" s="43"/>
      <c r="W25" s="43"/>
      <c r="X25" s="43"/>
      <c r="Y25" s="7"/>
      <c r="Z25" s="7"/>
    </row>
    <row r="26" spans="1:26" x14ac:dyDescent="0.25">
      <c r="B26" s="3">
        <v>2004</v>
      </c>
      <c r="C26" s="13">
        <f t="shared" si="0"/>
        <v>0</v>
      </c>
      <c r="D26" s="7"/>
      <c r="E26" s="7"/>
      <c r="F26" s="7"/>
      <c r="G26" s="7">
        <f>+G$14/7/2</f>
        <v>0</v>
      </c>
      <c r="H26" s="7">
        <f>+H25</f>
        <v>0</v>
      </c>
      <c r="I26" s="7">
        <f>+I25</f>
        <v>0</v>
      </c>
      <c r="J26" s="7">
        <f>+J25</f>
        <v>0</v>
      </c>
      <c r="K26" s="7">
        <f>+K25</f>
        <v>0</v>
      </c>
      <c r="L26" s="7">
        <f>+L25</f>
        <v>0</v>
      </c>
      <c r="M26" s="7">
        <f>+M$14/7</f>
        <v>0</v>
      </c>
      <c r="N26" s="7">
        <f>+N$14/7/2</f>
        <v>0</v>
      </c>
      <c r="O26" s="7"/>
      <c r="P26" s="7"/>
      <c r="Q26" s="7"/>
      <c r="R26" s="7"/>
      <c r="S26" s="43"/>
      <c r="T26" s="43"/>
      <c r="U26" s="43"/>
      <c r="V26" s="43"/>
      <c r="W26" s="43"/>
      <c r="X26" s="43"/>
      <c r="Y26" s="7"/>
      <c r="Z26" s="7"/>
    </row>
    <row r="27" spans="1:26" x14ac:dyDescent="0.25">
      <c r="B27" s="3">
        <v>2005</v>
      </c>
      <c r="C27" s="13">
        <f t="shared" si="0"/>
        <v>0</v>
      </c>
      <c r="D27" s="7"/>
      <c r="E27" s="7"/>
      <c r="F27" s="7"/>
      <c r="G27" s="7"/>
      <c r="H27" s="7">
        <f>+H$14/7/2</f>
        <v>0</v>
      </c>
      <c r="I27" s="7">
        <f>+I26</f>
        <v>0</v>
      </c>
      <c r="J27" s="7">
        <f>+J26</f>
        <v>0</v>
      </c>
      <c r="K27" s="7">
        <f>+K26</f>
        <v>0</v>
      </c>
      <c r="L27" s="7">
        <f>+L26</f>
        <v>0</v>
      </c>
      <c r="M27" s="7">
        <f>+M26</f>
        <v>0</v>
      </c>
      <c r="N27" s="7">
        <f>+N$14/7</f>
        <v>0</v>
      </c>
      <c r="O27" s="7">
        <f>+O$14/7/2</f>
        <v>0</v>
      </c>
      <c r="P27" s="7"/>
      <c r="Q27" s="7"/>
      <c r="R27" s="7"/>
      <c r="S27" s="43"/>
      <c r="T27" s="43"/>
      <c r="U27" s="43"/>
      <c r="V27" s="43"/>
      <c r="W27" s="43"/>
      <c r="X27" s="43"/>
      <c r="Y27" s="7"/>
      <c r="Z27" s="7"/>
    </row>
    <row r="28" spans="1:26" x14ac:dyDescent="0.25">
      <c r="B28" s="3">
        <v>2006</v>
      </c>
      <c r="C28" s="13">
        <f t="shared" si="0"/>
        <v>0</v>
      </c>
      <c r="D28" s="7"/>
      <c r="E28" s="7"/>
      <c r="F28" s="7"/>
      <c r="G28" s="7"/>
      <c r="H28" s="7"/>
      <c r="I28" s="7">
        <f>+I$14/7/2</f>
        <v>0</v>
      </c>
      <c r="J28" s="7">
        <f>+J27</f>
        <v>0</v>
      </c>
      <c r="K28" s="7">
        <f>+K27</f>
        <v>0</v>
      </c>
      <c r="L28" s="7">
        <f>+L27</f>
        <v>0</v>
      </c>
      <c r="M28" s="7">
        <f>+M27</f>
        <v>0</v>
      </c>
      <c r="N28" s="7">
        <f>+N27</f>
        <v>0</v>
      </c>
      <c r="O28" s="7">
        <f>+O$14/7</f>
        <v>0</v>
      </c>
      <c r="P28" s="7">
        <f>+P$14/7/2</f>
        <v>0</v>
      </c>
      <c r="Q28" s="7"/>
      <c r="R28" s="7"/>
      <c r="S28" s="43"/>
      <c r="T28" s="43"/>
      <c r="U28" s="43"/>
      <c r="V28" s="43"/>
      <c r="W28" s="43"/>
      <c r="X28" s="43"/>
      <c r="Y28" s="7"/>
      <c r="Z28" s="7"/>
    </row>
    <row r="29" spans="1:26" x14ac:dyDescent="0.25">
      <c r="B29" s="3">
        <v>2007</v>
      </c>
      <c r="C29" s="13">
        <f t="shared" si="0"/>
        <v>0</v>
      </c>
      <c r="D29" s="7"/>
      <c r="E29" s="7"/>
      <c r="F29" s="7"/>
      <c r="G29" s="7"/>
      <c r="H29" s="7"/>
      <c r="I29" s="7"/>
      <c r="J29" s="7">
        <f>+J$14/7/2</f>
        <v>0</v>
      </c>
      <c r="K29" s="7">
        <f>+K28</f>
        <v>0</v>
      </c>
      <c r="L29" s="7">
        <f>+L28</f>
        <v>0</v>
      </c>
      <c r="M29" s="7">
        <f>+M28</f>
        <v>0</v>
      </c>
      <c r="N29" s="7">
        <f>+N28</f>
        <v>0</v>
      </c>
      <c r="O29" s="7">
        <f>+O28</f>
        <v>0</v>
      </c>
      <c r="P29" s="7">
        <f>+P$14/7</f>
        <v>0</v>
      </c>
      <c r="Q29" s="7">
        <f>+Q$14/7/2</f>
        <v>0</v>
      </c>
      <c r="R29" s="7"/>
      <c r="S29" s="43"/>
      <c r="T29" s="43"/>
      <c r="U29" s="43"/>
      <c r="V29" s="43"/>
      <c r="W29" s="43"/>
      <c r="X29" s="43"/>
      <c r="Y29" s="7"/>
      <c r="Z29" s="7"/>
    </row>
    <row r="30" spans="1:26" x14ac:dyDescent="0.25">
      <c r="B30" s="3">
        <v>2008</v>
      </c>
      <c r="C30" s="13">
        <f t="shared" si="0"/>
        <v>0</v>
      </c>
      <c r="D30" s="7"/>
      <c r="E30" s="7"/>
      <c r="F30" s="7"/>
      <c r="G30" s="7"/>
      <c r="H30" s="7"/>
      <c r="I30" s="7"/>
      <c r="J30" s="7"/>
      <c r="K30" s="7">
        <f>+K$14/7/2</f>
        <v>0</v>
      </c>
      <c r="L30" s="7">
        <f>+L29</f>
        <v>0</v>
      </c>
      <c r="M30" s="7">
        <f>+M29</f>
        <v>0</v>
      </c>
      <c r="N30" s="7">
        <f>+N29</f>
        <v>0</v>
      </c>
      <c r="O30" s="7">
        <f>+O29</f>
        <v>0</v>
      </c>
      <c r="P30" s="7">
        <f>+P29</f>
        <v>0</v>
      </c>
      <c r="Q30" s="7">
        <f>+Q$14/7</f>
        <v>0</v>
      </c>
      <c r="R30" s="7">
        <f>+R$14/7/2</f>
        <v>0</v>
      </c>
      <c r="S30" s="43"/>
      <c r="T30" s="43"/>
      <c r="U30" s="43"/>
      <c r="V30" s="43"/>
      <c r="W30" s="43"/>
      <c r="X30" s="43"/>
      <c r="Y30" s="7"/>
      <c r="Z30" s="7"/>
    </row>
    <row r="31" spans="1:26" x14ac:dyDescent="0.25">
      <c r="B31" s="3">
        <v>2009</v>
      </c>
      <c r="C31" s="13">
        <f t="shared" si="0"/>
        <v>0</v>
      </c>
      <c r="D31" s="7"/>
      <c r="E31" s="7"/>
      <c r="F31" s="7"/>
      <c r="G31" s="7"/>
      <c r="H31" s="7"/>
      <c r="I31" s="7"/>
      <c r="J31" s="7"/>
      <c r="K31" s="7"/>
      <c r="L31" s="7">
        <f>+L$14/7/2</f>
        <v>0</v>
      </c>
      <c r="M31" s="7">
        <f>+M30</f>
        <v>0</v>
      </c>
      <c r="N31" s="7">
        <f>+N30</f>
        <v>0</v>
      </c>
      <c r="O31" s="7">
        <f>+O30</f>
        <v>0</v>
      </c>
      <c r="P31" s="7">
        <f>+P30</f>
        <v>0</v>
      </c>
      <c r="Q31" s="7">
        <f>+Q30</f>
        <v>0</v>
      </c>
      <c r="R31" s="7">
        <f>+R$14/7</f>
        <v>0</v>
      </c>
      <c r="S31" s="43">
        <f>+S$14/7/2</f>
        <v>0</v>
      </c>
      <c r="T31" s="43"/>
      <c r="U31" s="43"/>
      <c r="V31" s="43"/>
      <c r="W31" s="43"/>
      <c r="X31" s="43"/>
      <c r="Y31" s="7"/>
      <c r="Z31" s="7"/>
    </row>
    <row r="32" spans="1:26" x14ac:dyDescent="0.25">
      <c r="A32" s="38" t="s">
        <v>59</v>
      </c>
      <c r="B32" s="3">
        <v>2010</v>
      </c>
      <c r="C32" s="13">
        <f t="shared" si="0"/>
        <v>0</v>
      </c>
      <c r="D32" s="7"/>
      <c r="E32" s="7"/>
      <c r="F32" s="7"/>
      <c r="G32" s="7"/>
      <c r="H32" s="7"/>
      <c r="I32" s="7"/>
      <c r="J32" s="7"/>
      <c r="K32" s="7"/>
      <c r="L32" s="7"/>
      <c r="M32" s="7">
        <f>+M$14/7/2</f>
        <v>0</v>
      </c>
      <c r="N32" s="7">
        <f>+N31</f>
        <v>0</v>
      </c>
      <c r="O32" s="7">
        <f>+O31</f>
        <v>0</v>
      </c>
      <c r="P32" s="7">
        <f>+P31</f>
        <v>0</v>
      </c>
      <c r="Q32" s="7">
        <f>+Q31</f>
        <v>0</v>
      </c>
      <c r="R32" s="7">
        <f>+R31</f>
        <v>0</v>
      </c>
      <c r="S32" s="43">
        <f>+S$14/7</f>
        <v>0</v>
      </c>
      <c r="T32" s="43">
        <f>+T$14/7/2</f>
        <v>0</v>
      </c>
      <c r="U32" s="43"/>
      <c r="V32" s="43"/>
      <c r="W32" s="43"/>
      <c r="X32" s="43"/>
      <c r="Y32" s="7"/>
      <c r="Z32" s="7"/>
    </row>
    <row r="33" spans="1:28" x14ac:dyDescent="0.25">
      <c r="A33" s="38"/>
      <c r="B33" s="3">
        <v>2011</v>
      </c>
      <c r="C33" s="13">
        <f t="shared" si="0"/>
        <v>-45072.165714285708</v>
      </c>
      <c r="D33" s="7"/>
      <c r="E33" s="7"/>
      <c r="F33" s="7"/>
      <c r="G33" s="7"/>
      <c r="H33" s="7"/>
      <c r="I33" s="7"/>
      <c r="J33" s="7"/>
      <c r="K33" s="7"/>
      <c r="L33" s="7"/>
      <c r="M33" s="7"/>
      <c r="N33" s="7">
        <f>+N$14/7/2</f>
        <v>0</v>
      </c>
      <c r="O33" s="7">
        <f>+O32</f>
        <v>0</v>
      </c>
      <c r="P33" s="7">
        <f>+P32</f>
        <v>0</v>
      </c>
      <c r="Q33" s="7">
        <f>+Q32</f>
        <v>0</v>
      </c>
      <c r="R33" s="7">
        <f>+R32</f>
        <v>0</v>
      </c>
      <c r="S33" s="43">
        <f>+S32</f>
        <v>0</v>
      </c>
      <c r="T33" s="43">
        <f>+T$14/7</f>
        <v>0</v>
      </c>
      <c r="U33" s="43">
        <f>+U$14/7/2</f>
        <v>45072.165714285708</v>
      </c>
      <c r="V33" s="43"/>
      <c r="W33" s="43"/>
      <c r="X33" s="43"/>
      <c r="Y33" s="7"/>
      <c r="Z33" s="7"/>
    </row>
    <row r="34" spans="1:28" x14ac:dyDescent="0.25">
      <c r="A34" s="38"/>
      <c r="B34" s="3">
        <v>2012</v>
      </c>
      <c r="C34" s="13">
        <f t="shared" si="0"/>
        <v>-90144.331428571415</v>
      </c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>
        <f>+O$14/7/2</f>
        <v>0</v>
      </c>
      <c r="P34" s="7">
        <f>+P33</f>
        <v>0</v>
      </c>
      <c r="Q34" s="7">
        <f>+Q33</f>
        <v>0</v>
      </c>
      <c r="R34" s="7">
        <f>+R33</f>
        <v>0</v>
      </c>
      <c r="S34" s="43">
        <f>+S33</f>
        <v>0</v>
      </c>
      <c r="T34" s="43">
        <f>+T$14/7</f>
        <v>0</v>
      </c>
      <c r="U34" s="43">
        <f>+U$14/7</f>
        <v>90144.331428571415</v>
      </c>
      <c r="V34" s="43">
        <f>+V$14/7/2</f>
        <v>0</v>
      </c>
      <c r="W34" s="43"/>
      <c r="X34" s="43"/>
      <c r="Y34" s="7"/>
      <c r="Z34" s="7"/>
    </row>
    <row r="35" spans="1:28" x14ac:dyDescent="0.25">
      <c r="A35" s="38"/>
      <c r="B35" s="3">
        <v>2013</v>
      </c>
      <c r="C35" s="13">
        <f t="shared" si="0"/>
        <v>-90144.331428571415</v>
      </c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>
        <f>R34</f>
        <v>0</v>
      </c>
      <c r="S35" s="43">
        <f>S34</f>
        <v>0</v>
      </c>
      <c r="T35" s="43">
        <f>T34</f>
        <v>0</v>
      </c>
      <c r="U35" s="43">
        <f t="shared" ref="U35:U39" si="1">+U$14/7</f>
        <v>90144.331428571415</v>
      </c>
      <c r="V35" s="43">
        <f>V14/7</f>
        <v>0</v>
      </c>
      <c r="W35" s="43">
        <f>W14/7/2</f>
        <v>0</v>
      </c>
      <c r="X35" s="43"/>
      <c r="Y35" s="7"/>
      <c r="Z35" s="7"/>
    </row>
    <row r="36" spans="1:28" x14ac:dyDescent="0.25">
      <c r="A36" s="38"/>
      <c r="B36" s="3">
        <v>2014</v>
      </c>
      <c r="C36" s="13">
        <f t="shared" si="0"/>
        <v>-90144.331428571415</v>
      </c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43">
        <f t="shared" ref="S36:S37" si="2">S35</f>
        <v>0</v>
      </c>
      <c r="T36" s="43">
        <f t="shared" ref="T36:T37" si="3">T35</f>
        <v>0</v>
      </c>
      <c r="U36" s="43">
        <f t="shared" si="1"/>
        <v>90144.331428571415</v>
      </c>
      <c r="V36" s="43">
        <f>V35</f>
        <v>0</v>
      </c>
      <c r="W36" s="43">
        <f>W14/7</f>
        <v>0</v>
      </c>
      <c r="X36" s="43">
        <f>X14/7/2</f>
        <v>0</v>
      </c>
      <c r="Y36" s="7"/>
      <c r="Z36" s="7"/>
    </row>
    <row r="37" spans="1:28" x14ac:dyDescent="0.25">
      <c r="A37" s="38"/>
      <c r="B37" s="3">
        <v>2015</v>
      </c>
      <c r="C37" s="13">
        <f t="shared" si="0"/>
        <v>-90144.331428571415</v>
      </c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43">
        <f t="shared" si="2"/>
        <v>0</v>
      </c>
      <c r="T37" s="43">
        <f t="shared" si="3"/>
        <v>0</v>
      </c>
      <c r="U37" s="43">
        <f t="shared" si="1"/>
        <v>90144.331428571415</v>
      </c>
      <c r="V37" s="43">
        <f>V36</f>
        <v>0</v>
      </c>
      <c r="W37" s="43">
        <f>W14/7</f>
        <v>0</v>
      </c>
      <c r="X37" s="43">
        <f>X14/7</f>
        <v>0</v>
      </c>
      <c r="Y37" s="7">
        <f>Y14/7/2</f>
        <v>0</v>
      </c>
      <c r="Z37" s="7"/>
    </row>
    <row r="38" spans="1:28" x14ac:dyDescent="0.25">
      <c r="A38" s="38"/>
      <c r="B38" s="3">
        <v>2016</v>
      </c>
      <c r="C38" s="13">
        <f t="shared" si="0"/>
        <v>-90144.331428571415</v>
      </c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43"/>
      <c r="T38" s="43"/>
      <c r="U38" s="43">
        <f t="shared" si="1"/>
        <v>90144.331428571415</v>
      </c>
      <c r="V38" s="43"/>
      <c r="W38" s="43"/>
      <c r="X38" s="43"/>
      <c r="Y38" s="7"/>
      <c r="Z38" s="7"/>
    </row>
    <row r="39" spans="1:28" x14ac:dyDescent="0.25">
      <c r="A39" s="38"/>
      <c r="B39" s="3">
        <v>2017</v>
      </c>
      <c r="C39" s="13">
        <f t="shared" si="0"/>
        <v>-90144.331428571415</v>
      </c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43"/>
      <c r="T39" s="43"/>
      <c r="U39" s="43">
        <f t="shared" si="1"/>
        <v>90144.331428571415</v>
      </c>
      <c r="V39" s="43"/>
      <c r="W39" s="43"/>
      <c r="X39" s="43"/>
      <c r="Y39" s="7"/>
      <c r="Z39" s="7"/>
    </row>
    <row r="40" spans="1:28" x14ac:dyDescent="0.25">
      <c r="A40" s="38"/>
      <c r="B40" s="3">
        <v>2018</v>
      </c>
      <c r="C40" s="13">
        <f>-SUM(D40:AB40)</f>
        <v>-45072.165714285708</v>
      </c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43"/>
      <c r="T40" s="43"/>
      <c r="U40" s="43">
        <f>+U$14/7/2</f>
        <v>45072.165714285708</v>
      </c>
      <c r="V40" s="43"/>
      <c r="W40" s="43"/>
      <c r="X40" s="43"/>
      <c r="Y40" s="7"/>
      <c r="Z40" s="7"/>
    </row>
    <row r="41" spans="1:28" x14ac:dyDescent="0.25">
      <c r="A41" s="38"/>
      <c r="B41" s="30">
        <f>SUM(D41:Y41)</f>
        <v>0</v>
      </c>
      <c r="C41" s="12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37"/>
      <c r="W41" s="37"/>
      <c r="X41" s="29"/>
      <c r="Y41" s="7"/>
      <c r="Z41" s="7"/>
    </row>
    <row r="42" spans="1:28" x14ac:dyDescent="0.25">
      <c r="A42" s="38" t="s">
        <v>62</v>
      </c>
      <c r="B42" s="35">
        <f>SUM(D42:Y42)</f>
        <v>0</v>
      </c>
      <c r="C42" s="29">
        <f>SUM(C16:C41)</f>
        <v>-631010.31999999995</v>
      </c>
      <c r="D42" s="7">
        <f>-SUM(D16:D41)+D14</f>
        <v>0</v>
      </c>
      <c r="E42" s="7">
        <f t="shared" ref="E42:AB42" si="4">-SUM(E16:E41)+E14</f>
        <v>0</v>
      </c>
      <c r="F42" s="7">
        <f t="shared" si="4"/>
        <v>0</v>
      </c>
      <c r="G42" s="7">
        <f t="shared" si="4"/>
        <v>0</v>
      </c>
      <c r="H42" s="7">
        <f t="shared" si="4"/>
        <v>0</v>
      </c>
      <c r="I42" s="7">
        <f t="shared" si="4"/>
        <v>0</v>
      </c>
      <c r="J42" s="7">
        <f t="shared" si="4"/>
        <v>0</v>
      </c>
      <c r="K42" s="7">
        <f t="shared" si="4"/>
        <v>0</v>
      </c>
      <c r="L42" s="7">
        <f t="shared" si="4"/>
        <v>0</v>
      </c>
      <c r="M42" s="7">
        <f t="shared" si="4"/>
        <v>0</v>
      </c>
      <c r="N42" s="7">
        <f t="shared" si="4"/>
        <v>0</v>
      </c>
      <c r="O42" s="7">
        <f t="shared" si="4"/>
        <v>0</v>
      </c>
      <c r="P42" s="7">
        <f t="shared" si="4"/>
        <v>0</v>
      </c>
      <c r="Q42" s="7">
        <f t="shared" si="4"/>
        <v>0</v>
      </c>
      <c r="R42" s="7">
        <f t="shared" si="4"/>
        <v>0</v>
      </c>
      <c r="S42" s="7">
        <f t="shared" si="4"/>
        <v>0</v>
      </c>
      <c r="T42" s="7">
        <f t="shared" si="4"/>
        <v>0</v>
      </c>
      <c r="U42" s="7">
        <f t="shared" si="4"/>
        <v>0</v>
      </c>
      <c r="V42" s="43">
        <f t="shared" si="4"/>
        <v>0</v>
      </c>
      <c r="W42" s="43">
        <f t="shared" si="4"/>
        <v>0</v>
      </c>
      <c r="X42" s="333">
        <f t="shared" si="4"/>
        <v>0</v>
      </c>
      <c r="Y42" s="333">
        <f t="shared" si="4"/>
        <v>0</v>
      </c>
      <c r="Z42" s="333">
        <f t="shared" si="4"/>
        <v>0</v>
      </c>
      <c r="AA42" s="333">
        <f t="shared" si="4"/>
        <v>0</v>
      </c>
      <c r="AB42" s="333">
        <f t="shared" si="4"/>
        <v>0</v>
      </c>
    </row>
    <row r="43" spans="1:28" x14ac:dyDescent="0.25">
      <c r="A43" s="38"/>
      <c r="B43" s="29"/>
      <c r="C43" s="3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8" x14ac:dyDescent="0.25">
      <c r="A44" s="39" t="s">
        <v>63</v>
      </c>
      <c r="B44" s="3"/>
      <c r="C44" s="30">
        <f>+C14+C42</f>
        <v>0</v>
      </c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8" x14ac:dyDescent="0.25">
      <c r="A45" s="3"/>
      <c r="B45" s="3"/>
      <c r="C45" s="3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8" x14ac:dyDescent="0.25">
      <c r="A46" s="3"/>
      <c r="B46" s="36"/>
      <c r="C46" s="3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8" x14ac:dyDescent="0.25">
      <c r="A47" s="3"/>
      <c r="B47" s="3"/>
      <c r="C47" s="3"/>
      <c r="E47" s="7"/>
      <c r="F47" s="4"/>
      <c r="G47" s="4"/>
      <c r="H47" s="4"/>
      <c r="I47" s="4"/>
      <c r="J47" s="4"/>
      <c r="K47" s="4"/>
      <c r="L47" s="4"/>
      <c r="M47" s="4"/>
      <c r="N47" s="7">
        <f>SUM(E32:E47)</f>
        <v>0</v>
      </c>
      <c r="O47" s="4"/>
      <c r="P47" s="4"/>
      <c r="Q47" s="4"/>
      <c r="R47" s="4"/>
      <c r="S47" s="4"/>
    </row>
    <row r="48" spans="1:28" x14ac:dyDescent="0.25">
      <c r="B48" s="3"/>
      <c r="C48" s="3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</row>
    <row r="49" spans="5:19" x14ac:dyDescent="0.25"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</row>
    <row r="50" spans="5:19" x14ac:dyDescent="0.25"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</row>
    <row r="51" spans="5:19" x14ac:dyDescent="0.25"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</row>
    <row r="52" spans="5:19" x14ac:dyDescent="0.25"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</row>
    <row r="53" spans="5:19" x14ac:dyDescent="0.25"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</row>
    <row r="54" spans="5:19" x14ac:dyDescent="0.25"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</row>
    <row r="55" spans="5:19" x14ac:dyDescent="0.25"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</row>
    <row r="56" spans="5:19" x14ac:dyDescent="0.25"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</row>
    <row r="57" spans="5:19" x14ac:dyDescent="0.25"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</row>
    <row r="58" spans="5:19" x14ac:dyDescent="0.25"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</row>
  </sheetData>
  <pageMargins left="0.7" right="0.7" top="0.75" bottom="0.75" header="0.3" footer="0.3"/>
  <pageSetup scale="71" orientation="landscape" horizontalDpi="4294967294" verticalDpi="4294967294" r:id="rId1"/>
  <headerFooter>
    <oddFooter>&amp;Z&amp;F&amp;RPage &amp;P</oddFooter>
  </headerFooter>
  <ignoredErrors>
    <ignoredError sqref="U36:U37" formula="1"/>
  </ignoredErrors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sheetPr codeName="Sheet64">
    <tabColor theme="9" tint="-0.249977111117893"/>
    <pageSetUpPr fitToPage="1"/>
  </sheetPr>
  <dimension ref="A1:AB58"/>
  <sheetViews>
    <sheetView workbookViewId="0"/>
  </sheetViews>
  <sheetFormatPr defaultRowHeight="15" x14ac:dyDescent="0.25"/>
  <cols>
    <col min="1" max="1" width="20.85546875" customWidth="1"/>
    <col min="2" max="2" width="8.7109375" customWidth="1"/>
    <col min="3" max="3" width="12.85546875" customWidth="1"/>
    <col min="4" max="12" width="7.42578125" hidden="1" customWidth="1"/>
    <col min="13" max="13" width="7.5703125" hidden="1" customWidth="1"/>
    <col min="14" max="17" width="9.28515625" customWidth="1"/>
    <col min="18" max="19" width="11.28515625" customWidth="1"/>
    <col min="20" max="20" width="9.42578125" customWidth="1"/>
    <col min="21" max="21" width="10.7109375" bestFit="1" customWidth="1"/>
    <col min="22" max="24" width="10.5703125" customWidth="1"/>
  </cols>
  <sheetData>
    <row r="1" spans="1:28" x14ac:dyDescent="0.25">
      <c r="A1" s="11" t="s">
        <v>10</v>
      </c>
      <c r="O1" t="s">
        <v>647</v>
      </c>
    </row>
    <row r="2" spans="1:28" x14ac:dyDescent="0.25">
      <c r="A2" s="9" t="s">
        <v>438</v>
      </c>
    </row>
    <row r="3" spans="1:28" x14ac:dyDescent="0.25">
      <c r="A3" s="9" t="s">
        <v>80</v>
      </c>
    </row>
    <row r="4" spans="1:28" x14ac:dyDescent="0.25">
      <c r="R4" s="40" t="s">
        <v>4</v>
      </c>
      <c r="S4" s="41"/>
      <c r="T4" s="40" t="s">
        <v>8</v>
      </c>
    </row>
    <row r="5" spans="1:28" x14ac:dyDescent="0.25">
      <c r="A5" s="10" t="s">
        <v>9</v>
      </c>
      <c r="B5" s="12" t="s">
        <v>64</v>
      </c>
      <c r="C5" s="12" t="s">
        <v>12</v>
      </c>
      <c r="R5" s="42" t="s">
        <v>2</v>
      </c>
      <c r="S5" s="42" t="s">
        <v>60</v>
      </c>
      <c r="T5" s="42" t="s">
        <v>7</v>
      </c>
    </row>
    <row r="6" spans="1:28" x14ac:dyDescent="0.25">
      <c r="B6" s="3"/>
      <c r="R6" s="3"/>
    </row>
    <row r="7" spans="1:28" ht="45" x14ac:dyDescent="0.25">
      <c r="A7" s="309" t="s">
        <v>913</v>
      </c>
      <c r="B7" s="212">
        <v>307</v>
      </c>
      <c r="C7" s="214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5"/>
      <c r="P7" s="6"/>
      <c r="Q7" s="6"/>
      <c r="R7" s="13">
        <f>+C14</f>
        <v>84382.55</v>
      </c>
      <c r="S7" s="13">
        <f>+-C42</f>
        <v>84382.549999999988</v>
      </c>
      <c r="T7" s="13">
        <f>+R7-S7</f>
        <v>0</v>
      </c>
    </row>
    <row r="8" spans="1:28" x14ac:dyDescent="0.25">
      <c r="A8" s="213"/>
      <c r="B8" s="3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5"/>
      <c r="P8" s="6"/>
      <c r="Q8" s="6"/>
    </row>
    <row r="9" spans="1:28" x14ac:dyDescent="0.25">
      <c r="A9" s="2"/>
      <c r="B9" s="3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5"/>
      <c r="P9" s="6"/>
      <c r="Q9" s="6"/>
    </row>
    <row r="10" spans="1:28" x14ac:dyDescent="0.25">
      <c r="B10" s="3"/>
    </row>
    <row r="11" spans="1:28" x14ac:dyDescent="0.25">
      <c r="A11" s="2" t="s">
        <v>66</v>
      </c>
      <c r="B11" s="212"/>
      <c r="C11" s="214"/>
    </row>
    <row r="12" spans="1:28" x14ac:dyDescent="0.25">
      <c r="B12" s="28"/>
      <c r="C12" s="2"/>
    </row>
    <row r="13" spans="1:28" x14ac:dyDescent="0.25">
      <c r="A13" s="9" t="s">
        <v>5</v>
      </c>
      <c r="C13" s="31" t="s">
        <v>3</v>
      </c>
      <c r="D13" s="32">
        <v>1994</v>
      </c>
      <c r="E13" s="32">
        <v>1995</v>
      </c>
      <c r="F13" s="32">
        <v>1996</v>
      </c>
      <c r="G13" s="32">
        <v>1997</v>
      </c>
      <c r="H13" s="32">
        <v>1998</v>
      </c>
      <c r="I13" s="32">
        <v>1999</v>
      </c>
      <c r="J13" s="32">
        <v>2000</v>
      </c>
      <c r="K13" s="32">
        <v>2001</v>
      </c>
      <c r="L13" s="32">
        <v>2002</v>
      </c>
      <c r="M13" s="32">
        <v>2003</v>
      </c>
      <c r="N13" s="32">
        <v>2004</v>
      </c>
      <c r="O13" s="32">
        <v>2005</v>
      </c>
      <c r="P13" s="32">
        <v>2006</v>
      </c>
      <c r="Q13" s="32">
        <v>2007</v>
      </c>
      <c r="R13" s="32">
        <v>2008</v>
      </c>
      <c r="S13" s="32">
        <v>2009</v>
      </c>
      <c r="T13" s="32">
        <v>2010</v>
      </c>
      <c r="U13" s="32">
        <v>2011</v>
      </c>
      <c r="V13" s="32">
        <v>2012</v>
      </c>
      <c r="W13" s="32">
        <v>2013</v>
      </c>
      <c r="X13" s="32">
        <v>2014</v>
      </c>
      <c r="Y13" s="328">
        <v>2015</v>
      </c>
      <c r="Z13" s="32">
        <v>2016</v>
      </c>
      <c r="AA13" s="328">
        <v>2017</v>
      </c>
      <c r="AB13" s="32">
        <v>2018</v>
      </c>
    </row>
    <row r="14" spans="1:28" x14ac:dyDescent="0.25">
      <c r="A14" s="9" t="s">
        <v>73</v>
      </c>
      <c r="C14" s="222">
        <f>SUM(D14:Y14)</f>
        <v>84382.55</v>
      </c>
      <c r="D14" s="43">
        <f>+'Equip Review 032310'!G29</f>
        <v>0</v>
      </c>
      <c r="E14" s="43">
        <f>+'Equip Review 032310'!H29</f>
        <v>0</v>
      </c>
      <c r="F14" s="43">
        <f>+'Equip Review 032310'!I29</f>
        <v>0</v>
      </c>
      <c r="G14" s="43">
        <f>+'Equip Review 032310'!J29</f>
        <v>0</v>
      </c>
      <c r="H14" s="43">
        <f>+'Equip Review 032310'!K29</f>
        <v>0</v>
      </c>
      <c r="I14" s="43">
        <f>+'Equip Review 032310'!L29</f>
        <v>0</v>
      </c>
      <c r="J14" s="43">
        <f>+'Equip Review 032310'!M29</f>
        <v>0</v>
      </c>
      <c r="K14" s="43">
        <f>+'Equip Review 032310'!N29</f>
        <v>0</v>
      </c>
      <c r="L14" s="43">
        <f>+'Equip Review 032310'!O29</f>
        <v>0</v>
      </c>
      <c r="M14" s="43">
        <f>+'Equip Review 032310'!P29</f>
        <v>0</v>
      </c>
      <c r="N14" s="43"/>
      <c r="O14" s="43"/>
      <c r="P14" s="43"/>
      <c r="Q14" s="43"/>
      <c r="R14" s="43"/>
      <c r="S14" s="43"/>
      <c r="T14" s="43"/>
      <c r="U14" s="43">
        <v>84382.55</v>
      </c>
      <c r="V14" s="43"/>
      <c r="W14" s="43"/>
      <c r="X14" s="43">
        <v>0</v>
      </c>
    </row>
    <row r="15" spans="1:28" x14ac:dyDescent="0.25">
      <c r="A15" s="34"/>
      <c r="B15" s="2"/>
      <c r="C15" s="2"/>
      <c r="S15" s="43"/>
      <c r="T15" s="43"/>
      <c r="U15" s="43"/>
      <c r="V15" s="43"/>
      <c r="W15" s="43"/>
      <c r="X15" s="43"/>
    </row>
    <row r="16" spans="1:28" x14ac:dyDescent="0.25">
      <c r="A16" s="9" t="s">
        <v>6</v>
      </c>
      <c r="B16" s="3">
        <v>1994</v>
      </c>
      <c r="C16" s="13">
        <f>-SUM(D16:Y16)</f>
        <v>0</v>
      </c>
      <c r="D16" s="7">
        <f>+D$14/7/2</f>
        <v>0</v>
      </c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43"/>
      <c r="T16" s="43"/>
      <c r="U16" s="43"/>
      <c r="V16" s="43"/>
      <c r="W16" s="43"/>
      <c r="X16" s="43"/>
      <c r="Y16" s="7"/>
      <c r="Z16" s="7"/>
    </row>
    <row r="17" spans="1:26" x14ac:dyDescent="0.25">
      <c r="B17" s="3">
        <v>1995</v>
      </c>
      <c r="C17" s="13">
        <f t="shared" ref="C17:C39" si="0">-SUM(D17:Y17)</f>
        <v>0</v>
      </c>
      <c r="D17" s="7">
        <f>+D$14/7</f>
        <v>0</v>
      </c>
      <c r="E17" s="7">
        <f>+E$14/7/2</f>
        <v>0</v>
      </c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43"/>
      <c r="T17" s="43"/>
      <c r="U17" s="43"/>
      <c r="V17" s="43"/>
      <c r="W17" s="43"/>
      <c r="X17" s="43"/>
      <c r="Y17" s="7"/>
      <c r="Z17" s="7"/>
    </row>
    <row r="18" spans="1:26" x14ac:dyDescent="0.25">
      <c r="B18" s="3">
        <v>1996</v>
      </c>
      <c r="C18" s="13">
        <f t="shared" si="0"/>
        <v>0</v>
      </c>
      <c r="D18" s="7">
        <f>+D17</f>
        <v>0</v>
      </c>
      <c r="E18" s="7">
        <f>+E$14/7</f>
        <v>0</v>
      </c>
      <c r="F18" s="7">
        <f>+F$14/7/2</f>
        <v>0</v>
      </c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43"/>
      <c r="T18" s="43"/>
      <c r="U18" s="43"/>
      <c r="V18" s="43"/>
      <c r="W18" s="43"/>
      <c r="X18" s="43"/>
      <c r="Y18" s="7"/>
      <c r="Z18" s="7"/>
    </row>
    <row r="19" spans="1:26" x14ac:dyDescent="0.25">
      <c r="B19" s="3">
        <v>1997</v>
      </c>
      <c r="C19" s="13">
        <f t="shared" si="0"/>
        <v>0</v>
      </c>
      <c r="D19" s="7">
        <f>+D18</f>
        <v>0</v>
      </c>
      <c r="E19" s="7">
        <f>+E18</f>
        <v>0</v>
      </c>
      <c r="F19" s="7">
        <f>+F$14/7</f>
        <v>0</v>
      </c>
      <c r="G19" s="7">
        <f>+G$14/7/2</f>
        <v>0</v>
      </c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43"/>
      <c r="T19" s="43"/>
      <c r="U19" s="43"/>
      <c r="V19" s="43"/>
      <c r="W19" s="43"/>
      <c r="X19" s="43"/>
      <c r="Y19" s="7"/>
      <c r="Z19" s="7"/>
    </row>
    <row r="20" spans="1:26" x14ac:dyDescent="0.25">
      <c r="B20" s="3">
        <v>1998</v>
      </c>
      <c r="C20" s="13">
        <f t="shared" si="0"/>
        <v>0</v>
      </c>
      <c r="D20" s="7">
        <f>+D19</f>
        <v>0</v>
      </c>
      <c r="E20" s="7">
        <f>+E19</f>
        <v>0</v>
      </c>
      <c r="F20" s="7">
        <f>+F19</f>
        <v>0</v>
      </c>
      <c r="G20" s="7">
        <f>+G$14/7</f>
        <v>0</v>
      </c>
      <c r="H20" s="7">
        <f>+H$14/7/2</f>
        <v>0</v>
      </c>
      <c r="I20" s="7"/>
      <c r="J20" s="7"/>
      <c r="K20" s="7"/>
      <c r="L20" s="7"/>
      <c r="M20" s="7"/>
      <c r="N20" s="7"/>
      <c r="O20" s="7"/>
      <c r="P20" s="7"/>
      <c r="Q20" s="7"/>
      <c r="R20" s="7"/>
      <c r="S20" s="43"/>
      <c r="T20" s="43"/>
      <c r="U20" s="43"/>
      <c r="V20" s="43"/>
      <c r="W20" s="43"/>
      <c r="X20" s="43"/>
      <c r="Y20" s="7"/>
      <c r="Z20" s="7"/>
    </row>
    <row r="21" spans="1:26" x14ac:dyDescent="0.25">
      <c r="B21" s="3">
        <v>1999</v>
      </c>
      <c r="C21" s="13">
        <f t="shared" si="0"/>
        <v>0</v>
      </c>
      <c r="D21" s="7">
        <f>+D20</f>
        <v>0</v>
      </c>
      <c r="E21" s="7">
        <f>+E20</f>
        <v>0</v>
      </c>
      <c r="F21" s="7">
        <f>+F20</f>
        <v>0</v>
      </c>
      <c r="G21" s="7">
        <f>+G20</f>
        <v>0</v>
      </c>
      <c r="H21" s="7">
        <f>+H$14/7</f>
        <v>0</v>
      </c>
      <c r="I21" s="7">
        <f>+I$14/7/2</f>
        <v>0</v>
      </c>
      <c r="J21" s="7"/>
      <c r="K21" s="7"/>
      <c r="L21" s="7"/>
      <c r="M21" s="7"/>
      <c r="N21" s="7"/>
      <c r="O21" s="7"/>
      <c r="P21" s="7"/>
      <c r="Q21" s="7"/>
      <c r="R21" s="7"/>
      <c r="S21" s="43"/>
      <c r="T21" s="43"/>
      <c r="U21" s="43"/>
      <c r="V21" s="43"/>
      <c r="W21" s="43"/>
      <c r="X21" s="43"/>
      <c r="Y21" s="7"/>
      <c r="Z21" s="7"/>
    </row>
    <row r="22" spans="1:26" x14ac:dyDescent="0.25">
      <c r="B22" s="3">
        <v>2000</v>
      </c>
      <c r="C22" s="13">
        <f t="shared" si="0"/>
        <v>0</v>
      </c>
      <c r="D22" s="7">
        <f>+D21</f>
        <v>0</v>
      </c>
      <c r="E22" s="7">
        <f>+E21</f>
        <v>0</v>
      </c>
      <c r="F22" s="7">
        <f>+F21</f>
        <v>0</v>
      </c>
      <c r="G22" s="7">
        <f>+G21</f>
        <v>0</v>
      </c>
      <c r="H22" s="7">
        <f>+H21</f>
        <v>0</v>
      </c>
      <c r="I22" s="7">
        <f>+I$14/7</f>
        <v>0</v>
      </c>
      <c r="J22" s="7">
        <f>+J$14/7/2</f>
        <v>0</v>
      </c>
      <c r="K22" s="7"/>
      <c r="L22" s="7"/>
      <c r="M22" s="7"/>
      <c r="N22" s="7"/>
      <c r="O22" s="7"/>
      <c r="P22" s="7"/>
      <c r="Q22" s="7"/>
      <c r="R22" s="7"/>
      <c r="S22" s="43"/>
      <c r="T22" s="43"/>
      <c r="U22" s="43"/>
      <c r="V22" s="43"/>
      <c r="W22" s="43"/>
      <c r="X22" s="43"/>
      <c r="Y22" s="7"/>
      <c r="Z22" s="7"/>
    </row>
    <row r="23" spans="1:26" x14ac:dyDescent="0.25">
      <c r="B23" s="3">
        <v>2001</v>
      </c>
      <c r="C23" s="13">
        <f t="shared" si="0"/>
        <v>0</v>
      </c>
      <c r="D23" s="7">
        <f>+D$14/7/2</f>
        <v>0</v>
      </c>
      <c r="E23" s="7">
        <f>+E22</f>
        <v>0</v>
      </c>
      <c r="F23" s="7">
        <f>+F22</f>
        <v>0</v>
      </c>
      <c r="G23" s="7">
        <f>+G22</f>
        <v>0</v>
      </c>
      <c r="H23" s="7">
        <f>+H22</f>
        <v>0</v>
      </c>
      <c r="I23" s="7">
        <f>+I22</f>
        <v>0</v>
      </c>
      <c r="J23" s="7">
        <f>+J$14/7</f>
        <v>0</v>
      </c>
      <c r="K23" s="7">
        <f>+K$14/7/2</f>
        <v>0</v>
      </c>
      <c r="L23" s="7"/>
      <c r="M23" s="7"/>
      <c r="N23" s="7"/>
      <c r="O23" s="7"/>
      <c r="P23" s="7"/>
      <c r="Q23" s="7"/>
      <c r="R23" s="7"/>
      <c r="S23" s="43"/>
      <c r="T23" s="43"/>
      <c r="U23" s="43"/>
      <c r="V23" s="43"/>
      <c r="W23" s="43"/>
      <c r="X23" s="43"/>
      <c r="Y23" s="7"/>
      <c r="Z23" s="7"/>
    </row>
    <row r="24" spans="1:26" x14ac:dyDescent="0.25">
      <c r="B24" s="3">
        <v>2002</v>
      </c>
      <c r="C24" s="13">
        <f t="shared" si="0"/>
        <v>0</v>
      </c>
      <c r="D24" s="7"/>
      <c r="E24" s="7">
        <f>+E$14/7/2</f>
        <v>0</v>
      </c>
      <c r="F24" s="7">
        <f>+F23</f>
        <v>0</v>
      </c>
      <c r="G24" s="7">
        <f>+G23</f>
        <v>0</v>
      </c>
      <c r="H24" s="7">
        <f>+H23</f>
        <v>0</v>
      </c>
      <c r="I24" s="7">
        <f>+I23</f>
        <v>0</v>
      </c>
      <c r="J24" s="7">
        <f>+J23</f>
        <v>0</v>
      </c>
      <c r="K24" s="7">
        <f>+K$14/7</f>
        <v>0</v>
      </c>
      <c r="L24" s="7">
        <f>+L$14/7/2</f>
        <v>0</v>
      </c>
      <c r="M24" s="7"/>
      <c r="N24" s="7"/>
      <c r="O24" s="7"/>
      <c r="P24" s="7"/>
      <c r="Q24" s="7"/>
      <c r="R24" s="7"/>
      <c r="S24" s="43"/>
      <c r="T24" s="43"/>
      <c r="U24" s="43"/>
      <c r="V24" s="43"/>
      <c r="W24" s="43"/>
      <c r="X24" s="43"/>
      <c r="Y24" s="7"/>
      <c r="Z24" s="7"/>
    </row>
    <row r="25" spans="1:26" x14ac:dyDescent="0.25">
      <c r="B25" s="3">
        <v>2003</v>
      </c>
      <c r="C25" s="13">
        <f t="shared" si="0"/>
        <v>0</v>
      </c>
      <c r="D25" s="7"/>
      <c r="E25" s="7"/>
      <c r="F25" s="7">
        <f>+F$14/7/2</f>
        <v>0</v>
      </c>
      <c r="G25" s="7">
        <f>+G24</f>
        <v>0</v>
      </c>
      <c r="H25" s="7">
        <f>+H24</f>
        <v>0</v>
      </c>
      <c r="I25" s="7">
        <f>+I24</f>
        <v>0</v>
      </c>
      <c r="J25" s="7">
        <f>+J24</f>
        <v>0</v>
      </c>
      <c r="K25" s="7">
        <f>+K24</f>
        <v>0</v>
      </c>
      <c r="L25" s="7">
        <f>+L$14/7</f>
        <v>0</v>
      </c>
      <c r="M25" s="7">
        <f>+M$14/7/2</f>
        <v>0</v>
      </c>
      <c r="N25" s="7"/>
      <c r="O25" s="7"/>
      <c r="P25" s="7"/>
      <c r="Q25" s="7"/>
      <c r="R25" s="7"/>
      <c r="S25" s="43"/>
      <c r="T25" s="43"/>
      <c r="U25" s="43"/>
      <c r="V25" s="43"/>
      <c r="W25" s="43"/>
      <c r="X25" s="43"/>
      <c r="Y25" s="7"/>
      <c r="Z25" s="7"/>
    </row>
    <row r="26" spans="1:26" x14ac:dyDescent="0.25">
      <c r="B26" s="3">
        <v>2004</v>
      </c>
      <c r="C26" s="13">
        <f t="shared" si="0"/>
        <v>0</v>
      </c>
      <c r="D26" s="7"/>
      <c r="E26" s="7"/>
      <c r="F26" s="7"/>
      <c r="G26" s="7">
        <f>+G$14/7/2</f>
        <v>0</v>
      </c>
      <c r="H26" s="7">
        <f>+H25</f>
        <v>0</v>
      </c>
      <c r="I26" s="7">
        <f>+I25</f>
        <v>0</v>
      </c>
      <c r="J26" s="7">
        <f>+J25</f>
        <v>0</v>
      </c>
      <c r="K26" s="7">
        <f>+K25</f>
        <v>0</v>
      </c>
      <c r="L26" s="7">
        <f>+L25</f>
        <v>0</v>
      </c>
      <c r="M26" s="7">
        <f>+M$14/7</f>
        <v>0</v>
      </c>
      <c r="N26" s="7">
        <f>+N$14/7/2</f>
        <v>0</v>
      </c>
      <c r="O26" s="7"/>
      <c r="P26" s="7"/>
      <c r="Q26" s="7"/>
      <c r="R26" s="7"/>
      <c r="S26" s="43"/>
      <c r="T26" s="43"/>
      <c r="U26" s="43"/>
      <c r="V26" s="43"/>
      <c r="W26" s="43"/>
      <c r="X26" s="43"/>
      <c r="Y26" s="7"/>
      <c r="Z26" s="7"/>
    </row>
    <row r="27" spans="1:26" x14ac:dyDescent="0.25">
      <c r="B27" s="3">
        <v>2005</v>
      </c>
      <c r="C27" s="13">
        <f t="shared" si="0"/>
        <v>0</v>
      </c>
      <c r="D27" s="7"/>
      <c r="E27" s="7"/>
      <c r="F27" s="7"/>
      <c r="G27" s="7"/>
      <c r="H27" s="7">
        <f>+H$14/7/2</f>
        <v>0</v>
      </c>
      <c r="I27" s="7">
        <f>+I26</f>
        <v>0</v>
      </c>
      <c r="J27" s="7">
        <f>+J26</f>
        <v>0</v>
      </c>
      <c r="K27" s="7">
        <f>+K26</f>
        <v>0</v>
      </c>
      <c r="L27" s="7">
        <f>+L26</f>
        <v>0</v>
      </c>
      <c r="M27" s="7">
        <f>+M26</f>
        <v>0</v>
      </c>
      <c r="N27" s="7">
        <f>+N$14/7</f>
        <v>0</v>
      </c>
      <c r="O27" s="7">
        <f>+O$14/7/2</f>
        <v>0</v>
      </c>
      <c r="P27" s="7"/>
      <c r="Q27" s="7"/>
      <c r="R27" s="7"/>
      <c r="S27" s="43"/>
      <c r="T27" s="43"/>
      <c r="U27" s="43"/>
      <c r="V27" s="43"/>
      <c r="W27" s="43"/>
      <c r="X27" s="43"/>
      <c r="Y27" s="7"/>
      <c r="Z27" s="7"/>
    </row>
    <row r="28" spans="1:26" x14ac:dyDescent="0.25">
      <c r="B28" s="3">
        <v>2006</v>
      </c>
      <c r="C28" s="13">
        <f t="shared" si="0"/>
        <v>0</v>
      </c>
      <c r="D28" s="7"/>
      <c r="E28" s="7"/>
      <c r="F28" s="7"/>
      <c r="G28" s="7"/>
      <c r="H28" s="7"/>
      <c r="I28" s="7">
        <f>+I$14/7/2</f>
        <v>0</v>
      </c>
      <c r="J28" s="7">
        <f>+J27</f>
        <v>0</v>
      </c>
      <c r="K28" s="7">
        <f>+K27</f>
        <v>0</v>
      </c>
      <c r="L28" s="7">
        <f>+L27</f>
        <v>0</v>
      </c>
      <c r="M28" s="7">
        <f>+M27</f>
        <v>0</v>
      </c>
      <c r="N28" s="7">
        <f>+N27</f>
        <v>0</v>
      </c>
      <c r="O28" s="7">
        <f>+O$14/7</f>
        <v>0</v>
      </c>
      <c r="P28" s="7">
        <f>+P$14/7/2</f>
        <v>0</v>
      </c>
      <c r="Q28" s="7"/>
      <c r="R28" s="7"/>
      <c r="S28" s="43"/>
      <c r="T28" s="43"/>
      <c r="U28" s="43"/>
      <c r="V28" s="43"/>
      <c r="W28" s="43"/>
      <c r="X28" s="43"/>
      <c r="Y28" s="7"/>
      <c r="Z28" s="7"/>
    </row>
    <row r="29" spans="1:26" x14ac:dyDescent="0.25">
      <c r="B29" s="3">
        <v>2007</v>
      </c>
      <c r="C29" s="13">
        <f t="shared" si="0"/>
        <v>0</v>
      </c>
      <c r="D29" s="7"/>
      <c r="E29" s="7"/>
      <c r="F29" s="7"/>
      <c r="G29" s="7"/>
      <c r="H29" s="7"/>
      <c r="I29" s="7"/>
      <c r="J29" s="7">
        <f>+J$14/7/2</f>
        <v>0</v>
      </c>
      <c r="K29" s="7">
        <f>+K28</f>
        <v>0</v>
      </c>
      <c r="L29" s="7">
        <f>+L28</f>
        <v>0</v>
      </c>
      <c r="M29" s="7">
        <f>+M28</f>
        <v>0</v>
      </c>
      <c r="N29" s="7">
        <f>+N28</f>
        <v>0</v>
      </c>
      <c r="O29" s="7">
        <f>+O28</f>
        <v>0</v>
      </c>
      <c r="P29" s="7">
        <f>+P$14/7</f>
        <v>0</v>
      </c>
      <c r="Q29" s="7">
        <f>+Q$14/7/2</f>
        <v>0</v>
      </c>
      <c r="R29" s="7"/>
      <c r="S29" s="43"/>
      <c r="T29" s="43"/>
      <c r="U29" s="43"/>
      <c r="V29" s="43"/>
      <c r="W29" s="43"/>
      <c r="X29" s="43"/>
      <c r="Y29" s="7"/>
      <c r="Z29" s="7"/>
    </row>
    <row r="30" spans="1:26" x14ac:dyDescent="0.25">
      <c r="B30" s="3">
        <v>2008</v>
      </c>
      <c r="C30" s="13">
        <f t="shared" si="0"/>
        <v>0</v>
      </c>
      <c r="D30" s="7"/>
      <c r="E30" s="7"/>
      <c r="F30" s="7"/>
      <c r="G30" s="7"/>
      <c r="H30" s="7"/>
      <c r="I30" s="7"/>
      <c r="J30" s="7"/>
      <c r="K30" s="7">
        <f>+K$14/7/2</f>
        <v>0</v>
      </c>
      <c r="L30" s="7">
        <f>+L29</f>
        <v>0</v>
      </c>
      <c r="M30" s="7">
        <f>+M29</f>
        <v>0</v>
      </c>
      <c r="N30" s="7">
        <f>+N29</f>
        <v>0</v>
      </c>
      <c r="O30" s="7">
        <f>+O29</f>
        <v>0</v>
      </c>
      <c r="P30" s="7">
        <f>+P29</f>
        <v>0</v>
      </c>
      <c r="Q30" s="7">
        <f>+Q$14/7</f>
        <v>0</v>
      </c>
      <c r="R30" s="7">
        <f>+R$14/7/2</f>
        <v>0</v>
      </c>
      <c r="S30" s="43"/>
      <c r="T30" s="43"/>
      <c r="U30" s="43"/>
      <c r="V30" s="43"/>
      <c r="W30" s="43"/>
      <c r="X30" s="43"/>
      <c r="Y30" s="7"/>
      <c r="Z30" s="7"/>
    </row>
    <row r="31" spans="1:26" x14ac:dyDescent="0.25">
      <c r="B31" s="3">
        <v>2009</v>
      </c>
      <c r="C31" s="13">
        <f t="shared" si="0"/>
        <v>0</v>
      </c>
      <c r="D31" s="7"/>
      <c r="E31" s="7"/>
      <c r="F31" s="7"/>
      <c r="G31" s="7"/>
      <c r="H31" s="7"/>
      <c r="I31" s="7"/>
      <c r="J31" s="7"/>
      <c r="K31" s="7"/>
      <c r="L31" s="7">
        <f>+L$14/7/2</f>
        <v>0</v>
      </c>
      <c r="M31" s="7">
        <f>+M30</f>
        <v>0</v>
      </c>
      <c r="N31" s="7">
        <f>+N30</f>
        <v>0</v>
      </c>
      <c r="O31" s="7">
        <f>+O30</f>
        <v>0</v>
      </c>
      <c r="P31" s="7">
        <f>+P30</f>
        <v>0</v>
      </c>
      <c r="Q31" s="7">
        <f>+Q30</f>
        <v>0</v>
      </c>
      <c r="R31" s="7">
        <f>+R$14/7</f>
        <v>0</v>
      </c>
      <c r="S31" s="43">
        <f>+S$14/7/2</f>
        <v>0</v>
      </c>
      <c r="T31" s="43"/>
      <c r="U31" s="43"/>
      <c r="V31" s="43"/>
      <c r="W31" s="43"/>
      <c r="X31" s="43"/>
      <c r="Y31" s="7"/>
      <c r="Z31" s="7"/>
    </row>
    <row r="32" spans="1:26" x14ac:dyDescent="0.25">
      <c r="A32" s="38" t="s">
        <v>59</v>
      </c>
      <c r="B32" s="3">
        <v>2010</v>
      </c>
      <c r="C32" s="13">
        <f t="shared" si="0"/>
        <v>0</v>
      </c>
      <c r="D32" s="7"/>
      <c r="E32" s="7"/>
      <c r="F32" s="7"/>
      <c r="G32" s="7"/>
      <c r="H32" s="7"/>
      <c r="I32" s="7"/>
      <c r="J32" s="7"/>
      <c r="K32" s="7"/>
      <c r="L32" s="7"/>
      <c r="M32" s="7">
        <f>+M$14/7/2</f>
        <v>0</v>
      </c>
      <c r="N32" s="7">
        <f>+N31</f>
        <v>0</v>
      </c>
      <c r="O32" s="7">
        <f>+O31</f>
        <v>0</v>
      </c>
      <c r="P32" s="7">
        <f>+P31</f>
        <v>0</v>
      </c>
      <c r="Q32" s="7">
        <f>+Q31</f>
        <v>0</v>
      </c>
      <c r="R32" s="7">
        <f>+R31</f>
        <v>0</v>
      </c>
      <c r="S32" s="43">
        <f>+S$14/7</f>
        <v>0</v>
      </c>
      <c r="T32" s="43">
        <f>+T$14/7/2</f>
        <v>0</v>
      </c>
      <c r="U32" s="43"/>
      <c r="V32" s="43"/>
      <c r="W32" s="43"/>
      <c r="X32" s="43"/>
      <c r="Y32" s="7"/>
      <c r="Z32" s="7"/>
    </row>
    <row r="33" spans="1:28" x14ac:dyDescent="0.25">
      <c r="A33" s="38"/>
      <c r="B33" s="3">
        <v>2011</v>
      </c>
      <c r="C33" s="13">
        <f t="shared" si="0"/>
        <v>-6027.3249999999998</v>
      </c>
      <c r="D33" s="7"/>
      <c r="E33" s="7"/>
      <c r="F33" s="7"/>
      <c r="G33" s="7"/>
      <c r="H33" s="7"/>
      <c r="I33" s="7"/>
      <c r="J33" s="7"/>
      <c r="K33" s="7"/>
      <c r="L33" s="7"/>
      <c r="M33" s="7"/>
      <c r="N33" s="7">
        <f>+N$14/7/2</f>
        <v>0</v>
      </c>
      <c r="O33" s="7">
        <f>+O32</f>
        <v>0</v>
      </c>
      <c r="P33" s="7">
        <f>+P32</f>
        <v>0</v>
      </c>
      <c r="Q33" s="7">
        <f>+Q32</f>
        <v>0</v>
      </c>
      <c r="R33" s="7">
        <f>+R32</f>
        <v>0</v>
      </c>
      <c r="S33" s="43">
        <f>+S32</f>
        <v>0</v>
      </c>
      <c r="T33" s="43">
        <f>+T$14/7</f>
        <v>0</v>
      </c>
      <c r="U33" s="43">
        <f>+U$14/7/2</f>
        <v>6027.3249999999998</v>
      </c>
      <c r="V33" s="43"/>
      <c r="W33" s="43"/>
      <c r="X33" s="43"/>
      <c r="Y33" s="7"/>
      <c r="Z33" s="7"/>
    </row>
    <row r="34" spans="1:28" x14ac:dyDescent="0.25">
      <c r="A34" s="38"/>
      <c r="B34" s="3">
        <v>2012</v>
      </c>
      <c r="C34" s="13">
        <f t="shared" si="0"/>
        <v>-12054.65</v>
      </c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>
        <f>+O$14/7/2</f>
        <v>0</v>
      </c>
      <c r="P34" s="7">
        <f>+P33</f>
        <v>0</v>
      </c>
      <c r="Q34" s="7">
        <f>+Q33</f>
        <v>0</v>
      </c>
      <c r="R34" s="7">
        <f>+R33</f>
        <v>0</v>
      </c>
      <c r="S34" s="43">
        <f>+S33</f>
        <v>0</v>
      </c>
      <c r="T34" s="43">
        <f>+T$14/7</f>
        <v>0</v>
      </c>
      <c r="U34" s="43">
        <f>+U$14/7</f>
        <v>12054.65</v>
      </c>
      <c r="V34" s="43">
        <f>+V$14/7/2</f>
        <v>0</v>
      </c>
      <c r="W34" s="43"/>
      <c r="X34" s="43"/>
      <c r="Y34" s="7"/>
      <c r="Z34" s="7"/>
    </row>
    <row r="35" spans="1:28" x14ac:dyDescent="0.25">
      <c r="A35" s="38"/>
      <c r="B35" s="3">
        <v>2013</v>
      </c>
      <c r="C35" s="13">
        <f t="shared" si="0"/>
        <v>-12054.65</v>
      </c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>
        <f>R34</f>
        <v>0</v>
      </c>
      <c r="S35" s="43">
        <f>S34</f>
        <v>0</v>
      </c>
      <c r="T35" s="43">
        <f>T34</f>
        <v>0</v>
      </c>
      <c r="U35" s="43">
        <f t="shared" ref="U35:U39" si="1">+U$14/7</f>
        <v>12054.65</v>
      </c>
      <c r="V35" s="43">
        <f>V14/7</f>
        <v>0</v>
      </c>
      <c r="W35" s="43">
        <f>W14/7/2</f>
        <v>0</v>
      </c>
      <c r="X35" s="43"/>
      <c r="Y35" s="7"/>
      <c r="Z35" s="7"/>
    </row>
    <row r="36" spans="1:28" x14ac:dyDescent="0.25">
      <c r="A36" s="38"/>
      <c r="B36" s="3">
        <v>2014</v>
      </c>
      <c r="C36" s="13">
        <f t="shared" si="0"/>
        <v>-12054.65</v>
      </c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43">
        <f t="shared" ref="S36:S37" si="2">S35</f>
        <v>0</v>
      </c>
      <c r="T36" s="43">
        <f t="shared" ref="T36:T37" si="3">T35</f>
        <v>0</v>
      </c>
      <c r="U36" s="43">
        <f t="shared" si="1"/>
        <v>12054.65</v>
      </c>
      <c r="V36" s="43">
        <f>V35</f>
        <v>0</v>
      </c>
      <c r="W36" s="43">
        <f>W14/7</f>
        <v>0</v>
      </c>
      <c r="X36" s="43">
        <f>X14/7/2</f>
        <v>0</v>
      </c>
      <c r="Y36" s="7"/>
      <c r="Z36" s="7"/>
    </row>
    <row r="37" spans="1:28" x14ac:dyDescent="0.25">
      <c r="A37" s="38"/>
      <c r="B37" s="3">
        <v>2015</v>
      </c>
      <c r="C37" s="13">
        <f t="shared" si="0"/>
        <v>-12054.65</v>
      </c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43">
        <f t="shared" si="2"/>
        <v>0</v>
      </c>
      <c r="T37" s="43">
        <f t="shared" si="3"/>
        <v>0</v>
      </c>
      <c r="U37" s="43">
        <f t="shared" si="1"/>
        <v>12054.65</v>
      </c>
      <c r="V37" s="43">
        <f>V36</f>
        <v>0</v>
      </c>
      <c r="W37" s="43">
        <f>W14/7</f>
        <v>0</v>
      </c>
      <c r="X37" s="43">
        <f>X14/7</f>
        <v>0</v>
      </c>
      <c r="Y37" s="7">
        <f>Y14/7/2</f>
        <v>0</v>
      </c>
      <c r="Z37" s="7"/>
    </row>
    <row r="38" spans="1:28" x14ac:dyDescent="0.25">
      <c r="A38" s="38"/>
      <c r="B38" s="3">
        <v>2016</v>
      </c>
      <c r="C38" s="13">
        <f t="shared" si="0"/>
        <v>-12054.65</v>
      </c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43"/>
      <c r="T38" s="43"/>
      <c r="U38" s="43">
        <f t="shared" si="1"/>
        <v>12054.65</v>
      </c>
      <c r="V38" s="43"/>
      <c r="W38" s="43"/>
      <c r="X38" s="43"/>
      <c r="Y38" s="7"/>
      <c r="Z38" s="7"/>
    </row>
    <row r="39" spans="1:28" x14ac:dyDescent="0.25">
      <c r="A39" s="38"/>
      <c r="B39" s="3">
        <v>2017</v>
      </c>
      <c r="C39" s="13">
        <f t="shared" si="0"/>
        <v>-12054.65</v>
      </c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43"/>
      <c r="T39" s="43"/>
      <c r="U39" s="43">
        <f t="shared" si="1"/>
        <v>12054.65</v>
      </c>
      <c r="V39" s="43"/>
      <c r="W39" s="43"/>
      <c r="X39" s="43"/>
      <c r="Y39" s="7"/>
      <c r="Z39" s="7"/>
    </row>
    <row r="40" spans="1:28" x14ac:dyDescent="0.25">
      <c r="A40" s="38"/>
      <c r="B40" s="3">
        <v>2018</v>
      </c>
      <c r="C40" s="13">
        <f>-SUM(D40:AB40)</f>
        <v>-6027.3249999999998</v>
      </c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43"/>
      <c r="T40" s="43"/>
      <c r="U40" s="43">
        <f>+U$14/7/2</f>
        <v>6027.3249999999998</v>
      </c>
      <c r="V40" s="43"/>
      <c r="W40" s="43"/>
      <c r="X40" s="43"/>
      <c r="Y40" s="7"/>
      <c r="Z40" s="7"/>
    </row>
    <row r="41" spans="1:28" x14ac:dyDescent="0.25">
      <c r="A41" s="38"/>
      <c r="B41" s="30">
        <f>SUM(D41:Y41)</f>
        <v>0</v>
      </c>
      <c r="C41" s="12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37"/>
      <c r="W41" s="37"/>
      <c r="X41" s="29"/>
      <c r="Y41" s="7"/>
      <c r="Z41" s="7"/>
    </row>
    <row r="42" spans="1:28" x14ac:dyDescent="0.25">
      <c r="A42" s="38" t="s">
        <v>62</v>
      </c>
      <c r="B42" s="35">
        <f>SUM(D42:Y42)</f>
        <v>0</v>
      </c>
      <c r="C42" s="29">
        <f>SUM(C16:C41)</f>
        <v>-84382.549999999988</v>
      </c>
      <c r="D42" s="7">
        <f>-SUM(D16:D41)+D14</f>
        <v>0</v>
      </c>
      <c r="E42" s="7">
        <f t="shared" ref="E42:AB42" si="4">-SUM(E16:E41)+E14</f>
        <v>0</v>
      </c>
      <c r="F42" s="7">
        <f t="shared" si="4"/>
        <v>0</v>
      </c>
      <c r="G42" s="7">
        <f t="shared" si="4"/>
        <v>0</v>
      </c>
      <c r="H42" s="7">
        <f t="shared" si="4"/>
        <v>0</v>
      </c>
      <c r="I42" s="7">
        <f t="shared" si="4"/>
        <v>0</v>
      </c>
      <c r="J42" s="7">
        <f t="shared" si="4"/>
        <v>0</v>
      </c>
      <c r="K42" s="7">
        <f t="shared" si="4"/>
        <v>0</v>
      </c>
      <c r="L42" s="7">
        <f t="shared" si="4"/>
        <v>0</v>
      </c>
      <c r="M42" s="7">
        <f t="shared" si="4"/>
        <v>0</v>
      </c>
      <c r="N42" s="7">
        <f t="shared" si="4"/>
        <v>0</v>
      </c>
      <c r="O42" s="7">
        <f t="shared" si="4"/>
        <v>0</v>
      </c>
      <c r="P42" s="7">
        <f t="shared" si="4"/>
        <v>0</v>
      </c>
      <c r="Q42" s="7">
        <f t="shared" si="4"/>
        <v>0</v>
      </c>
      <c r="R42" s="7">
        <f t="shared" si="4"/>
        <v>0</v>
      </c>
      <c r="S42" s="7">
        <f t="shared" si="4"/>
        <v>0</v>
      </c>
      <c r="T42" s="7">
        <f t="shared" si="4"/>
        <v>0</v>
      </c>
      <c r="U42" s="7">
        <f t="shared" si="4"/>
        <v>0</v>
      </c>
      <c r="V42" s="43">
        <f t="shared" si="4"/>
        <v>0</v>
      </c>
      <c r="W42" s="43">
        <f t="shared" si="4"/>
        <v>0</v>
      </c>
      <c r="X42" s="333">
        <f t="shared" si="4"/>
        <v>0</v>
      </c>
      <c r="Y42" s="333">
        <f t="shared" si="4"/>
        <v>0</v>
      </c>
      <c r="Z42" s="333">
        <f t="shared" si="4"/>
        <v>0</v>
      </c>
      <c r="AA42" s="333">
        <f t="shared" si="4"/>
        <v>0</v>
      </c>
      <c r="AB42" s="333">
        <f t="shared" si="4"/>
        <v>0</v>
      </c>
    </row>
    <row r="43" spans="1:28" x14ac:dyDescent="0.25">
      <c r="A43" s="38"/>
      <c r="B43" s="29"/>
      <c r="C43" s="3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8" x14ac:dyDescent="0.25">
      <c r="A44" s="39" t="s">
        <v>63</v>
      </c>
      <c r="B44" s="3"/>
      <c r="C44" s="30">
        <f>+C14+C42</f>
        <v>0</v>
      </c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8" x14ac:dyDescent="0.25">
      <c r="A45" s="3"/>
      <c r="B45" s="3"/>
      <c r="C45" s="3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8" x14ac:dyDescent="0.25">
      <c r="A46" s="3"/>
      <c r="B46" s="36"/>
      <c r="C46" s="3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8" x14ac:dyDescent="0.25">
      <c r="A47" s="3"/>
      <c r="B47" s="3"/>
      <c r="C47" s="3"/>
      <c r="E47" s="7"/>
      <c r="F47" s="4"/>
      <c r="G47" s="4"/>
      <c r="H47" s="4"/>
      <c r="I47" s="4"/>
      <c r="J47" s="4"/>
      <c r="K47" s="4"/>
      <c r="L47" s="4"/>
      <c r="M47" s="4"/>
      <c r="N47" s="7">
        <f>SUM(E32:E47)</f>
        <v>0</v>
      </c>
      <c r="O47" s="4"/>
      <c r="P47" s="4"/>
      <c r="Q47" s="4"/>
      <c r="R47" s="4"/>
      <c r="S47" s="4"/>
    </row>
    <row r="48" spans="1:28" x14ac:dyDescent="0.25">
      <c r="B48" s="3"/>
      <c r="C48" s="3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</row>
    <row r="49" spans="5:19" x14ac:dyDescent="0.25"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</row>
    <row r="50" spans="5:19" x14ac:dyDescent="0.25"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</row>
    <row r="51" spans="5:19" x14ac:dyDescent="0.25"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</row>
    <row r="52" spans="5:19" x14ac:dyDescent="0.25"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</row>
    <row r="53" spans="5:19" x14ac:dyDescent="0.25"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</row>
    <row r="54" spans="5:19" x14ac:dyDescent="0.25"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</row>
    <row r="55" spans="5:19" x14ac:dyDescent="0.25"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</row>
    <row r="56" spans="5:19" x14ac:dyDescent="0.25"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</row>
    <row r="57" spans="5:19" x14ac:dyDescent="0.25"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</row>
    <row r="58" spans="5:19" x14ac:dyDescent="0.25"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</row>
  </sheetData>
  <pageMargins left="0.7" right="0.7" top="0.75" bottom="0.75" header="0.3" footer="0.3"/>
  <pageSetup scale="71" orientation="landscape" horizontalDpi="4294967294" verticalDpi="4294967294" r:id="rId1"/>
  <headerFooter>
    <oddFooter>&amp;Z&amp;F&amp;RPage &amp;P</oddFooter>
  </headerFooter>
  <ignoredErrors>
    <ignoredError sqref="U36:U37" formula="1"/>
  </ignoredErrors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sheetPr codeName="Sheet65">
    <tabColor theme="9" tint="-0.249977111117893"/>
    <pageSetUpPr fitToPage="1"/>
  </sheetPr>
  <dimension ref="A1:AB58"/>
  <sheetViews>
    <sheetView workbookViewId="0"/>
  </sheetViews>
  <sheetFormatPr defaultColWidth="8.85546875" defaultRowHeight="15" x14ac:dyDescent="0.25"/>
  <cols>
    <col min="1" max="1" width="20.85546875" customWidth="1"/>
    <col min="2" max="2" width="8.7109375" customWidth="1"/>
    <col min="3" max="3" width="12.85546875" customWidth="1"/>
    <col min="4" max="12" width="7.42578125" hidden="1" customWidth="1"/>
    <col min="13" max="13" width="7.5703125" hidden="1" customWidth="1"/>
    <col min="14" max="17" width="9.28515625" customWidth="1"/>
    <col min="18" max="19" width="11.28515625" customWidth="1"/>
    <col min="20" max="20" width="9.42578125" customWidth="1"/>
    <col min="21" max="21" width="9.7109375" bestFit="1" customWidth="1"/>
    <col min="22" max="24" width="10.5703125" customWidth="1"/>
  </cols>
  <sheetData>
    <row r="1" spans="1:28" x14ac:dyDescent="0.25">
      <c r="A1" s="11" t="s">
        <v>10</v>
      </c>
      <c r="O1" t="s">
        <v>647</v>
      </c>
    </row>
    <row r="2" spans="1:28" x14ac:dyDescent="0.25">
      <c r="A2" s="9" t="s">
        <v>438</v>
      </c>
    </row>
    <row r="3" spans="1:28" x14ac:dyDescent="0.25">
      <c r="A3" s="9" t="s">
        <v>80</v>
      </c>
    </row>
    <row r="4" spans="1:28" x14ac:dyDescent="0.25">
      <c r="R4" s="40" t="s">
        <v>4</v>
      </c>
      <c r="S4" s="41"/>
      <c r="T4" s="40" t="s">
        <v>8</v>
      </c>
    </row>
    <row r="5" spans="1:28" x14ac:dyDescent="0.25">
      <c r="A5" s="10" t="s">
        <v>9</v>
      </c>
      <c r="B5" s="12" t="s">
        <v>64</v>
      </c>
      <c r="C5" s="12" t="s">
        <v>12</v>
      </c>
      <c r="R5" s="42" t="s">
        <v>2</v>
      </c>
      <c r="S5" s="42" t="s">
        <v>60</v>
      </c>
      <c r="T5" s="42" t="s">
        <v>7</v>
      </c>
    </row>
    <row r="6" spans="1:28" x14ac:dyDescent="0.25">
      <c r="B6" s="3"/>
      <c r="R6" s="3"/>
    </row>
    <row r="7" spans="1:28" ht="30" x14ac:dyDescent="0.25">
      <c r="A7" s="309" t="s">
        <v>607</v>
      </c>
      <c r="B7" s="212">
        <v>308</v>
      </c>
      <c r="C7" s="214" t="s">
        <v>954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5"/>
      <c r="P7" s="6"/>
      <c r="Q7" s="6"/>
      <c r="R7" s="13">
        <f>+C14</f>
        <v>22390</v>
      </c>
      <c r="S7" s="13">
        <f>+-C42</f>
        <v>22389.999999999996</v>
      </c>
      <c r="T7" s="13">
        <f>+R7-S7</f>
        <v>0</v>
      </c>
    </row>
    <row r="8" spans="1:28" x14ac:dyDescent="0.25">
      <c r="A8" s="213"/>
      <c r="B8" s="3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5"/>
      <c r="P8" s="6"/>
      <c r="Q8" s="6"/>
    </row>
    <row r="9" spans="1:28" x14ac:dyDescent="0.25">
      <c r="A9" s="2"/>
      <c r="B9" s="3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5"/>
      <c r="P9" s="6"/>
      <c r="Q9" s="6"/>
    </row>
    <row r="10" spans="1:28" x14ac:dyDescent="0.25">
      <c r="B10" s="3"/>
    </row>
    <row r="11" spans="1:28" x14ac:dyDescent="0.25">
      <c r="A11" s="2" t="s">
        <v>66</v>
      </c>
      <c r="B11" s="212"/>
      <c r="C11" s="214"/>
    </row>
    <row r="12" spans="1:28" x14ac:dyDescent="0.25">
      <c r="B12" s="28"/>
      <c r="C12" s="2"/>
    </row>
    <row r="13" spans="1:28" x14ac:dyDescent="0.25">
      <c r="A13" s="9" t="s">
        <v>5</v>
      </c>
      <c r="C13" s="31" t="s">
        <v>3</v>
      </c>
      <c r="D13" s="32">
        <v>1994</v>
      </c>
      <c r="E13" s="32">
        <v>1995</v>
      </c>
      <c r="F13" s="32">
        <v>1996</v>
      </c>
      <c r="G13" s="32">
        <v>1997</v>
      </c>
      <c r="H13" s="32">
        <v>1998</v>
      </c>
      <c r="I13" s="32">
        <v>1999</v>
      </c>
      <c r="J13" s="32">
        <v>2000</v>
      </c>
      <c r="K13" s="32">
        <v>2001</v>
      </c>
      <c r="L13" s="32">
        <v>2002</v>
      </c>
      <c r="M13" s="32">
        <v>2003</v>
      </c>
      <c r="N13" s="32">
        <v>2004</v>
      </c>
      <c r="O13" s="32">
        <v>2005</v>
      </c>
      <c r="P13" s="32">
        <v>2006</v>
      </c>
      <c r="Q13" s="32">
        <v>2007</v>
      </c>
      <c r="R13" s="32">
        <v>2008</v>
      </c>
      <c r="S13" s="32">
        <v>2009</v>
      </c>
      <c r="T13" s="32">
        <v>2010</v>
      </c>
      <c r="U13" s="32">
        <v>2011</v>
      </c>
      <c r="V13" s="32">
        <v>2012</v>
      </c>
      <c r="W13" s="32">
        <v>2013</v>
      </c>
      <c r="X13" s="32">
        <v>2014</v>
      </c>
      <c r="Y13" s="328">
        <v>2015</v>
      </c>
      <c r="Z13" s="32">
        <v>2016</v>
      </c>
      <c r="AA13" s="328">
        <v>2017</v>
      </c>
      <c r="AB13" s="32">
        <v>2018</v>
      </c>
    </row>
    <row r="14" spans="1:28" x14ac:dyDescent="0.25">
      <c r="A14" s="9" t="s">
        <v>73</v>
      </c>
      <c r="C14" s="222">
        <f>SUM(D14:Y14)</f>
        <v>22390</v>
      </c>
      <c r="D14" s="43">
        <f>+'Equip Review 032310'!G29</f>
        <v>0</v>
      </c>
      <c r="E14" s="43">
        <f>+'Equip Review 032310'!H29</f>
        <v>0</v>
      </c>
      <c r="F14" s="43">
        <f>+'Equip Review 032310'!I29</f>
        <v>0</v>
      </c>
      <c r="G14" s="43">
        <f>+'Equip Review 032310'!J29</f>
        <v>0</v>
      </c>
      <c r="H14" s="43">
        <f>+'Equip Review 032310'!K29</f>
        <v>0</v>
      </c>
      <c r="I14" s="43">
        <f>+'Equip Review 032310'!L29</f>
        <v>0</v>
      </c>
      <c r="J14" s="43">
        <f>+'Equip Review 032310'!M29</f>
        <v>0</v>
      </c>
      <c r="K14" s="43">
        <f>+'Equip Review 032310'!N29</f>
        <v>0</v>
      </c>
      <c r="L14" s="43">
        <f>+'Equip Review 032310'!O29</f>
        <v>0</v>
      </c>
      <c r="M14" s="43">
        <f>+'Equip Review 032310'!P29</f>
        <v>0</v>
      </c>
      <c r="N14" s="43"/>
      <c r="O14" s="43"/>
      <c r="P14" s="43"/>
      <c r="Q14" s="43"/>
      <c r="R14" s="43"/>
      <c r="S14" s="43"/>
      <c r="T14" s="43"/>
      <c r="U14" s="43">
        <v>22390</v>
      </c>
      <c r="V14" s="43"/>
      <c r="W14" s="43"/>
      <c r="X14" s="43">
        <v>0</v>
      </c>
    </row>
    <row r="15" spans="1:28" x14ac:dyDescent="0.25">
      <c r="A15" s="34"/>
      <c r="B15" s="2"/>
      <c r="C15" s="2"/>
      <c r="S15" s="43"/>
      <c r="T15" s="43"/>
      <c r="U15" s="43"/>
      <c r="V15" s="43"/>
      <c r="W15" s="43"/>
      <c r="X15" s="43"/>
    </row>
    <row r="16" spans="1:28" x14ac:dyDescent="0.25">
      <c r="A16" s="9" t="s">
        <v>6</v>
      </c>
      <c r="B16" s="3">
        <v>1994</v>
      </c>
      <c r="C16" s="13">
        <f>-SUM(D16:Y16)</f>
        <v>0</v>
      </c>
      <c r="D16" s="7">
        <f>+D$14/7/2</f>
        <v>0</v>
      </c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43"/>
      <c r="T16" s="43"/>
      <c r="U16" s="43"/>
      <c r="V16" s="43"/>
      <c r="W16" s="43"/>
      <c r="X16" s="43"/>
      <c r="Y16" s="7"/>
      <c r="Z16" s="7"/>
    </row>
    <row r="17" spans="1:26" x14ac:dyDescent="0.25">
      <c r="B17" s="3">
        <v>1995</v>
      </c>
      <c r="C17" s="13">
        <f t="shared" ref="C17:C39" si="0">-SUM(D17:Y17)</f>
        <v>0</v>
      </c>
      <c r="D17" s="7">
        <f>+D$14/7</f>
        <v>0</v>
      </c>
      <c r="E17" s="7">
        <f>+E$14/7/2</f>
        <v>0</v>
      </c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43"/>
      <c r="T17" s="43"/>
      <c r="U17" s="43"/>
      <c r="V17" s="43"/>
      <c r="W17" s="43"/>
      <c r="X17" s="43"/>
      <c r="Y17" s="7"/>
      <c r="Z17" s="7"/>
    </row>
    <row r="18" spans="1:26" x14ac:dyDescent="0.25">
      <c r="B18" s="3">
        <v>1996</v>
      </c>
      <c r="C18" s="13">
        <f t="shared" si="0"/>
        <v>0</v>
      </c>
      <c r="D18" s="7">
        <f>+D17</f>
        <v>0</v>
      </c>
      <c r="E18" s="7">
        <f>+E$14/7</f>
        <v>0</v>
      </c>
      <c r="F18" s="7">
        <f>+F$14/7/2</f>
        <v>0</v>
      </c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43"/>
      <c r="T18" s="43"/>
      <c r="U18" s="43"/>
      <c r="V18" s="43"/>
      <c r="W18" s="43"/>
      <c r="X18" s="43"/>
      <c r="Y18" s="7"/>
      <c r="Z18" s="7"/>
    </row>
    <row r="19" spans="1:26" x14ac:dyDescent="0.25">
      <c r="B19" s="3">
        <v>1997</v>
      </c>
      <c r="C19" s="13">
        <f t="shared" si="0"/>
        <v>0</v>
      </c>
      <c r="D19" s="7">
        <f>+D18</f>
        <v>0</v>
      </c>
      <c r="E19" s="7">
        <f>+E18</f>
        <v>0</v>
      </c>
      <c r="F19" s="7">
        <f>+F$14/7</f>
        <v>0</v>
      </c>
      <c r="G19" s="7">
        <f>+G$14/7/2</f>
        <v>0</v>
      </c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43"/>
      <c r="T19" s="43"/>
      <c r="U19" s="43"/>
      <c r="V19" s="43"/>
      <c r="W19" s="43"/>
      <c r="X19" s="43"/>
      <c r="Y19" s="7"/>
      <c r="Z19" s="7"/>
    </row>
    <row r="20" spans="1:26" x14ac:dyDescent="0.25">
      <c r="B20" s="3">
        <v>1998</v>
      </c>
      <c r="C20" s="13">
        <f t="shared" si="0"/>
        <v>0</v>
      </c>
      <c r="D20" s="7">
        <f>+D19</f>
        <v>0</v>
      </c>
      <c r="E20" s="7">
        <f>+E19</f>
        <v>0</v>
      </c>
      <c r="F20" s="7">
        <f>+F19</f>
        <v>0</v>
      </c>
      <c r="G20" s="7">
        <f>+G$14/7</f>
        <v>0</v>
      </c>
      <c r="H20" s="7">
        <f>+H$14/7/2</f>
        <v>0</v>
      </c>
      <c r="I20" s="7"/>
      <c r="J20" s="7"/>
      <c r="K20" s="7"/>
      <c r="L20" s="7"/>
      <c r="M20" s="7"/>
      <c r="N20" s="7"/>
      <c r="O20" s="7"/>
      <c r="P20" s="7"/>
      <c r="Q20" s="7"/>
      <c r="R20" s="7"/>
      <c r="S20" s="43"/>
      <c r="T20" s="43"/>
      <c r="U20" s="43"/>
      <c r="V20" s="43"/>
      <c r="W20" s="43"/>
      <c r="X20" s="43"/>
      <c r="Y20" s="7"/>
      <c r="Z20" s="7"/>
    </row>
    <row r="21" spans="1:26" x14ac:dyDescent="0.25">
      <c r="B21" s="3">
        <v>1999</v>
      </c>
      <c r="C21" s="13">
        <f t="shared" si="0"/>
        <v>0</v>
      </c>
      <c r="D21" s="7">
        <f>+D20</f>
        <v>0</v>
      </c>
      <c r="E21" s="7">
        <f>+E20</f>
        <v>0</v>
      </c>
      <c r="F21" s="7">
        <f>+F20</f>
        <v>0</v>
      </c>
      <c r="G21" s="7">
        <f>+G20</f>
        <v>0</v>
      </c>
      <c r="H21" s="7">
        <f>+H$14/7</f>
        <v>0</v>
      </c>
      <c r="I21" s="7">
        <f>+I$14/7/2</f>
        <v>0</v>
      </c>
      <c r="J21" s="7"/>
      <c r="K21" s="7"/>
      <c r="L21" s="7"/>
      <c r="M21" s="7"/>
      <c r="N21" s="7"/>
      <c r="O21" s="7"/>
      <c r="P21" s="7"/>
      <c r="Q21" s="7"/>
      <c r="R21" s="7"/>
      <c r="S21" s="43"/>
      <c r="T21" s="43"/>
      <c r="U21" s="43"/>
      <c r="V21" s="43"/>
      <c r="W21" s="43"/>
      <c r="X21" s="43"/>
      <c r="Y21" s="7"/>
      <c r="Z21" s="7"/>
    </row>
    <row r="22" spans="1:26" x14ac:dyDescent="0.25">
      <c r="B22" s="3">
        <v>2000</v>
      </c>
      <c r="C22" s="13">
        <f t="shared" si="0"/>
        <v>0</v>
      </c>
      <c r="D22" s="7">
        <f>+D21</f>
        <v>0</v>
      </c>
      <c r="E22" s="7">
        <f>+E21</f>
        <v>0</v>
      </c>
      <c r="F22" s="7">
        <f>+F21</f>
        <v>0</v>
      </c>
      <c r="G22" s="7">
        <f>+G21</f>
        <v>0</v>
      </c>
      <c r="H22" s="7">
        <f>+H21</f>
        <v>0</v>
      </c>
      <c r="I22" s="7">
        <f>+I$14/7</f>
        <v>0</v>
      </c>
      <c r="J22" s="7">
        <f>+J$14/7/2</f>
        <v>0</v>
      </c>
      <c r="K22" s="7"/>
      <c r="L22" s="7"/>
      <c r="M22" s="7"/>
      <c r="N22" s="7"/>
      <c r="O22" s="7"/>
      <c r="P22" s="7"/>
      <c r="Q22" s="7"/>
      <c r="R22" s="7"/>
      <c r="S22" s="43"/>
      <c r="T22" s="43"/>
      <c r="U22" s="43"/>
      <c r="V22" s="43"/>
      <c r="W22" s="43"/>
      <c r="X22" s="43"/>
      <c r="Y22" s="7"/>
      <c r="Z22" s="7"/>
    </row>
    <row r="23" spans="1:26" x14ac:dyDescent="0.25">
      <c r="B23" s="3">
        <v>2001</v>
      </c>
      <c r="C23" s="13">
        <f t="shared" si="0"/>
        <v>0</v>
      </c>
      <c r="D23" s="7">
        <f>+D$14/7/2</f>
        <v>0</v>
      </c>
      <c r="E23" s="7">
        <f>+E22</f>
        <v>0</v>
      </c>
      <c r="F23" s="7">
        <f>+F22</f>
        <v>0</v>
      </c>
      <c r="G23" s="7">
        <f>+G22</f>
        <v>0</v>
      </c>
      <c r="H23" s="7">
        <f>+H22</f>
        <v>0</v>
      </c>
      <c r="I23" s="7">
        <f>+I22</f>
        <v>0</v>
      </c>
      <c r="J23" s="7">
        <f>+J$14/7</f>
        <v>0</v>
      </c>
      <c r="K23" s="7">
        <f>+K$14/7/2</f>
        <v>0</v>
      </c>
      <c r="L23" s="7"/>
      <c r="M23" s="7"/>
      <c r="N23" s="7"/>
      <c r="O23" s="7"/>
      <c r="P23" s="7"/>
      <c r="Q23" s="7"/>
      <c r="R23" s="7"/>
      <c r="S23" s="43"/>
      <c r="T23" s="43"/>
      <c r="U23" s="43"/>
      <c r="V23" s="43"/>
      <c r="W23" s="43"/>
      <c r="X23" s="43"/>
      <c r="Y23" s="7"/>
      <c r="Z23" s="7"/>
    </row>
    <row r="24" spans="1:26" x14ac:dyDescent="0.25">
      <c r="B24" s="3">
        <v>2002</v>
      </c>
      <c r="C24" s="13">
        <f t="shared" si="0"/>
        <v>0</v>
      </c>
      <c r="D24" s="7"/>
      <c r="E24" s="7">
        <f>+E$14/7/2</f>
        <v>0</v>
      </c>
      <c r="F24" s="7">
        <f>+F23</f>
        <v>0</v>
      </c>
      <c r="G24" s="7">
        <f>+G23</f>
        <v>0</v>
      </c>
      <c r="H24" s="7">
        <f>+H23</f>
        <v>0</v>
      </c>
      <c r="I24" s="7">
        <f>+I23</f>
        <v>0</v>
      </c>
      <c r="J24" s="7">
        <f>+J23</f>
        <v>0</v>
      </c>
      <c r="K24" s="7">
        <f>+K$14/7</f>
        <v>0</v>
      </c>
      <c r="L24" s="7">
        <f>+L$14/7/2</f>
        <v>0</v>
      </c>
      <c r="M24" s="7"/>
      <c r="N24" s="7"/>
      <c r="O24" s="7"/>
      <c r="P24" s="7"/>
      <c r="Q24" s="7"/>
      <c r="R24" s="7"/>
      <c r="S24" s="43"/>
      <c r="T24" s="43"/>
      <c r="U24" s="43"/>
      <c r="V24" s="43"/>
      <c r="W24" s="43"/>
      <c r="X24" s="43"/>
      <c r="Y24" s="7"/>
      <c r="Z24" s="7"/>
    </row>
    <row r="25" spans="1:26" x14ac:dyDescent="0.25">
      <c r="B25" s="3">
        <v>2003</v>
      </c>
      <c r="C25" s="13">
        <f t="shared" si="0"/>
        <v>0</v>
      </c>
      <c r="D25" s="7"/>
      <c r="E25" s="7"/>
      <c r="F25" s="7">
        <f>+F$14/7/2</f>
        <v>0</v>
      </c>
      <c r="G25" s="7">
        <f>+G24</f>
        <v>0</v>
      </c>
      <c r="H25" s="7">
        <f>+H24</f>
        <v>0</v>
      </c>
      <c r="I25" s="7">
        <f>+I24</f>
        <v>0</v>
      </c>
      <c r="J25" s="7">
        <f>+J24</f>
        <v>0</v>
      </c>
      <c r="K25" s="7">
        <f>+K24</f>
        <v>0</v>
      </c>
      <c r="L25" s="7">
        <f>+L$14/7</f>
        <v>0</v>
      </c>
      <c r="M25" s="7">
        <f>+M$14/7/2</f>
        <v>0</v>
      </c>
      <c r="N25" s="7"/>
      <c r="O25" s="7"/>
      <c r="P25" s="7"/>
      <c r="Q25" s="7"/>
      <c r="R25" s="7"/>
      <c r="S25" s="43"/>
      <c r="T25" s="43"/>
      <c r="U25" s="43"/>
      <c r="V25" s="43"/>
      <c r="W25" s="43"/>
      <c r="X25" s="43"/>
      <c r="Y25" s="7"/>
      <c r="Z25" s="7"/>
    </row>
    <row r="26" spans="1:26" x14ac:dyDescent="0.25">
      <c r="B26" s="3">
        <v>2004</v>
      </c>
      <c r="C26" s="13">
        <f t="shared" si="0"/>
        <v>0</v>
      </c>
      <c r="D26" s="7"/>
      <c r="E26" s="7"/>
      <c r="F26" s="7"/>
      <c r="G26" s="7">
        <f>+G$14/7/2</f>
        <v>0</v>
      </c>
      <c r="H26" s="7">
        <f>+H25</f>
        <v>0</v>
      </c>
      <c r="I26" s="7">
        <f>+I25</f>
        <v>0</v>
      </c>
      <c r="J26" s="7">
        <f>+J25</f>
        <v>0</v>
      </c>
      <c r="K26" s="7">
        <f>+K25</f>
        <v>0</v>
      </c>
      <c r="L26" s="7">
        <f>+L25</f>
        <v>0</v>
      </c>
      <c r="M26" s="7">
        <f>+M$14/7</f>
        <v>0</v>
      </c>
      <c r="N26" s="7">
        <f>+N$14/7/2</f>
        <v>0</v>
      </c>
      <c r="O26" s="7"/>
      <c r="P26" s="7"/>
      <c r="Q26" s="7"/>
      <c r="R26" s="7"/>
      <c r="S26" s="43"/>
      <c r="T26" s="43"/>
      <c r="U26" s="43"/>
      <c r="V26" s="43"/>
      <c r="W26" s="43"/>
      <c r="X26" s="43"/>
      <c r="Y26" s="7"/>
      <c r="Z26" s="7"/>
    </row>
    <row r="27" spans="1:26" x14ac:dyDescent="0.25">
      <c r="B27" s="3">
        <v>2005</v>
      </c>
      <c r="C27" s="13">
        <f t="shared" si="0"/>
        <v>0</v>
      </c>
      <c r="D27" s="7"/>
      <c r="E27" s="7"/>
      <c r="F27" s="7"/>
      <c r="G27" s="7"/>
      <c r="H27" s="7">
        <f>+H$14/7/2</f>
        <v>0</v>
      </c>
      <c r="I27" s="7">
        <f>+I26</f>
        <v>0</v>
      </c>
      <c r="J27" s="7">
        <f>+J26</f>
        <v>0</v>
      </c>
      <c r="K27" s="7">
        <f>+K26</f>
        <v>0</v>
      </c>
      <c r="L27" s="7">
        <f>+L26</f>
        <v>0</v>
      </c>
      <c r="M27" s="7">
        <f>+M26</f>
        <v>0</v>
      </c>
      <c r="N27" s="7">
        <f>+N$14/7</f>
        <v>0</v>
      </c>
      <c r="O27" s="7">
        <f>+O$14/7/2</f>
        <v>0</v>
      </c>
      <c r="P27" s="7"/>
      <c r="Q27" s="7"/>
      <c r="R27" s="7"/>
      <c r="S27" s="43"/>
      <c r="T27" s="43"/>
      <c r="U27" s="43"/>
      <c r="V27" s="43"/>
      <c r="W27" s="43"/>
      <c r="X27" s="43"/>
      <c r="Y27" s="7"/>
      <c r="Z27" s="7"/>
    </row>
    <row r="28" spans="1:26" x14ac:dyDescent="0.25">
      <c r="B28" s="3">
        <v>2006</v>
      </c>
      <c r="C28" s="13">
        <f t="shared" si="0"/>
        <v>0</v>
      </c>
      <c r="D28" s="7"/>
      <c r="E28" s="7"/>
      <c r="F28" s="7"/>
      <c r="G28" s="7"/>
      <c r="H28" s="7"/>
      <c r="I28" s="7">
        <f>+I$14/7/2</f>
        <v>0</v>
      </c>
      <c r="J28" s="7">
        <f>+J27</f>
        <v>0</v>
      </c>
      <c r="K28" s="7">
        <f>+K27</f>
        <v>0</v>
      </c>
      <c r="L28" s="7">
        <f>+L27</f>
        <v>0</v>
      </c>
      <c r="M28" s="7">
        <f>+M27</f>
        <v>0</v>
      </c>
      <c r="N28" s="7">
        <f>+N27</f>
        <v>0</v>
      </c>
      <c r="O28" s="7">
        <f>+O$14/7</f>
        <v>0</v>
      </c>
      <c r="P28" s="7">
        <f>+P$14/7/2</f>
        <v>0</v>
      </c>
      <c r="Q28" s="7"/>
      <c r="R28" s="7"/>
      <c r="S28" s="43"/>
      <c r="T28" s="43"/>
      <c r="U28" s="43"/>
      <c r="V28" s="43"/>
      <c r="W28" s="43"/>
      <c r="X28" s="43"/>
      <c r="Y28" s="7"/>
      <c r="Z28" s="7"/>
    </row>
    <row r="29" spans="1:26" x14ac:dyDescent="0.25">
      <c r="B29" s="3">
        <v>2007</v>
      </c>
      <c r="C29" s="13">
        <f t="shared" si="0"/>
        <v>0</v>
      </c>
      <c r="D29" s="7"/>
      <c r="E29" s="7"/>
      <c r="F29" s="7"/>
      <c r="G29" s="7"/>
      <c r="H29" s="7"/>
      <c r="I29" s="7"/>
      <c r="J29" s="7">
        <f>+J$14/7/2</f>
        <v>0</v>
      </c>
      <c r="K29" s="7">
        <f>+K28</f>
        <v>0</v>
      </c>
      <c r="L29" s="7">
        <f>+L28</f>
        <v>0</v>
      </c>
      <c r="M29" s="7">
        <f>+M28</f>
        <v>0</v>
      </c>
      <c r="N29" s="7">
        <f>+N28</f>
        <v>0</v>
      </c>
      <c r="O29" s="7">
        <f>+O28</f>
        <v>0</v>
      </c>
      <c r="P29" s="7">
        <f>+P$14/7</f>
        <v>0</v>
      </c>
      <c r="Q29" s="7">
        <f>+Q$14/7/2</f>
        <v>0</v>
      </c>
      <c r="R29" s="7"/>
      <c r="S29" s="43"/>
      <c r="T29" s="43"/>
      <c r="U29" s="43"/>
      <c r="V29" s="43"/>
      <c r="W29" s="43"/>
      <c r="X29" s="43"/>
      <c r="Y29" s="7"/>
      <c r="Z29" s="7"/>
    </row>
    <row r="30" spans="1:26" x14ac:dyDescent="0.25">
      <c r="B30" s="3">
        <v>2008</v>
      </c>
      <c r="C30" s="13">
        <f t="shared" si="0"/>
        <v>0</v>
      </c>
      <c r="D30" s="7"/>
      <c r="E30" s="7"/>
      <c r="F30" s="7"/>
      <c r="G30" s="7"/>
      <c r="H30" s="7"/>
      <c r="I30" s="7"/>
      <c r="J30" s="7"/>
      <c r="K30" s="7">
        <f>+K$14/7/2</f>
        <v>0</v>
      </c>
      <c r="L30" s="7">
        <f>+L29</f>
        <v>0</v>
      </c>
      <c r="M30" s="7">
        <f>+M29</f>
        <v>0</v>
      </c>
      <c r="N30" s="7">
        <f>+N29</f>
        <v>0</v>
      </c>
      <c r="O30" s="7">
        <f>+O29</f>
        <v>0</v>
      </c>
      <c r="P30" s="7">
        <f>+P29</f>
        <v>0</v>
      </c>
      <c r="Q30" s="7">
        <f>+Q$14/7</f>
        <v>0</v>
      </c>
      <c r="R30" s="7">
        <f>+R$14/7/2</f>
        <v>0</v>
      </c>
      <c r="S30" s="43"/>
      <c r="T30" s="43"/>
      <c r="U30" s="43"/>
      <c r="V30" s="43"/>
      <c r="W30" s="43"/>
      <c r="X30" s="43"/>
      <c r="Y30" s="7"/>
      <c r="Z30" s="7"/>
    </row>
    <row r="31" spans="1:26" x14ac:dyDescent="0.25">
      <c r="B31" s="3">
        <v>2009</v>
      </c>
      <c r="C31" s="13">
        <f t="shared" si="0"/>
        <v>0</v>
      </c>
      <c r="D31" s="7"/>
      <c r="E31" s="7"/>
      <c r="F31" s="7"/>
      <c r="G31" s="7"/>
      <c r="H31" s="7"/>
      <c r="I31" s="7"/>
      <c r="J31" s="7"/>
      <c r="K31" s="7"/>
      <c r="L31" s="7">
        <f>+L$14/7/2</f>
        <v>0</v>
      </c>
      <c r="M31" s="7">
        <f>+M30</f>
        <v>0</v>
      </c>
      <c r="N31" s="7">
        <f>+N30</f>
        <v>0</v>
      </c>
      <c r="O31" s="7">
        <f>+O30</f>
        <v>0</v>
      </c>
      <c r="P31" s="7">
        <f>+P30</f>
        <v>0</v>
      </c>
      <c r="Q31" s="7">
        <f>+Q30</f>
        <v>0</v>
      </c>
      <c r="R31" s="7">
        <f>+R$14/7</f>
        <v>0</v>
      </c>
      <c r="S31" s="43">
        <f>+S$14/7/2</f>
        <v>0</v>
      </c>
      <c r="T31" s="43"/>
      <c r="U31" s="43"/>
      <c r="V31" s="43"/>
      <c r="W31" s="43"/>
      <c r="X31" s="43"/>
      <c r="Y31" s="7"/>
      <c r="Z31" s="7"/>
    </row>
    <row r="32" spans="1:26" x14ac:dyDescent="0.25">
      <c r="A32" s="38" t="s">
        <v>59</v>
      </c>
      <c r="B32" s="3">
        <v>2010</v>
      </c>
      <c r="C32" s="13">
        <f t="shared" si="0"/>
        <v>0</v>
      </c>
      <c r="D32" s="7"/>
      <c r="E32" s="7"/>
      <c r="F32" s="7"/>
      <c r="G32" s="7"/>
      <c r="H32" s="7"/>
      <c r="I32" s="7"/>
      <c r="J32" s="7"/>
      <c r="K32" s="7"/>
      <c r="L32" s="7"/>
      <c r="M32" s="7">
        <f>+M$14/7/2</f>
        <v>0</v>
      </c>
      <c r="N32" s="7">
        <f>+N31</f>
        <v>0</v>
      </c>
      <c r="O32" s="7">
        <f>+O31</f>
        <v>0</v>
      </c>
      <c r="P32" s="7">
        <f>+P31</f>
        <v>0</v>
      </c>
      <c r="Q32" s="7">
        <f>+Q31</f>
        <v>0</v>
      </c>
      <c r="R32" s="7">
        <f>+R31</f>
        <v>0</v>
      </c>
      <c r="S32" s="43">
        <f>+S$14/7</f>
        <v>0</v>
      </c>
      <c r="T32" s="43">
        <f>+T$14/7/2</f>
        <v>0</v>
      </c>
      <c r="U32" s="43"/>
      <c r="V32" s="43"/>
      <c r="W32" s="43"/>
      <c r="X32" s="43"/>
      <c r="Y32" s="7"/>
      <c r="Z32" s="7"/>
    </row>
    <row r="33" spans="1:28" x14ac:dyDescent="0.25">
      <c r="A33" s="38"/>
      <c r="B33" s="3">
        <v>2011</v>
      </c>
      <c r="C33" s="13">
        <f t="shared" si="0"/>
        <v>-1599.2857142857142</v>
      </c>
      <c r="D33" s="7"/>
      <c r="E33" s="7"/>
      <c r="F33" s="7"/>
      <c r="G33" s="7"/>
      <c r="H33" s="7"/>
      <c r="I33" s="7"/>
      <c r="J33" s="7"/>
      <c r="K33" s="7"/>
      <c r="L33" s="7"/>
      <c r="M33" s="7"/>
      <c r="N33" s="7">
        <f>+N$14/7/2</f>
        <v>0</v>
      </c>
      <c r="O33" s="7">
        <f>+O32</f>
        <v>0</v>
      </c>
      <c r="P33" s="7">
        <f>+P32</f>
        <v>0</v>
      </c>
      <c r="Q33" s="7">
        <f>+Q32</f>
        <v>0</v>
      </c>
      <c r="R33" s="7">
        <f>+R32</f>
        <v>0</v>
      </c>
      <c r="S33" s="43">
        <f>+S32</f>
        <v>0</v>
      </c>
      <c r="T33" s="43">
        <f>+T$14/7</f>
        <v>0</v>
      </c>
      <c r="U33" s="43">
        <f>+U$14/7/2</f>
        <v>1599.2857142857142</v>
      </c>
      <c r="V33" s="43"/>
      <c r="W33" s="43"/>
      <c r="X33" s="43"/>
      <c r="Y33" s="7"/>
      <c r="Z33" s="7"/>
    </row>
    <row r="34" spans="1:28" x14ac:dyDescent="0.25">
      <c r="A34" s="38"/>
      <c r="B34" s="3">
        <v>2012</v>
      </c>
      <c r="C34" s="13">
        <f t="shared" si="0"/>
        <v>-3198.5714285714284</v>
      </c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>
        <f>+O$14/7/2</f>
        <v>0</v>
      </c>
      <c r="P34" s="7">
        <f>+P33</f>
        <v>0</v>
      </c>
      <c r="Q34" s="7">
        <f>+Q33</f>
        <v>0</v>
      </c>
      <c r="R34" s="7">
        <f>+R33</f>
        <v>0</v>
      </c>
      <c r="S34" s="43">
        <f>+S33</f>
        <v>0</v>
      </c>
      <c r="T34" s="43">
        <f>+T$14/7</f>
        <v>0</v>
      </c>
      <c r="U34" s="43">
        <f>+U$14/7</f>
        <v>3198.5714285714284</v>
      </c>
      <c r="V34" s="43">
        <f>+V$14/7/2</f>
        <v>0</v>
      </c>
      <c r="W34" s="43"/>
      <c r="X34" s="43"/>
      <c r="Y34" s="7"/>
      <c r="Z34" s="7"/>
    </row>
    <row r="35" spans="1:28" x14ac:dyDescent="0.25">
      <c r="A35" s="38"/>
      <c r="B35" s="3">
        <v>2013</v>
      </c>
      <c r="C35" s="13">
        <f t="shared" si="0"/>
        <v>-3198.5714285714284</v>
      </c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>
        <f>R34</f>
        <v>0</v>
      </c>
      <c r="S35" s="43">
        <f>S34</f>
        <v>0</v>
      </c>
      <c r="T35" s="43">
        <f>T34</f>
        <v>0</v>
      </c>
      <c r="U35" s="43">
        <f t="shared" ref="U35:U39" si="1">+U$14/7</f>
        <v>3198.5714285714284</v>
      </c>
      <c r="V35" s="43">
        <f>V14/7</f>
        <v>0</v>
      </c>
      <c r="W35" s="43">
        <f>W14/7/2</f>
        <v>0</v>
      </c>
      <c r="X35" s="43"/>
      <c r="Y35" s="7"/>
      <c r="Z35" s="7"/>
    </row>
    <row r="36" spans="1:28" x14ac:dyDescent="0.25">
      <c r="A36" s="38"/>
      <c r="B36" s="3">
        <v>2014</v>
      </c>
      <c r="C36" s="13">
        <f t="shared" si="0"/>
        <v>-3198.5714285714284</v>
      </c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43">
        <f t="shared" ref="S36:S37" si="2">S35</f>
        <v>0</v>
      </c>
      <c r="T36" s="43">
        <f t="shared" ref="T36:T37" si="3">T35</f>
        <v>0</v>
      </c>
      <c r="U36" s="43">
        <f t="shared" si="1"/>
        <v>3198.5714285714284</v>
      </c>
      <c r="V36" s="43">
        <f>V35</f>
        <v>0</v>
      </c>
      <c r="W36" s="43">
        <f>W14/7</f>
        <v>0</v>
      </c>
      <c r="X36" s="43">
        <f>X14/7/2</f>
        <v>0</v>
      </c>
      <c r="Y36" s="7"/>
      <c r="Z36" s="7"/>
    </row>
    <row r="37" spans="1:28" x14ac:dyDescent="0.25">
      <c r="A37" s="38"/>
      <c r="B37" s="3">
        <v>2015</v>
      </c>
      <c r="C37" s="13">
        <f t="shared" si="0"/>
        <v>-3198.5714285714284</v>
      </c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43">
        <f t="shared" si="2"/>
        <v>0</v>
      </c>
      <c r="T37" s="43">
        <f t="shared" si="3"/>
        <v>0</v>
      </c>
      <c r="U37" s="43">
        <f t="shared" si="1"/>
        <v>3198.5714285714284</v>
      </c>
      <c r="V37" s="43">
        <f>V36</f>
        <v>0</v>
      </c>
      <c r="W37" s="43">
        <f>W14/7</f>
        <v>0</v>
      </c>
      <c r="X37" s="43">
        <f>X14/7</f>
        <v>0</v>
      </c>
      <c r="Y37" s="7">
        <f>Y14/7/2</f>
        <v>0</v>
      </c>
      <c r="Z37" s="7"/>
    </row>
    <row r="38" spans="1:28" x14ac:dyDescent="0.25">
      <c r="A38" s="38"/>
      <c r="B38" s="3">
        <v>2016</v>
      </c>
      <c r="C38" s="13">
        <f t="shared" si="0"/>
        <v>-3198.5714285714284</v>
      </c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43"/>
      <c r="T38" s="43"/>
      <c r="U38" s="43">
        <f t="shared" si="1"/>
        <v>3198.5714285714284</v>
      </c>
      <c r="V38" s="43"/>
      <c r="W38" s="43"/>
      <c r="X38" s="43"/>
      <c r="Y38" s="7"/>
      <c r="Z38" s="7"/>
    </row>
    <row r="39" spans="1:28" x14ac:dyDescent="0.25">
      <c r="A39" s="38"/>
      <c r="B39" s="3">
        <v>2017</v>
      </c>
      <c r="C39" s="13">
        <f t="shared" si="0"/>
        <v>-3198.5714285714284</v>
      </c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43"/>
      <c r="T39" s="43"/>
      <c r="U39" s="43">
        <f t="shared" si="1"/>
        <v>3198.5714285714284</v>
      </c>
      <c r="V39" s="43"/>
      <c r="W39" s="43"/>
      <c r="X39" s="43"/>
      <c r="Y39" s="7"/>
      <c r="Z39" s="7"/>
    </row>
    <row r="40" spans="1:28" x14ac:dyDescent="0.25">
      <c r="A40" s="38"/>
      <c r="B40" s="3">
        <v>2018</v>
      </c>
      <c r="C40" s="13">
        <f>-SUM(D40:AB40)</f>
        <v>-1599.2857142857142</v>
      </c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43"/>
      <c r="T40" s="43"/>
      <c r="U40" s="43">
        <f>+U$14/7/2</f>
        <v>1599.2857142857142</v>
      </c>
      <c r="V40" s="43"/>
      <c r="W40" s="43"/>
      <c r="X40" s="43"/>
      <c r="Y40" s="7"/>
      <c r="Z40" s="7"/>
    </row>
    <row r="41" spans="1:28" x14ac:dyDescent="0.25">
      <c r="A41" s="38"/>
      <c r="B41" s="30">
        <f>SUM(D41:Y41)</f>
        <v>0</v>
      </c>
      <c r="C41" s="12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37"/>
      <c r="W41" s="37"/>
      <c r="X41" s="29"/>
      <c r="Y41" s="7"/>
      <c r="Z41" s="7"/>
    </row>
    <row r="42" spans="1:28" x14ac:dyDescent="0.25">
      <c r="A42" s="38" t="s">
        <v>62</v>
      </c>
      <c r="B42" s="35">
        <f>SUM(D42:Y42)</f>
        <v>0</v>
      </c>
      <c r="C42" s="29">
        <f>SUM(C16:C41)</f>
        <v>-22389.999999999996</v>
      </c>
      <c r="D42" s="7">
        <f>-SUM(D16:D41)+D14</f>
        <v>0</v>
      </c>
      <c r="E42" s="7">
        <f t="shared" ref="E42:AB42" si="4">-SUM(E16:E41)+E14</f>
        <v>0</v>
      </c>
      <c r="F42" s="7">
        <f t="shared" si="4"/>
        <v>0</v>
      </c>
      <c r="G42" s="7">
        <f t="shared" si="4"/>
        <v>0</v>
      </c>
      <c r="H42" s="7">
        <f t="shared" si="4"/>
        <v>0</v>
      </c>
      <c r="I42" s="7">
        <f t="shared" si="4"/>
        <v>0</v>
      </c>
      <c r="J42" s="7">
        <f t="shared" si="4"/>
        <v>0</v>
      </c>
      <c r="K42" s="7">
        <f t="shared" si="4"/>
        <v>0</v>
      </c>
      <c r="L42" s="7">
        <f t="shared" si="4"/>
        <v>0</v>
      </c>
      <c r="M42" s="7">
        <f t="shared" si="4"/>
        <v>0</v>
      </c>
      <c r="N42" s="7">
        <f t="shared" si="4"/>
        <v>0</v>
      </c>
      <c r="O42" s="7">
        <f t="shared" si="4"/>
        <v>0</v>
      </c>
      <c r="P42" s="7">
        <f t="shared" si="4"/>
        <v>0</v>
      </c>
      <c r="Q42" s="7">
        <f t="shared" si="4"/>
        <v>0</v>
      </c>
      <c r="R42" s="7">
        <f t="shared" si="4"/>
        <v>0</v>
      </c>
      <c r="S42" s="7">
        <f t="shared" si="4"/>
        <v>0</v>
      </c>
      <c r="T42" s="7">
        <f t="shared" si="4"/>
        <v>0</v>
      </c>
      <c r="U42" s="7">
        <f t="shared" si="4"/>
        <v>0</v>
      </c>
      <c r="V42" s="43">
        <f t="shared" si="4"/>
        <v>0</v>
      </c>
      <c r="W42" s="43">
        <f t="shared" si="4"/>
        <v>0</v>
      </c>
      <c r="X42" s="333">
        <f t="shared" si="4"/>
        <v>0</v>
      </c>
      <c r="Y42" s="333">
        <f t="shared" si="4"/>
        <v>0</v>
      </c>
      <c r="Z42" s="333">
        <f t="shared" si="4"/>
        <v>0</v>
      </c>
      <c r="AA42" s="333">
        <f t="shared" si="4"/>
        <v>0</v>
      </c>
      <c r="AB42" s="333">
        <f t="shared" si="4"/>
        <v>0</v>
      </c>
    </row>
    <row r="43" spans="1:28" x14ac:dyDescent="0.25">
      <c r="A43" s="38"/>
      <c r="B43" s="29"/>
      <c r="C43" s="3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8" x14ac:dyDescent="0.25">
      <c r="A44" s="39" t="s">
        <v>63</v>
      </c>
      <c r="B44" s="3"/>
      <c r="C44" s="30">
        <f>+C14+C42</f>
        <v>0</v>
      </c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8" x14ac:dyDescent="0.25">
      <c r="A45" s="3"/>
      <c r="B45" s="3"/>
      <c r="C45" s="3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8" x14ac:dyDescent="0.25">
      <c r="A46" s="3"/>
      <c r="B46" s="36"/>
      <c r="C46" s="3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8" x14ac:dyDescent="0.25">
      <c r="A47" s="3"/>
      <c r="B47" s="3"/>
      <c r="C47" s="3"/>
      <c r="E47" s="7"/>
      <c r="F47" s="4"/>
      <c r="G47" s="4"/>
      <c r="H47" s="4"/>
      <c r="I47" s="4"/>
      <c r="J47" s="4"/>
      <c r="K47" s="4"/>
      <c r="L47" s="4"/>
      <c r="M47" s="4"/>
      <c r="N47" s="7">
        <f>SUM(E32:E47)</f>
        <v>0</v>
      </c>
      <c r="O47" s="4"/>
      <c r="P47" s="4"/>
      <c r="Q47" s="4"/>
      <c r="R47" s="4"/>
      <c r="S47" s="4"/>
    </row>
    <row r="48" spans="1:28" x14ac:dyDescent="0.25">
      <c r="B48" s="3"/>
      <c r="C48" s="3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</row>
    <row r="49" spans="5:19" x14ac:dyDescent="0.25"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</row>
    <row r="50" spans="5:19" x14ac:dyDescent="0.25"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</row>
    <row r="51" spans="5:19" x14ac:dyDescent="0.25"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</row>
    <row r="52" spans="5:19" x14ac:dyDescent="0.25"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</row>
    <row r="53" spans="5:19" x14ac:dyDescent="0.25"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</row>
    <row r="54" spans="5:19" x14ac:dyDescent="0.25"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</row>
    <row r="55" spans="5:19" x14ac:dyDescent="0.25"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</row>
    <row r="56" spans="5:19" x14ac:dyDescent="0.25"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</row>
    <row r="57" spans="5:19" x14ac:dyDescent="0.25"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</row>
    <row r="58" spans="5:19" x14ac:dyDescent="0.25"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</row>
  </sheetData>
  <pageMargins left="0.7" right="0.7" top="0.75" bottom="0.75" header="0.3" footer="0.3"/>
  <pageSetup scale="71" orientation="landscape" horizontalDpi="4294967294" verticalDpi="4294967294" r:id="rId1"/>
  <headerFooter>
    <oddFooter>&amp;Z&amp;F&amp;RPage &amp;P</oddFooter>
  </headerFooter>
  <ignoredErrors>
    <ignoredError sqref="U36:U37" formula="1"/>
  </ignoredErrors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sheetPr codeName="Sheet66">
    <tabColor theme="9" tint="-0.249977111117893"/>
    <pageSetUpPr fitToPage="1"/>
  </sheetPr>
  <dimension ref="A1:AB58"/>
  <sheetViews>
    <sheetView workbookViewId="0"/>
  </sheetViews>
  <sheetFormatPr defaultRowHeight="15" x14ac:dyDescent="0.25"/>
  <cols>
    <col min="1" max="1" width="20.85546875" customWidth="1"/>
    <col min="2" max="2" width="8.7109375" customWidth="1"/>
    <col min="3" max="3" width="12.85546875" customWidth="1"/>
    <col min="4" max="12" width="7.42578125" hidden="1" customWidth="1"/>
    <col min="13" max="13" width="7.5703125" hidden="1" customWidth="1"/>
    <col min="14" max="17" width="9.28515625" customWidth="1"/>
    <col min="18" max="19" width="11.28515625" customWidth="1"/>
    <col min="20" max="20" width="9.42578125" customWidth="1"/>
    <col min="21" max="21" width="10.7109375" bestFit="1" customWidth="1"/>
    <col min="22" max="24" width="10.5703125" customWidth="1"/>
  </cols>
  <sheetData>
    <row r="1" spans="1:28" x14ac:dyDescent="0.25">
      <c r="A1" s="11" t="s">
        <v>10</v>
      </c>
      <c r="O1" t="s">
        <v>647</v>
      </c>
    </row>
    <row r="2" spans="1:28" x14ac:dyDescent="0.25">
      <c r="A2" s="9" t="s">
        <v>438</v>
      </c>
    </row>
    <row r="3" spans="1:28" x14ac:dyDescent="0.25">
      <c r="A3" s="9" t="s">
        <v>80</v>
      </c>
    </row>
    <row r="4" spans="1:28" x14ac:dyDescent="0.25">
      <c r="R4" s="40" t="s">
        <v>4</v>
      </c>
      <c r="S4" s="41"/>
      <c r="T4" s="40" t="s">
        <v>8</v>
      </c>
    </row>
    <row r="5" spans="1:28" x14ac:dyDescent="0.25">
      <c r="A5" s="10" t="s">
        <v>9</v>
      </c>
      <c r="B5" s="12" t="s">
        <v>64</v>
      </c>
      <c r="C5" s="12" t="s">
        <v>12</v>
      </c>
      <c r="R5" s="42" t="s">
        <v>2</v>
      </c>
      <c r="S5" s="42" t="s">
        <v>60</v>
      </c>
      <c r="T5" s="42" t="s">
        <v>7</v>
      </c>
    </row>
    <row r="6" spans="1:28" x14ac:dyDescent="0.25">
      <c r="B6" s="3"/>
      <c r="R6" s="3"/>
    </row>
    <row r="7" spans="1:28" x14ac:dyDescent="0.25">
      <c r="A7" s="213" t="str">
        <f>SUMMARY!B115</f>
        <v>RAVENSBURG LATHE</v>
      </c>
      <c r="B7" s="212">
        <f>SUMMARY!A115</f>
        <v>309</v>
      </c>
      <c r="C7" s="214">
        <f>SUMMARY!D115</f>
        <v>9326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5"/>
      <c r="P7" s="6"/>
      <c r="Q7" s="6"/>
      <c r="R7" s="13">
        <f>+C14</f>
        <v>90000</v>
      </c>
      <c r="S7" s="13">
        <f>+-C42</f>
        <v>90000</v>
      </c>
      <c r="T7" s="13">
        <f>+R7-S7</f>
        <v>0</v>
      </c>
    </row>
    <row r="8" spans="1:28" x14ac:dyDescent="0.25">
      <c r="A8" s="213"/>
      <c r="B8" s="3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5"/>
      <c r="P8" s="6"/>
      <c r="Q8" s="6"/>
    </row>
    <row r="9" spans="1:28" x14ac:dyDescent="0.25">
      <c r="A9" s="2"/>
      <c r="B9" s="3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5"/>
      <c r="P9" s="6"/>
      <c r="Q9" s="6"/>
    </row>
    <row r="10" spans="1:28" x14ac:dyDescent="0.25">
      <c r="B10" s="3"/>
    </row>
    <row r="11" spans="1:28" x14ac:dyDescent="0.25">
      <c r="A11" s="2" t="s">
        <v>66</v>
      </c>
      <c r="B11" s="219" t="str">
        <f>SUMMARY!F115</f>
        <v>DUNDALK</v>
      </c>
      <c r="C11" s="214"/>
    </row>
    <row r="12" spans="1:28" x14ac:dyDescent="0.25">
      <c r="B12" s="28"/>
      <c r="C12" s="2"/>
    </row>
    <row r="13" spans="1:28" x14ac:dyDescent="0.25">
      <c r="A13" s="9" t="s">
        <v>5</v>
      </c>
      <c r="C13" s="31" t="s">
        <v>3</v>
      </c>
      <c r="D13" s="32">
        <v>1994</v>
      </c>
      <c r="E13" s="32">
        <v>1995</v>
      </c>
      <c r="F13" s="32">
        <v>1996</v>
      </c>
      <c r="G13" s="32">
        <v>1997</v>
      </c>
      <c r="H13" s="32">
        <v>1998</v>
      </c>
      <c r="I13" s="32">
        <v>1999</v>
      </c>
      <c r="J13" s="32">
        <v>2000</v>
      </c>
      <c r="K13" s="32">
        <v>2001</v>
      </c>
      <c r="L13" s="32">
        <v>2002</v>
      </c>
      <c r="M13" s="32">
        <v>2003</v>
      </c>
      <c r="N13" s="32">
        <v>2004</v>
      </c>
      <c r="O13" s="32">
        <v>2005</v>
      </c>
      <c r="P13" s="32">
        <v>2006</v>
      </c>
      <c r="Q13" s="32">
        <v>2007</v>
      </c>
      <c r="R13" s="32">
        <v>2008</v>
      </c>
      <c r="S13" s="32">
        <v>2009</v>
      </c>
      <c r="T13" s="32">
        <v>2010</v>
      </c>
      <c r="U13" s="32">
        <v>2011</v>
      </c>
      <c r="V13" s="32">
        <v>2012</v>
      </c>
      <c r="W13" s="32">
        <v>2013</v>
      </c>
      <c r="X13" s="32">
        <v>2014</v>
      </c>
      <c r="Y13" s="328">
        <v>2015</v>
      </c>
      <c r="Z13" s="32">
        <v>2016</v>
      </c>
      <c r="AA13" s="328">
        <v>2017</v>
      </c>
      <c r="AB13" s="32">
        <v>2018</v>
      </c>
    </row>
    <row r="14" spans="1:28" x14ac:dyDescent="0.25">
      <c r="A14" s="9" t="s">
        <v>73</v>
      </c>
      <c r="C14" s="222">
        <f>SUM(D14:Y14)</f>
        <v>90000</v>
      </c>
      <c r="D14" s="43">
        <f>+'Equip Review 032310'!G29</f>
        <v>0</v>
      </c>
      <c r="E14" s="43">
        <f>+'Equip Review 032310'!H29</f>
        <v>0</v>
      </c>
      <c r="F14" s="43">
        <f>+'Equip Review 032310'!I29</f>
        <v>0</v>
      </c>
      <c r="G14" s="43">
        <f>+'Equip Review 032310'!J29</f>
        <v>0</v>
      </c>
      <c r="H14" s="43">
        <f>+'Equip Review 032310'!K29</f>
        <v>0</v>
      </c>
      <c r="I14" s="43">
        <f>+'Equip Review 032310'!L29</f>
        <v>0</v>
      </c>
      <c r="J14" s="43">
        <f>+'Equip Review 032310'!M29</f>
        <v>0</v>
      </c>
      <c r="K14" s="43">
        <f>+'Equip Review 032310'!N29</f>
        <v>0</v>
      </c>
      <c r="L14" s="43">
        <f>+'Equip Review 032310'!O29</f>
        <v>0</v>
      </c>
      <c r="M14" s="43">
        <f>+'Equip Review 032310'!P29</f>
        <v>0</v>
      </c>
      <c r="N14" s="43"/>
      <c r="O14" s="43"/>
      <c r="P14" s="43"/>
      <c r="Q14" s="43"/>
      <c r="R14" s="43"/>
      <c r="S14" s="43"/>
      <c r="T14" s="43"/>
      <c r="U14" s="43">
        <v>90000</v>
      </c>
      <c r="V14" s="43"/>
      <c r="W14" s="43"/>
      <c r="X14" s="43"/>
    </row>
    <row r="15" spans="1:28" x14ac:dyDescent="0.25">
      <c r="A15" s="34"/>
      <c r="B15" s="2"/>
      <c r="C15" s="2"/>
      <c r="S15" s="43"/>
      <c r="T15" s="43"/>
      <c r="U15" s="43"/>
      <c r="V15" s="43"/>
      <c r="W15" s="43"/>
      <c r="X15" s="43"/>
    </row>
    <row r="16" spans="1:28" x14ac:dyDescent="0.25">
      <c r="A16" s="9" t="s">
        <v>6</v>
      </c>
      <c r="B16" s="3">
        <v>1994</v>
      </c>
      <c r="C16" s="13">
        <f>-SUM(D16:Y16)</f>
        <v>0</v>
      </c>
      <c r="D16" s="7">
        <f>+D$14/7/2</f>
        <v>0</v>
      </c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43"/>
      <c r="T16" s="43"/>
      <c r="U16" s="43"/>
      <c r="V16" s="43"/>
      <c r="W16" s="43"/>
      <c r="X16" s="43"/>
      <c r="Y16" s="7"/>
      <c r="Z16" s="7"/>
    </row>
    <row r="17" spans="1:26" x14ac:dyDescent="0.25">
      <c r="B17" s="3">
        <v>1995</v>
      </c>
      <c r="C17" s="13">
        <f t="shared" ref="C17:C39" si="0">-SUM(D17:Y17)</f>
        <v>0</v>
      </c>
      <c r="D17" s="7">
        <f>+D$14/7</f>
        <v>0</v>
      </c>
      <c r="E17" s="7">
        <f>+E$14/7/2</f>
        <v>0</v>
      </c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43"/>
      <c r="T17" s="43"/>
      <c r="U17" s="43"/>
      <c r="V17" s="43"/>
      <c r="W17" s="43"/>
      <c r="X17" s="43"/>
      <c r="Y17" s="7"/>
      <c r="Z17" s="7"/>
    </row>
    <row r="18" spans="1:26" x14ac:dyDescent="0.25">
      <c r="B18" s="3">
        <v>1996</v>
      </c>
      <c r="C18" s="13">
        <f t="shared" si="0"/>
        <v>0</v>
      </c>
      <c r="D18" s="7">
        <f>+D17</f>
        <v>0</v>
      </c>
      <c r="E18" s="7">
        <f>+E$14/7</f>
        <v>0</v>
      </c>
      <c r="F18" s="7">
        <f>+F$14/7/2</f>
        <v>0</v>
      </c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43"/>
      <c r="T18" s="43"/>
      <c r="U18" s="43"/>
      <c r="V18" s="43"/>
      <c r="W18" s="43"/>
      <c r="X18" s="43"/>
      <c r="Y18" s="7"/>
      <c r="Z18" s="7"/>
    </row>
    <row r="19" spans="1:26" x14ac:dyDescent="0.25">
      <c r="B19" s="3">
        <v>1997</v>
      </c>
      <c r="C19" s="13">
        <f t="shared" si="0"/>
        <v>0</v>
      </c>
      <c r="D19" s="7">
        <f>+D18</f>
        <v>0</v>
      </c>
      <c r="E19" s="7">
        <f>+E18</f>
        <v>0</v>
      </c>
      <c r="F19" s="7">
        <f>+F$14/7</f>
        <v>0</v>
      </c>
      <c r="G19" s="7">
        <f>+G$14/7/2</f>
        <v>0</v>
      </c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43"/>
      <c r="T19" s="43"/>
      <c r="U19" s="43"/>
      <c r="V19" s="43"/>
      <c r="W19" s="43"/>
      <c r="X19" s="43"/>
      <c r="Y19" s="7"/>
      <c r="Z19" s="7"/>
    </row>
    <row r="20" spans="1:26" x14ac:dyDescent="0.25">
      <c r="B20" s="3">
        <v>1998</v>
      </c>
      <c r="C20" s="13">
        <f t="shared" si="0"/>
        <v>0</v>
      </c>
      <c r="D20" s="7">
        <f>+D19</f>
        <v>0</v>
      </c>
      <c r="E20" s="7">
        <f>+E19</f>
        <v>0</v>
      </c>
      <c r="F20" s="7">
        <f>+F19</f>
        <v>0</v>
      </c>
      <c r="G20" s="7">
        <f>+G$14/7</f>
        <v>0</v>
      </c>
      <c r="H20" s="7">
        <f>+H$14/7/2</f>
        <v>0</v>
      </c>
      <c r="I20" s="7"/>
      <c r="J20" s="7"/>
      <c r="K20" s="7"/>
      <c r="L20" s="7"/>
      <c r="M20" s="7"/>
      <c r="N20" s="7"/>
      <c r="O20" s="7"/>
      <c r="P20" s="7"/>
      <c r="Q20" s="7"/>
      <c r="R20" s="7"/>
      <c r="S20" s="43"/>
      <c r="T20" s="43"/>
      <c r="U20" s="43"/>
      <c r="V20" s="43"/>
      <c r="W20" s="43"/>
      <c r="X20" s="43"/>
      <c r="Y20" s="7"/>
      <c r="Z20" s="7"/>
    </row>
    <row r="21" spans="1:26" x14ac:dyDescent="0.25">
      <c r="B21" s="3">
        <v>1999</v>
      </c>
      <c r="C21" s="13">
        <f t="shared" si="0"/>
        <v>0</v>
      </c>
      <c r="D21" s="7">
        <f>+D20</f>
        <v>0</v>
      </c>
      <c r="E21" s="7">
        <f>+E20</f>
        <v>0</v>
      </c>
      <c r="F21" s="7">
        <f>+F20</f>
        <v>0</v>
      </c>
      <c r="G21" s="7">
        <f>+G20</f>
        <v>0</v>
      </c>
      <c r="H21" s="7">
        <f>+H$14/7</f>
        <v>0</v>
      </c>
      <c r="I21" s="7">
        <f>+I$14/7/2</f>
        <v>0</v>
      </c>
      <c r="J21" s="7"/>
      <c r="K21" s="7"/>
      <c r="L21" s="7"/>
      <c r="M21" s="7"/>
      <c r="N21" s="7"/>
      <c r="O21" s="7"/>
      <c r="P21" s="7"/>
      <c r="Q21" s="7"/>
      <c r="R21" s="7"/>
      <c r="S21" s="43"/>
      <c r="T21" s="43"/>
      <c r="U21" s="43"/>
      <c r="V21" s="43"/>
      <c r="W21" s="43"/>
      <c r="X21" s="43"/>
      <c r="Y21" s="7"/>
      <c r="Z21" s="7"/>
    </row>
    <row r="22" spans="1:26" x14ac:dyDescent="0.25">
      <c r="B22" s="3">
        <v>2000</v>
      </c>
      <c r="C22" s="13">
        <f t="shared" si="0"/>
        <v>0</v>
      </c>
      <c r="D22" s="7">
        <f>+D21</f>
        <v>0</v>
      </c>
      <c r="E22" s="7">
        <f>+E21</f>
        <v>0</v>
      </c>
      <c r="F22" s="7">
        <f>+F21</f>
        <v>0</v>
      </c>
      <c r="G22" s="7">
        <f>+G21</f>
        <v>0</v>
      </c>
      <c r="H22" s="7">
        <f>+H21</f>
        <v>0</v>
      </c>
      <c r="I22" s="7">
        <f>+I$14/7</f>
        <v>0</v>
      </c>
      <c r="J22" s="7">
        <f>+J$14/7/2</f>
        <v>0</v>
      </c>
      <c r="K22" s="7"/>
      <c r="L22" s="7"/>
      <c r="M22" s="7"/>
      <c r="N22" s="7"/>
      <c r="O22" s="7"/>
      <c r="P22" s="7"/>
      <c r="Q22" s="7"/>
      <c r="R22" s="7"/>
      <c r="S22" s="43"/>
      <c r="T22" s="43"/>
      <c r="U22" s="43"/>
      <c r="V22" s="43"/>
      <c r="W22" s="43"/>
      <c r="X22" s="43"/>
      <c r="Y22" s="7"/>
      <c r="Z22" s="7"/>
    </row>
    <row r="23" spans="1:26" x14ac:dyDescent="0.25">
      <c r="B23" s="3">
        <v>2001</v>
      </c>
      <c r="C23" s="13">
        <f t="shared" si="0"/>
        <v>0</v>
      </c>
      <c r="D23" s="7">
        <f>+D$14/7/2</f>
        <v>0</v>
      </c>
      <c r="E23" s="7">
        <f>+E22</f>
        <v>0</v>
      </c>
      <c r="F23" s="7">
        <f>+F22</f>
        <v>0</v>
      </c>
      <c r="G23" s="7">
        <f>+G22</f>
        <v>0</v>
      </c>
      <c r="H23" s="7">
        <f>+H22</f>
        <v>0</v>
      </c>
      <c r="I23" s="7">
        <f>+I22</f>
        <v>0</v>
      </c>
      <c r="J23" s="7">
        <f>+J$14/7</f>
        <v>0</v>
      </c>
      <c r="K23" s="7">
        <f>+K$14/7/2</f>
        <v>0</v>
      </c>
      <c r="L23" s="7"/>
      <c r="M23" s="7"/>
      <c r="N23" s="7"/>
      <c r="O23" s="7"/>
      <c r="P23" s="7"/>
      <c r="Q23" s="7"/>
      <c r="R23" s="7"/>
      <c r="S23" s="43"/>
      <c r="T23" s="43"/>
      <c r="U23" s="43"/>
      <c r="V23" s="43"/>
      <c r="W23" s="43"/>
      <c r="X23" s="43"/>
      <c r="Y23" s="7"/>
      <c r="Z23" s="7"/>
    </row>
    <row r="24" spans="1:26" x14ac:dyDescent="0.25">
      <c r="B24" s="3">
        <v>2002</v>
      </c>
      <c r="C24" s="13">
        <f t="shared" si="0"/>
        <v>0</v>
      </c>
      <c r="D24" s="7"/>
      <c r="E24" s="7">
        <f>+E$14/7/2</f>
        <v>0</v>
      </c>
      <c r="F24" s="7">
        <f>+F23</f>
        <v>0</v>
      </c>
      <c r="G24" s="7">
        <f>+G23</f>
        <v>0</v>
      </c>
      <c r="H24" s="7">
        <f>+H23</f>
        <v>0</v>
      </c>
      <c r="I24" s="7">
        <f>+I23</f>
        <v>0</v>
      </c>
      <c r="J24" s="7">
        <f>+J23</f>
        <v>0</v>
      </c>
      <c r="K24" s="7">
        <f>+K$14/7</f>
        <v>0</v>
      </c>
      <c r="L24" s="7">
        <f>+L$14/7/2</f>
        <v>0</v>
      </c>
      <c r="M24" s="7"/>
      <c r="N24" s="7"/>
      <c r="O24" s="7"/>
      <c r="P24" s="7"/>
      <c r="Q24" s="7"/>
      <c r="R24" s="7"/>
      <c r="S24" s="43"/>
      <c r="T24" s="43"/>
      <c r="U24" s="43"/>
      <c r="V24" s="43"/>
      <c r="W24" s="43"/>
      <c r="X24" s="43"/>
      <c r="Y24" s="7"/>
      <c r="Z24" s="7"/>
    </row>
    <row r="25" spans="1:26" x14ac:dyDescent="0.25">
      <c r="B25" s="3">
        <v>2003</v>
      </c>
      <c r="C25" s="13">
        <f t="shared" si="0"/>
        <v>0</v>
      </c>
      <c r="D25" s="7"/>
      <c r="E25" s="7"/>
      <c r="F25" s="7">
        <f>+F$14/7/2</f>
        <v>0</v>
      </c>
      <c r="G25" s="7">
        <f>+G24</f>
        <v>0</v>
      </c>
      <c r="H25" s="7">
        <f>+H24</f>
        <v>0</v>
      </c>
      <c r="I25" s="7">
        <f>+I24</f>
        <v>0</v>
      </c>
      <c r="J25" s="7">
        <f>+J24</f>
        <v>0</v>
      </c>
      <c r="K25" s="7">
        <f>+K24</f>
        <v>0</v>
      </c>
      <c r="L25" s="7">
        <f>+L$14/7</f>
        <v>0</v>
      </c>
      <c r="M25" s="7">
        <f>+M$14/7/2</f>
        <v>0</v>
      </c>
      <c r="N25" s="7"/>
      <c r="O25" s="7"/>
      <c r="P25" s="7"/>
      <c r="Q25" s="7"/>
      <c r="R25" s="7"/>
      <c r="S25" s="43"/>
      <c r="T25" s="43"/>
      <c r="U25" s="43"/>
      <c r="V25" s="43"/>
      <c r="W25" s="43"/>
      <c r="X25" s="43"/>
      <c r="Y25" s="7"/>
      <c r="Z25" s="7"/>
    </row>
    <row r="26" spans="1:26" x14ac:dyDescent="0.25">
      <c r="B26" s="3">
        <v>2004</v>
      </c>
      <c r="C26" s="13">
        <f t="shared" si="0"/>
        <v>0</v>
      </c>
      <c r="D26" s="7"/>
      <c r="E26" s="7"/>
      <c r="F26" s="7"/>
      <c r="G26" s="7">
        <f>+G$14/7/2</f>
        <v>0</v>
      </c>
      <c r="H26" s="7">
        <f>+H25</f>
        <v>0</v>
      </c>
      <c r="I26" s="7">
        <f>+I25</f>
        <v>0</v>
      </c>
      <c r="J26" s="7">
        <f>+J25</f>
        <v>0</v>
      </c>
      <c r="K26" s="7">
        <f>+K25</f>
        <v>0</v>
      </c>
      <c r="L26" s="7">
        <f>+L25</f>
        <v>0</v>
      </c>
      <c r="M26" s="7">
        <f>+M$14/7</f>
        <v>0</v>
      </c>
      <c r="N26" s="7">
        <f>+N$14/7/2</f>
        <v>0</v>
      </c>
      <c r="O26" s="7"/>
      <c r="P26" s="7"/>
      <c r="Q26" s="7"/>
      <c r="R26" s="7"/>
      <c r="S26" s="43"/>
      <c r="T26" s="43"/>
      <c r="U26" s="43"/>
      <c r="V26" s="43"/>
      <c r="W26" s="43"/>
      <c r="X26" s="43"/>
      <c r="Y26" s="7"/>
      <c r="Z26" s="7"/>
    </row>
    <row r="27" spans="1:26" x14ac:dyDescent="0.25">
      <c r="B27" s="3">
        <v>2005</v>
      </c>
      <c r="C27" s="13">
        <f t="shared" si="0"/>
        <v>0</v>
      </c>
      <c r="D27" s="7"/>
      <c r="E27" s="7"/>
      <c r="F27" s="7"/>
      <c r="G27" s="7"/>
      <c r="H27" s="7">
        <f>+H$14/7/2</f>
        <v>0</v>
      </c>
      <c r="I27" s="7">
        <f>+I26</f>
        <v>0</v>
      </c>
      <c r="J27" s="7">
        <f>+J26</f>
        <v>0</v>
      </c>
      <c r="K27" s="7">
        <f>+K26</f>
        <v>0</v>
      </c>
      <c r="L27" s="7">
        <f>+L26</f>
        <v>0</v>
      </c>
      <c r="M27" s="7">
        <f>+M26</f>
        <v>0</v>
      </c>
      <c r="N27" s="7">
        <f>+N$14/7</f>
        <v>0</v>
      </c>
      <c r="O27" s="7">
        <f>+O$14/7/2</f>
        <v>0</v>
      </c>
      <c r="P27" s="7"/>
      <c r="Q27" s="7"/>
      <c r="R27" s="7"/>
      <c r="S27" s="43"/>
      <c r="T27" s="43"/>
      <c r="U27" s="43"/>
      <c r="V27" s="43"/>
      <c r="W27" s="43"/>
      <c r="X27" s="43"/>
      <c r="Y27" s="7"/>
      <c r="Z27" s="7"/>
    </row>
    <row r="28" spans="1:26" x14ac:dyDescent="0.25">
      <c r="B28" s="3">
        <v>2006</v>
      </c>
      <c r="C28" s="13">
        <f t="shared" si="0"/>
        <v>0</v>
      </c>
      <c r="D28" s="7"/>
      <c r="E28" s="7"/>
      <c r="F28" s="7"/>
      <c r="G28" s="7"/>
      <c r="H28" s="7"/>
      <c r="I28" s="7">
        <f>+I$14/7/2</f>
        <v>0</v>
      </c>
      <c r="J28" s="7">
        <f>+J27</f>
        <v>0</v>
      </c>
      <c r="K28" s="7">
        <f>+K27</f>
        <v>0</v>
      </c>
      <c r="L28" s="7">
        <f>+L27</f>
        <v>0</v>
      </c>
      <c r="M28" s="7">
        <f>+M27</f>
        <v>0</v>
      </c>
      <c r="N28" s="7">
        <f>+N27</f>
        <v>0</v>
      </c>
      <c r="O28" s="7">
        <f>+O$14/7</f>
        <v>0</v>
      </c>
      <c r="P28" s="7">
        <f>+P$14/7/2</f>
        <v>0</v>
      </c>
      <c r="Q28" s="7"/>
      <c r="R28" s="7"/>
      <c r="S28" s="43"/>
      <c r="T28" s="43"/>
      <c r="U28" s="43"/>
      <c r="V28" s="43"/>
      <c r="W28" s="43"/>
      <c r="X28" s="43"/>
      <c r="Y28" s="7"/>
      <c r="Z28" s="7"/>
    </row>
    <row r="29" spans="1:26" x14ac:dyDescent="0.25">
      <c r="B29" s="3">
        <v>2007</v>
      </c>
      <c r="C29" s="13">
        <f t="shared" si="0"/>
        <v>0</v>
      </c>
      <c r="D29" s="7"/>
      <c r="E29" s="7"/>
      <c r="F29" s="7"/>
      <c r="G29" s="7"/>
      <c r="H29" s="7"/>
      <c r="I29" s="7"/>
      <c r="J29" s="7">
        <f>+J$14/7/2</f>
        <v>0</v>
      </c>
      <c r="K29" s="7">
        <f>+K28</f>
        <v>0</v>
      </c>
      <c r="L29" s="7">
        <f>+L28</f>
        <v>0</v>
      </c>
      <c r="M29" s="7">
        <f>+M28</f>
        <v>0</v>
      </c>
      <c r="N29" s="7">
        <f>+N28</f>
        <v>0</v>
      </c>
      <c r="O29" s="7">
        <f>+O28</f>
        <v>0</v>
      </c>
      <c r="P29" s="7">
        <f>+P$14/7</f>
        <v>0</v>
      </c>
      <c r="Q29" s="7">
        <f>+Q$14/7/2</f>
        <v>0</v>
      </c>
      <c r="R29" s="7"/>
      <c r="S29" s="43"/>
      <c r="T29" s="43"/>
      <c r="U29" s="43"/>
      <c r="V29" s="43"/>
      <c r="W29" s="43"/>
      <c r="X29" s="43"/>
      <c r="Y29" s="7"/>
      <c r="Z29" s="7"/>
    </row>
    <row r="30" spans="1:26" x14ac:dyDescent="0.25">
      <c r="B30" s="3">
        <v>2008</v>
      </c>
      <c r="C30" s="13">
        <f t="shared" si="0"/>
        <v>0</v>
      </c>
      <c r="D30" s="7"/>
      <c r="E30" s="7"/>
      <c r="F30" s="7"/>
      <c r="G30" s="7"/>
      <c r="H30" s="7"/>
      <c r="I30" s="7"/>
      <c r="J30" s="7"/>
      <c r="K30" s="7">
        <f>+K$14/7/2</f>
        <v>0</v>
      </c>
      <c r="L30" s="7">
        <f>+L29</f>
        <v>0</v>
      </c>
      <c r="M30" s="7">
        <f>+M29</f>
        <v>0</v>
      </c>
      <c r="N30" s="7">
        <f>+N29</f>
        <v>0</v>
      </c>
      <c r="O30" s="7">
        <f>+O29</f>
        <v>0</v>
      </c>
      <c r="P30" s="7">
        <f>+P29</f>
        <v>0</v>
      </c>
      <c r="Q30" s="7">
        <f>+Q$14/7</f>
        <v>0</v>
      </c>
      <c r="R30" s="7">
        <f>+R$14/7/2</f>
        <v>0</v>
      </c>
      <c r="S30" s="43"/>
      <c r="T30" s="43"/>
      <c r="U30" s="43"/>
      <c r="V30" s="43"/>
      <c r="W30" s="43"/>
      <c r="X30" s="43"/>
      <c r="Y30" s="7"/>
      <c r="Z30" s="7"/>
    </row>
    <row r="31" spans="1:26" x14ac:dyDescent="0.25">
      <c r="B31" s="3">
        <v>2009</v>
      </c>
      <c r="C31" s="13">
        <f t="shared" si="0"/>
        <v>0</v>
      </c>
      <c r="D31" s="7"/>
      <c r="E31" s="7"/>
      <c r="F31" s="7"/>
      <c r="G31" s="7"/>
      <c r="H31" s="7"/>
      <c r="I31" s="7"/>
      <c r="J31" s="7"/>
      <c r="K31" s="7"/>
      <c r="L31" s="7">
        <f>+L$14/7/2</f>
        <v>0</v>
      </c>
      <c r="M31" s="7">
        <f>+M30</f>
        <v>0</v>
      </c>
      <c r="N31" s="7">
        <f>+N30</f>
        <v>0</v>
      </c>
      <c r="O31" s="7">
        <f>+O30</f>
        <v>0</v>
      </c>
      <c r="P31" s="7">
        <f>+P30</f>
        <v>0</v>
      </c>
      <c r="Q31" s="7">
        <f>+Q30</f>
        <v>0</v>
      </c>
      <c r="R31" s="7">
        <f>+R$14/7</f>
        <v>0</v>
      </c>
      <c r="S31" s="43">
        <f>+S$14/7/2</f>
        <v>0</v>
      </c>
      <c r="T31" s="43"/>
      <c r="U31" s="43"/>
      <c r="V31" s="43"/>
      <c r="W31" s="43"/>
      <c r="X31" s="43"/>
      <c r="Y31" s="7"/>
      <c r="Z31" s="7"/>
    </row>
    <row r="32" spans="1:26" x14ac:dyDescent="0.25">
      <c r="A32" s="38" t="s">
        <v>59</v>
      </c>
      <c r="B32" s="3">
        <v>2010</v>
      </c>
      <c r="C32" s="13">
        <f t="shared" si="0"/>
        <v>0</v>
      </c>
      <c r="D32" s="7"/>
      <c r="E32" s="7"/>
      <c r="F32" s="7"/>
      <c r="G32" s="7"/>
      <c r="H32" s="7"/>
      <c r="I32" s="7"/>
      <c r="J32" s="7"/>
      <c r="K32" s="7"/>
      <c r="L32" s="7"/>
      <c r="M32" s="7">
        <f>+M$14/7/2</f>
        <v>0</v>
      </c>
      <c r="N32" s="7">
        <f>+N31</f>
        <v>0</v>
      </c>
      <c r="O32" s="7">
        <f>+O31</f>
        <v>0</v>
      </c>
      <c r="P32" s="7">
        <f>+P31</f>
        <v>0</v>
      </c>
      <c r="Q32" s="7">
        <f>+Q31</f>
        <v>0</v>
      </c>
      <c r="R32" s="7">
        <f>+R31</f>
        <v>0</v>
      </c>
      <c r="S32" s="43">
        <f>+S$14/7</f>
        <v>0</v>
      </c>
      <c r="T32" s="43">
        <f>+T$14/7/2</f>
        <v>0</v>
      </c>
      <c r="U32" s="43"/>
      <c r="V32" s="43"/>
      <c r="W32" s="43"/>
      <c r="X32" s="43"/>
      <c r="Y32" s="7"/>
      <c r="Z32" s="7"/>
    </row>
    <row r="33" spans="1:28" x14ac:dyDescent="0.25">
      <c r="A33" s="38"/>
      <c r="B33" s="3">
        <v>2011</v>
      </c>
      <c r="C33" s="13">
        <f t="shared" si="0"/>
        <v>-6428.5714285714284</v>
      </c>
      <c r="D33" s="7"/>
      <c r="E33" s="7"/>
      <c r="F33" s="7"/>
      <c r="G33" s="7"/>
      <c r="H33" s="7"/>
      <c r="I33" s="7"/>
      <c r="J33" s="7"/>
      <c r="K33" s="7"/>
      <c r="L33" s="7"/>
      <c r="M33" s="7"/>
      <c r="N33" s="7">
        <f>+N$14/7/2</f>
        <v>0</v>
      </c>
      <c r="O33" s="7">
        <f>+O32</f>
        <v>0</v>
      </c>
      <c r="P33" s="7">
        <f>+P32</f>
        <v>0</v>
      </c>
      <c r="Q33" s="7">
        <f>+Q32</f>
        <v>0</v>
      </c>
      <c r="R33" s="7">
        <f>+R32</f>
        <v>0</v>
      </c>
      <c r="S33" s="43">
        <f>+S32</f>
        <v>0</v>
      </c>
      <c r="T33" s="43">
        <f>+T$14/7</f>
        <v>0</v>
      </c>
      <c r="U33" s="43">
        <f>+U$14/7/2</f>
        <v>6428.5714285714284</v>
      </c>
      <c r="V33" s="43"/>
      <c r="W33" s="43"/>
      <c r="X33" s="43"/>
      <c r="Y33" s="7"/>
      <c r="Z33" s="7"/>
    </row>
    <row r="34" spans="1:28" x14ac:dyDescent="0.25">
      <c r="A34" s="38"/>
      <c r="B34" s="3">
        <v>2012</v>
      </c>
      <c r="C34" s="13">
        <f t="shared" si="0"/>
        <v>-12857.142857142857</v>
      </c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>
        <f>+O$14/7/2</f>
        <v>0</v>
      </c>
      <c r="P34" s="7">
        <f>+P33</f>
        <v>0</v>
      </c>
      <c r="Q34" s="7">
        <f>+Q33</f>
        <v>0</v>
      </c>
      <c r="R34" s="7">
        <f>+R33</f>
        <v>0</v>
      </c>
      <c r="S34" s="43">
        <f>+S33</f>
        <v>0</v>
      </c>
      <c r="T34" s="43">
        <f>+T$14/7</f>
        <v>0</v>
      </c>
      <c r="U34" s="43">
        <f>+U$14/7</f>
        <v>12857.142857142857</v>
      </c>
      <c r="V34" s="43">
        <f>+V$14/7/2</f>
        <v>0</v>
      </c>
      <c r="W34" s="43"/>
      <c r="X34" s="43"/>
      <c r="Y34" s="7"/>
      <c r="Z34" s="7"/>
    </row>
    <row r="35" spans="1:28" x14ac:dyDescent="0.25">
      <c r="A35" s="38"/>
      <c r="B35" s="3">
        <v>2013</v>
      </c>
      <c r="C35" s="13">
        <f t="shared" si="0"/>
        <v>-12857.142857142857</v>
      </c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>
        <f>R34</f>
        <v>0</v>
      </c>
      <c r="S35" s="43">
        <f>S34</f>
        <v>0</v>
      </c>
      <c r="T35" s="43">
        <f>T34</f>
        <v>0</v>
      </c>
      <c r="U35" s="43">
        <f t="shared" ref="U35:U39" si="1">+U$14/7</f>
        <v>12857.142857142857</v>
      </c>
      <c r="V35" s="43">
        <f>V14/7</f>
        <v>0</v>
      </c>
      <c r="W35" s="43">
        <f>W14/7/2</f>
        <v>0</v>
      </c>
      <c r="X35" s="43"/>
      <c r="Y35" s="7"/>
      <c r="Z35" s="7"/>
    </row>
    <row r="36" spans="1:28" x14ac:dyDescent="0.25">
      <c r="A36" s="38"/>
      <c r="B36" s="3">
        <v>2014</v>
      </c>
      <c r="C36" s="13">
        <f t="shared" si="0"/>
        <v>-12857.142857142857</v>
      </c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43">
        <f t="shared" ref="S36:S37" si="2">S35</f>
        <v>0</v>
      </c>
      <c r="T36" s="43">
        <f t="shared" ref="T36:T37" si="3">T35</f>
        <v>0</v>
      </c>
      <c r="U36" s="43">
        <f t="shared" si="1"/>
        <v>12857.142857142857</v>
      </c>
      <c r="V36" s="43">
        <f>V35</f>
        <v>0</v>
      </c>
      <c r="W36" s="43">
        <f>W14/7</f>
        <v>0</v>
      </c>
      <c r="X36" s="43">
        <f>X14/7/2</f>
        <v>0</v>
      </c>
      <c r="Y36" s="7"/>
      <c r="Z36" s="7"/>
    </row>
    <row r="37" spans="1:28" x14ac:dyDescent="0.25">
      <c r="A37" s="38"/>
      <c r="B37" s="3">
        <v>2015</v>
      </c>
      <c r="C37" s="13">
        <f t="shared" si="0"/>
        <v>-12857.142857142857</v>
      </c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43">
        <f t="shared" si="2"/>
        <v>0</v>
      </c>
      <c r="T37" s="43">
        <f t="shared" si="3"/>
        <v>0</v>
      </c>
      <c r="U37" s="43">
        <f t="shared" si="1"/>
        <v>12857.142857142857</v>
      </c>
      <c r="V37" s="43">
        <f>V36</f>
        <v>0</v>
      </c>
      <c r="W37" s="43">
        <f>W14/7</f>
        <v>0</v>
      </c>
      <c r="X37" s="43">
        <f>X14/7</f>
        <v>0</v>
      </c>
      <c r="Y37" s="7">
        <f>Y14/7/2</f>
        <v>0</v>
      </c>
      <c r="Z37" s="7"/>
    </row>
    <row r="38" spans="1:28" x14ac:dyDescent="0.25">
      <c r="A38" s="38"/>
      <c r="B38" s="3">
        <v>2016</v>
      </c>
      <c r="C38" s="13">
        <f t="shared" si="0"/>
        <v>-12857.142857142857</v>
      </c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43"/>
      <c r="T38" s="43"/>
      <c r="U38" s="43">
        <f t="shared" si="1"/>
        <v>12857.142857142857</v>
      </c>
      <c r="V38" s="43"/>
      <c r="W38" s="43"/>
      <c r="X38" s="43"/>
      <c r="Y38" s="7"/>
      <c r="Z38" s="7"/>
    </row>
    <row r="39" spans="1:28" x14ac:dyDescent="0.25">
      <c r="A39" s="38"/>
      <c r="B39" s="3">
        <v>2017</v>
      </c>
      <c r="C39" s="13">
        <f t="shared" si="0"/>
        <v>-12857.142857142857</v>
      </c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43"/>
      <c r="T39" s="43"/>
      <c r="U39" s="43">
        <f t="shared" si="1"/>
        <v>12857.142857142857</v>
      </c>
      <c r="V39" s="43"/>
      <c r="W39" s="43"/>
      <c r="X39" s="43"/>
      <c r="Y39" s="7"/>
      <c r="Z39" s="7"/>
    </row>
    <row r="40" spans="1:28" x14ac:dyDescent="0.25">
      <c r="A40" s="38"/>
      <c r="B40" s="3">
        <v>2018</v>
      </c>
      <c r="C40" s="13">
        <f>-SUM(D40:AB40)</f>
        <v>-6428.5714285714284</v>
      </c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43"/>
      <c r="T40" s="43"/>
      <c r="U40" s="43">
        <f>+U$14/7/2</f>
        <v>6428.5714285714284</v>
      </c>
      <c r="V40" s="43"/>
      <c r="W40" s="43"/>
      <c r="X40" s="43"/>
      <c r="Y40" s="7"/>
      <c r="Z40" s="7"/>
    </row>
    <row r="41" spans="1:28" x14ac:dyDescent="0.25">
      <c r="A41" s="38"/>
      <c r="B41" s="30">
        <f>SUM(D41:Y41)</f>
        <v>0</v>
      </c>
      <c r="C41" s="12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37"/>
      <c r="W41" s="37"/>
      <c r="X41" s="29"/>
      <c r="Y41" s="7"/>
      <c r="Z41" s="7"/>
    </row>
    <row r="42" spans="1:28" x14ac:dyDescent="0.25">
      <c r="A42" s="38" t="s">
        <v>62</v>
      </c>
      <c r="B42" s="7">
        <f>SUM(D42:Y42)</f>
        <v>0</v>
      </c>
      <c r="C42" s="29">
        <f>SUM(C16:C41)</f>
        <v>-90000</v>
      </c>
      <c r="D42" s="7">
        <f>-SUM(D16:D41)+D14</f>
        <v>0</v>
      </c>
      <c r="E42" s="7">
        <f t="shared" ref="E42:AB42" si="4">-SUM(E16:E41)+E14</f>
        <v>0</v>
      </c>
      <c r="F42" s="7">
        <f t="shared" si="4"/>
        <v>0</v>
      </c>
      <c r="G42" s="7">
        <f t="shared" si="4"/>
        <v>0</v>
      </c>
      <c r="H42" s="7">
        <f t="shared" si="4"/>
        <v>0</v>
      </c>
      <c r="I42" s="7">
        <f t="shared" si="4"/>
        <v>0</v>
      </c>
      <c r="J42" s="7">
        <f t="shared" si="4"/>
        <v>0</v>
      </c>
      <c r="K42" s="7">
        <f t="shared" si="4"/>
        <v>0</v>
      </c>
      <c r="L42" s="7">
        <f t="shared" si="4"/>
        <v>0</v>
      </c>
      <c r="M42" s="7">
        <f t="shared" si="4"/>
        <v>0</v>
      </c>
      <c r="N42" s="7">
        <f t="shared" si="4"/>
        <v>0</v>
      </c>
      <c r="O42" s="7">
        <f t="shared" si="4"/>
        <v>0</v>
      </c>
      <c r="P42" s="7">
        <f t="shared" si="4"/>
        <v>0</v>
      </c>
      <c r="Q42" s="7">
        <f t="shared" si="4"/>
        <v>0</v>
      </c>
      <c r="R42" s="7">
        <f t="shared" si="4"/>
        <v>0</v>
      </c>
      <c r="S42" s="7">
        <f t="shared" si="4"/>
        <v>0</v>
      </c>
      <c r="T42" s="7">
        <f t="shared" si="4"/>
        <v>0</v>
      </c>
      <c r="U42" s="7">
        <f t="shared" si="4"/>
        <v>0</v>
      </c>
      <c r="V42" s="43">
        <f t="shared" si="4"/>
        <v>0</v>
      </c>
      <c r="W42" s="43">
        <f t="shared" si="4"/>
        <v>0</v>
      </c>
      <c r="X42" s="333">
        <f t="shared" si="4"/>
        <v>0</v>
      </c>
      <c r="Y42" s="333">
        <f t="shared" si="4"/>
        <v>0</v>
      </c>
      <c r="Z42" s="333">
        <f t="shared" si="4"/>
        <v>0</v>
      </c>
      <c r="AA42" s="333">
        <f t="shared" si="4"/>
        <v>0</v>
      </c>
      <c r="AB42" s="333">
        <f t="shared" si="4"/>
        <v>0</v>
      </c>
    </row>
    <row r="43" spans="1:28" x14ac:dyDescent="0.25">
      <c r="A43" s="38"/>
      <c r="B43" s="29"/>
      <c r="C43" s="3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8" x14ac:dyDescent="0.25">
      <c r="A44" s="39" t="s">
        <v>63</v>
      </c>
      <c r="B44" s="3"/>
      <c r="C44" s="30">
        <f>+C14+C42</f>
        <v>0</v>
      </c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8" x14ac:dyDescent="0.25">
      <c r="A45" s="3"/>
      <c r="B45" s="3"/>
      <c r="C45" s="3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8" x14ac:dyDescent="0.25">
      <c r="A46" s="3"/>
      <c r="B46" s="36"/>
      <c r="C46" s="3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8" x14ac:dyDescent="0.25">
      <c r="A47" s="3"/>
      <c r="B47" s="3"/>
      <c r="C47" s="3"/>
      <c r="E47" s="7"/>
      <c r="F47" s="4"/>
      <c r="G47" s="4"/>
      <c r="H47" s="4"/>
      <c r="I47" s="4"/>
      <c r="J47" s="4"/>
      <c r="K47" s="4"/>
      <c r="L47" s="4"/>
      <c r="M47" s="4"/>
      <c r="N47" s="7">
        <f>SUM(E32:E47)</f>
        <v>0</v>
      </c>
      <c r="O47" s="4"/>
      <c r="P47" s="4"/>
      <c r="Q47" s="4"/>
      <c r="R47" s="4"/>
      <c r="S47" s="4"/>
    </row>
    <row r="48" spans="1:28" x14ac:dyDescent="0.25">
      <c r="B48" s="3"/>
      <c r="C48" s="3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</row>
    <row r="49" spans="5:19" x14ac:dyDescent="0.25"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</row>
    <row r="50" spans="5:19" x14ac:dyDescent="0.25"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</row>
    <row r="51" spans="5:19" x14ac:dyDescent="0.25"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</row>
    <row r="52" spans="5:19" x14ac:dyDescent="0.25"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</row>
    <row r="53" spans="5:19" x14ac:dyDescent="0.25"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</row>
    <row r="54" spans="5:19" x14ac:dyDescent="0.25"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</row>
    <row r="55" spans="5:19" x14ac:dyDescent="0.25"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</row>
    <row r="56" spans="5:19" x14ac:dyDescent="0.25"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</row>
    <row r="57" spans="5:19" x14ac:dyDescent="0.25"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</row>
    <row r="58" spans="5:19" x14ac:dyDescent="0.25"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</row>
  </sheetData>
  <pageMargins left="0.7" right="0.7" top="0.75" bottom="0.75" header="0.3" footer="0.3"/>
  <pageSetup scale="71" orientation="landscape" horizontalDpi="4294967294" verticalDpi="4294967294" r:id="rId1"/>
  <headerFooter>
    <oddFooter>&amp;Z&amp;F&amp;RPage &amp;P</oddFooter>
  </headerFooter>
  <ignoredErrors>
    <ignoredError sqref="U36:U37" formula="1"/>
  </ignoredErrors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sheetPr codeName="Sheet67">
    <tabColor theme="9" tint="-0.249977111117893"/>
    <pageSetUpPr fitToPage="1"/>
  </sheetPr>
  <dimension ref="A1:AB58"/>
  <sheetViews>
    <sheetView workbookViewId="0"/>
  </sheetViews>
  <sheetFormatPr defaultRowHeight="15" x14ac:dyDescent="0.25"/>
  <cols>
    <col min="1" max="1" width="20.85546875" customWidth="1"/>
    <col min="2" max="2" width="8.7109375" customWidth="1"/>
    <col min="3" max="3" width="12.85546875" customWidth="1"/>
    <col min="4" max="12" width="7.42578125" hidden="1" customWidth="1"/>
    <col min="13" max="13" width="7.5703125" hidden="1" customWidth="1"/>
    <col min="14" max="17" width="9.28515625" customWidth="1"/>
    <col min="18" max="19" width="11.28515625" customWidth="1"/>
    <col min="20" max="20" width="9.42578125" customWidth="1"/>
    <col min="21" max="21" width="10.7109375" bestFit="1" customWidth="1"/>
    <col min="22" max="24" width="10.5703125" customWidth="1"/>
  </cols>
  <sheetData>
    <row r="1" spans="1:28" x14ac:dyDescent="0.25">
      <c r="A1" s="11" t="s">
        <v>10</v>
      </c>
      <c r="O1" t="s">
        <v>647</v>
      </c>
    </row>
    <row r="2" spans="1:28" x14ac:dyDescent="0.25">
      <c r="A2" s="9" t="s">
        <v>438</v>
      </c>
    </row>
    <row r="3" spans="1:28" x14ac:dyDescent="0.25">
      <c r="A3" s="9" t="s">
        <v>80</v>
      </c>
    </row>
    <row r="4" spans="1:28" x14ac:dyDescent="0.25">
      <c r="R4" s="40" t="s">
        <v>4</v>
      </c>
      <c r="S4" s="41"/>
      <c r="T4" s="40" t="s">
        <v>8</v>
      </c>
    </row>
    <row r="5" spans="1:28" x14ac:dyDescent="0.25">
      <c r="A5" s="10" t="s">
        <v>9</v>
      </c>
      <c r="B5" s="12" t="s">
        <v>64</v>
      </c>
      <c r="C5" s="12" t="s">
        <v>12</v>
      </c>
      <c r="R5" s="42" t="s">
        <v>2</v>
      </c>
      <c r="S5" s="42" t="s">
        <v>60</v>
      </c>
      <c r="T5" s="42" t="s">
        <v>7</v>
      </c>
    </row>
    <row r="6" spans="1:28" x14ac:dyDescent="0.25">
      <c r="B6" s="3"/>
      <c r="R6" s="3"/>
    </row>
    <row r="7" spans="1:28" x14ac:dyDescent="0.25">
      <c r="A7" s="213" t="str">
        <f>SUMMARY!B116</f>
        <v>RAVENSBURG LATHE</v>
      </c>
      <c r="B7" s="212">
        <f>SUMMARY!A116</f>
        <v>310</v>
      </c>
      <c r="C7" s="214">
        <f>SUMMARY!D116</f>
        <v>9327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5"/>
      <c r="P7" s="6"/>
      <c r="Q7" s="6"/>
      <c r="R7" s="13">
        <f>+C14</f>
        <v>90000</v>
      </c>
      <c r="S7" s="13">
        <f>+-C42</f>
        <v>90000</v>
      </c>
      <c r="T7" s="13">
        <f>+R7-S7</f>
        <v>0</v>
      </c>
    </row>
    <row r="8" spans="1:28" x14ac:dyDescent="0.25">
      <c r="A8" s="213"/>
      <c r="B8" s="3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5"/>
      <c r="P8" s="6"/>
      <c r="Q8" s="6"/>
    </row>
    <row r="9" spans="1:28" x14ac:dyDescent="0.25">
      <c r="A9" s="2"/>
      <c r="B9" s="3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5"/>
      <c r="P9" s="6"/>
      <c r="Q9" s="6"/>
    </row>
    <row r="10" spans="1:28" x14ac:dyDescent="0.25">
      <c r="B10" s="3"/>
    </row>
    <row r="11" spans="1:28" x14ac:dyDescent="0.25">
      <c r="A11" s="2" t="s">
        <v>66</v>
      </c>
      <c r="B11" s="219" t="str">
        <f>SUMMARY!F116</f>
        <v>DUNDALK</v>
      </c>
      <c r="C11" s="214"/>
    </row>
    <row r="12" spans="1:28" x14ac:dyDescent="0.25">
      <c r="B12" s="28"/>
      <c r="C12" s="2"/>
    </row>
    <row r="13" spans="1:28" x14ac:dyDescent="0.25">
      <c r="A13" s="9" t="s">
        <v>5</v>
      </c>
      <c r="C13" s="31" t="s">
        <v>3</v>
      </c>
      <c r="D13" s="32">
        <v>1994</v>
      </c>
      <c r="E13" s="32">
        <v>1995</v>
      </c>
      <c r="F13" s="32">
        <v>1996</v>
      </c>
      <c r="G13" s="32">
        <v>1997</v>
      </c>
      <c r="H13" s="32">
        <v>1998</v>
      </c>
      <c r="I13" s="32">
        <v>1999</v>
      </c>
      <c r="J13" s="32">
        <v>2000</v>
      </c>
      <c r="K13" s="32">
        <v>2001</v>
      </c>
      <c r="L13" s="32">
        <v>2002</v>
      </c>
      <c r="M13" s="32">
        <v>2003</v>
      </c>
      <c r="N13" s="32">
        <v>2004</v>
      </c>
      <c r="O13" s="32">
        <v>2005</v>
      </c>
      <c r="P13" s="32">
        <v>2006</v>
      </c>
      <c r="Q13" s="32">
        <v>2007</v>
      </c>
      <c r="R13" s="32">
        <v>2008</v>
      </c>
      <c r="S13" s="32">
        <v>2009</v>
      </c>
      <c r="T13" s="32">
        <v>2010</v>
      </c>
      <c r="U13" s="32">
        <v>2011</v>
      </c>
      <c r="V13" s="32">
        <v>2012</v>
      </c>
      <c r="W13" s="32">
        <v>2013</v>
      </c>
      <c r="X13" s="32">
        <v>2014</v>
      </c>
      <c r="Y13" s="328">
        <v>2015</v>
      </c>
      <c r="Z13" s="32">
        <v>2016</v>
      </c>
      <c r="AA13" s="328">
        <v>2017</v>
      </c>
      <c r="AB13" s="32">
        <v>2018</v>
      </c>
    </row>
    <row r="14" spans="1:28" x14ac:dyDescent="0.25">
      <c r="A14" s="9" t="s">
        <v>73</v>
      </c>
      <c r="C14" s="222">
        <f>SUM(D14:Y14)</f>
        <v>90000</v>
      </c>
      <c r="D14" s="43">
        <f>+'Equip Review 032310'!G29</f>
        <v>0</v>
      </c>
      <c r="E14" s="43">
        <f>+'Equip Review 032310'!H29</f>
        <v>0</v>
      </c>
      <c r="F14" s="43">
        <f>+'Equip Review 032310'!I29</f>
        <v>0</v>
      </c>
      <c r="G14" s="43">
        <f>+'Equip Review 032310'!J29</f>
        <v>0</v>
      </c>
      <c r="H14" s="43">
        <f>+'Equip Review 032310'!K29</f>
        <v>0</v>
      </c>
      <c r="I14" s="43">
        <f>+'Equip Review 032310'!L29</f>
        <v>0</v>
      </c>
      <c r="J14" s="43">
        <f>+'Equip Review 032310'!M29</f>
        <v>0</v>
      </c>
      <c r="K14" s="43">
        <f>+'Equip Review 032310'!N29</f>
        <v>0</v>
      </c>
      <c r="L14" s="43">
        <f>+'Equip Review 032310'!O29</f>
        <v>0</v>
      </c>
      <c r="M14" s="43">
        <f>+'Equip Review 032310'!P29</f>
        <v>0</v>
      </c>
      <c r="N14" s="43"/>
      <c r="O14" s="43"/>
      <c r="P14" s="43"/>
      <c r="Q14" s="43"/>
      <c r="R14" s="43"/>
      <c r="S14" s="43"/>
      <c r="T14" s="43"/>
      <c r="U14" s="43">
        <v>90000</v>
      </c>
      <c r="V14" s="43"/>
      <c r="W14" s="43"/>
      <c r="X14" s="43"/>
    </row>
    <row r="15" spans="1:28" x14ac:dyDescent="0.25">
      <c r="A15" s="34"/>
      <c r="B15" s="2"/>
      <c r="C15" s="2"/>
      <c r="S15" s="43"/>
      <c r="T15" s="43"/>
      <c r="U15" s="43"/>
      <c r="V15" s="43"/>
      <c r="W15" s="43"/>
      <c r="X15" s="43"/>
    </row>
    <row r="16" spans="1:28" x14ac:dyDescent="0.25">
      <c r="A16" s="9" t="s">
        <v>6</v>
      </c>
      <c r="B16" s="3">
        <v>1994</v>
      </c>
      <c r="C16" s="13">
        <f>-SUM(D16:Y16)</f>
        <v>0</v>
      </c>
      <c r="D16" s="7">
        <f>+D$14/7/2</f>
        <v>0</v>
      </c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43"/>
      <c r="T16" s="43"/>
      <c r="U16" s="43"/>
      <c r="V16" s="43"/>
      <c r="W16" s="43"/>
      <c r="X16" s="43"/>
      <c r="Y16" s="7"/>
      <c r="Z16" s="7"/>
    </row>
    <row r="17" spans="1:26" x14ac:dyDescent="0.25">
      <c r="B17" s="3">
        <v>1995</v>
      </c>
      <c r="C17" s="13">
        <f t="shared" ref="C17:C39" si="0">-SUM(D17:Y17)</f>
        <v>0</v>
      </c>
      <c r="D17" s="7">
        <f>+D$14/7</f>
        <v>0</v>
      </c>
      <c r="E17" s="7">
        <f>+E$14/7/2</f>
        <v>0</v>
      </c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43"/>
      <c r="T17" s="43"/>
      <c r="U17" s="43"/>
      <c r="V17" s="43"/>
      <c r="W17" s="43"/>
      <c r="X17" s="43"/>
      <c r="Y17" s="7"/>
      <c r="Z17" s="7"/>
    </row>
    <row r="18" spans="1:26" x14ac:dyDescent="0.25">
      <c r="B18" s="3">
        <v>1996</v>
      </c>
      <c r="C18" s="13">
        <f t="shared" si="0"/>
        <v>0</v>
      </c>
      <c r="D18" s="7">
        <f>+D17</f>
        <v>0</v>
      </c>
      <c r="E18" s="7">
        <f>+E$14/7</f>
        <v>0</v>
      </c>
      <c r="F18" s="7">
        <f>+F$14/7/2</f>
        <v>0</v>
      </c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43"/>
      <c r="T18" s="43"/>
      <c r="U18" s="43"/>
      <c r="V18" s="43"/>
      <c r="W18" s="43"/>
      <c r="X18" s="43"/>
      <c r="Y18" s="7"/>
      <c r="Z18" s="7"/>
    </row>
    <row r="19" spans="1:26" x14ac:dyDescent="0.25">
      <c r="B19" s="3">
        <v>1997</v>
      </c>
      <c r="C19" s="13">
        <f t="shared" si="0"/>
        <v>0</v>
      </c>
      <c r="D19" s="7">
        <f>+D18</f>
        <v>0</v>
      </c>
      <c r="E19" s="7">
        <f>+E18</f>
        <v>0</v>
      </c>
      <c r="F19" s="7">
        <f>+F$14/7</f>
        <v>0</v>
      </c>
      <c r="G19" s="7">
        <f>+G$14/7/2</f>
        <v>0</v>
      </c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43"/>
      <c r="T19" s="43"/>
      <c r="U19" s="43"/>
      <c r="V19" s="43"/>
      <c r="W19" s="43"/>
      <c r="X19" s="43"/>
      <c r="Y19" s="7"/>
      <c r="Z19" s="7"/>
    </row>
    <row r="20" spans="1:26" x14ac:dyDescent="0.25">
      <c r="B20" s="3">
        <v>1998</v>
      </c>
      <c r="C20" s="13">
        <f t="shared" si="0"/>
        <v>0</v>
      </c>
      <c r="D20" s="7">
        <f>+D19</f>
        <v>0</v>
      </c>
      <c r="E20" s="7">
        <f>+E19</f>
        <v>0</v>
      </c>
      <c r="F20" s="7">
        <f>+F19</f>
        <v>0</v>
      </c>
      <c r="G20" s="7">
        <f>+G$14/7</f>
        <v>0</v>
      </c>
      <c r="H20" s="7">
        <f>+H$14/7/2</f>
        <v>0</v>
      </c>
      <c r="I20" s="7"/>
      <c r="J20" s="7"/>
      <c r="K20" s="7"/>
      <c r="L20" s="7"/>
      <c r="M20" s="7"/>
      <c r="N20" s="7"/>
      <c r="O20" s="7"/>
      <c r="P20" s="7"/>
      <c r="Q20" s="7"/>
      <c r="R20" s="7"/>
      <c r="S20" s="43"/>
      <c r="T20" s="43"/>
      <c r="U20" s="43"/>
      <c r="V20" s="43"/>
      <c r="W20" s="43"/>
      <c r="X20" s="43"/>
      <c r="Y20" s="7"/>
      <c r="Z20" s="7"/>
    </row>
    <row r="21" spans="1:26" x14ac:dyDescent="0.25">
      <c r="B21" s="3">
        <v>1999</v>
      </c>
      <c r="C21" s="13">
        <f t="shared" si="0"/>
        <v>0</v>
      </c>
      <c r="D21" s="7">
        <f>+D20</f>
        <v>0</v>
      </c>
      <c r="E21" s="7">
        <f>+E20</f>
        <v>0</v>
      </c>
      <c r="F21" s="7">
        <f>+F20</f>
        <v>0</v>
      </c>
      <c r="G21" s="7">
        <f>+G20</f>
        <v>0</v>
      </c>
      <c r="H21" s="7">
        <f>+H$14/7</f>
        <v>0</v>
      </c>
      <c r="I21" s="7">
        <f>+I$14/7/2</f>
        <v>0</v>
      </c>
      <c r="J21" s="7"/>
      <c r="K21" s="7"/>
      <c r="L21" s="7"/>
      <c r="M21" s="7"/>
      <c r="N21" s="7"/>
      <c r="O21" s="7"/>
      <c r="P21" s="7"/>
      <c r="Q21" s="7"/>
      <c r="R21" s="7"/>
      <c r="S21" s="43"/>
      <c r="T21" s="43"/>
      <c r="U21" s="43"/>
      <c r="V21" s="43"/>
      <c r="W21" s="43"/>
      <c r="X21" s="43"/>
      <c r="Y21" s="7"/>
      <c r="Z21" s="7"/>
    </row>
    <row r="22" spans="1:26" x14ac:dyDescent="0.25">
      <c r="B22" s="3">
        <v>2000</v>
      </c>
      <c r="C22" s="13">
        <f t="shared" si="0"/>
        <v>0</v>
      </c>
      <c r="D22" s="7">
        <f>+D21</f>
        <v>0</v>
      </c>
      <c r="E22" s="7">
        <f>+E21</f>
        <v>0</v>
      </c>
      <c r="F22" s="7">
        <f>+F21</f>
        <v>0</v>
      </c>
      <c r="G22" s="7">
        <f>+G21</f>
        <v>0</v>
      </c>
      <c r="H22" s="7">
        <f>+H21</f>
        <v>0</v>
      </c>
      <c r="I22" s="7">
        <f>+I$14/7</f>
        <v>0</v>
      </c>
      <c r="J22" s="7">
        <f>+J$14/7/2</f>
        <v>0</v>
      </c>
      <c r="K22" s="7"/>
      <c r="L22" s="7"/>
      <c r="M22" s="7"/>
      <c r="N22" s="7"/>
      <c r="O22" s="7"/>
      <c r="P22" s="7"/>
      <c r="Q22" s="7"/>
      <c r="R22" s="7"/>
      <c r="S22" s="43"/>
      <c r="T22" s="43"/>
      <c r="U22" s="43"/>
      <c r="V22" s="43"/>
      <c r="W22" s="43"/>
      <c r="X22" s="43"/>
      <c r="Y22" s="7"/>
      <c r="Z22" s="7"/>
    </row>
    <row r="23" spans="1:26" x14ac:dyDescent="0.25">
      <c r="B23" s="3">
        <v>2001</v>
      </c>
      <c r="C23" s="13">
        <f t="shared" si="0"/>
        <v>0</v>
      </c>
      <c r="D23" s="7">
        <f>+D$14/7/2</f>
        <v>0</v>
      </c>
      <c r="E23" s="7">
        <f>+E22</f>
        <v>0</v>
      </c>
      <c r="F23" s="7">
        <f>+F22</f>
        <v>0</v>
      </c>
      <c r="G23" s="7">
        <f>+G22</f>
        <v>0</v>
      </c>
      <c r="H23" s="7">
        <f>+H22</f>
        <v>0</v>
      </c>
      <c r="I23" s="7">
        <f>+I22</f>
        <v>0</v>
      </c>
      <c r="J23" s="7">
        <f>+J$14/7</f>
        <v>0</v>
      </c>
      <c r="K23" s="7">
        <f>+K$14/7/2</f>
        <v>0</v>
      </c>
      <c r="L23" s="7"/>
      <c r="M23" s="7"/>
      <c r="N23" s="7"/>
      <c r="O23" s="7"/>
      <c r="P23" s="7"/>
      <c r="Q23" s="7"/>
      <c r="R23" s="7"/>
      <c r="S23" s="43"/>
      <c r="T23" s="43"/>
      <c r="U23" s="43"/>
      <c r="V23" s="43"/>
      <c r="W23" s="43"/>
      <c r="X23" s="43"/>
      <c r="Y23" s="7"/>
      <c r="Z23" s="7"/>
    </row>
    <row r="24" spans="1:26" x14ac:dyDescent="0.25">
      <c r="B24" s="3">
        <v>2002</v>
      </c>
      <c r="C24" s="13">
        <f t="shared" si="0"/>
        <v>0</v>
      </c>
      <c r="D24" s="7"/>
      <c r="E24" s="7">
        <f>+E$14/7/2</f>
        <v>0</v>
      </c>
      <c r="F24" s="7">
        <f>+F23</f>
        <v>0</v>
      </c>
      <c r="G24" s="7">
        <f>+G23</f>
        <v>0</v>
      </c>
      <c r="H24" s="7">
        <f>+H23</f>
        <v>0</v>
      </c>
      <c r="I24" s="7">
        <f>+I23</f>
        <v>0</v>
      </c>
      <c r="J24" s="7">
        <f>+J23</f>
        <v>0</v>
      </c>
      <c r="K24" s="7">
        <f>+K$14/7</f>
        <v>0</v>
      </c>
      <c r="L24" s="7">
        <f>+L$14/7/2</f>
        <v>0</v>
      </c>
      <c r="M24" s="7"/>
      <c r="N24" s="7"/>
      <c r="O24" s="7"/>
      <c r="P24" s="7"/>
      <c r="Q24" s="7"/>
      <c r="R24" s="7"/>
      <c r="S24" s="43"/>
      <c r="T24" s="43"/>
      <c r="U24" s="43"/>
      <c r="V24" s="43"/>
      <c r="W24" s="43"/>
      <c r="X24" s="43"/>
      <c r="Y24" s="7"/>
      <c r="Z24" s="7"/>
    </row>
    <row r="25" spans="1:26" x14ac:dyDescent="0.25">
      <c r="B25" s="3">
        <v>2003</v>
      </c>
      <c r="C25" s="13">
        <f t="shared" si="0"/>
        <v>0</v>
      </c>
      <c r="D25" s="7"/>
      <c r="E25" s="7"/>
      <c r="F25" s="7">
        <f>+F$14/7/2</f>
        <v>0</v>
      </c>
      <c r="G25" s="7">
        <f>+G24</f>
        <v>0</v>
      </c>
      <c r="H25" s="7">
        <f>+H24</f>
        <v>0</v>
      </c>
      <c r="I25" s="7">
        <f>+I24</f>
        <v>0</v>
      </c>
      <c r="J25" s="7">
        <f>+J24</f>
        <v>0</v>
      </c>
      <c r="K25" s="7">
        <f>+K24</f>
        <v>0</v>
      </c>
      <c r="L25" s="7">
        <f>+L$14/7</f>
        <v>0</v>
      </c>
      <c r="M25" s="7">
        <f>+M$14/7/2</f>
        <v>0</v>
      </c>
      <c r="N25" s="7"/>
      <c r="O25" s="7"/>
      <c r="P25" s="7"/>
      <c r="Q25" s="7"/>
      <c r="R25" s="7"/>
      <c r="S25" s="43"/>
      <c r="T25" s="43"/>
      <c r="U25" s="43"/>
      <c r="V25" s="43"/>
      <c r="W25" s="43"/>
      <c r="X25" s="43"/>
      <c r="Y25" s="7"/>
      <c r="Z25" s="7"/>
    </row>
    <row r="26" spans="1:26" x14ac:dyDescent="0.25">
      <c r="B26" s="3">
        <v>2004</v>
      </c>
      <c r="C26" s="13">
        <f t="shared" si="0"/>
        <v>0</v>
      </c>
      <c r="D26" s="7"/>
      <c r="E26" s="7"/>
      <c r="F26" s="7"/>
      <c r="G26" s="7">
        <f>+G$14/7/2</f>
        <v>0</v>
      </c>
      <c r="H26" s="7">
        <f>+H25</f>
        <v>0</v>
      </c>
      <c r="I26" s="7">
        <f>+I25</f>
        <v>0</v>
      </c>
      <c r="J26" s="7">
        <f>+J25</f>
        <v>0</v>
      </c>
      <c r="K26" s="7">
        <f>+K25</f>
        <v>0</v>
      </c>
      <c r="L26" s="7">
        <f>+L25</f>
        <v>0</v>
      </c>
      <c r="M26" s="7">
        <f>+M$14/7</f>
        <v>0</v>
      </c>
      <c r="N26" s="7">
        <f>+N$14/7/2</f>
        <v>0</v>
      </c>
      <c r="O26" s="7"/>
      <c r="P26" s="7"/>
      <c r="Q26" s="7"/>
      <c r="R26" s="7"/>
      <c r="S26" s="43"/>
      <c r="T26" s="43"/>
      <c r="U26" s="43"/>
      <c r="V26" s="43"/>
      <c r="W26" s="43"/>
      <c r="X26" s="43"/>
      <c r="Y26" s="7"/>
      <c r="Z26" s="7"/>
    </row>
    <row r="27" spans="1:26" x14ac:dyDescent="0.25">
      <c r="B27" s="3">
        <v>2005</v>
      </c>
      <c r="C27" s="13">
        <f t="shared" si="0"/>
        <v>0</v>
      </c>
      <c r="D27" s="7"/>
      <c r="E27" s="7"/>
      <c r="F27" s="7"/>
      <c r="G27" s="7"/>
      <c r="H27" s="7">
        <f>+H$14/7/2</f>
        <v>0</v>
      </c>
      <c r="I27" s="7">
        <f>+I26</f>
        <v>0</v>
      </c>
      <c r="J27" s="7">
        <f>+J26</f>
        <v>0</v>
      </c>
      <c r="K27" s="7">
        <f>+K26</f>
        <v>0</v>
      </c>
      <c r="L27" s="7">
        <f>+L26</f>
        <v>0</v>
      </c>
      <c r="M27" s="7">
        <f>+M26</f>
        <v>0</v>
      </c>
      <c r="N27" s="7">
        <f>+N$14/7</f>
        <v>0</v>
      </c>
      <c r="O27" s="7">
        <f>+O$14/7/2</f>
        <v>0</v>
      </c>
      <c r="P27" s="7"/>
      <c r="Q27" s="7"/>
      <c r="R27" s="7"/>
      <c r="S27" s="43"/>
      <c r="T27" s="43"/>
      <c r="U27" s="43"/>
      <c r="V27" s="43"/>
      <c r="W27" s="43"/>
      <c r="X27" s="43"/>
      <c r="Y27" s="7"/>
      <c r="Z27" s="7"/>
    </row>
    <row r="28" spans="1:26" x14ac:dyDescent="0.25">
      <c r="B28" s="3">
        <v>2006</v>
      </c>
      <c r="C28" s="13">
        <f t="shared" si="0"/>
        <v>0</v>
      </c>
      <c r="D28" s="7"/>
      <c r="E28" s="7"/>
      <c r="F28" s="7"/>
      <c r="G28" s="7"/>
      <c r="H28" s="7"/>
      <c r="I28" s="7">
        <f>+I$14/7/2</f>
        <v>0</v>
      </c>
      <c r="J28" s="7">
        <f>+J27</f>
        <v>0</v>
      </c>
      <c r="K28" s="7">
        <f>+K27</f>
        <v>0</v>
      </c>
      <c r="L28" s="7">
        <f>+L27</f>
        <v>0</v>
      </c>
      <c r="M28" s="7">
        <f>+M27</f>
        <v>0</v>
      </c>
      <c r="N28" s="7">
        <f>+N27</f>
        <v>0</v>
      </c>
      <c r="O28" s="7">
        <f>+O$14/7</f>
        <v>0</v>
      </c>
      <c r="P28" s="7">
        <f>+P$14/7/2</f>
        <v>0</v>
      </c>
      <c r="Q28" s="7"/>
      <c r="R28" s="7"/>
      <c r="S28" s="43"/>
      <c r="T28" s="43"/>
      <c r="U28" s="43"/>
      <c r="V28" s="43"/>
      <c r="W28" s="43"/>
      <c r="X28" s="43"/>
      <c r="Y28" s="7"/>
      <c r="Z28" s="7"/>
    </row>
    <row r="29" spans="1:26" x14ac:dyDescent="0.25">
      <c r="B29" s="3">
        <v>2007</v>
      </c>
      <c r="C29" s="13">
        <f t="shared" si="0"/>
        <v>0</v>
      </c>
      <c r="D29" s="7"/>
      <c r="E29" s="7"/>
      <c r="F29" s="7"/>
      <c r="G29" s="7"/>
      <c r="H29" s="7"/>
      <c r="I29" s="7"/>
      <c r="J29" s="7">
        <f>+J$14/7/2</f>
        <v>0</v>
      </c>
      <c r="K29" s="7">
        <f>+K28</f>
        <v>0</v>
      </c>
      <c r="L29" s="7">
        <f>+L28</f>
        <v>0</v>
      </c>
      <c r="M29" s="7">
        <f>+M28</f>
        <v>0</v>
      </c>
      <c r="N29" s="7">
        <f>+N28</f>
        <v>0</v>
      </c>
      <c r="O29" s="7">
        <f>+O28</f>
        <v>0</v>
      </c>
      <c r="P29" s="7">
        <f>+P$14/7</f>
        <v>0</v>
      </c>
      <c r="Q29" s="7">
        <f>+Q$14/7/2</f>
        <v>0</v>
      </c>
      <c r="R29" s="7"/>
      <c r="S29" s="43"/>
      <c r="T29" s="43"/>
      <c r="U29" s="43"/>
      <c r="V29" s="43"/>
      <c r="W29" s="43"/>
      <c r="X29" s="43"/>
      <c r="Y29" s="7"/>
      <c r="Z29" s="7"/>
    </row>
    <row r="30" spans="1:26" x14ac:dyDescent="0.25">
      <c r="B30" s="3">
        <v>2008</v>
      </c>
      <c r="C30" s="13">
        <f t="shared" si="0"/>
        <v>0</v>
      </c>
      <c r="D30" s="7"/>
      <c r="E30" s="7"/>
      <c r="F30" s="7"/>
      <c r="G30" s="7"/>
      <c r="H30" s="7"/>
      <c r="I30" s="7"/>
      <c r="J30" s="7"/>
      <c r="K30" s="7">
        <f>+K$14/7/2</f>
        <v>0</v>
      </c>
      <c r="L30" s="7">
        <f>+L29</f>
        <v>0</v>
      </c>
      <c r="M30" s="7">
        <f>+M29</f>
        <v>0</v>
      </c>
      <c r="N30" s="7">
        <f>+N29</f>
        <v>0</v>
      </c>
      <c r="O30" s="7">
        <f>+O29</f>
        <v>0</v>
      </c>
      <c r="P30" s="7">
        <f>+P29</f>
        <v>0</v>
      </c>
      <c r="Q30" s="7">
        <f>+Q$14/7</f>
        <v>0</v>
      </c>
      <c r="R30" s="7">
        <f>+R$14/7/2</f>
        <v>0</v>
      </c>
      <c r="S30" s="43"/>
      <c r="T30" s="43"/>
      <c r="U30" s="43"/>
      <c r="V30" s="43"/>
      <c r="W30" s="43"/>
      <c r="X30" s="43"/>
      <c r="Y30" s="7"/>
      <c r="Z30" s="7"/>
    </row>
    <row r="31" spans="1:26" x14ac:dyDescent="0.25">
      <c r="B31" s="3">
        <v>2009</v>
      </c>
      <c r="C31" s="13">
        <f t="shared" si="0"/>
        <v>0</v>
      </c>
      <c r="D31" s="7"/>
      <c r="E31" s="7"/>
      <c r="F31" s="7"/>
      <c r="G31" s="7"/>
      <c r="H31" s="7"/>
      <c r="I31" s="7"/>
      <c r="J31" s="7"/>
      <c r="K31" s="7"/>
      <c r="L31" s="7">
        <f>+L$14/7/2</f>
        <v>0</v>
      </c>
      <c r="M31" s="7">
        <f>+M30</f>
        <v>0</v>
      </c>
      <c r="N31" s="7">
        <f>+N30</f>
        <v>0</v>
      </c>
      <c r="O31" s="7">
        <f>+O30</f>
        <v>0</v>
      </c>
      <c r="P31" s="7">
        <f>+P30</f>
        <v>0</v>
      </c>
      <c r="Q31" s="7">
        <f>+Q30</f>
        <v>0</v>
      </c>
      <c r="R31" s="7">
        <f>+R$14/7</f>
        <v>0</v>
      </c>
      <c r="S31" s="43">
        <f>+S$14/7/2</f>
        <v>0</v>
      </c>
      <c r="T31" s="43"/>
      <c r="U31" s="43"/>
      <c r="V31" s="43"/>
      <c r="W31" s="43"/>
      <c r="X31" s="43"/>
      <c r="Y31" s="7"/>
      <c r="Z31" s="7"/>
    </row>
    <row r="32" spans="1:26" x14ac:dyDescent="0.25">
      <c r="A32" s="38" t="s">
        <v>59</v>
      </c>
      <c r="B32" s="3">
        <v>2010</v>
      </c>
      <c r="C32" s="13">
        <f t="shared" si="0"/>
        <v>0</v>
      </c>
      <c r="D32" s="7"/>
      <c r="E32" s="7"/>
      <c r="F32" s="7"/>
      <c r="G32" s="7"/>
      <c r="H32" s="7"/>
      <c r="I32" s="7"/>
      <c r="J32" s="7"/>
      <c r="K32" s="7"/>
      <c r="L32" s="7"/>
      <c r="M32" s="7">
        <f>+M$14/7/2</f>
        <v>0</v>
      </c>
      <c r="N32" s="7">
        <f>+N31</f>
        <v>0</v>
      </c>
      <c r="O32" s="7">
        <f>+O31</f>
        <v>0</v>
      </c>
      <c r="P32" s="7">
        <f>+P31</f>
        <v>0</v>
      </c>
      <c r="Q32" s="7">
        <f>+Q31</f>
        <v>0</v>
      </c>
      <c r="R32" s="7">
        <f>+R31</f>
        <v>0</v>
      </c>
      <c r="S32" s="43">
        <f>+S$14/7</f>
        <v>0</v>
      </c>
      <c r="T32" s="43">
        <f>+T$14/7/2</f>
        <v>0</v>
      </c>
      <c r="U32" s="43"/>
      <c r="V32" s="43"/>
      <c r="W32" s="43"/>
      <c r="X32" s="43"/>
      <c r="Y32" s="7"/>
      <c r="Z32" s="7"/>
    </row>
    <row r="33" spans="1:28" x14ac:dyDescent="0.25">
      <c r="A33" s="38"/>
      <c r="B33" s="3">
        <v>2011</v>
      </c>
      <c r="C33" s="13">
        <f t="shared" si="0"/>
        <v>-6428.5714285714284</v>
      </c>
      <c r="D33" s="7"/>
      <c r="E33" s="7"/>
      <c r="F33" s="7"/>
      <c r="G33" s="7"/>
      <c r="H33" s="7"/>
      <c r="I33" s="7"/>
      <c r="J33" s="7"/>
      <c r="K33" s="7"/>
      <c r="L33" s="7"/>
      <c r="M33" s="7"/>
      <c r="N33" s="7">
        <f>+N$14/7/2</f>
        <v>0</v>
      </c>
      <c r="O33" s="7">
        <f>+O32</f>
        <v>0</v>
      </c>
      <c r="P33" s="7">
        <f>+P32</f>
        <v>0</v>
      </c>
      <c r="Q33" s="7">
        <f>+Q32</f>
        <v>0</v>
      </c>
      <c r="R33" s="7">
        <f>+R32</f>
        <v>0</v>
      </c>
      <c r="S33" s="43">
        <f>+S32</f>
        <v>0</v>
      </c>
      <c r="T33" s="43">
        <f>+T$14/7</f>
        <v>0</v>
      </c>
      <c r="U33" s="43">
        <f>+U$14/7/2</f>
        <v>6428.5714285714284</v>
      </c>
      <c r="V33" s="43"/>
      <c r="W33" s="43"/>
      <c r="X33" s="43"/>
      <c r="Y33" s="7"/>
      <c r="Z33" s="7"/>
    </row>
    <row r="34" spans="1:28" x14ac:dyDescent="0.25">
      <c r="A34" s="38"/>
      <c r="B34" s="3">
        <v>2012</v>
      </c>
      <c r="C34" s="13">
        <f t="shared" si="0"/>
        <v>-12857.142857142857</v>
      </c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>
        <f>+O$14/7/2</f>
        <v>0</v>
      </c>
      <c r="P34" s="7">
        <f>+P33</f>
        <v>0</v>
      </c>
      <c r="Q34" s="7">
        <f>+Q33</f>
        <v>0</v>
      </c>
      <c r="R34" s="7">
        <f>+R33</f>
        <v>0</v>
      </c>
      <c r="S34" s="43">
        <f>+S33</f>
        <v>0</v>
      </c>
      <c r="T34" s="43">
        <f>+T$14/7</f>
        <v>0</v>
      </c>
      <c r="U34" s="43">
        <f>+U$14/7</f>
        <v>12857.142857142857</v>
      </c>
      <c r="V34" s="43">
        <f>+V$14/7/2</f>
        <v>0</v>
      </c>
      <c r="W34" s="43"/>
      <c r="X34" s="43"/>
      <c r="Y34" s="7"/>
      <c r="Z34" s="7"/>
    </row>
    <row r="35" spans="1:28" x14ac:dyDescent="0.25">
      <c r="A35" s="38"/>
      <c r="B35" s="3">
        <v>2013</v>
      </c>
      <c r="C35" s="13">
        <f t="shared" si="0"/>
        <v>-12857.142857142857</v>
      </c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>
        <f>R34</f>
        <v>0</v>
      </c>
      <c r="S35" s="43">
        <f>S34</f>
        <v>0</v>
      </c>
      <c r="T35" s="43">
        <f>T34</f>
        <v>0</v>
      </c>
      <c r="U35" s="43">
        <f t="shared" ref="U35:U39" si="1">+U$14/7</f>
        <v>12857.142857142857</v>
      </c>
      <c r="V35" s="43">
        <f>V14/7</f>
        <v>0</v>
      </c>
      <c r="W35" s="43">
        <f>W14/7/2</f>
        <v>0</v>
      </c>
      <c r="X35" s="43"/>
      <c r="Y35" s="7"/>
      <c r="Z35" s="7"/>
    </row>
    <row r="36" spans="1:28" x14ac:dyDescent="0.25">
      <c r="A36" s="38"/>
      <c r="B36" s="3">
        <v>2014</v>
      </c>
      <c r="C36" s="13">
        <f t="shared" si="0"/>
        <v>-12857.142857142857</v>
      </c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43">
        <f t="shared" ref="S36:S37" si="2">S35</f>
        <v>0</v>
      </c>
      <c r="T36" s="43">
        <f t="shared" ref="T36:T37" si="3">T35</f>
        <v>0</v>
      </c>
      <c r="U36" s="43">
        <f t="shared" si="1"/>
        <v>12857.142857142857</v>
      </c>
      <c r="V36" s="43">
        <f>V35</f>
        <v>0</v>
      </c>
      <c r="W36" s="43">
        <f>W14/7</f>
        <v>0</v>
      </c>
      <c r="X36" s="43">
        <f>X14/7/2</f>
        <v>0</v>
      </c>
      <c r="Y36" s="7"/>
      <c r="Z36" s="7"/>
    </row>
    <row r="37" spans="1:28" x14ac:dyDescent="0.25">
      <c r="A37" s="38"/>
      <c r="B37" s="3">
        <v>2015</v>
      </c>
      <c r="C37" s="13">
        <f t="shared" si="0"/>
        <v>-12857.142857142857</v>
      </c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43">
        <f t="shared" si="2"/>
        <v>0</v>
      </c>
      <c r="T37" s="43">
        <f t="shared" si="3"/>
        <v>0</v>
      </c>
      <c r="U37" s="43">
        <f t="shared" si="1"/>
        <v>12857.142857142857</v>
      </c>
      <c r="V37" s="43">
        <f>V36</f>
        <v>0</v>
      </c>
      <c r="W37" s="43">
        <f>W14/7</f>
        <v>0</v>
      </c>
      <c r="X37" s="43">
        <f>X14/7</f>
        <v>0</v>
      </c>
      <c r="Y37" s="7">
        <f>Y14/7/2</f>
        <v>0</v>
      </c>
      <c r="Z37" s="7"/>
    </row>
    <row r="38" spans="1:28" x14ac:dyDescent="0.25">
      <c r="A38" s="38"/>
      <c r="B38" s="3">
        <v>2016</v>
      </c>
      <c r="C38" s="13">
        <f t="shared" si="0"/>
        <v>-12857.142857142857</v>
      </c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43"/>
      <c r="T38" s="43"/>
      <c r="U38" s="43">
        <f t="shared" si="1"/>
        <v>12857.142857142857</v>
      </c>
      <c r="V38" s="43"/>
      <c r="W38" s="43"/>
      <c r="X38" s="43"/>
      <c r="Y38" s="7"/>
      <c r="Z38" s="7"/>
    </row>
    <row r="39" spans="1:28" x14ac:dyDescent="0.25">
      <c r="A39" s="38"/>
      <c r="B39" s="3">
        <v>2017</v>
      </c>
      <c r="C39" s="13">
        <f t="shared" si="0"/>
        <v>-12857.142857142857</v>
      </c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43"/>
      <c r="T39" s="43"/>
      <c r="U39" s="43">
        <f t="shared" si="1"/>
        <v>12857.142857142857</v>
      </c>
      <c r="V39" s="43"/>
      <c r="W39" s="43"/>
      <c r="X39" s="43"/>
      <c r="Y39" s="7"/>
      <c r="Z39" s="7"/>
    </row>
    <row r="40" spans="1:28" x14ac:dyDescent="0.25">
      <c r="A40" s="38"/>
      <c r="B40" s="3">
        <v>2017</v>
      </c>
      <c r="C40" s="13">
        <f>-SUM(D40:AB40)</f>
        <v>-6428.5714285714284</v>
      </c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43"/>
      <c r="T40" s="43"/>
      <c r="U40" s="43">
        <f>+U$14/7/2</f>
        <v>6428.5714285714284</v>
      </c>
      <c r="V40" s="43"/>
      <c r="W40" s="43"/>
      <c r="X40" s="43"/>
      <c r="Y40" s="7"/>
      <c r="Z40" s="7"/>
    </row>
    <row r="41" spans="1:28" x14ac:dyDescent="0.25">
      <c r="A41" s="38"/>
      <c r="B41" s="30">
        <f>SUM(D41:Y41)</f>
        <v>0</v>
      </c>
      <c r="C41" s="12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37"/>
      <c r="W41" s="37"/>
      <c r="X41" s="29"/>
      <c r="Y41" s="7"/>
      <c r="Z41" s="7"/>
    </row>
    <row r="42" spans="1:28" x14ac:dyDescent="0.25">
      <c r="A42" s="38" t="s">
        <v>62</v>
      </c>
      <c r="B42" s="7">
        <f>SUM(D42:Y42)</f>
        <v>0</v>
      </c>
      <c r="C42" s="29">
        <f>SUM(C16:C41)</f>
        <v>-90000</v>
      </c>
      <c r="D42" s="7">
        <f>-SUM(D16:D41)+D14</f>
        <v>0</v>
      </c>
      <c r="E42" s="7">
        <f t="shared" ref="E42:AB42" si="4">-SUM(E16:E41)+E14</f>
        <v>0</v>
      </c>
      <c r="F42" s="7">
        <f t="shared" si="4"/>
        <v>0</v>
      </c>
      <c r="G42" s="7">
        <f t="shared" si="4"/>
        <v>0</v>
      </c>
      <c r="H42" s="7">
        <f t="shared" si="4"/>
        <v>0</v>
      </c>
      <c r="I42" s="7">
        <f t="shared" si="4"/>
        <v>0</v>
      </c>
      <c r="J42" s="7">
        <f t="shared" si="4"/>
        <v>0</v>
      </c>
      <c r="K42" s="7">
        <f t="shared" si="4"/>
        <v>0</v>
      </c>
      <c r="L42" s="7">
        <f t="shared" si="4"/>
        <v>0</v>
      </c>
      <c r="M42" s="7">
        <f t="shared" si="4"/>
        <v>0</v>
      </c>
      <c r="N42" s="7">
        <f t="shared" si="4"/>
        <v>0</v>
      </c>
      <c r="O42" s="7">
        <f t="shared" si="4"/>
        <v>0</v>
      </c>
      <c r="P42" s="7">
        <f t="shared" si="4"/>
        <v>0</v>
      </c>
      <c r="Q42" s="7">
        <f t="shared" si="4"/>
        <v>0</v>
      </c>
      <c r="R42" s="7">
        <f t="shared" si="4"/>
        <v>0</v>
      </c>
      <c r="S42" s="7">
        <f t="shared" si="4"/>
        <v>0</v>
      </c>
      <c r="T42" s="7">
        <f t="shared" si="4"/>
        <v>0</v>
      </c>
      <c r="U42" s="7">
        <f t="shared" si="4"/>
        <v>0</v>
      </c>
      <c r="V42" s="43">
        <f t="shared" si="4"/>
        <v>0</v>
      </c>
      <c r="W42" s="43">
        <f t="shared" si="4"/>
        <v>0</v>
      </c>
      <c r="X42" s="333">
        <f t="shared" si="4"/>
        <v>0</v>
      </c>
      <c r="Y42" s="333">
        <f t="shared" si="4"/>
        <v>0</v>
      </c>
      <c r="Z42" s="333">
        <f t="shared" si="4"/>
        <v>0</v>
      </c>
      <c r="AA42" s="333">
        <f t="shared" si="4"/>
        <v>0</v>
      </c>
      <c r="AB42" s="333">
        <f t="shared" si="4"/>
        <v>0</v>
      </c>
    </row>
    <row r="43" spans="1:28" x14ac:dyDescent="0.25">
      <c r="A43" s="38"/>
      <c r="B43" s="29"/>
      <c r="C43" s="3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8" x14ac:dyDescent="0.25">
      <c r="A44" s="39" t="s">
        <v>63</v>
      </c>
      <c r="B44" s="3"/>
      <c r="C44" s="30">
        <f>+C14+C42</f>
        <v>0</v>
      </c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8" x14ac:dyDescent="0.25">
      <c r="A45" s="3"/>
      <c r="B45" s="3"/>
      <c r="C45" s="3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8" x14ac:dyDescent="0.25">
      <c r="A46" s="3"/>
      <c r="B46" s="36"/>
      <c r="C46" s="3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8" x14ac:dyDescent="0.25">
      <c r="A47" s="3"/>
      <c r="B47" s="3"/>
      <c r="C47" s="3"/>
      <c r="E47" s="7"/>
      <c r="F47" s="4"/>
      <c r="G47" s="4"/>
      <c r="H47" s="4"/>
      <c r="I47" s="4"/>
      <c r="J47" s="4"/>
      <c r="K47" s="4"/>
      <c r="L47" s="4"/>
      <c r="M47" s="4"/>
      <c r="N47" s="7">
        <f>SUM(E32:E47)</f>
        <v>0</v>
      </c>
      <c r="O47" s="4"/>
      <c r="P47" s="4"/>
      <c r="Q47" s="4"/>
      <c r="R47" s="4"/>
      <c r="S47" s="4"/>
    </row>
    <row r="48" spans="1:28" x14ac:dyDescent="0.25">
      <c r="B48" s="3"/>
      <c r="C48" s="3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</row>
    <row r="49" spans="5:19" x14ac:dyDescent="0.25"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</row>
    <row r="50" spans="5:19" x14ac:dyDescent="0.25"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</row>
    <row r="51" spans="5:19" x14ac:dyDescent="0.25"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</row>
    <row r="52" spans="5:19" x14ac:dyDescent="0.25"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</row>
    <row r="53" spans="5:19" x14ac:dyDescent="0.25"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</row>
    <row r="54" spans="5:19" x14ac:dyDescent="0.25"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</row>
    <row r="55" spans="5:19" x14ac:dyDescent="0.25"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</row>
    <row r="56" spans="5:19" x14ac:dyDescent="0.25"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</row>
    <row r="57" spans="5:19" x14ac:dyDescent="0.25"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</row>
    <row r="58" spans="5:19" x14ac:dyDescent="0.25"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</row>
  </sheetData>
  <pageMargins left="0.7" right="0.7" top="0.75" bottom="0.75" header="0.3" footer="0.3"/>
  <pageSetup scale="71" orientation="landscape" horizontalDpi="4294967294" verticalDpi="4294967294" r:id="rId1"/>
  <headerFooter>
    <oddFooter>&amp;Z&amp;F&amp;RPage &amp;P</oddFooter>
  </headerFooter>
  <ignoredErrors>
    <ignoredError sqref="U36:U37" formula="1"/>
  </ignoredErrors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sheetPr codeName="Sheet68">
    <tabColor theme="9" tint="-0.249977111117893"/>
    <pageSetUpPr fitToPage="1"/>
  </sheetPr>
  <dimension ref="A1:AC59"/>
  <sheetViews>
    <sheetView workbookViewId="0"/>
  </sheetViews>
  <sheetFormatPr defaultRowHeight="15" x14ac:dyDescent="0.25"/>
  <cols>
    <col min="1" max="1" width="20.85546875" customWidth="1"/>
    <col min="2" max="2" width="8.7109375" customWidth="1"/>
    <col min="3" max="3" width="12.85546875" customWidth="1"/>
    <col min="4" max="12" width="7.42578125" hidden="1" customWidth="1"/>
    <col min="13" max="13" width="7.5703125" hidden="1" customWidth="1"/>
    <col min="14" max="17" width="9.28515625" customWidth="1"/>
    <col min="18" max="19" width="11.28515625" customWidth="1"/>
    <col min="20" max="20" width="10.7109375" bestFit="1" customWidth="1"/>
    <col min="21" max="21" width="10.5703125" bestFit="1" customWidth="1"/>
    <col min="22" max="24" width="10.5703125" customWidth="1"/>
  </cols>
  <sheetData>
    <row r="1" spans="1:29" x14ac:dyDescent="0.25">
      <c r="A1" s="11" t="s">
        <v>10</v>
      </c>
      <c r="O1" t="s">
        <v>647</v>
      </c>
    </row>
    <row r="2" spans="1:29" x14ac:dyDescent="0.25">
      <c r="A2" s="9" t="s">
        <v>438</v>
      </c>
    </row>
    <row r="3" spans="1:29" x14ac:dyDescent="0.25">
      <c r="A3" s="9" t="s">
        <v>80</v>
      </c>
    </row>
    <row r="4" spans="1:29" x14ac:dyDescent="0.25">
      <c r="R4" s="40" t="s">
        <v>4</v>
      </c>
      <c r="S4" s="41"/>
      <c r="T4" s="40" t="s">
        <v>8</v>
      </c>
    </row>
    <row r="5" spans="1:29" x14ac:dyDescent="0.25">
      <c r="A5" s="10" t="s">
        <v>9</v>
      </c>
      <c r="B5" s="12" t="s">
        <v>64</v>
      </c>
      <c r="C5" s="12" t="s">
        <v>12</v>
      </c>
      <c r="R5" s="42" t="s">
        <v>2</v>
      </c>
      <c r="S5" s="42" t="s">
        <v>60</v>
      </c>
      <c r="T5" s="42" t="s">
        <v>7</v>
      </c>
    </row>
    <row r="6" spans="1:29" x14ac:dyDescent="0.25">
      <c r="B6" s="3"/>
      <c r="R6" s="3"/>
    </row>
    <row r="7" spans="1:29" x14ac:dyDescent="0.25">
      <c r="A7" s="213" t="str">
        <f>SUMMARY!B117</f>
        <v>TOSHIBA R22 #3</v>
      </c>
      <c r="B7" s="212">
        <f>SUMMARY!A117</f>
        <v>311</v>
      </c>
      <c r="C7" s="214">
        <f>SUMMARY!D117</f>
        <v>130405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5"/>
      <c r="P7" s="6"/>
      <c r="Q7" s="6"/>
      <c r="R7" s="13">
        <f>C14</f>
        <v>861273.99</v>
      </c>
      <c r="S7" s="13">
        <f>+-C43</f>
        <v>861273.99</v>
      </c>
      <c r="T7" s="13">
        <f>+R7-S7</f>
        <v>0</v>
      </c>
    </row>
    <row r="8" spans="1:29" x14ac:dyDescent="0.25">
      <c r="A8" s="213"/>
      <c r="B8" s="3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5"/>
      <c r="P8" s="6"/>
      <c r="Q8" s="6"/>
    </row>
    <row r="9" spans="1:29" x14ac:dyDescent="0.25">
      <c r="A9" s="2"/>
      <c r="B9" s="3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5"/>
      <c r="P9" s="6"/>
      <c r="Q9" s="6"/>
    </row>
    <row r="10" spans="1:29" x14ac:dyDescent="0.25">
      <c r="B10" s="3"/>
    </row>
    <row r="11" spans="1:29" x14ac:dyDescent="0.25">
      <c r="A11" s="2" t="s">
        <v>66</v>
      </c>
      <c r="B11" s="219" t="str">
        <f>SUMMARY!F117</f>
        <v>MISS</v>
      </c>
      <c r="C11" s="214"/>
    </row>
    <row r="12" spans="1:29" x14ac:dyDescent="0.25">
      <c r="B12" s="28"/>
      <c r="C12" s="2"/>
    </row>
    <row r="13" spans="1:29" x14ac:dyDescent="0.25">
      <c r="A13" s="9" t="s">
        <v>5</v>
      </c>
      <c r="C13" s="31" t="s">
        <v>3</v>
      </c>
      <c r="D13" s="32">
        <v>1994</v>
      </c>
      <c r="E13" s="32">
        <v>1995</v>
      </c>
      <c r="F13" s="32">
        <v>1996</v>
      </c>
      <c r="G13" s="32">
        <v>1997</v>
      </c>
      <c r="H13" s="32">
        <v>1998</v>
      </c>
      <c r="I13" s="32">
        <v>1999</v>
      </c>
      <c r="J13" s="32">
        <v>2000</v>
      </c>
      <c r="K13" s="32">
        <v>2001</v>
      </c>
      <c r="L13" s="32">
        <v>2002</v>
      </c>
      <c r="M13" s="32">
        <v>2003</v>
      </c>
      <c r="N13" s="32">
        <v>2004</v>
      </c>
      <c r="O13" s="32">
        <v>2005</v>
      </c>
      <c r="P13" s="32">
        <v>2006</v>
      </c>
      <c r="Q13" s="32">
        <v>2007</v>
      </c>
      <c r="R13" s="32">
        <v>2008</v>
      </c>
      <c r="S13" s="32">
        <v>2009</v>
      </c>
      <c r="T13" s="32">
        <v>2010</v>
      </c>
      <c r="U13" s="32">
        <v>2011</v>
      </c>
      <c r="V13" s="32">
        <v>2012</v>
      </c>
      <c r="W13" s="32">
        <v>2013</v>
      </c>
      <c r="X13" s="32">
        <v>2014</v>
      </c>
      <c r="Y13" s="328">
        <v>2015</v>
      </c>
      <c r="Z13" s="32">
        <v>2016</v>
      </c>
      <c r="AA13" s="328">
        <v>2017</v>
      </c>
      <c r="AB13" s="32">
        <v>2018</v>
      </c>
      <c r="AC13" s="328">
        <v>2019</v>
      </c>
    </row>
    <row r="14" spans="1:29" x14ac:dyDescent="0.25">
      <c r="A14" s="9" t="s">
        <v>73</v>
      </c>
      <c r="C14" s="222">
        <f>SUM(D14:Z14)</f>
        <v>861273.99</v>
      </c>
      <c r="D14" s="43">
        <f>+'Equip Review 032310'!G29</f>
        <v>0</v>
      </c>
      <c r="E14" s="43">
        <f>+'Equip Review 032310'!H29</f>
        <v>0</v>
      </c>
      <c r="F14" s="43">
        <f>+'Equip Review 032310'!I29</f>
        <v>0</v>
      </c>
      <c r="G14" s="43">
        <f>+'Equip Review 032310'!J29</f>
        <v>0</v>
      </c>
      <c r="H14" s="43">
        <f>+'Equip Review 032310'!K29</f>
        <v>0</v>
      </c>
      <c r="I14" s="43">
        <f>+'Equip Review 032310'!L29</f>
        <v>0</v>
      </c>
      <c r="J14" s="43">
        <f>+'Equip Review 032310'!M29</f>
        <v>0</v>
      </c>
      <c r="K14" s="43">
        <f>+'Equip Review 032310'!N29</f>
        <v>0</v>
      </c>
      <c r="L14" s="43">
        <f>+'Equip Review 032310'!O29</f>
        <v>0</v>
      </c>
      <c r="M14" s="43">
        <f>+'Equip Review 032310'!P29</f>
        <v>0</v>
      </c>
      <c r="N14" s="43"/>
      <c r="O14" s="43"/>
      <c r="P14" s="43"/>
      <c r="Q14" s="43"/>
      <c r="R14" s="43"/>
      <c r="S14" s="43"/>
      <c r="T14" s="43"/>
      <c r="U14" s="43"/>
      <c r="V14" s="43">
        <v>861273.99</v>
      </c>
      <c r="W14" s="43"/>
      <c r="X14" s="43"/>
    </row>
    <row r="15" spans="1:29" x14ac:dyDescent="0.25">
      <c r="A15" s="34"/>
      <c r="B15" s="2"/>
      <c r="C15" s="29"/>
      <c r="S15" s="43"/>
      <c r="T15" s="43"/>
      <c r="U15" s="43"/>
      <c r="V15" s="43"/>
      <c r="W15" s="43"/>
      <c r="X15" s="43"/>
    </row>
    <row r="16" spans="1:29" x14ac:dyDescent="0.25">
      <c r="A16" s="9" t="s">
        <v>6</v>
      </c>
      <c r="B16" s="3">
        <v>1994</v>
      </c>
      <c r="C16" s="13">
        <f>-SUM(D16:Y16)</f>
        <v>0</v>
      </c>
      <c r="D16" s="7">
        <f>+D$14/7/2</f>
        <v>0</v>
      </c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43"/>
      <c r="T16" s="43"/>
      <c r="U16" s="43"/>
      <c r="V16" s="43"/>
      <c r="W16" s="43"/>
      <c r="X16" s="43"/>
      <c r="Y16" s="7"/>
      <c r="Z16" s="7"/>
    </row>
    <row r="17" spans="1:26" x14ac:dyDescent="0.25">
      <c r="B17" s="3">
        <v>1995</v>
      </c>
      <c r="C17" s="13">
        <f t="shared" ref="C17:C39" si="0">-SUM(D17:Y17)</f>
        <v>0</v>
      </c>
      <c r="D17" s="7">
        <f>+D$14/7</f>
        <v>0</v>
      </c>
      <c r="E17" s="7">
        <f>+E$14/7/2</f>
        <v>0</v>
      </c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43"/>
      <c r="T17" s="43"/>
      <c r="U17" s="43"/>
      <c r="V17" s="43"/>
      <c r="W17" s="43"/>
      <c r="X17" s="43"/>
      <c r="Y17" s="7"/>
      <c r="Z17" s="7"/>
    </row>
    <row r="18" spans="1:26" x14ac:dyDescent="0.25">
      <c r="B18" s="3">
        <v>1996</v>
      </c>
      <c r="C18" s="13">
        <f t="shared" si="0"/>
        <v>0</v>
      </c>
      <c r="D18" s="7">
        <f>+D17</f>
        <v>0</v>
      </c>
      <c r="E18" s="7">
        <f>+E$14/7</f>
        <v>0</v>
      </c>
      <c r="F18" s="7">
        <f>+F$14/7/2</f>
        <v>0</v>
      </c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43"/>
      <c r="T18" s="43"/>
      <c r="U18" s="43"/>
      <c r="V18" s="43"/>
      <c r="W18" s="43"/>
      <c r="X18" s="43"/>
      <c r="Y18" s="7"/>
      <c r="Z18" s="7"/>
    </row>
    <row r="19" spans="1:26" x14ac:dyDescent="0.25">
      <c r="B19" s="3">
        <v>1997</v>
      </c>
      <c r="C19" s="13">
        <f t="shared" si="0"/>
        <v>0</v>
      </c>
      <c r="D19" s="7">
        <f>+D18</f>
        <v>0</v>
      </c>
      <c r="E19" s="7">
        <f>+E18</f>
        <v>0</v>
      </c>
      <c r="F19" s="7">
        <f>+F$14/7</f>
        <v>0</v>
      </c>
      <c r="G19" s="7">
        <f>+G$14/7/2</f>
        <v>0</v>
      </c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43"/>
      <c r="T19" s="43"/>
      <c r="U19" s="43"/>
      <c r="V19" s="43"/>
      <c r="W19" s="43"/>
      <c r="X19" s="43"/>
      <c r="Y19" s="7"/>
      <c r="Z19" s="7"/>
    </row>
    <row r="20" spans="1:26" x14ac:dyDescent="0.25">
      <c r="B20" s="3">
        <v>1998</v>
      </c>
      <c r="C20" s="13">
        <f t="shared" si="0"/>
        <v>0</v>
      </c>
      <c r="D20" s="7">
        <f>+D19</f>
        <v>0</v>
      </c>
      <c r="E20" s="7">
        <f>+E19</f>
        <v>0</v>
      </c>
      <c r="F20" s="7">
        <f>+F19</f>
        <v>0</v>
      </c>
      <c r="G20" s="7">
        <f>+G$14/7</f>
        <v>0</v>
      </c>
      <c r="H20" s="7">
        <f>+H$14/7/2</f>
        <v>0</v>
      </c>
      <c r="I20" s="7"/>
      <c r="J20" s="7"/>
      <c r="K20" s="7"/>
      <c r="L20" s="7"/>
      <c r="M20" s="7"/>
      <c r="N20" s="7"/>
      <c r="O20" s="7"/>
      <c r="P20" s="7"/>
      <c r="Q20" s="7"/>
      <c r="R20" s="7"/>
      <c r="S20" s="43"/>
      <c r="T20" s="43"/>
      <c r="U20" s="43"/>
      <c r="V20" s="43"/>
      <c r="W20" s="43"/>
      <c r="X20" s="43"/>
      <c r="Y20" s="7"/>
      <c r="Z20" s="7"/>
    </row>
    <row r="21" spans="1:26" x14ac:dyDescent="0.25">
      <c r="B21" s="3">
        <v>1999</v>
      </c>
      <c r="C21" s="13">
        <f t="shared" si="0"/>
        <v>0</v>
      </c>
      <c r="D21" s="7">
        <f>+D20</f>
        <v>0</v>
      </c>
      <c r="E21" s="7">
        <f>+E20</f>
        <v>0</v>
      </c>
      <c r="F21" s="7">
        <f>+F20</f>
        <v>0</v>
      </c>
      <c r="G21" s="7">
        <f>+G20</f>
        <v>0</v>
      </c>
      <c r="H21" s="7">
        <f>+H$14/7</f>
        <v>0</v>
      </c>
      <c r="I21" s="7">
        <f>+I$14/7/2</f>
        <v>0</v>
      </c>
      <c r="J21" s="7"/>
      <c r="K21" s="7"/>
      <c r="L21" s="7"/>
      <c r="M21" s="7"/>
      <c r="N21" s="7"/>
      <c r="O21" s="7"/>
      <c r="P21" s="7"/>
      <c r="Q21" s="7"/>
      <c r="R21" s="7"/>
      <c r="S21" s="43"/>
      <c r="T21" s="43"/>
      <c r="U21" s="43"/>
      <c r="V21" s="43"/>
      <c r="W21" s="43"/>
      <c r="X21" s="43"/>
      <c r="Y21" s="7"/>
      <c r="Z21" s="7"/>
    </row>
    <row r="22" spans="1:26" x14ac:dyDescent="0.25">
      <c r="B22" s="3">
        <v>2000</v>
      </c>
      <c r="C22" s="13">
        <f t="shared" si="0"/>
        <v>0</v>
      </c>
      <c r="D22" s="7">
        <f>+D21</f>
        <v>0</v>
      </c>
      <c r="E22" s="7">
        <f>+E21</f>
        <v>0</v>
      </c>
      <c r="F22" s="7">
        <f>+F21</f>
        <v>0</v>
      </c>
      <c r="G22" s="7">
        <f>+G21</f>
        <v>0</v>
      </c>
      <c r="H22" s="7">
        <f>+H21</f>
        <v>0</v>
      </c>
      <c r="I22" s="7">
        <f>+I$14/7</f>
        <v>0</v>
      </c>
      <c r="J22" s="7">
        <f>+J$14/7/2</f>
        <v>0</v>
      </c>
      <c r="K22" s="7"/>
      <c r="L22" s="7"/>
      <c r="M22" s="7"/>
      <c r="N22" s="7"/>
      <c r="O22" s="7"/>
      <c r="P22" s="7"/>
      <c r="Q22" s="7"/>
      <c r="R22" s="7"/>
      <c r="S22" s="43"/>
      <c r="T22" s="43"/>
      <c r="U22" s="43"/>
      <c r="V22" s="43"/>
      <c r="W22" s="43"/>
      <c r="X22" s="43"/>
      <c r="Y22" s="7"/>
      <c r="Z22" s="7"/>
    </row>
    <row r="23" spans="1:26" x14ac:dyDescent="0.25">
      <c r="B23" s="3">
        <v>2001</v>
      </c>
      <c r="C23" s="13">
        <f t="shared" si="0"/>
        <v>0</v>
      </c>
      <c r="D23" s="7">
        <f>+D$14/7/2</f>
        <v>0</v>
      </c>
      <c r="E23" s="7">
        <f>+E22</f>
        <v>0</v>
      </c>
      <c r="F23" s="7">
        <f>+F22</f>
        <v>0</v>
      </c>
      <c r="G23" s="7">
        <f>+G22</f>
        <v>0</v>
      </c>
      <c r="H23" s="7">
        <f>+H22</f>
        <v>0</v>
      </c>
      <c r="I23" s="7">
        <f>+I22</f>
        <v>0</v>
      </c>
      <c r="J23" s="7">
        <f>+J$14/7</f>
        <v>0</v>
      </c>
      <c r="K23" s="7">
        <f>+K$14/7/2</f>
        <v>0</v>
      </c>
      <c r="L23" s="7"/>
      <c r="M23" s="7"/>
      <c r="N23" s="7"/>
      <c r="O23" s="7"/>
      <c r="P23" s="7"/>
      <c r="Q23" s="7"/>
      <c r="R23" s="7"/>
      <c r="S23" s="43"/>
      <c r="T23" s="43"/>
      <c r="U23" s="43"/>
      <c r="V23" s="43"/>
      <c r="W23" s="43"/>
      <c r="X23" s="43"/>
      <c r="Y23" s="7"/>
      <c r="Z23" s="7"/>
    </row>
    <row r="24" spans="1:26" x14ac:dyDescent="0.25">
      <c r="B24" s="3">
        <v>2002</v>
      </c>
      <c r="C24" s="13">
        <f t="shared" si="0"/>
        <v>0</v>
      </c>
      <c r="D24" s="7"/>
      <c r="E24" s="7">
        <f>+E$14/7/2</f>
        <v>0</v>
      </c>
      <c r="F24" s="7">
        <f>+F23</f>
        <v>0</v>
      </c>
      <c r="G24" s="7">
        <f>+G23</f>
        <v>0</v>
      </c>
      <c r="H24" s="7">
        <f>+H23</f>
        <v>0</v>
      </c>
      <c r="I24" s="7">
        <f>+I23</f>
        <v>0</v>
      </c>
      <c r="J24" s="7">
        <f>+J23</f>
        <v>0</v>
      </c>
      <c r="K24" s="7">
        <f>+K$14/7</f>
        <v>0</v>
      </c>
      <c r="L24" s="7">
        <f>+L$14/7/2</f>
        <v>0</v>
      </c>
      <c r="M24" s="7"/>
      <c r="N24" s="7"/>
      <c r="O24" s="7"/>
      <c r="P24" s="7"/>
      <c r="Q24" s="7"/>
      <c r="R24" s="7"/>
      <c r="S24" s="43"/>
      <c r="T24" s="43"/>
      <c r="U24" s="43"/>
      <c r="V24" s="43"/>
      <c r="W24" s="43"/>
      <c r="X24" s="43"/>
      <c r="Y24" s="7"/>
      <c r="Z24" s="7"/>
    </row>
    <row r="25" spans="1:26" x14ac:dyDescent="0.25">
      <c r="B25" s="3">
        <v>2003</v>
      </c>
      <c r="C25" s="13">
        <f t="shared" si="0"/>
        <v>0</v>
      </c>
      <c r="D25" s="7"/>
      <c r="E25" s="7"/>
      <c r="F25" s="7">
        <f>+F$14/7/2</f>
        <v>0</v>
      </c>
      <c r="G25" s="7">
        <f>+G24</f>
        <v>0</v>
      </c>
      <c r="H25" s="7">
        <f>+H24</f>
        <v>0</v>
      </c>
      <c r="I25" s="7">
        <f>+I24</f>
        <v>0</v>
      </c>
      <c r="J25" s="7">
        <f>+J24</f>
        <v>0</v>
      </c>
      <c r="K25" s="7">
        <f>+K24</f>
        <v>0</v>
      </c>
      <c r="L25" s="7">
        <f>+L$14/7</f>
        <v>0</v>
      </c>
      <c r="M25" s="7">
        <f>+M$14/7/2</f>
        <v>0</v>
      </c>
      <c r="N25" s="7"/>
      <c r="O25" s="7"/>
      <c r="P25" s="7"/>
      <c r="Q25" s="7"/>
      <c r="R25" s="7"/>
      <c r="S25" s="43"/>
      <c r="T25" s="43"/>
      <c r="U25" s="43"/>
      <c r="V25" s="43"/>
      <c r="W25" s="43"/>
      <c r="X25" s="43"/>
      <c r="Y25" s="7"/>
      <c r="Z25" s="7"/>
    </row>
    <row r="26" spans="1:26" x14ac:dyDescent="0.25">
      <c r="B26" s="3">
        <v>2004</v>
      </c>
      <c r="C26" s="13">
        <f t="shared" si="0"/>
        <v>0</v>
      </c>
      <c r="D26" s="7"/>
      <c r="E26" s="7"/>
      <c r="F26" s="7"/>
      <c r="G26" s="7">
        <f>+G$14/7/2</f>
        <v>0</v>
      </c>
      <c r="H26" s="7">
        <f>+H25</f>
        <v>0</v>
      </c>
      <c r="I26" s="7">
        <f>+I25</f>
        <v>0</v>
      </c>
      <c r="J26" s="7">
        <f>+J25</f>
        <v>0</v>
      </c>
      <c r="K26" s="7">
        <f>+K25</f>
        <v>0</v>
      </c>
      <c r="L26" s="7">
        <f>+L25</f>
        <v>0</v>
      </c>
      <c r="M26" s="7">
        <f>+M$14/7</f>
        <v>0</v>
      </c>
      <c r="N26" s="7">
        <f>+N$14/7/2</f>
        <v>0</v>
      </c>
      <c r="O26" s="7"/>
      <c r="P26" s="7"/>
      <c r="Q26" s="7"/>
      <c r="R26" s="7"/>
      <c r="S26" s="43"/>
      <c r="T26" s="43"/>
      <c r="U26" s="43"/>
      <c r="V26" s="43"/>
      <c r="W26" s="43"/>
      <c r="X26" s="43"/>
      <c r="Y26" s="7"/>
      <c r="Z26" s="7"/>
    </row>
    <row r="27" spans="1:26" x14ac:dyDescent="0.25">
      <c r="B27" s="3">
        <v>2005</v>
      </c>
      <c r="C27" s="13">
        <f t="shared" si="0"/>
        <v>0</v>
      </c>
      <c r="D27" s="7"/>
      <c r="E27" s="7"/>
      <c r="F27" s="7"/>
      <c r="G27" s="7"/>
      <c r="H27" s="7">
        <f>+H$14/7/2</f>
        <v>0</v>
      </c>
      <c r="I27" s="7">
        <f>+I26</f>
        <v>0</v>
      </c>
      <c r="J27" s="7">
        <f>+J26</f>
        <v>0</v>
      </c>
      <c r="K27" s="7">
        <f>+K26</f>
        <v>0</v>
      </c>
      <c r="L27" s="7">
        <f>+L26</f>
        <v>0</v>
      </c>
      <c r="M27" s="7">
        <f>+M26</f>
        <v>0</v>
      </c>
      <c r="N27" s="7">
        <f>+N$14/7</f>
        <v>0</v>
      </c>
      <c r="O27" s="7">
        <f>+O$14/7/2</f>
        <v>0</v>
      </c>
      <c r="P27" s="7"/>
      <c r="Q27" s="7"/>
      <c r="R27" s="7"/>
      <c r="S27" s="43"/>
      <c r="T27" s="43"/>
      <c r="U27" s="43"/>
      <c r="V27" s="43"/>
      <c r="W27" s="43"/>
      <c r="X27" s="43"/>
      <c r="Y27" s="7"/>
      <c r="Z27" s="7"/>
    </row>
    <row r="28" spans="1:26" x14ac:dyDescent="0.25">
      <c r="B28" s="3">
        <v>2006</v>
      </c>
      <c r="C28" s="13">
        <f t="shared" si="0"/>
        <v>0</v>
      </c>
      <c r="D28" s="7"/>
      <c r="E28" s="7"/>
      <c r="F28" s="7"/>
      <c r="G28" s="7"/>
      <c r="H28" s="7"/>
      <c r="I28" s="7">
        <f>+I$14/7/2</f>
        <v>0</v>
      </c>
      <c r="J28" s="7">
        <f>+J27</f>
        <v>0</v>
      </c>
      <c r="K28" s="7">
        <f>+K27</f>
        <v>0</v>
      </c>
      <c r="L28" s="7">
        <f>+L27</f>
        <v>0</v>
      </c>
      <c r="M28" s="7">
        <f>+M27</f>
        <v>0</v>
      </c>
      <c r="N28" s="7">
        <f>+N27</f>
        <v>0</v>
      </c>
      <c r="O28" s="7">
        <f>+O$14/7</f>
        <v>0</v>
      </c>
      <c r="P28" s="7">
        <f>+P$14/7/2</f>
        <v>0</v>
      </c>
      <c r="Q28" s="7"/>
      <c r="R28" s="7"/>
      <c r="S28" s="43"/>
      <c r="T28" s="43"/>
      <c r="U28" s="43"/>
      <c r="V28" s="43"/>
      <c r="W28" s="43"/>
      <c r="X28" s="43"/>
      <c r="Y28" s="7"/>
      <c r="Z28" s="7"/>
    </row>
    <row r="29" spans="1:26" x14ac:dyDescent="0.25">
      <c r="B29" s="3">
        <v>2007</v>
      </c>
      <c r="C29" s="13">
        <f t="shared" si="0"/>
        <v>0</v>
      </c>
      <c r="D29" s="7"/>
      <c r="E29" s="7"/>
      <c r="F29" s="7"/>
      <c r="G29" s="7"/>
      <c r="H29" s="7"/>
      <c r="I29" s="7"/>
      <c r="J29" s="7">
        <f>+J$14/7/2</f>
        <v>0</v>
      </c>
      <c r="K29" s="7">
        <f>+K28</f>
        <v>0</v>
      </c>
      <c r="L29" s="7">
        <f>+L28</f>
        <v>0</v>
      </c>
      <c r="M29" s="7">
        <f>+M28</f>
        <v>0</v>
      </c>
      <c r="N29" s="7">
        <f>+N28</f>
        <v>0</v>
      </c>
      <c r="O29" s="7">
        <f>+O28</f>
        <v>0</v>
      </c>
      <c r="P29" s="7">
        <f>+P$14/7</f>
        <v>0</v>
      </c>
      <c r="Q29" s="7">
        <f>+Q$14/7/2</f>
        <v>0</v>
      </c>
      <c r="R29" s="7"/>
      <c r="S29" s="43"/>
      <c r="T29" s="43"/>
      <c r="U29" s="43"/>
      <c r="V29" s="43"/>
      <c r="W29" s="43"/>
      <c r="X29" s="43"/>
      <c r="Y29" s="7"/>
      <c r="Z29" s="7"/>
    </row>
    <row r="30" spans="1:26" x14ac:dyDescent="0.25">
      <c r="B30" s="3">
        <v>2008</v>
      </c>
      <c r="C30" s="13">
        <f t="shared" si="0"/>
        <v>0</v>
      </c>
      <c r="D30" s="7"/>
      <c r="E30" s="7"/>
      <c r="F30" s="7"/>
      <c r="G30" s="7"/>
      <c r="H30" s="7"/>
      <c r="I30" s="7"/>
      <c r="J30" s="7"/>
      <c r="K30" s="7">
        <f>+K$14/7/2</f>
        <v>0</v>
      </c>
      <c r="L30" s="7">
        <f>+L29</f>
        <v>0</v>
      </c>
      <c r="M30" s="7">
        <f>+M29</f>
        <v>0</v>
      </c>
      <c r="N30" s="7">
        <f>+N29</f>
        <v>0</v>
      </c>
      <c r="O30" s="7">
        <f>+O29</f>
        <v>0</v>
      </c>
      <c r="P30" s="7">
        <f>+P29</f>
        <v>0</v>
      </c>
      <c r="Q30" s="7">
        <f>+Q$14/7</f>
        <v>0</v>
      </c>
      <c r="R30" s="7">
        <f>+R$14/7/2</f>
        <v>0</v>
      </c>
      <c r="S30" s="43"/>
      <c r="T30" s="43"/>
      <c r="U30" s="43"/>
      <c r="V30" s="43"/>
      <c r="W30" s="43"/>
      <c r="X30" s="43"/>
      <c r="Y30" s="7"/>
      <c r="Z30" s="7"/>
    </row>
    <row r="31" spans="1:26" x14ac:dyDescent="0.25">
      <c r="B31" s="3">
        <v>2009</v>
      </c>
      <c r="C31" s="13">
        <f t="shared" si="0"/>
        <v>0</v>
      </c>
      <c r="D31" s="7"/>
      <c r="E31" s="7"/>
      <c r="F31" s="7"/>
      <c r="G31" s="7"/>
      <c r="H31" s="7"/>
      <c r="I31" s="7"/>
      <c r="J31" s="7"/>
      <c r="K31" s="7"/>
      <c r="L31" s="7">
        <f>+L$14/7/2</f>
        <v>0</v>
      </c>
      <c r="M31" s="7">
        <f>+M30</f>
        <v>0</v>
      </c>
      <c r="N31" s="7">
        <f>+N30</f>
        <v>0</v>
      </c>
      <c r="O31" s="7">
        <f>+O30</f>
        <v>0</v>
      </c>
      <c r="P31" s="7">
        <f>+P30</f>
        <v>0</v>
      </c>
      <c r="Q31" s="7">
        <f>+Q30</f>
        <v>0</v>
      </c>
      <c r="R31" s="7">
        <f>+R$14/7</f>
        <v>0</v>
      </c>
      <c r="S31" s="43">
        <f>+S$14/7/2</f>
        <v>0</v>
      </c>
      <c r="T31" s="43"/>
      <c r="U31" s="43"/>
      <c r="V31" s="43"/>
      <c r="W31" s="43"/>
      <c r="X31" s="43"/>
      <c r="Y31" s="7"/>
      <c r="Z31" s="7"/>
    </row>
    <row r="32" spans="1:26" x14ac:dyDescent="0.25">
      <c r="A32" s="38" t="s">
        <v>59</v>
      </c>
      <c r="B32" s="3">
        <v>2010</v>
      </c>
      <c r="C32" s="13">
        <f t="shared" si="0"/>
        <v>0</v>
      </c>
      <c r="D32" s="7"/>
      <c r="E32" s="7"/>
      <c r="F32" s="7"/>
      <c r="G32" s="7"/>
      <c r="H32" s="7"/>
      <c r="I32" s="7"/>
      <c r="J32" s="7"/>
      <c r="K32" s="7"/>
      <c r="L32" s="7"/>
      <c r="M32" s="7">
        <f>+M$14/7/2</f>
        <v>0</v>
      </c>
      <c r="N32" s="7">
        <f>+N31</f>
        <v>0</v>
      </c>
      <c r="O32" s="7">
        <f>+O31</f>
        <v>0</v>
      </c>
      <c r="P32" s="7">
        <f>+P31</f>
        <v>0</v>
      </c>
      <c r="Q32" s="7">
        <f>+Q31</f>
        <v>0</v>
      </c>
      <c r="R32" s="7">
        <f>+R31</f>
        <v>0</v>
      </c>
      <c r="S32" s="43">
        <f>+S$14/7</f>
        <v>0</v>
      </c>
      <c r="T32" s="43">
        <f>+T$14/7/2</f>
        <v>0</v>
      </c>
      <c r="U32" s="43"/>
      <c r="V32" s="43"/>
      <c r="W32" s="43"/>
      <c r="X32" s="43"/>
      <c r="Y32" s="7"/>
      <c r="Z32" s="7"/>
    </row>
    <row r="33" spans="1:28" x14ac:dyDescent="0.25">
      <c r="A33" s="38"/>
      <c r="B33" s="3">
        <v>2011</v>
      </c>
      <c r="C33" s="13">
        <f t="shared" si="0"/>
        <v>0</v>
      </c>
      <c r="D33" s="7"/>
      <c r="E33" s="7"/>
      <c r="F33" s="7"/>
      <c r="G33" s="7"/>
      <c r="H33" s="7"/>
      <c r="I33" s="7"/>
      <c r="J33" s="7"/>
      <c r="K33" s="7"/>
      <c r="L33" s="7"/>
      <c r="M33" s="7"/>
      <c r="N33" s="7">
        <f>+N$14/7/2</f>
        <v>0</v>
      </c>
      <c r="O33" s="7">
        <f>+O32</f>
        <v>0</v>
      </c>
      <c r="P33" s="7">
        <f>+P32</f>
        <v>0</v>
      </c>
      <c r="Q33" s="7">
        <f>+Q32</f>
        <v>0</v>
      </c>
      <c r="R33" s="7">
        <f>+R32</f>
        <v>0</v>
      </c>
      <c r="S33" s="43">
        <f>+S32</f>
        <v>0</v>
      </c>
      <c r="T33" s="43">
        <f>+T$14/7</f>
        <v>0</v>
      </c>
      <c r="U33" s="43">
        <f>+U$14/7/2</f>
        <v>0</v>
      </c>
      <c r="V33" s="43"/>
      <c r="W33" s="43"/>
      <c r="X33" s="43"/>
      <c r="Y33" s="7"/>
      <c r="Z33" s="7"/>
    </row>
    <row r="34" spans="1:28" x14ac:dyDescent="0.25">
      <c r="A34" s="38"/>
      <c r="B34" s="3">
        <v>2012</v>
      </c>
      <c r="C34" s="13">
        <f t="shared" si="0"/>
        <v>-61519.570714285714</v>
      </c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>
        <f>+O$14/7/2</f>
        <v>0</v>
      </c>
      <c r="P34" s="7">
        <f>+P33</f>
        <v>0</v>
      </c>
      <c r="Q34" s="7">
        <f>+Q33</f>
        <v>0</v>
      </c>
      <c r="R34" s="7">
        <f>+R33</f>
        <v>0</v>
      </c>
      <c r="S34" s="43">
        <f>+S33</f>
        <v>0</v>
      </c>
      <c r="T34" s="43">
        <f>+T$14/7</f>
        <v>0</v>
      </c>
      <c r="U34" s="43">
        <f>+U$14/7</f>
        <v>0</v>
      </c>
      <c r="V34" s="43">
        <f>+V$14/7/2</f>
        <v>61519.570714285714</v>
      </c>
      <c r="W34" s="43"/>
      <c r="X34" s="43"/>
      <c r="Y34" s="7"/>
      <c r="Z34" s="7"/>
    </row>
    <row r="35" spans="1:28" x14ac:dyDescent="0.25">
      <c r="A35" s="38"/>
      <c r="B35" s="3">
        <v>2013</v>
      </c>
      <c r="C35" s="13">
        <f t="shared" si="0"/>
        <v>-123039.14142857143</v>
      </c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>
        <f>R34</f>
        <v>0</v>
      </c>
      <c r="S35" s="43">
        <f>S34</f>
        <v>0</v>
      </c>
      <c r="T35" s="43">
        <f>T34</f>
        <v>0</v>
      </c>
      <c r="U35" s="43"/>
      <c r="V35" s="318">
        <f>$V$14/7</f>
        <v>123039.14142857143</v>
      </c>
      <c r="W35" s="43">
        <f>W14/7/2</f>
        <v>0</v>
      </c>
      <c r="X35" s="43"/>
      <c r="Y35" s="7"/>
      <c r="Z35" s="7"/>
    </row>
    <row r="36" spans="1:28" x14ac:dyDescent="0.25">
      <c r="A36" s="38"/>
      <c r="B36" s="3">
        <v>2014</v>
      </c>
      <c r="C36" s="13">
        <f t="shared" si="0"/>
        <v>-123039.14142857143</v>
      </c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43">
        <f t="shared" ref="S36:S37" si="1">S35</f>
        <v>0</v>
      </c>
      <c r="T36" s="43">
        <f t="shared" ref="T36:T37" si="2">T35</f>
        <v>0</v>
      </c>
      <c r="U36" s="43"/>
      <c r="V36" s="318">
        <f t="shared" ref="V36:V40" si="3">$V$14/7</f>
        <v>123039.14142857143</v>
      </c>
      <c r="W36" s="43">
        <f>W14/7</f>
        <v>0</v>
      </c>
      <c r="X36" s="43">
        <f>X14/7/2</f>
        <v>0</v>
      </c>
      <c r="Y36" s="7"/>
      <c r="Z36" s="7"/>
    </row>
    <row r="37" spans="1:28" x14ac:dyDescent="0.25">
      <c r="A37" s="38"/>
      <c r="B37" s="3">
        <v>2015</v>
      </c>
      <c r="C37" s="13">
        <f t="shared" si="0"/>
        <v>-123039.14142857143</v>
      </c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43">
        <f t="shared" si="1"/>
        <v>0</v>
      </c>
      <c r="T37" s="43">
        <f t="shared" si="2"/>
        <v>0</v>
      </c>
      <c r="U37" s="43">
        <f>U36</f>
        <v>0</v>
      </c>
      <c r="V37" s="318">
        <f t="shared" si="3"/>
        <v>123039.14142857143</v>
      </c>
      <c r="W37" s="43">
        <f>W14/7</f>
        <v>0</v>
      </c>
      <c r="X37" s="43">
        <f>X14/7</f>
        <v>0</v>
      </c>
      <c r="Y37" s="7">
        <f>Y14/7/2</f>
        <v>0</v>
      </c>
      <c r="Z37" s="7"/>
    </row>
    <row r="38" spans="1:28" x14ac:dyDescent="0.25">
      <c r="A38" s="38"/>
      <c r="B38" s="3">
        <v>2016</v>
      </c>
      <c r="C38" s="13">
        <f t="shared" si="0"/>
        <v>-123039.14142857143</v>
      </c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43"/>
      <c r="T38" s="43"/>
      <c r="U38" s="43"/>
      <c r="V38" s="318">
        <f t="shared" si="3"/>
        <v>123039.14142857143</v>
      </c>
      <c r="W38" s="43"/>
      <c r="X38" s="43"/>
      <c r="Y38" s="7"/>
      <c r="Z38" s="7"/>
    </row>
    <row r="39" spans="1:28" x14ac:dyDescent="0.25">
      <c r="A39" s="38"/>
      <c r="B39" s="3">
        <v>2017</v>
      </c>
      <c r="C39" s="13">
        <f t="shared" si="0"/>
        <v>-123039.14142857143</v>
      </c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43"/>
      <c r="T39" s="43"/>
      <c r="U39" s="43"/>
      <c r="V39" s="318">
        <f t="shared" si="3"/>
        <v>123039.14142857143</v>
      </c>
      <c r="W39" s="43"/>
      <c r="X39" s="43"/>
      <c r="Y39" s="7"/>
      <c r="Z39" s="7"/>
    </row>
    <row r="40" spans="1:28" x14ac:dyDescent="0.25">
      <c r="A40" s="38"/>
      <c r="B40" s="3">
        <v>2018</v>
      </c>
      <c r="C40" s="13">
        <f>-SUM(D40:AB40)</f>
        <v>-123039.14142857143</v>
      </c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43"/>
      <c r="T40" s="43"/>
      <c r="U40" s="43"/>
      <c r="V40" s="318">
        <f t="shared" si="3"/>
        <v>123039.14142857143</v>
      </c>
      <c r="W40" s="43"/>
      <c r="X40" s="43"/>
      <c r="Y40" s="7"/>
      <c r="Z40" s="7"/>
    </row>
    <row r="41" spans="1:28" x14ac:dyDescent="0.25">
      <c r="A41" s="38"/>
      <c r="B41" s="3">
        <v>2019</v>
      </c>
      <c r="C41" s="13">
        <f>-SUM(D41:AB41)</f>
        <v>-61519.570714285714</v>
      </c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43"/>
      <c r="T41" s="43"/>
      <c r="U41" s="43"/>
      <c r="V41" s="43">
        <f>+V$14/7/2</f>
        <v>61519.570714285714</v>
      </c>
      <c r="W41" s="43"/>
      <c r="X41" s="43"/>
      <c r="Y41" s="7"/>
      <c r="Z41" s="7"/>
    </row>
    <row r="42" spans="1:28" x14ac:dyDescent="0.25">
      <c r="A42" s="38"/>
      <c r="B42" s="30">
        <f>SUM(D42:Y42)</f>
        <v>0</v>
      </c>
      <c r="C42" s="12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37"/>
      <c r="W42" s="37"/>
      <c r="X42" s="29"/>
      <c r="Y42" s="7"/>
      <c r="Z42" s="7"/>
    </row>
    <row r="43" spans="1:28" x14ac:dyDescent="0.25">
      <c r="A43" s="38" t="s">
        <v>62</v>
      </c>
      <c r="B43" s="35">
        <f>SUM(D43:Y43)</f>
        <v>0</v>
      </c>
      <c r="C43" s="29">
        <f>SUM(C16:C42)</f>
        <v>-861273.99</v>
      </c>
      <c r="D43" s="7">
        <f>-SUM(D16:D42)+D14</f>
        <v>0</v>
      </c>
      <c r="E43" s="7">
        <f t="shared" ref="E43:AB43" si="4">-SUM(E16:E42)+E14</f>
        <v>0</v>
      </c>
      <c r="F43" s="7">
        <f t="shared" si="4"/>
        <v>0</v>
      </c>
      <c r="G43" s="7">
        <f t="shared" si="4"/>
        <v>0</v>
      </c>
      <c r="H43" s="7">
        <f t="shared" si="4"/>
        <v>0</v>
      </c>
      <c r="I43" s="7">
        <f t="shared" si="4"/>
        <v>0</v>
      </c>
      <c r="J43" s="7">
        <f t="shared" si="4"/>
        <v>0</v>
      </c>
      <c r="K43" s="7">
        <f t="shared" si="4"/>
        <v>0</v>
      </c>
      <c r="L43" s="7">
        <f t="shared" si="4"/>
        <v>0</v>
      </c>
      <c r="M43" s="7">
        <f t="shared" si="4"/>
        <v>0</v>
      </c>
      <c r="N43" s="7">
        <f t="shared" si="4"/>
        <v>0</v>
      </c>
      <c r="O43" s="7">
        <f t="shared" si="4"/>
        <v>0</v>
      </c>
      <c r="P43" s="7">
        <f t="shared" si="4"/>
        <v>0</v>
      </c>
      <c r="Q43" s="7">
        <f t="shared" si="4"/>
        <v>0</v>
      </c>
      <c r="R43" s="7">
        <f t="shared" si="4"/>
        <v>0</v>
      </c>
      <c r="S43" s="7">
        <f t="shared" si="4"/>
        <v>0</v>
      </c>
      <c r="T43" s="7">
        <f t="shared" si="4"/>
        <v>0</v>
      </c>
      <c r="U43" s="7">
        <f>-SUM(U16:U42)+U14+U15</f>
        <v>0</v>
      </c>
      <c r="V43" s="43">
        <f t="shared" si="4"/>
        <v>0</v>
      </c>
      <c r="W43" s="43">
        <f t="shared" si="4"/>
        <v>0</v>
      </c>
      <c r="X43" s="333">
        <f t="shared" si="4"/>
        <v>0</v>
      </c>
      <c r="Y43" s="333">
        <f t="shared" si="4"/>
        <v>0</v>
      </c>
      <c r="Z43" s="333">
        <f t="shared" si="4"/>
        <v>0</v>
      </c>
      <c r="AA43" s="333">
        <f t="shared" si="4"/>
        <v>0</v>
      </c>
      <c r="AB43" s="333">
        <f t="shared" si="4"/>
        <v>0</v>
      </c>
    </row>
    <row r="44" spans="1:28" x14ac:dyDescent="0.25">
      <c r="A44" s="38"/>
      <c r="B44" s="29"/>
      <c r="C44" s="3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8" x14ac:dyDescent="0.25">
      <c r="A45" s="39" t="s">
        <v>63</v>
      </c>
      <c r="B45" s="3"/>
      <c r="C45" s="30">
        <f>+C14+C43</f>
        <v>0</v>
      </c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8" x14ac:dyDescent="0.25">
      <c r="A46" s="3"/>
      <c r="B46" s="3"/>
      <c r="C46" s="3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8" x14ac:dyDescent="0.25">
      <c r="A47" s="3"/>
      <c r="B47" s="36"/>
      <c r="C47" s="3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8" x14ac:dyDescent="0.25">
      <c r="A48" s="3"/>
      <c r="B48" s="3"/>
      <c r="C48" s="3"/>
      <c r="E48" s="7"/>
      <c r="F48" s="4"/>
      <c r="G48" s="4"/>
      <c r="H48" s="4"/>
      <c r="I48" s="4"/>
      <c r="J48" s="4"/>
      <c r="K48" s="4"/>
      <c r="L48" s="4"/>
      <c r="M48" s="4"/>
      <c r="N48" s="7">
        <f>SUM(E32:E48)</f>
        <v>0</v>
      </c>
      <c r="O48" s="4"/>
      <c r="P48" s="4"/>
      <c r="Q48" s="4"/>
      <c r="R48" s="4"/>
      <c r="S48" s="4"/>
    </row>
    <row r="49" spans="2:19" x14ac:dyDescent="0.25">
      <c r="B49" s="3"/>
      <c r="C49" s="3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</row>
    <row r="50" spans="2:19" x14ac:dyDescent="0.25"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</row>
    <row r="51" spans="2:19" x14ac:dyDescent="0.25"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</row>
    <row r="52" spans="2:19" x14ac:dyDescent="0.25"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</row>
    <row r="53" spans="2:19" x14ac:dyDescent="0.25"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</row>
    <row r="54" spans="2:19" x14ac:dyDescent="0.25"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</row>
    <row r="55" spans="2:19" x14ac:dyDescent="0.25"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</row>
    <row r="56" spans="2:19" x14ac:dyDescent="0.25"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</row>
    <row r="57" spans="2:19" x14ac:dyDescent="0.25"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</row>
    <row r="58" spans="2:19" x14ac:dyDescent="0.25"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</row>
    <row r="59" spans="2:19" x14ac:dyDescent="0.25"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</row>
  </sheetData>
  <pageMargins left="0.7" right="0.7" top="0.75" bottom="0.75" header="0.3" footer="0.3"/>
  <pageSetup scale="70" orientation="landscape" horizontalDpi="4294967294" verticalDpi="4294967294" r:id="rId1"/>
  <headerFooter>
    <oddFooter>&amp;Z&amp;F&amp;RPage &amp;P</oddFooter>
  </headerFooter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sheetPr codeName="Sheet69">
    <tabColor theme="9" tint="-0.249977111117893"/>
    <pageSetUpPr fitToPage="1"/>
  </sheetPr>
  <dimension ref="A1:AI64"/>
  <sheetViews>
    <sheetView workbookViewId="0"/>
  </sheetViews>
  <sheetFormatPr defaultRowHeight="15" x14ac:dyDescent="0.25"/>
  <cols>
    <col min="1" max="1" width="20.85546875" style="289" customWidth="1"/>
    <col min="2" max="2" width="10.42578125" style="289" customWidth="1"/>
    <col min="3" max="3" width="12.85546875" style="289" customWidth="1"/>
    <col min="4" max="12" width="7.42578125" style="289" hidden="1" customWidth="1"/>
    <col min="13" max="13" width="7.5703125" style="289" hidden="1" customWidth="1"/>
    <col min="14" max="17" width="9.28515625" style="289" customWidth="1"/>
    <col min="18" max="19" width="11.28515625" style="289" customWidth="1"/>
    <col min="20" max="20" width="9.42578125" style="289" customWidth="1"/>
    <col min="21" max="21" width="9.140625" style="289"/>
    <col min="22" max="24" width="10.5703125" style="289" customWidth="1"/>
    <col min="25" max="25" width="10.28515625" style="289" bestFit="1" customWidth="1"/>
    <col min="26" max="26" width="10.7109375" style="289" bestFit="1" customWidth="1"/>
    <col min="27" max="30" width="9.140625" style="289"/>
    <col min="31" max="31" width="10.5703125" style="289" bestFit="1" customWidth="1"/>
    <col min="32" max="16384" width="9.140625" style="289"/>
  </cols>
  <sheetData>
    <row r="1" spans="1:35" x14ac:dyDescent="0.25">
      <c r="A1" s="360" t="s">
        <v>10</v>
      </c>
      <c r="O1" s="289" t="s">
        <v>647</v>
      </c>
    </row>
    <row r="2" spans="1:35" x14ac:dyDescent="0.25">
      <c r="A2" s="365" t="s">
        <v>438</v>
      </c>
    </row>
    <row r="3" spans="1:35" x14ac:dyDescent="0.25">
      <c r="A3" s="365" t="s">
        <v>1016</v>
      </c>
    </row>
    <row r="4" spans="1:35" x14ac:dyDescent="0.25">
      <c r="R4" s="584" t="s">
        <v>4</v>
      </c>
      <c r="S4" s="585"/>
      <c r="T4" s="584" t="s">
        <v>8</v>
      </c>
    </row>
    <row r="5" spans="1:35" x14ac:dyDescent="0.25">
      <c r="A5" s="586" t="s">
        <v>9</v>
      </c>
      <c r="B5" s="475" t="s">
        <v>64</v>
      </c>
      <c r="C5" s="475" t="s">
        <v>12</v>
      </c>
      <c r="R5" s="587" t="s">
        <v>2</v>
      </c>
      <c r="S5" s="587" t="s">
        <v>60</v>
      </c>
      <c r="T5" s="587" t="s">
        <v>7</v>
      </c>
    </row>
    <row r="6" spans="1:35" x14ac:dyDescent="0.25">
      <c r="B6" s="290"/>
      <c r="R6" s="290"/>
    </row>
    <row r="7" spans="1:35" x14ac:dyDescent="0.25">
      <c r="A7" s="588" t="s">
        <v>728</v>
      </c>
      <c r="B7" s="589">
        <v>312</v>
      </c>
      <c r="C7" s="589" t="s">
        <v>659</v>
      </c>
      <c r="D7" s="634"/>
      <c r="E7" s="634"/>
      <c r="F7" s="634"/>
      <c r="G7" s="634"/>
      <c r="H7" s="634"/>
      <c r="I7" s="634"/>
      <c r="J7" s="634"/>
      <c r="K7" s="634"/>
      <c r="L7" s="634"/>
      <c r="M7" s="634"/>
      <c r="N7" s="634"/>
      <c r="O7" s="635"/>
      <c r="P7" s="421"/>
      <c r="Q7" s="421"/>
      <c r="R7" s="423">
        <f>+C14</f>
        <v>1531525.4799999997</v>
      </c>
      <c r="S7" s="423">
        <f>+-C48</f>
        <v>1518428.14</v>
      </c>
      <c r="T7" s="423">
        <f>+R7-S7</f>
        <v>13097.339999999851</v>
      </c>
    </row>
    <row r="8" spans="1:35" x14ac:dyDescent="0.25">
      <c r="A8" s="588"/>
      <c r="B8" s="290"/>
      <c r="D8" s="634"/>
      <c r="E8" s="634"/>
      <c r="F8" s="634"/>
      <c r="G8" s="634"/>
      <c r="H8" s="634"/>
      <c r="I8" s="634"/>
      <c r="J8" s="634"/>
      <c r="K8" s="634"/>
      <c r="L8" s="634"/>
      <c r="M8" s="634"/>
      <c r="N8" s="634"/>
      <c r="O8" s="635"/>
      <c r="P8" s="421"/>
      <c r="Q8" s="421"/>
    </row>
    <row r="9" spans="1:35" x14ac:dyDescent="0.25">
      <c r="A9" s="437"/>
      <c r="B9" s="290"/>
      <c r="D9" s="634"/>
      <c r="E9" s="634"/>
      <c r="F9" s="634"/>
      <c r="G9" s="634"/>
      <c r="H9" s="634"/>
      <c r="I9" s="634"/>
      <c r="J9" s="634"/>
      <c r="K9" s="634"/>
      <c r="L9" s="634"/>
      <c r="M9" s="634"/>
      <c r="N9" s="634"/>
      <c r="O9" s="635"/>
      <c r="P9" s="421"/>
      <c r="Q9" s="421"/>
    </row>
    <row r="10" spans="1:35" x14ac:dyDescent="0.25">
      <c r="B10" s="290"/>
    </row>
    <row r="11" spans="1:35" x14ac:dyDescent="0.25">
      <c r="A11" s="437" t="s">
        <v>66</v>
      </c>
      <c r="B11" s="589"/>
      <c r="C11" s="590"/>
    </row>
    <row r="12" spans="1:35" x14ac:dyDescent="0.25">
      <c r="B12" s="594"/>
      <c r="C12" s="437"/>
    </row>
    <row r="13" spans="1:35" x14ac:dyDescent="0.25">
      <c r="A13" s="365" t="s">
        <v>5</v>
      </c>
      <c r="C13" s="595" t="s">
        <v>3</v>
      </c>
      <c r="D13" s="596">
        <v>1994</v>
      </c>
      <c r="E13" s="596">
        <v>1995</v>
      </c>
      <c r="F13" s="596">
        <v>1996</v>
      </c>
      <c r="G13" s="596">
        <v>1997</v>
      </c>
      <c r="H13" s="596">
        <v>1998</v>
      </c>
      <c r="I13" s="596">
        <v>1999</v>
      </c>
      <c r="J13" s="596">
        <v>2000</v>
      </c>
      <c r="K13" s="596">
        <v>2001</v>
      </c>
      <c r="L13" s="596">
        <v>2002</v>
      </c>
      <c r="M13" s="596">
        <v>2003</v>
      </c>
      <c r="N13" s="596">
        <v>2004</v>
      </c>
      <c r="O13" s="596">
        <f>N13+1</f>
        <v>2005</v>
      </c>
      <c r="P13" s="596">
        <f t="shared" ref="P13:AH13" si="0">O13+1</f>
        <v>2006</v>
      </c>
      <c r="Q13" s="596">
        <f t="shared" si="0"/>
        <v>2007</v>
      </c>
      <c r="R13" s="596">
        <f t="shared" si="0"/>
        <v>2008</v>
      </c>
      <c r="S13" s="596">
        <f t="shared" si="0"/>
        <v>2009</v>
      </c>
      <c r="T13" s="596">
        <f t="shared" si="0"/>
        <v>2010</v>
      </c>
      <c r="U13" s="596">
        <f t="shared" si="0"/>
        <v>2011</v>
      </c>
      <c r="V13" s="596">
        <f t="shared" si="0"/>
        <v>2012</v>
      </c>
      <c r="W13" s="596">
        <f t="shared" si="0"/>
        <v>2013</v>
      </c>
      <c r="X13" s="596">
        <f t="shared" si="0"/>
        <v>2014</v>
      </c>
      <c r="Y13" s="596">
        <f t="shared" si="0"/>
        <v>2015</v>
      </c>
      <c r="Z13" s="596">
        <f t="shared" si="0"/>
        <v>2016</v>
      </c>
      <c r="AA13" s="596">
        <f t="shared" si="0"/>
        <v>2017</v>
      </c>
      <c r="AB13" s="596">
        <f t="shared" si="0"/>
        <v>2018</v>
      </c>
      <c r="AC13" s="596">
        <f t="shared" si="0"/>
        <v>2019</v>
      </c>
      <c r="AD13" s="596">
        <f t="shared" si="0"/>
        <v>2020</v>
      </c>
      <c r="AE13" s="596">
        <f t="shared" si="0"/>
        <v>2021</v>
      </c>
      <c r="AF13" s="596">
        <f t="shared" si="0"/>
        <v>2022</v>
      </c>
      <c r="AG13" s="596">
        <f t="shared" si="0"/>
        <v>2023</v>
      </c>
      <c r="AH13" s="596">
        <f t="shared" si="0"/>
        <v>2024</v>
      </c>
      <c r="AI13" s="596"/>
    </row>
    <row r="14" spans="1:35" x14ac:dyDescent="0.25">
      <c r="A14" s="365" t="s">
        <v>73</v>
      </c>
      <c r="C14" s="682">
        <f>SUM(D14:AH14)</f>
        <v>1531525.4799999997</v>
      </c>
      <c r="D14" s="644">
        <f>+'Equip Review 032310'!G29</f>
        <v>0</v>
      </c>
      <c r="E14" s="644">
        <f>+'Equip Review 032310'!H29</f>
        <v>0</v>
      </c>
      <c r="F14" s="644">
        <f>+'Equip Review 032310'!I29</f>
        <v>0</v>
      </c>
      <c r="G14" s="644">
        <f>+'Equip Review 032310'!J29</f>
        <v>0</v>
      </c>
      <c r="H14" s="644">
        <f>+'Equip Review 032310'!K29</f>
        <v>0</v>
      </c>
      <c r="I14" s="644">
        <f>+'Equip Review 032310'!L29</f>
        <v>0</v>
      </c>
      <c r="J14" s="644">
        <f>+'Equip Review 032310'!M29</f>
        <v>0</v>
      </c>
      <c r="K14" s="644">
        <f>+'Equip Review 032310'!N29</f>
        <v>0</v>
      </c>
      <c r="L14" s="644">
        <f>+'Equip Review 032310'!O29</f>
        <v>0</v>
      </c>
      <c r="M14" s="644">
        <f>+'Equip Review 032310'!P29</f>
        <v>0</v>
      </c>
      <c r="N14" s="644"/>
      <c r="O14" s="644"/>
      <c r="P14" s="644"/>
      <c r="Q14" s="644"/>
      <c r="R14" s="644"/>
      <c r="S14" s="644"/>
      <c r="T14" s="644"/>
      <c r="U14" s="644"/>
      <c r="V14" s="644">
        <v>23548.94</v>
      </c>
      <c r="W14" s="644">
        <f>1430100+699.26</f>
        <v>1430799.26</v>
      </c>
      <c r="X14" s="644"/>
      <c r="Y14" s="644">
        <v>-21670.080000000002</v>
      </c>
      <c r="Z14" s="644">
        <v>72652.679999999993</v>
      </c>
      <c r="AA14" s="622"/>
      <c r="AB14" s="622"/>
      <c r="AC14" s="622"/>
      <c r="AD14" s="622"/>
      <c r="AE14" s="623">
        <v>26194.68</v>
      </c>
      <c r="AF14" s="622"/>
      <c r="AG14" s="622"/>
      <c r="AH14" s="622"/>
    </row>
    <row r="15" spans="1:35" x14ac:dyDescent="0.25">
      <c r="A15" s="602"/>
      <c r="B15" s="437"/>
      <c r="C15" s="622"/>
      <c r="D15" s="622"/>
      <c r="E15" s="622"/>
      <c r="F15" s="622"/>
      <c r="G15" s="622"/>
      <c r="H15" s="622"/>
      <c r="I15" s="622"/>
      <c r="J15" s="622"/>
      <c r="K15" s="622"/>
      <c r="L15" s="622"/>
      <c r="M15" s="622"/>
      <c r="N15" s="622"/>
      <c r="O15" s="622"/>
      <c r="P15" s="622"/>
      <c r="Q15" s="622"/>
      <c r="R15" s="622"/>
      <c r="S15" s="644"/>
      <c r="T15" s="644"/>
      <c r="U15" s="644"/>
      <c r="V15" s="644"/>
      <c r="W15" s="644"/>
      <c r="X15" s="644"/>
      <c r="Y15" s="622"/>
      <c r="Z15" s="622"/>
      <c r="AA15" s="622"/>
      <c r="AB15" s="622"/>
      <c r="AC15" s="622"/>
      <c r="AD15" s="622"/>
      <c r="AE15" s="622"/>
      <c r="AF15" s="622"/>
      <c r="AG15" s="622"/>
      <c r="AH15" s="622"/>
    </row>
    <row r="16" spans="1:35" x14ac:dyDescent="0.25">
      <c r="A16" s="365" t="s">
        <v>6</v>
      </c>
      <c r="B16" s="290">
        <v>1994</v>
      </c>
      <c r="C16" s="622">
        <f>-SUM(D16:AH16)</f>
        <v>0</v>
      </c>
      <c r="D16" s="623">
        <f>+D$14/7/2</f>
        <v>0</v>
      </c>
      <c r="E16" s="623"/>
      <c r="F16" s="623"/>
      <c r="G16" s="623"/>
      <c r="H16" s="623"/>
      <c r="I16" s="623"/>
      <c r="J16" s="623"/>
      <c r="K16" s="623"/>
      <c r="L16" s="623"/>
      <c r="M16" s="623"/>
      <c r="N16" s="623"/>
      <c r="O16" s="623"/>
      <c r="P16" s="623"/>
      <c r="Q16" s="623"/>
      <c r="R16" s="623"/>
      <c r="S16" s="644"/>
      <c r="T16" s="644"/>
      <c r="U16" s="644"/>
      <c r="V16" s="644"/>
      <c r="W16" s="644"/>
      <c r="X16" s="644"/>
      <c r="Y16" s="623"/>
      <c r="Z16" s="623"/>
      <c r="AA16" s="622"/>
      <c r="AB16" s="622"/>
      <c r="AC16" s="622"/>
      <c r="AD16" s="622"/>
      <c r="AE16" s="622"/>
      <c r="AF16" s="622"/>
      <c r="AG16" s="622"/>
      <c r="AH16" s="622"/>
    </row>
    <row r="17" spans="1:34" x14ac:dyDescent="0.25">
      <c r="B17" s="290">
        <f>B16+1</f>
        <v>1995</v>
      </c>
      <c r="C17" s="622">
        <f t="shared" ref="C17:C46" si="1">-SUM(D17:AH17)</f>
        <v>0</v>
      </c>
      <c r="D17" s="623">
        <f>+D$14/7</f>
        <v>0</v>
      </c>
      <c r="E17" s="623">
        <f>+E$14/7/2</f>
        <v>0</v>
      </c>
      <c r="F17" s="623"/>
      <c r="G17" s="623"/>
      <c r="H17" s="623"/>
      <c r="I17" s="623"/>
      <c r="J17" s="623"/>
      <c r="K17" s="623"/>
      <c r="L17" s="623"/>
      <c r="M17" s="623"/>
      <c r="N17" s="623"/>
      <c r="O17" s="623"/>
      <c r="P17" s="623"/>
      <c r="Q17" s="623"/>
      <c r="R17" s="623"/>
      <c r="S17" s="644"/>
      <c r="T17" s="644"/>
      <c r="U17" s="644"/>
      <c r="V17" s="644"/>
      <c r="W17" s="644"/>
      <c r="X17" s="644"/>
      <c r="Y17" s="623"/>
      <c r="Z17" s="623"/>
      <c r="AA17" s="622"/>
      <c r="AB17" s="622"/>
      <c r="AC17" s="622"/>
      <c r="AD17" s="622"/>
      <c r="AE17" s="622"/>
      <c r="AF17" s="622"/>
      <c r="AG17" s="622"/>
      <c r="AH17" s="622"/>
    </row>
    <row r="18" spans="1:34" x14ac:dyDescent="0.25">
      <c r="B18" s="290">
        <f t="shared" ref="B18:B46" si="2">B17+1</f>
        <v>1996</v>
      </c>
      <c r="C18" s="622">
        <f t="shared" si="1"/>
        <v>0</v>
      </c>
      <c r="D18" s="623">
        <f>+D17</f>
        <v>0</v>
      </c>
      <c r="E18" s="623">
        <f>+E$14/7</f>
        <v>0</v>
      </c>
      <c r="F18" s="623">
        <f>+F$14/7/2</f>
        <v>0</v>
      </c>
      <c r="G18" s="623"/>
      <c r="H18" s="623"/>
      <c r="I18" s="623"/>
      <c r="J18" s="623"/>
      <c r="K18" s="623"/>
      <c r="L18" s="623"/>
      <c r="M18" s="623"/>
      <c r="N18" s="623"/>
      <c r="O18" s="623"/>
      <c r="P18" s="623"/>
      <c r="Q18" s="623"/>
      <c r="R18" s="623"/>
      <c r="S18" s="644"/>
      <c r="T18" s="644"/>
      <c r="U18" s="644"/>
      <c r="V18" s="644"/>
      <c r="W18" s="644"/>
      <c r="X18" s="644"/>
      <c r="Y18" s="623"/>
      <c r="Z18" s="623"/>
      <c r="AA18" s="622"/>
      <c r="AB18" s="622"/>
      <c r="AC18" s="622"/>
      <c r="AD18" s="622"/>
      <c r="AE18" s="622"/>
      <c r="AF18" s="622"/>
      <c r="AG18" s="622"/>
      <c r="AH18" s="622"/>
    </row>
    <row r="19" spans="1:34" x14ac:dyDescent="0.25">
      <c r="B19" s="290">
        <f t="shared" si="2"/>
        <v>1997</v>
      </c>
      <c r="C19" s="622">
        <f t="shared" si="1"/>
        <v>0</v>
      </c>
      <c r="D19" s="623">
        <f>+D18</f>
        <v>0</v>
      </c>
      <c r="E19" s="623">
        <f>+E18</f>
        <v>0</v>
      </c>
      <c r="F19" s="623">
        <f>+F$14/7</f>
        <v>0</v>
      </c>
      <c r="G19" s="623">
        <f>+G$14/7/2</f>
        <v>0</v>
      </c>
      <c r="H19" s="623"/>
      <c r="I19" s="623"/>
      <c r="J19" s="623"/>
      <c r="K19" s="623"/>
      <c r="L19" s="623"/>
      <c r="M19" s="623"/>
      <c r="N19" s="623"/>
      <c r="O19" s="623"/>
      <c r="P19" s="623"/>
      <c r="Q19" s="623"/>
      <c r="R19" s="623"/>
      <c r="S19" s="644"/>
      <c r="T19" s="644"/>
      <c r="U19" s="644"/>
      <c r="V19" s="644"/>
      <c r="W19" s="644"/>
      <c r="X19" s="644"/>
      <c r="Y19" s="623"/>
      <c r="Z19" s="623"/>
      <c r="AA19" s="622"/>
      <c r="AB19" s="622"/>
      <c r="AC19" s="622"/>
      <c r="AD19" s="622"/>
      <c r="AE19" s="622"/>
      <c r="AF19" s="622"/>
      <c r="AG19" s="622"/>
      <c r="AH19" s="622"/>
    </row>
    <row r="20" spans="1:34" x14ac:dyDescent="0.25">
      <c r="B20" s="290">
        <f t="shared" si="2"/>
        <v>1998</v>
      </c>
      <c r="C20" s="622">
        <f t="shared" si="1"/>
        <v>0</v>
      </c>
      <c r="D20" s="623">
        <f>+D19</f>
        <v>0</v>
      </c>
      <c r="E20" s="623">
        <f>+E19</f>
        <v>0</v>
      </c>
      <c r="F20" s="623">
        <f>+F19</f>
        <v>0</v>
      </c>
      <c r="G20" s="623">
        <f>+G$14/7</f>
        <v>0</v>
      </c>
      <c r="H20" s="623">
        <f>+H$14/7/2</f>
        <v>0</v>
      </c>
      <c r="I20" s="623"/>
      <c r="J20" s="623"/>
      <c r="K20" s="623"/>
      <c r="L20" s="623"/>
      <c r="M20" s="623"/>
      <c r="N20" s="623"/>
      <c r="O20" s="623"/>
      <c r="P20" s="623"/>
      <c r="Q20" s="623"/>
      <c r="R20" s="623"/>
      <c r="S20" s="644"/>
      <c r="T20" s="644"/>
      <c r="U20" s="644"/>
      <c r="V20" s="644"/>
      <c r="W20" s="644"/>
      <c r="X20" s="644"/>
      <c r="Y20" s="623"/>
      <c r="Z20" s="623"/>
      <c r="AA20" s="622"/>
      <c r="AB20" s="622"/>
      <c r="AC20" s="622"/>
      <c r="AD20" s="622"/>
      <c r="AE20" s="622"/>
      <c r="AF20" s="622"/>
      <c r="AG20" s="622"/>
      <c r="AH20" s="622"/>
    </row>
    <row r="21" spans="1:34" x14ac:dyDescent="0.25">
      <c r="B21" s="290">
        <f t="shared" si="2"/>
        <v>1999</v>
      </c>
      <c r="C21" s="622">
        <f t="shared" si="1"/>
        <v>0</v>
      </c>
      <c r="D21" s="623">
        <f>+D20</f>
        <v>0</v>
      </c>
      <c r="E21" s="623">
        <f>+E20</f>
        <v>0</v>
      </c>
      <c r="F21" s="623">
        <f>+F20</f>
        <v>0</v>
      </c>
      <c r="G21" s="623">
        <f>+G20</f>
        <v>0</v>
      </c>
      <c r="H21" s="623">
        <f>+H$14/7</f>
        <v>0</v>
      </c>
      <c r="I21" s="623">
        <f>+I$14/7/2</f>
        <v>0</v>
      </c>
      <c r="J21" s="623"/>
      <c r="K21" s="623"/>
      <c r="L21" s="623"/>
      <c r="M21" s="623"/>
      <c r="N21" s="623"/>
      <c r="O21" s="623"/>
      <c r="P21" s="623"/>
      <c r="Q21" s="623"/>
      <c r="R21" s="623"/>
      <c r="S21" s="644"/>
      <c r="T21" s="644"/>
      <c r="U21" s="644"/>
      <c r="V21" s="644"/>
      <c r="W21" s="644"/>
      <c r="X21" s="644"/>
      <c r="Y21" s="623"/>
      <c r="Z21" s="623"/>
      <c r="AA21" s="622"/>
      <c r="AB21" s="622"/>
      <c r="AC21" s="622"/>
      <c r="AD21" s="622"/>
      <c r="AE21" s="622"/>
      <c r="AF21" s="622"/>
      <c r="AG21" s="622"/>
      <c r="AH21" s="622"/>
    </row>
    <row r="22" spans="1:34" x14ac:dyDescent="0.25">
      <c r="B22" s="290">
        <f t="shared" si="2"/>
        <v>2000</v>
      </c>
      <c r="C22" s="622">
        <f t="shared" si="1"/>
        <v>0</v>
      </c>
      <c r="D22" s="623">
        <f>+D21</f>
        <v>0</v>
      </c>
      <c r="E22" s="623">
        <f>+E21</f>
        <v>0</v>
      </c>
      <c r="F22" s="623">
        <f>+F21</f>
        <v>0</v>
      </c>
      <c r="G22" s="623">
        <f>+G21</f>
        <v>0</v>
      </c>
      <c r="H22" s="623">
        <f>+H21</f>
        <v>0</v>
      </c>
      <c r="I22" s="623">
        <f>+I$14/7</f>
        <v>0</v>
      </c>
      <c r="J22" s="623">
        <f>+J$14/7/2</f>
        <v>0</v>
      </c>
      <c r="K22" s="623"/>
      <c r="L22" s="623"/>
      <c r="M22" s="623"/>
      <c r="N22" s="623"/>
      <c r="O22" s="623"/>
      <c r="P22" s="623"/>
      <c r="Q22" s="623"/>
      <c r="R22" s="623"/>
      <c r="S22" s="644"/>
      <c r="T22" s="644"/>
      <c r="U22" s="644"/>
      <c r="V22" s="644"/>
      <c r="W22" s="644"/>
      <c r="X22" s="644"/>
      <c r="Y22" s="623"/>
      <c r="Z22" s="623"/>
      <c r="AA22" s="622"/>
      <c r="AB22" s="622"/>
      <c r="AC22" s="622"/>
      <c r="AD22" s="622"/>
      <c r="AE22" s="622"/>
      <c r="AF22" s="622"/>
      <c r="AG22" s="622"/>
      <c r="AH22" s="622"/>
    </row>
    <row r="23" spans="1:34" x14ac:dyDescent="0.25">
      <c r="B23" s="290">
        <f t="shared" si="2"/>
        <v>2001</v>
      </c>
      <c r="C23" s="622">
        <f t="shared" si="1"/>
        <v>0</v>
      </c>
      <c r="D23" s="623">
        <f>+D$14/7/2</f>
        <v>0</v>
      </c>
      <c r="E23" s="623">
        <f>+E22</f>
        <v>0</v>
      </c>
      <c r="F23" s="623">
        <f>+F22</f>
        <v>0</v>
      </c>
      <c r="G23" s="623">
        <f>+G22</f>
        <v>0</v>
      </c>
      <c r="H23" s="623">
        <f>+H22</f>
        <v>0</v>
      </c>
      <c r="I23" s="623">
        <f>+I22</f>
        <v>0</v>
      </c>
      <c r="J23" s="623">
        <f>+J$14/7</f>
        <v>0</v>
      </c>
      <c r="K23" s="623">
        <f>+K$14/7/2</f>
        <v>0</v>
      </c>
      <c r="L23" s="623"/>
      <c r="M23" s="623"/>
      <c r="N23" s="623"/>
      <c r="O23" s="623"/>
      <c r="P23" s="623"/>
      <c r="Q23" s="623"/>
      <c r="R23" s="623"/>
      <c r="S23" s="644"/>
      <c r="T23" s="644"/>
      <c r="U23" s="644"/>
      <c r="V23" s="644"/>
      <c r="W23" s="644"/>
      <c r="X23" s="644"/>
      <c r="Y23" s="623"/>
      <c r="Z23" s="623"/>
      <c r="AA23" s="622"/>
      <c r="AB23" s="622"/>
      <c r="AC23" s="622"/>
      <c r="AD23" s="622"/>
      <c r="AE23" s="622"/>
      <c r="AF23" s="622"/>
      <c r="AG23" s="622"/>
      <c r="AH23" s="622"/>
    </row>
    <row r="24" spans="1:34" x14ac:dyDescent="0.25">
      <c r="B24" s="290">
        <f t="shared" si="2"/>
        <v>2002</v>
      </c>
      <c r="C24" s="622">
        <f t="shared" si="1"/>
        <v>0</v>
      </c>
      <c r="D24" s="623"/>
      <c r="E24" s="623">
        <f>+E$14/7/2</f>
        <v>0</v>
      </c>
      <c r="F24" s="623">
        <f>+F23</f>
        <v>0</v>
      </c>
      <c r="G24" s="623">
        <f>+G23</f>
        <v>0</v>
      </c>
      <c r="H24" s="623">
        <f>+H23</f>
        <v>0</v>
      </c>
      <c r="I24" s="623">
        <f>+I23</f>
        <v>0</v>
      </c>
      <c r="J24" s="623">
        <f>+J23</f>
        <v>0</v>
      </c>
      <c r="K24" s="623">
        <f>+K$14/7</f>
        <v>0</v>
      </c>
      <c r="L24" s="623">
        <f>+L$14/7/2</f>
        <v>0</v>
      </c>
      <c r="M24" s="623"/>
      <c r="N24" s="623"/>
      <c r="O24" s="623"/>
      <c r="P24" s="623"/>
      <c r="Q24" s="623"/>
      <c r="R24" s="623"/>
      <c r="S24" s="644"/>
      <c r="T24" s="644"/>
      <c r="U24" s="644"/>
      <c r="V24" s="644"/>
      <c r="W24" s="644"/>
      <c r="X24" s="644"/>
      <c r="Y24" s="623"/>
      <c r="Z24" s="623"/>
      <c r="AA24" s="622"/>
      <c r="AB24" s="622"/>
      <c r="AC24" s="622"/>
      <c r="AD24" s="622"/>
      <c r="AE24" s="622"/>
      <c r="AF24" s="622"/>
      <c r="AG24" s="622"/>
      <c r="AH24" s="622"/>
    </row>
    <row r="25" spans="1:34" x14ac:dyDescent="0.25">
      <c r="B25" s="290">
        <f t="shared" si="2"/>
        <v>2003</v>
      </c>
      <c r="C25" s="622">
        <f t="shared" si="1"/>
        <v>0</v>
      </c>
      <c r="D25" s="623"/>
      <c r="E25" s="623"/>
      <c r="F25" s="623">
        <f>+F$14/7/2</f>
        <v>0</v>
      </c>
      <c r="G25" s="623">
        <f>+G24</f>
        <v>0</v>
      </c>
      <c r="H25" s="623">
        <f>+H24</f>
        <v>0</v>
      </c>
      <c r="I25" s="623">
        <f>+I24</f>
        <v>0</v>
      </c>
      <c r="J25" s="623">
        <f>+J24</f>
        <v>0</v>
      </c>
      <c r="K25" s="623">
        <f>+K24</f>
        <v>0</v>
      </c>
      <c r="L25" s="623">
        <f>+L$14/7</f>
        <v>0</v>
      </c>
      <c r="M25" s="623">
        <f>+M$14/7/2</f>
        <v>0</v>
      </c>
      <c r="N25" s="623"/>
      <c r="O25" s="623"/>
      <c r="P25" s="623"/>
      <c r="Q25" s="623"/>
      <c r="R25" s="623"/>
      <c r="S25" s="644"/>
      <c r="T25" s="644"/>
      <c r="U25" s="644"/>
      <c r="V25" s="644"/>
      <c r="W25" s="644"/>
      <c r="X25" s="644"/>
      <c r="Y25" s="623"/>
      <c r="Z25" s="623"/>
      <c r="AA25" s="622"/>
      <c r="AB25" s="622"/>
      <c r="AC25" s="622"/>
      <c r="AD25" s="622"/>
      <c r="AE25" s="622"/>
      <c r="AF25" s="622"/>
      <c r="AG25" s="622"/>
      <c r="AH25" s="622"/>
    </row>
    <row r="26" spans="1:34" x14ac:dyDescent="0.25">
      <c r="B26" s="290">
        <f t="shared" si="2"/>
        <v>2004</v>
      </c>
      <c r="C26" s="622">
        <f t="shared" si="1"/>
        <v>0</v>
      </c>
      <c r="D26" s="623"/>
      <c r="E26" s="623"/>
      <c r="F26" s="623"/>
      <c r="G26" s="623">
        <f>+G$14/7/2</f>
        <v>0</v>
      </c>
      <c r="H26" s="623">
        <f>+H25</f>
        <v>0</v>
      </c>
      <c r="I26" s="623">
        <f>+I25</f>
        <v>0</v>
      </c>
      <c r="J26" s="623">
        <f>+J25</f>
        <v>0</v>
      </c>
      <c r="K26" s="623">
        <f>+K25</f>
        <v>0</v>
      </c>
      <c r="L26" s="623">
        <f>+L25</f>
        <v>0</v>
      </c>
      <c r="M26" s="623">
        <f>+M$14/7</f>
        <v>0</v>
      </c>
      <c r="N26" s="623">
        <f>+N$14/7/2</f>
        <v>0</v>
      </c>
      <c r="O26" s="623"/>
      <c r="P26" s="623"/>
      <c r="Q26" s="623"/>
      <c r="R26" s="623"/>
      <c r="S26" s="644"/>
      <c r="T26" s="644"/>
      <c r="U26" s="644"/>
      <c r="V26" s="644"/>
      <c r="W26" s="644"/>
      <c r="X26" s="644"/>
      <c r="Y26" s="623"/>
      <c r="Z26" s="623"/>
      <c r="AA26" s="622"/>
      <c r="AB26" s="622"/>
      <c r="AC26" s="622"/>
      <c r="AD26" s="622"/>
      <c r="AE26" s="622"/>
      <c r="AF26" s="622"/>
      <c r="AG26" s="622"/>
      <c r="AH26" s="622"/>
    </row>
    <row r="27" spans="1:34" x14ac:dyDescent="0.25">
      <c r="B27" s="290">
        <f t="shared" si="2"/>
        <v>2005</v>
      </c>
      <c r="C27" s="622">
        <f t="shared" si="1"/>
        <v>0</v>
      </c>
      <c r="D27" s="623"/>
      <c r="E27" s="623"/>
      <c r="F27" s="623"/>
      <c r="G27" s="623"/>
      <c r="H27" s="623">
        <f>+H$14/7/2</f>
        <v>0</v>
      </c>
      <c r="I27" s="623">
        <f>+I26</f>
        <v>0</v>
      </c>
      <c r="J27" s="623">
        <f>+J26</f>
        <v>0</v>
      </c>
      <c r="K27" s="623">
        <f>+K26</f>
        <v>0</v>
      </c>
      <c r="L27" s="623">
        <f>+L26</f>
        <v>0</v>
      </c>
      <c r="M27" s="623">
        <f>+M26</f>
        <v>0</v>
      </c>
      <c r="N27" s="623">
        <f>+N$14/7</f>
        <v>0</v>
      </c>
      <c r="O27" s="623">
        <f>+O$14/7/2</f>
        <v>0</v>
      </c>
      <c r="P27" s="623"/>
      <c r="Q27" s="623"/>
      <c r="R27" s="623"/>
      <c r="S27" s="644"/>
      <c r="T27" s="644"/>
      <c r="U27" s="644"/>
      <c r="V27" s="644"/>
      <c r="W27" s="644"/>
      <c r="X27" s="644"/>
      <c r="Y27" s="623"/>
      <c r="Z27" s="623"/>
      <c r="AA27" s="622"/>
      <c r="AB27" s="622"/>
      <c r="AC27" s="622"/>
      <c r="AD27" s="622"/>
      <c r="AE27" s="622"/>
      <c r="AF27" s="622"/>
      <c r="AG27" s="622"/>
      <c r="AH27" s="622"/>
    </row>
    <row r="28" spans="1:34" x14ac:dyDescent="0.25">
      <c r="B28" s="290">
        <f t="shared" si="2"/>
        <v>2006</v>
      </c>
      <c r="C28" s="622">
        <f t="shared" si="1"/>
        <v>0</v>
      </c>
      <c r="D28" s="623"/>
      <c r="E28" s="623"/>
      <c r="F28" s="623"/>
      <c r="G28" s="623"/>
      <c r="H28" s="623"/>
      <c r="I28" s="623">
        <f>+I$14/7/2</f>
        <v>0</v>
      </c>
      <c r="J28" s="623">
        <f>+J27</f>
        <v>0</v>
      </c>
      <c r="K28" s="623">
        <f>+K27</f>
        <v>0</v>
      </c>
      <c r="L28" s="623">
        <f>+L27</f>
        <v>0</v>
      </c>
      <c r="M28" s="623">
        <f>+M27</f>
        <v>0</v>
      </c>
      <c r="N28" s="623">
        <f>+N27</f>
        <v>0</v>
      </c>
      <c r="O28" s="623">
        <f>+O$14/7</f>
        <v>0</v>
      </c>
      <c r="P28" s="623">
        <f>+P$14/7/2</f>
        <v>0</v>
      </c>
      <c r="Q28" s="623"/>
      <c r="R28" s="623"/>
      <c r="S28" s="644"/>
      <c r="T28" s="644"/>
      <c r="U28" s="644"/>
      <c r="V28" s="644"/>
      <c r="W28" s="644"/>
      <c r="X28" s="644"/>
      <c r="Y28" s="623"/>
      <c r="Z28" s="623"/>
      <c r="AA28" s="622"/>
      <c r="AB28" s="622"/>
      <c r="AC28" s="622"/>
      <c r="AD28" s="622"/>
      <c r="AE28" s="622"/>
      <c r="AF28" s="622"/>
      <c r="AG28" s="622"/>
      <c r="AH28" s="622"/>
    </row>
    <row r="29" spans="1:34" x14ac:dyDescent="0.25">
      <c r="B29" s="290">
        <f t="shared" si="2"/>
        <v>2007</v>
      </c>
      <c r="C29" s="622">
        <f t="shared" si="1"/>
        <v>0</v>
      </c>
      <c r="D29" s="623"/>
      <c r="E29" s="623"/>
      <c r="F29" s="623"/>
      <c r="G29" s="623"/>
      <c r="H29" s="623"/>
      <c r="I29" s="623"/>
      <c r="J29" s="623">
        <f>+J$14/7/2</f>
        <v>0</v>
      </c>
      <c r="K29" s="623">
        <f>+K28</f>
        <v>0</v>
      </c>
      <c r="L29" s="623">
        <f>+L28</f>
        <v>0</v>
      </c>
      <c r="M29" s="623">
        <f>+M28</f>
        <v>0</v>
      </c>
      <c r="N29" s="623">
        <f>+N28</f>
        <v>0</v>
      </c>
      <c r="O29" s="623">
        <f>+O28</f>
        <v>0</v>
      </c>
      <c r="P29" s="623">
        <f>+P$14/7</f>
        <v>0</v>
      </c>
      <c r="Q29" s="623">
        <f>+Q$14/7/2</f>
        <v>0</v>
      </c>
      <c r="R29" s="623"/>
      <c r="S29" s="644"/>
      <c r="T29" s="644"/>
      <c r="U29" s="644"/>
      <c r="V29" s="644"/>
      <c r="W29" s="644"/>
      <c r="X29" s="644"/>
      <c r="Y29" s="623"/>
      <c r="Z29" s="623"/>
      <c r="AA29" s="622"/>
      <c r="AB29" s="622"/>
      <c r="AC29" s="622"/>
      <c r="AD29" s="622"/>
      <c r="AE29" s="622"/>
      <c r="AF29" s="622"/>
      <c r="AG29" s="622"/>
      <c r="AH29" s="622"/>
    </row>
    <row r="30" spans="1:34" x14ac:dyDescent="0.25">
      <c r="B30" s="290">
        <f t="shared" si="2"/>
        <v>2008</v>
      </c>
      <c r="C30" s="622">
        <f t="shared" si="1"/>
        <v>0</v>
      </c>
      <c r="D30" s="623"/>
      <c r="E30" s="623"/>
      <c r="F30" s="623"/>
      <c r="G30" s="623"/>
      <c r="H30" s="623"/>
      <c r="I30" s="623"/>
      <c r="J30" s="623"/>
      <c r="K30" s="623">
        <f>+K$14/7/2</f>
        <v>0</v>
      </c>
      <c r="L30" s="623">
        <f>+L29</f>
        <v>0</v>
      </c>
      <c r="M30" s="623">
        <f>+M29</f>
        <v>0</v>
      </c>
      <c r="N30" s="623">
        <f>+N29</f>
        <v>0</v>
      </c>
      <c r="O30" s="623">
        <f>+O29</f>
        <v>0</v>
      </c>
      <c r="P30" s="623">
        <f>+P29</f>
        <v>0</v>
      </c>
      <c r="Q30" s="623">
        <f>+Q$14/7</f>
        <v>0</v>
      </c>
      <c r="R30" s="623">
        <f>+R$14/7/2</f>
        <v>0</v>
      </c>
      <c r="S30" s="644"/>
      <c r="T30" s="644"/>
      <c r="U30" s="644"/>
      <c r="V30" s="644"/>
      <c r="W30" s="644"/>
      <c r="X30" s="644"/>
      <c r="Y30" s="623"/>
      <c r="Z30" s="623"/>
      <c r="AA30" s="622"/>
      <c r="AB30" s="622"/>
      <c r="AC30" s="622"/>
      <c r="AD30" s="622"/>
      <c r="AE30" s="622"/>
      <c r="AF30" s="622"/>
      <c r="AG30" s="622"/>
      <c r="AH30" s="622"/>
    </row>
    <row r="31" spans="1:34" x14ac:dyDescent="0.25">
      <c r="B31" s="290">
        <f t="shared" si="2"/>
        <v>2009</v>
      </c>
      <c r="C31" s="622">
        <f t="shared" si="1"/>
        <v>0</v>
      </c>
      <c r="D31" s="623"/>
      <c r="E31" s="623"/>
      <c r="F31" s="623"/>
      <c r="G31" s="623"/>
      <c r="H31" s="623"/>
      <c r="I31" s="623"/>
      <c r="J31" s="623"/>
      <c r="K31" s="623"/>
      <c r="L31" s="623">
        <f>+L$14/7/2</f>
        <v>0</v>
      </c>
      <c r="M31" s="623">
        <f>+M30</f>
        <v>0</v>
      </c>
      <c r="N31" s="623">
        <f>+N30</f>
        <v>0</v>
      </c>
      <c r="O31" s="623">
        <f>+O30</f>
        <v>0</v>
      </c>
      <c r="P31" s="623">
        <f>+P30</f>
        <v>0</v>
      </c>
      <c r="Q31" s="623">
        <f>+Q30</f>
        <v>0</v>
      </c>
      <c r="R31" s="623">
        <f>+R$14/7</f>
        <v>0</v>
      </c>
      <c r="S31" s="644">
        <f>+S$14/7/2</f>
        <v>0</v>
      </c>
      <c r="T31" s="644"/>
      <c r="U31" s="644"/>
      <c r="V31" s="644"/>
      <c r="W31" s="644"/>
      <c r="X31" s="644"/>
      <c r="Y31" s="623"/>
      <c r="Z31" s="623"/>
      <c r="AA31" s="622"/>
      <c r="AB31" s="622"/>
      <c r="AC31" s="622"/>
      <c r="AD31" s="622"/>
      <c r="AE31" s="622"/>
      <c r="AF31" s="622"/>
      <c r="AG31" s="622"/>
      <c r="AH31" s="622"/>
    </row>
    <row r="32" spans="1:34" x14ac:dyDescent="0.25">
      <c r="A32" s="361" t="s">
        <v>59</v>
      </c>
      <c r="B32" s="290">
        <f t="shared" si="2"/>
        <v>2010</v>
      </c>
      <c r="C32" s="622">
        <f t="shared" si="1"/>
        <v>0</v>
      </c>
      <c r="D32" s="623"/>
      <c r="E32" s="623"/>
      <c r="F32" s="623"/>
      <c r="G32" s="623"/>
      <c r="H32" s="623"/>
      <c r="I32" s="623"/>
      <c r="J32" s="623"/>
      <c r="K32" s="623"/>
      <c r="L32" s="623"/>
      <c r="M32" s="623">
        <f>+M$14/7/2</f>
        <v>0</v>
      </c>
      <c r="N32" s="623">
        <f>+N31</f>
        <v>0</v>
      </c>
      <c r="O32" s="623">
        <f>+O31</f>
        <v>0</v>
      </c>
      <c r="P32" s="623">
        <f>+P31</f>
        <v>0</v>
      </c>
      <c r="Q32" s="623">
        <f>+Q31</f>
        <v>0</v>
      </c>
      <c r="R32" s="623">
        <f>+R31</f>
        <v>0</v>
      </c>
      <c r="S32" s="644">
        <f>+S$14/7</f>
        <v>0</v>
      </c>
      <c r="T32" s="644">
        <f>+T$14/7/2</f>
        <v>0</v>
      </c>
      <c r="U32" s="644"/>
      <c r="V32" s="644"/>
      <c r="W32" s="644"/>
      <c r="X32" s="644"/>
      <c r="Y32" s="623"/>
      <c r="Z32" s="623"/>
      <c r="AA32" s="622"/>
      <c r="AB32" s="622"/>
      <c r="AC32" s="622"/>
      <c r="AD32" s="622"/>
      <c r="AE32" s="622"/>
      <c r="AF32" s="622"/>
      <c r="AG32" s="622"/>
      <c r="AH32" s="622"/>
    </row>
    <row r="33" spans="1:34" x14ac:dyDescent="0.25">
      <c r="A33" s="361"/>
      <c r="B33" s="290">
        <f t="shared" si="2"/>
        <v>2011</v>
      </c>
      <c r="C33" s="622">
        <f t="shared" si="1"/>
        <v>0</v>
      </c>
      <c r="D33" s="623"/>
      <c r="E33" s="623"/>
      <c r="F33" s="623"/>
      <c r="G33" s="623"/>
      <c r="H33" s="623"/>
      <c r="I33" s="623"/>
      <c r="J33" s="623"/>
      <c r="K33" s="623"/>
      <c r="L33" s="623"/>
      <c r="M33" s="623"/>
      <c r="N33" s="623">
        <f>+N$14/7/2</f>
        <v>0</v>
      </c>
      <c r="O33" s="623">
        <f>+O32</f>
        <v>0</v>
      </c>
      <c r="P33" s="623">
        <f>+P32</f>
        <v>0</v>
      </c>
      <c r="Q33" s="623">
        <f>+Q32</f>
        <v>0</v>
      </c>
      <c r="R33" s="623">
        <f>+R32</f>
        <v>0</v>
      </c>
      <c r="S33" s="644">
        <f>+S32</f>
        <v>0</v>
      </c>
      <c r="T33" s="644">
        <f>+T$14/7</f>
        <v>0</v>
      </c>
      <c r="U33" s="644">
        <f>+U$14/7/2</f>
        <v>0</v>
      </c>
      <c r="V33" s="644"/>
      <c r="W33" s="644"/>
      <c r="X33" s="644"/>
      <c r="Y33" s="623"/>
      <c r="Z33" s="623"/>
      <c r="AA33" s="622"/>
      <c r="AB33" s="622"/>
      <c r="AC33" s="622"/>
      <c r="AD33" s="622"/>
      <c r="AE33" s="622"/>
      <c r="AF33" s="622"/>
      <c r="AG33" s="622"/>
      <c r="AH33" s="622"/>
    </row>
    <row r="34" spans="1:34" x14ac:dyDescent="0.25">
      <c r="A34" s="361"/>
      <c r="B34" s="290">
        <f t="shared" si="2"/>
        <v>2012</v>
      </c>
      <c r="C34" s="622">
        <f t="shared" si="1"/>
        <v>-1682.0671428571427</v>
      </c>
      <c r="D34" s="623"/>
      <c r="E34" s="623"/>
      <c r="F34" s="623"/>
      <c r="G34" s="623"/>
      <c r="H34" s="623"/>
      <c r="I34" s="623"/>
      <c r="J34" s="623"/>
      <c r="K34" s="623"/>
      <c r="L34" s="623"/>
      <c r="M34" s="623"/>
      <c r="N34" s="623"/>
      <c r="O34" s="623">
        <f>+O$14/7/2</f>
        <v>0</v>
      </c>
      <c r="P34" s="623">
        <f>+P33</f>
        <v>0</v>
      </c>
      <c r="Q34" s="623">
        <f>+Q33</f>
        <v>0</v>
      </c>
      <c r="R34" s="623">
        <f>+R33</f>
        <v>0</v>
      </c>
      <c r="S34" s="644">
        <f>+S33</f>
        <v>0</v>
      </c>
      <c r="T34" s="644">
        <f>+T$14/7</f>
        <v>0</v>
      </c>
      <c r="U34" s="644">
        <f>+U$14/7</f>
        <v>0</v>
      </c>
      <c r="V34" s="644">
        <f>+V$14/7/2</f>
        <v>1682.0671428571427</v>
      </c>
      <c r="W34" s="644"/>
      <c r="X34" s="644"/>
      <c r="Y34" s="623"/>
      <c r="Z34" s="623"/>
      <c r="AA34" s="622"/>
      <c r="AB34" s="622"/>
      <c r="AC34" s="622"/>
      <c r="AD34" s="622"/>
      <c r="AE34" s="622"/>
      <c r="AF34" s="622"/>
      <c r="AG34" s="622"/>
      <c r="AH34" s="622"/>
    </row>
    <row r="35" spans="1:34" x14ac:dyDescent="0.25">
      <c r="A35" s="361"/>
      <c r="B35" s="290">
        <f t="shared" si="2"/>
        <v>2013</v>
      </c>
      <c r="C35" s="622">
        <f t="shared" si="1"/>
        <v>-105564.08142857143</v>
      </c>
      <c r="D35" s="623"/>
      <c r="E35" s="623"/>
      <c r="F35" s="623"/>
      <c r="G35" s="623"/>
      <c r="H35" s="623"/>
      <c r="I35" s="623"/>
      <c r="J35" s="623"/>
      <c r="K35" s="623"/>
      <c r="L35" s="623"/>
      <c r="M35" s="623"/>
      <c r="N35" s="623"/>
      <c r="O35" s="623"/>
      <c r="P35" s="623"/>
      <c r="Q35" s="623"/>
      <c r="R35" s="623">
        <f>R34</f>
        <v>0</v>
      </c>
      <c r="S35" s="644">
        <f>S34</f>
        <v>0</v>
      </c>
      <c r="T35" s="644">
        <f>T34</f>
        <v>0</v>
      </c>
      <c r="U35" s="644"/>
      <c r="V35" s="644">
        <f>$V$14/7</f>
        <v>3364.1342857142854</v>
      </c>
      <c r="W35" s="644">
        <f>$W$14/7/2</f>
        <v>102199.94714285714</v>
      </c>
      <c r="X35" s="644"/>
      <c r="Y35" s="623"/>
      <c r="Z35" s="623"/>
      <c r="AA35" s="622"/>
      <c r="AB35" s="622"/>
      <c r="AC35" s="622"/>
      <c r="AD35" s="622"/>
      <c r="AE35" s="622"/>
      <c r="AF35" s="622"/>
      <c r="AG35" s="622"/>
      <c r="AH35" s="622"/>
    </row>
    <row r="36" spans="1:34" x14ac:dyDescent="0.25">
      <c r="A36" s="361"/>
      <c r="B36" s="290">
        <f t="shared" si="2"/>
        <v>2014</v>
      </c>
      <c r="C36" s="622">
        <f t="shared" si="1"/>
        <v>-207764.02857142856</v>
      </c>
      <c r="D36" s="623"/>
      <c r="E36" s="623"/>
      <c r="F36" s="623"/>
      <c r="G36" s="623"/>
      <c r="H36" s="623"/>
      <c r="I36" s="623"/>
      <c r="J36" s="623"/>
      <c r="K36" s="623"/>
      <c r="L36" s="623"/>
      <c r="M36" s="623"/>
      <c r="N36" s="623"/>
      <c r="O36" s="623"/>
      <c r="P36" s="623"/>
      <c r="Q36" s="623"/>
      <c r="R36" s="623"/>
      <c r="S36" s="644">
        <f t="shared" ref="S36:S37" si="3">S35</f>
        <v>0</v>
      </c>
      <c r="T36" s="644">
        <f t="shared" ref="T36:T37" si="4">T35</f>
        <v>0</v>
      </c>
      <c r="U36" s="644"/>
      <c r="V36" s="644">
        <f t="shared" ref="V36:V40" si="5">$V$14/7</f>
        <v>3364.1342857142854</v>
      </c>
      <c r="W36" s="644">
        <f>$W$14/7</f>
        <v>204399.89428571428</v>
      </c>
      <c r="X36" s="644">
        <f>X14/7/2</f>
        <v>0</v>
      </c>
      <c r="Y36" s="623"/>
      <c r="Z36" s="623"/>
      <c r="AA36" s="622"/>
      <c r="AB36" s="622"/>
      <c r="AC36" s="622"/>
      <c r="AD36" s="622"/>
      <c r="AE36" s="622"/>
      <c r="AF36" s="622"/>
      <c r="AG36" s="622"/>
      <c r="AH36" s="622"/>
    </row>
    <row r="37" spans="1:34" x14ac:dyDescent="0.25">
      <c r="A37" s="361"/>
      <c r="B37" s="290">
        <f t="shared" si="2"/>
        <v>2015</v>
      </c>
      <c r="C37" s="622">
        <f t="shared" si="1"/>
        <v>-206216.16571428569</v>
      </c>
      <c r="D37" s="623"/>
      <c r="E37" s="623"/>
      <c r="F37" s="623"/>
      <c r="G37" s="623"/>
      <c r="H37" s="623"/>
      <c r="I37" s="623"/>
      <c r="J37" s="623"/>
      <c r="K37" s="623"/>
      <c r="L37" s="623"/>
      <c r="M37" s="623"/>
      <c r="N37" s="623"/>
      <c r="O37" s="623"/>
      <c r="P37" s="623"/>
      <c r="Q37" s="623"/>
      <c r="R37" s="623"/>
      <c r="S37" s="644">
        <f t="shared" si="3"/>
        <v>0</v>
      </c>
      <c r="T37" s="644">
        <f t="shared" si="4"/>
        <v>0</v>
      </c>
      <c r="U37" s="644">
        <f>U36</f>
        <v>0</v>
      </c>
      <c r="V37" s="644">
        <f t="shared" si="5"/>
        <v>3364.1342857142854</v>
      </c>
      <c r="W37" s="644">
        <f t="shared" ref="W37:W41" si="6">$W$14/7</f>
        <v>204399.89428571428</v>
      </c>
      <c r="X37" s="644">
        <f>X14/7</f>
        <v>0</v>
      </c>
      <c r="Y37" s="623">
        <f>$Y$14/7/2</f>
        <v>-1547.8628571428574</v>
      </c>
      <c r="Z37" s="623"/>
      <c r="AA37" s="622"/>
      <c r="AB37" s="622"/>
      <c r="AC37" s="622"/>
      <c r="AD37" s="622"/>
      <c r="AE37" s="622"/>
      <c r="AF37" s="622"/>
      <c r="AG37" s="622"/>
      <c r="AH37" s="622"/>
    </row>
    <row r="38" spans="1:34" x14ac:dyDescent="0.25">
      <c r="A38" s="361"/>
      <c r="B38" s="290">
        <f t="shared" si="2"/>
        <v>2016</v>
      </c>
      <c r="C38" s="622">
        <f t="shared" si="1"/>
        <v>-209857.78</v>
      </c>
      <c r="D38" s="623"/>
      <c r="E38" s="623"/>
      <c r="F38" s="623"/>
      <c r="G38" s="623"/>
      <c r="H38" s="623"/>
      <c r="I38" s="623"/>
      <c r="J38" s="623"/>
      <c r="K38" s="623"/>
      <c r="L38" s="623"/>
      <c r="M38" s="623"/>
      <c r="N38" s="623"/>
      <c r="O38" s="623"/>
      <c r="P38" s="623"/>
      <c r="Q38" s="623"/>
      <c r="R38" s="623"/>
      <c r="S38" s="644"/>
      <c r="T38" s="644"/>
      <c r="U38" s="644"/>
      <c r="V38" s="644">
        <f t="shared" si="5"/>
        <v>3364.1342857142854</v>
      </c>
      <c r="W38" s="644">
        <f t="shared" si="6"/>
        <v>204399.89428571428</v>
      </c>
      <c r="X38" s="644"/>
      <c r="Y38" s="644">
        <f>$Y$14/7</f>
        <v>-3095.7257142857147</v>
      </c>
      <c r="Z38" s="644">
        <f>$Z$14/7/2</f>
        <v>5189.4771428571421</v>
      </c>
      <c r="AA38" s="622"/>
      <c r="AB38" s="622"/>
      <c r="AC38" s="622"/>
      <c r="AD38" s="622"/>
      <c r="AE38" s="622"/>
      <c r="AF38" s="622"/>
      <c r="AG38" s="622"/>
      <c r="AH38" s="622"/>
    </row>
    <row r="39" spans="1:34" x14ac:dyDescent="0.25">
      <c r="A39" s="361"/>
      <c r="B39" s="290">
        <f t="shared" si="2"/>
        <v>2017</v>
      </c>
      <c r="C39" s="622">
        <f t="shared" si="1"/>
        <v>-215047.25714285712</v>
      </c>
      <c r="D39" s="623"/>
      <c r="E39" s="623"/>
      <c r="F39" s="623"/>
      <c r="G39" s="623"/>
      <c r="H39" s="623"/>
      <c r="I39" s="623"/>
      <c r="J39" s="623"/>
      <c r="K39" s="623"/>
      <c r="L39" s="623"/>
      <c r="M39" s="623"/>
      <c r="N39" s="623"/>
      <c r="O39" s="623"/>
      <c r="P39" s="623"/>
      <c r="Q39" s="623"/>
      <c r="R39" s="623"/>
      <c r="S39" s="644"/>
      <c r="T39" s="644"/>
      <c r="U39" s="644"/>
      <c r="V39" s="644">
        <f t="shared" si="5"/>
        <v>3364.1342857142854</v>
      </c>
      <c r="W39" s="644">
        <f t="shared" si="6"/>
        <v>204399.89428571428</v>
      </c>
      <c r="X39" s="644"/>
      <c r="Y39" s="644">
        <f>$Y$14/7</f>
        <v>-3095.7257142857147</v>
      </c>
      <c r="Z39" s="644">
        <f>$Z$14/7</f>
        <v>10378.954285714284</v>
      </c>
      <c r="AA39" s="622"/>
      <c r="AB39" s="622"/>
      <c r="AC39" s="622"/>
      <c r="AD39" s="622"/>
      <c r="AE39" s="622"/>
      <c r="AF39" s="622"/>
      <c r="AG39" s="622"/>
      <c r="AH39" s="622"/>
    </row>
    <row r="40" spans="1:34" x14ac:dyDescent="0.25">
      <c r="A40" s="361"/>
      <c r="B40" s="290">
        <f t="shared" si="2"/>
        <v>2018</v>
      </c>
      <c r="C40" s="622">
        <f t="shared" si="1"/>
        <v>-215047.25714285712</v>
      </c>
      <c r="D40" s="623"/>
      <c r="E40" s="623"/>
      <c r="F40" s="623"/>
      <c r="G40" s="623"/>
      <c r="H40" s="623"/>
      <c r="I40" s="623"/>
      <c r="J40" s="623"/>
      <c r="K40" s="623"/>
      <c r="L40" s="623"/>
      <c r="M40" s="623"/>
      <c r="N40" s="623"/>
      <c r="O40" s="623"/>
      <c r="P40" s="623"/>
      <c r="Q40" s="623"/>
      <c r="R40" s="623"/>
      <c r="S40" s="644"/>
      <c r="T40" s="644"/>
      <c r="U40" s="644"/>
      <c r="V40" s="644">
        <f t="shared" si="5"/>
        <v>3364.1342857142854</v>
      </c>
      <c r="W40" s="644">
        <f t="shared" si="6"/>
        <v>204399.89428571428</v>
      </c>
      <c r="X40" s="644"/>
      <c r="Y40" s="644">
        <f>$Y$14/7</f>
        <v>-3095.7257142857147</v>
      </c>
      <c r="Z40" s="644">
        <f t="shared" ref="Z40:Z44" si="7">$Z$14/7</f>
        <v>10378.954285714284</v>
      </c>
      <c r="AA40" s="622"/>
      <c r="AB40" s="622"/>
      <c r="AC40" s="622"/>
      <c r="AD40" s="622"/>
      <c r="AE40" s="622"/>
      <c r="AF40" s="622"/>
      <c r="AG40" s="622"/>
      <c r="AH40" s="622"/>
    </row>
    <row r="41" spans="1:34" x14ac:dyDescent="0.25">
      <c r="A41" s="361"/>
      <c r="B41" s="290">
        <f t="shared" si="2"/>
        <v>2019</v>
      </c>
      <c r="C41" s="622">
        <f t="shared" si="1"/>
        <v>-213365.19</v>
      </c>
      <c r="D41" s="623"/>
      <c r="E41" s="623"/>
      <c r="F41" s="623"/>
      <c r="G41" s="623"/>
      <c r="H41" s="623"/>
      <c r="I41" s="623"/>
      <c r="J41" s="623"/>
      <c r="K41" s="623"/>
      <c r="L41" s="623"/>
      <c r="M41" s="623"/>
      <c r="N41" s="623"/>
      <c r="O41" s="623"/>
      <c r="P41" s="623"/>
      <c r="Q41" s="623"/>
      <c r="R41" s="623"/>
      <c r="S41" s="644"/>
      <c r="T41" s="644"/>
      <c r="U41" s="644"/>
      <c r="V41" s="644">
        <f>+V$14/7/2</f>
        <v>1682.0671428571427</v>
      </c>
      <c r="W41" s="644">
        <f t="shared" si="6"/>
        <v>204399.89428571428</v>
      </c>
      <c r="X41" s="644"/>
      <c r="Y41" s="644">
        <f>$Y$14/7</f>
        <v>-3095.7257142857147</v>
      </c>
      <c r="Z41" s="644">
        <f t="shared" si="7"/>
        <v>10378.954285714284</v>
      </c>
      <c r="AA41" s="622"/>
      <c r="AB41" s="622"/>
      <c r="AC41" s="622"/>
      <c r="AD41" s="622"/>
      <c r="AE41" s="622"/>
      <c r="AF41" s="622"/>
      <c r="AG41" s="622"/>
      <c r="AH41" s="622"/>
    </row>
    <row r="42" spans="1:34" x14ac:dyDescent="0.25">
      <c r="A42" s="361"/>
      <c r="B42" s="290">
        <f t="shared" si="2"/>
        <v>2020</v>
      </c>
      <c r="C42" s="622">
        <f t="shared" si="1"/>
        <v>-109483.17571428571</v>
      </c>
      <c r="D42" s="623"/>
      <c r="E42" s="623"/>
      <c r="F42" s="623"/>
      <c r="G42" s="623"/>
      <c r="H42" s="623"/>
      <c r="I42" s="623"/>
      <c r="J42" s="623"/>
      <c r="K42" s="623"/>
      <c r="L42" s="623"/>
      <c r="M42" s="623"/>
      <c r="N42" s="623"/>
      <c r="O42" s="623"/>
      <c r="P42" s="623"/>
      <c r="Q42" s="623"/>
      <c r="R42" s="623"/>
      <c r="S42" s="644"/>
      <c r="T42" s="644"/>
      <c r="U42" s="644"/>
      <c r="V42" s="644"/>
      <c r="W42" s="644">
        <f>$W$14/7/2</f>
        <v>102199.94714285714</v>
      </c>
      <c r="X42" s="644"/>
      <c r="Y42" s="644">
        <f t="shared" ref="Y42:Y43" si="8">$Y$14/7</f>
        <v>-3095.7257142857147</v>
      </c>
      <c r="Z42" s="644">
        <f t="shared" si="7"/>
        <v>10378.954285714284</v>
      </c>
      <c r="AA42" s="622"/>
      <c r="AB42" s="622"/>
      <c r="AC42" s="622"/>
      <c r="AD42" s="622"/>
      <c r="AE42" s="622"/>
      <c r="AF42" s="622"/>
      <c r="AG42" s="622"/>
      <c r="AH42" s="622"/>
    </row>
    <row r="43" spans="1:34" x14ac:dyDescent="0.25">
      <c r="A43" s="361"/>
      <c r="B43" s="290">
        <f t="shared" si="2"/>
        <v>2021</v>
      </c>
      <c r="C43" s="622">
        <f t="shared" si="1"/>
        <v>-9154.2771428571414</v>
      </c>
      <c r="D43" s="623"/>
      <c r="E43" s="623"/>
      <c r="F43" s="623"/>
      <c r="G43" s="623"/>
      <c r="H43" s="623"/>
      <c r="I43" s="623"/>
      <c r="J43" s="623"/>
      <c r="K43" s="623"/>
      <c r="L43" s="623"/>
      <c r="M43" s="623"/>
      <c r="N43" s="623"/>
      <c r="O43" s="623"/>
      <c r="P43" s="623"/>
      <c r="Q43" s="623"/>
      <c r="R43" s="623"/>
      <c r="S43" s="644"/>
      <c r="T43" s="644"/>
      <c r="U43" s="644"/>
      <c r="V43" s="644"/>
      <c r="W43" s="644"/>
      <c r="X43" s="644"/>
      <c r="Y43" s="644">
        <f t="shared" si="8"/>
        <v>-3095.7257142857147</v>
      </c>
      <c r="Z43" s="644">
        <f t="shared" si="7"/>
        <v>10378.954285714284</v>
      </c>
      <c r="AA43" s="622"/>
      <c r="AB43" s="622"/>
      <c r="AC43" s="622"/>
      <c r="AD43" s="622"/>
      <c r="AE43" s="622">
        <f>$AE$14/7/2</f>
        <v>1871.0485714285714</v>
      </c>
      <c r="AF43" s="622"/>
      <c r="AG43" s="622"/>
      <c r="AH43" s="622"/>
    </row>
    <row r="44" spans="1:34" x14ac:dyDescent="0.25">
      <c r="A44" s="361"/>
      <c r="B44" s="290">
        <f t="shared" si="2"/>
        <v>2022</v>
      </c>
      <c r="C44" s="622">
        <f t="shared" si="1"/>
        <v>-12573.188571428569</v>
      </c>
      <c r="D44" s="623"/>
      <c r="E44" s="623"/>
      <c r="F44" s="623"/>
      <c r="G44" s="623"/>
      <c r="H44" s="623"/>
      <c r="I44" s="623"/>
      <c r="J44" s="623"/>
      <c r="K44" s="623"/>
      <c r="L44" s="623"/>
      <c r="M44" s="623"/>
      <c r="N44" s="623"/>
      <c r="O44" s="623"/>
      <c r="P44" s="623"/>
      <c r="Q44" s="623"/>
      <c r="R44" s="623"/>
      <c r="S44" s="644"/>
      <c r="T44" s="644"/>
      <c r="U44" s="644"/>
      <c r="V44" s="644"/>
      <c r="W44" s="644"/>
      <c r="X44" s="644"/>
      <c r="Y44" s="623">
        <f>$Y$14/7/2</f>
        <v>-1547.8628571428574</v>
      </c>
      <c r="Z44" s="644">
        <f t="shared" si="7"/>
        <v>10378.954285714284</v>
      </c>
      <c r="AA44" s="622"/>
      <c r="AB44" s="622"/>
      <c r="AC44" s="622"/>
      <c r="AD44" s="622"/>
      <c r="AE44" s="622">
        <f>$AE$14/7</f>
        <v>3742.0971428571429</v>
      </c>
      <c r="AF44" s="622"/>
      <c r="AG44" s="622"/>
      <c r="AH44" s="622"/>
    </row>
    <row r="45" spans="1:34" x14ac:dyDescent="0.25">
      <c r="A45" s="361"/>
      <c r="B45" s="290">
        <f t="shared" si="2"/>
        <v>2023</v>
      </c>
      <c r="C45" s="622">
        <f t="shared" si="1"/>
        <v>-8931.574285714285</v>
      </c>
      <c r="D45" s="623"/>
      <c r="E45" s="623"/>
      <c r="F45" s="623"/>
      <c r="G45" s="623"/>
      <c r="H45" s="623"/>
      <c r="I45" s="623"/>
      <c r="J45" s="623"/>
      <c r="K45" s="623"/>
      <c r="L45" s="623"/>
      <c r="M45" s="623"/>
      <c r="N45" s="623"/>
      <c r="O45" s="623"/>
      <c r="P45" s="623"/>
      <c r="Q45" s="623"/>
      <c r="R45" s="623"/>
      <c r="S45" s="644"/>
      <c r="T45" s="644"/>
      <c r="U45" s="644"/>
      <c r="V45" s="644"/>
      <c r="W45" s="644"/>
      <c r="X45" s="644"/>
      <c r="Y45" s="644"/>
      <c r="Z45" s="644">
        <f>$Z$14/7/2</f>
        <v>5189.4771428571421</v>
      </c>
      <c r="AA45" s="622"/>
      <c r="AB45" s="622"/>
      <c r="AC45" s="622"/>
      <c r="AD45" s="622"/>
      <c r="AE45" s="622">
        <f t="shared" ref="AE45:AE46" si="9">$AE$14/7</f>
        <v>3742.0971428571429</v>
      </c>
      <c r="AF45" s="622"/>
      <c r="AG45" s="622"/>
      <c r="AH45" s="622"/>
    </row>
    <row r="46" spans="1:34" x14ac:dyDescent="0.25">
      <c r="A46" s="361"/>
      <c r="B46" s="290">
        <f t="shared" si="2"/>
        <v>2024</v>
      </c>
      <c r="C46" s="622">
        <f t="shared" si="1"/>
        <v>-3742.0971428571429</v>
      </c>
      <c r="D46" s="623"/>
      <c r="E46" s="623"/>
      <c r="F46" s="623"/>
      <c r="G46" s="623"/>
      <c r="H46" s="623"/>
      <c r="I46" s="623"/>
      <c r="J46" s="623"/>
      <c r="K46" s="623"/>
      <c r="L46" s="623"/>
      <c r="M46" s="623"/>
      <c r="N46" s="623"/>
      <c r="O46" s="623"/>
      <c r="P46" s="623"/>
      <c r="Q46" s="623"/>
      <c r="R46" s="623"/>
      <c r="S46" s="644"/>
      <c r="T46" s="644"/>
      <c r="U46" s="644"/>
      <c r="V46" s="644"/>
      <c r="W46" s="644"/>
      <c r="X46" s="644"/>
      <c r="Y46" s="644"/>
      <c r="Z46" s="644"/>
      <c r="AA46" s="622"/>
      <c r="AB46" s="622"/>
      <c r="AC46" s="622"/>
      <c r="AD46" s="622"/>
      <c r="AE46" s="622">
        <f t="shared" si="9"/>
        <v>3742.0971428571429</v>
      </c>
      <c r="AF46" s="622"/>
      <c r="AG46" s="622"/>
      <c r="AH46" s="622"/>
    </row>
    <row r="47" spans="1:34" x14ac:dyDescent="0.25">
      <c r="A47" s="361"/>
      <c r="B47" s="611">
        <f>SUM(D47:Y47)</f>
        <v>0</v>
      </c>
      <c r="C47" s="638"/>
      <c r="D47" s="646"/>
      <c r="E47" s="646"/>
      <c r="F47" s="646"/>
      <c r="G47" s="646"/>
      <c r="H47" s="646"/>
      <c r="I47" s="646"/>
      <c r="J47" s="646"/>
      <c r="K47" s="646"/>
      <c r="L47" s="646"/>
      <c r="M47" s="646"/>
      <c r="N47" s="646"/>
      <c r="O47" s="646"/>
      <c r="P47" s="646"/>
      <c r="Q47" s="646"/>
      <c r="R47" s="646"/>
      <c r="S47" s="646"/>
      <c r="T47" s="646"/>
      <c r="U47" s="646"/>
      <c r="V47" s="650"/>
      <c r="W47" s="650"/>
      <c r="X47" s="636"/>
      <c r="Y47" s="623"/>
      <c r="Z47" s="623"/>
      <c r="AA47" s="622"/>
      <c r="AB47" s="622"/>
      <c r="AC47" s="648"/>
      <c r="AD47" s="648"/>
      <c r="AE47" s="622"/>
      <c r="AF47" s="622"/>
      <c r="AG47" s="622"/>
      <c r="AH47" s="622"/>
    </row>
    <row r="48" spans="1:34" x14ac:dyDescent="0.25">
      <c r="A48" s="361" t="s">
        <v>62</v>
      </c>
      <c r="B48" s="600">
        <f>SUM(D48:AH48)</f>
        <v>13097.34</v>
      </c>
      <c r="C48" s="636">
        <f>SUM(C16:C47)</f>
        <v>-1518428.14</v>
      </c>
      <c r="D48" s="623">
        <f t="shared" ref="D48:AE48" si="10">-SUM(D16:D47)+D14</f>
        <v>0</v>
      </c>
      <c r="E48" s="623">
        <f t="shared" si="10"/>
        <v>0</v>
      </c>
      <c r="F48" s="623">
        <f t="shared" si="10"/>
        <v>0</v>
      </c>
      <c r="G48" s="623">
        <f t="shared" si="10"/>
        <v>0</v>
      </c>
      <c r="H48" s="623">
        <f t="shared" si="10"/>
        <v>0</v>
      </c>
      <c r="I48" s="623">
        <f t="shared" si="10"/>
        <v>0</v>
      </c>
      <c r="J48" s="623">
        <f t="shared" si="10"/>
        <v>0</v>
      </c>
      <c r="K48" s="623">
        <f t="shared" si="10"/>
        <v>0</v>
      </c>
      <c r="L48" s="623">
        <f t="shared" si="10"/>
        <v>0</v>
      </c>
      <c r="M48" s="623">
        <f t="shared" si="10"/>
        <v>0</v>
      </c>
      <c r="N48" s="623">
        <f t="shared" si="10"/>
        <v>0</v>
      </c>
      <c r="O48" s="623">
        <f t="shared" si="10"/>
        <v>0</v>
      </c>
      <c r="P48" s="623">
        <f t="shared" si="10"/>
        <v>0</v>
      </c>
      <c r="Q48" s="623">
        <f t="shared" si="10"/>
        <v>0</v>
      </c>
      <c r="R48" s="623">
        <f t="shared" si="10"/>
        <v>0</v>
      </c>
      <c r="S48" s="623">
        <f t="shared" si="10"/>
        <v>0</v>
      </c>
      <c r="T48" s="623">
        <f t="shared" si="10"/>
        <v>0</v>
      </c>
      <c r="U48" s="623">
        <f t="shared" si="10"/>
        <v>0</v>
      </c>
      <c r="V48" s="644">
        <f t="shared" si="10"/>
        <v>0</v>
      </c>
      <c r="W48" s="644">
        <f t="shared" si="10"/>
        <v>0</v>
      </c>
      <c r="X48" s="683">
        <f t="shared" si="10"/>
        <v>0</v>
      </c>
      <c r="Y48" s="683">
        <f t="shared" si="10"/>
        <v>0</v>
      </c>
      <c r="Z48" s="683">
        <f t="shared" si="10"/>
        <v>0</v>
      </c>
      <c r="AA48" s="683">
        <f t="shared" si="10"/>
        <v>0</v>
      </c>
      <c r="AB48" s="683">
        <f t="shared" si="10"/>
        <v>0</v>
      </c>
      <c r="AC48" s="683">
        <f t="shared" si="10"/>
        <v>0</v>
      </c>
      <c r="AD48" s="683">
        <f t="shared" si="10"/>
        <v>0</v>
      </c>
      <c r="AE48" s="683">
        <f t="shared" si="10"/>
        <v>13097.34</v>
      </c>
      <c r="AF48" s="630"/>
      <c r="AG48" s="630"/>
      <c r="AH48" s="630"/>
    </row>
    <row r="49" spans="1:26" x14ac:dyDescent="0.25">
      <c r="A49" s="361"/>
      <c r="B49" s="399"/>
      <c r="C49" s="479"/>
      <c r="D49" s="599"/>
      <c r="E49" s="599"/>
      <c r="F49" s="599"/>
      <c r="G49" s="599"/>
      <c r="H49" s="599"/>
      <c r="I49" s="599"/>
      <c r="J49" s="599"/>
      <c r="K49" s="599"/>
      <c r="L49" s="599"/>
      <c r="M49" s="599"/>
      <c r="N49" s="599"/>
      <c r="O49" s="599"/>
      <c r="P49" s="599"/>
      <c r="Q49" s="599"/>
      <c r="R49" s="599"/>
      <c r="S49" s="599"/>
      <c r="T49" s="599"/>
      <c r="U49" s="599"/>
      <c r="V49" s="599"/>
      <c r="W49" s="599"/>
      <c r="X49" s="599"/>
      <c r="Y49" s="599"/>
      <c r="Z49" s="599"/>
    </row>
    <row r="50" spans="1:26" x14ac:dyDescent="0.25">
      <c r="A50" s="387" t="s">
        <v>63</v>
      </c>
      <c r="B50" s="290"/>
      <c r="C50" s="611">
        <f>+C14+C48</f>
        <v>13097.339999999851</v>
      </c>
      <c r="D50" s="599"/>
      <c r="E50" s="599"/>
      <c r="F50" s="599"/>
      <c r="G50" s="599"/>
      <c r="H50" s="599"/>
      <c r="I50" s="599"/>
      <c r="J50" s="599"/>
      <c r="K50" s="599"/>
      <c r="L50" s="599"/>
      <c r="M50" s="599"/>
      <c r="N50" s="599"/>
      <c r="O50" s="599"/>
      <c r="P50" s="599"/>
      <c r="Q50" s="599"/>
      <c r="R50" s="599"/>
      <c r="S50" s="599"/>
      <c r="T50" s="599"/>
      <c r="U50" s="599"/>
      <c r="V50" s="599"/>
      <c r="W50" s="599"/>
      <c r="X50" s="599"/>
      <c r="Y50" s="599"/>
      <c r="Z50" s="599"/>
    </row>
    <row r="51" spans="1:26" x14ac:dyDescent="0.25">
      <c r="A51" s="290"/>
      <c r="B51" s="290"/>
      <c r="C51" s="290"/>
      <c r="D51" s="599"/>
      <c r="E51" s="599"/>
      <c r="F51" s="599"/>
      <c r="G51" s="599"/>
      <c r="H51" s="599"/>
      <c r="I51" s="599"/>
      <c r="J51" s="599"/>
      <c r="K51" s="599"/>
      <c r="L51" s="599"/>
      <c r="M51" s="599"/>
      <c r="N51" s="599"/>
      <c r="O51" s="599"/>
      <c r="P51" s="599"/>
      <c r="Q51" s="599"/>
      <c r="R51" s="599"/>
      <c r="S51" s="599"/>
      <c r="T51" s="599"/>
      <c r="U51" s="599"/>
      <c r="V51" s="599"/>
      <c r="W51" s="599"/>
      <c r="X51" s="599"/>
      <c r="Y51" s="599"/>
      <c r="Z51" s="599"/>
    </row>
    <row r="52" spans="1:26" x14ac:dyDescent="0.25">
      <c r="A52" s="290"/>
      <c r="B52" s="612"/>
      <c r="C52" s="290"/>
      <c r="D52" s="599"/>
      <c r="E52" s="599"/>
      <c r="F52" s="599"/>
      <c r="G52" s="599"/>
      <c r="H52" s="599"/>
      <c r="I52" s="599"/>
      <c r="J52" s="599"/>
      <c r="K52" s="599"/>
      <c r="L52" s="599"/>
      <c r="M52" s="599"/>
      <c r="N52" s="599"/>
      <c r="O52" s="599"/>
      <c r="P52" s="599"/>
      <c r="Q52" s="599"/>
      <c r="R52" s="599"/>
      <c r="S52" s="599"/>
      <c r="T52" s="599"/>
      <c r="U52" s="599"/>
      <c r="V52" s="599"/>
      <c r="W52" s="599"/>
      <c r="X52" s="599"/>
      <c r="Y52" s="599"/>
      <c r="Z52" s="599"/>
    </row>
    <row r="53" spans="1:26" x14ac:dyDescent="0.25">
      <c r="A53" s="290"/>
      <c r="B53" s="290"/>
      <c r="C53" s="290"/>
      <c r="E53" s="599"/>
      <c r="F53" s="544"/>
      <c r="G53" s="544"/>
      <c r="H53" s="544"/>
      <c r="I53" s="544"/>
      <c r="J53" s="544"/>
      <c r="K53" s="544"/>
      <c r="L53" s="544"/>
      <c r="M53" s="544"/>
      <c r="N53" s="599">
        <f>SUM(E32:E53)</f>
        <v>0</v>
      </c>
      <c r="O53" s="544"/>
      <c r="P53" s="544"/>
      <c r="Q53" s="544"/>
      <c r="R53" s="544"/>
      <c r="S53" s="544"/>
    </row>
    <row r="54" spans="1:26" x14ac:dyDescent="0.25">
      <c r="B54" s="290"/>
      <c r="C54" s="290"/>
      <c r="E54" s="544"/>
      <c r="F54" s="544"/>
      <c r="G54" s="544"/>
      <c r="H54" s="544"/>
      <c r="I54" s="544"/>
      <c r="J54" s="544"/>
      <c r="K54" s="544"/>
      <c r="L54" s="544"/>
      <c r="M54" s="544"/>
      <c r="N54" s="544"/>
      <c r="O54" s="544"/>
      <c r="P54" s="544"/>
      <c r="Q54" s="544"/>
      <c r="R54" s="544"/>
      <c r="S54" s="544"/>
    </row>
    <row r="55" spans="1:26" x14ac:dyDescent="0.25">
      <c r="E55" s="544"/>
      <c r="F55" s="544"/>
      <c r="G55" s="544"/>
      <c r="H55" s="544"/>
      <c r="I55" s="544"/>
      <c r="J55" s="544"/>
      <c r="K55" s="544"/>
      <c r="L55" s="544"/>
      <c r="M55" s="544"/>
      <c r="N55" s="544"/>
      <c r="O55" s="544"/>
      <c r="P55" s="544"/>
      <c r="Q55" s="544"/>
      <c r="R55" s="544"/>
      <c r="S55" s="544"/>
    </row>
    <row r="56" spans="1:26" x14ac:dyDescent="0.25">
      <c r="E56" s="544"/>
      <c r="F56" s="544"/>
      <c r="G56" s="544"/>
      <c r="H56" s="544"/>
      <c r="I56" s="544"/>
      <c r="J56" s="544"/>
      <c r="K56" s="544"/>
      <c r="L56" s="544"/>
      <c r="M56" s="544"/>
      <c r="N56" s="544"/>
      <c r="O56" s="544"/>
      <c r="P56" s="544"/>
      <c r="Q56" s="544"/>
      <c r="R56" s="544"/>
      <c r="S56" s="544"/>
    </row>
    <row r="57" spans="1:26" x14ac:dyDescent="0.25">
      <c r="E57" s="544"/>
      <c r="F57" s="544"/>
      <c r="G57" s="544"/>
      <c r="H57" s="544"/>
      <c r="I57" s="544"/>
      <c r="J57" s="544"/>
      <c r="K57" s="544"/>
      <c r="L57" s="544"/>
      <c r="M57" s="544"/>
      <c r="N57" s="544"/>
      <c r="O57" s="544"/>
      <c r="P57" s="544"/>
      <c r="Q57" s="544"/>
      <c r="R57" s="544"/>
      <c r="S57" s="544"/>
    </row>
    <row r="58" spans="1:26" x14ac:dyDescent="0.25">
      <c r="E58" s="544"/>
      <c r="F58" s="544"/>
      <c r="G58" s="544"/>
      <c r="H58" s="544"/>
      <c r="I58" s="544"/>
      <c r="J58" s="544"/>
      <c r="K58" s="544"/>
      <c r="L58" s="544"/>
      <c r="M58" s="544"/>
      <c r="N58" s="544"/>
      <c r="O58" s="544"/>
      <c r="P58" s="544"/>
      <c r="Q58" s="544"/>
      <c r="R58" s="544"/>
      <c r="S58" s="544"/>
    </row>
    <row r="59" spans="1:26" x14ac:dyDescent="0.25">
      <c r="E59" s="544"/>
      <c r="F59" s="544"/>
      <c r="G59" s="544"/>
      <c r="H59" s="544"/>
      <c r="I59" s="544"/>
      <c r="J59" s="544"/>
      <c r="K59" s="544"/>
      <c r="L59" s="544"/>
      <c r="M59" s="544"/>
      <c r="N59" s="544"/>
      <c r="O59" s="544"/>
      <c r="P59" s="544"/>
      <c r="Q59" s="544"/>
      <c r="R59" s="544"/>
      <c r="S59" s="544"/>
    </row>
    <row r="60" spans="1:26" x14ac:dyDescent="0.25">
      <c r="E60" s="544"/>
      <c r="F60" s="544"/>
      <c r="G60" s="544"/>
      <c r="H60" s="544"/>
      <c r="I60" s="544"/>
      <c r="J60" s="544"/>
      <c r="K60" s="544"/>
      <c r="L60" s="544"/>
      <c r="M60" s="544"/>
      <c r="N60" s="544"/>
      <c r="O60" s="544"/>
      <c r="P60" s="544"/>
      <c r="Q60" s="544"/>
      <c r="R60" s="544"/>
      <c r="S60" s="544"/>
    </row>
    <row r="61" spans="1:26" x14ac:dyDescent="0.25">
      <c r="E61" s="544"/>
      <c r="F61" s="544"/>
      <c r="G61" s="544"/>
      <c r="H61" s="544"/>
      <c r="I61" s="544"/>
      <c r="J61" s="544"/>
      <c r="K61" s="544"/>
      <c r="L61" s="544"/>
      <c r="M61" s="544"/>
      <c r="N61" s="544"/>
      <c r="O61" s="544"/>
      <c r="P61" s="544"/>
      <c r="Q61" s="544"/>
      <c r="R61" s="544"/>
      <c r="S61" s="544"/>
    </row>
    <row r="62" spans="1:26" x14ac:dyDescent="0.25">
      <c r="E62" s="544"/>
      <c r="F62" s="544"/>
      <c r="G62" s="544"/>
      <c r="H62" s="544"/>
      <c r="I62" s="544"/>
      <c r="J62" s="544"/>
      <c r="K62" s="544"/>
      <c r="L62" s="544"/>
      <c r="M62" s="544"/>
      <c r="N62" s="544"/>
      <c r="O62" s="544"/>
      <c r="P62" s="544"/>
      <c r="Q62" s="544"/>
      <c r="R62" s="544"/>
      <c r="S62" s="544"/>
    </row>
    <row r="63" spans="1:26" x14ac:dyDescent="0.25">
      <c r="E63" s="544"/>
      <c r="F63" s="544"/>
      <c r="G63" s="544"/>
      <c r="H63" s="544"/>
      <c r="I63" s="544"/>
      <c r="J63" s="544"/>
      <c r="K63" s="544"/>
      <c r="L63" s="544"/>
      <c r="M63" s="544"/>
      <c r="N63" s="544"/>
      <c r="O63" s="544"/>
      <c r="P63" s="544"/>
      <c r="Q63" s="544"/>
      <c r="R63" s="544"/>
      <c r="S63" s="544"/>
    </row>
    <row r="64" spans="1:26" x14ac:dyDescent="0.25">
      <c r="E64" s="544"/>
      <c r="F64" s="544"/>
      <c r="G64" s="544"/>
      <c r="H64" s="544"/>
      <c r="I64" s="544"/>
      <c r="J64" s="544"/>
      <c r="K64" s="544"/>
      <c r="L64" s="544"/>
      <c r="M64" s="544"/>
      <c r="N64" s="544"/>
      <c r="O64" s="544"/>
      <c r="P64" s="544"/>
      <c r="Q64" s="544"/>
      <c r="R64" s="544"/>
      <c r="S64" s="544"/>
    </row>
  </sheetData>
  <pageMargins left="0.7" right="0.7" top="0.75" bottom="0.75" header="0.3" footer="0.3"/>
  <pageSetup scale="70" orientation="landscape" horizontalDpi="4294967294" verticalDpi="4294967294" r:id="rId1"/>
  <headerFooter>
    <oddFooter>&amp;Z&amp;F&amp;RPage &amp;P</oddFooter>
  </headerFooter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sheetPr codeName="Sheet70">
    <tabColor theme="9" tint="-0.249977111117893"/>
    <pageSetUpPr fitToPage="1"/>
  </sheetPr>
  <dimension ref="A1:AC61"/>
  <sheetViews>
    <sheetView workbookViewId="0"/>
  </sheetViews>
  <sheetFormatPr defaultRowHeight="15" x14ac:dyDescent="0.25"/>
  <cols>
    <col min="1" max="1" width="20.85546875" customWidth="1"/>
    <col min="2" max="2" width="8.7109375" customWidth="1"/>
    <col min="3" max="3" width="12.85546875" customWidth="1"/>
    <col min="4" max="12" width="7.42578125" hidden="1" customWidth="1"/>
    <col min="13" max="13" width="7.5703125" hidden="1" customWidth="1"/>
    <col min="14" max="17" width="9.28515625" customWidth="1"/>
    <col min="18" max="19" width="11.28515625" customWidth="1"/>
    <col min="20" max="20" width="9.42578125" customWidth="1"/>
    <col min="22" max="24" width="10.5703125" customWidth="1"/>
  </cols>
  <sheetData>
    <row r="1" spans="1:29" x14ac:dyDescent="0.25">
      <c r="A1" s="11" t="s">
        <v>10</v>
      </c>
      <c r="O1" t="s">
        <v>647</v>
      </c>
    </row>
    <row r="2" spans="1:29" x14ac:dyDescent="0.25">
      <c r="A2" s="9" t="s">
        <v>438</v>
      </c>
    </row>
    <row r="3" spans="1:29" x14ac:dyDescent="0.25">
      <c r="A3" s="9" t="s">
        <v>80</v>
      </c>
    </row>
    <row r="4" spans="1:29" x14ac:dyDescent="0.25">
      <c r="R4" s="40" t="s">
        <v>4</v>
      </c>
      <c r="S4" s="41"/>
      <c r="T4" s="40" t="s">
        <v>8</v>
      </c>
    </row>
    <row r="5" spans="1:29" x14ac:dyDescent="0.25">
      <c r="A5" s="10" t="s">
        <v>9</v>
      </c>
      <c r="B5" s="12" t="s">
        <v>64</v>
      </c>
      <c r="C5" s="12" t="s">
        <v>12</v>
      </c>
      <c r="R5" s="42" t="s">
        <v>2</v>
      </c>
      <c r="S5" s="42" t="s">
        <v>60</v>
      </c>
      <c r="T5" s="42" t="s">
        <v>7</v>
      </c>
    </row>
    <row r="6" spans="1:29" x14ac:dyDescent="0.25">
      <c r="B6" s="3"/>
      <c r="R6" s="3"/>
    </row>
    <row r="7" spans="1:29" x14ac:dyDescent="0.25">
      <c r="A7" s="226" t="s">
        <v>662</v>
      </c>
      <c r="B7" s="212">
        <v>313</v>
      </c>
      <c r="C7" s="212">
        <v>4454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5"/>
      <c r="P7" s="6"/>
      <c r="Q7" s="6"/>
      <c r="R7" s="13">
        <f>+C14</f>
        <v>710324</v>
      </c>
      <c r="S7" s="13">
        <f>+-C45</f>
        <v>710324</v>
      </c>
      <c r="T7" s="13">
        <f>+R7-S7</f>
        <v>0</v>
      </c>
    </row>
    <row r="8" spans="1:29" x14ac:dyDescent="0.25">
      <c r="A8" s="213"/>
      <c r="B8" s="3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5"/>
      <c r="P8" s="6"/>
      <c r="Q8" s="6"/>
    </row>
    <row r="9" spans="1:29" x14ac:dyDescent="0.25">
      <c r="A9" s="2"/>
      <c r="B9" s="3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5"/>
      <c r="P9" s="6"/>
      <c r="Q9" s="6"/>
    </row>
    <row r="10" spans="1:29" x14ac:dyDescent="0.25">
      <c r="B10" s="3"/>
    </row>
    <row r="11" spans="1:29" x14ac:dyDescent="0.25">
      <c r="A11" s="2" t="s">
        <v>66</v>
      </c>
      <c r="B11" s="212" t="s">
        <v>74</v>
      </c>
      <c r="C11" s="214"/>
    </row>
    <row r="12" spans="1:29" x14ac:dyDescent="0.25">
      <c r="B12" s="28"/>
      <c r="C12" s="2"/>
    </row>
    <row r="13" spans="1:29" x14ac:dyDescent="0.25">
      <c r="A13" s="9" t="s">
        <v>5</v>
      </c>
      <c r="C13" s="31" t="s">
        <v>3</v>
      </c>
      <c r="D13" s="32">
        <v>1994</v>
      </c>
      <c r="E13" s="32">
        <v>1995</v>
      </c>
      <c r="F13" s="32">
        <v>1996</v>
      </c>
      <c r="G13" s="32">
        <v>1997</v>
      </c>
      <c r="H13" s="32">
        <v>1998</v>
      </c>
      <c r="I13" s="32">
        <v>1999</v>
      </c>
      <c r="J13" s="32">
        <v>2000</v>
      </c>
      <c r="K13" s="32">
        <v>2001</v>
      </c>
      <c r="L13" s="32">
        <v>2002</v>
      </c>
      <c r="M13" s="32">
        <v>2003</v>
      </c>
      <c r="N13" s="32">
        <v>2004</v>
      </c>
      <c r="O13" s="32">
        <v>2005</v>
      </c>
      <c r="P13" s="32">
        <v>2006</v>
      </c>
      <c r="Q13" s="32">
        <v>2007</v>
      </c>
      <c r="R13" s="32">
        <v>2008</v>
      </c>
      <c r="S13" s="32">
        <v>2009</v>
      </c>
      <c r="T13" s="32">
        <v>2010</v>
      </c>
      <c r="U13" s="32">
        <v>2011</v>
      </c>
      <c r="V13" s="32">
        <v>2012</v>
      </c>
      <c r="W13" s="32">
        <v>2013</v>
      </c>
      <c r="X13" s="32">
        <v>2014</v>
      </c>
      <c r="Y13" s="328">
        <v>2015</v>
      </c>
      <c r="Z13" s="32">
        <v>2016</v>
      </c>
      <c r="AA13" s="328">
        <v>2017</v>
      </c>
      <c r="AB13" s="32">
        <v>2018</v>
      </c>
      <c r="AC13" s="328">
        <v>2019</v>
      </c>
    </row>
    <row r="14" spans="1:29" x14ac:dyDescent="0.25">
      <c r="A14" s="9" t="s">
        <v>73</v>
      </c>
      <c r="C14" s="222">
        <f>SUM(D14:Y14)</f>
        <v>710324</v>
      </c>
      <c r="D14" s="43">
        <f>+'Equip Review 032310'!G29</f>
        <v>0</v>
      </c>
      <c r="E14" s="43">
        <f>+'Equip Review 032310'!H29</f>
        <v>0</v>
      </c>
      <c r="F14" s="43">
        <f>+'Equip Review 032310'!I29</f>
        <v>0</v>
      </c>
      <c r="G14" s="43">
        <f>+'Equip Review 032310'!J29</f>
        <v>0</v>
      </c>
      <c r="H14" s="43">
        <f>+'Equip Review 032310'!K29</f>
        <v>0</v>
      </c>
      <c r="I14" s="43">
        <f>+'Equip Review 032310'!L29</f>
        <v>0</v>
      </c>
      <c r="J14" s="43">
        <f>+'Equip Review 032310'!M29</f>
        <v>0</v>
      </c>
      <c r="K14" s="43">
        <f>+'Equip Review 032310'!N29</f>
        <v>0</v>
      </c>
      <c r="L14" s="43">
        <f>+'Equip Review 032310'!O29</f>
        <v>0</v>
      </c>
      <c r="M14" s="43">
        <f>+'Equip Review 032310'!P29</f>
        <v>0</v>
      </c>
      <c r="N14" s="43"/>
      <c r="O14" s="43"/>
      <c r="P14" s="43"/>
      <c r="Q14" s="43"/>
      <c r="R14" s="43"/>
      <c r="S14" s="43"/>
      <c r="T14" s="43"/>
      <c r="U14" s="221"/>
      <c r="V14" s="221">
        <v>710324</v>
      </c>
      <c r="W14" s="43"/>
      <c r="X14" s="43"/>
    </row>
    <row r="15" spans="1:29" x14ac:dyDescent="0.25">
      <c r="A15" s="34"/>
      <c r="B15" s="2"/>
      <c r="C15" s="2"/>
      <c r="S15" s="43"/>
      <c r="T15" s="43"/>
      <c r="U15" s="43"/>
      <c r="V15" s="43"/>
      <c r="W15" s="43"/>
      <c r="X15" s="43"/>
    </row>
    <row r="16" spans="1:29" x14ac:dyDescent="0.25">
      <c r="A16" s="9" t="s">
        <v>6</v>
      </c>
      <c r="B16" s="3">
        <v>1994</v>
      </c>
      <c r="C16" s="13">
        <f>-SUM(D16:Y16)</f>
        <v>0</v>
      </c>
      <c r="D16" s="7">
        <f>+D$14/7/2</f>
        <v>0</v>
      </c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43"/>
      <c r="T16" s="43"/>
      <c r="U16" s="43"/>
      <c r="V16" s="43"/>
      <c r="W16" s="43"/>
      <c r="X16" s="43"/>
      <c r="Y16" s="7"/>
      <c r="Z16" s="7"/>
    </row>
    <row r="17" spans="1:26" x14ac:dyDescent="0.25">
      <c r="B17" s="3">
        <v>1995</v>
      </c>
      <c r="C17" s="13">
        <f t="shared" ref="C17:C39" si="0">-SUM(D17:Y17)</f>
        <v>0</v>
      </c>
      <c r="D17" s="7">
        <f>+D$14/7</f>
        <v>0</v>
      </c>
      <c r="E17" s="7">
        <f>+E$14/7/2</f>
        <v>0</v>
      </c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43"/>
      <c r="T17" s="43"/>
      <c r="U17" s="43"/>
      <c r="V17" s="43"/>
      <c r="W17" s="43"/>
      <c r="X17" s="43"/>
      <c r="Y17" s="7"/>
      <c r="Z17" s="7"/>
    </row>
    <row r="18" spans="1:26" x14ac:dyDescent="0.25">
      <c r="B18" s="3">
        <v>1996</v>
      </c>
      <c r="C18" s="13">
        <f t="shared" si="0"/>
        <v>0</v>
      </c>
      <c r="D18" s="7">
        <f>+D17</f>
        <v>0</v>
      </c>
      <c r="E18" s="7">
        <f>+E$14/7</f>
        <v>0</v>
      </c>
      <c r="F18" s="7">
        <f>+F$14/7/2</f>
        <v>0</v>
      </c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43"/>
      <c r="T18" s="43"/>
      <c r="U18" s="43"/>
      <c r="V18" s="43"/>
      <c r="W18" s="43"/>
      <c r="X18" s="43"/>
      <c r="Y18" s="7"/>
      <c r="Z18" s="7"/>
    </row>
    <row r="19" spans="1:26" x14ac:dyDescent="0.25">
      <c r="B19" s="3">
        <v>1997</v>
      </c>
      <c r="C19" s="13">
        <f t="shared" si="0"/>
        <v>0</v>
      </c>
      <c r="D19" s="7">
        <f>+D18</f>
        <v>0</v>
      </c>
      <c r="E19" s="7">
        <f>+E18</f>
        <v>0</v>
      </c>
      <c r="F19" s="7">
        <f>+F$14/7</f>
        <v>0</v>
      </c>
      <c r="G19" s="7">
        <f>+G$14/7/2</f>
        <v>0</v>
      </c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43"/>
      <c r="T19" s="43"/>
      <c r="U19" s="43"/>
      <c r="V19" s="43"/>
      <c r="W19" s="43"/>
      <c r="X19" s="43"/>
      <c r="Y19" s="7"/>
      <c r="Z19" s="7"/>
    </row>
    <row r="20" spans="1:26" x14ac:dyDescent="0.25">
      <c r="B20" s="3">
        <v>1998</v>
      </c>
      <c r="C20" s="13">
        <f t="shared" si="0"/>
        <v>0</v>
      </c>
      <c r="D20" s="7">
        <f>+D19</f>
        <v>0</v>
      </c>
      <c r="E20" s="7">
        <f>+E19</f>
        <v>0</v>
      </c>
      <c r="F20" s="7">
        <f>+F19</f>
        <v>0</v>
      </c>
      <c r="G20" s="7">
        <f>+G$14/7</f>
        <v>0</v>
      </c>
      <c r="H20" s="7">
        <f>+H$14/7/2</f>
        <v>0</v>
      </c>
      <c r="I20" s="7"/>
      <c r="J20" s="7"/>
      <c r="K20" s="7"/>
      <c r="L20" s="7"/>
      <c r="M20" s="7"/>
      <c r="N20" s="7"/>
      <c r="O20" s="7"/>
      <c r="P20" s="7"/>
      <c r="Q20" s="7"/>
      <c r="R20" s="7"/>
      <c r="S20" s="43"/>
      <c r="T20" s="43"/>
      <c r="U20" s="43"/>
      <c r="V20" s="43"/>
      <c r="W20" s="43"/>
      <c r="X20" s="43"/>
      <c r="Y20" s="7"/>
      <c r="Z20" s="7"/>
    </row>
    <row r="21" spans="1:26" x14ac:dyDescent="0.25">
      <c r="B21" s="3">
        <v>1999</v>
      </c>
      <c r="C21" s="13">
        <f t="shared" si="0"/>
        <v>0</v>
      </c>
      <c r="D21" s="7">
        <f>+D20</f>
        <v>0</v>
      </c>
      <c r="E21" s="7">
        <f>+E20</f>
        <v>0</v>
      </c>
      <c r="F21" s="7">
        <f>+F20</f>
        <v>0</v>
      </c>
      <c r="G21" s="7">
        <f>+G20</f>
        <v>0</v>
      </c>
      <c r="H21" s="7">
        <f>+H$14/7</f>
        <v>0</v>
      </c>
      <c r="I21" s="7">
        <f>+I$14/7/2</f>
        <v>0</v>
      </c>
      <c r="J21" s="7"/>
      <c r="K21" s="7"/>
      <c r="L21" s="7"/>
      <c r="M21" s="7"/>
      <c r="N21" s="7"/>
      <c r="O21" s="7"/>
      <c r="P21" s="7"/>
      <c r="Q21" s="7"/>
      <c r="R21" s="7"/>
      <c r="S21" s="43"/>
      <c r="T21" s="43"/>
      <c r="U21" s="43"/>
      <c r="V21" s="43"/>
      <c r="W21" s="43"/>
      <c r="X21" s="43"/>
      <c r="Y21" s="7"/>
      <c r="Z21" s="7"/>
    </row>
    <row r="22" spans="1:26" x14ac:dyDescent="0.25">
      <c r="B22" s="3">
        <v>2000</v>
      </c>
      <c r="C22" s="13">
        <f t="shared" si="0"/>
        <v>0</v>
      </c>
      <c r="D22" s="7">
        <f>+D21</f>
        <v>0</v>
      </c>
      <c r="E22" s="7">
        <f>+E21</f>
        <v>0</v>
      </c>
      <c r="F22" s="7">
        <f>+F21</f>
        <v>0</v>
      </c>
      <c r="G22" s="7">
        <f>+G21</f>
        <v>0</v>
      </c>
      <c r="H22" s="7">
        <f>+H21</f>
        <v>0</v>
      </c>
      <c r="I22" s="7">
        <f>+I$14/7</f>
        <v>0</v>
      </c>
      <c r="J22" s="7">
        <f>+J$14/7/2</f>
        <v>0</v>
      </c>
      <c r="K22" s="7"/>
      <c r="L22" s="7"/>
      <c r="M22" s="7"/>
      <c r="N22" s="7"/>
      <c r="O22" s="7"/>
      <c r="P22" s="7"/>
      <c r="Q22" s="7"/>
      <c r="R22" s="7"/>
      <c r="S22" s="43"/>
      <c r="T22" s="43"/>
      <c r="U22" s="43"/>
      <c r="V22" s="43"/>
      <c r="W22" s="43"/>
      <c r="X22" s="43"/>
      <c r="Y22" s="7"/>
      <c r="Z22" s="7"/>
    </row>
    <row r="23" spans="1:26" x14ac:dyDescent="0.25">
      <c r="B23" s="3">
        <v>2001</v>
      </c>
      <c r="C23" s="13">
        <f t="shared" si="0"/>
        <v>0</v>
      </c>
      <c r="D23" s="7">
        <f>+D$14/7/2</f>
        <v>0</v>
      </c>
      <c r="E23" s="7">
        <f>+E22</f>
        <v>0</v>
      </c>
      <c r="F23" s="7">
        <f>+F22</f>
        <v>0</v>
      </c>
      <c r="G23" s="7">
        <f>+G22</f>
        <v>0</v>
      </c>
      <c r="H23" s="7">
        <f>+H22</f>
        <v>0</v>
      </c>
      <c r="I23" s="7">
        <f>+I22</f>
        <v>0</v>
      </c>
      <c r="J23" s="7">
        <f>+J$14/7</f>
        <v>0</v>
      </c>
      <c r="K23" s="7">
        <f>+K$14/7/2</f>
        <v>0</v>
      </c>
      <c r="L23" s="7"/>
      <c r="M23" s="7"/>
      <c r="N23" s="7"/>
      <c r="O23" s="7"/>
      <c r="P23" s="7"/>
      <c r="Q23" s="7"/>
      <c r="R23" s="7"/>
      <c r="S23" s="43"/>
      <c r="T23" s="43"/>
      <c r="U23" s="43"/>
      <c r="V23" s="43"/>
      <c r="W23" s="43"/>
      <c r="X23" s="43"/>
      <c r="Y23" s="7"/>
      <c r="Z23" s="7"/>
    </row>
    <row r="24" spans="1:26" x14ac:dyDescent="0.25">
      <c r="B24" s="3">
        <v>2002</v>
      </c>
      <c r="C24" s="13">
        <f t="shared" si="0"/>
        <v>0</v>
      </c>
      <c r="D24" s="7"/>
      <c r="E24" s="7">
        <f>+E$14/7/2</f>
        <v>0</v>
      </c>
      <c r="F24" s="7">
        <f>+F23</f>
        <v>0</v>
      </c>
      <c r="G24" s="7">
        <f>+G23</f>
        <v>0</v>
      </c>
      <c r="H24" s="7">
        <f>+H23</f>
        <v>0</v>
      </c>
      <c r="I24" s="7">
        <f>+I23</f>
        <v>0</v>
      </c>
      <c r="J24" s="7">
        <f>+J23</f>
        <v>0</v>
      </c>
      <c r="K24" s="7">
        <f>+K$14/7</f>
        <v>0</v>
      </c>
      <c r="L24" s="7">
        <f>+L$14/7/2</f>
        <v>0</v>
      </c>
      <c r="M24" s="7"/>
      <c r="N24" s="7"/>
      <c r="O24" s="7"/>
      <c r="P24" s="7"/>
      <c r="Q24" s="7"/>
      <c r="R24" s="7"/>
      <c r="S24" s="43"/>
      <c r="T24" s="43"/>
      <c r="U24" s="43"/>
      <c r="V24" s="43"/>
      <c r="W24" s="43"/>
      <c r="X24" s="43"/>
      <c r="Y24" s="7"/>
      <c r="Z24" s="7"/>
    </row>
    <row r="25" spans="1:26" x14ac:dyDescent="0.25">
      <c r="B25" s="3">
        <v>2003</v>
      </c>
      <c r="C25" s="13">
        <f t="shared" si="0"/>
        <v>0</v>
      </c>
      <c r="D25" s="7"/>
      <c r="E25" s="7"/>
      <c r="F25" s="7">
        <f>+F$14/7/2</f>
        <v>0</v>
      </c>
      <c r="G25" s="7">
        <f>+G24</f>
        <v>0</v>
      </c>
      <c r="H25" s="7">
        <f>+H24</f>
        <v>0</v>
      </c>
      <c r="I25" s="7">
        <f>+I24</f>
        <v>0</v>
      </c>
      <c r="J25" s="7">
        <f>+J24</f>
        <v>0</v>
      </c>
      <c r="K25" s="7">
        <f>+K24</f>
        <v>0</v>
      </c>
      <c r="L25" s="7">
        <f>+L$14/7</f>
        <v>0</v>
      </c>
      <c r="M25" s="7">
        <f>+M$14/7/2</f>
        <v>0</v>
      </c>
      <c r="N25" s="7"/>
      <c r="O25" s="7"/>
      <c r="P25" s="7"/>
      <c r="Q25" s="7"/>
      <c r="R25" s="7"/>
      <c r="S25" s="43"/>
      <c r="T25" s="43"/>
      <c r="U25" s="43"/>
      <c r="V25" s="43"/>
      <c r="W25" s="43"/>
      <c r="X25" s="43"/>
      <c r="Y25" s="7"/>
      <c r="Z25" s="7"/>
    </row>
    <row r="26" spans="1:26" x14ac:dyDescent="0.25">
      <c r="B26" s="3">
        <v>2004</v>
      </c>
      <c r="C26" s="13">
        <f t="shared" si="0"/>
        <v>0</v>
      </c>
      <c r="D26" s="7"/>
      <c r="E26" s="7"/>
      <c r="F26" s="7"/>
      <c r="G26" s="7">
        <f>+G$14/7/2</f>
        <v>0</v>
      </c>
      <c r="H26" s="7">
        <f>+H25</f>
        <v>0</v>
      </c>
      <c r="I26" s="7">
        <f>+I25</f>
        <v>0</v>
      </c>
      <c r="J26" s="7">
        <f>+J25</f>
        <v>0</v>
      </c>
      <c r="K26" s="7">
        <f>+K25</f>
        <v>0</v>
      </c>
      <c r="L26" s="7">
        <f>+L25</f>
        <v>0</v>
      </c>
      <c r="M26" s="7">
        <f>+M$14/7</f>
        <v>0</v>
      </c>
      <c r="N26" s="7">
        <f>+N$14/7/2</f>
        <v>0</v>
      </c>
      <c r="O26" s="7"/>
      <c r="P26" s="7"/>
      <c r="Q26" s="7"/>
      <c r="R26" s="7"/>
      <c r="S26" s="43"/>
      <c r="T26" s="43"/>
      <c r="U26" s="43"/>
      <c r="V26" s="43"/>
      <c r="W26" s="43"/>
      <c r="X26" s="43"/>
      <c r="Y26" s="7"/>
      <c r="Z26" s="7"/>
    </row>
    <row r="27" spans="1:26" x14ac:dyDescent="0.25">
      <c r="B27" s="3">
        <v>2005</v>
      </c>
      <c r="C27" s="13">
        <f t="shared" si="0"/>
        <v>0</v>
      </c>
      <c r="D27" s="7"/>
      <c r="E27" s="7"/>
      <c r="F27" s="7"/>
      <c r="G27" s="7"/>
      <c r="H27" s="7">
        <f>+H$14/7/2</f>
        <v>0</v>
      </c>
      <c r="I27" s="7">
        <f>+I26</f>
        <v>0</v>
      </c>
      <c r="J27" s="7">
        <f>+J26</f>
        <v>0</v>
      </c>
      <c r="K27" s="7">
        <f>+K26</f>
        <v>0</v>
      </c>
      <c r="L27" s="7">
        <f>+L26</f>
        <v>0</v>
      </c>
      <c r="M27" s="7">
        <f>+M26</f>
        <v>0</v>
      </c>
      <c r="N27" s="7">
        <f>+N$14/7</f>
        <v>0</v>
      </c>
      <c r="O27" s="7">
        <f>+O$14/7/2</f>
        <v>0</v>
      </c>
      <c r="P27" s="7"/>
      <c r="Q27" s="7"/>
      <c r="R27" s="7"/>
      <c r="S27" s="43"/>
      <c r="T27" s="43"/>
      <c r="U27" s="43"/>
      <c r="V27" s="43"/>
      <c r="W27" s="43"/>
      <c r="X27" s="43"/>
      <c r="Y27" s="7"/>
      <c r="Z27" s="7"/>
    </row>
    <row r="28" spans="1:26" x14ac:dyDescent="0.25">
      <c r="B28" s="3">
        <v>2006</v>
      </c>
      <c r="C28" s="13">
        <f t="shared" si="0"/>
        <v>0</v>
      </c>
      <c r="D28" s="7"/>
      <c r="E28" s="7"/>
      <c r="F28" s="7"/>
      <c r="G28" s="7"/>
      <c r="H28" s="7"/>
      <c r="I28" s="7">
        <f>+I$14/7/2</f>
        <v>0</v>
      </c>
      <c r="J28" s="7">
        <f>+J27</f>
        <v>0</v>
      </c>
      <c r="K28" s="7">
        <f>+K27</f>
        <v>0</v>
      </c>
      <c r="L28" s="7">
        <f>+L27</f>
        <v>0</v>
      </c>
      <c r="M28" s="7">
        <f>+M27</f>
        <v>0</v>
      </c>
      <c r="N28" s="7">
        <f>+N27</f>
        <v>0</v>
      </c>
      <c r="O28" s="7">
        <f>+O$14/7</f>
        <v>0</v>
      </c>
      <c r="P28" s="7">
        <f>+P$14/7/2</f>
        <v>0</v>
      </c>
      <c r="Q28" s="7"/>
      <c r="R28" s="7"/>
      <c r="S28" s="43"/>
      <c r="T28" s="43"/>
      <c r="U28" s="43"/>
      <c r="V28" s="43"/>
      <c r="W28" s="43"/>
      <c r="X28" s="43"/>
      <c r="Y28" s="7"/>
      <c r="Z28" s="7"/>
    </row>
    <row r="29" spans="1:26" x14ac:dyDescent="0.25">
      <c r="B29" s="3">
        <v>2007</v>
      </c>
      <c r="C29" s="13">
        <f t="shared" si="0"/>
        <v>0</v>
      </c>
      <c r="D29" s="7"/>
      <c r="E29" s="7"/>
      <c r="F29" s="7"/>
      <c r="G29" s="7"/>
      <c r="H29" s="7"/>
      <c r="I29" s="7"/>
      <c r="J29" s="7">
        <f>+J$14/7/2</f>
        <v>0</v>
      </c>
      <c r="K29" s="7">
        <f>+K28</f>
        <v>0</v>
      </c>
      <c r="L29" s="7">
        <f>+L28</f>
        <v>0</v>
      </c>
      <c r="M29" s="7">
        <f>+M28</f>
        <v>0</v>
      </c>
      <c r="N29" s="7">
        <f>+N28</f>
        <v>0</v>
      </c>
      <c r="O29" s="7">
        <f>+O28</f>
        <v>0</v>
      </c>
      <c r="P29" s="7">
        <f>+P$14/7</f>
        <v>0</v>
      </c>
      <c r="Q29" s="7">
        <f>+Q$14/7/2</f>
        <v>0</v>
      </c>
      <c r="R29" s="7"/>
      <c r="S29" s="43"/>
      <c r="T29" s="43"/>
      <c r="U29" s="43"/>
      <c r="V29" s="43"/>
      <c r="W29" s="43"/>
      <c r="X29" s="43"/>
      <c r="Y29" s="7"/>
      <c r="Z29" s="7"/>
    </row>
    <row r="30" spans="1:26" x14ac:dyDescent="0.25">
      <c r="B30" s="3">
        <v>2008</v>
      </c>
      <c r="C30" s="13">
        <f t="shared" si="0"/>
        <v>0</v>
      </c>
      <c r="D30" s="7"/>
      <c r="E30" s="7"/>
      <c r="F30" s="7"/>
      <c r="G30" s="7"/>
      <c r="H30" s="7"/>
      <c r="I30" s="7"/>
      <c r="J30" s="7"/>
      <c r="K30" s="7">
        <f>+K$14/7/2</f>
        <v>0</v>
      </c>
      <c r="L30" s="7">
        <f>+L29</f>
        <v>0</v>
      </c>
      <c r="M30" s="7">
        <f>+M29</f>
        <v>0</v>
      </c>
      <c r="N30" s="7">
        <f>+N29</f>
        <v>0</v>
      </c>
      <c r="O30" s="7">
        <f>+O29</f>
        <v>0</v>
      </c>
      <c r="P30" s="7">
        <f>+P29</f>
        <v>0</v>
      </c>
      <c r="Q30" s="7">
        <f>+Q$14/7</f>
        <v>0</v>
      </c>
      <c r="R30" s="7">
        <f>+R$14/7/2</f>
        <v>0</v>
      </c>
      <c r="S30" s="43"/>
      <c r="T30" s="43"/>
      <c r="U30" s="43"/>
      <c r="V30" s="43"/>
      <c r="W30" s="43"/>
      <c r="X30" s="43"/>
      <c r="Y30" s="7"/>
      <c r="Z30" s="7"/>
    </row>
    <row r="31" spans="1:26" x14ac:dyDescent="0.25">
      <c r="B31" s="3">
        <v>2009</v>
      </c>
      <c r="C31" s="13">
        <f t="shared" si="0"/>
        <v>0</v>
      </c>
      <c r="D31" s="7"/>
      <c r="E31" s="7"/>
      <c r="F31" s="7"/>
      <c r="G31" s="7"/>
      <c r="H31" s="7"/>
      <c r="I31" s="7"/>
      <c r="J31" s="7"/>
      <c r="K31" s="7"/>
      <c r="L31" s="7">
        <f>+L$14/7/2</f>
        <v>0</v>
      </c>
      <c r="M31" s="7">
        <f>+M30</f>
        <v>0</v>
      </c>
      <c r="N31" s="7">
        <f>+N30</f>
        <v>0</v>
      </c>
      <c r="O31" s="7">
        <f>+O30</f>
        <v>0</v>
      </c>
      <c r="P31" s="7">
        <f>+P30</f>
        <v>0</v>
      </c>
      <c r="Q31" s="7">
        <f>+Q30</f>
        <v>0</v>
      </c>
      <c r="R31" s="7">
        <f>+R$14/7</f>
        <v>0</v>
      </c>
      <c r="S31" s="43">
        <f>+S$14/7/2</f>
        <v>0</v>
      </c>
      <c r="T31" s="43"/>
      <c r="U31" s="43"/>
      <c r="V31" s="43"/>
      <c r="W31" s="43"/>
      <c r="X31" s="43"/>
      <c r="Y31" s="7"/>
      <c r="Z31" s="7"/>
    </row>
    <row r="32" spans="1:26" x14ac:dyDescent="0.25">
      <c r="A32" s="38" t="s">
        <v>59</v>
      </c>
      <c r="B32" s="3">
        <v>2010</v>
      </c>
      <c r="C32" s="13">
        <f t="shared" si="0"/>
        <v>0</v>
      </c>
      <c r="D32" s="7"/>
      <c r="E32" s="7"/>
      <c r="F32" s="7"/>
      <c r="G32" s="7"/>
      <c r="H32" s="7"/>
      <c r="I32" s="7"/>
      <c r="J32" s="7"/>
      <c r="K32" s="7"/>
      <c r="L32" s="7"/>
      <c r="M32" s="7">
        <f>+M$14/7/2</f>
        <v>0</v>
      </c>
      <c r="N32" s="7">
        <f>+N31</f>
        <v>0</v>
      </c>
      <c r="O32" s="7">
        <f>+O31</f>
        <v>0</v>
      </c>
      <c r="P32" s="7">
        <f>+P31</f>
        <v>0</v>
      </c>
      <c r="Q32" s="7">
        <f>+Q31</f>
        <v>0</v>
      </c>
      <c r="R32" s="7">
        <f>+R31</f>
        <v>0</v>
      </c>
      <c r="S32" s="43">
        <f>+S$14/7</f>
        <v>0</v>
      </c>
      <c r="T32" s="43">
        <f>+T$14/7/2</f>
        <v>0</v>
      </c>
      <c r="U32" s="43"/>
      <c r="V32" s="43"/>
      <c r="W32" s="43"/>
      <c r="X32" s="43"/>
      <c r="Y32" s="7"/>
      <c r="Z32" s="7"/>
    </row>
    <row r="33" spans="1:28" x14ac:dyDescent="0.25">
      <c r="A33" s="38"/>
      <c r="B33" s="3">
        <v>2011</v>
      </c>
      <c r="C33" s="13">
        <f t="shared" si="0"/>
        <v>0</v>
      </c>
      <c r="D33" s="7"/>
      <c r="E33" s="7"/>
      <c r="F33" s="7"/>
      <c r="G33" s="7"/>
      <c r="H33" s="7"/>
      <c r="I33" s="7"/>
      <c r="J33" s="7"/>
      <c r="K33" s="7"/>
      <c r="L33" s="7"/>
      <c r="M33" s="7"/>
      <c r="N33" s="7">
        <f>+N$14/7/2</f>
        <v>0</v>
      </c>
      <c r="O33" s="7">
        <f>+O32</f>
        <v>0</v>
      </c>
      <c r="P33" s="7">
        <f>+P32</f>
        <v>0</v>
      </c>
      <c r="Q33" s="7">
        <f>+Q32</f>
        <v>0</v>
      </c>
      <c r="R33" s="7">
        <f>+R32</f>
        <v>0</v>
      </c>
      <c r="S33" s="43">
        <f>+S32</f>
        <v>0</v>
      </c>
      <c r="T33" s="43">
        <f>+T$14/7</f>
        <v>0</v>
      </c>
      <c r="U33" s="43">
        <f>+U$14/7/2</f>
        <v>0</v>
      </c>
      <c r="V33" s="43"/>
      <c r="W33" s="43"/>
      <c r="X33" s="43"/>
      <c r="Y33" s="7"/>
      <c r="Z33" s="7"/>
    </row>
    <row r="34" spans="1:28" x14ac:dyDescent="0.25">
      <c r="A34" s="38"/>
      <c r="B34" s="3">
        <v>2012</v>
      </c>
      <c r="C34" s="13">
        <f t="shared" si="0"/>
        <v>-50737.428571428572</v>
      </c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>
        <f>+O$14/7/2</f>
        <v>0</v>
      </c>
      <c r="P34" s="7">
        <f>+P33</f>
        <v>0</v>
      </c>
      <c r="Q34" s="7">
        <f>+Q33</f>
        <v>0</v>
      </c>
      <c r="R34" s="7">
        <f>+R33</f>
        <v>0</v>
      </c>
      <c r="S34" s="43">
        <f>+S33</f>
        <v>0</v>
      </c>
      <c r="T34" s="43">
        <f>+T$14/7</f>
        <v>0</v>
      </c>
      <c r="U34" s="43">
        <f>+U$14/7</f>
        <v>0</v>
      </c>
      <c r="V34" s="43">
        <f>+V$14/7/2</f>
        <v>50737.428571428572</v>
      </c>
      <c r="W34" s="43"/>
      <c r="X34" s="43"/>
      <c r="Y34" s="7"/>
      <c r="Z34" s="7"/>
    </row>
    <row r="35" spans="1:28" x14ac:dyDescent="0.25">
      <c r="A35" s="38"/>
      <c r="B35" s="3">
        <v>2013</v>
      </c>
      <c r="C35" s="13">
        <f t="shared" si="0"/>
        <v>-101474.85714285714</v>
      </c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>
        <f>R34</f>
        <v>0</v>
      </c>
      <c r="S35" s="43">
        <f>S34</f>
        <v>0</v>
      </c>
      <c r="T35" s="43">
        <f>T34</f>
        <v>0</v>
      </c>
      <c r="U35" s="43"/>
      <c r="V35" s="43">
        <f>$V$14/7</f>
        <v>101474.85714285714</v>
      </c>
      <c r="W35" s="43">
        <f>W14/7/2</f>
        <v>0</v>
      </c>
      <c r="X35" s="43"/>
      <c r="Y35" s="7"/>
      <c r="Z35" s="7"/>
    </row>
    <row r="36" spans="1:28" x14ac:dyDescent="0.25">
      <c r="A36" s="38"/>
      <c r="B36" s="3">
        <v>2014</v>
      </c>
      <c r="C36" s="13">
        <f t="shared" si="0"/>
        <v>-101474.85714285714</v>
      </c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43">
        <f t="shared" ref="S36:S37" si="1">S35</f>
        <v>0</v>
      </c>
      <c r="T36" s="43">
        <f t="shared" ref="T36:T37" si="2">T35</f>
        <v>0</v>
      </c>
      <c r="U36" s="43"/>
      <c r="V36" s="43">
        <f t="shared" ref="V36:V40" si="3">$V$14/7</f>
        <v>101474.85714285714</v>
      </c>
      <c r="W36" s="43">
        <f>W14/7</f>
        <v>0</v>
      </c>
      <c r="X36" s="43">
        <f>X14/7/2</f>
        <v>0</v>
      </c>
      <c r="Y36" s="7"/>
      <c r="Z36" s="7"/>
    </row>
    <row r="37" spans="1:28" x14ac:dyDescent="0.25">
      <c r="A37" s="38"/>
      <c r="B37" s="3">
        <v>2015</v>
      </c>
      <c r="C37" s="13">
        <f t="shared" si="0"/>
        <v>-101474.85714285714</v>
      </c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43">
        <f t="shared" si="1"/>
        <v>0</v>
      </c>
      <c r="T37" s="43">
        <f t="shared" si="2"/>
        <v>0</v>
      </c>
      <c r="U37" s="43">
        <f>U36</f>
        <v>0</v>
      </c>
      <c r="V37" s="43">
        <f t="shared" si="3"/>
        <v>101474.85714285714</v>
      </c>
      <c r="W37" s="43">
        <f>W14/7</f>
        <v>0</v>
      </c>
      <c r="X37" s="43">
        <f>X14/7</f>
        <v>0</v>
      </c>
      <c r="Y37" s="7">
        <f>Y14/7/2</f>
        <v>0</v>
      </c>
      <c r="Z37" s="7"/>
    </row>
    <row r="38" spans="1:28" x14ac:dyDescent="0.25">
      <c r="A38" s="38"/>
      <c r="B38" s="3">
        <v>2016</v>
      </c>
      <c r="C38" s="13">
        <f t="shared" si="0"/>
        <v>-101474.85714285714</v>
      </c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43"/>
      <c r="T38" s="43"/>
      <c r="U38" s="43"/>
      <c r="V38" s="43">
        <f t="shared" si="3"/>
        <v>101474.85714285714</v>
      </c>
      <c r="W38" s="43"/>
      <c r="X38" s="43"/>
      <c r="Y38" s="7"/>
      <c r="Z38" s="7"/>
    </row>
    <row r="39" spans="1:28" x14ac:dyDescent="0.25">
      <c r="A39" s="38"/>
      <c r="B39" s="3">
        <v>2017</v>
      </c>
      <c r="C39" s="13">
        <f t="shared" si="0"/>
        <v>-101474.85714285714</v>
      </c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43"/>
      <c r="T39" s="43"/>
      <c r="U39" s="43"/>
      <c r="V39" s="43">
        <f t="shared" si="3"/>
        <v>101474.85714285714</v>
      </c>
      <c r="W39" s="43"/>
      <c r="X39" s="43"/>
      <c r="Y39" s="7"/>
      <c r="Z39" s="7"/>
    </row>
    <row r="40" spans="1:28" x14ac:dyDescent="0.25">
      <c r="A40" s="38"/>
      <c r="B40" s="3">
        <v>2018</v>
      </c>
      <c r="C40" s="13">
        <f>-SUM(D40:AB40)</f>
        <v>-101474.85714285714</v>
      </c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43"/>
      <c r="T40" s="43"/>
      <c r="U40" s="43"/>
      <c r="V40" s="43">
        <f t="shared" si="3"/>
        <v>101474.85714285714</v>
      </c>
      <c r="W40" s="43"/>
      <c r="X40" s="43"/>
      <c r="Y40" s="7"/>
      <c r="Z40" s="7"/>
    </row>
    <row r="41" spans="1:28" x14ac:dyDescent="0.25">
      <c r="A41" s="38"/>
      <c r="B41" s="3">
        <v>2019</v>
      </c>
      <c r="C41" s="13">
        <f>-SUM(D41:AB41)</f>
        <v>-50737.428571428572</v>
      </c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43"/>
      <c r="T41" s="43"/>
      <c r="U41" s="43"/>
      <c r="V41" s="43">
        <f>+V$14/7/2</f>
        <v>50737.428571428572</v>
      </c>
      <c r="W41" s="43"/>
      <c r="X41" s="43"/>
      <c r="Y41" s="7"/>
      <c r="Z41" s="7"/>
    </row>
    <row r="42" spans="1:28" x14ac:dyDescent="0.25">
      <c r="A42" s="38"/>
      <c r="B42" s="3">
        <v>2020</v>
      </c>
      <c r="C42" s="13">
        <f t="shared" ref="C42:C43" si="4">-SUM(D42:AB42)</f>
        <v>0</v>
      </c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43"/>
      <c r="T42" s="43"/>
      <c r="U42" s="43"/>
      <c r="V42" s="43"/>
      <c r="W42" s="43">
        <f>$W$14/7/2</f>
        <v>0</v>
      </c>
      <c r="X42" s="43"/>
      <c r="Y42" s="7"/>
      <c r="Z42" s="7"/>
    </row>
    <row r="43" spans="1:28" x14ac:dyDescent="0.25">
      <c r="A43" s="38"/>
      <c r="B43" s="3">
        <v>2021</v>
      </c>
      <c r="C43" s="13">
        <f t="shared" si="4"/>
        <v>0</v>
      </c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43"/>
      <c r="T43" s="43"/>
      <c r="U43" s="43"/>
      <c r="V43" s="43"/>
      <c r="W43" s="43"/>
      <c r="X43" s="43"/>
      <c r="Y43" s="7"/>
      <c r="Z43" s="7"/>
    </row>
    <row r="44" spans="1:28" x14ac:dyDescent="0.25">
      <c r="A44" s="38"/>
      <c r="B44" s="30">
        <f>SUM(D44:Y44)</f>
        <v>0</v>
      </c>
      <c r="C44" s="12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37"/>
      <c r="W44" s="37"/>
      <c r="X44" s="29"/>
      <c r="Y44" s="7"/>
      <c r="Z44" s="7"/>
    </row>
    <row r="45" spans="1:28" x14ac:dyDescent="0.25">
      <c r="A45" s="38" t="s">
        <v>62</v>
      </c>
      <c r="B45" s="35">
        <f>SUM(D45:AC45)</f>
        <v>0</v>
      </c>
      <c r="C45" s="29">
        <f>SUM(C16:C44)</f>
        <v>-710324</v>
      </c>
      <c r="D45" s="7">
        <f>-SUM(D16:D44)+D14</f>
        <v>0</v>
      </c>
      <c r="E45" s="7">
        <f t="shared" ref="E45:AB45" si="5">-SUM(E16:E44)+E14</f>
        <v>0</v>
      </c>
      <c r="F45" s="7">
        <f t="shared" si="5"/>
        <v>0</v>
      </c>
      <c r="G45" s="7">
        <f t="shared" si="5"/>
        <v>0</v>
      </c>
      <c r="H45" s="7">
        <f t="shared" si="5"/>
        <v>0</v>
      </c>
      <c r="I45" s="7">
        <f t="shared" si="5"/>
        <v>0</v>
      </c>
      <c r="J45" s="7">
        <f t="shared" si="5"/>
        <v>0</v>
      </c>
      <c r="K45" s="7">
        <f t="shared" si="5"/>
        <v>0</v>
      </c>
      <c r="L45" s="7">
        <f t="shared" si="5"/>
        <v>0</v>
      </c>
      <c r="M45" s="7">
        <f t="shared" si="5"/>
        <v>0</v>
      </c>
      <c r="N45" s="7">
        <f t="shared" si="5"/>
        <v>0</v>
      </c>
      <c r="O45" s="7">
        <f t="shared" si="5"/>
        <v>0</v>
      </c>
      <c r="P45" s="7">
        <f t="shared" si="5"/>
        <v>0</v>
      </c>
      <c r="Q45" s="7">
        <f t="shared" si="5"/>
        <v>0</v>
      </c>
      <c r="R45" s="7">
        <f t="shared" si="5"/>
        <v>0</v>
      </c>
      <c r="S45" s="7">
        <f t="shared" si="5"/>
        <v>0</v>
      </c>
      <c r="T45" s="7">
        <f t="shared" si="5"/>
        <v>0</v>
      </c>
      <c r="U45" s="7">
        <f t="shared" si="5"/>
        <v>0</v>
      </c>
      <c r="V45" s="43">
        <f t="shared" si="5"/>
        <v>0</v>
      </c>
      <c r="W45" s="43">
        <f t="shared" si="5"/>
        <v>0</v>
      </c>
      <c r="X45" s="333">
        <f t="shared" si="5"/>
        <v>0</v>
      </c>
      <c r="Y45" s="333">
        <f t="shared" si="5"/>
        <v>0</v>
      </c>
      <c r="Z45" s="333">
        <f t="shared" si="5"/>
        <v>0</v>
      </c>
      <c r="AA45" s="333">
        <f t="shared" si="5"/>
        <v>0</v>
      </c>
      <c r="AB45" s="333">
        <f t="shared" si="5"/>
        <v>0</v>
      </c>
    </row>
    <row r="46" spans="1:28" x14ac:dyDescent="0.25">
      <c r="A46" s="38"/>
      <c r="B46" s="29"/>
      <c r="C46" s="3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8" x14ac:dyDescent="0.25">
      <c r="A47" s="39" t="s">
        <v>63</v>
      </c>
      <c r="B47" s="3"/>
      <c r="C47" s="30">
        <f>+C14+C45</f>
        <v>0</v>
      </c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8" x14ac:dyDescent="0.25">
      <c r="A48" s="3"/>
      <c r="B48" s="3"/>
      <c r="C48" s="3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x14ac:dyDescent="0.25">
      <c r="A49" s="3"/>
      <c r="B49" s="36"/>
      <c r="C49" s="3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x14ac:dyDescent="0.25">
      <c r="A50" s="3"/>
      <c r="B50" s="3"/>
      <c r="C50" s="3"/>
      <c r="E50" s="7"/>
      <c r="F50" s="4"/>
      <c r="G50" s="4"/>
      <c r="H50" s="4"/>
      <c r="I50" s="4"/>
      <c r="J50" s="4"/>
      <c r="K50" s="4"/>
      <c r="L50" s="4"/>
      <c r="M50" s="4"/>
      <c r="N50" s="7">
        <f>SUM(E32:E50)</f>
        <v>0</v>
      </c>
      <c r="O50" s="4"/>
      <c r="P50" s="4"/>
      <c r="Q50" s="4"/>
      <c r="R50" s="4"/>
      <c r="S50" s="4"/>
    </row>
    <row r="51" spans="1:26" x14ac:dyDescent="0.25">
      <c r="B51" s="3"/>
      <c r="C51" s="3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</row>
    <row r="52" spans="1:26" x14ac:dyDescent="0.25"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</row>
    <row r="53" spans="1:26" x14ac:dyDescent="0.25"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</row>
    <row r="54" spans="1:26" x14ac:dyDescent="0.25"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</row>
    <row r="55" spans="1:26" x14ac:dyDescent="0.25"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</row>
    <row r="56" spans="1:26" x14ac:dyDescent="0.25"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</row>
    <row r="57" spans="1:26" x14ac:dyDescent="0.25"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</row>
    <row r="58" spans="1:26" x14ac:dyDescent="0.25"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</row>
    <row r="59" spans="1:26" x14ac:dyDescent="0.25"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</row>
    <row r="60" spans="1:26" x14ac:dyDescent="0.25"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</row>
    <row r="61" spans="1:26" x14ac:dyDescent="0.25"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</row>
  </sheetData>
  <pageMargins left="0.7" right="0.7" top="0.75" bottom="0.75" header="0.3" footer="0.3"/>
  <pageSetup scale="71" orientation="landscape" horizontalDpi="4294967294" verticalDpi="4294967294" r:id="rId1"/>
  <headerFooter>
    <oddFooter>&amp;Z&amp;F&amp;RPage &amp;P</oddFooter>
  </headerFooter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sheetPr codeName="Sheet71">
    <tabColor theme="9" tint="-0.249977111117893"/>
    <pageSetUpPr fitToPage="1"/>
  </sheetPr>
  <dimension ref="A1:AC61"/>
  <sheetViews>
    <sheetView workbookViewId="0"/>
  </sheetViews>
  <sheetFormatPr defaultRowHeight="15" x14ac:dyDescent="0.25"/>
  <cols>
    <col min="1" max="1" width="20.85546875" customWidth="1"/>
    <col min="2" max="2" width="8.7109375" customWidth="1"/>
    <col min="3" max="3" width="12.85546875" customWidth="1"/>
    <col min="4" max="12" width="7.42578125" hidden="1" customWidth="1"/>
    <col min="13" max="13" width="7.5703125" hidden="1" customWidth="1"/>
    <col min="14" max="17" width="9.28515625" customWidth="1"/>
    <col min="18" max="19" width="11.28515625" customWidth="1"/>
    <col min="20" max="20" width="9.42578125" customWidth="1"/>
    <col min="22" max="24" width="10.5703125" customWidth="1"/>
  </cols>
  <sheetData>
    <row r="1" spans="1:29" x14ac:dyDescent="0.25">
      <c r="A1" s="11" t="s">
        <v>10</v>
      </c>
      <c r="O1" t="s">
        <v>647</v>
      </c>
    </row>
    <row r="2" spans="1:29" x14ac:dyDescent="0.25">
      <c r="A2" s="9" t="s">
        <v>438</v>
      </c>
    </row>
    <row r="3" spans="1:29" x14ac:dyDescent="0.25">
      <c r="A3" s="9" t="s">
        <v>80</v>
      </c>
    </row>
    <row r="4" spans="1:29" x14ac:dyDescent="0.25">
      <c r="R4" s="40" t="s">
        <v>4</v>
      </c>
      <c r="S4" s="41"/>
      <c r="T4" s="40" t="s">
        <v>8</v>
      </c>
    </row>
    <row r="5" spans="1:29" x14ac:dyDescent="0.25">
      <c r="A5" s="10" t="s">
        <v>9</v>
      </c>
      <c r="B5" s="12" t="s">
        <v>64</v>
      </c>
      <c r="C5" s="12" t="s">
        <v>12</v>
      </c>
      <c r="R5" s="42" t="s">
        <v>2</v>
      </c>
      <c r="S5" s="42" t="s">
        <v>60</v>
      </c>
      <c r="T5" s="42" t="s">
        <v>7</v>
      </c>
    </row>
    <row r="6" spans="1:29" x14ac:dyDescent="0.25">
      <c r="B6" s="3"/>
      <c r="R6" s="3"/>
    </row>
    <row r="7" spans="1:29" x14ac:dyDescent="0.25">
      <c r="A7" s="226" t="s">
        <v>654</v>
      </c>
      <c r="B7" s="212">
        <v>314</v>
      </c>
      <c r="C7" s="225" t="s">
        <v>659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5"/>
      <c r="P7" s="6"/>
      <c r="Q7" s="6"/>
      <c r="R7" s="13">
        <f>+C14</f>
        <v>282121.3</v>
      </c>
      <c r="S7" s="13">
        <f>+-C45</f>
        <v>282121.30000000005</v>
      </c>
      <c r="T7" s="13">
        <f>+R7-S7</f>
        <v>0</v>
      </c>
      <c r="U7" s="154" t="s">
        <v>567</v>
      </c>
    </row>
    <row r="8" spans="1:29" x14ac:dyDescent="0.25">
      <c r="A8" s="213"/>
      <c r="B8" s="3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5"/>
      <c r="P8" s="6"/>
      <c r="Q8" s="6"/>
    </row>
    <row r="9" spans="1:29" x14ac:dyDescent="0.25">
      <c r="A9" s="2"/>
      <c r="B9" s="3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5"/>
      <c r="P9" s="6"/>
      <c r="Q9" s="6"/>
    </row>
    <row r="10" spans="1:29" x14ac:dyDescent="0.25">
      <c r="B10" s="3"/>
    </row>
    <row r="11" spans="1:29" x14ac:dyDescent="0.25">
      <c r="A11" s="2" t="s">
        <v>66</v>
      </c>
      <c r="B11" s="212" t="s">
        <v>727</v>
      </c>
      <c r="C11" s="214" t="s">
        <v>74</v>
      </c>
    </row>
    <row r="12" spans="1:29" x14ac:dyDescent="0.25">
      <c r="B12" s="28"/>
      <c r="C12" s="2"/>
    </row>
    <row r="13" spans="1:29" x14ac:dyDescent="0.25">
      <c r="A13" s="9" t="s">
        <v>5</v>
      </c>
      <c r="C13" s="31" t="s">
        <v>3</v>
      </c>
      <c r="D13" s="32">
        <v>1994</v>
      </c>
      <c r="E13" s="32">
        <v>1995</v>
      </c>
      <c r="F13" s="32">
        <v>1996</v>
      </c>
      <c r="G13" s="32">
        <v>1997</v>
      </c>
      <c r="H13" s="32">
        <v>1998</v>
      </c>
      <c r="I13" s="32">
        <v>1999</v>
      </c>
      <c r="J13" s="32">
        <v>2000</v>
      </c>
      <c r="K13" s="32">
        <v>2001</v>
      </c>
      <c r="L13" s="32">
        <v>2002</v>
      </c>
      <c r="M13" s="32">
        <v>2003</v>
      </c>
      <c r="N13" s="32">
        <v>2004</v>
      </c>
      <c r="O13" s="32">
        <v>2005</v>
      </c>
      <c r="P13" s="32">
        <v>2006</v>
      </c>
      <c r="Q13" s="32">
        <v>2007</v>
      </c>
      <c r="R13" s="32">
        <v>2008</v>
      </c>
      <c r="S13" s="32">
        <v>2009</v>
      </c>
      <c r="T13" s="32">
        <v>2010</v>
      </c>
      <c r="U13" s="32">
        <v>2011</v>
      </c>
      <c r="V13" s="32">
        <v>2012</v>
      </c>
      <c r="W13" s="32">
        <v>2013</v>
      </c>
      <c r="X13" s="32">
        <v>2014</v>
      </c>
      <c r="Y13" s="328">
        <v>2015</v>
      </c>
      <c r="Z13" s="32">
        <v>2016</v>
      </c>
      <c r="AA13" s="328">
        <v>2017</v>
      </c>
      <c r="AB13" s="32">
        <v>2018</v>
      </c>
      <c r="AC13" s="328">
        <v>2019</v>
      </c>
    </row>
    <row r="14" spans="1:29" x14ac:dyDescent="0.25">
      <c r="A14" s="9" t="s">
        <v>73</v>
      </c>
      <c r="C14" s="222">
        <f>SUM(D14:Y14)</f>
        <v>282121.3</v>
      </c>
      <c r="D14" s="43">
        <f>+'Equip Review 032310'!G29</f>
        <v>0</v>
      </c>
      <c r="E14" s="43">
        <f>+'Equip Review 032310'!H29</f>
        <v>0</v>
      </c>
      <c r="F14" s="43">
        <f>+'Equip Review 032310'!I29</f>
        <v>0</v>
      </c>
      <c r="G14" s="43">
        <f>+'Equip Review 032310'!J29</f>
        <v>0</v>
      </c>
      <c r="H14" s="43">
        <f>+'Equip Review 032310'!K29</f>
        <v>0</v>
      </c>
      <c r="I14" s="43">
        <f>+'Equip Review 032310'!L29</f>
        <v>0</v>
      </c>
      <c r="J14" s="43">
        <f>+'Equip Review 032310'!M29</f>
        <v>0</v>
      </c>
      <c r="K14" s="43">
        <f>+'Equip Review 032310'!N29</f>
        <v>0</v>
      </c>
      <c r="L14" s="43">
        <f>+'Equip Review 032310'!O29</f>
        <v>0</v>
      </c>
      <c r="M14" s="43">
        <f>+'Equip Review 032310'!P29</f>
        <v>0</v>
      </c>
      <c r="N14" s="43"/>
      <c r="O14" s="43"/>
      <c r="P14" s="43"/>
      <c r="Q14" s="43"/>
      <c r="R14" s="43"/>
      <c r="S14" s="43"/>
      <c r="T14" s="43"/>
      <c r="U14" s="221"/>
      <c r="V14" s="221">
        <f>118263+6017</f>
        <v>124280</v>
      </c>
      <c r="W14" s="43">
        <v>157841.29999999999</v>
      </c>
      <c r="X14" s="43"/>
    </row>
    <row r="15" spans="1:29" x14ac:dyDescent="0.25">
      <c r="A15" s="34"/>
      <c r="B15" s="2"/>
      <c r="C15" s="2"/>
      <c r="S15" s="43"/>
      <c r="T15" s="43"/>
      <c r="U15" s="43"/>
      <c r="V15" s="43"/>
      <c r="W15" s="43"/>
      <c r="X15" s="43"/>
    </row>
    <row r="16" spans="1:29" x14ac:dyDescent="0.25">
      <c r="A16" s="9" t="s">
        <v>6</v>
      </c>
      <c r="B16" s="3">
        <v>1994</v>
      </c>
      <c r="C16" s="13">
        <f>-SUM(D16:Y16)</f>
        <v>0</v>
      </c>
      <c r="D16" s="7">
        <f>+D$14/7/2</f>
        <v>0</v>
      </c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43"/>
      <c r="T16" s="43"/>
      <c r="U16" s="43"/>
      <c r="V16" s="43"/>
      <c r="W16" s="43"/>
      <c r="X16" s="43"/>
      <c r="Y16" s="7"/>
      <c r="Z16" s="7"/>
    </row>
    <row r="17" spans="1:26" x14ac:dyDescent="0.25">
      <c r="B17" s="3">
        <v>1995</v>
      </c>
      <c r="C17" s="13">
        <f t="shared" ref="C17:C39" si="0">-SUM(D17:Y17)</f>
        <v>0</v>
      </c>
      <c r="D17" s="7">
        <f>+D$14/7</f>
        <v>0</v>
      </c>
      <c r="E17" s="7">
        <f>+E$14/7/2</f>
        <v>0</v>
      </c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43"/>
      <c r="T17" s="43"/>
      <c r="U17" s="43"/>
      <c r="V17" s="43"/>
      <c r="W17" s="43"/>
      <c r="X17" s="43"/>
      <c r="Y17" s="7"/>
      <c r="Z17" s="7"/>
    </row>
    <row r="18" spans="1:26" x14ac:dyDescent="0.25">
      <c r="B18" s="3">
        <v>1996</v>
      </c>
      <c r="C18" s="13">
        <f t="shared" si="0"/>
        <v>0</v>
      </c>
      <c r="D18" s="7">
        <f>+D17</f>
        <v>0</v>
      </c>
      <c r="E18" s="7">
        <f>+E$14/7</f>
        <v>0</v>
      </c>
      <c r="F18" s="7">
        <f>+F$14/7/2</f>
        <v>0</v>
      </c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43"/>
      <c r="T18" s="43"/>
      <c r="U18" s="43"/>
      <c r="V18" s="43"/>
      <c r="W18" s="43"/>
      <c r="X18" s="43"/>
      <c r="Y18" s="7"/>
      <c r="Z18" s="7"/>
    </row>
    <row r="19" spans="1:26" x14ac:dyDescent="0.25">
      <c r="B19" s="3">
        <v>1997</v>
      </c>
      <c r="C19" s="13">
        <f t="shared" si="0"/>
        <v>0</v>
      </c>
      <c r="D19" s="7">
        <f>+D18</f>
        <v>0</v>
      </c>
      <c r="E19" s="7">
        <f>+E18</f>
        <v>0</v>
      </c>
      <c r="F19" s="7">
        <f>+F$14/7</f>
        <v>0</v>
      </c>
      <c r="G19" s="7">
        <f>+G$14/7/2</f>
        <v>0</v>
      </c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43"/>
      <c r="T19" s="43"/>
      <c r="U19" s="43"/>
      <c r="V19" s="43"/>
      <c r="W19" s="43"/>
      <c r="X19" s="43"/>
      <c r="Y19" s="7"/>
      <c r="Z19" s="7"/>
    </row>
    <row r="20" spans="1:26" x14ac:dyDescent="0.25">
      <c r="B20" s="3">
        <v>1998</v>
      </c>
      <c r="C20" s="13">
        <f t="shared" si="0"/>
        <v>0</v>
      </c>
      <c r="D20" s="7">
        <f>+D19</f>
        <v>0</v>
      </c>
      <c r="E20" s="7">
        <f>+E19</f>
        <v>0</v>
      </c>
      <c r="F20" s="7">
        <f>+F19</f>
        <v>0</v>
      </c>
      <c r="G20" s="7">
        <f>+G$14/7</f>
        <v>0</v>
      </c>
      <c r="H20" s="7">
        <f>+H$14/7/2</f>
        <v>0</v>
      </c>
      <c r="I20" s="7"/>
      <c r="J20" s="7"/>
      <c r="K20" s="7"/>
      <c r="L20" s="7"/>
      <c r="M20" s="7"/>
      <c r="N20" s="7"/>
      <c r="O20" s="7"/>
      <c r="P20" s="7"/>
      <c r="Q20" s="7"/>
      <c r="R20" s="7"/>
      <c r="S20" s="43"/>
      <c r="T20" s="43"/>
      <c r="U20" s="43"/>
      <c r="V20" s="43"/>
      <c r="W20" s="43"/>
      <c r="X20" s="43"/>
      <c r="Y20" s="7"/>
      <c r="Z20" s="7"/>
    </row>
    <row r="21" spans="1:26" x14ac:dyDescent="0.25">
      <c r="B21" s="3">
        <v>1999</v>
      </c>
      <c r="C21" s="13">
        <f t="shared" si="0"/>
        <v>0</v>
      </c>
      <c r="D21" s="7">
        <f>+D20</f>
        <v>0</v>
      </c>
      <c r="E21" s="7">
        <f>+E20</f>
        <v>0</v>
      </c>
      <c r="F21" s="7">
        <f>+F20</f>
        <v>0</v>
      </c>
      <c r="G21" s="7">
        <f>+G20</f>
        <v>0</v>
      </c>
      <c r="H21" s="7">
        <f>+H$14/7</f>
        <v>0</v>
      </c>
      <c r="I21" s="7">
        <f>+I$14/7/2</f>
        <v>0</v>
      </c>
      <c r="J21" s="7"/>
      <c r="K21" s="7"/>
      <c r="L21" s="7"/>
      <c r="M21" s="7"/>
      <c r="N21" s="7"/>
      <c r="O21" s="7"/>
      <c r="P21" s="7"/>
      <c r="Q21" s="7"/>
      <c r="R21" s="7"/>
      <c r="S21" s="43"/>
      <c r="T21" s="43"/>
      <c r="U21" s="43"/>
      <c r="V21" s="43"/>
      <c r="W21" s="43"/>
      <c r="X21" s="43"/>
      <c r="Y21" s="7"/>
      <c r="Z21" s="7"/>
    </row>
    <row r="22" spans="1:26" x14ac:dyDescent="0.25">
      <c r="B22" s="3">
        <v>2000</v>
      </c>
      <c r="C22" s="13">
        <f t="shared" si="0"/>
        <v>0</v>
      </c>
      <c r="D22" s="7">
        <f>+D21</f>
        <v>0</v>
      </c>
      <c r="E22" s="7">
        <f>+E21</f>
        <v>0</v>
      </c>
      <c r="F22" s="7">
        <f>+F21</f>
        <v>0</v>
      </c>
      <c r="G22" s="7">
        <f>+G21</f>
        <v>0</v>
      </c>
      <c r="H22" s="7">
        <f>+H21</f>
        <v>0</v>
      </c>
      <c r="I22" s="7">
        <f>+I$14/7</f>
        <v>0</v>
      </c>
      <c r="J22" s="7">
        <f>+J$14/7/2</f>
        <v>0</v>
      </c>
      <c r="K22" s="7"/>
      <c r="L22" s="7"/>
      <c r="M22" s="7"/>
      <c r="N22" s="7"/>
      <c r="O22" s="7"/>
      <c r="P22" s="7"/>
      <c r="Q22" s="7"/>
      <c r="R22" s="7"/>
      <c r="S22" s="43"/>
      <c r="T22" s="43"/>
      <c r="U22" s="43"/>
      <c r="V22" s="43"/>
      <c r="W22" s="43"/>
      <c r="X22" s="43"/>
      <c r="Y22" s="7"/>
      <c r="Z22" s="7"/>
    </row>
    <row r="23" spans="1:26" x14ac:dyDescent="0.25">
      <c r="B23" s="3">
        <v>2001</v>
      </c>
      <c r="C23" s="13">
        <f t="shared" si="0"/>
        <v>0</v>
      </c>
      <c r="D23" s="7">
        <f>+D$14/7/2</f>
        <v>0</v>
      </c>
      <c r="E23" s="7">
        <f>+E22</f>
        <v>0</v>
      </c>
      <c r="F23" s="7">
        <f>+F22</f>
        <v>0</v>
      </c>
      <c r="G23" s="7">
        <f>+G22</f>
        <v>0</v>
      </c>
      <c r="H23" s="7">
        <f>+H22</f>
        <v>0</v>
      </c>
      <c r="I23" s="7">
        <f>+I22</f>
        <v>0</v>
      </c>
      <c r="J23" s="7">
        <f>+J$14/7</f>
        <v>0</v>
      </c>
      <c r="K23" s="7">
        <f>+K$14/7/2</f>
        <v>0</v>
      </c>
      <c r="L23" s="7"/>
      <c r="M23" s="7"/>
      <c r="N23" s="7"/>
      <c r="O23" s="7"/>
      <c r="P23" s="7"/>
      <c r="Q23" s="7"/>
      <c r="R23" s="7"/>
      <c r="S23" s="43"/>
      <c r="T23" s="43"/>
      <c r="U23" s="43"/>
      <c r="V23" s="43"/>
      <c r="W23" s="43"/>
      <c r="X23" s="43"/>
      <c r="Y23" s="7"/>
      <c r="Z23" s="7"/>
    </row>
    <row r="24" spans="1:26" x14ac:dyDescent="0.25">
      <c r="B24" s="3">
        <v>2002</v>
      </c>
      <c r="C24" s="13">
        <f t="shared" si="0"/>
        <v>0</v>
      </c>
      <c r="D24" s="7"/>
      <c r="E24" s="7">
        <f>+E$14/7/2</f>
        <v>0</v>
      </c>
      <c r="F24" s="7">
        <f>+F23</f>
        <v>0</v>
      </c>
      <c r="G24" s="7">
        <f>+G23</f>
        <v>0</v>
      </c>
      <c r="H24" s="7">
        <f>+H23</f>
        <v>0</v>
      </c>
      <c r="I24" s="7">
        <f>+I23</f>
        <v>0</v>
      </c>
      <c r="J24" s="7">
        <f>+J23</f>
        <v>0</v>
      </c>
      <c r="K24" s="7">
        <f>+K$14/7</f>
        <v>0</v>
      </c>
      <c r="L24" s="7">
        <f>+L$14/7/2</f>
        <v>0</v>
      </c>
      <c r="M24" s="7"/>
      <c r="N24" s="7"/>
      <c r="O24" s="7"/>
      <c r="P24" s="7"/>
      <c r="Q24" s="7"/>
      <c r="R24" s="7"/>
      <c r="S24" s="43"/>
      <c r="T24" s="43"/>
      <c r="U24" s="43"/>
      <c r="V24" s="43"/>
      <c r="W24" s="43"/>
      <c r="X24" s="43"/>
      <c r="Y24" s="7"/>
      <c r="Z24" s="7"/>
    </row>
    <row r="25" spans="1:26" x14ac:dyDescent="0.25">
      <c r="B25" s="3">
        <v>2003</v>
      </c>
      <c r="C25" s="13">
        <f t="shared" si="0"/>
        <v>0</v>
      </c>
      <c r="D25" s="7"/>
      <c r="E25" s="7"/>
      <c r="F25" s="7">
        <f>+F$14/7/2</f>
        <v>0</v>
      </c>
      <c r="G25" s="7">
        <f>+G24</f>
        <v>0</v>
      </c>
      <c r="H25" s="7">
        <f>+H24</f>
        <v>0</v>
      </c>
      <c r="I25" s="7">
        <f>+I24</f>
        <v>0</v>
      </c>
      <c r="J25" s="7">
        <f>+J24</f>
        <v>0</v>
      </c>
      <c r="K25" s="7">
        <f>+K24</f>
        <v>0</v>
      </c>
      <c r="L25" s="7">
        <f>+L$14/7</f>
        <v>0</v>
      </c>
      <c r="M25" s="7">
        <f>+M$14/7/2</f>
        <v>0</v>
      </c>
      <c r="N25" s="7"/>
      <c r="O25" s="7"/>
      <c r="P25" s="7"/>
      <c r="Q25" s="7"/>
      <c r="R25" s="7"/>
      <c r="S25" s="43"/>
      <c r="T25" s="43"/>
      <c r="U25" s="43"/>
      <c r="V25" s="43"/>
      <c r="W25" s="43"/>
      <c r="X25" s="43"/>
      <c r="Y25" s="7"/>
      <c r="Z25" s="7"/>
    </row>
    <row r="26" spans="1:26" x14ac:dyDescent="0.25">
      <c r="B26" s="3">
        <v>2004</v>
      </c>
      <c r="C26" s="13">
        <f t="shared" si="0"/>
        <v>0</v>
      </c>
      <c r="D26" s="7"/>
      <c r="E26" s="7"/>
      <c r="F26" s="7"/>
      <c r="G26" s="7">
        <f>+G$14/7/2</f>
        <v>0</v>
      </c>
      <c r="H26" s="7">
        <f>+H25</f>
        <v>0</v>
      </c>
      <c r="I26" s="7">
        <f>+I25</f>
        <v>0</v>
      </c>
      <c r="J26" s="7">
        <f>+J25</f>
        <v>0</v>
      </c>
      <c r="K26" s="7">
        <f>+K25</f>
        <v>0</v>
      </c>
      <c r="L26" s="7">
        <f>+L25</f>
        <v>0</v>
      </c>
      <c r="M26" s="7">
        <f>+M$14/7</f>
        <v>0</v>
      </c>
      <c r="N26" s="7">
        <f>+N$14/7/2</f>
        <v>0</v>
      </c>
      <c r="O26" s="7"/>
      <c r="P26" s="7"/>
      <c r="Q26" s="7"/>
      <c r="R26" s="7"/>
      <c r="S26" s="43"/>
      <c r="T26" s="43"/>
      <c r="U26" s="43"/>
      <c r="V26" s="43"/>
      <c r="W26" s="43"/>
      <c r="X26" s="43"/>
      <c r="Y26" s="7"/>
      <c r="Z26" s="7"/>
    </row>
    <row r="27" spans="1:26" x14ac:dyDescent="0.25">
      <c r="B27" s="3">
        <v>2005</v>
      </c>
      <c r="C27" s="13">
        <f t="shared" si="0"/>
        <v>0</v>
      </c>
      <c r="D27" s="7"/>
      <c r="E27" s="7"/>
      <c r="F27" s="7"/>
      <c r="G27" s="7"/>
      <c r="H27" s="7">
        <f>+H$14/7/2</f>
        <v>0</v>
      </c>
      <c r="I27" s="7">
        <f>+I26</f>
        <v>0</v>
      </c>
      <c r="J27" s="7">
        <f>+J26</f>
        <v>0</v>
      </c>
      <c r="K27" s="7">
        <f>+K26</f>
        <v>0</v>
      </c>
      <c r="L27" s="7">
        <f>+L26</f>
        <v>0</v>
      </c>
      <c r="M27" s="7">
        <f>+M26</f>
        <v>0</v>
      </c>
      <c r="N27" s="7">
        <f>+N$14/7</f>
        <v>0</v>
      </c>
      <c r="O27" s="7">
        <f>+O$14/7/2</f>
        <v>0</v>
      </c>
      <c r="P27" s="7"/>
      <c r="Q27" s="7"/>
      <c r="R27" s="7"/>
      <c r="S27" s="43"/>
      <c r="T27" s="43"/>
      <c r="U27" s="43"/>
      <c r="V27" s="43"/>
      <c r="W27" s="43"/>
      <c r="X27" s="43"/>
      <c r="Y27" s="7"/>
      <c r="Z27" s="7"/>
    </row>
    <row r="28" spans="1:26" x14ac:dyDescent="0.25">
      <c r="B28" s="3">
        <v>2006</v>
      </c>
      <c r="C28" s="13">
        <f t="shared" si="0"/>
        <v>0</v>
      </c>
      <c r="D28" s="7"/>
      <c r="E28" s="7"/>
      <c r="F28" s="7"/>
      <c r="G28" s="7"/>
      <c r="H28" s="7"/>
      <c r="I28" s="7">
        <f>+I$14/7/2</f>
        <v>0</v>
      </c>
      <c r="J28" s="7">
        <f>+J27</f>
        <v>0</v>
      </c>
      <c r="K28" s="7">
        <f>+K27</f>
        <v>0</v>
      </c>
      <c r="L28" s="7">
        <f>+L27</f>
        <v>0</v>
      </c>
      <c r="M28" s="7">
        <f>+M27</f>
        <v>0</v>
      </c>
      <c r="N28" s="7">
        <f>+N27</f>
        <v>0</v>
      </c>
      <c r="O28" s="7">
        <f>+O$14/7</f>
        <v>0</v>
      </c>
      <c r="P28" s="7">
        <f>+P$14/7/2</f>
        <v>0</v>
      </c>
      <c r="Q28" s="7"/>
      <c r="R28" s="7"/>
      <c r="S28" s="43"/>
      <c r="T28" s="43"/>
      <c r="U28" s="43"/>
      <c r="V28" s="43"/>
      <c r="W28" s="43"/>
      <c r="X28" s="43"/>
      <c r="Y28" s="7"/>
      <c r="Z28" s="7"/>
    </row>
    <row r="29" spans="1:26" x14ac:dyDescent="0.25">
      <c r="B29" s="3">
        <v>2007</v>
      </c>
      <c r="C29" s="13">
        <f t="shared" si="0"/>
        <v>0</v>
      </c>
      <c r="D29" s="7"/>
      <c r="E29" s="7"/>
      <c r="F29" s="7"/>
      <c r="G29" s="7"/>
      <c r="H29" s="7"/>
      <c r="I29" s="7"/>
      <c r="J29" s="7">
        <f>+J$14/7/2</f>
        <v>0</v>
      </c>
      <c r="K29" s="7">
        <f>+K28</f>
        <v>0</v>
      </c>
      <c r="L29" s="7">
        <f>+L28</f>
        <v>0</v>
      </c>
      <c r="M29" s="7">
        <f>+M28</f>
        <v>0</v>
      </c>
      <c r="N29" s="7">
        <f>+N28</f>
        <v>0</v>
      </c>
      <c r="O29" s="7">
        <f>+O28</f>
        <v>0</v>
      </c>
      <c r="P29" s="7">
        <f>+P$14/7</f>
        <v>0</v>
      </c>
      <c r="Q29" s="7">
        <f>+Q$14/7/2</f>
        <v>0</v>
      </c>
      <c r="R29" s="7"/>
      <c r="S29" s="43"/>
      <c r="T29" s="43"/>
      <c r="U29" s="43"/>
      <c r="V29" s="43"/>
      <c r="W29" s="43"/>
      <c r="X29" s="43"/>
      <c r="Y29" s="7"/>
      <c r="Z29" s="7"/>
    </row>
    <row r="30" spans="1:26" x14ac:dyDescent="0.25">
      <c r="B30" s="3">
        <v>2008</v>
      </c>
      <c r="C30" s="13">
        <f t="shared" si="0"/>
        <v>0</v>
      </c>
      <c r="D30" s="7"/>
      <c r="E30" s="7"/>
      <c r="F30" s="7"/>
      <c r="G30" s="7"/>
      <c r="H30" s="7"/>
      <c r="I30" s="7"/>
      <c r="J30" s="7"/>
      <c r="K30" s="7">
        <f>+K$14/7/2</f>
        <v>0</v>
      </c>
      <c r="L30" s="7">
        <f>+L29</f>
        <v>0</v>
      </c>
      <c r="M30" s="7">
        <f>+M29</f>
        <v>0</v>
      </c>
      <c r="N30" s="7">
        <f>+N29</f>
        <v>0</v>
      </c>
      <c r="O30" s="7">
        <f>+O29</f>
        <v>0</v>
      </c>
      <c r="P30" s="7">
        <f>+P29</f>
        <v>0</v>
      </c>
      <c r="Q30" s="7">
        <f>+Q$14/7</f>
        <v>0</v>
      </c>
      <c r="R30" s="7">
        <f>+R$14/7/2</f>
        <v>0</v>
      </c>
      <c r="S30" s="43"/>
      <c r="T30" s="43"/>
      <c r="U30" s="43"/>
      <c r="V30" s="43"/>
      <c r="W30" s="43"/>
      <c r="X30" s="43"/>
      <c r="Y30" s="7"/>
      <c r="Z30" s="7"/>
    </row>
    <row r="31" spans="1:26" x14ac:dyDescent="0.25">
      <c r="B31" s="3">
        <v>2009</v>
      </c>
      <c r="C31" s="13">
        <f t="shared" si="0"/>
        <v>0</v>
      </c>
      <c r="D31" s="7"/>
      <c r="E31" s="7"/>
      <c r="F31" s="7"/>
      <c r="G31" s="7"/>
      <c r="H31" s="7"/>
      <c r="I31" s="7"/>
      <c r="J31" s="7"/>
      <c r="K31" s="7"/>
      <c r="L31" s="7">
        <f>+L$14/7/2</f>
        <v>0</v>
      </c>
      <c r="M31" s="7">
        <f>+M30</f>
        <v>0</v>
      </c>
      <c r="N31" s="7">
        <f>+N30</f>
        <v>0</v>
      </c>
      <c r="O31" s="7">
        <f>+O30</f>
        <v>0</v>
      </c>
      <c r="P31" s="7">
        <f>+P30</f>
        <v>0</v>
      </c>
      <c r="Q31" s="7">
        <f>+Q30</f>
        <v>0</v>
      </c>
      <c r="R31" s="7">
        <f>+R$14/7</f>
        <v>0</v>
      </c>
      <c r="S31" s="43">
        <f>+S$14/7/2</f>
        <v>0</v>
      </c>
      <c r="T31" s="43"/>
      <c r="U31" s="43"/>
      <c r="V31" s="43"/>
      <c r="W31" s="43"/>
      <c r="X31" s="43"/>
      <c r="Y31" s="7"/>
      <c r="Z31" s="7"/>
    </row>
    <row r="32" spans="1:26" x14ac:dyDescent="0.25">
      <c r="A32" s="38" t="s">
        <v>59</v>
      </c>
      <c r="B32" s="3">
        <v>2010</v>
      </c>
      <c r="C32" s="13">
        <f t="shared" si="0"/>
        <v>0</v>
      </c>
      <c r="D32" s="7"/>
      <c r="E32" s="7"/>
      <c r="F32" s="7"/>
      <c r="G32" s="7"/>
      <c r="H32" s="7"/>
      <c r="I32" s="7"/>
      <c r="J32" s="7"/>
      <c r="K32" s="7"/>
      <c r="L32" s="7"/>
      <c r="M32" s="7">
        <f>+M$14/7/2</f>
        <v>0</v>
      </c>
      <c r="N32" s="7">
        <f>+N31</f>
        <v>0</v>
      </c>
      <c r="O32" s="7">
        <f>+O31</f>
        <v>0</v>
      </c>
      <c r="P32" s="7">
        <f>+P31</f>
        <v>0</v>
      </c>
      <c r="Q32" s="7">
        <f>+Q31</f>
        <v>0</v>
      </c>
      <c r="R32" s="7">
        <f>+R31</f>
        <v>0</v>
      </c>
      <c r="S32" s="43">
        <f>+S$14/7</f>
        <v>0</v>
      </c>
      <c r="T32" s="43">
        <f>+T$14/7/2</f>
        <v>0</v>
      </c>
      <c r="U32" s="43"/>
      <c r="V32" s="43"/>
      <c r="W32" s="43"/>
      <c r="X32" s="43"/>
      <c r="Y32" s="7"/>
      <c r="Z32" s="7"/>
    </row>
    <row r="33" spans="1:28" x14ac:dyDescent="0.25">
      <c r="A33" s="38"/>
      <c r="B33" s="3">
        <v>2011</v>
      </c>
      <c r="C33" s="13">
        <f t="shared" si="0"/>
        <v>0</v>
      </c>
      <c r="D33" s="7"/>
      <c r="E33" s="7"/>
      <c r="F33" s="7"/>
      <c r="G33" s="7"/>
      <c r="H33" s="7"/>
      <c r="I33" s="7"/>
      <c r="J33" s="7"/>
      <c r="K33" s="7"/>
      <c r="L33" s="7"/>
      <c r="M33" s="7"/>
      <c r="N33" s="7">
        <f>+N$14/7/2</f>
        <v>0</v>
      </c>
      <c r="O33" s="7">
        <f>+O32</f>
        <v>0</v>
      </c>
      <c r="P33" s="7">
        <f>+P32</f>
        <v>0</v>
      </c>
      <c r="Q33" s="7">
        <f>+Q32</f>
        <v>0</v>
      </c>
      <c r="R33" s="7">
        <f>+R32</f>
        <v>0</v>
      </c>
      <c r="S33" s="43">
        <f>+S32</f>
        <v>0</v>
      </c>
      <c r="T33" s="43">
        <f>+T$14/7</f>
        <v>0</v>
      </c>
      <c r="U33" s="43">
        <f>+U$14/7/2</f>
        <v>0</v>
      </c>
      <c r="V33" s="43"/>
      <c r="W33" s="43"/>
      <c r="X33" s="43"/>
      <c r="Y33" s="7"/>
      <c r="Z33" s="7"/>
    </row>
    <row r="34" spans="1:28" x14ac:dyDescent="0.25">
      <c r="A34" s="38"/>
      <c r="B34" s="3">
        <v>2012</v>
      </c>
      <c r="C34" s="13">
        <f t="shared" si="0"/>
        <v>-8877.1428571428569</v>
      </c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>
        <f>+O$14/7/2</f>
        <v>0</v>
      </c>
      <c r="P34" s="7">
        <f>+P33</f>
        <v>0</v>
      </c>
      <c r="Q34" s="7">
        <f>+Q33</f>
        <v>0</v>
      </c>
      <c r="R34" s="7">
        <f>+R33</f>
        <v>0</v>
      </c>
      <c r="S34" s="43">
        <f>+S33</f>
        <v>0</v>
      </c>
      <c r="T34" s="43">
        <f>+T$14/7</f>
        <v>0</v>
      </c>
      <c r="U34" s="43">
        <f>+U$14/7</f>
        <v>0</v>
      </c>
      <c r="V34" s="43">
        <f>+V$14/7/2</f>
        <v>8877.1428571428569</v>
      </c>
      <c r="W34" s="43"/>
      <c r="X34" s="43"/>
      <c r="Y34" s="7"/>
      <c r="Z34" s="7"/>
    </row>
    <row r="35" spans="1:28" x14ac:dyDescent="0.25">
      <c r="A35" s="38"/>
      <c r="B35" s="3">
        <v>2013</v>
      </c>
      <c r="C35" s="13">
        <f t="shared" si="0"/>
        <v>-29028.664285714287</v>
      </c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>
        <f>R34</f>
        <v>0</v>
      </c>
      <c r="S35" s="43">
        <f>S34</f>
        <v>0</v>
      </c>
      <c r="T35" s="43">
        <f>T34</f>
        <v>0</v>
      </c>
      <c r="U35" s="43"/>
      <c r="V35" s="43">
        <f>$V$14/7</f>
        <v>17754.285714285714</v>
      </c>
      <c r="W35" s="43">
        <f>$W$14/7/2</f>
        <v>11274.378571428571</v>
      </c>
      <c r="X35" s="43"/>
      <c r="Y35" s="7"/>
      <c r="Z35" s="7"/>
    </row>
    <row r="36" spans="1:28" x14ac:dyDescent="0.25">
      <c r="A36" s="38"/>
      <c r="B36" s="3">
        <v>2014</v>
      </c>
      <c r="C36" s="13">
        <f t="shared" si="0"/>
        <v>-40303.042857142857</v>
      </c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43">
        <f t="shared" ref="S36:S37" si="1">S35</f>
        <v>0</v>
      </c>
      <c r="T36" s="43">
        <f t="shared" ref="T36:T37" si="2">T35</f>
        <v>0</v>
      </c>
      <c r="U36" s="43"/>
      <c r="V36" s="43">
        <f t="shared" ref="V36:V40" si="3">$V$14/7</f>
        <v>17754.285714285714</v>
      </c>
      <c r="W36" s="43">
        <f>$W$14/7</f>
        <v>22548.757142857143</v>
      </c>
      <c r="X36" s="43">
        <f>X14/7/2</f>
        <v>0</v>
      </c>
      <c r="Y36" s="7"/>
      <c r="Z36" s="7"/>
    </row>
    <row r="37" spans="1:28" x14ac:dyDescent="0.25">
      <c r="A37" s="38"/>
      <c r="B37" s="3">
        <v>2015</v>
      </c>
      <c r="C37" s="13">
        <f t="shared" si="0"/>
        <v>-40303.042857142857</v>
      </c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43">
        <f t="shared" si="1"/>
        <v>0</v>
      </c>
      <c r="T37" s="43">
        <f t="shared" si="2"/>
        <v>0</v>
      </c>
      <c r="U37" s="43">
        <f>U36</f>
        <v>0</v>
      </c>
      <c r="V37" s="43">
        <f t="shared" si="3"/>
        <v>17754.285714285714</v>
      </c>
      <c r="W37" s="43">
        <f t="shared" ref="W37:W41" si="4">$W$14/7</f>
        <v>22548.757142857143</v>
      </c>
      <c r="X37" s="43">
        <f>X14/7</f>
        <v>0</v>
      </c>
      <c r="Y37" s="7">
        <f>Y14/7/2</f>
        <v>0</v>
      </c>
      <c r="Z37" s="7"/>
    </row>
    <row r="38" spans="1:28" x14ac:dyDescent="0.25">
      <c r="A38" s="38"/>
      <c r="B38" s="3">
        <v>2016</v>
      </c>
      <c r="C38" s="13">
        <f t="shared" si="0"/>
        <v>-40303.042857142857</v>
      </c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43"/>
      <c r="T38" s="43"/>
      <c r="U38" s="43"/>
      <c r="V38" s="43">
        <f t="shared" si="3"/>
        <v>17754.285714285714</v>
      </c>
      <c r="W38" s="43">
        <f t="shared" si="4"/>
        <v>22548.757142857143</v>
      </c>
      <c r="X38" s="43"/>
      <c r="Y38" s="7"/>
      <c r="Z38" s="7"/>
    </row>
    <row r="39" spans="1:28" x14ac:dyDescent="0.25">
      <c r="A39" s="38"/>
      <c r="B39" s="3">
        <v>2017</v>
      </c>
      <c r="C39" s="13">
        <f t="shared" si="0"/>
        <v>-40303.042857142857</v>
      </c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43"/>
      <c r="T39" s="43"/>
      <c r="U39" s="43"/>
      <c r="V39" s="43">
        <f t="shared" si="3"/>
        <v>17754.285714285714</v>
      </c>
      <c r="W39" s="43">
        <f t="shared" si="4"/>
        <v>22548.757142857143</v>
      </c>
      <c r="X39" s="43"/>
      <c r="Y39" s="7"/>
      <c r="Z39" s="7"/>
    </row>
    <row r="40" spans="1:28" x14ac:dyDescent="0.25">
      <c r="A40" s="38"/>
      <c r="B40" s="3">
        <v>2018</v>
      </c>
      <c r="C40" s="13">
        <f>-SUM(D40:AB40)</f>
        <v>-40303.042857142857</v>
      </c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43"/>
      <c r="T40" s="43"/>
      <c r="U40" s="43"/>
      <c r="V40" s="43">
        <f t="shared" si="3"/>
        <v>17754.285714285714</v>
      </c>
      <c r="W40" s="43">
        <f t="shared" si="4"/>
        <v>22548.757142857143</v>
      </c>
      <c r="X40" s="43"/>
      <c r="Y40" s="7"/>
      <c r="Z40" s="7"/>
    </row>
    <row r="41" spans="1:28" x14ac:dyDescent="0.25">
      <c r="A41" s="38"/>
      <c r="B41" s="3">
        <v>2019</v>
      </c>
      <c r="C41" s="13">
        <f>-SUM(D41:AB41)</f>
        <v>-31425.9</v>
      </c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43"/>
      <c r="T41" s="43"/>
      <c r="U41" s="43"/>
      <c r="V41" s="43">
        <f>+V$14/7/2</f>
        <v>8877.1428571428569</v>
      </c>
      <c r="W41" s="43">
        <f t="shared" si="4"/>
        <v>22548.757142857143</v>
      </c>
      <c r="X41" s="43"/>
      <c r="Y41" s="7"/>
      <c r="Z41" s="7"/>
    </row>
    <row r="42" spans="1:28" x14ac:dyDescent="0.25">
      <c r="A42" s="38"/>
      <c r="B42" s="3">
        <v>2020</v>
      </c>
      <c r="C42" s="13">
        <f t="shared" ref="C42:C43" si="5">-SUM(D42:AB42)</f>
        <v>-11274.378571428571</v>
      </c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43"/>
      <c r="T42" s="43"/>
      <c r="U42" s="43"/>
      <c r="V42" s="43"/>
      <c r="W42" s="43">
        <f>$W$14/7/2</f>
        <v>11274.378571428571</v>
      </c>
      <c r="X42" s="43"/>
      <c r="Y42" s="7"/>
      <c r="Z42" s="7"/>
    </row>
    <row r="43" spans="1:28" x14ac:dyDescent="0.25">
      <c r="A43" s="38"/>
      <c r="B43" s="3">
        <v>2021</v>
      </c>
      <c r="C43" s="13">
        <f t="shared" si="5"/>
        <v>0</v>
      </c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43"/>
      <c r="T43" s="43"/>
      <c r="U43" s="43"/>
      <c r="V43" s="43"/>
      <c r="W43" s="43"/>
      <c r="X43" s="43"/>
      <c r="Y43" s="7"/>
      <c r="Z43" s="7"/>
    </row>
    <row r="44" spans="1:28" x14ac:dyDescent="0.25">
      <c r="A44" s="38"/>
      <c r="B44" s="30">
        <f>SUM(D44:Y44)</f>
        <v>0</v>
      </c>
      <c r="C44" s="12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37"/>
      <c r="W44" s="37"/>
      <c r="X44" s="29"/>
      <c r="Y44" s="7"/>
      <c r="Z44" s="7"/>
    </row>
    <row r="45" spans="1:28" x14ac:dyDescent="0.25">
      <c r="A45" s="38" t="s">
        <v>62</v>
      </c>
      <c r="B45" s="35">
        <f>SUM(D45:AC45)</f>
        <v>0</v>
      </c>
      <c r="C45" s="29">
        <f>SUM(C16:C44)</f>
        <v>-282121.30000000005</v>
      </c>
      <c r="D45" s="7">
        <f>-SUM(D16:D44)+D14</f>
        <v>0</v>
      </c>
      <c r="E45" s="7">
        <f t="shared" ref="E45:AB45" si="6">-SUM(E16:E44)+E14</f>
        <v>0</v>
      </c>
      <c r="F45" s="7">
        <f t="shared" si="6"/>
        <v>0</v>
      </c>
      <c r="G45" s="7">
        <f t="shared" si="6"/>
        <v>0</v>
      </c>
      <c r="H45" s="7">
        <f t="shared" si="6"/>
        <v>0</v>
      </c>
      <c r="I45" s="7">
        <f t="shared" si="6"/>
        <v>0</v>
      </c>
      <c r="J45" s="7">
        <f t="shared" si="6"/>
        <v>0</v>
      </c>
      <c r="K45" s="7">
        <f t="shared" si="6"/>
        <v>0</v>
      </c>
      <c r="L45" s="7">
        <f t="shared" si="6"/>
        <v>0</v>
      </c>
      <c r="M45" s="7">
        <f t="shared" si="6"/>
        <v>0</v>
      </c>
      <c r="N45" s="7">
        <f t="shared" si="6"/>
        <v>0</v>
      </c>
      <c r="O45" s="7">
        <f t="shared" si="6"/>
        <v>0</v>
      </c>
      <c r="P45" s="7">
        <f t="shared" si="6"/>
        <v>0</v>
      </c>
      <c r="Q45" s="7">
        <f t="shared" si="6"/>
        <v>0</v>
      </c>
      <c r="R45" s="7">
        <f t="shared" si="6"/>
        <v>0</v>
      </c>
      <c r="S45" s="7">
        <f t="shared" si="6"/>
        <v>0</v>
      </c>
      <c r="T45" s="7">
        <f t="shared" si="6"/>
        <v>0</v>
      </c>
      <c r="U45" s="7">
        <f t="shared" si="6"/>
        <v>0</v>
      </c>
      <c r="V45" s="43">
        <f t="shared" si="6"/>
        <v>0</v>
      </c>
      <c r="W45" s="43">
        <f t="shared" si="6"/>
        <v>0</v>
      </c>
      <c r="X45" s="333">
        <f t="shared" si="6"/>
        <v>0</v>
      </c>
      <c r="Y45" s="333">
        <f t="shared" si="6"/>
        <v>0</v>
      </c>
      <c r="Z45" s="333">
        <f t="shared" si="6"/>
        <v>0</v>
      </c>
      <c r="AA45" s="333">
        <f t="shared" si="6"/>
        <v>0</v>
      </c>
      <c r="AB45" s="333">
        <f t="shared" si="6"/>
        <v>0</v>
      </c>
    </row>
    <row r="46" spans="1:28" x14ac:dyDescent="0.25">
      <c r="A46" s="38"/>
      <c r="B46" s="29"/>
      <c r="C46" s="3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8" x14ac:dyDescent="0.25">
      <c r="A47" s="39" t="s">
        <v>63</v>
      </c>
      <c r="B47" s="3"/>
      <c r="C47" s="30">
        <f>+C14+C45</f>
        <v>0</v>
      </c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8" x14ac:dyDescent="0.25">
      <c r="A48" s="3"/>
      <c r="B48" s="3"/>
      <c r="C48" s="3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x14ac:dyDescent="0.25">
      <c r="A49" s="3"/>
      <c r="B49" s="36"/>
      <c r="C49" s="3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x14ac:dyDescent="0.25">
      <c r="A50" s="3"/>
      <c r="B50" s="3"/>
      <c r="C50" s="3"/>
      <c r="E50" s="7"/>
      <c r="F50" s="4"/>
      <c r="G50" s="4"/>
      <c r="H50" s="4"/>
      <c r="I50" s="4"/>
      <c r="J50" s="4"/>
      <c r="K50" s="4"/>
      <c r="L50" s="4"/>
      <c r="M50" s="4"/>
      <c r="N50" s="7">
        <f>SUM(E32:E50)</f>
        <v>0</v>
      </c>
      <c r="O50" s="4"/>
      <c r="P50" s="4"/>
      <c r="Q50" s="4"/>
      <c r="R50" s="4"/>
      <c r="S50" s="4"/>
    </row>
    <row r="51" spans="1:26" x14ac:dyDescent="0.25">
      <c r="B51" s="3"/>
      <c r="C51" s="3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</row>
    <row r="52" spans="1:26" x14ac:dyDescent="0.25"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</row>
    <row r="53" spans="1:26" x14ac:dyDescent="0.25"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</row>
    <row r="54" spans="1:26" x14ac:dyDescent="0.25"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</row>
    <row r="55" spans="1:26" x14ac:dyDescent="0.25"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</row>
    <row r="56" spans="1:26" x14ac:dyDescent="0.25"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</row>
    <row r="57" spans="1:26" x14ac:dyDescent="0.25"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</row>
    <row r="58" spans="1:26" x14ac:dyDescent="0.25"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</row>
    <row r="59" spans="1:26" x14ac:dyDescent="0.25"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</row>
    <row r="60" spans="1:26" x14ac:dyDescent="0.25"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</row>
    <row r="61" spans="1:26" x14ac:dyDescent="0.25"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</row>
  </sheetData>
  <pageMargins left="0.7" right="0.7" top="0.75" bottom="0.75" header="0.3" footer="0.3"/>
  <pageSetup scale="71" orientation="landscape" horizontalDpi="4294967294" verticalDpi="4294967294" r:id="rId1"/>
  <headerFooter>
    <oddFooter>&amp;Z&amp;F&amp;RPage &amp;P</oddFooter>
  </headerFooter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sheetPr codeName="Sheet72">
    <tabColor theme="9" tint="-0.249977111117893"/>
    <pageSetUpPr fitToPage="1"/>
  </sheetPr>
  <dimension ref="A1:AC61"/>
  <sheetViews>
    <sheetView workbookViewId="0"/>
  </sheetViews>
  <sheetFormatPr defaultRowHeight="15" x14ac:dyDescent="0.25"/>
  <cols>
    <col min="1" max="1" width="34" bestFit="1" customWidth="1"/>
    <col min="2" max="2" width="8.7109375" customWidth="1"/>
    <col min="3" max="3" width="12.85546875" customWidth="1"/>
    <col min="4" max="12" width="7.42578125" customWidth="1"/>
    <col min="13" max="13" width="7.5703125" customWidth="1"/>
    <col min="14" max="17" width="9.28515625" customWidth="1"/>
    <col min="18" max="19" width="11.28515625" customWidth="1"/>
    <col min="20" max="20" width="9.42578125" customWidth="1"/>
    <col min="22" max="24" width="10.5703125" customWidth="1"/>
  </cols>
  <sheetData>
    <row r="1" spans="1:29" x14ac:dyDescent="0.25">
      <c r="A1" s="11" t="s">
        <v>10</v>
      </c>
      <c r="O1" t="s">
        <v>647</v>
      </c>
    </row>
    <row r="2" spans="1:29" x14ac:dyDescent="0.25">
      <c r="A2" s="9" t="s">
        <v>438</v>
      </c>
    </row>
    <row r="3" spans="1:29" x14ac:dyDescent="0.25">
      <c r="A3" s="9" t="s">
        <v>80</v>
      </c>
    </row>
    <row r="4" spans="1:29" x14ac:dyDescent="0.25">
      <c r="R4" s="40" t="s">
        <v>4</v>
      </c>
      <c r="S4" s="41"/>
      <c r="T4" s="40" t="s">
        <v>8</v>
      </c>
    </row>
    <row r="5" spans="1:29" x14ac:dyDescent="0.25">
      <c r="A5" s="10" t="s">
        <v>9</v>
      </c>
      <c r="B5" s="12" t="s">
        <v>64</v>
      </c>
      <c r="C5" s="12" t="s">
        <v>12</v>
      </c>
      <c r="R5" s="42" t="s">
        <v>2</v>
      </c>
      <c r="S5" s="42" t="s">
        <v>60</v>
      </c>
      <c r="T5" s="42" t="s">
        <v>7</v>
      </c>
    </row>
    <row r="6" spans="1:29" x14ac:dyDescent="0.25">
      <c r="B6" s="3"/>
      <c r="R6" s="3"/>
    </row>
    <row r="7" spans="1:29" x14ac:dyDescent="0.25">
      <c r="A7" s="213" t="s">
        <v>642</v>
      </c>
      <c r="B7" s="212">
        <v>315</v>
      </c>
      <c r="C7" s="212">
        <v>50178</v>
      </c>
      <c r="D7" s="293"/>
      <c r="E7" s="293"/>
      <c r="F7" s="293"/>
      <c r="G7" s="293"/>
      <c r="H7" s="293"/>
      <c r="I7" s="293"/>
      <c r="J7" s="293"/>
      <c r="K7" s="293"/>
      <c r="L7" s="293"/>
      <c r="M7" s="293"/>
      <c r="N7" s="293"/>
      <c r="O7" s="294"/>
      <c r="P7" s="6"/>
      <c r="Q7" s="6"/>
      <c r="R7" s="13">
        <f>+C14</f>
        <v>192127.95</v>
      </c>
      <c r="S7" s="13">
        <f>+-C45</f>
        <v>192127.95</v>
      </c>
      <c r="T7" s="13">
        <f>+R7-S7</f>
        <v>0</v>
      </c>
    </row>
    <row r="8" spans="1:29" x14ac:dyDescent="0.25">
      <c r="A8" s="303" t="s">
        <v>643</v>
      </c>
      <c r="B8" s="3"/>
      <c r="D8" s="293"/>
      <c r="E8" s="293"/>
      <c r="F8" s="293"/>
      <c r="G8" s="293"/>
      <c r="H8" s="293"/>
      <c r="I8" s="293"/>
      <c r="J8" s="293"/>
      <c r="K8" s="293"/>
      <c r="L8" s="293"/>
      <c r="M8" s="293"/>
      <c r="N8" s="293"/>
      <c r="O8" s="294"/>
      <c r="P8" s="6"/>
      <c r="Q8" s="6"/>
    </row>
    <row r="9" spans="1:29" x14ac:dyDescent="0.25">
      <c r="A9" s="2"/>
      <c r="B9" s="3"/>
      <c r="D9" s="293"/>
      <c r="E9" s="293"/>
      <c r="F9" s="293"/>
      <c r="G9" s="293"/>
      <c r="H9" s="293"/>
      <c r="I9" s="293"/>
      <c r="J9" s="293"/>
      <c r="K9" s="293"/>
      <c r="L9" s="293"/>
      <c r="M9" s="293"/>
      <c r="N9" s="293"/>
      <c r="O9" s="294"/>
      <c r="P9" s="6"/>
      <c r="Q9" s="6"/>
    </row>
    <row r="10" spans="1:29" x14ac:dyDescent="0.25">
      <c r="B10" s="3"/>
    </row>
    <row r="11" spans="1:29" x14ac:dyDescent="0.25">
      <c r="A11" s="2" t="s">
        <v>66</v>
      </c>
      <c r="B11" s="212"/>
      <c r="C11" s="214"/>
    </row>
    <row r="12" spans="1:29" x14ac:dyDescent="0.25">
      <c r="B12" s="28"/>
      <c r="C12" s="2"/>
    </row>
    <row r="13" spans="1:29" x14ac:dyDescent="0.25">
      <c r="A13" s="9" t="s">
        <v>5</v>
      </c>
      <c r="C13" s="31" t="s">
        <v>3</v>
      </c>
      <c r="D13" s="32">
        <v>1994</v>
      </c>
      <c r="E13" s="32">
        <v>1995</v>
      </c>
      <c r="F13" s="32">
        <v>1996</v>
      </c>
      <c r="G13" s="32">
        <v>1997</v>
      </c>
      <c r="H13" s="32">
        <v>1998</v>
      </c>
      <c r="I13" s="32">
        <v>1999</v>
      </c>
      <c r="J13" s="32">
        <v>2000</v>
      </c>
      <c r="K13" s="32">
        <v>2001</v>
      </c>
      <c r="L13" s="32">
        <v>2002</v>
      </c>
      <c r="M13" s="32">
        <v>2003</v>
      </c>
      <c r="N13" s="32">
        <v>2004</v>
      </c>
      <c r="O13" s="32">
        <v>2005</v>
      </c>
      <c r="P13" s="32">
        <v>2006</v>
      </c>
      <c r="Q13" s="32">
        <v>2007</v>
      </c>
      <c r="R13" s="32">
        <v>2008</v>
      </c>
      <c r="S13" s="32">
        <v>2009</v>
      </c>
      <c r="T13" s="32">
        <v>2010</v>
      </c>
      <c r="U13" s="32">
        <v>2011</v>
      </c>
      <c r="V13" s="32">
        <v>2012</v>
      </c>
      <c r="W13" s="32">
        <v>2013</v>
      </c>
      <c r="X13" s="32">
        <v>2014</v>
      </c>
      <c r="Y13" s="328">
        <v>2015</v>
      </c>
      <c r="Z13" s="32">
        <v>2016</v>
      </c>
      <c r="AA13" s="328">
        <v>2017</v>
      </c>
      <c r="AB13" s="32">
        <v>2018</v>
      </c>
      <c r="AC13" s="328">
        <v>2019</v>
      </c>
    </row>
    <row r="14" spans="1:29" x14ac:dyDescent="0.25">
      <c r="A14" s="9" t="s">
        <v>73</v>
      </c>
      <c r="C14" s="295">
        <f>SUM(D14:Y14)</f>
        <v>192127.95</v>
      </c>
      <c r="D14" s="233">
        <v>0</v>
      </c>
      <c r="E14" s="233">
        <v>0</v>
      </c>
      <c r="F14" s="233">
        <v>0</v>
      </c>
      <c r="G14" s="233">
        <v>0</v>
      </c>
      <c r="H14" s="233">
        <v>0</v>
      </c>
      <c r="I14" s="233">
        <v>0</v>
      </c>
      <c r="J14" s="233">
        <v>0</v>
      </c>
      <c r="K14" s="233">
        <v>0</v>
      </c>
      <c r="L14" s="233">
        <v>0</v>
      </c>
      <c r="M14" s="233">
        <v>0</v>
      </c>
      <c r="N14" s="673"/>
      <c r="O14" s="673"/>
      <c r="P14" s="673"/>
      <c r="Q14" s="673"/>
      <c r="R14" s="673"/>
      <c r="S14" s="673"/>
      <c r="T14" s="673"/>
      <c r="U14" s="673"/>
      <c r="V14" s="673">
        <v>180024</v>
      </c>
      <c r="W14" s="673">
        <v>12103.95</v>
      </c>
      <c r="X14" s="673"/>
      <c r="Y14" s="145"/>
      <c r="Z14" s="145"/>
      <c r="AA14" s="145"/>
      <c r="AB14" s="145"/>
      <c r="AC14" s="145"/>
    </row>
    <row r="15" spans="1:29" x14ac:dyDescent="0.25">
      <c r="A15" s="34"/>
      <c r="B15" s="2"/>
      <c r="C15" s="2"/>
      <c r="S15" s="233"/>
      <c r="T15" s="233"/>
      <c r="U15" s="233"/>
      <c r="V15" s="233"/>
      <c r="W15" s="233"/>
      <c r="X15" s="233"/>
    </row>
    <row r="16" spans="1:29" x14ac:dyDescent="0.25">
      <c r="A16" s="9" t="s">
        <v>6</v>
      </c>
      <c r="B16" s="3">
        <v>1994</v>
      </c>
      <c r="C16" s="13">
        <f>-SUM(D16:Y16)</f>
        <v>0</v>
      </c>
      <c r="D16" s="297">
        <f>+D$14/7/2</f>
        <v>0</v>
      </c>
      <c r="E16" s="297"/>
      <c r="F16" s="297"/>
      <c r="G16" s="297"/>
      <c r="H16" s="297"/>
      <c r="I16" s="297"/>
      <c r="J16" s="297"/>
      <c r="K16" s="297"/>
      <c r="L16" s="297"/>
      <c r="M16" s="297"/>
      <c r="N16" s="297"/>
      <c r="O16" s="297"/>
      <c r="P16" s="297"/>
      <c r="Q16" s="297"/>
      <c r="R16" s="297"/>
      <c r="S16" s="233"/>
      <c r="T16" s="233"/>
      <c r="U16" s="233"/>
      <c r="V16" s="233"/>
      <c r="W16" s="233"/>
      <c r="X16" s="233"/>
      <c r="Y16" s="297"/>
      <c r="Z16" s="297"/>
    </row>
    <row r="17" spans="1:26" x14ac:dyDescent="0.25">
      <c r="B17" s="3">
        <v>1995</v>
      </c>
      <c r="C17" s="13">
        <f t="shared" ref="C17:C39" si="0">-SUM(D17:Y17)</f>
        <v>0</v>
      </c>
      <c r="D17" s="297">
        <f>+D$14/7</f>
        <v>0</v>
      </c>
      <c r="E17" s="297">
        <f>+E$14/7/2</f>
        <v>0</v>
      </c>
      <c r="F17" s="297"/>
      <c r="G17" s="297"/>
      <c r="H17" s="297"/>
      <c r="I17" s="297"/>
      <c r="J17" s="297"/>
      <c r="K17" s="297"/>
      <c r="L17" s="297"/>
      <c r="M17" s="297"/>
      <c r="N17" s="297"/>
      <c r="O17" s="297"/>
      <c r="P17" s="297"/>
      <c r="Q17" s="297"/>
      <c r="R17" s="297"/>
      <c r="S17" s="233"/>
      <c r="T17" s="233"/>
      <c r="U17" s="233"/>
      <c r="V17" s="233"/>
      <c r="W17" s="233"/>
      <c r="X17" s="233"/>
      <c r="Y17" s="297"/>
      <c r="Z17" s="297"/>
    </row>
    <row r="18" spans="1:26" x14ac:dyDescent="0.25">
      <c r="B18" s="3">
        <v>1996</v>
      </c>
      <c r="C18" s="13">
        <f t="shared" si="0"/>
        <v>0</v>
      </c>
      <c r="D18" s="297">
        <f>+D17</f>
        <v>0</v>
      </c>
      <c r="E18" s="297">
        <f>+E$14/7</f>
        <v>0</v>
      </c>
      <c r="F18" s="297">
        <f>+F$14/7/2</f>
        <v>0</v>
      </c>
      <c r="G18" s="297"/>
      <c r="H18" s="297"/>
      <c r="I18" s="297"/>
      <c r="J18" s="297"/>
      <c r="K18" s="297"/>
      <c r="L18" s="297"/>
      <c r="M18" s="297"/>
      <c r="N18" s="297"/>
      <c r="O18" s="297"/>
      <c r="P18" s="297"/>
      <c r="Q18" s="297"/>
      <c r="R18" s="297"/>
      <c r="S18" s="233"/>
      <c r="T18" s="233"/>
      <c r="U18" s="233"/>
      <c r="V18" s="233"/>
      <c r="W18" s="233"/>
      <c r="X18" s="233"/>
      <c r="Y18" s="297"/>
      <c r="Z18" s="297"/>
    </row>
    <row r="19" spans="1:26" x14ac:dyDescent="0.25">
      <c r="B19" s="3">
        <v>1997</v>
      </c>
      <c r="C19" s="13">
        <f t="shared" si="0"/>
        <v>0</v>
      </c>
      <c r="D19" s="297">
        <f>+D18</f>
        <v>0</v>
      </c>
      <c r="E19" s="297">
        <f>+E18</f>
        <v>0</v>
      </c>
      <c r="F19" s="297">
        <f>+F$14/7</f>
        <v>0</v>
      </c>
      <c r="G19" s="297">
        <f>+G$14/7/2</f>
        <v>0</v>
      </c>
      <c r="H19" s="297"/>
      <c r="I19" s="297"/>
      <c r="J19" s="297"/>
      <c r="K19" s="297"/>
      <c r="L19" s="297"/>
      <c r="M19" s="297"/>
      <c r="N19" s="297"/>
      <c r="O19" s="297"/>
      <c r="P19" s="297"/>
      <c r="Q19" s="297"/>
      <c r="R19" s="297"/>
      <c r="S19" s="233"/>
      <c r="T19" s="233"/>
      <c r="U19" s="233"/>
      <c r="V19" s="233"/>
      <c r="W19" s="233"/>
      <c r="X19" s="233"/>
      <c r="Y19" s="297"/>
      <c r="Z19" s="297"/>
    </row>
    <row r="20" spans="1:26" x14ac:dyDescent="0.25">
      <c r="B20" s="3">
        <v>1998</v>
      </c>
      <c r="C20" s="13">
        <f t="shared" si="0"/>
        <v>0</v>
      </c>
      <c r="D20" s="297">
        <f>+D19</f>
        <v>0</v>
      </c>
      <c r="E20" s="297">
        <f>+E19</f>
        <v>0</v>
      </c>
      <c r="F20" s="297">
        <f>+F19</f>
        <v>0</v>
      </c>
      <c r="G20" s="297">
        <f>+G$14/7</f>
        <v>0</v>
      </c>
      <c r="H20" s="297">
        <f>+H$14/7/2</f>
        <v>0</v>
      </c>
      <c r="I20" s="297"/>
      <c r="J20" s="297"/>
      <c r="K20" s="297"/>
      <c r="L20" s="297"/>
      <c r="M20" s="297"/>
      <c r="N20" s="297"/>
      <c r="O20" s="297"/>
      <c r="P20" s="297"/>
      <c r="Q20" s="297"/>
      <c r="R20" s="297"/>
      <c r="S20" s="233"/>
      <c r="T20" s="233"/>
      <c r="U20" s="233"/>
      <c r="V20" s="233"/>
      <c r="W20" s="233"/>
      <c r="X20" s="233"/>
      <c r="Y20" s="297"/>
      <c r="Z20" s="297"/>
    </row>
    <row r="21" spans="1:26" x14ac:dyDescent="0.25">
      <c r="B21" s="3">
        <v>1999</v>
      </c>
      <c r="C21" s="13">
        <f t="shared" si="0"/>
        <v>0</v>
      </c>
      <c r="D21" s="297">
        <f>+D20</f>
        <v>0</v>
      </c>
      <c r="E21" s="297">
        <f>+E20</f>
        <v>0</v>
      </c>
      <c r="F21" s="297">
        <f>+F20</f>
        <v>0</v>
      </c>
      <c r="G21" s="297">
        <f>+G20</f>
        <v>0</v>
      </c>
      <c r="H21" s="297">
        <f>+H$14/7</f>
        <v>0</v>
      </c>
      <c r="I21" s="297">
        <f>+I$14/7/2</f>
        <v>0</v>
      </c>
      <c r="J21" s="297"/>
      <c r="K21" s="297"/>
      <c r="L21" s="297"/>
      <c r="M21" s="297"/>
      <c r="N21" s="297"/>
      <c r="O21" s="297"/>
      <c r="P21" s="297"/>
      <c r="Q21" s="297"/>
      <c r="R21" s="297"/>
      <c r="S21" s="233"/>
      <c r="T21" s="233"/>
      <c r="U21" s="233"/>
      <c r="V21" s="233"/>
      <c r="W21" s="233"/>
      <c r="X21" s="233"/>
      <c r="Y21" s="297"/>
      <c r="Z21" s="297"/>
    </row>
    <row r="22" spans="1:26" x14ac:dyDescent="0.25">
      <c r="B22" s="3">
        <v>2000</v>
      </c>
      <c r="C22" s="13">
        <f t="shared" si="0"/>
        <v>0</v>
      </c>
      <c r="D22" s="297">
        <f>+D21</f>
        <v>0</v>
      </c>
      <c r="E22" s="297">
        <f>+E21</f>
        <v>0</v>
      </c>
      <c r="F22" s="297">
        <f>+F21</f>
        <v>0</v>
      </c>
      <c r="G22" s="297">
        <f>+G21</f>
        <v>0</v>
      </c>
      <c r="H22" s="297">
        <f>+H21</f>
        <v>0</v>
      </c>
      <c r="I22" s="297">
        <f>+I$14/7</f>
        <v>0</v>
      </c>
      <c r="J22" s="297">
        <f>+J$14/7/2</f>
        <v>0</v>
      </c>
      <c r="K22" s="297"/>
      <c r="L22" s="297"/>
      <c r="M22" s="297"/>
      <c r="N22" s="297"/>
      <c r="O22" s="297"/>
      <c r="P22" s="297"/>
      <c r="Q22" s="297"/>
      <c r="R22" s="297"/>
      <c r="S22" s="233"/>
      <c r="T22" s="233"/>
      <c r="U22" s="233"/>
      <c r="V22" s="233"/>
      <c r="W22" s="233"/>
      <c r="X22" s="233"/>
      <c r="Y22" s="297"/>
      <c r="Z22" s="297"/>
    </row>
    <row r="23" spans="1:26" x14ac:dyDescent="0.25">
      <c r="B23" s="3">
        <v>2001</v>
      </c>
      <c r="C23" s="13">
        <f t="shared" si="0"/>
        <v>0</v>
      </c>
      <c r="D23" s="297">
        <f>+D$14/7/2</f>
        <v>0</v>
      </c>
      <c r="E23" s="297">
        <f>+E22</f>
        <v>0</v>
      </c>
      <c r="F23" s="297">
        <f>+F22</f>
        <v>0</v>
      </c>
      <c r="G23" s="297">
        <f>+G22</f>
        <v>0</v>
      </c>
      <c r="H23" s="297">
        <f>+H22</f>
        <v>0</v>
      </c>
      <c r="I23" s="297">
        <f>+I22</f>
        <v>0</v>
      </c>
      <c r="J23" s="297">
        <f>+J$14/7</f>
        <v>0</v>
      </c>
      <c r="K23" s="297">
        <f>+K$14/7/2</f>
        <v>0</v>
      </c>
      <c r="L23" s="297"/>
      <c r="M23" s="297"/>
      <c r="N23" s="297"/>
      <c r="O23" s="297"/>
      <c r="P23" s="297"/>
      <c r="Q23" s="297"/>
      <c r="R23" s="297"/>
      <c r="S23" s="233"/>
      <c r="T23" s="233"/>
      <c r="U23" s="233"/>
      <c r="V23" s="233"/>
      <c r="W23" s="233"/>
      <c r="X23" s="233"/>
      <c r="Y23" s="297"/>
      <c r="Z23" s="297"/>
    </row>
    <row r="24" spans="1:26" x14ac:dyDescent="0.25">
      <c r="B24" s="3">
        <v>2002</v>
      </c>
      <c r="C24" s="13">
        <f t="shared" si="0"/>
        <v>0</v>
      </c>
      <c r="D24" s="297"/>
      <c r="E24" s="297">
        <f>+E$14/7/2</f>
        <v>0</v>
      </c>
      <c r="F24" s="297">
        <f>+F23</f>
        <v>0</v>
      </c>
      <c r="G24" s="297">
        <f>+G23</f>
        <v>0</v>
      </c>
      <c r="H24" s="297">
        <f>+H23</f>
        <v>0</v>
      </c>
      <c r="I24" s="297">
        <f>+I23</f>
        <v>0</v>
      </c>
      <c r="J24" s="297">
        <f>+J23</f>
        <v>0</v>
      </c>
      <c r="K24" s="297">
        <f>+K$14/7</f>
        <v>0</v>
      </c>
      <c r="L24" s="297">
        <f>+L$14/7/2</f>
        <v>0</v>
      </c>
      <c r="M24" s="297"/>
      <c r="N24" s="297"/>
      <c r="O24" s="297"/>
      <c r="P24" s="297"/>
      <c r="Q24" s="297"/>
      <c r="R24" s="297"/>
      <c r="S24" s="233"/>
      <c r="T24" s="233"/>
      <c r="U24" s="233"/>
      <c r="V24" s="233"/>
      <c r="W24" s="233"/>
      <c r="X24" s="233"/>
      <c r="Y24" s="297"/>
      <c r="Z24" s="297"/>
    </row>
    <row r="25" spans="1:26" x14ac:dyDescent="0.25">
      <c r="B25" s="3">
        <v>2003</v>
      </c>
      <c r="C25" s="13">
        <f t="shared" si="0"/>
        <v>0</v>
      </c>
      <c r="D25" s="297"/>
      <c r="E25" s="297"/>
      <c r="F25" s="297">
        <f>+F$14/7/2</f>
        <v>0</v>
      </c>
      <c r="G25" s="297">
        <f>+G24</f>
        <v>0</v>
      </c>
      <c r="H25" s="297">
        <f>+H24</f>
        <v>0</v>
      </c>
      <c r="I25" s="297">
        <f>+I24</f>
        <v>0</v>
      </c>
      <c r="J25" s="297">
        <f>+J24</f>
        <v>0</v>
      </c>
      <c r="K25" s="297">
        <f>+K24</f>
        <v>0</v>
      </c>
      <c r="L25" s="297">
        <f>+L$14/7</f>
        <v>0</v>
      </c>
      <c r="M25" s="297">
        <f>+M$14/7/2</f>
        <v>0</v>
      </c>
      <c r="N25" s="297"/>
      <c r="O25" s="297"/>
      <c r="P25" s="297"/>
      <c r="Q25" s="297"/>
      <c r="R25" s="297"/>
      <c r="S25" s="233"/>
      <c r="T25" s="233"/>
      <c r="U25" s="233"/>
      <c r="V25" s="233"/>
      <c r="W25" s="233"/>
      <c r="X25" s="233"/>
      <c r="Y25" s="297"/>
      <c r="Z25" s="297"/>
    </row>
    <row r="26" spans="1:26" x14ac:dyDescent="0.25">
      <c r="B26" s="3">
        <v>2004</v>
      </c>
      <c r="C26" s="13">
        <f t="shared" si="0"/>
        <v>0</v>
      </c>
      <c r="D26" s="297"/>
      <c r="E26" s="297"/>
      <c r="F26" s="297"/>
      <c r="G26" s="297">
        <f>+G$14/7/2</f>
        <v>0</v>
      </c>
      <c r="H26" s="297">
        <f>+H25</f>
        <v>0</v>
      </c>
      <c r="I26" s="297">
        <f>+I25</f>
        <v>0</v>
      </c>
      <c r="J26" s="297">
        <f>+J25</f>
        <v>0</v>
      </c>
      <c r="K26" s="297">
        <f>+K25</f>
        <v>0</v>
      </c>
      <c r="L26" s="297">
        <f>+L25</f>
        <v>0</v>
      </c>
      <c r="M26" s="297">
        <f>+M$14/7</f>
        <v>0</v>
      </c>
      <c r="N26" s="297">
        <f>+N$14/7/2</f>
        <v>0</v>
      </c>
      <c r="O26" s="297"/>
      <c r="P26" s="297"/>
      <c r="Q26" s="297"/>
      <c r="R26" s="297"/>
      <c r="S26" s="233"/>
      <c r="T26" s="233"/>
      <c r="U26" s="233"/>
      <c r="V26" s="233"/>
      <c r="W26" s="233"/>
      <c r="X26" s="233"/>
      <c r="Y26" s="297"/>
      <c r="Z26" s="297"/>
    </row>
    <row r="27" spans="1:26" x14ac:dyDescent="0.25">
      <c r="B27" s="3">
        <v>2005</v>
      </c>
      <c r="C27" s="13">
        <f t="shared" si="0"/>
        <v>0</v>
      </c>
      <c r="D27" s="297"/>
      <c r="E27" s="297"/>
      <c r="F27" s="297"/>
      <c r="G27" s="297"/>
      <c r="H27" s="297">
        <f>+H$14/7/2</f>
        <v>0</v>
      </c>
      <c r="I27" s="297">
        <f>+I26</f>
        <v>0</v>
      </c>
      <c r="J27" s="297">
        <f>+J26</f>
        <v>0</v>
      </c>
      <c r="K27" s="297">
        <f>+K26</f>
        <v>0</v>
      </c>
      <c r="L27" s="297">
        <f>+L26</f>
        <v>0</v>
      </c>
      <c r="M27" s="297">
        <f>+M26</f>
        <v>0</v>
      </c>
      <c r="N27" s="297">
        <f>+N$14/7</f>
        <v>0</v>
      </c>
      <c r="O27" s="297">
        <f>+O$14/7/2</f>
        <v>0</v>
      </c>
      <c r="P27" s="297"/>
      <c r="Q27" s="297"/>
      <c r="R27" s="297"/>
      <c r="S27" s="233"/>
      <c r="T27" s="233"/>
      <c r="U27" s="233"/>
      <c r="V27" s="233"/>
      <c r="W27" s="233"/>
      <c r="X27" s="233"/>
      <c r="Y27" s="297"/>
      <c r="Z27" s="297"/>
    </row>
    <row r="28" spans="1:26" x14ac:dyDescent="0.25">
      <c r="B28" s="3">
        <v>2006</v>
      </c>
      <c r="C28" s="13">
        <f t="shared" si="0"/>
        <v>0</v>
      </c>
      <c r="D28" s="297"/>
      <c r="E28" s="297"/>
      <c r="F28" s="297"/>
      <c r="G28" s="297"/>
      <c r="H28" s="297"/>
      <c r="I28" s="297">
        <f>+I$14/7/2</f>
        <v>0</v>
      </c>
      <c r="J28" s="297">
        <f>+J27</f>
        <v>0</v>
      </c>
      <c r="K28" s="297">
        <f>+K27</f>
        <v>0</v>
      </c>
      <c r="L28" s="297">
        <f>+L27</f>
        <v>0</v>
      </c>
      <c r="M28" s="297">
        <f>+M27</f>
        <v>0</v>
      </c>
      <c r="N28" s="297">
        <f>+N27</f>
        <v>0</v>
      </c>
      <c r="O28" s="297">
        <f>+O$14/7</f>
        <v>0</v>
      </c>
      <c r="P28" s="297">
        <f>+P$14/7/2</f>
        <v>0</v>
      </c>
      <c r="Q28" s="297"/>
      <c r="R28" s="297"/>
      <c r="S28" s="233"/>
      <c r="T28" s="233"/>
      <c r="U28" s="233"/>
      <c r="V28" s="233"/>
      <c r="W28" s="233"/>
      <c r="X28" s="233"/>
      <c r="Y28" s="297"/>
      <c r="Z28" s="297"/>
    </row>
    <row r="29" spans="1:26" x14ac:dyDescent="0.25">
      <c r="B29" s="3">
        <v>2007</v>
      </c>
      <c r="C29" s="13">
        <f t="shared" si="0"/>
        <v>0</v>
      </c>
      <c r="D29" s="297"/>
      <c r="E29" s="297"/>
      <c r="F29" s="297"/>
      <c r="G29" s="297"/>
      <c r="H29" s="297"/>
      <c r="I29" s="297"/>
      <c r="J29" s="297">
        <f>+J$14/7/2</f>
        <v>0</v>
      </c>
      <c r="K29" s="297">
        <f>+K28</f>
        <v>0</v>
      </c>
      <c r="L29" s="297">
        <f>+L28</f>
        <v>0</v>
      </c>
      <c r="M29" s="297">
        <f>+M28</f>
        <v>0</v>
      </c>
      <c r="N29" s="297">
        <f>+N28</f>
        <v>0</v>
      </c>
      <c r="O29" s="297">
        <f>+O28</f>
        <v>0</v>
      </c>
      <c r="P29" s="297">
        <f>+P$14/7</f>
        <v>0</v>
      </c>
      <c r="Q29" s="297">
        <f>+Q$14/7/2</f>
        <v>0</v>
      </c>
      <c r="R29" s="297"/>
      <c r="S29" s="233"/>
      <c r="T29" s="233"/>
      <c r="U29" s="233"/>
      <c r="V29" s="233"/>
      <c r="W29" s="233"/>
      <c r="X29" s="233"/>
      <c r="Y29" s="297"/>
      <c r="Z29" s="297"/>
    </row>
    <row r="30" spans="1:26" x14ac:dyDescent="0.25">
      <c r="B30" s="3">
        <v>2008</v>
      </c>
      <c r="C30" s="13">
        <f t="shared" si="0"/>
        <v>0</v>
      </c>
      <c r="D30" s="297"/>
      <c r="E30" s="297"/>
      <c r="F30" s="297"/>
      <c r="G30" s="297"/>
      <c r="H30" s="297"/>
      <c r="I30" s="297"/>
      <c r="J30" s="297"/>
      <c r="K30" s="297">
        <f>+K$14/7/2</f>
        <v>0</v>
      </c>
      <c r="L30" s="297">
        <f>+L29</f>
        <v>0</v>
      </c>
      <c r="M30" s="297">
        <f>+M29</f>
        <v>0</v>
      </c>
      <c r="N30" s="297">
        <f>+N29</f>
        <v>0</v>
      </c>
      <c r="O30" s="297">
        <f>+O29</f>
        <v>0</v>
      </c>
      <c r="P30" s="297">
        <f>+P29</f>
        <v>0</v>
      </c>
      <c r="Q30" s="297">
        <f>+Q$14/7</f>
        <v>0</v>
      </c>
      <c r="R30" s="297">
        <f>+R$14/7/2</f>
        <v>0</v>
      </c>
      <c r="S30" s="233"/>
      <c r="T30" s="233"/>
      <c r="U30" s="233"/>
      <c r="V30" s="233"/>
      <c r="W30" s="233"/>
      <c r="X30" s="233"/>
      <c r="Y30" s="297"/>
      <c r="Z30" s="297"/>
    </row>
    <row r="31" spans="1:26" x14ac:dyDescent="0.25">
      <c r="B31" s="3">
        <v>2009</v>
      </c>
      <c r="C31" s="13">
        <f t="shared" si="0"/>
        <v>0</v>
      </c>
      <c r="D31" s="297"/>
      <c r="E31" s="297"/>
      <c r="F31" s="297"/>
      <c r="G31" s="297"/>
      <c r="H31" s="297"/>
      <c r="I31" s="297"/>
      <c r="J31" s="297"/>
      <c r="K31" s="297"/>
      <c r="L31" s="297">
        <f>+L$14/7/2</f>
        <v>0</v>
      </c>
      <c r="M31" s="297">
        <f>+M30</f>
        <v>0</v>
      </c>
      <c r="N31" s="297">
        <f>+N30</f>
        <v>0</v>
      </c>
      <c r="O31" s="297">
        <f>+O30</f>
        <v>0</v>
      </c>
      <c r="P31" s="297">
        <f>+P30</f>
        <v>0</v>
      </c>
      <c r="Q31" s="297">
        <f>+Q30</f>
        <v>0</v>
      </c>
      <c r="R31" s="297">
        <f>+R$14/7</f>
        <v>0</v>
      </c>
      <c r="S31" s="233">
        <f>+S$14/7/2</f>
        <v>0</v>
      </c>
      <c r="T31" s="233"/>
      <c r="U31" s="233"/>
      <c r="V31" s="233"/>
      <c r="W31" s="233"/>
      <c r="X31" s="233"/>
      <c r="Y31" s="297"/>
      <c r="Z31" s="297"/>
    </row>
    <row r="32" spans="1:26" x14ac:dyDescent="0.25">
      <c r="A32" s="38" t="s">
        <v>59</v>
      </c>
      <c r="B32" s="3">
        <v>2010</v>
      </c>
      <c r="C32" s="13">
        <f t="shared" si="0"/>
        <v>0</v>
      </c>
      <c r="D32" s="297"/>
      <c r="E32" s="297"/>
      <c r="F32" s="297"/>
      <c r="G32" s="297"/>
      <c r="H32" s="297"/>
      <c r="I32" s="297"/>
      <c r="J32" s="297"/>
      <c r="K32" s="297"/>
      <c r="L32" s="297"/>
      <c r="M32" s="297">
        <f>+M$14/7/2</f>
        <v>0</v>
      </c>
      <c r="N32" s="297">
        <f>+N31</f>
        <v>0</v>
      </c>
      <c r="O32" s="297">
        <f>+O31</f>
        <v>0</v>
      </c>
      <c r="P32" s="297">
        <f>+P31</f>
        <v>0</v>
      </c>
      <c r="Q32" s="297">
        <f>+Q31</f>
        <v>0</v>
      </c>
      <c r="R32" s="297">
        <f>+R31</f>
        <v>0</v>
      </c>
      <c r="S32" s="233">
        <f>+S$14/7</f>
        <v>0</v>
      </c>
      <c r="T32" s="233">
        <f>+T$14/7/2</f>
        <v>0</v>
      </c>
      <c r="U32" s="233"/>
      <c r="V32" s="233"/>
      <c r="W32" s="233"/>
      <c r="X32" s="233"/>
      <c r="Y32" s="297"/>
      <c r="Z32" s="297"/>
    </row>
    <row r="33" spans="1:28" x14ac:dyDescent="0.25">
      <c r="A33" s="38"/>
      <c r="B33" s="3">
        <v>2011</v>
      </c>
      <c r="C33" s="13">
        <f t="shared" si="0"/>
        <v>0</v>
      </c>
      <c r="D33" s="297"/>
      <c r="E33" s="297"/>
      <c r="F33" s="297"/>
      <c r="G33" s="297"/>
      <c r="H33" s="297"/>
      <c r="I33" s="297"/>
      <c r="J33" s="297"/>
      <c r="K33" s="297"/>
      <c r="L33" s="297"/>
      <c r="M33" s="297"/>
      <c r="N33" s="297">
        <f>+N$14/7/2</f>
        <v>0</v>
      </c>
      <c r="O33" s="297">
        <f>+O32</f>
        <v>0</v>
      </c>
      <c r="P33" s="297">
        <f>+P32</f>
        <v>0</v>
      </c>
      <c r="Q33" s="297">
        <f>+Q32</f>
        <v>0</v>
      </c>
      <c r="R33" s="297">
        <f>+R32</f>
        <v>0</v>
      </c>
      <c r="S33" s="233">
        <f>+S32</f>
        <v>0</v>
      </c>
      <c r="T33" s="233">
        <f>+T$14/7</f>
        <v>0</v>
      </c>
      <c r="U33" s="233">
        <f>+U$14/7/2</f>
        <v>0</v>
      </c>
      <c r="V33" s="233"/>
      <c r="W33" s="233"/>
      <c r="X33" s="233"/>
      <c r="Y33" s="297"/>
      <c r="Z33" s="297"/>
    </row>
    <row r="34" spans="1:28" x14ac:dyDescent="0.25">
      <c r="A34" s="38"/>
      <c r="B34" s="3">
        <v>2012</v>
      </c>
      <c r="C34" s="13">
        <f t="shared" si="0"/>
        <v>-12858.857142857143</v>
      </c>
      <c r="D34" s="297"/>
      <c r="E34" s="297"/>
      <c r="F34" s="297"/>
      <c r="G34" s="297"/>
      <c r="H34" s="297"/>
      <c r="I34" s="297"/>
      <c r="J34" s="297"/>
      <c r="K34" s="297"/>
      <c r="L34" s="297"/>
      <c r="M34" s="297"/>
      <c r="N34" s="297"/>
      <c r="O34" s="297">
        <f>+O$14/7/2</f>
        <v>0</v>
      </c>
      <c r="P34" s="297">
        <f>+P33</f>
        <v>0</v>
      </c>
      <c r="Q34" s="297">
        <f>+Q33</f>
        <v>0</v>
      </c>
      <c r="R34" s="297">
        <f>+R33</f>
        <v>0</v>
      </c>
      <c r="S34" s="233">
        <f>+S33</f>
        <v>0</v>
      </c>
      <c r="T34" s="233">
        <f>+T$14/7</f>
        <v>0</v>
      </c>
      <c r="U34" s="233">
        <f>+U$14/7</f>
        <v>0</v>
      </c>
      <c r="V34" s="233">
        <f>+V$14/7/2</f>
        <v>12858.857142857143</v>
      </c>
      <c r="W34" s="233"/>
      <c r="X34" s="233"/>
      <c r="Y34" s="297"/>
      <c r="Z34" s="297"/>
    </row>
    <row r="35" spans="1:28" x14ac:dyDescent="0.25">
      <c r="A35" s="38"/>
      <c r="B35" s="3">
        <v>2013</v>
      </c>
      <c r="C35" s="13">
        <f t="shared" si="0"/>
        <v>-26582.282142857144</v>
      </c>
      <c r="D35" s="297"/>
      <c r="E35" s="297"/>
      <c r="F35" s="297"/>
      <c r="G35" s="297"/>
      <c r="H35" s="297"/>
      <c r="I35" s="297"/>
      <c r="J35" s="297"/>
      <c r="K35" s="297"/>
      <c r="L35" s="297"/>
      <c r="M35" s="297"/>
      <c r="N35" s="297"/>
      <c r="O35" s="297"/>
      <c r="P35" s="297"/>
      <c r="Q35" s="297"/>
      <c r="R35" s="297">
        <f>R34</f>
        <v>0</v>
      </c>
      <c r="S35" s="233">
        <f>S34</f>
        <v>0</v>
      </c>
      <c r="T35" s="233">
        <f>T34</f>
        <v>0</v>
      </c>
      <c r="U35" s="233"/>
      <c r="V35" s="233">
        <f>$V$14/7</f>
        <v>25717.714285714286</v>
      </c>
      <c r="W35" s="233">
        <f>$W$14/7/2</f>
        <v>864.56785714285718</v>
      </c>
      <c r="X35" s="233"/>
      <c r="Y35" s="297"/>
      <c r="Z35" s="297"/>
    </row>
    <row r="36" spans="1:28" x14ac:dyDescent="0.25">
      <c r="A36" s="38"/>
      <c r="B36" s="3">
        <v>2014</v>
      </c>
      <c r="C36" s="13">
        <f t="shared" si="0"/>
        <v>-27446.850000000002</v>
      </c>
      <c r="D36" s="297"/>
      <c r="E36" s="297"/>
      <c r="F36" s="297"/>
      <c r="G36" s="297"/>
      <c r="H36" s="297"/>
      <c r="I36" s="297"/>
      <c r="J36" s="297"/>
      <c r="K36" s="297"/>
      <c r="L36" s="297"/>
      <c r="M36" s="297"/>
      <c r="N36" s="297"/>
      <c r="O36" s="297"/>
      <c r="P36" s="297"/>
      <c r="Q36" s="297"/>
      <c r="R36" s="297"/>
      <c r="S36" s="233">
        <f t="shared" ref="S36:S37" si="1">S35</f>
        <v>0</v>
      </c>
      <c r="T36" s="233">
        <f t="shared" ref="T36:T37" si="2">T35</f>
        <v>0</v>
      </c>
      <c r="U36" s="233"/>
      <c r="V36" s="233">
        <f t="shared" ref="V36:V40" si="3">$V$14/7</f>
        <v>25717.714285714286</v>
      </c>
      <c r="W36" s="233">
        <f>$W$14/7</f>
        <v>1729.1357142857144</v>
      </c>
      <c r="X36" s="233">
        <f>X14/7/2</f>
        <v>0</v>
      </c>
      <c r="Y36" s="297"/>
      <c r="Z36" s="297"/>
    </row>
    <row r="37" spans="1:28" x14ac:dyDescent="0.25">
      <c r="A37" s="38"/>
      <c r="B37" s="3">
        <v>2015</v>
      </c>
      <c r="C37" s="13">
        <f t="shared" si="0"/>
        <v>-27446.850000000002</v>
      </c>
      <c r="D37" s="297"/>
      <c r="E37" s="297"/>
      <c r="F37" s="297"/>
      <c r="G37" s="297"/>
      <c r="H37" s="297"/>
      <c r="I37" s="297"/>
      <c r="J37" s="297"/>
      <c r="K37" s="297"/>
      <c r="L37" s="297"/>
      <c r="M37" s="297"/>
      <c r="N37" s="297"/>
      <c r="O37" s="297"/>
      <c r="P37" s="297"/>
      <c r="Q37" s="297"/>
      <c r="R37" s="297"/>
      <c r="S37" s="233">
        <f t="shared" si="1"/>
        <v>0</v>
      </c>
      <c r="T37" s="233">
        <f t="shared" si="2"/>
        <v>0</v>
      </c>
      <c r="U37" s="233">
        <f>U36</f>
        <v>0</v>
      </c>
      <c r="V37" s="233">
        <f t="shared" si="3"/>
        <v>25717.714285714286</v>
      </c>
      <c r="W37" s="233">
        <f t="shared" ref="W37:W41" si="4">$W$14/7</f>
        <v>1729.1357142857144</v>
      </c>
      <c r="X37" s="233">
        <f>X14/7</f>
        <v>0</v>
      </c>
      <c r="Y37" s="297">
        <f>Y14/7/2</f>
        <v>0</v>
      </c>
      <c r="Z37" s="297"/>
    </row>
    <row r="38" spans="1:28" x14ac:dyDescent="0.25">
      <c r="A38" s="38"/>
      <c r="B38" s="3">
        <v>2016</v>
      </c>
      <c r="C38" s="13">
        <f t="shared" si="0"/>
        <v>-27446.850000000002</v>
      </c>
      <c r="D38" s="297"/>
      <c r="E38" s="297"/>
      <c r="F38" s="297"/>
      <c r="G38" s="297"/>
      <c r="H38" s="297"/>
      <c r="I38" s="297"/>
      <c r="J38" s="297"/>
      <c r="K38" s="297"/>
      <c r="L38" s="297"/>
      <c r="M38" s="297"/>
      <c r="N38" s="297"/>
      <c r="O38" s="297"/>
      <c r="P38" s="297"/>
      <c r="Q38" s="297"/>
      <c r="R38" s="297"/>
      <c r="S38" s="233"/>
      <c r="T38" s="233"/>
      <c r="U38" s="233"/>
      <c r="V38" s="233">
        <f t="shared" si="3"/>
        <v>25717.714285714286</v>
      </c>
      <c r="W38" s="233">
        <f t="shared" si="4"/>
        <v>1729.1357142857144</v>
      </c>
      <c r="X38" s="233"/>
      <c r="Y38" s="297"/>
      <c r="Z38" s="297"/>
    </row>
    <row r="39" spans="1:28" x14ac:dyDescent="0.25">
      <c r="A39" s="38"/>
      <c r="B39" s="3">
        <v>2017</v>
      </c>
      <c r="C39" s="13">
        <f t="shared" si="0"/>
        <v>-27446.850000000002</v>
      </c>
      <c r="D39" s="297"/>
      <c r="E39" s="297"/>
      <c r="F39" s="297"/>
      <c r="G39" s="297"/>
      <c r="H39" s="297"/>
      <c r="I39" s="297"/>
      <c r="J39" s="297"/>
      <c r="K39" s="297"/>
      <c r="L39" s="297"/>
      <c r="M39" s="297"/>
      <c r="N39" s="297"/>
      <c r="O39" s="297"/>
      <c r="P39" s="297"/>
      <c r="Q39" s="297"/>
      <c r="R39" s="297"/>
      <c r="S39" s="233"/>
      <c r="T39" s="233"/>
      <c r="U39" s="233"/>
      <c r="V39" s="233">
        <f t="shared" si="3"/>
        <v>25717.714285714286</v>
      </c>
      <c r="W39" s="233">
        <f t="shared" si="4"/>
        <v>1729.1357142857144</v>
      </c>
      <c r="X39" s="233"/>
      <c r="Y39" s="297"/>
      <c r="Z39" s="297"/>
    </row>
    <row r="40" spans="1:28" x14ac:dyDescent="0.25">
      <c r="A40" s="38"/>
      <c r="B40" s="3">
        <v>2018</v>
      </c>
      <c r="C40" s="13">
        <f>-SUM(D40:AB40)</f>
        <v>-27446.850000000002</v>
      </c>
      <c r="D40" s="297"/>
      <c r="E40" s="297"/>
      <c r="F40" s="297"/>
      <c r="G40" s="297"/>
      <c r="H40" s="297"/>
      <c r="I40" s="297"/>
      <c r="J40" s="297"/>
      <c r="K40" s="297"/>
      <c r="L40" s="297"/>
      <c r="M40" s="297"/>
      <c r="N40" s="297"/>
      <c r="O40" s="297"/>
      <c r="P40" s="297"/>
      <c r="Q40" s="297"/>
      <c r="R40" s="297"/>
      <c r="S40" s="233"/>
      <c r="T40" s="233"/>
      <c r="U40" s="233"/>
      <c r="V40" s="233">
        <f t="shared" si="3"/>
        <v>25717.714285714286</v>
      </c>
      <c r="W40" s="233">
        <f t="shared" si="4"/>
        <v>1729.1357142857144</v>
      </c>
      <c r="X40" s="233"/>
      <c r="Y40" s="297"/>
      <c r="Z40" s="297"/>
    </row>
    <row r="41" spans="1:28" x14ac:dyDescent="0.25">
      <c r="A41" s="38"/>
      <c r="B41" s="3">
        <v>2019</v>
      </c>
      <c r="C41" s="13">
        <f>-SUM(D41:AB41)</f>
        <v>-14587.992857142857</v>
      </c>
      <c r="D41" s="297"/>
      <c r="E41" s="297"/>
      <c r="F41" s="297"/>
      <c r="G41" s="297"/>
      <c r="H41" s="297"/>
      <c r="I41" s="297"/>
      <c r="J41" s="297"/>
      <c r="K41" s="297"/>
      <c r="L41" s="297"/>
      <c r="M41" s="297"/>
      <c r="N41" s="297"/>
      <c r="O41" s="297"/>
      <c r="P41" s="297"/>
      <c r="Q41" s="297"/>
      <c r="R41" s="297"/>
      <c r="S41" s="233"/>
      <c r="T41" s="233"/>
      <c r="U41" s="233"/>
      <c r="V41" s="233">
        <f>+V$14/7/2</f>
        <v>12858.857142857143</v>
      </c>
      <c r="W41" s="233">
        <f t="shared" si="4"/>
        <v>1729.1357142857144</v>
      </c>
      <c r="X41" s="233"/>
      <c r="Y41" s="297"/>
      <c r="Z41" s="297"/>
    </row>
    <row r="42" spans="1:28" x14ac:dyDescent="0.25">
      <c r="A42" s="38"/>
      <c r="B42" s="3">
        <v>2020</v>
      </c>
      <c r="C42" s="13">
        <f t="shared" ref="C42:C43" si="5">-SUM(D42:AB42)</f>
        <v>-864.56785714285718</v>
      </c>
      <c r="D42" s="297"/>
      <c r="E42" s="297"/>
      <c r="F42" s="297"/>
      <c r="G42" s="297"/>
      <c r="H42" s="297"/>
      <c r="I42" s="297"/>
      <c r="J42" s="297"/>
      <c r="K42" s="297"/>
      <c r="L42" s="297"/>
      <c r="M42" s="297"/>
      <c r="N42" s="297"/>
      <c r="O42" s="297"/>
      <c r="P42" s="297"/>
      <c r="Q42" s="297"/>
      <c r="R42" s="297"/>
      <c r="S42" s="233"/>
      <c r="T42" s="233"/>
      <c r="U42" s="233"/>
      <c r="V42" s="233"/>
      <c r="W42" s="233">
        <f>$W$14/7/2</f>
        <v>864.56785714285718</v>
      </c>
      <c r="X42" s="233"/>
      <c r="Y42" s="297"/>
      <c r="Z42" s="297"/>
    </row>
    <row r="43" spans="1:28" x14ac:dyDescent="0.25">
      <c r="A43" s="38"/>
      <c r="B43" s="3">
        <v>2021</v>
      </c>
      <c r="C43" s="13">
        <f t="shared" si="5"/>
        <v>0</v>
      </c>
      <c r="D43" s="297"/>
      <c r="E43" s="297"/>
      <c r="F43" s="297"/>
      <c r="G43" s="297"/>
      <c r="H43" s="297"/>
      <c r="I43" s="297"/>
      <c r="J43" s="297"/>
      <c r="K43" s="297"/>
      <c r="L43" s="297"/>
      <c r="M43" s="297"/>
      <c r="N43" s="297"/>
      <c r="O43" s="297"/>
      <c r="P43" s="297"/>
      <c r="Q43" s="297"/>
      <c r="R43" s="297"/>
      <c r="S43" s="233"/>
      <c r="T43" s="233"/>
      <c r="U43" s="233"/>
      <c r="V43" s="233"/>
      <c r="W43" s="233"/>
      <c r="X43" s="233"/>
      <c r="Y43" s="297"/>
      <c r="Z43" s="297"/>
    </row>
    <row r="44" spans="1:28" x14ac:dyDescent="0.25">
      <c r="A44" s="38"/>
      <c r="B44" s="30">
        <f>SUM(D44:Y44)</f>
        <v>0</v>
      </c>
      <c r="C44" s="12"/>
      <c r="D44" s="298"/>
      <c r="E44" s="298"/>
      <c r="F44" s="298"/>
      <c r="G44" s="298"/>
      <c r="H44" s="298"/>
      <c r="I44" s="298"/>
      <c r="J44" s="298"/>
      <c r="K44" s="298"/>
      <c r="L44" s="298"/>
      <c r="M44" s="298"/>
      <c r="N44" s="298"/>
      <c r="O44" s="298"/>
      <c r="P44" s="298"/>
      <c r="Q44" s="298"/>
      <c r="R44" s="298"/>
      <c r="S44" s="298"/>
      <c r="T44" s="298"/>
      <c r="U44" s="298"/>
      <c r="V44" s="299"/>
      <c r="W44" s="299"/>
      <c r="X44" s="275"/>
      <c r="Y44" s="297"/>
      <c r="Z44" s="297"/>
    </row>
    <row r="45" spans="1:28" x14ac:dyDescent="0.25">
      <c r="A45" s="38" t="s">
        <v>62</v>
      </c>
      <c r="B45" s="300">
        <f>SUM(D45:AB45)</f>
        <v>0</v>
      </c>
      <c r="C45" s="275">
        <f>SUM(C16:C44)</f>
        <v>-192127.95</v>
      </c>
      <c r="D45" s="297">
        <f>-SUM(D16:D44)+D14</f>
        <v>0</v>
      </c>
      <c r="E45" s="297">
        <f t="shared" ref="E45:AB45" si="6">-SUM(E16:E44)+E14</f>
        <v>0</v>
      </c>
      <c r="F45" s="297">
        <f t="shared" si="6"/>
        <v>0</v>
      </c>
      <c r="G45" s="297">
        <f t="shared" si="6"/>
        <v>0</v>
      </c>
      <c r="H45" s="297">
        <f t="shared" si="6"/>
        <v>0</v>
      </c>
      <c r="I45" s="297">
        <f t="shared" si="6"/>
        <v>0</v>
      </c>
      <c r="J45" s="297">
        <f t="shared" si="6"/>
        <v>0</v>
      </c>
      <c r="K45" s="297">
        <f t="shared" si="6"/>
        <v>0</v>
      </c>
      <c r="L45" s="297">
        <f t="shared" si="6"/>
        <v>0</v>
      </c>
      <c r="M45" s="297">
        <f t="shared" si="6"/>
        <v>0</v>
      </c>
      <c r="N45" s="297">
        <f t="shared" si="6"/>
        <v>0</v>
      </c>
      <c r="O45" s="297">
        <f t="shared" si="6"/>
        <v>0</v>
      </c>
      <c r="P45" s="297">
        <f t="shared" si="6"/>
        <v>0</v>
      </c>
      <c r="Q45" s="297">
        <f t="shared" si="6"/>
        <v>0</v>
      </c>
      <c r="R45" s="297">
        <f t="shared" si="6"/>
        <v>0</v>
      </c>
      <c r="S45" s="297">
        <f t="shared" si="6"/>
        <v>0</v>
      </c>
      <c r="T45" s="297">
        <f t="shared" si="6"/>
        <v>0</v>
      </c>
      <c r="U45" s="297">
        <f t="shared" si="6"/>
        <v>0</v>
      </c>
      <c r="V45" s="233">
        <f t="shared" si="6"/>
        <v>0</v>
      </c>
      <c r="W45" s="233">
        <f t="shared" si="6"/>
        <v>0</v>
      </c>
      <c r="X45" s="334">
        <f t="shared" si="6"/>
        <v>0</v>
      </c>
      <c r="Y45" s="334">
        <f t="shared" si="6"/>
        <v>0</v>
      </c>
      <c r="Z45" s="334">
        <f t="shared" si="6"/>
        <v>0</v>
      </c>
      <c r="AA45" s="334">
        <f t="shared" si="6"/>
        <v>0</v>
      </c>
      <c r="AB45" s="334">
        <f t="shared" si="6"/>
        <v>0</v>
      </c>
    </row>
    <row r="46" spans="1:28" x14ac:dyDescent="0.25">
      <c r="A46" s="38"/>
      <c r="B46" s="275"/>
      <c r="C46" s="299"/>
      <c r="D46" s="297"/>
      <c r="E46" s="297"/>
      <c r="F46" s="297"/>
      <c r="G46" s="297"/>
      <c r="H46" s="297"/>
      <c r="I46" s="297"/>
      <c r="J46" s="297"/>
      <c r="K46" s="297"/>
      <c r="L46" s="297"/>
      <c r="M46" s="297"/>
      <c r="N46" s="297"/>
      <c r="O46" s="297"/>
      <c r="P46" s="297"/>
      <c r="Q46" s="297"/>
      <c r="R46" s="297"/>
      <c r="S46" s="297"/>
      <c r="T46" s="297"/>
      <c r="U46" s="297"/>
      <c r="V46" s="297"/>
      <c r="W46" s="297"/>
      <c r="X46" s="297"/>
      <c r="Y46" s="297"/>
      <c r="Z46" s="297"/>
    </row>
    <row r="47" spans="1:28" x14ac:dyDescent="0.25">
      <c r="A47" s="39" t="s">
        <v>63</v>
      </c>
      <c r="B47" s="3"/>
      <c r="C47" s="30">
        <f>+C14+C45</f>
        <v>0</v>
      </c>
      <c r="D47" s="297"/>
      <c r="E47" s="297"/>
      <c r="F47" s="297"/>
      <c r="G47" s="297"/>
      <c r="H47" s="297"/>
      <c r="I47" s="297"/>
      <c r="J47" s="297"/>
      <c r="K47" s="297"/>
      <c r="L47" s="297"/>
      <c r="M47" s="297"/>
      <c r="N47" s="297"/>
      <c r="O47" s="297"/>
      <c r="P47" s="297"/>
      <c r="Q47" s="297"/>
      <c r="R47" s="297"/>
      <c r="S47" s="297"/>
      <c r="T47" s="297"/>
      <c r="U47" s="297"/>
      <c r="V47" s="297"/>
      <c r="W47" s="297"/>
      <c r="X47" s="297"/>
      <c r="Y47" s="297"/>
      <c r="Z47" s="297"/>
    </row>
    <row r="48" spans="1:28" x14ac:dyDescent="0.25">
      <c r="A48" s="3"/>
      <c r="B48" s="3"/>
      <c r="C48" s="3"/>
      <c r="D48" s="297"/>
      <c r="E48" s="297"/>
      <c r="F48" s="297"/>
      <c r="G48" s="297"/>
      <c r="H48" s="297"/>
      <c r="I48" s="297"/>
      <c r="J48" s="297"/>
      <c r="K48" s="297"/>
      <c r="L48" s="297"/>
      <c r="M48" s="297"/>
      <c r="N48" s="297"/>
      <c r="O48" s="297"/>
      <c r="P48" s="297"/>
      <c r="Q48" s="297"/>
      <c r="R48" s="297"/>
      <c r="S48" s="297"/>
      <c r="T48" s="297"/>
      <c r="U48" s="297"/>
      <c r="V48" s="297"/>
      <c r="W48" s="297"/>
      <c r="X48" s="297"/>
      <c r="Y48" s="297"/>
      <c r="Z48" s="297"/>
    </row>
    <row r="49" spans="1:26" x14ac:dyDescent="0.25">
      <c r="A49" s="3"/>
      <c r="B49" s="36"/>
      <c r="C49" s="3"/>
      <c r="D49" s="297"/>
      <c r="E49" s="297"/>
      <c r="F49" s="297"/>
      <c r="G49" s="297"/>
      <c r="H49" s="297"/>
      <c r="I49" s="297"/>
      <c r="J49" s="297"/>
      <c r="K49" s="297"/>
      <c r="L49" s="297"/>
      <c r="M49" s="297"/>
      <c r="N49" s="297"/>
      <c r="O49" s="297"/>
      <c r="P49" s="297"/>
      <c r="Q49" s="297"/>
      <c r="R49" s="297"/>
      <c r="S49" s="297"/>
      <c r="T49" s="297"/>
      <c r="U49" s="297"/>
      <c r="V49" s="297"/>
      <c r="W49" s="297"/>
      <c r="X49" s="297"/>
      <c r="Y49" s="297"/>
      <c r="Z49" s="297"/>
    </row>
    <row r="50" spans="1:26" x14ac:dyDescent="0.25">
      <c r="A50" s="3"/>
      <c r="B50" s="3"/>
      <c r="C50" s="3"/>
      <c r="E50" s="297"/>
      <c r="F50" s="301"/>
      <c r="G50" s="301"/>
      <c r="H50" s="301"/>
      <c r="I50" s="301"/>
      <c r="J50" s="301"/>
      <c r="K50" s="301"/>
      <c r="L50" s="301"/>
      <c r="M50" s="301"/>
      <c r="N50" s="297">
        <f>SUM(E32:E50)</f>
        <v>0</v>
      </c>
      <c r="O50" s="301"/>
      <c r="P50" s="301"/>
      <c r="Q50" s="301"/>
      <c r="R50" s="301"/>
      <c r="S50" s="301"/>
    </row>
    <row r="51" spans="1:26" x14ac:dyDescent="0.25">
      <c r="B51" s="3"/>
      <c r="C51" s="3"/>
      <c r="E51" s="301"/>
      <c r="F51" s="301"/>
      <c r="G51" s="301"/>
      <c r="H51" s="301"/>
      <c r="I51" s="301"/>
      <c r="J51" s="301"/>
      <c r="K51" s="301"/>
      <c r="L51" s="301"/>
      <c r="M51" s="301"/>
      <c r="N51" s="301"/>
      <c r="O51" s="301"/>
      <c r="P51" s="301"/>
      <c r="Q51" s="301"/>
      <c r="R51" s="301"/>
      <c r="S51" s="301"/>
    </row>
    <row r="52" spans="1:26" x14ac:dyDescent="0.25">
      <c r="E52" s="301"/>
      <c r="F52" s="301"/>
      <c r="G52" s="301"/>
      <c r="H52" s="301"/>
      <c r="I52" s="301"/>
      <c r="J52" s="301"/>
      <c r="K52" s="301"/>
      <c r="L52" s="301"/>
      <c r="M52" s="301"/>
      <c r="N52" s="301"/>
      <c r="O52" s="301"/>
      <c r="P52" s="301"/>
      <c r="Q52" s="301"/>
      <c r="R52" s="301"/>
      <c r="S52" s="301"/>
    </row>
    <row r="53" spans="1:26" x14ac:dyDescent="0.25">
      <c r="E53" s="301"/>
      <c r="F53" s="301"/>
      <c r="G53" s="301"/>
      <c r="H53" s="301"/>
      <c r="I53" s="301"/>
      <c r="J53" s="301"/>
      <c r="K53" s="301"/>
      <c r="L53" s="301"/>
      <c r="M53" s="301"/>
      <c r="N53" s="301"/>
      <c r="O53" s="301"/>
      <c r="P53" s="301"/>
      <c r="Q53" s="301"/>
      <c r="R53" s="301"/>
      <c r="S53" s="301"/>
    </row>
    <row r="54" spans="1:26" x14ac:dyDescent="0.25">
      <c r="E54" s="301"/>
      <c r="F54" s="301"/>
      <c r="G54" s="301"/>
      <c r="H54" s="301"/>
      <c r="I54" s="301"/>
      <c r="J54" s="301"/>
      <c r="K54" s="301"/>
      <c r="L54" s="301"/>
      <c r="M54" s="301"/>
      <c r="N54" s="301"/>
      <c r="O54" s="301"/>
      <c r="P54" s="301"/>
      <c r="Q54" s="301"/>
      <c r="R54" s="301"/>
      <c r="S54" s="301"/>
    </row>
    <row r="55" spans="1:26" x14ac:dyDescent="0.25">
      <c r="E55" s="301"/>
      <c r="F55" s="301"/>
      <c r="G55" s="301"/>
      <c r="H55" s="301"/>
      <c r="I55" s="301"/>
      <c r="J55" s="301"/>
      <c r="K55" s="301"/>
      <c r="L55" s="301"/>
      <c r="M55" s="301"/>
      <c r="N55" s="301"/>
      <c r="O55" s="301"/>
      <c r="P55" s="301"/>
      <c r="Q55" s="301"/>
      <c r="R55" s="301"/>
      <c r="S55" s="301"/>
    </row>
    <row r="56" spans="1:26" x14ac:dyDescent="0.25">
      <c r="E56" s="301"/>
      <c r="F56" s="301"/>
      <c r="G56" s="301"/>
      <c r="H56" s="301"/>
      <c r="I56" s="301"/>
      <c r="J56" s="301"/>
      <c r="K56" s="301"/>
      <c r="L56" s="301"/>
      <c r="M56" s="301"/>
      <c r="N56" s="301"/>
      <c r="O56" s="301"/>
      <c r="P56" s="301"/>
      <c r="Q56" s="301"/>
      <c r="R56" s="301"/>
      <c r="S56" s="301"/>
    </row>
    <row r="57" spans="1:26" x14ac:dyDescent="0.25">
      <c r="E57" s="301"/>
      <c r="F57" s="301"/>
      <c r="G57" s="301"/>
      <c r="H57" s="301"/>
      <c r="I57" s="301"/>
      <c r="J57" s="301"/>
      <c r="K57" s="301"/>
      <c r="L57" s="301"/>
      <c r="M57" s="301"/>
      <c r="N57" s="301"/>
      <c r="O57" s="301"/>
      <c r="P57" s="301"/>
      <c r="Q57" s="301"/>
      <c r="R57" s="301"/>
      <c r="S57" s="301"/>
    </row>
    <row r="58" spans="1:26" x14ac:dyDescent="0.25">
      <c r="E58" s="301"/>
      <c r="F58" s="301"/>
      <c r="G58" s="301"/>
      <c r="H58" s="301"/>
      <c r="I58" s="301"/>
      <c r="J58" s="301"/>
      <c r="K58" s="301"/>
      <c r="L58" s="301"/>
      <c r="M58" s="301"/>
      <c r="N58" s="301"/>
      <c r="O58" s="301"/>
      <c r="P58" s="301"/>
      <c r="Q58" s="301"/>
      <c r="R58" s="301"/>
      <c r="S58" s="301"/>
    </row>
    <row r="59" spans="1:26" x14ac:dyDescent="0.25">
      <c r="E59" s="301"/>
      <c r="F59" s="301"/>
      <c r="G59" s="301"/>
      <c r="H59" s="301"/>
      <c r="I59" s="301"/>
      <c r="J59" s="301"/>
      <c r="K59" s="301"/>
      <c r="L59" s="301"/>
      <c r="M59" s="301"/>
      <c r="N59" s="301"/>
      <c r="O59" s="301"/>
      <c r="P59" s="301"/>
      <c r="Q59" s="301"/>
      <c r="R59" s="301"/>
      <c r="S59" s="301"/>
    </row>
    <row r="60" spans="1:26" x14ac:dyDescent="0.25">
      <c r="E60" s="301"/>
      <c r="F60" s="301"/>
      <c r="G60" s="301"/>
      <c r="H60" s="301"/>
      <c r="I60" s="301"/>
      <c r="J60" s="301"/>
      <c r="K60" s="301"/>
      <c r="L60" s="301"/>
      <c r="M60" s="301"/>
      <c r="N60" s="301"/>
      <c r="O60" s="301"/>
      <c r="P60" s="301"/>
      <c r="Q60" s="301"/>
      <c r="R60" s="301"/>
      <c r="S60" s="301"/>
    </row>
    <row r="61" spans="1:26" x14ac:dyDescent="0.25">
      <c r="E61" s="301"/>
      <c r="F61" s="301"/>
      <c r="G61" s="301"/>
      <c r="H61" s="301"/>
      <c r="I61" s="301"/>
      <c r="J61" s="301"/>
      <c r="K61" s="301"/>
      <c r="L61" s="301"/>
      <c r="M61" s="301"/>
      <c r="N61" s="301"/>
      <c r="O61" s="301"/>
      <c r="P61" s="301"/>
      <c r="Q61" s="301"/>
      <c r="R61" s="301"/>
      <c r="S61" s="301"/>
    </row>
  </sheetData>
  <pageMargins left="0.7" right="0.7" top="0.75" bottom="0.75" header="0.3" footer="0.3"/>
  <pageSetup scale="66" orientation="landscape" horizontalDpi="4294967294" verticalDpi="4294967294" r:id="rId1"/>
  <headerFooter>
    <oddFooter>&amp;Z&amp;F&amp;RPage &amp;P</oddFooter>
  </headerFooter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sheetPr codeName="Sheet73">
    <tabColor theme="9" tint="-0.249977111117893"/>
    <pageSetUpPr fitToPage="1"/>
  </sheetPr>
  <dimension ref="A1:AC61"/>
  <sheetViews>
    <sheetView workbookViewId="0"/>
  </sheetViews>
  <sheetFormatPr defaultRowHeight="15" x14ac:dyDescent="0.25"/>
  <cols>
    <col min="1" max="1" width="20.85546875" customWidth="1"/>
    <col min="2" max="2" width="8.7109375" customWidth="1"/>
    <col min="3" max="3" width="12.85546875" customWidth="1"/>
    <col min="4" max="12" width="7.42578125" hidden="1" customWidth="1"/>
    <col min="13" max="13" width="7.5703125" hidden="1" customWidth="1"/>
    <col min="14" max="17" width="9.28515625" customWidth="1"/>
    <col min="18" max="19" width="11.28515625" customWidth="1"/>
    <col min="20" max="20" width="9.42578125" customWidth="1"/>
    <col min="22" max="24" width="10.5703125" customWidth="1"/>
  </cols>
  <sheetData>
    <row r="1" spans="1:29" x14ac:dyDescent="0.25">
      <c r="A1" s="11" t="s">
        <v>10</v>
      </c>
      <c r="O1" t="s">
        <v>647</v>
      </c>
    </row>
    <row r="2" spans="1:29" x14ac:dyDescent="0.25">
      <c r="A2" s="9" t="s">
        <v>438</v>
      </c>
    </row>
    <row r="3" spans="1:29" x14ac:dyDescent="0.25">
      <c r="A3" s="9" t="s">
        <v>80</v>
      </c>
    </row>
    <row r="4" spans="1:29" x14ac:dyDescent="0.25">
      <c r="R4" s="40" t="s">
        <v>4</v>
      </c>
      <c r="S4" s="41"/>
      <c r="T4" s="40" t="s">
        <v>8</v>
      </c>
    </row>
    <row r="5" spans="1:29" x14ac:dyDescent="0.25">
      <c r="A5" s="10" t="s">
        <v>9</v>
      </c>
      <c r="B5" s="12" t="s">
        <v>64</v>
      </c>
      <c r="C5" s="12" t="s">
        <v>12</v>
      </c>
      <c r="R5" s="42" t="s">
        <v>2</v>
      </c>
      <c r="S5" s="42" t="s">
        <v>60</v>
      </c>
      <c r="T5" s="42" t="s">
        <v>7</v>
      </c>
    </row>
    <row r="6" spans="1:29" x14ac:dyDescent="0.25">
      <c r="B6" s="3"/>
      <c r="R6" s="3"/>
    </row>
    <row r="7" spans="1:29" x14ac:dyDescent="0.25">
      <c r="A7" s="302" t="s">
        <v>661</v>
      </c>
      <c r="B7" s="178">
        <v>316</v>
      </c>
      <c r="C7" s="178">
        <v>5380</v>
      </c>
      <c r="D7" s="293"/>
      <c r="E7" s="293"/>
      <c r="F7" s="293"/>
      <c r="G7" s="293"/>
      <c r="H7" s="293"/>
      <c r="I7" s="293"/>
      <c r="J7" s="293"/>
      <c r="K7" s="293"/>
      <c r="L7" s="293"/>
      <c r="M7" s="293"/>
      <c r="N7" s="293"/>
      <c r="O7" s="294"/>
      <c r="P7" s="6"/>
      <c r="Q7" s="6"/>
      <c r="R7" s="13">
        <f>+C14</f>
        <v>619412.89</v>
      </c>
      <c r="S7" s="13">
        <f>+-C45</f>
        <v>619412.89</v>
      </c>
      <c r="T7" s="13">
        <f>+R7-S7</f>
        <v>0</v>
      </c>
    </row>
    <row r="8" spans="1:29" x14ac:dyDescent="0.25">
      <c r="A8" s="304" t="s">
        <v>665</v>
      </c>
      <c r="B8" s="178"/>
      <c r="C8" s="305"/>
      <c r="D8" s="293"/>
      <c r="E8" s="293"/>
      <c r="F8" s="293"/>
      <c r="G8" s="293"/>
      <c r="H8" s="293"/>
      <c r="I8" s="293"/>
      <c r="J8" s="293"/>
      <c r="K8" s="293"/>
      <c r="L8" s="293"/>
      <c r="M8" s="293"/>
      <c r="N8" s="293"/>
      <c r="O8" s="294"/>
      <c r="P8" s="6"/>
      <c r="Q8" s="6"/>
    </row>
    <row r="9" spans="1:29" x14ac:dyDescent="0.25">
      <c r="A9" s="2"/>
      <c r="B9" s="3"/>
      <c r="D9" s="293"/>
      <c r="E9" s="293"/>
      <c r="F9" s="293"/>
      <c r="G9" s="293"/>
      <c r="H9" s="293"/>
      <c r="I9" s="293"/>
      <c r="J9" s="293"/>
      <c r="K9" s="293"/>
      <c r="L9" s="293"/>
      <c r="M9" s="293"/>
      <c r="N9" s="293"/>
      <c r="O9" s="294"/>
      <c r="P9" s="6"/>
      <c r="Q9" s="6"/>
    </row>
    <row r="10" spans="1:29" x14ac:dyDescent="0.25">
      <c r="B10" s="3"/>
    </row>
    <row r="11" spans="1:29" x14ac:dyDescent="0.25">
      <c r="A11" s="2" t="s">
        <v>66</v>
      </c>
      <c r="B11" s="212"/>
      <c r="C11" s="214"/>
    </row>
    <row r="12" spans="1:29" x14ac:dyDescent="0.25">
      <c r="B12" s="28"/>
      <c r="C12" s="2"/>
    </row>
    <row r="13" spans="1:29" x14ac:dyDescent="0.25">
      <c r="A13" s="9" t="s">
        <v>5</v>
      </c>
      <c r="C13" s="31" t="s">
        <v>3</v>
      </c>
      <c r="D13" s="32">
        <v>1994</v>
      </c>
      <c r="E13" s="32">
        <v>1995</v>
      </c>
      <c r="F13" s="32">
        <v>1996</v>
      </c>
      <c r="G13" s="32">
        <v>1997</v>
      </c>
      <c r="H13" s="32">
        <v>1998</v>
      </c>
      <c r="I13" s="32">
        <v>1999</v>
      </c>
      <c r="J13" s="32">
        <v>2000</v>
      </c>
      <c r="K13" s="32">
        <v>2001</v>
      </c>
      <c r="L13" s="32">
        <v>2002</v>
      </c>
      <c r="M13" s="32">
        <v>2003</v>
      </c>
      <c r="N13" s="32">
        <v>2004</v>
      </c>
      <c r="O13" s="32">
        <v>2005</v>
      </c>
      <c r="P13" s="32">
        <v>2006</v>
      </c>
      <c r="Q13" s="32">
        <v>2007</v>
      </c>
      <c r="R13" s="32">
        <v>2008</v>
      </c>
      <c r="S13" s="32">
        <v>2009</v>
      </c>
      <c r="T13" s="32">
        <v>2010</v>
      </c>
      <c r="U13" s="32">
        <v>2011</v>
      </c>
      <c r="V13" s="32">
        <v>2012</v>
      </c>
      <c r="W13" s="32">
        <v>2013</v>
      </c>
      <c r="X13" s="32">
        <v>2014</v>
      </c>
      <c r="Y13" s="328">
        <v>2015</v>
      </c>
      <c r="Z13" s="32">
        <v>2016</v>
      </c>
      <c r="AA13" s="328">
        <v>2017</v>
      </c>
      <c r="AB13" s="32">
        <v>2018</v>
      </c>
      <c r="AC13" s="328">
        <v>2019</v>
      </c>
    </row>
    <row r="14" spans="1:29" x14ac:dyDescent="0.25">
      <c r="A14" s="9" t="s">
        <v>73</v>
      </c>
      <c r="C14" s="295">
        <f>SUM(D14:Y14)</f>
        <v>619412.89</v>
      </c>
      <c r="D14" s="233">
        <v>0</v>
      </c>
      <c r="E14" s="233">
        <v>0</v>
      </c>
      <c r="F14" s="233">
        <v>0</v>
      </c>
      <c r="G14" s="233">
        <v>0</v>
      </c>
      <c r="H14" s="233">
        <v>0</v>
      </c>
      <c r="I14" s="233">
        <v>0</v>
      </c>
      <c r="J14" s="233">
        <v>0</v>
      </c>
      <c r="K14" s="233">
        <v>0</v>
      </c>
      <c r="L14" s="233">
        <v>0</v>
      </c>
      <c r="M14" s="233">
        <v>0</v>
      </c>
      <c r="N14" s="233"/>
      <c r="O14" s="233"/>
      <c r="P14" s="233"/>
      <c r="Q14" s="233"/>
      <c r="R14" s="233"/>
      <c r="S14" s="233"/>
      <c r="T14" s="233"/>
      <c r="U14" s="296"/>
      <c r="V14" s="296"/>
      <c r="W14" s="233">
        <v>619412.89</v>
      </c>
      <c r="X14" s="233"/>
    </row>
    <row r="15" spans="1:29" x14ac:dyDescent="0.25">
      <c r="A15" s="34"/>
      <c r="B15" s="2"/>
      <c r="C15" s="2"/>
      <c r="S15" s="233"/>
      <c r="T15" s="233"/>
      <c r="U15" s="233"/>
      <c r="V15" s="233"/>
      <c r="W15" s="233"/>
      <c r="X15" s="233"/>
    </row>
    <row r="16" spans="1:29" x14ac:dyDescent="0.25">
      <c r="A16" s="9" t="s">
        <v>6</v>
      </c>
      <c r="B16" s="3">
        <v>1994</v>
      </c>
      <c r="C16" s="13">
        <f>-SUM(D16:Y16)</f>
        <v>0</v>
      </c>
      <c r="D16" s="297">
        <f>+D$14/7/2</f>
        <v>0</v>
      </c>
      <c r="E16" s="297"/>
      <c r="F16" s="297"/>
      <c r="G16" s="297"/>
      <c r="H16" s="297"/>
      <c r="I16" s="297"/>
      <c r="J16" s="297"/>
      <c r="K16" s="297"/>
      <c r="L16" s="297"/>
      <c r="M16" s="297"/>
      <c r="N16" s="297"/>
      <c r="O16" s="297"/>
      <c r="P16" s="297"/>
      <c r="Q16" s="297"/>
      <c r="R16" s="297"/>
      <c r="S16" s="233"/>
      <c r="T16" s="233"/>
      <c r="U16" s="233"/>
      <c r="V16" s="233"/>
      <c r="W16" s="233"/>
      <c r="X16" s="233"/>
      <c r="Y16" s="297"/>
      <c r="Z16" s="297"/>
    </row>
    <row r="17" spans="1:26" x14ac:dyDescent="0.25">
      <c r="B17" s="3">
        <v>1995</v>
      </c>
      <c r="C17" s="13">
        <f t="shared" ref="C17:C39" si="0">-SUM(D17:Y17)</f>
        <v>0</v>
      </c>
      <c r="D17" s="297">
        <f>+D$14/7</f>
        <v>0</v>
      </c>
      <c r="E17" s="297">
        <f>+E$14/7/2</f>
        <v>0</v>
      </c>
      <c r="F17" s="297"/>
      <c r="G17" s="297"/>
      <c r="H17" s="297"/>
      <c r="I17" s="297"/>
      <c r="J17" s="297"/>
      <c r="K17" s="297"/>
      <c r="L17" s="297"/>
      <c r="M17" s="297"/>
      <c r="N17" s="297"/>
      <c r="O17" s="297"/>
      <c r="P17" s="297"/>
      <c r="Q17" s="297"/>
      <c r="R17" s="297"/>
      <c r="S17" s="233"/>
      <c r="T17" s="233"/>
      <c r="U17" s="233"/>
      <c r="V17" s="233"/>
      <c r="W17" s="233"/>
      <c r="X17" s="233"/>
      <c r="Y17" s="297"/>
      <c r="Z17" s="297"/>
    </row>
    <row r="18" spans="1:26" x14ac:dyDescent="0.25">
      <c r="B18" s="3">
        <v>1996</v>
      </c>
      <c r="C18" s="13">
        <f t="shared" si="0"/>
        <v>0</v>
      </c>
      <c r="D18" s="297">
        <f>+D17</f>
        <v>0</v>
      </c>
      <c r="E18" s="297">
        <f>+E$14/7</f>
        <v>0</v>
      </c>
      <c r="F18" s="297">
        <f>+F$14/7/2</f>
        <v>0</v>
      </c>
      <c r="G18" s="297"/>
      <c r="H18" s="297"/>
      <c r="I18" s="297"/>
      <c r="J18" s="297"/>
      <c r="K18" s="297"/>
      <c r="L18" s="297"/>
      <c r="M18" s="297"/>
      <c r="N18" s="297"/>
      <c r="O18" s="297"/>
      <c r="P18" s="297"/>
      <c r="Q18" s="297"/>
      <c r="R18" s="297"/>
      <c r="S18" s="233"/>
      <c r="T18" s="233"/>
      <c r="U18" s="233"/>
      <c r="V18" s="233"/>
      <c r="W18" s="233"/>
      <c r="X18" s="233"/>
      <c r="Y18" s="297"/>
      <c r="Z18" s="297"/>
    </row>
    <row r="19" spans="1:26" x14ac:dyDescent="0.25">
      <c r="B19" s="3">
        <v>1997</v>
      </c>
      <c r="C19" s="13">
        <f t="shared" si="0"/>
        <v>0</v>
      </c>
      <c r="D19" s="297">
        <f>+D18</f>
        <v>0</v>
      </c>
      <c r="E19" s="297">
        <f>+E18</f>
        <v>0</v>
      </c>
      <c r="F19" s="297">
        <f>+F$14/7</f>
        <v>0</v>
      </c>
      <c r="G19" s="297">
        <f>+G$14/7/2</f>
        <v>0</v>
      </c>
      <c r="H19" s="297"/>
      <c r="I19" s="297"/>
      <c r="J19" s="297"/>
      <c r="K19" s="297"/>
      <c r="L19" s="297"/>
      <c r="M19" s="297"/>
      <c r="N19" s="297"/>
      <c r="O19" s="297"/>
      <c r="P19" s="297"/>
      <c r="Q19" s="297"/>
      <c r="R19" s="297"/>
      <c r="S19" s="233"/>
      <c r="T19" s="233"/>
      <c r="U19" s="233"/>
      <c r="V19" s="233"/>
      <c r="W19" s="233"/>
      <c r="X19" s="233"/>
      <c r="Y19" s="297"/>
      <c r="Z19" s="297"/>
    </row>
    <row r="20" spans="1:26" x14ac:dyDescent="0.25">
      <c r="B20" s="3">
        <v>1998</v>
      </c>
      <c r="C20" s="13">
        <f t="shared" si="0"/>
        <v>0</v>
      </c>
      <c r="D20" s="297">
        <f>+D19</f>
        <v>0</v>
      </c>
      <c r="E20" s="297">
        <f>+E19</f>
        <v>0</v>
      </c>
      <c r="F20" s="297">
        <f>+F19</f>
        <v>0</v>
      </c>
      <c r="G20" s="297">
        <f>+G$14/7</f>
        <v>0</v>
      </c>
      <c r="H20" s="297">
        <f>+H$14/7/2</f>
        <v>0</v>
      </c>
      <c r="I20" s="297"/>
      <c r="J20" s="297"/>
      <c r="K20" s="297"/>
      <c r="L20" s="297"/>
      <c r="M20" s="297"/>
      <c r="N20" s="297"/>
      <c r="O20" s="297"/>
      <c r="P20" s="297"/>
      <c r="Q20" s="297"/>
      <c r="R20" s="297"/>
      <c r="S20" s="233"/>
      <c r="T20" s="233"/>
      <c r="U20" s="233"/>
      <c r="V20" s="233"/>
      <c r="W20" s="233"/>
      <c r="X20" s="233"/>
      <c r="Y20" s="297"/>
      <c r="Z20" s="297"/>
    </row>
    <row r="21" spans="1:26" x14ac:dyDescent="0.25">
      <c r="B21" s="3">
        <v>1999</v>
      </c>
      <c r="C21" s="13">
        <f t="shared" si="0"/>
        <v>0</v>
      </c>
      <c r="D21" s="297">
        <f>+D20</f>
        <v>0</v>
      </c>
      <c r="E21" s="297">
        <f>+E20</f>
        <v>0</v>
      </c>
      <c r="F21" s="297">
        <f>+F20</f>
        <v>0</v>
      </c>
      <c r="G21" s="297">
        <f>+G20</f>
        <v>0</v>
      </c>
      <c r="H21" s="297">
        <f>+H$14/7</f>
        <v>0</v>
      </c>
      <c r="I21" s="297">
        <f>+I$14/7/2</f>
        <v>0</v>
      </c>
      <c r="J21" s="297"/>
      <c r="K21" s="297"/>
      <c r="L21" s="297"/>
      <c r="M21" s="297"/>
      <c r="N21" s="297"/>
      <c r="O21" s="297"/>
      <c r="P21" s="297"/>
      <c r="Q21" s="297"/>
      <c r="R21" s="297"/>
      <c r="S21" s="233"/>
      <c r="T21" s="233"/>
      <c r="U21" s="233"/>
      <c r="V21" s="233"/>
      <c r="W21" s="233"/>
      <c r="X21" s="233"/>
      <c r="Y21" s="297"/>
      <c r="Z21" s="297"/>
    </row>
    <row r="22" spans="1:26" x14ac:dyDescent="0.25">
      <c r="B22" s="3">
        <v>2000</v>
      </c>
      <c r="C22" s="13">
        <f t="shared" si="0"/>
        <v>0</v>
      </c>
      <c r="D22" s="297">
        <f>+D21</f>
        <v>0</v>
      </c>
      <c r="E22" s="297">
        <f>+E21</f>
        <v>0</v>
      </c>
      <c r="F22" s="297">
        <f>+F21</f>
        <v>0</v>
      </c>
      <c r="G22" s="297">
        <f>+G21</f>
        <v>0</v>
      </c>
      <c r="H22" s="297">
        <f>+H21</f>
        <v>0</v>
      </c>
      <c r="I22" s="297">
        <f>+I$14/7</f>
        <v>0</v>
      </c>
      <c r="J22" s="297">
        <f>+J$14/7/2</f>
        <v>0</v>
      </c>
      <c r="K22" s="297"/>
      <c r="L22" s="297"/>
      <c r="M22" s="297"/>
      <c r="N22" s="297"/>
      <c r="O22" s="297"/>
      <c r="P22" s="297"/>
      <c r="Q22" s="297"/>
      <c r="R22" s="297"/>
      <c r="S22" s="233"/>
      <c r="T22" s="233"/>
      <c r="U22" s="233"/>
      <c r="V22" s="233"/>
      <c r="W22" s="233"/>
      <c r="X22" s="233"/>
      <c r="Y22" s="297"/>
      <c r="Z22" s="297"/>
    </row>
    <row r="23" spans="1:26" x14ac:dyDescent="0.25">
      <c r="B23" s="3">
        <v>2001</v>
      </c>
      <c r="C23" s="13">
        <f t="shared" si="0"/>
        <v>0</v>
      </c>
      <c r="D23" s="297">
        <f>+D$14/7/2</f>
        <v>0</v>
      </c>
      <c r="E23" s="297">
        <f>+E22</f>
        <v>0</v>
      </c>
      <c r="F23" s="297">
        <f>+F22</f>
        <v>0</v>
      </c>
      <c r="G23" s="297">
        <f>+G22</f>
        <v>0</v>
      </c>
      <c r="H23" s="297">
        <f>+H22</f>
        <v>0</v>
      </c>
      <c r="I23" s="297">
        <f>+I22</f>
        <v>0</v>
      </c>
      <c r="J23" s="297">
        <f>+J$14/7</f>
        <v>0</v>
      </c>
      <c r="K23" s="297">
        <f>+K$14/7/2</f>
        <v>0</v>
      </c>
      <c r="L23" s="297"/>
      <c r="M23" s="297"/>
      <c r="N23" s="297"/>
      <c r="O23" s="297"/>
      <c r="P23" s="297"/>
      <c r="Q23" s="297"/>
      <c r="R23" s="297"/>
      <c r="S23" s="233"/>
      <c r="T23" s="233"/>
      <c r="U23" s="233"/>
      <c r="V23" s="233"/>
      <c r="W23" s="233"/>
      <c r="X23" s="233"/>
      <c r="Y23" s="297"/>
      <c r="Z23" s="297"/>
    </row>
    <row r="24" spans="1:26" x14ac:dyDescent="0.25">
      <c r="B24" s="3">
        <v>2002</v>
      </c>
      <c r="C24" s="13">
        <f t="shared" si="0"/>
        <v>0</v>
      </c>
      <c r="D24" s="297"/>
      <c r="E24" s="297">
        <f>+E$14/7/2</f>
        <v>0</v>
      </c>
      <c r="F24" s="297">
        <f>+F23</f>
        <v>0</v>
      </c>
      <c r="G24" s="297">
        <f>+G23</f>
        <v>0</v>
      </c>
      <c r="H24" s="297">
        <f>+H23</f>
        <v>0</v>
      </c>
      <c r="I24" s="297">
        <f>+I23</f>
        <v>0</v>
      </c>
      <c r="J24" s="297">
        <f>+J23</f>
        <v>0</v>
      </c>
      <c r="K24" s="297">
        <f>+K$14/7</f>
        <v>0</v>
      </c>
      <c r="L24" s="297">
        <f>+L$14/7/2</f>
        <v>0</v>
      </c>
      <c r="M24" s="297"/>
      <c r="N24" s="297"/>
      <c r="O24" s="297"/>
      <c r="P24" s="297"/>
      <c r="Q24" s="297"/>
      <c r="R24" s="297"/>
      <c r="S24" s="233"/>
      <c r="T24" s="233"/>
      <c r="U24" s="233"/>
      <c r="V24" s="233"/>
      <c r="W24" s="233"/>
      <c r="X24" s="233"/>
      <c r="Y24" s="297"/>
      <c r="Z24" s="297"/>
    </row>
    <row r="25" spans="1:26" x14ac:dyDescent="0.25">
      <c r="B25" s="3">
        <v>2003</v>
      </c>
      <c r="C25" s="13">
        <f t="shared" si="0"/>
        <v>0</v>
      </c>
      <c r="D25" s="297"/>
      <c r="E25" s="297"/>
      <c r="F25" s="297">
        <f>+F$14/7/2</f>
        <v>0</v>
      </c>
      <c r="G25" s="297">
        <f>+G24</f>
        <v>0</v>
      </c>
      <c r="H25" s="297">
        <f>+H24</f>
        <v>0</v>
      </c>
      <c r="I25" s="297">
        <f>+I24</f>
        <v>0</v>
      </c>
      <c r="J25" s="297">
        <f>+J24</f>
        <v>0</v>
      </c>
      <c r="K25" s="297">
        <f>+K24</f>
        <v>0</v>
      </c>
      <c r="L25" s="297">
        <f>+L$14/7</f>
        <v>0</v>
      </c>
      <c r="M25" s="297">
        <f>+M$14/7/2</f>
        <v>0</v>
      </c>
      <c r="N25" s="297"/>
      <c r="O25" s="297"/>
      <c r="P25" s="297"/>
      <c r="Q25" s="297"/>
      <c r="R25" s="297"/>
      <c r="S25" s="233"/>
      <c r="T25" s="233"/>
      <c r="U25" s="233"/>
      <c r="V25" s="233"/>
      <c r="W25" s="233"/>
      <c r="X25" s="233"/>
      <c r="Y25" s="297"/>
      <c r="Z25" s="297"/>
    </row>
    <row r="26" spans="1:26" x14ac:dyDescent="0.25">
      <c r="B26" s="3">
        <v>2004</v>
      </c>
      <c r="C26" s="13">
        <f t="shared" si="0"/>
        <v>0</v>
      </c>
      <c r="D26" s="297"/>
      <c r="E26" s="297"/>
      <c r="F26" s="297"/>
      <c r="G26" s="297">
        <f>+G$14/7/2</f>
        <v>0</v>
      </c>
      <c r="H26" s="297">
        <f>+H25</f>
        <v>0</v>
      </c>
      <c r="I26" s="297">
        <f>+I25</f>
        <v>0</v>
      </c>
      <c r="J26" s="297">
        <f>+J25</f>
        <v>0</v>
      </c>
      <c r="K26" s="297">
        <f>+K25</f>
        <v>0</v>
      </c>
      <c r="L26" s="297">
        <f>+L25</f>
        <v>0</v>
      </c>
      <c r="M26" s="297">
        <f>+M$14/7</f>
        <v>0</v>
      </c>
      <c r="N26" s="297">
        <f>+N$14/7/2</f>
        <v>0</v>
      </c>
      <c r="O26" s="297"/>
      <c r="P26" s="297"/>
      <c r="Q26" s="297"/>
      <c r="R26" s="297"/>
      <c r="S26" s="233"/>
      <c r="T26" s="233"/>
      <c r="U26" s="233"/>
      <c r="V26" s="233"/>
      <c r="W26" s="233"/>
      <c r="X26" s="233"/>
      <c r="Y26" s="297"/>
      <c r="Z26" s="297"/>
    </row>
    <row r="27" spans="1:26" x14ac:dyDescent="0.25">
      <c r="B27" s="3">
        <v>2005</v>
      </c>
      <c r="C27" s="13">
        <f t="shared" si="0"/>
        <v>0</v>
      </c>
      <c r="D27" s="297"/>
      <c r="E27" s="297"/>
      <c r="F27" s="297"/>
      <c r="G27" s="297"/>
      <c r="H27" s="297">
        <f>+H$14/7/2</f>
        <v>0</v>
      </c>
      <c r="I27" s="297">
        <f>+I26</f>
        <v>0</v>
      </c>
      <c r="J27" s="297">
        <f>+J26</f>
        <v>0</v>
      </c>
      <c r="K27" s="297">
        <f>+K26</f>
        <v>0</v>
      </c>
      <c r="L27" s="297">
        <f>+L26</f>
        <v>0</v>
      </c>
      <c r="M27" s="297">
        <f>+M26</f>
        <v>0</v>
      </c>
      <c r="N27" s="297">
        <f>+N$14/7</f>
        <v>0</v>
      </c>
      <c r="O27" s="297">
        <f>+O$14/7/2</f>
        <v>0</v>
      </c>
      <c r="P27" s="297"/>
      <c r="Q27" s="297"/>
      <c r="R27" s="297"/>
      <c r="S27" s="233"/>
      <c r="T27" s="233"/>
      <c r="U27" s="233"/>
      <c r="V27" s="233"/>
      <c r="W27" s="233"/>
      <c r="X27" s="233"/>
      <c r="Y27" s="297"/>
      <c r="Z27" s="297"/>
    </row>
    <row r="28" spans="1:26" x14ac:dyDescent="0.25">
      <c r="B28" s="3">
        <v>2006</v>
      </c>
      <c r="C28" s="13">
        <f t="shared" si="0"/>
        <v>0</v>
      </c>
      <c r="D28" s="297"/>
      <c r="E28" s="297"/>
      <c r="F28" s="297"/>
      <c r="G28" s="297"/>
      <c r="H28" s="297"/>
      <c r="I28" s="297">
        <f>+I$14/7/2</f>
        <v>0</v>
      </c>
      <c r="J28" s="297">
        <f>+J27</f>
        <v>0</v>
      </c>
      <c r="K28" s="297">
        <f>+K27</f>
        <v>0</v>
      </c>
      <c r="L28" s="297">
        <f>+L27</f>
        <v>0</v>
      </c>
      <c r="M28" s="297">
        <f>+M27</f>
        <v>0</v>
      </c>
      <c r="N28" s="297">
        <f>+N27</f>
        <v>0</v>
      </c>
      <c r="O28" s="297">
        <f>+O$14/7</f>
        <v>0</v>
      </c>
      <c r="P28" s="297">
        <f>+P$14/7/2</f>
        <v>0</v>
      </c>
      <c r="Q28" s="297"/>
      <c r="R28" s="297"/>
      <c r="S28" s="233"/>
      <c r="T28" s="233"/>
      <c r="U28" s="233"/>
      <c r="V28" s="233"/>
      <c r="W28" s="233"/>
      <c r="X28" s="233"/>
      <c r="Y28" s="297"/>
      <c r="Z28" s="297"/>
    </row>
    <row r="29" spans="1:26" x14ac:dyDescent="0.25">
      <c r="B29" s="3">
        <v>2007</v>
      </c>
      <c r="C29" s="13">
        <f t="shared" si="0"/>
        <v>0</v>
      </c>
      <c r="D29" s="297"/>
      <c r="E29" s="297"/>
      <c r="F29" s="297"/>
      <c r="G29" s="297"/>
      <c r="H29" s="297"/>
      <c r="I29" s="297"/>
      <c r="J29" s="297">
        <f>+J$14/7/2</f>
        <v>0</v>
      </c>
      <c r="K29" s="297">
        <f>+K28</f>
        <v>0</v>
      </c>
      <c r="L29" s="297">
        <f>+L28</f>
        <v>0</v>
      </c>
      <c r="M29" s="297">
        <f>+M28</f>
        <v>0</v>
      </c>
      <c r="N29" s="297">
        <f>+N28</f>
        <v>0</v>
      </c>
      <c r="O29" s="297">
        <f>+O28</f>
        <v>0</v>
      </c>
      <c r="P29" s="297">
        <f>+P$14/7</f>
        <v>0</v>
      </c>
      <c r="Q29" s="297">
        <f>+Q$14/7/2</f>
        <v>0</v>
      </c>
      <c r="R29" s="297"/>
      <c r="S29" s="233"/>
      <c r="T29" s="233"/>
      <c r="U29" s="233"/>
      <c r="V29" s="233"/>
      <c r="W29" s="233"/>
      <c r="X29" s="233"/>
      <c r="Y29" s="297"/>
      <c r="Z29" s="297"/>
    </row>
    <row r="30" spans="1:26" x14ac:dyDescent="0.25">
      <c r="B30" s="3">
        <v>2008</v>
      </c>
      <c r="C30" s="13">
        <f t="shared" si="0"/>
        <v>0</v>
      </c>
      <c r="D30" s="297"/>
      <c r="E30" s="297"/>
      <c r="F30" s="297"/>
      <c r="G30" s="297"/>
      <c r="H30" s="297"/>
      <c r="I30" s="297"/>
      <c r="J30" s="297"/>
      <c r="K30" s="297">
        <f>+K$14/7/2</f>
        <v>0</v>
      </c>
      <c r="L30" s="297">
        <f>+L29</f>
        <v>0</v>
      </c>
      <c r="M30" s="297">
        <f>+M29</f>
        <v>0</v>
      </c>
      <c r="N30" s="297">
        <f>+N29</f>
        <v>0</v>
      </c>
      <c r="O30" s="297">
        <f>+O29</f>
        <v>0</v>
      </c>
      <c r="P30" s="297">
        <f>+P29</f>
        <v>0</v>
      </c>
      <c r="Q30" s="297">
        <f>+Q$14/7</f>
        <v>0</v>
      </c>
      <c r="R30" s="297">
        <f>+R$14/7/2</f>
        <v>0</v>
      </c>
      <c r="S30" s="233"/>
      <c r="T30" s="233"/>
      <c r="U30" s="233"/>
      <c r="V30" s="233"/>
      <c r="W30" s="233"/>
      <c r="X30" s="233"/>
      <c r="Y30" s="297"/>
      <c r="Z30" s="297"/>
    </row>
    <row r="31" spans="1:26" x14ac:dyDescent="0.25">
      <c r="B31" s="3">
        <v>2009</v>
      </c>
      <c r="C31" s="13">
        <f t="shared" si="0"/>
        <v>0</v>
      </c>
      <c r="D31" s="297"/>
      <c r="E31" s="297"/>
      <c r="F31" s="297"/>
      <c r="G31" s="297"/>
      <c r="H31" s="297"/>
      <c r="I31" s="297"/>
      <c r="J31" s="297"/>
      <c r="K31" s="297"/>
      <c r="L31" s="297">
        <f>+L$14/7/2</f>
        <v>0</v>
      </c>
      <c r="M31" s="297">
        <f>+M30</f>
        <v>0</v>
      </c>
      <c r="N31" s="297">
        <f>+N30</f>
        <v>0</v>
      </c>
      <c r="O31" s="297">
        <f>+O30</f>
        <v>0</v>
      </c>
      <c r="P31" s="297">
        <f>+P30</f>
        <v>0</v>
      </c>
      <c r="Q31" s="297">
        <f>+Q30</f>
        <v>0</v>
      </c>
      <c r="R31" s="297">
        <f>+R$14/7</f>
        <v>0</v>
      </c>
      <c r="S31" s="233">
        <f>+S$14/7/2</f>
        <v>0</v>
      </c>
      <c r="T31" s="233"/>
      <c r="U31" s="233"/>
      <c r="V31" s="233"/>
      <c r="W31" s="233"/>
      <c r="X31" s="233"/>
      <c r="Y31" s="297"/>
      <c r="Z31" s="297"/>
    </row>
    <row r="32" spans="1:26" x14ac:dyDescent="0.25">
      <c r="A32" s="38" t="s">
        <v>59</v>
      </c>
      <c r="B32" s="3">
        <v>2010</v>
      </c>
      <c r="C32" s="13">
        <f t="shared" si="0"/>
        <v>0</v>
      </c>
      <c r="D32" s="297"/>
      <c r="E32" s="297"/>
      <c r="F32" s="297"/>
      <c r="G32" s="297"/>
      <c r="H32" s="297"/>
      <c r="I32" s="297"/>
      <c r="J32" s="297"/>
      <c r="K32" s="297"/>
      <c r="L32" s="297"/>
      <c r="M32" s="297">
        <f>+M$14/7/2</f>
        <v>0</v>
      </c>
      <c r="N32" s="297">
        <f>+N31</f>
        <v>0</v>
      </c>
      <c r="O32" s="297">
        <f>+O31</f>
        <v>0</v>
      </c>
      <c r="P32" s="297">
        <f>+P31</f>
        <v>0</v>
      </c>
      <c r="Q32" s="297">
        <f>+Q31</f>
        <v>0</v>
      </c>
      <c r="R32" s="297">
        <f>+R31</f>
        <v>0</v>
      </c>
      <c r="S32" s="233">
        <f>+S$14/7</f>
        <v>0</v>
      </c>
      <c r="T32" s="233">
        <f>+T$14/7/2</f>
        <v>0</v>
      </c>
      <c r="U32" s="233"/>
      <c r="V32" s="233"/>
      <c r="W32" s="233"/>
      <c r="X32" s="233"/>
      <c r="Y32" s="297"/>
      <c r="Z32" s="297"/>
    </row>
    <row r="33" spans="1:29" x14ac:dyDescent="0.25">
      <c r="A33" s="38"/>
      <c r="B33" s="3">
        <v>2011</v>
      </c>
      <c r="C33" s="13">
        <f t="shared" si="0"/>
        <v>0</v>
      </c>
      <c r="D33" s="297"/>
      <c r="E33" s="297"/>
      <c r="F33" s="297"/>
      <c r="G33" s="297"/>
      <c r="H33" s="297"/>
      <c r="I33" s="297"/>
      <c r="J33" s="297"/>
      <c r="K33" s="297"/>
      <c r="L33" s="297"/>
      <c r="M33" s="297"/>
      <c r="N33" s="297">
        <f>+N$14/7/2</f>
        <v>0</v>
      </c>
      <c r="O33" s="297">
        <f>+O32</f>
        <v>0</v>
      </c>
      <c r="P33" s="297">
        <f>+P32</f>
        <v>0</v>
      </c>
      <c r="Q33" s="297">
        <f>+Q32</f>
        <v>0</v>
      </c>
      <c r="R33" s="297">
        <f>+R32</f>
        <v>0</v>
      </c>
      <c r="S33" s="233">
        <f>+S32</f>
        <v>0</v>
      </c>
      <c r="T33" s="233">
        <f>+T$14/7</f>
        <v>0</v>
      </c>
      <c r="U33" s="233">
        <f>+U$14/7/2</f>
        <v>0</v>
      </c>
      <c r="V33" s="233"/>
      <c r="W33" s="233"/>
      <c r="X33" s="233"/>
      <c r="Y33" s="297"/>
      <c r="Z33" s="297"/>
    </row>
    <row r="34" spans="1:29" x14ac:dyDescent="0.25">
      <c r="A34" s="38"/>
      <c r="B34" s="3">
        <v>2012</v>
      </c>
      <c r="C34" s="13">
        <f t="shared" si="0"/>
        <v>0</v>
      </c>
      <c r="D34" s="297"/>
      <c r="E34" s="297"/>
      <c r="F34" s="297"/>
      <c r="G34" s="297"/>
      <c r="H34" s="297"/>
      <c r="I34" s="297"/>
      <c r="J34" s="297"/>
      <c r="K34" s="297"/>
      <c r="L34" s="297"/>
      <c r="M34" s="297"/>
      <c r="N34" s="297"/>
      <c r="O34" s="297">
        <f>+O$14/7/2</f>
        <v>0</v>
      </c>
      <c r="P34" s="297">
        <f>+P33</f>
        <v>0</v>
      </c>
      <c r="Q34" s="297">
        <f>+Q33</f>
        <v>0</v>
      </c>
      <c r="R34" s="297">
        <f>+R33</f>
        <v>0</v>
      </c>
      <c r="S34" s="233">
        <f>+S33</f>
        <v>0</v>
      </c>
      <c r="T34" s="233">
        <f>+T$14/7</f>
        <v>0</v>
      </c>
      <c r="U34" s="233">
        <f>+U$14/7</f>
        <v>0</v>
      </c>
      <c r="V34" s="233">
        <f>+V$14/7/2</f>
        <v>0</v>
      </c>
      <c r="W34" s="233"/>
      <c r="X34" s="233"/>
      <c r="Y34" s="297"/>
      <c r="Z34" s="297"/>
    </row>
    <row r="35" spans="1:29" x14ac:dyDescent="0.25">
      <c r="A35" s="38"/>
      <c r="B35" s="3">
        <v>2013</v>
      </c>
      <c r="C35" s="13">
        <f t="shared" si="0"/>
        <v>-44243.777857142857</v>
      </c>
      <c r="D35" s="297"/>
      <c r="E35" s="297"/>
      <c r="F35" s="297"/>
      <c r="G35" s="297"/>
      <c r="H35" s="297"/>
      <c r="I35" s="297"/>
      <c r="J35" s="297"/>
      <c r="K35" s="297"/>
      <c r="L35" s="297"/>
      <c r="M35" s="297"/>
      <c r="N35" s="297"/>
      <c r="O35" s="297"/>
      <c r="P35" s="297"/>
      <c r="Q35" s="297"/>
      <c r="R35" s="297">
        <f>R34</f>
        <v>0</v>
      </c>
      <c r="S35" s="233">
        <f>S34</f>
        <v>0</v>
      </c>
      <c r="T35" s="233">
        <f>T34</f>
        <v>0</v>
      </c>
      <c r="U35" s="233"/>
      <c r="V35" s="233">
        <f>V14/7</f>
        <v>0</v>
      </c>
      <c r="W35" s="233">
        <f>$W$14/7/2</f>
        <v>44243.777857142857</v>
      </c>
      <c r="X35" s="233"/>
      <c r="Y35" s="297"/>
      <c r="Z35" s="297"/>
    </row>
    <row r="36" spans="1:29" x14ac:dyDescent="0.25">
      <c r="A36" s="38"/>
      <c r="B36" s="3">
        <v>2014</v>
      </c>
      <c r="C36" s="13">
        <f t="shared" si="0"/>
        <v>-88487.555714285714</v>
      </c>
      <c r="D36" s="297"/>
      <c r="E36" s="297"/>
      <c r="F36" s="297"/>
      <c r="G36" s="297"/>
      <c r="H36" s="297"/>
      <c r="I36" s="297"/>
      <c r="J36" s="297"/>
      <c r="K36" s="297"/>
      <c r="L36" s="297"/>
      <c r="M36" s="297"/>
      <c r="N36" s="297"/>
      <c r="O36" s="297"/>
      <c r="P36" s="297"/>
      <c r="Q36" s="297"/>
      <c r="R36" s="297"/>
      <c r="S36" s="233">
        <f t="shared" ref="S36:S37" si="1">S35</f>
        <v>0</v>
      </c>
      <c r="T36" s="233">
        <f t="shared" ref="T36:T37" si="2">T35</f>
        <v>0</v>
      </c>
      <c r="U36" s="233"/>
      <c r="V36" s="233">
        <f>V35</f>
        <v>0</v>
      </c>
      <c r="W36" s="233">
        <f>$W$14/7</f>
        <v>88487.555714285714</v>
      </c>
      <c r="X36" s="233">
        <f>X14/7/2</f>
        <v>0</v>
      </c>
      <c r="Y36" s="297"/>
      <c r="Z36" s="297"/>
    </row>
    <row r="37" spans="1:29" x14ac:dyDescent="0.25">
      <c r="A37" s="38"/>
      <c r="B37" s="3">
        <v>2015</v>
      </c>
      <c r="C37" s="13">
        <f t="shared" si="0"/>
        <v>-88487.555714285714</v>
      </c>
      <c r="D37" s="297"/>
      <c r="E37" s="297"/>
      <c r="F37" s="297"/>
      <c r="G37" s="297"/>
      <c r="H37" s="297"/>
      <c r="I37" s="297"/>
      <c r="J37" s="297"/>
      <c r="K37" s="297"/>
      <c r="L37" s="297"/>
      <c r="M37" s="297"/>
      <c r="N37" s="297"/>
      <c r="O37" s="297"/>
      <c r="P37" s="297"/>
      <c r="Q37" s="297"/>
      <c r="R37" s="297"/>
      <c r="S37" s="233">
        <f t="shared" si="1"/>
        <v>0</v>
      </c>
      <c r="T37" s="233">
        <f t="shared" si="2"/>
        <v>0</v>
      </c>
      <c r="U37" s="233">
        <f>U36</f>
        <v>0</v>
      </c>
      <c r="V37" s="233">
        <f>V36</f>
        <v>0</v>
      </c>
      <c r="W37" s="233">
        <f t="shared" ref="W37:W42" si="3">$W$14/7</f>
        <v>88487.555714285714</v>
      </c>
      <c r="X37" s="233">
        <f>X14/7</f>
        <v>0</v>
      </c>
      <c r="Y37" s="297">
        <f>Y14/7/2</f>
        <v>0</v>
      </c>
      <c r="Z37" s="297"/>
    </row>
    <row r="38" spans="1:29" x14ac:dyDescent="0.25">
      <c r="A38" s="38"/>
      <c r="B38" s="3">
        <v>2016</v>
      </c>
      <c r="C38" s="13">
        <f t="shared" si="0"/>
        <v>-88487.555714285714</v>
      </c>
      <c r="D38" s="297"/>
      <c r="E38" s="297"/>
      <c r="F38" s="297"/>
      <c r="G38" s="297"/>
      <c r="H38" s="297"/>
      <c r="I38" s="297"/>
      <c r="J38" s="297"/>
      <c r="K38" s="297"/>
      <c r="L38" s="297"/>
      <c r="M38" s="297"/>
      <c r="N38" s="297"/>
      <c r="O38" s="297"/>
      <c r="P38" s="297"/>
      <c r="Q38" s="297"/>
      <c r="R38" s="297"/>
      <c r="S38" s="233"/>
      <c r="T38" s="233"/>
      <c r="U38" s="233"/>
      <c r="V38" s="233"/>
      <c r="W38" s="233">
        <f t="shared" si="3"/>
        <v>88487.555714285714</v>
      </c>
      <c r="X38" s="233"/>
      <c r="Y38" s="297"/>
      <c r="Z38" s="297"/>
    </row>
    <row r="39" spans="1:29" x14ac:dyDescent="0.25">
      <c r="A39" s="38"/>
      <c r="B39" s="3">
        <v>2017</v>
      </c>
      <c r="C39" s="13">
        <f t="shared" si="0"/>
        <v>-88487.555714285714</v>
      </c>
      <c r="D39" s="297"/>
      <c r="E39" s="297"/>
      <c r="F39" s="297"/>
      <c r="G39" s="297"/>
      <c r="H39" s="297"/>
      <c r="I39" s="297"/>
      <c r="J39" s="297"/>
      <c r="K39" s="297"/>
      <c r="L39" s="297"/>
      <c r="M39" s="297"/>
      <c r="N39" s="297"/>
      <c r="O39" s="297"/>
      <c r="P39" s="297"/>
      <c r="Q39" s="297"/>
      <c r="R39" s="297"/>
      <c r="S39" s="233"/>
      <c r="T39" s="233"/>
      <c r="U39" s="233"/>
      <c r="V39" s="233"/>
      <c r="W39" s="233">
        <f t="shared" si="3"/>
        <v>88487.555714285714</v>
      </c>
      <c r="X39" s="233"/>
      <c r="Y39" s="297"/>
      <c r="Z39" s="297"/>
    </row>
    <row r="40" spans="1:29" x14ac:dyDescent="0.25">
      <c r="A40" s="38"/>
      <c r="B40" s="3">
        <v>2018</v>
      </c>
      <c r="C40" s="13">
        <f>-SUM(D40:AB40)</f>
        <v>-88487.555714285714</v>
      </c>
      <c r="D40" s="297"/>
      <c r="E40" s="297"/>
      <c r="F40" s="297"/>
      <c r="G40" s="297"/>
      <c r="H40" s="297"/>
      <c r="I40" s="297"/>
      <c r="J40" s="297"/>
      <c r="K40" s="297"/>
      <c r="L40" s="297"/>
      <c r="M40" s="297"/>
      <c r="N40" s="297"/>
      <c r="O40" s="297"/>
      <c r="P40" s="297"/>
      <c r="Q40" s="297"/>
      <c r="R40" s="297"/>
      <c r="S40" s="233"/>
      <c r="T40" s="233"/>
      <c r="U40" s="233"/>
      <c r="V40" s="233"/>
      <c r="W40" s="233">
        <f t="shared" si="3"/>
        <v>88487.555714285714</v>
      </c>
      <c r="X40" s="233"/>
      <c r="Y40" s="297"/>
      <c r="Z40" s="297"/>
    </row>
    <row r="41" spans="1:29" x14ac:dyDescent="0.25">
      <c r="A41" s="38"/>
      <c r="B41" s="3">
        <v>2019</v>
      </c>
      <c r="C41" s="13">
        <f>-SUM(D41:AB41)</f>
        <v>-44243.777857142857</v>
      </c>
      <c r="D41" s="297"/>
      <c r="E41" s="297"/>
      <c r="F41" s="297"/>
      <c r="G41" s="297"/>
      <c r="H41" s="297"/>
      <c r="I41" s="297"/>
      <c r="J41" s="297"/>
      <c r="K41" s="297"/>
      <c r="L41" s="297"/>
      <c r="M41" s="297"/>
      <c r="N41" s="297"/>
      <c r="O41" s="297"/>
      <c r="P41" s="297"/>
      <c r="Q41" s="297"/>
      <c r="R41" s="297"/>
      <c r="S41" s="233"/>
      <c r="T41" s="233"/>
      <c r="U41" s="233"/>
      <c r="V41" s="233"/>
      <c r="W41" s="233">
        <f>$W$14/7/2</f>
        <v>44243.777857142857</v>
      </c>
      <c r="X41" s="233"/>
      <c r="Y41" s="297"/>
      <c r="Z41" s="297"/>
    </row>
    <row r="42" spans="1:29" x14ac:dyDescent="0.25">
      <c r="A42" s="38"/>
      <c r="B42" s="3">
        <v>2020</v>
      </c>
      <c r="C42" s="13">
        <f t="shared" ref="C42:C43" si="4">-SUM(D42:AB42)</f>
        <v>-88487.555714285714</v>
      </c>
      <c r="D42" s="297"/>
      <c r="E42" s="297"/>
      <c r="F42" s="297"/>
      <c r="G42" s="297"/>
      <c r="H42" s="297"/>
      <c r="I42" s="297"/>
      <c r="J42" s="297"/>
      <c r="K42" s="297"/>
      <c r="L42" s="297"/>
      <c r="M42" s="297"/>
      <c r="N42" s="297"/>
      <c r="O42" s="297"/>
      <c r="P42" s="297"/>
      <c r="Q42" s="297"/>
      <c r="R42" s="297"/>
      <c r="S42" s="233"/>
      <c r="T42" s="233"/>
      <c r="U42" s="233"/>
      <c r="V42" s="233"/>
      <c r="W42" s="233">
        <f t="shared" si="3"/>
        <v>88487.555714285714</v>
      </c>
      <c r="X42" s="233"/>
      <c r="Y42" s="297"/>
      <c r="Z42" s="297"/>
    </row>
    <row r="43" spans="1:29" x14ac:dyDescent="0.25">
      <c r="A43" s="38"/>
      <c r="B43" s="3">
        <v>2021</v>
      </c>
      <c r="C43" s="13">
        <f t="shared" si="4"/>
        <v>0</v>
      </c>
      <c r="D43" s="297"/>
      <c r="E43" s="297"/>
      <c r="F43" s="297"/>
      <c r="G43" s="297"/>
      <c r="H43" s="297"/>
      <c r="I43" s="297"/>
      <c r="J43" s="297"/>
      <c r="K43" s="297"/>
      <c r="L43" s="297"/>
      <c r="M43" s="297"/>
      <c r="N43" s="297"/>
      <c r="O43" s="297"/>
      <c r="P43" s="297"/>
      <c r="Q43" s="297"/>
      <c r="R43" s="297"/>
      <c r="S43" s="233"/>
      <c r="T43" s="233"/>
      <c r="U43" s="233"/>
      <c r="V43" s="233"/>
      <c r="W43" s="233"/>
      <c r="X43" s="233"/>
      <c r="Y43" s="297"/>
      <c r="Z43" s="297"/>
    </row>
    <row r="44" spans="1:29" x14ac:dyDescent="0.25">
      <c r="A44" s="38"/>
      <c r="B44" s="30">
        <f>SUM(D44:Y44)</f>
        <v>0</v>
      </c>
      <c r="C44" s="12"/>
      <c r="D44" s="298"/>
      <c r="E44" s="298"/>
      <c r="F44" s="298"/>
      <c r="G44" s="298"/>
      <c r="H44" s="298"/>
      <c r="I44" s="298"/>
      <c r="J44" s="298"/>
      <c r="K44" s="298"/>
      <c r="L44" s="298"/>
      <c r="M44" s="298"/>
      <c r="N44" s="298"/>
      <c r="O44" s="298"/>
      <c r="P44" s="298"/>
      <c r="Q44" s="298"/>
      <c r="R44" s="298"/>
      <c r="S44" s="298"/>
      <c r="T44" s="298"/>
      <c r="U44" s="298"/>
      <c r="V44" s="299"/>
      <c r="W44" s="299"/>
      <c r="X44" s="275"/>
      <c r="Y44" s="297"/>
      <c r="Z44" s="297"/>
    </row>
    <row r="45" spans="1:29" x14ac:dyDescent="0.25">
      <c r="A45" s="38" t="s">
        <v>62</v>
      </c>
      <c r="B45" s="300">
        <f>SUM(D45:Y45)</f>
        <v>0</v>
      </c>
      <c r="C45" s="275">
        <f>SUM(C16:C44)</f>
        <v>-619412.89</v>
      </c>
      <c r="D45" s="297">
        <f>-SUM(D16:D44)+D14</f>
        <v>0</v>
      </c>
      <c r="E45" s="297">
        <f t="shared" ref="E45:AC45" si="5">-SUM(E16:E44)+E14</f>
        <v>0</v>
      </c>
      <c r="F45" s="297">
        <f t="shared" si="5"/>
        <v>0</v>
      </c>
      <c r="G45" s="297">
        <f t="shared" si="5"/>
        <v>0</v>
      </c>
      <c r="H45" s="297">
        <f t="shared" si="5"/>
        <v>0</v>
      </c>
      <c r="I45" s="297">
        <f t="shared" si="5"/>
        <v>0</v>
      </c>
      <c r="J45" s="297">
        <f t="shared" si="5"/>
        <v>0</v>
      </c>
      <c r="K45" s="297">
        <f t="shared" si="5"/>
        <v>0</v>
      </c>
      <c r="L45" s="297">
        <f t="shared" si="5"/>
        <v>0</v>
      </c>
      <c r="M45" s="297">
        <f t="shared" si="5"/>
        <v>0</v>
      </c>
      <c r="N45" s="297">
        <f t="shared" si="5"/>
        <v>0</v>
      </c>
      <c r="O45" s="297">
        <f t="shared" si="5"/>
        <v>0</v>
      </c>
      <c r="P45" s="297">
        <f t="shared" si="5"/>
        <v>0</v>
      </c>
      <c r="Q45" s="297">
        <f t="shared" si="5"/>
        <v>0</v>
      </c>
      <c r="R45" s="297">
        <f t="shared" si="5"/>
        <v>0</v>
      </c>
      <c r="S45" s="297">
        <f t="shared" si="5"/>
        <v>0</v>
      </c>
      <c r="T45" s="297">
        <f t="shared" si="5"/>
        <v>0</v>
      </c>
      <c r="U45" s="297">
        <f t="shared" si="5"/>
        <v>0</v>
      </c>
      <c r="V45" s="233">
        <f t="shared" si="5"/>
        <v>0</v>
      </c>
      <c r="W45" s="233">
        <f t="shared" si="5"/>
        <v>0</v>
      </c>
      <c r="X45" s="334">
        <f t="shared" si="5"/>
        <v>0</v>
      </c>
      <c r="Y45" s="334">
        <f t="shared" si="5"/>
        <v>0</v>
      </c>
      <c r="Z45" s="334">
        <f t="shared" si="5"/>
        <v>0</v>
      </c>
      <c r="AA45" s="334">
        <f t="shared" si="5"/>
        <v>0</v>
      </c>
      <c r="AB45" s="334">
        <f t="shared" si="5"/>
        <v>0</v>
      </c>
      <c r="AC45" s="334">
        <f t="shared" si="5"/>
        <v>0</v>
      </c>
    </row>
    <row r="46" spans="1:29" x14ac:dyDescent="0.25">
      <c r="A46" s="38"/>
      <c r="B46" s="275"/>
      <c r="C46" s="299"/>
      <c r="D46" s="297"/>
      <c r="E46" s="297"/>
      <c r="F46" s="297"/>
      <c r="G46" s="297"/>
      <c r="H46" s="297"/>
      <c r="I46" s="297"/>
      <c r="J46" s="297"/>
      <c r="K46" s="297"/>
      <c r="L46" s="297"/>
      <c r="M46" s="297"/>
      <c r="N46" s="297"/>
      <c r="O46" s="297"/>
      <c r="P46" s="297"/>
      <c r="Q46" s="297"/>
      <c r="R46" s="297"/>
      <c r="S46" s="297"/>
      <c r="T46" s="297"/>
      <c r="U46" s="297"/>
      <c r="V46" s="297"/>
      <c r="W46" s="297"/>
      <c r="X46" s="297"/>
      <c r="Y46" s="297"/>
      <c r="Z46" s="297"/>
    </row>
    <row r="47" spans="1:29" x14ac:dyDescent="0.25">
      <c r="A47" s="39" t="s">
        <v>63</v>
      </c>
      <c r="B47" s="3"/>
      <c r="C47" s="30">
        <f>+C14+C45</f>
        <v>0</v>
      </c>
      <c r="D47" s="297"/>
      <c r="E47" s="297"/>
      <c r="F47" s="297"/>
      <c r="G47" s="297"/>
      <c r="H47" s="297"/>
      <c r="I47" s="297"/>
      <c r="J47" s="297"/>
      <c r="K47" s="297"/>
      <c r="L47" s="297"/>
      <c r="M47" s="297"/>
      <c r="N47" s="297"/>
      <c r="O47" s="297"/>
      <c r="P47" s="297"/>
      <c r="Q47" s="297"/>
      <c r="R47" s="297"/>
      <c r="S47" s="297"/>
      <c r="T47" s="297"/>
      <c r="U47" s="297"/>
      <c r="V47" s="297"/>
      <c r="W47" s="297"/>
      <c r="X47" s="297"/>
      <c r="Y47" s="297"/>
      <c r="Z47" s="297"/>
    </row>
    <row r="48" spans="1:29" x14ac:dyDescent="0.25">
      <c r="A48" s="3"/>
      <c r="B48" s="3"/>
      <c r="C48" s="3"/>
      <c r="D48" s="297"/>
      <c r="E48" s="297"/>
      <c r="F48" s="297"/>
      <c r="G48" s="297"/>
      <c r="H48" s="297"/>
      <c r="I48" s="297"/>
      <c r="J48" s="297"/>
      <c r="K48" s="297"/>
      <c r="L48" s="297"/>
      <c r="M48" s="297"/>
      <c r="N48" s="297"/>
      <c r="O48" s="297"/>
      <c r="P48" s="297"/>
      <c r="Q48" s="297"/>
      <c r="R48" s="297"/>
      <c r="S48" s="297"/>
      <c r="T48" s="297"/>
      <c r="U48" s="297"/>
      <c r="V48" s="297"/>
      <c r="W48" s="297"/>
      <c r="X48" s="297"/>
      <c r="Y48" s="297"/>
      <c r="Z48" s="297"/>
    </row>
    <row r="49" spans="1:26" x14ac:dyDescent="0.25">
      <c r="A49" s="3"/>
      <c r="B49" s="36"/>
      <c r="C49" s="3"/>
      <c r="D49" s="297"/>
      <c r="E49" s="297"/>
      <c r="F49" s="297"/>
      <c r="G49" s="297"/>
      <c r="H49" s="297"/>
      <c r="I49" s="297"/>
      <c r="J49" s="297"/>
      <c r="K49" s="297"/>
      <c r="L49" s="297"/>
      <c r="M49" s="297"/>
      <c r="N49" s="297"/>
      <c r="O49" s="297"/>
      <c r="P49" s="297"/>
      <c r="Q49" s="297"/>
      <c r="R49" s="297"/>
      <c r="S49" s="297"/>
      <c r="T49" s="297"/>
      <c r="U49" s="297"/>
      <c r="V49" s="297"/>
      <c r="W49" s="297"/>
      <c r="X49" s="297"/>
      <c r="Y49" s="297"/>
      <c r="Z49" s="297"/>
    </row>
    <row r="50" spans="1:26" x14ac:dyDescent="0.25">
      <c r="A50" s="3"/>
      <c r="B50" s="3"/>
      <c r="C50" s="3"/>
      <c r="E50" s="297"/>
      <c r="F50" s="301"/>
      <c r="G50" s="301"/>
      <c r="H50" s="301"/>
      <c r="I50" s="301"/>
      <c r="J50" s="301"/>
      <c r="K50" s="301"/>
      <c r="L50" s="301"/>
      <c r="M50" s="301"/>
      <c r="N50" s="297">
        <f>SUM(E32:E50)</f>
        <v>0</v>
      </c>
      <c r="O50" s="301"/>
      <c r="P50" s="301"/>
      <c r="Q50" s="301"/>
      <c r="R50" s="301"/>
      <c r="S50" s="301"/>
    </row>
    <row r="51" spans="1:26" x14ac:dyDescent="0.25">
      <c r="B51" s="3"/>
      <c r="C51" s="3"/>
      <c r="E51" s="301"/>
      <c r="F51" s="301"/>
      <c r="G51" s="301"/>
      <c r="H51" s="301"/>
      <c r="I51" s="301"/>
      <c r="J51" s="301"/>
      <c r="K51" s="301"/>
      <c r="L51" s="301"/>
      <c r="M51" s="301"/>
      <c r="N51" s="301"/>
      <c r="O51" s="301"/>
      <c r="P51" s="301"/>
      <c r="Q51" s="301"/>
      <c r="R51" s="301"/>
      <c r="S51" s="301"/>
    </row>
    <row r="52" spans="1:26" x14ac:dyDescent="0.25">
      <c r="E52" s="301"/>
      <c r="F52" s="301"/>
      <c r="G52" s="301"/>
      <c r="H52" s="301"/>
      <c r="I52" s="301"/>
      <c r="J52" s="301"/>
      <c r="K52" s="301"/>
      <c r="L52" s="301"/>
      <c r="M52" s="301"/>
      <c r="N52" s="301"/>
      <c r="O52" s="301"/>
      <c r="P52" s="301"/>
      <c r="Q52" s="301"/>
      <c r="R52" s="301"/>
      <c r="S52" s="301"/>
    </row>
    <row r="53" spans="1:26" x14ac:dyDescent="0.25">
      <c r="E53" s="301"/>
      <c r="F53" s="301"/>
      <c r="G53" s="301"/>
      <c r="H53" s="301"/>
      <c r="I53" s="301"/>
      <c r="J53" s="301"/>
      <c r="K53" s="301"/>
      <c r="L53" s="301"/>
      <c r="M53" s="301"/>
      <c r="N53" s="301"/>
      <c r="O53" s="301"/>
      <c r="P53" s="301"/>
      <c r="Q53" s="301"/>
      <c r="R53" s="301"/>
      <c r="S53" s="301"/>
    </row>
    <row r="54" spans="1:26" x14ac:dyDescent="0.25">
      <c r="E54" s="301"/>
      <c r="F54" s="301"/>
      <c r="G54" s="301"/>
      <c r="H54" s="301"/>
      <c r="I54" s="301"/>
      <c r="J54" s="301"/>
      <c r="K54" s="301"/>
      <c r="L54" s="301"/>
      <c r="M54" s="301"/>
      <c r="N54" s="301"/>
      <c r="O54" s="301"/>
      <c r="P54" s="301"/>
      <c r="Q54" s="301"/>
      <c r="R54" s="301"/>
      <c r="S54" s="301"/>
    </row>
    <row r="55" spans="1:26" x14ac:dyDescent="0.25">
      <c r="E55" s="301"/>
      <c r="F55" s="301"/>
      <c r="G55" s="301"/>
      <c r="H55" s="301"/>
      <c r="I55" s="301"/>
      <c r="J55" s="301"/>
      <c r="K55" s="301"/>
      <c r="L55" s="301"/>
      <c r="M55" s="301"/>
      <c r="N55" s="301"/>
      <c r="O55" s="301"/>
      <c r="P55" s="301"/>
      <c r="Q55" s="301"/>
      <c r="R55" s="301"/>
      <c r="S55" s="301"/>
    </row>
    <row r="56" spans="1:26" x14ac:dyDescent="0.25">
      <c r="E56" s="301"/>
      <c r="F56" s="301"/>
      <c r="G56" s="301"/>
      <c r="H56" s="301"/>
      <c r="I56" s="301"/>
      <c r="J56" s="301"/>
      <c r="K56" s="301"/>
      <c r="L56" s="301"/>
      <c r="M56" s="301"/>
      <c r="N56" s="301"/>
      <c r="O56" s="301"/>
      <c r="P56" s="301"/>
      <c r="Q56" s="301"/>
      <c r="R56" s="301"/>
      <c r="S56" s="301"/>
    </row>
    <row r="57" spans="1:26" x14ac:dyDescent="0.25">
      <c r="E57" s="301"/>
      <c r="F57" s="301"/>
      <c r="G57" s="301"/>
      <c r="H57" s="301"/>
      <c r="I57" s="301"/>
      <c r="J57" s="301"/>
      <c r="K57" s="301"/>
      <c r="L57" s="301"/>
      <c r="M57" s="301"/>
      <c r="N57" s="301"/>
      <c r="O57" s="301"/>
      <c r="P57" s="301"/>
      <c r="Q57" s="301"/>
      <c r="R57" s="301"/>
      <c r="S57" s="301"/>
    </row>
    <row r="58" spans="1:26" x14ac:dyDescent="0.25">
      <c r="E58" s="301"/>
      <c r="F58" s="301"/>
      <c r="G58" s="301"/>
      <c r="H58" s="301"/>
      <c r="I58" s="301"/>
      <c r="J58" s="301"/>
      <c r="K58" s="301"/>
      <c r="L58" s="301"/>
      <c r="M58" s="301"/>
      <c r="N58" s="301"/>
      <c r="O58" s="301"/>
      <c r="P58" s="301"/>
      <c r="Q58" s="301"/>
      <c r="R58" s="301"/>
      <c r="S58" s="301"/>
    </row>
    <row r="59" spans="1:26" x14ac:dyDescent="0.25">
      <c r="E59" s="301"/>
      <c r="F59" s="301"/>
      <c r="G59" s="301"/>
      <c r="H59" s="301"/>
      <c r="I59" s="301"/>
      <c r="J59" s="301"/>
      <c r="K59" s="301"/>
      <c r="L59" s="301"/>
      <c r="M59" s="301"/>
      <c r="N59" s="301"/>
      <c r="O59" s="301"/>
      <c r="P59" s="301"/>
      <c r="Q59" s="301"/>
      <c r="R59" s="301"/>
      <c r="S59" s="301"/>
    </row>
    <row r="60" spans="1:26" x14ac:dyDescent="0.25">
      <c r="E60" s="301"/>
      <c r="F60" s="301"/>
      <c r="G60" s="301"/>
      <c r="H60" s="301"/>
      <c r="I60" s="301"/>
      <c r="J60" s="301"/>
      <c r="K60" s="301"/>
      <c r="L60" s="301"/>
      <c r="M60" s="301"/>
      <c r="N60" s="301"/>
      <c r="O60" s="301"/>
      <c r="P60" s="301"/>
      <c r="Q60" s="301"/>
      <c r="R60" s="301"/>
      <c r="S60" s="301"/>
    </row>
    <row r="61" spans="1:26" x14ac:dyDescent="0.25">
      <c r="E61" s="301"/>
      <c r="F61" s="301"/>
      <c r="G61" s="301"/>
      <c r="H61" s="301"/>
      <c r="I61" s="301"/>
      <c r="J61" s="301"/>
      <c r="K61" s="301"/>
      <c r="L61" s="301"/>
      <c r="M61" s="301"/>
      <c r="N61" s="301"/>
      <c r="O61" s="301"/>
      <c r="P61" s="301"/>
      <c r="Q61" s="301"/>
      <c r="R61" s="301"/>
      <c r="S61" s="301"/>
    </row>
  </sheetData>
  <pageMargins left="0.7" right="0.7" top="0.75" bottom="0.75" header="0.3" footer="0.3"/>
  <pageSetup scale="71" orientation="landscape" horizontalDpi="4294967294" verticalDpi="4294967294" r:id="rId1"/>
  <headerFooter>
    <oddFooter>&amp;Z&amp;F&amp;RPage &amp;P</oddFooter>
  </headerFooter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sheetPr codeName="Sheet74">
    <tabColor theme="9" tint="-0.249977111117893"/>
    <pageSetUpPr fitToPage="1"/>
  </sheetPr>
  <dimension ref="A1:AC60"/>
  <sheetViews>
    <sheetView workbookViewId="0"/>
  </sheetViews>
  <sheetFormatPr defaultRowHeight="15" x14ac:dyDescent="0.25"/>
  <cols>
    <col min="1" max="1" width="20.85546875" customWidth="1"/>
    <col min="2" max="2" width="8.7109375" customWidth="1"/>
    <col min="3" max="3" width="12.85546875" customWidth="1"/>
    <col min="4" max="12" width="7.42578125" hidden="1" customWidth="1"/>
    <col min="13" max="13" width="7.5703125" hidden="1" customWidth="1"/>
    <col min="14" max="17" width="9.28515625" customWidth="1"/>
    <col min="18" max="19" width="11.28515625" customWidth="1"/>
    <col min="20" max="20" width="9.42578125" customWidth="1"/>
    <col min="22" max="24" width="10.5703125" customWidth="1"/>
  </cols>
  <sheetData>
    <row r="1" spans="1:29" x14ac:dyDescent="0.25">
      <c r="A1" s="11" t="s">
        <v>10</v>
      </c>
      <c r="O1" t="s">
        <v>647</v>
      </c>
    </row>
    <row r="2" spans="1:29" x14ac:dyDescent="0.25">
      <c r="A2" s="9" t="s">
        <v>438</v>
      </c>
    </row>
    <row r="3" spans="1:29" x14ac:dyDescent="0.25">
      <c r="A3" s="9" t="s">
        <v>80</v>
      </c>
    </row>
    <row r="4" spans="1:29" x14ac:dyDescent="0.25">
      <c r="R4" s="40" t="s">
        <v>4</v>
      </c>
      <c r="S4" s="41"/>
      <c r="T4" s="40" t="s">
        <v>8</v>
      </c>
    </row>
    <row r="5" spans="1:29" x14ac:dyDescent="0.25">
      <c r="A5" s="10" t="s">
        <v>9</v>
      </c>
      <c r="B5" s="12" t="s">
        <v>64</v>
      </c>
      <c r="C5" s="12" t="s">
        <v>12</v>
      </c>
      <c r="R5" s="42" t="s">
        <v>2</v>
      </c>
      <c r="S5" s="42" t="s">
        <v>60</v>
      </c>
      <c r="T5" s="42" t="s">
        <v>7</v>
      </c>
    </row>
    <row r="6" spans="1:29" x14ac:dyDescent="0.25">
      <c r="B6" s="3"/>
      <c r="R6" s="3"/>
    </row>
    <row r="7" spans="1:29" x14ac:dyDescent="0.25">
      <c r="A7" s="226" t="s">
        <v>655</v>
      </c>
      <c r="B7" s="212">
        <v>317</v>
      </c>
      <c r="C7" s="214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5"/>
      <c r="P7" s="6"/>
      <c r="Q7" s="6"/>
      <c r="R7" s="13">
        <f>+C14</f>
        <v>170346.94</v>
      </c>
      <c r="S7" s="13">
        <f>+-C44</f>
        <v>170346.94</v>
      </c>
      <c r="T7" s="13">
        <f>+R7-S7</f>
        <v>0</v>
      </c>
    </row>
    <row r="8" spans="1:29" x14ac:dyDescent="0.25">
      <c r="A8" s="213" t="s">
        <v>835</v>
      </c>
      <c r="B8" s="3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5"/>
      <c r="P8" s="6"/>
      <c r="Q8" s="6"/>
    </row>
    <row r="9" spans="1:29" x14ac:dyDescent="0.25">
      <c r="A9" s="2"/>
      <c r="B9" s="3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5"/>
      <c r="P9" s="6"/>
      <c r="Q9" s="6"/>
    </row>
    <row r="10" spans="1:29" x14ac:dyDescent="0.25">
      <c r="B10" s="3"/>
    </row>
    <row r="11" spans="1:29" x14ac:dyDescent="0.25">
      <c r="A11" s="2" t="s">
        <v>66</v>
      </c>
      <c r="B11" s="212"/>
      <c r="C11" s="214"/>
    </row>
    <row r="12" spans="1:29" x14ac:dyDescent="0.25">
      <c r="B12" s="28"/>
      <c r="C12" s="2"/>
    </row>
    <row r="13" spans="1:29" x14ac:dyDescent="0.25">
      <c r="A13" s="9" t="s">
        <v>5</v>
      </c>
      <c r="C13" s="31" t="s">
        <v>3</v>
      </c>
      <c r="D13" s="32">
        <v>1994</v>
      </c>
      <c r="E13" s="32">
        <v>1995</v>
      </c>
      <c r="F13" s="32">
        <v>1996</v>
      </c>
      <c r="G13" s="32">
        <v>1997</v>
      </c>
      <c r="H13" s="32">
        <v>1998</v>
      </c>
      <c r="I13" s="32">
        <v>1999</v>
      </c>
      <c r="J13" s="32">
        <v>2000</v>
      </c>
      <c r="K13" s="32">
        <v>2001</v>
      </c>
      <c r="L13" s="32">
        <v>2002</v>
      </c>
      <c r="M13" s="32">
        <v>2003</v>
      </c>
      <c r="N13" s="32">
        <v>2004</v>
      </c>
      <c r="O13" s="32">
        <v>2005</v>
      </c>
      <c r="P13" s="32">
        <v>2006</v>
      </c>
      <c r="Q13" s="32">
        <v>2007</v>
      </c>
      <c r="R13" s="32">
        <v>2008</v>
      </c>
      <c r="S13" s="32">
        <v>2009</v>
      </c>
      <c r="T13" s="32">
        <v>2010</v>
      </c>
      <c r="U13" s="32">
        <v>2011</v>
      </c>
      <c r="V13" s="32">
        <v>2012</v>
      </c>
      <c r="W13" s="32">
        <v>2013</v>
      </c>
      <c r="X13" s="32">
        <v>2014</v>
      </c>
      <c r="Y13" s="328">
        <v>2015</v>
      </c>
      <c r="Z13" s="32">
        <v>2016</v>
      </c>
      <c r="AA13" s="328">
        <v>2017</v>
      </c>
      <c r="AB13" s="32">
        <v>2018</v>
      </c>
      <c r="AC13" s="328">
        <v>2019</v>
      </c>
    </row>
    <row r="14" spans="1:29" x14ac:dyDescent="0.25">
      <c r="A14" s="9" t="s">
        <v>73</v>
      </c>
      <c r="C14" s="222">
        <f>SUM(D14:Y14)</f>
        <v>170346.94</v>
      </c>
      <c r="D14" s="43">
        <f>+'Equip Review 032310'!G29</f>
        <v>0</v>
      </c>
      <c r="E14" s="43">
        <f>+'Equip Review 032310'!H29</f>
        <v>0</v>
      </c>
      <c r="F14" s="43">
        <f>+'Equip Review 032310'!I29</f>
        <v>0</v>
      </c>
      <c r="G14" s="43">
        <f>+'Equip Review 032310'!J29</f>
        <v>0</v>
      </c>
      <c r="H14" s="43">
        <f>+'Equip Review 032310'!K29</f>
        <v>0</v>
      </c>
      <c r="I14" s="43">
        <f>+'Equip Review 032310'!L29</f>
        <v>0</v>
      </c>
      <c r="J14" s="43">
        <f>+'Equip Review 032310'!M29</f>
        <v>0</v>
      </c>
      <c r="K14" s="43">
        <f>+'Equip Review 032310'!N29</f>
        <v>0</v>
      </c>
      <c r="L14" s="43">
        <f>+'Equip Review 032310'!O29</f>
        <v>0</v>
      </c>
      <c r="M14" s="43">
        <f>+'Equip Review 032310'!P29</f>
        <v>0</v>
      </c>
      <c r="N14" s="43"/>
      <c r="O14" s="43"/>
      <c r="P14" s="43"/>
      <c r="Q14" s="43"/>
      <c r="R14" s="43"/>
      <c r="S14" s="43"/>
      <c r="T14" s="43"/>
      <c r="U14" s="221"/>
      <c r="V14" s="221"/>
      <c r="W14" s="43">
        <v>170346.94</v>
      </c>
      <c r="X14" s="43"/>
    </row>
    <row r="15" spans="1:29" x14ac:dyDescent="0.25">
      <c r="A15" s="34"/>
      <c r="B15" s="2"/>
      <c r="C15" s="2"/>
      <c r="S15" s="43"/>
      <c r="T15" s="43"/>
      <c r="U15" s="43"/>
      <c r="V15" s="43"/>
      <c r="W15" s="43"/>
      <c r="X15" s="43"/>
    </row>
    <row r="16" spans="1:29" x14ac:dyDescent="0.25">
      <c r="A16" s="9" t="s">
        <v>6</v>
      </c>
      <c r="B16" s="3">
        <v>1994</v>
      </c>
      <c r="C16" s="13">
        <f>-SUM(D16:Y16)</f>
        <v>0</v>
      </c>
      <c r="D16" s="7">
        <f>+D$14/7/2</f>
        <v>0</v>
      </c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43"/>
      <c r="T16" s="43"/>
      <c r="U16" s="43"/>
      <c r="V16" s="43"/>
      <c r="W16" s="43"/>
      <c r="X16" s="43"/>
      <c r="Y16" s="7"/>
      <c r="Z16" s="7"/>
    </row>
    <row r="17" spans="1:26" x14ac:dyDescent="0.25">
      <c r="B17" s="3">
        <v>1995</v>
      </c>
      <c r="C17" s="13">
        <f t="shared" ref="C17:C39" si="0">-SUM(D17:Y17)</f>
        <v>0</v>
      </c>
      <c r="D17" s="7">
        <f>+D$14/7</f>
        <v>0</v>
      </c>
      <c r="E17" s="7">
        <f>+E$14/7/2</f>
        <v>0</v>
      </c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43"/>
      <c r="T17" s="43"/>
      <c r="U17" s="43"/>
      <c r="V17" s="43"/>
      <c r="W17" s="43"/>
      <c r="X17" s="43"/>
      <c r="Y17" s="7"/>
      <c r="Z17" s="7"/>
    </row>
    <row r="18" spans="1:26" x14ac:dyDescent="0.25">
      <c r="B18" s="3">
        <v>1996</v>
      </c>
      <c r="C18" s="13">
        <f t="shared" si="0"/>
        <v>0</v>
      </c>
      <c r="D18" s="7">
        <f>+D17</f>
        <v>0</v>
      </c>
      <c r="E18" s="7">
        <f>+E$14/7</f>
        <v>0</v>
      </c>
      <c r="F18" s="7">
        <f>+F$14/7/2</f>
        <v>0</v>
      </c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43"/>
      <c r="T18" s="43"/>
      <c r="U18" s="43"/>
      <c r="V18" s="43"/>
      <c r="W18" s="43"/>
      <c r="X18" s="43"/>
      <c r="Y18" s="7"/>
      <c r="Z18" s="7"/>
    </row>
    <row r="19" spans="1:26" x14ac:dyDescent="0.25">
      <c r="B19" s="3">
        <v>1997</v>
      </c>
      <c r="C19" s="13">
        <f t="shared" si="0"/>
        <v>0</v>
      </c>
      <c r="D19" s="7">
        <f>+D18</f>
        <v>0</v>
      </c>
      <c r="E19" s="7">
        <f>+E18</f>
        <v>0</v>
      </c>
      <c r="F19" s="7">
        <f>+F$14/7</f>
        <v>0</v>
      </c>
      <c r="G19" s="7">
        <f>+G$14/7/2</f>
        <v>0</v>
      </c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43"/>
      <c r="T19" s="43"/>
      <c r="U19" s="43"/>
      <c r="V19" s="43"/>
      <c r="W19" s="43"/>
      <c r="X19" s="43"/>
      <c r="Y19" s="7"/>
      <c r="Z19" s="7"/>
    </row>
    <row r="20" spans="1:26" x14ac:dyDescent="0.25">
      <c r="B20" s="3">
        <v>1998</v>
      </c>
      <c r="C20" s="13">
        <f t="shared" si="0"/>
        <v>0</v>
      </c>
      <c r="D20" s="7">
        <f>+D19</f>
        <v>0</v>
      </c>
      <c r="E20" s="7">
        <f>+E19</f>
        <v>0</v>
      </c>
      <c r="F20" s="7">
        <f>+F19</f>
        <v>0</v>
      </c>
      <c r="G20" s="7">
        <f>+G$14/7</f>
        <v>0</v>
      </c>
      <c r="H20" s="7">
        <f>+H$14/7/2</f>
        <v>0</v>
      </c>
      <c r="I20" s="7"/>
      <c r="J20" s="7"/>
      <c r="K20" s="7"/>
      <c r="L20" s="7"/>
      <c r="M20" s="7"/>
      <c r="N20" s="7"/>
      <c r="O20" s="7"/>
      <c r="P20" s="7"/>
      <c r="Q20" s="7"/>
      <c r="R20" s="7"/>
      <c r="S20" s="43"/>
      <c r="T20" s="43"/>
      <c r="U20" s="43"/>
      <c r="V20" s="43"/>
      <c r="W20" s="43"/>
      <c r="X20" s="43"/>
      <c r="Y20" s="7"/>
      <c r="Z20" s="7"/>
    </row>
    <row r="21" spans="1:26" x14ac:dyDescent="0.25">
      <c r="B21" s="3">
        <v>1999</v>
      </c>
      <c r="C21" s="13">
        <f t="shared" si="0"/>
        <v>0</v>
      </c>
      <c r="D21" s="7">
        <f>+D20</f>
        <v>0</v>
      </c>
      <c r="E21" s="7">
        <f>+E20</f>
        <v>0</v>
      </c>
      <c r="F21" s="7">
        <f>+F20</f>
        <v>0</v>
      </c>
      <c r="G21" s="7">
        <f>+G20</f>
        <v>0</v>
      </c>
      <c r="H21" s="7">
        <f>+H$14/7</f>
        <v>0</v>
      </c>
      <c r="I21" s="7">
        <f>+I$14/7/2</f>
        <v>0</v>
      </c>
      <c r="J21" s="7"/>
      <c r="K21" s="7"/>
      <c r="L21" s="7"/>
      <c r="M21" s="7"/>
      <c r="N21" s="7"/>
      <c r="O21" s="7"/>
      <c r="P21" s="7"/>
      <c r="Q21" s="7"/>
      <c r="R21" s="7"/>
      <c r="S21" s="43"/>
      <c r="T21" s="43"/>
      <c r="U21" s="43"/>
      <c r="V21" s="43"/>
      <c r="W21" s="43"/>
      <c r="X21" s="43"/>
      <c r="Y21" s="7"/>
      <c r="Z21" s="7"/>
    </row>
    <row r="22" spans="1:26" x14ac:dyDescent="0.25">
      <c r="B22" s="3">
        <v>2000</v>
      </c>
      <c r="C22" s="13">
        <f t="shared" si="0"/>
        <v>0</v>
      </c>
      <c r="D22" s="7">
        <f>+D21</f>
        <v>0</v>
      </c>
      <c r="E22" s="7">
        <f>+E21</f>
        <v>0</v>
      </c>
      <c r="F22" s="7">
        <f>+F21</f>
        <v>0</v>
      </c>
      <c r="G22" s="7">
        <f>+G21</f>
        <v>0</v>
      </c>
      <c r="H22" s="7">
        <f>+H21</f>
        <v>0</v>
      </c>
      <c r="I22" s="7">
        <f>+I$14/7</f>
        <v>0</v>
      </c>
      <c r="J22" s="7">
        <f>+J$14/7/2</f>
        <v>0</v>
      </c>
      <c r="K22" s="7"/>
      <c r="L22" s="7"/>
      <c r="M22" s="7"/>
      <c r="N22" s="7"/>
      <c r="O22" s="7"/>
      <c r="P22" s="7"/>
      <c r="Q22" s="7"/>
      <c r="R22" s="7"/>
      <c r="S22" s="43"/>
      <c r="T22" s="43"/>
      <c r="U22" s="43"/>
      <c r="V22" s="43"/>
      <c r="W22" s="43"/>
      <c r="X22" s="43"/>
      <c r="Y22" s="7"/>
      <c r="Z22" s="7"/>
    </row>
    <row r="23" spans="1:26" x14ac:dyDescent="0.25">
      <c r="B23" s="3">
        <v>2001</v>
      </c>
      <c r="C23" s="13">
        <f t="shared" si="0"/>
        <v>0</v>
      </c>
      <c r="D23" s="7">
        <f>+D$14/7/2</f>
        <v>0</v>
      </c>
      <c r="E23" s="7">
        <f>+E22</f>
        <v>0</v>
      </c>
      <c r="F23" s="7">
        <f>+F22</f>
        <v>0</v>
      </c>
      <c r="G23" s="7">
        <f>+G22</f>
        <v>0</v>
      </c>
      <c r="H23" s="7">
        <f>+H22</f>
        <v>0</v>
      </c>
      <c r="I23" s="7">
        <f>+I22</f>
        <v>0</v>
      </c>
      <c r="J23" s="7">
        <f>+J$14/7</f>
        <v>0</v>
      </c>
      <c r="K23" s="7">
        <f>+K$14/7/2</f>
        <v>0</v>
      </c>
      <c r="L23" s="7"/>
      <c r="M23" s="7"/>
      <c r="N23" s="7"/>
      <c r="O23" s="7"/>
      <c r="P23" s="7"/>
      <c r="Q23" s="7"/>
      <c r="R23" s="7"/>
      <c r="S23" s="43"/>
      <c r="T23" s="43"/>
      <c r="U23" s="43"/>
      <c r="V23" s="43"/>
      <c r="W23" s="43"/>
      <c r="X23" s="43"/>
      <c r="Y23" s="7"/>
      <c r="Z23" s="7"/>
    </row>
    <row r="24" spans="1:26" x14ac:dyDescent="0.25">
      <c r="B24" s="3">
        <v>2002</v>
      </c>
      <c r="C24" s="13">
        <f t="shared" si="0"/>
        <v>0</v>
      </c>
      <c r="D24" s="7"/>
      <c r="E24" s="7">
        <f>+E$14/7/2</f>
        <v>0</v>
      </c>
      <c r="F24" s="7">
        <f>+F23</f>
        <v>0</v>
      </c>
      <c r="G24" s="7">
        <f>+G23</f>
        <v>0</v>
      </c>
      <c r="H24" s="7">
        <f>+H23</f>
        <v>0</v>
      </c>
      <c r="I24" s="7">
        <f>+I23</f>
        <v>0</v>
      </c>
      <c r="J24" s="7">
        <f>+J23</f>
        <v>0</v>
      </c>
      <c r="K24" s="7">
        <f>+K$14/7</f>
        <v>0</v>
      </c>
      <c r="L24" s="7">
        <f>+L$14/7/2</f>
        <v>0</v>
      </c>
      <c r="M24" s="7"/>
      <c r="N24" s="7"/>
      <c r="O24" s="7"/>
      <c r="P24" s="7"/>
      <c r="Q24" s="7"/>
      <c r="R24" s="7"/>
      <c r="S24" s="43"/>
      <c r="T24" s="43"/>
      <c r="U24" s="43"/>
      <c r="V24" s="43"/>
      <c r="W24" s="43"/>
      <c r="X24" s="43"/>
      <c r="Y24" s="7"/>
      <c r="Z24" s="7"/>
    </row>
    <row r="25" spans="1:26" x14ac:dyDescent="0.25">
      <c r="B25" s="3">
        <v>2003</v>
      </c>
      <c r="C25" s="13">
        <f t="shared" si="0"/>
        <v>0</v>
      </c>
      <c r="D25" s="7"/>
      <c r="E25" s="7"/>
      <c r="F25" s="7">
        <f>+F$14/7/2</f>
        <v>0</v>
      </c>
      <c r="G25" s="7">
        <f>+G24</f>
        <v>0</v>
      </c>
      <c r="H25" s="7">
        <f>+H24</f>
        <v>0</v>
      </c>
      <c r="I25" s="7">
        <f>+I24</f>
        <v>0</v>
      </c>
      <c r="J25" s="7">
        <f>+J24</f>
        <v>0</v>
      </c>
      <c r="K25" s="7">
        <f>+K24</f>
        <v>0</v>
      </c>
      <c r="L25" s="7">
        <f>+L$14/7</f>
        <v>0</v>
      </c>
      <c r="M25" s="7">
        <f>+M$14/7/2</f>
        <v>0</v>
      </c>
      <c r="N25" s="7"/>
      <c r="O25" s="7"/>
      <c r="P25" s="7"/>
      <c r="Q25" s="7"/>
      <c r="R25" s="7"/>
      <c r="S25" s="43"/>
      <c r="T25" s="43"/>
      <c r="U25" s="43"/>
      <c r="V25" s="43"/>
      <c r="W25" s="43"/>
      <c r="X25" s="43"/>
      <c r="Y25" s="7"/>
      <c r="Z25" s="7"/>
    </row>
    <row r="26" spans="1:26" x14ac:dyDescent="0.25">
      <c r="B26" s="3">
        <v>2004</v>
      </c>
      <c r="C26" s="13">
        <f t="shared" si="0"/>
        <v>0</v>
      </c>
      <c r="D26" s="7"/>
      <c r="E26" s="7"/>
      <c r="F26" s="7"/>
      <c r="G26" s="7">
        <f>+G$14/7/2</f>
        <v>0</v>
      </c>
      <c r="H26" s="7">
        <f>+H25</f>
        <v>0</v>
      </c>
      <c r="I26" s="7">
        <f>+I25</f>
        <v>0</v>
      </c>
      <c r="J26" s="7">
        <f>+J25</f>
        <v>0</v>
      </c>
      <c r="K26" s="7">
        <f>+K25</f>
        <v>0</v>
      </c>
      <c r="L26" s="7">
        <f>+L25</f>
        <v>0</v>
      </c>
      <c r="M26" s="7">
        <f>+M$14/7</f>
        <v>0</v>
      </c>
      <c r="N26" s="7">
        <f>+N$14/7/2</f>
        <v>0</v>
      </c>
      <c r="O26" s="7"/>
      <c r="P26" s="7"/>
      <c r="Q26" s="7"/>
      <c r="R26" s="7"/>
      <c r="S26" s="43"/>
      <c r="T26" s="43"/>
      <c r="U26" s="43"/>
      <c r="V26" s="43"/>
      <c r="W26" s="43"/>
      <c r="X26" s="43"/>
      <c r="Y26" s="7"/>
      <c r="Z26" s="7"/>
    </row>
    <row r="27" spans="1:26" x14ac:dyDescent="0.25">
      <c r="B27" s="3">
        <v>2005</v>
      </c>
      <c r="C27" s="13">
        <f t="shared" si="0"/>
        <v>0</v>
      </c>
      <c r="D27" s="7"/>
      <c r="E27" s="7"/>
      <c r="F27" s="7"/>
      <c r="G27" s="7"/>
      <c r="H27" s="7">
        <f>+H$14/7/2</f>
        <v>0</v>
      </c>
      <c r="I27" s="7">
        <f>+I26</f>
        <v>0</v>
      </c>
      <c r="J27" s="7">
        <f>+J26</f>
        <v>0</v>
      </c>
      <c r="K27" s="7">
        <f>+K26</f>
        <v>0</v>
      </c>
      <c r="L27" s="7">
        <f>+L26</f>
        <v>0</v>
      </c>
      <c r="M27" s="7">
        <f>+M26</f>
        <v>0</v>
      </c>
      <c r="N27" s="7">
        <f>+N$14/7</f>
        <v>0</v>
      </c>
      <c r="O27" s="7">
        <f>+O$14/7/2</f>
        <v>0</v>
      </c>
      <c r="P27" s="7"/>
      <c r="Q27" s="7"/>
      <c r="R27" s="7"/>
      <c r="S27" s="43"/>
      <c r="T27" s="43"/>
      <c r="U27" s="43"/>
      <c r="V27" s="43"/>
      <c r="W27" s="43"/>
      <c r="X27" s="43"/>
      <c r="Y27" s="7"/>
      <c r="Z27" s="7"/>
    </row>
    <row r="28" spans="1:26" x14ac:dyDescent="0.25">
      <c r="B28" s="3">
        <v>2006</v>
      </c>
      <c r="C28" s="13">
        <f t="shared" si="0"/>
        <v>0</v>
      </c>
      <c r="D28" s="7"/>
      <c r="E28" s="7"/>
      <c r="F28" s="7"/>
      <c r="G28" s="7"/>
      <c r="H28" s="7"/>
      <c r="I28" s="7">
        <f>+I$14/7/2</f>
        <v>0</v>
      </c>
      <c r="J28" s="7">
        <f>+J27</f>
        <v>0</v>
      </c>
      <c r="K28" s="7">
        <f>+K27</f>
        <v>0</v>
      </c>
      <c r="L28" s="7">
        <f>+L27</f>
        <v>0</v>
      </c>
      <c r="M28" s="7">
        <f>+M27</f>
        <v>0</v>
      </c>
      <c r="N28" s="7">
        <f>+N27</f>
        <v>0</v>
      </c>
      <c r="O28" s="7">
        <f>+O$14/7</f>
        <v>0</v>
      </c>
      <c r="P28" s="7">
        <f>+P$14/7/2</f>
        <v>0</v>
      </c>
      <c r="Q28" s="7"/>
      <c r="R28" s="7"/>
      <c r="S28" s="43"/>
      <c r="T28" s="43"/>
      <c r="U28" s="43"/>
      <c r="V28" s="43"/>
      <c r="W28" s="43"/>
      <c r="X28" s="43"/>
      <c r="Y28" s="7"/>
      <c r="Z28" s="7"/>
    </row>
    <row r="29" spans="1:26" x14ac:dyDescent="0.25">
      <c r="B29" s="3">
        <v>2007</v>
      </c>
      <c r="C29" s="13">
        <f t="shared" si="0"/>
        <v>0</v>
      </c>
      <c r="D29" s="7"/>
      <c r="E29" s="7"/>
      <c r="F29" s="7"/>
      <c r="G29" s="7"/>
      <c r="H29" s="7"/>
      <c r="I29" s="7"/>
      <c r="J29" s="7">
        <f>+J$14/7/2</f>
        <v>0</v>
      </c>
      <c r="K29" s="7">
        <f>+K28</f>
        <v>0</v>
      </c>
      <c r="L29" s="7">
        <f>+L28</f>
        <v>0</v>
      </c>
      <c r="M29" s="7">
        <f>+M28</f>
        <v>0</v>
      </c>
      <c r="N29" s="7">
        <f>+N28</f>
        <v>0</v>
      </c>
      <c r="O29" s="7">
        <f>+O28</f>
        <v>0</v>
      </c>
      <c r="P29" s="7">
        <f>+P$14/7</f>
        <v>0</v>
      </c>
      <c r="Q29" s="7">
        <f>+Q$14/7/2</f>
        <v>0</v>
      </c>
      <c r="R29" s="7"/>
      <c r="S29" s="43"/>
      <c r="T29" s="43"/>
      <c r="U29" s="43"/>
      <c r="V29" s="43"/>
      <c r="W29" s="43"/>
      <c r="X29" s="43"/>
      <c r="Y29" s="7"/>
      <c r="Z29" s="7"/>
    </row>
    <row r="30" spans="1:26" x14ac:dyDescent="0.25">
      <c r="B30" s="3">
        <v>2008</v>
      </c>
      <c r="C30" s="13">
        <f t="shared" si="0"/>
        <v>0</v>
      </c>
      <c r="D30" s="7"/>
      <c r="E30" s="7"/>
      <c r="F30" s="7"/>
      <c r="G30" s="7"/>
      <c r="H30" s="7"/>
      <c r="I30" s="7"/>
      <c r="J30" s="7"/>
      <c r="K30" s="7">
        <f>+K$14/7/2</f>
        <v>0</v>
      </c>
      <c r="L30" s="7">
        <f>+L29</f>
        <v>0</v>
      </c>
      <c r="M30" s="7">
        <f>+M29</f>
        <v>0</v>
      </c>
      <c r="N30" s="7">
        <f>+N29</f>
        <v>0</v>
      </c>
      <c r="O30" s="7">
        <f>+O29</f>
        <v>0</v>
      </c>
      <c r="P30" s="7">
        <f>+P29</f>
        <v>0</v>
      </c>
      <c r="Q30" s="7">
        <f>+Q$14/7</f>
        <v>0</v>
      </c>
      <c r="R30" s="7">
        <f>+R$14/7/2</f>
        <v>0</v>
      </c>
      <c r="S30" s="43"/>
      <c r="T30" s="43"/>
      <c r="U30" s="43"/>
      <c r="V30" s="43"/>
      <c r="W30" s="43"/>
      <c r="X30" s="43"/>
      <c r="Y30" s="7"/>
      <c r="Z30" s="7"/>
    </row>
    <row r="31" spans="1:26" x14ac:dyDescent="0.25">
      <c r="B31" s="3">
        <v>2009</v>
      </c>
      <c r="C31" s="13">
        <f t="shared" si="0"/>
        <v>0</v>
      </c>
      <c r="D31" s="7"/>
      <c r="E31" s="7"/>
      <c r="F31" s="7"/>
      <c r="G31" s="7"/>
      <c r="H31" s="7"/>
      <c r="I31" s="7"/>
      <c r="J31" s="7"/>
      <c r="K31" s="7"/>
      <c r="L31" s="7">
        <f>+L$14/7/2</f>
        <v>0</v>
      </c>
      <c r="M31" s="7">
        <f>+M30</f>
        <v>0</v>
      </c>
      <c r="N31" s="7">
        <f>+N30</f>
        <v>0</v>
      </c>
      <c r="O31" s="7">
        <f>+O30</f>
        <v>0</v>
      </c>
      <c r="P31" s="7">
        <f>+P30</f>
        <v>0</v>
      </c>
      <c r="Q31" s="7">
        <f>+Q30</f>
        <v>0</v>
      </c>
      <c r="R31" s="7">
        <f>+R$14/7</f>
        <v>0</v>
      </c>
      <c r="S31" s="43">
        <f>+S$14/7/2</f>
        <v>0</v>
      </c>
      <c r="T31" s="43"/>
      <c r="U31" s="43"/>
      <c r="V31" s="43"/>
      <c r="W31" s="43"/>
      <c r="X31" s="43"/>
      <c r="Y31" s="7"/>
      <c r="Z31" s="7"/>
    </row>
    <row r="32" spans="1:26" x14ac:dyDescent="0.25">
      <c r="A32" s="38" t="s">
        <v>59</v>
      </c>
      <c r="B32" s="3">
        <v>2010</v>
      </c>
      <c r="C32" s="13">
        <f t="shared" si="0"/>
        <v>0</v>
      </c>
      <c r="D32" s="7"/>
      <c r="E32" s="7"/>
      <c r="F32" s="7"/>
      <c r="G32" s="7"/>
      <c r="H32" s="7"/>
      <c r="I32" s="7"/>
      <c r="J32" s="7"/>
      <c r="K32" s="7"/>
      <c r="L32" s="7"/>
      <c r="M32" s="7">
        <f>+M$14/7/2</f>
        <v>0</v>
      </c>
      <c r="N32" s="7">
        <f>+N31</f>
        <v>0</v>
      </c>
      <c r="O32" s="7">
        <f>+O31</f>
        <v>0</v>
      </c>
      <c r="P32" s="7">
        <f>+P31</f>
        <v>0</v>
      </c>
      <c r="Q32" s="7">
        <f>+Q31</f>
        <v>0</v>
      </c>
      <c r="R32" s="7">
        <f>+R31</f>
        <v>0</v>
      </c>
      <c r="S32" s="43">
        <f>+S$14/7</f>
        <v>0</v>
      </c>
      <c r="T32" s="43">
        <f>+T$14/7/2</f>
        <v>0</v>
      </c>
      <c r="U32" s="43"/>
      <c r="V32" s="43"/>
      <c r="W32" s="43"/>
      <c r="X32" s="43"/>
      <c r="Y32" s="7"/>
      <c r="Z32" s="7"/>
    </row>
    <row r="33" spans="1:29" x14ac:dyDescent="0.25">
      <c r="A33" s="38"/>
      <c r="B33" s="3">
        <v>2011</v>
      </c>
      <c r="C33" s="13">
        <f t="shared" si="0"/>
        <v>0</v>
      </c>
      <c r="D33" s="7"/>
      <c r="E33" s="7"/>
      <c r="F33" s="7"/>
      <c r="G33" s="7"/>
      <c r="H33" s="7"/>
      <c r="I33" s="7"/>
      <c r="J33" s="7"/>
      <c r="K33" s="7"/>
      <c r="L33" s="7"/>
      <c r="M33" s="7"/>
      <c r="N33" s="7">
        <f>+N$14/7/2</f>
        <v>0</v>
      </c>
      <c r="O33" s="7">
        <f>+O32</f>
        <v>0</v>
      </c>
      <c r="P33" s="7">
        <f>+P32</f>
        <v>0</v>
      </c>
      <c r="Q33" s="7">
        <f>+Q32</f>
        <v>0</v>
      </c>
      <c r="R33" s="7">
        <f>+R32</f>
        <v>0</v>
      </c>
      <c r="S33" s="43">
        <f>+S32</f>
        <v>0</v>
      </c>
      <c r="T33" s="43">
        <f>+T$14/7</f>
        <v>0</v>
      </c>
      <c r="U33" s="43">
        <f>+U$14/7/2</f>
        <v>0</v>
      </c>
      <c r="V33" s="43"/>
      <c r="W33" s="43"/>
      <c r="X33" s="43"/>
      <c r="Y33" s="7"/>
      <c r="Z33" s="7"/>
    </row>
    <row r="34" spans="1:29" x14ac:dyDescent="0.25">
      <c r="A34" s="38"/>
      <c r="B34" s="3">
        <v>2012</v>
      </c>
      <c r="C34" s="13">
        <f t="shared" si="0"/>
        <v>0</v>
      </c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>
        <f>+O$14/7/2</f>
        <v>0</v>
      </c>
      <c r="P34" s="7">
        <f>+P33</f>
        <v>0</v>
      </c>
      <c r="Q34" s="7">
        <f>+Q33</f>
        <v>0</v>
      </c>
      <c r="R34" s="7">
        <f>+R33</f>
        <v>0</v>
      </c>
      <c r="S34" s="43">
        <f>+S33</f>
        <v>0</v>
      </c>
      <c r="T34" s="43">
        <f>+T$14/7</f>
        <v>0</v>
      </c>
      <c r="U34" s="43">
        <f>+U$14/7</f>
        <v>0</v>
      </c>
      <c r="V34" s="43">
        <f>+V$14/7/2</f>
        <v>0</v>
      </c>
      <c r="W34" s="43"/>
      <c r="X34" s="43"/>
      <c r="Y34" s="7"/>
      <c r="Z34" s="7"/>
    </row>
    <row r="35" spans="1:29" x14ac:dyDescent="0.25">
      <c r="A35" s="38"/>
      <c r="B35" s="3">
        <v>2013</v>
      </c>
      <c r="C35" s="13">
        <f t="shared" si="0"/>
        <v>-12167.638571428572</v>
      </c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>
        <f>R34</f>
        <v>0</v>
      </c>
      <c r="S35" s="43">
        <f>S34</f>
        <v>0</v>
      </c>
      <c r="T35" s="43">
        <f>T34</f>
        <v>0</v>
      </c>
      <c r="U35" s="43"/>
      <c r="V35" s="43">
        <f>V14/7</f>
        <v>0</v>
      </c>
      <c r="W35" s="43">
        <f>$W$14/7/2</f>
        <v>12167.638571428572</v>
      </c>
      <c r="X35" s="43"/>
      <c r="Y35" s="7"/>
      <c r="Z35" s="7"/>
    </row>
    <row r="36" spans="1:29" x14ac:dyDescent="0.25">
      <c r="A36" s="38"/>
      <c r="B36" s="3">
        <v>2014</v>
      </c>
      <c r="C36" s="13">
        <f t="shared" si="0"/>
        <v>-24335.277142857143</v>
      </c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43">
        <f t="shared" ref="S36:S37" si="1">S35</f>
        <v>0</v>
      </c>
      <c r="T36" s="43">
        <f t="shared" ref="T36:T37" si="2">T35</f>
        <v>0</v>
      </c>
      <c r="U36" s="43"/>
      <c r="V36" s="43">
        <f>V35</f>
        <v>0</v>
      </c>
      <c r="W36" s="43">
        <f>$W$14/7</f>
        <v>24335.277142857143</v>
      </c>
      <c r="X36" s="43">
        <f>X14/7/2</f>
        <v>0</v>
      </c>
      <c r="Y36" s="7"/>
      <c r="Z36" s="7"/>
    </row>
    <row r="37" spans="1:29" x14ac:dyDescent="0.25">
      <c r="A37" s="38"/>
      <c r="B37" s="3">
        <v>2015</v>
      </c>
      <c r="C37" s="13">
        <f t="shared" si="0"/>
        <v>-24335.277142857143</v>
      </c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43">
        <f t="shared" si="1"/>
        <v>0</v>
      </c>
      <c r="T37" s="43">
        <f t="shared" si="2"/>
        <v>0</v>
      </c>
      <c r="U37" s="43">
        <f>U36</f>
        <v>0</v>
      </c>
      <c r="V37" s="43">
        <f>V36</f>
        <v>0</v>
      </c>
      <c r="W37" s="43">
        <f t="shared" ref="W37:W41" si="3">$W$14/7</f>
        <v>24335.277142857143</v>
      </c>
      <c r="X37" s="43">
        <f>X14/7</f>
        <v>0</v>
      </c>
      <c r="Y37" s="7">
        <f>Y14/7/2</f>
        <v>0</v>
      </c>
      <c r="Z37" s="7"/>
    </row>
    <row r="38" spans="1:29" x14ac:dyDescent="0.25">
      <c r="A38" s="38"/>
      <c r="B38" s="3">
        <v>2016</v>
      </c>
      <c r="C38" s="13">
        <f t="shared" si="0"/>
        <v>-24335.277142857143</v>
      </c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43"/>
      <c r="T38" s="43"/>
      <c r="U38" s="43"/>
      <c r="V38" s="43"/>
      <c r="W38" s="43">
        <f t="shared" si="3"/>
        <v>24335.277142857143</v>
      </c>
      <c r="X38" s="43"/>
      <c r="Y38" s="7"/>
      <c r="Z38" s="7"/>
    </row>
    <row r="39" spans="1:29" x14ac:dyDescent="0.25">
      <c r="A39" s="38"/>
      <c r="B39" s="3">
        <v>2017</v>
      </c>
      <c r="C39" s="13">
        <f t="shared" si="0"/>
        <v>-24335.277142857143</v>
      </c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43"/>
      <c r="T39" s="43"/>
      <c r="U39" s="43"/>
      <c r="V39" s="43"/>
      <c r="W39" s="43">
        <f t="shared" si="3"/>
        <v>24335.277142857143</v>
      </c>
      <c r="X39" s="43"/>
      <c r="Y39" s="7"/>
      <c r="Z39" s="7"/>
    </row>
    <row r="40" spans="1:29" x14ac:dyDescent="0.25">
      <c r="A40" s="38"/>
      <c r="B40" s="3">
        <v>2018</v>
      </c>
      <c r="C40" s="13">
        <f>-SUM(D40:AB40)</f>
        <v>-24335.277142857143</v>
      </c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43"/>
      <c r="T40" s="43"/>
      <c r="U40" s="43"/>
      <c r="V40" s="43"/>
      <c r="W40" s="43">
        <f t="shared" si="3"/>
        <v>24335.277142857143</v>
      </c>
      <c r="X40" s="43"/>
      <c r="Y40" s="7"/>
      <c r="Z40" s="7"/>
    </row>
    <row r="41" spans="1:29" x14ac:dyDescent="0.25">
      <c r="A41" s="38"/>
      <c r="B41" s="3">
        <v>2019</v>
      </c>
      <c r="C41" s="13">
        <f>-SUM(D41:AB41)</f>
        <v>-24335.277142857143</v>
      </c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43"/>
      <c r="T41" s="43"/>
      <c r="U41" s="43"/>
      <c r="V41" s="43"/>
      <c r="W41" s="43">
        <f t="shared" si="3"/>
        <v>24335.277142857143</v>
      </c>
      <c r="X41" s="43"/>
      <c r="Y41" s="7"/>
      <c r="Z41" s="7"/>
    </row>
    <row r="42" spans="1:29" x14ac:dyDescent="0.25">
      <c r="A42" s="38"/>
      <c r="B42" s="3">
        <v>2020</v>
      </c>
      <c r="C42" s="13">
        <f>-SUM(D42:AB42)</f>
        <v>-12167.638571428572</v>
      </c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43"/>
      <c r="T42" s="43"/>
      <c r="U42" s="43"/>
      <c r="V42" s="43"/>
      <c r="W42" s="43">
        <f>$W$14/7/2</f>
        <v>12167.638571428572</v>
      </c>
      <c r="X42" s="43"/>
      <c r="Y42" s="7"/>
      <c r="Z42" s="7"/>
    </row>
    <row r="43" spans="1:29" x14ac:dyDescent="0.25">
      <c r="A43" s="38"/>
      <c r="B43" s="30">
        <f>SUM(D43:Y43)</f>
        <v>0</v>
      </c>
      <c r="C43" s="12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37"/>
      <c r="W43" s="37"/>
      <c r="X43" s="29"/>
      <c r="Y43" s="7"/>
      <c r="Z43" s="7"/>
    </row>
    <row r="44" spans="1:29" x14ac:dyDescent="0.25">
      <c r="A44" s="38" t="s">
        <v>62</v>
      </c>
      <c r="B44" s="7">
        <f>SUM(D44:Y44)</f>
        <v>0</v>
      </c>
      <c r="C44" s="29">
        <f>SUM(C16:C43)</f>
        <v>-170346.94</v>
      </c>
      <c r="D44" s="7">
        <f>-SUM(D16:D43)+D14</f>
        <v>0</v>
      </c>
      <c r="E44" s="7">
        <f t="shared" ref="E44:AC44" si="4">-SUM(E16:E43)+E14</f>
        <v>0</v>
      </c>
      <c r="F44" s="7">
        <f t="shared" si="4"/>
        <v>0</v>
      </c>
      <c r="G44" s="7">
        <f t="shared" si="4"/>
        <v>0</v>
      </c>
      <c r="H44" s="7">
        <f t="shared" si="4"/>
        <v>0</v>
      </c>
      <c r="I44" s="7">
        <f t="shared" si="4"/>
        <v>0</v>
      </c>
      <c r="J44" s="7">
        <f t="shared" si="4"/>
        <v>0</v>
      </c>
      <c r="K44" s="7">
        <f t="shared" si="4"/>
        <v>0</v>
      </c>
      <c r="L44" s="7">
        <f t="shared" si="4"/>
        <v>0</v>
      </c>
      <c r="M44" s="7">
        <f t="shared" si="4"/>
        <v>0</v>
      </c>
      <c r="N44" s="7">
        <f t="shared" si="4"/>
        <v>0</v>
      </c>
      <c r="O44" s="7">
        <f t="shared" si="4"/>
        <v>0</v>
      </c>
      <c r="P44" s="7">
        <f t="shared" si="4"/>
        <v>0</v>
      </c>
      <c r="Q44" s="7">
        <f t="shared" si="4"/>
        <v>0</v>
      </c>
      <c r="R44" s="7">
        <f t="shared" si="4"/>
        <v>0</v>
      </c>
      <c r="S44" s="7">
        <f t="shared" si="4"/>
        <v>0</v>
      </c>
      <c r="T44" s="7">
        <f t="shared" si="4"/>
        <v>0</v>
      </c>
      <c r="U44" s="7">
        <f t="shared" si="4"/>
        <v>0</v>
      </c>
      <c r="V44" s="43">
        <f t="shared" si="4"/>
        <v>0</v>
      </c>
      <c r="W44" s="43">
        <f t="shared" si="4"/>
        <v>0</v>
      </c>
      <c r="X44" s="333">
        <f t="shared" si="4"/>
        <v>0</v>
      </c>
      <c r="Y44" s="333">
        <f t="shared" si="4"/>
        <v>0</v>
      </c>
      <c r="Z44" s="333">
        <f t="shared" si="4"/>
        <v>0</v>
      </c>
      <c r="AA44" s="333">
        <f t="shared" si="4"/>
        <v>0</v>
      </c>
      <c r="AB44" s="333">
        <f t="shared" si="4"/>
        <v>0</v>
      </c>
      <c r="AC44" s="333">
        <f t="shared" si="4"/>
        <v>0</v>
      </c>
    </row>
    <row r="45" spans="1:29" x14ac:dyDescent="0.25">
      <c r="A45" s="38"/>
      <c r="B45" s="29"/>
      <c r="C45" s="3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9" x14ac:dyDescent="0.25">
      <c r="A46" s="39" t="s">
        <v>63</v>
      </c>
      <c r="B46" s="3"/>
      <c r="C46" s="30">
        <f>+C14+C44</f>
        <v>0</v>
      </c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9" x14ac:dyDescent="0.25">
      <c r="A47" s="3"/>
      <c r="B47" s="3"/>
      <c r="C47" s="3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9" x14ac:dyDescent="0.25">
      <c r="A48" s="3"/>
      <c r="B48" s="36"/>
      <c r="C48" s="3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19" x14ac:dyDescent="0.25">
      <c r="A49" s="3"/>
      <c r="B49" s="3"/>
      <c r="C49" s="3"/>
      <c r="E49" s="7"/>
      <c r="F49" s="4"/>
      <c r="G49" s="4"/>
      <c r="H49" s="4"/>
      <c r="I49" s="4"/>
      <c r="J49" s="4"/>
      <c r="K49" s="4"/>
      <c r="L49" s="4"/>
      <c r="M49" s="4"/>
      <c r="N49" s="7">
        <f>SUM(E32:E49)</f>
        <v>0</v>
      </c>
      <c r="O49" s="4"/>
      <c r="P49" s="4"/>
      <c r="Q49" s="4"/>
      <c r="R49" s="4"/>
      <c r="S49" s="4"/>
    </row>
    <row r="50" spans="1:19" x14ac:dyDescent="0.25">
      <c r="B50" s="3"/>
      <c r="C50" s="3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</row>
    <row r="51" spans="1:19" x14ac:dyDescent="0.25"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</row>
    <row r="52" spans="1:19" x14ac:dyDescent="0.25"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</row>
    <row r="53" spans="1:19" x14ac:dyDescent="0.25"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</row>
    <row r="54" spans="1:19" x14ac:dyDescent="0.25"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</row>
    <row r="55" spans="1:19" x14ac:dyDescent="0.25"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</row>
    <row r="56" spans="1:19" x14ac:dyDescent="0.25"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</row>
    <row r="57" spans="1:19" x14ac:dyDescent="0.25"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</row>
    <row r="58" spans="1:19" x14ac:dyDescent="0.25"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</row>
    <row r="59" spans="1:19" x14ac:dyDescent="0.25"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</row>
    <row r="60" spans="1:19" x14ac:dyDescent="0.25"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</row>
  </sheetData>
  <pageMargins left="0.7" right="0.7" top="0.75" bottom="0.75" header="0.3" footer="0.3"/>
  <pageSetup scale="71" orientation="landscape" horizontalDpi="4294967294" verticalDpi="4294967294" r:id="rId1"/>
  <headerFooter>
    <oddFooter>&amp;Z&amp;F&amp;RPage &amp;P</oddFooter>
  </headerFooter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sheetPr codeName="Sheet75">
    <tabColor theme="9" tint="-0.249977111117893"/>
    <pageSetUpPr fitToPage="1"/>
  </sheetPr>
  <dimension ref="A1:AH64"/>
  <sheetViews>
    <sheetView workbookViewId="0"/>
  </sheetViews>
  <sheetFormatPr defaultRowHeight="15" x14ac:dyDescent="0.25"/>
  <cols>
    <col min="1" max="1" width="20.85546875" customWidth="1"/>
    <col min="2" max="2" width="8.7109375" customWidth="1"/>
    <col min="3" max="3" width="12.85546875" customWidth="1"/>
    <col min="4" max="12" width="7.42578125" hidden="1" customWidth="1"/>
    <col min="13" max="13" width="7.5703125" hidden="1" customWidth="1"/>
    <col min="14" max="17" width="9.28515625" customWidth="1"/>
    <col min="18" max="19" width="11.28515625" customWidth="1"/>
    <col min="20" max="20" width="9.42578125" customWidth="1"/>
    <col min="22" max="24" width="10.5703125" customWidth="1"/>
    <col min="26" max="26" width="11.7109375" bestFit="1" customWidth="1"/>
  </cols>
  <sheetData>
    <row r="1" spans="1:34" x14ac:dyDescent="0.25">
      <c r="A1" s="11" t="s">
        <v>10</v>
      </c>
    </row>
    <row r="2" spans="1:34" x14ac:dyDescent="0.25">
      <c r="A2" s="9" t="s">
        <v>438</v>
      </c>
    </row>
    <row r="3" spans="1:34" x14ac:dyDescent="0.25">
      <c r="A3" s="9" t="s">
        <v>80</v>
      </c>
    </row>
    <row r="4" spans="1:34" x14ac:dyDescent="0.25">
      <c r="R4" s="40" t="s">
        <v>4</v>
      </c>
      <c r="S4" s="41"/>
      <c r="T4" s="40" t="s">
        <v>8</v>
      </c>
    </row>
    <row r="5" spans="1:34" x14ac:dyDescent="0.25">
      <c r="A5" s="10" t="s">
        <v>9</v>
      </c>
      <c r="B5" s="12" t="s">
        <v>64</v>
      </c>
      <c r="C5" s="12" t="s">
        <v>12</v>
      </c>
      <c r="R5" s="42" t="s">
        <v>2</v>
      </c>
      <c r="S5" s="42" t="s">
        <v>60</v>
      </c>
      <c r="T5" s="42" t="s">
        <v>7</v>
      </c>
    </row>
    <row r="6" spans="1:34" x14ac:dyDescent="0.25">
      <c r="B6" s="3"/>
      <c r="R6" s="3"/>
    </row>
    <row r="7" spans="1:34" x14ac:dyDescent="0.25">
      <c r="A7" s="213" t="s">
        <v>885</v>
      </c>
      <c r="B7" s="212">
        <v>318</v>
      </c>
      <c r="C7" s="212" t="s">
        <v>886</v>
      </c>
      <c r="D7" s="293"/>
      <c r="E7" s="293"/>
      <c r="F7" s="293"/>
      <c r="G7" s="293"/>
      <c r="H7" s="293"/>
      <c r="I7" s="293"/>
      <c r="J7" s="293"/>
      <c r="K7" s="293"/>
      <c r="L7" s="293"/>
      <c r="M7" s="293"/>
      <c r="N7" s="293"/>
      <c r="O7" s="294"/>
      <c r="P7" s="6"/>
      <c r="Q7" s="6"/>
      <c r="R7" s="13">
        <f>+C14</f>
        <v>634313.56000000006</v>
      </c>
      <c r="S7" s="13">
        <f>+-C48</f>
        <v>634313.56000000006</v>
      </c>
      <c r="T7" s="13">
        <f>+R7-S7</f>
        <v>0</v>
      </c>
    </row>
    <row r="8" spans="1:34" x14ac:dyDescent="0.25">
      <c r="A8" s="213"/>
      <c r="B8" s="3"/>
      <c r="D8" s="293"/>
      <c r="E8" s="293"/>
      <c r="F8" s="293"/>
      <c r="G8" s="293"/>
      <c r="H8" s="293"/>
      <c r="I8" s="293"/>
      <c r="J8" s="293"/>
      <c r="K8" s="293"/>
      <c r="L8" s="293"/>
      <c r="M8" s="293"/>
      <c r="N8" s="293"/>
      <c r="O8" s="294"/>
      <c r="P8" s="6"/>
      <c r="Q8" s="6"/>
    </row>
    <row r="9" spans="1:34" x14ac:dyDescent="0.25">
      <c r="A9" s="2"/>
      <c r="B9" s="3"/>
      <c r="D9" s="293"/>
      <c r="E9" s="293"/>
      <c r="F9" s="293"/>
      <c r="G9" s="293"/>
      <c r="H9" s="293"/>
      <c r="I9" s="293"/>
      <c r="J9" s="293"/>
      <c r="K9" s="293"/>
      <c r="L9" s="293"/>
      <c r="M9" s="293"/>
      <c r="N9" s="293"/>
      <c r="O9" s="294"/>
      <c r="P9" s="6"/>
      <c r="Q9" s="6"/>
    </row>
    <row r="10" spans="1:34" x14ac:dyDescent="0.25">
      <c r="B10" s="3"/>
    </row>
    <row r="11" spans="1:34" x14ac:dyDescent="0.25">
      <c r="A11" s="2" t="s">
        <v>66</v>
      </c>
      <c r="B11" s="212"/>
      <c r="C11" s="214"/>
    </row>
    <row r="12" spans="1:34" x14ac:dyDescent="0.25">
      <c r="B12" s="28"/>
      <c r="C12" s="2"/>
    </row>
    <row r="13" spans="1:34" x14ac:dyDescent="0.25">
      <c r="A13" s="9" t="s">
        <v>5</v>
      </c>
      <c r="C13" s="31" t="s">
        <v>3</v>
      </c>
      <c r="D13" s="32">
        <v>1994</v>
      </c>
      <c r="E13" s="32">
        <v>1995</v>
      </c>
      <c r="F13" s="32">
        <v>1996</v>
      </c>
      <c r="G13" s="32">
        <v>1997</v>
      </c>
      <c r="H13" s="32">
        <v>1998</v>
      </c>
      <c r="I13" s="32">
        <v>1999</v>
      </c>
      <c r="J13" s="32">
        <v>2000</v>
      </c>
      <c r="K13" s="32">
        <v>2001</v>
      </c>
      <c r="L13" s="32">
        <v>2002</v>
      </c>
      <c r="M13" s="32">
        <v>2003</v>
      </c>
      <c r="N13" s="32">
        <v>2004</v>
      </c>
      <c r="O13" s="32">
        <f>N13+1</f>
        <v>2005</v>
      </c>
      <c r="P13" s="32">
        <f t="shared" ref="P13:AH13" si="0">O13+1</f>
        <v>2006</v>
      </c>
      <c r="Q13" s="32">
        <f t="shared" si="0"/>
        <v>2007</v>
      </c>
      <c r="R13" s="32">
        <f t="shared" si="0"/>
        <v>2008</v>
      </c>
      <c r="S13" s="32">
        <f t="shared" si="0"/>
        <v>2009</v>
      </c>
      <c r="T13" s="32">
        <f t="shared" si="0"/>
        <v>2010</v>
      </c>
      <c r="U13" s="32">
        <f t="shared" si="0"/>
        <v>2011</v>
      </c>
      <c r="V13" s="32">
        <f t="shared" si="0"/>
        <v>2012</v>
      </c>
      <c r="W13" s="32">
        <f t="shared" si="0"/>
        <v>2013</v>
      </c>
      <c r="X13" s="32">
        <f t="shared" si="0"/>
        <v>2014</v>
      </c>
      <c r="Y13" s="32">
        <f t="shared" si="0"/>
        <v>2015</v>
      </c>
      <c r="Z13" s="32">
        <f t="shared" si="0"/>
        <v>2016</v>
      </c>
      <c r="AA13" s="32">
        <f t="shared" si="0"/>
        <v>2017</v>
      </c>
      <c r="AB13" s="32">
        <f t="shared" si="0"/>
        <v>2018</v>
      </c>
      <c r="AC13" s="32">
        <f t="shared" si="0"/>
        <v>2019</v>
      </c>
      <c r="AD13" s="32">
        <f t="shared" si="0"/>
        <v>2020</v>
      </c>
      <c r="AE13" s="32">
        <f t="shared" si="0"/>
        <v>2021</v>
      </c>
      <c r="AF13" s="32">
        <f t="shared" si="0"/>
        <v>2022</v>
      </c>
      <c r="AG13" s="32">
        <f t="shared" si="0"/>
        <v>2023</v>
      </c>
      <c r="AH13" s="32">
        <f t="shared" si="0"/>
        <v>2024</v>
      </c>
    </row>
    <row r="14" spans="1:34" x14ac:dyDescent="0.25">
      <c r="A14" s="9" t="s">
        <v>73</v>
      </c>
      <c r="C14" s="295">
        <f>SUM(D14:AH14)</f>
        <v>634313.56000000006</v>
      </c>
      <c r="D14" s="233">
        <v>0</v>
      </c>
      <c r="E14" s="233">
        <v>0</v>
      </c>
      <c r="F14" s="233">
        <v>0</v>
      </c>
      <c r="G14" s="233">
        <v>0</v>
      </c>
      <c r="H14" s="233">
        <v>0</v>
      </c>
      <c r="I14" s="233">
        <v>0</v>
      </c>
      <c r="J14" s="233">
        <v>0</v>
      </c>
      <c r="K14" s="233">
        <v>0</v>
      </c>
      <c r="L14" s="233">
        <v>0</v>
      </c>
      <c r="M14" s="233">
        <v>0</v>
      </c>
      <c r="N14" s="233"/>
      <c r="O14" s="233"/>
      <c r="P14" s="233"/>
      <c r="Q14" s="233"/>
      <c r="R14" s="233"/>
      <c r="S14" s="233"/>
      <c r="T14" s="233"/>
      <c r="U14" s="233"/>
      <c r="V14" s="233">
        <v>370000</v>
      </c>
      <c r="W14" s="233">
        <v>14493.99</v>
      </c>
      <c r="X14" s="233">
        <v>0</v>
      </c>
      <c r="Z14" s="233">
        <v>249819.57</v>
      </c>
    </row>
    <row r="15" spans="1:34" x14ac:dyDescent="0.25">
      <c r="A15" s="34"/>
      <c r="B15" s="2"/>
      <c r="C15" s="2"/>
      <c r="S15" s="233"/>
      <c r="T15" s="233"/>
      <c r="U15" s="233"/>
      <c r="V15" s="233"/>
      <c r="W15" s="233"/>
      <c r="X15" s="233"/>
    </row>
    <row r="16" spans="1:34" x14ac:dyDescent="0.25">
      <c r="A16" s="9" t="s">
        <v>6</v>
      </c>
      <c r="B16" s="3">
        <v>1994</v>
      </c>
      <c r="C16" s="13">
        <f>-SUM(D16:AH16)</f>
        <v>0</v>
      </c>
      <c r="D16" s="297">
        <f>+D$14/7/2</f>
        <v>0</v>
      </c>
      <c r="E16" s="297"/>
      <c r="F16" s="297"/>
      <c r="G16" s="297"/>
      <c r="H16" s="297"/>
      <c r="I16" s="297"/>
      <c r="J16" s="297"/>
      <c r="K16" s="297"/>
      <c r="L16" s="297"/>
      <c r="M16" s="297"/>
      <c r="N16" s="297"/>
      <c r="O16" s="297"/>
      <c r="P16" s="297"/>
      <c r="Q16" s="297"/>
      <c r="R16" s="297"/>
      <c r="S16" s="233"/>
      <c r="T16" s="233"/>
      <c r="U16" s="233"/>
      <c r="V16" s="233"/>
      <c r="W16" s="233"/>
      <c r="X16" s="233"/>
      <c r="Y16" s="297"/>
      <c r="Z16" s="297"/>
    </row>
    <row r="17" spans="1:26" x14ac:dyDescent="0.25">
      <c r="B17" s="3">
        <f>B16+1</f>
        <v>1995</v>
      </c>
      <c r="C17" s="13">
        <f t="shared" ref="C17:C46" si="1">-SUM(D17:AH17)</f>
        <v>0</v>
      </c>
      <c r="D17" s="297">
        <f>+D$14/7</f>
        <v>0</v>
      </c>
      <c r="E17" s="297">
        <f>+E$14/7/2</f>
        <v>0</v>
      </c>
      <c r="F17" s="297"/>
      <c r="G17" s="297"/>
      <c r="H17" s="297"/>
      <c r="I17" s="297"/>
      <c r="J17" s="297"/>
      <c r="K17" s="297"/>
      <c r="L17" s="297"/>
      <c r="M17" s="297"/>
      <c r="N17" s="297"/>
      <c r="O17" s="297"/>
      <c r="P17" s="297"/>
      <c r="Q17" s="297"/>
      <c r="R17" s="297"/>
      <c r="S17" s="233"/>
      <c r="T17" s="233"/>
      <c r="U17" s="233"/>
      <c r="V17" s="233"/>
      <c r="W17" s="233"/>
      <c r="X17" s="233"/>
      <c r="Y17" s="297"/>
      <c r="Z17" s="297"/>
    </row>
    <row r="18" spans="1:26" x14ac:dyDescent="0.25">
      <c r="B18" s="3">
        <f t="shared" ref="B18:B46" si="2">B17+1</f>
        <v>1996</v>
      </c>
      <c r="C18" s="13">
        <f t="shared" si="1"/>
        <v>0</v>
      </c>
      <c r="D18" s="297">
        <f>+D17</f>
        <v>0</v>
      </c>
      <c r="E18" s="297">
        <f>+E$14/7</f>
        <v>0</v>
      </c>
      <c r="F18" s="297">
        <f>+F$14/7/2</f>
        <v>0</v>
      </c>
      <c r="G18" s="297"/>
      <c r="H18" s="297"/>
      <c r="I18" s="297"/>
      <c r="J18" s="297"/>
      <c r="K18" s="297"/>
      <c r="L18" s="297"/>
      <c r="M18" s="297"/>
      <c r="N18" s="297"/>
      <c r="O18" s="297"/>
      <c r="P18" s="297"/>
      <c r="Q18" s="297"/>
      <c r="R18" s="297"/>
      <c r="S18" s="233"/>
      <c r="T18" s="233"/>
      <c r="U18" s="233"/>
      <c r="V18" s="233"/>
      <c r="W18" s="233"/>
      <c r="X18" s="233"/>
      <c r="Y18" s="297"/>
      <c r="Z18" s="297"/>
    </row>
    <row r="19" spans="1:26" x14ac:dyDescent="0.25">
      <c r="B19" s="3">
        <f t="shared" si="2"/>
        <v>1997</v>
      </c>
      <c r="C19" s="13">
        <f t="shared" si="1"/>
        <v>0</v>
      </c>
      <c r="D19" s="297">
        <f>+D18</f>
        <v>0</v>
      </c>
      <c r="E19" s="297">
        <f>+E18</f>
        <v>0</v>
      </c>
      <c r="F19" s="297">
        <f>+F$14/7</f>
        <v>0</v>
      </c>
      <c r="G19" s="297">
        <f>+G$14/7/2</f>
        <v>0</v>
      </c>
      <c r="H19" s="297"/>
      <c r="I19" s="297"/>
      <c r="J19" s="297"/>
      <c r="K19" s="297"/>
      <c r="L19" s="297"/>
      <c r="M19" s="297"/>
      <c r="N19" s="297"/>
      <c r="O19" s="297"/>
      <c r="P19" s="297"/>
      <c r="Q19" s="297"/>
      <c r="R19" s="297"/>
      <c r="S19" s="233"/>
      <c r="T19" s="233"/>
      <c r="U19" s="233"/>
      <c r="V19" s="233"/>
      <c r="W19" s="233"/>
      <c r="X19" s="233"/>
      <c r="Y19" s="297"/>
      <c r="Z19" s="297"/>
    </row>
    <row r="20" spans="1:26" x14ac:dyDescent="0.25">
      <c r="B20" s="3">
        <f t="shared" si="2"/>
        <v>1998</v>
      </c>
      <c r="C20" s="13">
        <f t="shared" si="1"/>
        <v>0</v>
      </c>
      <c r="D20" s="297">
        <f>+D19</f>
        <v>0</v>
      </c>
      <c r="E20" s="297">
        <f>+E19</f>
        <v>0</v>
      </c>
      <c r="F20" s="297">
        <f>+F19</f>
        <v>0</v>
      </c>
      <c r="G20" s="297">
        <f>+G$14/7</f>
        <v>0</v>
      </c>
      <c r="H20" s="297">
        <f>+H$14/7/2</f>
        <v>0</v>
      </c>
      <c r="I20" s="297"/>
      <c r="J20" s="297"/>
      <c r="K20" s="297"/>
      <c r="L20" s="297"/>
      <c r="M20" s="297"/>
      <c r="N20" s="297"/>
      <c r="O20" s="297"/>
      <c r="P20" s="297"/>
      <c r="Q20" s="297"/>
      <c r="R20" s="297"/>
      <c r="S20" s="233"/>
      <c r="T20" s="233"/>
      <c r="U20" s="233"/>
      <c r="V20" s="233"/>
      <c r="W20" s="233"/>
      <c r="X20" s="233"/>
      <c r="Y20" s="297"/>
      <c r="Z20" s="297"/>
    </row>
    <row r="21" spans="1:26" x14ac:dyDescent="0.25">
      <c r="B21" s="3">
        <f t="shared" si="2"/>
        <v>1999</v>
      </c>
      <c r="C21" s="13">
        <f t="shared" si="1"/>
        <v>0</v>
      </c>
      <c r="D21" s="297">
        <f>+D20</f>
        <v>0</v>
      </c>
      <c r="E21" s="297">
        <f>+E20</f>
        <v>0</v>
      </c>
      <c r="F21" s="297">
        <f>+F20</f>
        <v>0</v>
      </c>
      <c r="G21" s="297">
        <f>+G20</f>
        <v>0</v>
      </c>
      <c r="H21" s="297">
        <f>+H$14/7</f>
        <v>0</v>
      </c>
      <c r="I21" s="297">
        <f>+I$14/7/2</f>
        <v>0</v>
      </c>
      <c r="J21" s="297"/>
      <c r="K21" s="297"/>
      <c r="L21" s="297"/>
      <c r="M21" s="297"/>
      <c r="N21" s="297"/>
      <c r="O21" s="297"/>
      <c r="P21" s="297"/>
      <c r="Q21" s="297"/>
      <c r="R21" s="297"/>
      <c r="S21" s="233"/>
      <c r="T21" s="233"/>
      <c r="U21" s="233"/>
      <c r="V21" s="233"/>
      <c r="W21" s="233"/>
      <c r="X21" s="233"/>
      <c r="Y21" s="297"/>
      <c r="Z21" s="297"/>
    </row>
    <row r="22" spans="1:26" x14ac:dyDescent="0.25">
      <c r="B22" s="3">
        <f t="shared" si="2"/>
        <v>2000</v>
      </c>
      <c r="C22" s="13">
        <f t="shared" si="1"/>
        <v>0</v>
      </c>
      <c r="D22" s="297">
        <f>+D21</f>
        <v>0</v>
      </c>
      <c r="E22" s="297">
        <f>+E21</f>
        <v>0</v>
      </c>
      <c r="F22" s="297">
        <f>+F21</f>
        <v>0</v>
      </c>
      <c r="G22" s="297">
        <f>+G21</f>
        <v>0</v>
      </c>
      <c r="H22" s="297">
        <f>+H21</f>
        <v>0</v>
      </c>
      <c r="I22" s="297">
        <f>+I$14/7</f>
        <v>0</v>
      </c>
      <c r="J22" s="297">
        <f>+J$14/7/2</f>
        <v>0</v>
      </c>
      <c r="K22" s="297"/>
      <c r="L22" s="297"/>
      <c r="M22" s="297"/>
      <c r="N22" s="297"/>
      <c r="O22" s="297"/>
      <c r="P22" s="297"/>
      <c r="Q22" s="297"/>
      <c r="R22" s="297"/>
      <c r="S22" s="233"/>
      <c r="T22" s="233"/>
      <c r="U22" s="233"/>
      <c r="V22" s="233"/>
      <c r="W22" s="233"/>
      <c r="X22" s="233"/>
      <c r="Y22" s="297"/>
      <c r="Z22" s="297"/>
    </row>
    <row r="23" spans="1:26" x14ac:dyDescent="0.25">
      <c r="B23" s="3">
        <f t="shared" si="2"/>
        <v>2001</v>
      </c>
      <c r="C23" s="13">
        <f t="shared" si="1"/>
        <v>0</v>
      </c>
      <c r="D23" s="297">
        <f>+D$14/7/2</f>
        <v>0</v>
      </c>
      <c r="E23" s="297">
        <f>+E22</f>
        <v>0</v>
      </c>
      <c r="F23" s="297">
        <f>+F22</f>
        <v>0</v>
      </c>
      <c r="G23" s="297">
        <f>+G22</f>
        <v>0</v>
      </c>
      <c r="H23" s="297">
        <f>+H22</f>
        <v>0</v>
      </c>
      <c r="I23" s="297">
        <f>+I22</f>
        <v>0</v>
      </c>
      <c r="J23" s="297">
        <f>+J$14/7</f>
        <v>0</v>
      </c>
      <c r="K23" s="297">
        <f>+K$14/7/2</f>
        <v>0</v>
      </c>
      <c r="L23" s="297"/>
      <c r="M23" s="297"/>
      <c r="N23" s="297"/>
      <c r="O23" s="297"/>
      <c r="P23" s="297"/>
      <c r="Q23" s="297"/>
      <c r="R23" s="297"/>
      <c r="S23" s="233"/>
      <c r="T23" s="233"/>
      <c r="U23" s="233"/>
      <c r="V23" s="233"/>
      <c r="W23" s="233"/>
      <c r="X23" s="233"/>
      <c r="Y23" s="297"/>
      <c r="Z23" s="297"/>
    </row>
    <row r="24" spans="1:26" x14ac:dyDescent="0.25">
      <c r="B24" s="3">
        <f t="shared" si="2"/>
        <v>2002</v>
      </c>
      <c r="C24" s="13">
        <f t="shared" si="1"/>
        <v>0</v>
      </c>
      <c r="D24" s="297"/>
      <c r="E24" s="297">
        <f>+E$14/7/2</f>
        <v>0</v>
      </c>
      <c r="F24" s="297">
        <f>+F23</f>
        <v>0</v>
      </c>
      <c r="G24" s="297">
        <f>+G23</f>
        <v>0</v>
      </c>
      <c r="H24" s="297">
        <f>+H23</f>
        <v>0</v>
      </c>
      <c r="I24" s="297">
        <f>+I23</f>
        <v>0</v>
      </c>
      <c r="J24" s="297">
        <f>+J23</f>
        <v>0</v>
      </c>
      <c r="K24" s="297">
        <f>+K$14/7</f>
        <v>0</v>
      </c>
      <c r="L24" s="297">
        <f>+L$14/7/2</f>
        <v>0</v>
      </c>
      <c r="M24" s="297"/>
      <c r="N24" s="297"/>
      <c r="O24" s="297"/>
      <c r="P24" s="297"/>
      <c r="Q24" s="297"/>
      <c r="R24" s="297"/>
      <c r="S24" s="233"/>
      <c r="T24" s="233"/>
      <c r="U24" s="233"/>
      <c r="V24" s="233"/>
      <c r="W24" s="233"/>
      <c r="X24" s="233"/>
      <c r="Y24" s="297"/>
      <c r="Z24" s="297"/>
    </row>
    <row r="25" spans="1:26" x14ac:dyDescent="0.25">
      <c r="B25" s="3">
        <f t="shared" si="2"/>
        <v>2003</v>
      </c>
      <c r="C25" s="13">
        <f t="shared" si="1"/>
        <v>0</v>
      </c>
      <c r="D25" s="297"/>
      <c r="E25" s="297"/>
      <c r="F25" s="297">
        <f>+F$14/7/2</f>
        <v>0</v>
      </c>
      <c r="G25" s="297">
        <f>+G24</f>
        <v>0</v>
      </c>
      <c r="H25" s="297">
        <f>+H24</f>
        <v>0</v>
      </c>
      <c r="I25" s="297">
        <f>+I24</f>
        <v>0</v>
      </c>
      <c r="J25" s="297">
        <f>+J24</f>
        <v>0</v>
      </c>
      <c r="K25" s="297">
        <f>+K24</f>
        <v>0</v>
      </c>
      <c r="L25" s="297">
        <f>+L$14/7</f>
        <v>0</v>
      </c>
      <c r="M25" s="297">
        <f>+M$14/7/2</f>
        <v>0</v>
      </c>
      <c r="N25" s="297"/>
      <c r="O25" s="297"/>
      <c r="P25" s="297"/>
      <c r="Q25" s="297"/>
      <c r="R25" s="297"/>
      <c r="S25" s="233"/>
      <c r="T25" s="233"/>
      <c r="U25" s="233"/>
      <c r="V25" s="233"/>
      <c r="W25" s="233"/>
      <c r="X25" s="233"/>
      <c r="Y25" s="297"/>
      <c r="Z25" s="297"/>
    </row>
    <row r="26" spans="1:26" x14ac:dyDescent="0.25">
      <c r="B26" s="3">
        <f t="shared" si="2"/>
        <v>2004</v>
      </c>
      <c r="C26" s="13">
        <f t="shared" si="1"/>
        <v>0</v>
      </c>
      <c r="D26" s="297"/>
      <c r="E26" s="297"/>
      <c r="F26" s="297"/>
      <c r="G26" s="297">
        <f>+G$14/7/2</f>
        <v>0</v>
      </c>
      <c r="H26" s="297">
        <f>+H25</f>
        <v>0</v>
      </c>
      <c r="I26" s="297">
        <f>+I25</f>
        <v>0</v>
      </c>
      <c r="J26" s="297">
        <f>+J25</f>
        <v>0</v>
      </c>
      <c r="K26" s="297">
        <f>+K25</f>
        <v>0</v>
      </c>
      <c r="L26" s="297">
        <f>+L25</f>
        <v>0</v>
      </c>
      <c r="M26" s="297">
        <f>+M$14/7</f>
        <v>0</v>
      </c>
      <c r="N26" s="297">
        <f>+N$14/7/2</f>
        <v>0</v>
      </c>
      <c r="O26" s="297"/>
      <c r="P26" s="297"/>
      <c r="Q26" s="297"/>
      <c r="R26" s="297"/>
      <c r="S26" s="233"/>
      <c r="T26" s="233"/>
      <c r="U26" s="233"/>
      <c r="V26" s="233"/>
      <c r="W26" s="233"/>
      <c r="X26" s="233"/>
      <c r="Y26" s="297"/>
      <c r="Z26" s="297"/>
    </row>
    <row r="27" spans="1:26" x14ac:dyDescent="0.25">
      <c r="B27" s="3">
        <f t="shared" si="2"/>
        <v>2005</v>
      </c>
      <c r="C27" s="13">
        <f t="shared" si="1"/>
        <v>0</v>
      </c>
      <c r="D27" s="297"/>
      <c r="E27" s="297"/>
      <c r="F27" s="297"/>
      <c r="G27" s="297"/>
      <c r="H27" s="297">
        <f>+H$14/7/2</f>
        <v>0</v>
      </c>
      <c r="I27" s="297">
        <f>+I26</f>
        <v>0</v>
      </c>
      <c r="J27" s="297">
        <f>+J26</f>
        <v>0</v>
      </c>
      <c r="K27" s="297">
        <f>+K26</f>
        <v>0</v>
      </c>
      <c r="L27" s="297">
        <f>+L26</f>
        <v>0</v>
      </c>
      <c r="M27" s="297">
        <f>+M26</f>
        <v>0</v>
      </c>
      <c r="N27" s="297">
        <f>+N$14/7</f>
        <v>0</v>
      </c>
      <c r="O27" s="297">
        <f>+O$14/7/2</f>
        <v>0</v>
      </c>
      <c r="P27" s="297"/>
      <c r="Q27" s="297"/>
      <c r="R27" s="297"/>
      <c r="S27" s="233"/>
      <c r="T27" s="233"/>
      <c r="U27" s="233"/>
      <c r="V27" s="233"/>
      <c r="W27" s="233"/>
      <c r="X27" s="233"/>
      <c r="Y27" s="297"/>
      <c r="Z27" s="297"/>
    </row>
    <row r="28" spans="1:26" x14ac:dyDescent="0.25">
      <c r="B28" s="3">
        <f t="shared" si="2"/>
        <v>2006</v>
      </c>
      <c r="C28" s="13">
        <f t="shared" si="1"/>
        <v>0</v>
      </c>
      <c r="D28" s="297"/>
      <c r="E28" s="297"/>
      <c r="F28" s="297"/>
      <c r="G28" s="297"/>
      <c r="H28" s="297"/>
      <c r="I28" s="297">
        <f>+I$14/7/2</f>
        <v>0</v>
      </c>
      <c r="J28" s="297">
        <f>+J27</f>
        <v>0</v>
      </c>
      <c r="K28" s="297">
        <f>+K27</f>
        <v>0</v>
      </c>
      <c r="L28" s="297">
        <f>+L27</f>
        <v>0</v>
      </c>
      <c r="M28" s="297">
        <f>+M27</f>
        <v>0</v>
      </c>
      <c r="N28" s="297">
        <f>+N27</f>
        <v>0</v>
      </c>
      <c r="O28" s="297">
        <f>+O$14/7</f>
        <v>0</v>
      </c>
      <c r="P28" s="297">
        <f>+P$14/7/2</f>
        <v>0</v>
      </c>
      <c r="Q28" s="297"/>
      <c r="R28" s="297"/>
      <c r="S28" s="233"/>
      <c r="T28" s="233"/>
      <c r="U28" s="233"/>
      <c r="V28" s="233"/>
      <c r="W28" s="233"/>
      <c r="X28" s="233"/>
      <c r="Y28" s="297"/>
      <c r="Z28" s="297"/>
    </row>
    <row r="29" spans="1:26" x14ac:dyDescent="0.25">
      <c r="B29" s="3">
        <f t="shared" si="2"/>
        <v>2007</v>
      </c>
      <c r="C29" s="13">
        <f t="shared" si="1"/>
        <v>0</v>
      </c>
      <c r="D29" s="297"/>
      <c r="E29" s="297"/>
      <c r="F29" s="297"/>
      <c r="G29" s="297"/>
      <c r="H29" s="297"/>
      <c r="I29" s="297"/>
      <c r="J29" s="297">
        <f>+J$14/7/2</f>
        <v>0</v>
      </c>
      <c r="K29" s="297">
        <f>+K28</f>
        <v>0</v>
      </c>
      <c r="L29" s="297">
        <f>+L28</f>
        <v>0</v>
      </c>
      <c r="M29" s="297">
        <f>+M28</f>
        <v>0</v>
      </c>
      <c r="N29" s="297">
        <f>+N28</f>
        <v>0</v>
      </c>
      <c r="O29" s="297">
        <f>+O28</f>
        <v>0</v>
      </c>
      <c r="P29" s="297">
        <f>+P$14/7</f>
        <v>0</v>
      </c>
      <c r="Q29" s="297">
        <f>+Q$14/7/2</f>
        <v>0</v>
      </c>
      <c r="R29" s="297"/>
      <c r="S29" s="233"/>
      <c r="T29" s="233"/>
      <c r="U29" s="233"/>
      <c r="V29" s="233"/>
      <c r="W29" s="233"/>
      <c r="X29" s="233"/>
      <c r="Y29" s="297"/>
      <c r="Z29" s="297"/>
    </row>
    <row r="30" spans="1:26" x14ac:dyDescent="0.25">
      <c r="B30" s="3">
        <f t="shared" si="2"/>
        <v>2008</v>
      </c>
      <c r="C30" s="13">
        <f t="shared" si="1"/>
        <v>0</v>
      </c>
      <c r="D30" s="297"/>
      <c r="E30" s="297"/>
      <c r="F30" s="297"/>
      <c r="G30" s="297"/>
      <c r="H30" s="297"/>
      <c r="I30" s="297"/>
      <c r="J30" s="297"/>
      <c r="K30" s="297">
        <f>+K$14/7/2</f>
        <v>0</v>
      </c>
      <c r="L30" s="297">
        <f>+L29</f>
        <v>0</v>
      </c>
      <c r="M30" s="297">
        <f>+M29</f>
        <v>0</v>
      </c>
      <c r="N30" s="297">
        <f>+N29</f>
        <v>0</v>
      </c>
      <c r="O30" s="297">
        <f>+O29</f>
        <v>0</v>
      </c>
      <c r="P30" s="297">
        <f>+P29</f>
        <v>0</v>
      </c>
      <c r="Q30" s="297">
        <f>+Q$14/7</f>
        <v>0</v>
      </c>
      <c r="R30" s="297">
        <f>+R$14/7/2</f>
        <v>0</v>
      </c>
      <c r="S30" s="233"/>
      <c r="T30" s="233"/>
      <c r="U30" s="233"/>
      <c r="V30" s="233"/>
      <c r="W30" s="233"/>
      <c r="X30" s="233"/>
      <c r="Y30" s="297"/>
      <c r="Z30" s="297"/>
    </row>
    <row r="31" spans="1:26" x14ac:dyDescent="0.25">
      <c r="B31" s="3">
        <f t="shared" si="2"/>
        <v>2009</v>
      </c>
      <c r="C31" s="13">
        <f t="shared" si="1"/>
        <v>0</v>
      </c>
      <c r="D31" s="297"/>
      <c r="E31" s="297"/>
      <c r="F31" s="297"/>
      <c r="G31" s="297"/>
      <c r="H31" s="297"/>
      <c r="I31" s="297"/>
      <c r="J31" s="297"/>
      <c r="K31" s="297"/>
      <c r="L31" s="297">
        <f>+L$14/7/2</f>
        <v>0</v>
      </c>
      <c r="M31" s="297">
        <f>+M30</f>
        <v>0</v>
      </c>
      <c r="N31" s="297">
        <f>+N30</f>
        <v>0</v>
      </c>
      <c r="O31" s="297">
        <f>+O30</f>
        <v>0</v>
      </c>
      <c r="P31" s="297">
        <f>+P30</f>
        <v>0</v>
      </c>
      <c r="Q31" s="297">
        <f>+Q30</f>
        <v>0</v>
      </c>
      <c r="R31" s="297">
        <f>+R$14/7</f>
        <v>0</v>
      </c>
      <c r="S31" s="233">
        <f>+S$14/7/2</f>
        <v>0</v>
      </c>
      <c r="T31" s="233"/>
      <c r="U31" s="233"/>
      <c r="V31" s="233"/>
      <c r="W31" s="233"/>
      <c r="X31" s="233"/>
      <c r="Y31" s="297"/>
      <c r="Z31" s="297"/>
    </row>
    <row r="32" spans="1:26" x14ac:dyDescent="0.25">
      <c r="A32" s="38" t="s">
        <v>59</v>
      </c>
      <c r="B32" s="3">
        <f t="shared" si="2"/>
        <v>2010</v>
      </c>
      <c r="C32" s="13">
        <f t="shared" si="1"/>
        <v>0</v>
      </c>
      <c r="D32" s="297"/>
      <c r="E32" s="297"/>
      <c r="F32" s="297"/>
      <c r="G32" s="297"/>
      <c r="H32" s="297"/>
      <c r="I32" s="297"/>
      <c r="J32" s="297"/>
      <c r="K32" s="297"/>
      <c r="L32" s="297"/>
      <c r="M32" s="297">
        <f>+M$14/7/2</f>
        <v>0</v>
      </c>
      <c r="N32" s="297">
        <f>+N31</f>
        <v>0</v>
      </c>
      <c r="O32" s="297">
        <f>+O31</f>
        <v>0</v>
      </c>
      <c r="P32" s="297">
        <f>+P31</f>
        <v>0</v>
      </c>
      <c r="Q32" s="297">
        <f>+Q31</f>
        <v>0</v>
      </c>
      <c r="R32" s="297">
        <f>+R31</f>
        <v>0</v>
      </c>
      <c r="S32" s="233">
        <f>+S$14/7</f>
        <v>0</v>
      </c>
      <c r="T32" s="233">
        <f>+T$14/7/2</f>
        <v>0</v>
      </c>
      <c r="U32" s="233"/>
      <c r="V32" s="233"/>
      <c r="W32" s="233"/>
      <c r="X32" s="233"/>
      <c r="Y32" s="297"/>
      <c r="Z32" s="297"/>
    </row>
    <row r="33" spans="1:34" x14ac:dyDescent="0.25">
      <c r="A33" s="38"/>
      <c r="B33" s="3">
        <f t="shared" si="2"/>
        <v>2011</v>
      </c>
      <c r="C33" s="13">
        <f t="shared" si="1"/>
        <v>0</v>
      </c>
      <c r="D33" s="297"/>
      <c r="E33" s="297"/>
      <c r="F33" s="297"/>
      <c r="G33" s="297"/>
      <c r="H33" s="297"/>
      <c r="I33" s="297"/>
      <c r="J33" s="297"/>
      <c r="K33" s="297"/>
      <c r="L33" s="297"/>
      <c r="M33" s="297"/>
      <c r="N33" s="297">
        <f>+N$14/7/2</f>
        <v>0</v>
      </c>
      <c r="O33" s="297">
        <f>+O32</f>
        <v>0</v>
      </c>
      <c r="P33" s="297">
        <f>+P32</f>
        <v>0</v>
      </c>
      <c r="Q33" s="297">
        <f>+Q32</f>
        <v>0</v>
      </c>
      <c r="R33" s="297">
        <f>+R32</f>
        <v>0</v>
      </c>
      <c r="S33" s="233">
        <f>+S32</f>
        <v>0</v>
      </c>
      <c r="T33" s="233">
        <f>+T$14/7</f>
        <v>0</v>
      </c>
      <c r="U33" s="233">
        <f>+U$14/7/2</f>
        <v>0</v>
      </c>
      <c r="V33" s="233"/>
      <c r="W33" s="233"/>
      <c r="X33" s="233"/>
      <c r="Y33" s="297"/>
      <c r="Z33" s="297"/>
    </row>
    <row r="34" spans="1:34" x14ac:dyDescent="0.25">
      <c r="A34" s="38"/>
      <c r="B34" s="3">
        <f t="shared" si="2"/>
        <v>2012</v>
      </c>
      <c r="C34" s="13">
        <f t="shared" si="1"/>
        <v>-26428.571428571428</v>
      </c>
      <c r="D34" s="297"/>
      <c r="E34" s="297"/>
      <c r="F34" s="297"/>
      <c r="G34" s="297"/>
      <c r="H34" s="297"/>
      <c r="I34" s="297"/>
      <c r="J34" s="297"/>
      <c r="K34" s="297"/>
      <c r="L34" s="297"/>
      <c r="M34" s="297"/>
      <c r="N34" s="297"/>
      <c r="O34" s="297">
        <f>+O$14/7/2</f>
        <v>0</v>
      </c>
      <c r="P34" s="297">
        <f>+P33</f>
        <v>0</v>
      </c>
      <c r="Q34" s="297">
        <f>+Q33</f>
        <v>0</v>
      </c>
      <c r="R34" s="297">
        <f>+R33</f>
        <v>0</v>
      </c>
      <c r="S34" s="233">
        <f>+S33</f>
        <v>0</v>
      </c>
      <c r="T34" s="233">
        <f>+T$14/7</f>
        <v>0</v>
      </c>
      <c r="U34" s="233">
        <f>+U$14/7</f>
        <v>0</v>
      </c>
      <c r="V34" s="233">
        <f>+V$14/7/2</f>
        <v>26428.571428571428</v>
      </c>
      <c r="W34" s="233"/>
      <c r="X34" s="233"/>
      <c r="Y34" s="297"/>
      <c r="Z34" s="297"/>
    </row>
    <row r="35" spans="1:34" x14ac:dyDescent="0.25">
      <c r="A35" s="38"/>
      <c r="B35" s="3">
        <f t="shared" si="2"/>
        <v>2013</v>
      </c>
      <c r="C35" s="13">
        <f t="shared" si="1"/>
        <v>-53892.427857142859</v>
      </c>
      <c r="D35" s="297"/>
      <c r="E35" s="297"/>
      <c r="F35" s="297"/>
      <c r="G35" s="297"/>
      <c r="H35" s="297"/>
      <c r="I35" s="297"/>
      <c r="J35" s="297"/>
      <c r="K35" s="297"/>
      <c r="L35" s="297"/>
      <c r="M35" s="297"/>
      <c r="N35" s="297"/>
      <c r="O35" s="297"/>
      <c r="P35" s="297"/>
      <c r="Q35" s="297"/>
      <c r="R35" s="297">
        <f>R34</f>
        <v>0</v>
      </c>
      <c r="S35" s="233">
        <f>S34</f>
        <v>0</v>
      </c>
      <c r="T35" s="233">
        <f>T34</f>
        <v>0</v>
      </c>
      <c r="U35" s="233"/>
      <c r="V35" s="320">
        <f>$V$14/7</f>
        <v>52857.142857142855</v>
      </c>
      <c r="W35" s="233">
        <f>$W$14/7/2</f>
        <v>1035.2850000000001</v>
      </c>
      <c r="X35" s="233"/>
      <c r="Y35" s="297"/>
      <c r="Z35" s="297"/>
    </row>
    <row r="36" spans="1:34" x14ac:dyDescent="0.25">
      <c r="A36" s="38"/>
      <c r="B36" s="3">
        <f t="shared" si="2"/>
        <v>2014</v>
      </c>
      <c r="C36" s="13">
        <f t="shared" si="1"/>
        <v>-54927.712857142855</v>
      </c>
      <c r="D36" s="297"/>
      <c r="E36" s="297"/>
      <c r="F36" s="297"/>
      <c r="G36" s="297"/>
      <c r="H36" s="297"/>
      <c r="I36" s="297"/>
      <c r="J36" s="297"/>
      <c r="K36" s="297"/>
      <c r="L36" s="297"/>
      <c r="M36" s="297"/>
      <c r="N36" s="297"/>
      <c r="O36" s="297"/>
      <c r="P36" s="297"/>
      <c r="Q36" s="297"/>
      <c r="R36" s="297"/>
      <c r="S36" s="233">
        <f t="shared" ref="S36:S37" si="3">S35</f>
        <v>0</v>
      </c>
      <c r="T36" s="233">
        <f t="shared" ref="T36:T37" si="4">T35</f>
        <v>0</v>
      </c>
      <c r="U36" s="233"/>
      <c r="V36" s="320">
        <f t="shared" ref="V36:V40" si="5">$V$14/7</f>
        <v>52857.142857142855</v>
      </c>
      <c r="W36" s="233">
        <f>$W$14/7</f>
        <v>2070.5700000000002</v>
      </c>
      <c r="X36" s="233">
        <f>X14/7/2</f>
        <v>0</v>
      </c>
      <c r="Y36" s="297"/>
      <c r="Z36" s="297"/>
    </row>
    <row r="37" spans="1:34" x14ac:dyDescent="0.25">
      <c r="A37" s="38"/>
      <c r="B37" s="3">
        <f t="shared" si="2"/>
        <v>2015</v>
      </c>
      <c r="C37" s="13">
        <f t="shared" si="1"/>
        <v>-54927.712857142855</v>
      </c>
      <c r="D37" s="297"/>
      <c r="E37" s="297"/>
      <c r="F37" s="297"/>
      <c r="G37" s="297"/>
      <c r="H37" s="297"/>
      <c r="I37" s="297"/>
      <c r="J37" s="297"/>
      <c r="K37" s="297"/>
      <c r="L37" s="297"/>
      <c r="M37" s="297"/>
      <c r="N37" s="297"/>
      <c r="O37" s="297"/>
      <c r="P37" s="297"/>
      <c r="Q37" s="297"/>
      <c r="R37" s="297"/>
      <c r="S37" s="233">
        <f t="shared" si="3"/>
        <v>0</v>
      </c>
      <c r="T37" s="233">
        <f t="shared" si="4"/>
        <v>0</v>
      </c>
      <c r="U37" s="233">
        <f>U36</f>
        <v>0</v>
      </c>
      <c r="V37" s="320">
        <f t="shared" si="5"/>
        <v>52857.142857142855</v>
      </c>
      <c r="W37" s="233">
        <f t="shared" ref="W37:W41" si="6">$W$14/7</f>
        <v>2070.5700000000002</v>
      </c>
      <c r="X37" s="233">
        <f>X14/7</f>
        <v>0</v>
      </c>
      <c r="Y37" s="297">
        <f>Y14/7/2</f>
        <v>0</v>
      </c>
      <c r="Z37" s="297"/>
    </row>
    <row r="38" spans="1:34" x14ac:dyDescent="0.25">
      <c r="A38" s="38"/>
      <c r="B38" s="3">
        <f t="shared" si="2"/>
        <v>2016</v>
      </c>
      <c r="C38" s="13">
        <f t="shared" si="1"/>
        <v>-72771.967857142852</v>
      </c>
      <c r="D38" s="297"/>
      <c r="E38" s="297"/>
      <c r="F38" s="297"/>
      <c r="G38" s="297"/>
      <c r="H38" s="297"/>
      <c r="I38" s="297"/>
      <c r="J38" s="297"/>
      <c r="K38" s="297"/>
      <c r="L38" s="297"/>
      <c r="M38" s="297"/>
      <c r="N38" s="297"/>
      <c r="O38" s="297"/>
      <c r="P38" s="297"/>
      <c r="Q38" s="297"/>
      <c r="R38" s="297"/>
      <c r="S38" s="233"/>
      <c r="T38" s="233"/>
      <c r="U38" s="233"/>
      <c r="V38" s="320">
        <f t="shared" si="5"/>
        <v>52857.142857142855</v>
      </c>
      <c r="W38" s="233">
        <f t="shared" si="6"/>
        <v>2070.5700000000002</v>
      </c>
      <c r="X38" s="233"/>
      <c r="Y38" s="297"/>
      <c r="Z38" s="233">
        <f>$Z$14/7/2</f>
        <v>17844.255000000001</v>
      </c>
    </row>
    <row r="39" spans="1:34" x14ac:dyDescent="0.25">
      <c r="A39" s="38"/>
      <c r="B39" s="3">
        <f t="shared" si="2"/>
        <v>2017</v>
      </c>
      <c r="C39" s="13">
        <f t="shared" si="1"/>
        <v>-90616.222857142857</v>
      </c>
      <c r="D39" s="297"/>
      <c r="E39" s="297"/>
      <c r="F39" s="297"/>
      <c r="G39" s="297"/>
      <c r="H39" s="297"/>
      <c r="I39" s="297"/>
      <c r="J39" s="297"/>
      <c r="K39" s="297"/>
      <c r="L39" s="297"/>
      <c r="M39" s="297"/>
      <c r="N39" s="297"/>
      <c r="O39" s="297"/>
      <c r="P39" s="297"/>
      <c r="Q39" s="297"/>
      <c r="R39" s="297"/>
      <c r="S39" s="233"/>
      <c r="T39" s="233"/>
      <c r="U39" s="233"/>
      <c r="V39" s="320">
        <f t="shared" si="5"/>
        <v>52857.142857142855</v>
      </c>
      <c r="W39" s="233">
        <f t="shared" si="6"/>
        <v>2070.5700000000002</v>
      </c>
      <c r="X39" s="233"/>
      <c r="Y39" s="297"/>
      <c r="Z39" s="233">
        <f>$Z$14/7</f>
        <v>35688.51</v>
      </c>
    </row>
    <row r="40" spans="1:34" x14ac:dyDescent="0.25">
      <c r="A40" s="38"/>
      <c r="B40" s="3">
        <f t="shared" si="2"/>
        <v>2018</v>
      </c>
      <c r="C40" s="13">
        <f t="shared" si="1"/>
        <v>-90616.222857142857</v>
      </c>
      <c r="D40" s="297"/>
      <c r="E40" s="297"/>
      <c r="F40" s="297"/>
      <c r="G40" s="297"/>
      <c r="H40" s="297"/>
      <c r="I40" s="297"/>
      <c r="J40" s="297"/>
      <c r="K40" s="297"/>
      <c r="L40" s="297"/>
      <c r="M40" s="297"/>
      <c r="N40" s="297"/>
      <c r="O40" s="297"/>
      <c r="P40" s="297"/>
      <c r="Q40" s="297"/>
      <c r="R40" s="297"/>
      <c r="S40" s="233"/>
      <c r="T40" s="233"/>
      <c r="U40" s="233"/>
      <c r="V40" s="320">
        <f t="shared" si="5"/>
        <v>52857.142857142855</v>
      </c>
      <c r="W40" s="233">
        <f t="shared" si="6"/>
        <v>2070.5700000000002</v>
      </c>
      <c r="X40" s="233"/>
      <c r="Y40" s="297"/>
      <c r="Z40" s="233">
        <f t="shared" ref="Z40:Z44" si="7">$Z$14/7</f>
        <v>35688.51</v>
      </c>
    </row>
    <row r="41" spans="1:34" x14ac:dyDescent="0.25">
      <c r="A41" s="38"/>
      <c r="B41" s="3">
        <f t="shared" si="2"/>
        <v>2019</v>
      </c>
      <c r="C41" s="13">
        <f t="shared" si="1"/>
        <v>-64187.651428571429</v>
      </c>
      <c r="D41" s="297"/>
      <c r="E41" s="297"/>
      <c r="F41" s="297"/>
      <c r="G41" s="297"/>
      <c r="H41" s="297"/>
      <c r="I41" s="297"/>
      <c r="J41" s="297"/>
      <c r="K41" s="297"/>
      <c r="L41" s="297"/>
      <c r="M41" s="297"/>
      <c r="N41" s="297"/>
      <c r="O41" s="297"/>
      <c r="P41" s="297"/>
      <c r="Q41" s="297"/>
      <c r="R41" s="297"/>
      <c r="S41" s="233"/>
      <c r="T41" s="233"/>
      <c r="U41" s="233"/>
      <c r="V41" s="233">
        <f>+V$14/7/2</f>
        <v>26428.571428571428</v>
      </c>
      <c r="W41" s="233">
        <f t="shared" si="6"/>
        <v>2070.5700000000002</v>
      </c>
      <c r="X41" s="233"/>
      <c r="Y41" s="297"/>
      <c r="Z41" s="233">
        <f t="shared" si="7"/>
        <v>35688.51</v>
      </c>
    </row>
    <row r="42" spans="1:34" x14ac:dyDescent="0.25">
      <c r="A42" s="38"/>
      <c r="B42" s="3">
        <f t="shared" si="2"/>
        <v>2020</v>
      </c>
      <c r="C42" s="13">
        <f t="shared" si="1"/>
        <v>-36723.795000000006</v>
      </c>
      <c r="D42" s="297"/>
      <c r="E42" s="297"/>
      <c r="F42" s="297"/>
      <c r="G42" s="297"/>
      <c r="H42" s="297"/>
      <c r="I42" s="297"/>
      <c r="J42" s="297"/>
      <c r="K42" s="297"/>
      <c r="L42" s="297"/>
      <c r="M42" s="297"/>
      <c r="N42" s="297"/>
      <c r="O42" s="297"/>
      <c r="P42" s="297"/>
      <c r="Q42" s="297"/>
      <c r="R42" s="297"/>
      <c r="S42" s="233"/>
      <c r="T42" s="233"/>
      <c r="U42" s="233"/>
      <c r="V42" s="233"/>
      <c r="W42" s="233">
        <f>$W$14/7/2</f>
        <v>1035.2850000000001</v>
      </c>
      <c r="X42" s="233"/>
      <c r="Y42" s="297"/>
      <c r="Z42" s="233">
        <f t="shared" si="7"/>
        <v>35688.51</v>
      </c>
    </row>
    <row r="43" spans="1:34" x14ac:dyDescent="0.25">
      <c r="A43" s="38"/>
      <c r="B43" s="3">
        <f t="shared" si="2"/>
        <v>2021</v>
      </c>
      <c r="C43" s="13">
        <f t="shared" si="1"/>
        <v>-35688.51</v>
      </c>
      <c r="D43" s="297"/>
      <c r="E43" s="297"/>
      <c r="F43" s="297"/>
      <c r="G43" s="297"/>
      <c r="H43" s="297"/>
      <c r="I43" s="297"/>
      <c r="J43" s="297"/>
      <c r="K43" s="297"/>
      <c r="L43" s="297"/>
      <c r="M43" s="297"/>
      <c r="N43" s="297"/>
      <c r="O43" s="297"/>
      <c r="P43" s="297"/>
      <c r="Q43" s="297"/>
      <c r="R43" s="297"/>
      <c r="S43" s="233"/>
      <c r="T43" s="233"/>
      <c r="U43" s="233"/>
      <c r="V43" s="233"/>
      <c r="W43" s="233"/>
      <c r="X43" s="233"/>
      <c r="Y43" s="297"/>
      <c r="Z43" s="233">
        <f t="shared" si="7"/>
        <v>35688.51</v>
      </c>
    </row>
    <row r="44" spans="1:34" x14ac:dyDescent="0.25">
      <c r="A44" s="38"/>
      <c r="B44" s="3">
        <f t="shared" si="2"/>
        <v>2022</v>
      </c>
      <c r="C44" s="13">
        <f t="shared" si="1"/>
        <v>-35688.51</v>
      </c>
      <c r="D44" s="297"/>
      <c r="E44" s="297"/>
      <c r="F44" s="297"/>
      <c r="G44" s="297"/>
      <c r="H44" s="297"/>
      <c r="I44" s="297"/>
      <c r="J44" s="297"/>
      <c r="K44" s="297"/>
      <c r="L44" s="297"/>
      <c r="M44" s="297"/>
      <c r="N44" s="297"/>
      <c r="O44" s="297"/>
      <c r="P44" s="297"/>
      <c r="Q44" s="297"/>
      <c r="R44" s="297"/>
      <c r="S44" s="233"/>
      <c r="T44" s="233"/>
      <c r="U44" s="233"/>
      <c r="V44" s="233"/>
      <c r="W44" s="233"/>
      <c r="X44" s="233"/>
      <c r="Y44" s="297"/>
      <c r="Z44" s="233">
        <f t="shared" si="7"/>
        <v>35688.51</v>
      </c>
    </row>
    <row r="45" spans="1:34" x14ac:dyDescent="0.25">
      <c r="A45" s="38"/>
      <c r="B45" s="3">
        <f t="shared" si="2"/>
        <v>2023</v>
      </c>
      <c r="C45" s="13">
        <f t="shared" si="1"/>
        <v>-17844.255000000001</v>
      </c>
      <c r="D45" s="297"/>
      <c r="E45" s="297"/>
      <c r="F45" s="297"/>
      <c r="G45" s="297"/>
      <c r="H45" s="297"/>
      <c r="I45" s="297"/>
      <c r="J45" s="297"/>
      <c r="K45" s="297"/>
      <c r="L45" s="297"/>
      <c r="M45" s="297"/>
      <c r="N45" s="297"/>
      <c r="O45" s="297"/>
      <c r="P45" s="297"/>
      <c r="Q45" s="297"/>
      <c r="R45" s="297"/>
      <c r="S45" s="233"/>
      <c r="T45" s="233"/>
      <c r="U45" s="233"/>
      <c r="V45" s="233"/>
      <c r="W45" s="233"/>
      <c r="X45" s="233"/>
      <c r="Y45" s="297"/>
      <c r="Z45" s="233">
        <f>$Z$14/7/2</f>
        <v>17844.255000000001</v>
      </c>
    </row>
    <row r="46" spans="1:34" x14ac:dyDescent="0.25">
      <c r="A46" s="38"/>
      <c r="B46" s="3">
        <f t="shared" si="2"/>
        <v>2024</v>
      </c>
      <c r="C46" s="13">
        <f t="shared" si="1"/>
        <v>0</v>
      </c>
      <c r="D46" s="297"/>
      <c r="E46" s="297"/>
      <c r="F46" s="297"/>
      <c r="G46" s="297"/>
      <c r="H46" s="297"/>
      <c r="I46" s="297"/>
      <c r="J46" s="297"/>
      <c r="K46" s="297"/>
      <c r="L46" s="297"/>
      <c r="M46" s="297"/>
      <c r="N46" s="297"/>
      <c r="O46" s="297"/>
      <c r="P46" s="297"/>
      <c r="Q46" s="297"/>
      <c r="R46" s="297"/>
      <c r="S46" s="233"/>
      <c r="T46" s="233"/>
      <c r="U46" s="233"/>
      <c r="V46" s="233"/>
      <c r="W46" s="233"/>
      <c r="X46" s="233"/>
      <c r="Y46" s="297"/>
      <c r="Z46" s="233"/>
    </row>
    <row r="47" spans="1:34" x14ac:dyDescent="0.25">
      <c r="A47" s="38"/>
      <c r="B47" s="30"/>
      <c r="C47" s="12"/>
      <c r="D47" s="298"/>
      <c r="E47" s="298"/>
      <c r="F47" s="298"/>
      <c r="G47" s="298"/>
      <c r="H47" s="298"/>
      <c r="I47" s="298"/>
      <c r="J47" s="298"/>
      <c r="K47" s="298"/>
      <c r="L47" s="298"/>
      <c r="M47" s="298"/>
      <c r="N47" s="338"/>
      <c r="O47" s="338"/>
      <c r="P47" s="338"/>
      <c r="Q47" s="338"/>
      <c r="R47" s="338"/>
      <c r="S47" s="338"/>
      <c r="T47" s="338"/>
      <c r="U47" s="338"/>
      <c r="V47" s="275"/>
      <c r="W47" s="275"/>
      <c r="X47" s="275"/>
      <c r="Y47" s="297"/>
      <c r="Z47" s="297"/>
    </row>
    <row r="48" spans="1:34" x14ac:dyDescent="0.25">
      <c r="A48" s="38" t="s">
        <v>62</v>
      </c>
      <c r="B48" s="300">
        <f>SUM(D48:AH48)</f>
        <v>0</v>
      </c>
      <c r="C48" s="275">
        <f>SUM(C16:C47)</f>
        <v>-634313.56000000006</v>
      </c>
      <c r="D48" s="297">
        <f t="shared" ref="D48:N48" si="8">-SUM(D16:D47)+D14</f>
        <v>0</v>
      </c>
      <c r="E48" s="297">
        <f t="shared" si="8"/>
        <v>0</v>
      </c>
      <c r="F48" s="297">
        <f t="shared" si="8"/>
        <v>0</v>
      </c>
      <c r="G48" s="297">
        <f t="shared" si="8"/>
        <v>0</v>
      </c>
      <c r="H48" s="297">
        <f t="shared" si="8"/>
        <v>0</v>
      </c>
      <c r="I48" s="297">
        <f t="shared" si="8"/>
        <v>0</v>
      </c>
      <c r="J48" s="297">
        <f t="shared" si="8"/>
        <v>0</v>
      </c>
      <c r="K48" s="297">
        <f t="shared" si="8"/>
        <v>0</v>
      </c>
      <c r="L48" s="297">
        <f t="shared" si="8"/>
        <v>0</v>
      </c>
      <c r="M48" s="297">
        <f t="shared" si="8"/>
        <v>0</v>
      </c>
      <c r="N48" s="330">
        <f t="shared" si="8"/>
        <v>0</v>
      </c>
      <c r="O48" s="330">
        <f t="shared" ref="O48:AH48" si="9">-SUM(O16:O47)+O14</f>
        <v>0</v>
      </c>
      <c r="P48" s="330">
        <f t="shared" si="9"/>
        <v>0</v>
      </c>
      <c r="Q48" s="330">
        <f t="shared" si="9"/>
        <v>0</v>
      </c>
      <c r="R48" s="330">
        <f t="shared" si="9"/>
        <v>0</v>
      </c>
      <c r="S48" s="330">
        <f t="shared" si="9"/>
        <v>0</v>
      </c>
      <c r="T48" s="330">
        <f t="shared" si="9"/>
        <v>0</v>
      </c>
      <c r="U48" s="330">
        <f t="shared" si="9"/>
        <v>0</v>
      </c>
      <c r="V48" s="330">
        <f t="shared" si="9"/>
        <v>0</v>
      </c>
      <c r="W48" s="330">
        <f t="shared" si="9"/>
        <v>0</v>
      </c>
      <c r="X48" s="330">
        <f t="shared" si="9"/>
        <v>0</v>
      </c>
      <c r="Y48" s="330">
        <f t="shared" si="9"/>
        <v>0</v>
      </c>
      <c r="Z48" s="330">
        <f t="shared" si="9"/>
        <v>0</v>
      </c>
      <c r="AA48" s="330">
        <f t="shared" si="9"/>
        <v>0</v>
      </c>
      <c r="AB48" s="330">
        <f t="shared" si="9"/>
        <v>0</v>
      </c>
      <c r="AC48" s="330">
        <f t="shared" si="9"/>
        <v>0</v>
      </c>
      <c r="AD48" s="330">
        <f t="shared" si="9"/>
        <v>0</v>
      </c>
      <c r="AE48" s="330">
        <f t="shared" si="9"/>
        <v>0</v>
      </c>
      <c r="AF48" s="330">
        <f t="shared" si="9"/>
        <v>0</v>
      </c>
      <c r="AG48" s="330">
        <f t="shared" si="9"/>
        <v>0</v>
      </c>
      <c r="AH48" s="330">
        <f t="shared" si="9"/>
        <v>0</v>
      </c>
    </row>
    <row r="49" spans="1:26" x14ac:dyDescent="0.25">
      <c r="A49" s="38"/>
      <c r="B49" s="275"/>
      <c r="C49" s="299"/>
      <c r="D49" s="297"/>
      <c r="E49" s="297"/>
      <c r="F49" s="297"/>
      <c r="G49" s="297"/>
      <c r="H49" s="297"/>
      <c r="I49" s="297"/>
      <c r="J49" s="297"/>
      <c r="K49" s="297"/>
      <c r="L49" s="297"/>
      <c r="M49" s="297"/>
      <c r="N49" s="297"/>
      <c r="O49" s="297"/>
      <c r="P49" s="297"/>
      <c r="Q49" s="297"/>
      <c r="R49" s="297"/>
      <c r="S49" s="297"/>
      <c r="T49" s="297"/>
      <c r="U49" s="297"/>
      <c r="V49" s="297"/>
      <c r="W49" s="297"/>
      <c r="X49" s="297"/>
      <c r="Y49" s="297"/>
      <c r="Z49" s="297"/>
    </row>
    <row r="50" spans="1:26" x14ac:dyDescent="0.25">
      <c r="A50" s="39" t="s">
        <v>63</v>
      </c>
      <c r="B50" s="3"/>
      <c r="C50" s="30">
        <f>+C14+C48</f>
        <v>0</v>
      </c>
      <c r="D50" s="297"/>
      <c r="E50" s="297"/>
      <c r="F50" s="297"/>
      <c r="G50" s="297"/>
      <c r="H50" s="297"/>
      <c r="I50" s="297"/>
      <c r="J50" s="297"/>
      <c r="K50" s="297"/>
      <c r="L50" s="297"/>
      <c r="M50" s="297"/>
      <c r="N50" s="297"/>
      <c r="O50" s="297"/>
      <c r="P50" s="297"/>
      <c r="Q50" s="297"/>
      <c r="R50" s="297"/>
      <c r="S50" s="297"/>
      <c r="T50" s="297"/>
      <c r="U50" s="297"/>
      <c r="V50" s="297"/>
      <c r="W50" s="297"/>
      <c r="X50" s="297"/>
      <c r="Y50" s="297"/>
      <c r="Z50" s="297"/>
    </row>
    <row r="51" spans="1:26" x14ac:dyDescent="0.25">
      <c r="A51" s="3"/>
      <c r="B51" s="3"/>
      <c r="C51" s="3"/>
      <c r="D51" s="297"/>
      <c r="E51" s="297"/>
      <c r="F51" s="297"/>
      <c r="G51" s="297"/>
      <c r="H51" s="297"/>
      <c r="I51" s="297"/>
      <c r="J51" s="297"/>
      <c r="K51" s="297"/>
      <c r="L51" s="297"/>
      <c r="M51" s="297"/>
      <c r="N51" s="297"/>
      <c r="O51" s="297"/>
      <c r="P51" s="297"/>
      <c r="Q51" s="297"/>
      <c r="R51" s="297"/>
      <c r="S51" s="297"/>
      <c r="T51" s="297"/>
      <c r="U51" s="297"/>
      <c r="V51" s="297"/>
      <c r="W51" s="297"/>
      <c r="X51" s="297"/>
      <c r="Y51" s="297"/>
      <c r="Z51" s="297"/>
    </row>
    <row r="52" spans="1:26" x14ac:dyDescent="0.25">
      <c r="A52" s="3"/>
      <c r="B52" s="36"/>
      <c r="C52" s="3"/>
      <c r="D52" s="297"/>
      <c r="E52" s="297"/>
      <c r="F52" s="297"/>
      <c r="G52" s="297"/>
      <c r="H52" s="297"/>
      <c r="I52" s="297"/>
      <c r="J52" s="297"/>
      <c r="K52" s="297"/>
      <c r="L52" s="297"/>
      <c r="M52" s="297"/>
      <c r="N52" s="297"/>
      <c r="O52" s="297"/>
      <c r="P52" s="297"/>
      <c r="Q52" s="297"/>
      <c r="R52" s="297"/>
      <c r="S52" s="297"/>
      <c r="T52" s="297"/>
      <c r="U52" s="297"/>
      <c r="V52" s="297"/>
      <c r="W52" s="297"/>
      <c r="X52" s="297"/>
      <c r="Y52" s="297"/>
      <c r="Z52" s="297"/>
    </row>
    <row r="53" spans="1:26" x14ac:dyDescent="0.25">
      <c r="A53" s="3"/>
      <c r="B53" s="3"/>
      <c r="C53" s="3"/>
      <c r="E53" s="297"/>
      <c r="F53" s="301"/>
      <c r="G53" s="301"/>
      <c r="H53" s="301"/>
      <c r="I53" s="301"/>
      <c r="J53" s="301"/>
      <c r="K53" s="301"/>
      <c r="L53" s="301"/>
      <c r="M53" s="301"/>
      <c r="N53" s="297">
        <f>SUM(E32:E53)</f>
        <v>0</v>
      </c>
      <c r="O53" s="301"/>
      <c r="P53" s="301"/>
      <c r="Q53" s="301"/>
      <c r="R53" s="301"/>
      <c r="S53" s="301"/>
    </row>
    <row r="54" spans="1:26" x14ac:dyDescent="0.25">
      <c r="B54" s="3"/>
      <c r="C54" s="3"/>
      <c r="E54" s="301"/>
      <c r="F54" s="301"/>
      <c r="G54" s="301"/>
      <c r="H54" s="301"/>
      <c r="I54" s="301"/>
      <c r="J54" s="301"/>
      <c r="K54" s="301"/>
      <c r="L54" s="301"/>
      <c r="M54" s="301"/>
      <c r="N54" s="301"/>
      <c r="O54" s="301"/>
      <c r="P54" s="301"/>
      <c r="Q54" s="301"/>
      <c r="R54" s="301"/>
      <c r="S54" s="301"/>
    </row>
    <row r="55" spans="1:26" x14ac:dyDescent="0.25">
      <c r="E55" s="301"/>
      <c r="F55" s="301"/>
      <c r="G55" s="301"/>
      <c r="H55" s="301"/>
      <c r="I55" s="301"/>
      <c r="J55" s="301"/>
      <c r="K55" s="301"/>
      <c r="L55" s="301"/>
      <c r="M55" s="301"/>
      <c r="N55" s="301"/>
      <c r="O55" s="301"/>
      <c r="P55" s="301"/>
      <c r="Q55" s="301"/>
      <c r="R55" s="301"/>
      <c r="S55" s="301"/>
    </row>
    <row r="56" spans="1:26" x14ac:dyDescent="0.25">
      <c r="E56" s="301"/>
      <c r="F56" s="301"/>
      <c r="G56" s="301"/>
      <c r="H56" s="301"/>
      <c r="I56" s="301"/>
      <c r="J56" s="301"/>
      <c r="K56" s="301"/>
      <c r="L56" s="301"/>
      <c r="M56" s="301"/>
      <c r="N56" s="301"/>
      <c r="O56" s="301"/>
      <c r="P56" s="301"/>
      <c r="Q56" s="301"/>
      <c r="R56" s="301"/>
      <c r="S56" s="301"/>
    </row>
    <row r="57" spans="1:26" x14ac:dyDescent="0.25">
      <c r="E57" s="301"/>
      <c r="F57" s="301"/>
      <c r="G57" s="301"/>
      <c r="H57" s="301"/>
      <c r="I57" s="301"/>
      <c r="J57" s="301"/>
      <c r="K57" s="301"/>
      <c r="L57" s="301"/>
      <c r="M57" s="301"/>
      <c r="N57" s="301"/>
      <c r="O57" s="301"/>
      <c r="P57" s="301"/>
      <c r="Q57" s="301"/>
      <c r="R57" s="301"/>
      <c r="S57" s="301"/>
    </row>
    <row r="58" spans="1:26" x14ac:dyDescent="0.25">
      <c r="E58" s="301"/>
      <c r="F58" s="301"/>
      <c r="G58" s="301"/>
      <c r="H58" s="301"/>
      <c r="I58" s="301"/>
      <c r="J58" s="301"/>
      <c r="K58" s="301"/>
      <c r="L58" s="301"/>
      <c r="M58" s="301"/>
      <c r="N58" s="301"/>
      <c r="O58" s="301"/>
      <c r="P58" s="301"/>
      <c r="Q58" s="301"/>
      <c r="R58" s="301"/>
      <c r="S58" s="301"/>
    </row>
    <row r="59" spans="1:26" x14ac:dyDescent="0.25">
      <c r="E59" s="301"/>
      <c r="F59" s="301"/>
      <c r="G59" s="301"/>
      <c r="H59" s="301"/>
      <c r="I59" s="301"/>
      <c r="J59" s="301"/>
      <c r="K59" s="301"/>
      <c r="L59" s="301"/>
      <c r="M59" s="301"/>
      <c r="N59" s="301"/>
      <c r="O59" s="301"/>
      <c r="P59" s="301"/>
      <c r="Q59" s="301"/>
      <c r="R59" s="301"/>
      <c r="S59" s="301"/>
    </row>
    <row r="60" spans="1:26" x14ac:dyDescent="0.25">
      <c r="E60" s="301"/>
      <c r="F60" s="301"/>
      <c r="G60" s="301"/>
      <c r="H60" s="301"/>
      <c r="I60" s="301"/>
      <c r="J60" s="301"/>
      <c r="K60" s="301"/>
      <c r="L60" s="301"/>
      <c r="M60" s="301"/>
      <c r="N60" s="301"/>
      <c r="O60" s="301"/>
      <c r="P60" s="301"/>
      <c r="Q60" s="301"/>
      <c r="R60" s="301"/>
      <c r="S60" s="301"/>
    </row>
    <row r="61" spans="1:26" x14ac:dyDescent="0.25">
      <c r="E61" s="301"/>
      <c r="F61" s="301"/>
      <c r="G61" s="301"/>
      <c r="H61" s="301"/>
      <c r="I61" s="301"/>
      <c r="J61" s="301"/>
      <c r="K61" s="301"/>
      <c r="L61" s="301"/>
      <c r="M61" s="301"/>
      <c r="N61" s="301"/>
      <c r="O61" s="301"/>
      <c r="P61" s="301"/>
      <c r="Q61" s="301"/>
      <c r="R61" s="301"/>
      <c r="S61" s="301"/>
    </row>
    <row r="62" spans="1:26" x14ac:dyDescent="0.25">
      <c r="E62" s="301"/>
      <c r="F62" s="301"/>
      <c r="G62" s="301"/>
      <c r="H62" s="301"/>
      <c r="I62" s="301"/>
      <c r="J62" s="301"/>
      <c r="K62" s="301"/>
      <c r="L62" s="301"/>
      <c r="M62" s="301"/>
      <c r="N62" s="301"/>
      <c r="O62" s="301"/>
      <c r="P62" s="301"/>
      <c r="Q62" s="301"/>
      <c r="R62" s="301"/>
      <c r="S62" s="301"/>
    </row>
    <row r="63" spans="1:26" x14ac:dyDescent="0.25">
      <c r="E63" s="301"/>
      <c r="F63" s="301"/>
      <c r="G63" s="301"/>
      <c r="H63" s="301"/>
      <c r="I63" s="301"/>
      <c r="J63" s="301"/>
      <c r="K63" s="301"/>
      <c r="L63" s="301"/>
      <c r="M63" s="301"/>
      <c r="N63" s="301"/>
      <c r="O63" s="301"/>
      <c r="P63" s="301"/>
      <c r="Q63" s="301"/>
      <c r="R63" s="301"/>
      <c r="S63" s="301"/>
    </row>
    <row r="64" spans="1:26" x14ac:dyDescent="0.25">
      <c r="E64" s="301"/>
      <c r="F64" s="301"/>
      <c r="G64" s="301"/>
      <c r="H64" s="301"/>
      <c r="I64" s="301"/>
      <c r="J64" s="301"/>
      <c r="K64" s="301"/>
      <c r="L64" s="301"/>
      <c r="M64" s="301"/>
      <c r="N64" s="301"/>
      <c r="O64" s="301"/>
      <c r="P64" s="301"/>
      <c r="Q64" s="301"/>
      <c r="R64" s="301"/>
      <c r="S64" s="301"/>
    </row>
  </sheetData>
  <pageMargins left="0.7" right="0.7" top="0.75" bottom="0.75" header="0.3" footer="0.3"/>
  <pageSetup scale="61" orientation="landscape" horizontalDpi="4294967294" verticalDpi="4294967294" r:id="rId1"/>
  <headerFooter>
    <oddFooter>&amp;Z&amp;F&amp;RPage &amp;P</oddFooter>
  </headerFooter>
  <legacyDrawing r:id="rId2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sheetPr codeName="Sheet76">
    <tabColor theme="9" tint="-0.249977111117893"/>
    <pageSetUpPr fitToPage="1"/>
  </sheetPr>
  <dimension ref="A1:AC61"/>
  <sheetViews>
    <sheetView workbookViewId="0"/>
  </sheetViews>
  <sheetFormatPr defaultRowHeight="15" x14ac:dyDescent="0.25"/>
  <cols>
    <col min="1" max="1" width="20.85546875" customWidth="1"/>
    <col min="2" max="2" width="8.7109375" customWidth="1"/>
    <col min="3" max="3" width="12.85546875" customWidth="1"/>
    <col min="4" max="12" width="7.42578125" hidden="1" customWidth="1"/>
    <col min="13" max="13" width="7.5703125" hidden="1" customWidth="1"/>
    <col min="14" max="17" width="9.28515625" customWidth="1"/>
    <col min="18" max="19" width="11.28515625" customWidth="1"/>
    <col min="20" max="20" width="9.42578125" customWidth="1"/>
    <col min="22" max="24" width="10.5703125" customWidth="1"/>
  </cols>
  <sheetData>
    <row r="1" spans="1:29" x14ac:dyDescent="0.25">
      <c r="A1" s="11" t="s">
        <v>10</v>
      </c>
    </row>
    <row r="2" spans="1:29" x14ac:dyDescent="0.25">
      <c r="A2" s="9" t="s">
        <v>438</v>
      </c>
    </row>
    <row r="3" spans="1:29" x14ac:dyDescent="0.25">
      <c r="A3" s="9" t="s">
        <v>80</v>
      </c>
    </row>
    <row r="4" spans="1:29" x14ac:dyDescent="0.25">
      <c r="R4" s="40" t="s">
        <v>4</v>
      </c>
      <c r="S4" s="41"/>
      <c r="T4" s="40" t="s">
        <v>8</v>
      </c>
    </row>
    <row r="5" spans="1:29" x14ac:dyDescent="0.25">
      <c r="A5" s="10" t="s">
        <v>9</v>
      </c>
      <c r="B5" s="12" t="s">
        <v>64</v>
      </c>
      <c r="C5" s="12" t="s">
        <v>12</v>
      </c>
      <c r="R5" s="42" t="s">
        <v>2</v>
      </c>
      <c r="S5" s="42" t="s">
        <v>60</v>
      </c>
      <c r="T5" s="42" t="s">
        <v>7</v>
      </c>
    </row>
    <row r="6" spans="1:29" x14ac:dyDescent="0.25">
      <c r="B6" s="3"/>
      <c r="R6" s="3"/>
    </row>
    <row r="7" spans="1:29" x14ac:dyDescent="0.25">
      <c r="A7" s="213" t="s">
        <v>673</v>
      </c>
      <c r="B7" s="212">
        <v>319</v>
      </c>
      <c r="C7" s="214">
        <v>18375</v>
      </c>
      <c r="D7" s="293"/>
      <c r="E7" s="293"/>
      <c r="F7" s="293"/>
      <c r="G7" s="293"/>
      <c r="H7" s="293"/>
      <c r="I7" s="293"/>
      <c r="J7" s="293"/>
      <c r="K7" s="293"/>
      <c r="L7" s="293"/>
      <c r="M7" s="293"/>
      <c r="N7" s="293"/>
      <c r="O7" s="294"/>
      <c r="P7" s="6"/>
      <c r="Q7" s="6"/>
      <c r="R7" s="13">
        <f>+C14</f>
        <v>980577.65</v>
      </c>
      <c r="S7" s="13">
        <f>+-C45</f>
        <v>980577.65000000014</v>
      </c>
      <c r="T7" s="13">
        <f>+R7-S7</f>
        <v>0</v>
      </c>
    </row>
    <row r="8" spans="1:29" x14ac:dyDescent="0.25">
      <c r="A8" s="306" t="s">
        <v>674</v>
      </c>
      <c r="B8" s="212"/>
      <c r="D8" s="293"/>
      <c r="E8" s="293"/>
      <c r="F8" s="293"/>
      <c r="G8" s="293"/>
      <c r="H8" s="293"/>
      <c r="I8" s="293"/>
      <c r="J8" s="293"/>
      <c r="K8" s="293"/>
      <c r="L8" s="293"/>
      <c r="M8" s="293"/>
      <c r="N8" s="293"/>
      <c r="O8" s="294"/>
      <c r="P8" s="6"/>
      <c r="Q8" s="6"/>
    </row>
    <row r="9" spans="1:29" x14ac:dyDescent="0.25">
      <c r="A9" s="2"/>
      <c r="B9" s="3"/>
      <c r="D9" s="293"/>
      <c r="E9" s="293"/>
      <c r="F9" s="293"/>
      <c r="G9" s="293"/>
      <c r="H9" s="293"/>
      <c r="I9" s="293"/>
      <c r="J9" s="293"/>
      <c r="K9" s="293"/>
      <c r="L9" s="293"/>
      <c r="M9" s="293"/>
      <c r="N9" s="293"/>
      <c r="O9" s="294"/>
      <c r="P9" s="6"/>
      <c r="Q9" s="6"/>
    </row>
    <row r="10" spans="1:29" x14ac:dyDescent="0.25">
      <c r="B10" s="3"/>
    </row>
    <row r="11" spans="1:29" x14ac:dyDescent="0.25">
      <c r="A11" s="2" t="s">
        <v>66</v>
      </c>
      <c r="B11" s="212"/>
      <c r="C11" s="214"/>
    </row>
    <row r="12" spans="1:29" x14ac:dyDescent="0.25">
      <c r="B12" s="28"/>
      <c r="C12" s="2"/>
    </row>
    <row r="13" spans="1:29" x14ac:dyDescent="0.25">
      <c r="A13" s="9" t="s">
        <v>5</v>
      </c>
      <c r="C13" s="31" t="s">
        <v>3</v>
      </c>
      <c r="D13" s="32">
        <v>1994</v>
      </c>
      <c r="E13" s="32">
        <v>1995</v>
      </c>
      <c r="F13" s="32">
        <v>1996</v>
      </c>
      <c r="G13" s="32">
        <v>1997</v>
      </c>
      <c r="H13" s="32">
        <v>1998</v>
      </c>
      <c r="I13" s="32">
        <v>1999</v>
      </c>
      <c r="J13" s="32">
        <v>2000</v>
      </c>
      <c r="K13" s="32">
        <v>2001</v>
      </c>
      <c r="L13" s="32">
        <v>2002</v>
      </c>
      <c r="M13" s="32">
        <v>2003</v>
      </c>
      <c r="N13" s="32">
        <v>2004</v>
      </c>
      <c r="O13" s="32">
        <v>2005</v>
      </c>
      <c r="P13" s="32">
        <v>2006</v>
      </c>
      <c r="Q13" s="32">
        <v>2007</v>
      </c>
      <c r="R13" s="32">
        <v>2008</v>
      </c>
      <c r="S13" s="32">
        <v>2009</v>
      </c>
      <c r="T13" s="32">
        <v>2010</v>
      </c>
      <c r="U13" s="32">
        <v>2011</v>
      </c>
      <c r="V13" s="32">
        <v>2012</v>
      </c>
      <c r="W13" s="32">
        <v>2013</v>
      </c>
      <c r="X13" s="32">
        <v>2014</v>
      </c>
      <c r="Y13" s="328">
        <v>2015</v>
      </c>
      <c r="Z13" s="32">
        <v>2016</v>
      </c>
      <c r="AA13" s="328">
        <v>2017</v>
      </c>
      <c r="AB13" s="32">
        <v>2018</v>
      </c>
      <c r="AC13" s="328">
        <v>2019</v>
      </c>
    </row>
    <row r="14" spans="1:29" x14ac:dyDescent="0.25">
      <c r="A14" s="9" t="s">
        <v>73</v>
      </c>
      <c r="C14" s="295">
        <f>SUM(D14:Y14)</f>
        <v>980577.65</v>
      </c>
      <c r="D14" s="233">
        <v>0</v>
      </c>
      <c r="E14" s="233">
        <v>0</v>
      </c>
      <c r="F14" s="233">
        <v>0</v>
      </c>
      <c r="G14" s="233">
        <v>0</v>
      </c>
      <c r="H14" s="233">
        <v>0</v>
      </c>
      <c r="I14" s="233">
        <v>0</v>
      </c>
      <c r="J14" s="233">
        <v>0</v>
      </c>
      <c r="K14" s="233">
        <v>0</v>
      </c>
      <c r="L14" s="233">
        <v>0</v>
      </c>
      <c r="M14" s="233">
        <v>0</v>
      </c>
      <c r="N14" s="233"/>
      <c r="O14" s="233"/>
      <c r="P14" s="233"/>
      <c r="Q14" s="233"/>
      <c r="R14" s="233"/>
      <c r="S14" s="233"/>
      <c r="T14" s="233"/>
      <c r="U14" s="296"/>
      <c r="V14" s="296"/>
      <c r="W14" s="233">
        <v>980577.65</v>
      </c>
      <c r="X14" s="233"/>
    </row>
    <row r="15" spans="1:29" x14ac:dyDescent="0.25">
      <c r="A15" s="34"/>
      <c r="B15" s="2"/>
      <c r="C15" s="2"/>
      <c r="S15" s="233"/>
      <c r="T15" s="233"/>
      <c r="U15" s="233"/>
      <c r="V15" s="233"/>
      <c r="W15" s="233"/>
      <c r="X15" s="233"/>
    </row>
    <row r="16" spans="1:29" x14ac:dyDescent="0.25">
      <c r="A16" s="9" t="s">
        <v>6</v>
      </c>
      <c r="B16" s="3">
        <v>1994</v>
      </c>
      <c r="C16" s="13">
        <f>-SUM(D16:Y16)</f>
        <v>0</v>
      </c>
      <c r="D16" s="297">
        <f>+D$14/7/2</f>
        <v>0</v>
      </c>
      <c r="E16" s="297"/>
      <c r="F16" s="297"/>
      <c r="G16" s="297"/>
      <c r="H16" s="297"/>
      <c r="I16" s="297"/>
      <c r="J16" s="297"/>
      <c r="K16" s="297"/>
      <c r="L16" s="297"/>
      <c r="M16" s="297"/>
      <c r="N16" s="297"/>
      <c r="O16" s="297"/>
      <c r="P16" s="297"/>
      <c r="Q16" s="297"/>
      <c r="R16" s="297"/>
      <c r="S16" s="233"/>
      <c r="T16" s="233"/>
      <c r="U16" s="233"/>
      <c r="V16" s="233"/>
      <c r="W16" s="233"/>
      <c r="X16" s="233"/>
      <c r="Y16" s="297"/>
      <c r="Z16" s="297"/>
    </row>
    <row r="17" spans="1:26" x14ac:dyDescent="0.25">
      <c r="B17" s="3">
        <v>1995</v>
      </c>
      <c r="C17" s="13">
        <f t="shared" ref="C17:C39" si="0">-SUM(D17:Y17)</f>
        <v>0</v>
      </c>
      <c r="D17" s="297">
        <f>+D$14/7</f>
        <v>0</v>
      </c>
      <c r="E17" s="297">
        <f>+E$14/7/2</f>
        <v>0</v>
      </c>
      <c r="F17" s="297"/>
      <c r="G17" s="297"/>
      <c r="H17" s="297"/>
      <c r="I17" s="297"/>
      <c r="J17" s="297"/>
      <c r="K17" s="297"/>
      <c r="L17" s="297"/>
      <c r="M17" s="297"/>
      <c r="N17" s="297"/>
      <c r="O17" s="297"/>
      <c r="P17" s="297"/>
      <c r="Q17" s="297"/>
      <c r="R17" s="297"/>
      <c r="S17" s="233"/>
      <c r="T17" s="233"/>
      <c r="U17" s="233"/>
      <c r="V17" s="233"/>
      <c r="W17" s="233"/>
      <c r="X17" s="233"/>
      <c r="Y17" s="297"/>
      <c r="Z17" s="297"/>
    </row>
    <row r="18" spans="1:26" x14ac:dyDescent="0.25">
      <c r="B18" s="3">
        <v>1996</v>
      </c>
      <c r="C18" s="13">
        <f t="shared" si="0"/>
        <v>0</v>
      </c>
      <c r="D18" s="297">
        <f>+D17</f>
        <v>0</v>
      </c>
      <c r="E18" s="297">
        <f>+E$14/7</f>
        <v>0</v>
      </c>
      <c r="F18" s="297">
        <f>+F$14/7/2</f>
        <v>0</v>
      </c>
      <c r="G18" s="297"/>
      <c r="H18" s="297"/>
      <c r="I18" s="297"/>
      <c r="J18" s="297"/>
      <c r="K18" s="297"/>
      <c r="L18" s="297"/>
      <c r="M18" s="297"/>
      <c r="N18" s="297"/>
      <c r="O18" s="297"/>
      <c r="P18" s="297"/>
      <c r="Q18" s="297"/>
      <c r="R18" s="297"/>
      <c r="S18" s="233"/>
      <c r="T18" s="233"/>
      <c r="U18" s="233"/>
      <c r="V18" s="233"/>
      <c r="W18" s="233"/>
      <c r="X18" s="233"/>
      <c r="Y18" s="297"/>
      <c r="Z18" s="297"/>
    </row>
    <row r="19" spans="1:26" x14ac:dyDescent="0.25">
      <c r="B19" s="3">
        <v>1997</v>
      </c>
      <c r="C19" s="13">
        <f t="shared" si="0"/>
        <v>0</v>
      </c>
      <c r="D19" s="297">
        <f>+D18</f>
        <v>0</v>
      </c>
      <c r="E19" s="297">
        <f>+E18</f>
        <v>0</v>
      </c>
      <c r="F19" s="297">
        <f>+F$14/7</f>
        <v>0</v>
      </c>
      <c r="G19" s="297">
        <f>+G$14/7/2</f>
        <v>0</v>
      </c>
      <c r="H19" s="297"/>
      <c r="I19" s="297"/>
      <c r="J19" s="297"/>
      <c r="K19" s="297"/>
      <c r="L19" s="297"/>
      <c r="M19" s="297"/>
      <c r="N19" s="297"/>
      <c r="O19" s="297"/>
      <c r="P19" s="297"/>
      <c r="Q19" s="297"/>
      <c r="R19" s="297"/>
      <c r="S19" s="233"/>
      <c r="T19" s="233"/>
      <c r="U19" s="233"/>
      <c r="V19" s="233"/>
      <c r="W19" s="233"/>
      <c r="X19" s="233"/>
      <c r="Y19" s="297"/>
      <c r="Z19" s="297"/>
    </row>
    <row r="20" spans="1:26" x14ac:dyDescent="0.25">
      <c r="B20" s="3">
        <v>1998</v>
      </c>
      <c r="C20" s="13">
        <f t="shared" si="0"/>
        <v>0</v>
      </c>
      <c r="D20" s="297">
        <f>+D19</f>
        <v>0</v>
      </c>
      <c r="E20" s="297">
        <f>+E19</f>
        <v>0</v>
      </c>
      <c r="F20" s="297">
        <f>+F19</f>
        <v>0</v>
      </c>
      <c r="G20" s="297">
        <f>+G$14/7</f>
        <v>0</v>
      </c>
      <c r="H20" s="297">
        <f>+H$14/7/2</f>
        <v>0</v>
      </c>
      <c r="I20" s="297"/>
      <c r="J20" s="297"/>
      <c r="K20" s="297"/>
      <c r="L20" s="297"/>
      <c r="M20" s="297"/>
      <c r="N20" s="297"/>
      <c r="O20" s="297"/>
      <c r="P20" s="297"/>
      <c r="Q20" s="297"/>
      <c r="R20" s="297"/>
      <c r="S20" s="233"/>
      <c r="T20" s="233"/>
      <c r="U20" s="233"/>
      <c r="V20" s="233"/>
      <c r="W20" s="233"/>
      <c r="X20" s="233"/>
      <c r="Y20" s="297"/>
      <c r="Z20" s="297"/>
    </row>
    <row r="21" spans="1:26" x14ac:dyDescent="0.25">
      <c r="B21" s="3">
        <v>1999</v>
      </c>
      <c r="C21" s="13">
        <f t="shared" si="0"/>
        <v>0</v>
      </c>
      <c r="D21" s="297">
        <f>+D20</f>
        <v>0</v>
      </c>
      <c r="E21" s="297">
        <f>+E20</f>
        <v>0</v>
      </c>
      <c r="F21" s="297">
        <f>+F20</f>
        <v>0</v>
      </c>
      <c r="G21" s="297">
        <f>+G20</f>
        <v>0</v>
      </c>
      <c r="H21" s="297">
        <f>+H$14/7</f>
        <v>0</v>
      </c>
      <c r="I21" s="297">
        <f>+I$14/7/2</f>
        <v>0</v>
      </c>
      <c r="J21" s="297"/>
      <c r="K21" s="297"/>
      <c r="L21" s="297"/>
      <c r="M21" s="297"/>
      <c r="N21" s="297"/>
      <c r="O21" s="297"/>
      <c r="P21" s="297"/>
      <c r="Q21" s="297"/>
      <c r="R21" s="297"/>
      <c r="S21" s="233"/>
      <c r="T21" s="233"/>
      <c r="U21" s="233"/>
      <c r="V21" s="233"/>
      <c r="W21" s="233"/>
      <c r="X21" s="233"/>
      <c r="Y21" s="297"/>
      <c r="Z21" s="297"/>
    </row>
    <row r="22" spans="1:26" x14ac:dyDescent="0.25">
      <c r="B22" s="3">
        <v>2000</v>
      </c>
      <c r="C22" s="13">
        <f t="shared" si="0"/>
        <v>0</v>
      </c>
      <c r="D22" s="297">
        <f>+D21</f>
        <v>0</v>
      </c>
      <c r="E22" s="297">
        <f>+E21</f>
        <v>0</v>
      </c>
      <c r="F22" s="297">
        <f>+F21</f>
        <v>0</v>
      </c>
      <c r="G22" s="297">
        <f>+G21</f>
        <v>0</v>
      </c>
      <c r="H22" s="297">
        <f>+H21</f>
        <v>0</v>
      </c>
      <c r="I22" s="297">
        <f>+I$14/7</f>
        <v>0</v>
      </c>
      <c r="J22" s="297">
        <f>+J$14/7/2</f>
        <v>0</v>
      </c>
      <c r="K22" s="297"/>
      <c r="L22" s="297"/>
      <c r="M22" s="297"/>
      <c r="N22" s="297"/>
      <c r="O22" s="297"/>
      <c r="P22" s="297"/>
      <c r="Q22" s="297"/>
      <c r="R22" s="297"/>
      <c r="S22" s="233"/>
      <c r="T22" s="233"/>
      <c r="U22" s="233"/>
      <c r="V22" s="233"/>
      <c r="W22" s="233"/>
      <c r="X22" s="233"/>
      <c r="Y22" s="297"/>
      <c r="Z22" s="297"/>
    </row>
    <row r="23" spans="1:26" x14ac:dyDescent="0.25">
      <c r="B23" s="3">
        <v>2001</v>
      </c>
      <c r="C23" s="13">
        <f t="shared" si="0"/>
        <v>0</v>
      </c>
      <c r="D23" s="297">
        <f>+D$14/7/2</f>
        <v>0</v>
      </c>
      <c r="E23" s="297">
        <f>+E22</f>
        <v>0</v>
      </c>
      <c r="F23" s="297">
        <f>+F22</f>
        <v>0</v>
      </c>
      <c r="G23" s="297">
        <f>+G22</f>
        <v>0</v>
      </c>
      <c r="H23" s="297">
        <f>+H22</f>
        <v>0</v>
      </c>
      <c r="I23" s="297">
        <f>+I22</f>
        <v>0</v>
      </c>
      <c r="J23" s="297">
        <f>+J$14/7</f>
        <v>0</v>
      </c>
      <c r="K23" s="297">
        <f>+K$14/7/2</f>
        <v>0</v>
      </c>
      <c r="L23" s="297"/>
      <c r="M23" s="297"/>
      <c r="N23" s="297"/>
      <c r="O23" s="297"/>
      <c r="P23" s="297"/>
      <c r="Q23" s="297"/>
      <c r="R23" s="297"/>
      <c r="S23" s="233"/>
      <c r="T23" s="233"/>
      <c r="U23" s="233"/>
      <c r="V23" s="233"/>
      <c r="W23" s="233"/>
      <c r="X23" s="233"/>
      <c r="Y23" s="297"/>
      <c r="Z23" s="297"/>
    </row>
    <row r="24" spans="1:26" x14ac:dyDescent="0.25">
      <c r="B24" s="3">
        <v>2002</v>
      </c>
      <c r="C24" s="13">
        <f t="shared" si="0"/>
        <v>0</v>
      </c>
      <c r="D24" s="297"/>
      <c r="E24" s="297">
        <f>+E$14/7/2</f>
        <v>0</v>
      </c>
      <c r="F24" s="297">
        <f>+F23</f>
        <v>0</v>
      </c>
      <c r="G24" s="297">
        <f>+G23</f>
        <v>0</v>
      </c>
      <c r="H24" s="297">
        <f>+H23</f>
        <v>0</v>
      </c>
      <c r="I24" s="297">
        <f>+I23</f>
        <v>0</v>
      </c>
      <c r="J24" s="297">
        <f>+J23</f>
        <v>0</v>
      </c>
      <c r="K24" s="297">
        <f>+K$14/7</f>
        <v>0</v>
      </c>
      <c r="L24" s="297">
        <f>+L$14/7/2</f>
        <v>0</v>
      </c>
      <c r="M24" s="297"/>
      <c r="N24" s="297"/>
      <c r="O24" s="297"/>
      <c r="P24" s="297"/>
      <c r="Q24" s="297"/>
      <c r="R24" s="297"/>
      <c r="S24" s="233"/>
      <c r="T24" s="233"/>
      <c r="U24" s="233"/>
      <c r="V24" s="233"/>
      <c r="W24" s="233"/>
      <c r="X24" s="233"/>
      <c r="Y24" s="297"/>
      <c r="Z24" s="297"/>
    </row>
    <row r="25" spans="1:26" x14ac:dyDescent="0.25">
      <c r="B25" s="3">
        <v>2003</v>
      </c>
      <c r="C25" s="13">
        <f t="shared" si="0"/>
        <v>0</v>
      </c>
      <c r="D25" s="297"/>
      <c r="E25" s="297"/>
      <c r="F25" s="297">
        <f>+F$14/7/2</f>
        <v>0</v>
      </c>
      <c r="G25" s="297">
        <f>+G24</f>
        <v>0</v>
      </c>
      <c r="H25" s="297">
        <f>+H24</f>
        <v>0</v>
      </c>
      <c r="I25" s="297">
        <f>+I24</f>
        <v>0</v>
      </c>
      <c r="J25" s="297">
        <f>+J24</f>
        <v>0</v>
      </c>
      <c r="K25" s="297">
        <f>+K24</f>
        <v>0</v>
      </c>
      <c r="L25" s="297">
        <f>+L$14/7</f>
        <v>0</v>
      </c>
      <c r="M25" s="297">
        <f>+M$14/7/2</f>
        <v>0</v>
      </c>
      <c r="N25" s="297"/>
      <c r="O25" s="297"/>
      <c r="P25" s="297"/>
      <c r="Q25" s="297"/>
      <c r="R25" s="297"/>
      <c r="S25" s="233"/>
      <c r="T25" s="233"/>
      <c r="U25" s="233"/>
      <c r="V25" s="233"/>
      <c r="W25" s="233"/>
      <c r="X25" s="233"/>
      <c r="Y25" s="297"/>
      <c r="Z25" s="297"/>
    </row>
    <row r="26" spans="1:26" x14ac:dyDescent="0.25">
      <c r="B26" s="3">
        <v>2004</v>
      </c>
      <c r="C26" s="13">
        <f t="shared" si="0"/>
        <v>0</v>
      </c>
      <c r="D26" s="297"/>
      <c r="E26" s="297"/>
      <c r="F26" s="297"/>
      <c r="G26" s="297">
        <f>+G$14/7/2</f>
        <v>0</v>
      </c>
      <c r="H26" s="297">
        <f>+H25</f>
        <v>0</v>
      </c>
      <c r="I26" s="297">
        <f>+I25</f>
        <v>0</v>
      </c>
      <c r="J26" s="297">
        <f>+J25</f>
        <v>0</v>
      </c>
      <c r="K26" s="297">
        <f>+K25</f>
        <v>0</v>
      </c>
      <c r="L26" s="297">
        <f>+L25</f>
        <v>0</v>
      </c>
      <c r="M26" s="297">
        <f>+M$14/7</f>
        <v>0</v>
      </c>
      <c r="N26" s="297">
        <f>+N$14/7/2</f>
        <v>0</v>
      </c>
      <c r="O26" s="297"/>
      <c r="P26" s="297"/>
      <c r="Q26" s="297"/>
      <c r="R26" s="297"/>
      <c r="S26" s="233"/>
      <c r="T26" s="233"/>
      <c r="U26" s="233"/>
      <c r="V26" s="233"/>
      <c r="W26" s="233"/>
      <c r="X26" s="233"/>
      <c r="Y26" s="297"/>
      <c r="Z26" s="297"/>
    </row>
    <row r="27" spans="1:26" x14ac:dyDescent="0.25">
      <c r="B27" s="3">
        <v>2005</v>
      </c>
      <c r="C27" s="13">
        <f t="shared" si="0"/>
        <v>0</v>
      </c>
      <c r="D27" s="297"/>
      <c r="E27" s="297"/>
      <c r="F27" s="297"/>
      <c r="G27" s="297"/>
      <c r="H27" s="297">
        <f>+H$14/7/2</f>
        <v>0</v>
      </c>
      <c r="I27" s="297">
        <f>+I26</f>
        <v>0</v>
      </c>
      <c r="J27" s="297">
        <f>+J26</f>
        <v>0</v>
      </c>
      <c r="K27" s="297">
        <f>+K26</f>
        <v>0</v>
      </c>
      <c r="L27" s="297">
        <f>+L26</f>
        <v>0</v>
      </c>
      <c r="M27" s="297">
        <f>+M26</f>
        <v>0</v>
      </c>
      <c r="N27" s="297">
        <f>+N$14/7</f>
        <v>0</v>
      </c>
      <c r="O27" s="297">
        <f>+O$14/7/2</f>
        <v>0</v>
      </c>
      <c r="P27" s="297"/>
      <c r="Q27" s="297"/>
      <c r="R27" s="297"/>
      <c r="S27" s="233"/>
      <c r="T27" s="233"/>
      <c r="U27" s="233"/>
      <c r="V27" s="233"/>
      <c r="W27" s="233"/>
      <c r="X27" s="233"/>
      <c r="Y27" s="297"/>
      <c r="Z27" s="297"/>
    </row>
    <row r="28" spans="1:26" x14ac:dyDescent="0.25">
      <c r="B28" s="3">
        <v>2006</v>
      </c>
      <c r="C28" s="13">
        <f t="shared" si="0"/>
        <v>0</v>
      </c>
      <c r="D28" s="297"/>
      <c r="E28" s="297"/>
      <c r="F28" s="297"/>
      <c r="G28" s="297"/>
      <c r="H28" s="297"/>
      <c r="I28" s="297">
        <f>+I$14/7/2</f>
        <v>0</v>
      </c>
      <c r="J28" s="297">
        <f>+J27</f>
        <v>0</v>
      </c>
      <c r="K28" s="297">
        <f>+K27</f>
        <v>0</v>
      </c>
      <c r="L28" s="297">
        <f>+L27</f>
        <v>0</v>
      </c>
      <c r="M28" s="297">
        <f>+M27</f>
        <v>0</v>
      </c>
      <c r="N28" s="297">
        <f>+N27</f>
        <v>0</v>
      </c>
      <c r="O28" s="297">
        <f>+O$14/7</f>
        <v>0</v>
      </c>
      <c r="P28" s="297">
        <f>+P$14/7/2</f>
        <v>0</v>
      </c>
      <c r="Q28" s="297"/>
      <c r="R28" s="297"/>
      <c r="S28" s="233"/>
      <c r="T28" s="233"/>
      <c r="U28" s="233"/>
      <c r="V28" s="233"/>
      <c r="W28" s="233"/>
      <c r="X28" s="233"/>
      <c r="Y28" s="297"/>
      <c r="Z28" s="297"/>
    </row>
    <row r="29" spans="1:26" x14ac:dyDescent="0.25">
      <c r="B29" s="3">
        <v>2007</v>
      </c>
      <c r="C29" s="13">
        <f t="shared" si="0"/>
        <v>0</v>
      </c>
      <c r="D29" s="297"/>
      <c r="E29" s="297"/>
      <c r="F29" s="297"/>
      <c r="G29" s="297"/>
      <c r="H29" s="297"/>
      <c r="I29" s="297"/>
      <c r="J29" s="297">
        <f>+J$14/7/2</f>
        <v>0</v>
      </c>
      <c r="K29" s="297">
        <f>+K28</f>
        <v>0</v>
      </c>
      <c r="L29" s="297">
        <f>+L28</f>
        <v>0</v>
      </c>
      <c r="M29" s="297">
        <f>+M28</f>
        <v>0</v>
      </c>
      <c r="N29" s="297">
        <f>+N28</f>
        <v>0</v>
      </c>
      <c r="O29" s="297">
        <f>+O28</f>
        <v>0</v>
      </c>
      <c r="P29" s="297">
        <f>+P$14/7</f>
        <v>0</v>
      </c>
      <c r="Q29" s="297">
        <f>+Q$14/7/2</f>
        <v>0</v>
      </c>
      <c r="R29" s="297"/>
      <c r="S29" s="233"/>
      <c r="T29" s="233"/>
      <c r="U29" s="233"/>
      <c r="V29" s="233"/>
      <c r="W29" s="233"/>
      <c r="X29" s="233"/>
      <c r="Y29" s="297"/>
      <c r="Z29" s="297"/>
    </row>
    <row r="30" spans="1:26" x14ac:dyDescent="0.25">
      <c r="B30" s="3">
        <v>2008</v>
      </c>
      <c r="C30" s="13">
        <f t="shared" si="0"/>
        <v>0</v>
      </c>
      <c r="D30" s="297"/>
      <c r="E30" s="297"/>
      <c r="F30" s="297"/>
      <c r="G30" s="297"/>
      <c r="H30" s="297"/>
      <c r="I30" s="297"/>
      <c r="J30" s="297"/>
      <c r="K30" s="297">
        <f>+K$14/7/2</f>
        <v>0</v>
      </c>
      <c r="L30" s="297">
        <f>+L29</f>
        <v>0</v>
      </c>
      <c r="M30" s="297">
        <f>+M29</f>
        <v>0</v>
      </c>
      <c r="N30" s="297">
        <f>+N29</f>
        <v>0</v>
      </c>
      <c r="O30" s="297">
        <f>+O29</f>
        <v>0</v>
      </c>
      <c r="P30" s="297">
        <f>+P29</f>
        <v>0</v>
      </c>
      <c r="Q30" s="297">
        <f>+Q$14/7</f>
        <v>0</v>
      </c>
      <c r="R30" s="297">
        <f>+R$14/7/2</f>
        <v>0</v>
      </c>
      <c r="S30" s="233"/>
      <c r="T30" s="233"/>
      <c r="U30" s="233"/>
      <c r="V30" s="233"/>
      <c r="W30" s="233"/>
      <c r="X30" s="233"/>
      <c r="Y30" s="297"/>
      <c r="Z30" s="297"/>
    </row>
    <row r="31" spans="1:26" x14ac:dyDescent="0.25">
      <c r="B31" s="3">
        <v>2009</v>
      </c>
      <c r="C31" s="13">
        <f t="shared" si="0"/>
        <v>0</v>
      </c>
      <c r="D31" s="297"/>
      <c r="E31" s="297"/>
      <c r="F31" s="297"/>
      <c r="G31" s="297"/>
      <c r="H31" s="297"/>
      <c r="I31" s="297"/>
      <c r="J31" s="297"/>
      <c r="K31" s="297"/>
      <c r="L31" s="297">
        <f>+L$14/7/2</f>
        <v>0</v>
      </c>
      <c r="M31" s="297">
        <f>+M30</f>
        <v>0</v>
      </c>
      <c r="N31" s="297">
        <f>+N30</f>
        <v>0</v>
      </c>
      <c r="O31" s="297">
        <f>+O30</f>
        <v>0</v>
      </c>
      <c r="P31" s="297">
        <f>+P30</f>
        <v>0</v>
      </c>
      <c r="Q31" s="297">
        <f>+Q30</f>
        <v>0</v>
      </c>
      <c r="R31" s="297">
        <f>+R$14/7</f>
        <v>0</v>
      </c>
      <c r="S31" s="233">
        <f>+S$14/7/2</f>
        <v>0</v>
      </c>
      <c r="T31" s="233"/>
      <c r="U31" s="233"/>
      <c r="V31" s="233"/>
      <c r="W31" s="233"/>
      <c r="X31" s="233"/>
      <c r="Y31" s="297"/>
      <c r="Z31" s="297"/>
    </row>
    <row r="32" spans="1:26" x14ac:dyDescent="0.25">
      <c r="A32" s="38" t="s">
        <v>59</v>
      </c>
      <c r="B32" s="3">
        <v>2010</v>
      </c>
      <c r="C32" s="13">
        <f t="shared" si="0"/>
        <v>0</v>
      </c>
      <c r="D32" s="297"/>
      <c r="E32" s="297"/>
      <c r="F32" s="297"/>
      <c r="G32" s="297"/>
      <c r="H32" s="297"/>
      <c r="I32" s="297"/>
      <c r="J32" s="297"/>
      <c r="K32" s="297"/>
      <c r="L32" s="297"/>
      <c r="M32" s="297">
        <f>+M$14/7/2</f>
        <v>0</v>
      </c>
      <c r="N32" s="297">
        <f>+N31</f>
        <v>0</v>
      </c>
      <c r="O32" s="297">
        <f>+O31</f>
        <v>0</v>
      </c>
      <c r="P32" s="297">
        <f>+P31</f>
        <v>0</v>
      </c>
      <c r="Q32" s="297">
        <f>+Q31</f>
        <v>0</v>
      </c>
      <c r="R32" s="297">
        <f>+R31</f>
        <v>0</v>
      </c>
      <c r="S32" s="233">
        <f>+S$14/7</f>
        <v>0</v>
      </c>
      <c r="T32" s="233">
        <f>+T$14/7/2</f>
        <v>0</v>
      </c>
      <c r="U32" s="233"/>
      <c r="V32" s="233"/>
      <c r="W32" s="233"/>
      <c r="X32" s="233"/>
      <c r="Y32" s="297"/>
      <c r="Z32" s="297"/>
    </row>
    <row r="33" spans="1:29" x14ac:dyDescent="0.25">
      <c r="A33" s="38"/>
      <c r="B33" s="3">
        <v>2011</v>
      </c>
      <c r="C33" s="13">
        <f t="shared" si="0"/>
        <v>0</v>
      </c>
      <c r="D33" s="297"/>
      <c r="E33" s="297"/>
      <c r="F33" s="297"/>
      <c r="G33" s="297"/>
      <c r="H33" s="297"/>
      <c r="I33" s="297"/>
      <c r="J33" s="297"/>
      <c r="K33" s="297"/>
      <c r="L33" s="297"/>
      <c r="M33" s="297"/>
      <c r="N33" s="297">
        <f>+N$14/7/2</f>
        <v>0</v>
      </c>
      <c r="O33" s="297">
        <f>+O32</f>
        <v>0</v>
      </c>
      <c r="P33" s="297">
        <f>+P32</f>
        <v>0</v>
      </c>
      <c r="Q33" s="297">
        <f>+Q32</f>
        <v>0</v>
      </c>
      <c r="R33" s="297">
        <f>+R32</f>
        <v>0</v>
      </c>
      <c r="S33" s="233">
        <f>+S32</f>
        <v>0</v>
      </c>
      <c r="T33" s="233">
        <f>+T$14/7</f>
        <v>0</v>
      </c>
      <c r="U33" s="233">
        <f>+U$14/7/2</f>
        <v>0</v>
      </c>
      <c r="V33" s="233"/>
      <c r="W33" s="233"/>
      <c r="X33" s="233"/>
      <c r="Y33" s="297"/>
      <c r="Z33" s="297"/>
    </row>
    <row r="34" spans="1:29" x14ac:dyDescent="0.25">
      <c r="A34" s="38"/>
      <c r="B34" s="3">
        <v>2012</v>
      </c>
      <c r="C34" s="13">
        <f t="shared" si="0"/>
        <v>0</v>
      </c>
      <c r="D34" s="297"/>
      <c r="E34" s="297"/>
      <c r="F34" s="297"/>
      <c r="G34" s="297"/>
      <c r="H34" s="297"/>
      <c r="I34" s="297"/>
      <c r="J34" s="297"/>
      <c r="K34" s="297"/>
      <c r="L34" s="297"/>
      <c r="M34" s="297"/>
      <c r="N34" s="297"/>
      <c r="O34" s="297">
        <f>+O$14/7/2</f>
        <v>0</v>
      </c>
      <c r="P34" s="297">
        <f>+P33</f>
        <v>0</v>
      </c>
      <c r="Q34" s="297">
        <f>+Q33</f>
        <v>0</v>
      </c>
      <c r="R34" s="297">
        <f>+R33</f>
        <v>0</v>
      </c>
      <c r="S34" s="233">
        <f>+S33</f>
        <v>0</v>
      </c>
      <c r="T34" s="233">
        <f>+T$14/7</f>
        <v>0</v>
      </c>
      <c r="U34" s="233">
        <f>+U$14/7</f>
        <v>0</v>
      </c>
      <c r="V34" s="233">
        <f>+V$14/7/2</f>
        <v>0</v>
      </c>
      <c r="W34" s="233"/>
      <c r="X34" s="233"/>
      <c r="Y34" s="297"/>
      <c r="Z34" s="297"/>
    </row>
    <row r="35" spans="1:29" x14ac:dyDescent="0.25">
      <c r="A35" s="38"/>
      <c r="B35" s="3">
        <v>2013</v>
      </c>
      <c r="C35" s="13">
        <f t="shared" si="0"/>
        <v>-70041.260714285716</v>
      </c>
      <c r="D35" s="297"/>
      <c r="E35" s="297"/>
      <c r="F35" s="297"/>
      <c r="G35" s="297"/>
      <c r="H35" s="297"/>
      <c r="I35" s="297"/>
      <c r="J35" s="297"/>
      <c r="K35" s="297"/>
      <c r="L35" s="297"/>
      <c r="M35" s="297"/>
      <c r="N35" s="297"/>
      <c r="O35" s="297"/>
      <c r="P35" s="297"/>
      <c r="Q35" s="297"/>
      <c r="R35" s="297">
        <f>R34</f>
        <v>0</v>
      </c>
      <c r="S35" s="233">
        <f>S34</f>
        <v>0</v>
      </c>
      <c r="T35" s="233">
        <f>T34</f>
        <v>0</v>
      </c>
      <c r="U35" s="233"/>
      <c r="V35" s="233">
        <f>V14/7</f>
        <v>0</v>
      </c>
      <c r="W35" s="233">
        <f>$W$14/7/2</f>
        <v>70041.260714285716</v>
      </c>
      <c r="X35" s="233"/>
      <c r="Y35" s="297"/>
      <c r="Z35" s="297"/>
    </row>
    <row r="36" spans="1:29" x14ac:dyDescent="0.25">
      <c r="A36" s="38"/>
      <c r="B36" s="3">
        <v>2014</v>
      </c>
      <c r="C36" s="13">
        <f t="shared" si="0"/>
        <v>-140082.52142857143</v>
      </c>
      <c r="D36" s="297"/>
      <c r="E36" s="297"/>
      <c r="F36" s="297"/>
      <c r="G36" s="297"/>
      <c r="H36" s="297"/>
      <c r="I36" s="297"/>
      <c r="J36" s="297"/>
      <c r="K36" s="297"/>
      <c r="L36" s="297"/>
      <c r="M36" s="297"/>
      <c r="N36" s="297"/>
      <c r="O36" s="297"/>
      <c r="P36" s="297"/>
      <c r="Q36" s="297"/>
      <c r="R36" s="297"/>
      <c r="S36" s="233">
        <f t="shared" ref="S36:S37" si="1">S35</f>
        <v>0</v>
      </c>
      <c r="T36" s="233">
        <f t="shared" ref="T36:T37" si="2">T35</f>
        <v>0</v>
      </c>
      <c r="U36" s="233"/>
      <c r="V36" s="233">
        <f>V35</f>
        <v>0</v>
      </c>
      <c r="W36" s="233">
        <f>$W$14/7</f>
        <v>140082.52142857143</v>
      </c>
      <c r="X36" s="233">
        <f>X14/7/2</f>
        <v>0</v>
      </c>
      <c r="Y36" s="297"/>
      <c r="Z36" s="297"/>
    </row>
    <row r="37" spans="1:29" x14ac:dyDescent="0.25">
      <c r="A37" s="38"/>
      <c r="B37" s="3">
        <v>2015</v>
      </c>
      <c r="C37" s="13">
        <f t="shared" si="0"/>
        <v>-140082.52142857143</v>
      </c>
      <c r="D37" s="297"/>
      <c r="E37" s="297"/>
      <c r="F37" s="297"/>
      <c r="G37" s="297"/>
      <c r="H37" s="297"/>
      <c r="I37" s="297"/>
      <c r="J37" s="297"/>
      <c r="K37" s="297"/>
      <c r="L37" s="297"/>
      <c r="M37" s="297"/>
      <c r="N37" s="297"/>
      <c r="O37" s="297"/>
      <c r="P37" s="297"/>
      <c r="Q37" s="297"/>
      <c r="R37" s="297"/>
      <c r="S37" s="233">
        <f t="shared" si="1"/>
        <v>0</v>
      </c>
      <c r="T37" s="233">
        <f t="shared" si="2"/>
        <v>0</v>
      </c>
      <c r="U37" s="233">
        <f>U36</f>
        <v>0</v>
      </c>
      <c r="V37" s="233">
        <f>V36</f>
        <v>0</v>
      </c>
      <c r="W37" s="233">
        <f t="shared" ref="W37:W41" si="3">$W$14/7</f>
        <v>140082.52142857143</v>
      </c>
      <c r="X37" s="233">
        <f>X14/7</f>
        <v>0</v>
      </c>
      <c r="Y37" s="297">
        <f>Y14/7/2</f>
        <v>0</v>
      </c>
      <c r="Z37" s="297"/>
    </row>
    <row r="38" spans="1:29" x14ac:dyDescent="0.25">
      <c r="A38" s="38"/>
      <c r="B38" s="3">
        <v>2016</v>
      </c>
      <c r="C38" s="13">
        <f t="shared" si="0"/>
        <v>-140082.52142857143</v>
      </c>
      <c r="D38" s="297"/>
      <c r="E38" s="297"/>
      <c r="F38" s="297"/>
      <c r="G38" s="297"/>
      <c r="H38" s="297"/>
      <c r="I38" s="297"/>
      <c r="J38" s="297"/>
      <c r="K38" s="297"/>
      <c r="L38" s="297"/>
      <c r="M38" s="297"/>
      <c r="N38" s="297"/>
      <c r="O38" s="297"/>
      <c r="P38" s="297"/>
      <c r="Q38" s="297"/>
      <c r="R38" s="297"/>
      <c r="S38" s="233"/>
      <c r="T38" s="233"/>
      <c r="U38" s="233"/>
      <c r="V38" s="233"/>
      <c r="W38" s="233">
        <f t="shared" si="3"/>
        <v>140082.52142857143</v>
      </c>
      <c r="X38" s="233"/>
      <c r="Y38" s="297"/>
      <c r="Z38" s="297"/>
    </row>
    <row r="39" spans="1:29" x14ac:dyDescent="0.25">
      <c r="A39" s="38"/>
      <c r="B39" s="3">
        <v>2017</v>
      </c>
      <c r="C39" s="13">
        <f t="shared" si="0"/>
        <v>-140082.52142857143</v>
      </c>
      <c r="D39" s="297"/>
      <c r="E39" s="297"/>
      <c r="F39" s="297"/>
      <c r="G39" s="297"/>
      <c r="H39" s="297"/>
      <c r="I39" s="297"/>
      <c r="J39" s="297"/>
      <c r="K39" s="297"/>
      <c r="L39" s="297"/>
      <c r="M39" s="297"/>
      <c r="N39" s="297"/>
      <c r="O39" s="297"/>
      <c r="P39" s="297"/>
      <c r="Q39" s="297"/>
      <c r="R39" s="297"/>
      <c r="S39" s="233"/>
      <c r="T39" s="233"/>
      <c r="U39" s="233"/>
      <c r="V39" s="233"/>
      <c r="W39" s="233">
        <f t="shared" si="3"/>
        <v>140082.52142857143</v>
      </c>
      <c r="X39" s="233"/>
      <c r="Y39" s="297"/>
      <c r="Z39" s="297"/>
    </row>
    <row r="40" spans="1:29" x14ac:dyDescent="0.25">
      <c r="A40" s="38"/>
      <c r="B40" s="3">
        <v>2018</v>
      </c>
      <c r="C40" s="13">
        <f>-SUM(D40:AB40)</f>
        <v>-140082.52142857143</v>
      </c>
      <c r="D40" s="297"/>
      <c r="E40" s="297"/>
      <c r="F40" s="297"/>
      <c r="G40" s="297"/>
      <c r="H40" s="297"/>
      <c r="I40" s="297"/>
      <c r="J40" s="297"/>
      <c r="K40" s="297"/>
      <c r="L40" s="297"/>
      <c r="M40" s="297"/>
      <c r="N40" s="297"/>
      <c r="O40" s="297"/>
      <c r="P40" s="297"/>
      <c r="Q40" s="297"/>
      <c r="R40" s="297"/>
      <c r="S40" s="233"/>
      <c r="T40" s="233"/>
      <c r="U40" s="233"/>
      <c r="V40" s="233"/>
      <c r="W40" s="233">
        <f t="shared" si="3"/>
        <v>140082.52142857143</v>
      </c>
      <c r="X40" s="233"/>
      <c r="Y40" s="297"/>
      <c r="Z40" s="297"/>
    </row>
    <row r="41" spans="1:29" x14ac:dyDescent="0.25">
      <c r="A41" s="38"/>
      <c r="B41" s="3">
        <v>2019</v>
      </c>
      <c r="C41" s="13">
        <f>-SUM(D41:AB41)</f>
        <v>-140082.52142857143</v>
      </c>
      <c r="D41" s="297"/>
      <c r="E41" s="297"/>
      <c r="F41" s="297"/>
      <c r="G41" s="297"/>
      <c r="H41" s="297"/>
      <c r="I41" s="297"/>
      <c r="J41" s="297"/>
      <c r="K41" s="297"/>
      <c r="L41" s="297"/>
      <c r="M41" s="297"/>
      <c r="N41" s="297"/>
      <c r="O41" s="297"/>
      <c r="P41" s="297"/>
      <c r="Q41" s="297"/>
      <c r="R41" s="297"/>
      <c r="S41" s="233"/>
      <c r="T41" s="233"/>
      <c r="U41" s="233"/>
      <c r="V41" s="233"/>
      <c r="W41" s="233">
        <f t="shared" si="3"/>
        <v>140082.52142857143</v>
      </c>
      <c r="X41" s="233"/>
      <c r="Y41" s="297"/>
      <c r="Z41" s="297"/>
    </row>
    <row r="42" spans="1:29" x14ac:dyDescent="0.25">
      <c r="A42" s="38"/>
      <c r="B42" s="3">
        <v>2020</v>
      </c>
      <c r="C42" s="13">
        <f t="shared" ref="C42:C43" si="4">-SUM(D42:AB42)</f>
        <v>-70041.260714285716</v>
      </c>
      <c r="D42" s="297"/>
      <c r="E42" s="297"/>
      <c r="F42" s="297"/>
      <c r="G42" s="297"/>
      <c r="H42" s="297"/>
      <c r="I42" s="297"/>
      <c r="J42" s="297"/>
      <c r="K42" s="297"/>
      <c r="L42" s="297"/>
      <c r="M42" s="297"/>
      <c r="N42" s="297"/>
      <c r="O42" s="297"/>
      <c r="P42" s="297"/>
      <c r="Q42" s="297"/>
      <c r="R42" s="297"/>
      <c r="S42" s="233"/>
      <c r="T42" s="233"/>
      <c r="U42" s="233"/>
      <c r="V42" s="233"/>
      <c r="W42" s="233">
        <f>$W$14/7/2</f>
        <v>70041.260714285716</v>
      </c>
      <c r="X42" s="233"/>
      <c r="Y42" s="297"/>
      <c r="Z42" s="297"/>
    </row>
    <row r="43" spans="1:29" x14ac:dyDescent="0.25">
      <c r="A43" s="38"/>
      <c r="B43" s="3">
        <v>2021</v>
      </c>
      <c r="C43" s="13">
        <f t="shared" si="4"/>
        <v>0</v>
      </c>
      <c r="D43" s="297"/>
      <c r="E43" s="297"/>
      <c r="F43" s="297"/>
      <c r="G43" s="297"/>
      <c r="H43" s="297"/>
      <c r="I43" s="297"/>
      <c r="J43" s="297"/>
      <c r="K43" s="297"/>
      <c r="L43" s="297"/>
      <c r="M43" s="297"/>
      <c r="N43" s="297"/>
      <c r="O43" s="297"/>
      <c r="P43" s="297"/>
      <c r="Q43" s="297"/>
      <c r="R43" s="297"/>
      <c r="S43" s="233"/>
      <c r="T43" s="233"/>
      <c r="U43" s="233"/>
      <c r="V43" s="233"/>
      <c r="W43" s="233"/>
      <c r="X43" s="233"/>
      <c r="Y43" s="297"/>
      <c r="Z43" s="297"/>
    </row>
    <row r="44" spans="1:29" x14ac:dyDescent="0.25">
      <c r="A44" s="38"/>
      <c r="B44" s="30">
        <f>SUM(D44:Y44)</f>
        <v>0</v>
      </c>
      <c r="C44" s="12"/>
      <c r="D44" s="298"/>
      <c r="E44" s="298"/>
      <c r="F44" s="298"/>
      <c r="G44" s="298"/>
      <c r="H44" s="298"/>
      <c r="I44" s="298"/>
      <c r="J44" s="298"/>
      <c r="K44" s="298"/>
      <c r="L44" s="298"/>
      <c r="M44" s="298"/>
      <c r="N44" s="298"/>
      <c r="O44" s="298"/>
      <c r="P44" s="298"/>
      <c r="Q44" s="298"/>
      <c r="R44" s="298"/>
      <c r="S44" s="298"/>
      <c r="T44" s="298"/>
      <c r="U44" s="298"/>
      <c r="V44" s="299"/>
      <c r="W44" s="299"/>
      <c r="X44" s="275"/>
      <c r="Y44" s="297"/>
      <c r="Z44" s="297"/>
    </row>
    <row r="45" spans="1:29" x14ac:dyDescent="0.25">
      <c r="A45" s="38" t="s">
        <v>62</v>
      </c>
      <c r="B45" s="300">
        <f>SUM(D45:Y45)</f>
        <v>0</v>
      </c>
      <c r="C45" s="275">
        <f>SUM(C16:C44)</f>
        <v>-980577.65000000014</v>
      </c>
      <c r="D45" s="297">
        <f t="shared" ref="D45:AC45" si="5">-SUM(D16:D44)+D14</f>
        <v>0</v>
      </c>
      <c r="E45" s="297">
        <f t="shared" si="5"/>
        <v>0</v>
      </c>
      <c r="F45" s="297">
        <f t="shared" si="5"/>
        <v>0</v>
      </c>
      <c r="G45" s="297">
        <f t="shared" si="5"/>
        <v>0</v>
      </c>
      <c r="H45" s="297">
        <f t="shared" si="5"/>
        <v>0</v>
      </c>
      <c r="I45" s="297">
        <f t="shared" si="5"/>
        <v>0</v>
      </c>
      <c r="J45" s="297">
        <f t="shared" si="5"/>
        <v>0</v>
      </c>
      <c r="K45" s="297">
        <f t="shared" si="5"/>
        <v>0</v>
      </c>
      <c r="L45" s="297">
        <f t="shared" si="5"/>
        <v>0</v>
      </c>
      <c r="M45" s="297">
        <f t="shared" si="5"/>
        <v>0</v>
      </c>
      <c r="N45" s="297">
        <f t="shared" si="5"/>
        <v>0</v>
      </c>
      <c r="O45" s="297">
        <f t="shared" si="5"/>
        <v>0</v>
      </c>
      <c r="P45" s="297">
        <f t="shared" si="5"/>
        <v>0</v>
      </c>
      <c r="Q45" s="297">
        <f t="shared" si="5"/>
        <v>0</v>
      </c>
      <c r="R45" s="297">
        <f t="shared" si="5"/>
        <v>0</v>
      </c>
      <c r="S45" s="297">
        <f t="shared" si="5"/>
        <v>0</v>
      </c>
      <c r="T45" s="297">
        <f t="shared" si="5"/>
        <v>0</v>
      </c>
      <c r="U45" s="297">
        <f t="shared" si="5"/>
        <v>0</v>
      </c>
      <c r="V45" s="233">
        <f t="shared" si="5"/>
        <v>0</v>
      </c>
      <c r="W45" s="233">
        <f t="shared" si="5"/>
        <v>0</v>
      </c>
      <c r="X45" s="334">
        <f t="shared" si="5"/>
        <v>0</v>
      </c>
      <c r="Y45" s="334">
        <f t="shared" si="5"/>
        <v>0</v>
      </c>
      <c r="Z45" s="334">
        <f t="shared" si="5"/>
        <v>0</v>
      </c>
      <c r="AA45" s="334">
        <f t="shared" si="5"/>
        <v>0</v>
      </c>
      <c r="AB45" s="334">
        <f t="shared" si="5"/>
        <v>0</v>
      </c>
      <c r="AC45" s="334">
        <f t="shared" si="5"/>
        <v>0</v>
      </c>
    </row>
    <row r="46" spans="1:29" x14ac:dyDescent="0.25">
      <c r="A46" s="38"/>
      <c r="B46" s="275"/>
      <c r="C46" s="299"/>
      <c r="D46" s="297"/>
      <c r="E46" s="297"/>
      <c r="F46" s="297"/>
      <c r="G46" s="297"/>
      <c r="H46" s="297"/>
      <c r="I46" s="297"/>
      <c r="J46" s="297"/>
      <c r="K46" s="297"/>
      <c r="L46" s="297"/>
      <c r="M46" s="297"/>
      <c r="N46" s="297"/>
      <c r="O46" s="297"/>
      <c r="P46" s="297"/>
      <c r="Q46" s="297"/>
      <c r="R46" s="297"/>
      <c r="S46" s="297"/>
      <c r="T46" s="297"/>
      <c r="U46" s="297"/>
      <c r="V46" s="297"/>
      <c r="W46" s="297"/>
      <c r="X46" s="297"/>
      <c r="Y46" s="297"/>
      <c r="Z46" s="297"/>
    </row>
    <row r="47" spans="1:29" x14ac:dyDescent="0.25">
      <c r="A47" s="39" t="s">
        <v>63</v>
      </c>
      <c r="B47" s="3"/>
      <c r="C47" s="30">
        <f>+C14+C45</f>
        <v>0</v>
      </c>
      <c r="D47" s="297"/>
      <c r="E47" s="297"/>
      <c r="F47" s="297"/>
      <c r="G47" s="297"/>
      <c r="H47" s="297"/>
      <c r="I47" s="297"/>
      <c r="J47" s="297"/>
      <c r="K47" s="297"/>
      <c r="L47" s="297"/>
      <c r="M47" s="297"/>
      <c r="N47" s="297"/>
      <c r="O47" s="297"/>
      <c r="P47" s="297"/>
      <c r="Q47" s="297"/>
      <c r="R47" s="297"/>
      <c r="S47" s="297"/>
      <c r="T47" s="297"/>
      <c r="U47" s="297"/>
      <c r="V47" s="297"/>
      <c r="W47" s="297"/>
      <c r="X47" s="297"/>
      <c r="Y47" s="297"/>
      <c r="Z47" s="297"/>
    </row>
    <row r="48" spans="1:29" x14ac:dyDescent="0.25">
      <c r="A48" s="3"/>
      <c r="B48" s="3"/>
      <c r="C48" s="3"/>
      <c r="D48" s="297"/>
      <c r="E48" s="297"/>
      <c r="F48" s="297"/>
      <c r="G48" s="297"/>
      <c r="H48" s="297"/>
      <c r="I48" s="297"/>
      <c r="J48" s="297"/>
      <c r="K48" s="297"/>
      <c r="L48" s="297"/>
      <c r="M48" s="297"/>
      <c r="N48" s="297"/>
      <c r="O48" s="297"/>
      <c r="P48" s="297"/>
      <c r="Q48" s="297"/>
      <c r="R48" s="297"/>
      <c r="S48" s="297"/>
      <c r="T48" s="297"/>
      <c r="U48" s="297"/>
      <c r="V48" s="297"/>
      <c r="W48" s="297"/>
      <c r="X48" s="297"/>
      <c r="Y48" s="297"/>
      <c r="Z48" s="297"/>
    </row>
    <row r="49" spans="1:26" x14ac:dyDescent="0.25">
      <c r="A49" s="3"/>
      <c r="B49" s="36"/>
      <c r="C49" s="3"/>
      <c r="D49" s="297"/>
      <c r="E49" s="297"/>
      <c r="F49" s="297"/>
      <c r="G49" s="297"/>
      <c r="H49" s="297"/>
      <c r="I49" s="297"/>
      <c r="J49" s="297"/>
      <c r="K49" s="297"/>
      <c r="L49" s="297"/>
      <c r="M49" s="297"/>
      <c r="N49" s="297"/>
      <c r="O49" s="297"/>
      <c r="P49" s="297"/>
      <c r="Q49" s="297"/>
      <c r="R49" s="297"/>
      <c r="S49" s="297"/>
      <c r="T49" s="297"/>
      <c r="U49" s="297"/>
      <c r="V49" s="297"/>
      <c r="W49" s="297"/>
      <c r="X49" s="297"/>
      <c r="Y49" s="297"/>
      <c r="Z49" s="297"/>
    </row>
    <row r="50" spans="1:26" x14ac:dyDescent="0.25">
      <c r="A50" s="3"/>
      <c r="B50" s="3"/>
      <c r="C50" s="3"/>
      <c r="E50" s="297"/>
      <c r="F50" s="301"/>
      <c r="G50" s="301"/>
      <c r="H50" s="301"/>
      <c r="I50" s="301"/>
      <c r="J50" s="301"/>
      <c r="K50" s="301"/>
      <c r="L50" s="301"/>
      <c r="M50" s="301"/>
      <c r="N50" s="297">
        <f>SUM(E32:E50)</f>
        <v>0</v>
      </c>
      <c r="O50" s="301"/>
      <c r="P50" s="301"/>
      <c r="Q50" s="301"/>
      <c r="R50" s="301"/>
      <c r="S50" s="301"/>
    </row>
    <row r="51" spans="1:26" x14ac:dyDescent="0.25">
      <c r="B51" s="3"/>
      <c r="C51" s="3"/>
      <c r="E51" s="301"/>
      <c r="F51" s="301"/>
      <c r="G51" s="301"/>
      <c r="H51" s="301"/>
      <c r="I51" s="301"/>
      <c r="J51" s="301"/>
      <c r="K51" s="301"/>
      <c r="L51" s="301"/>
      <c r="M51" s="301"/>
      <c r="N51" s="301"/>
      <c r="O51" s="301"/>
      <c r="P51" s="301"/>
      <c r="Q51" s="301"/>
      <c r="R51" s="301"/>
      <c r="S51" s="301"/>
    </row>
    <row r="52" spans="1:26" x14ac:dyDescent="0.25">
      <c r="E52" s="301"/>
      <c r="F52" s="301"/>
      <c r="G52" s="301"/>
      <c r="H52" s="301"/>
      <c r="I52" s="301"/>
      <c r="J52" s="301"/>
      <c r="K52" s="301"/>
      <c r="L52" s="301"/>
      <c r="M52" s="301"/>
      <c r="N52" s="301"/>
      <c r="O52" s="301"/>
      <c r="P52" s="301"/>
      <c r="Q52" s="301"/>
      <c r="R52" s="301"/>
      <c r="S52" s="301"/>
    </row>
    <row r="53" spans="1:26" x14ac:dyDescent="0.25">
      <c r="E53" s="301"/>
      <c r="F53" s="301"/>
      <c r="G53" s="301"/>
      <c r="H53" s="301"/>
      <c r="I53" s="301"/>
      <c r="J53" s="301"/>
      <c r="K53" s="301"/>
      <c r="L53" s="301"/>
      <c r="M53" s="301"/>
      <c r="N53" s="301"/>
      <c r="O53" s="301"/>
      <c r="P53" s="301"/>
      <c r="Q53" s="301"/>
      <c r="R53" s="301"/>
      <c r="S53" s="301"/>
    </row>
    <row r="54" spans="1:26" x14ac:dyDescent="0.25">
      <c r="E54" s="301"/>
      <c r="F54" s="301"/>
      <c r="G54" s="301"/>
      <c r="H54" s="301"/>
      <c r="I54" s="301"/>
      <c r="J54" s="301"/>
      <c r="K54" s="301"/>
      <c r="L54" s="301"/>
      <c r="M54" s="301"/>
      <c r="N54" s="301"/>
      <c r="O54" s="301"/>
      <c r="P54" s="301"/>
      <c r="Q54" s="301"/>
      <c r="R54" s="301"/>
      <c r="S54" s="301"/>
    </row>
    <row r="55" spans="1:26" x14ac:dyDescent="0.25">
      <c r="E55" s="301"/>
      <c r="F55" s="301"/>
      <c r="G55" s="301"/>
      <c r="H55" s="301"/>
      <c r="I55" s="301"/>
      <c r="J55" s="301"/>
      <c r="K55" s="301"/>
      <c r="L55" s="301"/>
      <c r="M55" s="301"/>
      <c r="N55" s="301"/>
      <c r="O55" s="301"/>
      <c r="P55" s="301"/>
      <c r="Q55" s="301"/>
      <c r="R55" s="301"/>
      <c r="S55" s="301"/>
    </row>
    <row r="56" spans="1:26" x14ac:dyDescent="0.25">
      <c r="E56" s="301"/>
      <c r="F56" s="301"/>
      <c r="G56" s="301"/>
      <c r="H56" s="301"/>
      <c r="I56" s="301"/>
      <c r="J56" s="301"/>
      <c r="K56" s="301"/>
      <c r="L56" s="301"/>
      <c r="M56" s="301"/>
      <c r="N56" s="301"/>
      <c r="O56" s="301"/>
      <c r="P56" s="301"/>
      <c r="Q56" s="301"/>
      <c r="R56" s="301"/>
      <c r="S56" s="301"/>
    </row>
    <row r="57" spans="1:26" x14ac:dyDescent="0.25">
      <c r="E57" s="301"/>
      <c r="F57" s="301"/>
      <c r="G57" s="301"/>
      <c r="H57" s="301"/>
      <c r="I57" s="301"/>
      <c r="J57" s="301"/>
      <c r="K57" s="301"/>
      <c r="L57" s="301"/>
      <c r="M57" s="301"/>
      <c r="N57" s="301"/>
      <c r="O57" s="301"/>
      <c r="P57" s="301"/>
      <c r="Q57" s="301"/>
      <c r="R57" s="301"/>
      <c r="S57" s="301"/>
    </row>
    <row r="58" spans="1:26" x14ac:dyDescent="0.25">
      <c r="E58" s="301"/>
      <c r="F58" s="301"/>
      <c r="G58" s="301"/>
      <c r="H58" s="301"/>
      <c r="I58" s="301"/>
      <c r="J58" s="301"/>
      <c r="K58" s="301"/>
      <c r="L58" s="301"/>
      <c r="M58" s="301"/>
      <c r="N58" s="301"/>
      <c r="O58" s="301"/>
      <c r="P58" s="301"/>
      <c r="Q58" s="301"/>
      <c r="R58" s="301"/>
      <c r="S58" s="301"/>
    </row>
    <row r="59" spans="1:26" x14ac:dyDescent="0.25">
      <c r="E59" s="301"/>
      <c r="F59" s="301"/>
      <c r="G59" s="301"/>
      <c r="H59" s="301"/>
      <c r="I59" s="301"/>
      <c r="J59" s="301"/>
      <c r="K59" s="301"/>
      <c r="L59" s="301"/>
      <c r="M59" s="301"/>
      <c r="N59" s="301"/>
      <c r="O59" s="301"/>
      <c r="P59" s="301"/>
      <c r="Q59" s="301"/>
      <c r="R59" s="301"/>
      <c r="S59" s="301"/>
    </row>
    <row r="60" spans="1:26" x14ac:dyDescent="0.25">
      <c r="E60" s="301"/>
      <c r="F60" s="301"/>
      <c r="G60" s="301"/>
      <c r="H60" s="301"/>
      <c r="I60" s="301"/>
      <c r="J60" s="301"/>
      <c r="K60" s="301"/>
      <c r="L60" s="301"/>
      <c r="M60" s="301"/>
      <c r="N60" s="301"/>
      <c r="O60" s="301"/>
      <c r="P60" s="301"/>
      <c r="Q60" s="301"/>
      <c r="R60" s="301"/>
      <c r="S60" s="301"/>
    </row>
    <row r="61" spans="1:26" x14ac:dyDescent="0.25">
      <c r="E61" s="301"/>
      <c r="F61" s="301"/>
      <c r="G61" s="301"/>
      <c r="H61" s="301"/>
      <c r="I61" s="301"/>
      <c r="J61" s="301"/>
      <c r="K61" s="301"/>
      <c r="L61" s="301"/>
      <c r="M61" s="301"/>
      <c r="N61" s="301"/>
      <c r="O61" s="301"/>
      <c r="P61" s="301"/>
      <c r="Q61" s="301"/>
      <c r="R61" s="301"/>
      <c r="S61" s="301"/>
    </row>
  </sheetData>
  <pageMargins left="0.7" right="0.7" top="0.75" bottom="0.75" header="0.3" footer="0.3"/>
  <pageSetup scale="71" orientation="landscape" horizontalDpi="4294967294" verticalDpi="4294967294" r:id="rId1"/>
  <headerFooter>
    <oddFooter>&amp;Z&amp;F&amp;RPage &amp;P</oddFooter>
  </headerFooter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sheetPr codeName="Sheet77">
    <tabColor theme="9" tint="-0.249977111117893"/>
    <pageSetUpPr fitToPage="1"/>
  </sheetPr>
  <dimension ref="A1:AC61"/>
  <sheetViews>
    <sheetView workbookViewId="0"/>
  </sheetViews>
  <sheetFormatPr defaultRowHeight="15" x14ac:dyDescent="0.25"/>
  <cols>
    <col min="1" max="1" width="20.85546875" customWidth="1"/>
    <col min="2" max="2" width="8.7109375" customWidth="1"/>
    <col min="3" max="3" width="12.85546875" customWidth="1"/>
    <col min="4" max="12" width="7.42578125" hidden="1" customWidth="1"/>
    <col min="13" max="13" width="7.5703125" hidden="1" customWidth="1"/>
    <col min="14" max="17" width="9.28515625" customWidth="1"/>
    <col min="18" max="19" width="11.28515625" customWidth="1"/>
    <col min="20" max="20" width="9.42578125" customWidth="1"/>
    <col min="22" max="24" width="10.5703125" customWidth="1"/>
    <col min="25" max="25" width="10.7109375" bestFit="1" customWidth="1"/>
  </cols>
  <sheetData>
    <row r="1" spans="1:29" x14ac:dyDescent="0.25">
      <c r="A1" s="11" t="s">
        <v>10</v>
      </c>
    </row>
    <row r="2" spans="1:29" x14ac:dyDescent="0.25">
      <c r="A2" s="9" t="s">
        <v>438</v>
      </c>
    </row>
    <row r="3" spans="1:29" x14ac:dyDescent="0.25">
      <c r="A3" s="9" t="s">
        <v>80</v>
      </c>
    </row>
    <row r="4" spans="1:29" x14ac:dyDescent="0.25">
      <c r="R4" s="40" t="s">
        <v>4</v>
      </c>
      <c r="S4" s="41"/>
      <c r="T4" s="40" t="s">
        <v>8</v>
      </c>
    </row>
    <row r="5" spans="1:29" x14ac:dyDescent="0.25">
      <c r="A5" s="10" t="s">
        <v>9</v>
      </c>
      <c r="B5" s="12" t="s">
        <v>64</v>
      </c>
      <c r="C5" s="12" t="s">
        <v>12</v>
      </c>
      <c r="R5" s="42" t="s">
        <v>2</v>
      </c>
      <c r="S5" s="42" t="s">
        <v>60</v>
      </c>
      <c r="T5" s="42" t="s">
        <v>7</v>
      </c>
    </row>
    <row r="6" spans="1:29" x14ac:dyDescent="0.25">
      <c r="B6" s="3"/>
      <c r="R6" s="3"/>
    </row>
    <row r="7" spans="1:29" x14ac:dyDescent="0.25">
      <c r="A7" s="213" t="s">
        <v>675</v>
      </c>
      <c r="B7" s="306">
        <v>320</v>
      </c>
      <c r="C7" s="214"/>
      <c r="D7" s="293"/>
      <c r="E7" s="293"/>
      <c r="F7" s="293"/>
      <c r="G7" s="293"/>
      <c r="H7" s="293"/>
      <c r="I7" s="293"/>
      <c r="J7" s="293"/>
      <c r="K7" s="293"/>
      <c r="L7" s="293"/>
      <c r="M7" s="293"/>
      <c r="N7" s="293"/>
      <c r="O7" s="294"/>
      <c r="P7" s="6"/>
      <c r="Q7" s="6"/>
      <c r="R7" s="13">
        <f>+C14</f>
        <v>322372.15000000002</v>
      </c>
      <c r="S7" s="13">
        <f>+-C45</f>
        <v>322372.14999999997</v>
      </c>
      <c r="T7" s="13">
        <f>+R7-S7</f>
        <v>0</v>
      </c>
    </row>
    <row r="8" spans="1:29" x14ac:dyDescent="0.25">
      <c r="A8" s="303" t="s">
        <v>676</v>
      </c>
      <c r="B8" s="3"/>
      <c r="D8" s="293"/>
      <c r="E8" s="293"/>
      <c r="F8" s="293"/>
      <c r="G8" s="293"/>
      <c r="H8" s="293"/>
      <c r="I8" s="293"/>
      <c r="J8" s="293"/>
      <c r="K8" s="293"/>
      <c r="L8" s="293"/>
      <c r="M8" s="293"/>
      <c r="N8" s="293"/>
      <c r="O8" s="294"/>
      <c r="P8" s="6"/>
      <c r="Q8" s="6"/>
    </row>
    <row r="9" spans="1:29" x14ac:dyDescent="0.25">
      <c r="A9" s="2"/>
      <c r="B9" s="3"/>
      <c r="D9" s="293"/>
      <c r="E9" s="293"/>
      <c r="F9" s="293"/>
      <c r="G9" s="293"/>
      <c r="H9" s="293"/>
      <c r="I9" s="293"/>
      <c r="J9" s="293"/>
      <c r="K9" s="293"/>
      <c r="L9" s="293"/>
      <c r="M9" s="293"/>
      <c r="N9" s="293"/>
      <c r="O9" s="294"/>
      <c r="P9" s="6"/>
      <c r="Q9" s="6"/>
    </row>
    <row r="10" spans="1:29" x14ac:dyDescent="0.25">
      <c r="B10" s="3"/>
    </row>
    <row r="11" spans="1:29" x14ac:dyDescent="0.25">
      <c r="A11" s="2" t="s">
        <v>66</v>
      </c>
      <c r="B11" s="212"/>
      <c r="C11" s="214"/>
    </row>
    <row r="12" spans="1:29" x14ac:dyDescent="0.25">
      <c r="B12" s="28"/>
      <c r="C12" s="2"/>
    </row>
    <row r="13" spans="1:29" x14ac:dyDescent="0.25">
      <c r="A13" s="9" t="s">
        <v>5</v>
      </c>
      <c r="C13" s="31" t="s">
        <v>3</v>
      </c>
      <c r="D13" s="32">
        <v>1994</v>
      </c>
      <c r="E13" s="32">
        <v>1995</v>
      </c>
      <c r="F13" s="32">
        <v>1996</v>
      </c>
      <c r="G13" s="32">
        <v>1997</v>
      </c>
      <c r="H13" s="32">
        <v>1998</v>
      </c>
      <c r="I13" s="32">
        <v>1999</v>
      </c>
      <c r="J13" s="32">
        <v>2000</v>
      </c>
      <c r="K13" s="32">
        <v>2001</v>
      </c>
      <c r="L13" s="32">
        <v>2002</v>
      </c>
      <c r="M13" s="32">
        <v>2003</v>
      </c>
      <c r="N13" s="32">
        <v>2004</v>
      </c>
      <c r="O13" s="32">
        <v>2005</v>
      </c>
      <c r="P13" s="32">
        <v>2006</v>
      </c>
      <c r="Q13" s="32">
        <v>2007</v>
      </c>
      <c r="R13" s="32">
        <v>2008</v>
      </c>
      <c r="S13" s="32">
        <v>2009</v>
      </c>
      <c r="T13" s="32">
        <v>2010</v>
      </c>
      <c r="U13" s="32">
        <v>2011</v>
      </c>
      <c r="V13" s="32">
        <v>2012</v>
      </c>
      <c r="W13" s="32">
        <v>2013</v>
      </c>
      <c r="X13" s="32">
        <v>2014</v>
      </c>
      <c r="Y13" s="328">
        <v>2015</v>
      </c>
      <c r="Z13" s="32">
        <v>2016</v>
      </c>
      <c r="AA13" s="328">
        <v>2017</v>
      </c>
      <c r="AB13" s="32">
        <v>2018</v>
      </c>
      <c r="AC13" s="328">
        <v>2019</v>
      </c>
    </row>
    <row r="14" spans="1:29" x14ac:dyDescent="0.25">
      <c r="A14" s="9" t="s">
        <v>73</v>
      </c>
      <c r="C14" s="295">
        <f>SUM(D14:Y14)</f>
        <v>322372.15000000002</v>
      </c>
      <c r="D14" s="233">
        <v>0</v>
      </c>
      <c r="E14" s="233">
        <v>0</v>
      </c>
      <c r="F14" s="233">
        <v>0</v>
      </c>
      <c r="G14" s="233">
        <v>0</v>
      </c>
      <c r="H14" s="233">
        <v>0</v>
      </c>
      <c r="I14" s="233">
        <v>0</v>
      </c>
      <c r="J14" s="233">
        <v>0</v>
      </c>
      <c r="K14" s="233">
        <v>0</v>
      </c>
      <c r="L14" s="233">
        <v>0</v>
      </c>
      <c r="M14" s="233">
        <v>0</v>
      </c>
      <c r="N14" s="233"/>
      <c r="O14" s="233"/>
      <c r="P14" s="233"/>
      <c r="Q14" s="233"/>
      <c r="R14" s="233"/>
      <c r="S14" s="233"/>
      <c r="T14" s="233"/>
      <c r="U14" s="233"/>
      <c r="V14" s="233"/>
      <c r="W14" s="233">
        <v>322372.15000000002</v>
      </c>
      <c r="X14" s="233"/>
      <c r="Y14" s="233"/>
    </row>
    <row r="15" spans="1:29" x14ac:dyDescent="0.25">
      <c r="A15" s="34"/>
      <c r="B15" s="2"/>
      <c r="C15" s="2"/>
      <c r="S15" s="233"/>
      <c r="T15" s="233"/>
      <c r="U15" s="233"/>
      <c r="V15" s="233"/>
      <c r="W15" s="233"/>
      <c r="X15" s="233"/>
    </row>
    <row r="16" spans="1:29" x14ac:dyDescent="0.25">
      <c r="A16" s="9" t="s">
        <v>6</v>
      </c>
      <c r="B16" s="3">
        <v>1994</v>
      </c>
      <c r="C16" s="13">
        <f>-SUM(D16:Y16)</f>
        <v>0</v>
      </c>
      <c r="D16" s="297">
        <f>+D$14/7/2</f>
        <v>0</v>
      </c>
      <c r="E16" s="297"/>
      <c r="F16" s="297"/>
      <c r="G16" s="297"/>
      <c r="H16" s="297"/>
      <c r="I16" s="297"/>
      <c r="J16" s="297"/>
      <c r="K16" s="297"/>
      <c r="L16" s="297"/>
      <c r="M16" s="297"/>
      <c r="N16" s="297"/>
      <c r="O16" s="297"/>
      <c r="P16" s="297"/>
      <c r="Q16" s="297"/>
      <c r="R16" s="297"/>
      <c r="S16" s="233"/>
      <c r="T16" s="233"/>
      <c r="U16" s="233"/>
      <c r="V16" s="233"/>
      <c r="W16" s="233"/>
      <c r="X16" s="233"/>
      <c r="Y16" s="297"/>
      <c r="Z16" s="297"/>
    </row>
    <row r="17" spans="1:26" x14ac:dyDescent="0.25">
      <c r="B17" s="3">
        <v>1995</v>
      </c>
      <c r="C17" s="13">
        <f t="shared" ref="C17:C39" si="0">-SUM(D17:Y17)</f>
        <v>0</v>
      </c>
      <c r="D17" s="297">
        <f>+D$14/7</f>
        <v>0</v>
      </c>
      <c r="E17" s="297">
        <f>+E$14/7/2</f>
        <v>0</v>
      </c>
      <c r="F17" s="297"/>
      <c r="G17" s="297"/>
      <c r="H17" s="297"/>
      <c r="I17" s="297"/>
      <c r="J17" s="297"/>
      <c r="K17" s="297"/>
      <c r="L17" s="297"/>
      <c r="M17" s="297"/>
      <c r="N17" s="297"/>
      <c r="O17" s="297"/>
      <c r="P17" s="297"/>
      <c r="Q17" s="297"/>
      <c r="R17" s="297"/>
      <c r="S17" s="233"/>
      <c r="T17" s="233"/>
      <c r="U17" s="233"/>
      <c r="V17" s="233"/>
      <c r="W17" s="233"/>
      <c r="X17" s="233"/>
      <c r="Y17" s="297"/>
      <c r="Z17" s="297"/>
    </row>
    <row r="18" spans="1:26" x14ac:dyDescent="0.25">
      <c r="B18" s="3">
        <v>1996</v>
      </c>
      <c r="C18" s="13">
        <f t="shared" si="0"/>
        <v>0</v>
      </c>
      <c r="D18" s="297">
        <f>+D17</f>
        <v>0</v>
      </c>
      <c r="E18" s="297">
        <f>+E$14/7</f>
        <v>0</v>
      </c>
      <c r="F18" s="297">
        <f>+F$14/7/2</f>
        <v>0</v>
      </c>
      <c r="G18" s="297"/>
      <c r="H18" s="297"/>
      <c r="I18" s="297"/>
      <c r="J18" s="297"/>
      <c r="K18" s="297"/>
      <c r="L18" s="297"/>
      <c r="M18" s="297"/>
      <c r="N18" s="297"/>
      <c r="O18" s="297"/>
      <c r="P18" s="297"/>
      <c r="Q18" s="297"/>
      <c r="R18" s="297"/>
      <c r="S18" s="233"/>
      <c r="T18" s="233"/>
      <c r="U18" s="233"/>
      <c r="V18" s="233"/>
      <c r="W18" s="233"/>
      <c r="X18" s="233"/>
      <c r="Y18" s="297"/>
      <c r="Z18" s="297"/>
    </row>
    <row r="19" spans="1:26" x14ac:dyDescent="0.25">
      <c r="B19" s="3">
        <v>1997</v>
      </c>
      <c r="C19" s="13">
        <f t="shared" si="0"/>
        <v>0</v>
      </c>
      <c r="D19" s="297">
        <f>+D18</f>
        <v>0</v>
      </c>
      <c r="E19" s="297">
        <f>+E18</f>
        <v>0</v>
      </c>
      <c r="F19" s="297">
        <f>+F$14/7</f>
        <v>0</v>
      </c>
      <c r="G19" s="297">
        <f>+G$14/7/2</f>
        <v>0</v>
      </c>
      <c r="H19" s="297"/>
      <c r="I19" s="297"/>
      <c r="J19" s="297"/>
      <c r="K19" s="297"/>
      <c r="L19" s="297"/>
      <c r="M19" s="297"/>
      <c r="N19" s="297"/>
      <c r="O19" s="297"/>
      <c r="P19" s="297"/>
      <c r="Q19" s="297"/>
      <c r="R19" s="297"/>
      <c r="S19" s="233"/>
      <c r="T19" s="233"/>
      <c r="U19" s="233"/>
      <c r="V19" s="233"/>
      <c r="W19" s="233"/>
      <c r="X19" s="233"/>
      <c r="Y19" s="297"/>
      <c r="Z19" s="297"/>
    </row>
    <row r="20" spans="1:26" x14ac:dyDescent="0.25">
      <c r="B20" s="3">
        <v>1998</v>
      </c>
      <c r="C20" s="13">
        <f t="shared" si="0"/>
        <v>0</v>
      </c>
      <c r="D20" s="297">
        <f>+D19</f>
        <v>0</v>
      </c>
      <c r="E20" s="297">
        <f>+E19</f>
        <v>0</v>
      </c>
      <c r="F20" s="297">
        <f>+F19</f>
        <v>0</v>
      </c>
      <c r="G20" s="297">
        <f>+G$14/7</f>
        <v>0</v>
      </c>
      <c r="H20" s="297">
        <f>+H$14/7/2</f>
        <v>0</v>
      </c>
      <c r="I20" s="297"/>
      <c r="J20" s="297"/>
      <c r="K20" s="297"/>
      <c r="L20" s="297"/>
      <c r="M20" s="297"/>
      <c r="N20" s="297"/>
      <c r="O20" s="297"/>
      <c r="P20" s="297"/>
      <c r="Q20" s="297"/>
      <c r="R20" s="297"/>
      <c r="S20" s="233"/>
      <c r="T20" s="233"/>
      <c r="U20" s="233"/>
      <c r="V20" s="233"/>
      <c r="W20" s="233"/>
      <c r="X20" s="233"/>
      <c r="Y20" s="297"/>
      <c r="Z20" s="297"/>
    </row>
    <row r="21" spans="1:26" x14ac:dyDescent="0.25">
      <c r="B21" s="3">
        <v>1999</v>
      </c>
      <c r="C21" s="13">
        <f t="shared" si="0"/>
        <v>0</v>
      </c>
      <c r="D21" s="297">
        <f>+D20</f>
        <v>0</v>
      </c>
      <c r="E21" s="297">
        <f>+E20</f>
        <v>0</v>
      </c>
      <c r="F21" s="297">
        <f>+F20</f>
        <v>0</v>
      </c>
      <c r="G21" s="297">
        <f>+G20</f>
        <v>0</v>
      </c>
      <c r="H21" s="297">
        <f>+H$14/7</f>
        <v>0</v>
      </c>
      <c r="I21" s="297">
        <f>+I$14/7/2</f>
        <v>0</v>
      </c>
      <c r="J21" s="297"/>
      <c r="K21" s="297"/>
      <c r="L21" s="297"/>
      <c r="M21" s="297"/>
      <c r="N21" s="297"/>
      <c r="O21" s="297"/>
      <c r="P21" s="297"/>
      <c r="Q21" s="297"/>
      <c r="R21" s="297"/>
      <c r="S21" s="233"/>
      <c r="T21" s="233"/>
      <c r="U21" s="233"/>
      <c r="V21" s="233"/>
      <c r="W21" s="233"/>
      <c r="X21" s="233"/>
      <c r="Y21" s="297"/>
      <c r="Z21" s="297"/>
    </row>
    <row r="22" spans="1:26" x14ac:dyDescent="0.25">
      <c r="B22" s="3">
        <v>2000</v>
      </c>
      <c r="C22" s="13">
        <f t="shared" si="0"/>
        <v>0</v>
      </c>
      <c r="D22" s="297">
        <f>+D21</f>
        <v>0</v>
      </c>
      <c r="E22" s="297">
        <f>+E21</f>
        <v>0</v>
      </c>
      <c r="F22" s="297">
        <f>+F21</f>
        <v>0</v>
      </c>
      <c r="G22" s="297">
        <f>+G21</f>
        <v>0</v>
      </c>
      <c r="H22" s="297">
        <f>+H21</f>
        <v>0</v>
      </c>
      <c r="I22" s="297">
        <f>+I$14/7</f>
        <v>0</v>
      </c>
      <c r="J22" s="297">
        <f>+J$14/7/2</f>
        <v>0</v>
      </c>
      <c r="K22" s="297"/>
      <c r="L22" s="297"/>
      <c r="M22" s="297"/>
      <c r="N22" s="297"/>
      <c r="O22" s="297"/>
      <c r="P22" s="297"/>
      <c r="Q22" s="297"/>
      <c r="R22" s="297"/>
      <c r="S22" s="233"/>
      <c r="T22" s="233"/>
      <c r="U22" s="233"/>
      <c r="V22" s="233"/>
      <c r="W22" s="233"/>
      <c r="X22" s="233"/>
      <c r="Y22" s="297"/>
      <c r="Z22" s="297"/>
    </row>
    <row r="23" spans="1:26" x14ac:dyDescent="0.25">
      <c r="B23" s="3">
        <v>2001</v>
      </c>
      <c r="C23" s="13">
        <f t="shared" si="0"/>
        <v>0</v>
      </c>
      <c r="D23" s="297">
        <f>+D$14/7/2</f>
        <v>0</v>
      </c>
      <c r="E23" s="297">
        <f>+E22</f>
        <v>0</v>
      </c>
      <c r="F23" s="297">
        <f>+F22</f>
        <v>0</v>
      </c>
      <c r="G23" s="297">
        <f>+G22</f>
        <v>0</v>
      </c>
      <c r="H23" s="297">
        <f>+H22</f>
        <v>0</v>
      </c>
      <c r="I23" s="297">
        <f>+I22</f>
        <v>0</v>
      </c>
      <c r="J23" s="297">
        <f>+J$14/7</f>
        <v>0</v>
      </c>
      <c r="K23" s="297">
        <f>+K$14/7/2</f>
        <v>0</v>
      </c>
      <c r="L23" s="297"/>
      <c r="M23" s="297"/>
      <c r="N23" s="297"/>
      <c r="O23" s="297"/>
      <c r="P23" s="297"/>
      <c r="Q23" s="297"/>
      <c r="R23" s="297"/>
      <c r="S23" s="233"/>
      <c r="T23" s="233"/>
      <c r="U23" s="233"/>
      <c r="V23" s="233"/>
      <c r="W23" s="233"/>
      <c r="X23" s="233"/>
      <c r="Y23" s="297"/>
      <c r="Z23" s="297"/>
    </row>
    <row r="24" spans="1:26" x14ac:dyDescent="0.25">
      <c r="B24" s="3">
        <v>2002</v>
      </c>
      <c r="C24" s="13">
        <f t="shared" si="0"/>
        <v>0</v>
      </c>
      <c r="D24" s="297"/>
      <c r="E24" s="297">
        <f>+E$14/7/2</f>
        <v>0</v>
      </c>
      <c r="F24" s="297">
        <f>+F23</f>
        <v>0</v>
      </c>
      <c r="G24" s="297">
        <f>+G23</f>
        <v>0</v>
      </c>
      <c r="H24" s="297">
        <f>+H23</f>
        <v>0</v>
      </c>
      <c r="I24" s="297">
        <f>+I23</f>
        <v>0</v>
      </c>
      <c r="J24" s="297">
        <f>+J23</f>
        <v>0</v>
      </c>
      <c r="K24" s="297">
        <f>+K$14/7</f>
        <v>0</v>
      </c>
      <c r="L24" s="297">
        <f>+L$14/7/2</f>
        <v>0</v>
      </c>
      <c r="M24" s="297"/>
      <c r="N24" s="297"/>
      <c r="O24" s="297"/>
      <c r="P24" s="297"/>
      <c r="Q24" s="297"/>
      <c r="R24" s="297"/>
      <c r="S24" s="233"/>
      <c r="T24" s="233"/>
      <c r="U24" s="233"/>
      <c r="V24" s="233"/>
      <c r="W24" s="233"/>
      <c r="X24" s="233"/>
      <c r="Y24" s="297"/>
      <c r="Z24" s="297"/>
    </row>
    <row r="25" spans="1:26" x14ac:dyDescent="0.25">
      <c r="B25" s="3">
        <v>2003</v>
      </c>
      <c r="C25" s="13">
        <f t="shared" si="0"/>
        <v>0</v>
      </c>
      <c r="D25" s="297"/>
      <c r="E25" s="297"/>
      <c r="F25" s="297">
        <f>+F$14/7/2</f>
        <v>0</v>
      </c>
      <c r="G25" s="297">
        <f>+G24</f>
        <v>0</v>
      </c>
      <c r="H25" s="297">
        <f>+H24</f>
        <v>0</v>
      </c>
      <c r="I25" s="297">
        <f>+I24</f>
        <v>0</v>
      </c>
      <c r="J25" s="297">
        <f>+J24</f>
        <v>0</v>
      </c>
      <c r="K25" s="297">
        <f>+K24</f>
        <v>0</v>
      </c>
      <c r="L25" s="297">
        <f>+L$14/7</f>
        <v>0</v>
      </c>
      <c r="M25" s="297">
        <f>+M$14/7/2</f>
        <v>0</v>
      </c>
      <c r="N25" s="297"/>
      <c r="O25" s="297"/>
      <c r="P25" s="297"/>
      <c r="Q25" s="297"/>
      <c r="R25" s="297"/>
      <c r="S25" s="233"/>
      <c r="T25" s="233"/>
      <c r="U25" s="233"/>
      <c r="V25" s="233"/>
      <c r="W25" s="233"/>
      <c r="X25" s="233"/>
      <c r="Y25" s="297"/>
      <c r="Z25" s="297"/>
    </row>
    <row r="26" spans="1:26" x14ac:dyDescent="0.25">
      <c r="B26" s="3">
        <v>2004</v>
      </c>
      <c r="C26" s="13">
        <f t="shared" si="0"/>
        <v>0</v>
      </c>
      <c r="D26" s="297"/>
      <c r="E26" s="297"/>
      <c r="F26" s="297"/>
      <c r="G26" s="297">
        <f>+G$14/7/2</f>
        <v>0</v>
      </c>
      <c r="H26" s="297">
        <f>+H25</f>
        <v>0</v>
      </c>
      <c r="I26" s="297">
        <f>+I25</f>
        <v>0</v>
      </c>
      <c r="J26" s="297">
        <f>+J25</f>
        <v>0</v>
      </c>
      <c r="K26" s="297">
        <f>+K25</f>
        <v>0</v>
      </c>
      <c r="L26" s="297">
        <f>+L25</f>
        <v>0</v>
      </c>
      <c r="M26" s="297">
        <f>+M$14/7</f>
        <v>0</v>
      </c>
      <c r="N26" s="297">
        <f>+N$14/7/2</f>
        <v>0</v>
      </c>
      <c r="O26" s="297"/>
      <c r="P26" s="297"/>
      <c r="Q26" s="297"/>
      <c r="R26" s="297"/>
      <c r="S26" s="233"/>
      <c r="T26" s="233"/>
      <c r="U26" s="233"/>
      <c r="V26" s="233"/>
      <c r="W26" s="233"/>
      <c r="X26" s="233"/>
      <c r="Y26" s="297"/>
      <c r="Z26" s="297"/>
    </row>
    <row r="27" spans="1:26" x14ac:dyDescent="0.25">
      <c r="B27" s="3">
        <v>2005</v>
      </c>
      <c r="C27" s="13">
        <f t="shared" si="0"/>
        <v>0</v>
      </c>
      <c r="D27" s="297"/>
      <c r="E27" s="297"/>
      <c r="F27" s="297"/>
      <c r="G27" s="297"/>
      <c r="H27" s="297">
        <f>+H$14/7/2</f>
        <v>0</v>
      </c>
      <c r="I27" s="297">
        <f>+I26</f>
        <v>0</v>
      </c>
      <c r="J27" s="297">
        <f>+J26</f>
        <v>0</v>
      </c>
      <c r="K27" s="297">
        <f>+K26</f>
        <v>0</v>
      </c>
      <c r="L27" s="297">
        <f>+L26</f>
        <v>0</v>
      </c>
      <c r="M27" s="297">
        <f>+M26</f>
        <v>0</v>
      </c>
      <c r="N27" s="297">
        <f>+N$14/7</f>
        <v>0</v>
      </c>
      <c r="O27" s="297">
        <f>+O$14/7/2</f>
        <v>0</v>
      </c>
      <c r="P27" s="297"/>
      <c r="Q27" s="297"/>
      <c r="R27" s="297"/>
      <c r="S27" s="233"/>
      <c r="T27" s="233"/>
      <c r="U27" s="233"/>
      <c r="V27" s="233"/>
      <c r="W27" s="233"/>
      <c r="X27" s="233"/>
      <c r="Y27" s="297"/>
      <c r="Z27" s="297"/>
    </row>
    <row r="28" spans="1:26" x14ac:dyDescent="0.25">
      <c r="B28" s="3">
        <v>2006</v>
      </c>
      <c r="C28" s="13">
        <f t="shared" si="0"/>
        <v>0</v>
      </c>
      <c r="D28" s="297"/>
      <c r="E28" s="297"/>
      <c r="F28" s="297"/>
      <c r="G28" s="297"/>
      <c r="H28" s="297"/>
      <c r="I28" s="297">
        <f>+I$14/7/2</f>
        <v>0</v>
      </c>
      <c r="J28" s="297">
        <f>+J27</f>
        <v>0</v>
      </c>
      <c r="K28" s="297">
        <f>+K27</f>
        <v>0</v>
      </c>
      <c r="L28" s="297">
        <f>+L27</f>
        <v>0</v>
      </c>
      <c r="M28" s="297">
        <f>+M27</f>
        <v>0</v>
      </c>
      <c r="N28" s="297">
        <f>+N27</f>
        <v>0</v>
      </c>
      <c r="O28" s="297">
        <f>+O$14/7</f>
        <v>0</v>
      </c>
      <c r="P28" s="297">
        <f>+P$14/7/2</f>
        <v>0</v>
      </c>
      <c r="Q28" s="297"/>
      <c r="R28" s="297"/>
      <c r="S28" s="233"/>
      <c r="T28" s="233"/>
      <c r="U28" s="233"/>
      <c r="V28" s="233"/>
      <c r="W28" s="233"/>
      <c r="X28" s="233"/>
      <c r="Y28" s="297"/>
      <c r="Z28" s="297"/>
    </row>
    <row r="29" spans="1:26" x14ac:dyDescent="0.25">
      <c r="B29" s="3">
        <v>2007</v>
      </c>
      <c r="C29" s="13">
        <f t="shared" si="0"/>
        <v>0</v>
      </c>
      <c r="D29" s="297"/>
      <c r="E29" s="297"/>
      <c r="F29" s="297"/>
      <c r="G29" s="297"/>
      <c r="H29" s="297"/>
      <c r="I29" s="297"/>
      <c r="J29" s="297">
        <f>+J$14/7/2</f>
        <v>0</v>
      </c>
      <c r="K29" s="297">
        <f>+K28</f>
        <v>0</v>
      </c>
      <c r="L29" s="297">
        <f>+L28</f>
        <v>0</v>
      </c>
      <c r="M29" s="297">
        <f>+M28</f>
        <v>0</v>
      </c>
      <c r="N29" s="297">
        <f>+N28</f>
        <v>0</v>
      </c>
      <c r="O29" s="297">
        <f>+O28</f>
        <v>0</v>
      </c>
      <c r="P29" s="297">
        <f>+P$14/7</f>
        <v>0</v>
      </c>
      <c r="Q29" s="297">
        <f>+Q$14/7/2</f>
        <v>0</v>
      </c>
      <c r="R29" s="297"/>
      <c r="S29" s="233"/>
      <c r="T29" s="233"/>
      <c r="U29" s="233"/>
      <c r="V29" s="233"/>
      <c r="W29" s="233"/>
      <c r="X29" s="233"/>
      <c r="Y29" s="297"/>
      <c r="Z29" s="297"/>
    </row>
    <row r="30" spans="1:26" x14ac:dyDescent="0.25">
      <c r="B30" s="3">
        <v>2008</v>
      </c>
      <c r="C30" s="13">
        <f t="shared" si="0"/>
        <v>0</v>
      </c>
      <c r="D30" s="297"/>
      <c r="E30" s="297"/>
      <c r="F30" s="297"/>
      <c r="G30" s="297"/>
      <c r="H30" s="297"/>
      <c r="I30" s="297"/>
      <c r="J30" s="297"/>
      <c r="K30" s="297">
        <f>+K$14/7/2</f>
        <v>0</v>
      </c>
      <c r="L30" s="297">
        <f>+L29</f>
        <v>0</v>
      </c>
      <c r="M30" s="297">
        <f>+M29</f>
        <v>0</v>
      </c>
      <c r="N30" s="297">
        <f>+N29</f>
        <v>0</v>
      </c>
      <c r="O30" s="297">
        <f>+O29</f>
        <v>0</v>
      </c>
      <c r="P30" s="297">
        <f>+P29</f>
        <v>0</v>
      </c>
      <c r="Q30" s="297">
        <f>+Q$14/7</f>
        <v>0</v>
      </c>
      <c r="R30" s="297">
        <f>+R$14/7/2</f>
        <v>0</v>
      </c>
      <c r="S30" s="233"/>
      <c r="T30" s="233"/>
      <c r="U30" s="233"/>
      <c r="V30" s="233"/>
      <c r="W30" s="233"/>
      <c r="X30" s="233"/>
      <c r="Y30" s="297"/>
      <c r="Z30" s="297"/>
    </row>
    <row r="31" spans="1:26" x14ac:dyDescent="0.25">
      <c r="B31" s="3">
        <v>2009</v>
      </c>
      <c r="C31" s="13">
        <f t="shared" si="0"/>
        <v>0</v>
      </c>
      <c r="D31" s="297"/>
      <c r="E31" s="297"/>
      <c r="F31" s="297"/>
      <c r="G31" s="297"/>
      <c r="H31" s="297"/>
      <c r="I31" s="297"/>
      <c r="J31" s="297"/>
      <c r="K31" s="297"/>
      <c r="L31" s="297">
        <f>+L$14/7/2</f>
        <v>0</v>
      </c>
      <c r="M31" s="297">
        <f>+M30</f>
        <v>0</v>
      </c>
      <c r="N31" s="297">
        <f>+N30</f>
        <v>0</v>
      </c>
      <c r="O31" s="297">
        <f>+O30</f>
        <v>0</v>
      </c>
      <c r="P31" s="297">
        <f>+P30</f>
        <v>0</v>
      </c>
      <c r="Q31" s="297">
        <f>+Q30</f>
        <v>0</v>
      </c>
      <c r="R31" s="297">
        <f>+R$14/7</f>
        <v>0</v>
      </c>
      <c r="S31" s="233">
        <f>+S$14/7/2</f>
        <v>0</v>
      </c>
      <c r="T31" s="233"/>
      <c r="U31" s="233"/>
      <c r="V31" s="233"/>
      <c r="W31" s="233"/>
      <c r="X31" s="233"/>
      <c r="Y31" s="297"/>
      <c r="Z31" s="297"/>
    </row>
    <row r="32" spans="1:26" x14ac:dyDescent="0.25">
      <c r="A32" s="38" t="s">
        <v>59</v>
      </c>
      <c r="B32" s="3">
        <v>2010</v>
      </c>
      <c r="C32" s="13">
        <f t="shared" si="0"/>
        <v>0</v>
      </c>
      <c r="D32" s="297"/>
      <c r="E32" s="297"/>
      <c r="F32" s="297"/>
      <c r="G32" s="297"/>
      <c r="H32" s="297"/>
      <c r="I32" s="297"/>
      <c r="J32" s="297"/>
      <c r="K32" s="297"/>
      <c r="L32" s="297"/>
      <c r="M32" s="297">
        <f>+M$14/7/2</f>
        <v>0</v>
      </c>
      <c r="N32" s="297">
        <f>+N31</f>
        <v>0</v>
      </c>
      <c r="O32" s="297">
        <f>+O31</f>
        <v>0</v>
      </c>
      <c r="P32" s="297">
        <f>+P31</f>
        <v>0</v>
      </c>
      <c r="Q32" s="297">
        <f>+Q31</f>
        <v>0</v>
      </c>
      <c r="R32" s="297">
        <f>+R31</f>
        <v>0</v>
      </c>
      <c r="S32" s="233">
        <f>+S$14/7</f>
        <v>0</v>
      </c>
      <c r="T32" s="233">
        <f>+T$14/7/2</f>
        <v>0</v>
      </c>
      <c r="U32" s="233"/>
      <c r="V32" s="233"/>
      <c r="W32" s="233"/>
      <c r="X32" s="233"/>
      <c r="Y32" s="297"/>
      <c r="Z32" s="297"/>
    </row>
    <row r="33" spans="1:28" x14ac:dyDescent="0.25">
      <c r="A33" s="38"/>
      <c r="B33" s="3">
        <v>2011</v>
      </c>
      <c r="C33" s="13">
        <f t="shared" si="0"/>
        <v>0</v>
      </c>
      <c r="D33" s="297"/>
      <c r="E33" s="297"/>
      <c r="F33" s="297"/>
      <c r="G33" s="297"/>
      <c r="H33" s="297"/>
      <c r="I33" s="297"/>
      <c r="J33" s="297"/>
      <c r="K33" s="297"/>
      <c r="L33" s="297"/>
      <c r="M33" s="297"/>
      <c r="N33" s="297">
        <f>+N$14/7/2</f>
        <v>0</v>
      </c>
      <c r="O33" s="297">
        <f>+O32</f>
        <v>0</v>
      </c>
      <c r="P33" s="297">
        <f>+P32</f>
        <v>0</v>
      </c>
      <c r="Q33" s="297">
        <f>+Q32</f>
        <v>0</v>
      </c>
      <c r="R33" s="297">
        <f>+R32</f>
        <v>0</v>
      </c>
      <c r="S33" s="233">
        <f>+S32</f>
        <v>0</v>
      </c>
      <c r="T33" s="233">
        <f>+T$14/7</f>
        <v>0</v>
      </c>
      <c r="U33" s="233">
        <f>+U$14/7/2</f>
        <v>0</v>
      </c>
      <c r="V33" s="233"/>
      <c r="W33" s="233"/>
      <c r="X33" s="233"/>
      <c r="Y33" s="297"/>
      <c r="Z33" s="297"/>
    </row>
    <row r="34" spans="1:28" x14ac:dyDescent="0.25">
      <c r="A34" s="38"/>
      <c r="B34" s="3">
        <v>2012</v>
      </c>
      <c r="C34" s="13">
        <f t="shared" si="0"/>
        <v>0</v>
      </c>
      <c r="D34" s="297"/>
      <c r="E34" s="297"/>
      <c r="F34" s="297"/>
      <c r="G34" s="297"/>
      <c r="H34" s="297"/>
      <c r="I34" s="297"/>
      <c r="J34" s="297"/>
      <c r="K34" s="297"/>
      <c r="L34" s="297"/>
      <c r="M34" s="297"/>
      <c r="N34" s="297"/>
      <c r="O34" s="297">
        <f>+O$14/7/2</f>
        <v>0</v>
      </c>
      <c r="P34" s="297">
        <f>+P33</f>
        <v>0</v>
      </c>
      <c r="Q34" s="297">
        <f>+Q33</f>
        <v>0</v>
      </c>
      <c r="R34" s="297">
        <f>+R33</f>
        <v>0</v>
      </c>
      <c r="S34" s="233">
        <f>+S33</f>
        <v>0</v>
      </c>
      <c r="T34" s="233">
        <f>+T$14/7</f>
        <v>0</v>
      </c>
      <c r="U34" s="233">
        <f>+U$14/7</f>
        <v>0</v>
      </c>
      <c r="V34" s="233">
        <f>+V$14/7/2</f>
        <v>0</v>
      </c>
      <c r="W34" s="233"/>
      <c r="X34" s="233"/>
      <c r="Y34" s="297"/>
      <c r="Z34" s="297"/>
    </row>
    <row r="35" spans="1:28" x14ac:dyDescent="0.25">
      <c r="A35" s="38"/>
      <c r="B35" s="3">
        <v>2013</v>
      </c>
      <c r="C35" s="13">
        <f t="shared" si="0"/>
        <v>-23026.582142857143</v>
      </c>
      <c r="D35" s="297"/>
      <c r="E35" s="297"/>
      <c r="F35" s="297"/>
      <c r="G35" s="297"/>
      <c r="H35" s="297"/>
      <c r="I35" s="297"/>
      <c r="J35" s="297"/>
      <c r="K35" s="297"/>
      <c r="L35" s="297"/>
      <c r="M35" s="297"/>
      <c r="N35" s="297"/>
      <c r="O35" s="297"/>
      <c r="P35" s="297"/>
      <c r="Q35" s="297"/>
      <c r="R35" s="297">
        <f>R34</f>
        <v>0</v>
      </c>
      <c r="S35" s="233">
        <f>S34</f>
        <v>0</v>
      </c>
      <c r="T35" s="233">
        <f>T34</f>
        <v>0</v>
      </c>
      <c r="U35" s="233"/>
      <c r="V35" s="233">
        <f>V14/7</f>
        <v>0</v>
      </c>
      <c r="W35" s="233">
        <f>$W$14/7/2</f>
        <v>23026.582142857143</v>
      </c>
      <c r="X35" s="233"/>
      <c r="Y35" s="297"/>
      <c r="Z35" s="297"/>
    </row>
    <row r="36" spans="1:28" x14ac:dyDescent="0.25">
      <c r="A36" s="38"/>
      <c r="B36" s="3">
        <v>2014</v>
      </c>
      <c r="C36" s="13">
        <f t="shared" si="0"/>
        <v>-46053.164285714287</v>
      </c>
      <c r="D36" s="297"/>
      <c r="E36" s="297"/>
      <c r="F36" s="297"/>
      <c r="G36" s="297"/>
      <c r="H36" s="297"/>
      <c r="I36" s="297"/>
      <c r="J36" s="297"/>
      <c r="K36" s="297"/>
      <c r="L36" s="297"/>
      <c r="M36" s="297"/>
      <c r="N36" s="297"/>
      <c r="O36" s="297"/>
      <c r="P36" s="297"/>
      <c r="Q36" s="297"/>
      <c r="R36" s="297"/>
      <c r="S36" s="233">
        <f t="shared" ref="S36:S37" si="1">S35</f>
        <v>0</v>
      </c>
      <c r="T36" s="233">
        <f t="shared" ref="T36:T37" si="2">T35</f>
        <v>0</v>
      </c>
      <c r="U36" s="233"/>
      <c r="V36" s="233">
        <f>V35</f>
        <v>0</v>
      </c>
      <c r="W36" s="233">
        <f>$W$14/7</f>
        <v>46053.164285714287</v>
      </c>
      <c r="X36" s="233">
        <f>X14/7/2</f>
        <v>0</v>
      </c>
      <c r="Y36" s="297"/>
      <c r="Z36" s="297"/>
    </row>
    <row r="37" spans="1:28" x14ac:dyDescent="0.25">
      <c r="A37" s="38"/>
      <c r="B37" s="3">
        <v>2015</v>
      </c>
      <c r="C37" s="13">
        <f t="shared" si="0"/>
        <v>-46053.164285714287</v>
      </c>
      <c r="D37" s="297"/>
      <c r="E37" s="297"/>
      <c r="F37" s="297"/>
      <c r="G37" s="297"/>
      <c r="H37" s="297"/>
      <c r="I37" s="297"/>
      <c r="J37" s="297"/>
      <c r="K37" s="297"/>
      <c r="L37" s="297"/>
      <c r="M37" s="297"/>
      <c r="N37" s="297"/>
      <c r="O37" s="297"/>
      <c r="P37" s="297"/>
      <c r="Q37" s="297"/>
      <c r="R37" s="297"/>
      <c r="S37" s="233">
        <f t="shared" si="1"/>
        <v>0</v>
      </c>
      <c r="T37" s="233">
        <f t="shared" si="2"/>
        <v>0</v>
      </c>
      <c r="U37" s="233">
        <f>U36</f>
        <v>0</v>
      </c>
      <c r="V37" s="233">
        <f>V36</f>
        <v>0</v>
      </c>
      <c r="W37" s="233">
        <f t="shared" ref="W37:W41" si="3">$W$14/7</f>
        <v>46053.164285714287</v>
      </c>
      <c r="X37" s="233">
        <f>X14/7</f>
        <v>0</v>
      </c>
      <c r="Y37" s="297">
        <f>Y14/7/2</f>
        <v>0</v>
      </c>
      <c r="Z37" s="297"/>
    </row>
    <row r="38" spans="1:28" x14ac:dyDescent="0.25">
      <c r="A38" s="38"/>
      <c r="B38" s="3">
        <v>2016</v>
      </c>
      <c r="C38" s="13">
        <f t="shared" si="0"/>
        <v>-46053.164285714287</v>
      </c>
      <c r="D38" s="297"/>
      <c r="E38" s="297"/>
      <c r="F38" s="297"/>
      <c r="G38" s="297"/>
      <c r="H38" s="297"/>
      <c r="I38" s="297"/>
      <c r="J38" s="297"/>
      <c r="K38" s="297"/>
      <c r="L38" s="297"/>
      <c r="M38" s="297"/>
      <c r="N38" s="297"/>
      <c r="O38" s="297"/>
      <c r="P38" s="297"/>
      <c r="Q38" s="297"/>
      <c r="R38" s="297"/>
      <c r="S38" s="233"/>
      <c r="T38" s="233"/>
      <c r="U38" s="233"/>
      <c r="V38" s="233"/>
      <c r="W38" s="233">
        <f t="shared" si="3"/>
        <v>46053.164285714287</v>
      </c>
      <c r="X38" s="233">
        <f t="shared" ref="X38:Y38" si="4">X14/7</f>
        <v>0</v>
      </c>
      <c r="Y38" s="233">
        <f t="shared" si="4"/>
        <v>0</v>
      </c>
      <c r="Z38" s="297"/>
    </row>
    <row r="39" spans="1:28" x14ac:dyDescent="0.25">
      <c r="A39" s="38"/>
      <c r="B39" s="3">
        <v>2017</v>
      </c>
      <c r="C39" s="13">
        <f t="shared" si="0"/>
        <v>-46053.164285714287</v>
      </c>
      <c r="D39" s="297"/>
      <c r="E39" s="297"/>
      <c r="F39" s="297"/>
      <c r="G39" s="297"/>
      <c r="H39" s="297"/>
      <c r="I39" s="297"/>
      <c r="J39" s="297"/>
      <c r="K39" s="297"/>
      <c r="L39" s="297"/>
      <c r="M39" s="297"/>
      <c r="N39" s="297"/>
      <c r="O39" s="297"/>
      <c r="P39" s="297"/>
      <c r="Q39" s="297"/>
      <c r="R39" s="297"/>
      <c r="S39" s="233"/>
      <c r="T39" s="233"/>
      <c r="U39" s="233"/>
      <c r="V39" s="233"/>
      <c r="W39" s="233">
        <f t="shared" si="3"/>
        <v>46053.164285714287</v>
      </c>
      <c r="X39" s="233"/>
      <c r="Y39" s="297"/>
      <c r="Z39" s="297"/>
    </row>
    <row r="40" spans="1:28" x14ac:dyDescent="0.25">
      <c r="A40" s="38"/>
      <c r="B40" s="3">
        <v>2018</v>
      </c>
      <c r="C40" s="13">
        <f>-SUM(D40:AB40)</f>
        <v>-46053.164285714287</v>
      </c>
      <c r="D40" s="297"/>
      <c r="E40" s="297"/>
      <c r="F40" s="297"/>
      <c r="G40" s="297"/>
      <c r="H40" s="297"/>
      <c r="I40" s="297"/>
      <c r="J40" s="297"/>
      <c r="K40" s="297"/>
      <c r="L40" s="297"/>
      <c r="M40" s="297"/>
      <c r="N40" s="297"/>
      <c r="O40" s="297"/>
      <c r="P40" s="297"/>
      <c r="Q40" s="297"/>
      <c r="R40" s="297"/>
      <c r="S40" s="233"/>
      <c r="T40" s="233"/>
      <c r="U40" s="233"/>
      <c r="V40" s="233"/>
      <c r="W40" s="233">
        <f t="shared" si="3"/>
        <v>46053.164285714287</v>
      </c>
      <c r="X40" s="233"/>
      <c r="Y40" s="297"/>
      <c r="Z40" s="297"/>
    </row>
    <row r="41" spans="1:28" x14ac:dyDescent="0.25">
      <c r="A41" s="38"/>
      <c r="B41" s="3">
        <v>2019</v>
      </c>
      <c r="C41" s="13">
        <f>-SUM(D41:AB41)</f>
        <v>-46053.164285714287</v>
      </c>
      <c r="D41" s="297"/>
      <c r="E41" s="297"/>
      <c r="F41" s="297"/>
      <c r="G41" s="297"/>
      <c r="H41" s="297"/>
      <c r="I41" s="297"/>
      <c r="J41" s="297"/>
      <c r="K41" s="297"/>
      <c r="L41" s="297"/>
      <c r="M41" s="297"/>
      <c r="N41" s="297"/>
      <c r="O41" s="297"/>
      <c r="P41" s="297"/>
      <c r="Q41" s="297"/>
      <c r="R41" s="297"/>
      <c r="S41" s="233"/>
      <c r="T41" s="233"/>
      <c r="U41" s="233"/>
      <c r="V41" s="233"/>
      <c r="W41" s="233">
        <f t="shared" si="3"/>
        <v>46053.164285714287</v>
      </c>
      <c r="X41" s="233"/>
      <c r="Y41" s="297"/>
      <c r="Z41" s="297"/>
    </row>
    <row r="42" spans="1:28" x14ac:dyDescent="0.25">
      <c r="A42" s="38"/>
      <c r="B42" s="3">
        <v>2020</v>
      </c>
      <c r="C42" s="13">
        <f t="shared" ref="C42:C43" si="5">-SUM(D42:AB42)</f>
        <v>-23026.582142857143</v>
      </c>
      <c r="D42" s="297"/>
      <c r="E42" s="297"/>
      <c r="F42" s="297"/>
      <c r="G42" s="297"/>
      <c r="H42" s="297"/>
      <c r="I42" s="297"/>
      <c r="J42" s="297"/>
      <c r="K42" s="297"/>
      <c r="L42" s="297"/>
      <c r="M42" s="297"/>
      <c r="N42" s="297"/>
      <c r="O42" s="297"/>
      <c r="P42" s="297"/>
      <c r="Q42" s="297"/>
      <c r="R42" s="297"/>
      <c r="S42" s="233"/>
      <c r="T42" s="233"/>
      <c r="U42" s="233"/>
      <c r="V42" s="233"/>
      <c r="W42" s="233">
        <f>$W$14/7/2</f>
        <v>23026.582142857143</v>
      </c>
      <c r="X42" s="233"/>
      <c r="Y42" s="297"/>
      <c r="Z42" s="297"/>
    </row>
    <row r="43" spans="1:28" x14ac:dyDescent="0.25">
      <c r="A43" s="38"/>
      <c r="B43" s="3">
        <v>2021</v>
      </c>
      <c r="C43" s="13">
        <f t="shared" si="5"/>
        <v>0</v>
      </c>
      <c r="D43" s="297"/>
      <c r="E43" s="297"/>
      <c r="F43" s="297"/>
      <c r="G43" s="297"/>
      <c r="H43" s="297"/>
      <c r="I43" s="297"/>
      <c r="J43" s="297"/>
      <c r="K43" s="297"/>
      <c r="L43" s="297"/>
      <c r="M43" s="297"/>
      <c r="N43" s="297"/>
      <c r="O43" s="297"/>
      <c r="P43" s="297"/>
      <c r="Q43" s="297"/>
      <c r="R43" s="297"/>
      <c r="S43" s="233"/>
      <c r="T43" s="233"/>
      <c r="U43" s="233"/>
      <c r="V43" s="233"/>
      <c r="W43" s="233"/>
      <c r="X43" s="233"/>
      <c r="Y43" s="297"/>
      <c r="Z43" s="297"/>
    </row>
    <row r="44" spans="1:28" x14ac:dyDescent="0.25">
      <c r="A44" s="38"/>
      <c r="B44" s="30">
        <f>SUM(D44:Y44)</f>
        <v>0</v>
      </c>
      <c r="C44" s="12"/>
      <c r="D44" s="298"/>
      <c r="E44" s="298"/>
      <c r="F44" s="298"/>
      <c r="G44" s="298"/>
      <c r="H44" s="298"/>
      <c r="I44" s="298"/>
      <c r="J44" s="298"/>
      <c r="K44" s="298"/>
      <c r="L44" s="298"/>
      <c r="M44" s="298"/>
      <c r="N44" s="298"/>
      <c r="O44" s="298"/>
      <c r="P44" s="298"/>
      <c r="Q44" s="298"/>
      <c r="R44" s="298"/>
      <c r="S44" s="298"/>
      <c r="T44" s="298"/>
      <c r="U44" s="298"/>
      <c r="V44" s="299"/>
      <c r="W44" s="299"/>
      <c r="X44" s="275"/>
      <c r="Y44" s="297"/>
      <c r="Z44" s="297"/>
    </row>
    <row r="45" spans="1:28" x14ac:dyDescent="0.25">
      <c r="A45" s="38" t="s">
        <v>62</v>
      </c>
      <c r="B45" s="300">
        <f>SUM(D45:Y45)</f>
        <v>0</v>
      </c>
      <c r="C45" s="275">
        <f>SUM(C16:C44)</f>
        <v>-322372.14999999997</v>
      </c>
      <c r="D45" s="297">
        <f>-SUM(D16:D44)+D14</f>
        <v>0</v>
      </c>
      <c r="E45" s="297">
        <f t="shared" ref="E45:AB45" si="6">-SUM(E16:E44)+E14</f>
        <v>0</v>
      </c>
      <c r="F45" s="297">
        <f t="shared" si="6"/>
        <v>0</v>
      </c>
      <c r="G45" s="297">
        <f t="shared" si="6"/>
        <v>0</v>
      </c>
      <c r="H45" s="297">
        <f t="shared" si="6"/>
        <v>0</v>
      </c>
      <c r="I45" s="297">
        <f t="shared" si="6"/>
        <v>0</v>
      </c>
      <c r="J45" s="297">
        <f t="shared" si="6"/>
        <v>0</v>
      </c>
      <c r="K45" s="297">
        <f t="shared" si="6"/>
        <v>0</v>
      </c>
      <c r="L45" s="297">
        <f t="shared" si="6"/>
        <v>0</v>
      </c>
      <c r="M45" s="297">
        <f t="shared" si="6"/>
        <v>0</v>
      </c>
      <c r="N45" s="297">
        <f t="shared" si="6"/>
        <v>0</v>
      </c>
      <c r="O45" s="297">
        <f t="shared" si="6"/>
        <v>0</v>
      </c>
      <c r="P45" s="297">
        <f t="shared" si="6"/>
        <v>0</v>
      </c>
      <c r="Q45" s="297">
        <f t="shared" si="6"/>
        <v>0</v>
      </c>
      <c r="R45" s="297">
        <f t="shared" si="6"/>
        <v>0</v>
      </c>
      <c r="S45" s="297">
        <f t="shared" si="6"/>
        <v>0</v>
      </c>
      <c r="T45" s="297">
        <f t="shared" si="6"/>
        <v>0</v>
      </c>
      <c r="U45" s="297">
        <f t="shared" si="6"/>
        <v>0</v>
      </c>
      <c r="V45" s="233">
        <f t="shared" si="6"/>
        <v>0</v>
      </c>
      <c r="W45" s="233">
        <f t="shared" si="6"/>
        <v>0</v>
      </c>
      <c r="X45" s="334">
        <f t="shared" si="6"/>
        <v>0</v>
      </c>
      <c r="Y45" s="334">
        <f t="shared" si="6"/>
        <v>0</v>
      </c>
      <c r="Z45" s="334">
        <f t="shared" si="6"/>
        <v>0</v>
      </c>
      <c r="AA45" s="334">
        <f t="shared" si="6"/>
        <v>0</v>
      </c>
      <c r="AB45" s="334">
        <f t="shared" si="6"/>
        <v>0</v>
      </c>
    </row>
    <row r="46" spans="1:28" x14ac:dyDescent="0.25">
      <c r="A46" s="38"/>
      <c r="B46" s="275"/>
      <c r="C46" s="299"/>
      <c r="D46" s="297"/>
      <c r="E46" s="297"/>
      <c r="F46" s="297"/>
      <c r="G46" s="297"/>
      <c r="H46" s="297"/>
      <c r="I46" s="297"/>
      <c r="J46" s="297"/>
      <c r="K46" s="297"/>
      <c r="L46" s="297"/>
      <c r="M46" s="297"/>
      <c r="N46" s="297"/>
      <c r="O46" s="297"/>
      <c r="P46" s="297"/>
      <c r="Q46" s="297"/>
      <c r="R46" s="297"/>
      <c r="S46" s="297"/>
      <c r="T46" s="297"/>
      <c r="U46" s="297"/>
      <c r="V46" s="297"/>
      <c r="W46" s="297"/>
      <c r="X46" s="297"/>
      <c r="Y46" s="297"/>
      <c r="Z46" s="297"/>
    </row>
    <row r="47" spans="1:28" x14ac:dyDescent="0.25">
      <c r="A47" s="39" t="s">
        <v>63</v>
      </c>
      <c r="B47" s="3"/>
      <c r="C47" s="30">
        <f>+C14+C45</f>
        <v>0</v>
      </c>
      <c r="D47" s="297"/>
      <c r="E47" s="297"/>
      <c r="F47" s="297"/>
      <c r="G47" s="297"/>
      <c r="H47" s="297"/>
      <c r="I47" s="297"/>
      <c r="J47" s="297"/>
      <c r="K47" s="297"/>
      <c r="L47" s="297"/>
      <c r="M47" s="297"/>
      <c r="N47" s="297"/>
      <c r="O47" s="297"/>
      <c r="P47" s="297"/>
      <c r="Q47" s="297"/>
      <c r="R47" s="297"/>
      <c r="S47" s="297"/>
      <c r="T47" s="297"/>
      <c r="U47" s="297"/>
      <c r="V47" s="297"/>
      <c r="W47" s="297"/>
      <c r="X47" s="297"/>
      <c r="Y47" s="297"/>
      <c r="Z47" s="297"/>
    </row>
    <row r="48" spans="1:28" x14ac:dyDescent="0.25">
      <c r="A48" s="3"/>
      <c r="B48" s="3"/>
      <c r="C48" s="3"/>
      <c r="D48" s="297"/>
      <c r="E48" s="297"/>
      <c r="F48" s="297"/>
      <c r="G48" s="297"/>
      <c r="H48" s="297"/>
      <c r="I48" s="297"/>
      <c r="J48" s="297"/>
      <c r="K48" s="297"/>
      <c r="L48" s="297"/>
      <c r="M48" s="297"/>
      <c r="N48" s="297"/>
      <c r="O48" s="297"/>
      <c r="P48" s="297"/>
      <c r="Q48" s="297"/>
      <c r="R48" s="297"/>
      <c r="S48" s="297"/>
      <c r="T48" s="297"/>
      <c r="U48" s="297"/>
      <c r="V48" s="297"/>
      <c r="W48" s="297"/>
      <c r="X48" s="297"/>
      <c r="Y48" s="297"/>
      <c r="Z48" s="297"/>
    </row>
    <row r="49" spans="1:26" x14ac:dyDescent="0.25">
      <c r="A49" s="3"/>
      <c r="B49" s="36"/>
      <c r="C49" s="3"/>
      <c r="D49" s="297"/>
      <c r="E49" s="297"/>
      <c r="F49" s="297"/>
      <c r="G49" s="297"/>
      <c r="H49" s="297"/>
      <c r="I49" s="297"/>
      <c r="J49" s="297"/>
      <c r="K49" s="297"/>
      <c r="L49" s="297"/>
      <c r="M49" s="297"/>
      <c r="N49" s="297"/>
      <c r="O49" s="297"/>
      <c r="P49" s="297"/>
      <c r="Q49" s="297"/>
      <c r="R49" s="297"/>
      <c r="S49" s="297"/>
      <c r="T49" s="297"/>
      <c r="U49" s="297"/>
      <c r="V49" s="297"/>
      <c r="W49" s="297"/>
      <c r="X49" s="297"/>
      <c r="Y49" s="297"/>
      <c r="Z49" s="297"/>
    </row>
    <row r="50" spans="1:26" x14ac:dyDescent="0.25">
      <c r="A50" s="3"/>
      <c r="B50" s="3"/>
      <c r="C50" s="3"/>
      <c r="E50" s="297"/>
      <c r="F50" s="301"/>
      <c r="G50" s="301"/>
      <c r="H50" s="301"/>
      <c r="I50" s="301"/>
      <c r="J50" s="301"/>
      <c r="K50" s="301"/>
      <c r="L50" s="301"/>
      <c r="M50" s="301"/>
      <c r="N50" s="297">
        <f>SUM(E32:E50)</f>
        <v>0</v>
      </c>
      <c r="O50" s="301"/>
      <c r="P50" s="301"/>
      <c r="Q50" s="301"/>
      <c r="R50" s="301"/>
      <c r="S50" s="301"/>
    </row>
    <row r="51" spans="1:26" x14ac:dyDescent="0.25">
      <c r="B51" s="3"/>
      <c r="C51" s="3"/>
      <c r="E51" s="301"/>
      <c r="F51" s="301"/>
      <c r="G51" s="301"/>
      <c r="H51" s="301"/>
      <c r="I51" s="301"/>
      <c r="J51" s="301"/>
      <c r="K51" s="301"/>
      <c r="L51" s="301"/>
      <c r="M51" s="301"/>
      <c r="N51" s="301"/>
      <c r="O51" s="301"/>
      <c r="P51" s="301"/>
      <c r="Q51" s="301"/>
      <c r="R51" s="301"/>
      <c r="S51" s="301"/>
    </row>
    <row r="52" spans="1:26" x14ac:dyDescent="0.25">
      <c r="E52" s="301"/>
      <c r="F52" s="301"/>
      <c r="G52" s="301"/>
      <c r="H52" s="301"/>
      <c r="I52" s="301"/>
      <c r="J52" s="301"/>
      <c r="K52" s="301"/>
      <c r="L52" s="301"/>
      <c r="M52" s="301"/>
      <c r="N52" s="301"/>
      <c r="O52" s="301"/>
      <c r="P52" s="301"/>
      <c r="Q52" s="301"/>
      <c r="R52" s="301"/>
      <c r="S52" s="301"/>
    </row>
    <row r="53" spans="1:26" x14ac:dyDescent="0.25">
      <c r="E53" s="301"/>
      <c r="F53" s="301"/>
      <c r="G53" s="301"/>
      <c r="H53" s="301"/>
      <c r="I53" s="301"/>
      <c r="J53" s="301"/>
      <c r="K53" s="301"/>
      <c r="L53" s="301"/>
      <c r="M53" s="301"/>
      <c r="N53" s="301"/>
      <c r="O53" s="301"/>
      <c r="P53" s="301"/>
      <c r="Q53" s="301"/>
      <c r="R53" s="301"/>
      <c r="S53" s="301"/>
    </row>
    <row r="54" spans="1:26" x14ac:dyDescent="0.25">
      <c r="E54" s="301"/>
      <c r="F54" s="301"/>
      <c r="G54" s="301"/>
      <c r="H54" s="301"/>
      <c r="I54" s="301"/>
      <c r="J54" s="301"/>
      <c r="K54" s="301"/>
      <c r="L54" s="301"/>
      <c r="M54" s="301"/>
      <c r="N54" s="301"/>
      <c r="O54" s="301"/>
      <c r="P54" s="301"/>
      <c r="Q54" s="301"/>
      <c r="R54" s="301"/>
      <c r="S54" s="301"/>
    </row>
    <row r="55" spans="1:26" x14ac:dyDescent="0.25">
      <c r="E55" s="301"/>
      <c r="F55" s="301"/>
      <c r="G55" s="301"/>
      <c r="H55" s="301"/>
      <c r="I55" s="301"/>
      <c r="J55" s="301"/>
      <c r="K55" s="301"/>
      <c r="L55" s="301"/>
      <c r="M55" s="301"/>
      <c r="N55" s="301"/>
      <c r="O55" s="301"/>
      <c r="P55" s="301"/>
      <c r="Q55" s="301"/>
      <c r="R55" s="301"/>
      <c r="S55" s="301"/>
    </row>
    <row r="56" spans="1:26" x14ac:dyDescent="0.25">
      <c r="E56" s="301"/>
      <c r="F56" s="301"/>
      <c r="G56" s="301"/>
      <c r="H56" s="301"/>
      <c r="I56" s="301"/>
      <c r="J56" s="301"/>
      <c r="K56" s="301"/>
      <c r="L56" s="301"/>
      <c r="M56" s="301"/>
      <c r="N56" s="301"/>
      <c r="O56" s="301"/>
      <c r="P56" s="301"/>
      <c r="Q56" s="301"/>
      <c r="R56" s="301"/>
      <c r="S56" s="301"/>
    </row>
    <row r="57" spans="1:26" x14ac:dyDescent="0.25">
      <c r="E57" s="301"/>
      <c r="F57" s="301"/>
      <c r="G57" s="301"/>
      <c r="H57" s="301"/>
      <c r="I57" s="301"/>
      <c r="J57" s="301"/>
      <c r="K57" s="301"/>
      <c r="L57" s="301"/>
      <c r="M57" s="301"/>
      <c r="N57" s="301"/>
      <c r="O57" s="301"/>
      <c r="P57" s="301"/>
      <c r="Q57" s="301"/>
      <c r="R57" s="301"/>
      <c r="S57" s="301"/>
    </row>
    <row r="58" spans="1:26" x14ac:dyDescent="0.25">
      <c r="E58" s="301"/>
      <c r="F58" s="301"/>
      <c r="G58" s="301"/>
      <c r="H58" s="301"/>
      <c r="I58" s="301"/>
      <c r="J58" s="301"/>
      <c r="K58" s="301"/>
      <c r="L58" s="301"/>
      <c r="M58" s="301"/>
      <c r="N58" s="301"/>
      <c r="O58" s="301"/>
      <c r="P58" s="301"/>
      <c r="Q58" s="301"/>
      <c r="R58" s="301"/>
      <c r="S58" s="301"/>
    </row>
    <row r="59" spans="1:26" x14ac:dyDescent="0.25">
      <c r="E59" s="301"/>
      <c r="F59" s="301"/>
      <c r="G59" s="301"/>
      <c r="H59" s="301"/>
      <c r="I59" s="301"/>
      <c r="J59" s="301"/>
      <c r="K59" s="301"/>
      <c r="L59" s="301"/>
      <c r="M59" s="301"/>
      <c r="N59" s="301"/>
      <c r="O59" s="301"/>
      <c r="P59" s="301"/>
      <c r="Q59" s="301"/>
      <c r="R59" s="301"/>
      <c r="S59" s="301"/>
    </row>
    <row r="60" spans="1:26" x14ac:dyDescent="0.25">
      <c r="E60" s="301"/>
      <c r="F60" s="301"/>
      <c r="G60" s="301"/>
      <c r="H60" s="301"/>
      <c r="I60" s="301"/>
      <c r="J60" s="301"/>
      <c r="K60" s="301"/>
      <c r="L60" s="301"/>
      <c r="M60" s="301"/>
      <c r="N60" s="301"/>
      <c r="O60" s="301"/>
      <c r="P60" s="301"/>
      <c r="Q60" s="301"/>
      <c r="R60" s="301"/>
      <c r="S60" s="301"/>
    </row>
    <row r="61" spans="1:26" x14ac:dyDescent="0.25">
      <c r="E61" s="301"/>
      <c r="F61" s="301"/>
      <c r="G61" s="301"/>
      <c r="H61" s="301"/>
      <c r="I61" s="301"/>
      <c r="J61" s="301"/>
      <c r="K61" s="301"/>
      <c r="L61" s="301"/>
      <c r="M61" s="301"/>
      <c r="N61" s="301"/>
      <c r="O61" s="301"/>
      <c r="P61" s="301"/>
      <c r="Q61" s="301"/>
      <c r="R61" s="301"/>
      <c r="S61" s="301"/>
    </row>
  </sheetData>
  <pageMargins left="0.7" right="0.7" top="0.75" bottom="0.75" header="0.3" footer="0.3"/>
  <pageSetup scale="71" orientation="landscape" horizontalDpi="4294967294" verticalDpi="4294967294" r:id="rId1"/>
  <headerFooter>
    <oddFooter>&amp;Z&amp;F&amp;RPage &amp;P</oddFooter>
  </headerFooter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sheetPr codeName="Sheet78">
    <tabColor theme="9" tint="-0.249977111117893"/>
    <pageSetUpPr fitToPage="1"/>
  </sheetPr>
  <dimension ref="A1:AB59"/>
  <sheetViews>
    <sheetView workbookViewId="0"/>
  </sheetViews>
  <sheetFormatPr defaultRowHeight="15" x14ac:dyDescent="0.25"/>
  <cols>
    <col min="1" max="1" width="20.85546875" customWidth="1"/>
    <col min="2" max="2" width="8.7109375" customWidth="1"/>
    <col min="3" max="3" width="12.85546875" customWidth="1"/>
    <col min="4" max="12" width="7.42578125" hidden="1" customWidth="1"/>
    <col min="13" max="13" width="7.5703125" hidden="1" customWidth="1"/>
    <col min="14" max="17" width="9.28515625" customWidth="1"/>
    <col min="18" max="19" width="11.28515625" customWidth="1"/>
    <col min="20" max="20" width="9.42578125" customWidth="1"/>
    <col min="22" max="24" width="10.5703125" customWidth="1"/>
  </cols>
  <sheetData>
    <row r="1" spans="1:28" x14ac:dyDescent="0.25">
      <c r="A1" s="11" t="s">
        <v>10</v>
      </c>
    </row>
    <row r="2" spans="1:28" x14ac:dyDescent="0.25">
      <c r="A2" s="9" t="s">
        <v>438</v>
      </c>
    </row>
    <row r="3" spans="1:28" x14ac:dyDescent="0.25">
      <c r="A3" s="9" t="s">
        <v>80</v>
      </c>
    </row>
    <row r="4" spans="1:28" x14ac:dyDescent="0.25">
      <c r="R4" s="40" t="s">
        <v>4</v>
      </c>
      <c r="S4" s="41"/>
      <c r="T4" s="40" t="s">
        <v>8</v>
      </c>
    </row>
    <row r="5" spans="1:28" x14ac:dyDescent="0.25">
      <c r="A5" s="10" t="s">
        <v>9</v>
      </c>
      <c r="B5" s="12" t="s">
        <v>64</v>
      </c>
      <c r="C5" s="12" t="s">
        <v>12</v>
      </c>
      <c r="R5" s="42" t="s">
        <v>2</v>
      </c>
      <c r="S5" s="42" t="s">
        <v>60</v>
      </c>
      <c r="T5" s="42" t="s">
        <v>7</v>
      </c>
    </row>
    <row r="6" spans="1:28" x14ac:dyDescent="0.25">
      <c r="B6" s="3"/>
      <c r="R6" s="3"/>
    </row>
    <row r="7" spans="1:28" x14ac:dyDescent="0.25">
      <c r="A7" s="213" t="s">
        <v>689</v>
      </c>
      <c r="B7" s="212">
        <v>321</v>
      </c>
      <c r="C7" s="212">
        <v>15040</v>
      </c>
      <c r="D7" s="293"/>
      <c r="E7" s="293"/>
      <c r="F7" s="293"/>
      <c r="G7" s="293"/>
      <c r="H7" s="293"/>
      <c r="I7" s="293"/>
      <c r="J7" s="293"/>
      <c r="K7" s="293"/>
      <c r="L7" s="293"/>
      <c r="M7" s="293"/>
      <c r="N7" s="293"/>
      <c r="O7" s="294"/>
      <c r="P7" s="6"/>
      <c r="Q7" s="6"/>
      <c r="R7" s="13">
        <f>+C14</f>
        <v>0</v>
      </c>
      <c r="S7" s="13">
        <f>+-C43</f>
        <v>0</v>
      </c>
      <c r="T7" s="13">
        <f>+R7-S7</f>
        <v>0</v>
      </c>
    </row>
    <row r="8" spans="1:28" x14ac:dyDescent="0.25">
      <c r="A8" s="303" t="s">
        <v>891</v>
      </c>
      <c r="B8" s="3"/>
      <c r="D8" s="293"/>
      <c r="E8" s="293"/>
      <c r="F8" s="293"/>
      <c r="G8" s="293"/>
      <c r="H8" s="293"/>
      <c r="I8" s="293"/>
      <c r="J8" s="293"/>
      <c r="K8" s="293"/>
      <c r="L8" s="293"/>
      <c r="M8" s="293"/>
      <c r="N8" s="293"/>
      <c r="O8" s="294"/>
      <c r="P8" s="6"/>
      <c r="Q8" s="6"/>
    </row>
    <row r="9" spans="1:28" x14ac:dyDescent="0.25">
      <c r="A9" s="2"/>
      <c r="B9" s="3"/>
      <c r="D9" s="293"/>
      <c r="E9" s="293"/>
      <c r="F9" s="293"/>
      <c r="G9" s="293"/>
      <c r="H9" s="293"/>
      <c r="I9" s="293"/>
      <c r="J9" s="293"/>
      <c r="K9" s="293"/>
      <c r="L9" s="293"/>
      <c r="M9" s="293"/>
      <c r="N9" s="293"/>
      <c r="O9" s="294"/>
      <c r="P9" s="6"/>
      <c r="Q9" s="6"/>
    </row>
    <row r="10" spans="1:28" x14ac:dyDescent="0.25">
      <c r="B10" s="3"/>
    </row>
    <row r="11" spans="1:28" x14ac:dyDescent="0.25">
      <c r="A11" s="2" t="s">
        <v>66</v>
      </c>
      <c r="B11" s="212"/>
      <c r="C11" s="214"/>
    </row>
    <row r="12" spans="1:28" x14ac:dyDescent="0.25">
      <c r="B12" s="28"/>
      <c r="C12" s="2"/>
    </row>
    <row r="13" spans="1:28" x14ac:dyDescent="0.25">
      <c r="A13" s="9" t="s">
        <v>5</v>
      </c>
      <c r="C13" s="31" t="s">
        <v>3</v>
      </c>
      <c r="D13" s="32">
        <v>1994</v>
      </c>
      <c r="E13" s="32">
        <v>1995</v>
      </c>
      <c r="F13" s="32">
        <v>1996</v>
      </c>
      <c r="G13" s="32">
        <v>1997</v>
      </c>
      <c r="H13" s="32">
        <v>1998</v>
      </c>
      <c r="I13" s="32">
        <v>1999</v>
      </c>
      <c r="J13" s="32">
        <v>2000</v>
      </c>
      <c r="K13" s="32">
        <v>2001</v>
      </c>
      <c r="L13" s="32">
        <v>2002</v>
      </c>
      <c r="M13" s="32">
        <v>2003</v>
      </c>
      <c r="N13" s="32">
        <v>2004</v>
      </c>
      <c r="O13" s="32">
        <v>2005</v>
      </c>
      <c r="P13" s="32">
        <v>2006</v>
      </c>
      <c r="Q13" s="32">
        <v>2007</v>
      </c>
      <c r="R13" s="32">
        <v>2008</v>
      </c>
      <c r="S13" s="32">
        <v>2009</v>
      </c>
      <c r="T13" s="32">
        <v>2010</v>
      </c>
      <c r="U13" s="32">
        <v>2011</v>
      </c>
      <c r="V13" s="32">
        <v>2012</v>
      </c>
      <c r="W13" s="32">
        <v>2013</v>
      </c>
      <c r="X13" s="32">
        <v>2014</v>
      </c>
      <c r="Y13" s="328">
        <v>2015</v>
      </c>
      <c r="Z13" s="32">
        <v>2016</v>
      </c>
      <c r="AA13" s="328">
        <v>2017</v>
      </c>
      <c r="AB13" s="32">
        <v>2018</v>
      </c>
    </row>
    <row r="14" spans="1:28" x14ac:dyDescent="0.25">
      <c r="A14" s="9" t="s">
        <v>73</v>
      </c>
      <c r="C14" s="295">
        <f>SUM(D14:Y14)</f>
        <v>0</v>
      </c>
      <c r="D14" s="233">
        <v>0</v>
      </c>
      <c r="E14" s="233">
        <v>0</v>
      </c>
      <c r="F14" s="233">
        <v>0</v>
      </c>
      <c r="G14" s="233">
        <v>0</v>
      </c>
      <c r="H14" s="233">
        <v>0</v>
      </c>
      <c r="I14" s="233">
        <v>0</v>
      </c>
      <c r="J14" s="233">
        <v>0</v>
      </c>
      <c r="K14" s="233">
        <v>0</v>
      </c>
      <c r="L14" s="233">
        <v>0</v>
      </c>
      <c r="M14" s="233">
        <v>0</v>
      </c>
      <c r="N14" s="233"/>
      <c r="O14" s="233"/>
      <c r="P14" s="233"/>
      <c r="Q14" s="233"/>
      <c r="R14" s="233"/>
      <c r="S14" s="233"/>
      <c r="T14" s="233"/>
      <c r="U14" s="296"/>
      <c r="V14" s="296"/>
      <c r="W14" s="233"/>
      <c r="X14" s="233"/>
    </row>
    <row r="15" spans="1:28" x14ac:dyDescent="0.25">
      <c r="A15" s="34"/>
      <c r="B15" s="2"/>
      <c r="C15" s="2"/>
      <c r="S15" s="233"/>
      <c r="T15" s="233"/>
      <c r="U15" s="233"/>
      <c r="V15" s="233"/>
      <c r="W15" s="233"/>
      <c r="X15" s="233"/>
    </row>
    <row r="16" spans="1:28" x14ac:dyDescent="0.25">
      <c r="A16" s="9" t="s">
        <v>6</v>
      </c>
      <c r="B16" s="3">
        <v>1994</v>
      </c>
      <c r="C16" s="13">
        <f>-SUM(D16:Y16)</f>
        <v>0</v>
      </c>
      <c r="D16" s="297">
        <f>+D$14/7/2</f>
        <v>0</v>
      </c>
      <c r="E16" s="297"/>
      <c r="F16" s="297"/>
      <c r="G16" s="297"/>
      <c r="H16" s="297"/>
      <c r="I16" s="297"/>
      <c r="J16" s="297"/>
      <c r="K16" s="297"/>
      <c r="L16" s="297"/>
      <c r="M16" s="297"/>
      <c r="N16" s="297"/>
      <c r="O16" s="297"/>
      <c r="P16" s="297"/>
      <c r="Q16" s="297"/>
      <c r="R16" s="297"/>
      <c r="S16" s="233"/>
      <c r="T16" s="233"/>
      <c r="U16" s="233"/>
      <c r="V16" s="233"/>
      <c r="W16" s="233"/>
      <c r="X16" s="233"/>
      <c r="Y16" s="297"/>
      <c r="Z16" s="297"/>
    </row>
    <row r="17" spans="1:26" x14ac:dyDescent="0.25">
      <c r="B17" s="3">
        <v>1995</v>
      </c>
      <c r="C17" s="13">
        <f t="shared" ref="C17:C39" si="0">-SUM(D17:Y17)</f>
        <v>0</v>
      </c>
      <c r="D17" s="297">
        <f>+D$14/7</f>
        <v>0</v>
      </c>
      <c r="E17" s="297">
        <f>+E$14/7/2</f>
        <v>0</v>
      </c>
      <c r="F17" s="297"/>
      <c r="G17" s="297"/>
      <c r="H17" s="297"/>
      <c r="I17" s="297"/>
      <c r="J17" s="297"/>
      <c r="K17" s="297"/>
      <c r="L17" s="297"/>
      <c r="M17" s="297"/>
      <c r="N17" s="297"/>
      <c r="O17" s="297"/>
      <c r="P17" s="297"/>
      <c r="Q17" s="297"/>
      <c r="R17" s="297"/>
      <c r="S17" s="233"/>
      <c r="T17" s="233"/>
      <c r="U17" s="233"/>
      <c r="V17" s="233"/>
      <c r="W17" s="233"/>
      <c r="X17" s="233"/>
      <c r="Y17" s="297"/>
      <c r="Z17" s="297"/>
    </row>
    <row r="18" spans="1:26" x14ac:dyDescent="0.25">
      <c r="B18" s="3">
        <v>1996</v>
      </c>
      <c r="C18" s="13">
        <f t="shared" si="0"/>
        <v>0</v>
      </c>
      <c r="D18" s="297">
        <f>+D17</f>
        <v>0</v>
      </c>
      <c r="E18" s="297">
        <f>+E$14/7</f>
        <v>0</v>
      </c>
      <c r="F18" s="297">
        <f>+F$14/7/2</f>
        <v>0</v>
      </c>
      <c r="G18" s="297"/>
      <c r="H18" s="297"/>
      <c r="I18" s="297"/>
      <c r="J18" s="297"/>
      <c r="K18" s="297"/>
      <c r="L18" s="297"/>
      <c r="M18" s="297"/>
      <c r="N18" s="297"/>
      <c r="O18" s="297"/>
      <c r="P18" s="297"/>
      <c r="Q18" s="297"/>
      <c r="R18" s="297"/>
      <c r="S18" s="233"/>
      <c r="T18" s="233"/>
      <c r="U18" s="233"/>
      <c r="V18" s="233"/>
      <c r="W18" s="233"/>
      <c r="X18" s="233"/>
      <c r="Y18" s="297"/>
      <c r="Z18" s="297"/>
    </row>
    <row r="19" spans="1:26" x14ac:dyDescent="0.25">
      <c r="B19" s="3">
        <v>1997</v>
      </c>
      <c r="C19" s="13">
        <f t="shared" si="0"/>
        <v>0</v>
      </c>
      <c r="D19" s="297">
        <f>+D18</f>
        <v>0</v>
      </c>
      <c r="E19" s="297">
        <f>+E18</f>
        <v>0</v>
      </c>
      <c r="F19" s="297">
        <f>+F$14/7</f>
        <v>0</v>
      </c>
      <c r="G19" s="297">
        <f>+G$14/7/2</f>
        <v>0</v>
      </c>
      <c r="H19" s="297"/>
      <c r="I19" s="297"/>
      <c r="J19" s="297"/>
      <c r="K19" s="297"/>
      <c r="L19" s="297"/>
      <c r="M19" s="297"/>
      <c r="N19" s="297"/>
      <c r="O19" s="297"/>
      <c r="P19" s="297"/>
      <c r="Q19" s="297"/>
      <c r="R19" s="297"/>
      <c r="S19" s="233"/>
      <c r="T19" s="233"/>
      <c r="U19" s="233"/>
      <c r="V19" s="233"/>
      <c r="W19" s="233"/>
      <c r="X19" s="233"/>
      <c r="Y19" s="297"/>
      <c r="Z19" s="297"/>
    </row>
    <row r="20" spans="1:26" x14ac:dyDescent="0.25">
      <c r="B20" s="3">
        <v>1998</v>
      </c>
      <c r="C20" s="13">
        <f t="shared" si="0"/>
        <v>0</v>
      </c>
      <c r="D20" s="297">
        <f>+D19</f>
        <v>0</v>
      </c>
      <c r="E20" s="297">
        <f>+E19</f>
        <v>0</v>
      </c>
      <c r="F20" s="297">
        <f>+F19</f>
        <v>0</v>
      </c>
      <c r="G20" s="297">
        <f>+G$14/7</f>
        <v>0</v>
      </c>
      <c r="H20" s="297">
        <f>+H$14/7/2</f>
        <v>0</v>
      </c>
      <c r="I20" s="297"/>
      <c r="J20" s="297"/>
      <c r="K20" s="297"/>
      <c r="L20" s="297"/>
      <c r="M20" s="297"/>
      <c r="N20" s="297"/>
      <c r="O20" s="297"/>
      <c r="P20" s="297"/>
      <c r="Q20" s="297"/>
      <c r="R20" s="297"/>
      <c r="S20" s="233"/>
      <c r="T20" s="233"/>
      <c r="U20" s="233"/>
      <c r="V20" s="233"/>
      <c r="W20" s="233"/>
      <c r="X20" s="233"/>
      <c r="Y20" s="297"/>
      <c r="Z20" s="297"/>
    </row>
    <row r="21" spans="1:26" x14ac:dyDescent="0.25">
      <c r="B21" s="3">
        <v>1999</v>
      </c>
      <c r="C21" s="13">
        <f t="shared" si="0"/>
        <v>0</v>
      </c>
      <c r="D21" s="297">
        <f>+D20</f>
        <v>0</v>
      </c>
      <c r="E21" s="297">
        <f>+E20</f>
        <v>0</v>
      </c>
      <c r="F21" s="297">
        <f>+F20</f>
        <v>0</v>
      </c>
      <c r="G21" s="297">
        <f>+G20</f>
        <v>0</v>
      </c>
      <c r="H21" s="297">
        <f>+H$14/7</f>
        <v>0</v>
      </c>
      <c r="I21" s="297">
        <f>+I$14/7/2</f>
        <v>0</v>
      </c>
      <c r="J21" s="297"/>
      <c r="K21" s="297"/>
      <c r="L21" s="297"/>
      <c r="M21" s="297"/>
      <c r="N21" s="297"/>
      <c r="O21" s="297"/>
      <c r="P21" s="297"/>
      <c r="Q21" s="297"/>
      <c r="R21" s="297"/>
      <c r="S21" s="233"/>
      <c r="T21" s="233"/>
      <c r="U21" s="233"/>
      <c r="V21" s="233"/>
      <c r="W21" s="233"/>
      <c r="X21" s="233"/>
      <c r="Y21" s="297"/>
      <c r="Z21" s="297"/>
    </row>
    <row r="22" spans="1:26" x14ac:dyDescent="0.25">
      <c r="B22" s="3">
        <v>2000</v>
      </c>
      <c r="C22" s="13">
        <f t="shared" si="0"/>
        <v>0</v>
      </c>
      <c r="D22" s="297">
        <f>+D21</f>
        <v>0</v>
      </c>
      <c r="E22" s="297">
        <f>+E21</f>
        <v>0</v>
      </c>
      <c r="F22" s="297">
        <f>+F21</f>
        <v>0</v>
      </c>
      <c r="G22" s="297">
        <f>+G21</f>
        <v>0</v>
      </c>
      <c r="H22" s="297">
        <f>+H21</f>
        <v>0</v>
      </c>
      <c r="I22" s="297">
        <f>+I$14/7</f>
        <v>0</v>
      </c>
      <c r="J22" s="297">
        <f>+J$14/7/2</f>
        <v>0</v>
      </c>
      <c r="K22" s="297"/>
      <c r="L22" s="297"/>
      <c r="M22" s="297"/>
      <c r="N22" s="297"/>
      <c r="O22" s="297"/>
      <c r="P22" s="297"/>
      <c r="Q22" s="297"/>
      <c r="R22" s="297"/>
      <c r="S22" s="233"/>
      <c r="T22" s="233"/>
      <c r="U22" s="233"/>
      <c r="V22" s="233"/>
      <c r="W22" s="233"/>
      <c r="X22" s="233"/>
      <c r="Y22" s="297"/>
      <c r="Z22" s="297"/>
    </row>
    <row r="23" spans="1:26" x14ac:dyDescent="0.25">
      <c r="B23" s="3">
        <v>2001</v>
      </c>
      <c r="C23" s="13">
        <f t="shared" si="0"/>
        <v>0</v>
      </c>
      <c r="D23" s="297">
        <f>+D$14/7/2</f>
        <v>0</v>
      </c>
      <c r="E23" s="297">
        <f>+E22</f>
        <v>0</v>
      </c>
      <c r="F23" s="297">
        <f>+F22</f>
        <v>0</v>
      </c>
      <c r="G23" s="297">
        <f>+G22</f>
        <v>0</v>
      </c>
      <c r="H23" s="297">
        <f>+H22</f>
        <v>0</v>
      </c>
      <c r="I23" s="297">
        <f>+I22</f>
        <v>0</v>
      </c>
      <c r="J23" s="297">
        <f>+J$14/7</f>
        <v>0</v>
      </c>
      <c r="K23" s="297">
        <f>+K$14/7/2</f>
        <v>0</v>
      </c>
      <c r="L23" s="297"/>
      <c r="M23" s="297"/>
      <c r="N23" s="297"/>
      <c r="O23" s="297"/>
      <c r="P23" s="297"/>
      <c r="Q23" s="297"/>
      <c r="R23" s="297"/>
      <c r="S23" s="233"/>
      <c r="T23" s="233"/>
      <c r="U23" s="233"/>
      <c r="V23" s="233"/>
      <c r="W23" s="233"/>
      <c r="X23" s="233"/>
      <c r="Y23" s="297"/>
      <c r="Z23" s="297"/>
    </row>
    <row r="24" spans="1:26" x14ac:dyDescent="0.25">
      <c r="B24" s="3">
        <v>2002</v>
      </c>
      <c r="C24" s="13">
        <f t="shared" si="0"/>
        <v>0</v>
      </c>
      <c r="D24" s="297"/>
      <c r="E24" s="297">
        <f>+E$14/7/2</f>
        <v>0</v>
      </c>
      <c r="F24" s="297">
        <f>+F23</f>
        <v>0</v>
      </c>
      <c r="G24" s="297">
        <f>+G23</f>
        <v>0</v>
      </c>
      <c r="H24" s="297">
        <f>+H23</f>
        <v>0</v>
      </c>
      <c r="I24" s="297">
        <f>+I23</f>
        <v>0</v>
      </c>
      <c r="J24" s="297">
        <f>+J23</f>
        <v>0</v>
      </c>
      <c r="K24" s="297">
        <f>+K$14/7</f>
        <v>0</v>
      </c>
      <c r="L24" s="297">
        <f>+L$14/7/2</f>
        <v>0</v>
      </c>
      <c r="M24" s="297"/>
      <c r="N24" s="297"/>
      <c r="O24" s="297"/>
      <c r="P24" s="297"/>
      <c r="Q24" s="297"/>
      <c r="R24" s="297"/>
      <c r="S24" s="233"/>
      <c r="T24" s="233"/>
      <c r="U24" s="233"/>
      <c r="V24" s="233"/>
      <c r="W24" s="233"/>
      <c r="X24" s="233"/>
      <c r="Y24" s="297"/>
      <c r="Z24" s="297"/>
    </row>
    <row r="25" spans="1:26" x14ac:dyDescent="0.25">
      <c r="B25" s="3">
        <v>2003</v>
      </c>
      <c r="C25" s="13">
        <f t="shared" si="0"/>
        <v>0</v>
      </c>
      <c r="D25" s="297"/>
      <c r="E25" s="297"/>
      <c r="F25" s="297">
        <f>+F$14/7/2</f>
        <v>0</v>
      </c>
      <c r="G25" s="297">
        <f>+G24</f>
        <v>0</v>
      </c>
      <c r="H25" s="297">
        <f>+H24</f>
        <v>0</v>
      </c>
      <c r="I25" s="297">
        <f>+I24</f>
        <v>0</v>
      </c>
      <c r="J25" s="297">
        <f>+J24</f>
        <v>0</v>
      </c>
      <c r="K25" s="297">
        <f>+K24</f>
        <v>0</v>
      </c>
      <c r="L25" s="297">
        <f>+L$14/7</f>
        <v>0</v>
      </c>
      <c r="M25" s="297">
        <f>+M$14/7/2</f>
        <v>0</v>
      </c>
      <c r="N25" s="297"/>
      <c r="O25" s="297"/>
      <c r="P25" s="297"/>
      <c r="Q25" s="297"/>
      <c r="R25" s="297"/>
      <c r="S25" s="233"/>
      <c r="T25" s="233"/>
      <c r="U25" s="233"/>
      <c r="V25" s="233"/>
      <c r="W25" s="233"/>
      <c r="X25" s="233"/>
      <c r="Y25" s="297"/>
      <c r="Z25" s="297"/>
    </row>
    <row r="26" spans="1:26" x14ac:dyDescent="0.25">
      <c r="B26" s="3">
        <v>2004</v>
      </c>
      <c r="C26" s="13">
        <f t="shared" si="0"/>
        <v>0</v>
      </c>
      <c r="D26" s="297"/>
      <c r="E26" s="297"/>
      <c r="F26" s="297"/>
      <c r="G26" s="297">
        <f>+G$14/7/2</f>
        <v>0</v>
      </c>
      <c r="H26" s="297">
        <f>+H25</f>
        <v>0</v>
      </c>
      <c r="I26" s="297">
        <f>+I25</f>
        <v>0</v>
      </c>
      <c r="J26" s="297">
        <f>+J25</f>
        <v>0</v>
      </c>
      <c r="K26" s="297">
        <f>+K25</f>
        <v>0</v>
      </c>
      <c r="L26" s="297">
        <f>+L25</f>
        <v>0</v>
      </c>
      <c r="M26" s="297">
        <f>+M$14/7</f>
        <v>0</v>
      </c>
      <c r="N26" s="297">
        <f>+N$14/7/2</f>
        <v>0</v>
      </c>
      <c r="O26" s="297"/>
      <c r="P26" s="297"/>
      <c r="Q26" s="297"/>
      <c r="R26" s="297"/>
      <c r="S26" s="233"/>
      <c r="T26" s="233"/>
      <c r="U26" s="233"/>
      <c r="V26" s="233"/>
      <c r="W26" s="233"/>
      <c r="X26" s="233"/>
      <c r="Y26" s="297"/>
      <c r="Z26" s="297"/>
    </row>
    <row r="27" spans="1:26" x14ac:dyDescent="0.25">
      <c r="B27" s="3">
        <v>2005</v>
      </c>
      <c r="C27" s="13">
        <f t="shared" si="0"/>
        <v>0</v>
      </c>
      <c r="D27" s="297"/>
      <c r="E27" s="297"/>
      <c r="F27" s="297"/>
      <c r="G27" s="297"/>
      <c r="H27" s="297">
        <f>+H$14/7/2</f>
        <v>0</v>
      </c>
      <c r="I27" s="297">
        <f>+I26</f>
        <v>0</v>
      </c>
      <c r="J27" s="297">
        <f>+J26</f>
        <v>0</v>
      </c>
      <c r="K27" s="297">
        <f>+K26</f>
        <v>0</v>
      </c>
      <c r="L27" s="297">
        <f>+L26</f>
        <v>0</v>
      </c>
      <c r="M27" s="297">
        <f>+M26</f>
        <v>0</v>
      </c>
      <c r="N27" s="297">
        <f>+N$14/7</f>
        <v>0</v>
      </c>
      <c r="O27" s="297">
        <f>+O$14/7/2</f>
        <v>0</v>
      </c>
      <c r="P27" s="297"/>
      <c r="Q27" s="297"/>
      <c r="R27" s="297"/>
      <c r="S27" s="233"/>
      <c r="T27" s="233"/>
      <c r="U27" s="233"/>
      <c r="V27" s="233"/>
      <c r="W27" s="233"/>
      <c r="X27" s="233"/>
      <c r="Y27" s="297"/>
      <c r="Z27" s="297"/>
    </row>
    <row r="28" spans="1:26" x14ac:dyDescent="0.25">
      <c r="B28" s="3">
        <v>2006</v>
      </c>
      <c r="C28" s="13">
        <f t="shared" si="0"/>
        <v>0</v>
      </c>
      <c r="D28" s="297"/>
      <c r="E28" s="297"/>
      <c r="F28" s="297"/>
      <c r="G28" s="297"/>
      <c r="H28" s="297"/>
      <c r="I28" s="297">
        <f>+I$14/7/2</f>
        <v>0</v>
      </c>
      <c r="J28" s="297">
        <f>+J27</f>
        <v>0</v>
      </c>
      <c r="K28" s="297">
        <f>+K27</f>
        <v>0</v>
      </c>
      <c r="L28" s="297">
        <f>+L27</f>
        <v>0</v>
      </c>
      <c r="M28" s="297">
        <f>+M27</f>
        <v>0</v>
      </c>
      <c r="N28" s="297">
        <f>+N27</f>
        <v>0</v>
      </c>
      <c r="O28" s="297">
        <f>+O$14/7</f>
        <v>0</v>
      </c>
      <c r="P28" s="297">
        <f>+P$14/7/2</f>
        <v>0</v>
      </c>
      <c r="Q28" s="297"/>
      <c r="R28" s="297"/>
      <c r="S28" s="233"/>
      <c r="T28" s="233"/>
      <c r="U28" s="233"/>
      <c r="V28" s="233"/>
      <c r="W28" s="233"/>
      <c r="X28" s="233"/>
      <c r="Y28" s="297"/>
      <c r="Z28" s="297"/>
    </row>
    <row r="29" spans="1:26" x14ac:dyDescent="0.25">
      <c r="B29" s="3">
        <v>2007</v>
      </c>
      <c r="C29" s="13">
        <f t="shared" si="0"/>
        <v>0</v>
      </c>
      <c r="D29" s="297"/>
      <c r="E29" s="297"/>
      <c r="F29" s="297"/>
      <c r="G29" s="297"/>
      <c r="H29" s="297"/>
      <c r="I29" s="297"/>
      <c r="J29" s="297">
        <f>+J$14/7/2</f>
        <v>0</v>
      </c>
      <c r="K29" s="297">
        <f>+K28</f>
        <v>0</v>
      </c>
      <c r="L29" s="297">
        <f>+L28</f>
        <v>0</v>
      </c>
      <c r="M29" s="297">
        <f>+M28</f>
        <v>0</v>
      </c>
      <c r="N29" s="297">
        <f>+N28</f>
        <v>0</v>
      </c>
      <c r="O29" s="297">
        <f>+O28</f>
        <v>0</v>
      </c>
      <c r="P29" s="297">
        <f>+P$14/7</f>
        <v>0</v>
      </c>
      <c r="Q29" s="297">
        <f>+Q$14/7/2</f>
        <v>0</v>
      </c>
      <c r="R29" s="297"/>
      <c r="S29" s="233"/>
      <c r="T29" s="233"/>
      <c r="U29" s="233"/>
      <c r="V29" s="233"/>
      <c r="W29" s="233"/>
      <c r="X29" s="233"/>
      <c r="Y29" s="297"/>
      <c r="Z29" s="297"/>
    </row>
    <row r="30" spans="1:26" x14ac:dyDescent="0.25">
      <c r="B30" s="3">
        <v>2008</v>
      </c>
      <c r="C30" s="13">
        <f t="shared" si="0"/>
        <v>0</v>
      </c>
      <c r="D30" s="297"/>
      <c r="E30" s="297"/>
      <c r="F30" s="297"/>
      <c r="G30" s="297"/>
      <c r="H30" s="297"/>
      <c r="I30" s="297"/>
      <c r="J30" s="297"/>
      <c r="K30" s="297">
        <f>+K$14/7/2</f>
        <v>0</v>
      </c>
      <c r="L30" s="297">
        <f>+L29</f>
        <v>0</v>
      </c>
      <c r="M30" s="297">
        <f>+M29</f>
        <v>0</v>
      </c>
      <c r="N30" s="297">
        <f>+N29</f>
        <v>0</v>
      </c>
      <c r="O30" s="297">
        <f>+O29</f>
        <v>0</v>
      </c>
      <c r="P30" s="297">
        <f>+P29</f>
        <v>0</v>
      </c>
      <c r="Q30" s="297">
        <f>+Q$14/7</f>
        <v>0</v>
      </c>
      <c r="R30" s="297">
        <f>+R$14/7/2</f>
        <v>0</v>
      </c>
      <c r="S30" s="233"/>
      <c r="T30" s="233"/>
      <c r="U30" s="233"/>
      <c r="V30" s="233"/>
      <c r="W30" s="233"/>
      <c r="X30" s="233"/>
      <c r="Y30" s="297"/>
      <c r="Z30" s="297"/>
    </row>
    <row r="31" spans="1:26" x14ac:dyDescent="0.25">
      <c r="B31" s="3">
        <v>2009</v>
      </c>
      <c r="C31" s="13">
        <f t="shared" si="0"/>
        <v>0</v>
      </c>
      <c r="D31" s="297"/>
      <c r="E31" s="297"/>
      <c r="F31" s="297"/>
      <c r="G31" s="297"/>
      <c r="H31" s="297"/>
      <c r="I31" s="297"/>
      <c r="J31" s="297"/>
      <c r="K31" s="297"/>
      <c r="L31" s="297">
        <f>+L$14/7/2</f>
        <v>0</v>
      </c>
      <c r="M31" s="297">
        <f>+M30</f>
        <v>0</v>
      </c>
      <c r="N31" s="297">
        <f>+N30</f>
        <v>0</v>
      </c>
      <c r="O31" s="297">
        <f>+O30</f>
        <v>0</v>
      </c>
      <c r="P31" s="297">
        <f>+P30</f>
        <v>0</v>
      </c>
      <c r="Q31" s="297">
        <f>+Q30</f>
        <v>0</v>
      </c>
      <c r="R31" s="297">
        <f>+R$14/7</f>
        <v>0</v>
      </c>
      <c r="S31" s="233">
        <f>+S$14/7/2</f>
        <v>0</v>
      </c>
      <c r="T31" s="233"/>
      <c r="U31" s="233"/>
      <c r="V31" s="233"/>
      <c r="W31" s="233"/>
      <c r="X31" s="233"/>
      <c r="Y31" s="297"/>
      <c r="Z31" s="297"/>
    </row>
    <row r="32" spans="1:26" x14ac:dyDescent="0.25">
      <c r="A32" s="38" t="s">
        <v>59</v>
      </c>
      <c r="B32" s="3">
        <v>2010</v>
      </c>
      <c r="C32" s="13">
        <f t="shared" si="0"/>
        <v>0</v>
      </c>
      <c r="D32" s="297"/>
      <c r="E32" s="297"/>
      <c r="F32" s="297"/>
      <c r="G32" s="297"/>
      <c r="H32" s="297"/>
      <c r="I32" s="297"/>
      <c r="J32" s="297"/>
      <c r="K32" s="297"/>
      <c r="L32" s="297"/>
      <c r="M32" s="297">
        <f>+M$14/7/2</f>
        <v>0</v>
      </c>
      <c r="N32" s="297">
        <f>+N31</f>
        <v>0</v>
      </c>
      <c r="O32" s="297">
        <f>+O31</f>
        <v>0</v>
      </c>
      <c r="P32" s="297">
        <f>+P31</f>
        <v>0</v>
      </c>
      <c r="Q32" s="297">
        <f>+Q31</f>
        <v>0</v>
      </c>
      <c r="R32" s="297">
        <f>+R31</f>
        <v>0</v>
      </c>
      <c r="S32" s="233">
        <f>+S$14/7</f>
        <v>0</v>
      </c>
      <c r="T32" s="233">
        <f>+T$14/7/2</f>
        <v>0</v>
      </c>
      <c r="U32" s="233"/>
      <c r="V32" s="233"/>
      <c r="W32" s="233"/>
      <c r="X32" s="233"/>
      <c r="Y32" s="297"/>
      <c r="Z32" s="297"/>
    </row>
    <row r="33" spans="1:28" x14ac:dyDescent="0.25">
      <c r="A33" s="38"/>
      <c r="B33" s="3">
        <v>2011</v>
      </c>
      <c r="C33" s="13">
        <f t="shared" si="0"/>
        <v>0</v>
      </c>
      <c r="D33" s="297"/>
      <c r="E33" s="297"/>
      <c r="F33" s="297"/>
      <c r="G33" s="297"/>
      <c r="H33" s="297"/>
      <c r="I33" s="297"/>
      <c r="J33" s="297"/>
      <c r="K33" s="297"/>
      <c r="L33" s="297"/>
      <c r="M33" s="297"/>
      <c r="N33" s="297">
        <f>+N$14/7/2</f>
        <v>0</v>
      </c>
      <c r="O33" s="297">
        <f>+O32</f>
        <v>0</v>
      </c>
      <c r="P33" s="297">
        <f>+P32</f>
        <v>0</v>
      </c>
      <c r="Q33" s="297">
        <f>+Q32</f>
        <v>0</v>
      </c>
      <c r="R33" s="297">
        <f>+R32</f>
        <v>0</v>
      </c>
      <c r="S33" s="233">
        <f>+S32</f>
        <v>0</v>
      </c>
      <c r="T33" s="233">
        <f>+T$14/7</f>
        <v>0</v>
      </c>
      <c r="U33" s="233">
        <f>+U$14/7/2</f>
        <v>0</v>
      </c>
      <c r="V33" s="233"/>
      <c r="W33" s="233"/>
      <c r="X33" s="233"/>
      <c r="Y33" s="297"/>
      <c r="Z33" s="297"/>
    </row>
    <row r="34" spans="1:28" x14ac:dyDescent="0.25">
      <c r="A34" s="38"/>
      <c r="B34" s="3">
        <v>2012</v>
      </c>
      <c r="C34" s="13">
        <f t="shared" si="0"/>
        <v>0</v>
      </c>
      <c r="D34" s="297"/>
      <c r="E34" s="297"/>
      <c r="F34" s="297"/>
      <c r="G34" s="297"/>
      <c r="H34" s="297"/>
      <c r="I34" s="297"/>
      <c r="J34" s="297"/>
      <c r="K34" s="297"/>
      <c r="L34" s="297"/>
      <c r="M34" s="297"/>
      <c r="N34" s="297"/>
      <c r="O34" s="297">
        <f>+O$14/7/2</f>
        <v>0</v>
      </c>
      <c r="P34" s="297">
        <f>+P33</f>
        <v>0</v>
      </c>
      <c r="Q34" s="297">
        <f>+Q33</f>
        <v>0</v>
      </c>
      <c r="R34" s="297">
        <f>+R33</f>
        <v>0</v>
      </c>
      <c r="S34" s="233">
        <f>+S33</f>
        <v>0</v>
      </c>
      <c r="T34" s="233">
        <f>+T$14/7</f>
        <v>0</v>
      </c>
      <c r="U34" s="233">
        <f>+U$14/7</f>
        <v>0</v>
      </c>
      <c r="V34" s="233">
        <f>+V$14/7/2</f>
        <v>0</v>
      </c>
      <c r="W34" s="233"/>
      <c r="X34" s="233"/>
      <c r="Y34" s="297"/>
      <c r="Z34" s="297"/>
    </row>
    <row r="35" spans="1:28" x14ac:dyDescent="0.25">
      <c r="A35" s="38"/>
      <c r="B35" s="3">
        <v>2013</v>
      </c>
      <c r="C35" s="13">
        <f t="shared" si="0"/>
        <v>0</v>
      </c>
      <c r="D35" s="297"/>
      <c r="E35" s="297"/>
      <c r="F35" s="297"/>
      <c r="G35" s="297"/>
      <c r="H35" s="297"/>
      <c r="I35" s="297"/>
      <c r="J35" s="297"/>
      <c r="K35" s="297"/>
      <c r="L35" s="297"/>
      <c r="M35" s="297"/>
      <c r="N35" s="297"/>
      <c r="O35" s="297"/>
      <c r="P35" s="297"/>
      <c r="Q35" s="297"/>
      <c r="R35" s="297">
        <f>R34</f>
        <v>0</v>
      </c>
      <c r="S35" s="233">
        <f>S34</f>
        <v>0</v>
      </c>
      <c r="T35" s="233">
        <f>T34</f>
        <v>0</v>
      </c>
      <c r="U35" s="233"/>
      <c r="V35" s="233">
        <f>V14/7</f>
        <v>0</v>
      </c>
      <c r="W35" s="233">
        <f>W14/7/2</f>
        <v>0</v>
      </c>
      <c r="X35" s="233"/>
      <c r="Y35" s="297"/>
      <c r="Z35" s="297"/>
    </row>
    <row r="36" spans="1:28" x14ac:dyDescent="0.25">
      <c r="A36" s="38"/>
      <c r="B36" s="3">
        <v>2014</v>
      </c>
      <c r="C36" s="13">
        <f t="shared" si="0"/>
        <v>0</v>
      </c>
      <c r="D36" s="297"/>
      <c r="E36" s="297"/>
      <c r="F36" s="297"/>
      <c r="G36" s="297"/>
      <c r="H36" s="297"/>
      <c r="I36" s="297"/>
      <c r="J36" s="297"/>
      <c r="K36" s="297"/>
      <c r="L36" s="297"/>
      <c r="M36" s="297"/>
      <c r="N36" s="297"/>
      <c r="O36" s="297"/>
      <c r="P36" s="297"/>
      <c r="Q36" s="297"/>
      <c r="R36" s="297"/>
      <c r="S36" s="233">
        <f t="shared" ref="S36:S37" si="1">S35</f>
        <v>0</v>
      </c>
      <c r="T36" s="233">
        <f t="shared" ref="T36:T37" si="2">T35</f>
        <v>0</v>
      </c>
      <c r="U36" s="233"/>
      <c r="V36" s="233">
        <f>V35</f>
        <v>0</v>
      </c>
      <c r="W36" s="233">
        <f>W14/7</f>
        <v>0</v>
      </c>
      <c r="X36" s="233">
        <f>X14/7/2</f>
        <v>0</v>
      </c>
      <c r="Y36" s="297"/>
      <c r="Z36" s="297"/>
    </row>
    <row r="37" spans="1:28" x14ac:dyDescent="0.25">
      <c r="A37" s="38"/>
      <c r="B37" s="3">
        <v>2015</v>
      </c>
      <c r="C37" s="13">
        <f t="shared" si="0"/>
        <v>0</v>
      </c>
      <c r="D37" s="297"/>
      <c r="E37" s="297"/>
      <c r="F37" s="297"/>
      <c r="G37" s="297"/>
      <c r="H37" s="297"/>
      <c r="I37" s="297"/>
      <c r="J37" s="297"/>
      <c r="K37" s="297"/>
      <c r="L37" s="297"/>
      <c r="M37" s="297"/>
      <c r="N37" s="297"/>
      <c r="O37" s="297"/>
      <c r="P37" s="297"/>
      <c r="Q37" s="297"/>
      <c r="R37" s="297"/>
      <c r="S37" s="233">
        <f t="shared" si="1"/>
        <v>0</v>
      </c>
      <c r="T37" s="233">
        <f t="shared" si="2"/>
        <v>0</v>
      </c>
      <c r="U37" s="233">
        <f>U36</f>
        <v>0</v>
      </c>
      <c r="V37" s="233">
        <f>V36</f>
        <v>0</v>
      </c>
      <c r="W37" s="233">
        <f>W14/7</f>
        <v>0</v>
      </c>
      <c r="X37" s="233">
        <f>X14/7</f>
        <v>0</v>
      </c>
      <c r="Y37" s="297">
        <f>Y14/7/2</f>
        <v>0</v>
      </c>
      <c r="Z37" s="297"/>
    </row>
    <row r="38" spans="1:28" x14ac:dyDescent="0.25">
      <c r="A38" s="38"/>
      <c r="B38" s="3">
        <v>2016</v>
      </c>
      <c r="C38" s="13">
        <f t="shared" si="0"/>
        <v>0</v>
      </c>
      <c r="D38" s="297"/>
      <c r="E38" s="297"/>
      <c r="F38" s="297"/>
      <c r="G38" s="297"/>
      <c r="H38" s="297"/>
      <c r="I38" s="297"/>
      <c r="J38" s="297"/>
      <c r="K38" s="297"/>
      <c r="L38" s="297"/>
      <c r="M38" s="297"/>
      <c r="N38" s="297"/>
      <c r="O38" s="297"/>
      <c r="P38" s="297"/>
      <c r="Q38" s="297"/>
      <c r="R38" s="297"/>
      <c r="S38" s="233"/>
      <c r="T38" s="233"/>
      <c r="U38" s="233"/>
      <c r="V38" s="233"/>
      <c r="W38" s="233"/>
      <c r="X38" s="233"/>
      <c r="Y38" s="297"/>
      <c r="Z38" s="297"/>
    </row>
    <row r="39" spans="1:28" x14ac:dyDescent="0.25">
      <c r="A39" s="38"/>
      <c r="B39" s="3">
        <v>2017</v>
      </c>
      <c r="C39" s="13">
        <f t="shared" si="0"/>
        <v>0</v>
      </c>
      <c r="D39" s="297"/>
      <c r="E39" s="297"/>
      <c r="F39" s="297"/>
      <c r="G39" s="297"/>
      <c r="H39" s="297"/>
      <c r="I39" s="297"/>
      <c r="J39" s="297"/>
      <c r="K39" s="297"/>
      <c r="L39" s="297"/>
      <c r="M39" s="297"/>
      <c r="N39" s="297"/>
      <c r="O39" s="297"/>
      <c r="P39" s="297"/>
      <c r="Q39" s="297"/>
      <c r="R39" s="297"/>
      <c r="S39" s="233"/>
      <c r="T39" s="233"/>
      <c r="U39" s="233"/>
      <c r="V39" s="233"/>
      <c r="W39" s="233"/>
      <c r="X39" s="233"/>
      <c r="Y39" s="297"/>
      <c r="Z39" s="297"/>
    </row>
    <row r="40" spans="1:28" x14ac:dyDescent="0.25">
      <c r="A40" s="38"/>
      <c r="B40" s="3">
        <v>2018</v>
      </c>
      <c r="C40" s="13">
        <f>-SUM(D40:AB40)</f>
        <v>0</v>
      </c>
      <c r="D40" s="297"/>
      <c r="E40" s="297"/>
      <c r="F40" s="297"/>
      <c r="G40" s="297"/>
      <c r="H40" s="297"/>
      <c r="I40" s="297"/>
      <c r="J40" s="297"/>
      <c r="K40" s="297"/>
      <c r="L40" s="297"/>
      <c r="M40" s="297"/>
      <c r="N40" s="297"/>
      <c r="O40" s="297"/>
      <c r="P40" s="297"/>
      <c r="Q40" s="297"/>
      <c r="R40" s="297"/>
      <c r="S40" s="233"/>
      <c r="T40" s="233"/>
      <c r="U40" s="233"/>
      <c r="V40" s="233"/>
      <c r="W40" s="233"/>
      <c r="X40" s="233"/>
      <c r="Y40" s="297"/>
      <c r="Z40" s="297"/>
    </row>
    <row r="41" spans="1:28" x14ac:dyDescent="0.25">
      <c r="A41" s="38"/>
      <c r="B41" s="3"/>
      <c r="C41" s="13"/>
      <c r="D41" s="297"/>
      <c r="E41" s="297"/>
      <c r="F41" s="297"/>
      <c r="G41" s="297"/>
      <c r="H41" s="297"/>
      <c r="I41" s="297"/>
      <c r="J41" s="297"/>
      <c r="K41" s="297"/>
      <c r="L41" s="297"/>
      <c r="M41" s="297"/>
      <c r="N41" s="297"/>
      <c r="O41" s="297"/>
      <c r="P41" s="297"/>
      <c r="Q41" s="297"/>
      <c r="R41" s="297"/>
      <c r="S41" s="233"/>
      <c r="T41" s="233"/>
      <c r="U41" s="233"/>
      <c r="V41" s="233"/>
      <c r="W41" s="233"/>
      <c r="X41" s="233"/>
      <c r="Y41" s="297"/>
      <c r="Z41" s="297"/>
    </row>
    <row r="42" spans="1:28" x14ac:dyDescent="0.25">
      <c r="A42" s="38"/>
      <c r="B42" s="30">
        <f>SUM(D42:Y42)</f>
        <v>0</v>
      </c>
      <c r="C42" s="12"/>
      <c r="D42" s="298"/>
      <c r="E42" s="298"/>
      <c r="F42" s="298"/>
      <c r="G42" s="298"/>
      <c r="H42" s="298"/>
      <c r="I42" s="298"/>
      <c r="J42" s="298"/>
      <c r="K42" s="298"/>
      <c r="L42" s="298"/>
      <c r="M42" s="298"/>
      <c r="N42" s="298"/>
      <c r="O42" s="298"/>
      <c r="P42" s="298"/>
      <c r="Q42" s="298"/>
      <c r="R42" s="298"/>
      <c r="S42" s="298"/>
      <c r="T42" s="298"/>
      <c r="U42" s="298"/>
      <c r="V42" s="299"/>
      <c r="W42" s="299"/>
      <c r="X42" s="275"/>
      <c r="Y42" s="297"/>
      <c r="Z42" s="297"/>
    </row>
    <row r="43" spans="1:28" x14ac:dyDescent="0.25">
      <c r="A43" s="38" t="s">
        <v>62</v>
      </c>
      <c r="B43" s="300">
        <f>SUM(D43:Y43)</f>
        <v>0</v>
      </c>
      <c r="C43" s="275">
        <f>SUM(C16:C42)</f>
        <v>0</v>
      </c>
      <c r="D43" s="297">
        <f>-SUM(D16:D42)+D14</f>
        <v>0</v>
      </c>
      <c r="E43" s="297">
        <f t="shared" ref="E43:AB43" si="3">-SUM(E16:E42)+E14</f>
        <v>0</v>
      </c>
      <c r="F43" s="297">
        <f t="shared" si="3"/>
        <v>0</v>
      </c>
      <c r="G43" s="297">
        <f t="shared" si="3"/>
        <v>0</v>
      </c>
      <c r="H43" s="297">
        <f t="shared" si="3"/>
        <v>0</v>
      </c>
      <c r="I43" s="297">
        <f t="shared" si="3"/>
        <v>0</v>
      </c>
      <c r="J43" s="297">
        <f t="shared" si="3"/>
        <v>0</v>
      </c>
      <c r="K43" s="297">
        <f t="shared" si="3"/>
        <v>0</v>
      </c>
      <c r="L43" s="297">
        <f t="shared" si="3"/>
        <v>0</v>
      </c>
      <c r="M43" s="297">
        <f t="shared" si="3"/>
        <v>0</v>
      </c>
      <c r="N43" s="297">
        <f t="shared" si="3"/>
        <v>0</v>
      </c>
      <c r="O43" s="297">
        <f t="shared" si="3"/>
        <v>0</v>
      </c>
      <c r="P43" s="297">
        <f t="shared" si="3"/>
        <v>0</v>
      </c>
      <c r="Q43" s="297">
        <f t="shared" si="3"/>
        <v>0</v>
      </c>
      <c r="R43" s="297">
        <f t="shared" si="3"/>
        <v>0</v>
      </c>
      <c r="S43" s="297">
        <f t="shared" si="3"/>
        <v>0</v>
      </c>
      <c r="T43" s="297">
        <f t="shared" si="3"/>
        <v>0</v>
      </c>
      <c r="U43" s="297">
        <f t="shared" si="3"/>
        <v>0</v>
      </c>
      <c r="V43" s="233">
        <f t="shared" si="3"/>
        <v>0</v>
      </c>
      <c r="W43" s="233">
        <f t="shared" si="3"/>
        <v>0</v>
      </c>
      <c r="X43" s="334">
        <f t="shared" si="3"/>
        <v>0</v>
      </c>
      <c r="Y43" s="334">
        <f t="shared" si="3"/>
        <v>0</v>
      </c>
      <c r="Z43" s="334">
        <f t="shared" si="3"/>
        <v>0</v>
      </c>
      <c r="AA43" s="334">
        <f t="shared" si="3"/>
        <v>0</v>
      </c>
      <c r="AB43" s="334">
        <f t="shared" si="3"/>
        <v>0</v>
      </c>
    </row>
    <row r="44" spans="1:28" x14ac:dyDescent="0.25">
      <c r="A44" s="38"/>
      <c r="B44" s="275"/>
      <c r="C44" s="299"/>
      <c r="D44" s="297"/>
      <c r="E44" s="297"/>
      <c r="F44" s="297"/>
      <c r="G44" s="297"/>
      <c r="H44" s="297"/>
      <c r="I44" s="297"/>
      <c r="J44" s="297"/>
      <c r="K44" s="297"/>
      <c r="L44" s="297"/>
      <c r="M44" s="297"/>
      <c r="N44" s="297"/>
      <c r="O44" s="297"/>
      <c r="P44" s="297"/>
      <c r="Q44" s="297"/>
      <c r="R44" s="297"/>
      <c r="S44" s="297"/>
      <c r="T44" s="297"/>
      <c r="U44" s="297"/>
      <c r="V44" s="297"/>
      <c r="W44" s="297"/>
      <c r="X44" s="297"/>
      <c r="Y44" s="297"/>
      <c r="Z44" s="297"/>
    </row>
    <row r="45" spans="1:28" x14ac:dyDescent="0.25">
      <c r="A45" s="39" t="s">
        <v>63</v>
      </c>
      <c r="B45" s="3"/>
      <c r="C45" s="30">
        <f>+C14+C43</f>
        <v>0</v>
      </c>
      <c r="D45" s="297"/>
      <c r="E45" s="297"/>
      <c r="F45" s="297"/>
      <c r="G45" s="297"/>
      <c r="H45" s="297"/>
      <c r="I45" s="297"/>
      <c r="J45" s="297"/>
      <c r="K45" s="297"/>
      <c r="L45" s="297"/>
      <c r="M45" s="297"/>
      <c r="N45" s="297"/>
      <c r="O45" s="297"/>
      <c r="P45" s="297"/>
      <c r="Q45" s="297"/>
      <c r="R45" s="297"/>
      <c r="S45" s="297"/>
      <c r="T45" s="297"/>
      <c r="U45" s="297"/>
      <c r="V45" s="297"/>
      <c r="W45" s="297"/>
      <c r="X45" s="297"/>
      <c r="Y45" s="297"/>
      <c r="Z45" s="297"/>
    </row>
    <row r="46" spans="1:28" x14ac:dyDescent="0.25">
      <c r="A46" s="3"/>
      <c r="B46" s="3"/>
      <c r="C46" s="3"/>
      <c r="D46" s="297"/>
      <c r="E46" s="297"/>
      <c r="F46" s="297"/>
      <c r="G46" s="297"/>
      <c r="H46" s="297"/>
      <c r="I46" s="297"/>
      <c r="J46" s="297"/>
      <c r="K46" s="297"/>
      <c r="L46" s="297"/>
      <c r="M46" s="297"/>
      <c r="N46" s="297"/>
      <c r="O46" s="297"/>
      <c r="P46" s="297"/>
      <c r="Q46" s="297"/>
      <c r="R46" s="297"/>
      <c r="S46" s="297"/>
      <c r="T46" s="297"/>
      <c r="U46" s="297"/>
      <c r="V46" s="297"/>
      <c r="W46" s="297"/>
      <c r="X46" s="297"/>
      <c r="Y46" s="297"/>
      <c r="Z46" s="297"/>
    </row>
    <row r="47" spans="1:28" x14ac:dyDescent="0.25">
      <c r="A47" s="3"/>
      <c r="B47" s="36"/>
      <c r="C47" s="3"/>
      <c r="D47" s="297"/>
      <c r="E47" s="297"/>
      <c r="F47" s="297"/>
      <c r="G47" s="297"/>
      <c r="H47" s="297"/>
      <c r="I47" s="297"/>
      <c r="J47" s="297"/>
      <c r="K47" s="297"/>
      <c r="L47" s="297"/>
      <c r="M47" s="297"/>
      <c r="N47" s="297"/>
      <c r="O47" s="297"/>
      <c r="P47" s="297"/>
      <c r="Q47" s="297"/>
      <c r="R47" s="297"/>
      <c r="S47" s="297"/>
      <c r="T47" s="297"/>
      <c r="U47" s="297"/>
      <c r="V47" s="297"/>
      <c r="W47" s="297"/>
      <c r="X47" s="297"/>
      <c r="Y47" s="297"/>
      <c r="Z47" s="297"/>
    </row>
    <row r="48" spans="1:28" x14ac:dyDescent="0.25">
      <c r="A48" s="3"/>
      <c r="B48" s="3"/>
      <c r="C48" s="3"/>
      <c r="E48" s="297"/>
      <c r="F48" s="301"/>
      <c r="G48" s="301"/>
      <c r="H48" s="301"/>
      <c r="I48" s="301"/>
      <c r="J48" s="301"/>
      <c r="K48" s="301"/>
      <c r="L48" s="301"/>
      <c r="M48" s="301"/>
      <c r="N48" s="297">
        <f>SUM(E32:E48)</f>
        <v>0</v>
      </c>
      <c r="O48" s="301"/>
      <c r="P48" s="301"/>
      <c r="Q48" s="301"/>
      <c r="R48" s="301"/>
      <c r="S48" s="301"/>
    </row>
    <row r="49" spans="2:19" x14ac:dyDescent="0.25">
      <c r="B49" s="3"/>
      <c r="C49" s="3"/>
      <c r="E49" s="301"/>
      <c r="F49" s="301"/>
      <c r="G49" s="301"/>
      <c r="H49" s="301"/>
      <c r="I49" s="301"/>
      <c r="J49" s="301"/>
      <c r="K49" s="301"/>
      <c r="L49" s="301"/>
      <c r="M49" s="301"/>
      <c r="N49" s="301"/>
      <c r="O49" s="301"/>
      <c r="P49" s="301"/>
      <c r="Q49" s="301"/>
      <c r="R49" s="301"/>
      <c r="S49" s="301"/>
    </row>
    <row r="50" spans="2:19" x14ac:dyDescent="0.25">
      <c r="E50" s="301"/>
      <c r="F50" s="301"/>
      <c r="G50" s="301"/>
      <c r="H50" s="301"/>
      <c r="I50" s="301"/>
      <c r="J50" s="301"/>
      <c r="K50" s="301"/>
      <c r="L50" s="301"/>
      <c r="M50" s="301"/>
      <c r="N50" s="301"/>
      <c r="O50" s="301"/>
      <c r="P50" s="301"/>
      <c r="Q50" s="301"/>
      <c r="R50" s="301"/>
      <c r="S50" s="301"/>
    </row>
    <row r="51" spans="2:19" x14ac:dyDescent="0.25">
      <c r="E51" s="301"/>
      <c r="F51" s="301"/>
      <c r="G51" s="301"/>
      <c r="H51" s="301"/>
      <c r="I51" s="301"/>
      <c r="J51" s="301"/>
      <c r="K51" s="301"/>
      <c r="L51" s="301"/>
      <c r="M51" s="301"/>
      <c r="N51" s="301"/>
      <c r="O51" s="301"/>
      <c r="P51" s="301"/>
      <c r="Q51" s="301"/>
      <c r="R51" s="301"/>
      <c r="S51" s="301"/>
    </row>
    <row r="52" spans="2:19" x14ac:dyDescent="0.25">
      <c r="E52" s="301"/>
      <c r="F52" s="301"/>
      <c r="G52" s="301"/>
      <c r="H52" s="301"/>
      <c r="I52" s="301"/>
      <c r="J52" s="301"/>
      <c r="K52" s="301"/>
      <c r="L52" s="301"/>
      <c r="M52" s="301"/>
      <c r="N52" s="301"/>
      <c r="O52" s="301"/>
      <c r="P52" s="301"/>
      <c r="Q52" s="301"/>
      <c r="R52" s="301"/>
      <c r="S52" s="301"/>
    </row>
    <row r="53" spans="2:19" x14ac:dyDescent="0.25">
      <c r="E53" s="301"/>
      <c r="F53" s="301"/>
      <c r="G53" s="301"/>
      <c r="H53" s="301"/>
      <c r="I53" s="301"/>
      <c r="J53" s="301"/>
      <c r="K53" s="301"/>
      <c r="L53" s="301"/>
      <c r="M53" s="301"/>
      <c r="N53" s="301"/>
      <c r="O53" s="301"/>
      <c r="P53" s="301"/>
      <c r="Q53" s="301"/>
      <c r="R53" s="301"/>
      <c r="S53" s="301"/>
    </row>
    <row r="54" spans="2:19" x14ac:dyDescent="0.25">
      <c r="E54" s="301"/>
      <c r="F54" s="301"/>
      <c r="G54" s="301"/>
      <c r="H54" s="301"/>
      <c r="I54" s="301"/>
      <c r="J54" s="301"/>
      <c r="K54" s="301"/>
      <c r="L54" s="301"/>
      <c r="M54" s="301"/>
      <c r="N54" s="301"/>
      <c r="O54" s="301"/>
      <c r="P54" s="301"/>
      <c r="Q54" s="301"/>
      <c r="R54" s="301"/>
      <c r="S54" s="301"/>
    </row>
    <row r="55" spans="2:19" x14ac:dyDescent="0.25">
      <c r="E55" s="301"/>
      <c r="F55" s="301"/>
      <c r="G55" s="301"/>
      <c r="H55" s="301"/>
      <c r="I55" s="301"/>
      <c r="J55" s="301"/>
      <c r="K55" s="301"/>
      <c r="L55" s="301"/>
      <c r="M55" s="301"/>
      <c r="N55" s="301"/>
      <c r="O55" s="301"/>
      <c r="P55" s="301"/>
      <c r="Q55" s="301"/>
      <c r="R55" s="301"/>
      <c r="S55" s="301"/>
    </row>
    <row r="56" spans="2:19" x14ac:dyDescent="0.25">
      <c r="E56" s="301"/>
      <c r="F56" s="301"/>
      <c r="G56" s="301"/>
      <c r="H56" s="301"/>
      <c r="I56" s="301"/>
      <c r="J56" s="301"/>
      <c r="K56" s="301"/>
      <c r="L56" s="301"/>
      <c r="M56" s="301"/>
      <c r="N56" s="301"/>
      <c r="O56" s="301"/>
      <c r="P56" s="301"/>
      <c r="Q56" s="301"/>
      <c r="R56" s="301"/>
      <c r="S56" s="301"/>
    </row>
    <row r="57" spans="2:19" x14ac:dyDescent="0.25">
      <c r="E57" s="301"/>
      <c r="F57" s="301"/>
      <c r="G57" s="301"/>
      <c r="H57" s="301"/>
      <c r="I57" s="301"/>
      <c r="J57" s="301"/>
      <c r="K57" s="301"/>
      <c r="L57" s="301"/>
      <c r="M57" s="301"/>
      <c r="N57" s="301"/>
      <c r="O57" s="301"/>
      <c r="P57" s="301"/>
      <c r="Q57" s="301"/>
      <c r="R57" s="301"/>
      <c r="S57" s="301"/>
    </row>
    <row r="58" spans="2:19" x14ac:dyDescent="0.25">
      <c r="E58" s="301"/>
      <c r="F58" s="301"/>
      <c r="G58" s="301"/>
      <c r="H58" s="301"/>
      <c r="I58" s="301"/>
      <c r="J58" s="301"/>
      <c r="K58" s="301"/>
      <c r="L58" s="301"/>
      <c r="M58" s="301"/>
      <c r="N58" s="301"/>
      <c r="O58" s="301"/>
      <c r="P58" s="301"/>
      <c r="Q58" s="301"/>
      <c r="R58" s="301"/>
      <c r="S58" s="301"/>
    </row>
    <row r="59" spans="2:19" x14ac:dyDescent="0.25">
      <c r="E59" s="301"/>
      <c r="F59" s="301"/>
      <c r="G59" s="301"/>
      <c r="H59" s="301"/>
      <c r="I59" s="301"/>
      <c r="J59" s="301"/>
      <c r="K59" s="301"/>
      <c r="L59" s="301"/>
      <c r="M59" s="301"/>
      <c r="N59" s="301"/>
      <c r="O59" s="301"/>
      <c r="P59" s="301"/>
      <c r="Q59" s="301"/>
      <c r="R59" s="301"/>
      <c r="S59" s="301"/>
    </row>
  </sheetData>
  <pageMargins left="0.7" right="0.7" top="0.75" bottom="0.75" header="0.3" footer="0.3"/>
  <pageSetup scale="71" orientation="landscape" horizontalDpi="4294967294" verticalDpi="4294967294" r:id="rId1"/>
  <headerFooter>
    <oddFooter>&amp;Z&amp;F&amp;RPage &amp;P</oddFooter>
  </headerFooter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sheetPr codeName="Sheet79">
    <tabColor theme="9" tint="-0.249977111117893"/>
    <pageSetUpPr fitToPage="1"/>
  </sheetPr>
  <dimension ref="A1:Z57"/>
  <sheetViews>
    <sheetView workbookViewId="0"/>
  </sheetViews>
  <sheetFormatPr defaultRowHeight="15" x14ac:dyDescent="0.25"/>
  <cols>
    <col min="1" max="1" width="34" bestFit="1" customWidth="1"/>
    <col min="2" max="2" width="8.7109375" customWidth="1"/>
    <col min="3" max="3" width="12.85546875" customWidth="1"/>
    <col min="4" max="12" width="7.42578125" hidden="1" customWidth="1"/>
    <col min="13" max="13" width="7.5703125" hidden="1" customWidth="1"/>
    <col min="14" max="17" width="9.28515625" customWidth="1"/>
    <col min="18" max="19" width="11.28515625" customWidth="1"/>
    <col min="20" max="20" width="9.42578125" customWidth="1"/>
    <col min="22" max="24" width="10.5703125" customWidth="1"/>
  </cols>
  <sheetData>
    <row r="1" spans="1:26" x14ac:dyDescent="0.25">
      <c r="A1" s="11" t="s">
        <v>10</v>
      </c>
      <c r="O1" t="s">
        <v>647</v>
      </c>
      <c r="T1" s="2"/>
      <c r="U1" s="139"/>
      <c r="V1" s="3"/>
    </row>
    <row r="2" spans="1:26" x14ac:dyDescent="0.25">
      <c r="A2" s="9" t="s">
        <v>438</v>
      </c>
    </row>
    <row r="3" spans="1:26" x14ac:dyDescent="0.25">
      <c r="A3" s="9" t="s">
        <v>80</v>
      </c>
    </row>
    <row r="4" spans="1:26" x14ac:dyDescent="0.25">
      <c r="R4" s="40" t="s">
        <v>4</v>
      </c>
      <c r="S4" s="41"/>
      <c r="T4" s="40" t="s">
        <v>8</v>
      </c>
    </row>
    <row r="5" spans="1:26" x14ac:dyDescent="0.25">
      <c r="A5" s="10" t="s">
        <v>9</v>
      </c>
      <c r="B5" s="12" t="s">
        <v>64</v>
      </c>
      <c r="C5" s="12" t="s">
        <v>12</v>
      </c>
      <c r="R5" s="42" t="s">
        <v>2</v>
      </c>
      <c r="S5" s="42" t="s">
        <v>60</v>
      </c>
      <c r="T5" s="42" t="s">
        <v>7</v>
      </c>
    </row>
    <row r="6" spans="1:26" x14ac:dyDescent="0.25">
      <c r="B6" s="3"/>
      <c r="R6" s="3"/>
    </row>
    <row r="7" spans="1:26" x14ac:dyDescent="0.25">
      <c r="A7" s="213" t="s">
        <v>832</v>
      </c>
      <c r="B7" s="212">
        <v>322</v>
      </c>
      <c r="C7" s="212">
        <v>48131</v>
      </c>
      <c r="D7" s="293"/>
      <c r="E7" s="293"/>
      <c r="F7" s="293"/>
      <c r="G7" s="293"/>
      <c r="H7" s="293"/>
      <c r="I7" s="293"/>
      <c r="J7" s="293"/>
      <c r="K7" s="293"/>
      <c r="L7" s="293"/>
      <c r="M7" s="293"/>
      <c r="N7" s="293"/>
      <c r="O7" s="294"/>
      <c r="P7" s="6"/>
      <c r="Q7" s="6"/>
      <c r="R7" s="13">
        <f>+C14</f>
        <v>0</v>
      </c>
      <c r="S7" s="13">
        <f>+-C41</f>
        <v>0</v>
      </c>
      <c r="T7" s="13">
        <f>+R7-S7</f>
        <v>0</v>
      </c>
    </row>
    <row r="8" spans="1:26" x14ac:dyDescent="0.25">
      <c r="A8" s="292" t="s">
        <v>831</v>
      </c>
      <c r="B8" s="3"/>
      <c r="D8" s="293"/>
      <c r="E8" s="293"/>
      <c r="F8" s="293"/>
      <c r="G8" s="293"/>
      <c r="H8" s="293"/>
      <c r="I8" s="293"/>
      <c r="J8" s="293"/>
      <c r="K8" s="293"/>
      <c r="L8" s="293"/>
      <c r="M8" s="293"/>
      <c r="N8" s="293"/>
      <c r="O8" s="294"/>
      <c r="P8" s="6"/>
      <c r="Q8" s="6"/>
    </row>
    <row r="9" spans="1:26" x14ac:dyDescent="0.25">
      <c r="A9" s="2"/>
      <c r="B9" s="3"/>
      <c r="D9" s="293"/>
      <c r="E9" s="293"/>
      <c r="F9" s="293"/>
      <c r="G9" s="293"/>
      <c r="H9" s="293"/>
      <c r="I9" s="293"/>
      <c r="J9" s="293"/>
      <c r="K9" s="293"/>
      <c r="L9" s="293"/>
      <c r="M9" s="293"/>
      <c r="N9" s="293"/>
      <c r="O9" s="294"/>
      <c r="P9" s="6"/>
      <c r="Q9" s="6"/>
    </row>
    <row r="10" spans="1:26" x14ac:dyDescent="0.25">
      <c r="B10" s="3"/>
    </row>
    <row r="11" spans="1:26" x14ac:dyDescent="0.25">
      <c r="A11" s="2" t="s">
        <v>66</v>
      </c>
      <c r="B11" s="212"/>
      <c r="C11" s="214"/>
    </row>
    <row r="12" spans="1:26" x14ac:dyDescent="0.25">
      <c r="B12" s="28"/>
      <c r="C12" s="2"/>
    </row>
    <row r="13" spans="1:26" x14ac:dyDescent="0.25">
      <c r="A13" s="9" t="s">
        <v>5</v>
      </c>
      <c r="C13" s="31" t="s">
        <v>3</v>
      </c>
      <c r="D13" s="32">
        <v>1994</v>
      </c>
      <c r="E13" s="32">
        <v>1995</v>
      </c>
      <c r="F13" s="32">
        <v>1996</v>
      </c>
      <c r="G13" s="32">
        <v>1997</v>
      </c>
      <c r="H13" s="32">
        <v>1998</v>
      </c>
      <c r="I13" s="32">
        <v>1999</v>
      </c>
      <c r="J13" s="32">
        <v>2000</v>
      </c>
      <c r="K13" s="32">
        <v>2001</v>
      </c>
      <c r="L13" s="32">
        <v>2002</v>
      </c>
      <c r="M13" s="32">
        <v>2003</v>
      </c>
      <c r="N13" s="32">
        <v>2004</v>
      </c>
      <c r="O13" s="32">
        <v>2005</v>
      </c>
      <c r="P13" s="32">
        <v>2006</v>
      </c>
      <c r="Q13" s="32">
        <v>2007</v>
      </c>
      <c r="R13" s="32">
        <v>2008</v>
      </c>
      <c r="S13" s="32">
        <v>2009</v>
      </c>
      <c r="T13" s="32">
        <v>2010</v>
      </c>
      <c r="U13" s="32">
        <v>2011</v>
      </c>
      <c r="V13" s="32">
        <v>2012</v>
      </c>
      <c r="W13" s="32">
        <v>2013</v>
      </c>
      <c r="X13" s="32">
        <v>2014</v>
      </c>
      <c r="Y13" s="328">
        <v>2015</v>
      </c>
      <c r="Z13" s="32">
        <v>2016</v>
      </c>
    </row>
    <row r="14" spans="1:26" x14ac:dyDescent="0.25">
      <c r="A14" s="9" t="s">
        <v>73</v>
      </c>
      <c r="C14" s="295">
        <f>SUM(D14:Y14)</f>
        <v>0</v>
      </c>
      <c r="D14" s="233">
        <v>0</v>
      </c>
      <c r="E14" s="233">
        <v>0</v>
      </c>
      <c r="F14" s="233">
        <v>0</v>
      </c>
      <c r="G14" s="233">
        <v>0</v>
      </c>
      <c r="H14" s="233">
        <v>0</v>
      </c>
      <c r="I14" s="233">
        <v>0</v>
      </c>
      <c r="J14" s="233">
        <v>0</v>
      </c>
      <c r="K14" s="233">
        <v>0</v>
      </c>
      <c r="L14" s="233">
        <v>0</v>
      </c>
      <c r="M14" s="233">
        <v>0</v>
      </c>
      <c r="N14" s="233"/>
      <c r="O14" s="233"/>
      <c r="P14" s="233"/>
      <c r="Q14" s="233"/>
      <c r="R14" s="233"/>
      <c r="S14" s="233"/>
      <c r="T14" s="233"/>
      <c r="U14" s="296"/>
      <c r="V14" s="296"/>
      <c r="W14" s="233"/>
      <c r="X14" s="233">
        <f>SUMMARY!AC128</f>
        <v>0</v>
      </c>
    </row>
    <row r="15" spans="1:26" x14ac:dyDescent="0.25">
      <c r="A15" s="34"/>
      <c r="B15" s="2"/>
      <c r="C15" s="2"/>
      <c r="S15" s="233"/>
      <c r="T15" s="233"/>
      <c r="U15" s="233"/>
      <c r="V15" s="233"/>
      <c r="W15" s="233"/>
      <c r="X15" s="233"/>
    </row>
    <row r="16" spans="1:26" x14ac:dyDescent="0.25">
      <c r="A16" s="9" t="s">
        <v>6</v>
      </c>
      <c r="B16" s="3">
        <v>1994</v>
      </c>
      <c r="C16" s="13">
        <f>-SUM(D16:Y16)</f>
        <v>0</v>
      </c>
      <c r="D16" s="297">
        <f>+D$14/7/2</f>
        <v>0</v>
      </c>
      <c r="E16" s="297"/>
      <c r="F16" s="297"/>
      <c r="G16" s="297"/>
      <c r="H16" s="297"/>
      <c r="I16" s="297"/>
      <c r="J16" s="297"/>
      <c r="K16" s="297"/>
      <c r="L16" s="297"/>
      <c r="M16" s="297"/>
      <c r="N16" s="297"/>
      <c r="O16" s="297"/>
      <c r="P16" s="297"/>
      <c r="Q16" s="297"/>
      <c r="R16" s="297"/>
      <c r="S16" s="233"/>
      <c r="T16" s="233"/>
      <c r="U16" s="233"/>
      <c r="V16" s="233"/>
      <c r="W16" s="233"/>
      <c r="X16" s="233"/>
      <c r="Y16" s="297"/>
      <c r="Z16" s="297"/>
    </row>
    <row r="17" spans="1:26" x14ac:dyDescent="0.25">
      <c r="B17" s="3">
        <v>1995</v>
      </c>
      <c r="C17" s="13">
        <f t="shared" ref="C17:C38" si="0">-SUM(D17:Y17)</f>
        <v>0</v>
      </c>
      <c r="D17" s="297">
        <f>+D$14/7</f>
        <v>0</v>
      </c>
      <c r="E17" s="297">
        <f>+E$14/7/2</f>
        <v>0</v>
      </c>
      <c r="F17" s="297"/>
      <c r="G17" s="297"/>
      <c r="H17" s="297"/>
      <c r="I17" s="297"/>
      <c r="J17" s="297"/>
      <c r="K17" s="297"/>
      <c r="L17" s="297"/>
      <c r="M17" s="297"/>
      <c r="N17" s="297"/>
      <c r="O17" s="297"/>
      <c r="P17" s="297"/>
      <c r="Q17" s="297"/>
      <c r="R17" s="297"/>
      <c r="S17" s="233"/>
      <c r="T17" s="233"/>
      <c r="U17" s="233"/>
      <c r="V17" s="233"/>
      <c r="W17" s="233"/>
      <c r="X17" s="233"/>
      <c r="Y17" s="297"/>
      <c r="Z17" s="297"/>
    </row>
    <row r="18" spans="1:26" x14ac:dyDescent="0.25">
      <c r="B18" s="3">
        <v>1996</v>
      </c>
      <c r="C18" s="13">
        <f t="shared" si="0"/>
        <v>0</v>
      </c>
      <c r="D18" s="297">
        <f>+D17</f>
        <v>0</v>
      </c>
      <c r="E18" s="297">
        <f>+E$14/7</f>
        <v>0</v>
      </c>
      <c r="F18" s="297">
        <f>+F$14/7/2</f>
        <v>0</v>
      </c>
      <c r="G18" s="297"/>
      <c r="H18" s="297"/>
      <c r="I18" s="297"/>
      <c r="J18" s="297"/>
      <c r="K18" s="297"/>
      <c r="L18" s="297"/>
      <c r="M18" s="297"/>
      <c r="N18" s="297"/>
      <c r="O18" s="297"/>
      <c r="P18" s="297"/>
      <c r="Q18" s="297"/>
      <c r="R18" s="297"/>
      <c r="S18" s="233"/>
      <c r="T18" s="233"/>
      <c r="U18" s="233"/>
      <c r="V18" s="233"/>
      <c r="W18" s="233"/>
      <c r="X18" s="233"/>
      <c r="Y18" s="297"/>
      <c r="Z18" s="297"/>
    </row>
    <row r="19" spans="1:26" x14ac:dyDescent="0.25">
      <c r="B19" s="3">
        <v>1997</v>
      </c>
      <c r="C19" s="13">
        <f t="shared" si="0"/>
        <v>0</v>
      </c>
      <c r="D19" s="297">
        <f>+D18</f>
        <v>0</v>
      </c>
      <c r="E19" s="297">
        <f>+E18</f>
        <v>0</v>
      </c>
      <c r="F19" s="297">
        <f>+F$14/7</f>
        <v>0</v>
      </c>
      <c r="G19" s="297">
        <f>+G$14/7/2</f>
        <v>0</v>
      </c>
      <c r="H19" s="297"/>
      <c r="I19" s="297"/>
      <c r="J19" s="297"/>
      <c r="K19" s="297"/>
      <c r="L19" s="297"/>
      <c r="M19" s="297"/>
      <c r="N19" s="297"/>
      <c r="O19" s="297"/>
      <c r="P19" s="297"/>
      <c r="Q19" s="297"/>
      <c r="R19" s="297"/>
      <c r="S19" s="233"/>
      <c r="T19" s="233"/>
      <c r="U19" s="233"/>
      <c r="V19" s="233"/>
      <c r="W19" s="233"/>
      <c r="X19" s="233"/>
      <c r="Y19" s="297"/>
      <c r="Z19" s="297"/>
    </row>
    <row r="20" spans="1:26" x14ac:dyDescent="0.25">
      <c r="B20" s="3">
        <v>1998</v>
      </c>
      <c r="C20" s="13">
        <f t="shared" si="0"/>
        <v>0</v>
      </c>
      <c r="D20" s="297">
        <f>+D19</f>
        <v>0</v>
      </c>
      <c r="E20" s="297">
        <f>+E19</f>
        <v>0</v>
      </c>
      <c r="F20" s="297">
        <f>+F19</f>
        <v>0</v>
      </c>
      <c r="G20" s="297">
        <f>+G$14/7</f>
        <v>0</v>
      </c>
      <c r="H20" s="297">
        <f>+H$14/7/2</f>
        <v>0</v>
      </c>
      <c r="I20" s="297"/>
      <c r="J20" s="297"/>
      <c r="K20" s="297"/>
      <c r="L20" s="297"/>
      <c r="M20" s="297"/>
      <c r="N20" s="297"/>
      <c r="O20" s="297"/>
      <c r="P20" s="297"/>
      <c r="Q20" s="297"/>
      <c r="R20" s="297"/>
      <c r="S20" s="233"/>
      <c r="T20" s="233"/>
      <c r="U20" s="233"/>
      <c r="V20" s="233"/>
      <c r="W20" s="233"/>
      <c r="X20" s="233"/>
      <c r="Y20" s="297"/>
      <c r="Z20" s="297"/>
    </row>
    <row r="21" spans="1:26" x14ac:dyDescent="0.25">
      <c r="B21" s="3">
        <v>1999</v>
      </c>
      <c r="C21" s="13">
        <f t="shared" si="0"/>
        <v>0</v>
      </c>
      <c r="D21" s="297">
        <f>+D20</f>
        <v>0</v>
      </c>
      <c r="E21" s="297">
        <f>+E20</f>
        <v>0</v>
      </c>
      <c r="F21" s="297">
        <f>+F20</f>
        <v>0</v>
      </c>
      <c r="G21" s="297">
        <f>+G20</f>
        <v>0</v>
      </c>
      <c r="H21" s="297">
        <f>+H$14/7</f>
        <v>0</v>
      </c>
      <c r="I21" s="297">
        <f>+I$14/7/2</f>
        <v>0</v>
      </c>
      <c r="J21" s="297"/>
      <c r="K21" s="297"/>
      <c r="L21" s="297"/>
      <c r="M21" s="297"/>
      <c r="N21" s="297"/>
      <c r="O21" s="297"/>
      <c r="P21" s="297"/>
      <c r="Q21" s="297"/>
      <c r="R21" s="297"/>
      <c r="S21" s="233"/>
      <c r="T21" s="233"/>
      <c r="U21" s="233"/>
      <c r="V21" s="233"/>
      <c r="W21" s="233"/>
      <c r="X21" s="233"/>
      <c r="Y21" s="297"/>
      <c r="Z21" s="297"/>
    </row>
    <row r="22" spans="1:26" x14ac:dyDescent="0.25">
      <c r="B22" s="3">
        <v>2000</v>
      </c>
      <c r="C22" s="13">
        <f t="shared" si="0"/>
        <v>0</v>
      </c>
      <c r="D22" s="297">
        <f>+D21</f>
        <v>0</v>
      </c>
      <c r="E22" s="297">
        <f>+E21</f>
        <v>0</v>
      </c>
      <c r="F22" s="297">
        <f>+F21</f>
        <v>0</v>
      </c>
      <c r="G22" s="297">
        <f>+G21</f>
        <v>0</v>
      </c>
      <c r="H22" s="297">
        <f>+H21</f>
        <v>0</v>
      </c>
      <c r="I22" s="297">
        <f>+I$14/7</f>
        <v>0</v>
      </c>
      <c r="J22" s="297">
        <f>+J$14/7/2</f>
        <v>0</v>
      </c>
      <c r="K22" s="297"/>
      <c r="L22" s="297"/>
      <c r="M22" s="297"/>
      <c r="N22" s="297"/>
      <c r="O22" s="297"/>
      <c r="P22" s="297"/>
      <c r="Q22" s="297"/>
      <c r="R22" s="297"/>
      <c r="S22" s="233"/>
      <c r="T22" s="233"/>
      <c r="U22" s="233"/>
      <c r="V22" s="233"/>
      <c r="W22" s="233"/>
      <c r="X22" s="233"/>
      <c r="Y22" s="297"/>
      <c r="Z22" s="297"/>
    </row>
    <row r="23" spans="1:26" x14ac:dyDescent="0.25">
      <c r="B23" s="3">
        <v>2001</v>
      </c>
      <c r="C23" s="13">
        <f t="shared" si="0"/>
        <v>0</v>
      </c>
      <c r="D23" s="297">
        <f>+D$14/7/2</f>
        <v>0</v>
      </c>
      <c r="E23" s="297">
        <f>+E22</f>
        <v>0</v>
      </c>
      <c r="F23" s="297">
        <f>+F22</f>
        <v>0</v>
      </c>
      <c r="G23" s="297">
        <f>+G22</f>
        <v>0</v>
      </c>
      <c r="H23" s="297">
        <f>+H22</f>
        <v>0</v>
      </c>
      <c r="I23" s="297">
        <f>+I22</f>
        <v>0</v>
      </c>
      <c r="J23" s="297">
        <f>+J$14/7</f>
        <v>0</v>
      </c>
      <c r="K23" s="297">
        <f>+K$14/7/2</f>
        <v>0</v>
      </c>
      <c r="L23" s="297"/>
      <c r="M23" s="297"/>
      <c r="N23" s="297"/>
      <c r="O23" s="297"/>
      <c r="P23" s="297"/>
      <c r="Q23" s="297"/>
      <c r="R23" s="297"/>
      <c r="S23" s="233"/>
      <c r="T23" s="233"/>
      <c r="U23" s="233"/>
      <c r="V23" s="233"/>
      <c r="W23" s="233"/>
      <c r="X23" s="233"/>
      <c r="Y23" s="297"/>
      <c r="Z23" s="297"/>
    </row>
    <row r="24" spans="1:26" x14ac:dyDescent="0.25">
      <c r="B24" s="3">
        <v>2002</v>
      </c>
      <c r="C24" s="13">
        <f t="shared" si="0"/>
        <v>0</v>
      </c>
      <c r="D24" s="297"/>
      <c r="E24" s="297">
        <f>+E$14/7/2</f>
        <v>0</v>
      </c>
      <c r="F24" s="297">
        <f>+F23</f>
        <v>0</v>
      </c>
      <c r="G24" s="297">
        <f>+G23</f>
        <v>0</v>
      </c>
      <c r="H24" s="297">
        <f>+H23</f>
        <v>0</v>
      </c>
      <c r="I24" s="297">
        <f>+I23</f>
        <v>0</v>
      </c>
      <c r="J24" s="297">
        <f>+J23</f>
        <v>0</v>
      </c>
      <c r="K24" s="297">
        <f>+K$14/7</f>
        <v>0</v>
      </c>
      <c r="L24" s="297">
        <f>+L$14/7/2</f>
        <v>0</v>
      </c>
      <c r="M24" s="297"/>
      <c r="N24" s="297"/>
      <c r="O24" s="297"/>
      <c r="P24" s="297"/>
      <c r="Q24" s="297"/>
      <c r="R24" s="297"/>
      <c r="S24" s="233"/>
      <c r="T24" s="233"/>
      <c r="U24" s="233"/>
      <c r="V24" s="233"/>
      <c r="W24" s="233"/>
      <c r="X24" s="233"/>
      <c r="Y24" s="297"/>
      <c r="Z24" s="297"/>
    </row>
    <row r="25" spans="1:26" x14ac:dyDescent="0.25">
      <c r="B25" s="3">
        <v>2003</v>
      </c>
      <c r="C25" s="13">
        <f t="shared" si="0"/>
        <v>0</v>
      </c>
      <c r="D25" s="297"/>
      <c r="E25" s="297"/>
      <c r="F25" s="297">
        <f>+F$14/7/2</f>
        <v>0</v>
      </c>
      <c r="G25" s="297">
        <f>+G24</f>
        <v>0</v>
      </c>
      <c r="H25" s="297">
        <f>+H24</f>
        <v>0</v>
      </c>
      <c r="I25" s="297">
        <f>+I24</f>
        <v>0</v>
      </c>
      <c r="J25" s="297">
        <f>+J24</f>
        <v>0</v>
      </c>
      <c r="K25" s="297">
        <f>+K24</f>
        <v>0</v>
      </c>
      <c r="L25" s="297">
        <f>+L$14/7</f>
        <v>0</v>
      </c>
      <c r="M25" s="297">
        <f>+M$14/7/2</f>
        <v>0</v>
      </c>
      <c r="N25" s="297"/>
      <c r="O25" s="297"/>
      <c r="P25" s="297"/>
      <c r="Q25" s="297"/>
      <c r="R25" s="297"/>
      <c r="S25" s="233"/>
      <c r="T25" s="233"/>
      <c r="U25" s="233"/>
      <c r="V25" s="233"/>
      <c r="W25" s="233"/>
      <c r="X25" s="233"/>
      <c r="Y25" s="297"/>
      <c r="Z25" s="297"/>
    </row>
    <row r="26" spans="1:26" x14ac:dyDescent="0.25">
      <c r="B26" s="3">
        <v>2004</v>
      </c>
      <c r="C26" s="13">
        <f t="shared" si="0"/>
        <v>0</v>
      </c>
      <c r="D26" s="297"/>
      <c r="E26" s="297"/>
      <c r="F26" s="297"/>
      <c r="G26" s="297">
        <f>+G$14/7/2</f>
        <v>0</v>
      </c>
      <c r="H26" s="297">
        <f>+H25</f>
        <v>0</v>
      </c>
      <c r="I26" s="297">
        <f>+I25</f>
        <v>0</v>
      </c>
      <c r="J26" s="297">
        <f>+J25</f>
        <v>0</v>
      </c>
      <c r="K26" s="297">
        <f>+K25</f>
        <v>0</v>
      </c>
      <c r="L26" s="297">
        <f>+L25</f>
        <v>0</v>
      </c>
      <c r="M26" s="297">
        <f>+M$14/7</f>
        <v>0</v>
      </c>
      <c r="N26" s="297">
        <f>+N$14/7/2</f>
        <v>0</v>
      </c>
      <c r="O26" s="297"/>
      <c r="P26" s="297"/>
      <c r="Q26" s="297"/>
      <c r="R26" s="297"/>
      <c r="S26" s="233"/>
      <c r="T26" s="233"/>
      <c r="U26" s="233"/>
      <c r="V26" s="233"/>
      <c r="W26" s="233"/>
      <c r="X26" s="233"/>
      <c r="Y26" s="297"/>
      <c r="Z26" s="297"/>
    </row>
    <row r="27" spans="1:26" x14ac:dyDescent="0.25">
      <c r="B27" s="3">
        <v>2005</v>
      </c>
      <c r="C27" s="13">
        <f t="shared" si="0"/>
        <v>0</v>
      </c>
      <c r="D27" s="297"/>
      <c r="E27" s="297"/>
      <c r="F27" s="297"/>
      <c r="G27" s="297"/>
      <c r="H27" s="297">
        <f>+H$14/7/2</f>
        <v>0</v>
      </c>
      <c r="I27" s="297">
        <f>+I26</f>
        <v>0</v>
      </c>
      <c r="J27" s="297">
        <f>+J26</f>
        <v>0</v>
      </c>
      <c r="K27" s="297">
        <f>+K26</f>
        <v>0</v>
      </c>
      <c r="L27" s="297">
        <f>+L26</f>
        <v>0</v>
      </c>
      <c r="M27" s="297">
        <f>+M26</f>
        <v>0</v>
      </c>
      <c r="N27" s="297">
        <f>+N$14/7</f>
        <v>0</v>
      </c>
      <c r="O27" s="297">
        <f>+O$14/7/2</f>
        <v>0</v>
      </c>
      <c r="P27" s="297"/>
      <c r="Q27" s="297"/>
      <c r="R27" s="297"/>
      <c r="S27" s="233"/>
      <c r="T27" s="233"/>
      <c r="U27" s="233"/>
      <c r="V27" s="233"/>
      <c r="W27" s="233"/>
      <c r="X27" s="233"/>
      <c r="Y27" s="297"/>
      <c r="Z27" s="297"/>
    </row>
    <row r="28" spans="1:26" x14ac:dyDescent="0.25">
      <c r="B28" s="3">
        <v>2006</v>
      </c>
      <c r="C28" s="13">
        <f t="shared" si="0"/>
        <v>0</v>
      </c>
      <c r="D28" s="297"/>
      <c r="E28" s="297"/>
      <c r="F28" s="297"/>
      <c r="G28" s="297"/>
      <c r="H28" s="297"/>
      <c r="I28" s="297">
        <f>+I$14/7/2</f>
        <v>0</v>
      </c>
      <c r="J28" s="297">
        <f>+J27</f>
        <v>0</v>
      </c>
      <c r="K28" s="297">
        <f>+K27</f>
        <v>0</v>
      </c>
      <c r="L28" s="297">
        <f>+L27</f>
        <v>0</v>
      </c>
      <c r="M28" s="297">
        <f>+M27</f>
        <v>0</v>
      </c>
      <c r="N28" s="297">
        <f>+N27</f>
        <v>0</v>
      </c>
      <c r="O28" s="297">
        <f>+O$14/7</f>
        <v>0</v>
      </c>
      <c r="P28" s="297">
        <f>+P$14/7/2</f>
        <v>0</v>
      </c>
      <c r="Q28" s="297"/>
      <c r="R28" s="297"/>
      <c r="S28" s="233"/>
      <c r="T28" s="233"/>
      <c r="U28" s="233"/>
      <c r="V28" s="233"/>
      <c r="W28" s="233"/>
      <c r="X28" s="233"/>
      <c r="Y28" s="297"/>
      <c r="Z28" s="297"/>
    </row>
    <row r="29" spans="1:26" x14ac:dyDescent="0.25">
      <c r="B29" s="3">
        <v>2007</v>
      </c>
      <c r="C29" s="13">
        <f t="shared" si="0"/>
        <v>0</v>
      </c>
      <c r="D29" s="297"/>
      <c r="E29" s="297"/>
      <c r="F29" s="297"/>
      <c r="G29" s="297"/>
      <c r="H29" s="297"/>
      <c r="I29" s="297"/>
      <c r="J29" s="297">
        <f>+J$14/7/2</f>
        <v>0</v>
      </c>
      <c r="K29" s="297">
        <f>+K28</f>
        <v>0</v>
      </c>
      <c r="L29" s="297">
        <f>+L28</f>
        <v>0</v>
      </c>
      <c r="M29" s="297">
        <f>+M28</f>
        <v>0</v>
      </c>
      <c r="N29" s="297">
        <f>+N28</f>
        <v>0</v>
      </c>
      <c r="O29" s="297">
        <f>+O28</f>
        <v>0</v>
      </c>
      <c r="P29" s="297">
        <f>+P$14/7</f>
        <v>0</v>
      </c>
      <c r="Q29" s="297">
        <f>+Q$14/7/2</f>
        <v>0</v>
      </c>
      <c r="R29" s="297"/>
      <c r="S29" s="233"/>
      <c r="T29" s="233"/>
      <c r="U29" s="233"/>
      <c r="V29" s="233"/>
      <c r="W29" s="233"/>
      <c r="X29" s="233"/>
      <c r="Y29" s="297"/>
      <c r="Z29" s="297"/>
    </row>
    <row r="30" spans="1:26" x14ac:dyDescent="0.25">
      <c r="B30" s="3">
        <v>2008</v>
      </c>
      <c r="C30" s="13">
        <f t="shared" si="0"/>
        <v>0</v>
      </c>
      <c r="D30" s="297"/>
      <c r="E30" s="297"/>
      <c r="F30" s="297"/>
      <c r="G30" s="297"/>
      <c r="H30" s="297"/>
      <c r="I30" s="297"/>
      <c r="J30" s="297"/>
      <c r="K30" s="297">
        <f>+K$14/7/2</f>
        <v>0</v>
      </c>
      <c r="L30" s="297">
        <f>+L29</f>
        <v>0</v>
      </c>
      <c r="M30" s="297">
        <f>+M29</f>
        <v>0</v>
      </c>
      <c r="N30" s="297">
        <f>+N29</f>
        <v>0</v>
      </c>
      <c r="O30" s="297">
        <f>+O29</f>
        <v>0</v>
      </c>
      <c r="P30" s="297">
        <f>+P29</f>
        <v>0</v>
      </c>
      <c r="Q30" s="297">
        <f>+Q$14/7</f>
        <v>0</v>
      </c>
      <c r="R30" s="297">
        <f>+R$14/7/2</f>
        <v>0</v>
      </c>
      <c r="S30" s="233"/>
      <c r="T30" s="233"/>
      <c r="U30" s="233"/>
      <c r="V30" s="233"/>
      <c r="W30" s="233"/>
      <c r="X30" s="233"/>
      <c r="Y30" s="297"/>
      <c r="Z30" s="297"/>
    </row>
    <row r="31" spans="1:26" x14ac:dyDescent="0.25">
      <c r="B31" s="3">
        <v>2009</v>
      </c>
      <c r="C31" s="13">
        <f t="shared" si="0"/>
        <v>0</v>
      </c>
      <c r="D31" s="297"/>
      <c r="E31" s="297"/>
      <c r="F31" s="297"/>
      <c r="G31" s="297"/>
      <c r="H31" s="297"/>
      <c r="I31" s="297"/>
      <c r="J31" s="297"/>
      <c r="K31" s="297"/>
      <c r="L31" s="297">
        <f>+L$14/7/2</f>
        <v>0</v>
      </c>
      <c r="M31" s="297">
        <f>+M30</f>
        <v>0</v>
      </c>
      <c r="N31" s="297">
        <f>+N30</f>
        <v>0</v>
      </c>
      <c r="O31" s="297">
        <f>+O30</f>
        <v>0</v>
      </c>
      <c r="P31" s="297">
        <f>+P30</f>
        <v>0</v>
      </c>
      <c r="Q31" s="297">
        <f>+Q30</f>
        <v>0</v>
      </c>
      <c r="R31" s="297">
        <f>+R$14/7</f>
        <v>0</v>
      </c>
      <c r="S31" s="233">
        <f>+S$14/7/2</f>
        <v>0</v>
      </c>
      <c r="T31" s="233"/>
      <c r="U31" s="233"/>
      <c r="V31" s="233"/>
      <c r="W31" s="233"/>
      <c r="X31" s="233"/>
      <c r="Y31" s="297"/>
      <c r="Z31" s="297"/>
    </row>
    <row r="32" spans="1:26" x14ac:dyDescent="0.25">
      <c r="A32" s="38" t="s">
        <v>59</v>
      </c>
      <c r="B32" s="3">
        <v>2010</v>
      </c>
      <c r="C32" s="13">
        <f t="shared" si="0"/>
        <v>0</v>
      </c>
      <c r="D32" s="297"/>
      <c r="E32" s="297"/>
      <c r="F32" s="297"/>
      <c r="G32" s="297"/>
      <c r="H32" s="297"/>
      <c r="I32" s="297"/>
      <c r="J32" s="297"/>
      <c r="K32" s="297"/>
      <c r="L32" s="297"/>
      <c r="M32" s="297">
        <f>+M$14/7/2</f>
        <v>0</v>
      </c>
      <c r="N32" s="297">
        <f>+N31</f>
        <v>0</v>
      </c>
      <c r="O32" s="297">
        <f>+O31</f>
        <v>0</v>
      </c>
      <c r="P32" s="297">
        <f>+P31</f>
        <v>0</v>
      </c>
      <c r="Q32" s="297">
        <f>+Q31</f>
        <v>0</v>
      </c>
      <c r="R32" s="297">
        <f>+R31</f>
        <v>0</v>
      </c>
      <c r="S32" s="233">
        <f>+S$14/7</f>
        <v>0</v>
      </c>
      <c r="T32" s="233">
        <f>+T$14/7/2</f>
        <v>0</v>
      </c>
      <c r="U32" s="233"/>
      <c r="V32" s="233"/>
      <c r="W32" s="233"/>
      <c r="X32" s="233"/>
      <c r="Y32" s="297"/>
      <c r="Z32" s="297"/>
    </row>
    <row r="33" spans="1:26" x14ac:dyDescent="0.25">
      <c r="A33" s="38"/>
      <c r="B33" s="3">
        <v>2011</v>
      </c>
      <c r="C33" s="13">
        <f t="shared" si="0"/>
        <v>0</v>
      </c>
      <c r="D33" s="297"/>
      <c r="E33" s="297"/>
      <c r="F33" s="297"/>
      <c r="G33" s="297"/>
      <c r="H33" s="297"/>
      <c r="I33" s="297"/>
      <c r="J33" s="297"/>
      <c r="K33" s="297"/>
      <c r="L33" s="297"/>
      <c r="M33" s="297"/>
      <c r="N33" s="297">
        <f>+N$14/7/2</f>
        <v>0</v>
      </c>
      <c r="O33" s="297">
        <f>+O32</f>
        <v>0</v>
      </c>
      <c r="P33" s="297">
        <f>+P32</f>
        <v>0</v>
      </c>
      <c r="Q33" s="297">
        <f>+Q32</f>
        <v>0</v>
      </c>
      <c r="R33" s="297">
        <f>+R32</f>
        <v>0</v>
      </c>
      <c r="S33" s="233">
        <f>+S32</f>
        <v>0</v>
      </c>
      <c r="T33" s="233">
        <f>+T$14/7</f>
        <v>0</v>
      </c>
      <c r="U33" s="233">
        <f>+U$14/7/2</f>
        <v>0</v>
      </c>
      <c r="V33" s="233"/>
      <c r="W33" s="233"/>
      <c r="X33" s="233"/>
      <c r="Y33" s="297"/>
      <c r="Z33" s="297"/>
    </row>
    <row r="34" spans="1:26" x14ac:dyDescent="0.25">
      <c r="A34" s="38"/>
      <c r="B34" s="3">
        <v>2012</v>
      </c>
      <c r="C34" s="13">
        <f t="shared" si="0"/>
        <v>0</v>
      </c>
      <c r="D34" s="297"/>
      <c r="E34" s="297"/>
      <c r="F34" s="297"/>
      <c r="G34" s="297"/>
      <c r="H34" s="297"/>
      <c r="I34" s="297"/>
      <c r="J34" s="297"/>
      <c r="K34" s="297"/>
      <c r="L34" s="297"/>
      <c r="M34" s="297"/>
      <c r="N34" s="297"/>
      <c r="O34" s="297">
        <f>+O$14/7/2</f>
        <v>0</v>
      </c>
      <c r="P34" s="297">
        <f>+P33</f>
        <v>0</v>
      </c>
      <c r="Q34" s="297">
        <f>+Q33</f>
        <v>0</v>
      </c>
      <c r="R34" s="297">
        <f>+R33</f>
        <v>0</v>
      </c>
      <c r="S34" s="233">
        <f>+S33</f>
        <v>0</v>
      </c>
      <c r="T34" s="233">
        <f>+T$14/7</f>
        <v>0</v>
      </c>
      <c r="U34" s="233">
        <f>+U$14/7</f>
        <v>0</v>
      </c>
      <c r="V34" s="233">
        <f>+V$14/7/2</f>
        <v>0</v>
      </c>
      <c r="W34" s="233"/>
      <c r="X34" s="233"/>
      <c r="Y34" s="297"/>
      <c r="Z34" s="297"/>
    </row>
    <row r="35" spans="1:26" x14ac:dyDescent="0.25">
      <c r="A35" s="38"/>
      <c r="B35" s="3">
        <v>2013</v>
      </c>
      <c r="C35" s="13">
        <f t="shared" si="0"/>
        <v>0</v>
      </c>
      <c r="D35" s="297"/>
      <c r="E35" s="297"/>
      <c r="F35" s="297"/>
      <c r="G35" s="297"/>
      <c r="H35" s="297"/>
      <c r="I35" s="297"/>
      <c r="J35" s="297"/>
      <c r="K35" s="297"/>
      <c r="L35" s="297"/>
      <c r="M35" s="297"/>
      <c r="N35" s="297"/>
      <c r="O35" s="297"/>
      <c r="P35" s="297"/>
      <c r="Q35" s="297"/>
      <c r="R35" s="297">
        <f>R34</f>
        <v>0</v>
      </c>
      <c r="S35" s="233">
        <f>S34</f>
        <v>0</v>
      </c>
      <c r="T35" s="233">
        <f>T34</f>
        <v>0</v>
      </c>
      <c r="U35" s="233"/>
      <c r="V35" s="233">
        <f>V14/7</f>
        <v>0</v>
      </c>
      <c r="W35" s="233">
        <f>W14/7/2</f>
        <v>0</v>
      </c>
      <c r="X35" s="233"/>
      <c r="Y35" s="297"/>
      <c r="Z35" s="297"/>
    </row>
    <row r="36" spans="1:26" x14ac:dyDescent="0.25">
      <c r="A36" s="38"/>
      <c r="B36" s="3">
        <v>2014</v>
      </c>
      <c r="C36" s="13">
        <f t="shared" si="0"/>
        <v>0</v>
      </c>
      <c r="D36" s="297"/>
      <c r="E36" s="297"/>
      <c r="F36" s="297"/>
      <c r="G36" s="297"/>
      <c r="H36" s="297"/>
      <c r="I36" s="297"/>
      <c r="J36" s="297"/>
      <c r="K36" s="297"/>
      <c r="L36" s="297"/>
      <c r="M36" s="297"/>
      <c r="N36" s="297"/>
      <c r="O36" s="297"/>
      <c r="P36" s="297"/>
      <c r="Q36" s="297"/>
      <c r="R36" s="297"/>
      <c r="S36" s="233">
        <f t="shared" ref="S36:S37" si="1">S35</f>
        <v>0</v>
      </c>
      <c r="T36" s="233">
        <f t="shared" ref="T36:T37" si="2">T35</f>
        <v>0</v>
      </c>
      <c r="U36" s="233"/>
      <c r="V36" s="233">
        <f>V35</f>
        <v>0</v>
      </c>
      <c r="W36" s="233">
        <f>W14/7</f>
        <v>0</v>
      </c>
      <c r="X36" s="233">
        <f>X14/7/2</f>
        <v>0</v>
      </c>
      <c r="Y36" s="297"/>
      <c r="Z36" s="297"/>
    </row>
    <row r="37" spans="1:26" x14ac:dyDescent="0.25">
      <c r="A37" s="38"/>
      <c r="B37" s="3">
        <v>2015</v>
      </c>
      <c r="C37" s="13">
        <f t="shared" si="0"/>
        <v>0</v>
      </c>
      <c r="D37" s="297"/>
      <c r="E37" s="297"/>
      <c r="F37" s="297"/>
      <c r="G37" s="297"/>
      <c r="H37" s="297"/>
      <c r="I37" s="297"/>
      <c r="J37" s="297"/>
      <c r="K37" s="297"/>
      <c r="L37" s="297"/>
      <c r="M37" s="297"/>
      <c r="N37" s="297"/>
      <c r="O37" s="297"/>
      <c r="P37" s="297"/>
      <c r="Q37" s="297"/>
      <c r="R37" s="297"/>
      <c r="S37" s="233">
        <f t="shared" si="1"/>
        <v>0</v>
      </c>
      <c r="T37" s="233">
        <f t="shared" si="2"/>
        <v>0</v>
      </c>
      <c r="U37" s="233">
        <f>U36</f>
        <v>0</v>
      </c>
      <c r="V37" s="233">
        <f>V36</f>
        <v>0</v>
      </c>
      <c r="W37" s="233">
        <f>W14/7</f>
        <v>0</v>
      </c>
      <c r="X37" s="233">
        <f>X14/7</f>
        <v>0</v>
      </c>
      <c r="Y37" s="297">
        <f>Y14/7/2</f>
        <v>0</v>
      </c>
      <c r="Z37" s="297"/>
    </row>
    <row r="38" spans="1:26" x14ac:dyDescent="0.25">
      <c r="A38" s="38"/>
      <c r="B38" s="3">
        <v>2016</v>
      </c>
      <c r="C38" s="13">
        <f t="shared" si="0"/>
        <v>0</v>
      </c>
      <c r="D38" s="297"/>
      <c r="E38" s="297"/>
      <c r="F38" s="297"/>
      <c r="G38" s="297"/>
      <c r="H38" s="297"/>
      <c r="I38" s="297"/>
      <c r="J38" s="297"/>
      <c r="K38" s="297"/>
      <c r="L38" s="297"/>
      <c r="M38" s="297"/>
      <c r="N38" s="297"/>
      <c r="O38" s="297"/>
      <c r="P38" s="297"/>
      <c r="Q38" s="297"/>
      <c r="R38" s="297"/>
      <c r="S38" s="233"/>
      <c r="T38" s="233"/>
      <c r="U38" s="233"/>
      <c r="V38" s="233"/>
      <c r="W38" s="233"/>
      <c r="X38" s="233"/>
      <c r="Y38" s="297"/>
      <c r="Z38" s="297"/>
    </row>
    <row r="39" spans="1:26" x14ac:dyDescent="0.25">
      <c r="A39" s="38"/>
      <c r="B39" s="3"/>
      <c r="C39" s="13"/>
      <c r="D39" s="297"/>
      <c r="E39" s="297"/>
      <c r="F39" s="297"/>
      <c r="G39" s="297"/>
      <c r="H39" s="297"/>
      <c r="I39" s="297"/>
      <c r="J39" s="297"/>
      <c r="K39" s="297"/>
      <c r="L39" s="297"/>
      <c r="M39" s="297"/>
      <c r="N39" s="297"/>
      <c r="O39" s="297"/>
      <c r="P39" s="297"/>
      <c r="Q39" s="297"/>
      <c r="R39" s="297"/>
      <c r="S39" s="233"/>
      <c r="T39" s="233"/>
      <c r="U39" s="233"/>
      <c r="V39" s="233"/>
      <c r="W39" s="233"/>
      <c r="X39" s="233"/>
      <c r="Y39" s="297"/>
      <c r="Z39" s="297"/>
    </row>
    <row r="40" spans="1:26" x14ac:dyDescent="0.25">
      <c r="A40" s="38"/>
      <c r="B40" s="30">
        <f>SUM(D40:Y40)</f>
        <v>0</v>
      </c>
      <c r="C40" s="12"/>
      <c r="D40" s="298"/>
      <c r="E40" s="298"/>
      <c r="F40" s="298"/>
      <c r="G40" s="298"/>
      <c r="H40" s="298"/>
      <c r="I40" s="298"/>
      <c r="J40" s="298"/>
      <c r="K40" s="298"/>
      <c r="L40" s="298"/>
      <c r="M40" s="298"/>
      <c r="N40" s="298"/>
      <c r="O40" s="298"/>
      <c r="P40" s="298"/>
      <c r="Q40" s="298"/>
      <c r="R40" s="298"/>
      <c r="S40" s="298"/>
      <c r="T40" s="298"/>
      <c r="U40" s="298"/>
      <c r="V40" s="299"/>
      <c r="W40" s="299"/>
      <c r="X40" s="275"/>
      <c r="Y40" s="297"/>
      <c r="Z40" s="297"/>
    </row>
    <row r="41" spans="1:26" x14ac:dyDescent="0.25">
      <c r="A41" s="38" t="s">
        <v>62</v>
      </c>
      <c r="B41" s="300">
        <f>SUM(D41:Y41)</f>
        <v>0</v>
      </c>
      <c r="C41" s="275">
        <f>SUM(C16:C40)</f>
        <v>0</v>
      </c>
      <c r="D41" s="297">
        <f>-SUM(D16:D40)+D14</f>
        <v>0</v>
      </c>
      <c r="E41" s="297">
        <f t="shared" ref="E41:Z41" si="3">-SUM(E16:E40)+E14</f>
        <v>0</v>
      </c>
      <c r="F41" s="297">
        <f t="shared" si="3"/>
        <v>0</v>
      </c>
      <c r="G41" s="297">
        <f t="shared" si="3"/>
        <v>0</v>
      </c>
      <c r="H41" s="297">
        <f t="shared" si="3"/>
        <v>0</v>
      </c>
      <c r="I41" s="297">
        <f t="shared" si="3"/>
        <v>0</v>
      </c>
      <c r="J41" s="297">
        <f t="shared" si="3"/>
        <v>0</v>
      </c>
      <c r="K41" s="297">
        <f t="shared" si="3"/>
        <v>0</v>
      </c>
      <c r="L41" s="297">
        <f t="shared" si="3"/>
        <v>0</v>
      </c>
      <c r="M41" s="297">
        <f t="shared" si="3"/>
        <v>0</v>
      </c>
      <c r="N41" s="297">
        <f t="shared" si="3"/>
        <v>0</v>
      </c>
      <c r="O41" s="297">
        <f t="shared" si="3"/>
        <v>0</v>
      </c>
      <c r="P41" s="297">
        <f t="shared" si="3"/>
        <v>0</v>
      </c>
      <c r="Q41" s="297">
        <f t="shared" si="3"/>
        <v>0</v>
      </c>
      <c r="R41" s="297">
        <f t="shared" si="3"/>
        <v>0</v>
      </c>
      <c r="S41" s="297">
        <f t="shared" si="3"/>
        <v>0</v>
      </c>
      <c r="T41" s="297">
        <f t="shared" si="3"/>
        <v>0</v>
      </c>
      <c r="U41" s="297">
        <f t="shared" si="3"/>
        <v>0</v>
      </c>
      <c r="V41" s="233">
        <f t="shared" si="3"/>
        <v>0</v>
      </c>
      <c r="W41" s="233">
        <f t="shared" si="3"/>
        <v>0</v>
      </c>
      <c r="X41" s="334">
        <f t="shared" si="3"/>
        <v>0</v>
      </c>
      <c r="Y41" s="334">
        <f t="shared" si="3"/>
        <v>0</v>
      </c>
      <c r="Z41" s="334">
        <f t="shared" si="3"/>
        <v>0</v>
      </c>
    </row>
    <row r="42" spans="1:26" x14ac:dyDescent="0.25">
      <c r="A42" s="38"/>
      <c r="B42" s="275"/>
      <c r="C42" s="299"/>
      <c r="D42" s="297"/>
      <c r="E42" s="297"/>
      <c r="F42" s="297"/>
      <c r="G42" s="297"/>
      <c r="H42" s="297"/>
      <c r="I42" s="297"/>
      <c r="J42" s="297"/>
      <c r="K42" s="297"/>
      <c r="L42" s="297"/>
      <c r="M42" s="297"/>
      <c r="N42" s="297"/>
      <c r="O42" s="297"/>
      <c r="P42" s="297"/>
      <c r="Q42" s="297"/>
      <c r="R42" s="297"/>
      <c r="S42" s="297"/>
      <c r="T42" s="297"/>
      <c r="U42" s="297"/>
      <c r="V42" s="297"/>
      <c r="W42" s="297"/>
      <c r="X42" s="297"/>
      <c r="Y42" s="297"/>
      <c r="Z42" s="297"/>
    </row>
    <row r="43" spans="1:26" x14ac:dyDescent="0.25">
      <c r="A43" s="39" t="s">
        <v>63</v>
      </c>
      <c r="B43" s="3"/>
      <c r="C43" s="30">
        <f>+C14+C41</f>
        <v>0</v>
      </c>
      <c r="D43" s="297"/>
      <c r="E43" s="297"/>
      <c r="F43" s="297"/>
      <c r="G43" s="297"/>
      <c r="H43" s="297"/>
      <c r="I43" s="297"/>
      <c r="J43" s="297"/>
      <c r="K43" s="297"/>
      <c r="L43" s="297"/>
      <c r="M43" s="297"/>
      <c r="N43" s="297"/>
      <c r="O43" s="297"/>
      <c r="P43" s="297"/>
      <c r="Q43" s="297"/>
      <c r="R43" s="297"/>
      <c r="S43" s="297"/>
      <c r="T43" s="297"/>
      <c r="U43" s="297"/>
      <c r="V43" s="297"/>
      <c r="W43" s="297"/>
      <c r="X43" s="297"/>
      <c r="Y43" s="297"/>
      <c r="Z43" s="297"/>
    </row>
    <row r="44" spans="1:26" x14ac:dyDescent="0.25">
      <c r="A44" s="3"/>
      <c r="B44" s="3"/>
      <c r="C44" s="3"/>
      <c r="D44" s="297"/>
      <c r="E44" s="297"/>
      <c r="F44" s="297"/>
      <c r="G44" s="297"/>
      <c r="H44" s="297"/>
      <c r="I44" s="297"/>
      <c r="J44" s="297"/>
      <c r="K44" s="297"/>
      <c r="L44" s="297"/>
      <c r="M44" s="297"/>
      <c r="N44" s="297"/>
      <c r="O44" s="297"/>
      <c r="P44" s="297"/>
      <c r="Q44" s="297"/>
      <c r="R44" s="297"/>
      <c r="S44" s="297"/>
      <c r="T44" s="297"/>
      <c r="U44" s="297"/>
      <c r="V44" s="297"/>
      <c r="W44" s="297"/>
      <c r="X44" s="297"/>
      <c r="Y44" s="297"/>
      <c r="Z44" s="297"/>
    </row>
    <row r="45" spans="1:26" x14ac:dyDescent="0.25">
      <c r="A45" s="3"/>
      <c r="B45" s="36"/>
      <c r="C45" s="3"/>
      <c r="D45" s="297"/>
      <c r="E45" s="297"/>
      <c r="F45" s="297"/>
      <c r="G45" s="297"/>
      <c r="H45" s="297"/>
      <c r="I45" s="297"/>
      <c r="J45" s="297"/>
      <c r="K45" s="297"/>
      <c r="L45" s="297"/>
      <c r="M45" s="297"/>
      <c r="N45" s="297"/>
      <c r="O45" s="297"/>
      <c r="P45" s="297"/>
      <c r="Q45" s="297"/>
      <c r="R45" s="297"/>
      <c r="S45" s="297"/>
      <c r="T45" s="297"/>
      <c r="U45" s="297"/>
      <c r="V45" s="297"/>
      <c r="W45" s="297"/>
      <c r="X45" s="297"/>
      <c r="Y45" s="297"/>
      <c r="Z45" s="297"/>
    </row>
    <row r="46" spans="1:26" x14ac:dyDescent="0.25">
      <c r="A46" s="3"/>
      <c r="B46" s="3"/>
      <c r="C46" s="3"/>
      <c r="E46" s="297"/>
      <c r="F46" s="301"/>
      <c r="G46" s="301"/>
      <c r="H46" s="301"/>
      <c r="I46" s="301"/>
      <c r="J46" s="301"/>
      <c r="K46" s="301"/>
      <c r="L46" s="301"/>
      <c r="M46" s="301"/>
      <c r="N46" s="297">
        <f>SUM(E32:E46)</f>
        <v>0</v>
      </c>
      <c r="O46" s="301"/>
      <c r="P46" s="301"/>
      <c r="Q46" s="301"/>
      <c r="R46" s="301"/>
      <c r="S46" s="301"/>
    </row>
    <row r="47" spans="1:26" x14ac:dyDescent="0.25">
      <c r="B47" s="3"/>
      <c r="C47" s="3"/>
      <c r="E47" s="301"/>
      <c r="F47" s="301"/>
      <c r="G47" s="301"/>
      <c r="H47" s="301"/>
      <c r="I47" s="301"/>
      <c r="J47" s="301"/>
      <c r="K47" s="301"/>
      <c r="L47" s="301"/>
      <c r="M47" s="301"/>
      <c r="N47" s="301"/>
      <c r="O47" s="301"/>
      <c r="P47" s="301"/>
      <c r="Q47" s="301"/>
      <c r="R47" s="301"/>
      <c r="S47" s="301"/>
    </row>
    <row r="48" spans="1:26" x14ac:dyDescent="0.25">
      <c r="E48" s="301"/>
      <c r="F48" s="301"/>
      <c r="G48" s="301"/>
      <c r="H48" s="301"/>
      <c r="I48" s="301"/>
      <c r="J48" s="301"/>
      <c r="K48" s="301"/>
      <c r="L48" s="301"/>
      <c r="M48" s="301"/>
      <c r="N48" s="301"/>
      <c r="O48" s="301"/>
      <c r="P48" s="301"/>
      <c r="Q48" s="301"/>
      <c r="R48" s="301"/>
      <c r="S48" s="301"/>
    </row>
    <row r="49" spans="5:19" x14ac:dyDescent="0.25">
      <c r="E49" s="301"/>
      <c r="F49" s="301"/>
      <c r="G49" s="301"/>
      <c r="H49" s="301"/>
      <c r="I49" s="301"/>
      <c r="J49" s="301"/>
      <c r="K49" s="301"/>
      <c r="L49" s="301"/>
      <c r="M49" s="301"/>
      <c r="N49" s="301"/>
      <c r="O49" s="301"/>
      <c r="P49" s="301"/>
      <c r="Q49" s="301"/>
      <c r="R49" s="301"/>
      <c r="S49" s="301"/>
    </row>
    <row r="50" spans="5:19" x14ac:dyDescent="0.25">
      <c r="E50" s="301"/>
      <c r="F50" s="301"/>
      <c r="G50" s="301"/>
      <c r="H50" s="301"/>
      <c r="I50" s="301"/>
      <c r="J50" s="301"/>
      <c r="K50" s="301"/>
      <c r="L50" s="301"/>
      <c r="M50" s="301"/>
      <c r="N50" s="301"/>
      <c r="O50" s="301"/>
      <c r="P50" s="301"/>
      <c r="Q50" s="301"/>
      <c r="R50" s="301"/>
      <c r="S50" s="301"/>
    </row>
    <row r="51" spans="5:19" x14ac:dyDescent="0.25">
      <c r="E51" s="301"/>
      <c r="F51" s="301"/>
      <c r="G51" s="301"/>
      <c r="H51" s="301"/>
      <c r="I51" s="301"/>
      <c r="J51" s="301"/>
      <c r="K51" s="301"/>
      <c r="L51" s="301"/>
      <c r="M51" s="301"/>
      <c r="N51" s="301"/>
      <c r="O51" s="301"/>
      <c r="P51" s="301"/>
      <c r="Q51" s="301"/>
      <c r="R51" s="301"/>
      <c r="S51" s="301"/>
    </row>
    <row r="52" spans="5:19" x14ac:dyDescent="0.25">
      <c r="E52" s="301"/>
      <c r="F52" s="301"/>
      <c r="G52" s="301"/>
      <c r="H52" s="301"/>
      <c r="I52" s="301"/>
      <c r="J52" s="301"/>
      <c r="K52" s="301"/>
      <c r="L52" s="301"/>
      <c r="M52" s="301"/>
      <c r="N52" s="301"/>
      <c r="O52" s="301"/>
      <c r="P52" s="301"/>
      <c r="Q52" s="301"/>
      <c r="R52" s="301"/>
      <c r="S52" s="301"/>
    </row>
    <row r="53" spans="5:19" x14ac:dyDescent="0.25">
      <c r="E53" s="301"/>
      <c r="F53" s="301"/>
      <c r="G53" s="301"/>
      <c r="H53" s="301"/>
      <c r="I53" s="301"/>
      <c r="J53" s="301"/>
      <c r="K53" s="301"/>
      <c r="L53" s="301"/>
      <c r="M53" s="301"/>
      <c r="N53" s="301"/>
      <c r="O53" s="301"/>
      <c r="P53" s="301"/>
      <c r="Q53" s="301"/>
      <c r="R53" s="301"/>
      <c r="S53" s="301"/>
    </row>
    <row r="54" spans="5:19" x14ac:dyDescent="0.25">
      <c r="E54" s="301"/>
      <c r="F54" s="301"/>
      <c r="G54" s="301"/>
      <c r="H54" s="301"/>
      <c r="I54" s="301"/>
      <c r="J54" s="301"/>
      <c r="K54" s="301"/>
      <c r="L54" s="301"/>
      <c r="M54" s="301"/>
      <c r="N54" s="301"/>
      <c r="O54" s="301"/>
      <c r="P54" s="301"/>
      <c r="Q54" s="301"/>
      <c r="R54" s="301"/>
      <c r="S54" s="301"/>
    </row>
    <row r="55" spans="5:19" x14ac:dyDescent="0.25">
      <c r="E55" s="301"/>
      <c r="F55" s="301"/>
      <c r="G55" s="301"/>
      <c r="H55" s="301"/>
      <c r="I55" s="301"/>
      <c r="J55" s="301"/>
      <c r="K55" s="301"/>
      <c r="L55" s="301"/>
      <c r="M55" s="301"/>
      <c r="N55" s="301"/>
      <c r="O55" s="301"/>
      <c r="P55" s="301"/>
      <c r="Q55" s="301"/>
      <c r="R55" s="301"/>
      <c r="S55" s="301"/>
    </row>
    <row r="56" spans="5:19" x14ac:dyDescent="0.25">
      <c r="E56" s="301"/>
      <c r="F56" s="301"/>
      <c r="G56" s="301"/>
      <c r="H56" s="301"/>
      <c r="I56" s="301"/>
      <c r="J56" s="301"/>
      <c r="K56" s="301"/>
      <c r="L56" s="301"/>
      <c r="M56" s="301"/>
      <c r="N56" s="301"/>
      <c r="O56" s="301"/>
      <c r="P56" s="301"/>
      <c r="Q56" s="301"/>
      <c r="R56" s="301"/>
      <c r="S56" s="301"/>
    </row>
    <row r="57" spans="5:19" x14ac:dyDescent="0.25">
      <c r="E57" s="301"/>
      <c r="F57" s="301"/>
      <c r="G57" s="301"/>
      <c r="H57" s="301"/>
      <c r="I57" s="301"/>
      <c r="J57" s="301"/>
      <c r="K57" s="301"/>
      <c r="L57" s="301"/>
      <c r="M57" s="301"/>
      <c r="N57" s="301"/>
      <c r="O57" s="301"/>
      <c r="P57" s="301"/>
      <c r="Q57" s="301"/>
      <c r="R57" s="301"/>
      <c r="S57" s="301"/>
    </row>
  </sheetData>
  <pageMargins left="0.7" right="0.7" top="0.75" bottom="0.75" header="0.3" footer="0.3"/>
  <pageSetup scale="66" orientation="landscape" horizontalDpi="4294967294" verticalDpi="4294967294" r:id="rId1"/>
  <headerFooter>
    <oddFooter>&amp;Z&amp;F&amp;RPage &amp;P</oddFooter>
  </headerFooter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sheetPr codeName="Sheet80">
    <tabColor theme="9" tint="-0.249977111117893"/>
    <pageSetUpPr fitToPage="1"/>
  </sheetPr>
  <dimension ref="A1:Z57"/>
  <sheetViews>
    <sheetView workbookViewId="0"/>
  </sheetViews>
  <sheetFormatPr defaultRowHeight="15" x14ac:dyDescent="0.25"/>
  <cols>
    <col min="1" max="1" width="34" bestFit="1" customWidth="1"/>
    <col min="2" max="2" width="8.7109375" customWidth="1"/>
    <col min="3" max="3" width="12.85546875" customWidth="1"/>
    <col min="4" max="12" width="7.42578125" hidden="1" customWidth="1"/>
    <col min="13" max="13" width="7.5703125" hidden="1" customWidth="1"/>
    <col min="14" max="17" width="9.28515625" customWidth="1"/>
    <col min="18" max="19" width="11.28515625" customWidth="1"/>
    <col min="20" max="20" width="9.42578125" customWidth="1"/>
    <col min="22" max="24" width="10.5703125" customWidth="1"/>
  </cols>
  <sheetData>
    <row r="1" spans="1:26" x14ac:dyDescent="0.25">
      <c r="A1" s="11" t="s">
        <v>10</v>
      </c>
      <c r="O1" t="s">
        <v>647</v>
      </c>
      <c r="V1" s="2"/>
      <c r="W1" s="139"/>
      <c r="X1" s="3"/>
    </row>
    <row r="2" spans="1:26" x14ac:dyDescent="0.25">
      <c r="A2" s="9" t="s">
        <v>438</v>
      </c>
    </row>
    <row r="3" spans="1:26" x14ac:dyDescent="0.25">
      <c r="A3" s="9" t="s">
        <v>80</v>
      </c>
    </row>
    <row r="4" spans="1:26" x14ac:dyDescent="0.25">
      <c r="R4" s="40" t="s">
        <v>4</v>
      </c>
      <c r="S4" s="41"/>
      <c r="T4" s="40" t="s">
        <v>8</v>
      </c>
    </row>
    <row r="5" spans="1:26" x14ac:dyDescent="0.25">
      <c r="A5" s="10" t="s">
        <v>9</v>
      </c>
      <c r="B5" s="12" t="s">
        <v>64</v>
      </c>
      <c r="C5" s="12" t="s">
        <v>12</v>
      </c>
      <c r="R5" s="42" t="s">
        <v>2</v>
      </c>
      <c r="S5" s="42" t="s">
        <v>60</v>
      </c>
      <c r="T5" s="42" t="s">
        <v>7</v>
      </c>
    </row>
    <row r="6" spans="1:26" x14ac:dyDescent="0.25">
      <c r="B6" s="3"/>
      <c r="R6" s="3"/>
    </row>
    <row r="7" spans="1:26" x14ac:dyDescent="0.25">
      <c r="A7" s="213" t="s">
        <v>833</v>
      </c>
      <c r="B7" s="212">
        <v>323</v>
      </c>
      <c r="C7" s="212">
        <v>48315</v>
      </c>
      <c r="D7" s="293"/>
      <c r="E7" s="293"/>
      <c r="F7" s="293"/>
      <c r="G7" s="293"/>
      <c r="H7" s="293"/>
      <c r="I7" s="293"/>
      <c r="J7" s="293"/>
      <c r="K7" s="293"/>
      <c r="L7" s="293"/>
      <c r="M7" s="293"/>
      <c r="N7" s="293"/>
      <c r="O7" s="294"/>
      <c r="P7" s="6"/>
      <c r="Q7" s="6"/>
      <c r="R7" s="13">
        <f>+C14</f>
        <v>0</v>
      </c>
      <c r="S7" s="13">
        <f>+-C41</f>
        <v>0</v>
      </c>
      <c r="T7" s="13">
        <f>+R7-S7</f>
        <v>0</v>
      </c>
    </row>
    <row r="8" spans="1:26" x14ac:dyDescent="0.25">
      <c r="A8" s="292" t="s">
        <v>834</v>
      </c>
      <c r="B8" s="3"/>
      <c r="D8" s="293"/>
      <c r="E8" s="293"/>
      <c r="F8" s="293"/>
      <c r="G8" s="293"/>
      <c r="H8" s="293"/>
      <c r="I8" s="293"/>
      <c r="J8" s="293"/>
      <c r="K8" s="293"/>
      <c r="L8" s="293"/>
      <c r="M8" s="293"/>
      <c r="N8" s="293"/>
      <c r="O8" s="294"/>
      <c r="P8" s="6"/>
      <c r="Q8" s="6"/>
    </row>
    <row r="9" spans="1:26" x14ac:dyDescent="0.25">
      <c r="A9" s="2"/>
      <c r="B9" s="3"/>
      <c r="D9" s="293"/>
      <c r="E9" s="293"/>
      <c r="F9" s="293"/>
      <c r="G9" s="293"/>
      <c r="H9" s="293"/>
      <c r="I9" s="293"/>
      <c r="J9" s="293"/>
      <c r="K9" s="293"/>
      <c r="L9" s="293"/>
      <c r="M9" s="293"/>
      <c r="N9" s="293"/>
      <c r="O9" s="294"/>
      <c r="P9" s="6"/>
      <c r="Q9" s="6"/>
    </row>
    <row r="10" spans="1:26" x14ac:dyDescent="0.25">
      <c r="B10" s="3"/>
    </row>
    <row r="11" spans="1:26" x14ac:dyDescent="0.25">
      <c r="A11" s="2" t="s">
        <v>66</v>
      </c>
      <c r="B11" s="212"/>
      <c r="C11" s="214"/>
    </row>
    <row r="12" spans="1:26" x14ac:dyDescent="0.25">
      <c r="B12" s="28"/>
      <c r="C12" s="2"/>
    </row>
    <row r="13" spans="1:26" x14ac:dyDescent="0.25">
      <c r="A13" s="9" t="s">
        <v>5</v>
      </c>
      <c r="C13" s="31" t="s">
        <v>3</v>
      </c>
      <c r="D13" s="32">
        <v>1994</v>
      </c>
      <c r="E13" s="32">
        <v>1995</v>
      </c>
      <c r="F13" s="32">
        <v>1996</v>
      </c>
      <c r="G13" s="32">
        <v>1997</v>
      </c>
      <c r="H13" s="32">
        <v>1998</v>
      </c>
      <c r="I13" s="32">
        <v>1999</v>
      </c>
      <c r="J13" s="32">
        <v>2000</v>
      </c>
      <c r="K13" s="32">
        <v>2001</v>
      </c>
      <c r="L13" s="32">
        <v>2002</v>
      </c>
      <c r="M13" s="32">
        <v>2003</v>
      </c>
      <c r="N13" s="32">
        <v>2004</v>
      </c>
      <c r="O13" s="32">
        <v>2005</v>
      </c>
      <c r="P13" s="32">
        <v>2006</v>
      </c>
      <c r="Q13" s="32">
        <v>2007</v>
      </c>
      <c r="R13" s="32">
        <v>2008</v>
      </c>
      <c r="S13" s="32">
        <v>2009</v>
      </c>
      <c r="T13" s="32">
        <v>2010</v>
      </c>
      <c r="U13" s="32">
        <v>2011</v>
      </c>
      <c r="V13" s="32">
        <v>2012</v>
      </c>
      <c r="W13" s="32">
        <v>2013</v>
      </c>
      <c r="X13" s="32">
        <v>2014</v>
      </c>
      <c r="Y13" s="328">
        <v>2015</v>
      </c>
      <c r="Z13" s="32">
        <v>2016</v>
      </c>
    </row>
    <row r="14" spans="1:26" x14ac:dyDescent="0.25">
      <c r="A14" s="9" t="s">
        <v>73</v>
      </c>
      <c r="C14" s="295">
        <f>SUM(D14:Y14)</f>
        <v>0</v>
      </c>
      <c r="D14" s="233">
        <v>0</v>
      </c>
      <c r="E14" s="233">
        <v>0</v>
      </c>
      <c r="F14" s="233">
        <v>0</v>
      </c>
      <c r="G14" s="233">
        <v>0</v>
      </c>
      <c r="H14" s="233">
        <v>0</v>
      </c>
      <c r="I14" s="233">
        <v>0</v>
      </c>
      <c r="J14" s="233">
        <v>0</v>
      </c>
      <c r="K14" s="233">
        <v>0</v>
      </c>
      <c r="L14" s="233">
        <v>0</v>
      </c>
      <c r="M14" s="233">
        <v>0</v>
      </c>
      <c r="N14" s="233"/>
      <c r="O14" s="233"/>
      <c r="P14" s="233"/>
      <c r="Q14" s="233"/>
      <c r="R14" s="233"/>
      <c r="S14" s="233"/>
      <c r="T14" s="233"/>
      <c r="U14" s="296"/>
      <c r="V14" s="296"/>
      <c r="W14" s="233"/>
      <c r="X14" s="233">
        <f>SUMMARY!AC129</f>
        <v>0</v>
      </c>
    </row>
    <row r="15" spans="1:26" x14ac:dyDescent="0.25">
      <c r="A15" s="34"/>
      <c r="B15" s="2"/>
      <c r="C15" s="2"/>
      <c r="S15" s="233"/>
      <c r="T15" s="233"/>
      <c r="U15" s="233"/>
      <c r="V15" s="233"/>
      <c r="W15" s="233"/>
      <c r="X15" s="233"/>
    </row>
    <row r="16" spans="1:26" x14ac:dyDescent="0.25">
      <c r="A16" s="9" t="s">
        <v>6</v>
      </c>
      <c r="B16" s="3">
        <v>1994</v>
      </c>
      <c r="C16" s="13">
        <f>-SUM(D16:Y16)</f>
        <v>0</v>
      </c>
      <c r="D16" s="297">
        <f>+D$14/7/2</f>
        <v>0</v>
      </c>
      <c r="E16" s="297"/>
      <c r="F16" s="297"/>
      <c r="G16" s="297"/>
      <c r="H16" s="297"/>
      <c r="I16" s="297"/>
      <c r="J16" s="297"/>
      <c r="K16" s="297"/>
      <c r="L16" s="297"/>
      <c r="M16" s="297"/>
      <c r="N16" s="297"/>
      <c r="O16" s="297"/>
      <c r="P16" s="297"/>
      <c r="Q16" s="297"/>
      <c r="R16" s="297"/>
      <c r="S16" s="233"/>
      <c r="T16" s="233"/>
      <c r="U16" s="233"/>
      <c r="V16" s="233"/>
      <c r="W16" s="233"/>
      <c r="X16" s="233"/>
      <c r="Y16" s="297"/>
      <c r="Z16" s="297"/>
    </row>
    <row r="17" spans="1:26" x14ac:dyDescent="0.25">
      <c r="B17" s="3">
        <v>1995</v>
      </c>
      <c r="C17" s="13">
        <f t="shared" ref="C17:C38" si="0">-SUM(D17:Y17)</f>
        <v>0</v>
      </c>
      <c r="D17" s="297">
        <f>+D$14/7</f>
        <v>0</v>
      </c>
      <c r="E17" s="297">
        <f>+E$14/7/2</f>
        <v>0</v>
      </c>
      <c r="F17" s="297"/>
      <c r="G17" s="297"/>
      <c r="H17" s="297"/>
      <c r="I17" s="297"/>
      <c r="J17" s="297"/>
      <c r="K17" s="297"/>
      <c r="L17" s="297"/>
      <c r="M17" s="297"/>
      <c r="N17" s="297"/>
      <c r="O17" s="297"/>
      <c r="P17" s="297"/>
      <c r="Q17" s="297"/>
      <c r="R17" s="297"/>
      <c r="S17" s="233"/>
      <c r="T17" s="233"/>
      <c r="U17" s="233"/>
      <c r="V17" s="233"/>
      <c r="W17" s="233"/>
      <c r="X17" s="233"/>
      <c r="Y17" s="297"/>
      <c r="Z17" s="297"/>
    </row>
    <row r="18" spans="1:26" x14ac:dyDescent="0.25">
      <c r="B18" s="3">
        <v>1996</v>
      </c>
      <c r="C18" s="13">
        <f t="shared" si="0"/>
        <v>0</v>
      </c>
      <c r="D18" s="297">
        <f>+D17</f>
        <v>0</v>
      </c>
      <c r="E18" s="297">
        <f>+E$14/7</f>
        <v>0</v>
      </c>
      <c r="F18" s="297">
        <f>+F$14/7/2</f>
        <v>0</v>
      </c>
      <c r="G18" s="297"/>
      <c r="H18" s="297"/>
      <c r="I18" s="297"/>
      <c r="J18" s="297"/>
      <c r="K18" s="297"/>
      <c r="L18" s="297"/>
      <c r="M18" s="297"/>
      <c r="N18" s="297"/>
      <c r="O18" s="297"/>
      <c r="P18" s="297"/>
      <c r="Q18" s="297"/>
      <c r="R18" s="297"/>
      <c r="S18" s="233"/>
      <c r="T18" s="233"/>
      <c r="U18" s="233"/>
      <c r="V18" s="233"/>
      <c r="W18" s="233"/>
      <c r="X18" s="233"/>
      <c r="Y18" s="297"/>
      <c r="Z18" s="297"/>
    </row>
    <row r="19" spans="1:26" x14ac:dyDescent="0.25">
      <c r="B19" s="3">
        <v>1997</v>
      </c>
      <c r="C19" s="13">
        <f t="shared" si="0"/>
        <v>0</v>
      </c>
      <c r="D19" s="297">
        <f>+D18</f>
        <v>0</v>
      </c>
      <c r="E19" s="297">
        <f>+E18</f>
        <v>0</v>
      </c>
      <c r="F19" s="297">
        <f>+F$14/7</f>
        <v>0</v>
      </c>
      <c r="G19" s="297">
        <f>+G$14/7/2</f>
        <v>0</v>
      </c>
      <c r="H19" s="297"/>
      <c r="I19" s="297"/>
      <c r="J19" s="297"/>
      <c r="K19" s="297"/>
      <c r="L19" s="297"/>
      <c r="M19" s="297"/>
      <c r="N19" s="297"/>
      <c r="O19" s="297"/>
      <c r="P19" s="297"/>
      <c r="Q19" s="297"/>
      <c r="R19" s="297"/>
      <c r="S19" s="233"/>
      <c r="T19" s="233"/>
      <c r="U19" s="233"/>
      <c r="V19" s="233"/>
      <c r="W19" s="233"/>
      <c r="X19" s="233"/>
      <c r="Y19" s="297"/>
      <c r="Z19" s="297"/>
    </row>
    <row r="20" spans="1:26" x14ac:dyDescent="0.25">
      <c r="B20" s="3">
        <v>1998</v>
      </c>
      <c r="C20" s="13">
        <f t="shared" si="0"/>
        <v>0</v>
      </c>
      <c r="D20" s="297">
        <f>+D19</f>
        <v>0</v>
      </c>
      <c r="E20" s="297">
        <f>+E19</f>
        <v>0</v>
      </c>
      <c r="F20" s="297">
        <f>+F19</f>
        <v>0</v>
      </c>
      <c r="G20" s="297">
        <f>+G$14/7</f>
        <v>0</v>
      </c>
      <c r="H20" s="297">
        <f>+H$14/7/2</f>
        <v>0</v>
      </c>
      <c r="I20" s="297"/>
      <c r="J20" s="297"/>
      <c r="K20" s="297"/>
      <c r="L20" s="297"/>
      <c r="M20" s="297"/>
      <c r="N20" s="297"/>
      <c r="O20" s="297"/>
      <c r="P20" s="297"/>
      <c r="Q20" s="297"/>
      <c r="R20" s="297"/>
      <c r="S20" s="233"/>
      <c r="T20" s="233"/>
      <c r="U20" s="233"/>
      <c r="V20" s="233"/>
      <c r="W20" s="233"/>
      <c r="X20" s="233"/>
      <c r="Y20" s="297"/>
      <c r="Z20" s="297"/>
    </row>
    <row r="21" spans="1:26" x14ac:dyDescent="0.25">
      <c r="B21" s="3">
        <v>1999</v>
      </c>
      <c r="C21" s="13">
        <f t="shared" si="0"/>
        <v>0</v>
      </c>
      <c r="D21" s="297">
        <f>+D20</f>
        <v>0</v>
      </c>
      <c r="E21" s="297">
        <f>+E20</f>
        <v>0</v>
      </c>
      <c r="F21" s="297">
        <f>+F20</f>
        <v>0</v>
      </c>
      <c r="G21" s="297">
        <f>+G20</f>
        <v>0</v>
      </c>
      <c r="H21" s="297">
        <f>+H$14/7</f>
        <v>0</v>
      </c>
      <c r="I21" s="297">
        <f>+I$14/7/2</f>
        <v>0</v>
      </c>
      <c r="J21" s="297"/>
      <c r="K21" s="297"/>
      <c r="L21" s="297"/>
      <c r="M21" s="297"/>
      <c r="N21" s="297"/>
      <c r="O21" s="297"/>
      <c r="P21" s="297"/>
      <c r="Q21" s="297"/>
      <c r="R21" s="297"/>
      <c r="S21" s="233"/>
      <c r="T21" s="233"/>
      <c r="U21" s="233"/>
      <c r="V21" s="233"/>
      <c r="W21" s="233"/>
      <c r="X21" s="233"/>
      <c r="Y21" s="297"/>
      <c r="Z21" s="297"/>
    </row>
    <row r="22" spans="1:26" x14ac:dyDescent="0.25">
      <c r="B22" s="3">
        <v>2000</v>
      </c>
      <c r="C22" s="13">
        <f t="shared" si="0"/>
        <v>0</v>
      </c>
      <c r="D22" s="297">
        <f>+D21</f>
        <v>0</v>
      </c>
      <c r="E22" s="297">
        <f>+E21</f>
        <v>0</v>
      </c>
      <c r="F22" s="297">
        <f>+F21</f>
        <v>0</v>
      </c>
      <c r="G22" s="297">
        <f>+G21</f>
        <v>0</v>
      </c>
      <c r="H22" s="297">
        <f>+H21</f>
        <v>0</v>
      </c>
      <c r="I22" s="297">
        <f>+I$14/7</f>
        <v>0</v>
      </c>
      <c r="J22" s="297">
        <f>+J$14/7/2</f>
        <v>0</v>
      </c>
      <c r="K22" s="297"/>
      <c r="L22" s="297"/>
      <c r="M22" s="297"/>
      <c r="N22" s="297"/>
      <c r="O22" s="297"/>
      <c r="P22" s="297"/>
      <c r="Q22" s="297"/>
      <c r="R22" s="297"/>
      <c r="S22" s="233"/>
      <c r="T22" s="233"/>
      <c r="U22" s="233"/>
      <c r="V22" s="233"/>
      <c r="W22" s="233"/>
      <c r="X22" s="233"/>
      <c r="Y22" s="297"/>
      <c r="Z22" s="297"/>
    </row>
    <row r="23" spans="1:26" x14ac:dyDescent="0.25">
      <c r="B23" s="3">
        <v>2001</v>
      </c>
      <c r="C23" s="13">
        <f t="shared" si="0"/>
        <v>0</v>
      </c>
      <c r="D23" s="297">
        <f>+D$14/7/2</f>
        <v>0</v>
      </c>
      <c r="E23" s="297">
        <f>+E22</f>
        <v>0</v>
      </c>
      <c r="F23" s="297">
        <f>+F22</f>
        <v>0</v>
      </c>
      <c r="G23" s="297">
        <f>+G22</f>
        <v>0</v>
      </c>
      <c r="H23" s="297">
        <f>+H22</f>
        <v>0</v>
      </c>
      <c r="I23" s="297">
        <f>+I22</f>
        <v>0</v>
      </c>
      <c r="J23" s="297">
        <f>+J$14/7</f>
        <v>0</v>
      </c>
      <c r="K23" s="297">
        <f>+K$14/7/2</f>
        <v>0</v>
      </c>
      <c r="L23" s="297"/>
      <c r="M23" s="297"/>
      <c r="N23" s="297"/>
      <c r="O23" s="297"/>
      <c r="P23" s="297"/>
      <c r="Q23" s="297"/>
      <c r="R23" s="297"/>
      <c r="S23" s="233"/>
      <c r="T23" s="233"/>
      <c r="U23" s="233"/>
      <c r="V23" s="233"/>
      <c r="W23" s="233"/>
      <c r="X23" s="233"/>
      <c r="Y23" s="297"/>
      <c r="Z23" s="297"/>
    </row>
    <row r="24" spans="1:26" x14ac:dyDescent="0.25">
      <c r="B24" s="3">
        <v>2002</v>
      </c>
      <c r="C24" s="13">
        <f t="shared" si="0"/>
        <v>0</v>
      </c>
      <c r="D24" s="297"/>
      <c r="E24" s="297">
        <f>+E$14/7/2</f>
        <v>0</v>
      </c>
      <c r="F24" s="297">
        <f>+F23</f>
        <v>0</v>
      </c>
      <c r="G24" s="297">
        <f>+G23</f>
        <v>0</v>
      </c>
      <c r="H24" s="297">
        <f>+H23</f>
        <v>0</v>
      </c>
      <c r="I24" s="297">
        <f>+I23</f>
        <v>0</v>
      </c>
      <c r="J24" s="297">
        <f>+J23</f>
        <v>0</v>
      </c>
      <c r="K24" s="297">
        <f>+K$14/7</f>
        <v>0</v>
      </c>
      <c r="L24" s="297">
        <f>+L$14/7/2</f>
        <v>0</v>
      </c>
      <c r="M24" s="297"/>
      <c r="N24" s="297"/>
      <c r="O24" s="297"/>
      <c r="P24" s="297"/>
      <c r="Q24" s="297"/>
      <c r="R24" s="297"/>
      <c r="S24" s="233"/>
      <c r="T24" s="233"/>
      <c r="U24" s="233"/>
      <c r="V24" s="233"/>
      <c r="W24" s="233"/>
      <c r="X24" s="233"/>
      <c r="Y24" s="297"/>
      <c r="Z24" s="297"/>
    </row>
    <row r="25" spans="1:26" x14ac:dyDescent="0.25">
      <c r="B25" s="3">
        <v>2003</v>
      </c>
      <c r="C25" s="13">
        <f t="shared" si="0"/>
        <v>0</v>
      </c>
      <c r="D25" s="297"/>
      <c r="E25" s="297"/>
      <c r="F25" s="297">
        <f>+F$14/7/2</f>
        <v>0</v>
      </c>
      <c r="G25" s="297">
        <f>+G24</f>
        <v>0</v>
      </c>
      <c r="H25" s="297">
        <f>+H24</f>
        <v>0</v>
      </c>
      <c r="I25" s="297">
        <f>+I24</f>
        <v>0</v>
      </c>
      <c r="J25" s="297">
        <f>+J24</f>
        <v>0</v>
      </c>
      <c r="K25" s="297">
        <f>+K24</f>
        <v>0</v>
      </c>
      <c r="L25" s="297">
        <f>+L$14/7</f>
        <v>0</v>
      </c>
      <c r="M25" s="297">
        <f>+M$14/7/2</f>
        <v>0</v>
      </c>
      <c r="N25" s="297"/>
      <c r="O25" s="297"/>
      <c r="P25" s="297"/>
      <c r="Q25" s="297"/>
      <c r="R25" s="297"/>
      <c r="S25" s="233"/>
      <c r="T25" s="233"/>
      <c r="U25" s="233"/>
      <c r="V25" s="233"/>
      <c r="W25" s="233"/>
      <c r="X25" s="233"/>
      <c r="Y25" s="297"/>
      <c r="Z25" s="297"/>
    </row>
    <row r="26" spans="1:26" x14ac:dyDescent="0.25">
      <c r="B26" s="3">
        <v>2004</v>
      </c>
      <c r="C26" s="13">
        <f t="shared" si="0"/>
        <v>0</v>
      </c>
      <c r="D26" s="297"/>
      <c r="E26" s="297"/>
      <c r="F26" s="297"/>
      <c r="G26" s="297">
        <f>+G$14/7/2</f>
        <v>0</v>
      </c>
      <c r="H26" s="297">
        <f>+H25</f>
        <v>0</v>
      </c>
      <c r="I26" s="297">
        <f>+I25</f>
        <v>0</v>
      </c>
      <c r="J26" s="297">
        <f>+J25</f>
        <v>0</v>
      </c>
      <c r="K26" s="297">
        <f>+K25</f>
        <v>0</v>
      </c>
      <c r="L26" s="297">
        <f>+L25</f>
        <v>0</v>
      </c>
      <c r="M26" s="297">
        <f>+M$14/7</f>
        <v>0</v>
      </c>
      <c r="N26" s="297">
        <f>+N$14/7/2</f>
        <v>0</v>
      </c>
      <c r="O26" s="297"/>
      <c r="P26" s="297"/>
      <c r="Q26" s="297"/>
      <c r="R26" s="297"/>
      <c r="S26" s="233"/>
      <c r="T26" s="233"/>
      <c r="U26" s="233"/>
      <c r="V26" s="233"/>
      <c r="W26" s="233"/>
      <c r="X26" s="233"/>
      <c r="Y26" s="297"/>
      <c r="Z26" s="297"/>
    </row>
    <row r="27" spans="1:26" x14ac:dyDescent="0.25">
      <c r="B27" s="3">
        <v>2005</v>
      </c>
      <c r="C27" s="13">
        <f t="shared" si="0"/>
        <v>0</v>
      </c>
      <c r="D27" s="297"/>
      <c r="E27" s="297"/>
      <c r="F27" s="297"/>
      <c r="G27" s="297"/>
      <c r="H27" s="297">
        <f>+H$14/7/2</f>
        <v>0</v>
      </c>
      <c r="I27" s="297">
        <f>+I26</f>
        <v>0</v>
      </c>
      <c r="J27" s="297">
        <f>+J26</f>
        <v>0</v>
      </c>
      <c r="K27" s="297">
        <f>+K26</f>
        <v>0</v>
      </c>
      <c r="L27" s="297">
        <f>+L26</f>
        <v>0</v>
      </c>
      <c r="M27" s="297">
        <f>+M26</f>
        <v>0</v>
      </c>
      <c r="N27" s="297">
        <f>+N$14/7</f>
        <v>0</v>
      </c>
      <c r="O27" s="297">
        <f>+O$14/7/2</f>
        <v>0</v>
      </c>
      <c r="P27" s="297"/>
      <c r="Q27" s="297"/>
      <c r="R27" s="297"/>
      <c r="S27" s="233"/>
      <c r="T27" s="233"/>
      <c r="U27" s="233"/>
      <c r="V27" s="233"/>
      <c r="W27" s="233"/>
      <c r="X27" s="233"/>
      <c r="Y27" s="297"/>
      <c r="Z27" s="297"/>
    </row>
    <row r="28" spans="1:26" x14ac:dyDescent="0.25">
      <c r="B28" s="3">
        <v>2006</v>
      </c>
      <c r="C28" s="13">
        <f t="shared" si="0"/>
        <v>0</v>
      </c>
      <c r="D28" s="297"/>
      <c r="E28" s="297"/>
      <c r="F28" s="297"/>
      <c r="G28" s="297"/>
      <c r="H28" s="297"/>
      <c r="I28" s="297">
        <f>+I$14/7/2</f>
        <v>0</v>
      </c>
      <c r="J28" s="297">
        <f>+J27</f>
        <v>0</v>
      </c>
      <c r="K28" s="297">
        <f>+K27</f>
        <v>0</v>
      </c>
      <c r="L28" s="297">
        <f>+L27</f>
        <v>0</v>
      </c>
      <c r="M28" s="297">
        <f>+M27</f>
        <v>0</v>
      </c>
      <c r="N28" s="297">
        <f>+N27</f>
        <v>0</v>
      </c>
      <c r="O28" s="297">
        <f>+O$14/7</f>
        <v>0</v>
      </c>
      <c r="P28" s="297">
        <f>+P$14/7/2</f>
        <v>0</v>
      </c>
      <c r="Q28" s="297"/>
      <c r="R28" s="297"/>
      <c r="S28" s="233"/>
      <c r="T28" s="233"/>
      <c r="U28" s="233"/>
      <c r="V28" s="233"/>
      <c r="W28" s="233"/>
      <c r="X28" s="233"/>
      <c r="Y28" s="297"/>
      <c r="Z28" s="297"/>
    </row>
    <row r="29" spans="1:26" x14ac:dyDescent="0.25">
      <c r="B29" s="3">
        <v>2007</v>
      </c>
      <c r="C29" s="13">
        <f t="shared" si="0"/>
        <v>0</v>
      </c>
      <c r="D29" s="297"/>
      <c r="E29" s="297"/>
      <c r="F29" s="297"/>
      <c r="G29" s="297"/>
      <c r="H29" s="297"/>
      <c r="I29" s="297"/>
      <c r="J29" s="297">
        <f>+J$14/7/2</f>
        <v>0</v>
      </c>
      <c r="K29" s="297">
        <f>+K28</f>
        <v>0</v>
      </c>
      <c r="L29" s="297">
        <f>+L28</f>
        <v>0</v>
      </c>
      <c r="M29" s="297">
        <f>+M28</f>
        <v>0</v>
      </c>
      <c r="N29" s="297">
        <f>+N28</f>
        <v>0</v>
      </c>
      <c r="O29" s="297">
        <f>+O28</f>
        <v>0</v>
      </c>
      <c r="P29" s="297">
        <f>+P$14/7</f>
        <v>0</v>
      </c>
      <c r="Q29" s="297">
        <f>+Q$14/7/2</f>
        <v>0</v>
      </c>
      <c r="R29" s="297"/>
      <c r="S29" s="233"/>
      <c r="T29" s="233"/>
      <c r="U29" s="233"/>
      <c r="V29" s="233"/>
      <c r="W29" s="233"/>
      <c r="X29" s="233"/>
      <c r="Y29" s="297"/>
      <c r="Z29" s="297"/>
    </row>
    <row r="30" spans="1:26" x14ac:dyDescent="0.25">
      <c r="B30" s="3">
        <v>2008</v>
      </c>
      <c r="C30" s="13">
        <f t="shared" si="0"/>
        <v>0</v>
      </c>
      <c r="D30" s="297"/>
      <c r="E30" s="297"/>
      <c r="F30" s="297"/>
      <c r="G30" s="297"/>
      <c r="H30" s="297"/>
      <c r="I30" s="297"/>
      <c r="J30" s="297"/>
      <c r="K30" s="297">
        <f>+K$14/7/2</f>
        <v>0</v>
      </c>
      <c r="L30" s="297">
        <f>+L29</f>
        <v>0</v>
      </c>
      <c r="M30" s="297">
        <f>+M29</f>
        <v>0</v>
      </c>
      <c r="N30" s="297">
        <f>+N29</f>
        <v>0</v>
      </c>
      <c r="O30" s="297">
        <f>+O29</f>
        <v>0</v>
      </c>
      <c r="P30" s="297">
        <f>+P29</f>
        <v>0</v>
      </c>
      <c r="Q30" s="297">
        <f>+Q$14/7</f>
        <v>0</v>
      </c>
      <c r="R30" s="297">
        <f>+R$14/7/2</f>
        <v>0</v>
      </c>
      <c r="S30" s="233"/>
      <c r="T30" s="233"/>
      <c r="U30" s="233"/>
      <c r="V30" s="233"/>
      <c r="W30" s="233"/>
      <c r="X30" s="233"/>
      <c r="Y30" s="297"/>
      <c r="Z30" s="297"/>
    </row>
    <row r="31" spans="1:26" x14ac:dyDescent="0.25">
      <c r="B31" s="3">
        <v>2009</v>
      </c>
      <c r="C31" s="13">
        <f t="shared" si="0"/>
        <v>0</v>
      </c>
      <c r="D31" s="297"/>
      <c r="E31" s="297"/>
      <c r="F31" s="297"/>
      <c r="G31" s="297"/>
      <c r="H31" s="297"/>
      <c r="I31" s="297"/>
      <c r="J31" s="297"/>
      <c r="K31" s="297"/>
      <c r="L31" s="297">
        <f>+L$14/7/2</f>
        <v>0</v>
      </c>
      <c r="M31" s="297">
        <f>+M30</f>
        <v>0</v>
      </c>
      <c r="N31" s="297">
        <f>+N30</f>
        <v>0</v>
      </c>
      <c r="O31" s="297">
        <f>+O30</f>
        <v>0</v>
      </c>
      <c r="P31" s="297">
        <f>+P30</f>
        <v>0</v>
      </c>
      <c r="Q31" s="297">
        <f>+Q30</f>
        <v>0</v>
      </c>
      <c r="R31" s="297">
        <f>+R$14/7</f>
        <v>0</v>
      </c>
      <c r="S31" s="233">
        <f>+S$14/7/2</f>
        <v>0</v>
      </c>
      <c r="T31" s="233"/>
      <c r="U31" s="233"/>
      <c r="V31" s="233"/>
      <c r="W31" s="233"/>
      <c r="X31" s="233"/>
      <c r="Y31" s="297"/>
      <c r="Z31" s="297"/>
    </row>
    <row r="32" spans="1:26" x14ac:dyDescent="0.25">
      <c r="A32" s="38" t="s">
        <v>59</v>
      </c>
      <c r="B32" s="3">
        <v>2010</v>
      </c>
      <c r="C32" s="13">
        <f t="shared" si="0"/>
        <v>0</v>
      </c>
      <c r="D32" s="297"/>
      <c r="E32" s="297"/>
      <c r="F32" s="297"/>
      <c r="G32" s="297"/>
      <c r="H32" s="297"/>
      <c r="I32" s="297"/>
      <c r="J32" s="297"/>
      <c r="K32" s="297"/>
      <c r="L32" s="297"/>
      <c r="M32" s="297">
        <f>+M$14/7/2</f>
        <v>0</v>
      </c>
      <c r="N32" s="297">
        <f>+N31</f>
        <v>0</v>
      </c>
      <c r="O32" s="297">
        <f>+O31</f>
        <v>0</v>
      </c>
      <c r="P32" s="297">
        <f>+P31</f>
        <v>0</v>
      </c>
      <c r="Q32" s="297">
        <f>+Q31</f>
        <v>0</v>
      </c>
      <c r="R32" s="297">
        <f>+R31</f>
        <v>0</v>
      </c>
      <c r="S32" s="233">
        <f>+S$14/7</f>
        <v>0</v>
      </c>
      <c r="T32" s="233">
        <f>+T$14/7/2</f>
        <v>0</v>
      </c>
      <c r="U32" s="233"/>
      <c r="V32" s="233"/>
      <c r="W32" s="233"/>
      <c r="X32" s="233"/>
      <c r="Y32" s="297"/>
      <c r="Z32" s="297"/>
    </row>
    <row r="33" spans="1:26" x14ac:dyDescent="0.25">
      <c r="A33" s="38"/>
      <c r="B33" s="3">
        <v>2011</v>
      </c>
      <c r="C33" s="13">
        <f t="shared" si="0"/>
        <v>0</v>
      </c>
      <c r="D33" s="297"/>
      <c r="E33" s="297"/>
      <c r="F33" s="297"/>
      <c r="G33" s="297"/>
      <c r="H33" s="297"/>
      <c r="I33" s="297"/>
      <c r="J33" s="297"/>
      <c r="K33" s="297"/>
      <c r="L33" s="297"/>
      <c r="M33" s="297"/>
      <c r="N33" s="297">
        <f>+N$14/7/2</f>
        <v>0</v>
      </c>
      <c r="O33" s="297">
        <f>+O32</f>
        <v>0</v>
      </c>
      <c r="P33" s="297">
        <f>+P32</f>
        <v>0</v>
      </c>
      <c r="Q33" s="297">
        <f>+Q32</f>
        <v>0</v>
      </c>
      <c r="R33" s="297">
        <f>+R32</f>
        <v>0</v>
      </c>
      <c r="S33" s="233">
        <f>+S32</f>
        <v>0</v>
      </c>
      <c r="T33" s="233">
        <f>+T$14/7</f>
        <v>0</v>
      </c>
      <c r="U33" s="233">
        <f>+U$14/7/2</f>
        <v>0</v>
      </c>
      <c r="V33" s="233"/>
      <c r="W33" s="233"/>
      <c r="X33" s="233"/>
      <c r="Y33" s="297"/>
      <c r="Z33" s="297"/>
    </row>
    <row r="34" spans="1:26" x14ac:dyDescent="0.25">
      <c r="A34" s="38"/>
      <c r="B34" s="3">
        <v>2012</v>
      </c>
      <c r="C34" s="13">
        <f t="shared" si="0"/>
        <v>0</v>
      </c>
      <c r="D34" s="297"/>
      <c r="E34" s="297"/>
      <c r="F34" s="297"/>
      <c r="G34" s="297"/>
      <c r="H34" s="297"/>
      <c r="I34" s="297"/>
      <c r="J34" s="297"/>
      <c r="K34" s="297"/>
      <c r="L34" s="297"/>
      <c r="M34" s="297"/>
      <c r="N34" s="297"/>
      <c r="O34" s="297">
        <f>+O$14/7/2</f>
        <v>0</v>
      </c>
      <c r="P34" s="297">
        <f>+P33</f>
        <v>0</v>
      </c>
      <c r="Q34" s="297">
        <f>+Q33</f>
        <v>0</v>
      </c>
      <c r="R34" s="297">
        <f>+R33</f>
        <v>0</v>
      </c>
      <c r="S34" s="233">
        <f>+S33</f>
        <v>0</v>
      </c>
      <c r="T34" s="233">
        <f>+T$14/7</f>
        <v>0</v>
      </c>
      <c r="U34" s="233">
        <f>+U$14/7</f>
        <v>0</v>
      </c>
      <c r="V34" s="233">
        <f>+V$14/7/2</f>
        <v>0</v>
      </c>
      <c r="W34" s="233"/>
      <c r="X34" s="233"/>
      <c r="Y34" s="297"/>
      <c r="Z34" s="297"/>
    </row>
    <row r="35" spans="1:26" x14ac:dyDescent="0.25">
      <c r="A35" s="38"/>
      <c r="B35" s="3">
        <v>2013</v>
      </c>
      <c r="C35" s="13">
        <f t="shared" si="0"/>
        <v>0</v>
      </c>
      <c r="D35" s="297"/>
      <c r="E35" s="297"/>
      <c r="F35" s="297"/>
      <c r="G35" s="297"/>
      <c r="H35" s="297"/>
      <c r="I35" s="297"/>
      <c r="J35" s="297"/>
      <c r="K35" s="297"/>
      <c r="L35" s="297"/>
      <c r="M35" s="297"/>
      <c r="N35" s="297"/>
      <c r="O35" s="297"/>
      <c r="P35" s="297"/>
      <c r="Q35" s="297"/>
      <c r="R35" s="297">
        <f>R34</f>
        <v>0</v>
      </c>
      <c r="S35" s="233">
        <f>S34</f>
        <v>0</v>
      </c>
      <c r="T35" s="233">
        <f>T34</f>
        <v>0</v>
      </c>
      <c r="U35" s="233"/>
      <c r="V35" s="233">
        <f>V14/7</f>
        <v>0</v>
      </c>
      <c r="W35" s="233">
        <f>W14/7/2</f>
        <v>0</v>
      </c>
      <c r="X35" s="233"/>
      <c r="Y35" s="297"/>
      <c r="Z35" s="297"/>
    </row>
    <row r="36" spans="1:26" x14ac:dyDescent="0.25">
      <c r="A36" s="38"/>
      <c r="B36" s="3">
        <v>2014</v>
      </c>
      <c r="C36" s="13">
        <f t="shared" si="0"/>
        <v>0</v>
      </c>
      <c r="D36" s="297"/>
      <c r="E36" s="297"/>
      <c r="F36" s="297"/>
      <c r="G36" s="297"/>
      <c r="H36" s="297"/>
      <c r="I36" s="297"/>
      <c r="J36" s="297"/>
      <c r="K36" s="297"/>
      <c r="L36" s="297"/>
      <c r="M36" s="297"/>
      <c r="N36" s="297"/>
      <c r="O36" s="297"/>
      <c r="P36" s="297"/>
      <c r="Q36" s="297"/>
      <c r="R36" s="297"/>
      <c r="S36" s="233">
        <f t="shared" ref="S36:S37" si="1">S35</f>
        <v>0</v>
      </c>
      <c r="T36" s="233">
        <f t="shared" ref="T36:T37" si="2">T35</f>
        <v>0</v>
      </c>
      <c r="U36" s="233"/>
      <c r="V36" s="233">
        <f>V35</f>
        <v>0</v>
      </c>
      <c r="W36" s="233">
        <f>W14/7</f>
        <v>0</v>
      </c>
      <c r="X36" s="233">
        <f>X14/7/2</f>
        <v>0</v>
      </c>
      <c r="Y36" s="297"/>
      <c r="Z36" s="297"/>
    </row>
    <row r="37" spans="1:26" x14ac:dyDescent="0.25">
      <c r="A37" s="38"/>
      <c r="B37" s="3">
        <v>2015</v>
      </c>
      <c r="C37" s="13">
        <f t="shared" si="0"/>
        <v>0</v>
      </c>
      <c r="D37" s="297"/>
      <c r="E37" s="297"/>
      <c r="F37" s="297"/>
      <c r="G37" s="297"/>
      <c r="H37" s="297"/>
      <c r="I37" s="297"/>
      <c r="J37" s="297"/>
      <c r="K37" s="297"/>
      <c r="L37" s="297"/>
      <c r="M37" s="297"/>
      <c r="N37" s="297"/>
      <c r="O37" s="297"/>
      <c r="P37" s="297"/>
      <c r="Q37" s="297"/>
      <c r="R37" s="297"/>
      <c r="S37" s="233">
        <f t="shared" si="1"/>
        <v>0</v>
      </c>
      <c r="T37" s="233">
        <f t="shared" si="2"/>
        <v>0</v>
      </c>
      <c r="U37" s="233">
        <f>U36</f>
        <v>0</v>
      </c>
      <c r="V37" s="233">
        <f>V36</f>
        <v>0</v>
      </c>
      <c r="W37" s="233">
        <f>W14/7</f>
        <v>0</v>
      </c>
      <c r="X37" s="233">
        <f>X14/7</f>
        <v>0</v>
      </c>
      <c r="Y37" s="297">
        <f>Y14/7/2</f>
        <v>0</v>
      </c>
      <c r="Z37" s="297"/>
    </row>
    <row r="38" spans="1:26" x14ac:dyDescent="0.25">
      <c r="A38" s="38"/>
      <c r="B38" s="3">
        <v>2016</v>
      </c>
      <c r="C38" s="13">
        <f t="shared" si="0"/>
        <v>0</v>
      </c>
      <c r="D38" s="297"/>
      <c r="E38" s="297"/>
      <c r="F38" s="297"/>
      <c r="G38" s="297"/>
      <c r="H38" s="297"/>
      <c r="I38" s="297"/>
      <c r="J38" s="297"/>
      <c r="K38" s="297"/>
      <c r="L38" s="297"/>
      <c r="M38" s="297"/>
      <c r="N38" s="297"/>
      <c r="O38" s="297"/>
      <c r="P38" s="297"/>
      <c r="Q38" s="297"/>
      <c r="R38" s="297"/>
      <c r="S38" s="233"/>
      <c r="T38" s="233"/>
      <c r="U38" s="233"/>
      <c r="V38" s="233"/>
      <c r="W38" s="233"/>
      <c r="X38" s="233"/>
      <c r="Y38" s="297"/>
      <c r="Z38" s="297"/>
    </row>
    <row r="39" spans="1:26" x14ac:dyDescent="0.25">
      <c r="A39" s="38"/>
      <c r="B39" s="3"/>
      <c r="C39" s="13"/>
      <c r="D39" s="297"/>
      <c r="E39" s="297"/>
      <c r="F39" s="297"/>
      <c r="G39" s="297"/>
      <c r="H39" s="297"/>
      <c r="I39" s="297"/>
      <c r="J39" s="297"/>
      <c r="K39" s="297"/>
      <c r="L39" s="297"/>
      <c r="M39" s="297"/>
      <c r="N39" s="297"/>
      <c r="O39" s="297"/>
      <c r="P39" s="297"/>
      <c r="Q39" s="297"/>
      <c r="R39" s="297"/>
      <c r="S39" s="233"/>
      <c r="T39" s="233"/>
      <c r="U39" s="233"/>
      <c r="V39" s="233"/>
      <c r="W39" s="233"/>
      <c r="X39" s="233"/>
      <c r="Y39" s="297"/>
      <c r="Z39" s="297"/>
    </row>
    <row r="40" spans="1:26" x14ac:dyDescent="0.25">
      <c r="A40" s="38"/>
      <c r="B40" s="30">
        <f>SUM(D40:Y40)</f>
        <v>0</v>
      </c>
      <c r="C40" s="12"/>
      <c r="D40" s="298"/>
      <c r="E40" s="298"/>
      <c r="F40" s="298"/>
      <c r="G40" s="298"/>
      <c r="H40" s="298"/>
      <c r="I40" s="298"/>
      <c r="J40" s="298"/>
      <c r="K40" s="298"/>
      <c r="L40" s="298"/>
      <c r="M40" s="298"/>
      <c r="N40" s="298"/>
      <c r="O40" s="298"/>
      <c r="P40" s="298"/>
      <c r="Q40" s="298"/>
      <c r="R40" s="298"/>
      <c r="S40" s="298"/>
      <c r="T40" s="298"/>
      <c r="U40" s="298"/>
      <c r="V40" s="299"/>
      <c r="W40" s="299"/>
      <c r="X40" s="275"/>
      <c r="Y40" s="297"/>
      <c r="Z40" s="297"/>
    </row>
    <row r="41" spans="1:26" x14ac:dyDescent="0.25">
      <c r="A41" s="38" t="s">
        <v>62</v>
      </c>
      <c r="B41" s="300">
        <f>SUM(D41:Y41)</f>
        <v>0</v>
      </c>
      <c r="C41" s="275">
        <f>SUM(C16:C40)</f>
        <v>0</v>
      </c>
      <c r="D41" s="297">
        <f>-SUM(D16:D40)+D14</f>
        <v>0</v>
      </c>
      <c r="E41" s="297">
        <f t="shared" ref="E41:Z41" si="3">-SUM(E16:E40)+E14</f>
        <v>0</v>
      </c>
      <c r="F41" s="297">
        <f t="shared" si="3"/>
        <v>0</v>
      </c>
      <c r="G41" s="297">
        <f t="shared" si="3"/>
        <v>0</v>
      </c>
      <c r="H41" s="297">
        <f t="shared" si="3"/>
        <v>0</v>
      </c>
      <c r="I41" s="297">
        <f t="shared" si="3"/>
        <v>0</v>
      </c>
      <c r="J41" s="297">
        <f t="shared" si="3"/>
        <v>0</v>
      </c>
      <c r="K41" s="297">
        <f t="shared" si="3"/>
        <v>0</v>
      </c>
      <c r="L41" s="297">
        <f t="shared" si="3"/>
        <v>0</v>
      </c>
      <c r="M41" s="297">
        <f t="shared" si="3"/>
        <v>0</v>
      </c>
      <c r="N41" s="297">
        <f t="shared" si="3"/>
        <v>0</v>
      </c>
      <c r="O41" s="297">
        <f t="shared" si="3"/>
        <v>0</v>
      </c>
      <c r="P41" s="297">
        <f t="shared" si="3"/>
        <v>0</v>
      </c>
      <c r="Q41" s="297">
        <f t="shared" si="3"/>
        <v>0</v>
      </c>
      <c r="R41" s="297">
        <f t="shared" si="3"/>
        <v>0</v>
      </c>
      <c r="S41" s="297">
        <f t="shared" si="3"/>
        <v>0</v>
      </c>
      <c r="T41" s="297">
        <f t="shared" si="3"/>
        <v>0</v>
      </c>
      <c r="U41" s="297">
        <f t="shared" si="3"/>
        <v>0</v>
      </c>
      <c r="V41" s="233">
        <f t="shared" si="3"/>
        <v>0</v>
      </c>
      <c r="W41" s="233">
        <f t="shared" si="3"/>
        <v>0</v>
      </c>
      <c r="X41" s="334">
        <f t="shared" si="3"/>
        <v>0</v>
      </c>
      <c r="Y41" s="334">
        <f t="shared" si="3"/>
        <v>0</v>
      </c>
      <c r="Z41" s="334">
        <f t="shared" si="3"/>
        <v>0</v>
      </c>
    </row>
    <row r="42" spans="1:26" x14ac:dyDescent="0.25">
      <c r="A42" s="38"/>
      <c r="B42" s="275"/>
      <c r="C42" s="299"/>
      <c r="D42" s="297"/>
      <c r="E42" s="297"/>
      <c r="F42" s="297"/>
      <c r="G42" s="297"/>
      <c r="H42" s="297"/>
      <c r="I42" s="297"/>
      <c r="J42" s="297"/>
      <c r="K42" s="297"/>
      <c r="L42" s="297"/>
      <c r="M42" s="297"/>
      <c r="N42" s="297"/>
      <c r="O42" s="297"/>
      <c r="P42" s="297"/>
      <c r="Q42" s="297"/>
      <c r="R42" s="297"/>
      <c r="S42" s="297"/>
      <c r="T42" s="297"/>
      <c r="U42" s="297"/>
      <c r="V42" s="297"/>
      <c r="W42" s="297"/>
      <c r="X42" s="297"/>
      <c r="Y42" s="297"/>
      <c r="Z42" s="297"/>
    </row>
    <row r="43" spans="1:26" x14ac:dyDescent="0.25">
      <c r="A43" s="39" t="s">
        <v>63</v>
      </c>
      <c r="B43" s="3"/>
      <c r="C43" s="30">
        <f>+C14+C41</f>
        <v>0</v>
      </c>
      <c r="D43" s="297"/>
      <c r="E43" s="297"/>
      <c r="F43" s="297"/>
      <c r="G43" s="297"/>
      <c r="H43" s="297"/>
      <c r="I43" s="297"/>
      <c r="J43" s="297"/>
      <c r="K43" s="297"/>
      <c r="L43" s="297"/>
      <c r="M43" s="297"/>
      <c r="N43" s="297"/>
      <c r="O43" s="297"/>
      <c r="P43" s="297"/>
      <c r="Q43" s="297"/>
      <c r="R43" s="297"/>
      <c r="S43" s="297"/>
      <c r="T43" s="297"/>
      <c r="U43" s="297"/>
      <c r="V43" s="297"/>
      <c r="W43" s="297"/>
      <c r="X43" s="297"/>
      <c r="Y43" s="297"/>
      <c r="Z43" s="297"/>
    </row>
    <row r="44" spans="1:26" x14ac:dyDescent="0.25">
      <c r="A44" s="3"/>
      <c r="B44" s="3"/>
      <c r="C44" s="3"/>
      <c r="D44" s="297"/>
      <c r="E44" s="297"/>
      <c r="F44" s="297"/>
      <c r="G44" s="297"/>
      <c r="H44" s="297"/>
      <c r="I44" s="297"/>
      <c r="J44" s="297"/>
      <c r="K44" s="297"/>
      <c r="L44" s="297"/>
      <c r="M44" s="297"/>
      <c r="N44" s="297"/>
      <c r="O44" s="297"/>
      <c r="P44" s="297"/>
      <c r="Q44" s="297"/>
      <c r="R44" s="297"/>
      <c r="S44" s="297"/>
      <c r="T44" s="297"/>
      <c r="U44" s="297"/>
      <c r="V44" s="297"/>
      <c r="W44" s="297"/>
      <c r="X44" s="297"/>
      <c r="Y44" s="297"/>
      <c r="Z44" s="297"/>
    </row>
    <row r="45" spans="1:26" x14ac:dyDescent="0.25">
      <c r="A45" s="3"/>
      <c r="B45" s="36"/>
      <c r="C45" s="3"/>
      <c r="D45" s="297"/>
      <c r="E45" s="297"/>
      <c r="F45" s="297"/>
      <c r="G45" s="297"/>
      <c r="H45" s="297"/>
      <c r="I45" s="297"/>
      <c r="J45" s="297"/>
      <c r="K45" s="297"/>
      <c r="L45" s="297"/>
      <c r="M45" s="297"/>
      <c r="N45" s="297"/>
      <c r="O45" s="297"/>
      <c r="P45" s="297"/>
      <c r="Q45" s="297"/>
      <c r="R45" s="297"/>
      <c r="S45" s="297"/>
      <c r="T45" s="297"/>
      <c r="U45" s="297"/>
      <c r="V45" s="297"/>
      <c r="W45" s="297"/>
      <c r="X45" s="297"/>
      <c r="Y45" s="297"/>
      <c r="Z45" s="297"/>
    </row>
    <row r="46" spans="1:26" x14ac:dyDescent="0.25">
      <c r="A46" s="3"/>
      <c r="B46" s="3"/>
      <c r="C46" s="3"/>
      <c r="E46" s="297"/>
      <c r="F46" s="301"/>
      <c r="G46" s="301"/>
      <c r="H46" s="301"/>
      <c r="I46" s="301"/>
      <c r="J46" s="301"/>
      <c r="K46" s="301"/>
      <c r="L46" s="301"/>
      <c r="M46" s="301"/>
      <c r="N46" s="297">
        <f>SUM(E32:E46)</f>
        <v>0</v>
      </c>
      <c r="O46" s="301"/>
      <c r="P46" s="301"/>
      <c r="Q46" s="301"/>
      <c r="R46" s="301"/>
      <c r="S46" s="301"/>
    </row>
    <row r="47" spans="1:26" x14ac:dyDescent="0.25">
      <c r="B47" s="3"/>
      <c r="C47" s="3"/>
      <c r="E47" s="301"/>
      <c r="F47" s="301"/>
      <c r="G47" s="301"/>
      <c r="H47" s="301"/>
      <c r="I47" s="301"/>
      <c r="J47" s="301"/>
      <c r="K47" s="301"/>
      <c r="L47" s="301"/>
      <c r="M47" s="301"/>
      <c r="N47" s="301"/>
      <c r="O47" s="301"/>
      <c r="P47" s="301"/>
      <c r="Q47" s="301"/>
      <c r="R47" s="301"/>
      <c r="S47" s="301"/>
    </row>
    <row r="48" spans="1:26" x14ac:dyDescent="0.25">
      <c r="E48" s="301"/>
      <c r="F48" s="301"/>
      <c r="G48" s="301"/>
      <c r="H48" s="301"/>
      <c r="I48" s="301"/>
      <c r="J48" s="301"/>
      <c r="K48" s="301"/>
      <c r="L48" s="301"/>
      <c r="M48" s="301"/>
      <c r="N48" s="301"/>
      <c r="O48" s="301"/>
      <c r="P48" s="301"/>
      <c r="Q48" s="301"/>
      <c r="R48" s="301"/>
      <c r="S48" s="301"/>
    </row>
    <row r="49" spans="5:19" x14ac:dyDescent="0.25">
      <c r="E49" s="301"/>
      <c r="F49" s="301"/>
      <c r="G49" s="301"/>
      <c r="H49" s="301"/>
      <c r="I49" s="301"/>
      <c r="J49" s="301"/>
      <c r="K49" s="301"/>
      <c r="L49" s="301"/>
      <c r="M49" s="301"/>
      <c r="N49" s="301"/>
      <c r="O49" s="301"/>
      <c r="P49" s="301"/>
      <c r="Q49" s="301"/>
      <c r="R49" s="301"/>
      <c r="S49" s="301"/>
    </row>
    <row r="50" spans="5:19" x14ac:dyDescent="0.25">
      <c r="E50" s="301"/>
      <c r="F50" s="301"/>
      <c r="G50" s="301"/>
      <c r="H50" s="301"/>
      <c r="I50" s="301"/>
      <c r="J50" s="301"/>
      <c r="K50" s="301"/>
      <c r="L50" s="301"/>
      <c r="M50" s="301"/>
      <c r="N50" s="301"/>
      <c r="O50" s="301"/>
      <c r="P50" s="301"/>
      <c r="Q50" s="301"/>
      <c r="R50" s="301"/>
      <c r="S50" s="301"/>
    </row>
    <row r="51" spans="5:19" x14ac:dyDescent="0.25">
      <c r="E51" s="301"/>
      <c r="F51" s="301"/>
      <c r="G51" s="301"/>
      <c r="H51" s="301"/>
      <c r="I51" s="301"/>
      <c r="J51" s="301"/>
      <c r="K51" s="301"/>
      <c r="L51" s="301"/>
      <c r="M51" s="301"/>
      <c r="N51" s="301"/>
      <c r="O51" s="301"/>
      <c r="P51" s="301"/>
      <c r="Q51" s="301"/>
      <c r="R51" s="301"/>
      <c r="S51" s="301"/>
    </row>
    <row r="52" spans="5:19" x14ac:dyDescent="0.25">
      <c r="E52" s="301"/>
      <c r="F52" s="301"/>
      <c r="G52" s="301"/>
      <c r="H52" s="301"/>
      <c r="I52" s="301"/>
      <c r="J52" s="301"/>
      <c r="K52" s="301"/>
      <c r="L52" s="301"/>
      <c r="M52" s="301"/>
      <c r="N52" s="301"/>
      <c r="O52" s="301"/>
      <c r="P52" s="301"/>
      <c r="Q52" s="301"/>
      <c r="R52" s="301"/>
      <c r="S52" s="301"/>
    </row>
    <row r="53" spans="5:19" x14ac:dyDescent="0.25">
      <c r="E53" s="301"/>
      <c r="F53" s="301"/>
      <c r="G53" s="301"/>
      <c r="H53" s="301"/>
      <c r="I53" s="301"/>
      <c r="J53" s="301"/>
      <c r="K53" s="301"/>
      <c r="L53" s="301"/>
      <c r="M53" s="301"/>
      <c r="N53" s="301"/>
      <c r="O53" s="301"/>
      <c r="P53" s="301"/>
      <c r="Q53" s="301"/>
      <c r="R53" s="301"/>
      <c r="S53" s="301"/>
    </row>
    <row r="54" spans="5:19" x14ac:dyDescent="0.25">
      <c r="E54" s="301"/>
      <c r="F54" s="301"/>
      <c r="G54" s="301"/>
      <c r="H54" s="301"/>
      <c r="I54" s="301"/>
      <c r="J54" s="301"/>
      <c r="K54" s="301"/>
      <c r="L54" s="301"/>
      <c r="M54" s="301"/>
      <c r="N54" s="301"/>
      <c r="O54" s="301"/>
      <c r="P54" s="301"/>
      <c r="Q54" s="301"/>
      <c r="R54" s="301"/>
      <c r="S54" s="301"/>
    </row>
    <row r="55" spans="5:19" x14ac:dyDescent="0.25">
      <c r="E55" s="301"/>
      <c r="F55" s="301"/>
      <c r="G55" s="301"/>
      <c r="H55" s="301"/>
      <c r="I55" s="301"/>
      <c r="J55" s="301"/>
      <c r="K55" s="301"/>
      <c r="L55" s="301"/>
      <c r="M55" s="301"/>
      <c r="N55" s="301"/>
      <c r="O55" s="301"/>
      <c r="P55" s="301"/>
      <c r="Q55" s="301"/>
      <c r="R55" s="301"/>
      <c r="S55" s="301"/>
    </row>
    <row r="56" spans="5:19" x14ac:dyDescent="0.25">
      <c r="E56" s="301"/>
      <c r="F56" s="301"/>
      <c r="G56" s="301"/>
      <c r="H56" s="301"/>
      <c r="I56" s="301"/>
      <c r="J56" s="301"/>
      <c r="K56" s="301"/>
      <c r="L56" s="301"/>
      <c r="M56" s="301"/>
      <c r="N56" s="301"/>
      <c r="O56" s="301"/>
      <c r="P56" s="301"/>
      <c r="Q56" s="301"/>
      <c r="R56" s="301"/>
      <c r="S56" s="301"/>
    </row>
    <row r="57" spans="5:19" x14ac:dyDescent="0.25">
      <c r="E57" s="301"/>
      <c r="F57" s="301"/>
      <c r="G57" s="301"/>
      <c r="H57" s="301"/>
      <c r="I57" s="301"/>
      <c r="J57" s="301"/>
      <c r="K57" s="301"/>
      <c r="L57" s="301"/>
      <c r="M57" s="301"/>
      <c r="N57" s="301"/>
      <c r="O57" s="301"/>
      <c r="P57" s="301"/>
      <c r="Q57" s="301"/>
      <c r="R57" s="301"/>
      <c r="S57" s="301"/>
    </row>
  </sheetData>
  <pageMargins left="0.7" right="0.7" top="0.75" bottom="0.75" header="0.3" footer="0.3"/>
  <pageSetup scale="66" orientation="landscape" horizontalDpi="4294967294" verticalDpi="4294967294" r:id="rId1"/>
  <headerFooter>
    <oddFooter>&amp;Z&amp;F&amp;RPage &amp;P</oddFooter>
  </headerFooter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sheetPr codeName="Sheet81">
    <tabColor theme="9" tint="-0.249977111117893"/>
    <pageSetUpPr fitToPage="1"/>
  </sheetPr>
  <dimension ref="A1:AC61"/>
  <sheetViews>
    <sheetView workbookViewId="0"/>
  </sheetViews>
  <sheetFormatPr defaultRowHeight="15" x14ac:dyDescent="0.25"/>
  <cols>
    <col min="1" max="1" width="34" bestFit="1" customWidth="1"/>
    <col min="2" max="2" width="8.7109375" customWidth="1"/>
    <col min="3" max="3" width="12.85546875" customWidth="1"/>
    <col min="4" max="12" width="7.42578125" hidden="1" customWidth="1"/>
    <col min="13" max="13" width="7.5703125" hidden="1" customWidth="1"/>
    <col min="14" max="17" width="9.28515625" customWidth="1"/>
    <col min="18" max="19" width="11.28515625" customWidth="1"/>
    <col min="20" max="20" width="9.42578125" customWidth="1"/>
    <col min="22" max="24" width="10.5703125" customWidth="1"/>
  </cols>
  <sheetData>
    <row r="1" spans="1:29" x14ac:dyDescent="0.25">
      <c r="A1" s="11" t="s">
        <v>10</v>
      </c>
      <c r="O1" t="s">
        <v>647</v>
      </c>
      <c r="R1" s="2" t="s">
        <v>879</v>
      </c>
      <c r="S1" s="139" t="s">
        <v>880</v>
      </c>
      <c r="T1" s="3" t="s">
        <v>881</v>
      </c>
    </row>
    <row r="2" spans="1:29" x14ac:dyDescent="0.25">
      <c r="A2" s="9" t="s">
        <v>438</v>
      </c>
    </row>
    <row r="3" spans="1:29" x14ac:dyDescent="0.25">
      <c r="A3" s="9" t="s">
        <v>80</v>
      </c>
    </row>
    <row r="4" spans="1:29" x14ac:dyDescent="0.25">
      <c r="R4" s="40" t="s">
        <v>4</v>
      </c>
      <c r="S4" s="41"/>
      <c r="T4" s="40" t="s">
        <v>8</v>
      </c>
    </row>
    <row r="5" spans="1:29" x14ac:dyDescent="0.25">
      <c r="A5" s="10" t="s">
        <v>9</v>
      </c>
      <c r="B5" s="12" t="s">
        <v>64</v>
      </c>
      <c r="C5" s="12" t="s">
        <v>12</v>
      </c>
      <c r="R5" s="42" t="s">
        <v>2</v>
      </c>
      <c r="S5" s="42" t="s">
        <v>60</v>
      </c>
      <c r="T5" s="42" t="s">
        <v>7</v>
      </c>
    </row>
    <row r="6" spans="1:29" x14ac:dyDescent="0.25">
      <c r="B6" s="3"/>
      <c r="R6" s="3"/>
    </row>
    <row r="7" spans="1:29" x14ac:dyDescent="0.25">
      <c r="A7" s="213" t="s">
        <v>879</v>
      </c>
      <c r="B7" s="212">
        <v>324</v>
      </c>
      <c r="C7" s="212" t="s">
        <v>881</v>
      </c>
      <c r="D7" s="293"/>
      <c r="E7" s="293"/>
      <c r="F7" s="293"/>
      <c r="G7" s="293"/>
      <c r="H7" s="293"/>
      <c r="I7" s="293"/>
      <c r="J7" s="293"/>
      <c r="K7" s="293"/>
      <c r="L7" s="293"/>
      <c r="M7" s="293"/>
      <c r="N7" s="293"/>
      <c r="O7" s="294"/>
      <c r="P7" s="6"/>
      <c r="Q7" s="6"/>
      <c r="R7" s="13">
        <f>+C14</f>
        <v>6918</v>
      </c>
      <c r="S7" s="13">
        <f>+-C45</f>
        <v>6918.0000000000009</v>
      </c>
      <c r="T7" s="13">
        <f>+R7-S7</f>
        <v>0</v>
      </c>
    </row>
    <row r="8" spans="1:29" x14ac:dyDescent="0.25">
      <c r="A8" s="292" t="s">
        <v>880</v>
      </c>
      <c r="B8" s="3"/>
      <c r="D8" s="293"/>
      <c r="E8" s="293"/>
      <c r="F8" s="293"/>
      <c r="G8" s="293"/>
      <c r="H8" s="293"/>
      <c r="I8" s="293"/>
      <c r="J8" s="293"/>
      <c r="K8" s="293"/>
      <c r="L8" s="293"/>
      <c r="M8" s="293"/>
      <c r="N8" s="293"/>
      <c r="O8" s="294"/>
      <c r="P8" s="6"/>
      <c r="Q8" s="6"/>
    </row>
    <row r="9" spans="1:29" x14ac:dyDescent="0.25">
      <c r="A9" s="2" t="s">
        <v>1036</v>
      </c>
      <c r="B9" s="3"/>
      <c r="D9" s="293"/>
      <c r="E9" s="293"/>
      <c r="F9" s="293"/>
      <c r="G9" s="293"/>
      <c r="H9" s="293"/>
      <c r="I9" s="293"/>
      <c r="J9" s="293"/>
      <c r="K9" s="293"/>
      <c r="L9" s="293"/>
      <c r="M9" s="293"/>
      <c r="N9" s="293"/>
      <c r="O9" s="294"/>
      <c r="P9" s="6"/>
      <c r="Q9" s="6"/>
    </row>
    <row r="10" spans="1:29" x14ac:dyDescent="0.25">
      <c r="B10" s="3"/>
    </row>
    <row r="11" spans="1:29" x14ac:dyDescent="0.25">
      <c r="A11" s="2" t="s">
        <v>66</v>
      </c>
      <c r="B11" s="212"/>
      <c r="C11" s="214"/>
    </row>
    <row r="12" spans="1:29" x14ac:dyDescent="0.25">
      <c r="B12" s="28"/>
      <c r="C12" s="2"/>
    </row>
    <row r="13" spans="1:29" x14ac:dyDescent="0.25">
      <c r="A13" s="9" t="s">
        <v>5</v>
      </c>
      <c r="C13" s="31" t="s">
        <v>3</v>
      </c>
      <c r="D13" s="32">
        <v>1994</v>
      </c>
      <c r="E13" s="32">
        <v>1995</v>
      </c>
      <c r="F13" s="32">
        <v>1996</v>
      </c>
      <c r="G13" s="32">
        <v>1997</v>
      </c>
      <c r="H13" s="32">
        <v>1998</v>
      </c>
      <c r="I13" s="32">
        <v>1999</v>
      </c>
      <c r="J13" s="32">
        <v>2000</v>
      </c>
      <c r="K13" s="32">
        <v>2001</v>
      </c>
      <c r="L13" s="32">
        <v>2002</v>
      </c>
      <c r="M13" s="32">
        <v>2003</v>
      </c>
      <c r="N13" s="32">
        <v>2004</v>
      </c>
      <c r="O13" s="32">
        <v>2005</v>
      </c>
      <c r="P13" s="32">
        <v>2006</v>
      </c>
      <c r="Q13" s="32">
        <v>2007</v>
      </c>
      <c r="R13" s="32">
        <v>2008</v>
      </c>
      <c r="S13" s="32">
        <v>2009</v>
      </c>
      <c r="T13" s="32">
        <v>2010</v>
      </c>
      <c r="U13" s="32">
        <v>2011</v>
      </c>
      <c r="V13" s="32">
        <v>2012</v>
      </c>
      <c r="W13" s="32">
        <v>2013</v>
      </c>
      <c r="X13" s="32">
        <v>2014</v>
      </c>
      <c r="Y13" s="328">
        <v>2015</v>
      </c>
      <c r="Z13" s="32">
        <v>2016</v>
      </c>
      <c r="AA13" s="328">
        <v>2017</v>
      </c>
      <c r="AB13" s="32">
        <v>2018</v>
      </c>
      <c r="AC13" s="328">
        <v>2019</v>
      </c>
    </row>
    <row r="14" spans="1:29" x14ac:dyDescent="0.25">
      <c r="A14" s="9" t="s">
        <v>73</v>
      </c>
      <c r="C14" s="295">
        <f>SUM(D14:Y14)</f>
        <v>6918</v>
      </c>
      <c r="D14" s="233">
        <v>0</v>
      </c>
      <c r="E14" s="233">
        <v>0</v>
      </c>
      <c r="F14" s="233">
        <v>0</v>
      </c>
      <c r="G14" s="233">
        <v>0</v>
      </c>
      <c r="H14" s="233">
        <v>0</v>
      </c>
      <c r="I14" s="233">
        <v>0</v>
      </c>
      <c r="J14" s="233">
        <v>0</v>
      </c>
      <c r="K14" s="233">
        <v>0</v>
      </c>
      <c r="L14" s="233">
        <v>0</v>
      </c>
      <c r="M14" s="233">
        <v>0</v>
      </c>
      <c r="N14" s="233"/>
      <c r="O14" s="233"/>
      <c r="P14" s="233"/>
      <c r="Q14" s="233"/>
      <c r="R14" s="233"/>
      <c r="S14" s="233"/>
      <c r="T14" s="233"/>
      <c r="U14" s="296"/>
      <c r="V14" s="296"/>
      <c r="W14" s="233"/>
      <c r="X14" s="233">
        <v>6918</v>
      </c>
    </row>
    <row r="15" spans="1:29" x14ac:dyDescent="0.25">
      <c r="A15" s="34"/>
      <c r="B15" s="2"/>
      <c r="C15" s="2"/>
      <c r="S15" s="233"/>
      <c r="T15" s="233"/>
      <c r="U15" s="233"/>
      <c r="V15" s="233"/>
      <c r="W15" s="233"/>
      <c r="X15" s="233"/>
    </row>
    <row r="16" spans="1:29" x14ac:dyDescent="0.25">
      <c r="A16" s="9" t="s">
        <v>6</v>
      </c>
      <c r="B16" s="3">
        <v>1994</v>
      </c>
      <c r="C16" s="13">
        <f>-SUM(D16:Y16)</f>
        <v>0</v>
      </c>
      <c r="D16" s="297">
        <f>+D$14/7/2</f>
        <v>0</v>
      </c>
      <c r="E16" s="297"/>
      <c r="F16" s="297"/>
      <c r="G16" s="297"/>
      <c r="H16" s="297"/>
      <c r="I16" s="297"/>
      <c r="J16" s="297"/>
      <c r="K16" s="297"/>
      <c r="L16" s="297"/>
      <c r="M16" s="297"/>
      <c r="N16" s="297"/>
      <c r="O16" s="297"/>
      <c r="P16" s="297"/>
      <c r="Q16" s="297"/>
      <c r="R16" s="297"/>
      <c r="S16" s="233"/>
      <c r="T16" s="233"/>
      <c r="U16" s="233"/>
      <c r="V16" s="233"/>
      <c r="W16" s="233"/>
      <c r="X16" s="233"/>
      <c r="Y16" s="297"/>
      <c r="Z16" s="297"/>
    </row>
    <row r="17" spans="1:26" x14ac:dyDescent="0.25">
      <c r="B17" s="3">
        <v>1995</v>
      </c>
      <c r="C17" s="13">
        <f t="shared" ref="C17:C39" si="0">-SUM(D17:Y17)</f>
        <v>0</v>
      </c>
      <c r="D17" s="297">
        <f>+D$14/7</f>
        <v>0</v>
      </c>
      <c r="E17" s="297">
        <f>+E$14/7/2</f>
        <v>0</v>
      </c>
      <c r="F17" s="297"/>
      <c r="G17" s="297"/>
      <c r="H17" s="297"/>
      <c r="I17" s="297"/>
      <c r="J17" s="297"/>
      <c r="K17" s="297"/>
      <c r="L17" s="297"/>
      <c r="M17" s="297"/>
      <c r="N17" s="297"/>
      <c r="O17" s="297"/>
      <c r="P17" s="297"/>
      <c r="Q17" s="297"/>
      <c r="R17" s="297"/>
      <c r="S17" s="233"/>
      <c r="T17" s="233"/>
      <c r="U17" s="233"/>
      <c r="V17" s="233"/>
      <c r="W17" s="233"/>
      <c r="X17" s="233"/>
      <c r="Y17" s="297"/>
      <c r="Z17" s="297"/>
    </row>
    <row r="18" spans="1:26" x14ac:dyDescent="0.25">
      <c r="B18" s="3">
        <v>1996</v>
      </c>
      <c r="C18" s="13">
        <f t="shared" si="0"/>
        <v>0</v>
      </c>
      <c r="D18" s="297">
        <f>+D17</f>
        <v>0</v>
      </c>
      <c r="E18" s="297">
        <f>+E$14/7</f>
        <v>0</v>
      </c>
      <c r="F18" s="297">
        <f>+F$14/7/2</f>
        <v>0</v>
      </c>
      <c r="G18" s="297"/>
      <c r="H18" s="297"/>
      <c r="I18" s="297"/>
      <c r="J18" s="297"/>
      <c r="K18" s="297"/>
      <c r="L18" s="297"/>
      <c r="M18" s="297"/>
      <c r="N18" s="297"/>
      <c r="O18" s="297"/>
      <c r="P18" s="297"/>
      <c r="Q18" s="297"/>
      <c r="R18" s="297"/>
      <c r="S18" s="233"/>
      <c r="T18" s="233"/>
      <c r="U18" s="233"/>
      <c r="V18" s="233"/>
      <c r="W18" s="233"/>
      <c r="X18" s="233"/>
      <c r="Y18" s="297"/>
      <c r="Z18" s="297"/>
    </row>
    <row r="19" spans="1:26" x14ac:dyDescent="0.25">
      <c r="B19" s="3">
        <v>1997</v>
      </c>
      <c r="C19" s="13">
        <f t="shared" si="0"/>
        <v>0</v>
      </c>
      <c r="D19" s="297">
        <f>+D18</f>
        <v>0</v>
      </c>
      <c r="E19" s="297">
        <f>+E18</f>
        <v>0</v>
      </c>
      <c r="F19" s="297">
        <f>+F$14/7</f>
        <v>0</v>
      </c>
      <c r="G19" s="297">
        <f>+G$14/7/2</f>
        <v>0</v>
      </c>
      <c r="H19" s="297"/>
      <c r="I19" s="297"/>
      <c r="J19" s="297"/>
      <c r="K19" s="297"/>
      <c r="L19" s="297"/>
      <c r="M19" s="297"/>
      <c r="N19" s="297"/>
      <c r="O19" s="297"/>
      <c r="P19" s="297"/>
      <c r="Q19" s="297"/>
      <c r="R19" s="297"/>
      <c r="S19" s="233"/>
      <c r="T19" s="233"/>
      <c r="U19" s="233"/>
      <c r="V19" s="233"/>
      <c r="W19" s="233"/>
      <c r="X19" s="233"/>
      <c r="Y19" s="297"/>
      <c r="Z19" s="297"/>
    </row>
    <row r="20" spans="1:26" x14ac:dyDescent="0.25">
      <c r="B20" s="3">
        <v>1998</v>
      </c>
      <c r="C20" s="13">
        <f t="shared" si="0"/>
        <v>0</v>
      </c>
      <c r="D20" s="297">
        <f>+D19</f>
        <v>0</v>
      </c>
      <c r="E20" s="297">
        <f>+E19</f>
        <v>0</v>
      </c>
      <c r="F20" s="297">
        <f>+F19</f>
        <v>0</v>
      </c>
      <c r="G20" s="297">
        <f>+G$14/7</f>
        <v>0</v>
      </c>
      <c r="H20" s="297">
        <f>+H$14/7/2</f>
        <v>0</v>
      </c>
      <c r="I20" s="297"/>
      <c r="J20" s="297"/>
      <c r="K20" s="297"/>
      <c r="L20" s="297"/>
      <c r="M20" s="297"/>
      <c r="N20" s="297"/>
      <c r="O20" s="297"/>
      <c r="P20" s="297"/>
      <c r="Q20" s="297"/>
      <c r="R20" s="297"/>
      <c r="S20" s="233"/>
      <c r="T20" s="233"/>
      <c r="U20" s="233"/>
      <c r="V20" s="233"/>
      <c r="W20" s="233"/>
      <c r="X20" s="233"/>
      <c r="Y20" s="297"/>
      <c r="Z20" s="297"/>
    </row>
    <row r="21" spans="1:26" x14ac:dyDescent="0.25">
      <c r="B21" s="3">
        <v>1999</v>
      </c>
      <c r="C21" s="13">
        <f t="shared" si="0"/>
        <v>0</v>
      </c>
      <c r="D21" s="297">
        <f>+D20</f>
        <v>0</v>
      </c>
      <c r="E21" s="297">
        <f>+E20</f>
        <v>0</v>
      </c>
      <c r="F21" s="297">
        <f>+F20</f>
        <v>0</v>
      </c>
      <c r="G21" s="297">
        <f>+G20</f>
        <v>0</v>
      </c>
      <c r="H21" s="297">
        <f>+H$14/7</f>
        <v>0</v>
      </c>
      <c r="I21" s="297">
        <f>+I$14/7/2</f>
        <v>0</v>
      </c>
      <c r="J21" s="297"/>
      <c r="K21" s="297"/>
      <c r="L21" s="297"/>
      <c r="M21" s="297"/>
      <c r="N21" s="297"/>
      <c r="O21" s="297"/>
      <c r="P21" s="297"/>
      <c r="Q21" s="297"/>
      <c r="R21" s="297"/>
      <c r="S21" s="233"/>
      <c r="T21" s="233"/>
      <c r="U21" s="233"/>
      <c r="V21" s="233"/>
      <c r="W21" s="233"/>
      <c r="X21" s="233"/>
      <c r="Y21" s="297"/>
      <c r="Z21" s="297"/>
    </row>
    <row r="22" spans="1:26" x14ac:dyDescent="0.25">
      <c r="B22" s="3">
        <v>2000</v>
      </c>
      <c r="C22" s="13">
        <f t="shared" si="0"/>
        <v>0</v>
      </c>
      <c r="D22" s="297">
        <f>+D21</f>
        <v>0</v>
      </c>
      <c r="E22" s="297">
        <f>+E21</f>
        <v>0</v>
      </c>
      <c r="F22" s="297">
        <f>+F21</f>
        <v>0</v>
      </c>
      <c r="G22" s="297">
        <f>+G21</f>
        <v>0</v>
      </c>
      <c r="H22" s="297">
        <f>+H21</f>
        <v>0</v>
      </c>
      <c r="I22" s="297">
        <f>+I$14/7</f>
        <v>0</v>
      </c>
      <c r="J22" s="297">
        <f>+J$14/7/2</f>
        <v>0</v>
      </c>
      <c r="K22" s="297"/>
      <c r="L22" s="297"/>
      <c r="M22" s="297"/>
      <c r="N22" s="297"/>
      <c r="O22" s="297"/>
      <c r="P22" s="297"/>
      <c r="Q22" s="297"/>
      <c r="R22" s="297"/>
      <c r="S22" s="233"/>
      <c r="T22" s="233"/>
      <c r="U22" s="233"/>
      <c r="V22" s="233"/>
      <c r="W22" s="233"/>
      <c r="X22" s="233"/>
      <c r="Y22" s="297"/>
      <c r="Z22" s="297"/>
    </row>
    <row r="23" spans="1:26" x14ac:dyDescent="0.25">
      <c r="B23" s="3">
        <v>2001</v>
      </c>
      <c r="C23" s="13">
        <f t="shared" si="0"/>
        <v>0</v>
      </c>
      <c r="D23" s="297">
        <f>+D$14/7/2</f>
        <v>0</v>
      </c>
      <c r="E23" s="297">
        <f>+E22</f>
        <v>0</v>
      </c>
      <c r="F23" s="297">
        <f>+F22</f>
        <v>0</v>
      </c>
      <c r="G23" s="297">
        <f>+G22</f>
        <v>0</v>
      </c>
      <c r="H23" s="297">
        <f>+H22</f>
        <v>0</v>
      </c>
      <c r="I23" s="297">
        <f>+I22</f>
        <v>0</v>
      </c>
      <c r="J23" s="297">
        <f>+J$14/7</f>
        <v>0</v>
      </c>
      <c r="K23" s="297">
        <f>+K$14/7/2</f>
        <v>0</v>
      </c>
      <c r="L23" s="297"/>
      <c r="M23" s="297"/>
      <c r="N23" s="297"/>
      <c r="O23" s="297"/>
      <c r="P23" s="297"/>
      <c r="Q23" s="297"/>
      <c r="R23" s="297"/>
      <c r="S23" s="233"/>
      <c r="T23" s="233"/>
      <c r="U23" s="233"/>
      <c r="V23" s="233"/>
      <c r="W23" s="233"/>
      <c r="X23" s="233"/>
      <c r="Y23" s="297"/>
      <c r="Z23" s="297"/>
    </row>
    <row r="24" spans="1:26" x14ac:dyDescent="0.25">
      <c r="B24" s="3">
        <v>2002</v>
      </c>
      <c r="C24" s="13">
        <f t="shared" si="0"/>
        <v>0</v>
      </c>
      <c r="D24" s="297"/>
      <c r="E24" s="297">
        <f>+E$14/7/2</f>
        <v>0</v>
      </c>
      <c r="F24" s="297">
        <f>+F23</f>
        <v>0</v>
      </c>
      <c r="G24" s="297">
        <f>+G23</f>
        <v>0</v>
      </c>
      <c r="H24" s="297">
        <f>+H23</f>
        <v>0</v>
      </c>
      <c r="I24" s="297">
        <f>+I23</f>
        <v>0</v>
      </c>
      <c r="J24" s="297">
        <f>+J23</f>
        <v>0</v>
      </c>
      <c r="K24" s="297">
        <f>+K$14/7</f>
        <v>0</v>
      </c>
      <c r="L24" s="297">
        <f>+L$14/7/2</f>
        <v>0</v>
      </c>
      <c r="M24" s="297"/>
      <c r="N24" s="297"/>
      <c r="O24" s="297"/>
      <c r="P24" s="297"/>
      <c r="Q24" s="297"/>
      <c r="R24" s="297"/>
      <c r="S24" s="233"/>
      <c r="T24" s="233"/>
      <c r="U24" s="233"/>
      <c r="V24" s="233"/>
      <c r="W24" s="233"/>
      <c r="X24" s="233"/>
      <c r="Y24" s="297"/>
      <c r="Z24" s="297"/>
    </row>
    <row r="25" spans="1:26" x14ac:dyDescent="0.25">
      <c r="B25" s="3">
        <v>2003</v>
      </c>
      <c r="C25" s="13">
        <f t="shared" si="0"/>
        <v>0</v>
      </c>
      <c r="D25" s="297"/>
      <c r="E25" s="297"/>
      <c r="F25" s="297">
        <f>+F$14/7/2</f>
        <v>0</v>
      </c>
      <c r="G25" s="297">
        <f>+G24</f>
        <v>0</v>
      </c>
      <c r="H25" s="297">
        <f>+H24</f>
        <v>0</v>
      </c>
      <c r="I25" s="297">
        <f>+I24</f>
        <v>0</v>
      </c>
      <c r="J25" s="297">
        <f>+J24</f>
        <v>0</v>
      </c>
      <c r="K25" s="297">
        <f>+K24</f>
        <v>0</v>
      </c>
      <c r="L25" s="297">
        <f>+L$14/7</f>
        <v>0</v>
      </c>
      <c r="M25" s="297">
        <f>+M$14/7/2</f>
        <v>0</v>
      </c>
      <c r="N25" s="297"/>
      <c r="O25" s="297"/>
      <c r="P25" s="297"/>
      <c r="Q25" s="297"/>
      <c r="R25" s="297"/>
      <c r="S25" s="233"/>
      <c r="T25" s="233"/>
      <c r="U25" s="233"/>
      <c r="V25" s="233"/>
      <c r="W25" s="233"/>
      <c r="X25" s="233"/>
      <c r="Y25" s="297"/>
      <c r="Z25" s="297"/>
    </row>
    <row r="26" spans="1:26" x14ac:dyDescent="0.25">
      <c r="B26" s="3">
        <v>2004</v>
      </c>
      <c r="C26" s="13">
        <f t="shared" si="0"/>
        <v>0</v>
      </c>
      <c r="D26" s="297"/>
      <c r="E26" s="297"/>
      <c r="F26" s="297"/>
      <c r="G26" s="297">
        <f>+G$14/7/2</f>
        <v>0</v>
      </c>
      <c r="H26" s="297">
        <f>+H25</f>
        <v>0</v>
      </c>
      <c r="I26" s="297">
        <f>+I25</f>
        <v>0</v>
      </c>
      <c r="J26" s="297">
        <f>+J25</f>
        <v>0</v>
      </c>
      <c r="K26" s="297">
        <f>+K25</f>
        <v>0</v>
      </c>
      <c r="L26" s="297">
        <f>+L25</f>
        <v>0</v>
      </c>
      <c r="M26" s="297">
        <f>+M$14/7</f>
        <v>0</v>
      </c>
      <c r="N26" s="297">
        <f>+N$14/7/2</f>
        <v>0</v>
      </c>
      <c r="O26" s="297"/>
      <c r="P26" s="297"/>
      <c r="Q26" s="297"/>
      <c r="R26" s="297"/>
      <c r="S26" s="233"/>
      <c r="T26" s="233"/>
      <c r="U26" s="233"/>
      <c r="V26" s="233"/>
      <c r="W26" s="233"/>
      <c r="X26" s="233"/>
      <c r="Y26" s="297"/>
      <c r="Z26" s="297"/>
    </row>
    <row r="27" spans="1:26" x14ac:dyDescent="0.25">
      <c r="B27" s="3">
        <v>2005</v>
      </c>
      <c r="C27" s="13">
        <f t="shared" si="0"/>
        <v>0</v>
      </c>
      <c r="D27" s="297"/>
      <c r="E27" s="297"/>
      <c r="F27" s="297"/>
      <c r="G27" s="297"/>
      <c r="H27" s="297">
        <f>+H$14/7/2</f>
        <v>0</v>
      </c>
      <c r="I27" s="297">
        <f>+I26</f>
        <v>0</v>
      </c>
      <c r="J27" s="297">
        <f>+J26</f>
        <v>0</v>
      </c>
      <c r="K27" s="297">
        <f>+K26</f>
        <v>0</v>
      </c>
      <c r="L27" s="297">
        <f>+L26</f>
        <v>0</v>
      </c>
      <c r="M27" s="297">
        <f>+M26</f>
        <v>0</v>
      </c>
      <c r="N27" s="297">
        <f>+N$14/7</f>
        <v>0</v>
      </c>
      <c r="O27" s="297">
        <f>+O$14/7/2</f>
        <v>0</v>
      </c>
      <c r="P27" s="297"/>
      <c r="Q27" s="297"/>
      <c r="R27" s="297"/>
      <c r="S27" s="233"/>
      <c r="T27" s="233"/>
      <c r="U27" s="233"/>
      <c r="V27" s="233"/>
      <c r="W27" s="233"/>
      <c r="X27" s="233"/>
      <c r="Y27" s="297"/>
      <c r="Z27" s="297"/>
    </row>
    <row r="28" spans="1:26" x14ac:dyDescent="0.25">
      <c r="B28" s="3">
        <v>2006</v>
      </c>
      <c r="C28" s="13">
        <f t="shared" si="0"/>
        <v>0</v>
      </c>
      <c r="D28" s="297"/>
      <c r="E28" s="297"/>
      <c r="F28" s="297"/>
      <c r="G28" s="297"/>
      <c r="H28" s="297"/>
      <c r="I28" s="297">
        <f>+I$14/7/2</f>
        <v>0</v>
      </c>
      <c r="J28" s="297">
        <f>+J27</f>
        <v>0</v>
      </c>
      <c r="K28" s="297">
        <f>+K27</f>
        <v>0</v>
      </c>
      <c r="L28" s="297">
        <f>+L27</f>
        <v>0</v>
      </c>
      <c r="M28" s="297">
        <f>+M27</f>
        <v>0</v>
      </c>
      <c r="N28" s="297">
        <f>+N27</f>
        <v>0</v>
      </c>
      <c r="O28" s="297">
        <f>+O$14/7</f>
        <v>0</v>
      </c>
      <c r="P28" s="297">
        <f>+P$14/7/2</f>
        <v>0</v>
      </c>
      <c r="Q28" s="297"/>
      <c r="R28" s="297"/>
      <c r="S28" s="233"/>
      <c r="T28" s="233"/>
      <c r="U28" s="233"/>
      <c r="V28" s="233"/>
      <c r="W28" s="233"/>
      <c r="X28" s="233"/>
      <c r="Y28" s="297"/>
      <c r="Z28" s="297"/>
    </row>
    <row r="29" spans="1:26" x14ac:dyDescent="0.25">
      <c r="B29" s="3">
        <v>2007</v>
      </c>
      <c r="C29" s="13">
        <f t="shared" si="0"/>
        <v>0</v>
      </c>
      <c r="D29" s="297"/>
      <c r="E29" s="297"/>
      <c r="F29" s="297"/>
      <c r="G29" s="297"/>
      <c r="H29" s="297"/>
      <c r="I29" s="297"/>
      <c r="J29" s="297">
        <f>+J$14/7/2</f>
        <v>0</v>
      </c>
      <c r="K29" s="297">
        <f>+K28</f>
        <v>0</v>
      </c>
      <c r="L29" s="297">
        <f>+L28</f>
        <v>0</v>
      </c>
      <c r="M29" s="297">
        <f>+M28</f>
        <v>0</v>
      </c>
      <c r="N29" s="297">
        <f>+N28</f>
        <v>0</v>
      </c>
      <c r="O29" s="297">
        <f>+O28</f>
        <v>0</v>
      </c>
      <c r="P29" s="297">
        <f>+P$14/7</f>
        <v>0</v>
      </c>
      <c r="Q29" s="297">
        <f>+Q$14/7/2</f>
        <v>0</v>
      </c>
      <c r="R29" s="297"/>
      <c r="S29" s="233"/>
      <c r="T29" s="233"/>
      <c r="U29" s="233"/>
      <c r="V29" s="233"/>
      <c r="W29" s="233"/>
      <c r="X29" s="233"/>
      <c r="Y29" s="297"/>
      <c r="Z29" s="297"/>
    </row>
    <row r="30" spans="1:26" x14ac:dyDescent="0.25">
      <c r="B30" s="3">
        <v>2008</v>
      </c>
      <c r="C30" s="13">
        <f t="shared" si="0"/>
        <v>0</v>
      </c>
      <c r="D30" s="297"/>
      <c r="E30" s="297"/>
      <c r="F30" s="297"/>
      <c r="G30" s="297"/>
      <c r="H30" s="297"/>
      <c r="I30" s="297"/>
      <c r="J30" s="297"/>
      <c r="K30" s="297">
        <f>+K$14/7/2</f>
        <v>0</v>
      </c>
      <c r="L30" s="297">
        <f>+L29</f>
        <v>0</v>
      </c>
      <c r="M30" s="297">
        <f>+M29</f>
        <v>0</v>
      </c>
      <c r="N30" s="297">
        <f>+N29</f>
        <v>0</v>
      </c>
      <c r="O30" s="297">
        <f>+O29</f>
        <v>0</v>
      </c>
      <c r="P30" s="297">
        <f>+P29</f>
        <v>0</v>
      </c>
      <c r="Q30" s="297">
        <f>+Q$14/7</f>
        <v>0</v>
      </c>
      <c r="R30" s="297">
        <f>+R$14/7/2</f>
        <v>0</v>
      </c>
      <c r="S30" s="233"/>
      <c r="T30" s="233"/>
      <c r="U30" s="233"/>
      <c r="V30" s="233"/>
      <c r="W30" s="233"/>
      <c r="X30" s="233"/>
      <c r="Y30" s="297"/>
      <c r="Z30" s="297"/>
    </row>
    <row r="31" spans="1:26" x14ac:dyDescent="0.25">
      <c r="B31" s="3">
        <v>2009</v>
      </c>
      <c r="C31" s="13">
        <f t="shared" si="0"/>
        <v>0</v>
      </c>
      <c r="D31" s="297"/>
      <c r="E31" s="297"/>
      <c r="F31" s="297"/>
      <c r="G31" s="297"/>
      <c r="H31" s="297"/>
      <c r="I31" s="297"/>
      <c r="J31" s="297"/>
      <c r="K31" s="297"/>
      <c r="L31" s="297">
        <f>+L$14/7/2</f>
        <v>0</v>
      </c>
      <c r="M31" s="297">
        <f>+M30</f>
        <v>0</v>
      </c>
      <c r="N31" s="297">
        <f>+N30</f>
        <v>0</v>
      </c>
      <c r="O31" s="297">
        <f>+O30</f>
        <v>0</v>
      </c>
      <c r="P31" s="297">
        <f>+P30</f>
        <v>0</v>
      </c>
      <c r="Q31" s="297">
        <f>+Q30</f>
        <v>0</v>
      </c>
      <c r="R31" s="297">
        <f>+R$14/7</f>
        <v>0</v>
      </c>
      <c r="S31" s="233">
        <f>+S$14/7/2</f>
        <v>0</v>
      </c>
      <c r="T31" s="233"/>
      <c r="U31" s="233"/>
      <c r="V31" s="233"/>
      <c r="W31" s="233"/>
      <c r="X31" s="233"/>
      <c r="Y31" s="297"/>
      <c r="Z31" s="297"/>
    </row>
    <row r="32" spans="1:26" x14ac:dyDescent="0.25">
      <c r="A32" s="38" t="s">
        <v>59</v>
      </c>
      <c r="B32" s="3">
        <v>2010</v>
      </c>
      <c r="C32" s="13">
        <f t="shared" si="0"/>
        <v>0</v>
      </c>
      <c r="D32" s="297"/>
      <c r="E32" s="297"/>
      <c r="F32" s="297"/>
      <c r="G32" s="297"/>
      <c r="H32" s="297"/>
      <c r="I32" s="297"/>
      <c r="J32" s="297"/>
      <c r="K32" s="297"/>
      <c r="L32" s="297"/>
      <c r="M32" s="297">
        <f>+M$14/7/2</f>
        <v>0</v>
      </c>
      <c r="N32" s="297">
        <f>+N31</f>
        <v>0</v>
      </c>
      <c r="O32" s="297">
        <f>+O31</f>
        <v>0</v>
      </c>
      <c r="P32" s="297">
        <f>+P31</f>
        <v>0</v>
      </c>
      <c r="Q32" s="297">
        <f>+Q31</f>
        <v>0</v>
      </c>
      <c r="R32" s="297">
        <f>+R31</f>
        <v>0</v>
      </c>
      <c r="S32" s="233">
        <f>+S$14/7</f>
        <v>0</v>
      </c>
      <c r="T32" s="233">
        <f>+T$14/7/2</f>
        <v>0</v>
      </c>
      <c r="U32" s="233"/>
      <c r="V32" s="233"/>
      <c r="W32" s="233"/>
      <c r="X32" s="233"/>
      <c r="Y32" s="297"/>
      <c r="Z32" s="297"/>
    </row>
    <row r="33" spans="1:28" x14ac:dyDescent="0.25">
      <c r="A33" s="38"/>
      <c r="B33" s="3">
        <v>2011</v>
      </c>
      <c r="C33" s="13">
        <f t="shared" si="0"/>
        <v>0</v>
      </c>
      <c r="D33" s="297"/>
      <c r="E33" s="297"/>
      <c r="F33" s="297"/>
      <c r="G33" s="297"/>
      <c r="H33" s="297"/>
      <c r="I33" s="297"/>
      <c r="J33" s="297"/>
      <c r="K33" s="297"/>
      <c r="L33" s="297"/>
      <c r="M33" s="297"/>
      <c r="N33" s="297">
        <f>+N$14/7/2</f>
        <v>0</v>
      </c>
      <c r="O33" s="297">
        <f>+O32</f>
        <v>0</v>
      </c>
      <c r="P33" s="297">
        <f>+P32</f>
        <v>0</v>
      </c>
      <c r="Q33" s="297">
        <f>+Q32</f>
        <v>0</v>
      </c>
      <c r="R33" s="297">
        <f>+R32</f>
        <v>0</v>
      </c>
      <c r="S33" s="233">
        <f>+S32</f>
        <v>0</v>
      </c>
      <c r="T33" s="233">
        <f>+T$14/7</f>
        <v>0</v>
      </c>
      <c r="U33" s="233">
        <f>+U$14/7/2</f>
        <v>0</v>
      </c>
      <c r="V33" s="233"/>
      <c r="W33" s="233"/>
      <c r="X33" s="233"/>
      <c r="Y33" s="297"/>
      <c r="Z33" s="297"/>
    </row>
    <row r="34" spans="1:28" x14ac:dyDescent="0.25">
      <c r="A34" s="38"/>
      <c r="B34" s="3">
        <v>2012</v>
      </c>
      <c r="C34" s="13">
        <f t="shared" si="0"/>
        <v>0</v>
      </c>
      <c r="D34" s="297"/>
      <c r="E34" s="297"/>
      <c r="F34" s="297"/>
      <c r="G34" s="297"/>
      <c r="H34" s="297"/>
      <c r="I34" s="297"/>
      <c r="J34" s="297"/>
      <c r="K34" s="297"/>
      <c r="L34" s="297"/>
      <c r="M34" s="297"/>
      <c r="N34" s="297"/>
      <c r="O34" s="297">
        <f>+O$14/7/2</f>
        <v>0</v>
      </c>
      <c r="P34" s="297">
        <f>+P33</f>
        <v>0</v>
      </c>
      <c r="Q34" s="297">
        <f>+Q33</f>
        <v>0</v>
      </c>
      <c r="R34" s="297">
        <f>+R33</f>
        <v>0</v>
      </c>
      <c r="S34" s="233">
        <f>+S33</f>
        <v>0</v>
      </c>
      <c r="T34" s="233">
        <f>+T$14/7</f>
        <v>0</v>
      </c>
      <c r="U34" s="233">
        <f>+U$14/7</f>
        <v>0</v>
      </c>
      <c r="V34" s="233">
        <f>+V$14/7/2</f>
        <v>0</v>
      </c>
      <c r="W34" s="233"/>
      <c r="X34" s="233"/>
      <c r="Y34" s="297"/>
      <c r="Z34" s="297"/>
    </row>
    <row r="35" spans="1:28" x14ac:dyDescent="0.25">
      <c r="A35" s="38"/>
      <c r="B35" s="3">
        <v>2013</v>
      </c>
      <c r="C35" s="13">
        <f t="shared" si="0"/>
        <v>0</v>
      </c>
      <c r="D35" s="297"/>
      <c r="E35" s="297"/>
      <c r="F35" s="297"/>
      <c r="G35" s="297"/>
      <c r="H35" s="297"/>
      <c r="I35" s="297"/>
      <c r="J35" s="297"/>
      <c r="K35" s="297"/>
      <c r="L35" s="297"/>
      <c r="M35" s="297"/>
      <c r="N35" s="297"/>
      <c r="O35" s="297"/>
      <c r="P35" s="297"/>
      <c r="Q35" s="297"/>
      <c r="R35" s="297">
        <f>R34</f>
        <v>0</v>
      </c>
      <c r="S35" s="233">
        <f>S34</f>
        <v>0</v>
      </c>
      <c r="T35" s="233">
        <f>T34</f>
        <v>0</v>
      </c>
      <c r="U35" s="233"/>
      <c r="V35" s="233">
        <f>V14/7</f>
        <v>0</v>
      </c>
      <c r="W35" s="233">
        <f>W14/7/2</f>
        <v>0</v>
      </c>
      <c r="X35" s="233"/>
      <c r="Y35" s="297"/>
      <c r="Z35" s="297"/>
    </row>
    <row r="36" spans="1:28" x14ac:dyDescent="0.25">
      <c r="A36" s="38"/>
      <c r="B36" s="3">
        <v>2014</v>
      </c>
      <c r="C36" s="13">
        <f t="shared" si="0"/>
        <v>-494.14285714285717</v>
      </c>
      <c r="D36" s="297"/>
      <c r="E36" s="297"/>
      <c r="F36" s="297"/>
      <c r="G36" s="297"/>
      <c r="H36" s="297"/>
      <c r="I36" s="297"/>
      <c r="J36" s="297"/>
      <c r="K36" s="297"/>
      <c r="L36" s="297"/>
      <c r="M36" s="297"/>
      <c r="N36" s="297"/>
      <c r="O36" s="297"/>
      <c r="P36" s="297"/>
      <c r="Q36" s="297"/>
      <c r="R36" s="297"/>
      <c r="S36" s="233">
        <f t="shared" ref="S36:S37" si="1">S35</f>
        <v>0</v>
      </c>
      <c r="T36" s="233">
        <f t="shared" ref="T36:T37" si="2">T35</f>
        <v>0</v>
      </c>
      <c r="U36" s="233"/>
      <c r="V36" s="233">
        <f>V35</f>
        <v>0</v>
      </c>
      <c r="W36" s="233">
        <f>W14/7</f>
        <v>0</v>
      </c>
      <c r="X36" s="233">
        <f>$X$14/7/2</f>
        <v>494.14285714285717</v>
      </c>
      <c r="Y36" s="297"/>
      <c r="Z36" s="297"/>
    </row>
    <row r="37" spans="1:28" x14ac:dyDescent="0.25">
      <c r="A37" s="38"/>
      <c r="B37" s="3">
        <v>2015</v>
      </c>
      <c r="C37" s="13">
        <f t="shared" si="0"/>
        <v>-988.28571428571433</v>
      </c>
      <c r="D37" s="297"/>
      <c r="E37" s="297"/>
      <c r="F37" s="297"/>
      <c r="G37" s="297"/>
      <c r="H37" s="297"/>
      <c r="I37" s="297"/>
      <c r="J37" s="297"/>
      <c r="K37" s="297"/>
      <c r="L37" s="297"/>
      <c r="M37" s="297"/>
      <c r="N37" s="297"/>
      <c r="O37" s="297"/>
      <c r="P37" s="297"/>
      <c r="Q37" s="297"/>
      <c r="R37" s="297"/>
      <c r="S37" s="233">
        <f t="shared" si="1"/>
        <v>0</v>
      </c>
      <c r="T37" s="233">
        <f t="shared" si="2"/>
        <v>0</v>
      </c>
      <c r="U37" s="233">
        <f>U36</f>
        <v>0</v>
      </c>
      <c r="V37" s="233">
        <f>V36</f>
        <v>0</v>
      </c>
      <c r="W37" s="233">
        <f>W14/7</f>
        <v>0</v>
      </c>
      <c r="X37" s="233">
        <f>$X$14/7</f>
        <v>988.28571428571433</v>
      </c>
      <c r="Y37" s="297">
        <f>Y14/7/2</f>
        <v>0</v>
      </c>
      <c r="Z37" s="297"/>
    </row>
    <row r="38" spans="1:28" x14ac:dyDescent="0.25">
      <c r="A38" s="38"/>
      <c r="B38" s="3">
        <v>2016</v>
      </c>
      <c r="C38" s="13">
        <f t="shared" si="0"/>
        <v>-988.28571428571433</v>
      </c>
      <c r="D38" s="297"/>
      <c r="E38" s="297"/>
      <c r="F38" s="297"/>
      <c r="G38" s="297"/>
      <c r="H38" s="297"/>
      <c r="I38" s="297"/>
      <c r="J38" s="297"/>
      <c r="K38" s="297"/>
      <c r="L38" s="297"/>
      <c r="M38" s="297"/>
      <c r="N38" s="297"/>
      <c r="O38" s="297"/>
      <c r="P38" s="297"/>
      <c r="Q38" s="297"/>
      <c r="R38" s="297"/>
      <c r="S38" s="233"/>
      <c r="T38" s="233"/>
      <c r="U38" s="233"/>
      <c r="V38" s="233"/>
      <c r="W38" s="233"/>
      <c r="X38" s="233">
        <f t="shared" ref="X38:X42" si="3">$X$14/7</f>
        <v>988.28571428571433</v>
      </c>
      <c r="Y38" s="297"/>
      <c r="Z38" s="297"/>
    </row>
    <row r="39" spans="1:28" x14ac:dyDescent="0.25">
      <c r="A39" s="38"/>
      <c r="B39" s="3">
        <v>2017</v>
      </c>
      <c r="C39" s="13">
        <f t="shared" si="0"/>
        <v>-988.28571428571433</v>
      </c>
      <c r="D39" s="297"/>
      <c r="E39" s="297"/>
      <c r="F39" s="297"/>
      <c r="G39" s="297"/>
      <c r="H39" s="297"/>
      <c r="I39" s="297"/>
      <c r="J39" s="297"/>
      <c r="K39" s="297"/>
      <c r="L39" s="297"/>
      <c r="M39" s="297"/>
      <c r="N39" s="297"/>
      <c r="O39" s="297"/>
      <c r="P39" s="297"/>
      <c r="Q39" s="297"/>
      <c r="R39" s="297"/>
      <c r="S39" s="233"/>
      <c r="T39" s="233"/>
      <c r="U39" s="233"/>
      <c r="V39" s="233"/>
      <c r="W39" s="233"/>
      <c r="X39" s="233">
        <f t="shared" si="3"/>
        <v>988.28571428571433</v>
      </c>
      <c r="Y39" s="297"/>
      <c r="Z39" s="297"/>
    </row>
    <row r="40" spans="1:28" x14ac:dyDescent="0.25">
      <c r="A40" s="38"/>
      <c r="B40" s="3">
        <v>2018</v>
      </c>
      <c r="C40" s="13">
        <f>-SUM(D40:AB40)</f>
        <v>-988.28571428571433</v>
      </c>
      <c r="D40" s="297"/>
      <c r="E40" s="297"/>
      <c r="F40" s="297"/>
      <c r="G40" s="297"/>
      <c r="H40" s="297"/>
      <c r="I40" s="297"/>
      <c r="J40" s="297"/>
      <c r="K40" s="297"/>
      <c r="L40" s="297"/>
      <c r="M40" s="297"/>
      <c r="N40" s="297"/>
      <c r="O40" s="297"/>
      <c r="P40" s="297"/>
      <c r="Q40" s="297"/>
      <c r="R40" s="297"/>
      <c r="S40" s="233"/>
      <c r="T40" s="233"/>
      <c r="U40" s="233"/>
      <c r="V40" s="233"/>
      <c r="W40" s="233"/>
      <c r="X40" s="233">
        <f t="shared" si="3"/>
        <v>988.28571428571433</v>
      </c>
      <c r="Y40" s="297"/>
      <c r="Z40" s="297"/>
    </row>
    <row r="41" spans="1:28" x14ac:dyDescent="0.25">
      <c r="A41" s="38"/>
      <c r="B41" s="3">
        <v>2019</v>
      </c>
      <c r="C41" s="13">
        <f t="shared" ref="C41:C43" si="4">-SUM(D41:AB41)</f>
        <v>-988.28571428571433</v>
      </c>
      <c r="D41" s="297"/>
      <c r="E41" s="297"/>
      <c r="F41" s="297"/>
      <c r="G41" s="297"/>
      <c r="H41" s="297"/>
      <c r="I41" s="297"/>
      <c r="J41" s="297"/>
      <c r="K41" s="297"/>
      <c r="L41" s="297"/>
      <c r="M41" s="297"/>
      <c r="N41" s="297"/>
      <c r="O41" s="297"/>
      <c r="P41" s="297"/>
      <c r="Q41" s="297"/>
      <c r="R41" s="297"/>
      <c r="S41" s="233"/>
      <c r="T41" s="233"/>
      <c r="U41" s="233"/>
      <c r="V41" s="233"/>
      <c r="W41" s="233"/>
      <c r="X41" s="233">
        <f t="shared" si="3"/>
        <v>988.28571428571433</v>
      </c>
      <c r="Y41" s="297"/>
      <c r="Z41" s="297"/>
    </row>
    <row r="42" spans="1:28" x14ac:dyDescent="0.25">
      <c r="A42" s="38"/>
      <c r="B42" s="3">
        <v>2020</v>
      </c>
      <c r="C42" s="13">
        <f t="shared" si="4"/>
        <v>-988.28571428571433</v>
      </c>
      <c r="D42" s="297"/>
      <c r="E42" s="297"/>
      <c r="F42" s="297"/>
      <c r="G42" s="297"/>
      <c r="H42" s="297"/>
      <c r="I42" s="297"/>
      <c r="J42" s="297"/>
      <c r="K42" s="297"/>
      <c r="L42" s="297"/>
      <c r="M42" s="297"/>
      <c r="N42" s="297"/>
      <c r="O42" s="297"/>
      <c r="P42" s="297"/>
      <c r="Q42" s="297"/>
      <c r="R42" s="297"/>
      <c r="S42" s="233"/>
      <c r="T42" s="233"/>
      <c r="U42" s="233"/>
      <c r="V42" s="233"/>
      <c r="W42" s="233"/>
      <c r="X42" s="233">
        <f t="shared" si="3"/>
        <v>988.28571428571433</v>
      </c>
      <c r="Y42" s="297"/>
      <c r="Z42" s="297"/>
    </row>
    <row r="43" spans="1:28" x14ac:dyDescent="0.25">
      <c r="A43" s="38"/>
      <c r="B43" s="3">
        <v>2021</v>
      </c>
      <c r="C43" s="13">
        <f t="shared" si="4"/>
        <v>-494.14285714285717</v>
      </c>
      <c r="D43" s="297"/>
      <c r="E43" s="297"/>
      <c r="F43" s="297"/>
      <c r="G43" s="297"/>
      <c r="H43" s="297"/>
      <c r="I43" s="297"/>
      <c r="J43" s="297"/>
      <c r="K43" s="297"/>
      <c r="L43" s="297"/>
      <c r="M43" s="297"/>
      <c r="N43" s="297"/>
      <c r="O43" s="297"/>
      <c r="P43" s="297"/>
      <c r="Q43" s="297"/>
      <c r="R43" s="297"/>
      <c r="S43" s="233"/>
      <c r="T43" s="233"/>
      <c r="U43" s="233"/>
      <c r="V43" s="233"/>
      <c r="W43" s="233"/>
      <c r="X43" s="233">
        <f>$X$14/7/2</f>
        <v>494.14285714285717</v>
      </c>
      <c r="Y43" s="297"/>
      <c r="Z43" s="297"/>
    </row>
    <row r="44" spans="1:28" x14ac:dyDescent="0.25">
      <c r="A44" s="38"/>
      <c r="B44" s="30">
        <f>SUM(D44:Y44)</f>
        <v>0</v>
      </c>
      <c r="C44" s="12"/>
      <c r="D44" s="298"/>
      <c r="E44" s="298"/>
      <c r="F44" s="298"/>
      <c r="G44" s="298"/>
      <c r="H44" s="298"/>
      <c r="I44" s="298"/>
      <c r="J44" s="298"/>
      <c r="K44" s="298"/>
      <c r="L44" s="298"/>
      <c r="M44" s="298"/>
      <c r="N44" s="298"/>
      <c r="O44" s="298"/>
      <c r="P44" s="298"/>
      <c r="Q44" s="298"/>
      <c r="R44" s="298"/>
      <c r="S44" s="298"/>
      <c r="T44" s="298"/>
      <c r="U44" s="298"/>
      <c r="V44" s="299"/>
      <c r="W44" s="299"/>
      <c r="X44" s="275"/>
      <c r="Y44" s="297"/>
      <c r="Z44" s="297"/>
    </row>
    <row r="45" spans="1:28" x14ac:dyDescent="0.25">
      <c r="A45" s="38" t="s">
        <v>62</v>
      </c>
      <c r="B45" s="300">
        <f>SUM(D45:Y45)</f>
        <v>0</v>
      </c>
      <c r="C45" s="275">
        <f>SUM(C16:C44)</f>
        <v>-6918.0000000000009</v>
      </c>
      <c r="D45" s="297">
        <f>-SUM(D16:D44)+D14</f>
        <v>0</v>
      </c>
      <c r="E45" s="297">
        <f t="shared" ref="E45:AB45" si="5">-SUM(E16:E44)+E14</f>
        <v>0</v>
      </c>
      <c r="F45" s="297">
        <f t="shared" si="5"/>
        <v>0</v>
      </c>
      <c r="G45" s="297">
        <f t="shared" si="5"/>
        <v>0</v>
      </c>
      <c r="H45" s="297">
        <f t="shared" si="5"/>
        <v>0</v>
      </c>
      <c r="I45" s="297">
        <f t="shared" si="5"/>
        <v>0</v>
      </c>
      <c r="J45" s="297">
        <f t="shared" si="5"/>
        <v>0</v>
      </c>
      <c r="K45" s="297">
        <f t="shared" si="5"/>
        <v>0</v>
      </c>
      <c r="L45" s="297">
        <f t="shared" si="5"/>
        <v>0</v>
      </c>
      <c r="M45" s="297">
        <f t="shared" si="5"/>
        <v>0</v>
      </c>
      <c r="N45" s="297">
        <f t="shared" si="5"/>
        <v>0</v>
      </c>
      <c r="O45" s="297">
        <f t="shared" si="5"/>
        <v>0</v>
      </c>
      <c r="P45" s="297">
        <f t="shared" si="5"/>
        <v>0</v>
      </c>
      <c r="Q45" s="297">
        <f t="shared" si="5"/>
        <v>0</v>
      </c>
      <c r="R45" s="297">
        <f t="shared" si="5"/>
        <v>0</v>
      </c>
      <c r="S45" s="297">
        <f t="shared" si="5"/>
        <v>0</v>
      </c>
      <c r="T45" s="297">
        <f t="shared" si="5"/>
        <v>0</v>
      </c>
      <c r="U45" s="297">
        <f t="shared" si="5"/>
        <v>0</v>
      </c>
      <c r="V45" s="233">
        <f t="shared" si="5"/>
        <v>0</v>
      </c>
      <c r="W45" s="233">
        <f t="shared" si="5"/>
        <v>0</v>
      </c>
      <c r="X45" s="334">
        <f t="shared" si="5"/>
        <v>0</v>
      </c>
      <c r="Y45" s="334">
        <f t="shared" si="5"/>
        <v>0</v>
      </c>
      <c r="Z45" s="334">
        <f t="shared" si="5"/>
        <v>0</v>
      </c>
      <c r="AA45" s="334">
        <f t="shared" si="5"/>
        <v>0</v>
      </c>
      <c r="AB45" s="334">
        <f t="shared" si="5"/>
        <v>0</v>
      </c>
    </row>
    <row r="46" spans="1:28" x14ac:dyDescent="0.25">
      <c r="A46" s="38"/>
      <c r="B46" s="275"/>
      <c r="C46" s="299"/>
      <c r="D46" s="297"/>
      <c r="E46" s="297"/>
      <c r="F46" s="297"/>
      <c r="G46" s="297"/>
      <c r="H46" s="297"/>
      <c r="I46" s="297"/>
      <c r="J46" s="297"/>
      <c r="K46" s="297"/>
      <c r="L46" s="297"/>
      <c r="M46" s="297"/>
      <c r="N46" s="297"/>
      <c r="O46" s="297"/>
      <c r="P46" s="297"/>
      <c r="Q46" s="297"/>
      <c r="R46" s="297"/>
      <c r="S46" s="297"/>
      <c r="T46" s="297"/>
      <c r="U46" s="297"/>
      <c r="V46" s="297"/>
      <c r="W46" s="297"/>
      <c r="X46" s="297"/>
      <c r="Y46" s="297"/>
      <c r="Z46" s="297"/>
    </row>
    <row r="47" spans="1:28" x14ac:dyDescent="0.25">
      <c r="A47" s="39" t="s">
        <v>63</v>
      </c>
      <c r="B47" s="3"/>
      <c r="C47" s="30">
        <f>+C14+C45</f>
        <v>0</v>
      </c>
      <c r="D47" s="297"/>
      <c r="E47" s="297"/>
      <c r="F47" s="297"/>
      <c r="G47" s="297"/>
      <c r="H47" s="297"/>
      <c r="I47" s="297"/>
      <c r="J47" s="297"/>
      <c r="K47" s="297"/>
      <c r="L47" s="297"/>
      <c r="M47" s="297"/>
      <c r="N47" s="297"/>
      <c r="O47" s="297"/>
      <c r="P47" s="297"/>
      <c r="Q47" s="297"/>
      <c r="R47" s="297"/>
      <c r="S47" s="297"/>
      <c r="T47" s="297"/>
      <c r="U47" s="297"/>
      <c r="V47" s="297"/>
      <c r="W47" s="297"/>
      <c r="X47" s="297"/>
      <c r="Y47" s="297"/>
      <c r="Z47" s="297"/>
    </row>
    <row r="48" spans="1:28" x14ac:dyDescent="0.25">
      <c r="A48" s="3"/>
      <c r="B48" s="3"/>
      <c r="C48" s="3"/>
      <c r="D48" s="297"/>
      <c r="E48" s="297"/>
      <c r="F48" s="297"/>
      <c r="G48" s="297"/>
      <c r="H48" s="297"/>
      <c r="I48" s="297"/>
      <c r="J48" s="297"/>
      <c r="K48" s="297"/>
      <c r="L48" s="297"/>
      <c r="M48" s="297"/>
      <c r="N48" s="297"/>
      <c r="O48" s="297"/>
      <c r="P48" s="297"/>
      <c r="Q48" s="297"/>
      <c r="R48" s="297"/>
      <c r="S48" s="297"/>
      <c r="T48" s="297"/>
      <c r="U48" s="297"/>
      <c r="V48" s="297"/>
      <c r="W48" s="297"/>
      <c r="X48" s="297"/>
      <c r="Y48" s="297"/>
      <c r="Z48" s="297"/>
    </row>
    <row r="49" spans="1:26" x14ac:dyDescent="0.25">
      <c r="A49" s="3"/>
      <c r="B49" s="36"/>
      <c r="C49" s="3"/>
      <c r="D49" s="297"/>
      <c r="E49" s="297"/>
      <c r="F49" s="297"/>
      <c r="G49" s="297"/>
      <c r="H49" s="297"/>
      <c r="I49" s="297"/>
      <c r="J49" s="297"/>
      <c r="K49" s="297"/>
      <c r="L49" s="297"/>
      <c r="M49" s="297"/>
      <c r="N49" s="297"/>
      <c r="O49" s="297"/>
      <c r="P49" s="297"/>
      <c r="Q49" s="297"/>
      <c r="R49" s="297"/>
      <c r="S49" s="297"/>
      <c r="T49" s="297"/>
      <c r="U49" s="297"/>
      <c r="V49" s="297"/>
      <c r="W49" s="297"/>
      <c r="X49" s="297"/>
      <c r="Y49" s="297"/>
      <c r="Z49" s="297"/>
    </row>
    <row r="50" spans="1:26" x14ac:dyDescent="0.25">
      <c r="A50" s="3"/>
      <c r="B50" s="3"/>
      <c r="C50" s="3"/>
      <c r="E50" s="297"/>
      <c r="F50" s="301"/>
      <c r="G50" s="301"/>
      <c r="H50" s="301"/>
      <c r="I50" s="301"/>
      <c r="J50" s="301"/>
      <c r="K50" s="301"/>
      <c r="L50" s="301"/>
      <c r="M50" s="301"/>
      <c r="N50" s="297">
        <f>SUM(E32:E50)</f>
        <v>0</v>
      </c>
      <c r="O50" s="301"/>
      <c r="P50" s="301"/>
      <c r="Q50" s="301"/>
      <c r="R50" s="301"/>
      <c r="S50" s="301"/>
    </row>
    <row r="51" spans="1:26" x14ac:dyDescent="0.25">
      <c r="B51" s="3"/>
      <c r="C51" s="3"/>
      <c r="E51" s="301"/>
      <c r="F51" s="301"/>
      <c r="G51" s="301"/>
      <c r="H51" s="301"/>
      <c r="I51" s="301"/>
      <c r="J51" s="301"/>
      <c r="K51" s="301"/>
      <c r="L51" s="301"/>
      <c r="M51" s="301"/>
      <c r="N51" s="301"/>
      <c r="O51" s="301"/>
      <c r="P51" s="301"/>
      <c r="Q51" s="301"/>
      <c r="R51" s="301"/>
      <c r="S51" s="301"/>
    </row>
    <row r="52" spans="1:26" x14ac:dyDescent="0.25">
      <c r="E52" s="301"/>
      <c r="F52" s="301"/>
      <c r="G52" s="301"/>
      <c r="H52" s="301"/>
      <c r="I52" s="301"/>
      <c r="J52" s="301"/>
      <c r="K52" s="301"/>
      <c r="L52" s="301"/>
      <c r="M52" s="301"/>
      <c r="N52" s="301"/>
      <c r="O52" s="301"/>
      <c r="P52" s="301"/>
      <c r="Q52" s="301"/>
      <c r="R52" s="301"/>
      <c r="S52" s="301"/>
    </row>
    <row r="53" spans="1:26" x14ac:dyDescent="0.25">
      <c r="E53" s="301"/>
      <c r="F53" s="301"/>
      <c r="G53" s="301"/>
      <c r="H53" s="301"/>
      <c r="I53" s="301"/>
      <c r="J53" s="301"/>
      <c r="K53" s="301"/>
      <c r="L53" s="301"/>
      <c r="M53" s="301"/>
      <c r="N53" s="301"/>
      <c r="O53" s="301"/>
      <c r="P53" s="301"/>
      <c r="Q53" s="301"/>
      <c r="R53" s="301"/>
      <c r="S53" s="301"/>
    </row>
    <row r="54" spans="1:26" x14ac:dyDescent="0.25">
      <c r="E54" s="301"/>
      <c r="F54" s="301"/>
      <c r="G54" s="301"/>
      <c r="H54" s="301"/>
      <c r="I54" s="301"/>
      <c r="J54" s="301"/>
      <c r="K54" s="301"/>
      <c r="L54" s="301"/>
      <c r="M54" s="301"/>
      <c r="N54" s="301"/>
      <c r="O54" s="301"/>
      <c r="P54" s="301"/>
      <c r="Q54" s="301"/>
      <c r="R54" s="301"/>
      <c r="S54" s="301"/>
    </row>
    <row r="55" spans="1:26" x14ac:dyDescent="0.25">
      <c r="E55" s="301"/>
      <c r="F55" s="301"/>
      <c r="G55" s="301"/>
      <c r="H55" s="301"/>
      <c r="I55" s="301"/>
      <c r="J55" s="301"/>
      <c r="K55" s="301"/>
      <c r="L55" s="301"/>
      <c r="M55" s="301"/>
      <c r="N55" s="301"/>
      <c r="O55" s="301"/>
      <c r="P55" s="301"/>
      <c r="Q55" s="301"/>
      <c r="R55" s="301"/>
      <c r="S55" s="301"/>
    </row>
    <row r="56" spans="1:26" x14ac:dyDescent="0.25">
      <c r="E56" s="301"/>
      <c r="F56" s="301"/>
      <c r="G56" s="301"/>
      <c r="H56" s="301"/>
      <c r="I56" s="301"/>
      <c r="J56" s="301"/>
      <c r="K56" s="301"/>
      <c r="L56" s="301"/>
      <c r="M56" s="301"/>
      <c r="N56" s="301"/>
      <c r="O56" s="301"/>
      <c r="P56" s="301"/>
      <c r="Q56" s="301"/>
      <c r="R56" s="301"/>
      <c r="S56" s="301"/>
    </row>
    <row r="57" spans="1:26" x14ac:dyDescent="0.25">
      <c r="E57" s="301"/>
      <c r="F57" s="301"/>
      <c r="G57" s="301"/>
      <c r="H57" s="301"/>
      <c r="I57" s="301"/>
      <c r="J57" s="301"/>
      <c r="K57" s="301"/>
      <c r="L57" s="301"/>
      <c r="M57" s="301"/>
      <c r="N57" s="301"/>
      <c r="O57" s="301"/>
      <c r="P57" s="301"/>
      <c r="Q57" s="301"/>
      <c r="R57" s="301"/>
      <c r="S57" s="301"/>
    </row>
    <row r="58" spans="1:26" x14ac:dyDescent="0.25">
      <c r="E58" s="301"/>
      <c r="F58" s="301"/>
      <c r="G58" s="301"/>
      <c r="H58" s="301"/>
      <c r="I58" s="301"/>
      <c r="J58" s="301"/>
      <c r="K58" s="301"/>
      <c r="L58" s="301"/>
      <c r="M58" s="301"/>
      <c r="N58" s="301"/>
      <c r="O58" s="301"/>
      <c r="P58" s="301"/>
      <c r="Q58" s="301"/>
      <c r="R58" s="301"/>
      <c r="S58" s="301"/>
    </row>
    <row r="59" spans="1:26" x14ac:dyDescent="0.25">
      <c r="E59" s="301"/>
      <c r="F59" s="301"/>
      <c r="G59" s="301"/>
      <c r="H59" s="301"/>
      <c r="I59" s="301"/>
      <c r="J59" s="301"/>
      <c r="K59" s="301"/>
      <c r="L59" s="301"/>
      <c r="M59" s="301"/>
      <c r="N59" s="301"/>
      <c r="O59" s="301"/>
      <c r="P59" s="301"/>
      <c r="Q59" s="301"/>
      <c r="R59" s="301"/>
      <c r="S59" s="301"/>
    </row>
    <row r="60" spans="1:26" x14ac:dyDescent="0.25">
      <c r="E60" s="301"/>
      <c r="F60" s="301"/>
      <c r="G60" s="301"/>
      <c r="H60" s="301"/>
      <c r="I60" s="301"/>
      <c r="J60" s="301"/>
      <c r="K60" s="301"/>
      <c r="L60" s="301"/>
      <c r="M60" s="301"/>
      <c r="N60" s="301"/>
      <c r="O60" s="301"/>
      <c r="P60" s="301"/>
      <c r="Q60" s="301"/>
      <c r="R60" s="301"/>
      <c r="S60" s="301"/>
    </row>
    <row r="61" spans="1:26" x14ac:dyDescent="0.25">
      <c r="E61" s="301"/>
      <c r="F61" s="301"/>
      <c r="G61" s="301"/>
      <c r="H61" s="301"/>
      <c r="I61" s="301"/>
      <c r="J61" s="301"/>
      <c r="K61" s="301"/>
      <c r="L61" s="301"/>
      <c r="M61" s="301"/>
      <c r="N61" s="301"/>
      <c r="O61" s="301"/>
      <c r="P61" s="301"/>
      <c r="Q61" s="301"/>
      <c r="R61" s="301"/>
      <c r="S61" s="301"/>
    </row>
  </sheetData>
  <pageMargins left="0.7" right="0.7" top="0.75" bottom="0.75" header="0.3" footer="0.3"/>
  <pageSetup scale="66" orientation="landscape" horizontalDpi="4294967294" verticalDpi="4294967294" r:id="rId1"/>
  <headerFooter>
    <oddFooter>&amp;Z&amp;F&amp;RPage &amp;P</oddFooter>
  </headerFooter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sheetPr codeName="Sheet82">
    <pageSetUpPr fitToPage="1"/>
  </sheetPr>
  <dimension ref="A1:AB59"/>
  <sheetViews>
    <sheetView workbookViewId="0"/>
  </sheetViews>
  <sheetFormatPr defaultRowHeight="15" x14ac:dyDescent="0.25"/>
  <cols>
    <col min="1" max="1" width="20.85546875" customWidth="1"/>
    <col min="2" max="2" width="9.5703125" bestFit="1" customWidth="1"/>
    <col min="3" max="3" width="12.85546875" customWidth="1"/>
    <col min="4" max="12" width="7.42578125" hidden="1" customWidth="1"/>
    <col min="13" max="13" width="9.28515625" hidden="1" customWidth="1"/>
    <col min="14" max="18" width="9.28515625" customWidth="1"/>
    <col min="19" max="19" width="11.28515625" customWidth="1"/>
    <col min="20" max="20" width="9.28515625" customWidth="1"/>
    <col min="22" max="24" width="10.5703125" customWidth="1"/>
  </cols>
  <sheetData>
    <row r="1" spans="1:28" x14ac:dyDescent="0.25">
      <c r="A1" s="11" t="s">
        <v>10</v>
      </c>
    </row>
    <row r="2" spans="1:28" x14ac:dyDescent="0.25">
      <c r="A2" s="9" t="s">
        <v>438</v>
      </c>
    </row>
    <row r="3" spans="1:28" x14ac:dyDescent="0.25">
      <c r="A3" s="9" t="s">
        <v>80</v>
      </c>
    </row>
    <row r="4" spans="1:28" x14ac:dyDescent="0.25">
      <c r="R4" s="40" t="s">
        <v>4</v>
      </c>
      <c r="S4" s="41"/>
      <c r="T4" s="40" t="s">
        <v>8</v>
      </c>
    </row>
    <row r="5" spans="1:28" x14ac:dyDescent="0.25">
      <c r="A5" s="10" t="s">
        <v>9</v>
      </c>
      <c r="B5" s="12" t="s">
        <v>64</v>
      </c>
      <c r="C5" s="12" t="s">
        <v>12</v>
      </c>
      <c r="R5" s="42" t="s">
        <v>2</v>
      </c>
      <c r="S5" s="42" t="s">
        <v>60</v>
      </c>
      <c r="T5" s="42" t="s">
        <v>7</v>
      </c>
    </row>
    <row r="6" spans="1:28" x14ac:dyDescent="0.25">
      <c r="B6" s="3"/>
      <c r="R6" s="3"/>
    </row>
    <row r="7" spans="1:28" x14ac:dyDescent="0.25">
      <c r="A7" s="213" t="s">
        <v>55</v>
      </c>
      <c r="B7" s="212">
        <f>+SUMMARY!A131</f>
        <v>500</v>
      </c>
      <c r="C7" s="214" t="s">
        <v>264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5"/>
      <c r="P7" s="6"/>
      <c r="Q7" s="6"/>
      <c r="R7" s="13">
        <f>+C14</f>
        <v>344790.52</v>
      </c>
      <c r="S7" s="13">
        <f>+-C43</f>
        <v>344790.52</v>
      </c>
      <c r="T7" s="13">
        <f>+R7-S7</f>
        <v>0</v>
      </c>
    </row>
    <row r="8" spans="1:28" x14ac:dyDescent="0.25">
      <c r="A8" s="213" t="s">
        <v>263</v>
      </c>
      <c r="B8" s="3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5"/>
      <c r="P8" s="6"/>
      <c r="Q8" s="6"/>
    </row>
    <row r="9" spans="1:28" x14ac:dyDescent="0.25">
      <c r="A9" s="2" t="s">
        <v>262</v>
      </c>
      <c r="B9" s="3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5"/>
      <c r="P9" s="6"/>
      <c r="Q9" s="6"/>
    </row>
    <row r="10" spans="1:28" x14ac:dyDescent="0.25">
      <c r="B10" s="3"/>
    </row>
    <row r="11" spans="1:28" x14ac:dyDescent="0.25">
      <c r="A11" s="2" t="s">
        <v>66</v>
      </c>
      <c r="B11" s="212" t="s">
        <v>1261</v>
      </c>
      <c r="C11" s="214"/>
    </row>
    <row r="12" spans="1:28" x14ac:dyDescent="0.25">
      <c r="B12" s="28"/>
      <c r="C12" s="2"/>
    </row>
    <row r="13" spans="1:28" x14ac:dyDescent="0.25">
      <c r="A13" s="9" t="s">
        <v>5</v>
      </c>
      <c r="C13" s="31" t="s">
        <v>3</v>
      </c>
      <c r="D13" s="32">
        <v>1994</v>
      </c>
      <c r="E13" s="32">
        <v>1995</v>
      </c>
      <c r="F13" s="32">
        <v>1996</v>
      </c>
      <c r="G13" s="32">
        <v>1997</v>
      </c>
      <c r="H13" s="32">
        <v>1998</v>
      </c>
      <c r="I13" s="32">
        <v>1999</v>
      </c>
      <c r="J13" s="32">
        <v>2000</v>
      </c>
      <c r="K13" s="32">
        <v>2001</v>
      </c>
      <c r="L13" s="32">
        <v>2002</v>
      </c>
      <c r="M13" s="32">
        <v>2003</v>
      </c>
      <c r="N13" s="32">
        <v>2004</v>
      </c>
      <c r="O13" s="32">
        <v>2005</v>
      </c>
      <c r="P13" s="32">
        <v>2006</v>
      </c>
      <c r="Q13" s="32">
        <v>2007</v>
      </c>
      <c r="R13" s="32">
        <v>2008</v>
      </c>
      <c r="S13" s="32">
        <v>2009</v>
      </c>
      <c r="T13" s="32">
        <v>2010</v>
      </c>
      <c r="U13" s="32">
        <v>2011</v>
      </c>
      <c r="V13" s="32">
        <v>2012</v>
      </c>
      <c r="W13" s="32">
        <v>2013</v>
      </c>
      <c r="X13" s="32">
        <v>2014</v>
      </c>
      <c r="Y13" s="328">
        <v>2015</v>
      </c>
      <c r="Z13" s="32">
        <v>2016</v>
      </c>
      <c r="AA13" s="328">
        <v>2017</v>
      </c>
      <c r="AB13" s="32">
        <v>2018</v>
      </c>
    </row>
    <row r="14" spans="1:28" x14ac:dyDescent="0.25">
      <c r="A14" s="9" t="s">
        <v>61</v>
      </c>
      <c r="C14" s="633">
        <f>SUM(D14:Y14)</f>
        <v>344790.52</v>
      </c>
      <c r="D14" s="639">
        <f>+'Equip Review 032310'!G27</f>
        <v>0</v>
      </c>
      <c r="E14" s="639">
        <f>+'Equip Review 032310'!H27</f>
        <v>0</v>
      </c>
      <c r="F14" s="639">
        <f>+'Equip Review 032310'!I27</f>
        <v>0</v>
      </c>
      <c r="G14" s="639">
        <f>+'Equip Review 032310'!J27</f>
        <v>0</v>
      </c>
      <c r="H14" s="639">
        <f>+'Equip Review 032310'!K27</f>
        <v>0</v>
      </c>
      <c r="I14" s="639">
        <f>+'Equip Review 032310'!L27</f>
        <v>0</v>
      </c>
      <c r="J14" s="639">
        <f>+'Equip Review 032310'!M27</f>
        <v>0</v>
      </c>
      <c r="K14" s="639">
        <f>+'Equip Review 032310'!N27</f>
        <v>0</v>
      </c>
      <c r="L14" s="639">
        <f>+'Equip Review 032310'!O27</f>
        <v>0</v>
      </c>
      <c r="M14" s="639">
        <f>+'Equip Review 032310'!P27</f>
        <v>288057.78999999998</v>
      </c>
      <c r="N14" s="639">
        <f>+'Equip Review 032310'!Q27</f>
        <v>34486.46</v>
      </c>
      <c r="O14" s="639">
        <f>+'Equip Review 032310'!R27</f>
        <v>11734.5</v>
      </c>
      <c r="P14" s="639">
        <f>+'Equip Review 032310'!S27</f>
        <v>10511.77</v>
      </c>
      <c r="Q14" s="639">
        <f>+'Equip Review 032310'!T27+'Equip Review 032310'!U27</f>
        <v>0</v>
      </c>
      <c r="R14" s="639">
        <f>+'Equip Review 032310'!V27</f>
        <v>0</v>
      </c>
      <c r="S14" s="633">
        <f>+'Equip Review 032310'!W27</f>
        <v>0</v>
      </c>
      <c r="T14" s="145"/>
      <c r="U14" s="145"/>
      <c r="V14" s="145"/>
      <c r="W14" s="145"/>
      <c r="X14" s="145"/>
      <c r="Y14" s="145"/>
      <c r="Z14" s="145"/>
      <c r="AA14" s="145"/>
      <c r="AB14" s="145"/>
    </row>
    <row r="15" spans="1:28" x14ac:dyDescent="0.25">
      <c r="A15" s="34" t="str">
        <f>IF(+C14-'Equip Review 032310'!Y27=0,"ok","check")</f>
        <v>ok</v>
      </c>
      <c r="B15" s="2"/>
      <c r="C15" s="145"/>
      <c r="D15" s="145"/>
      <c r="E15" s="145"/>
      <c r="F15" s="145"/>
      <c r="G15" s="145"/>
      <c r="H15" s="145"/>
      <c r="I15" s="145"/>
      <c r="J15" s="145"/>
      <c r="K15" s="145"/>
      <c r="L15" s="145"/>
      <c r="M15" s="145"/>
      <c r="N15" s="145"/>
      <c r="O15" s="145"/>
      <c r="P15" s="145"/>
      <c r="Q15" s="145"/>
      <c r="R15" s="145"/>
      <c r="S15" s="145"/>
      <c r="T15" s="145"/>
      <c r="U15" s="145"/>
      <c r="V15" s="145"/>
      <c r="W15" s="145"/>
      <c r="X15" s="145"/>
      <c r="Y15" s="145"/>
      <c r="Z15" s="145"/>
      <c r="AA15" s="145"/>
      <c r="AB15" s="145"/>
    </row>
    <row r="16" spans="1:28" x14ac:dyDescent="0.25">
      <c r="A16" s="9" t="s">
        <v>6</v>
      </c>
      <c r="B16" s="3">
        <v>1994</v>
      </c>
      <c r="C16" s="145">
        <f>-SUM(D16:Y16)</f>
        <v>0</v>
      </c>
      <c r="D16" s="614">
        <f>+D$14/7/2</f>
        <v>0</v>
      </c>
      <c r="E16" s="614"/>
      <c r="F16" s="614"/>
      <c r="G16" s="614"/>
      <c r="H16" s="614"/>
      <c r="I16" s="614"/>
      <c r="J16" s="614"/>
      <c r="K16" s="614"/>
      <c r="L16" s="614"/>
      <c r="M16" s="614"/>
      <c r="N16" s="614"/>
      <c r="O16" s="614"/>
      <c r="P16" s="614"/>
      <c r="Q16" s="614"/>
      <c r="R16" s="614"/>
      <c r="S16" s="614"/>
      <c r="T16" s="614"/>
      <c r="U16" s="614"/>
      <c r="V16" s="145"/>
      <c r="W16" s="145"/>
      <c r="X16" s="145"/>
      <c r="Y16" s="614"/>
      <c r="Z16" s="614"/>
      <c r="AA16" s="145"/>
      <c r="AB16" s="145"/>
    </row>
    <row r="17" spans="1:28" x14ac:dyDescent="0.25">
      <c r="B17" s="3">
        <v>1995</v>
      </c>
      <c r="C17" s="145">
        <f t="shared" ref="C17:C40" si="0">-SUM(D17:Y17)</f>
        <v>0</v>
      </c>
      <c r="D17" s="614">
        <f>+D$14/7</f>
        <v>0</v>
      </c>
      <c r="E17" s="614">
        <f>+E$14/7/2</f>
        <v>0</v>
      </c>
      <c r="F17" s="614"/>
      <c r="G17" s="614"/>
      <c r="H17" s="614"/>
      <c r="I17" s="614"/>
      <c r="J17" s="614"/>
      <c r="K17" s="614"/>
      <c r="L17" s="614"/>
      <c r="M17" s="614"/>
      <c r="N17" s="614"/>
      <c r="O17" s="614"/>
      <c r="P17" s="614"/>
      <c r="Q17" s="614"/>
      <c r="R17" s="614"/>
      <c r="S17" s="614"/>
      <c r="T17" s="614"/>
      <c r="U17" s="614"/>
      <c r="V17" s="145"/>
      <c r="W17" s="145"/>
      <c r="X17" s="145"/>
      <c r="Y17" s="614"/>
      <c r="Z17" s="614"/>
      <c r="AA17" s="145"/>
      <c r="AB17" s="145"/>
    </row>
    <row r="18" spans="1:28" x14ac:dyDescent="0.25">
      <c r="B18" s="3">
        <v>1996</v>
      </c>
      <c r="C18" s="145">
        <f t="shared" si="0"/>
        <v>0</v>
      </c>
      <c r="D18" s="614">
        <f>+D17</f>
        <v>0</v>
      </c>
      <c r="E18" s="614">
        <f>+E$14/7</f>
        <v>0</v>
      </c>
      <c r="F18" s="614">
        <f>+F$14/7/2</f>
        <v>0</v>
      </c>
      <c r="G18" s="614"/>
      <c r="H18" s="614"/>
      <c r="I18" s="614"/>
      <c r="J18" s="614"/>
      <c r="K18" s="614"/>
      <c r="L18" s="614"/>
      <c r="M18" s="614"/>
      <c r="N18" s="614"/>
      <c r="O18" s="614"/>
      <c r="P18" s="614"/>
      <c r="Q18" s="614"/>
      <c r="R18" s="614"/>
      <c r="S18" s="614"/>
      <c r="T18" s="614"/>
      <c r="U18" s="614"/>
      <c r="V18" s="145"/>
      <c r="W18" s="145"/>
      <c r="X18" s="145"/>
      <c r="Y18" s="614"/>
      <c r="Z18" s="614"/>
      <c r="AA18" s="145"/>
      <c r="AB18" s="145"/>
    </row>
    <row r="19" spans="1:28" x14ac:dyDescent="0.25">
      <c r="B19" s="3">
        <v>1997</v>
      </c>
      <c r="C19" s="145">
        <f t="shared" si="0"/>
        <v>0</v>
      </c>
      <c r="D19" s="614">
        <f>+D18</f>
        <v>0</v>
      </c>
      <c r="E19" s="614">
        <f>+E18</f>
        <v>0</v>
      </c>
      <c r="F19" s="614">
        <f>+F$14/7</f>
        <v>0</v>
      </c>
      <c r="G19" s="614">
        <f>+G$14/7/2</f>
        <v>0</v>
      </c>
      <c r="H19" s="614"/>
      <c r="I19" s="614"/>
      <c r="J19" s="614"/>
      <c r="K19" s="614"/>
      <c r="L19" s="614"/>
      <c r="M19" s="614"/>
      <c r="N19" s="614"/>
      <c r="O19" s="614"/>
      <c r="P19" s="614"/>
      <c r="Q19" s="614"/>
      <c r="R19" s="614"/>
      <c r="S19" s="614"/>
      <c r="T19" s="614"/>
      <c r="U19" s="614"/>
      <c r="V19" s="145"/>
      <c r="W19" s="145"/>
      <c r="X19" s="145"/>
      <c r="Y19" s="614"/>
      <c r="Z19" s="614"/>
      <c r="AA19" s="145"/>
      <c r="AB19" s="145"/>
    </row>
    <row r="20" spans="1:28" x14ac:dyDescent="0.25">
      <c r="B20" s="3">
        <v>1998</v>
      </c>
      <c r="C20" s="145">
        <f t="shared" si="0"/>
        <v>0</v>
      </c>
      <c r="D20" s="614">
        <f>+D19</f>
        <v>0</v>
      </c>
      <c r="E20" s="614">
        <f>+E19</f>
        <v>0</v>
      </c>
      <c r="F20" s="614">
        <f>+F19</f>
        <v>0</v>
      </c>
      <c r="G20" s="614">
        <f>+G$14/7</f>
        <v>0</v>
      </c>
      <c r="H20" s="614">
        <f>+H$14/7/2</f>
        <v>0</v>
      </c>
      <c r="I20" s="614"/>
      <c r="J20" s="614"/>
      <c r="K20" s="614"/>
      <c r="L20" s="614"/>
      <c r="M20" s="614"/>
      <c r="N20" s="614"/>
      <c r="O20" s="614"/>
      <c r="P20" s="614"/>
      <c r="Q20" s="614"/>
      <c r="R20" s="614"/>
      <c r="S20" s="614"/>
      <c r="T20" s="614"/>
      <c r="U20" s="614"/>
      <c r="V20" s="145"/>
      <c r="W20" s="145"/>
      <c r="X20" s="145"/>
      <c r="Y20" s="614"/>
      <c r="Z20" s="614"/>
      <c r="AA20" s="145"/>
      <c r="AB20" s="145"/>
    </row>
    <row r="21" spans="1:28" x14ac:dyDescent="0.25">
      <c r="B21" s="3">
        <v>1999</v>
      </c>
      <c r="C21" s="145">
        <f t="shared" si="0"/>
        <v>0</v>
      </c>
      <c r="D21" s="614">
        <f>+D20</f>
        <v>0</v>
      </c>
      <c r="E21" s="614">
        <f>+E20</f>
        <v>0</v>
      </c>
      <c r="F21" s="614">
        <f>+F20</f>
        <v>0</v>
      </c>
      <c r="G21" s="614">
        <f>+G20</f>
        <v>0</v>
      </c>
      <c r="H21" s="614">
        <f>+H$14/7</f>
        <v>0</v>
      </c>
      <c r="I21" s="614">
        <f>+I$14/7/2</f>
        <v>0</v>
      </c>
      <c r="J21" s="614"/>
      <c r="K21" s="614"/>
      <c r="L21" s="614"/>
      <c r="M21" s="614"/>
      <c r="N21" s="614"/>
      <c r="O21" s="614"/>
      <c r="P21" s="614"/>
      <c r="Q21" s="614"/>
      <c r="R21" s="614"/>
      <c r="S21" s="614"/>
      <c r="T21" s="614"/>
      <c r="U21" s="614"/>
      <c r="V21" s="145"/>
      <c r="W21" s="145"/>
      <c r="X21" s="145"/>
      <c r="Y21" s="614"/>
      <c r="Z21" s="614"/>
      <c r="AA21" s="145"/>
      <c r="AB21" s="145"/>
    </row>
    <row r="22" spans="1:28" x14ac:dyDescent="0.25">
      <c r="B22" s="3">
        <v>2000</v>
      </c>
      <c r="C22" s="145">
        <f t="shared" si="0"/>
        <v>0</v>
      </c>
      <c r="D22" s="614">
        <f>+D21</f>
        <v>0</v>
      </c>
      <c r="E22" s="614">
        <f>+E21</f>
        <v>0</v>
      </c>
      <c r="F22" s="614">
        <f>+F21</f>
        <v>0</v>
      </c>
      <c r="G22" s="614">
        <f>+G21</f>
        <v>0</v>
      </c>
      <c r="H22" s="614">
        <f>+H21</f>
        <v>0</v>
      </c>
      <c r="I22" s="614">
        <f>+I$14/7</f>
        <v>0</v>
      </c>
      <c r="J22" s="614">
        <f>+J$14/7/2</f>
        <v>0</v>
      </c>
      <c r="K22" s="614"/>
      <c r="L22" s="614"/>
      <c r="M22" s="614"/>
      <c r="N22" s="614"/>
      <c r="O22" s="614"/>
      <c r="P22" s="614"/>
      <c r="Q22" s="614"/>
      <c r="R22" s="614"/>
      <c r="S22" s="614"/>
      <c r="T22" s="614"/>
      <c r="U22" s="614"/>
      <c r="V22" s="145"/>
      <c r="W22" s="145"/>
      <c r="X22" s="145"/>
      <c r="Y22" s="614"/>
      <c r="Z22" s="614"/>
      <c r="AA22" s="145"/>
      <c r="AB22" s="145"/>
    </row>
    <row r="23" spans="1:28" x14ac:dyDescent="0.25">
      <c r="B23" s="3">
        <v>2001</v>
      </c>
      <c r="C23" s="145">
        <f t="shared" si="0"/>
        <v>0</v>
      </c>
      <c r="D23" s="614">
        <f>+D$14/7/2</f>
        <v>0</v>
      </c>
      <c r="E23" s="614">
        <f>+E22</f>
        <v>0</v>
      </c>
      <c r="F23" s="614">
        <f>+F22</f>
        <v>0</v>
      </c>
      <c r="G23" s="614">
        <f>+G22</f>
        <v>0</v>
      </c>
      <c r="H23" s="614">
        <f>+H22</f>
        <v>0</v>
      </c>
      <c r="I23" s="614">
        <f>+I22</f>
        <v>0</v>
      </c>
      <c r="J23" s="614">
        <f>+J$14/7</f>
        <v>0</v>
      </c>
      <c r="K23" s="614">
        <f>+K$14/7/2</f>
        <v>0</v>
      </c>
      <c r="L23" s="614"/>
      <c r="M23" s="614"/>
      <c r="N23" s="614"/>
      <c r="O23" s="614"/>
      <c r="P23" s="614"/>
      <c r="Q23" s="614"/>
      <c r="R23" s="614"/>
      <c r="S23" s="614"/>
      <c r="T23" s="614"/>
      <c r="U23" s="614"/>
      <c r="V23" s="145"/>
      <c r="W23" s="145"/>
      <c r="X23" s="145"/>
      <c r="Y23" s="614"/>
      <c r="Z23" s="614"/>
      <c r="AA23" s="145"/>
      <c r="AB23" s="145"/>
    </row>
    <row r="24" spans="1:28" x14ac:dyDescent="0.25">
      <c r="B24" s="3">
        <v>2002</v>
      </c>
      <c r="C24" s="145">
        <f t="shared" si="0"/>
        <v>0</v>
      </c>
      <c r="D24" s="614"/>
      <c r="E24" s="614">
        <f>+E$14/7/2</f>
        <v>0</v>
      </c>
      <c r="F24" s="614">
        <f>+F23</f>
        <v>0</v>
      </c>
      <c r="G24" s="614">
        <f>+G23</f>
        <v>0</v>
      </c>
      <c r="H24" s="614">
        <f>+H23</f>
        <v>0</v>
      </c>
      <c r="I24" s="614">
        <f>+I23</f>
        <v>0</v>
      </c>
      <c r="J24" s="614">
        <f>+J23</f>
        <v>0</v>
      </c>
      <c r="K24" s="614">
        <f>+K$14/7</f>
        <v>0</v>
      </c>
      <c r="L24" s="614">
        <f>+L$14/7/2</f>
        <v>0</v>
      </c>
      <c r="M24" s="614"/>
      <c r="N24" s="614"/>
      <c r="O24" s="614"/>
      <c r="P24" s="614"/>
      <c r="Q24" s="614"/>
      <c r="R24" s="614"/>
      <c r="S24" s="614"/>
      <c r="T24" s="614"/>
      <c r="U24" s="614"/>
      <c r="V24" s="145"/>
      <c r="W24" s="145"/>
      <c r="X24" s="145"/>
      <c r="Y24" s="614"/>
      <c r="Z24" s="614"/>
      <c r="AA24" s="145"/>
      <c r="AB24" s="145"/>
    </row>
    <row r="25" spans="1:28" x14ac:dyDescent="0.25">
      <c r="B25" s="3">
        <v>2003</v>
      </c>
      <c r="C25" s="145">
        <f t="shared" si="0"/>
        <v>-20575.556428571428</v>
      </c>
      <c r="D25" s="614"/>
      <c r="E25" s="614"/>
      <c r="F25" s="614">
        <f>+F$14/7/2</f>
        <v>0</v>
      </c>
      <c r="G25" s="614">
        <f>+G24</f>
        <v>0</v>
      </c>
      <c r="H25" s="614">
        <f>+H24</f>
        <v>0</v>
      </c>
      <c r="I25" s="614">
        <f>+I24</f>
        <v>0</v>
      </c>
      <c r="J25" s="614">
        <f>+J24</f>
        <v>0</v>
      </c>
      <c r="K25" s="614">
        <f>+K24</f>
        <v>0</v>
      </c>
      <c r="L25" s="614">
        <f>+L$14/7</f>
        <v>0</v>
      </c>
      <c r="M25" s="614">
        <f>+M$14/7/2</f>
        <v>20575.556428571428</v>
      </c>
      <c r="N25" s="614"/>
      <c r="O25" s="614"/>
      <c r="P25" s="614"/>
      <c r="Q25" s="614"/>
      <c r="R25" s="614"/>
      <c r="S25" s="614"/>
      <c r="T25" s="614"/>
      <c r="U25" s="614"/>
      <c r="V25" s="145"/>
      <c r="W25" s="145"/>
      <c r="X25" s="145"/>
      <c r="Y25" s="614"/>
      <c r="Z25" s="614"/>
      <c r="AA25" s="145"/>
      <c r="AB25" s="145"/>
    </row>
    <row r="26" spans="1:28" x14ac:dyDescent="0.25">
      <c r="B26" s="3">
        <v>2004</v>
      </c>
      <c r="C26" s="145">
        <f t="shared" si="0"/>
        <v>-43614.431428571428</v>
      </c>
      <c r="D26" s="614"/>
      <c r="E26" s="614"/>
      <c r="F26" s="614"/>
      <c r="G26" s="614">
        <f>+G$14/7/2</f>
        <v>0</v>
      </c>
      <c r="H26" s="614">
        <f>+H25</f>
        <v>0</v>
      </c>
      <c r="I26" s="614">
        <f>+I25</f>
        <v>0</v>
      </c>
      <c r="J26" s="614">
        <f>+J25</f>
        <v>0</v>
      </c>
      <c r="K26" s="614">
        <f>+K25</f>
        <v>0</v>
      </c>
      <c r="L26" s="614">
        <f>+L25</f>
        <v>0</v>
      </c>
      <c r="M26" s="614">
        <f>+M$14/7</f>
        <v>41151.112857142856</v>
      </c>
      <c r="N26" s="614">
        <f>+N$14/7/2</f>
        <v>2463.3185714285714</v>
      </c>
      <c r="O26" s="614"/>
      <c r="P26" s="614"/>
      <c r="Q26" s="614"/>
      <c r="R26" s="614"/>
      <c r="S26" s="614"/>
      <c r="T26" s="614"/>
      <c r="U26" s="614"/>
      <c r="V26" s="145"/>
      <c r="W26" s="145"/>
      <c r="X26" s="145"/>
      <c r="Y26" s="614"/>
      <c r="Z26" s="614"/>
      <c r="AA26" s="145"/>
      <c r="AB26" s="145"/>
    </row>
    <row r="27" spans="1:28" x14ac:dyDescent="0.25">
      <c r="B27" s="3">
        <v>2005</v>
      </c>
      <c r="C27" s="145">
        <f t="shared" si="0"/>
        <v>-46915.928571428572</v>
      </c>
      <c r="D27" s="614"/>
      <c r="E27" s="614"/>
      <c r="F27" s="614"/>
      <c r="G27" s="614"/>
      <c r="H27" s="614">
        <f>+H$14/7/2</f>
        <v>0</v>
      </c>
      <c r="I27" s="614">
        <f>+I26</f>
        <v>0</v>
      </c>
      <c r="J27" s="614">
        <f>+J26</f>
        <v>0</v>
      </c>
      <c r="K27" s="614">
        <f>+K26</f>
        <v>0</v>
      </c>
      <c r="L27" s="614">
        <f>+L26</f>
        <v>0</v>
      </c>
      <c r="M27" s="614">
        <f>+M26</f>
        <v>41151.112857142856</v>
      </c>
      <c r="N27" s="614">
        <f>+N$14/7</f>
        <v>4926.6371428571429</v>
      </c>
      <c r="O27" s="614">
        <f>+O$14/7/2</f>
        <v>838.17857142857144</v>
      </c>
      <c r="P27" s="614"/>
      <c r="Q27" s="614"/>
      <c r="R27" s="614"/>
      <c r="S27" s="614"/>
      <c r="T27" s="614"/>
      <c r="U27" s="614"/>
      <c r="V27" s="145"/>
      <c r="W27" s="145"/>
      <c r="X27" s="145"/>
      <c r="Y27" s="614"/>
      <c r="Z27" s="614"/>
      <c r="AA27" s="145"/>
      <c r="AB27" s="145"/>
    </row>
    <row r="28" spans="1:28" x14ac:dyDescent="0.25">
      <c r="B28" s="3">
        <v>2006</v>
      </c>
      <c r="C28" s="145">
        <f t="shared" si="0"/>
        <v>-48504.947857142863</v>
      </c>
      <c r="D28" s="614"/>
      <c r="E28" s="614"/>
      <c r="F28" s="614"/>
      <c r="G28" s="614"/>
      <c r="H28" s="614"/>
      <c r="I28" s="614">
        <f>+I$14/7/2</f>
        <v>0</v>
      </c>
      <c r="J28" s="614">
        <f>+J27</f>
        <v>0</v>
      </c>
      <c r="K28" s="614">
        <f>+K27</f>
        <v>0</v>
      </c>
      <c r="L28" s="614">
        <f>+L27</f>
        <v>0</v>
      </c>
      <c r="M28" s="614">
        <f>+M27</f>
        <v>41151.112857142856</v>
      </c>
      <c r="N28" s="614">
        <f>+N27</f>
        <v>4926.6371428571429</v>
      </c>
      <c r="O28" s="614">
        <f>+O$14/7</f>
        <v>1676.3571428571429</v>
      </c>
      <c r="P28" s="614">
        <f>+P$14/7/2</f>
        <v>750.84071428571428</v>
      </c>
      <c r="Q28" s="614"/>
      <c r="R28" s="614"/>
      <c r="S28" s="614"/>
      <c r="T28" s="614"/>
      <c r="U28" s="614"/>
      <c r="V28" s="145"/>
      <c r="W28" s="145"/>
      <c r="X28" s="145"/>
      <c r="Y28" s="614"/>
      <c r="Z28" s="614"/>
      <c r="AA28" s="145"/>
      <c r="AB28" s="145"/>
    </row>
    <row r="29" spans="1:28" x14ac:dyDescent="0.25">
      <c r="B29" s="3">
        <v>2007</v>
      </c>
      <c r="C29" s="145">
        <f t="shared" si="0"/>
        <v>-49255.788571428573</v>
      </c>
      <c r="D29" s="614"/>
      <c r="E29" s="614"/>
      <c r="F29" s="614"/>
      <c r="G29" s="614"/>
      <c r="H29" s="614"/>
      <c r="I29" s="614"/>
      <c r="J29" s="614">
        <f>+J$14/7/2</f>
        <v>0</v>
      </c>
      <c r="K29" s="614">
        <f>+K28</f>
        <v>0</v>
      </c>
      <c r="L29" s="614">
        <f>+L28</f>
        <v>0</v>
      </c>
      <c r="M29" s="614">
        <f>+M28</f>
        <v>41151.112857142856</v>
      </c>
      <c r="N29" s="614">
        <f>+N28</f>
        <v>4926.6371428571429</v>
      </c>
      <c r="O29" s="614">
        <f>+O28</f>
        <v>1676.3571428571429</v>
      </c>
      <c r="P29" s="614">
        <f>+P$14/7</f>
        <v>1501.6814285714286</v>
      </c>
      <c r="Q29" s="614">
        <f>+Q$14/7/2</f>
        <v>0</v>
      </c>
      <c r="R29" s="614"/>
      <c r="S29" s="614"/>
      <c r="T29" s="614"/>
      <c r="U29" s="614"/>
      <c r="V29" s="145"/>
      <c r="W29" s="145"/>
      <c r="X29" s="145"/>
      <c r="Y29" s="614"/>
      <c r="Z29" s="614"/>
      <c r="AA29" s="145"/>
      <c r="AB29" s="145"/>
    </row>
    <row r="30" spans="1:28" x14ac:dyDescent="0.25">
      <c r="B30" s="3">
        <v>2008</v>
      </c>
      <c r="C30" s="145">
        <f t="shared" si="0"/>
        <v>-49255.788571428573</v>
      </c>
      <c r="D30" s="614"/>
      <c r="E30" s="614"/>
      <c r="F30" s="614"/>
      <c r="G30" s="614"/>
      <c r="H30" s="614"/>
      <c r="I30" s="614"/>
      <c r="J30" s="614"/>
      <c r="K30" s="614">
        <f>+K$14/7/2</f>
        <v>0</v>
      </c>
      <c r="L30" s="614">
        <f>+L29</f>
        <v>0</v>
      </c>
      <c r="M30" s="614">
        <f>+M29</f>
        <v>41151.112857142856</v>
      </c>
      <c r="N30" s="614">
        <f>+N29</f>
        <v>4926.6371428571429</v>
      </c>
      <c r="O30" s="614">
        <f>+O29</f>
        <v>1676.3571428571429</v>
      </c>
      <c r="P30" s="614">
        <f>+P29</f>
        <v>1501.6814285714286</v>
      </c>
      <c r="Q30" s="614">
        <f>+Q$14/7</f>
        <v>0</v>
      </c>
      <c r="R30" s="614">
        <f>+R$14/7/2</f>
        <v>0</v>
      </c>
      <c r="S30" s="614"/>
      <c r="T30" s="614"/>
      <c r="U30" s="614"/>
      <c r="V30" s="145"/>
      <c r="W30" s="145"/>
      <c r="X30" s="145"/>
      <c r="Y30" s="614"/>
      <c r="Z30" s="614"/>
      <c r="AA30" s="145"/>
      <c r="AB30" s="145"/>
    </row>
    <row r="31" spans="1:28" x14ac:dyDescent="0.25">
      <c r="B31" s="3">
        <v>2009</v>
      </c>
      <c r="C31" s="145">
        <f t="shared" si="0"/>
        <v>-49255.788571428573</v>
      </c>
      <c r="D31" s="614"/>
      <c r="E31" s="614"/>
      <c r="F31" s="614"/>
      <c r="G31" s="614"/>
      <c r="H31" s="614"/>
      <c r="I31" s="614"/>
      <c r="J31" s="614"/>
      <c r="K31" s="614"/>
      <c r="L31" s="614">
        <f>+L$14/7/2</f>
        <v>0</v>
      </c>
      <c r="M31" s="614">
        <f>+M30</f>
        <v>41151.112857142856</v>
      </c>
      <c r="N31" s="614">
        <f>+N30</f>
        <v>4926.6371428571429</v>
      </c>
      <c r="O31" s="614">
        <f>+O30</f>
        <v>1676.3571428571429</v>
      </c>
      <c r="P31" s="614">
        <f>+P30</f>
        <v>1501.6814285714286</v>
      </c>
      <c r="Q31" s="614">
        <f>+Q30</f>
        <v>0</v>
      </c>
      <c r="R31" s="614">
        <f>+R$14/7</f>
        <v>0</v>
      </c>
      <c r="S31" s="614">
        <f>+S$14/7/2</f>
        <v>0</v>
      </c>
      <c r="T31" s="614"/>
      <c r="U31" s="614"/>
      <c r="V31" s="145"/>
      <c r="W31" s="145"/>
      <c r="X31" s="145"/>
      <c r="Y31" s="614"/>
      <c r="Z31" s="614"/>
      <c r="AA31" s="145"/>
      <c r="AB31" s="145"/>
    </row>
    <row r="32" spans="1:28" x14ac:dyDescent="0.25">
      <c r="A32" s="38" t="s">
        <v>59</v>
      </c>
      <c r="B32" s="3">
        <v>2010</v>
      </c>
      <c r="C32" s="145">
        <f t="shared" si="0"/>
        <v>-28680.232142857141</v>
      </c>
      <c r="D32" s="614"/>
      <c r="E32" s="614"/>
      <c r="F32" s="614"/>
      <c r="G32" s="614"/>
      <c r="H32" s="614"/>
      <c r="I32" s="614"/>
      <c r="J32" s="614"/>
      <c r="K32" s="614"/>
      <c r="L32" s="614"/>
      <c r="M32" s="614">
        <f>+M$14/7/2</f>
        <v>20575.556428571428</v>
      </c>
      <c r="N32" s="614">
        <f>+N31</f>
        <v>4926.6371428571429</v>
      </c>
      <c r="O32" s="614">
        <f>+O31</f>
        <v>1676.3571428571429</v>
      </c>
      <c r="P32" s="614">
        <f>+P31</f>
        <v>1501.6814285714286</v>
      </c>
      <c r="Q32" s="614">
        <f>+Q31</f>
        <v>0</v>
      </c>
      <c r="R32" s="614">
        <f>+R31</f>
        <v>0</v>
      </c>
      <c r="S32" s="614">
        <f>+S$14/7</f>
        <v>0</v>
      </c>
      <c r="T32" s="614">
        <f>+T$14/7/2</f>
        <v>0</v>
      </c>
      <c r="U32" s="614"/>
      <c r="V32" s="145"/>
      <c r="W32" s="145"/>
      <c r="X32" s="145"/>
      <c r="Y32" s="614"/>
      <c r="Z32" s="614"/>
      <c r="AA32" s="145"/>
      <c r="AB32" s="145"/>
    </row>
    <row r="33" spans="1:28" x14ac:dyDescent="0.25">
      <c r="A33" s="38"/>
      <c r="B33" s="3">
        <v>2011</v>
      </c>
      <c r="C33" s="145">
        <f t="shared" si="0"/>
        <v>-5641.3571428571431</v>
      </c>
      <c r="D33" s="614"/>
      <c r="E33" s="614"/>
      <c r="F33" s="614"/>
      <c r="G33" s="614"/>
      <c r="H33" s="614"/>
      <c r="I33" s="614"/>
      <c r="J33" s="614"/>
      <c r="K33" s="614"/>
      <c r="L33" s="614"/>
      <c r="M33" s="614"/>
      <c r="N33" s="614">
        <f>+N$14/7/2</f>
        <v>2463.3185714285714</v>
      </c>
      <c r="O33" s="614">
        <f>+O32</f>
        <v>1676.3571428571429</v>
      </c>
      <c r="P33" s="614">
        <f>+P32</f>
        <v>1501.6814285714286</v>
      </c>
      <c r="Q33" s="614">
        <f>+Q32</f>
        <v>0</v>
      </c>
      <c r="R33" s="614">
        <f>+R32</f>
        <v>0</v>
      </c>
      <c r="S33" s="614">
        <f>+S32</f>
        <v>0</v>
      </c>
      <c r="T33" s="614">
        <f>+T$14/7</f>
        <v>0</v>
      </c>
      <c r="U33" s="614">
        <f>+U$14/7/2</f>
        <v>0</v>
      </c>
      <c r="V33" s="145"/>
      <c r="W33" s="145"/>
      <c r="X33" s="145"/>
      <c r="Y33" s="614"/>
      <c r="Z33" s="614"/>
      <c r="AA33" s="145"/>
      <c r="AB33" s="145"/>
    </row>
    <row r="34" spans="1:28" x14ac:dyDescent="0.25">
      <c r="A34" s="38"/>
      <c r="B34" s="3">
        <v>2012</v>
      </c>
      <c r="C34" s="145">
        <f t="shared" si="0"/>
        <v>-2339.86</v>
      </c>
      <c r="D34" s="614"/>
      <c r="E34" s="614"/>
      <c r="F34" s="614"/>
      <c r="G34" s="614"/>
      <c r="H34" s="614"/>
      <c r="I34" s="614"/>
      <c r="J34" s="614"/>
      <c r="K34" s="614"/>
      <c r="L34" s="614"/>
      <c r="M34" s="614"/>
      <c r="N34" s="614"/>
      <c r="O34" s="614">
        <f>+O$14/7/2</f>
        <v>838.17857142857144</v>
      </c>
      <c r="P34" s="614">
        <f>+P33</f>
        <v>1501.6814285714286</v>
      </c>
      <c r="Q34" s="614">
        <f>+Q33</f>
        <v>0</v>
      </c>
      <c r="R34" s="614">
        <f>+R33</f>
        <v>0</v>
      </c>
      <c r="S34" s="614">
        <f>+S33</f>
        <v>0</v>
      </c>
      <c r="T34" s="614">
        <f>+T$14/7</f>
        <v>0</v>
      </c>
      <c r="U34" s="614">
        <f>+U$14/7</f>
        <v>0</v>
      </c>
      <c r="V34" s="614">
        <f>+V$14/7/2</f>
        <v>0</v>
      </c>
      <c r="W34" s="145"/>
      <c r="X34" s="145"/>
      <c r="Y34" s="614"/>
      <c r="Z34" s="614"/>
      <c r="AA34" s="145"/>
      <c r="AB34" s="145"/>
    </row>
    <row r="35" spans="1:28" x14ac:dyDescent="0.25">
      <c r="A35" s="38"/>
      <c r="B35" s="3">
        <v>2013</v>
      </c>
      <c r="C35" s="145">
        <f t="shared" si="0"/>
        <v>-750.84071428571428</v>
      </c>
      <c r="D35" s="614"/>
      <c r="E35" s="614"/>
      <c r="F35" s="614"/>
      <c r="G35" s="614"/>
      <c r="H35" s="614"/>
      <c r="I35" s="614"/>
      <c r="J35" s="614"/>
      <c r="K35" s="614"/>
      <c r="L35" s="614"/>
      <c r="M35" s="614"/>
      <c r="N35" s="614"/>
      <c r="O35" s="614"/>
      <c r="P35" s="614">
        <f>P14/7/2</f>
        <v>750.84071428571428</v>
      </c>
      <c r="Q35" s="614"/>
      <c r="R35" s="614">
        <f>R34</f>
        <v>0</v>
      </c>
      <c r="S35" s="614">
        <f>S34</f>
        <v>0</v>
      </c>
      <c r="T35" s="614">
        <f>T34</f>
        <v>0</v>
      </c>
      <c r="U35" s="614"/>
      <c r="V35" s="145">
        <f>V14/7</f>
        <v>0</v>
      </c>
      <c r="W35" s="145">
        <f>W14/7/2</f>
        <v>0</v>
      </c>
      <c r="X35" s="145"/>
      <c r="Y35" s="614"/>
      <c r="Z35" s="614"/>
      <c r="AA35" s="145"/>
      <c r="AB35" s="145"/>
    </row>
    <row r="36" spans="1:28" x14ac:dyDescent="0.25">
      <c r="A36" s="38"/>
      <c r="B36" s="3">
        <v>2014</v>
      </c>
      <c r="C36" s="145">
        <f t="shared" si="0"/>
        <v>0</v>
      </c>
      <c r="D36" s="614"/>
      <c r="E36" s="614"/>
      <c r="F36" s="614"/>
      <c r="G36" s="614"/>
      <c r="H36" s="614"/>
      <c r="I36" s="614"/>
      <c r="J36" s="614"/>
      <c r="K36" s="614"/>
      <c r="L36" s="614"/>
      <c r="M36" s="614"/>
      <c r="N36" s="614"/>
      <c r="O36" s="614"/>
      <c r="P36" s="614"/>
      <c r="Q36" s="614"/>
      <c r="R36" s="614"/>
      <c r="S36" s="614">
        <f t="shared" ref="S36:S37" si="1">S35</f>
        <v>0</v>
      </c>
      <c r="T36" s="614">
        <f t="shared" ref="T36:T37" si="2">T35</f>
        <v>0</v>
      </c>
      <c r="U36" s="614"/>
      <c r="V36" s="145">
        <f>V35</f>
        <v>0</v>
      </c>
      <c r="W36" s="145">
        <f>W14/7</f>
        <v>0</v>
      </c>
      <c r="X36" s="145">
        <f>X14/7/2</f>
        <v>0</v>
      </c>
      <c r="Y36" s="614"/>
      <c r="Z36" s="614"/>
      <c r="AA36" s="145"/>
      <c r="AB36" s="145"/>
    </row>
    <row r="37" spans="1:28" x14ac:dyDescent="0.25">
      <c r="A37" s="38"/>
      <c r="B37" s="3">
        <v>2015</v>
      </c>
      <c r="C37" s="145">
        <f t="shared" si="0"/>
        <v>0</v>
      </c>
      <c r="D37" s="614"/>
      <c r="E37" s="614"/>
      <c r="F37" s="614"/>
      <c r="G37" s="614"/>
      <c r="H37" s="614"/>
      <c r="I37" s="614"/>
      <c r="J37" s="614"/>
      <c r="K37" s="614"/>
      <c r="L37" s="614"/>
      <c r="M37" s="614"/>
      <c r="N37" s="614"/>
      <c r="O37" s="614"/>
      <c r="P37" s="614"/>
      <c r="Q37" s="614"/>
      <c r="R37" s="614"/>
      <c r="S37" s="614">
        <f t="shared" si="1"/>
        <v>0</v>
      </c>
      <c r="T37" s="614">
        <f t="shared" si="2"/>
        <v>0</v>
      </c>
      <c r="U37" s="614">
        <f>U36</f>
        <v>0</v>
      </c>
      <c r="V37" s="145">
        <f>V36</f>
        <v>0</v>
      </c>
      <c r="W37" s="145">
        <f>W14/7</f>
        <v>0</v>
      </c>
      <c r="X37" s="145">
        <f>X14/7</f>
        <v>0</v>
      </c>
      <c r="Y37" s="614">
        <f>Y14/7/2</f>
        <v>0</v>
      </c>
      <c r="Z37" s="614"/>
      <c r="AA37" s="145"/>
      <c r="AB37" s="145"/>
    </row>
    <row r="38" spans="1:28" x14ac:dyDescent="0.25">
      <c r="A38" s="38"/>
      <c r="B38" s="3">
        <v>2016</v>
      </c>
      <c r="C38" s="145">
        <f t="shared" si="0"/>
        <v>0</v>
      </c>
      <c r="D38" s="614"/>
      <c r="E38" s="614"/>
      <c r="F38" s="614"/>
      <c r="G38" s="614"/>
      <c r="H38" s="614"/>
      <c r="I38" s="614"/>
      <c r="J38" s="614"/>
      <c r="K38" s="614"/>
      <c r="L38" s="614"/>
      <c r="M38" s="614"/>
      <c r="N38" s="614"/>
      <c r="O38" s="614"/>
      <c r="P38" s="614"/>
      <c r="Q38" s="614"/>
      <c r="R38" s="614"/>
      <c r="S38" s="614"/>
      <c r="T38" s="614"/>
      <c r="U38" s="614"/>
      <c r="V38" s="145"/>
      <c r="W38" s="145"/>
      <c r="X38" s="145"/>
      <c r="Y38" s="614"/>
      <c r="Z38" s="614"/>
      <c r="AA38" s="145"/>
      <c r="AB38" s="145"/>
    </row>
    <row r="39" spans="1:28" x14ac:dyDescent="0.25">
      <c r="A39" s="38"/>
      <c r="B39" s="3">
        <v>2017</v>
      </c>
      <c r="C39" s="145">
        <f t="shared" si="0"/>
        <v>0</v>
      </c>
      <c r="D39" s="614"/>
      <c r="E39" s="614"/>
      <c r="F39" s="614"/>
      <c r="G39" s="614"/>
      <c r="H39" s="614"/>
      <c r="I39" s="614"/>
      <c r="J39" s="614"/>
      <c r="K39" s="614"/>
      <c r="L39" s="614"/>
      <c r="M39" s="614"/>
      <c r="N39" s="614"/>
      <c r="O39" s="614"/>
      <c r="P39" s="614"/>
      <c r="Q39" s="614"/>
      <c r="R39" s="614"/>
      <c r="S39" s="614"/>
      <c r="T39" s="614"/>
      <c r="U39" s="614"/>
      <c r="V39" s="145"/>
      <c r="W39" s="145"/>
      <c r="X39" s="145"/>
      <c r="Y39" s="614"/>
      <c r="Z39" s="614"/>
      <c r="AA39" s="145"/>
      <c r="AB39" s="145"/>
    </row>
    <row r="40" spans="1:28" x14ac:dyDescent="0.25">
      <c r="A40" s="38"/>
      <c r="B40" s="3">
        <v>2018</v>
      </c>
      <c r="C40" s="145">
        <f t="shared" si="0"/>
        <v>0</v>
      </c>
      <c r="D40" s="614"/>
      <c r="E40" s="614"/>
      <c r="F40" s="614"/>
      <c r="G40" s="614"/>
      <c r="H40" s="614"/>
      <c r="I40" s="614"/>
      <c r="J40" s="614"/>
      <c r="K40" s="614"/>
      <c r="L40" s="614"/>
      <c r="M40" s="614"/>
      <c r="N40" s="614"/>
      <c r="O40" s="614"/>
      <c r="P40" s="614"/>
      <c r="Q40" s="614"/>
      <c r="R40" s="614"/>
      <c r="S40" s="614"/>
      <c r="T40" s="614"/>
      <c r="U40" s="614"/>
      <c r="V40" s="145"/>
      <c r="W40" s="145"/>
      <c r="X40" s="145"/>
      <c r="Y40" s="614"/>
      <c r="Z40" s="614"/>
      <c r="AA40" s="145"/>
      <c r="AB40" s="145"/>
    </row>
    <row r="41" spans="1:28" x14ac:dyDescent="0.25">
      <c r="A41" s="38"/>
      <c r="B41" s="3"/>
      <c r="C41" s="145"/>
      <c r="D41" s="614"/>
      <c r="E41" s="614"/>
      <c r="F41" s="614"/>
      <c r="G41" s="614"/>
      <c r="H41" s="614"/>
      <c r="I41" s="614"/>
      <c r="J41" s="614"/>
      <c r="K41" s="614"/>
      <c r="L41" s="614"/>
      <c r="M41" s="614"/>
      <c r="N41" s="614"/>
      <c r="O41" s="614"/>
      <c r="P41" s="614"/>
      <c r="Q41" s="614"/>
      <c r="R41" s="614"/>
      <c r="S41" s="614"/>
      <c r="T41" s="614"/>
      <c r="U41" s="614"/>
      <c r="V41" s="145"/>
      <c r="W41" s="145"/>
      <c r="X41" s="145"/>
      <c r="Y41" s="614"/>
      <c r="Z41" s="614"/>
      <c r="AA41" s="145"/>
      <c r="AB41" s="145"/>
    </row>
    <row r="42" spans="1:28" x14ac:dyDescent="0.25">
      <c r="A42" s="38"/>
      <c r="B42" s="30">
        <f>SUM(D42:Y42)</f>
        <v>0</v>
      </c>
      <c r="C42" s="637"/>
      <c r="D42" s="640"/>
      <c r="E42" s="640"/>
      <c r="F42" s="640"/>
      <c r="G42" s="640"/>
      <c r="H42" s="640"/>
      <c r="I42" s="640"/>
      <c r="J42" s="640"/>
      <c r="K42" s="640"/>
      <c r="L42" s="640"/>
      <c r="M42" s="640"/>
      <c r="N42" s="640"/>
      <c r="O42" s="640"/>
      <c r="P42" s="640"/>
      <c r="Q42" s="640"/>
      <c r="R42" s="640"/>
      <c r="S42" s="640"/>
      <c r="T42" s="640"/>
      <c r="U42" s="640"/>
      <c r="V42" s="641"/>
      <c r="W42" s="641"/>
      <c r="X42" s="145"/>
      <c r="Y42" s="614"/>
      <c r="Z42" s="614"/>
      <c r="AA42" s="145"/>
      <c r="AB42" s="145"/>
    </row>
    <row r="43" spans="1:28" x14ac:dyDescent="0.25">
      <c r="A43" s="38" t="s">
        <v>62</v>
      </c>
      <c r="B43" s="35">
        <f>SUM(D43:Y43)</f>
        <v>0</v>
      </c>
      <c r="C43" s="633">
        <f>SUM(C16:C42)</f>
        <v>-344790.52</v>
      </c>
      <c r="D43" s="614">
        <f>-SUM(D16:D42)+D14</f>
        <v>0</v>
      </c>
      <c r="E43" s="614">
        <f t="shared" ref="E43:T43" si="3">-SUM(E16:E42)+E14</f>
        <v>0</v>
      </c>
      <c r="F43" s="614">
        <f t="shared" si="3"/>
        <v>0</v>
      </c>
      <c r="G43" s="614">
        <f t="shared" si="3"/>
        <v>0</v>
      </c>
      <c r="H43" s="614">
        <f t="shared" si="3"/>
        <v>0</v>
      </c>
      <c r="I43" s="614">
        <f t="shared" si="3"/>
        <v>0</v>
      </c>
      <c r="J43" s="614">
        <f t="shared" si="3"/>
        <v>0</v>
      </c>
      <c r="K43" s="614">
        <f t="shared" si="3"/>
        <v>0</v>
      </c>
      <c r="L43" s="614">
        <f t="shared" si="3"/>
        <v>0</v>
      </c>
      <c r="M43" s="614">
        <f t="shared" si="3"/>
        <v>0</v>
      </c>
      <c r="N43" s="614">
        <f t="shared" si="3"/>
        <v>0</v>
      </c>
      <c r="O43" s="614">
        <f t="shared" si="3"/>
        <v>0</v>
      </c>
      <c r="P43" s="614">
        <f t="shared" si="3"/>
        <v>0</v>
      </c>
      <c r="Q43" s="614">
        <f t="shared" si="3"/>
        <v>0</v>
      </c>
      <c r="R43" s="614">
        <f t="shared" si="3"/>
        <v>0</v>
      </c>
      <c r="S43" s="614">
        <f t="shared" si="3"/>
        <v>0</v>
      </c>
      <c r="T43" s="614">
        <f t="shared" si="3"/>
        <v>0</v>
      </c>
      <c r="U43" s="614">
        <f t="shared" ref="U43:AB43" si="4">-SUM(U16:U42)+U14</f>
        <v>0</v>
      </c>
      <c r="V43" s="145">
        <f t="shared" si="4"/>
        <v>0</v>
      </c>
      <c r="W43" s="145">
        <f t="shared" si="4"/>
        <v>0</v>
      </c>
      <c r="X43" s="615">
        <f t="shared" si="4"/>
        <v>0</v>
      </c>
      <c r="Y43" s="615">
        <f t="shared" si="4"/>
        <v>0</v>
      </c>
      <c r="Z43" s="615">
        <f t="shared" si="4"/>
        <v>0</v>
      </c>
      <c r="AA43" s="615">
        <f t="shared" si="4"/>
        <v>0</v>
      </c>
      <c r="AB43" s="615">
        <f t="shared" si="4"/>
        <v>0</v>
      </c>
    </row>
    <row r="44" spans="1:28" x14ac:dyDescent="0.25">
      <c r="A44" s="38"/>
      <c r="B44" s="29"/>
      <c r="C44" s="3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8" x14ac:dyDescent="0.25">
      <c r="A45" s="39" t="s">
        <v>63</v>
      </c>
      <c r="B45" s="3"/>
      <c r="C45" s="30">
        <f>+C14+C43</f>
        <v>0</v>
      </c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8" x14ac:dyDescent="0.25">
      <c r="A46" s="3"/>
      <c r="B46" s="3"/>
      <c r="C46" s="3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8" x14ac:dyDescent="0.25">
      <c r="A47" s="3"/>
      <c r="B47" s="36"/>
      <c r="C47" s="3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8" x14ac:dyDescent="0.25">
      <c r="A48" s="3"/>
      <c r="B48" s="3"/>
      <c r="C48" s="3"/>
      <c r="E48" s="7"/>
      <c r="F48" s="4"/>
      <c r="G48" s="4"/>
      <c r="H48" s="4"/>
      <c r="I48" s="4"/>
      <c r="J48" s="4"/>
      <c r="K48" s="4"/>
      <c r="L48" s="4"/>
      <c r="M48" s="4"/>
      <c r="N48" s="7">
        <f>SUM(E32:E48)</f>
        <v>0</v>
      </c>
      <c r="O48" s="4"/>
      <c r="P48" s="4"/>
      <c r="Q48" s="4"/>
      <c r="R48" s="4"/>
      <c r="S48" s="4"/>
    </row>
    <row r="49" spans="2:19" x14ac:dyDescent="0.25">
      <c r="B49" s="3"/>
      <c r="C49" s="3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</row>
    <row r="50" spans="2:19" x14ac:dyDescent="0.25"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</row>
    <row r="51" spans="2:19" x14ac:dyDescent="0.25"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</row>
    <row r="52" spans="2:19" x14ac:dyDescent="0.25"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</row>
    <row r="53" spans="2:19" x14ac:dyDescent="0.25"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</row>
    <row r="54" spans="2:19" x14ac:dyDescent="0.25"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</row>
    <row r="55" spans="2:19" x14ac:dyDescent="0.25"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</row>
    <row r="56" spans="2:19" x14ac:dyDescent="0.25"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</row>
    <row r="57" spans="2:19" x14ac:dyDescent="0.25"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</row>
    <row r="58" spans="2:19" x14ac:dyDescent="0.25"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</row>
    <row r="59" spans="2:19" x14ac:dyDescent="0.25"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</row>
  </sheetData>
  <phoneticPr fontId="0" type="noConversion"/>
  <pageMargins left="0.7" right="0.7" top="0.75" bottom="0.75" header="0.3" footer="0.3"/>
  <pageSetup scale="78" orientation="landscape" horizontalDpi="4294967294" verticalDpi="4294967294" r:id="rId1"/>
  <headerFooter>
    <oddFooter>&amp;Z&amp;F&amp;RPage &amp;P</oddFooter>
  </headerFooter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sheetPr codeName="Sheet83">
    <pageSetUpPr fitToPage="1"/>
  </sheetPr>
  <dimension ref="A1:AB58"/>
  <sheetViews>
    <sheetView workbookViewId="0"/>
  </sheetViews>
  <sheetFormatPr defaultRowHeight="15" x14ac:dyDescent="0.25"/>
  <cols>
    <col min="1" max="1" width="20.85546875" customWidth="1"/>
    <col min="2" max="2" width="8.7109375" customWidth="1"/>
    <col min="3" max="3" width="12.85546875" customWidth="1"/>
    <col min="4" max="12" width="7.42578125" hidden="1" customWidth="1"/>
    <col min="13" max="13" width="7.5703125" hidden="1" customWidth="1"/>
    <col min="14" max="15" width="9.28515625" customWidth="1"/>
    <col min="16" max="16" width="11.85546875" customWidth="1"/>
    <col min="17" max="17" width="9.28515625" customWidth="1"/>
    <col min="18" max="19" width="11.28515625" customWidth="1"/>
    <col min="20" max="20" width="9.42578125" customWidth="1"/>
    <col min="22" max="24" width="10.5703125" customWidth="1"/>
  </cols>
  <sheetData>
    <row r="1" spans="1:28" x14ac:dyDescent="0.25">
      <c r="A1" s="11" t="s">
        <v>10</v>
      </c>
    </row>
    <row r="2" spans="1:28" x14ac:dyDescent="0.25">
      <c r="A2" s="9" t="s">
        <v>438</v>
      </c>
    </row>
    <row r="3" spans="1:28" x14ac:dyDescent="0.25">
      <c r="A3" s="9" t="s">
        <v>80</v>
      </c>
    </row>
    <row r="4" spans="1:28" x14ac:dyDescent="0.25">
      <c r="R4" s="40" t="s">
        <v>4</v>
      </c>
      <c r="S4" s="41"/>
      <c r="T4" s="40" t="s">
        <v>8</v>
      </c>
    </row>
    <row r="5" spans="1:28" x14ac:dyDescent="0.25">
      <c r="A5" s="10" t="s">
        <v>9</v>
      </c>
      <c r="B5" s="12" t="s">
        <v>64</v>
      </c>
      <c r="C5" s="12" t="s">
        <v>12</v>
      </c>
      <c r="R5" s="42" t="s">
        <v>2</v>
      </c>
      <c r="S5" s="42" t="s">
        <v>60</v>
      </c>
      <c r="T5" s="42" t="s">
        <v>7</v>
      </c>
    </row>
    <row r="6" spans="1:28" x14ac:dyDescent="0.25">
      <c r="B6" s="3"/>
      <c r="R6" s="3"/>
    </row>
    <row r="7" spans="1:28" x14ac:dyDescent="0.25">
      <c r="A7" s="213" t="s">
        <v>298</v>
      </c>
      <c r="B7" s="212">
        <f>+SUMMARY!A132</f>
        <v>501</v>
      </c>
      <c r="C7" s="214">
        <v>7588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5"/>
      <c r="P7" s="6"/>
      <c r="Q7" s="6"/>
      <c r="R7" s="13">
        <f>+C14</f>
        <v>1102622</v>
      </c>
      <c r="S7" s="13">
        <f>+-C42</f>
        <v>1102622.0000000002</v>
      </c>
      <c r="T7" s="13">
        <f>+R7-S7</f>
        <v>0</v>
      </c>
    </row>
    <row r="8" spans="1:28" x14ac:dyDescent="0.25">
      <c r="A8" s="213" t="s">
        <v>303</v>
      </c>
      <c r="B8" s="3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5"/>
      <c r="P8" s="6"/>
      <c r="Q8" s="6"/>
    </row>
    <row r="9" spans="1:28" x14ac:dyDescent="0.25">
      <c r="A9" s="2" t="s">
        <v>299</v>
      </c>
      <c r="B9" s="3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5"/>
      <c r="P9" s="6"/>
      <c r="Q9" s="6"/>
    </row>
    <row r="10" spans="1:28" x14ac:dyDescent="0.25">
      <c r="A10" s="2" t="s">
        <v>286</v>
      </c>
      <c r="B10" s="3"/>
    </row>
    <row r="11" spans="1:28" x14ac:dyDescent="0.25">
      <c r="A11" s="686" t="s">
        <v>66</v>
      </c>
      <c r="B11" s="212" t="s">
        <v>78</v>
      </c>
      <c r="C11" s="214" t="s">
        <v>1422</v>
      </c>
    </row>
    <row r="12" spans="1:28" x14ac:dyDescent="0.25">
      <c r="B12" s="28"/>
      <c r="C12" s="2"/>
    </row>
    <row r="13" spans="1:28" x14ac:dyDescent="0.25">
      <c r="A13" s="9" t="s">
        <v>5</v>
      </c>
      <c r="C13" s="31" t="s">
        <v>3</v>
      </c>
      <c r="D13" s="32">
        <v>1994</v>
      </c>
      <c r="E13" s="32">
        <v>1995</v>
      </c>
      <c r="F13" s="32">
        <v>1996</v>
      </c>
      <c r="G13" s="32">
        <v>1997</v>
      </c>
      <c r="H13" s="32">
        <v>1998</v>
      </c>
      <c r="I13" s="32">
        <v>1999</v>
      </c>
      <c r="J13" s="32">
        <v>2000</v>
      </c>
      <c r="K13" s="32">
        <v>2001</v>
      </c>
      <c r="L13" s="32">
        <v>2002</v>
      </c>
      <c r="M13" s="32">
        <v>2003</v>
      </c>
      <c r="N13" s="32">
        <v>2004</v>
      </c>
      <c r="O13" s="32">
        <v>2005</v>
      </c>
      <c r="P13" s="32">
        <v>2006</v>
      </c>
      <c r="Q13" s="32">
        <v>2007</v>
      </c>
      <c r="R13" s="32">
        <v>2008</v>
      </c>
      <c r="S13" s="32">
        <v>2009</v>
      </c>
      <c r="T13" s="32">
        <v>2010</v>
      </c>
      <c r="U13" s="32">
        <v>2011</v>
      </c>
      <c r="V13" s="32">
        <v>2012</v>
      </c>
      <c r="W13" s="32">
        <v>2013</v>
      </c>
      <c r="X13" s="32">
        <v>2014</v>
      </c>
      <c r="Y13" s="328">
        <v>2015</v>
      </c>
      <c r="Z13" s="32">
        <v>2016</v>
      </c>
      <c r="AA13" s="328">
        <v>2017</v>
      </c>
      <c r="AB13" s="32">
        <v>2018</v>
      </c>
    </row>
    <row r="14" spans="1:28" x14ac:dyDescent="0.25">
      <c r="A14" s="9" t="s">
        <v>73</v>
      </c>
      <c r="C14" s="29">
        <f>SUM(D14:Y14)</f>
        <v>1102622</v>
      </c>
      <c r="D14" s="43">
        <f>+'Equip Review 032310'!G35</f>
        <v>0</v>
      </c>
      <c r="E14" s="43">
        <f>+'Equip Review 032310'!H35</f>
        <v>0</v>
      </c>
      <c r="F14" s="43">
        <f>+'Equip Review 032310'!I35</f>
        <v>0</v>
      </c>
      <c r="G14" s="43">
        <f>+'Equip Review 032310'!J35</f>
        <v>0</v>
      </c>
      <c r="H14" s="43">
        <f>+'Equip Review 032310'!K35</f>
        <v>0</v>
      </c>
      <c r="I14" s="43">
        <f>+'Equip Review 032310'!L35</f>
        <v>0</v>
      </c>
      <c r="J14" s="43">
        <f>+'Equip Review 032310'!M35</f>
        <v>0</v>
      </c>
      <c r="K14" s="43">
        <f>+'Equip Review 032310'!N35</f>
        <v>0</v>
      </c>
      <c r="L14" s="43">
        <f>+'Equip Review 032310'!O35</f>
        <v>0</v>
      </c>
      <c r="M14" s="43">
        <f>+'Equip Review 032310'!P35</f>
        <v>0</v>
      </c>
      <c r="N14" s="43">
        <v>0</v>
      </c>
      <c r="O14" s="43">
        <f>+'Equip Review 032310'!R35</f>
        <v>0</v>
      </c>
      <c r="P14" s="43">
        <v>1102622</v>
      </c>
      <c r="Q14" s="43">
        <v>0</v>
      </c>
      <c r="R14" s="43">
        <v>0</v>
      </c>
      <c r="S14" s="29">
        <f>+'Equip Review 032310'!W35</f>
        <v>0</v>
      </c>
    </row>
    <row r="15" spans="1:28" x14ac:dyDescent="0.25">
      <c r="A15" s="34" t="str">
        <f>IF(+C14-'Equip Review 032310'!Y35=0,"ok","check")</f>
        <v>check</v>
      </c>
      <c r="B15" s="2"/>
      <c r="C15" s="2"/>
    </row>
    <row r="16" spans="1:28" x14ac:dyDescent="0.25">
      <c r="A16" s="9" t="s">
        <v>6</v>
      </c>
      <c r="B16" s="3">
        <v>1994</v>
      </c>
      <c r="C16" s="13">
        <f>-SUM(D16:Y16)</f>
        <v>0</v>
      </c>
      <c r="D16" s="7">
        <f>+D$14/7/2</f>
        <v>0</v>
      </c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Y16" s="7"/>
      <c r="Z16" s="7"/>
    </row>
    <row r="17" spans="1:26" x14ac:dyDescent="0.25">
      <c r="B17" s="3">
        <v>1995</v>
      </c>
      <c r="C17" s="13">
        <f t="shared" ref="C17:C39" si="0">-SUM(D17:Y17)</f>
        <v>0</v>
      </c>
      <c r="D17" s="7">
        <f>+D$14/7</f>
        <v>0</v>
      </c>
      <c r="E17" s="7">
        <f>+E$14/7/2</f>
        <v>0</v>
      </c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Y17" s="7"/>
      <c r="Z17" s="7"/>
    </row>
    <row r="18" spans="1:26" x14ac:dyDescent="0.25">
      <c r="B18" s="3">
        <v>1996</v>
      </c>
      <c r="C18" s="13">
        <f t="shared" si="0"/>
        <v>0</v>
      </c>
      <c r="D18" s="7">
        <f>+D17</f>
        <v>0</v>
      </c>
      <c r="E18" s="7">
        <f>+E$14/7</f>
        <v>0</v>
      </c>
      <c r="F18" s="7">
        <f>+F$14/7/2</f>
        <v>0</v>
      </c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Y18" s="7"/>
      <c r="Z18" s="7"/>
    </row>
    <row r="19" spans="1:26" x14ac:dyDescent="0.25">
      <c r="B19" s="3">
        <v>1997</v>
      </c>
      <c r="C19" s="13">
        <f t="shared" si="0"/>
        <v>0</v>
      </c>
      <c r="D19" s="7">
        <f>+D18</f>
        <v>0</v>
      </c>
      <c r="E19" s="7">
        <f>+E18</f>
        <v>0</v>
      </c>
      <c r="F19" s="7">
        <f>+F$14/7</f>
        <v>0</v>
      </c>
      <c r="G19" s="7">
        <f>+G$14/7/2</f>
        <v>0</v>
      </c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Y19" s="7"/>
      <c r="Z19" s="7"/>
    </row>
    <row r="20" spans="1:26" x14ac:dyDescent="0.25">
      <c r="B20" s="3">
        <v>1998</v>
      </c>
      <c r="C20" s="13">
        <f t="shared" si="0"/>
        <v>0</v>
      </c>
      <c r="D20" s="7">
        <f>+D19</f>
        <v>0</v>
      </c>
      <c r="E20" s="7">
        <f>+E19</f>
        <v>0</v>
      </c>
      <c r="F20" s="7">
        <f>+F19</f>
        <v>0</v>
      </c>
      <c r="G20" s="7">
        <f>+G$14/7</f>
        <v>0</v>
      </c>
      <c r="H20" s="7">
        <f>+H$14/7/2</f>
        <v>0</v>
      </c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Y20" s="7"/>
      <c r="Z20" s="7"/>
    </row>
    <row r="21" spans="1:26" x14ac:dyDescent="0.25">
      <c r="B21" s="3">
        <v>1999</v>
      </c>
      <c r="C21" s="13">
        <f t="shared" si="0"/>
        <v>0</v>
      </c>
      <c r="D21" s="7">
        <f>+D20</f>
        <v>0</v>
      </c>
      <c r="E21" s="7">
        <f>+E20</f>
        <v>0</v>
      </c>
      <c r="F21" s="7">
        <f>+F20</f>
        <v>0</v>
      </c>
      <c r="G21" s="7">
        <f>+G20</f>
        <v>0</v>
      </c>
      <c r="H21" s="7">
        <f>+H$14/7</f>
        <v>0</v>
      </c>
      <c r="I21" s="7">
        <f>+I$14/7/2</f>
        <v>0</v>
      </c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Y21" s="7"/>
      <c r="Z21" s="7"/>
    </row>
    <row r="22" spans="1:26" x14ac:dyDescent="0.25">
      <c r="B22" s="3">
        <v>2000</v>
      </c>
      <c r="C22" s="13">
        <f t="shared" si="0"/>
        <v>0</v>
      </c>
      <c r="D22" s="7">
        <f>+D21</f>
        <v>0</v>
      </c>
      <c r="E22" s="7">
        <f>+E21</f>
        <v>0</v>
      </c>
      <c r="F22" s="7">
        <f>+F21</f>
        <v>0</v>
      </c>
      <c r="G22" s="7">
        <f>+G21</f>
        <v>0</v>
      </c>
      <c r="H22" s="7">
        <f>+H21</f>
        <v>0</v>
      </c>
      <c r="I22" s="7">
        <f>+I$14/7</f>
        <v>0</v>
      </c>
      <c r="J22" s="7">
        <f>+J$14/7/2</f>
        <v>0</v>
      </c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Y22" s="7"/>
      <c r="Z22" s="7"/>
    </row>
    <row r="23" spans="1:26" x14ac:dyDescent="0.25">
      <c r="B23" s="3">
        <v>2001</v>
      </c>
      <c r="C23" s="13">
        <f t="shared" si="0"/>
        <v>0</v>
      </c>
      <c r="D23" s="7">
        <f>+D$14/7/2</f>
        <v>0</v>
      </c>
      <c r="E23" s="7">
        <f>+E22</f>
        <v>0</v>
      </c>
      <c r="F23" s="7">
        <f>+F22</f>
        <v>0</v>
      </c>
      <c r="G23" s="7">
        <f>+G22</f>
        <v>0</v>
      </c>
      <c r="H23" s="7">
        <f>+H22</f>
        <v>0</v>
      </c>
      <c r="I23" s="7">
        <f>+I22</f>
        <v>0</v>
      </c>
      <c r="J23" s="7">
        <f>+J$14/7</f>
        <v>0</v>
      </c>
      <c r="K23" s="7">
        <f>+K$14/7/2</f>
        <v>0</v>
      </c>
      <c r="L23" s="7"/>
      <c r="M23" s="7"/>
      <c r="N23" s="7"/>
      <c r="O23" s="7"/>
      <c r="P23" s="7"/>
      <c r="Q23" s="7"/>
      <c r="R23" s="7"/>
      <c r="S23" s="7"/>
      <c r="T23" s="7"/>
      <c r="U23" s="7"/>
      <c r="Y23" s="7"/>
      <c r="Z23" s="7"/>
    </row>
    <row r="24" spans="1:26" x14ac:dyDescent="0.25">
      <c r="B24" s="3">
        <v>2002</v>
      </c>
      <c r="C24" s="13">
        <f t="shared" si="0"/>
        <v>0</v>
      </c>
      <c r="D24" s="7"/>
      <c r="E24" s="7">
        <f>+E$14/7/2</f>
        <v>0</v>
      </c>
      <c r="F24" s="7">
        <f>+F23</f>
        <v>0</v>
      </c>
      <c r="G24" s="7">
        <f>+G23</f>
        <v>0</v>
      </c>
      <c r="H24" s="7">
        <f>+H23</f>
        <v>0</v>
      </c>
      <c r="I24" s="7">
        <f>+I23</f>
        <v>0</v>
      </c>
      <c r="J24" s="7">
        <f>+J23</f>
        <v>0</v>
      </c>
      <c r="K24" s="7">
        <f>+K$14/7</f>
        <v>0</v>
      </c>
      <c r="L24" s="7">
        <f>+L$14/7/2</f>
        <v>0</v>
      </c>
      <c r="M24" s="7"/>
      <c r="N24" s="7"/>
      <c r="O24" s="7"/>
      <c r="P24" s="7"/>
      <c r="Q24" s="7"/>
      <c r="R24" s="7"/>
      <c r="S24" s="7"/>
      <c r="T24" s="7"/>
      <c r="U24" s="7"/>
      <c r="Y24" s="7"/>
      <c r="Z24" s="7"/>
    </row>
    <row r="25" spans="1:26" x14ac:dyDescent="0.25">
      <c r="B25" s="3">
        <v>2003</v>
      </c>
      <c r="C25" s="13">
        <f t="shared" si="0"/>
        <v>0</v>
      </c>
      <c r="D25" s="7"/>
      <c r="E25" s="7"/>
      <c r="F25" s="7">
        <f>+F$14/7/2</f>
        <v>0</v>
      </c>
      <c r="G25" s="7">
        <f>+G24</f>
        <v>0</v>
      </c>
      <c r="H25" s="7">
        <f>+H24</f>
        <v>0</v>
      </c>
      <c r="I25" s="7">
        <f>+I24</f>
        <v>0</v>
      </c>
      <c r="J25" s="7">
        <f>+J24</f>
        <v>0</v>
      </c>
      <c r="K25" s="7">
        <f>+K24</f>
        <v>0</v>
      </c>
      <c r="L25" s="7">
        <f>+L$14/7</f>
        <v>0</v>
      </c>
      <c r="M25" s="7">
        <f>+M$14/7/2</f>
        <v>0</v>
      </c>
      <c r="N25" s="7"/>
      <c r="O25" s="7"/>
      <c r="P25" s="7"/>
      <c r="Q25" s="7"/>
      <c r="R25" s="7"/>
      <c r="S25" s="7"/>
      <c r="T25" s="7"/>
      <c r="U25" s="7"/>
      <c r="Y25" s="7"/>
      <c r="Z25" s="7"/>
    </row>
    <row r="26" spans="1:26" x14ac:dyDescent="0.25">
      <c r="B26" s="3">
        <v>2004</v>
      </c>
      <c r="C26" s="13">
        <f t="shared" si="0"/>
        <v>0</v>
      </c>
      <c r="D26" s="7"/>
      <c r="E26" s="7"/>
      <c r="F26" s="7"/>
      <c r="G26" s="7">
        <f>+G$14/7/2</f>
        <v>0</v>
      </c>
      <c r="H26" s="7">
        <f>+H25</f>
        <v>0</v>
      </c>
      <c r="I26" s="7">
        <f>+I25</f>
        <v>0</v>
      </c>
      <c r="J26" s="7">
        <f>+J25</f>
        <v>0</v>
      </c>
      <c r="K26" s="7">
        <f>+K25</f>
        <v>0</v>
      </c>
      <c r="L26" s="7">
        <f>+L25</f>
        <v>0</v>
      </c>
      <c r="M26" s="7">
        <f>+M$14/7</f>
        <v>0</v>
      </c>
      <c r="N26" s="7">
        <f>+N$14/7/2</f>
        <v>0</v>
      </c>
      <c r="O26" s="7"/>
      <c r="P26" s="7"/>
      <c r="Q26" s="7"/>
      <c r="R26" s="7"/>
      <c r="S26" s="7"/>
      <c r="T26" s="7"/>
      <c r="U26" s="7"/>
      <c r="Y26" s="7"/>
      <c r="Z26" s="7"/>
    </row>
    <row r="27" spans="1:26" x14ac:dyDescent="0.25">
      <c r="B27" s="3">
        <v>2005</v>
      </c>
      <c r="C27" s="13">
        <f t="shared" si="0"/>
        <v>0</v>
      </c>
      <c r="D27" s="7"/>
      <c r="E27" s="7"/>
      <c r="F27" s="7"/>
      <c r="G27" s="7"/>
      <c r="H27" s="7">
        <f>+H$14/7/2</f>
        <v>0</v>
      </c>
      <c r="I27" s="7">
        <f>+I26</f>
        <v>0</v>
      </c>
      <c r="J27" s="7">
        <f>+J26</f>
        <v>0</v>
      </c>
      <c r="K27" s="7">
        <f>+K26</f>
        <v>0</v>
      </c>
      <c r="L27" s="7">
        <f>+L26</f>
        <v>0</v>
      </c>
      <c r="M27" s="7">
        <f>+M26</f>
        <v>0</v>
      </c>
      <c r="N27" s="7">
        <f>+N$14/7</f>
        <v>0</v>
      </c>
      <c r="O27" s="7">
        <f>+O$14/7/2</f>
        <v>0</v>
      </c>
      <c r="P27" s="7"/>
      <c r="Q27" s="7"/>
      <c r="R27" s="7"/>
      <c r="S27" s="7"/>
      <c r="T27" s="7"/>
      <c r="U27" s="7"/>
      <c r="Y27" s="7"/>
      <c r="Z27" s="7"/>
    </row>
    <row r="28" spans="1:26" x14ac:dyDescent="0.25">
      <c r="B28" s="3">
        <v>2006</v>
      </c>
      <c r="C28" s="13">
        <f t="shared" si="0"/>
        <v>-78758.71428571429</v>
      </c>
      <c r="D28" s="7"/>
      <c r="E28" s="7"/>
      <c r="F28" s="7"/>
      <c r="G28" s="7"/>
      <c r="H28" s="7"/>
      <c r="I28" s="7">
        <f>+I$14/7/2</f>
        <v>0</v>
      </c>
      <c r="J28" s="7">
        <f>+J27</f>
        <v>0</v>
      </c>
      <c r="K28" s="7">
        <f>+K27</f>
        <v>0</v>
      </c>
      <c r="L28" s="7">
        <f>+L27</f>
        <v>0</v>
      </c>
      <c r="M28" s="7">
        <f>+M27</f>
        <v>0</v>
      </c>
      <c r="N28" s="7">
        <f>+N27</f>
        <v>0</v>
      </c>
      <c r="O28" s="7">
        <f>+O$14/7</f>
        <v>0</v>
      </c>
      <c r="P28" s="7">
        <f>+P$14/7/2</f>
        <v>78758.71428571429</v>
      </c>
      <c r="Q28" s="7"/>
      <c r="R28" s="7"/>
      <c r="S28" s="7"/>
      <c r="T28" s="7"/>
      <c r="U28" s="7"/>
      <c r="Y28" s="7"/>
      <c r="Z28" s="7"/>
    </row>
    <row r="29" spans="1:26" x14ac:dyDescent="0.25">
      <c r="B29" s="3">
        <v>2007</v>
      </c>
      <c r="C29" s="13">
        <f t="shared" si="0"/>
        <v>-157517.42857142858</v>
      </c>
      <c r="D29" s="7"/>
      <c r="E29" s="7"/>
      <c r="F29" s="7"/>
      <c r="G29" s="7"/>
      <c r="H29" s="7"/>
      <c r="I29" s="7"/>
      <c r="J29" s="7">
        <f>+J$14/7/2</f>
        <v>0</v>
      </c>
      <c r="K29" s="7">
        <f>+K28</f>
        <v>0</v>
      </c>
      <c r="L29" s="7">
        <f>+L28</f>
        <v>0</v>
      </c>
      <c r="M29" s="7">
        <f>+M28</f>
        <v>0</v>
      </c>
      <c r="N29" s="7">
        <f>+N28</f>
        <v>0</v>
      </c>
      <c r="O29" s="7">
        <f>+O28</f>
        <v>0</v>
      </c>
      <c r="P29" s="7">
        <f>+P$14/7</f>
        <v>157517.42857142858</v>
      </c>
      <c r="Q29" s="7">
        <f>+Q$14/7/2</f>
        <v>0</v>
      </c>
      <c r="R29" s="7"/>
      <c r="S29" s="7"/>
      <c r="T29" s="7"/>
      <c r="U29" s="7"/>
      <c r="Y29" s="7"/>
      <c r="Z29" s="7"/>
    </row>
    <row r="30" spans="1:26" x14ac:dyDescent="0.25">
      <c r="B30" s="3">
        <v>2008</v>
      </c>
      <c r="C30" s="13">
        <f t="shared" si="0"/>
        <v>-157517.42857142858</v>
      </c>
      <c r="D30" s="7"/>
      <c r="E30" s="7"/>
      <c r="F30" s="7"/>
      <c r="G30" s="7"/>
      <c r="H30" s="7"/>
      <c r="I30" s="7"/>
      <c r="J30" s="7"/>
      <c r="K30" s="7">
        <f>+K$14/7/2</f>
        <v>0</v>
      </c>
      <c r="L30" s="7">
        <f>+L29</f>
        <v>0</v>
      </c>
      <c r="M30" s="7">
        <f>+M29</f>
        <v>0</v>
      </c>
      <c r="N30" s="7">
        <f>+N29</f>
        <v>0</v>
      </c>
      <c r="O30" s="7">
        <f>+O29</f>
        <v>0</v>
      </c>
      <c r="P30" s="7">
        <f>+P29</f>
        <v>157517.42857142858</v>
      </c>
      <c r="Q30" s="7">
        <f>+Q$14/7</f>
        <v>0</v>
      </c>
      <c r="R30" s="7">
        <f>+R$14/7/2</f>
        <v>0</v>
      </c>
      <c r="S30" s="7"/>
      <c r="T30" s="7"/>
      <c r="U30" s="7"/>
      <c r="Y30" s="7"/>
      <c r="Z30" s="7"/>
    </row>
    <row r="31" spans="1:26" x14ac:dyDescent="0.25">
      <c r="B31" s="3">
        <v>2009</v>
      </c>
      <c r="C31" s="13">
        <f t="shared" si="0"/>
        <v>-157517.42857142858</v>
      </c>
      <c r="D31" s="7"/>
      <c r="E31" s="7"/>
      <c r="F31" s="7"/>
      <c r="G31" s="7"/>
      <c r="H31" s="7"/>
      <c r="I31" s="7"/>
      <c r="J31" s="7"/>
      <c r="K31" s="7"/>
      <c r="L31" s="7">
        <f>+L$14/7/2</f>
        <v>0</v>
      </c>
      <c r="M31" s="7">
        <f>+M30</f>
        <v>0</v>
      </c>
      <c r="N31" s="7">
        <f>+N30</f>
        <v>0</v>
      </c>
      <c r="O31" s="7">
        <f>+O30</f>
        <v>0</v>
      </c>
      <c r="P31" s="7">
        <f>+P30</f>
        <v>157517.42857142858</v>
      </c>
      <c r="Q31" s="7">
        <f>+Q30</f>
        <v>0</v>
      </c>
      <c r="R31" s="7">
        <f>+R$14/7</f>
        <v>0</v>
      </c>
      <c r="S31" s="7">
        <f>+S$14/7/2</f>
        <v>0</v>
      </c>
      <c r="T31" s="7"/>
      <c r="U31" s="7"/>
      <c r="Y31" s="7"/>
      <c r="Z31" s="7"/>
    </row>
    <row r="32" spans="1:26" x14ac:dyDescent="0.25">
      <c r="A32" s="38" t="s">
        <v>59</v>
      </c>
      <c r="B32" s="3">
        <v>2010</v>
      </c>
      <c r="C32" s="13">
        <f t="shared" si="0"/>
        <v>-157517.42857142858</v>
      </c>
      <c r="D32" s="7"/>
      <c r="E32" s="7"/>
      <c r="F32" s="7"/>
      <c r="G32" s="7"/>
      <c r="H32" s="7"/>
      <c r="I32" s="7"/>
      <c r="J32" s="7"/>
      <c r="K32" s="7"/>
      <c r="L32" s="7"/>
      <c r="M32" s="7">
        <f>+M$14/7/2</f>
        <v>0</v>
      </c>
      <c r="N32" s="7">
        <f>+N31</f>
        <v>0</v>
      </c>
      <c r="O32" s="7">
        <f>+O31</f>
        <v>0</v>
      </c>
      <c r="P32" s="7">
        <f>+P31</f>
        <v>157517.42857142858</v>
      </c>
      <c r="Q32" s="7">
        <f>+Q31</f>
        <v>0</v>
      </c>
      <c r="R32" s="7">
        <f>+R31</f>
        <v>0</v>
      </c>
      <c r="S32" s="7">
        <f>+S$14/7</f>
        <v>0</v>
      </c>
      <c r="T32" s="7">
        <f>+T$14/7/2</f>
        <v>0</v>
      </c>
      <c r="U32" s="7"/>
      <c r="Y32" s="7"/>
      <c r="Z32" s="7"/>
    </row>
    <row r="33" spans="1:28" x14ac:dyDescent="0.25">
      <c r="A33" s="38"/>
      <c r="B33" s="3">
        <v>2011</v>
      </c>
      <c r="C33" s="13">
        <f t="shared" si="0"/>
        <v>-157517.42857142858</v>
      </c>
      <c r="D33" s="7"/>
      <c r="E33" s="7"/>
      <c r="F33" s="7"/>
      <c r="G33" s="7"/>
      <c r="H33" s="7"/>
      <c r="I33" s="7"/>
      <c r="J33" s="7"/>
      <c r="K33" s="7"/>
      <c r="L33" s="7"/>
      <c r="M33" s="7"/>
      <c r="N33" s="7">
        <f>+N$14/7/2</f>
        <v>0</v>
      </c>
      <c r="O33" s="7">
        <f>+O32</f>
        <v>0</v>
      </c>
      <c r="P33" s="7">
        <f>+P32</f>
        <v>157517.42857142858</v>
      </c>
      <c r="Q33" s="7">
        <f>+Q32</f>
        <v>0</v>
      </c>
      <c r="R33" s="7">
        <f>+R32</f>
        <v>0</v>
      </c>
      <c r="S33" s="7">
        <f>+S32</f>
        <v>0</v>
      </c>
      <c r="T33" s="7">
        <f>+T$14/7</f>
        <v>0</v>
      </c>
      <c r="U33" s="7">
        <f>+U$14/7/2</f>
        <v>0</v>
      </c>
      <c r="Y33" s="7"/>
      <c r="Z33" s="7"/>
    </row>
    <row r="34" spans="1:28" x14ac:dyDescent="0.25">
      <c r="A34" s="38"/>
      <c r="B34" s="3">
        <v>2012</v>
      </c>
      <c r="C34" s="13">
        <f t="shared" si="0"/>
        <v>-157517.42857142858</v>
      </c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>
        <f>+P33</f>
        <v>157517.42857142858</v>
      </c>
      <c r="Q34" s="7">
        <f>+Q33</f>
        <v>0</v>
      </c>
      <c r="R34" s="7">
        <f>+R33</f>
        <v>0</v>
      </c>
      <c r="S34" s="7">
        <f>+S33</f>
        <v>0</v>
      </c>
      <c r="T34" s="7">
        <f>+T$14/7</f>
        <v>0</v>
      </c>
      <c r="U34" s="7">
        <f>+U$14/7</f>
        <v>0</v>
      </c>
      <c r="V34" s="7">
        <f>+V$14/7/2</f>
        <v>0</v>
      </c>
      <c r="Y34" s="7"/>
      <c r="Z34" s="7"/>
    </row>
    <row r="35" spans="1:28" x14ac:dyDescent="0.25">
      <c r="A35" s="38"/>
      <c r="B35" s="3">
        <v>2013</v>
      </c>
      <c r="C35" s="13">
        <f t="shared" si="0"/>
        <v>-78758.71428571429</v>
      </c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>
        <f>+P$14/7/2</f>
        <v>78758.71428571429</v>
      </c>
      <c r="Q35" s="7"/>
      <c r="R35" s="7">
        <f>R34</f>
        <v>0</v>
      </c>
      <c r="S35" s="7">
        <f>S34</f>
        <v>0</v>
      </c>
      <c r="T35" s="7">
        <f>T34</f>
        <v>0</v>
      </c>
      <c r="U35" s="7"/>
      <c r="V35">
        <f>V14/7</f>
        <v>0</v>
      </c>
      <c r="W35">
        <f>W14/7/2</f>
        <v>0</v>
      </c>
      <c r="Y35" s="7"/>
      <c r="Z35" s="7"/>
    </row>
    <row r="36" spans="1:28" x14ac:dyDescent="0.25">
      <c r="A36" s="38"/>
      <c r="B36" s="3">
        <v>2014</v>
      </c>
      <c r="C36" s="13">
        <f t="shared" si="0"/>
        <v>0</v>
      </c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>
        <f t="shared" ref="S36:S37" si="1">S35</f>
        <v>0</v>
      </c>
      <c r="T36" s="7">
        <f t="shared" ref="T36:T37" si="2">T35</f>
        <v>0</v>
      </c>
      <c r="U36" s="7"/>
      <c r="V36">
        <f>V35</f>
        <v>0</v>
      </c>
      <c r="W36">
        <f>W14/7</f>
        <v>0</v>
      </c>
      <c r="X36">
        <f>X14/7/2</f>
        <v>0</v>
      </c>
      <c r="Y36" s="7"/>
      <c r="Z36" s="7"/>
    </row>
    <row r="37" spans="1:28" x14ac:dyDescent="0.25">
      <c r="A37" s="38"/>
      <c r="B37" s="3">
        <v>2015</v>
      </c>
      <c r="C37" s="13">
        <f t="shared" si="0"/>
        <v>0</v>
      </c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>
        <f t="shared" si="1"/>
        <v>0</v>
      </c>
      <c r="T37" s="7">
        <f t="shared" si="2"/>
        <v>0</v>
      </c>
      <c r="U37" s="7">
        <f>U36</f>
        <v>0</v>
      </c>
      <c r="V37">
        <f>V36</f>
        <v>0</v>
      </c>
      <c r="W37">
        <f>W14/7</f>
        <v>0</v>
      </c>
      <c r="X37">
        <f>X14/7</f>
        <v>0</v>
      </c>
      <c r="Y37" s="7">
        <f>Y14/7/2</f>
        <v>0</v>
      </c>
      <c r="Z37" s="7"/>
    </row>
    <row r="38" spans="1:28" x14ac:dyDescent="0.25">
      <c r="A38" s="38"/>
      <c r="B38" s="3">
        <v>2016</v>
      </c>
      <c r="C38" s="13">
        <f t="shared" si="0"/>
        <v>0</v>
      </c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Y38" s="7"/>
      <c r="Z38" s="7"/>
    </row>
    <row r="39" spans="1:28" x14ac:dyDescent="0.25">
      <c r="A39" s="38"/>
      <c r="B39" s="3">
        <v>2017</v>
      </c>
      <c r="C39" s="13">
        <f t="shared" si="0"/>
        <v>0</v>
      </c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Y39" s="7"/>
      <c r="Z39" s="7"/>
    </row>
    <row r="40" spans="1:28" x14ac:dyDescent="0.25">
      <c r="A40" s="38"/>
      <c r="B40" s="3">
        <v>2018</v>
      </c>
      <c r="C40" s="13">
        <f>-SUM(D40:AB40)</f>
        <v>0</v>
      </c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Y40" s="7"/>
      <c r="Z40" s="7"/>
    </row>
    <row r="41" spans="1:28" x14ac:dyDescent="0.25">
      <c r="A41" s="38"/>
      <c r="B41" s="30">
        <f>SUM(D41:Y41)</f>
        <v>0</v>
      </c>
      <c r="C41" s="12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173"/>
      <c r="W41" s="173"/>
      <c r="Y41" s="7"/>
      <c r="Z41" s="7"/>
    </row>
    <row r="42" spans="1:28" x14ac:dyDescent="0.25">
      <c r="A42" s="38" t="s">
        <v>62</v>
      </c>
      <c r="B42" s="35">
        <f>SUM(D42:Y42)</f>
        <v>0</v>
      </c>
      <c r="C42" s="29">
        <f>SUM(C16:C41)</f>
        <v>-1102622.0000000002</v>
      </c>
      <c r="D42" s="7">
        <f t="shared" ref="D42:AB42" si="3">-SUM(D16:D41)+D14</f>
        <v>0</v>
      </c>
      <c r="E42" s="7">
        <f t="shared" si="3"/>
        <v>0</v>
      </c>
      <c r="F42" s="7">
        <f t="shared" si="3"/>
        <v>0</v>
      </c>
      <c r="G42" s="7">
        <f t="shared" si="3"/>
        <v>0</v>
      </c>
      <c r="H42" s="7">
        <f t="shared" si="3"/>
        <v>0</v>
      </c>
      <c r="I42" s="7">
        <f t="shared" si="3"/>
        <v>0</v>
      </c>
      <c r="J42" s="7">
        <f t="shared" si="3"/>
        <v>0</v>
      </c>
      <c r="K42" s="7">
        <f t="shared" si="3"/>
        <v>0</v>
      </c>
      <c r="L42" s="7">
        <f t="shared" si="3"/>
        <v>0</v>
      </c>
      <c r="M42" s="7">
        <f t="shared" si="3"/>
        <v>0</v>
      </c>
      <c r="N42" s="7">
        <f t="shared" si="3"/>
        <v>0</v>
      </c>
      <c r="O42" s="7">
        <f t="shared" si="3"/>
        <v>0</v>
      </c>
      <c r="P42" s="7">
        <f t="shared" si="3"/>
        <v>0</v>
      </c>
      <c r="Q42" s="7">
        <f t="shared" si="3"/>
        <v>0</v>
      </c>
      <c r="R42" s="7">
        <f t="shared" si="3"/>
        <v>0</v>
      </c>
      <c r="S42" s="7">
        <f t="shared" si="3"/>
        <v>0</v>
      </c>
      <c r="T42" s="7">
        <f t="shared" si="3"/>
        <v>0</v>
      </c>
      <c r="U42" s="7">
        <f t="shared" si="3"/>
        <v>0</v>
      </c>
      <c r="V42">
        <f t="shared" si="3"/>
        <v>0</v>
      </c>
      <c r="W42">
        <f t="shared" si="3"/>
        <v>0</v>
      </c>
      <c r="X42" s="335">
        <f t="shared" si="3"/>
        <v>0</v>
      </c>
      <c r="Y42" s="335">
        <f t="shared" si="3"/>
        <v>0</v>
      </c>
      <c r="Z42" s="335">
        <f t="shared" si="3"/>
        <v>0</v>
      </c>
      <c r="AA42" s="335">
        <f t="shared" si="3"/>
        <v>0</v>
      </c>
      <c r="AB42" s="335">
        <f t="shared" si="3"/>
        <v>0</v>
      </c>
    </row>
    <row r="43" spans="1:28" x14ac:dyDescent="0.25">
      <c r="A43" s="38"/>
      <c r="B43" s="29"/>
      <c r="C43" s="3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8" x14ac:dyDescent="0.25">
      <c r="A44" s="39" t="s">
        <v>63</v>
      </c>
      <c r="B44" s="3"/>
      <c r="C44" s="30">
        <f>+C14+C42</f>
        <v>0</v>
      </c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8" x14ac:dyDescent="0.25">
      <c r="A45" s="3"/>
      <c r="B45" s="3"/>
      <c r="C45" s="3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8" x14ac:dyDescent="0.25">
      <c r="A46" s="3"/>
      <c r="B46" s="36"/>
      <c r="C46" s="3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8" x14ac:dyDescent="0.25">
      <c r="A47" s="3"/>
      <c r="B47" s="3"/>
      <c r="C47" s="3"/>
      <c r="E47" s="7"/>
      <c r="F47" s="4"/>
      <c r="G47" s="4"/>
      <c r="H47" s="4"/>
      <c r="I47" s="4"/>
      <c r="J47" s="4"/>
      <c r="K47" s="4"/>
      <c r="L47" s="4"/>
      <c r="M47" s="4"/>
      <c r="N47" s="7">
        <f>SUM(E32:E47)</f>
        <v>0</v>
      </c>
      <c r="O47" s="4"/>
      <c r="P47" s="4"/>
      <c r="Q47" s="4"/>
      <c r="R47" s="4"/>
      <c r="S47" s="4"/>
    </row>
    <row r="48" spans="1:28" x14ac:dyDescent="0.25">
      <c r="B48" s="3"/>
      <c r="C48" s="3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</row>
    <row r="49" spans="5:19" x14ac:dyDescent="0.25"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</row>
    <row r="50" spans="5:19" x14ac:dyDescent="0.25"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</row>
    <row r="51" spans="5:19" x14ac:dyDescent="0.25"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</row>
    <row r="52" spans="5:19" x14ac:dyDescent="0.25"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</row>
    <row r="53" spans="5:19" x14ac:dyDescent="0.25"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</row>
    <row r="54" spans="5:19" x14ac:dyDescent="0.25"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</row>
    <row r="55" spans="5:19" x14ac:dyDescent="0.25"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</row>
    <row r="56" spans="5:19" x14ac:dyDescent="0.25"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</row>
    <row r="57" spans="5:19" x14ac:dyDescent="0.25"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</row>
    <row r="58" spans="5:19" x14ac:dyDescent="0.25"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</row>
  </sheetData>
  <phoneticPr fontId="0" type="noConversion"/>
  <pageMargins left="0.7" right="0.7" top="0.75" bottom="0.75" header="0.3" footer="0.3"/>
  <pageSetup scale="78" orientation="landscape" horizontalDpi="4294967294" verticalDpi="4294967294" r:id="rId1"/>
  <headerFooter>
    <oddFooter>&amp;Z&amp;F&amp;RPage &amp;P</oddFooter>
  </headerFooter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sheetPr codeName="Sheet84">
    <pageSetUpPr fitToPage="1"/>
  </sheetPr>
  <dimension ref="A1:AB58"/>
  <sheetViews>
    <sheetView workbookViewId="0"/>
  </sheetViews>
  <sheetFormatPr defaultRowHeight="15" x14ac:dyDescent="0.25"/>
  <cols>
    <col min="1" max="1" width="20.85546875" customWidth="1"/>
    <col min="2" max="2" width="9.5703125" bestFit="1" customWidth="1"/>
    <col min="3" max="3" width="12.85546875" customWidth="1"/>
    <col min="4" max="12" width="7.42578125" hidden="1" customWidth="1"/>
    <col min="13" max="13" width="7.5703125" hidden="1" customWidth="1"/>
    <col min="14" max="14" width="10.5703125" customWidth="1"/>
    <col min="15" max="15" width="9.28515625" customWidth="1"/>
    <col min="16" max="16" width="10.28515625" customWidth="1"/>
    <col min="17" max="17" width="9.28515625" customWidth="1"/>
    <col min="18" max="19" width="11.28515625" customWidth="1"/>
    <col min="20" max="20" width="9.42578125" customWidth="1"/>
    <col min="22" max="24" width="10.5703125" customWidth="1"/>
  </cols>
  <sheetData>
    <row r="1" spans="1:28" x14ac:dyDescent="0.25">
      <c r="A1" s="11" t="s">
        <v>10</v>
      </c>
    </row>
    <row r="2" spans="1:28" x14ac:dyDescent="0.25">
      <c r="A2" s="9" t="s">
        <v>438</v>
      </c>
    </row>
    <row r="3" spans="1:28" x14ac:dyDescent="0.25">
      <c r="A3" s="9" t="s">
        <v>80</v>
      </c>
    </row>
    <row r="4" spans="1:28" x14ac:dyDescent="0.25">
      <c r="R4" s="40" t="s">
        <v>4</v>
      </c>
      <c r="S4" s="41"/>
      <c r="T4" s="40" t="s">
        <v>8</v>
      </c>
    </row>
    <row r="5" spans="1:28" x14ac:dyDescent="0.25">
      <c r="A5" s="10" t="s">
        <v>9</v>
      </c>
      <c r="B5" s="12" t="s">
        <v>64</v>
      </c>
      <c r="C5" s="12" t="s">
        <v>12</v>
      </c>
      <c r="R5" s="42" t="s">
        <v>2</v>
      </c>
      <c r="S5" s="42" t="s">
        <v>60</v>
      </c>
      <c r="T5" s="42" t="s">
        <v>7</v>
      </c>
    </row>
    <row r="6" spans="1:28" x14ac:dyDescent="0.25">
      <c r="B6" s="3"/>
      <c r="R6" s="3"/>
    </row>
    <row r="7" spans="1:28" x14ac:dyDescent="0.25">
      <c r="A7" s="213" t="s">
        <v>298</v>
      </c>
      <c r="B7" s="212">
        <f>+SUMMARY!A133</f>
        <v>502</v>
      </c>
      <c r="C7" s="214">
        <v>7874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5"/>
      <c r="P7" s="6"/>
      <c r="Q7" s="6"/>
      <c r="R7" s="13">
        <f>+C14</f>
        <v>695116</v>
      </c>
      <c r="S7" s="13">
        <f>+-C42</f>
        <v>695115.99999999988</v>
      </c>
      <c r="T7" s="13">
        <f>+R7-S7</f>
        <v>0</v>
      </c>
    </row>
    <row r="8" spans="1:28" x14ac:dyDescent="0.25">
      <c r="A8" s="213" t="s">
        <v>300</v>
      </c>
      <c r="B8" s="3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5"/>
      <c r="P8" s="6"/>
      <c r="Q8" s="6"/>
    </row>
    <row r="9" spans="1:28" x14ac:dyDescent="0.25">
      <c r="A9" s="2"/>
      <c r="B9" s="3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5"/>
      <c r="P9" s="6"/>
      <c r="Q9" s="6"/>
    </row>
    <row r="10" spans="1:28" x14ac:dyDescent="0.25">
      <c r="B10" s="3"/>
    </row>
    <row r="11" spans="1:28" x14ac:dyDescent="0.25">
      <c r="A11" s="2" t="s">
        <v>66</v>
      </c>
      <c r="B11" s="212" t="s">
        <v>1261</v>
      </c>
      <c r="C11" s="214"/>
    </row>
    <row r="12" spans="1:28" x14ac:dyDescent="0.25">
      <c r="B12" s="28"/>
      <c r="C12" s="2"/>
    </row>
    <row r="13" spans="1:28" x14ac:dyDescent="0.25">
      <c r="A13" s="9" t="s">
        <v>5</v>
      </c>
      <c r="C13" s="31" t="s">
        <v>3</v>
      </c>
      <c r="D13" s="32">
        <v>1994</v>
      </c>
      <c r="E13" s="32">
        <v>1995</v>
      </c>
      <c r="F13" s="32">
        <v>1996</v>
      </c>
      <c r="G13" s="32">
        <v>1997</v>
      </c>
      <c r="H13" s="32">
        <v>1998</v>
      </c>
      <c r="I13" s="32">
        <v>1999</v>
      </c>
      <c r="J13" s="32">
        <v>2000</v>
      </c>
      <c r="K13" s="32">
        <v>2001</v>
      </c>
      <c r="L13" s="32">
        <v>2002</v>
      </c>
      <c r="M13" s="32">
        <v>2003</v>
      </c>
      <c r="N13" s="32">
        <v>2004</v>
      </c>
      <c r="O13" s="32">
        <v>2005</v>
      </c>
      <c r="P13" s="32">
        <v>2006</v>
      </c>
      <c r="Q13" s="32">
        <v>2007</v>
      </c>
      <c r="R13" s="32">
        <v>2008</v>
      </c>
      <c r="S13" s="32">
        <v>2009</v>
      </c>
      <c r="T13" s="32">
        <v>2010</v>
      </c>
      <c r="U13" s="32">
        <v>2011</v>
      </c>
      <c r="V13" s="32">
        <v>2012</v>
      </c>
      <c r="W13" s="32">
        <v>2013</v>
      </c>
      <c r="X13" s="32">
        <v>2014</v>
      </c>
      <c r="Y13" s="328">
        <v>2015</v>
      </c>
      <c r="Z13" s="32">
        <v>2016</v>
      </c>
      <c r="AA13" s="328">
        <v>2017</v>
      </c>
      <c r="AB13" s="32">
        <v>2018</v>
      </c>
    </row>
    <row r="14" spans="1:28" x14ac:dyDescent="0.25">
      <c r="A14" s="9" t="s">
        <v>73</v>
      </c>
      <c r="C14" s="29">
        <f>SUM(D14:Y14)</f>
        <v>695116</v>
      </c>
      <c r="D14" s="43">
        <f>+'Equip Review 032310'!G39</f>
        <v>0</v>
      </c>
      <c r="E14" s="43">
        <f>+'Equip Review 032310'!H39</f>
        <v>0</v>
      </c>
      <c r="F14" s="43">
        <f>+'Equip Review 032310'!I39</f>
        <v>0</v>
      </c>
      <c r="G14" s="43">
        <f>+'Equip Review 032310'!J39</f>
        <v>0</v>
      </c>
      <c r="H14" s="43">
        <f>+'Equip Review 032310'!K39</f>
        <v>0</v>
      </c>
      <c r="I14" s="43">
        <f>+'Equip Review 032310'!L39</f>
        <v>0</v>
      </c>
      <c r="J14" s="43">
        <f>+'Equip Review 032310'!M39</f>
        <v>0</v>
      </c>
      <c r="K14" s="43">
        <f>+'Equip Review 032310'!N39</f>
        <v>0</v>
      </c>
      <c r="L14" s="43">
        <f>+'Equip Review 032310'!O39</f>
        <v>0</v>
      </c>
      <c r="M14" s="43">
        <f>+'Equip Review 032310'!P39</f>
        <v>0</v>
      </c>
      <c r="N14" s="43">
        <v>695116</v>
      </c>
      <c r="O14" s="43">
        <f>+'Equip Review 032310'!R39</f>
        <v>0</v>
      </c>
      <c r="P14" s="43">
        <v>0</v>
      </c>
      <c r="Q14" s="43">
        <v>0</v>
      </c>
      <c r="R14" s="43">
        <f>+'Equip Review 032310'!U39+'Equip Review 032310'!V39</f>
        <v>0</v>
      </c>
      <c r="S14" s="29">
        <f>+'Equip Review 032310'!W39</f>
        <v>0</v>
      </c>
    </row>
    <row r="15" spans="1:28" x14ac:dyDescent="0.25">
      <c r="A15" s="34" t="str">
        <f>IF(+C14-'Equip Review 032310'!Y39=0,"ok","check")</f>
        <v>check</v>
      </c>
      <c r="B15" s="2"/>
      <c r="C15" s="2"/>
    </row>
    <row r="16" spans="1:28" x14ac:dyDescent="0.25">
      <c r="A16" s="9" t="s">
        <v>6</v>
      </c>
      <c r="B16" s="3">
        <v>1994</v>
      </c>
      <c r="C16" s="13">
        <f>-SUM(D16:Y16)</f>
        <v>0</v>
      </c>
      <c r="D16" s="7">
        <f>+D$14/7/2</f>
        <v>0</v>
      </c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Y16" s="7"/>
      <c r="Z16" s="7"/>
    </row>
    <row r="17" spans="1:26" x14ac:dyDescent="0.25">
      <c r="B17" s="3">
        <v>1995</v>
      </c>
      <c r="C17" s="13">
        <f t="shared" ref="C17:C39" si="0">-SUM(D17:Y17)</f>
        <v>0</v>
      </c>
      <c r="D17" s="7">
        <f>+D$14/7</f>
        <v>0</v>
      </c>
      <c r="E17" s="7">
        <f>+E$14/7/2</f>
        <v>0</v>
      </c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Y17" s="7"/>
      <c r="Z17" s="7"/>
    </row>
    <row r="18" spans="1:26" x14ac:dyDescent="0.25">
      <c r="B18" s="3">
        <v>1996</v>
      </c>
      <c r="C18" s="13">
        <f t="shared" si="0"/>
        <v>0</v>
      </c>
      <c r="D18" s="7">
        <f>+D17</f>
        <v>0</v>
      </c>
      <c r="E18" s="7">
        <f>+E$14/7</f>
        <v>0</v>
      </c>
      <c r="F18" s="7">
        <f>+F$14/7/2</f>
        <v>0</v>
      </c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Y18" s="7"/>
      <c r="Z18" s="7"/>
    </row>
    <row r="19" spans="1:26" x14ac:dyDescent="0.25">
      <c r="B19" s="3">
        <v>1997</v>
      </c>
      <c r="C19" s="13">
        <f t="shared" si="0"/>
        <v>0</v>
      </c>
      <c r="D19" s="7">
        <f>+D18</f>
        <v>0</v>
      </c>
      <c r="E19" s="7">
        <f>+E18</f>
        <v>0</v>
      </c>
      <c r="F19" s="7">
        <f>+F$14/7</f>
        <v>0</v>
      </c>
      <c r="G19" s="7">
        <f>+G$14/7/2</f>
        <v>0</v>
      </c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Y19" s="7"/>
      <c r="Z19" s="7"/>
    </row>
    <row r="20" spans="1:26" x14ac:dyDescent="0.25">
      <c r="B20" s="3">
        <v>1998</v>
      </c>
      <c r="C20" s="13">
        <f t="shared" si="0"/>
        <v>0</v>
      </c>
      <c r="D20" s="7">
        <f>+D19</f>
        <v>0</v>
      </c>
      <c r="E20" s="7">
        <f>+E19</f>
        <v>0</v>
      </c>
      <c r="F20" s="7">
        <f>+F19</f>
        <v>0</v>
      </c>
      <c r="G20" s="7">
        <f>+G$14/7</f>
        <v>0</v>
      </c>
      <c r="H20" s="7">
        <f>+H$14/7/2</f>
        <v>0</v>
      </c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Y20" s="7"/>
      <c r="Z20" s="7"/>
    </row>
    <row r="21" spans="1:26" x14ac:dyDescent="0.25">
      <c r="B21" s="3">
        <v>1999</v>
      </c>
      <c r="C21" s="13">
        <f t="shared" si="0"/>
        <v>0</v>
      </c>
      <c r="D21" s="7">
        <f>+D20</f>
        <v>0</v>
      </c>
      <c r="E21" s="7">
        <f>+E20</f>
        <v>0</v>
      </c>
      <c r="F21" s="7">
        <f>+F20</f>
        <v>0</v>
      </c>
      <c r="G21" s="7">
        <f>+G20</f>
        <v>0</v>
      </c>
      <c r="H21" s="7">
        <f>+H$14/7</f>
        <v>0</v>
      </c>
      <c r="I21" s="7">
        <f>+I$14/7/2</f>
        <v>0</v>
      </c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Y21" s="7"/>
      <c r="Z21" s="7"/>
    </row>
    <row r="22" spans="1:26" x14ac:dyDescent="0.25">
      <c r="B22" s="3">
        <v>2000</v>
      </c>
      <c r="C22" s="13">
        <f t="shared" si="0"/>
        <v>0</v>
      </c>
      <c r="D22" s="7">
        <f>+D21</f>
        <v>0</v>
      </c>
      <c r="E22" s="7">
        <f>+E21</f>
        <v>0</v>
      </c>
      <c r="F22" s="7">
        <f>+F21</f>
        <v>0</v>
      </c>
      <c r="G22" s="7">
        <f>+G21</f>
        <v>0</v>
      </c>
      <c r="H22" s="7">
        <f>+H21</f>
        <v>0</v>
      </c>
      <c r="I22" s="7">
        <f>+I$14/7</f>
        <v>0</v>
      </c>
      <c r="J22" s="7">
        <f>+J$14/7/2</f>
        <v>0</v>
      </c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Y22" s="7"/>
      <c r="Z22" s="7"/>
    </row>
    <row r="23" spans="1:26" x14ac:dyDescent="0.25">
      <c r="B23" s="3">
        <v>2001</v>
      </c>
      <c r="C23" s="13">
        <f t="shared" si="0"/>
        <v>0</v>
      </c>
      <c r="D23" s="7">
        <f>+D$14/7/2</f>
        <v>0</v>
      </c>
      <c r="E23" s="7">
        <f>+E22</f>
        <v>0</v>
      </c>
      <c r="F23" s="7">
        <f>+F22</f>
        <v>0</v>
      </c>
      <c r="G23" s="7">
        <f>+G22</f>
        <v>0</v>
      </c>
      <c r="H23" s="7">
        <f>+H22</f>
        <v>0</v>
      </c>
      <c r="I23" s="7">
        <f>+I22</f>
        <v>0</v>
      </c>
      <c r="J23" s="7">
        <f>+J$14/7</f>
        <v>0</v>
      </c>
      <c r="K23" s="7">
        <f>+K$14/7/2</f>
        <v>0</v>
      </c>
      <c r="L23" s="7"/>
      <c r="M23" s="7"/>
      <c r="N23" s="7"/>
      <c r="O23" s="7"/>
      <c r="P23" s="7"/>
      <c r="Q23" s="7"/>
      <c r="R23" s="7"/>
      <c r="S23" s="7"/>
      <c r="T23" s="7"/>
      <c r="U23" s="7"/>
      <c r="Y23" s="7"/>
      <c r="Z23" s="7"/>
    </row>
    <row r="24" spans="1:26" x14ac:dyDescent="0.25">
      <c r="B24" s="3">
        <v>2002</v>
      </c>
      <c r="C24" s="13">
        <f t="shared" si="0"/>
        <v>0</v>
      </c>
      <c r="D24" s="7"/>
      <c r="E24" s="7">
        <f>+E$14/7/2</f>
        <v>0</v>
      </c>
      <c r="F24" s="7">
        <f>+F23</f>
        <v>0</v>
      </c>
      <c r="G24" s="7">
        <f>+G23</f>
        <v>0</v>
      </c>
      <c r="H24" s="7">
        <f>+H23</f>
        <v>0</v>
      </c>
      <c r="I24" s="7">
        <f>+I23</f>
        <v>0</v>
      </c>
      <c r="J24" s="7">
        <f>+J23</f>
        <v>0</v>
      </c>
      <c r="K24" s="7">
        <f>+K$14/7</f>
        <v>0</v>
      </c>
      <c r="L24" s="7">
        <f>+L$14/7/2</f>
        <v>0</v>
      </c>
      <c r="M24" s="7"/>
      <c r="N24" s="7"/>
      <c r="O24" s="7"/>
      <c r="P24" s="7"/>
      <c r="Q24" s="7"/>
      <c r="R24" s="7"/>
      <c r="S24" s="7"/>
      <c r="T24" s="7"/>
      <c r="U24" s="7"/>
      <c r="Y24" s="7"/>
      <c r="Z24" s="7"/>
    </row>
    <row r="25" spans="1:26" x14ac:dyDescent="0.25">
      <c r="B25" s="3">
        <v>2003</v>
      </c>
      <c r="C25" s="13">
        <f t="shared" si="0"/>
        <v>0</v>
      </c>
      <c r="D25" s="7"/>
      <c r="E25" s="7"/>
      <c r="F25" s="7">
        <f>+F$14/7/2</f>
        <v>0</v>
      </c>
      <c r="G25" s="7">
        <f>+G24</f>
        <v>0</v>
      </c>
      <c r="H25" s="7">
        <f>+H24</f>
        <v>0</v>
      </c>
      <c r="I25" s="7">
        <f>+I24</f>
        <v>0</v>
      </c>
      <c r="J25" s="7">
        <f>+J24</f>
        <v>0</v>
      </c>
      <c r="K25" s="7">
        <f>+K24</f>
        <v>0</v>
      </c>
      <c r="L25" s="7">
        <f>+L$14/7</f>
        <v>0</v>
      </c>
      <c r="M25" s="7">
        <f>+M$14/7/2</f>
        <v>0</v>
      </c>
      <c r="N25" s="7"/>
      <c r="O25" s="7"/>
      <c r="P25" s="7"/>
      <c r="Q25" s="7"/>
      <c r="R25" s="7"/>
      <c r="S25" s="7"/>
      <c r="T25" s="7"/>
      <c r="U25" s="7"/>
      <c r="Y25" s="7"/>
      <c r="Z25" s="7"/>
    </row>
    <row r="26" spans="1:26" x14ac:dyDescent="0.25">
      <c r="B26" s="3">
        <v>2004</v>
      </c>
      <c r="C26" s="13">
        <f t="shared" si="0"/>
        <v>-49651.142857142855</v>
      </c>
      <c r="D26" s="7"/>
      <c r="E26" s="7"/>
      <c r="F26" s="7"/>
      <c r="G26" s="7">
        <f>+G$14/7/2</f>
        <v>0</v>
      </c>
      <c r="H26" s="7">
        <f>+H25</f>
        <v>0</v>
      </c>
      <c r="I26" s="7">
        <f>+I25</f>
        <v>0</v>
      </c>
      <c r="J26" s="7">
        <f>+J25</f>
        <v>0</v>
      </c>
      <c r="K26" s="7">
        <f>+K25</f>
        <v>0</v>
      </c>
      <c r="L26" s="7">
        <f>+L25</f>
        <v>0</v>
      </c>
      <c r="M26" s="7">
        <f>+M$14/7</f>
        <v>0</v>
      </c>
      <c r="N26" s="7">
        <f>+N$14/7/2</f>
        <v>49651.142857142855</v>
      </c>
      <c r="O26" s="7"/>
      <c r="P26" s="7"/>
      <c r="Q26" s="7"/>
      <c r="R26" s="7"/>
      <c r="S26" s="7"/>
      <c r="T26" s="7"/>
      <c r="U26" s="7"/>
      <c r="Y26" s="7"/>
      <c r="Z26" s="7"/>
    </row>
    <row r="27" spans="1:26" x14ac:dyDescent="0.25">
      <c r="B27" s="3">
        <v>2005</v>
      </c>
      <c r="C27" s="13">
        <f t="shared" si="0"/>
        <v>-99302.28571428571</v>
      </c>
      <c r="D27" s="7"/>
      <c r="E27" s="7"/>
      <c r="F27" s="7"/>
      <c r="G27" s="7"/>
      <c r="H27" s="7">
        <f>+H$14/7/2</f>
        <v>0</v>
      </c>
      <c r="I27" s="7">
        <f>+I26</f>
        <v>0</v>
      </c>
      <c r="J27" s="7">
        <f>+J26</f>
        <v>0</v>
      </c>
      <c r="K27" s="7">
        <f>+K26</f>
        <v>0</v>
      </c>
      <c r="L27" s="7">
        <f>+L26</f>
        <v>0</v>
      </c>
      <c r="M27" s="7">
        <f>+M26</f>
        <v>0</v>
      </c>
      <c r="N27" s="7">
        <f>+N$14/7</f>
        <v>99302.28571428571</v>
      </c>
      <c r="O27" s="7">
        <f>+O$14/7/2</f>
        <v>0</v>
      </c>
      <c r="P27" s="7"/>
      <c r="Q27" s="7"/>
      <c r="R27" s="7"/>
      <c r="S27" s="7"/>
      <c r="T27" s="7"/>
      <c r="U27" s="7"/>
      <c r="Y27" s="7"/>
      <c r="Z27" s="7"/>
    </row>
    <row r="28" spans="1:26" x14ac:dyDescent="0.25">
      <c r="B28" s="3">
        <v>2006</v>
      </c>
      <c r="C28" s="13">
        <f t="shared" si="0"/>
        <v>-99302.28571428571</v>
      </c>
      <c r="D28" s="7"/>
      <c r="E28" s="7"/>
      <c r="F28" s="7"/>
      <c r="G28" s="7"/>
      <c r="H28" s="7"/>
      <c r="I28" s="7">
        <f>+I$14/7/2</f>
        <v>0</v>
      </c>
      <c r="J28" s="7">
        <f>+J27</f>
        <v>0</v>
      </c>
      <c r="K28" s="7">
        <f>+K27</f>
        <v>0</v>
      </c>
      <c r="L28" s="7">
        <f>+L27</f>
        <v>0</v>
      </c>
      <c r="M28" s="7">
        <f>+M27</f>
        <v>0</v>
      </c>
      <c r="N28" s="7">
        <f>+N27</f>
        <v>99302.28571428571</v>
      </c>
      <c r="O28" s="7">
        <f>+O$14/7</f>
        <v>0</v>
      </c>
      <c r="P28" s="7">
        <f>+P$14/7/2</f>
        <v>0</v>
      </c>
      <c r="Q28" s="7"/>
      <c r="R28" s="7"/>
      <c r="S28" s="7"/>
      <c r="T28" s="7"/>
      <c r="U28" s="7"/>
      <c r="Y28" s="7"/>
      <c r="Z28" s="7"/>
    </row>
    <row r="29" spans="1:26" x14ac:dyDescent="0.25">
      <c r="B29" s="3">
        <v>2007</v>
      </c>
      <c r="C29" s="13">
        <f t="shared" si="0"/>
        <v>-99302.28571428571</v>
      </c>
      <c r="D29" s="7"/>
      <c r="E29" s="7"/>
      <c r="F29" s="7"/>
      <c r="G29" s="7"/>
      <c r="H29" s="7"/>
      <c r="I29" s="7"/>
      <c r="J29" s="7">
        <f>+J$14/7/2</f>
        <v>0</v>
      </c>
      <c r="K29" s="7">
        <f>+K28</f>
        <v>0</v>
      </c>
      <c r="L29" s="7">
        <f>+L28</f>
        <v>0</v>
      </c>
      <c r="M29" s="7">
        <f>+M28</f>
        <v>0</v>
      </c>
      <c r="N29" s="7">
        <f>+N28</f>
        <v>99302.28571428571</v>
      </c>
      <c r="O29" s="7">
        <f>+O28</f>
        <v>0</v>
      </c>
      <c r="P29" s="7">
        <f>+P$14/7</f>
        <v>0</v>
      </c>
      <c r="Q29" s="7">
        <f>+Q$14/7/2</f>
        <v>0</v>
      </c>
      <c r="R29" s="7"/>
      <c r="S29" s="7"/>
      <c r="T29" s="7"/>
      <c r="U29" s="7"/>
      <c r="Y29" s="7"/>
      <c r="Z29" s="7"/>
    </row>
    <row r="30" spans="1:26" x14ac:dyDescent="0.25">
      <c r="B30" s="3">
        <v>2008</v>
      </c>
      <c r="C30" s="13">
        <f t="shared" si="0"/>
        <v>-99302.28571428571</v>
      </c>
      <c r="D30" s="7"/>
      <c r="E30" s="7"/>
      <c r="F30" s="7"/>
      <c r="G30" s="7"/>
      <c r="H30" s="7"/>
      <c r="I30" s="7"/>
      <c r="J30" s="7"/>
      <c r="K30" s="7">
        <f>+K$14/7/2</f>
        <v>0</v>
      </c>
      <c r="L30" s="7">
        <f>+L29</f>
        <v>0</v>
      </c>
      <c r="M30" s="7">
        <f>+M29</f>
        <v>0</v>
      </c>
      <c r="N30" s="7">
        <f>+N29</f>
        <v>99302.28571428571</v>
      </c>
      <c r="O30" s="7">
        <f>+O29</f>
        <v>0</v>
      </c>
      <c r="P30" s="7">
        <f>+P29</f>
        <v>0</v>
      </c>
      <c r="Q30" s="7">
        <f>+Q$14/7</f>
        <v>0</v>
      </c>
      <c r="R30" s="7">
        <f>+R$14/7/2</f>
        <v>0</v>
      </c>
      <c r="S30" s="7"/>
      <c r="T30" s="7"/>
      <c r="U30" s="7"/>
      <c r="Y30" s="7"/>
      <c r="Z30" s="7"/>
    </row>
    <row r="31" spans="1:26" x14ac:dyDescent="0.25">
      <c r="B31" s="3">
        <v>2009</v>
      </c>
      <c r="C31" s="13">
        <f t="shared" si="0"/>
        <v>-99302.28571428571</v>
      </c>
      <c r="D31" s="7"/>
      <c r="E31" s="7"/>
      <c r="F31" s="7"/>
      <c r="G31" s="7"/>
      <c r="H31" s="7"/>
      <c r="I31" s="7"/>
      <c r="J31" s="7"/>
      <c r="K31" s="7"/>
      <c r="L31" s="7">
        <f>+L$14/7/2</f>
        <v>0</v>
      </c>
      <c r="M31" s="7">
        <f>+M30</f>
        <v>0</v>
      </c>
      <c r="N31" s="7">
        <f>+N30</f>
        <v>99302.28571428571</v>
      </c>
      <c r="O31" s="7">
        <f>+O30</f>
        <v>0</v>
      </c>
      <c r="P31" s="7">
        <f>+P30</f>
        <v>0</v>
      </c>
      <c r="Q31" s="7">
        <f>+Q30</f>
        <v>0</v>
      </c>
      <c r="R31" s="7">
        <f>+R$14/7</f>
        <v>0</v>
      </c>
      <c r="S31" s="7">
        <f>+S$14/7/2</f>
        <v>0</v>
      </c>
      <c r="T31" s="7"/>
      <c r="U31" s="7"/>
      <c r="Y31" s="7"/>
      <c r="Z31" s="7"/>
    </row>
    <row r="32" spans="1:26" x14ac:dyDescent="0.25">
      <c r="A32" s="38" t="s">
        <v>59</v>
      </c>
      <c r="B32" s="3">
        <v>2010</v>
      </c>
      <c r="C32" s="13">
        <f t="shared" si="0"/>
        <v>-99302.28571428571</v>
      </c>
      <c r="D32" s="7"/>
      <c r="E32" s="7"/>
      <c r="F32" s="7"/>
      <c r="G32" s="7"/>
      <c r="H32" s="7"/>
      <c r="I32" s="7"/>
      <c r="J32" s="7"/>
      <c r="K32" s="7"/>
      <c r="L32" s="7"/>
      <c r="M32" s="7">
        <f>+M$14/7/2</f>
        <v>0</v>
      </c>
      <c r="N32" s="7">
        <f>+N31</f>
        <v>99302.28571428571</v>
      </c>
      <c r="O32" s="7">
        <f>+O31</f>
        <v>0</v>
      </c>
      <c r="P32" s="7">
        <f>+P31</f>
        <v>0</v>
      </c>
      <c r="Q32" s="7">
        <f>+Q31</f>
        <v>0</v>
      </c>
      <c r="R32" s="7">
        <f>+R31</f>
        <v>0</v>
      </c>
      <c r="S32" s="7">
        <f>+S$14/7</f>
        <v>0</v>
      </c>
      <c r="T32" s="7">
        <f>+T$14/7/2</f>
        <v>0</v>
      </c>
      <c r="U32" s="7"/>
      <c r="Y32" s="7"/>
      <c r="Z32" s="7"/>
    </row>
    <row r="33" spans="1:28" x14ac:dyDescent="0.25">
      <c r="A33" s="38"/>
      <c r="B33" s="3">
        <v>2011</v>
      </c>
      <c r="C33" s="13">
        <f t="shared" si="0"/>
        <v>-49651.142857142855</v>
      </c>
      <c r="D33" s="7"/>
      <c r="E33" s="7"/>
      <c r="F33" s="7"/>
      <c r="G33" s="7"/>
      <c r="H33" s="7"/>
      <c r="I33" s="7"/>
      <c r="J33" s="7"/>
      <c r="K33" s="7"/>
      <c r="L33" s="7"/>
      <c r="M33" s="7"/>
      <c r="N33" s="7">
        <f>+N$14/7/2</f>
        <v>49651.142857142855</v>
      </c>
      <c r="O33" s="7">
        <f>+O32</f>
        <v>0</v>
      </c>
      <c r="P33" s="7">
        <f>+P32</f>
        <v>0</v>
      </c>
      <c r="Q33" s="7">
        <f>+Q32</f>
        <v>0</v>
      </c>
      <c r="R33" s="7">
        <f>+R32</f>
        <v>0</v>
      </c>
      <c r="S33" s="7">
        <f>+S32</f>
        <v>0</v>
      </c>
      <c r="T33" s="7">
        <f>+T$14/7</f>
        <v>0</v>
      </c>
      <c r="U33" s="7">
        <f>+U$14/7/2</f>
        <v>0</v>
      </c>
      <c r="Y33" s="7"/>
      <c r="Z33" s="7"/>
    </row>
    <row r="34" spans="1:28" x14ac:dyDescent="0.25">
      <c r="A34" s="38"/>
      <c r="B34" s="3">
        <v>2012</v>
      </c>
      <c r="C34" s="13">
        <f t="shared" si="0"/>
        <v>0</v>
      </c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>
        <f>+Q33</f>
        <v>0</v>
      </c>
      <c r="R34" s="7">
        <f>+R33</f>
        <v>0</v>
      </c>
      <c r="S34" s="7">
        <f>+S33</f>
        <v>0</v>
      </c>
      <c r="T34" s="7">
        <f>+T$14/7</f>
        <v>0</v>
      </c>
      <c r="U34" s="7">
        <f>+U$14/7</f>
        <v>0</v>
      </c>
      <c r="V34" s="7">
        <f>+V$14/7/2</f>
        <v>0</v>
      </c>
      <c r="Y34" s="7"/>
      <c r="Z34" s="7"/>
    </row>
    <row r="35" spans="1:28" x14ac:dyDescent="0.25">
      <c r="A35" s="38"/>
      <c r="B35" s="3">
        <v>2013</v>
      </c>
      <c r="C35" s="13">
        <f t="shared" si="0"/>
        <v>0</v>
      </c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>
        <f>R34</f>
        <v>0</v>
      </c>
      <c r="S35" s="7">
        <f>S34</f>
        <v>0</v>
      </c>
      <c r="T35" s="7">
        <f>T34</f>
        <v>0</v>
      </c>
      <c r="U35" s="7"/>
      <c r="V35">
        <f>V14/7</f>
        <v>0</v>
      </c>
      <c r="W35">
        <f>W14/7/2</f>
        <v>0</v>
      </c>
      <c r="Y35" s="7"/>
      <c r="Z35" s="7"/>
    </row>
    <row r="36" spans="1:28" x14ac:dyDescent="0.25">
      <c r="A36" s="38"/>
      <c r="B36" s="3">
        <v>2014</v>
      </c>
      <c r="C36" s="13">
        <f t="shared" si="0"/>
        <v>0</v>
      </c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>
        <f t="shared" ref="S36:S37" si="1">S35</f>
        <v>0</v>
      </c>
      <c r="T36" s="7">
        <f t="shared" ref="T36:T37" si="2">T35</f>
        <v>0</v>
      </c>
      <c r="U36" s="7"/>
      <c r="V36">
        <f>V35</f>
        <v>0</v>
      </c>
      <c r="W36">
        <f>W14/7</f>
        <v>0</v>
      </c>
      <c r="X36">
        <f>X14/7/2</f>
        <v>0</v>
      </c>
      <c r="Y36" s="7"/>
      <c r="Z36" s="7"/>
    </row>
    <row r="37" spans="1:28" x14ac:dyDescent="0.25">
      <c r="A37" s="38"/>
      <c r="B37" s="3">
        <v>2015</v>
      </c>
      <c r="C37" s="13">
        <f t="shared" si="0"/>
        <v>0</v>
      </c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>
        <f t="shared" si="1"/>
        <v>0</v>
      </c>
      <c r="T37" s="7">
        <f t="shared" si="2"/>
        <v>0</v>
      </c>
      <c r="U37" s="7">
        <f>U36</f>
        <v>0</v>
      </c>
      <c r="V37">
        <f>V36</f>
        <v>0</v>
      </c>
      <c r="W37">
        <f>W14/7</f>
        <v>0</v>
      </c>
      <c r="X37">
        <f>X14/7</f>
        <v>0</v>
      </c>
      <c r="Y37" s="7">
        <f>Y14/7/2</f>
        <v>0</v>
      </c>
      <c r="Z37" s="7"/>
    </row>
    <row r="38" spans="1:28" x14ac:dyDescent="0.25">
      <c r="A38" s="38"/>
      <c r="B38" s="3">
        <v>2016</v>
      </c>
      <c r="C38" s="13">
        <f t="shared" si="0"/>
        <v>0</v>
      </c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Y38" s="7"/>
      <c r="Z38" s="7"/>
    </row>
    <row r="39" spans="1:28" x14ac:dyDescent="0.25">
      <c r="A39" s="38"/>
      <c r="B39" s="3">
        <v>2017</v>
      </c>
      <c r="C39" s="13">
        <f t="shared" si="0"/>
        <v>0</v>
      </c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Y39" s="7"/>
      <c r="Z39" s="7"/>
    </row>
    <row r="40" spans="1:28" x14ac:dyDescent="0.25">
      <c r="A40" s="38"/>
      <c r="B40" s="3">
        <v>2018</v>
      </c>
      <c r="C40" s="13">
        <f>-SUM(D40:AB40)</f>
        <v>0</v>
      </c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Y40" s="7"/>
      <c r="Z40" s="7"/>
    </row>
    <row r="41" spans="1:28" x14ac:dyDescent="0.25">
      <c r="A41" s="38"/>
      <c r="B41" s="30">
        <f>SUM(D41:Y41)</f>
        <v>0</v>
      </c>
      <c r="C41" s="12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173"/>
      <c r="W41" s="173"/>
      <c r="Y41" s="7"/>
      <c r="Z41" s="7"/>
    </row>
    <row r="42" spans="1:28" x14ac:dyDescent="0.25">
      <c r="A42" s="38" t="s">
        <v>62</v>
      </c>
      <c r="B42" s="35">
        <f>SUM(D42:Y42)</f>
        <v>0</v>
      </c>
      <c r="C42" s="29">
        <f>SUM(C16:C41)</f>
        <v>-695115.99999999988</v>
      </c>
      <c r="D42" s="7">
        <f t="shared" ref="D42:AB42" si="3">-SUM(D16:D41)+D14</f>
        <v>0</v>
      </c>
      <c r="E42" s="7">
        <f t="shared" si="3"/>
        <v>0</v>
      </c>
      <c r="F42" s="7">
        <f t="shared" si="3"/>
        <v>0</v>
      </c>
      <c r="G42" s="7">
        <f t="shared" si="3"/>
        <v>0</v>
      </c>
      <c r="H42" s="7">
        <f t="shared" si="3"/>
        <v>0</v>
      </c>
      <c r="I42" s="7">
        <f t="shared" si="3"/>
        <v>0</v>
      </c>
      <c r="J42" s="7">
        <f t="shared" si="3"/>
        <v>0</v>
      </c>
      <c r="K42" s="7">
        <f t="shared" si="3"/>
        <v>0</v>
      </c>
      <c r="L42" s="7">
        <f t="shared" si="3"/>
        <v>0</v>
      </c>
      <c r="M42" s="7">
        <f t="shared" si="3"/>
        <v>0</v>
      </c>
      <c r="N42" s="7">
        <f t="shared" si="3"/>
        <v>0</v>
      </c>
      <c r="O42" s="7">
        <f t="shared" si="3"/>
        <v>0</v>
      </c>
      <c r="P42" s="7">
        <f t="shared" si="3"/>
        <v>0</v>
      </c>
      <c r="Q42" s="7">
        <f t="shared" si="3"/>
        <v>0</v>
      </c>
      <c r="R42" s="7">
        <f t="shared" si="3"/>
        <v>0</v>
      </c>
      <c r="S42" s="7">
        <f t="shared" si="3"/>
        <v>0</v>
      </c>
      <c r="T42" s="7">
        <f t="shared" si="3"/>
        <v>0</v>
      </c>
      <c r="U42" s="7">
        <f t="shared" si="3"/>
        <v>0</v>
      </c>
      <c r="V42">
        <f t="shared" si="3"/>
        <v>0</v>
      </c>
      <c r="W42">
        <f t="shared" si="3"/>
        <v>0</v>
      </c>
      <c r="X42" s="335">
        <f t="shared" si="3"/>
        <v>0</v>
      </c>
      <c r="Y42" s="335">
        <f t="shared" si="3"/>
        <v>0</v>
      </c>
      <c r="Z42" s="335">
        <f t="shared" si="3"/>
        <v>0</v>
      </c>
      <c r="AA42" s="335">
        <f t="shared" si="3"/>
        <v>0</v>
      </c>
      <c r="AB42" s="335">
        <f t="shared" si="3"/>
        <v>0</v>
      </c>
    </row>
    <row r="43" spans="1:28" x14ac:dyDescent="0.25">
      <c r="A43" s="38"/>
      <c r="B43" s="29"/>
      <c r="C43" s="3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8" x14ac:dyDescent="0.25">
      <c r="A44" s="39" t="s">
        <v>63</v>
      </c>
      <c r="B44" s="3"/>
      <c r="C44" s="30">
        <f>+C14+C42</f>
        <v>0</v>
      </c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8" x14ac:dyDescent="0.25">
      <c r="A45" s="3"/>
      <c r="B45" s="3"/>
      <c r="C45" s="3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8" x14ac:dyDescent="0.25">
      <c r="A46" s="3"/>
      <c r="B46" s="36"/>
      <c r="C46" s="3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8" x14ac:dyDescent="0.25">
      <c r="A47" s="3"/>
      <c r="B47" s="3"/>
      <c r="C47" s="3"/>
      <c r="E47" s="7"/>
      <c r="F47" s="4"/>
      <c r="G47" s="4"/>
      <c r="H47" s="4"/>
      <c r="I47" s="4"/>
      <c r="J47" s="4"/>
      <c r="K47" s="4"/>
      <c r="L47" s="4"/>
      <c r="M47" s="4"/>
      <c r="N47" s="7">
        <f>SUM(E32:E47)</f>
        <v>0</v>
      </c>
      <c r="O47" s="4"/>
      <c r="P47" s="4"/>
      <c r="Q47" s="4"/>
      <c r="R47" s="4"/>
      <c r="S47" s="4"/>
    </row>
    <row r="48" spans="1:28" x14ac:dyDescent="0.25">
      <c r="B48" s="3"/>
      <c r="C48" s="3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</row>
    <row r="49" spans="5:19" x14ac:dyDescent="0.25"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</row>
    <row r="50" spans="5:19" x14ac:dyDescent="0.25"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</row>
    <row r="51" spans="5:19" x14ac:dyDescent="0.25"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</row>
    <row r="52" spans="5:19" x14ac:dyDescent="0.25"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</row>
    <row r="53" spans="5:19" x14ac:dyDescent="0.25"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</row>
    <row r="54" spans="5:19" x14ac:dyDescent="0.25"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</row>
    <row r="55" spans="5:19" x14ac:dyDescent="0.25"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</row>
    <row r="56" spans="5:19" x14ac:dyDescent="0.25"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</row>
    <row r="57" spans="5:19" x14ac:dyDescent="0.25"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</row>
    <row r="58" spans="5:19" x14ac:dyDescent="0.25"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</row>
  </sheetData>
  <phoneticPr fontId="0" type="noConversion"/>
  <pageMargins left="0.7" right="0.7" top="0.75" bottom="0.75" header="0.3" footer="0.3"/>
  <pageSetup scale="70" orientation="landscape" horizontalDpi="4294967294" verticalDpi="4294967294" r:id="rId1"/>
  <headerFooter>
    <oddFooter>&amp;Z&amp;F&amp;RPage &amp;P</oddFooter>
  </headerFooter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sheetPr codeName="Sheet85">
    <pageSetUpPr fitToPage="1"/>
  </sheetPr>
  <dimension ref="A1:AB58"/>
  <sheetViews>
    <sheetView workbookViewId="0"/>
  </sheetViews>
  <sheetFormatPr defaultRowHeight="15" x14ac:dyDescent="0.25"/>
  <cols>
    <col min="1" max="1" width="20.85546875" customWidth="1"/>
    <col min="2" max="2" width="8.7109375" customWidth="1"/>
    <col min="3" max="3" width="12.85546875" customWidth="1"/>
    <col min="4" max="12" width="7.42578125" hidden="1" customWidth="1"/>
    <col min="13" max="13" width="7.5703125" hidden="1" customWidth="1"/>
    <col min="14" max="14" width="9.28515625" customWidth="1"/>
    <col min="15" max="15" width="10.42578125" customWidth="1"/>
    <col min="16" max="17" width="9.28515625" customWidth="1"/>
    <col min="18" max="19" width="11.28515625" customWidth="1"/>
    <col min="20" max="20" width="11.140625" customWidth="1"/>
    <col min="22" max="24" width="10.5703125" customWidth="1"/>
  </cols>
  <sheetData>
    <row r="1" spans="1:28" x14ac:dyDescent="0.25">
      <c r="A1" s="11" t="s">
        <v>10</v>
      </c>
    </row>
    <row r="2" spans="1:28" x14ac:dyDescent="0.25">
      <c r="A2" s="9" t="s">
        <v>438</v>
      </c>
    </row>
    <row r="3" spans="1:28" x14ac:dyDescent="0.25">
      <c r="A3" s="9" t="s">
        <v>80</v>
      </c>
    </row>
    <row r="4" spans="1:28" x14ac:dyDescent="0.25">
      <c r="R4" s="40" t="s">
        <v>4</v>
      </c>
      <c r="S4" s="41"/>
      <c r="T4" s="40" t="s">
        <v>8</v>
      </c>
    </row>
    <row r="5" spans="1:28" x14ac:dyDescent="0.25">
      <c r="A5" s="10" t="s">
        <v>9</v>
      </c>
      <c r="B5" s="12" t="s">
        <v>64</v>
      </c>
      <c r="C5" s="12" t="s">
        <v>12</v>
      </c>
      <c r="R5" s="42" t="s">
        <v>2</v>
      </c>
      <c r="S5" s="42" t="s">
        <v>60</v>
      </c>
      <c r="T5" s="42" t="s">
        <v>7</v>
      </c>
    </row>
    <row r="6" spans="1:28" x14ac:dyDescent="0.25">
      <c r="B6" s="3"/>
      <c r="R6" s="3"/>
    </row>
    <row r="7" spans="1:28" x14ac:dyDescent="0.25">
      <c r="A7" s="213" t="s">
        <v>298</v>
      </c>
      <c r="B7" s="212">
        <f>+SUMMARY!A134</f>
        <v>503</v>
      </c>
      <c r="C7" s="214">
        <v>7555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5"/>
      <c r="P7" s="6"/>
      <c r="Q7" s="6"/>
      <c r="R7" s="13">
        <f>+C14</f>
        <v>902774</v>
      </c>
      <c r="S7" s="13">
        <f>+-C42</f>
        <v>902774.00000000012</v>
      </c>
      <c r="T7" s="13">
        <f>+R7-S7</f>
        <v>0</v>
      </c>
    </row>
    <row r="8" spans="1:28" x14ac:dyDescent="0.25">
      <c r="A8" s="217" t="s">
        <v>302</v>
      </c>
      <c r="B8" s="3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5"/>
      <c r="P8" s="6"/>
      <c r="Q8" s="6"/>
    </row>
    <row r="9" spans="1:28" x14ac:dyDescent="0.25">
      <c r="A9" s="2"/>
      <c r="B9" s="3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5"/>
      <c r="P9" s="6"/>
      <c r="Q9" s="6"/>
    </row>
    <row r="10" spans="1:28" x14ac:dyDescent="0.25">
      <c r="B10" s="3"/>
    </row>
    <row r="11" spans="1:28" x14ac:dyDescent="0.25">
      <c r="A11" s="2" t="s">
        <v>66</v>
      </c>
      <c r="B11" s="212" t="s">
        <v>999</v>
      </c>
      <c r="C11" s="214" t="s">
        <v>1423</v>
      </c>
    </row>
    <row r="12" spans="1:28" x14ac:dyDescent="0.25">
      <c r="B12" s="28"/>
      <c r="C12" s="2"/>
    </row>
    <row r="13" spans="1:28" x14ac:dyDescent="0.25">
      <c r="A13" s="9" t="s">
        <v>5</v>
      </c>
      <c r="C13" s="31" t="s">
        <v>3</v>
      </c>
      <c r="D13" s="32">
        <v>1994</v>
      </c>
      <c r="E13" s="32">
        <v>1995</v>
      </c>
      <c r="F13" s="32">
        <v>1996</v>
      </c>
      <c r="G13" s="32">
        <v>1997</v>
      </c>
      <c r="H13" s="32">
        <v>1998</v>
      </c>
      <c r="I13" s="32">
        <v>1999</v>
      </c>
      <c r="J13" s="32">
        <v>2000</v>
      </c>
      <c r="K13" s="32">
        <v>2001</v>
      </c>
      <c r="L13" s="32">
        <v>2002</v>
      </c>
      <c r="M13" s="32">
        <v>2003</v>
      </c>
      <c r="N13" s="32">
        <v>2004</v>
      </c>
      <c r="O13" s="32">
        <v>2005</v>
      </c>
      <c r="P13" s="32">
        <v>2006</v>
      </c>
      <c r="Q13" s="32">
        <v>2007</v>
      </c>
      <c r="R13" s="32">
        <v>2008</v>
      </c>
      <c r="S13" s="32">
        <v>2009</v>
      </c>
      <c r="T13" s="32">
        <v>2010</v>
      </c>
      <c r="U13" s="32">
        <v>2011</v>
      </c>
      <c r="V13" s="32">
        <v>2012</v>
      </c>
      <c r="W13" s="32">
        <v>2013</v>
      </c>
      <c r="X13" s="32">
        <v>2014</v>
      </c>
      <c r="Y13" s="328">
        <v>2015</v>
      </c>
      <c r="Z13" s="32">
        <v>2016</v>
      </c>
      <c r="AA13" s="328">
        <v>2017</v>
      </c>
      <c r="AB13" s="32">
        <v>2018</v>
      </c>
    </row>
    <row r="14" spans="1:28" x14ac:dyDescent="0.25">
      <c r="A14" s="9" t="s">
        <v>73</v>
      </c>
      <c r="C14" s="29">
        <f>SUM(D14:Y14)</f>
        <v>902774</v>
      </c>
      <c r="D14" s="43">
        <f>+'Equip Review 032310'!G54</f>
        <v>0</v>
      </c>
      <c r="E14" s="43">
        <f>+'Equip Review 032310'!H54</f>
        <v>0</v>
      </c>
      <c r="F14" s="43">
        <f>+'Equip Review 032310'!I54</f>
        <v>0</v>
      </c>
      <c r="G14" s="43">
        <f>+'Equip Review 032310'!J54</f>
        <v>0</v>
      </c>
      <c r="H14" s="43">
        <f>+'Equip Review 032310'!K54</f>
        <v>0</v>
      </c>
      <c r="I14" s="43">
        <f>+'Equip Review 032310'!L54</f>
        <v>0</v>
      </c>
      <c r="J14" s="43">
        <f>+'Equip Review 032310'!M54</f>
        <v>0</v>
      </c>
      <c r="K14" s="43">
        <f>+'Equip Review 032310'!N54</f>
        <v>0</v>
      </c>
      <c r="L14" s="43">
        <f>+'Equip Review 032310'!O54</f>
        <v>0</v>
      </c>
      <c r="M14" s="43">
        <f>+'Equip Review 032310'!P54</f>
        <v>0</v>
      </c>
      <c r="N14" s="43">
        <v>0</v>
      </c>
      <c r="O14" s="43">
        <v>902774</v>
      </c>
      <c r="P14" s="43">
        <v>0</v>
      </c>
      <c r="Q14" s="43">
        <v>0</v>
      </c>
      <c r="R14" s="43">
        <f>+'Equip Review 032310'!U54+'Equip Review 032310'!V54</f>
        <v>0</v>
      </c>
      <c r="S14" s="29">
        <f>+'Equip Review 032310'!W54</f>
        <v>0</v>
      </c>
    </row>
    <row r="15" spans="1:28" x14ac:dyDescent="0.25">
      <c r="A15" s="34" t="str">
        <f>IF(+C14-'Equip Review 032310'!Y54=0,"ok","check")</f>
        <v>check</v>
      </c>
      <c r="B15" s="2"/>
      <c r="C15" s="2"/>
    </row>
    <row r="16" spans="1:28" x14ac:dyDescent="0.25">
      <c r="A16" s="9" t="s">
        <v>6</v>
      </c>
      <c r="B16" s="3">
        <v>1994</v>
      </c>
      <c r="C16" s="13">
        <f>-SUM(D16:Y16)</f>
        <v>0</v>
      </c>
      <c r="D16" s="7">
        <f>+D$14/7/2</f>
        <v>0</v>
      </c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Y16" s="7"/>
      <c r="Z16" s="7"/>
    </row>
    <row r="17" spans="1:26" x14ac:dyDescent="0.25">
      <c r="B17" s="3">
        <v>1995</v>
      </c>
      <c r="C17" s="13">
        <f t="shared" ref="C17:C39" si="0">-SUM(D17:Y17)</f>
        <v>0</v>
      </c>
      <c r="D17" s="7">
        <f>+D$14/7</f>
        <v>0</v>
      </c>
      <c r="E17" s="7">
        <f>+E$14/7/2</f>
        <v>0</v>
      </c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Y17" s="7"/>
      <c r="Z17" s="7"/>
    </row>
    <row r="18" spans="1:26" x14ac:dyDescent="0.25">
      <c r="B18" s="3">
        <v>1996</v>
      </c>
      <c r="C18" s="13">
        <f t="shared" si="0"/>
        <v>0</v>
      </c>
      <c r="D18" s="7">
        <f>+D17</f>
        <v>0</v>
      </c>
      <c r="E18" s="7">
        <f>+E$14/7</f>
        <v>0</v>
      </c>
      <c r="F18" s="7">
        <f>+F$14/7/2</f>
        <v>0</v>
      </c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Y18" s="7"/>
      <c r="Z18" s="7"/>
    </row>
    <row r="19" spans="1:26" x14ac:dyDescent="0.25">
      <c r="B19" s="3">
        <v>1997</v>
      </c>
      <c r="C19" s="13">
        <f t="shared" si="0"/>
        <v>0</v>
      </c>
      <c r="D19" s="7">
        <f>+D18</f>
        <v>0</v>
      </c>
      <c r="E19" s="7">
        <f>+E18</f>
        <v>0</v>
      </c>
      <c r="F19" s="7">
        <f>+F$14/7</f>
        <v>0</v>
      </c>
      <c r="G19" s="7">
        <f>+G$14/7/2</f>
        <v>0</v>
      </c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Y19" s="7"/>
      <c r="Z19" s="7"/>
    </row>
    <row r="20" spans="1:26" x14ac:dyDescent="0.25">
      <c r="B20" s="3">
        <v>1998</v>
      </c>
      <c r="C20" s="13">
        <f t="shared" si="0"/>
        <v>0</v>
      </c>
      <c r="D20" s="7">
        <f>+D19</f>
        <v>0</v>
      </c>
      <c r="E20" s="7">
        <f>+E19</f>
        <v>0</v>
      </c>
      <c r="F20" s="7">
        <f>+F19</f>
        <v>0</v>
      </c>
      <c r="G20" s="7">
        <f>+G$14/7</f>
        <v>0</v>
      </c>
      <c r="H20" s="7">
        <f>+H$14/7/2</f>
        <v>0</v>
      </c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Y20" s="7"/>
      <c r="Z20" s="7"/>
    </row>
    <row r="21" spans="1:26" x14ac:dyDescent="0.25">
      <c r="B21" s="3">
        <v>1999</v>
      </c>
      <c r="C21" s="13">
        <f t="shared" si="0"/>
        <v>0</v>
      </c>
      <c r="D21" s="7">
        <f>+D20</f>
        <v>0</v>
      </c>
      <c r="E21" s="7">
        <f>+E20</f>
        <v>0</v>
      </c>
      <c r="F21" s="7">
        <f>+F20</f>
        <v>0</v>
      </c>
      <c r="G21" s="7">
        <f>+G20</f>
        <v>0</v>
      </c>
      <c r="H21" s="7">
        <f>+H$14/7</f>
        <v>0</v>
      </c>
      <c r="I21" s="7">
        <f>+I$14/7/2</f>
        <v>0</v>
      </c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Y21" s="7"/>
      <c r="Z21" s="7"/>
    </row>
    <row r="22" spans="1:26" x14ac:dyDescent="0.25">
      <c r="B22" s="3">
        <v>2000</v>
      </c>
      <c r="C22" s="13">
        <f t="shared" si="0"/>
        <v>0</v>
      </c>
      <c r="D22" s="7">
        <f>+D21</f>
        <v>0</v>
      </c>
      <c r="E22" s="7">
        <f>+E21</f>
        <v>0</v>
      </c>
      <c r="F22" s="7">
        <f>+F21</f>
        <v>0</v>
      </c>
      <c r="G22" s="7">
        <f>+G21</f>
        <v>0</v>
      </c>
      <c r="H22" s="7">
        <f>+H21</f>
        <v>0</v>
      </c>
      <c r="I22" s="7">
        <f>+I$14/7</f>
        <v>0</v>
      </c>
      <c r="J22" s="7">
        <f>+J$14/7/2</f>
        <v>0</v>
      </c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Y22" s="7"/>
      <c r="Z22" s="7"/>
    </row>
    <row r="23" spans="1:26" x14ac:dyDescent="0.25">
      <c r="B23" s="3">
        <v>2001</v>
      </c>
      <c r="C23" s="13">
        <f t="shared" si="0"/>
        <v>0</v>
      </c>
      <c r="D23" s="7">
        <f>+D$14/7/2</f>
        <v>0</v>
      </c>
      <c r="E23" s="7">
        <f>+E22</f>
        <v>0</v>
      </c>
      <c r="F23" s="7">
        <f>+F22</f>
        <v>0</v>
      </c>
      <c r="G23" s="7">
        <f>+G22</f>
        <v>0</v>
      </c>
      <c r="H23" s="7">
        <f>+H22</f>
        <v>0</v>
      </c>
      <c r="I23" s="7">
        <f>+I22</f>
        <v>0</v>
      </c>
      <c r="J23" s="7">
        <f>+J$14/7</f>
        <v>0</v>
      </c>
      <c r="K23" s="7">
        <f>+K$14/7/2</f>
        <v>0</v>
      </c>
      <c r="L23" s="7"/>
      <c r="M23" s="7"/>
      <c r="N23" s="7"/>
      <c r="O23" s="7"/>
      <c r="P23" s="7"/>
      <c r="Q23" s="7"/>
      <c r="R23" s="7"/>
      <c r="S23" s="7"/>
      <c r="T23" s="7"/>
      <c r="U23" s="7"/>
      <c r="Y23" s="7"/>
      <c r="Z23" s="7"/>
    </row>
    <row r="24" spans="1:26" x14ac:dyDescent="0.25">
      <c r="B24" s="3">
        <v>2002</v>
      </c>
      <c r="C24" s="13">
        <f t="shared" si="0"/>
        <v>0</v>
      </c>
      <c r="D24" s="7"/>
      <c r="E24" s="7">
        <f>+E$14/7/2</f>
        <v>0</v>
      </c>
      <c r="F24" s="7">
        <f>+F23</f>
        <v>0</v>
      </c>
      <c r="G24" s="7">
        <f>+G23</f>
        <v>0</v>
      </c>
      <c r="H24" s="7">
        <f>+H23</f>
        <v>0</v>
      </c>
      <c r="I24" s="7">
        <f>+I23</f>
        <v>0</v>
      </c>
      <c r="J24" s="7">
        <f>+J23</f>
        <v>0</v>
      </c>
      <c r="K24" s="7">
        <f>+K$14/7</f>
        <v>0</v>
      </c>
      <c r="L24" s="7">
        <f>+L$14/7/2</f>
        <v>0</v>
      </c>
      <c r="M24" s="7"/>
      <c r="N24" s="7"/>
      <c r="O24" s="7"/>
      <c r="P24" s="7"/>
      <c r="Q24" s="7"/>
      <c r="R24" s="7"/>
      <c r="S24" s="7"/>
      <c r="T24" s="7"/>
      <c r="U24" s="7"/>
      <c r="Y24" s="7"/>
      <c r="Z24" s="7"/>
    </row>
    <row r="25" spans="1:26" x14ac:dyDescent="0.25">
      <c r="B25" s="3">
        <v>2003</v>
      </c>
      <c r="C25" s="13">
        <f t="shared" si="0"/>
        <v>0</v>
      </c>
      <c r="D25" s="7"/>
      <c r="E25" s="7"/>
      <c r="F25" s="7">
        <f>+F$14/7/2</f>
        <v>0</v>
      </c>
      <c r="G25" s="7">
        <f>+G24</f>
        <v>0</v>
      </c>
      <c r="H25" s="7">
        <f>+H24</f>
        <v>0</v>
      </c>
      <c r="I25" s="7">
        <f>+I24</f>
        <v>0</v>
      </c>
      <c r="J25" s="7">
        <f>+J24</f>
        <v>0</v>
      </c>
      <c r="K25" s="7">
        <f>+K24</f>
        <v>0</v>
      </c>
      <c r="L25" s="7">
        <f>+L$14/7</f>
        <v>0</v>
      </c>
      <c r="M25" s="7">
        <f>+M$14/7/2</f>
        <v>0</v>
      </c>
      <c r="N25" s="7"/>
      <c r="O25" s="7"/>
      <c r="P25" s="7"/>
      <c r="Q25" s="7"/>
      <c r="R25" s="7"/>
      <c r="S25" s="7"/>
      <c r="T25" s="7"/>
      <c r="U25" s="7"/>
      <c r="Y25" s="7"/>
      <c r="Z25" s="7"/>
    </row>
    <row r="26" spans="1:26" x14ac:dyDescent="0.25">
      <c r="B26" s="3">
        <v>2004</v>
      </c>
      <c r="C26" s="13">
        <f t="shared" si="0"/>
        <v>0</v>
      </c>
      <c r="D26" s="7"/>
      <c r="E26" s="7"/>
      <c r="F26" s="7"/>
      <c r="G26" s="7">
        <f>+G$14/7/2</f>
        <v>0</v>
      </c>
      <c r="H26" s="7">
        <f>+H25</f>
        <v>0</v>
      </c>
      <c r="I26" s="7">
        <f>+I25</f>
        <v>0</v>
      </c>
      <c r="J26" s="7">
        <f>+J25</f>
        <v>0</v>
      </c>
      <c r="K26" s="7">
        <f>+K25</f>
        <v>0</v>
      </c>
      <c r="L26" s="7">
        <f>+L25</f>
        <v>0</v>
      </c>
      <c r="M26" s="7">
        <f>+M$14/7</f>
        <v>0</v>
      </c>
      <c r="N26" s="7">
        <f>+N$14/7/2</f>
        <v>0</v>
      </c>
      <c r="O26" s="7"/>
      <c r="P26" s="7"/>
      <c r="Q26" s="7"/>
      <c r="R26" s="7"/>
      <c r="S26" s="7"/>
      <c r="T26" s="7"/>
      <c r="U26" s="7"/>
      <c r="Y26" s="7"/>
      <c r="Z26" s="7"/>
    </row>
    <row r="27" spans="1:26" x14ac:dyDescent="0.25">
      <c r="B27" s="3">
        <v>2005</v>
      </c>
      <c r="C27" s="13">
        <f t="shared" si="0"/>
        <v>-64483.857142857145</v>
      </c>
      <c r="D27" s="7"/>
      <c r="E27" s="7"/>
      <c r="F27" s="7"/>
      <c r="G27" s="7"/>
      <c r="H27" s="7">
        <f>+H$14/7/2</f>
        <v>0</v>
      </c>
      <c r="I27" s="7">
        <f>+I26</f>
        <v>0</v>
      </c>
      <c r="J27" s="7">
        <f>+J26</f>
        <v>0</v>
      </c>
      <c r="K27" s="7">
        <f>+K26</f>
        <v>0</v>
      </c>
      <c r="L27" s="7">
        <f>+L26</f>
        <v>0</v>
      </c>
      <c r="M27" s="7">
        <f>+M26</f>
        <v>0</v>
      </c>
      <c r="N27" s="7">
        <f>+N$14/7</f>
        <v>0</v>
      </c>
      <c r="O27" s="7">
        <f>+O$14/7/2</f>
        <v>64483.857142857145</v>
      </c>
      <c r="P27" s="7"/>
      <c r="Q27" s="7"/>
      <c r="R27" s="7"/>
      <c r="S27" s="7"/>
      <c r="T27" s="7"/>
      <c r="U27" s="7"/>
      <c r="Y27" s="7"/>
      <c r="Z27" s="7"/>
    </row>
    <row r="28" spans="1:26" x14ac:dyDescent="0.25">
      <c r="B28" s="3">
        <v>2006</v>
      </c>
      <c r="C28" s="13">
        <f t="shared" si="0"/>
        <v>-128967.71428571429</v>
      </c>
      <c r="D28" s="7"/>
      <c r="E28" s="7"/>
      <c r="F28" s="7"/>
      <c r="G28" s="7"/>
      <c r="H28" s="7"/>
      <c r="I28" s="7">
        <f>+I$14/7/2</f>
        <v>0</v>
      </c>
      <c r="J28" s="7">
        <f>+J27</f>
        <v>0</v>
      </c>
      <c r="K28" s="7">
        <f>+K27</f>
        <v>0</v>
      </c>
      <c r="L28" s="7">
        <f>+L27</f>
        <v>0</v>
      </c>
      <c r="M28" s="7">
        <f>+M27</f>
        <v>0</v>
      </c>
      <c r="N28" s="7">
        <f>+N27</f>
        <v>0</v>
      </c>
      <c r="O28" s="7">
        <f>+O$14/7</f>
        <v>128967.71428571429</v>
      </c>
      <c r="P28" s="7">
        <f>+P$14/7/2</f>
        <v>0</v>
      </c>
      <c r="Q28" s="7"/>
      <c r="R28" s="7"/>
      <c r="S28" s="7"/>
      <c r="T28" s="7"/>
      <c r="U28" s="7"/>
      <c r="Y28" s="7"/>
      <c r="Z28" s="7"/>
    </row>
    <row r="29" spans="1:26" x14ac:dyDescent="0.25">
      <c r="B29" s="3">
        <v>2007</v>
      </c>
      <c r="C29" s="13">
        <f t="shared" si="0"/>
        <v>-128967.71428571429</v>
      </c>
      <c r="D29" s="7"/>
      <c r="E29" s="7"/>
      <c r="F29" s="7"/>
      <c r="G29" s="7"/>
      <c r="H29" s="7"/>
      <c r="I29" s="7"/>
      <c r="J29" s="7">
        <f>+J$14/7/2</f>
        <v>0</v>
      </c>
      <c r="K29" s="7">
        <f>+K28</f>
        <v>0</v>
      </c>
      <c r="L29" s="7">
        <f>+L28</f>
        <v>0</v>
      </c>
      <c r="M29" s="7">
        <f>+M28</f>
        <v>0</v>
      </c>
      <c r="N29" s="7">
        <f>+N28</f>
        <v>0</v>
      </c>
      <c r="O29" s="7">
        <f>+O28</f>
        <v>128967.71428571429</v>
      </c>
      <c r="P29" s="7">
        <f>+P$14/7</f>
        <v>0</v>
      </c>
      <c r="Q29" s="7">
        <f>+Q$14/7/2</f>
        <v>0</v>
      </c>
      <c r="R29" s="7"/>
      <c r="S29" s="7"/>
      <c r="T29" s="7"/>
      <c r="U29" s="7"/>
      <c r="Y29" s="7"/>
      <c r="Z29" s="7"/>
    </row>
    <row r="30" spans="1:26" x14ac:dyDescent="0.25">
      <c r="B30" s="3">
        <v>2008</v>
      </c>
      <c r="C30" s="13">
        <f t="shared" si="0"/>
        <v>-128967.71428571429</v>
      </c>
      <c r="D30" s="7"/>
      <c r="E30" s="7"/>
      <c r="F30" s="7"/>
      <c r="G30" s="7"/>
      <c r="H30" s="7"/>
      <c r="I30" s="7"/>
      <c r="J30" s="7"/>
      <c r="K30" s="7">
        <f>+K$14/7/2</f>
        <v>0</v>
      </c>
      <c r="L30" s="7">
        <f>+L29</f>
        <v>0</v>
      </c>
      <c r="M30" s="7">
        <f>+M29</f>
        <v>0</v>
      </c>
      <c r="N30" s="7">
        <f>+N29</f>
        <v>0</v>
      </c>
      <c r="O30" s="7">
        <f>+O29</f>
        <v>128967.71428571429</v>
      </c>
      <c r="P30" s="7">
        <f>+P29</f>
        <v>0</v>
      </c>
      <c r="Q30" s="7">
        <f>+Q$14/7</f>
        <v>0</v>
      </c>
      <c r="R30" s="7">
        <f>+R$14/7/2</f>
        <v>0</v>
      </c>
      <c r="S30" s="7"/>
      <c r="T30" s="7"/>
      <c r="U30" s="7"/>
      <c r="Y30" s="7"/>
      <c r="Z30" s="7"/>
    </row>
    <row r="31" spans="1:26" x14ac:dyDescent="0.25">
      <c r="B31" s="3">
        <v>2009</v>
      </c>
      <c r="C31" s="13">
        <f t="shared" si="0"/>
        <v>-128967.71428571429</v>
      </c>
      <c r="D31" s="7"/>
      <c r="E31" s="7"/>
      <c r="F31" s="7"/>
      <c r="G31" s="7"/>
      <c r="H31" s="7"/>
      <c r="I31" s="7"/>
      <c r="J31" s="7"/>
      <c r="K31" s="7"/>
      <c r="L31" s="7">
        <f>+L$14/7/2</f>
        <v>0</v>
      </c>
      <c r="M31" s="7">
        <f>+M30</f>
        <v>0</v>
      </c>
      <c r="N31" s="7">
        <f>+N30</f>
        <v>0</v>
      </c>
      <c r="O31" s="7">
        <f>+O30</f>
        <v>128967.71428571429</v>
      </c>
      <c r="P31" s="7">
        <f>+P30</f>
        <v>0</v>
      </c>
      <c r="Q31" s="7">
        <f>+Q30</f>
        <v>0</v>
      </c>
      <c r="R31" s="7">
        <f>+R$14/7</f>
        <v>0</v>
      </c>
      <c r="S31" s="7">
        <f>+S$14/7/2</f>
        <v>0</v>
      </c>
      <c r="T31" s="7"/>
      <c r="U31" s="7"/>
      <c r="Y31" s="7"/>
      <c r="Z31" s="7"/>
    </row>
    <row r="32" spans="1:26" x14ac:dyDescent="0.25">
      <c r="A32" s="38" t="s">
        <v>59</v>
      </c>
      <c r="B32" s="3">
        <v>2010</v>
      </c>
      <c r="C32" s="13">
        <f t="shared" si="0"/>
        <v>-128967.71428571429</v>
      </c>
      <c r="D32" s="7"/>
      <c r="E32" s="7"/>
      <c r="F32" s="7"/>
      <c r="G32" s="7"/>
      <c r="H32" s="7"/>
      <c r="I32" s="7"/>
      <c r="J32" s="7"/>
      <c r="K32" s="7"/>
      <c r="L32" s="7"/>
      <c r="M32" s="7">
        <f>+M$14/7/2</f>
        <v>0</v>
      </c>
      <c r="N32" s="7">
        <f>+N31</f>
        <v>0</v>
      </c>
      <c r="O32" s="7">
        <f>+O31</f>
        <v>128967.71428571429</v>
      </c>
      <c r="P32" s="7">
        <f>+P31</f>
        <v>0</v>
      </c>
      <c r="Q32" s="7">
        <f>+Q31</f>
        <v>0</v>
      </c>
      <c r="R32" s="7">
        <f>+R31</f>
        <v>0</v>
      </c>
      <c r="S32" s="7">
        <f>+S$14/7</f>
        <v>0</v>
      </c>
      <c r="T32" s="7">
        <f>+T$14/7/2</f>
        <v>0</v>
      </c>
      <c r="U32" s="7"/>
      <c r="Y32" s="7"/>
      <c r="Z32" s="7"/>
    </row>
    <row r="33" spans="1:28" x14ac:dyDescent="0.25">
      <c r="A33" s="38"/>
      <c r="B33" s="3">
        <v>2011</v>
      </c>
      <c r="C33" s="13">
        <f t="shared" si="0"/>
        <v>-128967.71428571429</v>
      </c>
      <c r="D33" s="7"/>
      <c r="E33" s="7"/>
      <c r="F33" s="7"/>
      <c r="G33" s="7"/>
      <c r="H33" s="7"/>
      <c r="I33" s="7"/>
      <c r="J33" s="7"/>
      <c r="K33" s="7"/>
      <c r="L33" s="7"/>
      <c r="M33" s="7"/>
      <c r="N33" s="7">
        <f>+N$14/7/2</f>
        <v>0</v>
      </c>
      <c r="O33" s="7">
        <f>+O32</f>
        <v>128967.71428571429</v>
      </c>
      <c r="P33" s="7">
        <f>+P32</f>
        <v>0</v>
      </c>
      <c r="Q33" s="7">
        <f>+Q32</f>
        <v>0</v>
      </c>
      <c r="R33" s="7">
        <f>+R32</f>
        <v>0</v>
      </c>
      <c r="S33" s="7">
        <f>+S32</f>
        <v>0</v>
      </c>
      <c r="T33" s="7">
        <f>+T$14/7</f>
        <v>0</v>
      </c>
      <c r="U33" s="7">
        <f>+U$14/7/2</f>
        <v>0</v>
      </c>
      <c r="Y33" s="7"/>
      <c r="Z33" s="7"/>
    </row>
    <row r="34" spans="1:28" x14ac:dyDescent="0.25">
      <c r="A34" s="38"/>
      <c r="B34" s="3">
        <v>2012</v>
      </c>
      <c r="C34" s="13">
        <f t="shared" si="0"/>
        <v>-64483.857142857145</v>
      </c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>
        <f>+O$14/7/2</f>
        <v>64483.857142857145</v>
      </c>
      <c r="P34" s="7"/>
      <c r="Q34" s="7">
        <f>+Q33</f>
        <v>0</v>
      </c>
      <c r="R34" s="7">
        <f>+R33</f>
        <v>0</v>
      </c>
      <c r="S34" s="7">
        <f>+S33</f>
        <v>0</v>
      </c>
      <c r="T34" s="7">
        <f>+T$14/7</f>
        <v>0</v>
      </c>
      <c r="U34" s="7">
        <f>+U$14/7</f>
        <v>0</v>
      </c>
      <c r="V34" s="7">
        <f>+V$14/7/2</f>
        <v>0</v>
      </c>
      <c r="Y34" s="7"/>
      <c r="Z34" s="7"/>
    </row>
    <row r="35" spans="1:28" x14ac:dyDescent="0.25">
      <c r="A35" s="38"/>
      <c r="B35" s="3">
        <v>2013</v>
      </c>
      <c r="C35" s="13">
        <f t="shared" si="0"/>
        <v>0</v>
      </c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>
        <f>R34</f>
        <v>0</v>
      </c>
      <c r="S35" s="7">
        <f>S34</f>
        <v>0</v>
      </c>
      <c r="T35" s="7">
        <f>T34</f>
        <v>0</v>
      </c>
      <c r="U35" s="7"/>
      <c r="V35">
        <f>V14/7</f>
        <v>0</v>
      </c>
      <c r="W35">
        <f>W14/7/2</f>
        <v>0</v>
      </c>
      <c r="Y35" s="7"/>
      <c r="Z35" s="7"/>
    </row>
    <row r="36" spans="1:28" x14ac:dyDescent="0.25">
      <c r="A36" s="38"/>
      <c r="B36" s="3">
        <v>2014</v>
      </c>
      <c r="C36" s="13">
        <f t="shared" si="0"/>
        <v>0</v>
      </c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>
        <f t="shared" ref="S36:S37" si="1">S35</f>
        <v>0</v>
      </c>
      <c r="T36" s="7">
        <f t="shared" ref="T36:T37" si="2">T35</f>
        <v>0</v>
      </c>
      <c r="U36" s="7"/>
      <c r="V36">
        <f>V35</f>
        <v>0</v>
      </c>
      <c r="W36">
        <f>W14/7</f>
        <v>0</v>
      </c>
      <c r="X36">
        <f>X14/7/2</f>
        <v>0</v>
      </c>
      <c r="Y36" s="7"/>
      <c r="Z36" s="7"/>
    </row>
    <row r="37" spans="1:28" x14ac:dyDescent="0.25">
      <c r="A37" s="38"/>
      <c r="B37" s="3">
        <v>2015</v>
      </c>
      <c r="C37" s="13">
        <f t="shared" si="0"/>
        <v>0</v>
      </c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>
        <f t="shared" si="1"/>
        <v>0</v>
      </c>
      <c r="T37" s="7">
        <f t="shared" si="2"/>
        <v>0</v>
      </c>
      <c r="U37" s="7">
        <f>U36</f>
        <v>0</v>
      </c>
      <c r="V37">
        <f>V36</f>
        <v>0</v>
      </c>
      <c r="W37">
        <f>W14/7</f>
        <v>0</v>
      </c>
      <c r="X37">
        <f>X14/7</f>
        <v>0</v>
      </c>
      <c r="Y37" s="7">
        <f>Y14/7/2</f>
        <v>0</v>
      </c>
      <c r="Z37" s="7"/>
    </row>
    <row r="38" spans="1:28" x14ac:dyDescent="0.25">
      <c r="A38" s="38"/>
      <c r="B38" s="3">
        <v>2016</v>
      </c>
      <c r="C38" s="13">
        <f t="shared" si="0"/>
        <v>0</v>
      </c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Y38" s="7"/>
      <c r="Z38" s="7"/>
    </row>
    <row r="39" spans="1:28" x14ac:dyDescent="0.25">
      <c r="A39" s="38"/>
      <c r="B39" s="3">
        <v>2017</v>
      </c>
      <c r="C39" s="13">
        <f t="shared" si="0"/>
        <v>0</v>
      </c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Y39" s="7"/>
      <c r="Z39" s="7"/>
    </row>
    <row r="40" spans="1:28" x14ac:dyDescent="0.25">
      <c r="A40" s="38"/>
      <c r="B40" s="3">
        <v>2018</v>
      </c>
      <c r="C40" s="13">
        <f>-SUM(D40:AB40)</f>
        <v>0</v>
      </c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Y40" s="7"/>
      <c r="Z40" s="7"/>
    </row>
    <row r="41" spans="1:28" x14ac:dyDescent="0.25">
      <c r="A41" s="38"/>
      <c r="B41" s="30">
        <f>SUM(D41:Y41)</f>
        <v>0</v>
      </c>
      <c r="C41" s="12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173"/>
      <c r="W41" s="173"/>
      <c r="Y41" s="7"/>
      <c r="Z41" s="7"/>
    </row>
    <row r="42" spans="1:28" x14ac:dyDescent="0.25">
      <c r="A42" s="38" t="s">
        <v>62</v>
      </c>
      <c r="B42" s="35">
        <f>SUM(D42:Y42)</f>
        <v>0</v>
      </c>
      <c r="C42" s="29">
        <f>SUM(C16:C41)</f>
        <v>-902774.00000000012</v>
      </c>
      <c r="D42" s="7">
        <f>-SUM(D16:D41)+D14</f>
        <v>0</v>
      </c>
      <c r="E42" s="7">
        <f t="shared" ref="E42:T42" si="3">-SUM(E16:E41)+E14</f>
        <v>0</v>
      </c>
      <c r="F42" s="7">
        <f t="shared" si="3"/>
        <v>0</v>
      </c>
      <c r="G42" s="7">
        <f t="shared" si="3"/>
        <v>0</v>
      </c>
      <c r="H42" s="7">
        <f t="shared" si="3"/>
        <v>0</v>
      </c>
      <c r="I42" s="7">
        <f t="shared" si="3"/>
        <v>0</v>
      </c>
      <c r="J42" s="7">
        <f t="shared" si="3"/>
        <v>0</v>
      </c>
      <c r="K42" s="7">
        <f t="shared" si="3"/>
        <v>0</v>
      </c>
      <c r="L42" s="7">
        <f t="shared" si="3"/>
        <v>0</v>
      </c>
      <c r="M42" s="7">
        <f t="shared" si="3"/>
        <v>0</v>
      </c>
      <c r="N42" s="7">
        <f t="shared" si="3"/>
        <v>0</v>
      </c>
      <c r="O42" s="7">
        <f t="shared" si="3"/>
        <v>0</v>
      </c>
      <c r="P42" s="7">
        <f t="shared" si="3"/>
        <v>0</v>
      </c>
      <c r="Q42" s="7">
        <f t="shared" si="3"/>
        <v>0</v>
      </c>
      <c r="R42" s="7">
        <f t="shared" si="3"/>
        <v>0</v>
      </c>
      <c r="S42" s="7">
        <f t="shared" si="3"/>
        <v>0</v>
      </c>
      <c r="T42" s="7">
        <f t="shared" si="3"/>
        <v>0</v>
      </c>
      <c r="U42" s="7">
        <f t="shared" ref="U42:AB42" si="4">-SUM(U16:U41)+U14</f>
        <v>0</v>
      </c>
      <c r="V42">
        <f t="shared" si="4"/>
        <v>0</v>
      </c>
      <c r="W42">
        <f t="shared" si="4"/>
        <v>0</v>
      </c>
      <c r="X42" s="335">
        <f t="shared" si="4"/>
        <v>0</v>
      </c>
      <c r="Y42" s="335">
        <f t="shared" si="4"/>
        <v>0</v>
      </c>
      <c r="Z42" s="335">
        <f t="shared" si="4"/>
        <v>0</v>
      </c>
      <c r="AA42" s="335">
        <f t="shared" si="4"/>
        <v>0</v>
      </c>
      <c r="AB42" s="335">
        <f t="shared" si="4"/>
        <v>0</v>
      </c>
    </row>
    <row r="43" spans="1:28" x14ac:dyDescent="0.25">
      <c r="A43" s="38"/>
      <c r="B43" s="29"/>
      <c r="C43" s="3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8" x14ac:dyDescent="0.25">
      <c r="A44" s="39" t="s">
        <v>63</v>
      </c>
      <c r="B44" s="3"/>
      <c r="C44" s="30">
        <f>+C14+C42</f>
        <v>0</v>
      </c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8" x14ac:dyDescent="0.25">
      <c r="A45" s="3"/>
      <c r="B45" s="3"/>
      <c r="C45" s="3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8" x14ac:dyDescent="0.25">
      <c r="A46" s="3"/>
      <c r="B46" s="36"/>
      <c r="C46" s="3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8" x14ac:dyDescent="0.25">
      <c r="A47" s="3"/>
      <c r="B47" s="3"/>
      <c r="C47" s="3"/>
      <c r="E47" s="7"/>
      <c r="F47" s="4"/>
      <c r="G47" s="4"/>
      <c r="H47" s="4"/>
      <c r="I47" s="4"/>
      <c r="J47" s="4"/>
      <c r="K47" s="4"/>
      <c r="L47" s="4"/>
      <c r="M47" s="4"/>
      <c r="N47" s="7">
        <f>SUM(E32:E47)</f>
        <v>0</v>
      </c>
      <c r="O47" s="4"/>
      <c r="P47" s="4"/>
      <c r="Q47" s="4"/>
      <c r="R47" s="4"/>
      <c r="S47" s="4"/>
    </row>
    <row r="48" spans="1:28" x14ac:dyDescent="0.25">
      <c r="B48" s="3"/>
      <c r="C48" s="3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</row>
    <row r="49" spans="5:19" x14ac:dyDescent="0.25"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</row>
    <row r="50" spans="5:19" x14ac:dyDescent="0.25"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</row>
    <row r="51" spans="5:19" x14ac:dyDescent="0.25"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</row>
    <row r="52" spans="5:19" x14ac:dyDescent="0.25"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</row>
    <row r="53" spans="5:19" x14ac:dyDescent="0.25"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</row>
    <row r="54" spans="5:19" x14ac:dyDescent="0.25"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</row>
    <row r="55" spans="5:19" x14ac:dyDescent="0.25"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</row>
    <row r="56" spans="5:19" x14ac:dyDescent="0.25"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</row>
    <row r="57" spans="5:19" x14ac:dyDescent="0.25"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</row>
    <row r="58" spans="5:19" x14ac:dyDescent="0.25"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</row>
  </sheetData>
  <phoneticPr fontId="0" type="noConversion"/>
  <pageMargins left="0.7" right="0.7" top="0.75" bottom="0.75" header="0.3" footer="0.3"/>
  <pageSetup scale="67" orientation="landscape" horizontalDpi="4294967294" verticalDpi="4294967294" r:id="rId1"/>
  <headerFooter>
    <oddFooter>&amp;Z&amp;F&amp;RPage &amp;P</oddFooter>
  </headerFooter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sheetPr codeName="Sheet86">
    <pageSetUpPr fitToPage="1"/>
  </sheetPr>
  <dimension ref="A1:AB58"/>
  <sheetViews>
    <sheetView workbookViewId="0"/>
  </sheetViews>
  <sheetFormatPr defaultRowHeight="15" x14ac:dyDescent="0.25"/>
  <cols>
    <col min="1" max="1" width="20.85546875" customWidth="1"/>
    <col min="2" max="2" width="8.7109375" customWidth="1"/>
    <col min="3" max="3" width="12.85546875" customWidth="1"/>
    <col min="4" max="12" width="7.42578125" hidden="1" customWidth="1"/>
    <col min="13" max="13" width="7.5703125" hidden="1" customWidth="1"/>
    <col min="14" max="17" width="9.28515625" customWidth="1"/>
    <col min="18" max="19" width="11.28515625" customWidth="1"/>
    <col min="20" max="20" width="9.42578125" customWidth="1"/>
    <col min="22" max="24" width="10.5703125" customWidth="1"/>
  </cols>
  <sheetData>
    <row r="1" spans="1:28" x14ac:dyDescent="0.25">
      <c r="A1" s="11" t="s">
        <v>10</v>
      </c>
    </row>
    <row r="2" spans="1:28" x14ac:dyDescent="0.25">
      <c r="A2" s="9" t="s">
        <v>438</v>
      </c>
    </row>
    <row r="3" spans="1:28" x14ac:dyDescent="0.25">
      <c r="A3" s="9" t="s">
        <v>80</v>
      </c>
    </row>
    <row r="4" spans="1:28" x14ac:dyDescent="0.25">
      <c r="R4" s="40" t="s">
        <v>4</v>
      </c>
      <c r="S4" s="41"/>
      <c r="T4" s="40" t="s">
        <v>8</v>
      </c>
    </row>
    <row r="5" spans="1:28" x14ac:dyDescent="0.25">
      <c r="A5" s="10" t="s">
        <v>9</v>
      </c>
      <c r="B5" s="12" t="s">
        <v>64</v>
      </c>
      <c r="C5" s="12" t="s">
        <v>12</v>
      </c>
      <c r="R5" s="42" t="s">
        <v>2</v>
      </c>
      <c r="S5" s="42" t="s">
        <v>60</v>
      </c>
      <c r="T5" s="42" t="s">
        <v>7</v>
      </c>
    </row>
    <row r="6" spans="1:28" x14ac:dyDescent="0.25">
      <c r="B6" s="3"/>
      <c r="R6" s="3"/>
    </row>
    <row r="7" spans="1:28" x14ac:dyDescent="0.25">
      <c r="A7" s="213" t="s">
        <v>298</v>
      </c>
      <c r="B7" s="212">
        <f>+SUMMARY!A366</f>
        <v>515</v>
      </c>
      <c r="C7" s="214">
        <v>7579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5"/>
      <c r="P7" s="6"/>
      <c r="Q7" s="6"/>
      <c r="R7" s="13">
        <f>+C14</f>
        <v>985659</v>
      </c>
      <c r="S7" s="13">
        <f>+-C42</f>
        <v>985659.00000000023</v>
      </c>
      <c r="T7" s="13">
        <f>+R7-S7</f>
        <v>0</v>
      </c>
      <c r="U7" s="154" t="s">
        <v>567</v>
      </c>
    </row>
    <row r="8" spans="1:28" x14ac:dyDescent="0.25">
      <c r="A8" s="217" t="s">
        <v>301</v>
      </c>
      <c r="B8" s="3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5"/>
      <c r="P8" s="6"/>
      <c r="Q8" s="6"/>
    </row>
    <row r="9" spans="1:28" x14ac:dyDescent="0.25">
      <c r="A9" s="2"/>
      <c r="B9" s="3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5"/>
      <c r="P9" s="6"/>
      <c r="Q9" s="6"/>
    </row>
    <row r="10" spans="1:28" x14ac:dyDescent="0.25">
      <c r="B10" s="3"/>
    </row>
    <row r="11" spans="1:28" x14ac:dyDescent="0.25">
      <c r="A11" s="2" t="s">
        <v>66</v>
      </c>
      <c r="B11" s="212" t="s">
        <v>78</v>
      </c>
      <c r="C11" s="214"/>
    </row>
    <row r="12" spans="1:28" x14ac:dyDescent="0.25">
      <c r="B12" s="28"/>
      <c r="C12" s="2"/>
    </row>
    <row r="13" spans="1:28" x14ac:dyDescent="0.25">
      <c r="A13" s="9" t="s">
        <v>5</v>
      </c>
      <c r="C13" s="31" t="s">
        <v>3</v>
      </c>
      <c r="D13" s="32">
        <v>1994</v>
      </c>
      <c r="E13" s="32">
        <v>1995</v>
      </c>
      <c r="F13" s="32">
        <v>1996</v>
      </c>
      <c r="G13" s="32">
        <v>1997</v>
      </c>
      <c r="H13" s="32">
        <v>1998</v>
      </c>
      <c r="I13" s="32">
        <v>1999</v>
      </c>
      <c r="J13" s="32">
        <v>2000</v>
      </c>
      <c r="K13" s="32">
        <v>2001</v>
      </c>
      <c r="L13" s="32">
        <v>2002</v>
      </c>
      <c r="M13" s="32">
        <v>2003</v>
      </c>
      <c r="N13" s="32">
        <v>2004</v>
      </c>
      <c r="O13" s="32">
        <v>2005</v>
      </c>
      <c r="P13" s="32">
        <v>2006</v>
      </c>
      <c r="Q13" s="32">
        <v>2007</v>
      </c>
      <c r="R13" s="32">
        <v>2008</v>
      </c>
      <c r="S13" s="32">
        <v>2009</v>
      </c>
      <c r="T13" s="32">
        <v>2010</v>
      </c>
      <c r="U13" s="32">
        <v>2011</v>
      </c>
      <c r="V13" s="32">
        <v>2012</v>
      </c>
      <c r="W13" s="32">
        <v>2013</v>
      </c>
      <c r="X13" s="32">
        <v>2014</v>
      </c>
      <c r="Y13" s="328">
        <v>2015</v>
      </c>
      <c r="Z13" s="32">
        <v>2016</v>
      </c>
      <c r="AA13" s="328">
        <v>2017</v>
      </c>
      <c r="AB13" s="32">
        <v>2018</v>
      </c>
    </row>
    <row r="14" spans="1:28" x14ac:dyDescent="0.25">
      <c r="A14" s="9" t="s">
        <v>73</v>
      </c>
      <c r="C14" s="29">
        <f>SUM(D14:Y14)</f>
        <v>985659</v>
      </c>
      <c r="D14" s="43"/>
      <c r="E14" s="43"/>
      <c r="F14" s="43"/>
      <c r="G14" s="43"/>
      <c r="H14" s="43"/>
      <c r="I14" s="43"/>
      <c r="J14" s="43"/>
      <c r="K14" s="43"/>
      <c r="L14" s="43"/>
      <c r="M14" s="43"/>
      <c r="N14" s="43">
        <v>985659</v>
      </c>
      <c r="O14" s="43"/>
      <c r="P14" s="43"/>
      <c r="Q14" s="43"/>
      <c r="R14" s="43"/>
      <c r="S14" s="29"/>
    </row>
    <row r="15" spans="1:28" x14ac:dyDescent="0.25">
      <c r="A15" s="34" t="str">
        <f>IF(+C14-'Equip Review 032310'!Y57=0,"ok","check")</f>
        <v>check</v>
      </c>
      <c r="B15" s="2"/>
      <c r="C15" s="2"/>
    </row>
    <row r="16" spans="1:28" x14ac:dyDescent="0.25">
      <c r="A16" s="9" t="s">
        <v>6</v>
      </c>
      <c r="B16" s="3">
        <v>1994</v>
      </c>
      <c r="C16" s="13">
        <f>-SUM(D16:Y16)</f>
        <v>0</v>
      </c>
      <c r="D16" s="7">
        <f>+D$14/7/2</f>
        <v>0</v>
      </c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Y16" s="7"/>
      <c r="Z16" s="7"/>
    </row>
    <row r="17" spans="1:26" x14ac:dyDescent="0.25">
      <c r="B17" s="3">
        <v>1995</v>
      </c>
      <c r="C17" s="13">
        <f t="shared" ref="C17:C39" si="0">-SUM(D17:Y17)</f>
        <v>0</v>
      </c>
      <c r="D17" s="7">
        <f>+D$14/7</f>
        <v>0</v>
      </c>
      <c r="E17" s="7">
        <f>+E$14/7/2</f>
        <v>0</v>
      </c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Y17" s="7"/>
      <c r="Z17" s="7"/>
    </row>
    <row r="18" spans="1:26" x14ac:dyDescent="0.25">
      <c r="B18" s="3">
        <v>1996</v>
      </c>
      <c r="C18" s="13">
        <f t="shared" si="0"/>
        <v>0</v>
      </c>
      <c r="D18" s="7">
        <f>+D17</f>
        <v>0</v>
      </c>
      <c r="E18" s="7">
        <f>+E$14/7</f>
        <v>0</v>
      </c>
      <c r="F18" s="7">
        <f>+F$14/7/2</f>
        <v>0</v>
      </c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Y18" s="7"/>
      <c r="Z18" s="7"/>
    </row>
    <row r="19" spans="1:26" x14ac:dyDescent="0.25">
      <c r="B19" s="3">
        <v>1997</v>
      </c>
      <c r="C19" s="13">
        <f t="shared" si="0"/>
        <v>0</v>
      </c>
      <c r="D19" s="7">
        <f>+D18</f>
        <v>0</v>
      </c>
      <c r="E19" s="7">
        <f>+E18</f>
        <v>0</v>
      </c>
      <c r="F19" s="7">
        <f>+F$14/7</f>
        <v>0</v>
      </c>
      <c r="G19" s="7">
        <f>+G$14/7/2</f>
        <v>0</v>
      </c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Y19" s="7"/>
      <c r="Z19" s="7"/>
    </row>
    <row r="20" spans="1:26" x14ac:dyDescent="0.25">
      <c r="B20" s="3">
        <v>1998</v>
      </c>
      <c r="C20" s="13">
        <f t="shared" si="0"/>
        <v>0</v>
      </c>
      <c r="D20" s="7">
        <f>+D19</f>
        <v>0</v>
      </c>
      <c r="E20" s="7">
        <f>+E19</f>
        <v>0</v>
      </c>
      <c r="F20" s="7">
        <f>+F19</f>
        <v>0</v>
      </c>
      <c r="G20" s="7">
        <f>+G$14/7</f>
        <v>0</v>
      </c>
      <c r="H20" s="7">
        <f>+H$14/7/2</f>
        <v>0</v>
      </c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Y20" s="7"/>
      <c r="Z20" s="7"/>
    </row>
    <row r="21" spans="1:26" x14ac:dyDescent="0.25">
      <c r="B21" s="3">
        <v>1999</v>
      </c>
      <c r="C21" s="13">
        <f t="shared" si="0"/>
        <v>0</v>
      </c>
      <c r="D21" s="7">
        <f>+D20</f>
        <v>0</v>
      </c>
      <c r="E21" s="7">
        <f>+E20</f>
        <v>0</v>
      </c>
      <c r="F21" s="7">
        <f>+F20</f>
        <v>0</v>
      </c>
      <c r="G21" s="7">
        <f>+G20</f>
        <v>0</v>
      </c>
      <c r="H21" s="7">
        <f>+H$14/7</f>
        <v>0</v>
      </c>
      <c r="I21" s="7">
        <f>+I$14/7/2</f>
        <v>0</v>
      </c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Y21" s="7"/>
      <c r="Z21" s="7"/>
    </row>
    <row r="22" spans="1:26" x14ac:dyDescent="0.25">
      <c r="B22" s="3">
        <v>2000</v>
      </c>
      <c r="C22" s="13">
        <f t="shared" si="0"/>
        <v>0</v>
      </c>
      <c r="D22" s="7">
        <f>+D21</f>
        <v>0</v>
      </c>
      <c r="E22" s="7">
        <f>+E21</f>
        <v>0</v>
      </c>
      <c r="F22" s="7">
        <f>+F21</f>
        <v>0</v>
      </c>
      <c r="G22" s="7">
        <f>+G21</f>
        <v>0</v>
      </c>
      <c r="H22" s="7">
        <f>+H21</f>
        <v>0</v>
      </c>
      <c r="I22" s="7">
        <f>+I$14/7</f>
        <v>0</v>
      </c>
      <c r="J22" s="7">
        <f>+J$14/7/2</f>
        <v>0</v>
      </c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Y22" s="7"/>
      <c r="Z22" s="7"/>
    </row>
    <row r="23" spans="1:26" x14ac:dyDescent="0.25">
      <c r="B23" s="3">
        <v>2001</v>
      </c>
      <c r="C23" s="13">
        <f t="shared" si="0"/>
        <v>0</v>
      </c>
      <c r="D23" s="7">
        <f>+D$14/7/2</f>
        <v>0</v>
      </c>
      <c r="E23" s="7">
        <f>+E22</f>
        <v>0</v>
      </c>
      <c r="F23" s="7">
        <f>+F22</f>
        <v>0</v>
      </c>
      <c r="G23" s="7">
        <f>+G22</f>
        <v>0</v>
      </c>
      <c r="H23" s="7">
        <f>+H22</f>
        <v>0</v>
      </c>
      <c r="I23" s="7">
        <f>+I22</f>
        <v>0</v>
      </c>
      <c r="J23" s="7">
        <f>+J$14/7</f>
        <v>0</v>
      </c>
      <c r="K23" s="7">
        <f>+K$14/7/2</f>
        <v>0</v>
      </c>
      <c r="L23" s="7"/>
      <c r="M23" s="7"/>
      <c r="N23" s="7"/>
      <c r="O23" s="7"/>
      <c r="P23" s="7"/>
      <c r="Q23" s="7"/>
      <c r="R23" s="7"/>
      <c r="S23" s="7"/>
      <c r="T23" s="7"/>
      <c r="U23" s="7"/>
      <c r="Y23" s="7"/>
      <c r="Z23" s="7"/>
    </row>
    <row r="24" spans="1:26" x14ac:dyDescent="0.25">
      <c r="B24" s="3">
        <v>2002</v>
      </c>
      <c r="C24" s="13">
        <f t="shared" si="0"/>
        <v>0</v>
      </c>
      <c r="D24" s="7"/>
      <c r="E24" s="7">
        <f>+E$14/7/2</f>
        <v>0</v>
      </c>
      <c r="F24" s="7">
        <f>+F23</f>
        <v>0</v>
      </c>
      <c r="G24" s="7">
        <f>+G23</f>
        <v>0</v>
      </c>
      <c r="H24" s="7">
        <f>+H23</f>
        <v>0</v>
      </c>
      <c r="I24" s="7">
        <f>+I23</f>
        <v>0</v>
      </c>
      <c r="J24" s="7">
        <f>+J23</f>
        <v>0</v>
      </c>
      <c r="K24" s="7">
        <f>+K$14/7</f>
        <v>0</v>
      </c>
      <c r="L24" s="7">
        <f>+L$14/7/2</f>
        <v>0</v>
      </c>
      <c r="M24" s="7"/>
      <c r="N24" s="7"/>
      <c r="O24" s="7"/>
      <c r="P24" s="7"/>
      <c r="Q24" s="7"/>
      <c r="R24" s="7"/>
      <c r="S24" s="7"/>
      <c r="T24" s="7"/>
      <c r="U24" s="7"/>
      <c r="Y24" s="7"/>
      <c r="Z24" s="7"/>
    </row>
    <row r="25" spans="1:26" x14ac:dyDescent="0.25">
      <c r="B25" s="3">
        <v>2003</v>
      </c>
      <c r="C25" s="13">
        <f t="shared" si="0"/>
        <v>0</v>
      </c>
      <c r="D25" s="7"/>
      <c r="E25" s="7"/>
      <c r="F25" s="7">
        <f>+F$14/7/2</f>
        <v>0</v>
      </c>
      <c r="G25" s="7">
        <f>+G24</f>
        <v>0</v>
      </c>
      <c r="H25" s="7">
        <f>+H24</f>
        <v>0</v>
      </c>
      <c r="I25" s="7">
        <f>+I24</f>
        <v>0</v>
      </c>
      <c r="J25" s="7">
        <f>+J24</f>
        <v>0</v>
      </c>
      <c r="K25" s="7">
        <f>+K24</f>
        <v>0</v>
      </c>
      <c r="L25" s="7">
        <f>+L$14/7</f>
        <v>0</v>
      </c>
      <c r="M25" s="7">
        <f>+M$14/7/2</f>
        <v>0</v>
      </c>
      <c r="N25" s="7"/>
      <c r="O25" s="7"/>
      <c r="P25" s="7"/>
      <c r="Q25" s="7"/>
      <c r="R25" s="7"/>
      <c r="S25" s="7"/>
      <c r="T25" s="7"/>
      <c r="U25" s="7"/>
      <c r="Y25" s="7"/>
      <c r="Z25" s="7"/>
    </row>
    <row r="26" spans="1:26" x14ac:dyDescent="0.25">
      <c r="B26" s="3">
        <v>2004</v>
      </c>
      <c r="C26" s="13">
        <f t="shared" si="0"/>
        <v>-70404.21428571429</v>
      </c>
      <c r="D26" s="7"/>
      <c r="E26" s="7"/>
      <c r="F26" s="7"/>
      <c r="G26" s="7">
        <f>+G$14/7/2</f>
        <v>0</v>
      </c>
      <c r="H26" s="7">
        <f>+H25</f>
        <v>0</v>
      </c>
      <c r="I26" s="7">
        <f>+I25</f>
        <v>0</v>
      </c>
      <c r="J26" s="7">
        <f>+J25</f>
        <v>0</v>
      </c>
      <c r="K26" s="7">
        <f>+K25</f>
        <v>0</v>
      </c>
      <c r="L26" s="7">
        <f>+L25</f>
        <v>0</v>
      </c>
      <c r="M26" s="7">
        <f>+M$14/7</f>
        <v>0</v>
      </c>
      <c r="N26" s="7">
        <f>+N$14/7/2</f>
        <v>70404.21428571429</v>
      </c>
      <c r="O26" s="7"/>
      <c r="P26" s="7"/>
      <c r="Q26" s="7"/>
      <c r="R26" s="7"/>
      <c r="S26" s="7"/>
      <c r="T26" s="7"/>
      <c r="U26" s="7"/>
      <c r="Y26" s="7"/>
      <c r="Z26" s="7"/>
    </row>
    <row r="27" spans="1:26" x14ac:dyDescent="0.25">
      <c r="B27" s="3">
        <v>2005</v>
      </c>
      <c r="C27" s="13">
        <f t="shared" si="0"/>
        <v>-140808.42857142858</v>
      </c>
      <c r="D27" s="7"/>
      <c r="E27" s="7"/>
      <c r="F27" s="7"/>
      <c r="G27" s="7"/>
      <c r="H27" s="7">
        <f>+H$14/7/2</f>
        <v>0</v>
      </c>
      <c r="I27" s="7">
        <f>+I26</f>
        <v>0</v>
      </c>
      <c r="J27" s="7">
        <f>+J26</f>
        <v>0</v>
      </c>
      <c r="K27" s="7">
        <f>+K26</f>
        <v>0</v>
      </c>
      <c r="L27" s="7">
        <f>+L26</f>
        <v>0</v>
      </c>
      <c r="M27" s="7">
        <f>+M26</f>
        <v>0</v>
      </c>
      <c r="N27" s="7">
        <f>+N$14/7</f>
        <v>140808.42857142858</v>
      </c>
      <c r="O27" s="7">
        <f>+O$14/7/2</f>
        <v>0</v>
      </c>
      <c r="P27" s="7"/>
      <c r="Q27" s="7"/>
      <c r="R27" s="7"/>
      <c r="S27" s="7"/>
      <c r="T27" s="7"/>
      <c r="U27" s="7"/>
      <c r="Y27" s="7"/>
      <c r="Z27" s="7"/>
    </row>
    <row r="28" spans="1:26" x14ac:dyDescent="0.25">
      <c r="B28" s="3">
        <v>2006</v>
      </c>
      <c r="C28" s="13">
        <f t="shared" si="0"/>
        <v>-140808.42857142858</v>
      </c>
      <c r="D28" s="7"/>
      <c r="E28" s="7"/>
      <c r="F28" s="7"/>
      <c r="G28" s="7"/>
      <c r="H28" s="7"/>
      <c r="I28" s="7">
        <f>+I$14/7/2</f>
        <v>0</v>
      </c>
      <c r="J28" s="7">
        <f>+J27</f>
        <v>0</v>
      </c>
      <c r="K28" s="7">
        <f>+K27</f>
        <v>0</v>
      </c>
      <c r="L28" s="7">
        <f>+L27</f>
        <v>0</v>
      </c>
      <c r="M28" s="7">
        <f>+M27</f>
        <v>0</v>
      </c>
      <c r="N28" s="7">
        <f>+N27</f>
        <v>140808.42857142858</v>
      </c>
      <c r="O28" s="7">
        <f>+O$14/7</f>
        <v>0</v>
      </c>
      <c r="P28" s="7">
        <f>+P$14/7/2</f>
        <v>0</v>
      </c>
      <c r="Q28" s="7"/>
      <c r="R28" s="7"/>
      <c r="S28" s="7"/>
      <c r="T28" s="7"/>
      <c r="U28" s="7"/>
      <c r="Y28" s="7"/>
      <c r="Z28" s="7"/>
    </row>
    <row r="29" spans="1:26" x14ac:dyDescent="0.25">
      <c r="B29" s="3">
        <v>2007</v>
      </c>
      <c r="C29" s="13">
        <f t="shared" si="0"/>
        <v>-140808.42857142858</v>
      </c>
      <c r="D29" s="7"/>
      <c r="E29" s="7"/>
      <c r="F29" s="7"/>
      <c r="G29" s="7"/>
      <c r="H29" s="7"/>
      <c r="I29" s="7"/>
      <c r="J29" s="7">
        <f>+J$14/7/2</f>
        <v>0</v>
      </c>
      <c r="K29" s="7">
        <f>+K28</f>
        <v>0</v>
      </c>
      <c r="L29" s="7">
        <f>+L28</f>
        <v>0</v>
      </c>
      <c r="M29" s="7">
        <f>+M28</f>
        <v>0</v>
      </c>
      <c r="N29" s="7">
        <f>+N28</f>
        <v>140808.42857142858</v>
      </c>
      <c r="O29" s="7">
        <f>+O28</f>
        <v>0</v>
      </c>
      <c r="P29" s="7">
        <f>+P$14/7</f>
        <v>0</v>
      </c>
      <c r="Q29" s="7">
        <f>+Q$14/7/2</f>
        <v>0</v>
      </c>
      <c r="R29" s="7"/>
      <c r="S29" s="7"/>
      <c r="T29" s="7"/>
      <c r="U29" s="7"/>
      <c r="Y29" s="7"/>
      <c r="Z29" s="7"/>
    </row>
    <row r="30" spans="1:26" x14ac:dyDescent="0.25">
      <c r="B30" s="3">
        <v>2008</v>
      </c>
      <c r="C30" s="13">
        <f t="shared" si="0"/>
        <v>-140808.42857142858</v>
      </c>
      <c r="D30" s="7"/>
      <c r="E30" s="7"/>
      <c r="F30" s="7"/>
      <c r="G30" s="7"/>
      <c r="H30" s="7"/>
      <c r="I30" s="7"/>
      <c r="J30" s="7"/>
      <c r="K30" s="7">
        <f>+K$14/7/2</f>
        <v>0</v>
      </c>
      <c r="L30" s="7">
        <f>+L29</f>
        <v>0</v>
      </c>
      <c r="M30" s="7">
        <f>+M29</f>
        <v>0</v>
      </c>
      <c r="N30" s="7">
        <f>+N29</f>
        <v>140808.42857142858</v>
      </c>
      <c r="O30" s="7">
        <f>+O29</f>
        <v>0</v>
      </c>
      <c r="P30" s="7">
        <f>+P29</f>
        <v>0</v>
      </c>
      <c r="Q30" s="7">
        <f>+Q$14/7</f>
        <v>0</v>
      </c>
      <c r="R30" s="7">
        <f>+R$14/7/2</f>
        <v>0</v>
      </c>
      <c r="S30" s="7"/>
      <c r="T30" s="7"/>
      <c r="U30" s="7"/>
      <c r="Y30" s="7"/>
      <c r="Z30" s="7"/>
    </row>
    <row r="31" spans="1:26" x14ac:dyDescent="0.25">
      <c r="B31" s="3">
        <v>2009</v>
      </c>
      <c r="C31" s="13">
        <f t="shared" si="0"/>
        <v>-140808.42857142858</v>
      </c>
      <c r="D31" s="7"/>
      <c r="E31" s="7"/>
      <c r="F31" s="7"/>
      <c r="G31" s="7"/>
      <c r="H31" s="7"/>
      <c r="I31" s="7"/>
      <c r="J31" s="7"/>
      <c r="K31" s="7"/>
      <c r="L31" s="7">
        <f>+L$14/7/2</f>
        <v>0</v>
      </c>
      <c r="M31" s="7">
        <f>+M30</f>
        <v>0</v>
      </c>
      <c r="N31" s="7">
        <f>+N30</f>
        <v>140808.42857142858</v>
      </c>
      <c r="O31" s="7">
        <f>+O30</f>
        <v>0</v>
      </c>
      <c r="P31" s="7">
        <f>+P30</f>
        <v>0</v>
      </c>
      <c r="Q31" s="7">
        <f>+Q30</f>
        <v>0</v>
      </c>
      <c r="R31" s="7">
        <f>+R$14/7</f>
        <v>0</v>
      </c>
      <c r="S31" s="7">
        <f>+S$14/7/2</f>
        <v>0</v>
      </c>
      <c r="T31" s="7"/>
      <c r="U31" s="7"/>
      <c r="Y31" s="7"/>
      <c r="Z31" s="7"/>
    </row>
    <row r="32" spans="1:26" x14ac:dyDescent="0.25">
      <c r="A32" s="38" t="s">
        <v>59</v>
      </c>
      <c r="B32" s="3">
        <v>2010</v>
      </c>
      <c r="C32" s="13">
        <f t="shared" si="0"/>
        <v>-140808.42857142858</v>
      </c>
      <c r="D32" s="7"/>
      <c r="E32" s="7"/>
      <c r="F32" s="7"/>
      <c r="G32" s="7"/>
      <c r="H32" s="7"/>
      <c r="I32" s="7"/>
      <c r="J32" s="7"/>
      <c r="K32" s="7"/>
      <c r="L32" s="7"/>
      <c r="M32" s="7">
        <f>+M$14/7/2</f>
        <v>0</v>
      </c>
      <c r="N32" s="7">
        <f>+N31</f>
        <v>140808.42857142858</v>
      </c>
      <c r="O32" s="7">
        <f>+O31</f>
        <v>0</v>
      </c>
      <c r="P32" s="7">
        <f>+P31</f>
        <v>0</v>
      </c>
      <c r="Q32" s="7">
        <f>+Q31</f>
        <v>0</v>
      </c>
      <c r="R32" s="7">
        <f>+R31</f>
        <v>0</v>
      </c>
      <c r="S32" s="7">
        <f>+S$14/7</f>
        <v>0</v>
      </c>
      <c r="T32" s="7">
        <f>+T$14/7/2</f>
        <v>0</v>
      </c>
      <c r="U32" s="7"/>
      <c r="Y32" s="7"/>
      <c r="Z32" s="7"/>
    </row>
    <row r="33" spans="1:28" x14ac:dyDescent="0.25">
      <c r="A33" s="38"/>
      <c r="B33" s="3">
        <v>2011</v>
      </c>
      <c r="C33" s="13">
        <f t="shared" si="0"/>
        <v>-70404.21428571429</v>
      </c>
      <c r="D33" s="7"/>
      <c r="E33" s="7"/>
      <c r="F33" s="7"/>
      <c r="G33" s="7"/>
      <c r="H33" s="7"/>
      <c r="I33" s="7"/>
      <c r="J33" s="7"/>
      <c r="K33" s="7"/>
      <c r="L33" s="7"/>
      <c r="M33" s="7"/>
      <c r="N33" s="7">
        <f>+N$14/7/2</f>
        <v>70404.21428571429</v>
      </c>
      <c r="O33" s="7">
        <f>+O32</f>
        <v>0</v>
      </c>
      <c r="P33" s="7">
        <f>+P32</f>
        <v>0</v>
      </c>
      <c r="Q33" s="7">
        <f>+Q32</f>
        <v>0</v>
      </c>
      <c r="R33" s="7">
        <f>+R32</f>
        <v>0</v>
      </c>
      <c r="S33" s="7">
        <f>+S32</f>
        <v>0</v>
      </c>
      <c r="T33" s="7">
        <f>+T$14/7</f>
        <v>0</v>
      </c>
      <c r="U33" s="7">
        <f>+U$14/7/2</f>
        <v>0</v>
      </c>
      <c r="Y33" s="7"/>
      <c r="Z33" s="7"/>
    </row>
    <row r="34" spans="1:28" x14ac:dyDescent="0.25">
      <c r="A34" s="38"/>
      <c r="B34" s="3">
        <v>2012</v>
      </c>
      <c r="C34" s="13">
        <f t="shared" si="0"/>
        <v>0</v>
      </c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>
        <f>+Q33</f>
        <v>0</v>
      </c>
      <c r="R34" s="7">
        <f>+R33</f>
        <v>0</v>
      </c>
      <c r="S34" s="7">
        <f>+S33</f>
        <v>0</v>
      </c>
      <c r="T34" s="7">
        <f>+T$14/7</f>
        <v>0</v>
      </c>
      <c r="U34" s="7">
        <f>+U$14/7</f>
        <v>0</v>
      </c>
      <c r="V34" s="7">
        <f>+V$14/7/2</f>
        <v>0</v>
      </c>
      <c r="Y34" s="7"/>
      <c r="Z34" s="7"/>
    </row>
    <row r="35" spans="1:28" x14ac:dyDescent="0.25">
      <c r="A35" s="38"/>
      <c r="B35" s="3">
        <v>2013</v>
      </c>
      <c r="C35" s="13">
        <f t="shared" si="0"/>
        <v>0</v>
      </c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>
        <f>R34</f>
        <v>0</v>
      </c>
      <c r="S35" s="7">
        <f>S34</f>
        <v>0</v>
      </c>
      <c r="T35" s="7">
        <f>T34</f>
        <v>0</v>
      </c>
      <c r="U35" s="7"/>
      <c r="V35">
        <f>V14/7</f>
        <v>0</v>
      </c>
      <c r="W35">
        <f>W14/7/2</f>
        <v>0</v>
      </c>
      <c r="Y35" s="7"/>
      <c r="Z35" s="7"/>
    </row>
    <row r="36" spans="1:28" x14ac:dyDescent="0.25">
      <c r="A36" s="38"/>
      <c r="B36" s="3">
        <v>2014</v>
      </c>
      <c r="C36" s="13">
        <f t="shared" si="0"/>
        <v>0</v>
      </c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>
        <f t="shared" ref="S36:S37" si="1">S35</f>
        <v>0</v>
      </c>
      <c r="T36" s="7">
        <f t="shared" ref="T36:T37" si="2">T35</f>
        <v>0</v>
      </c>
      <c r="U36" s="7"/>
      <c r="V36">
        <f>V35</f>
        <v>0</v>
      </c>
      <c r="W36">
        <f>W14/7</f>
        <v>0</v>
      </c>
      <c r="X36">
        <f>X14/7/2</f>
        <v>0</v>
      </c>
      <c r="Y36" s="7"/>
      <c r="Z36" s="7"/>
    </row>
    <row r="37" spans="1:28" x14ac:dyDescent="0.25">
      <c r="A37" s="38"/>
      <c r="B37" s="3">
        <v>2015</v>
      </c>
      <c r="C37" s="13">
        <f t="shared" si="0"/>
        <v>0</v>
      </c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>
        <f t="shared" si="1"/>
        <v>0</v>
      </c>
      <c r="T37" s="7">
        <f t="shared" si="2"/>
        <v>0</v>
      </c>
      <c r="U37" s="7">
        <f>U36</f>
        <v>0</v>
      </c>
      <c r="V37">
        <f>V36</f>
        <v>0</v>
      </c>
      <c r="W37">
        <f>W14/7</f>
        <v>0</v>
      </c>
      <c r="X37">
        <f>X14/7</f>
        <v>0</v>
      </c>
      <c r="Y37" s="7">
        <f>Y14/7/2</f>
        <v>0</v>
      </c>
      <c r="Z37" s="7"/>
    </row>
    <row r="38" spans="1:28" x14ac:dyDescent="0.25">
      <c r="A38" s="38"/>
      <c r="B38" s="3">
        <v>2016</v>
      </c>
      <c r="C38" s="13">
        <f t="shared" si="0"/>
        <v>0</v>
      </c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Y38" s="7"/>
      <c r="Z38" s="7"/>
    </row>
    <row r="39" spans="1:28" x14ac:dyDescent="0.25">
      <c r="A39" s="38"/>
      <c r="B39" s="3">
        <v>2017</v>
      </c>
      <c r="C39" s="13">
        <f t="shared" si="0"/>
        <v>0</v>
      </c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Y39" s="7"/>
      <c r="Z39" s="7"/>
    </row>
    <row r="40" spans="1:28" x14ac:dyDescent="0.25">
      <c r="A40" s="38"/>
      <c r="B40" s="3">
        <v>2018</v>
      </c>
      <c r="C40" s="13">
        <f>-SUM(D40:AB40)</f>
        <v>0</v>
      </c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Y40" s="7"/>
      <c r="Z40" s="7"/>
    </row>
    <row r="41" spans="1:28" x14ac:dyDescent="0.25">
      <c r="A41" s="38"/>
      <c r="B41" s="30">
        <f>SUM(D41:Y41)</f>
        <v>0</v>
      </c>
      <c r="C41" s="12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173"/>
      <c r="W41" s="173"/>
      <c r="Y41" s="7"/>
      <c r="Z41" s="7"/>
    </row>
    <row r="42" spans="1:28" x14ac:dyDescent="0.25">
      <c r="A42" s="38" t="s">
        <v>62</v>
      </c>
      <c r="B42" s="35">
        <f>SUM(D42:Y42)</f>
        <v>0</v>
      </c>
      <c r="C42" s="29">
        <f>SUM(C16:C41)</f>
        <v>-985659.00000000023</v>
      </c>
      <c r="D42" s="7">
        <f>-SUM(D16:D41)+D14</f>
        <v>0</v>
      </c>
      <c r="E42" s="7">
        <f t="shared" ref="E42:T42" si="3">-SUM(E16:E41)+E14</f>
        <v>0</v>
      </c>
      <c r="F42" s="7">
        <f t="shared" si="3"/>
        <v>0</v>
      </c>
      <c r="G42" s="7">
        <f t="shared" si="3"/>
        <v>0</v>
      </c>
      <c r="H42" s="7">
        <f t="shared" si="3"/>
        <v>0</v>
      </c>
      <c r="I42" s="7">
        <f t="shared" si="3"/>
        <v>0</v>
      </c>
      <c r="J42" s="7">
        <f t="shared" si="3"/>
        <v>0</v>
      </c>
      <c r="K42" s="7">
        <f t="shared" si="3"/>
        <v>0</v>
      </c>
      <c r="L42" s="7">
        <f t="shared" si="3"/>
        <v>0</v>
      </c>
      <c r="M42" s="7">
        <f t="shared" si="3"/>
        <v>0</v>
      </c>
      <c r="N42" s="7">
        <f t="shared" si="3"/>
        <v>0</v>
      </c>
      <c r="O42" s="7">
        <f t="shared" si="3"/>
        <v>0</v>
      </c>
      <c r="P42" s="7">
        <f t="shared" si="3"/>
        <v>0</v>
      </c>
      <c r="Q42" s="7">
        <f t="shared" si="3"/>
        <v>0</v>
      </c>
      <c r="R42" s="7">
        <f t="shared" si="3"/>
        <v>0</v>
      </c>
      <c r="S42" s="7">
        <f t="shared" si="3"/>
        <v>0</v>
      </c>
      <c r="T42" s="7">
        <f t="shared" si="3"/>
        <v>0</v>
      </c>
      <c r="U42" s="7">
        <f t="shared" ref="U42:AB42" si="4">-SUM(U16:U41)+U14</f>
        <v>0</v>
      </c>
      <c r="V42">
        <f t="shared" si="4"/>
        <v>0</v>
      </c>
      <c r="W42">
        <f t="shared" si="4"/>
        <v>0</v>
      </c>
      <c r="X42" s="335">
        <f t="shared" si="4"/>
        <v>0</v>
      </c>
      <c r="Y42" s="335">
        <f t="shared" si="4"/>
        <v>0</v>
      </c>
      <c r="Z42" s="335">
        <f t="shared" si="4"/>
        <v>0</v>
      </c>
      <c r="AA42" s="335">
        <f t="shared" si="4"/>
        <v>0</v>
      </c>
      <c r="AB42" s="335">
        <f t="shared" si="4"/>
        <v>0</v>
      </c>
    </row>
    <row r="43" spans="1:28" x14ac:dyDescent="0.25">
      <c r="A43" s="38"/>
      <c r="B43" s="29"/>
      <c r="C43" s="3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8" x14ac:dyDescent="0.25">
      <c r="A44" s="39" t="s">
        <v>63</v>
      </c>
      <c r="B44" s="3"/>
      <c r="C44" s="30">
        <f>+C14+C42</f>
        <v>0</v>
      </c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8" x14ac:dyDescent="0.25">
      <c r="A45" s="3"/>
      <c r="B45" s="3"/>
      <c r="C45" s="3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8" x14ac:dyDescent="0.25">
      <c r="A46" s="3"/>
      <c r="B46" s="36"/>
      <c r="C46" s="3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8" x14ac:dyDescent="0.25">
      <c r="A47" s="3"/>
      <c r="B47" s="3"/>
      <c r="C47" s="3"/>
      <c r="E47" s="7"/>
      <c r="F47" s="4"/>
      <c r="G47" s="4"/>
      <c r="H47" s="4"/>
      <c r="I47" s="4"/>
      <c r="J47" s="4"/>
      <c r="K47" s="4"/>
      <c r="L47" s="4"/>
      <c r="M47" s="4"/>
      <c r="N47" s="7">
        <f>SUM(E32:E47)</f>
        <v>0</v>
      </c>
      <c r="O47" s="4"/>
      <c r="P47" s="4"/>
      <c r="Q47" s="4"/>
      <c r="R47" s="4"/>
      <c r="S47" s="4"/>
    </row>
    <row r="48" spans="1:28" x14ac:dyDescent="0.25">
      <c r="B48" s="3"/>
      <c r="C48" s="3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</row>
    <row r="49" spans="5:19" x14ac:dyDescent="0.25"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</row>
    <row r="50" spans="5:19" x14ac:dyDescent="0.25"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</row>
    <row r="51" spans="5:19" x14ac:dyDescent="0.25"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</row>
    <row r="52" spans="5:19" x14ac:dyDescent="0.25"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</row>
    <row r="53" spans="5:19" x14ac:dyDescent="0.25"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</row>
    <row r="54" spans="5:19" x14ac:dyDescent="0.25"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</row>
    <row r="55" spans="5:19" x14ac:dyDescent="0.25"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</row>
    <row r="56" spans="5:19" x14ac:dyDescent="0.25"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</row>
    <row r="57" spans="5:19" x14ac:dyDescent="0.25"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</row>
    <row r="58" spans="5:19" x14ac:dyDescent="0.25"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</row>
  </sheetData>
  <phoneticPr fontId="0" type="noConversion"/>
  <pageMargins left="0.7" right="0.7" top="0.75" bottom="0.75" header="0.3" footer="0.3"/>
  <pageSetup scale="33" orientation="landscape" horizontalDpi="4294967294" verticalDpi="4294967294" r:id="rId1"/>
  <headerFooter>
    <oddFooter>&amp;Z&amp;F&amp;RPage &amp;P</oddFooter>
  </headerFooter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sheetPr codeName="Sheet87">
    <tabColor theme="9" tint="-0.249977111117893"/>
    <pageSetUpPr fitToPage="1"/>
  </sheetPr>
  <dimension ref="A1:AC61"/>
  <sheetViews>
    <sheetView workbookViewId="0"/>
  </sheetViews>
  <sheetFormatPr defaultColWidth="8.85546875" defaultRowHeight="15" x14ac:dyDescent="0.25"/>
  <cols>
    <col min="1" max="1" width="20.85546875" customWidth="1"/>
    <col min="2" max="2" width="8.7109375" customWidth="1"/>
    <col min="3" max="3" width="12.85546875" customWidth="1"/>
    <col min="4" max="12" width="7.42578125" hidden="1" customWidth="1"/>
    <col min="13" max="13" width="7.5703125" hidden="1" customWidth="1"/>
    <col min="14" max="17" width="9.28515625" customWidth="1"/>
    <col min="18" max="19" width="11.28515625" customWidth="1"/>
    <col min="20" max="20" width="9.42578125" customWidth="1"/>
    <col min="22" max="24" width="10.5703125" customWidth="1"/>
  </cols>
  <sheetData>
    <row r="1" spans="1:29" x14ac:dyDescent="0.25">
      <c r="A1" s="11" t="s">
        <v>10</v>
      </c>
      <c r="O1" t="s">
        <v>647</v>
      </c>
    </row>
    <row r="2" spans="1:29" x14ac:dyDescent="0.25">
      <c r="A2" s="9" t="s">
        <v>438</v>
      </c>
    </row>
    <row r="3" spans="1:29" x14ac:dyDescent="0.25">
      <c r="A3" s="9" t="s">
        <v>80</v>
      </c>
    </row>
    <row r="4" spans="1:29" x14ac:dyDescent="0.25">
      <c r="R4" s="40" t="s">
        <v>4</v>
      </c>
      <c r="S4" s="41"/>
      <c r="T4" s="40" t="s">
        <v>8</v>
      </c>
    </row>
    <row r="5" spans="1:29" x14ac:dyDescent="0.25">
      <c r="A5" s="10" t="s">
        <v>9</v>
      </c>
      <c r="B5" s="12" t="s">
        <v>64</v>
      </c>
      <c r="C5" s="12" t="s">
        <v>12</v>
      </c>
      <c r="R5" s="42" t="s">
        <v>2</v>
      </c>
      <c r="S5" s="42" t="s">
        <v>60</v>
      </c>
      <c r="T5" s="42" t="s">
        <v>7</v>
      </c>
    </row>
    <row r="6" spans="1:29" x14ac:dyDescent="0.25">
      <c r="B6" s="3"/>
      <c r="R6" s="3"/>
    </row>
    <row r="7" spans="1:29" x14ac:dyDescent="0.25">
      <c r="A7" s="2" t="s">
        <v>336</v>
      </c>
      <c r="B7" s="212"/>
      <c r="C7" s="214">
        <v>16111</v>
      </c>
      <c r="D7" s="293"/>
      <c r="E7" s="293"/>
      <c r="F7" s="293"/>
      <c r="G7" s="293"/>
      <c r="H7" s="293"/>
      <c r="I7" s="293"/>
      <c r="J7" s="293"/>
      <c r="K7" s="293"/>
      <c r="L7" s="293"/>
      <c r="M7" s="293"/>
      <c r="N7" s="293"/>
      <c r="O7" s="294"/>
      <c r="P7" s="6"/>
      <c r="Q7" s="6"/>
      <c r="R7" s="13">
        <f>+C14</f>
        <v>74464.08</v>
      </c>
      <c r="S7" s="13">
        <f>+-C45</f>
        <v>74464.08</v>
      </c>
      <c r="T7" s="13">
        <f>+R7-S7</f>
        <v>0</v>
      </c>
    </row>
    <row r="8" spans="1:29" x14ac:dyDescent="0.25">
      <c r="A8" s="213"/>
      <c r="B8" s="3"/>
      <c r="D8" s="293"/>
      <c r="E8" s="293"/>
      <c r="F8" s="293"/>
      <c r="G8" s="293"/>
      <c r="H8" s="293"/>
      <c r="I8" s="293"/>
      <c r="J8" s="293"/>
      <c r="K8" s="293"/>
      <c r="L8" s="293"/>
      <c r="M8" s="293"/>
      <c r="N8" s="293"/>
      <c r="O8" s="294"/>
      <c r="P8" s="6"/>
      <c r="Q8" s="6"/>
    </row>
    <row r="9" spans="1:29" x14ac:dyDescent="0.25">
      <c r="A9" s="2"/>
      <c r="B9" s="3"/>
      <c r="D9" s="293"/>
      <c r="E9" s="293"/>
      <c r="F9" s="293"/>
      <c r="G9" s="293"/>
      <c r="H9" s="293"/>
      <c r="I9" s="293"/>
      <c r="J9" s="293"/>
      <c r="K9" s="293"/>
      <c r="L9" s="293"/>
      <c r="M9" s="293"/>
      <c r="N9" s="293"/>
      <c r="O9" s="294"/>
      <c r="P9" s="6"/>
      <c r="Q9" s="6"/>
    </row>
    <row r="10" spans="1:29" x14ac:dyDescent="0.25">
      <c r="B10" s="3"/>
    </row>
    <row r="11" spans="1:29" x14ac:dyDescent="0.25">
      <c r="A11" s="2" t="s">
        <v>66</v>
      </c>
      <c r="B11" s="212" t="s">
        <v>966</v>
      </c>
      <c r="C11" s="214"/>
    </row>
    <row r="12" spans="1:29" x14ac:dyDescent="0.25">
      <c r="B12" s="28"/>
      <c r="C12" s="2"/>
    </row>
    <row r="13" spans="1:29" x14ac:dyDescent="0.25">
      <c r="A13" s="9" t="s">
        <v>5</v>
      </c>
      <c r="C13" s="31" t="s">
        <v>3</v>
      </c>
      <c r="D13" s="32">
        <v>1994</v>
      </c>
      <c r="E13" s="32">
        <v>1995</v>
      </c>
      <c r="F13" s="32">
        <v>1996</v>
      </c>
      <c r="G13" s="32">
        <v>1997</v>
      </c>
      <c r="H13" s="32">
        <v>1998</v>
      </c>
      <c r="I13" s="32">
        <v>1999</v>
      </c>
      <c r="J13" s="32">
        <v>2000</v>
      </c>
      <c r="K13" s="32">
        <v>2001</v>
      </c>
      <c r="L13" s="32">
        <v>2002</v>
      </c>
      <c r="M13" s="32">
        <v>2003</v>
      </c>
      <c r="N13" s="32">
        <v>2004</v>
      </c>
      <c r="O13" s="32">
        <v>2005</v>
      </c>
      <c r="P13" s="32">
        <v>2006</v>
      </c>
      <c r="Q13" s="32">
        <v>2007</v>
      </c>
      <c r="R13" s="32">
        <v>2008</v>
      </c>
      <c r="S13" s="32">
        <v>2009</v>
      </c>
      <c r="T13" s="32">
        <v>2010</v>
      </c>
      <c r="U13" s="32">
        <v>2011</v>
      </c>
      <c r="V13" s="32">
        <v>2012</v>
      </c>
      <c r="W13" s="32">
        <v>2013</v>
      </c>
      <c r="X13" s="32">
        <v>2014</v>
      </c>
      <c r="Y13" s="328">
        <v>2015</v>
      </c>
      <c r="Z13" s="32">
        <v>2016</v>
      </c>
      <c r="AA13" s="328">
        <v>2017</v>
      </c>
      <c r="AB13" s="32">
        <v>2018</v>
      </c>
      <c r="AC13" s="328">
        <v>2019</v>
      </c>
    </row>
    <row r="14" spans="1:29" x14ac:dyDescent="0.25">
      <c r="A14" s="9" t="s">
        <v>73</v>
      </c>
      <c r="C14" s="295">
        <f>SUM(D14:Y14)</f>
        <v>74464.08</v>
      </c>
      <c r="D14" s="233">
        <v>0</v>
      </c>
      <c r="E14" s="233">
        <v>0</v>
      </c>
      <c r="F14" s="233">
        <v>0</v>
      </c>
      <c r="G14" s="233">
        <v>0</v>
      </c>
      <c r="H14" s="233">
        <v>0</v>
      </c>
      <c r="I14" s="233">
        <v>0</v>
      </c>
      <c r="J14" s="233">
        <v>0</v>
      </c>
      <c r="K14" s="233">
        <v>0</v>
      </c>
      <c r="L14" s="233">
        <v>0</v>
      </c>
      <c r="M14" s="233">
        <v>0</v>
      </c>
      <c r="N14" s="233"/>
      <c r="O14" s="233"/>
      <c r="P14" s="233"/>
      <c r="Q14" s="233"/>
      <c r="R14" s="233"/>
      <c r="S14" s="233"/>
      <c r="T14" s="233"/>
      <c r="U14" s="233"/>
      <c r="V14" s="233"/>
      <c r="W14" s="233">
        <v>74464.08</v>
      </c>
      <c r="X14" s="233"/>
    </row>
    <row r="15" spans="1:29" x14ac:dyDescent="0.25">
      <c r="A15" s="34"/>
      <c r="B15" s="2"/>
      <c r="C15" s="2"/>
      <c r="S15" s="233"/>
      <c r="T15" s="233"/>
      <c r="U15" s="233"/>
      <c r="V15" s="233"/>
      <c r="W15" s="233"/>
      <c r="X15" s="233"/>
    </row>
    <row r="16" spans="1:29" x14ac:dyDescent="0.25">
      <c r="A16" s="9" t="s">
        <v>6</v>
      </c>
      <c r="B16" s="3">
        <v>1994</v>
      </c>
      <c r="C16" s="13">
        <f>-SUM(D16:Y16)</f>
        <v>0</v>
      </c>
      <c r="D16" s="297">
        <f>+D$14/7/2</f>
        <v>0</v>
      </c>
      <c r="E16" s="297"/>
      <c r="F16" s="297"/>
      <c r="G16" s="297"/>
      <c r="H16" s="297"/>
      <c r="I16" s="297"/>
      <c r="J16" s="297"/>
      <c r="K16" s="297"/>
      <c r="L16" s="297"/>
      <c r="M16" s="297"/>
      <c r="N16" s="297"/>
      <c r="O16" s="297"/>
      <c r="P16" s="297"/>
      <c r="Q16" s="297"/>
      <c r="R16" s="297"/>
      <c r="S16" s="233"/>
      <c r="T16" s="233"/>
      <c r="U16" s="233"/>
      <c r="V16" s="233"/>
      <c r="W16" s="233"/>
      <c r="X16" s="233"/>
      <c r="Y16" s="297"/>
      <c r="Z16" s="297"/>
    </row>
    <row r="17" spans="1:26" x14ac:dyDescent="0.25">
      <c r="B17" s="3">
        <v>1995</v>
      </c>
      <c r="C17" s="13">
        <f t="shared" ref="C17:C39" si="0">-SUM(D17:Y17)</f>
        <v>0</v>
      </c>
      <c r="D17" s="297">
        <f>+D$14/7</f>
        <v>0</v>
      </c>
      <c r="E17" s="297">
        <f>+E$14/7/2</f>
        <v>0</v>
      </c>
      <c r="F17" s="297"/>
      <c r="G17" s="297"/>
      <c r="H17" s="297"/>
      <c r="I17" s="297"/>
      <c r="J17" s="297"/>
      <c r="K17" s="297"/>
      <c r="L17" s="297"/>
      <c r="M17" s="297"/>
      <c r="N17" s="297"/>
      <c r="O17" s="297"/>
      <c r="P17" s="297"/>
      <c r="Q17" s="297"/>
      <c r="R17" s="297"/>
      <c r="S17" s="233"/>
      <c r="T17" s="233"/>
      <c r="U17" s="233"/>
      <c r="V17" s="233"/>
      <c r="W17" s="233"/>
      <c r="X17" s="233"/>
      <c r="Y17" s="297"/>
      <c r="Z17" s="297"/>
    </row>
    <row r="18" spans="1:26" x14ac:dyDescent="0.25">
      <c r="B18" s="3">
        <v>1996</v>
      </c>
      <c r="C18" s="13">
        <f t="shared" si="0"/>
        <v>0</v>
      </c>
      <c r="D18" s="297">
        <f>+D17</f>
        <v>0</v>
      </c>
      <c r="E18" s="297">
        <f>+E$14/7</f>
        <v>0</v>
      </c>
      <c r="F18" s="297">
        <f>+F$14/7/2</f>
        <v>0</v>
      </c>
      <c r="G18" s="297"/>
      <c r="H18" s="297"/>
      <c r="I18" s="297"/>
      <c r="J18" s="297"/>
      <c r="K18" s="297"/>
      <c r="L18" s="297"/>
      <c r="M18" s="297"/>
      <c r="N18" s="297"/>
      <c r="O18" s="297"/>
      <c r="P18" s="297"/>
      <c r="Q18" s="297"/>
      <c r="R18" s="297"/>
      <c r="S18" s="233"/>
      <c r="T18" s="233"/>
      <c r="U18" s="233"/>
      <c r="V18" s="233"/>
      <c r="W18" s="233"/>
      <c r="X18" s="233"/>
      <c r="Y18" s="297"/>
      <c r="Z18" s="297"/>
    </row>
    <row r="19" spans="1:26" x14ac:dyDescent="0.25">
      <c r="B19" s="3">
        <v>1997</v>
      </c>
      <c r="C19" s="13">
        <f t="shared" si="0"/>
        <v>0</v>
      </c>
      <c r="D19" s="297">
        <f>+D18</f>
        <v>0</v>
      </c>
      <c r="E19" s="297">
        <f>+E18</f>
        <v>0</v>
      </c>
      <c r="F19" s="297">
        <f>+F$14/7</f>
        <v>0</v>
      </c>
      <c r="G19" s="297">
        <f>+G$14/7/2</f>
        <v>0</v>
      </c>
      <c r="H19" s="297"/>
      <c r="I19" s="297"/>
      <c r="J19" s="297"/>
      <c r="K19" s="297"/>
      <c r="L19" s="297"/>
      <c r="M19" s="297"/>
      <c r="N19" s="297"/>
      <c r="O19" s="297"/>
      <c r="P19" s="297"/>
      <c r="Q19" s="297"/>
      <c r="R19" s="297"/>
      <c r="S19" s="233"/>
      <c r="T19" s="233"/>
      <c r="U19" s="233"/>
      <c r="V19" s="233"/>
      <c r="W19" s="233"/>
      <c r="X19" s="233"/>
      <c r="Y19" s="297"/>
      <c r="Z19" s="297"/>
    </row>
    <row r="20" spans="1:26" x14ac:dyDescent="0.25">
      <c r="B20" s="3">
        <v>1998</v>
      </c>
      <c r="C20" s="13">
        <f t="shared" si="0"/>
        <v>0</v>
      </c>
      <c r="D20" s="297">
        <f>+D19</f>
        <v>0</v>
      </c>
      <c r="E20" s="297">
        <f>+E19</f>
        <v>0</v>
      </c>
      <c r="F20" s="297">
        <f>+F19</f>
        <v>0</v>
      </c>
      <c r="G20" s="297">
        <f>+G$14/7</f>
        <v>0</v>
      </c>
      <c r="H20" s="297">
        <f>+H$14/7/2</f>
        <v>0</v>
      </c>
      <c r="I20" s="297"/>
      <c r="J20" s="297"/>
      <c r="K20" s="297"/>
      <c r="L20" s="297"/>
      <c r="M20" s="297"/>
      <c r="N20" s="297"/>
      <c r="O20" s="297"/>
      <c r="P20" s="297"/>
      <c r="Q20" s="297"/>
      <c r="R20" s="297"/>
      <c r="S20" s="233"/>
      <c r="T20" s="233"/>
      <c r="U20" s="233"/>
      <c r="V20" s="233"/>
      <c r="W20" s="233"/>
      <c r="X20" s="233"/>
      <c r="Y20" s="297"/>
      <c r="Z20" s="297"/>
    </row>
    <row r="21" spans="1:26" x14ac:dyDescent="0.25">
      <c r="B21" s="3">
        <v>1999</v>
      </c>
      <c r="C21" s="13">
        <f t="shared" si="0"/>
        <v>0</v>
      </c>
      <c r="D21" s="297">
        <f>+D20</f>
        <v>0</v>
      </c>
      <c r="E21" s="297">
        <f>+E20</f>
        <v>0</v>
      </c>
      <c r="F21" s="297">
        <f>+F20</f>
        <v>0</v>
      </c>
      <c r="G21" s="297">
        <f>+G20</f>
        <v>0</v>
      </c>
      <c r="H21" s="297">
        <f>+H$14/7</f>
        <v>0</v>
      </c>
      <c r="I21" s="297">
        <f>+I$14/7/2</f>
        <v>0</v>
      </c>
      <c r="J21" s="297"/>
      <c r="K21" s="297"/>
      <c r="L21" s="297"/>
      <c r="M21" s="297"/>
      <c r="N21" s="297"/>
      <c r="O21" s="297"/>
      <c r="P21" s="297"/>
      <c r="Q21" s="297"/>
      <c r="R21" s="297"/>
      <c r="S21" s="233"/>
      <c r="T21" s="233"/>
      <c r="U21" s="233"/>
      <c r="V21" s="233"/>
      <c r="W21" s="233"/>
      <c r="X21" s="233"/>
      <c r="Y21" s="297"/>
      <c r="Z21" s="297"/>
    </row>
    <row r="22" spans="1:26" x14ac:dyDescent="0.25">
      <c r="B22" s="3">
        <v>2000</v>
      </c>
      <c r="C22" s="13">
        <f t="shared" si="0"/>
        <v>0</v>
      </c>
      <c r="D22" s="297">
        <f>+D21</f>
        <v>0</v>
      </c>
      <c r="E22" s="297">
        <f>+E21</f>
        <v>0</v>
      </c>
      <c r="F22" s="297">
        <f>+F21</f>
        <v>0</v>
      </c>
      <c r="G22" s="297">
        <f>+G21</f>
        <v>0</v>
      </c>
      <c r="H22" s="297">
        <f>+H21</f>
        <v>0</v>
      </c>
      <c r="I22" s="297">
        <f>+I$14/7</f>
        <v>0</v>
      </c>
      <c r="J22" s="297">
        <f>+J$14/7/2</f>
        <v>0</v>
      </c>
      <c r="K22" s="297"/>
      <c r="L22" s="297"/>
      <c r="M22" s="297"/>
      <c r="N22" s="297"/>
      <c r="O22" s="297"/>
      <c r="P22" s="297"/>
      <c r="Q22" s="297"/>
      <c r="R22" s="297"/>
      <c r="S22" s="233"/>
      <c r="T22" s="233"/>
      <c r="U22" s="233"/>
      <c r="V22" s="233"/>
      <c r="W22" s="233"/>
      <c r="X22" s="233"/>
      <c r="Y22" s="297"/>
      <c r="Z22" s="297"/>
    </row>
    <row r="23" spans="1:26" x14ac:dyDescent="0.25">
      <c r="B23" s="3">
        <v>2001</v>
      </c>
      <c r="C23" s="13">
        <f t="shared" si="0"/>
        <v>0</v>
      </c>
      <c r="D23" s="297">
        <f>+D$14/7/2</f>
        <v>0</v>
      </c>
      <c r="E23" s="297">
        <f>+E22</f>
        <v>0</v>
      </c>
      <c r="F23" s="297">
        <f>+F22</f>
        <v>0</v>
      </c>
      <c r="G23" s="297">
        <f>+G22</f>
        <v>0</v>
      </c>
      <c r="H23" s="297">
        <f>+H22</f>
        <v>0</v>
      </c>
      <c r="I23" s="297">
        <f>+I22</f>
        <v>0</v>
      </c>
      <c r="J23" s="297">
        <f>+J$14/7</f>
        <v>0</v>
      </c>
      <c r="K23" s="297">
        <f>+K$14/7/2</f>
        <v>0</v>
      </c>
      <c r="L23" s="297"/>
      <c r="M23" s="297"/>
      <c r="N23" s="297"/>
      <c r="O23" s="297"/>
      <c r="P23" s="297"/>
      <c r="Q23" s="297"/>
      <c r="R23" s="297"/>
      <c r="S23" s="233"/>
      <c r="T23" s="233"/>
      <c r="U23" s="233"/>
      <c r="V23" s="233"/>
      <c r="W23" s="233"/>
      <c r="X23" s="233"/>
      <c r="Y23" s="297"/>
      <c r="Z23" s="297"/>
    </row>
    <row r="24" spans="1:26" x14ac:dyDescent="0.25">
      <c r="B24" s="3">
        <v>2002</v>
      </c>
      <c r="C24" s="13">
        <f t="shared" si="0"/>
        <v>0</v>
      </c>
      <c r="D24" s="297"/>
      <c r="E24" s="297">
        <f>+E$14/7/2</f>
        <v>0</v>
      </c>
      <c r="F24" s="297">
        <f>+F23</f>
        <v>0</v>
      </c>
      <c r="G24" s="297">
        <f>+G23</f>
        <v>0</v>
      </c>
      <c r="H24" s="297">
        <f>+H23</f>
        <v>0</v>
      </c>
      <c r="I24" s="297">
        <f>+I23</f>
        <v>0</v>
      </c>
      <c r="J24" s="297">
        <f>+J23</f>
        <v>0</v>
      </c>
      <c r="K24" s="297">
        <f>+K$14/7</f>
        <v>0</v>
      </c>
      <c r="L24" s="297">
        <f>+L$14/7/2</f>
        <v>0</v>
      </c>
      <c r="M24" s="297"/>
      <c r="N24" s="297"/>
      <c r="O24" s="297"/>
      <c r="P24" s="297"/>
      <c r="Q24" s="297"/>
      <c r="R24" s="297"/>
      <c r="S24" s="233"/>
      <c r="T24" s="233"/>
      <c r="U24" s="233"/>
      <c r="V24" s="233"/>
      <c r="W24" s="233"/>
      <c r="X24" s="233"/>
      <c r="Y24" s="297"/>
      <c r="Z24" s="297"/>
    </row>
    <row r="25" spans="1:26" x14ac:dyDescent="0.25">
      <c r="B25" s="3">
        <v>2003</v>
      </c>
      <c r="C25" s="13">
        <f t="shared" si="0"/>
        <v>0</v>
      </c>
      <c r="D25" s="297"/>
      <c r="E25" s="297"/>
      <c r="F25" s="297">
        <f>+F$14/7/2</f>
        <v>0</v>
      </c>
      <c r="G25" s="297">
        <f>+G24</f>
        <v>0</v>
      </c>
      <c r="H25" s="297">
        <f>+H24</f>
        <v>0</v>
      </c>
      <c r="I25" s="297">
        <f>+I24</f>
        <v>0</v>
      </c>
      <c r="J25" s="297">
        <f>+J24</f>
        <v>0</v>
      </c>
      <c r="K25" s="297">
        <f>+K24</f>
        <v>0</v>
      </c>
      <c r="L25" s="297">
        <f>+L$14/7</f>
        <v>0</v>
      </c>
      <c r="M25" s="297">
        <f>+M$14/7/2</f>
        <v>0</v>
      </c>
      <c r="N25" s="297"/>
      <c r="O25" s="297"/>
      <c r="P25" s="297"/>
      <c r="Q25" s="297"/>
      <c r="R25" s="297"/>
      <c r="S25" s="233"/>
      <c r="T25" s="233"/>
      <c r="U25" s="233"/>
      <c r="V25" s="233"/>
      <c r="W25" s="233"/>
      <c r="X25" s="233"/>
      <c r="Y25" s="297"/>
      <c r="Z25" s="297"/>
    </row>
    <row r="26" spans="1:26" x14ac:dyDescent="0.25">
      <c r="B26" s="3">
        <v>2004</v>
      </c>
      <c r="C26" s="13">
        <f t="shared" si="0"/>
        <v>0</v>
      </c>
      <c r="D26" s="297"/>
      <c r="E26" s="297"/>
      <c r="F26" s="297"/>
      <c r="G26" s="297">
        <f>+G$14/7/2</f>
        <v>0</v>
      </c>
      <c r="H26" s="297">
        <f>+H25</f>
        <v>0</v>
      </c>
      <c r="I26" s="297">
        <f>+I25</f>
        <v>0</v>
      </c>
      <c r="J26" s="297">
        <f>+J25</f>
        <v>0</v>
      </c>
      <c r="K26" s="297">
        <f>+K25</f>
        <v>0</v>
      </c>
      <c r="L26" s="297">
        <f>+L25</f>
        <v>0</v>
      </c>
      <c r="M26" s="297">
        <f>+M$14/7</f>
        <v>0</v>
      </c>
      <c r="N26" s="297">
        <f>+N$14/7/2</f>
        <v>0</v>
      </c>
      <c r="O26" s="297"/>
      <c r="P26" s="297"/>
      <c r="Q26" s="297"/>
      <c r="R26" s="297"/>
      <c r="S26" s="233"/>
      <c r="T26" s="233"/>
      <c r="U26" s="233"/>
      <c r="V26" s="233"/>
      <c r="W26" s="233"/>
      <c r="X26" s="233"/>
      <c r="Y26" s="297"/>
      <c r="Z26" s="297"/>
    </row>
    <row r="27" spans="1:26" x14ac:dyDescent="0.25">
      <c r="B27" s="3">
        <v>2005</v>
      </c>
      <c r="C27" s="13">
        <f t="shared" si="0"/>
        <v>0</v>
      </c>
      <c r="D27" s="297"/>
      <c r="E27" s="297"/>
      <c r="F27" s="297"/>
      <c r="G27" s="297"/>
      <c r="H27" s="297">
        <f>+H$14/7/2</f>
        <v>0</v>
      </c>
      <c r="I27" s="297">
        <f>+I26</f>
        <v>0</v>
      </c>
      <c r="J27" s="297">
        <f>+J26</f>
        <v>0</v>
      </c>
      <c r="K27" s="297">
        <f>+K26</f>
        <v>0</v>
      </c>
      <c r="L27" s="297">
        <f>+L26</f>
        <v>0</v>
      </c>
      <c r="M27" s="297">
        <f>+M26</f>
        <v>0</v>
      </c>
      <c r="N27" s="297">
        <f>+N$14/7</f>
        <v>0</v>
      </c>
      <c r="O27" s="297">
        <f>+O$14/7/2</f>
        <v>0</v>
      </c>
      <c r="P27" s="297"/>
      <c r="Q27" s="297"/>
      <c r="R27" s="297"/>
      <c r="S27" s="233"/>
      <c r="T27" s="233"/>
      <c r="U27" s="233"/>
      <c r="V27" s="233"/>
      <c r="W27" s="233"/>
      <c r="X27" s="233"/>
      <c r="Y27" s="297"/>
      <c r="Z27" s="297"/>
    </row>
    <row r="28" spans="1:26" x14ac:dyDescent="0.25">
      <c r="B28" s="3">
        <v>2006</v>
      </c>
      <c r="C28" s="13">
        <f t="shared" si="0"/>
        <v>0</v>
      </c>
      <c r="D28" s="297"/>
      <c r="E28" s="297"/>
      <c r="F28" s="297"/>
      <c r="G28" s="297"/>
      <c r="H28" s="297"/>
      <c r="I28" s="297">
        <f>+I$14/7/2</f>
        <v>0</v>
      </c>
      <c r="J28" s="297">
        <f>+J27</f>
        <v>0</v>
      </c>
      <c r="K28" s="297">
        <f>+K27</f>
        <v>0</v>
      </c>
      <c r="L28" s="297">
        <f>+L27</f>
        <v>0</v>
      </c>
      <c r="M28" s="297">
        <f>+M27</f>
        <v>0</v>
      </c>
      <c r="N28" s="297">
        <f>+N27</f>
        <v>0</v>
      </c>
      <c r="O28" s="297">
        <f>+O$14/7</f>
        <v>0</v>
      </c>
      <c r="P28" s="297">
        <f>+P$14/7/2</f>
        <v>0</v>
      </c>
      <c r="Q28" s="297"/>
      <c r="R28" s="297"/>
      <c r="S28" s="233"/>
      <c r="T28" s="233"/>
      <c r="U28" s="233"/>
      <c r="V28" s="233"/>
      <c r="W28" s="233"/>
      <c r="X28" s="233"/>
      <c r="Y28" s="297"/>
      <c r="Z28" s="297"/>
    </row>
    <row r="29" spans="1:26" x14ac:dyDescent="0.25">
      <c r="B29" s="3">
        <v>2007</v>
      </c>
      <c r="C29" s="13">
        <f t="shared" si="0"/>
        <v>0</v>
      </c>
      <c r="D29" s="297"/>
      <c r="E29" s="297"/>
      <c r="F29" s="297"/>
      <c r="G29" s="297"/>
      <c r="H29" s="297"/>
      <c r="I29" s="297"/>
      <c r="J29" s="297">
        <f>+J$14/7/2</f>
        <v>0</v>
      </c>
      <c r="K29" s="297">
        <f>+K28</f>
        <v>0</v>
      </c>
      <c r="L29" s="297">
        <f>+L28</f>
        <v>0</v>
      </c>
      <c r="M29" s="297">
        <f>+M28</f>
        <v>0</v>
      </c>
      <c r="N29" s="297">
        <f>+N28</f>
        <v>0</v>
      </c>
      <c r="O29" s="297">
        <f>+O28</f>
        <v>0</v>
      </c>
      <c r="P29" s="297">
        <f>+P$14/7</f>
        <v>0</v>
      </c>
      <c r="Q29" s="297">
        <f>+Q$14/7/2</f>
        <v>0</v>
      </c>
      <c r="R29" s="297"/>
      <c r="S29" s="233"/>
      <c r="T29" s="233"/>
      <c r="U29" s="233"/>
      <c r="V29" s="233"/>
      <c r="W29" s="233"/>
      <c r="X29" s="233"/>
      <c r="Y29" s="297"/>
      <c r="Z29" s="297"/>
    </row>
    <row r="30" spans="1:26" x14ac:dyDescent="0.25">
      <c r="B30" s="3">
        <v>2008</v>
      </c>
      <c r="C30" s="13">
        <f t="shared" si="0"/>
        <v>0</v>
      </c>
      <c r="D30" s="297"/>
      <c r="E30" s="297"/>
      <c r="F30" s="297"/>
      <c r="G30" s="297"/>
      <c r="H30" s="297"/>
      <c r="I30" s="297"/>
      <c r="J30" s="297"/>
      <c r="K30" s="297">
        <f>+K$14/7/2</f>
        <v>0</v>
      </c>
      <c r="L30" s="297">
        <f>+L29</f>
        <v>0</v>
      </c>
      <c r="M30" s="297">
        <f>+M29</f>
        <v>0</v>
      </c>
      <c r="N30" s="297">
        <f>+N29</f>
        <v>0</v>
      </c>
      <c r="O30" s="297">
        <f>+O29</f>
        <v>0</v>
      </c>
      <c r="P30" s="297">
        <f>+P29</f>
        <v>0</v>
      </c>
      <c r="Q30" s="297">
        <f>+Q$14/7</f>
        <v>0</v>
      </c>
      <c r="R30" s="297">
        <f>+R$14/7/2</f>
        <v>0</v>
      </c>
      <c r="S30" s="233"/>
      <c r="T30" s="233"/>
      <c r="U30" s="233"/>
      <c r="V30" s="233"/>
      <c r="W30" s="233"/>
      <c r="X30" s="233"/>
      <c r="Y30" s="297"/>
      <c r="Z30" s="297"/>
    </row>
    <row r="31" spans="1:26" x14ac:dyDescent="0.25">
      <c r="B31" s="3">
        <v>2009</v>
      </c>
      <c r="C31" s="13">
        <f t="shared" si="0"/>
        <v>0</v>
      </c>
      <c r="D31" s="297"/>
      <c r="E31" s="297"/>
      <c r="F31" s="297"/>
      <c r="G31" s="297"/>
      <c r="H31" s="297"/>
      <c r="I31" s="297"/>
      <c r="J31" s="297"/>
      <c r="K31" s="297"/>
      <c r="L31" s="297">
        <f>+L$14/7/2</f>
        <v>0</v>
      </c>
      <c r="M31" s="297">
        <f>+M30</f>
        <v>0</v>
      </c>
      <c r="N31" s="297">
        <f>+N30</f>
        <v>0</v>
      </c>
      <c r="O31" s="297">
        <f>+O30</f>
        <v>0</v>
      </c>
      <c r="P31" s="297">
        <f>+P30</f>
        <v>0</v>
      </c>
      <c r="Q31" s="297">
        <f>+Q30</f>
        <v>0</v>
      </c>
      <c r="R31" s="297">
        <f>+R$14/7</f>
        <v>0</v>
      </c>
      <c r="S31" s="233">
        <f>+S$14/7/2</f>
        <v>0</v>
      </c>
      <c r="T31" s="233"/>
      <c r="U31" s="233"/>
      <c r="V31" s="233"/>
      <c r="W31" s="233"/>
      <c r="X31" s="233"/>
      <c r="Y31" s="297"/>
      <c r="Z31" s="297"/>
    </row>
    <row r="32" spans="1:26" x14ac:dyDescent="0.25">
      <c r="A32" s="38" t="s">
        <v>59</v>
      </c>
      <c r="B32" s="3">
        <v>2010</v>
      </c>
      <c r="C32" s="13">
        <f t="shared" si="0"/>
        <v>0</v>
      </c>
      <c r="D32" s="297"/>
      <c r="E32" s="297"/>
      <c r="F32" s="297"/>
      <c r="G32" s="297"/>
      <c r="H32" s="297"/>
      <c r="I32" s="297"/>
      <c r="J32" s="297"/>
      <c r="K32" s="297"/>
      <c r="L32" s="297"/>
      <c r="M32" s="297">
        <f>+M$14/7/2</f>
        <v>0</v>
      </c>
      <c r="N32" s="297">
        <f>+N31</f>
        <v>0</v>
      </c>
      <c r="O32" s="297">
        <f>+O31</f>
        <v>0</v>
      </c>
      <c r="P32" s="297">
        <f>+P31</f>
        <v>0</v>
      </c>
      <c r="Q32" s="297">
        <f>+Q31</f>
        <v>0</v>
      </c>
      <c r="R32" s="297">
        <f>+R31</f>
        <v>0</v>
      </c>
      <c r="S32" s="233">
        <f>+S$14/7</f>
        <v>0</v>
      </c>
      <c r="T32" s="233">
        <f>+T$14/7/2</f>
        <v>0</v>
      </c>
      <c r="U32" s="233"/>
      <c r="V32" s="233"/>
      <c r="W32" s="233"/>
      <c r="X32" s="233"/>
      <c r="Y32" s="297"/>
      <c r="Z32" s="297"/>
    </row>
    <row r="33" spans="1:29" x14ac:dyDescent="0.25">
      <c r="A33" s="38"/>
      <c r="B33" s="3">
        <v>2011</v>
      </c>
      <c r="C33" s="13">
        <f t="shared" si="0"/>
        <v>0</v>
      </c>
      <c r="D33" s="297"/>
      <c r="E33" s="297"/>
      <c r="F33" s="297"/>
      <c r="G33" s="297"/>
      <c r="H33" s="297"/>
      <c r="I33" s="297"/>
      <c r="J33" s="297"/>
      <c r="K33" s="297"/>
      <c r="L33" s="297"/>
      <c r="M33" s="297"/>
      <c r="N33" s="297">
        <f>+N$14/7/2</f>
        <v>0</v>
      </c>
      <c r="O33" s="297">
        <f>+O32</f>
        <v>0</v>
      </c>
      <c r="P33" s="297">
        <f>+P32</f>
        <v>0</v>
      </c>
      <c r="Q33" s="297">
        <f>+Q32</f>
        <v>0</v>
      </c>
      <c r="R33" s="297">
        <f>+R32</f>
        <v>0</v>
      </c>
      <c r="S33" s="233">
        <f>+S32</f>
        <v>0</v>
      </c>
      <c r="T33" s="233">
        <f>+T$14/7</f>
        <v>0</v>
      </c>
      <c r="U33" s="233">
        <f>+U$14/7/2</f>
        <v>0</v>
      </c>
      <c r="V33" s="233"/>
      <c r="W33" s="233"/>
      <c r="X33" s="233"/>
      <c r="Y33" s="297"/>
      <c r="Z33" s="297"/>
    </row>
    <row r="34" spans="1:29" x14ac:dyDescent="0.25">
      <c r="A34" s="38"/>
      <c r="B34" s="3">
        <v>2012</v>
      </c>
      <c r="C34" s="13">
        <f t="shared" si="0"/>
        <v>0</v>
      </c>
      <c r="D34" s="297"/>
      <c r="E34" s="297"/>
      <c r="F34" s="297"/>
      <c r="G34" s="297"/>
      <c r="H34" s="297"/>
      <c r="I34" s="297"/>
      <c r="J34" s="297"/>
      <c r="K34" s="297"/>
      <c r="L34" s="297"/>
      <c r="M34" s="297"/>
      <c r="N34" s="297"/>
      <c r="O34" s="297">
        <f>+O$14/7/2</f>
        <v>0</v>
      </c>
      <c r="P34" s="297">
        <f>+P33</f>
        <v>0</v>
      </c>
      <c r="Q34" s="297">
        <f>+Q33</f>
        <v>0</v>
      </c>
      <c r="R34" s="297">
        <f>+R33</f>
        <v>0</v>
      </c>
      <c r="S34" s="233">
        <f>+S33</f>
        <v>0</v>
      </c>
      <c r="T34" s="233">
        <f>+T$14/7</f>
        <v>0</v>
      </c>
      <c r="U34" s="233">
        <f>+U$14/7</f>
        <v>0</v>
      </c>
      <c r="V34" s="233">
        <f>+V$14/7/2</f>
        <v>0</v>
      </c>
      <c r="W34" s="233"/>
      <c r="X34" s="233"/>
      <c r="Y34" s="297"/>
      <c r="Z34" s="297"/>
    </row>
    <row r="35" spans="1:29" x14ac:dyDescent="0.25">
      <c r="A35" s="38"/>
      <c r="B35" s="3">
        <v>2013</v>
      </c>
      <c r="C35" s="13">
        <f t="shared" si="0"/>
        <v>-5318.8628571428571</v>
      </c>
      <c r="D35" s="297"/>
      <c r="E35" s="297"/>
      <c r="F35" s="297"/>
      <c r="G35" s="297"/>
      <c r="H35" s="297"/>
      <c r="I35" s="297"/>
      <c r="J35" s="297"/>
      <c r="K35" s="297"/>
      <c r="L35" s="297"/>
      <c r="M35" s="297"/>
      <c r="N35" s="297"/>
      <c r="O35" s="297"/>
      <c r="P35" s="297"/>
      <c r="Q35" s="297"/>
      <c r="R35" s="297">
        <f>R34</f>
        <v>0</v>
      </c>
      <c r="S35" s="233">
        <f>S34</f>
        <v>0</v>
      </c>
      <c r="T35" s="233">
        <f>T34</f>
        <v>0</v>
      </c>
      <c r="U35" s="233"/>
      <c r="V35" s="233">
        <f>V14/7</f>
        <v>0</v>
      </c>
      <c r="W35" s="320">
        <f>$W$14/7/2</f>
        <v>5318.8628571428571</v>
      </c>
      <c r="X35" s="233"/>
      <c r="Y35" s="297"/>
      <c r="Z35" s="297"/>
    </row>
    <row r="36" spans="1:29" x14ac:dyDescent="0.25">
      <c r="A36" s="38"/>
      <c r="B36" s="3">
        <v>2014</v>
      </c>
      <c r="C36" s="13">
        <f t="shared" si="0"/>
        <v>-10637.725714285714</v>
      </c>
      <c r="D36" s="297"/>
      <c r="E36" s="297"/>
      <c r="F36" s="297"/>
      <c r="G36" s="297"/>
      <c r="H36" s="297"/>
      <c r="I36" s="297"/>
      <c r="J36" s="297"/>
      <c r="K36" s="297"/>
      <c r="L36" s="297"/>
      <c r="M36" s="297"/>
      <c r="N36" s="297"/>
      <c r="O36" s="297"/>
      <c r="P36" s="297"/>
      <c r="Q36" s="297"/>
      <c r="R36" s="297"/>
      <c r="S36" s="233">
        <f t="shared" ref="S36:S37" si="1">S35</f>
        <v>0</v>
      </c>
      <c r="T36" s="233">
        <f t="shared" ref="T36:T37" si="2">T35</f>
        <v>0</v>
      </c>
      <c r="U36" s="233"/>
      <c r="V36" s="233">
        <f>V35</f>
        <v>0</v>
      </c>
      <c r="W36" s="320">
        <f>$W$14/7</f>
        <v>10637.725714285714</v>
      </c>
      <c r="X36" s="233">
        <f>X14/7/2</f>
        <v>0</v>
      </c>
      <c r="Y36" s="297"/>
      <c r="Z36" s="297"/>
    </row>
    <row r="37" spans="1:29" x14ac:dyDescent="0.25">
      <c r="A37" s="38"/>
      <c r="B37" s="3">
        <v>2015</v>
      </c>
      <c r="C37" s="13">
        <f t="shared" si="0"/>
        <v>-10637.725714285714</v>
      </c>
      <c r="D37" s="297"/>
      <c r="E37" s="297"/>
      <c r="F37" s="297"/>
      <c r="G37" s="297"/>
      <c r="H37" s="297"/>
      <c r="I37" s="297"/>
      <c r="J37" s="297"/>
      <c r="K37" s="297"/>
      <c r="L37" s="297"/>
      <c r="M37" s="297"/>
      <c r="N37" s="297"/>
      <c r="O37" s="297"/>
      <c r="P37" s="297"/>
      <c r="Q37" s="297"/>
      <c r="R37" s="297"/>
      <c r="S37" s="233">
        <f t="shared" si="1"/>
        <v>0</v>
      </c>
      <c r="T37" s="233">
        <f t="shared" si="2"/>
        <v>0</v>
      </c>
      <c r="U37" s="233">
        <f>U36</f>
        <v>0</v>
      </c>
      <c r="V37" s="233">
        <f>V36</f>
        <v>0</v>
      </c>
      <c r="W37" s="320">
        <f t="shared" ref="W37:W41" si="3">$W$14/7</f>
        <v>10637.725714285714</v>
      </c>
      <c r="X37" s="233">
        <f>X14/7</f>
        <v>0</v>
      </c>
      <c r="Y37" s="297">
        <f>Y14/7/2</f>
        <v>0</v>
      </c>
      <c r="Z37" s="297"/>
    </row>
    <row r="38" spans="1:29" x14ac:dyDescent="0.25">
      <c r="A38" s="38"/>
      <c r="B38" s="3">
        <v>2016</v>
      </c>
      <c r="C38" s="13">
        <f t="shared" si="0"/>
        <v>-10637.725714285714</v>
      </c>
      <c r="D38" s="297"/>
      <c r="E38" s="297"/>
      <c r="F38" s="297"/>
      <c r="G38" s="297"/>
      <c r="H38" s="297"/>
      <c r="I38" s="297"/>
      <c r="J38" s="297"/>
      <c r="K38" s="297"/>
      <c r="L38" s="297"/>
      <c r="M38" s="297"/>
      <c r="N38" s="297"/>
      <c r="O38" s="297"/>
      <c r="P38" s="297"/>
      <c r="Q38" s="297"/>
      <c r="R38" s="297"/>
      <c r="S38" s="233"/>
      <c r="T38" s="233"/>
      <c r="U38" s="233"/>
      <c r="V38" s="233"/>
      <c r="W38" s="320">
        <f t="shared" si="3"/>
        <v>10637.725714285714</v>
      </c>
      <c r="X38" s="233"/>
      <c r="Y38" s="297"/>
      <c r="Z38" s="297"/>
    </row>
    <row r="39" spans="1:29" x14ac:dyDescent="0.25">
      <c r="A39" s="38"/>
      <c r="B39" s="3">
        <v>2017</v>
      </c>
      <c r="C39" s="13">
        <f t="shared" si="0"/>
        <v>-10637.725714285714</v>
      </c>
      <c r="D39" s="297"/>
      <c r="E39" s="297"/>
      <c r="F39" s="297"/>
      <c r="G39" s="297"/>
      <c r="H39" s="297"/>
      <c r="I39" s="297"/>
      <c r="J39" s="297"/>
      <c r="K39" s="297"/>
      <c r="L39" s="297"/>
      <c r="M39" s="297"/>
      <c r="N39" s="297"/>
      <c r="O39" s="297"/>
      <c r="P39" s="297"/>
      <c r="Q39" s="297"/>
      <c r="R39" s="297"/>
      <c r="S39" s="233"/>
      <c r="T39" s="233"/>
      <c r="U39" s="233"/>
      <c r="V39" s="233"/>
      <c r="W39" s="320">
        <f t="shared" si="3"/>
        <v>10637.725714285714</v>
      </c>
      <c r="X39" s="233"/>
      <c r="Y39" s="297"/>
      <c r="Z39" s="297"/>
    </row>
    <row r="40" spans="1:29" x14ac:dyDescent="0.25">
      <c r="A40" s="38"/>
      <c r="B40" s="3">
        <v>2018</v>
      </c>
      <c r="C40" s="13">
        <f>-SUM(D40:AB40)</f>
        <v>-10637.725714285714</v>
      </c>
      <c r="D40" s="297"/>
      <c r="E40" s="297"/>
      <c r="F40" s="297"/>
      <c r="G40" s="297"/>
      <c r="H40" s="297"/>
      <c r="I40" s="297"/>
      <c r="J40" s="297"/>
      <c r="K40" s="297"/>
      <c r="L40" s="297"/>
      <c r="M40" s="297"/>
      <c r="N40" s="297"/>
      <c r="O40" s="297"/>
      <c r="P40" s="297"/>
      <c r="Q40" s="297"/>
      <c r="R40" s="297"/>
      <c r="S40" s="233"/>
      <c r="T40" s="233"/>
      <c r="U40" s="233"/>
      <c r="V40" s="233"/>
      <c r="W40" s="320">
        <f t="shared" si="3"/>
        <v>10637.725714285714</v>
      </c>
      <c r="X40" s="233"/>
      <c r="Y40" s="297"/>
      <c r="Z40" s="297"/>
    </row>
    <row r="41" spans="1:29" x14ac:dyDescent="0.25">
      <c r="A41" s="38"/>
      <c r="B41" s="3">
        <v>2019</v>
      </c>
      <c r="C41" s="13">
        <f>-SUM(D41:AB41)</f>
        <v>-10637.725714285714</v>
      </c>
      <c r="D41" s="297"/>
      <c r="E41" s="297"/>
      <c r="F41" s="297"/>
      <c r="G41" s="297"/>
      <c r="H41" s="297"/>
      <c r="I41" s="297"/>
      <c r="J41" s="297"/>
      <c r="K41" s="297"/>
      <c r="L41" s="297"/>
      <c r="M41" s="297"/>
      <c r="N41" s="297"/>
      <c r="O41" s="297"/>
      <c r="P41" s="297"/>
      <c r="Q41" s="297"/>
      <c r="R41" s="297"/>
      <c r="S41" s="233"/>
      <c r="T41" s="233"/>
      <c r="U41" s="233"/>
      <c r="V41" s="233"/>
      <c r="W41" s="320">
        <f t="shared" si="3"/>
        <v>10637.725714285714</v>
      </c>
      <c r="X41" s="233"/>
      <c r="Y41" s="297"/>
      <c r="Z41" s="297"/>
    </row>
    <row r="42" spans="1:29" x14ac:dyDescent="0.25">
      <c r="A42" s="38"/>
      <c r="B42" s="3">
        <v>2020</v>
      </c>
      <c r="C42" s="13">
        <f t="shared" ref="C42:C43" si="4">-SUM(D42:AB42)</f>
        <v>-5318.8628571428571</v>
      </c>
      <c r="D42" s="297"/>
      <c r="E42" s="297"/>
      <c r="F42" s="297"/>
      <c r="G42" s="297"/>
      <c r="H42" s="297"/>
      <c r="I42" s="297"/>
      <c r="J42" s="297"/>
      <c r="K42" s="297"/>
      <c r="L42" s="297"/>
      <c r="M42" s="297"/>
      <c r="N42" s="297"/>
      <c r="O42" s="297"/>
      <c r="P42" s="297"/>
      <c r="Q42" s="297"/>
      <c r="R42" s="297"/>
      <c r="S42" s="233"/>
      <c r="T42" s="233"/>
      <c r="U42" s="233"/>
      <c r="V42" s="233"/>
      <c r="W42" s="320">
        <f>$W$14/7/2</f>
        <v>5318.8628571428571</v>
      </c>
      <c r="X42" s="233"/>
      <c r="Y42" s="297"/>
      <c r="Z42" s="297"/>
    </row>
    <row r="43" spans="1:29" x14ac:dyDescent="0.25">
      <c r="A43" s="38"/>
      <c r="B43" s="3">
        <v>2021</v>
      </c>
      <c r="C43" s="13">
        <f t="shared" si="4"/>
        <v>0</v>
      </c>
      <c r="D43" s="297"/>
      <c r="E43" s="297"/>
      <c r="F43" s="297"/>
      <c r="G43" s="297"/>
      <c r="H43" s="297"/>
      <c r="I43" s="297"/>
      <c r="J43" s="297"/>
      <c r="K43" s="297"/>
      <c r="L43" s="297"/>
      <c r="M43" s="297"/>
      <c r="N43" s="297"/>
      <c r="O43" s="297"/>
      <c r="P43" s="297"/>
      <c r="Q43" s="297"/>
      <c r="R43" s="297"/>
      <c r="S43" s="233"/>
      <c r="T43" s="233"/>
      <c r="U43" s="233"/>
      <c r="V43" s="233"/>
      <c r="W43" s="320"/>
      <c r="X43" s="233"/>
      <c r="Y43" s="297"/>
      <c r="Z43" s="297"/>
    </row>
    <row r="44" spans="1:29" x14ac:dyDescent="0.25">
      <c r="A44" s="38"/>
      <c r="B44" s="30">
        <f>SUM(D44:Y44)</f>
        <v>0</v>
      </c>
      <c r="C44" s="12"/>
      <c r="D44" s="298"/>
      <c r="E44" s="298"/>
      <c r="F44" s="298"/>
      <c r="G44" s="298"/>
      <c r="H44" s="298"/>
      <c r="I44" s="298"/>
      <c r="J44" s="298"/>
      <c r="K44" s="298"/>
      <c r="L44" s="298"/>
      <c r="M44" s="298"/>
      <c r="N44" s="298"/>
      <c r="O44" s="298"/>
      <c r="P44" s="298"/>
      <c r="Q44" s="298"/>
      <c r="R44" s="298"/>
      <c r="S44" s="298"/>
      <c r="T44" s="298"/>
      <c r="U44" s="298"/>
      <c r="V44" s="299"/>
      <c r="W44" s="299"/>
      <c r="X44" s="275"/>
      <c r="Y44" s="297"/>
      <c r="Z44" s="297"/>
    </row>
    <row r="45" spans="1:29" x14ac:dyDescent="0.25">
      <c r="A45" s="38" t="s">
        <v>62</v>
      </c>
      <c r="B45" s="300">
        <f>SUM(D45:Y45)</f>
        <v>0</v>
      </c>
      <c r="C45" s="275">
        <f>SUM(C16:C44)</f>
        <v>-74464.08</v>
      </c>
      <c r="D45" s="297">
        <f t="shared" ref="D45:AC45" si="5">-SUM(D16:D44)+D14</f>
        <v>0</v>
      </c>
      <c r="E45" s="297">
        <f t="shared" si="5"/>
        <v>0</v>
      </c>
      <c r="F45" s="297">
        <f t="shared" si="5"/>
        <v>0</v>
      </c>
      <c r="G45" s="297">
        <f t="shared" si="5"/>
        <v>0</v>
      </c>
      <c r="H45" s="297">
        <f t="shared" si="5"/>
        <v>0</v>
      </c>
      <c r="I45" s="297">
        <f t="shared" si="5"/>
        <v>0</v>
      </c>
      <c r="J45" s="297">
        <f t="shared" si="5"/>
        <v>0</v>
      </c>
      <c r="K45" s="297">
        <f t="shared" si="5"/>
        <v>0</v>
      </c>
      <c r="L45" s="297">
        <f t="shared" si="5"/>
        <v>0</v>
      </c>
      <c r="M45" s="297">
        <f t="shared" si="5"/>
        <v>0</v>
      </c>
      <c r="N45" s="297">
        <f t="shared" si="5"/>
        <v>0</v>
      </c>
      <c r="O45" s="297">
        <f t="shared" si="5"/>
        <v>0</v>
      </c>
      <c r="P45" s="297">
        <f t="shared" si="5"/>
        <v>0</v>
      </c>
      <c r="Q45" s="297">
        <f t="shared" si="5"/>
        <v>0</v>
      </c>
      <c r="R45" s="297">
        <f t="shared" si="5"/>
        <v>0</v>
      </c>
      <c r="S45" s="297">
        <f t="shared" si="5"/>
        <v>0</v>
      </c>
      <c r="T45" s="297">
        <f t="shared" si="5"/>
        <v>0</v>
      </c>
      <c r="U45" s="297">
        <f t="shared" si="5"/>
        <v>0</v>
      </c>
      <c r="V45" s="233">
        <f t="shared" si="5"/>
        <v>0</v>
      </c>
      <c r="W45" s="233">
        <f t="shared" si="5"/>
        <v>0</v>
      </c>
      <c r="X45" s="334">
        <f t="shared" si="5"/>
        <v>0</v>
      </c>
      <c r="Y45" s="334">
        <f t="shared" si="5"/>
        <v>0</v>
      </c>
      <c r="Z45" s="334">
        <f t="shared" si="5"/>
        <v>0</v>
      </c>
      <c r="AA45" s="334">
        <f t="shared" si="5"/>
        <v>0</v>
      </c>
      <c r="AB45" s="334">
        <f t="shared" si="5"/>
        <v>0</v>
      </c>
      <c r="AC45" s="334">
        <f t="shared" si="5"/>
        <v>0</v>
      </c>
    </row>
    <row r="46" spans="1:29" x14ac:dyDescent="0.25">
      <c r="A46" s="38"/>
      <c r="B46" s="275"/>
      <c r="C46" s="299"/>
      <c r="D46" s="297"/>
      <c r="E46" s="297"/>
      <c r="F46" s="297"/>
      <c r="G46" s="297"/>
      <c r="H46" s="297"/>
      <c r="I46" s="297"/>
      <c r="J46" s="297"/>
      <c r="K46" s="297"/>
      <c r="L46" s="297"/>
      <c r="M46" s="297"/>
      <c r="N46" s="297"/>
      <c r="O46" s="297"/>
      <c r="P46" s="297"/>
      <c r="Q46" s="297"/>
      <c r="R46" s="297"/>
      <c r="S46" s="297"/>
      <c r="T46" s="297"/>
      <c r="U46" s="297"/>
      <c r="V46" s="297"/>
      <c r="W46" s="297"/>
      <c r="X46" s="297"/>
      <c r="Y46" s="297"/>
      <c r="Z46" s="297"/>
    </row>
    <row r="47" spans="1:29" x14ac:dyDescent="0.25">
      <c r="A47" s="39" t="s">
        <v>63</v>
      </c>
      <c r="B47" s="3"/>
      <c r="C47" s="30">
        <f>+C14+C45</f>
        <v>0</v>
      </c>
      <c r="D47" s="297"/>
      <c r="E47" s="297"/>
      <c r="F47" s="297"/>
      <c r="G47" s="297"/>
      <c r="H47" s="297"/>
      <c r="I47" s="297"/>
      <c r="J47" s="297"/>
      <c r="K47" s="297"/>
      <c r="L47" s="297"/>
      <c r="M47" s="297"/>
      <c r="N47" s="297"/>
      <c r="O47" s="297"/>
      <c r="P47" s="297"/>
      <c r="Q47" s="297"/>
      <c r="R47" s="297"/>
      <c r="S47" s="297"/>
      <c r="T47" s="297"/>
      <c r="U47" s="297"/>
      <c r="V47" s="297"/>
      <c r="W47" s="297"/>
      <c r="X47" s="297"/>
      <c r="Y47" s="297"/>
      <c r="Z47" s="297"/>
    </row>
    <row r="48" spans="1:29" x14ac:dyDescent="0.25">
      <c r="A48" s="3"/>
      <c r="B48" s="3"/>
      <c r="C48" s="3"/>
      <c r="D48" s="297"/>
      <c r="E48" s="297"/>
      <c r="F48" s="297"/>
      <c r="G48" s="297"/>
      <c r="H48" s="297"/>
      <c r="I48" s="297"/>
      <c r="J48" s="297"/>
      <c r="K48" s="297"/>
      <c r="L48" s="297"/>
      <c r="M48" s="297"/>
      <c r="N48" s="297"/>
      <c r="O48" s="297"/>
      <c r="P48" s="297"/>
      <c r="Q48" s="297"/>
      <c r="R48" s="297"/>
      <c r="S48" s="297"/>
      <c r="T48" s="297"/>
      <c r="U48" s="297"/>
      <c r="V48" s="297"/>
      <c r="W48" s="297"/>
      <c r="X48" s="297"/>
      <c r="Y48" s="297"/>
      <c r="Z48" s="297"/>
    </row>
    <row r="49" spans="1:26" x14ac:dyDescent="0.25">
      <c r="A49" s="3"/>
      <c r="B49" s="36"/>
      <c r="C49" s="3"/>
      <c r="D49" s="297"/>
      <c r="E49" s="297"/>
      <c r="F49" s="297"/>
      <c r="G49" s="297"/>
      <c r="H49" s="297"/>
      <c r="I49" s="297"/>
      <c r="J49" s="297"/>
      <c r="K49" s="297"/>
      <c r="L49" s="297"/>
      <c r="M49" s="297"/>
      <c r="N49" s="297"/>
      <c r="O49" s="297"/>
      <c r="P49" s="297"/>
      <c r="Q49" s="297"/>
      <c r="R49" s="297"/>
      <c r="S49" s="297"/>
      <c r="T49" s="297"/>
      <c r="U49" s="297"/>
      <c r="V49" s="297"/>
      <c r="W49" s="297"/>
      <c r="X49" s="297"/>
      <c r="Y49" s="297"/>
      <c r="Z49" s="297"/>
    </row>
    <row r="50" spans="1:26" x14ac:dyDescent="0.25">
      <c r="A50" s="3"/>
      <c r="B50" s="3"/>
      <c r="C50" s="3"/>
      <c r="E50" s="297"/>
      <c r="F50" s="301"/>
      <c r="G50" s="301"/>
      <c r="H50" s="301"/>
      <c r="I50" s="301"/>
      <c r="J50" s="301"/>
      <c r="K50" s="301"/>
      <c r="L50" s="301"/>
      <c r="M50" s="301"/>
      <c r="N50" s="297">
        <f>SUM(E32:E50)</f>
        <v>0</v>
      </c>
      <c r="O50" s="301"/>
      <c r="P50" s="301"/>
      <c r="Q50" s="301"/>
      <c r="R50" s="301"/>
      <c r="S50" s="301"/>
    </row>
    <row r="51" spans="1:26" x14ac:dyDescent="0.25">
      <c r="B51" s="3"/>
      <c r="C51" s="3"/>
      <c r="E51" s="301"/>
      <c r="F51" s="301"/>
      <c r="G51" s="301"/>
      <c r="H51" s="301"/>
      <c r="I51" s="301"/>
      <c r="J51" s="301"/>
      <c r="K51" s="301"/>
      <c r="L51" s="301"/>
      <c r="M51" s="301"/>
      <c r="N51" s="301"/>
      <c r="O51" s="301"/>
      <c r="P51" s="301"/>
      <c r="Q51" s="301"/>
      <c r="R51" s="301"/>
      <c r="S51" s="301"/>
    </row>
    <row r="52" spans="1:26" x14ac:dyDescent="0.25">
      <c r="E52" s="301"/>
      <c r="F52" s="301"/>
      <c r="G52" s="301"/>
      <c r="H52" s="301"/>
      <c r="I52" s="301"/>
      <c r="J52" s="301"/>
      <c r="K52" s="301"/>
      <c r="L52" s="301"/>
      <c r="M52" s="301"/>
      <c r="N52" s="301"/>
      <c r="O52" s="301"/>
      <c r="P52" s="301"/>
      <c r="Q52" s="301"/>
      <c r="R52" s="301"/>
      <c r="S52" s="301"/>
    </row>
    <row r="53" spans="1:26" x14ac:dyDescent="0.25">
      <c r="E53" s="301"/>
      <c r="F53" s="301"/>
      <c r="G53" s="301"/>
      <c r="H53" s="301"/>
      <c r="I53" s="301"/>
      <c r="J53" s="301"/>
      <c r="K53" s="301"/>
      <c r="L53" s="301"/>
      <c r="M53" s="301"/>
      <c r="N53" s="301"/>
      <c r="O53" s="301"/>
      <c r="P53" s="301"/>
      <c r="Q53" s="301"/>
      <c r="R53" s="301"/>
      <c r="S53" s="301"/>
    </row>
    <row r="54" spans="1:26" x14ac:dyDescent="0.25">
      <c r="E54" s="301"/>
      <c r="F54" s="301"/>
      <c r="G54" s="301"/>
      <c r="H54" s="301"/>
      <c r="I54" s="301"/>
      <c r="J54" s="301"/>
      <c r="K54" s="301"/>
      <c r="L54" s="301"/>
      <c r="M54" s="301"/>
      <c r="N54" s="301"/>
      <c r="O54" s="301"/>
      <c r="P54" s="301"/>
      <c r="Q54" s="301"/>
      <c r="R54" s="301"/>
      <c r="S54" s="301"/>
    </row>
    <row r="55" spans="1:26" x14ac:dyDescent="0.25">
      <c r="E55" s="301"/>
      <c r="F55" s="301"/>
      <c r="G55" s="301"/>
      <c r="H55" s="301"/>
      <c r="I55" s="301"/>
      <c r="J55" s="301"/>
      <c r="K55" s="301"/>
      <c r="L55" s="301"/>
      <c r="M55" s="301"/>
      <c r="N55" s="301"/>
      <c r="O55" s="301"/>
      <c r="P55" s="301"/>
      <c r="Q55" s="301"/>
      <c r="R55" s="301"/>
      <c r="S55" s="301"/>
    </row>
    <row r="56" spans="1:26" x14ac:dyDescent="0.25">
      <c r="E56" s="301"/>
      <c r="F56" s="301"/>
      <c r="G56" s="301"/>
      <c r="H56" s="301"/>
      <c r="I56" s="301"/>
      <c r="J56" s="301"/>
      <c r="K56" s="301"/>
      <c r="L56" s="301"/>
      <c r="M56" s="301"/>
      <c r="N56" s="301"/>
      <c r="O56" s="301"/>
      <c r="P56" s="301"/>
      <c r="Q56" s="301"/>
      <c r="R56" s="301"/>
      <c r="S56" s="301"/>
    </row>
    <row r="57" spans="1:26" x14ac:dyDescent="0.25">
      <c r="E57" s="301"/>
      <c r="F57" s="301"/>
      <c r="G57" s="301"/>
      <c r="H57" s="301"/>
      <c r="I57" s="301"/>
      <c r="J57" s="301"/>
      <c r="K57" s="301"/>
      <c r="L57" s="301"/>
      <c r="M57" s="301"/>
      <c r="N57" s="301"/>
      <c r="O57" s="301"/>
      <c r="P57" s="301"/>
      <c r="Q57" s="301"/>
      <c r="R57" s="301"/>
      <c r="S57" s="301"/>
    </row>
    <row r="58" spans="1:26" x14ac:dyDescent="0.25">
      <c r="E58" s="301"/>
      <c r="F58" s="301"/>
      <c r="G58" s="301"/>
      <c r="H58" s="301"/>
      <c r="I58" s="301"/>
      <c r="J58" s="301"/>
      <c r="K58" s="301"/>
      <c r="L58" s="301"/>
      <c r="M58" s="301"/>
      <c r="N58" s="301"/>
      <c r="O58" s="301"/>
      <c r="P58" s="301"/>
      <c r="Q58" s="301"/>
      <c r="R58" s="301"/>
      <c r="S58" s="301"/>
    </row>
    <row r="59" spans="1:26" x14ac:dyDescent="0.25">
      <c r="E59" s="301"/>
      <c r="F59" s="301"/>
      <c r="G59" s="301"/>
      <c r="H59" s="301"/>
      <c r="I59" s="301"/>
      <c r="J59" s="301"/>
      <c r="K59" s="301"/>
      <c r="L59" s="301"/>
      <c r="M59" s="301"/>
      <c r="N59" s="301"/>
      <c r="O59" s="301"/>
      <c r="P59" s="301"/>
      <c r="Q59" s="301"/>
      <c r="R59" s="301"/>
      <c r="S59" s="301"/>
    </row>
    <row r="60" spans="1:26" x14ac:dyDescent="0.25">
      <c r="E60" s="301"/>
      <c r="F60" s="301"/>
      <c r="G60" s="301"/>
      <c r="H60" s="301"/>
      <c r="I60" s="301"/>
      <c r="J60" s="301"/>
      <c r="K60" s="301"/>
      <c r="L60" s="301"/>
      <c r="M60" s="301"/>
      <c r="N60" s="301"/>
      <c r="O60" s="301"/>
      <c r="P60" s="301"/>
      <c r="Q60" s="301"/>
      <c r="R60" s="301"/>
      <c r="S60" s="301"/>
    </row>
    <row r="61" spans="1:26" x14ac:dyDescent="0.25">
      <c r="E61" s="301"/>
      <c r="F61" s="301"/>
      <c r="G61" s="301"/>
      <c r="H61" s="301"/>
      <c r="I61" s="301"/>
      <c r="J61" s="301"/>
      <c r="K61" s="301"/>
      <c r="L61" s="301"/>
      <c r="M61" s="301"/>
      <c r="N61" s="301"/>
      <c r="O61" s="301"/>
      <c r="P61" s="301"/>
      <c r="Q61" s="301"/>
      <c r="R61" s="301"/>
      <c r="S61" s="301"/>
    </row>
  </sheetData>
  <pageMargins left="0.7" right="0.7" top="0.75" bottom="0.75" header="0.3" footer="0.3"/>
  <pageSetup scale="71" orientation="landscape" horizontalDpi="4294967294" verticalDpi="4294967294" r:id="rId1"/>
  <headerFooter>
    <oddFooter>&amp;Z&amp;F&amp;RPage &amp;P</oddFooter>
  </headerFooter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sheetPr>
    <tabColor theme="6" tint="-0.249977111117893"/>
    <pageSetUpPr fitToPage="1"/>
  </sheetPr>
  <dimension ref="A1:AC62"/>
  <sheetViews>
    <sheetView workbookViewId="0"/>
  </sheetViews>
  <sheetFormatPr defaultColWidth="8.85546875" defaultRowHeight="15" x14ac:dyDescent="0.25"/>
  <cols>
    <col min="1" max="1" width="20.85546875" customWidth="1"/>
    <col min="2" max="2" width="8.7109375" customWidth="1"/>
    <col min="3" max="3" width="12.85546875" customWidth="1"/>
    <col min="4" max="12" width="7.42578125" hidden="1" customWidth="1"/>
    <col min="13" max="13" width="7.5703125" hidden="1" customWidth="1"/>
    <col min="14" max="25" width="10.42578125" customWidth="1"/>
  </cols>
  <sheetData>
    <row r="1" spans="1:29" x14ac:dyDescent="0.25">
      <c r="A1" s="11" t="s">
        <v>10</v>
      </c>
      <c r="O1" t="s">
        <v>647</v>
      </c>
    </row>
    <row r="2" spans="1:29" x14ac:dyDescent="0.25">
      <c r="A2" s="9" t="s">
        <v>438</v>
      </c>
    </row>
    <row r="3" spans="1:29" x14ac:dyDescent="0.25">
      <c r="A3" s="9" t="s">
        <v>1016</v>
      </c>
    </row>
    <row r="4" spans="1:29" x14ac:dyDescent="0.25">
      <c r="R4" s="40" t="s">
        <v>4</v>
      </c>
      <c r="S4" s="41"/>
      <c r="T4" s="40" t="s">
        <v>8</v>
      </c>
    </row>
    <row r="5" spans="1:29" x14ac:dyDescent="0.25">
      <c r="A5" s="10" t="s">
        <v>9</v>
      </c>
      <c r="B5" s="12" t="s">
        <v>64</v>
      </c>
      <c r="C5" s="12" t="s">
        <v>12</v>
      </c>
      <c r="R5" s="42" t="s">
        <v>2</v>
      </c>
      <c r="S5" s="42" t="s">
        <v>60</v>
      </c>
      <c r="T5" s="42" t="s">
        <v>7</v>
      </c>
    </row>
    <row r="6" spans="1:29" x14ac:dyDescent="0.25">
      <c r="B6" s="3"/>
      <c r="R6" s="3"/>
    </row>
    <row r="7" spans="1:29" x14ac:dyDescent="0.25">
      <c r="A7" s="213" t="s">
        <v>1135</v>
      </c>
      <c r="B7" s="212">
        <v>509</v>
      </c>
      <c r="C7" s="214"/>
      <c r="D7" s="293"/>
      <c r="E7" s="293"/>
      <c r="F7" s="293"/>
      <c r="G7" s="293"/>
      <c r="H7" s="293"/>
      <c r="I7" s="293"/>
      <c r="J7" s="293"/>
      <c r="K7" s="293"/>
      <c r="L7" s="293"/>
      <c r="M7" s="293"/>
      <c r="N7" s="293"/>
      <c r="O7" s="294"/>
      <c r="P7" s="6"/>
      <c r="Q7" s="6"/>
      <c r="R7" s="13">
        <f>+C14</f>
        <v>36000</v>
      </c>
      <c r="S7" s="13">
        <f>+-C46</f>
        <v>36000.000000000007</v>
      </c>
      <c r="T7" s="13">
        <f>+R7-S7</f>
        <v>0</v>
      </c>
    </row>
    <row r="8" spans="1:29" x14ac:dyDescent="0.25">
      <c r="A8" s="213"/>
      <c r="B8" s="3"/>
      <c r="D8" s="293"/>
      <c r="E8" s="293"/>
      <c r="F8" s="293"/>
      <c r="G8" s="293"/>
      <c r="H8" s="293"/>
      <c r="I8" s="293"/>
      <c r="J8" s="293"/>
      <c r="K8" s="293"/>
      <c r="L8" s="293"/>
      <c r="M8" s="293"/>
      <c r="N8" s="293"/>
      <c r="O8" s="294"/>
      <c r="P8" s="6"/>
      <c r="Q8" s="6"/>
    </row>
    <row r="9" spans="1:29" x14ac:dyDescent="0.25">
      <c r="A9" s="2"/>
      <c r="B9" s="3"/>
      <c r="D9" s="293"/>
      <c r="E9" s="293"/>
      <c r="F9" s="293"/>
      <c r="G9" s="293"/>
      <c r="H9" s="293"/>
      <c r="I9" s="293"/>
      <c r="J9" s="293"/>
      <c r="K9" s="293"/>
      <c r="L9" s="293"/>
      <c r="M9" s="293"/>
      <c r="N9" s="293"/>
      <c r="O9" s="294"/>
      <c r="P9" s="6"/>
      <c r="Q9" s="6"/>
    </row>
    <row r="10" spans="1:29" x14ac:dyDescent="0.25">
      <c r="B10" s="3"/>
    </row>
    <row r="11" spans="1:29" x14ac:dyDescent="0.25">
      <c r="A11" s="2" t="s">
        <v>66</v>
      </c>
      <c r="B11" s="212" t="s">
        <v>74</v>
      </c>
      <c r="C11" s="214">
        <v>1490</v>
      </c>
    </row>
    <row r="12" spans="1:29" x14ac:dyDescent="0.25">
      <c r="B12" s="28"/>
      <c r="C12" s="2"/>
    </row>
    <row r="13" spans="1:29" x14ac:dyDescent="0.25">
      <c r="A13" s="9" t="s">
        <v>5</v>
      </c>
      <c r="C13" s="31" t="s">
        <v>3</v>
      </c>
      <c r="D13" s="32">
        <v>1994</v>
      </c>
      <c r="E13" s="32">
        <v>1995</v>
      </c>
      <c r="F13" s="32">
        <v>1996</v>
      </c>
      <c r="G13" s="32">
        <v>1997</v>
      </c>
      <c r="H13" s="32">
        <v>1998</v>
      </c>
      <c r="I13" s="32">
        <v>1999</v>
      </c>
      <c r="J13" s="32">
        <v>2000</v>
      </c>
      <c r="K13" s="32">
        <v>2001</v>
      </c>
      <c r="L13" s="32">
        <v>2002</v>
      </c>
      <c r="M13" s="32">
        <v>2003</v>
      </c>
      <c r="N13" s="32">
        <v>2004</v>
      </c>
      <c r="O13" s="32">
        <v>2005</v>
      </c>
      <c r="P13" s="32">
        <v>2006</v>
      </c>
      <c r="Q13" s="32">
        <v>2007</v>
      </c>
      <c r="R13" s="32">
        <v>2008</v>
      </c>
      <c r="S13" s="32">
        <v>2009</v>
      </c>
      <c r="T13" s="32">
        <v>2010</v>
      </c>
      <c r="U13" s="32">
        <v>2011</v>
      </c>
      <c r="V13" s="32">
        <v>2012</v>
      </c>
      <c r="W13" s="32">
        <v>2013</v>
      </c>
      <c r="X13" s="32">
        <v>2014</v>
      </c>
      <c r="Y13" s="328">
        <v>2015</v>
      </c>
      <c r="Z13" s="32">
        <v>2016</v>
      </c>
      <c r="AA13" s="328">
        <v>2017</v>
      </c>
      <c r="AB13" s="32">
        <v>2018</v>
      </c>
      <c r="AC13" s="328">
        <v>2019</v>
      </c>
    </row>
    <row r="14" spans="1:29" x14ac:dyDescent="0.25">
      <c r="A14" s="9" t="s">
        <v>73</v>
      </c>
      <c r="C14" s="295">
        <f>SUM(D14:Y14)</f>
        <v>36000</v>
      </c>
      <c r="D14" s="233">
        <v>0</v>
      </c>
      <c r="E14" s="233">
        <v>0</v>
      </c>
      <c r="F14" s="233">
        <v>0</v>
      </c>
      <c r="G14" s="233">
        <v>0</v>
      </c>
      <c r="H14" s="233">
        <v>0</v>
      </c>
      <c r="I14" s="233">
        <v>0</v>
      </c>
      <c r="J14" s="233">
        <v>0</v>
      </c>
      <c r="K14" s="233">
        <v>0</v>
      </c>
      <c r="L14" s="233">
        <v>0</v>
      </c>
      <c r="M14" s="233">
        <v>0</v>
      </c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7">
        <v>36000</v>
      </c>
    </row>
    <row r="15" spans="1:29" x14ac:dyDescent="0.25">
      <c r="A15" s="34"/>
      <c r="B15" s="2"/>
      <c r="C15" s="2"/>
      <c r="S15" s="233"/>
      <c r="T15" s="233"/>
      <c r="U15" s="233"/>
      <c r="V15" s="233"/>
      <c r="W15" s="233"/>
      <c r="X15" s="233"/>
    </row>
    <row r="16" spans="1:29" x14ac:dyDescent="0.25">
      <c r="A16" s="9" t="s">
        <v>6</v>
      </c>
      <c r="B16" s="3">
        <v>1994</v>
      </c>
      <c r="C16" s="13">
        <f>-SUM(D16:Y16)</f>
        <v>0</v>
      </c>
      <c r="D16" s="297">
        <f>+D$14/7/2</f>
        <v>0</v>
      </c>
      <c r="E16" s="297"/>
      <c r="F16" s="297"/>
      <c r="G16" s="297"/>
      <c r="H16" s="297"/>
      <c r="I16" s="297"/>
      <c r="J16" s="297"/>
      <c r="K16" s="297"/>
      <c r="L16" s="297"/>
      <c r="M16" s="297"/>
      <c r="N16" s="297"/>
      <c r="O16" s="297"/>
      <c r="P16" s="297"/>
      <c r="Q16" s="297"/>
      <c r="R16" s="297"/>
      <c r="S16" s="233"/>
      <c r="T16" s="233"/>
      <c r="U16" s="233"/>
      <c r="V16" s="233"/>
      <c r="W16" s="233"/>
      <c r="X16" s="233"/>
      <c r="Y16" s="297"/>
      <c r="Z16" s="297"/>
    </row>
    <row r="17" spans="1:26" x14ac:dyDescent="0.25">
      <c r="B17" s="3">
        <v>1995</v>
      </c>
      <c r="C17" s="13">
        <f t="shared" ref="C17:C39" si="0">-SUM(D17:Y17)</f>
        <v>0</v>
      </c>
      <c r="D17" s="297">
        <f>+D$14/7</f>
        <v>0</v>
      </c>
      <c r="E17" s="297">
        <f>+E$14/7/2</f>
        <v>0</v>
      </c>
      <c r="F17" s="297"/>
      <c r="G17" s="297"/>
      <c r="H17" s="297"/>
      <c r="I17" s="297"/>
      <c r="J17" s="297"/>
      <c r="K17" s="297"/>
      <c r="L17" s="297"/>
      <c r="M17" s="297"/>
      <c r="N17" s="297"/>
      <c r="O17" s="297"/>
      <c r="P17" s="297"/>
      <c r="Q17" s="297"/>
      <c r="R17" s="297"/>
      <c r="S17" s="233"/>
      <c r="T17" s="233"/>
      <c r="U17" s="233"/>
      <c r="V17" s="233"/>
      <c r="W17" s="233"/>
      <c r="X17" s="233"/>
      <c r="Y17" s="297"/>
      <c r="Z17" s="297"/>
    </row>
    <row r="18" spans="1:26" x14ac:dyDescent="0.25">
      <c r="B18" s="3">
        <v>1996</v>
      </c>
      <c r="C18" s="13">
        <f t="shared" si="0"/>
        <v>0</v>
      </c>
      <c r="D18" s="297">
        <f>+D17</f>
        <v>0</v>
      </c>
      <c r="E18" s="297">
        <f>+E$14/7</f>
        <v>0</v>
      </c>
      <c r="F18" s="297">
        <f>+F$14/7/2</f>
        <v>0</v>
      </c>
      <c r="G18" s="297"/>
      <c r="H18" s="297"/>
      <c r="I18" s="297"/>
      <c r="J18" s="297"/>
      <c r="K18" s="297"/>
      <c r="L18" s="297"/>
      <c r="M18" s="297"/>
      <c r="N18" s="297"/>
      <c r="O18" s="297"/>
      <c r="P18" s="297"/>
      <c r="Q18" s="297"/>
      <c r="R18" s="297"/>
      <c r="S18" s="233"/>
      <c r="T18" s="233"/>
      <c r="U18" s="233"/>
      <c r="V18" s="233"/>
      <c r="W18" s="233"/>
      <c r="X18" s="233"/>
      <c r="Y18" s="297"/>
      <c r="Z18" s="297"/>
    </row>
    <row r="19" spans="1:26" x14ac:dyDescent="0.25">
      <c r="B19" s="3">
        <v>1997</v>
      </c>
      <c r="C19" s="13">
        <f t="shared" si="0"/>
        <v>0</v>
      </c>
      <c r="D19" s="297">
        <f>+D18</f>
        <v>0</v>
      </c>
      <c r="E19" s="297">
        <f>+E18</f>
        <v>0</v>
      </c>
      <c r="F19" s="297">
        <f>+F$14/7</f>
        <v>0</v>
      </c>
      <c r="G19" s="297">
        <f>+G$14/7/2</f>
        <v>0</v>
      </c>
      <c r="H19" s="297"/>
      <c r="I19" s="297"/>
      <c r="J19" s="297"/>
      <c r="K19" s="297"/>
      <c r="L19" s="297"/>
      <c r="M19" s="297"/>
      <c r="N19" s="297"/>
      <c r="O19" s="297"/>
      <c r="P19" s="297"/>
      <c r="Q19" s="297"/>
      <c r="R19" s="297"/>
      <c r="S19" s="233"/>
      <c r="T19" s="233"/>
      <c r="U19" s="233"/>
      <c r="V19" s="233"/>
      <c r="W19" s="233"/>
      <c r="X19" s="233"/>
      <c r="Y19" s="297"/>
      <c r="Z19" s="297"/>
    </row>
    <row r="20" spans="1:26" x14ac:dyDescent="0.25">
      <c r="B20" s="3">
        <v>1998</v>
      </c>
      <c r="C20" s="13">
        <f t="shared" si="0"/>
        <v>0</v>
      </c>
      <c r="D20" s="297">
        <f>+D19</f>
        <v>0</v>
      </c>
      <c r="E20" s="297">
        <f>+E19</f>
        <v>0</v>
      </c>
      <c r="F20" s="297">
        <f>+F19</f>
        <v>0</v>
      </c>
      <c r="G20" s="297">
        <f>+G$14/7</f>
        <v>0</v>
      </c>
      <c r="H20" s="297">
        <f>+H$14/7/2</f>
        <v>0</v>
      </c>
      <c r="I20" s="297"/>
      <c r="J20" s="297"/>
      <c r="K20" s="297"/>
      <c r="L20" s="297"/>
      <c r="M20" s="297"/>
      <c r="N20" s="297"/>
      <c r="O20" s="297"/>
      <c r="P20" s="297"/>
      <c r="Q20" s="297"/>
      <c r="R20" s="297"/>
      <c r="S20" s="233"/>
      <c r="T20" s="233"/>
      <c r="U20" s="233"/>
      <c r="V20" s="233"/>
      <c r="W20" s="233"/>
      <c r="X20" s="233"/>
      <c r="Y20" s="297"/>
      <c r="Z20" s="297"/>
    </row>
    <row r="21" spans="1:26" x14ac:dyDescent="0.25">
      <c r="B21" s="3">
        <v>1999</v>
      </c>
      <c r="C21" s="13">
        <f t="shared" si="0"/>
        <v>0</v>
      </c>
      <c r="D21" s="297">
        <f>+D20</f>
        <v>0</v>
      </c>
      <c r="E21" s="297">
        <f>+E20</f>
        <v>0</v>
      </c>
      <c r="F21" s="297">
        <f>+F20</f>
        <v>0</v>
      </c>
      <c r="G21" s="297">
        <f>+G20</f>
        <v>0</v>
      </c>
      <c r="H21" s="297">
        <f>+H$14/7</f>
        <v>0</v>
      </c>
      <c r="I21" s="297">
        <f>+I$14/7/2</f>
        <v>0</v>
      </c>
      <c r="J21" s="297"/>
      <c r="K21" s="297"/>
      <c r="L21" s="297"/>
      <c r="M21" s="297"/>
      <c r="N21" s="297"/>
      <c r="O21" s="297"/>
      <c r="P21" s="297"/>
      <c r="Q21" s="297"/>
      <c r="R21" s="297"/>
      <c r="S21" s="233"/>
      <c r="T21" s="233"/>
      <c r="U21" s="233"/>
      <c r="V21" s="233"/>
      <c r="W21" s="233"/>
      <c r="X21" s="233"/>
      <c r="Y21" s="297"/>
      <c r="Z21" s="297"/>
    </row>
    <row r="22" spans="1:26" x14ac:dyDescent="0.25">
      <c r="B22" s="3">
        <v>2000</v>
      </c>
      <c r="C22" s="13">
        <f t="shared" si="0"/>
        <v>0</v>
      </c>
      <c r="D22" s="297">
        <f>+D21</f>
        <v>0</v>
      </c>
      <c r="E22" s="297">
        <f>+E21</f>
        <v>0</v>
      </c>
      <c r="F22" s="297">
        <f>+F21</f>
        <v>0</v>
      </c>
      <c r="G22" s="297">
        <f>+G21</f>
        <v>0</v>
      </c>
      <c r="H22" s="297">
        <f>+H21</f>
        <v>0</v>
      </c>
      <c r="I22" s="297">
        <f>+I$14/7</f>
        <v>0</v>
      </c>
      <c r="J22" s="297">
        <f>+J$14/7/2</f>
        <v>0</v>
      </c>
      <c r="K22" s="297"/>
      <c r="L22" s="297"/>
      <c r="M22" s="297"/>
      <c r="N22" s="297"/>
      <c r="O22" s="297"/>
      <c r="P22" s="297"/>
      <c r="Q22" s="297"/>
      <c r="R22" s="297"/>
      <c r="S22" s="233"/>
      <c r="T22" s="233"/>
      <c r="U22" s="233"/>
      <c r="V22" s="233"/>
      <c r="W22" s="233"/>
      <c r="X22" s="233"/>
      <c r="Y22" s="297"/>
      <c r="Z22" s="297"/>
    </row>
    <row r="23" spans="1:26" x14ac:dyDescent="0.25">
      <c r="B23" s="3">
        <v>2001</v>
      </c>
      <c r="C23" s="13">
        <f t="shared" si="0"/>
        <v>0</v>
      </c>
      <c r="D23" s="297">
        <f>+D$14/7/2</f>
        <v>0</v>
      </c>
      <c r="E23" s="297">
        <f>+E22</f>
        <v>0</v>
      </c>
      <c r="F23" s="297">
        <f>+F22</f>
        <v>0</v>
      </c>
      <c r="G23" s="297">
        <f>+G22</f>
        <v>0</v>
      </c>
      <c r="H23" s="297">
        <f>+H22</f>
        <v>0</v>
      </c>
      <c r="I23" s="297">
        <f>+I22</f>
        <v>0</v>
      </c>
      <c r="J23" s="297">
        <f>+J$14/7</f>
        <v>0</v>
      </c>
      <c r="K23" s="297">
        <f>+K$14/7/2</f>
        <v>0</v>
      </c>
      <c r="L23" s="297"/>
      <c r="M23" s="297"/>
      <c r="N23" s="297"/>
      <c r="O23" s="297"/>
      <c r="P23" s="297"/>
      <c r="Q23" s="297"/>
      <c r="R23" s="297"/>
      <c r="S23" s="233"/>
      <c r="T23" s="233"/>
      <c r="U23" s="233"/>
      <c r="V23" s="233"/>
      <c r="W23" s="233"/>
      <c r="X23" s="233"/>
      <c r="Y23" s="297"/>
      <c r="Z23" s="297"/>
    </row>
    <row r="24" spans="1:26" x14ac:dyDescent="0.25">
      <c r="B24" s="3">
        <v>2002</v>
      </c>
      <c r="C24" s="13">
        <f t="shared" si="0"/>
        <v>0</v>
      </c>
      <c r="D24" s="297"/>
      <c r="E24" s="297">
        <f>+E$14/7/2</f>
        <v>0</v>
      </c>
      <c r="F24" s="297">
        <f>+F23</f>
        <v>0</v>
      </c>
      <c r="G24" s="297">
        <f>+G23</f>
        <v>0</v>
      </c>
      <c r="H24" s="297">
        <f>+H23</f>
        <v>0</v>
      </c>
      <c r="I24" s="297">
        <f>+I23</f>
        <v>0</v>
      </c>
      <c r="J24" s="297">
        <f>+J23</f>
        <v>0</v>
      </c>
      <c r="K24" s="297">
        <f>+K$14/7</f>
        <v>0</v>
      </c>
      <c r="L24" s="297">
        <f>+L$14/7/2</f>
        <v>0</v>
      </c>
      <c r="M24" s="297"/>
      <c r="N24" s="297"/>
      <c r="O24" s="297"/>
      <c r="P24" s="297"/>
      <c r="Q24" s="297"/>
      <c r="R24" s="297"/>
      <c r="S24" s="233"/>
      <c r="T24" s="233"/>
      <c r="U24" s="233"/>
      <c r="V24" s="233"/>
      <c r="W24" s="233"/>
      <c r="X24" s="233"/>
      <c r="Y24" s="297"/>
      <c r="Z24" s="297"/>
    </row>
    <row r="25" spans="1:26" x14ac:dyDescent="0.25">
      <c r="B25" s="3">
        <v>2003</v>
      </c>
      <c r="C25" s="13">
        <f t="shared" si="0"/>
        <v>0</v>
      </c>
      <c r="D25" s="297"/>
      <c r="E25" s="297"/>
      <c r="F25" s="297">
        <f>+F$14/7/2</f>
        <v>0</v>
      </c>
      <c r="G25" s="297">
        <f>+G24</f>
        <v>0</v>
      </c>
      <c r="H25" s="297">
        <f>+H24</f>
        <v>0</v>
      </c>
      <c r="I25" s="297">
        <f>+I24</f>
        <v>0</v>
      </c>
      <c r="J25" s="297">
        <f>+J24</f>
        <v>0</v>
      </c>
      <c r="K25" s="297">
        <f>+K24</f>
        <v>0</v>
      </c>
      <c r="L25" s="297">
        <f>+L$14/7</f>
        <v>0</v>
      </c>
      <c r="M25" s="297">
        <f>+M$14/7/2</f>
        <v>0</v>
      </c>
      <c r="N25" s="297"/>
      <c r="O25" s="297"/>
      <c r="P25" s="297"/>
      <c r="Q25" s="297"/>
      <c r="R25" s="297"/>
      <c r="S25" s="233"/>
      <c r="T25" s="233"/>
      <c r="U25" s="233"/>
      <c r="V25" s="233"/>
      <c r="W25" s="233"/>
      <c r="X25" s="233"/>
      <c r="Y25" s="297"/>
      <c r="Z25" s="297"/>
    </row>
    <row r="26" spans="1:26" x14ac:dyDescent="0.25">
      <c r="B26" s="3">
        <v>2004</v>
      </c>
      <c r="C26" s="13">
        <f t="shared" si="0"/>
        <v>0</v>
      </c>
      <c r="D26" s="297"/>
      <c r="E26" s="297"/>
      <c r="F26" s="297"/>
      <c r="G26" s="297">
        <f>+G$14/7/2</f>
        <v>0</v>
      </c>
      <c r="H26" s="297">
        <f>+H25</f>
        <v>0</v>
      </c>
      <c r="I26" s="297">
        <f>+I25</f>
        <v>0</v>
      </c>
      <c r="J26" s="297">
        <f>+J25</f>
        <v>0</v>
      </c>
      <c r="K26" s="297">
        <f>+K25</f>
        <v>0</v>
      </c>
      <c r="L26" s="297">
        <f>+L25</f>
        <v>0</v>
      </c>
      <c r="M26" s="297">
        <f>+M$14/7</f>
        <v>0</v>
      </c>
      <c r="N26" s="7">
        <f>+N$14/7/2</f>
        <v>0</v>
      </c>
      <c r="O26" s="7"/>
      <c r="P26" s="7"/>
      <c r="Q26" s="7"/>
      <c r="R26" s="7"/>
      <c r="S26" s="43"/>
      <c r="T26" s="43"/>
      <c r="U26" s="43"/>
      <c r="V26" s="43"/>
      <c r="W26" s="43"/>
      <c r="X26" s="43"/>
      <c r="Y26" s="7"/>
      <c r="Z26" s="297"/>
    </row>
    <row r="27" spans="1:26" x14ac:dyDescent="0.25">
      <c r="B27" s="3">
        <v>2005</v>
      </c>
      <c r="C27" s="13">
        <f t="shared" si="0"/>
        <v>0</v>
      </c>
      <c r="D27" s="297"/>
      <c r="E27" s="297"/>
      <c r="F27" s="297"/>
      <c r="G27" s="297"/>
      <c r="H27" s="297">
        <f>+H$14/7/2</f>
        <v>0</v>
      </c>
      <c r="I27" s="297">
        <f>+I26</f>
        <v>0</v>
      </c>
      <c r="J27" s="297">
        <f>+J26</f>
        <v>0</v>
      </c>
      <c r="K27" s="297">
        <f>+K26</f>
        <v>0</v>
      </c>
      <c r="L27" s="297">
        <f>+L26</f>
        <v>0</v>
      </c>
      <c r="M27" s="297">
        <f>+M26</f>
        <v>0</v>
      </c>
      <c r="N27" s="7">
        <f>+N$14/7</f>
        <v>0</v>
      </c>
      <c r="O27" s="7">
        <f>+O$14/7/2</f>
        <v>0</v>
      </c>
      <c r="P27" s="7"/>
      <c r="Q27" s="7"/>
      <c r="R27" s="7"/>
      <c r="S27" s="43"/>
      <c r="T27" s="43"/>
      <c r="U27" s="43"/>
      <c r="V27" s="43"/>
      <c r="W27" s="43"/>
      <c r="X27" s="43"/>
      <c r="Y27" s="7"/>
      <c r="Z27" s="297"/>
    </row>
    <row r="28" spans="1:26" x14ac:dyDescent="0.25">
      <c r="B28" s="3">
        <v>2006</v>
      </c>
      <c r="C28" s="13">
        <f t="shared" si="0"/>
        <v>0</v>
      </c>
      <c r="D28" s="297"/>
      <c r="E28" s="297"/>
      <c r="F28" s="297"/>
      <c r="G28" s="297"/>
      <c r="H28" s="297"/>
      <c r="I28" s="297">
        <f>+I$14/7/2</f>
        <v>0</v>
      </c>
      <c r="J28" s="297">
        <f>+J27</f>
        <v>0</v>
      </c>
      <c r="K28" s="297">
        <f>+K27</f>
        <v>0</v>
      </c>
      <c r="L28" s="297">
        <f>+L27</f>
        <v>0</v>
      </c>
      <c r="M28" s="297">
        <f>+M27</f>
        <v>0</v>
      </c>
      <c r="N28" s="7">
        <f>+N27</f>
        <v>0</v>
      </c>
      <c r="O28" s="7">
        <f>+O$14/7</f>
        <v>0</v>
      </c>
      <c r="P28" s="7">
        <f>+P$14/7/2</f>
        <v>0</v>
      </c>
      <c r="Q28" s="7"/>
      <c r="R28" s="7"/>
      <c r="S28" s="43"/>
      <c r="T28" s="43"/>
      <c r="U28" s="43"/>
      <c r="V28" s="43"/>
      <c r="W28" s="43"/>
      <c r="X28" s="43"/>
      <c r="Y28" s="7"/>
      <c r="Z28" s="297"/>
    </row>
    <row r="29" spans="1:26" x14ac:dyDescent="0.25">
      <c r="B29" s="3">
        <v>2007</v>
      </c>
      <c r="C29" s="13">
        <f t="shared" si="0"/>
        <v>0</v>
      </c>
      <c r="D29" s="297"/>
      <c r="E29" s="297"/>
      <c r="F29" s="297"/>
      <c r="G29" s="297"/>
      <c r="H29" s="297"/>
      <c r="I29" s="297"/>
      <c r="J29" s="297">
        <f>+J$14/7/2</f>
        <v>0</v>
      </c>
      <c r="K29" s="297">
        <f>+K28</f>
        <v>0</v>
      </c>
      <c r="L29" s="297">
        <f>+L28</f>
        <v>0</v>
      </c>
      <c r="M29" s="297">
        <f>+M28</f>
        <v>0</v>
      </c>
      <c r="N29" s="7">
        <f>+N28</f>
        <v>0</v>
      </c>
      <c r="O29" s="7">
        <f>+O28</f>
        <v>0</v>
      </c>
      <c r="P29" s="7">
        <f>+P$14/7</f>
        <v>0</v>
      </c>
      <c r="Q29" s="7">
        <f>+Q$14/7/2</f>
        <v>0</v>
      </c>
      <c r="R29" s="7"/>
      <c r="S29" s="43"/>
      <c r="T29" s="43"/>
      <c r="U29" s="43"/>
      <c r="V29" s="43"/>
      <c r="W29" s="43"/>
      <c r="X29" s="43"/>
      <c r="Y29" s="7"/>
      <c r="Z29" s="297"/>
    </row>
    <row r="30" spans="1:26" x14ac:dyDescent="0.25">
      <c r="B30" s="3">
        <v>2008</v>
      </c>
      <c r="C30" s="13">
        <f t="shared" si="0"/>
        <v>0</v>
      </c>
      <c r="D30" s="297"/>
      <c r="E30" s="297"/>
      <c r="F30" s="297"/>
      <c r="G30" s="297"/>
      <c r="H30" s="297"/>
      <c r="I30" s="297"/>
      <c r="J30" s="297"/>
      <c r="K30" s="297">
        <f>+K$14/7/2</f>
        <v>0</v>
      </c>
      <c r="L30" s="297">
        <f>+L29</f>
        <v>0</v>
      </c>
      <c r="M30" s="297">
        <f>+M29</f>
        <v>0</v>
      </c>
      <c r="N30" s="7">
        <f>+N29</f>
        <v>0</v>
      </c>
      <c r="O30" s="7">
        <f>+O29</f>
        <v>0</v>
      </c>
      <c r="P30" s="7">
        <f>+P29</f>
        <v>0</v>
      </c>
      <c r="Q30" s="7">
        <f>+Q$14/7</f>
        <v>0</v>
      </c>
      <c r="R30" s="7">
        <f>+R$14/7/2</f>
        <v>0</v>
      </c>
      <c r="S30" s="43"/>
      <c r="T30" s="43"/>
      <c r="U30" s="43"/>
      <c r="V30" s="43"/>
      <c r="W30" s="43"/>
      <c r="X30" s="43"/>
      <c r="Y30" s="7"/>
      <c r="Z30" s="297"/>
    </row>
    <row r="31" spans="1:26" x14ac:dyDescent="0.25">
      <c r="B31" s="3">
        <v>2009</v>
      </c>
      <c r="C31" s="13">
        <f t="shared" si="0"/>
        <v>0</v>
      </c>
      <c r="D31" s="297"/>
      <c r="E31" s="297"/>
      <c r="F31" s="297"/>
      <c r="G31" s="297"/>
      <c r="H31" s="297"/>
      <c r="I31" s="297"/>
      <c r="J31" s="297"/>
      <c r="K31" s="297"/>
      <c r="L31" s="297">
        <f>+L$14/7/2</f>
        <v>0</v>
      </c>
      <c r="M31" s="297">
        <f>+M30</f>
        <v>0</v>
      </c>
      <c r="N31" s="7">
        <f>+N30</f>
        <v>0</v>
      </c>
      <c r="O31" s="7">
        <f>+O30</f>
        <v>0</v>
      </c>
      <c r="P31" s="7">
        <f>+P30</f>
        <v>0</v>
      </c>
      <c r="Q31" s="7">
        <f>+Q30</f>
        <v>0</v>
      </c>
      <c r="R31" s="7">
        <f>+R$14/7</f>
        <v>0</v>
      </c>
      <c r="S31" s="43">
        <f>+S$14/7/2</f>
        <v>0</v>
      </c>
      <c r="T31" s="43"/>
      <c r="U31" s="43"/>
      <c r="V31" s="43"/>
      <c r="W31" s="43"/>
      <c r="X31" s="43"/>
      <c r="Y31" s="7"/>
      <c r="Z31" s="297"/>
    </row>
    <row r="32" spans="1:26" x14ac:dyDescent="0.25">
      <c r="A32" s="38" t="s">
        <v>59</v>
      </c>
      <c r="B32" s="3">
        <v>2010</v>
      </c>
      <c r="C32" s="13">
        <f t="shared" si="0"/>
        <v>0</v>
      </c>
      <c r="D32" s="297"/>
      <c r="E32" s="297"/>
      <c r="F32" s="297"/>
      <c r="G32" s="297"/>
      <c r="H32" s="297"/>
      <c r="I32" s="297"/>
      <c r="J32" s="297"/>
      <c r="K32" s="297"/>
      <c r="L32" s="297"/>
      <c r="M32" s="297">
        <f>+M$14/7/2</f>
        <v>0</v>
      </c>
      <c r="N32" s="7">
        <f>+N31</f>
        <v>0</v>
      </c>
      <c r="O32" s="7">
        <f>+O31</f>
        <v>0</v>
      </c>
      <c r="P32" s="7">
        <f>+P31</f>
        <v>0</v>
      </c>
      <c r="Q32" s="7">
        <f>+Q31</f>
        <v>0</v>
      </c>
      <c r="R32" s="7">
        <f>+R31</f>
        <v>0</v>
      </c>
      <c r="S32" s="43">
        <f>+S$14/7</f>
        <v>0</v>
      </c>
      <c r="T32" s="43">
        <f>+T$14/7/2</f>
        <v>0</v>
      </c>
      <c r="U32" s="43"/>
      <c r="V32" s="43"/>
      <c r="W32" s="43"/>
      <c r="X32" s="43"/>
      <c r="Y32" s="7"/>
      <c r="Z32" s="297"/>
    </row>
    <row r="33" spans="1:29" x14ac:dyDescent="0.25">
      <c r="A33" s="38"/>
      <c r="B33" s="3">
        <v>2011</v>
      </c>
      <c r="C33" s="13">
        <f t="shared" si="0"/>
        <v>0</v>
      </c>
      <c r="D33" s="297"/>
      <c r="E33" s="297"/>
      <c r="F33" s="297"/>
      <c r="G33" s="297"/>
      <c r="H33" s="297"/>
      <c r="I33" s="297"/>
      <c r="J33" s="297"/>
      <c r="K33" s="297"/>
      <c r="L33" s="297"/>
      <c r="M33" s="297"/>
      <c r="N33" s="7">
        <f>+N$14/7/2</f>
        <v>0</v>
      </c>
      <c r="O33" s="7">
        <f>+O32</f>
        <v>0</v>
      </c>
      <c r="P33" s="7">
        <f>+P32</f>
        <v>0</v>
      </c>
      <c r="Q33" s="7">
        <f>+Q32</f>
        <v>0</v>
      </c>
      <c r="R33" s="7">
        <f>+R32</f>
        <v>0</v>
      </c>
      <c r="S33" s="43">
        <f>+S32</f>
        <v>0</v>
      </c>
      <c r="T33" s="43">
        <f>+T$14/7</f>
        <v>0</v>
      </c>
      <c r="U33" s="43">
        <f>+U$14/7/2</f>
        <v>0</v>
      </c>
      <c r="V33" s="43"/>
      <c r="W33" s="43"/>
      <c r="X33" s="43"/>
      <c r="Y33" s="7"/>
      <c r="Z33" s="297"/>
    </row>
    <row r="34" spans="1:29" x14ac:dyDescent="0.25">
      <c r="A34" s="38"/>
      <c r="B34" s="3">
        <v>2012</v>
      </c>
      <c r="C34" s="13">
        <f t="shared" si="0"/>
        <v>0</v>
      </c>
      <c r="D34" s="297"/>
      <c r="E34" s="297"/>
      <c r="F34" s="297"/>
      <c r="G34" s="297"/>
      <c r="H34" s="297"/>
      <c r="I34" s="297"/>
      <c r="J34" s="297"/>
      <c r="K34" s="297"/>
      <c r="L34" s="297"/>
      <c r="M34" s="297"/>
      <c r="N34" s="7"/>
      <c r="O34" s="7">
        <f>+O$14/7/2</f>
        <v>0</v>
      </c>
      <c r="P34" s="7">
        <f>+P33</f>
        <v>0</v>
      </c>
      <c r="Q34" s="7">
        <f>+Q33</f>
        <v>0</v>
      </c>
      <c r="R34" s="7">
        <f>+R33</f>
        <v>0</v>
      </c>
      <c r="S34" s="43">
        <f>+S33</f>
        <v>0</v>
      </c>
      <c r="T34" s="43">
        <f>+T$14/7</f>
        <v>0</v>
      </c>
      <c r="U34" s="43">
        <f>+U$14/7</f>
        <v>0</v>
      </c>
      <c r="V34" s="43">
        <f>+V$14/7/2</f>
        <v>0</v>
      </c>
      <c r="W34" s="43"/>
      <c r="X34" s="43"/>
      <c r="Y34" s="7"/>
      <c r="Z34" s="297"/>
    </row>
    <row r="35" spans="1:29" x14ac:dyDescent="0.25">
      <c r="A35" s="38"/>
      <c r="B35" s="3">
        <v>2013</v>
      </c>
      <c r="C35" s="13">
        <f t="shared" si="0"/>
        <v>0</v>
      </c>
      <c r="D35" s="297"/>
      <c r="E35" s="297"/>
      <c r="F35" s="297"/>
      <c r="G35" s="297"/>
      <c r="H35" s="297"/>
      <c r="I35" s="297"/>
      <c r="J35" s="297"/>
      <c r="K35" s="297"/>
      <c r="L35" s="297"/>
      <c r="M35" s="297"/>
      <c r="N35" s="7"/>
      <c r="O35" s="7"/>
      <c r="P35" s="7">
        <f>P14/7/2</f>
        <v>0</v>
      </c>
      <c r="Q35" s="7">
        <f>Q14</f>
        <v>0</v>
      </c>
      <c r="R35" s="7">
        <f t="shared" ref="R35:U36" si="1">R34</f>
        <v>0</v>
      </c>
      <c r="S35" s="43">
        <f t="shared" si="1"/>
        <v>0</v>
      </c>
      <c r="T35" s="43">
        <f t="shared" si="1"/>
        <v>0</v>
      </c>
      <c r="U35" s="43">
        <f t="shared" si="1"/>
        <v>0</v>
      </c>
      <c r="V35" s="43">
        <f>V14/7</f>
        <v>0</v>
      </c>
      <c r="W35" s="43">
        <f>W14/7/2</f>
        <v>0</v>
      </c>
      <c r="X35" s="43"/>
      <c r="Y35" s="7"/>
      <c r="Z35" s="297"/>
    </row>
    <row r="36" spans="1:29" x14ac:dyDescent="0.25">
      <c r="A36" s="38"/>
      <c r="B36" s="3">
        <v>2014</v>
      </c>
      <c r="C36" s="13">
        <f t="shared" si="0"/>
        <v>0</v>
      </c>
      <c r="D36" s="297"/>
      <c r="E36" s="297"/>
      <c r="F36" s="297"/>
      <c r="G36" s="297"/>
      <c r="H36" s="297"/>
      <c r="I36" s="297"/>
      <c r="J36" s="297"/>
      <c r="K36" s="297"/>
      <c r="L36" s="297"/>
      <c r="M36" s="297"/>
      <c r="N36" s="7"/>
      <c r="O36" s="7"/>
      <c r="P36" s="7"/>
      <c r="Q36" s="7">
        <f>Q14/7/2</f>
        <v>0</v>
      </c>
      <c r="R36" s="7">
        <f t="shared" si="1"/>
        <v>0</v>
      </c>
      <c r="S36" s="43">
        <f t="shared" si="1"/>
        <v>0</v>
      </c>
      <c r="T36" s="43">
        <f t="shared" si="1"/>
        <v>0</v>
      </c>
      <c r="U36" s="43">
        <f t="shared" si="1"/>
        <v>0</v>
      </c>
      <c r="V36" s="43">
        <f>V35</f>
        <v>0</v>
      </c>
      <c r="W36" s="43">
        <f>W14/7</f>
        <v>0</v>
      </c>
      <c r="X36" s="43">
        <f>X14/7/2</f>
        <v>0</v>
      </c>
      <c r="Y36" s="7"/>
      <c r="Z36" s="297"/>
    </row>
    <row r="37" spans="1:29" x14ac:dyDescent="0.25">
      <c r="A37" s="38"/>
      <c r="B37" s="3">
        <v>2015</v>
      </c>
      <c r="C37" s="13">
        <f t="shared" si="0"/>
        <v>-2571.4285714285716</v>
      </c>
      <c r="D37" s="297"/>
      <c r="E37" s="297"/>
      <c r="F37" s="297"/>
      <c r="G37" s="297"/>
      <c r="H37" s="297"/>
      <c r="I37" s="297"/>
      <c r="J37" s="297"/>
      <c r="K37" s="297"/>
      <c r="L37" s="297"/>
      <c r="M37" s="297"/>
      <c r="N37" s="7"/>
      <c r="O37" s="7"/>
      <c r="P37" s="7"/>
      <c r="Q37" s="7"/>
      <c r="R37" s="7">
        <f>R14/7/2</f>
        <v>0</v>
      </c>
      <c r="S37" s="43">
        <f>S36</f>
        <v>0</v>
      </c>
      <c r="T37" s="43">
        <f>T36</f>
        <v>0</v>
      </c>
      <c r="U37" s="43">
        <f>U36</f>
        <v>0</v>
      </c>
      <c r="V37" s="43">
        <f>V36</f>
        <v>0</v>
      </c>
      <c r="W37" s="43">
        <f>W36</f>
        <v>0</v>
      </c>
      <c r="X37" s="43">
        <f>X14/7</f>
        <v>0</v>
      </c>
      <c r="Y37" s="7">
        <f>$Y$14/7/2</f>
        <v>2571.4285714285716</v>
      </c>
      <c r="Z37" s="297"/>
    </row>
    <row r="38" spans="1:29" x14ac:dyDescent="0.25">
      <c r="A38" s="38"/>
      <c r="B38" s="3">
        <v>2016</v>
      </c>
      <c r="C38" s="13">
        <f t="shared" si="0"/>
        <v>-5142.8571428571431</v>
      </c>
      <c r="D38" s="297"/>
      <c r="E38" s="297"/>
      <c r="F38" s="297"/>
      <c r="G38" s="297"/>
      <c r="H38" s="297"/>
      <c r="I38" s="297"/>
      <c r="J38" s="297"/>
      <c r="K38" s="297"/>
      <c r="L38" s="297"/>
      <c r="M38" s="297"/>
      <c r="N38" s="7"/>
      <c r="O38" s="7"/>
      <c r="P38" s="7"/>
      <c r="Q38" s="7"/>
      <c r="R38" s="7"/>
      <c r="S38" s="43"/>
      <c r="T38" s="43"/>
      <c r="U38" s="43"/>
      <c r="V38" s="43"/>
      <c r="W38" s="43"/>
      <c r="X38" s="43"/>
      <c r="Y38" s="7">
        <f>$Y$14/7</f>
        <v>5142.8571428571431</v>
      </c>
      <c r="Z38" s="297"/>
    </row>
    <row r="39" spans="1:29" x14ac:dyDescent="0.25">
      <c r="A39" s="38"/>
      <c r="B39" s="3">
        <v>2017</v>
      </c>
      <c r="C39" s="13">
        <f t="shared" si="0"/>
        <v>-5142.8571428571431</v>
      </c>
      <c r="D39" s="297"/>
      <c r="E39" s="297"/>
      <c r="F39" s="297"/>
      <c r="G39" s="297"/>
      <c r="H39" s="297"/>
      <c r="I39" s="297"/>
      <c r="J39" s="297"/>
      <c r="K39" s="297"/>
      <c r="L39" s="297"/>
      <c r="M39" s="297"/>
      <c r="N39" s="7"/>
      <c r="O39" s="7"/>
      <c r="P39" s="7"/>
      <c r="Q39" s="7"/>
      <c r="R39" s="7"/>
      <c r="S39" s="43"/>
      <c r="T39" s="43"/>
      <c r="U39" s="43"/>
      <c r="V39" s="43"/>
      <c r="W39" s="43"/>
      <c r="X39" s="43"/>
      <c r="Y39" s="7">
        <f>$Y$14/7</f>
        <v>5142.8571428571431</v>
      </c>
      <c r="Z39" s="297"/>
    </row>
    <row r="40" spans="1:29" x14ac:dyDescent="0.25">
      <c r="A40" s="38"/>
      <c r="B40" s="3">
        <v>2018</v>
      </c>
      <c r="C40" s="13">
        <f>-SUM(D40:AB40)</f>
        <v>-5142.8571428571431</v>
      </c>
      <c r="D40" s="297"/>
      <c r="E40" s="297"/>
      <c r="F40" s="297"/>
      <c r="G40" s="297"/>
      <c r="H40" s="297"/>
      <c r="I40" s="297"/>
      <c r="J40" s="297"/>
      <c r="K40" s="297"/>
      <c r="L40" s="297"/>
      <c r="M40" s="297"/>
      <c r="N40" s="7"/>
      <c r="O40" s="7"/>
      <c r="P40" s="7"/>
      <c r="Q40" s="7"/>
      <c r="R40" s="7"/>
      <c r="S40" s="43"/>
      <c r="T40" s="43"/>
      <c r="U40" s="43"/>
      <c r="V40" s="43"/>
      <c r="W40" s="43"/>
      <c r="X40" s="43"/>
      <c r="Y40" s="7">
        <f>$Y$14/7</f>
        <v>5142.8571428571431</v>
      </c>
      <c r="Z40" s="297"/>
    </row>
    <row r="41" spans="1:29" x14ac:dyDescent="0.25">
      <c r="A41" s="38"/>
      <c r="B41" s="3">
        <v>2019</v>
      </c>
      <c r="C41" s="13">
        <f>-SUM(D41:AB41)</f>
        <v>-5142.8571428571431</v>
      </c>
      <c r="D41" s="297"/>
      <c r="E41" s="297"/>
      <c r="F41" s="297"/>
      <c r="G41" s="297"/>
      <c r="H41" s="297"/>
      <c r="I41" s="297"/>
      <c r="J41" s="297"/>
      <c r="K41" s="297"/>
      <c r="L41" s="297"/>
      <c r="M41" s="297"/>
      <c r="N41" s="7"/>
      <c r="O41" s="7"/>
      <c r="P41" s="7"/>
      <c r="Q41" s="7"/>
      <c r="R41" s="7"/>
      <c r="S41" s="43"/>
      <c r="T41" s="43"/>
      <c r="U41" s="43"/>
      <c r="V41" s="43"/>
      <c r="W41" s="43"/>
      <c r="X41" s="43"/>
      <c r="Y41" s="7">
        <f>$Y$14/7</f>
        <v>5142.8571428571431</v>
      </c>
      <c r="Z41" s="297"/>
    </row>
    <row r="42" spans="1:29" x14ac:dyDescent="0.25">
      <c r="A42" s="38"/>
      <c r="B42" s="3">
        <v>2020</v>
      </c>
      <c r="C42" s="13">
        <f t="shared" ref="C42:C44" si="2">-SUM(D42:AB42)</f>
        <v>-5142.8571428571431</v>
      </c>
      <c r="D42" s="297"/>
      <c r="E42" s="297"/>
      <c r="F42" s="297"/>
      <c r="G42" s="297"/>
      <c r="H42" s="297"/>
      <c r="I42" s="297"/>
      <c r="J42" s="297"/>
      <c r="K42" s="297"/>
      <c r="L42" s="297"/>
      <c r="M42" s="297"/>
      <c r="N42" s="7"/>
      <c r="O42" s="7"/>
      <c r="P42" s="7"/>
      <c r="Q42" s="7"/>
      <c r="R42" s="7"/>
      <c r="S42" s="43"/>
      <c r="T42" s="43"/>
      <c r="U42" s="43"/>
      <c r="V42" s="43"/>
      <c r="W42" s="43"/>
      <c r="X42" s="43"/>
      <c r="Y42" s="7">
        <f t="shared" ref="Y42:Y43" si="3">$Y$14/7</f>
        <v>5142.8571428571431</v>
      </c>
      <c r="Z42" s="297"/>
    </row>
    <row r="43" spans="1:29" x14ac:dyDescent="0.25">
      <c r="A43" s="38"/>
      <c r="B43" s="3">
        <v>2021</v>
      </c>
      <c r="C43" s="13">
        <f t="shared" si="2"/>
        <v>-5142.8571428571431</v>
      </c>
      <c r="D43" s="297"/>
      <c r="E43" s="297"/>
      <c r="F43" s="297"/>
      <c r="G43" s="297"/>
      <c r="H43" s="297"/>
      <c r="I43" s="297"/>
      <c r="J43" s="297"/>
      <c r="K43" s="297"/>
      <c r="L43" s="297"/>
      <c r="M43" s="297"/>
      <c r="N43" s="7"/>
      <c r="O43" s="7"/>
      <c r="P43" s="7"/>
      <c r="Q43" s="7"/>
      <c r="R43" s="7"/>
      <c r="S43" s="43"/>
      <c r="T43" s="43"/>
      <c r="U43" s="43"/>
      <c r="V43" s="43"/>
      <c r="W43" s="43"/>
      <c r="X43" s="43"/>
      <c r="Y43" s="7">
        <f t="shared" si="3"/>
        <v>5142.8571428571431</v>
      </c>
      <c r="Z43" s="297"/>
    </row>
    <row r="44" spans="1:29" x14ac:dyDescent="0.25">
      <c r="A44" s="38"/>
      <c r="B44" s="3">
        <v>2022</v>
      </c>
      <c r="C44" s="13">
        <f t="shared" si="2"/>
        <v>-2571.4285714285716</v>
      </c>
      <c r="D44" s="297"/>
      <c r="E44" s="297"/>
      <c r="F44" s="297"/>
      <c r="G44" s="297"/>
      <c r="H44" s="297"/>
      <c r="I44" s="297"/>
      <c r="J44" s="297"/>
      <c r="K44" s="297"/>
      <c r="L44" s="297"/>
      <c r="M44" s="297"/>
      <c r="N44" s="7"/>
      <c r="O44" s="7"/>
      <c r="P44" s="7"/>
      <c r="Q44" s="7"/>
      <c r="R44" s="7"/>
      <c r="S44" s="43"/>
      <c r="T44" s="43"/>
      <c r="U44" s="43"/>
      <c r="V44" s="43"/>
      <c r="W44" s="43"/>
      <c r="X44" s="43"/>
      <c r="Y44" s="7">
        <f>$Y$14/7/2</f>
        <v>2571.4285714285716</v>
      </c>
      <c r="Z44" s="297"/>
    </row>
    <row r="45" spans="1:29" x14ac:dyDescent="0.25">
      <c r="A45" s="38"/>
      <c r="B45" s="12"/>
      <c r="C45" s="254"/>
      <c r="D45" s="298"/>
      <c r="E45" s="298"/>
      <c r="F45" s="298"/>
      <c r="G45" s="298"/>
      <c r="H45" s="298"/>
      <c r="I45" s="298"/>
      <c r="J45" s="298"/>
      <c r="K45" s="298"/>
      <c r="L45" s="298"/>
      <c r="M45" s="298"/>
      <c r="N45" s="298"/>
      <c r="O45" s="298"/>
      <c r="P45" s="298"/>
      <c r="Q45" s="298"/>
      <c r="R45" s="298"/>
      <c r="S45" s="298"/>
      <c r="T45" s="298"/>
      <c r="U45" s="298"/>
      <c r="V45" s="299"/>
      <c r="W45" s="299"/>
      <c r="X45" s="299"/>
      <c r="Y45" s="298"/>
      <c r="Z45" s="298"/>
      <c r="AA45" s="173"/>
      <c r="AB45" s="173"/>
    </row>
    <row r="46" spans="1:29" x14ac:dyDescent="0.25">
      <c r="A46" s="38" t="s">
        <v>62</v>
      </c>
      <c r="B46" s="300">
        <f>SUM(D46:AC46)</f>
        <v>0</v>
      </c>
      <c r="C46" s="275">
        <f>SUM(C16:C45)</f>
        <v>-36000.000000000007</v>
      </c>
      <c r="D46" s="297">
        <f>-SUM(D16:D45)+D14</f>
        <v>0</v>
      </c>
      <c r="E46" s="297">
        <f t="shared" ref="E46:T46" si="4">-SUM(E16:E45)+E14</f>
        <v>0</v>
      </c>
      <c r="F46" s="297">
        <f t="shared" si="4"/>
        <v>0</v>
      </c>
      <c r="G46" s="297">
        <f t="shared" si="4"/>
        <v>0</v>
      </c>
      <c r="H46" s="297">
        <f t="shared" si="4"/>
        <v>0</v>
      </c>
      <c r="I46" s="297">
        <f t="shared" si="4"/>
        <v>0</v>
      </c>
      <c r="J46" s="297">
        <f t="shared" si="4"/>
        <v>0</v>
      </c>
      <c r="K46" s="297">
        <f t="shared" si="4"/>
        <v>0</v>
      </c>
      <c r="L46" s="297">
        <f t="shared" si="4"/>
        <v>0</v>
      </c>
      <c r="M46" s="297">
        <f t="shared" si="4"/>
        <v>0</v>
      </c>
      <c r="N46" s="297">
        <f t="shared" si="4"/>
        <v>0</v>
      </c>
      <c r="O46" s="297">
        <f t="shared" si="4"/>
        <v>0</v>
      </c>
      <c r="P46" s="297">
        <f t="shared" si="4"/>
        <v>0</v>
      </c>
      <c r="Q46" s="297">
        <f t="shared" si="4"/>
        <v>0</v>
      </c>
      <c r="R46" s="297">
        <f t="shared" si="4"/>
        <v>0</v>
      </c>
      <c r="S46" s="297">
        <f t="shared" si="4"/>
        <v>0</v>
      </c>
      <c r="T46" s="297">
        <f t="shared" si="4"/>
        <v>0</v>
      </c>
      <c r="U46" s="338">
        <f>-SUM(U16:U45)+U14</f>
        <v>0</v>
      </c>
      <c r="V46" s="338">
        <f t="shared" ref="V46:AC46" si="5">-SUM(V16:V45)+V14</f>
        <v>0</v>
      </c>
      <c r="W46" s="338">
        <f t="shared" si="5"/>
        <v>0</v>
      </c>
      <c r="X46" s="338">
        <f t="shared" si="5"/>
        <v>0</v>
      </c>
      <c r="Y46" s="338">
        <f t="shared" si="5"/>
        <v>0</v>
      </c>
      <c r="Z46" s="338">
        <f t="shared" si="5"/>
        <v>0</v>
      </c>
      <c r="AA46" s="338">
        <f t="shared" si="5"/>
        <v>0</v>
      </c>
      <c r="AB46" s="338">
        <f t="shared" si="5"/>
        <v>0</v>
      </c>
      <c r="AC46" s="338">
        <f t="shared" si="5"/>
        <v>0</v>
      </c>
    </row>
    <row r="47" spans="1:29" x14ac:dyDescent="0.25">
      <c r="A47" s="38"/>
      <c r="B47" s="275"/>
      <c r="C47" s="299"/>
      <c r="D47" s="297"/>
      <c r="E47" s="297"/>
      <c r="F47" s="297"/>
      <c r="G47" s="297"/>
      <c r="H47" s="297"/>
      <c r="I47" s="297"/>
      <c r="J47" s="297"/>
      <c r="K47" s="297"/>
      <c r="L47" s="297"/>
      <c r="M47" s="297"/>
      <c r="N47" s="338"/>
      <c r="O47" s="338"/>
      <c r="P47" s="338"/>
      <c r="Q47" s="338"/>
      <c r="R47" s="338"/>
      <c r="S47" s="338"/>
      <c r="T47" s="338"/>
      <c r="U47" s="338"/>
      <c r="V47" s="338"/>
      <c r="W47" s="338"/>
      <c r="X47" s="338"/>
      <c r="Y47" s="338"/>
      <c r="Z47" s="338"/>
    </row>
    <row r="48" spans="1:29" x14ac:dyDescent="0.25">
      <c r="A48" s="39" t="s">
        <v>63</v>
      </c>
      <c r="B48" s="3"/>
      <c r="C48" s="30">
        <f>+C14+C46</f>
        <v>0</v>
      </c>
      <c r="D48" s="297"/>
      <c r="E48" s="297"/>
      <c r="F48" s="297"/>
      <c r="G48" s="297"/>
      <c r="H48" s="297"/>
      <c r="I48" s="297"/>
      <c r="J48" s="297"/>
      <c r="K48" s="297"/>
      <c r="L48" s="297"/>
      <c r="M48" s="297"/>
      <c r="N48" s="338"/>
      <c r="O48" s="338"/>
      <c r="P48" s="338"/>
      <c r="Q48" s="338"/>
      <c r="R48" s="338"/>
      <c r="S48" s="338"/>
      <c r="T48" s="338"/>
      <c r="U48" s="338"/>
      <c r="V48" s="338"/>
      <c r="W48" s="338"/>
      <c r="X48" s="338"/>
      <c r="Y48" s="338"/>
      <c r="Z48" s="338"/>
    </row>
    <row r="49" spans="1:26" x14ac:dyDescent="0.25">
      <c r="A49" s="3"/>
      <c r="B49" s="3"/>
      <c r="C49" s="3"/>
      <c r="D49" s="297"/>
      <c r="E49" s="297"/>
      <c r="F49" s="297"/>
      <c r="G49" s="297"/>
      <c r="H49" s="297"/>
      <c r="I49" s="297"/>
      <c r="J49" s="297"/>
      <c r="K49" s="297"/>
      <c r="L49" s="297"/>
      <c r="M49" s="297"/>
      <c r="N49" s="338"/>
      <c r="O49" s="338"/>
      <c r="P49" s="338"/>
      <c r="Q49" s="338"/>
      <c r="R49" s="338"/>
      <c r="S49" s="338"/>
      <c r="T49" s="338"/>
      <c r="U49" s="338"/>
      <c r="V49" s="338"/>
      <c r="W49" s="338"/>
      <c r="X49" s="338"/>
      <c r="Y49" s="338"/>
      <c r="Z49" s="338"/>
    </row>
    <row r="50" spans="1:26" x14ac:dyDescent="0.25">
      <c r="A50" s="3"/>
      <c r="B50" s="36"/>
      <c r="C50" s="3"/>
      <c r="D50" s="297"/>
      <c r="E50" s="297"/>
      <c r="F50" s="297"/>
      <c r="G50" s="297"/>
      <c r="H50" s="297"/>
      <c r="I50" s="297"/>
      <c r="J50" s="297"/>
      <c r="K50" s="297"/>
      <c r="L50" s="297"/>
      <c r="M50" s="297"/>
      <c r="N50" s="338"/>
      <c r="O50" s="338"/>
      <c r="P50" s="338"/>
      <c r="Q50" s="338"/>
      <c r="R50" s="338"/>
      <c r="S50" s="338"/>
      <c r="T50" s="338"/>
      <c r="U50" s="338"/>
      <c r="V50" s="338"/>
      <c r="W50" s="338"/>
      <c r="X50" s="338"/>
      <c r="Y50" s="338"/>
      <c r="Z50" s="338"/>
    </row>
    <row r="51" spans="1:26" x14ac:dyDescent="0.25">
      <c r="A51" s="3"/>
      <c r="B51" s="3"/>
      <c r="C51" s="3"/>
      <c r="E51" s="297"/>
      <c r="F51" s="301"/>
      <c r="G51" s="301"/>
      <c r="H51" s="301"/>
      <c r="I51" s="301"/>
      <c r="J51" s="301"/>
      <c r="K51" s="301"/>
      <c r="L51" s="301"/>
      <c r="M51" s="301"/>
      <c r="N51" s="338">
        <f>SUM(E32:E51)</f>
        <v>0</v>
      </c>
      <c r="O51" s="342"/>
      <c r="P51" s="342"/>
      <c r="Q51" s="342"/>
      <c r="R51" s="342"/>
      <c r="S51" s="342"/>
    </row>
    <row r="52" spans="1:26" x14ac:dyDescent="0.25">
      <c r="B52" s="3"/>
      <c r="C52" s="3"/>
      <c r="E52" s="301"/>
      <c r="F52" s="301"/>
      <c r="G52" s="301"/>
      <c r="H52" s="301"/>
      <c r="I52" s="301"/>
      <c r="J52" s="301"/>
      <c r="K52" s="301"/>
      <c r="L52" s="301"/>
      <c r="M52" s="301"/>
      <c r="N52" s="301"/>
      <c r="O52" s="301"/>
      <c r="P52" s="301"/>
      <c r="Q52" s="301"/>
      <c r="R52" s="301"/>
      <c r="S52" s="301"/>
    </row>
    <row r="53" spans="1:26" x14ac:dyDescent="0.25">
      <c r="E53" s="301"/>
      <c r="F53" s="301"/>
      <c r="G53" s="301"/>
      <c r="H53" s="301"/>
      <c r="I53" s="301"/>
      <c r="J53" s="301"/>
      <c r="K53" s="301"/>
      <c r="L53" s="301"/>
      <c r="M53" s="301"/>
      <c r="N53" s="301"/>
      <c r="O53" s="301"/>
      <c r="P53" s="301"/>
      <c r="Q53" s="301"/>
      <c r="R53" s="301"/>
      <c r="S53" s="301"/>
    </row>
    <row r="54" spans="1:26" x14ac:dyDescent="0.25">
      <c r="E54" s="301"/>
      <c r="F54" s="301"/>
      <c r="G54" s="301"/>
      <c r="H54" s="301"/>
      <c r="I54" s="301"/>
      <c r="J54" s="301"/>
      <c r="K54" s="301"/>
      <c r="L54" s="301"/>
      <c r="M54" s="301"/>
      <c r="N54" s="301"/>
      <c r="O54" s="301"/>
      <c r="P54" s="301"/>
      <c r="Q54" s="301"/>
      <c r="R54" s="301"/>
      <c r="S54" s="301"/>
    </row>
    <row r="55" spans="1:26" x14ac:dyDescent="0.25">
      <c r="E55" s="301"/>
      <c r="F55" s="301"/>
      <c r="G55" s="301"/>
      <c r="H55" s="301"/>
      <c r="I55" s="301"/>
      <c r="J55" s="301"/>
      <c r="K55" s="301"/>
      <c r="L55" s="301"/>
      <c r="M55" s="301"/>
      <c r="N55" s="301"/>
      <c r="O55" s="301"/>
      <c r="P55" s="301"/>
      <c r="Q55" s="301"/>
      <c r="R55" s="301"/>
      <c r="S55" s="301"/>
    </row>
    <row r="56" spans="1:26" x14ac:dyDescent="0.25">
      <c r="E56" s="301"/>
      <c r="F56" s="301"/>
      <c r="G56" s="301"/>
      <c r="H56" s="301"/>
      <c r="I56" s="301"/>
      <c r="J56" s="301"/>
      <c r="K56" s="301"/>
      <c r="L56" s="301"/>
      <c r="M56" s="301"/>
      <c r="N56" s="301"/>
      <c r="O56" s="301"/>
      <c r="P56" s="301"/>
      <c r="Q56" s="301"/>
      <c r="R56" s="301"/>
      <c r="S56" s="301"/>
    </row>
    <row r="57" spans="1:26" x14ac:dyDescent="0.25">
      <c r="E57" s="301"/>
      <c r="F57" s="301"/>
      <c r="G57" s="301"/>
      <c r="H57" s="301"/>
      <c r="I57" s="301"/>
      <c r="J57" s="301"/>
      <c r="K57" s="301"/>
      <c r="L57" s="301"/>
      <c r="M57" s="301"/>
      <c r="N57" s="301"/>
      <c r="O57" s="301"/>
      <c r="P57" s="301"/>
      <c r="Q57" s="301"/>
      <c r="R57" s="301"/>
      <c r="S57" s="301"/>
    </row>
    <row r="58" spans="1:26" x14ac:dyDescent="0.25">
      <c r="E58" s="301"/>
      <c r="F58" s="301"/>
      <c r="G58" s="301"/>
      <c r="H58" s="301"/>
      <c r="I58" s="301"/>
      <c r="J58" s="301"/>
      <c r="K58" s="301"/>
      <c r="L58" s="301"/>
      <c r="M58" s="301"/>
      <c r="N58" s="301"/>
      <c r="O58" s="301"/>
      <c r="P58" s="301"/>
      <c r="Q58" s="301"/>
      <c r="R58" s="301"/>
      <c r="S58" s="301"/>
    </row>
    <row r="59" spans="1:26" x14ac:dyDescent="0.25">
      <c r="E59" s="301"/>
      <c r="F59" s="301"/>
      <c r="G59" s="301"/>
      <c r="H59" s="301"/>
      <c r="I59" s="301"/>
      <c r="J59" s="301"/>
      <c r="K59" s="301"/>
      <c r="L59" s="301"/>
      <c r="M59" s="301"/>
      <c r="N59" s="301"/>
      <c r="O59" s="301"/>
      <c r="P59" s="301"/>
      <c r="Q59" s="301"/>
      <c r="R59" s="301"/>
      <c r="S59" s="301"/>
    </row>
    <row r="60" spans="1:26" x14ac:dyDescent="0.25">
      <c r="E60" s="301"/>
      <c r="F60" s="301"/>
      <c r="G60" s="301"/>
      <c r="H60" s="301"/>
      <c r="I60" s="301"/>
      <c r="J60" s="301"/>
      <c r="K60" s="301"/>
      <c r="L60" s="301"/>
      <c r="M60" s="301"/>
      <c r="N60" s="301"/>
      <c r="O60" s="301"/>
      <c r="P60" s="301"/>
      <c r="Q60" s="301"/>
      <c r="R60" s="301"/>
      <c r="S60" s="301"/>
    </row>
    <row r="61" spans="1:26" x14ac:dyDescent="0.25">
      <c r="E61" s="301"/>
      <c r="F61" s="301"/>
      <c r="G61" s="301"/>
      <c r="H61" s="301"/>
      <c r="I61" s="301"/>
      <c r="J61" s="301"/>
      <c r="K61" s="301"/>
      <c r="L61" s="301"/>
      <c r="M61" s="301"/>
      <c r="N61" s="301"/>
      <c r="O61" s="301"/>
      <c r="P61" s="301"/>
      <c r="Q61" s="301"/>
      <c r="R61" s="301"/>
      <c r="S61" s="301"/>
    </row>
    <row r="62" spans="1:26" x14ac:dyDescent="0.25">
      <c r="E62" s="301"/>
      <c r="F62" s="301"/>
      <c r="G62" s="301"/>
      <c r="H62" s="301"/>
      <c r="I62" s="301"/>
      <c r="J62" s="301"/>
      <c r="K62" s="301"/>
      <c r="L62" s="301"/>
      <c r="M62" s="301"/>
      <c r="N62" s="301"/>
      <c r="O62" s="301"/>
      <c r="P62" s="301"/>
      <c r="Q62" s="301"/>
      <c r="R62" s="301"/>
      <c r="S62" s="301"/>
    </row>
  </sheetData>
  <pageMargins left="0.7" right="0.7" top="0.75" bottom="0.75" header="0.3" footer="0.3"/>
  <pageSetup scale="69" orientation="landscape" horizontalDpi="4294967294" verticalDpi="4294967294" r:id="rId1"/>
  <headerFooter>
    <oddFooter>&amp;Z&amp;F&amp;RPage &amp;P</oddFooter>
  </headerFooter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sheetPr codeName="Sheet88">
    <tabColor theme="9" tint="-0.249977111117893"/>
    <pageSetUpPr fitToPage="1"/>
  </sheetPr>
  <dimension ref="A1:AC61"/>
  <sheetViews>
    <sheetView workbookViewId="0"/>
  </sheetViews>
  <sheetFormatPr defaultRowHeight="15" x14ac:dyDescent="0.25"/>
  <cols>
    <col min="1" max="1" width="20.85546875" customWidth="1"/>
    <col min="2" max="2" width="8.7109375" customWidth="1"/>
    <col min="3" max="3" width="12.85546875" customWidth="1"/>
    <col min="4" max="12" width="7.42578125" hidden="1" customWidth="1"/>
    <col min="13" max="13" width="7.5703125" hidden="1" customWidth="1"/>
    <col min="14" max="17" width="9.28515625" customWidth="1"/>
    <col min="18" max="19" width="11.28515625" customWidth="1"/>
    <col min="20" max="20" width="9.42578125" customWidth="1"/>
    <col min="22" max="24" width="10.5703125" customWidth="1"/>
  </cols>
  <sheetData>
    <row r="1" spans="1:29" x14ac:dyDescent="0.25">
      <c r="A1" s="11" t="s">
        <v>10</v>
      </c>
      <c r="O1" t="s">
        <v>647</v>
      </c>
    </row>
    <row r="2" spans="1:29" x14ac:dyDescent="0.25">
      <c r="A2" s="9" t="s">
        <v>438</v>
      </c>
    </row>
    <row r="3" spans="1:29" x14ac:dyDescent="0.25">
      <c r="A3" s="9" t="s">
        <v>80</v>
      </c>
    </row>
    <row r="4" spans="1:29" x14ac:dyDescent="0.25">
      <c r="R4" s="40" t="s">
        <v>4</v>
      </c>
      <c r="S4" s="41"/>
      <c r="T4" s="40" t="s">
        <v>8</v>
      </c>
    </row>
    <row r="5" spans="1:29" x14ac:dyDescent="0.25">
      <c r="A5" s="10" t="s">
        <v>9</v>
      </c>
      <c r="B5" s="12" t="s">
        <v>64</v>
      </c>
      <c r="C5" s="12" t="s">
        <v>12</v>
      </c>
      <c r="R5" s="42" t="s">
        <v>2</v>
      </c>
      <c r="S5" s="42" t="s">
        <v>60</v>
      </c>
      <c r="T5" s="42" t="s">
        <v>7</v>
      </c>
    </row>
    <row r="6" spans="1:29" x14ac:dyDescent="0.25">
      <c r="B6" s="3"/>
      <c r="R6" s="3"/>
    </row>
    <row r="7" spans="1:29" x14ac:dyDescent="0.25">
      <c r="A7" t="s">
        <v>892</v>
      </c>
      <c r="B7" s="212"/>
      <c r="C7" s="214">
        <v>515</v>
      </c>
      <c r="D7" s="293"/>
      <c r="E7" s="293"/>
      <c r="F7" s="293"/>
      <c r="G7" s="293"/>
      <c r="H7" s="293"/>
      <c r="I7" s="293"/>
      <c r="J7" s="293"/>
      <c r="K7" s="293"/>
      <c r="L7" s="293"/>
      <c r="M7" s="293"/>
      <c r="N7" s="293"/>
      <c r="O7" s="294"/>
      <c r="P7" s="6"/>
      <c r="Q7" s="6"/>
      <c r="R7" s="13">
        <f>+C14</f>
        <v>11990</v>
      </c>
      <c r="S7" s="13">
        <f>+-C45</f>
        <v>11990</v>
      </c>
      <c r="T7" s="13">
        <f>+R7-S7</f>
        <v>0</v>
      </c>
    </row>
    <row r="8" spans="1:29" x14ac:dyDescent="0.25">
      <c r="A8" s="213">
        <v>108758</v>
      </c>
      <c r="B8" s="3"/>
      <c r="D8" s="293"/>
      <c r="E8" s="293"/>
      <c r="F8" s="293"/>
      <c r="G8" s="293"/>
      <c r="H8" s="293"/>
      <c r="I8" s="293"/>
      <c r="J8" s="293"/>
      <c r="K8" s="293"/>
      <c r="L8" s="293"/>
      <c r="M8" s="293"/>
      <c r="N8" s="293"/>
      <c r="O8" s="294"/>
      <c r="P8" s="6"/>
      <c r="Q8" s="6"/>
    </row>
    <row r="9" spans="1:29" x14ac:dyDescent="0.25">
      <c r="A9" s="2"/>
      <c r="B9" s="3"/>
      <c r="D9" s="293"/>
      <c r="E9" s="293"/>
      <c r="F9" s="293"/>
      <c r="G9" s="293"/>
      <c r="H9" s="293"/>
      <c r="I9" s="293"/>
      <c r="J9" s="293"/>
      <c r="K9" s="293"/>
      <c r="L9" s="293"/>
      <c r="M9" s="293"/>
      <c r="N9" s="293"/>
      <c r="O9" s="294"/>
      <c r="P9" s="6"/>
      <c r="Q9" s="6"/>
    </row>
    <row r="10" spans="1:29" x14ac:dyDescent="0.25">
      <c r="B10" s="3"/>
    </row>
    <row r="11" spans="1:29" x14ac:dyDescent="0.25">
      <c r="A11" s="686" t="s">
        <v>66</v>
      </c>
      <c r="B11" s="212" t="s">
        <v>999</v>
      </c>
      <c r="C11" s="214"/>
    </row>
    <row r="12" spans="1:29" x14ac:dyDescent="0.25">
      <c r="B12" s="28"/>
      <c r="C12" s="2"/>
    </row>
    <row r="13" spans="1:29" x14ac:dyDescent="0.25">
      <c r="A13" s="9" t="s">
        <v>5</v>
      </c>
      <c r="C13" s="31" t="s">
        <v>3</v>
      </c>
      <c r="D13" s="32">
        <v>1994</v>
      </c>
      <c r="E13" s="32">
        <v>1995</v>
      </c>
      <c r="F13" s="32">
        <v>1996</v>
      </c>
      <c r="G13" s="32">
        <v>1997</v>
      </c>
      <c r="H13" s="32">
        <v>1998</v>
      </c>
      <c r="I13" s="32">
        <v>1999</v>
      </c>
      <c r="J13" s="32">
        <v>2000</v>
      </c>
      <c r="K13" s="32">
        <v>2001</v>
      </c>
      <c r="L13" s="32">
        <v>2002</v>
      </c>
      <c r="M13" s="32">
        <v>2003</v>
      </c>
      <c r="N13" s="32">
        <v>2004</v>
      </c>
      <c r="O13" s="32">
        <v>2005</v>
      </c>
      <c r="P13" s="32">
        <v>2006</v>
      </c>
      <c r="Q13" s="32">
        <v>2007</v>
      </c>
      <c r="R13" s="32">
        <v>2008</v>
      </c>
      <c r="S13" s="32">
        <v>2009</v>
      </c>
      <c r="T13" s="32">
        <v>2010</v>
      </c>
      <c r="U13" s="32">
        <v>2011</v>
      </c>
      <c r="V13" s="32">
        <v>2012</v>
      </c>
      <c r="W13" s="32">
        <v>2013</v>
      </c>
      <c r="X13" s="32">
        <v>2014</v>
      </c>
      <c r="Y13" s="328">
        <v>2015</v>
      </c>
      <c r="Z13" s="32">
        <v>2016</v>
      </c>
      <c r="AA13" s="328">
        <v>2017</v>
      </c>
      <c r="AB13" s="32">
        <v>2018</v>
      </c>
      <c r="AC13" s="328">
        <v>2019</v>
      </c>
    </row>
    <row r="14" spans="1:29" x14ac:dyDescent="0.25">
      <c r="A14" s="9" t="s">
        <v>73</v>
      </c>
      <c r="C14" s="295">
        <f>SUM(D14:Y14)</f>
        <v>11990</v>
      </c>
      <c r="D14" s="233">
        <v>0</v>
      </c>
      <c r="E14" s="233">
        <v>0</v>
      </c>
      <c r="F14" s="233">
        <v>0</v>
      </c>
      <c r="G14" s="233">
        <v>0</v>
      </c>
      <c r="H14" s="233">
        <v>0</v>
      </c>
      <c r="I14" s="233">
        <v>0</v>
      </c>
      <c r="J14" s="233">
        <v>0</v>
      </c>
      <c r="K14" s="233">
        <v>0</v>
      </c>
      <c r="L14" s="233">
        <v>0</v>
      </c>
      <c r="M14" s="233">
        <v>0</v>
      </c>
      <c r="N14" s="233"/>
      <c r="O14" s="233"/>
      <c r="P14" s="233"/>
      <c r="Q14" s="233"/>
      <c r="R14" s="233"/>
      <c r="S14" s="233"/>
      <c r="T14" s="233"/>
      <c r="U14" s="233"/>
      <c r="V14" s="233"/>
      <c r="W14" s="233">
        <v>11990</v>
      </c>
      <c r="X14" s="233"/>
    </row>
    <row r="15" spans="1:29" x14ac:dyDescent="0.25">
      <c r="A15" s="34"/>
      <c r="B15" s="2"/>
      <c r="C15" s="2"/>
      <c r="S15" s="233"/>
      <c r="T15" s="233"/>
      <c r="U15" s="233"/>
      <c r="V15" s="233"/>
      <c r="W15" s="233"/>
      <c r="X15" s="233"/>
    </row>
    <row r="16" spans="1:29" x14ac:dyDescent="0.25">
      <c r="A16" s="9" t="s">
        <v>6</v>
      </c>
      <c r="B16" s="3">
        <v>1994</v>
      </c>
      <c r="C16" s="13">
        <f>-SUM(D16:Y16)</f>
        <v>0</v>
      </c>
      <c r="D16" s="297">
        <f>+D$14/7/2</f>
        <v>0</v>
      </c>
      <c r="E16" s="297"/>
      <c r="F16" s="297"/>
      <c r="G16" s="297"/>
      <c r="H16" s="297"/>
      <c r="I16" s="297"/>
      <c r="J16" s="297"/>
      <c r="K16" s="297"/>
      <c r="L16" s="297"/>
      <c r="M16" s="297"/>
      <c r="N16" s="297"/>
      <c r="O16" s="297"/>
      <c r="P16" s="297"/>
      <c r="Q16" s="297"/>
      <c r="R16" s="297"/>
      <c r="S16" s="233"/>
      <c r="T16" s="233"/>
      <c r="U16" s="233"/>
      <c r="V16" s="233"/>
      <c r="W16" s="233"/>
      <c r="X16" s="233"/>
      <c r="Y16" s="297"/>
      <c r="Z16" s="297"/>
    </row>
    <row r="17" spans="1:26" x14ac:dyDescent="0.25">
      <c r="B17" s="3">
        <v>1995</v>
      </c>
      <c r="C17" s="13">
        <f t="shared" ref="C17:C39" si="0">-SUM(D17:Y17)</f>
        <v>0</v>
      </c>
      <c r="D17" s="297">
        <f>+D$14/7</f>
        <v>0</v>
      </c>
      <c r="E17" s="297">
        <f>+E$14/7/2</f>
        <v>0</v>
      </c>
      <c r="F17" s="297"/>
      <c r="G17" s="297"/>
      <c r="H17" s="297"/>
      <c r="I17" s="297"/>
      <c r="J17" s="297"/>
      <c r="K17" s="297"/>
      <c r="L17" s="297"/>
      <c r="M17" s="297"/>
      <c r="N17" s="297"/>
      <c r="O17" s="297"/>
      <c r="P17" s="297"/>
      <c r="Q17" s="297"/>
      <c r="R17" s="297"/>
      <c r="S17" s="233"/>
      <c r="T17" s="233"/>
      <c r="U17" s="233"/>
      <c r="V17" s="233"/>
      <c r="W17" s="233"/>
      <c r="X17" s="233"/>
      <c r="Y17" s="297"/>
      <c r="Z17" s="297"/>
    </row>
    <row r="18" spans="1:26" x14ac:dyDescent="0.25">
      <c r="B18" s="3">
        <v>1996</v>
      </c>
      <c r="C18" s="13">
        <f t="shared" si="0"/>
        <v>0</v>
      </c>
      <c r="D18" s="297">
        <f>+D17</f>
        <v>0</v>
      </c>
      <c r="E18" s="297">
        <f>+E$14/7</f>
        <v>0</v>
      </c>
      <c r="F18" s="297">
        <f>+F$14/7/2</f>
        <v>0</v>
      </c>
      <c r="G18" s="297"/>
      <c r="H18" s="297"/>
      <c r="I18" s="297"/>
      <c r="J18" s="297"/>
      <c r="K18" s="297"/>
      <c r="L18" s="297"/>
      <c r="M18" s="297"/>
      <c r="N18" s="297"/>
      <c r="O18" s="297"/>
      <c r="P18" s="297"/>
      <c r="Q18" s="297"/>
      <c r="R18" s="297"/>
      <c r="S18" s="233"/>
      <c r="T18" s="233"/>
      <c r="U18" s="233"/>
      <c r="V18" s="233"/>
      <c r="W18" s="233"/>
      <c r="X18" s="233"/>
      <c r="Y18" s="297"/>
      <c r="Z18" s="297"/>
    </row>
    <row r="19" spans="1:26" x14ac:dyDescent="0.25">
      <c r="B19" s="3">
        <v>1997</v>
      </c>
      <c r="C19" s="13">
        <f t="shared" si="0"/>
        <v>0</v>
      </c>
      <c r="D19" s="297">
        <f>+D18</f>
        <v>0</v>
      </c>
      <c r="E19" s="297">
        <f>+E18</f>
        <v>0</v>
      </c>
      <c r="F19" s="297">
        <f>+F$14/7</f>
        <v>0</v>
      </c>
      <c r="G19" s="297">
        <f>+G$14/7/2</f>
        <v>0</v>
      </c>
      <c r="H19" s="297"/>
      <c r="I19" s="297"/>
      <c r="J19" s="297"/>
      <c r="K19" s="297"/>
      <c r="L19" s="297"/>
      <c r="M19" s="297"/>
      <c r="N19" s="297"/>
      <c r="O19" s="297"/>
      <c r="P19" s="297"/>
      <c r="Q19" s="297"/>
      <c r="R19" s="297"/>
      <c r="S19" s="233"/>
      <c r="T19" s="233"/>
      <c r="U19" s="233"/>
      <c r="V19" s="233"/>
      <c r="W19" s="233"/>
      <c r="X19" s="233"/>
      <c r="Y19" s="297"/>
      <c r="Z19" s="297"/>
    </row>
    <row r="20" spans="1:26" x14ac:dyDescent="0.25">
      <c r="B20" s="3">
        <v>1998</v>
      </c>
      <c r="C20" s="13">
        <f t="shared" si="0"/>
        <v>0</v>
      </c>
      <c r="D20" s="297">
        <f>+D19</f>
        <v>0</v>
      </c>
      <c r="E20" s="297">
        <f>+E19</f>
        <v>0</v>
      </c>
      <c r="F20" s="297">
        <f>+F19</f>
        <v>0</v>
      </c>
      <c r="G20" s="297">
        <f>+G$14/7</f>
        <v>0</v>
      </c>
      <c r="H20" s="297">
        <f>+H$14/7/2</f>
        <v>0</v>
      </c>
      <c r="I20" s="297"/>
      <c r="J20" s="297"/>
      <c r="K20" s="297"/>
      <c r="L20" s="297"/>
      <c r="M20" s="297"/>
      <c r="N20" s="297"/>
      <c r="O20" s="297"/>
      <c r="P20" s="297"/>
      <c r="Q20" s="297"/>
      <c r="R20" s="297"/>
      <c r="S20" s="233"/>
      <c r="T20" s="233"/>
      <c r="U20" s="233"/>
      <c r="V20" s="233"/>
      <c r="W20" s="233"/>
      <c r="X20" s="233"/>
      <c r="Y20" s="297"/>
      <c r="Z20" s="297"/>
    </row>
    <row r="21" spans="1:26" x14ac:dyDescent="0.25">
      <c r="B21" s="3">
        <v>1999</v>
      </c>
      <c r="C21" s="13">
        <f t="shared" si="0"/>
        <v>0</v>
      </c>
      <c r="D21" s="297">
        <f>+D20</f>
        <v>0</v>
      </c>
      <c r="E21" s="297">
        <f>+E20</f>
        <v>0</v>
      </c>
      <c r="F21" s="297">
        <f>+F20</f>
        <v>0</v>
      </c>
      <c r="G21" s="297">
        <f>+G20</f>
        <v>0</v>
      </c>
      <c r="H21" s="297">
        <f>+H$14/7</f>
        <v>0</v>
      </c>
      <c r="I21" s="297">
        <f>+I$14/7/2</f>
        <v>0</v>
      </c>
      <c r="J21" s="297"/>
      <c r="K21" s="297"/>
      <c r="L21" s="297"/>
      <c r="M21" s="297"/>
      <c r="N21" s="297"/>
      <c r="O21" s="297"/>
      <c r="P21" s="297"/>
      <c r="Q21" s="297"/>
      <c r="R21" s="297"/>
      <c r="S21" s="233"/>
      <c r="T21" s="233"/>
      <c r="U21" s="233"/>
      <c r="V21" s="233"/>
      <c r="W21" s="233"/>
      <c r="X21" s="233"/>
      <c r="Y21" s="297"/>
      <c r="Z21" s="297"/>
    </row>
    <row r="22" spans="1:26" x14ac:dyDescent="0.25">
      <c r="B22" s="3">
        <v>2000</v>
      </c>
      <c r="C22" s="13">
        <f t="shared" si="0"/>
        <v>0</v>
      </c>
      <c r="D22" s="297">
        <f>+D21</f>
        <v>0</v>
      </c>
      <c r="E22" s="297">
        <f>+E21</f>
        <v>0</v>
      </c>
      <c r="F22" s="297">
        <f>+F21</f>
        <v>0</v>
      </c>
      <c r="G22" s="297">
        <f>+G21</f>
        <v>0</v>
      </c>
      <c r="H22" s="297">
        <f>+H21</f>
        <v>0</v>
      </c>
      <c r="I22" s="297">
        <f>+I$14/7</f>
        <v>0</v>
      </c>
      <c r="J22" s="297">
        <f>+J$14/7/2</f>
        <v>0</v>
      </c>
      <c r="K22" s="297"/>
      <c r="L22" s="297"/>
      <c r="M22" s="297"/>
      <c r="N22" s="297"/>
      <c r="O22" s="297"/>
      <c r="P22" s="297"/>
      <c r="Q22" s="297"/>
      <c r="R22" s="297"/>
      <c r="S22" s="233"/>
      <c r="T22" s="233"/>
      <c r="U22" s="233"/>
      <c r="V22" s="233"/>
      <c r="W22" s="233"/>
      <c r="X22" s="233"/>
      <c r="Y22" s="297"/>
      <c r="Z22" s="297"/>
    </row>
    <row r="23" spans="1:26" x14ac:dyDescent="0.25">
      <c r="B23" s="3">
        <v>2001</v>
      </c>
      <c r="C23" s="13">
        <f t="shared" si="0"/>
        <v>0</v>
      </c>
      <c r="D23" s="297">
        <f>+D$14/7/2</f>
        <v>0</v>
      </c>
      <c r="E23" s="297">
        <f>+E22</f>
        <v>0</v>
      </c>
      <c r="F23" s="297">
        <f>+F22</f>
        <v>0</v>
      </c>
      <c r="G23" s="297">
        <f>+G22</f>
        <v>0</v>
      </c>
      <c r="H23" s="297">
        <f>+H22</f>
        <v>0</v>
      </c>
      <c r="I23" s="297">
        <f>+I22</f>
        <v>0</v>
      </c>
      <c r="J23" s="297">
        <f>+J$14/7</f>
        <v>0</v>
      </c>
      <c r="K23" s="297">
        <f>+K$14/7/2</f>
        <v>0</v>
      </c>
      <c r="L23" s="297"/>
      <c r="M23" s="297"/>
      <c r="N23" s="297"/>
      <c r="O23" s="297"/>
      <c r="P23" s="297"/>
      <c r="Q23" s="297"/>
      <c r="R23" s="297"/>
      <c r="S23" s="233"/>
      <c r="T23" s="233"/>
      <c r="U23" s="233"/>
      <c r="V23" s="233"/>
      <c r="W23" s="233"/>
      <c r="X23" s="233"/>
      <c r="Y23" s="297"/>
      <c r="Z23" s="297"/>
    </row>
    <row r="24" spans="1:26" x14ac:dyDescent="0.25">
      <c r="B24" s="3">
        <v>2002</v>
      </c>
      <c r="C24" s="13">
        <f t="shared" si="0"/>
        <v>0</v>
      </c>
      <c r="D24" s="297"/>
      <c r="E24" s="297">
        <f>+E$14/7/2</f>
        <v>0</v>
      </c>
      <c r="F24" s="297">
        <f>+F23</f>
        <v>0</v>
      </c>
      <c r="G24" s="297">
        <f>+G23</f>
        <v>0</v>
      </c>
      <c r="H24" s="297">
        <f>+H23</f>
        <v>0</v>
      </c>
      <c r="I24" s="297">
        <f>+I23</f>
        <v>0</v>
      </c>
      <c r="J24" s="297">
        <f>+J23</f>
        <v>0</v>
      </c>
      <c r="K24" s="297">
        <f>+K$14/7</f>
        <v>0</v>
      </c>
      <c r="L24" s="297">
        <f>+L$14/7/2</f>
        <v>0</v>
      </c>
      <c r="M24" s="297"/>
      <c r="N24" s="297"/>
      <c r="O24" s="297"/>
      <c r="P24" s="297"/>
      <c r="Q24" s="297"/>
      <c r="R24" s="297"/>
      <c r="S24" s="233"/>
      <c r="T24" s="233"/>
      <c r="U24" s="233"/>
      <c r="V24" s="233"/>
      <c r="W24" s="233"/>
      <c r="X24" s="233"/>
      <c r="Y24" s="297"/>
      <c r="Z24" s="297"/>
    </row>
    <row r="25" spans="1:26" x14ac:dyDescent="0.25">
      <c r="B25" s="3">
        <v>2003</v>
      </c>
      <c r="C25" s="13">
        <f t="shared" si="0"/>
        <v>0</v>
      </c>
      <c r="D25" s="297"/>
      <c r="E25" s="297"/>
      <c r="F25" s="297">
        <f>+F$14/7/2</f>
        <v>0</v>
      </c>
      <c r="G25" s="297">
        <f>+G24</f>
        <v>0</v>
      </c>
      <c r="H25" s="297">
        <f>+H24</f>
        <v>0</v>
      </c>
      <c r="I25" s="297">
        <f>+I24</f>
        <v>0</v>
      </c>
      <c r="J25" s="297">
        <f>+J24</f>
        <v>0</v>
      </c>
      <c r="K25" s="297">
        <f>+K24</f>
        <v>0</v>
      </c>
      <c r="L25" s="297">
        <f>+L$14/7</f>
        <v>0</v>
      </c>
      <c r="M25" s="297">
        <f>+M$14/7/2</f>
        <v>0</v>
      </c>
      <c r="N25" s="297"/>
      <c r="O25" s="297"/>
      <c r="P25" s="297"/>
      <c r="Q25" s="297"/>
      <c r="R25" s="297"/>
      <c r="S25" s="233"/>
      <c r="T25" s="233"/>
      <c r="U25" s="233"/>
      <c r="V25" s="233"/>
      <c r="W25" s="233"/>
      <c r="X25" s="233"/>
      <c r="Y25" s="297"/>
      <c r="Z25" s="297"/>
    </row>
    <row r="26" spans="1:26" x14ac:dyDescent="0.25">
      <c r="B26" s="3">
        <v>2004</v>
      </c>
      <c r="C26" s="13">
        <f t="shared" si="0"/>
        <v>0</v>
      </c>
      <c r="D26" s="297"/>
      <c r="E26" s="297"/>
      <c r="F26" s="297"/>
      <c r="G26" s="297">
        <f>+G$14/7/2</f>
        <v>0</v>
      </c>
      <c r="H26" s="297">
        <f>+H25</f>
        <v>0</v>
      </c>
      <c r="I26" s="297">
        <f>+I25</f>
        <v>0</v>
      </c>
      <c r="J26" s="297">
        <f>+J25</f>
        <v>0</v>
      </c>
      <c r="K26" s="297">
        <f>+K25</f>
        <v>0</v>
      </c>
      <c r="L26" s="297">
        <f>+L25</f>
        <v>0</v>
      </c>
      <c r="M26" s="297">
        <f>+M$14/7</f>
        <v>0</v>
      </c>
      <c r="N26" s="297">
        <f>+N$14/7/2</f>
        <v>0</v>
      </c>
      <c r="O26" s="297"/>
      <c r="P26" s="297"/>
      <c r="Q26" s="297"/>
      <c r="R26" s="297"/>
      <c r="S26" s="233"/>
      <c r="T26" s="233"/>
      <c r="U26" s="233"/>
      <c r="V26" s="233"/>
      <c r="W26" s="233"/>
      <c r="X26" s="233"/>
      <c r="Y26" s="297"/>
      <c r="Z26" s="297"/>
    </row>
    <row r="27" spans="1:26" x14ac:dyDescent="0.25">
      <c r="B27" s="3">
        <v>2005</v>
      </c>
      <c r="C27" s="13">
        <f t="shared" si="0"/>
        <v>0</v>
      </c>
      <c r="D27" s="297"/>
      <c r="E27" s="297"/>
      <c r="F27" s="297"/>
      <c r="G27" s="297"/>
      <c r="H27" s="297">
        <f>+H$14/7/2</f>
        <v>0</v>
      </c>
      <c r="I27" s="297">
        <f>+I26</f>
        <v>0</v>
      </c>
      <c r="J27" s="297">
        <f>+J26</f>
        <v>0</v>
      </c>
      <c r="K27" s="297">
        <f>+K26</f>
        <v>0</v>
      </c>
      <c r="L27" s="297">
        <f>+L26</f>
        <v>0</v>
      </c>
      <c r="M27" s="297">
        <f>+M26</f>
        <v>0</v>
      </c>
      <c r="N27" s="297">
        <f>+N$14/7</f>
        <v>0</v>
      </c>
      <c r="O27" s="297">
        <f>+O$14/7/2</f>
        <v>0</v>
      </c>
      <c r="P27" s="297"/>
      <c r="Q27" s="297"/>
      <c r="R27" s="297"/>
      <c r="S27" s="233"/>
      <c r="T27" s="233"/>
      <c r="U27" s="233"/>
      <c r="V27" s="233"/>
      <c r="W27" s="233"/>
      <c r="X27" s="233"/>
      <c r="Y27" s="297"/>
      <c r="Z27" s="297"/>
    </row>
    <row r="28" spans="1:26" x14ac:dyDescent="0.25">
      <c r="B28" s="3">
        <v>2006</v>
      </c>
      <c r="C28" s="13">
        <f t="shared" si="0"/>
        <v>0</v>
      </c>
      <c r="D28" s="297"/>
      <c r="E28" s="297"/>
      <c r="F28" s="297"/>
      <c r="G28" s="297"/>
      <c r="H28" s="297"/>
      <c r="I28" s="297">
        <f>+I$14/7/2</f>
        <v>0</v>
      </c>
      <c r="J28" s="297">
        <f>+J27</f>
        <v>0</v>
      </c>
      <c r="K28" s="297">
        <f>+K27</f>
        <v>0</v>
      </c>
      <c r="L28" s="297">
        <f>+L27</f>
        <v>0</v>
      </c>
      <c r="M28" s="297">
        <f>+M27</f>
        <v>0</v>
      </c>
      <c r="N28" s="297">
        <f>+N27</f>
        <v>0</v>
      </c>
      <c r="O28" s="297">
        <f>+O$14/7</f>
        <v>0</v>
      </c>
      <c r="P28" s="297">
        <f>+P$14/7/2</f>
        <v>0</v>
      </c>
      <c r="Q28" s="297"/>
      <c r="R28" s="297"/>
      <c r="S28" s="233"/>
      <c r="T28" s="233"/>
      <c r="U28" s="233"/>
      <c r="V28" s="233"/>
      <c r="W28" s="233"/>
      <c r="X28" s="233"/>
      <c r="Y28" s="297"/>
      <c r="Z28" s="297"/>
    </row>
    <row r="29" spans="1:26" x14ac:dyDescent="0.25">
      <c r="B29" s="3">
        <v>2007</v>
      </c>
      <c r="C29" s="13">
        <f t="shared" si="0"/>
        <v>0</v>
      </c>
      <c r="D29" s="297"/>
      <c r="E29" s="297"/>
      <c r="F29" s="297"/>
      <c r="G29" s="297"/>
      <c r="H29" s="297"/>
      <c r="I29" s="297"/>
      <c r="J29" s="297">
        <f>+J$14/7/2</f>
        <v>0</v>
      </c>
      <c r="K29" s="297">
        <f>+K28</f>
        <v>0</v>
      </c>
      <c r="L29" s="297">
        <f>+L28</f>
        <v>0</v>
      </c>
      <c r="M29" s="297">
        <f>+M28</f>
        <v>0</v>
      </c>
      <c r="N29" s="297">
        <f>+N28</f>
        <v>0</v>
      </c>
      <c r="O29" s="297">
        <f>+O28</f>
        <v>0</v>
      </c>
      <c r="P29" s="297">
        <f>+P$14/7</f>
        <v>0</v>
      </c>
      <c r="Q29" s="297">
        <f>+Q$14/7/2</f>
        <v>0</v>
      </c>
      <c r="R29" s="297"/>
      <c r="S29" s="233"/>
      <c r="T29" s="233"/>
      <c r="U29" s="233"/>
      <c r="V29" s="233"/>
      <c r="W29" s="233"/>
      <c r="X29" s="233"/>
      <c r="Y29" s="297"/>
      <c r="Z29" s="297"/>
    </row>
    <row r="30" spans="1:26" x14ac:dyDescent="0.25">
      <c r="B30" s="3">
        <v>2008</v>
      </c>
      <c r="C30" s="13">
        <f t="shared" si="0"/>
        <v>0</v>
      </c>
      <c r="D30" s="297"/>
      <c r="E30" s="297"/>
      <c r="F30" s="297"/>
      <c r="G30" s="297"/>
      <c r="H30" s="297"/>
      <c r="I30" s="297"/>
      <c r="J30" s="297"/>
      <c r="K30" s="297">
        <f>+K$14/7/2</f>
        <v>0</v>
      </c>
      <c r="L30" s="297">
        <f>+L29</f>
        <v>0</v>
      </c>
      <c r="M30" s="297">
        <f>+M29</f>
        <v>0</v>
      </c>
      <c r="N30" s="297">
        <f>+N29</f>
        <v>0</v>
      </c>
      <c r="O30" s="297">
        <f>+O29</f>
        <v>0</v>
      </c>
      <c r="P30" s="297">
        <f>+P29</f>
        <v>0</v>
      </c>
      <c r="Q30" s="297">
        <f>+Q$14/7</f>
        <v>0</v>
      </c>
      <c r="R30" s="297">
        <f>+R$14/7/2</f>
        <v>0</v>
      </c>
      <c r="S30" s="233"/>
      <c r="T30" s="233"/>
      <c r="U30" s="233"/>
      <c r="V30" s="233"/>
      <c r="W30" s="233"/>
      <c r="X30" s="233"/>
      <c r="Y30" s="297"/>
      <c r="Z30" s="297"/>
    </row>
    <row r="31" spans="1:26" x14ac:dyDescent="0.25">
      <c r="B31" s="3">
        <v>2009</v>
      </c>
      <c r="C31" s="13">
        <f t="shared" si="0"/>
        <v>0</v>
      </c>
      <c r="D31" s="297"/>
      <c r="E31" s="297"/>
      <c r="F31" s="297"/>
      <c r="G31" s="297"/>
      <c r="H31" s="297"/>
      <c r="I31" s="297"/>
      <c r="J31" s="297"/>
      <c r="K31" s="297"/>
      <c r="L31" s="297">
        <f>+L$14/7/2</f>
        <v>0</v>
      </c>
      <c r="M31" s="297">
        <f>+M30</f>
        <v>0</v>
      </c>
      <c r="N31" s="297">
        <f>+N30</f>
        <v>0</v>
      </c>
      <c r="O31" s="297">
        <f>+O30</f>
        <v>0</v>
      </c>
      <c r="P31" s="297">
        <f>+P30</f>
        <v>0</v>
      </c>
      <c r="Q31" s="297">
        <f>+Q30</f>
        <v>0</v>
      </c>
      <c r="R31" s="297">
        <f>+R$14/7</f>
        <v>0</v>
      </c>
      <c r="S31" s="233">
        <f>+S$14/7/2</f>
        <v>0</v>
      </c>
      <c r="T31" s="233"/>
      <c r="U31" s="233"/>
      <c r="V31" s="233"/>
      <c r="W31" s="233"/>
      <c r="X31" s="233"/>
      <c r="Y31" s="297"/>
      <c r="Z31" s="297"/>
    </row>
    <row r="32" spans="1:26" x14ac:dyDescent="0.25">
      <c r="A32" s="38" t="s">
        <v>59</v>
      </c>
      <c r="B32" s="3">
        <v>2010</v>
      </c>
      <c r="C32" s="13">
        <f t="shared" si="0"/>
        <v>0</v>
      </c>
      <c r="D32" s="297"/>
      <c r="E32" s="297"/>
      <c r="F32" s="297"/>
      <c r="G32" s="297"/>
      <c r="H32" s="297"/>
      <c r="I32" s="297"/>
      <c r="J32" s="297"/>
      <c r="K32" s="297"/>
      <c r="L32" s="297"/>
      <c r="M32" s="297">
        <f>+M$14/7/2</f>
        <v>0</v>
      </c>
      <c r="N32" s="297">
        <f>+N31</f>
        <v>0</v>
      </c>
      <c r="O32" s="297">
        <f>+O31</f>
        <v>0</v>
      </c>
      <c r="P32" s="297">
        <f>+P31</f>
        <v>0</v>
      </c>
      <c r="Q32" s="297">
        <f>+Q31</f>
        <v>0</v>
      </c>
      <c r="R32" s="297">
        <f>+R31</f>
        <v>0</v>
      </c>
      <c r="S32" s="233">
        <f>+S$14/7</f>
        <v>0</v>
      </c>
      <c r="T32" s="233">
        <f>+T$14/7/2</f>
        <v>0</v>
      </c>
      <c r="U32" s="233"/>
      <c r="V32" s="233"/>
      <c r="W32" s="233"/>
      <c r="X32" s="233"/>
      <c r="Y32" s="297"/>
      <c r="Z32" s="297"/>
    </row>
    <row r="33" spans="1:28" x14ac:dyDescent="0.25">
      <c r="A33" s="38"/>
      <c r="B33" s="3">
        <v>2011</v>
      </c>
      <c r="C33" s="13">
        <f t="shared" si="0"/>
        <v>0</v>
      </c>
      <c r="D33" s="297"/>
      <c r="E33" s="297"/>
      <c r="F33" s="297"/>
      <c r="G33" s="297"/>
      <c r="H33" s="297"/>
      <c r="I33" s="297"/>
      <c r="J33" s="297"/>
      <c r="K33" s="297"/>
      <c r="L33" s="297"/>
      <c r="M33" s="297"/>
      <c r="N33" s="297">
        <f>+N$14/7/2</f>
        <v>0</v>
      </c>
      <c r="O33" s="297">
        <f>+O32</f>
        <v>0</v>
      </c>
      <c r="P33" s="297">
        <f>+P32</f>
        <v>0</v>
      </c>
      <c r="Q33" s="297">
        <f>+Q32</f>
        <v>0</v>
      </c>
      <c r="R33" s="297">
        <f>+R32</f>
        <v>0</v>
      </c>
      <c r="S33" s="233">
        <f>+S32</f>
        <v>0</v>
      </c>
      <c r="T33" s="233">
        <f>+T$14/7</f>
        <v>0</v>
      </c>
      <c r="U33" s="233">
        <f>+U$14/7/2</f>
        <v>0</v>
      </c>
      <c r="V33" s="233"/>
      <c r="W33" s="233"/>
      <c r="X33" s="233"/>
      <c r="Y33" s="297"/>
      <c r="Z33" s="297"/>
    </row>
    <row r="34" spans="1:28" x14ac:dyDescent="0.25">
      <c r="A34" s="38"/>
      <c r="B34" s="3">
        <v>2012</v>
      </c>
      <c r="C34" s="13">
        <f t="shared" si="0"/>
        <v>0</v>
      </c>
      <c r="D34" s="297"/>
      <c r="E34" s="297"/>
      <c r="F34" s="297"/>
      <c r="G34" s="297"/>
      <c r="H34" s="297"/>
      <c r="I34" s="297"/>
      <c r="J34" s="297"/>
      <c r="K34" s="297"/>
      <c r="L34" s="297"/>
      <c r="M34" s="297"/>
      <c r="N34" s="297"/>
      <c r="O34" s="297">
        <f>+O$14/7/2</f>
        <v>0</v>
      </c>
      <c r="P34" s="297">
        <f>+P33</f>
        <v>0</v>
      </c>
      <c r="Q34" s="297">
        <f>+Q33</f>
        <v>0</v>
      </c>
      <c r="R34" s="297">
        <f>+R33</f>
        <v>0</v>
      </c>
      <c r="S34" s="233">
        <f>+S33</f>
        <v>0</v>
      </c>
      <c r="T34" s="233">
        <f>+T$14/7</f>
        <v>0</v>
      </c>
      <c r="U34" s="233">
        <f>+U$14/7</f>
        <v>0</v>
      </c>
      <c r="V34" s="233">
        <f>+V$14/7/2</f>
        <v>0</v>
      </c>
      <c r="W34" s="233"/>
      <c r="X34" s="233"/>
      <c r="Y34" s="297"/>
      <c r="Z34" s="297"/>
    </row>
    <row r="35" spans="1:28" x14ac:dyDescent="0.25">
      <c r="A35" s="38"/>
      <c r="B35" s="3">
        <v>2013</v>
      </c>
      <c r="C35" s="13">
        <f t="shared" si="0"/>
        <v>-856.42857142857144</v>
      </c>
      <c r="D35" s="297"/>
      <c r="E35" s="297"/>
      <c r="F35" s="297"/>
      <c r="G35" s="297"/>
      <c r="H35" s="297"/>
      <c r="I35" s="297"/>
      <c r="J35" s="297"/>
      <c r="K35" s="297"/>
      <c r="L35" s="297"/>
      <c r="M35" s="297"/>
      <c r="N35" s="297"/>
      <c r="O35" s="297"/>
      <c r="P35" s="297"/>
      <c r="Q35" s="297"/>
      <c r="R35" s="297">
        <f>R34</f>
        <v>0</v>
      </c>
      <c r="S35" s="233">
        <f>S34</f>
        <v>0</v>
      </c>
      <c r="T35" s="233">
        <f>T34</f>
        <v>0</v>
      </c>
      <c r="U35" s="233"/>
      <c r="V35" s="233">
        <f>V14/7</f>
        <v>0</v>
      </c>
      <c r="W35" s="320">
        <f>$W$14/7/2</f>
        <v>856.42857142857144</v>
      </c>
      <c r="X35" s="233"/>
      <c r="Y35" s="297"/>
      <c r="Z35" s="297"/>
    </row>
    <row r="36" spans="1:28" x14ac:dyDescent="0.25">
      <c r="A36" s="38"/>
      <c r="B36" s="3">
        <v>2014</v>
      </c>
      <c r="C36" s="13">
        <f t="shared" si="0"/>
        <v>-1712.8571428571429</v>
      </c>
      <c r="D36" s="297"/>
      <c r="E36" s="297"/>
      <c r="F36" s="297"/>
      <c r="G36" s="297"/>
      <c r="H36" s="297"/>
      <c r="I36" s="297"/>
      <c r="J36" s="297"/>
      <c r="K36" s="297"/>
      <c r="L36" s="297"/>
      <c r="M36" s="297"/>
      <c r="N36" s="297"/>
      <c r="O36" s="297"/>
      <c r="P36" s="297"/>
      <c r="Q36" s="297"/>
      <c r="R36" s="297"/>
      <c r="S36" s="233">
        <f t="shared" ref="S36:S37" si="1">S35</f>
        <v>0</v>
      </c>
      <c r="T36" s="233">
        <f t="shared" ref="T36:T37" si="2">T35</f>
        <v>0</v>
      </c>
      <c r="U36" s="233"/>
      <c r="V36" s="233">
        <f>V35</f>
        <v>0</v>
      </c>
      <c r="W36" s="320">
        <f>$W$14/7</f>
        <v>1712.8571428571429</v>
      </c>
      <c r="X36" s="233">
        <f>X14/7/2</f>
        <v>0</v>
      </c>
      <c r="Y36" s="297"/>
      <c r="Z36" s="297"/>
    </row>
    <row r="37" spans="1:28" x14ac:dyDescent="0.25">
      <c r="A37" s="38"/>
      <c r="B37" s="3">
        <v>2015</v>
      </c>
      <c r="C37" s="13">
        <f t="shared" si="0"/>
        <v>-1712.8571428571429</v>
      </c>
      <c r="D37" s="297"/>
      <c r="E37" s="297"/>
      <c r="F37" s="297"/>
      <c r="G37" s="297"/>
      <c r="H37" s="297"/>
      <c r="I37" s="297"/>
      <c r="J37" s="297"/>
      <c r="K37" s="297"/>
      <c r="L37" s="297"/>
      <c r="M37" s="297"/>
      <c r="N37" s="297"/>
      <c r="O37" s="297"/>
      <c r="P37" s="297"/>
      <c r="Q37" s="297"/>
      <c r="R37" s="297"/>
      <c r="S37" s="233">
        <f t="shared" si="1"/>
        <v>0</v>
      </c>
      <c r="T37" s="233">
        <f t="shared" si="2"/>
        <v>0</v>
      </c>
      <c r="U37" s="233">
        <f>U36</f>
        <v>0</v>
      </c>
      <c r="V37" s="233">
        <f>V36</f>
        <v>0</v>
      </c>
      <c r="W37" s="320">
        <f t="shared" ref="W37:W41" si="3">$W$14/7</f>
        <v>1712.8571428571429</v>
      </c>
      <c r="X37" s="233">
        <f>X14/7</f>
        <v>0</v>
      </c>
      <c r="Y37" s="297">
        <f>Y14/7/2</f>
        <v>0</v>
      </c>
      <c r="Z37" s="297"/>
    </row>
    <row r="38" spans="1:28" x14ac:dyDescent="0.25">
      <c r="A38" s="38"/>
      <c r="B38" s="3">
        <v>2016</v>
      </c>
      <c r="C38" s="13">
        <f t="shared" si="0"/>
        <v>-1712.8571428571429</v>
      </c>
      <c r="D38" s="297"/>
      <c r="E38" s="297"/>
      <c r="F38" s="297"/>
      <c r="G38" s="297"/>
      <c r="H38" s="297"/>
      <c r="I38" s="297"/>
      <c r="J38" s="297"/>
      <c r="K38" s="297"/>
      <c r="L38" s="297"/>
      <c r="M38" s="297"/>
      <c r="N38" s="297"/>
      <c r="O38" s="297"/>
      <c r="P38" s="297"/>
      <c r="Q38" s="297"/>
      <c r="R38" s="297"/>
      <c r="S38" s="233"/>
      <c r="T38" s="233"/>
      <c r="U38" s="233"/>
      <c r="V38" s="233"/>
      <c r="W38" s="320">
        <f t="shared" si="3"/>
        <v>1712.8571428571429</v>
      </c>
      <c r="X38" s="233"/>
      <c r="Y38" s="297"/>
      <c r="Z38" s="297"/>
    </row>
    <row r="39" spans="1:28" x14ac:dyDescent="0.25">
      <c r="A39" s="38"/>
      <c r="B39" s="3">
        <v>2017</v>
      </c>
      <c r="C39" s="13">
        <f t="shared" si="0"/>
        <v>-1712.8571428571429</v>
      </c>
      <c r="D39" s="297"/>
      <c r="E39" s="297"/>
      <c r="F39" s="297"/>
      <c r="G39" s="297"/>
      <c r="H39" s="297"/>
      <c r="I39" s="297"/>
      <c r="J39" s="297"/>
      <c r="K39" s="297"/>
      <c r="L39" s="297"/>
      <c r="M39" s="297"/>
      <c r="N39" s="297"/>
      <c r="O39" s="297"/>
      <c r="P39" s="297"/>
      <c r="Q39" s="297"/>
      <c r="R39" s="297"/>
      <c r="S39" s="233"/>
      <c r="T39" s="233"/>
      <c r="U39" s="233"/>
      <c r="V39" s="233"/>
      <c r="W39" s="320">
        <f t="shared" si="3"/>
        <v>1712.8571428571429</v>
      </c>
      <c r="X39" s="233"/>
      <c r="Y39" s="297"/>
      <c r="Z39" s="297"/>
    </row>
    <row r="40" spans="1:28" x14ac:dyDescent="0.25">
      <c r="A40" s="38"/>
      <c r="B40" s="3">
        <v>2018</v>
      </c>
      <c r="C40" s="13">
        <f>-SUM(D40:AB40)</f>
        <v>-1712.8571428571429</v>
      </c>
      <c r="D40" s="297"/>
      <c r="E40" s="297"/>
      <c r="F40" s="297"/>
      <c r="G40" s="297"/>
      <c r="H40" s="297"/>
      <c r="I40" s="297"/>
      <c r="J40" s="297"/>
      <c r="K40" s="297"/>
      <c r="L40" s="297"/>
      <c r="M40" s="297"/>
      <c r="N40" s="297"/>
      <c r="O40" s="297"/>
      <c r="P40" s="297"/>
      <c r="Q40" s="297"/>
      <c r="R40" s="297"/>
      <c r="S40" s="233"/>
      <c r="T40" s="233"/>
      <c r="U40" s="233"/>
      <c r="V40" s="233"/>
      <c r="W40" s="320">
        <f t="shared" si="3"/>
        <v>1712.8571428571429</v>
      </c>
      <c r="X40" s="233"/>
      <c r="Y40" s="297"/>
      <c r="Z40" s="297"/>
    </row>
    <row r="41" spans="1:28" x14ac:dyDescent="0.25">
      <c r="A41" s="38"/>
      <c r="B41" s="3">
        <v>2019</v>
      </c>
      <c r="C41" s="13">
        <f>-SUM(D41:AB41)</f>
        <v>-1712.8571428571429</v>
      </c>
      <c r="D41" s="297"/>
      <c r="E41" s="297"/>
      <c r="F41" s="297"/>
      <c r="G41" s="297"/>
      <c r="H41" s="297"/>
      <c r="I41" s="297"/>
      <c r="J41" s="297"/>
      <c r="K41" s="297"/>
      <c r="L41" s="297"/>
      <c r="M41" s="297"/>
      <c r="N41" s="297"/>
      <c r="O41" s="297"/>
      <c r="P41" s="297"/>
      <c r="Q41" s="297"/>
      <c r="R41" s="297"/>
      <c r="S41" s="233"/>
      <c r="T41" s="233"/>
      <c r="U41" s="233"/>
      <c r="V41" s="233"/>
      <c r="W41" s="320">
        <f t="shared" si="3"/>
        <v>1712.8571428571429</v>
      </c>
      <c r="X41" s="233"/>
      <c r="Y41" s="297"/>
      <c r="Z41" s="297"/>
    </row>
    <row r="42" spans="1:28" x14ac:dyDescent="0.25">
      <c r="A42" s="38"/>
      <c r="B42" s="3">
        <v>2020</v>
      </c>
      <c r="C42" s="13">
        <f t="shared" ref="C42:C43" si="4">-SUM(D42:AB42)</f>
        <v>-856.42857142857144</v>
      </c>
      <c r="D42" s="297"/>
      <c r="E42" s="297"/>
      <c r="F42" s="297"/>
      <c r="G42" s="297"/>
      <c r="H42" s="297"/>
      <c r="I42" s="297"/>
      <c r="J42" s="297"/>
      <c r="K42" s="297"/>
      <c r="L42" s="297"/>
      <c r="M42" s="297"/>
      <c r="N42" s="297"/>
      <c r="O42" s="297"/>
      <c r="P42" s="297"/>
      <c r="Q42" s="297"/>
      <c r="R42" s="297"/>
      <c r="S42" s="233"/>
      <c r="T42" s="233"/>
      <c r="U42" s="233"/>
      <c r="V42" s="233"/>
      <c r="W42" s="320">
        <f>$W$14/7/2</f>
        <v>856.42857142857144</v>
      </c>
      <c r="X42" s="233"/>
      <c r="Y42" s="297"/>
      <c r="Z42" s="297"/>
    </row>
    <row r="43" spans="1:28" x14ac:dyDescent="0.25">
      <c r="A43" s="38"/>
      <c r="B43" s="3">
        <v>2021</v>
      </c>
      <c r="C43" s="13">
        <f t="shared" si="4"/>
        <v>0</v>
      </c>
      <c r="D43" s="297"/>
      <c r="E43" s="297"/>
      <c r="F43" s="297"/>
      <c r="G43" s="297"/>
      <c r="H43" s="297"/>
      <c r="I43" s="297"/>
      <c r="J43" s="297"/>
      <c r="K43" s="297"/>
      <c r="L43" s="297"/>
      <c r="M43" s="297"/>
      <c r="N43" s="297"/>
      <c r="O43" s="297"/>
      <c r="P43" s="297"/>
      <c r="Q43" s="297"/>
      <c r="R43" s="297"/>
      <c r="S43" s="233"/>
      <c r="T43" s="233"/>
      <c r="U43" s="233"/>
      <c r="V43" s="233"/>
      <c r="W43" s="320"/>
      <c r="X43" s="233"/>
      <c r="Y43" s="297"/>
      <c r="Z43" s="297"/>
    </row>
    <row r="44" spans="1:28" x14ac:dyDescent="0.25">
      <c r="A44" s="38"/>
      <c r="B44" s="30">
        <f>SUM(D44:Y44)</f>
        <v>0</v>
      </c>
      <c r="C44" s="12"/>
      <c r="D44" s="298"/>
      <c r="E44" s="298"/>
      <c r="F44" s="298"/>
      <c r="G44" s="298"/>
      <c r="H44" s="298"/>
      <c r="I44" s="298"/>
      <c r="J44" s="298"/>
      <c r="K44" s="298"/>
      <c r="L44" s="298"/>
      <c r="M44" s="298"/>
      <c r="N44" s="298"/>
      <c r="O44" s="298"/>
      <c r="P44" s="298"/>
      <c r="Q44" s="298"/>
      <c r="R44" s="298"/>
      <c r="S44" s="298"/>
      <c r="T44" s="298"/>
      <c r="U44" s="298"/>
      <c r="V44" s="299"/>
      <c r="W44" s="299"/>
      <c r="X44" s="275"/>
      <c r="Y44" s="297"/>
      <c r="Z44" s="297"/>
    </row>
    <row r="45" spans="1:28" x14ac:dyDescent="0.25">
      <c r="A45" s="38" t="s">
        <v>62</v>
      </c>
      <c r="B45" s="300">
        <f>SUM(D45:Y45)</f>
        <v>0</v>
      </c>
      <c r="C45" s="275">
        <f>SUM(C16:C44)</f>
        <v>-11990</v>
      </c>
      <c r="D45" s="297">
        <f>-SUM(D16:D44)+D14</f>
        <v>0</v>
      </c>
      <c r="E45" s="297">
        <f t="shared" ref="E45:AB45" si="5">-SUM(E16:E44)+E14</f>
        <v>0</v>
      </c>
      <c r="F45" s="297">
        <f t="shared" si="5"/>
        <v>0</v>
      </c>
      <c r="G45" s="297">
        <f t="shared" si="5"/>
        <v>0</v>
      </c>
      <c r="H45" s="297">
        <f t="shared" si="5"/>
        <v>0</v>
      </c>
      <c r="I45" s="297">
        <f t="shared" si="5"/>
        <v>0</v>
      </c>
      <c r="J45" s="297">
        <f t="shared" si="5"/>
        <v>0</v>
      </c>
      <c r="K45" s="297">
        <f t="shared" si="5"/>
        <v>0</v>
      </c>
      <c r="L45" s="297">
        <f t="shared" si="5"/>
        <v>0</v>
      </c>
      <c r="M45" s="297">
        <f t="shared" si="5"/>
        <v>0</v>
      </c>
      <c r="N45" s="297">
        <f t="shared" si="5"/>
        <v>0</v>
      </c>
      <c r="O45" s="297">
        <f t="shared" si="5"/>
        <v>0</v>
      </c>
      <c r="P45" s="297">
        <f t="shared" si="5"/>
        <v>0</v>
      </c>
      <c r="Q45" s="297">
        <f t="shared" si="5"/>
        <v>0</v>
      </c>
      <c r="R45" s="297">
        <f t="shared" si="5"/>
        <v>0</v>
      </c>
      <c r="S45" s="297">
        <f t="shared" si="5"/>
        <v>0</v>
      </c>
      <c r="T45" s="297">
        <f t="shared" si="5"/>
        <v>0</v>
      </c>
      <c r="U45" s="297">
        <f t="shared" si="5"/>
        <v>0</v>
      </c>
      <c r="V45" s="233">
        <f t="shared" si="5"/>
        <v>0</v>
      </c>
      <c r="W45" s="233">
        <f t="shared" si="5"/>
        <v>0</v>
      </c>
      <c r="X45" s="334">
        <f t="shared" si="5"/>
        <v>0</v>
      </c>
      <c r="Y45" s="334">
        <f t="shared" si="5"/>
        <v>0</v>
      </c>
      <c r="Z45" s="334">
        <f t="shared" si="5"/>
        <v>0</v>
      </c>
      <c r="AA45" s="334">
        <f t="shared" si="5"/>
        <v>0</v>
      </c>
      <c r="AB45" s="334">
        <f t="shared" si="5"/>
        <v>0</v>
      </c>
    </row>
    <row r="46" spans="1:28" x14ac:dyDescent="0.25">
      <c r="A46" s="38"/>
      <c r="B46" s="275"/>
      <c r="C46" s="299"/>
      <c r="D46" s="297"/>
      <c r="E46" s="297"/>
      <c r="F46" s="297"/>
      <c r="G46" s="297"/>
      <c r="H46" s="297"/>
      <c r="I46" s="297"/>
      <c r="J46" s="297"/>
      <c r="K46" s="297"/>
      <c r="L46" s="297"/>
      <c r="M46" s="297"/>
      <c r="N46" s="297"/>
      <c r="O46" s="297"/>
      <c r="P46" s="297"/>
      <c r="Q46" s="297"/>
      <c r="R46" s="297"/>
      <c r="S46" s="297"/>
      <c r="T46" s="297"/>
      <c r="U46" s="297"/>
      <c r="V46" s="297"/>
      <c r="W46" s="297"/>
      <c r="X46" s="297"/>
      <c r="Y46" s="297"/>
      <c r="Z46" s="297"/>
    </row>
    <row r="47" spans="1:28" x14ac:dyDescent="0.25">
      <c r="A47" s="39" t="s">
        <v>63</v>
      </c>
      <c r="B47" s="3"/>
      <c r="C47" s="30">
        <f>+C14+C45</f>
        <v>0</v>
      </c>
      <c r="D47" s="297"/>
      <c r="E47" s="297"/>
      <c r="F47" s="297"/>
      <c r="G47" s="297"/>
      <c r="H47" s="297"/>
      <c r="I47" s="297"/>
      <c r="J47" s="297"/>
      <c r="K47" s="297"/>
      <c r="L47" s="297"/>
      <c r="M47" s="297"/>
      <c r="N47" s="297"/>
      <c r="O47" s="297"/>
      <c r="P47" s="297"/>
      <c r="Q47" s="297"/>
      <c r="R47" s="297"/>
      <c r="S47" s="297"/>
      <c r="T47" s="297"/>
      <c r="U47" s="297"/>
      <c r="V47" s="297"/>
      <c r="W47" s="297"/>
      <c r="X47" s="297"/>
      <c r="Y47" s="297"/>
      <c r="Z47" s="297"/>
    </row>
    <row r="48" spans="1:28" x14ac:dyDescent="0.25">
      <c r="A48" s="3"/>
      <c r="B48" s="3"/>
      <c r="C48" s="3"/>
      <c r="D48" s="297"/>
      <c r="E48" s="297"/>
      <c r="F48" s="297"/>
      <c r="G48" s="297"/>
      <c r="H48" s="297"/>
      <c r="I48" s="297"/>
      <c r="J48" s="297"/>
      <c r="K48" s="297"/>
      <c r="L48" s="297"/>
      <c r="M48" s="297"/>
      <c r="N48" s="297"/>
      <c r="O48" s="297"/>
      <c r="P48" s="297"/>
      <c r="Q48" s="297"/>
      <c r="R48" s="297"/>
      <c r="S48" s="297"/>
      <c r="T48" s="297"/>
      <c r="U48" s="297"/>
      <c r="V48" s="297"/>
      <c r="W48" s="297"/>
      <c r="X48" s="297"/>
      <c r="Y48" s="297"/>
      <c r="Z48" s="297"/>
    </row>
    <row r="49" spans="1:26" x14ac:dyDescent="0.25">
      <c r="A49" s="3"/>
      <c r="B49" s="36"/>
      <c r="C49" s="3"/>
      <c r="D49" s="297"/>
      <c r="E49" s="297"/>
      <c r="F49" s="297"/>
      <c r="G49" s="297"/>
      <c r="H49" s="297"/>
      <c r="I49" s="297"/>
      <c r="J49" s="297"/>
      <c r="K49" s="297"/>
      <c r="L49" s="297"/>
      <c r="M49" s="297"/>
      <c r="N49" s="297"/>
      <c r="O49" s="297"/>
      <c r="P49" s="297"/>
      <c r="Q49" s="297"/>
      <c r="R49" s="297"/>
      <c r="S49" s="297"/>
      <c r="T49" s="297"/>
      <c r="U49" s="297"/>
      <c r="V49" s="297"/>
      <c r="W49" s="297"/>
      <c r="X49" s="297"/>
      <c r="Y49" s="297"/>
      <c r="Z49" s="297"/>
    </row>
    <row r="50" spans="1:26" x14ac:dyDescent="0.25">
      <c r="A50" s="3"/>
      <c r="B50" s="3"/>
      <c r="C50" s="3"/>
      <c r="E50" s="297"/>
      <c r="F50" s="301"/>
      <c r="G50" s="301"/>
      <c r="H50" s="301"/>
      <c r="I50" s="301"/>
      <c r="J50" s="301"/>
      <c r="K50" s="301"/>
      <c r="L50" s="301"/>
      <c r="M50" s="301"/>
      <c r="N50" s="297">
        <f>SUM(E32:E50)</f>
        <v>0</v>
      </c>
      <c r="O50" s="301"/>
      <c r="P50" s="301"/>
      <c r="Q50" s="301"/>
      <c r="R50" s="301"/>
      <c r="S50" s="301"/>
    </row>
    <row r="51" spans="1:26" x14ac:dyDescent="0.25">
      <c r="B51" s="3"/>
      <c r="C51" s="3"/>
      <c r="E51" s="301"/>
      <c r="F51" s="301"/>
      <c r="G51" s="301"/>
      <c r="H51" s="301"/>
      <c r="I51" s="301"/>
      <c r="J51" s="301"/>
      <c r="K51" s="301"/>
      <c r="L51" s="301"/>
      <c r="M51" s="301"/>
      <c r="N51" s="301"/>
      <c r="O51" s="301"/>
      <c r="P51" s="301"/>
      <c r="Q51" s="301"/>
      <c r="R51" s="301"/>
      <c r="S51" s="301"/>
    </row>
    <row r="52" spans="1:26" x14ac:dyDescent="0.25">
      <c r="E52" s="301"/>
      <c r="F52" s="301"/>
      <c r="G52" s="301"/>
      <c r="H52" s="301"/>
      <c r="I52" s="301"/>
      <c r="J52" s="301"/>
      <c r="K52" s="301"/>
      <c r="L52" s="301"/>
      <c r="M52" s="301"/>
      <c r="N52" s="301"/>
      <c r="O52" s="301"/>
      <c r="P52" s="301"/>
      <c r="Q52" s="301"/>
      <c r="R52" s="301"/>
      <c r="S52" s="301"/>
    </row>
    <row r="53" spans="1:26" x14ac:dyDescent="0.25">
      <c r="E53" s="301"/>
      <c r="F53" s="301"/>
      <c r="G53" s="301"/>
      <c r="H53" s="301"/>
      <c r="I53" s="301"/>
      <c r="J53" s="301"/>
      <c r="K53" s="301"/>
      <c r="L53" s="301"/>
      <c r="M53" s="301"/>
      <c r="N53" s="301"/>
      <c r="O53" s="301"/>
      <c r="P53" s="301"/>
      <c r="Q53" s="301"/>
      <c r="R53" s="301"/>
      <c r="S53" s="301"/>
    </row>
    <row r="54" spans="1:26" x14ac:dyDescent="0.25">
      <c r="E54" s="301"/>
      <c r="F54" s="301"/>
      <c r="G54" s="301"/>
      <c r="H54" s="301"/>
      <c r="I54" s="301"/>
      <c r="J54" s="301"/>
      <c r="K54" s="301"/>
      <c r="L54" s="301"/>
      <c r="M54" s="301"/>
      <c r="N54" s="301"/>
      <c r="O54" s="301"/>
      <c r="P54" s="301"/>
      <c r="Q54" s="301"/>
      <c r="R54" s="301"/>
      <c r="S54" s="301"/>
    </row>
    <row r="55" spans="1:26" x14ac:dyDescent="0.25">
      <c r="E55" s="301"/>
      <c r="F55" s="301"/>
      <c r="G55" s="301"/>
      <c r="H55" s="301"/>
      <c r="I55" s="301"/>
      <c r="J55" s="301"/>
      <c r="K55" s="301"/>
      <c r="L55" s="301"/>
      <c r="M55" s="301"/>
      <c r="N55" s="301"/>
      <c r="O55" s="301"/>
      <c r="P55" s="301"/>
      <c r="Q55" s="301"/>
      <c r="R55" s="301"/>
      <c r="S55" s="301"/>
    </row>
    <row r="56" spans="1:26" x14ac:dyDescent="0.25">
      <c r="E56" s="301"/>
      <c r="F56" s="301"/>
      <c r="G56" s="301"/>
      <c r="H56" s="301"/>
      <c r="I56" s="301"/>
      <c r="J56" s="301"/>
      <c r="K56" s="301"/>
      <c r="L56" s="301"/>
      <c r="M56" s="301"/>
      <c r="N56" s="301"/>
      <c r="O56" s="301"/>
      <c r="P56" s="301"/>
      <c r="Q56" s="301"/>
      <c r="R56" s="301"/>
      <c r="S56" s="301"/>
    </row>
    <row r="57" spans="1:26" x14ac:dyDescent="0.25">
      <c r="E57" s="301"/>
      <c r="F57" s="301"/>
      <c r="G57" s="301"/>
      <c r="H57" s="301"/>
      <c r="I57" s="301"/>
      <c r="J57" s="301"/>
      <c r="K57" s="301"/>
      <c r="L57" s="301"/>
      <c r="M57" s="301"/>
      <c r="N57" s="301"/>
      <c r="O57" s="301"/>
      <c r="P57" s="301"/>
      <c r="Q57" s="301"/>
      <c r="R57" s="301"/>
      <c r="S57" s="301"/>
    </row>
    <row r="58" spans="1:26" x14ac:dyDescent="0.25">
      <c r="E58" s="301"/>
      <c r="F58" s="301"/>
      <c r="G58" s="301"/>
      <c r="H58" s="301"/>
      <c r="I58" s="301"/>
      <c r="J58" s="301"/>
      <c r="K58" s="301"/>
      <c r="L58" s="301"/>
      <c r="M58" s="301"/>
      <c r="N58" s="301"/>
      <c r="O58" s="301"/>
      <c r="P58" s="301"/>
      <c r="Q58" s="301"/>
      <c r="R58" s="301"/>
      <c r="S58" s="301"/>
    </row>
    <row r="59" spans="1:26" x14ac:dyDescent="0.25">
      <c r="E59" s="301"/>
      <c r="F59" s="301"/>
      <c r="G59" s="301"/>
      <c r="H59" s="301"/>
      <c r="I59" s="301"/>
      <c r="J59" s="301"/>
      <c r="K59" s="301"/>
      <c r="L59" s="301"/>
      <c r="M59" s="301"/>
      <c r="N59" s="301"/>
      <c r="O59" s="301"/>
      <c r="P59" s="301"/>
      <c r="Q59" s="301"/>
      <c r="R59" s="301"/>
      <c r="S59" s="301"/>
    </row>
    <row r="60" spans="1:26" x14ac:dyDescent="0.25">
      <c r="E60" s="301"/>
      <c r="F60" s="301"/>
      <c r="G60" s="301"/>
      <c r="H60" s="301"/>
      <c r="I60" s="301"/>
      <c r="J60" s="301"/>
      <c r="K60" s="301"/>
      <c r="L60" s="301"/>
      <c r="M60" s="301"/>
      <c r="N60" s="301"/>
      <c r="O60" s="301"/>
      <c r="P60" s="301"/>
      <c r="Q60" s="301"/>
      <c r="R60" s="301"/>
      <c r="S60" s="301"/>
    </row>
    <row r="61" spans="1:26" x14ac:dyDescent="0.25">
      <c r="E61" s="301"/>
      <c r="F61" s="301"/>
      <c r="G61" s="301"/>
      <c r="H61" s="301"/>
      <c r="I61" s="301"/>
      <c r="J61" s="301"/>
      <c r="K61" s="301"/>
      <c r="L61" s="301"/>
      <c r="M61" s="301"/>
      <c r="N61" s="301"/>
      <c r="O61" s="301"/>
      <c r="P61" s="301"/>
      <c r="Q61" s="301"/>
      <c r="R61" s="301"/>
      <c r="S61" s="301"/>
    </row>
  </sheetData>
  <pageMargins left="0.7" right="0.7" top="0.75" bottom="0.75" header="0.3" footer="0.3"/>
  <pageSetup scale="71" orientation="landscape" horizontalDpi="4294967294" verticalDpi="4294967294" r:id="rId1"/>
  <headerFooter>
    <oddFooter>&amp;Z&amp;F&amp;RPage &amp;P</oddFooter>
  </headerFooter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sheetPr codeName="Sheet89">
    <pageSetUpPr fitToPage="1"/>
  </sheetPr>
  <dimension ref="A1:AC59"/>
  <sheetViews>
    <sheetView workbookViewId="0"/>
  </sheetViews>
  <sheetFormatPr defaultRowHeight="15" x14ac:dyDescent="0.25"/>
  <cols>
    <col min="1" max="1" width="34" bestFit="1" customWidth="1"/>
    <col min="2" max="2" width="8.7109375" customWidth="1"/>
    <col min="3" max="3" width="12.85546875" customWidth="1"/>
    <col min="4" max="4" width="9" hidden="1" customWidth="1"/>
    <col min="5" max="5" width="7.42578125" hidden="1" customWidth="1"/>
    <col min="6" max="7" width="9" hidden="1" customWidth="1"/>
    <col min="8" max="8" width="10.5703125" hidden="1" customWidth="1"/>
    <col min="9" max="9" width="10" hidden="1" customWidth="1"/>
    <col min="10" max="10" width="9" hidden="1" customWidth="1"/>
    <col min="11" max="11" width="10" hidden="1" customWidth="1"/>
    <col min="12" max="13" width="9" hidden="1" customWidth="1"/>
    <col min="14" max="17" width="9.28515625" customWidth="1"/>
    <col min="18" max="19" width="11.28515625" customWidth="1"/>
    <col min="20" max="20" width="9.42578125" customWidth="1"/>
    <col min="21" max="21" width="10.140625" bestFit="1" customWidth="1"/>
    <col min="22" max="24" width="10.5703125" customWidth="1"/>
  </cols>
  <sheetData>
    <row r="1" spans="1:29" x14ac:dyDescent="0.25">
      <c r="A1" s="11" t="s">
        <v>10</v>
      </c>
    </row>
    <row r="2" spans="1:29" x14ac:dyDescent="0.25">
      <c r="A2" s="9" t="s">
        <v>438</v>
      </c>
    </row>
    <row r="3" spans="1:29" x14ac:dyDescent="0.25">
      <c r="A3" s="9" t="s">
        <v>80</v>
      </c>
    </row>
    <row r="4" spans="1:29" x14ac:dyDescent="0.25">
      <c r="R4" s="40" t="s">
        <v>4</v>
      </c>
      <c r="S4" s="41"/>
      <c r="T4" s="40" t="s">
        <v>8</v>
      </c>
    </row>
    <row r="5" spans="1:29" x14ac:dyDescent="0.25">
      <c r="A5" s="10" t="s">
        <v>9</v>
      </c>
      <c r="B5" s="12" t="s">
        <v>64</v>
      </c>
      <c r="C5" s="12" t="s">
        <v>12</v>
      </c>
      <c r="R5" s="42" t="s">
        <v>2</v>
      </c>
      <c r="S5" s="42" t="s">
        <v>60</v>
      </c>
      <c r="T5" s="42" t="s">
        <v>7</v>
      </c>
    </row>
    <row r="6" spans="1:29" x14ac:dyDescent="0.25">
      <c r="A6" t="str">
        <f>+SUMMARY!B141</f>
        <v xml:space="preserve">TOSHIBA R 16 </v>
      </c>
      <c r="B6" s="3">
        <f>+SUMMARY!A141</f>
        <v>512</v>
      </c>
      <c r="C6">
        <f>+SUMMARY!D141</f>
        <v>144725</v>
      </c>
      <c r="R6" s="3"/>
    </row>
    <row r="7" spans="1:29" x14ac:dyDescent="0.25">
      <c r="A7" s="213"/>
      <c r="B7" s="212"/>
      <c r="C7" s="214"/>
      <c r="D7" s="100"/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1"/>
      <c r="P7" s="6"/>
      <c r="Q7" s="6"/>
      <c r="R7" s="13">
        <f>+C14</f>
        <v>855698.36</v>
      </c>
      <c r="S7" s="13">
        <f>+-C43</f>
        <v>855698.36000000022</v>
      </c>
      <c r="T7" s="13">
        <f>+R7-S7</f>
        <v>0</v>
      </c>
    </row>
    <row r="8" spans="1:29" x14ac:dyDescent="0.25">
      <c r="A8" s="213"/>
      <c r="B8" s="3"/>
      <c r="D8" s="100"/>
      <c r="E8" s="100"/>
      <c r="F8" s="100"/>
      <c r="G8" s="100"/>
      <c r="H8" s="100"/>
      <c r="I8" s="100"/>
      <c r="J8" s="100"/>
      <c r="K8" s="100"/>
      <c r="L8" s="100"/>
      <c r="M8" s="100"/>
      <c r="N8" s="100"/>
      <c r="O8" s="101"/>
      <c r="P8" s="6"/>
      <c r="Q8" s="6"/>
    </row>
    <row r="9" spans="1:29" x14ac:dyDescent="0.25">
      <c r="A9" s="2"/>
      <c r="B9" s="3"/>
      <c r="D9" s="100"/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1"/>
      <c r="P9" s="6"/>
      <c r="Q9" s="6"/>
    </row>
    <row r="10" spans="1:29" x14ac:dyDescent="0.25">
      <c r="B10" s="3"/>
    </row>
    <row r="11" spans="1:29" x14ac:dyDescent="0.25">
      <c r="A11" s="686" t="s">
        <v>1424</v>
      </c>
      <c r="B11" s="212">
        <f>+SUMMARY!F141</f>
        <v>3100</v>
      </c>
      <c r="C11" s="214"/>
    </row>
    <row r="12" spans="1:29" x14ac:dyDescent="0.25">
      <c r="B12" s="28"/>
      <c r="C12" s="2"/>
    </row>
    <row r="13" spans="1:29" x14ac:dyDescent="0.25">
      <c r="A13" s="9" t="s">
        <v>5</v>
      </c>
      <c r="C13" s="31" t="s">
        <v>3</v>
      </c>
      <c r="D13" s="32">
        <v>1994</v>
      </c>
      <c r="E13" s="32">
        <v>1995</v>
      </c>
      <c r="F13" s="32">
        <v>1996</v>
      </c>
      <c r="G13" s="32">
        <v>1997</v>
      </c>
      <c r="H13" s="32">
        <v>1998</v>
      </c>
      <c r="I13" s="32">
        <v>1999</v>
      </c>
      <c r="J13" s="32">
        <v>2000</v>
      </c>
      <c r="K13" s="32">
        <v>2001</v>
      </c>
      <c r="L13" s="32">
        <v>2002</v>
      </c>
      <c r="M13" s="32">
        <v>2003</v>
      </c>
      <c r="N13" s="32">
        <v>2004</v>
      </c>
      <c r="O13" s="32">
        <v>2005</v>
      </c>
      <c r="P13" s="32">
        <v>2006</v>
      </c>
      <c r="Q13" s="32">
        <v>2007</v>
      </c>
      <c r="R13" s="32">
        <v>2008</v>
      </c>
      <c r="S13" s="32">
        <v>2009</v>
      </c>
      <c r="T13" s="32">
        <v>2010</v>
      </c>
      <c r="U13" s="32">
        <v>2011</v>
      </c>
      <c r="V13" s="32">
        <v>2012</v>
      </c>
      <c r="W13" s="32">
        <v>2013</v>
      </c>
      <c r="X13" s="32">
        <v>2014</v>
      </c>
      <c r="Y13" s="328">
        <v>2015</v>
      </c>
      <c r="Z13" s="32">
        <v>2016</v>
      </c>
      <c r="AA13" s="328">
        <v>2017</v>
      </c>
      <c r="AB13" s="32">
        <v>2018</v>
      </c>
      <c r="AC13" s="328">
        <v>2019</v>
      </c>
    </row>
    <row r="14" spans="1:29" x14ac:dyDescent="0.25">
      <c r="A14" s="9" t="s">
        <v>73</v>
      </c>
      <c r="C14" s="776">
        <f>SUM(D14:Y14)</f>
        <v>855698.36</v>
      </c>
      <c r="D14" s="777"/>
      <c r="E14" s="777"/>
      <c r="F14" s="777"/>
      <c r="G14" s="777"/>
      <c r="H14" s="777"/>
      <c r="I14" s="777"/>
      <c r="J14" s="777"/>
      <c r="K14" s="777"/>
      <c r="L14" s="777"/>
      <c r="M14" s="777"/>
      <c r="N14" s="777"/>
      <c r="O14" s="777">
        <v>839282.37</v>
      </c>
      <c r="P14" s="777">
        <v>3195.99</v>
      </c>
      <c r="Q14" s="777"/>
      <c r="R14" s="777"/>
      <c r="S14" s="776"/>
      <c r="T14" s="145"/>
      <c r="U14" s="614"/>
      <c r="V14" s="614">
        <f>(26440/2)</f>
        <v>13220</v>
      </c>
      <c r="W14" s="145"/>
      <c r="X14" s="145"/>
      <c r="Y14" s="145"/>
      <c r="Z14" s="145"/>
      <c r="AA14" s="145"/>
      <c r="AB14" s="145"/>
    </row>
    <row r="15" spans="1:29" x14ac:dyDescent="0.25">
      <c r="A15" s="34" t="str">
        <f>IF(+C14-'Equip Review 032310'!Y29=0,"ok","check")</f>
        <v>check</v>
      </c>
      <c r="B15" s="2"/>
      <c r="C15" s="145"/>
      <c r="D15" s="145"/>
      <c r="E15" s="145"/>
      <c r="F15" s="145"/>
      <c r="G15" s="145"/>
      <c r="H15" s="145"/>
      <c r="I15" s="145"/>
      <c r="J15" s="145"/>
      <c r="K15" s="145"/>
      <c r="L15" s="145"/>
      <c r="M15" s="145"/>
      <c r="N15" s="145"/>
      <c r="O15" s="145"/>
      <c r="P15" s="145"/>
      <c r="Q15" s="145"/>
      <c r="R15" s="145"/>
      <c r="S15" s="145"/>
      <c r="T15" s="145"/>
      <c r="U15" s="145"/>
      <c r="V15" s="145"/>
      <c r="W15" s="145"/>
      <c r="X15" s="145"/>
      <c r="Y15" s="145"/>
      <c r="Z15" s="145"/>
      <c r="AA15" s="145"/>
      <c r="AB15" s="145"/>
    </row>
    <row r="16" spans="1:29" x14ac:dyDescent="0.25">
      <c r="A16" s="9" t="s">
        <v>6</v>
      </c>
      <c r="B16" s="3">
        <v>1994</v>
      </c>
      <c r="C16" s="145">
        <f>-SUM(D16:Y16)</f>
        <v>0</v>
      </c>
      <c r="D16" s="778">
        <f>+D$14/7/2</f>
        <v>0</v>
      </c>
      <c r="E16" s="778"/>
      <c r="F16" s="778"/>
      <c r="G16" s="778"/>
      <c r="H16" s="778"/>
      <c r="I16" s="778"/>
      <c r="J16" s="778"/>
      <c r="K16" s="778"/>
      <c r="L16" s="778"/>
      <c r="M16" s="778"/>
      <c r="N16" s="778"/>
      <c r="O16" s="778"/>
      <c r="P16" s="778"/>
      <c r="Q16" s="778"/>
      <c r="R16" s="778"/>
      <c r="S16" s="778"/>
      <c r="T16" s="778"/>
      <c r="U16" s="778"/>
      <c r="V16" s="145"/>
      <c r="W16" s="145"/>
      <c r="X16" s="145"/>
      <c r="Y16" s="778"/>
      <c r="Z16" s="778"/>
      <c r="AA16" s="145"/>
      <c r="AB16" s="145"/>
    </row>
    <row r="17" spans="1:28" x14ac:dyDescent="0.25">
      <c r="B17" s="3">
        <v>1995</v>
      </c>
      <c r="C17" s="145">
        <f t="shared" ref="C17:C39" si="0">-SUM(D17:Y17)</f>
        <v>0</v>
      </c>
      <c r="D17" s="778">
        <f>+D$14/7</f>
        <v>0</v>
      </c>
      <c r="E17" s="778">
        <f>+E$14/7/2</f>
        <v>0</v>
      </c>
      <c r="F17" s="778"/>
      <c r="G17" s="778"/>
      <c r="H17" s="778"/>
      <c r="I17" s="778"/>
      <c r="J17" s="778"/>
      <c r="K17" s="778"/>
      <c r="L17" s="778"/>
      <c r="M17" s="778"/>
      <c r="N17" s="778"/>
      <c r="O17" s="778"/>
      <c r="P17" s="778"/>
      <c r="Q17" s="778"/>
      <c r="R17" s="778"/>
      <c r="S17" s="778"/>
      <c r="T17" s="778"/>
      <c r="U17" s="778"/>
      <c r="V17" s="145"/>
      <c r="W17" s="145"/>
      <c r="X17" s="145"/>
      <c r="Y17" s="778"/>
      <c r="Z17" s="778"/>
      <c r="AA17" s="145"/>
      <c r="AB17" s="145"/>
    </row>
    <row r="18" spans="1:28" x14ac:dyDescent="0.25">
      <c r="B18" s="3">
        <v>1996</v>
      </c>
      <c r="C18" s="145">
        <f t="shared" si="0"/>
        <v>0</v>
      </c>
      <c r="D18" s="778">
        <f>+D17</f>
        <v>0</v>
      </c>
      <c r="E18" s="778">
        <f>+E$14/7</f>
        <v>0</v>
      </c>
      <c r="F18" s="778">
        <f>+F$14/7/2</f>
        <v>0</v>
      </c>
      <c r="G18" s="778"/>
      <c r="H18" s="778"/>
      <c r="I18" s="778"/>
      <c r="J18" s="778"/>
      <c r="K18" s="778"/>
      <c r="L18" s="778"/>
      <c r="M18" s="778"/>
      <c r="N18" s="778"/>
      <c r="O18" s="778"/>
      <c r="P18" s="778"/>
      <c r="Q18" s="778"/>
      <c r="R18" s="778"/>
      <c r="S18" s="778"/>
      <c r="T18" s="778"/>
      <c r="U18" s="778"/>
      <c r="V18" s="145"/>
      <c r="W18" s="145"/>
      <c r="X18" s="145"/>
      <c r="Y18" s="778"/>
      <c r="Z18" s="778"/>
      <c r="AA18" s="145"/>
      <c r="AB18" s="145"/>
    </row>
    <row r="19" spans="1:28" x14ac:dyDescent="0.25">
      <c r="B19" s="3">
        <v>1997</v>
      </c>
      <c r="C19" s="145">
        <f t="shared" si="0"/>
        <v>0</v>
      </c>
      <c r="D19" s="778">
        <f>+D18</f>
        <v>0</v>
      </c>
      <c r="E19" s="778">
        <f>+E18</f>
        <v>0</v>
      </c>
      <c r="F19" s="778">
        <f>+F$14/7</f>
        <v>0</v>
      </c>
      <c r="G19" s="778">
        <f>+G$14/7/2</f>
        <v>0</v>
      </c>
      <c r="H19" s="778"/>
      <c r="I19" s="778"/>
      <c r="J19" s="778"/>
      <c r="K19" s="778"/>
      <c r="L19" s="778"/>
      <c r="M19" s="778"/>
      <c r="N19" s="778"/>
      <c r="O19" s="778"/>
      <c r="P19" s="778"/>
      <c r="Q19" s="778"/>
      <c r="R19" s="778"/>
      <c r="S19" s="778"/>
      <c r="T19" s="778"/>
      <c r="U19" s="778"/>
      <c r="V19" s="145"/>
      <c r="W19" s="145"/>
      <c r="X19" s="145"/>
      <c r="Y19" s="778"/>
      <c r="Z19" s="778"/>
      <c r="AA19" s="145"/>
      <c r="AB19" s="145"/>
    </row>
    <row r="20" spans="1:28" x14ac:dyDescent="0.25">
      <c r="B20" s="3">
        <v>1998</v>
      </c>
      <c r="C20" s="145">
        <f t="shared" si="0"/>
        <v>0</v>
      </c>
      <c r="D20" s="778">
        <f>+D19</f>
        <v>0</v>
      </c>
      <c r="E20" s="778">
        <f>+E19</f>
        <v>0</v>
      </c>
      <c r="F20" s="778">
        <f>+F19</f>
        <v>0</v>
      </c>
      <c r="G20" s="778">
        <f>+G$14/7</f>
        <v>0</v>
      </c>
      <c r="H20" s="778">
        <f>+H$14/7/2</f>
        <v>0</v>
      </c>
      <c r="I20" s="778"/>
      <c r="J20" s="778"/>
      <c r="K20" s="778"/>
      <c r="L20" s="778"/>
      <c r="M20" s="778"/>
      <c r="N20" s="778"/>
      <c r="O20" s="778"/>
      <c r="P20" s="778"/>
      <c r="Q20" s="778"/>
      <c r="R20" s="778"/>
      <c r="S20" s="778"/>
      <c r="T20" s="778"/>
      <c r="U20" s="778"/>
      <c r="V20" s="145"/>
      <c r="W20" s="145"/>
      <c r="X20" s="145"/>
      <c r="Y20" s="778"/>
      <c r="Z20" s="778"/>
      <c r="AA20" s="145"/>
      <c r="AB20" s="145"/>
    </row>
    <row r="21" spans="1:28" x14ac:dyDescent="0.25">
      <c r="B21" s="3">
        <v>1999</v>
      </c>
      <c r="C21" s="145">
        <f t="shared" si="0"/>
        <v>0</v>
      </c>
      <c r="D21" s="778">
        <f>+D20</f>
        <v>0</v>
      </c>
      <c r="E21" s="778">
        <f>+E20</f>
        <v>0</v>
      </c>
      <c r="F21" s="778">
        <f>+F20</f>
        <v>0</v>
      </c>
      <c r="G21" s="778">
        <f>+G20</f>
        <v>0</v>
      </c>
      <c r="H21" s="778">
        <f>+H$14/7</f>
        <v>0</v>
      </c>
      <c r="I21" s="778">
        <f>+I$14/7/2</f>
        <v>0</v>
      </c>
      <c r="J21" s="778"/>
      <c r="K21" s="778"/>
      <c r="L21" s="778"/>
      <c r="M21" s="778"/>
      <c r="N21" s="778"/>
      <c r="O21" s="778"/>
      <c r="P21" s="778"/>
      <c r="Q21" s="778"/>
      <c r="R21" s="778"/>
      <c r="S21" s="778"/>
      <c r="T21" s="778"/>
      <c r="U21" s="778"/>
      <c r="V21" s="145"/>
      <c r="W21" s="145"/>
      <c r="X21" s="145"/>
      <c r="Y21" s="778"/>
      <c r="Z21" s="778"/>
      <c r="AA21" s="145"/>
      <c r="AB21" s="145"/>
    </row>
    <row r="22" spans="1:28" x14ac:dyDescent="0.25">
      <c r="B22" s="3">
        <v>2000</v>
      </c>
      <c r="C22" s="145">
        <f t="shared" si="0"/>
        <v>0</v>
      </c>
      <c r="D22" s="778">
        <f>+D21</f>
        <v>0</v>
      </c>
      <c r="E22" s="778">
        <f>+E21</f>
        <v>0</v>
      </c>
      <c r="F22" s="778">
        <f>+F21</f>
        <v>0</v>
      </c>
      <c r="G22" s="778">
        <f>+G21</f>
        <v>0</v>
      </c>
      <c r="H22" s="778">
        <f>+H21</f>
        <v>0</v>
      </c>
      <c r="I22" s="778">
        <f>+I$14/7</f>
        <v>0</v>
      </c>
      <c r="J22" s="778">
        <f>+J$14/7/2</f>
        <v>0</v>
      </c>
      <c r="K22" s="778"/>
      <c r="L22" s="778"/>
      <c r="M22" s="778"/>
      <c r="N22" s="778"/>
      <c r="O22" s="778"/>
      <c r="P22" s="778"/>
      <c r="Q22" s="778"/>
      <c r="R22" s="778"/>
      <c r="S22" s="778"/>
      <c r="T22" s="778"/>
      <c r="U22" s="778"/>
      <c r="V22" s="145"/>
      <c r="W22" s="145"/>
      <c r="X22" s="145"/>
      <c r="Y22" s="778"/>
      <c r="Z22" s="778"/>
      <c r="AA22" s="145"/>
      <c r="AB22" s="145"/>
    </row>
    <row r="23" spans="1:28" x14ac:dyDescent="0.25">
      <c r="B23" s="3">
        <v>2001</v>
      </c>
      <c r="C23" s="145">
        <f t="shared" si="0"/>
        <v>0</v>
      </c>
      <c r="D23" s="778">
        <f>+D$14/7/2</f>
        <v>0</v>
      </c>
      <c r="E23" s="778">
        <f>+E22</f>
        <v>0</v>
      </c>
      <c r="F23" s="778">
        <f>+F22</f>
        <v>0</v>
      </c>
      <c r="G23" s="778">
        <f>+G22</f>
        <v>0</v>
      </c>
      <c r="H23" s="778">
        <f>+H22</f>
        <v>0</v>
      </c>
      <c r="I23" s="778">
        <f>+I22</f>
        <v>0</v>
      </c>
      <c r="J23" s="778">
        <f>+J$14/7</f>
        <v>0</v>
      </c>
      <c r="K23" s="778">
        <f>+K$14/7/2</f>
        <v>0</v>
      </c>
      <c r="L23" s="778"/>
      <c r="M23" s="778"/>
      <c r="N23" s="778"/>
      <c r="O23" s="778"/>
      <c r="P23" s="778"/>
      <c r="Q23" s="778"/>
      <c r="R23" s="778"/>
      <c r="S23" s="778"/>
      <c r="T23" s="778"/>
      <c r="U23" s="778"/>
      <c r="V23" s="145"/>
      <c r="W23" s="145"/>
      <c r="X23" s="145"/>
      <c r="Y23" s="778"/>
      <c r="Z23" s="778"/>
      <c r="AA23" s="145"/>
      <c r="AB23" s="145"/>
    </row>
    <row r="24" spans="1:28" x14ac:dyDescent="0.25">
      <c r="B24" s="3">
        <v>2002</v>
      </c>
      <c r="C24" s="145">
        <f t="shared" si="0"/>
        <v>0</v>
      </c>
      <c r="D24" s="778"/>
      <c r="E24" s="778">
        <f>+E$14/7/2</f>
        <v>0</v>
      </c>
      <c r="F24" s="778">
        <f>+F23</f>
        <v>0</v>
      </c>
      <c r="G24" s="778">
        <f>+G23</f>
        <v>0</v>
      </c>
      <c r="H24" s="778">
        <f>+H23</f>
        <v>0</v>
      </c>
      <c r="I24" s="778">
        <f>+I23</f>
        <v>0</v>
      </c>
      <c r="J24" s="778">
        <f>+J23</f>
        <v>0</v>
      </c>
      <c r="K24" s="778">
        <f>+K$14/7</f>
        <v>0</v>
      </c>
      <c r="L24" s="778">
        <f>+L$14/7/2</f>
        <v>0</v>
      </c>
      <c r="M24" s="778"/>
      <c r="N24" s="778"/>
      <c r="O24" s="778"/>
      <c r="P24" s="778"/>
      <c r="Q24" s="778"/>
      <c r="R24" s="778"/>
      <c r="S24" s="778"/>
      <c r="T24" s="778"/>
      <c r="U24" s="778"/>
      <c r="V24" s="145"/>
      <c r="W24" s="145"/>
      <c r="X24" s="145"/>
      <c r="Y24" s="778"/>
      <c r="Z24" s="778"/>
      <c r="AA24" s="145"/>
      <c r="AB24" s="145"/>
    </row>
    <row r="25" spans="1:28" x14ac:dyDescent="0.25">
      <c r="B25" s="3">
        <v>2003</v>
      </c>
      <c r="C25" s="145">
        <f t="shared" si="0"/>
        <v>0</v>
      </c>
      <c r="D25" s="778"/>
      <c r="E25" s="778"/>
      <c r="F25" s="778">
        <f>+F$14/7/2</f>
        <v>0</v>
      </c>
      <c r="G25" s="778">
        <f>+G24</f>
        <v>0</v>
      </c>
      <c r="H25" s="778">
        <f>+H24</f>
        <v>0</v>
      </c>
      <c r="I25" s="778">
        <f>+I24</f>
        <v>0</v>
      </c>
      <c r="J25" s="778">
        <f>+J24</f>
        <v>0</v>
      </c>
      <c r="K25" s="778">
        <f>+K24</f>
        <v>0</v>
      </c>
      <c r="L25" s="778">
        <f>+L$14/7</f>
        <v>0</v>
      </c>
      <c r="M25" s="778">
        <f>+M$14/7/2</f>
        <v>0</v>
      </c>
      <c r="N25" s="778"/>
      <c r="O25" s="778"/>
      <c r="P25" s="778"/>
      <c r="Q25" s="778"/>
      <c r="R25" s="778"/>
      <c r="S25" s="778"/>
      <c r="T25" s="778"/>
      <c r="U25" s="778"/>
      <c r="V25" s="145"/>
      <c r="W25" s="145"/>
      <c r="X25" s="145"/>
      <c r="Y25" s="778"/>
      <c r="Z25" s="778"/>
      <c r="AA25" s="145"/>
      <c r="AB25" s="145"/>
    </row>
    <row r="26" spans="1:28" x14ac:dyDescent="0.25">
      <c r="B26" s="3">
        <v>2004</v>
      </c>
      <c r="C26" s="145">
        <f t="shared" si="0"/>
        <v>0</v>
      </c>
      <c r="D26" s="778"/>
      <c r="E26" s="778"/>
      <c r="F26" s="778"/>
      <c r="G26" s="778">
        <f>+G$14/7/2</f>
        <v>0</v>
      </c>
      <c r="H26" s="778">
        <f>+H25</f>
        <v>0</v>
      </c>
      <c r="I26" s="778">
        <f>+I25</f>
        <v>0</v>
      </c>
      <c r="J26" s="778">
        <f>+J25</f>
        <v>0</v>
      </c>
      <c r="K26" s="778">
        <f>+K25</f>
        <v>0</v>
      </c>
      <c r="L26" s="778">
        <f>+L25</f>
        <v>0</v>
      </c>
      <c r="M26" s="778">
        <f>+M$14/7</f>
        <v>0</v>
      </c>
      <c r="N26" s="778">
        <f>+N$14/7/2</f>
        <v>0</v>
      </c>
      <c r="O26" s="778"/>
      <c r="P26" s="778"/>
      <c r="Q26" s="778"/>
      <c r="R26" s="778"/>
      <c r="S26" s="778"/>
      <c r="T26" s="778"/>
      <c r="U26" s="778"/>
      <c r="V26" s="145"/>
      <c r="W26" s="145"/>
      <c r="X26" s="145"/>
      <c r="Y26" s="778"/>
      <c r="Z26" s="778"/>
      <c r="AA26" s="145"/>
      <c r="AB26" s="145"/>
    </row>
    <row r="27" spans="1:28" x14ac:dyDescent="0.25">
      <c r="B27" s="3">
        <v>2005</v>
      </c>
      <c r="C27" s="145">
        <f t="shared" si="0"/>
        <v>-59948.740714285712</v>
      </c>
      <c r="D27" s="778"/>
      <c r="E27" s="778"/>
      <c r="F27" s="778"/>
      <c r="G27" s="778"/>
      <c r="H27" s="778">
        <f>+H$14/7/2</f>
        <v>0</v>
      </c>
      <c r="I27" s="778">
        <f>+I26</f>
        <v>0</v>
      </c>
      <c r="J27" s="778">
        <f>+J26</f>
        <v>0</v>
      </c>
      <c r="K27" s="778">
        <f>+K26</f>
        <v>0</v>
      </c>
      <c r="L27" s="778">
        <f>+L26</f>
        <v>0</v>
      </c>
      <c r="M27" s="778">
        <f>+M26</f>
        <v>0</v>
      </c>
      <c r="N27" s="778">
        <f>+N$14/7</f>
        <v>0</v>
      </c>
      <c r="O27" s="778">
        <f>+O$14/7/2</f>
        <v>59948.740714285712</v>
      </c>
      <c r="P27" s="778"/>
      <c r="Q27" s="778"/>
      <c r="R27" s="778"/>
      <c r="S27" s="778"/>
      <c r="T27" s="778"/>
      <c r="U27" s="778"/>
      <c r="V27" s="145"/>
      <c r="W27" s="145"/>
      <c r="X27" s="145"/>
      <c r="Y27" s="778"/>
      <c r="Z27" s="778"/>
      <c r="AA27" s="145"/>
      <c r="AB27" s="145"/>
    </row>
    <row r="28" spans="1:28" x14ac:dyDescent="0.25">
      <c r="B28" s="3">
        <v>2006</v>
      </c>
      <c r="C28" s="145">
        <f t="shared" si="0"/>
        <v>-120125.76642857143</v>
      </c>
      <c r="D28" s="778"/>
      <c r="E28" s="778"/>
      <c r="F28" s="778"/>
      <c r="G28" s="778"/>
      <c r="H28" s="778"/>
      <c r="I28" s="778">
        <f>+I$14/7/2</f>
        <v>0</v>
      </c>
      <c r="J28" s="778">
        <f>+J27</f>
        <v>0</v>
      </c>
      <c r="K28" s="778">
        <f>+K27</f>
        <v>0</v>
      </c>
      <c r="L28" s="778">
        <f>+L27</f>
        <v>0</v>
      </c>
      <c r="M28" s="778">
        <f>+M27</f>
        <v>0</v>
      </c>
      <c r="N28" s="778">
        <f>+N27</f>
        <v>0</v>
      </c>
      <c r="O28" s="778">
        <f>+O$14/7</f>
        <v>119897.48142857142</v>
      </c>
      <c r="P28" s="778">
        <f>+P$14/7/2</f>
        <v>228.285</v>
      </c>
      <c r="Q28" s="778"/>
      <c r="R28" s="778"/>
      <c r="S28" s="778"/>
      <c r="T28" s="778"/>
      <c r="U28" s="778"/>
      <c r="V28" s="145"/>
      <c r="W28" s="145"/>
      <c r="X28" s="145"/>
      <c r="Y28" s="778"/>
      <c r="Z28" s="778"/>
      <c r="AA28" s="145"/>
      <c r="AB28" s="145"/>
    </row>
    <row r="29" spans="1:28" x14ac:dyDescent="0.25">
      <c r="B29" s="3">
        <v>2007</v>
      </c>
      <c r="C29" s="145">
        <f t="shared" si="0"/>
        <v>-120354.05142857143</v>
      </c>
      <c r="D29" s="778"/>
      <c r="E29" s="778"/>
      <c r="F29" s="778"/>
      <c r="G29" s="778"/>
      <c r="H29" s="778"/>
      <c r="I29" s="778"/>
      <c r="J29" s="778">
        <f>+J$14/7/2</f>
        <v>0</v>
      </c>
      <c r="K29" s="778">
        <f>+K28</f>
        <v>0</v>
      </c>
      <c r="L29" s="778">
        <f>+L28</f>
        <v>0</v>
      </c>
      <c r="M29" s="778">
        <f>+M28</f>
        <v>0</v>
      </c>
      <c r="N29" s="778">
        <f>+N28</f>
        <v>0</v>
      </c>
      <c r="O29" s="778">
        <f>+O28</f>
        <v>119897.48142857142</v>
      </c>
      <c r="P29" s="778">
        <f>+P$14/7</f>
        <v>456.57</v>
      </c>
      <c r="Q29" s="778">
        <f>+Q$14/7/2</f>
        <v>0</v>
      </c>
      <c r="R29" s="778"/>
      <c r="S29" s="778"/>
      <c r="T29" s="778"/>
      <c r="U29" s="778"/>
      <c r="V29" s="145"/>
      <c r="W29" s="145"/>
      <c r="X29" s="145"/>
      <c r="Y29" s="778"/>
      <c r="Z29" s="778"/>
      <c r="AA29" s="145"/>
      <c r="AB29" s="145"/>
    </row>
    <row r="30" spans="1:28" x14ac:dyDescent="0.25">
      <c r="B30" s="3">
        <v>2008</v>
      </c>
      <c r="C30" s="145">
        <f t="shared" si="0"/>
        <v>-120354.05142857143</v>
      </c>
      <c r="D30" s="778"/>
      <c r="E30" s="778"/>
      <c r="F30" s="778"/>
      <c r="G30" s="778"/>
      <c r="H30" s="778"/>
      <c r="I30" s="778"/>
      <c r="J30" s="778"/>
      <c r="K30" s="778">
        <f>+K$14/7/2</f>
        <v>0</v>
      </c>
      <c r="L30" s="778">
        <f>+L29</f>
        <v>0</v>
      </c>
      <c r="M30" s="778">
        <f>+M29</f>
        <v>0</v>
      </c>
      <c r="N30" s="778">
        <f>+N29</f>
        <v>0</v>
      </c>
      <c r="O30" s="778">
        <f>+O29</f>
        <v>119897.48142857142</v>
      </c>
      <c r="P30" s="778">
        <f>+P29</f>
        <v>456.57</v>
      </c>
      <c r="Q30" s="778">
        <f>+Q$14/7</f>
        <v>0</v>
      </c>
      <c r="R30" s="778">
        <f>+R$14/7/2</f>
        <v>0</v>
      </c>
      <c r="S30" s="778"/>
      <c r="T30" s="778"/>
      <c r="U30" s="778"/>
      <c r="V30" s="145"/>
      <c r="W30" s="145"/>
      <c r="X30" s="145"/>
      <c r="Y30" s="778"/>
      <c r="Z30" s="778"/>
      <c r="AA30" s="145"/>
      <c r="AB30" s="145"/>
    </row>
    <row r="31" spans="1:28" x14ac:dyDescent="0.25">
      <c r="B31" s="3">
        <v>2009</v>
      </c>
      <c r="C31" s="145">
        <f t="shared" si="0"/>
        <v>-120354.05142857143</v>
      </c>
      <c r="D31" s="778"/>
      <c r="E31" s="778"/>
      <c r="F31" s="778"/>
      <c r="G31" s="778"/>
      <c r="H31" s="778"/>
      <c r="I31" s="778"/>
      <c r="J31" s="778"/>
      <c r="K31" s="778"/>
      <c r="L31" s="778">
        <f>+L$14/7/2</f>
        <v>0</v>
      </c>
      <c r="M31" s="778">
        <f>+M30</f>
        <v>0</v>
      </c>
      <c r="N31" s="778">
        <f>+N30</f>
        <v>0</v>
      </c>
      <c r="O31" s="778">
        <f>+O30</f>
        <v>119897.48142857142</v>
      </c>
      <c r="P31" s="778">
        <f>+P30</f>
        <v>456.57</v>
      </c>
      <c r="Q31" s="778">
        <f>+Q30</f>
        <v>0</v>
      </c>
      <c r="R31" s="778">
        <f>+R$14/7</f>
        <v>0</v>
      </c>
      <c r="S31" s="778">
        <f>+S$14/7/2</f>
        <v>0</v>
      </c>
      <c r="T31" s="778"/>
      <c r="U31" s="778"/>
      <c r="V31" s="145"/>
      <c r="W31" s="145"/>
      <c r="X31" s="145"/>
      <c r="Y31" s="778"/>
      <c r="Z31" s="778"/>
      <c r="AA31" s="145"/>
      <c r="AB31" s="145"/>
    </row>
    <row r="32" spans="1:28" x14ac:dyDescent="0.25">
      <c r="A32" s="38" t="s">
        <v>59</v>
      </c>
      <c r="B32" s="3">
        <v>2010</v>
      </c>
      <c r="C32" s="145">
        <f t="shared" si="0"/>
        <v>-120354.05142857143</v>
      </c>
      <c r="D32" s="778"/>
      <c r="E32" s="778"/>
      <c r="F32" s="778"/>
      <c r="G32" s="778"/>
      <c r="H32" s="778"/>
      <c r="I32" s="778"/>
      <c r="J32" s="778"/>
      <c r="K32" s="778"/>
      <c r="L32" s="778"/>
      <c r="M32" s="778">
        <f>+M$14/7/2</f>
        <v>0</v>
      </c>
      <c r="N32" s="778">
        <f>+N31</f>
        <v>0</v>
      </c>
      <c r="O32" s="778">
        <f>+O31</f>
        <v>119897.48142857142</v>
      </c>
      <c r="P32" s="778">
        <f>+P31</f>
        <v>456.57</v>
      </c>
      <c r="Q32" s="778">
        <f>+Q31</f>
        <v>0</v>
      </c>
      <c r="R32" s="778">
        <f>+R31</f>
        <v>0</v>
      </c>
      <c r="S32" s="778">
        <f>+S$14/7</f>
        <v>0</v>
      </c>
      <c r="T32" s="778">
        <f>+T$14/7/2</f>
        <v>0</v>
      </c>
      <c r="U32" s="778"/>
      <c r="V32" s="145"/>
      <c r="W32" s="145"/>
      <c r="X32" s="145"/>
      <c r="Y32" s="778"/>
      <c r="Z32" s="778"/>
      <c r="AA32" s="145"/>
      <c r="AB32" s="145"/>
    </row>
    <row r="33" spans="1:28" x14ac:dyDescent="0.25">
      <c r="A33" s="38"/>
      <c r="B33" s="3">
        <v>2011</v>
      </c>
      <c r="C33" s="145">
        <f t="shared" si="0"/>
        <v>-120354.05142857143</v>
      </c>
      <c r="D33" s="778"/>
      <c r="E33" s="778"/>
      <c r="F33" s="778"/>
      <c r="G33" s="778"/>
      <c r="H33" s="778"/>
      <c r="I33" s="778"/>
      <c r="J33" s="778"/>
      <c r="K33" s="778"/>
      <c r="L33" s="778"/>
      <c r="M33" s="778"/>
      <c r="N33" s="778">
        <f>+N$14/7/2</f>
        <v>0</v>
      </c>
      <c r="O33" s="778">
        <f>+O32</f>
        <v>119897.48142857142</v>
      </c>
      <c r="P33" s="778">
        <f>+P32</f>
        <v>456.57</v>
      </c>
      <c r="Q33" s="778">
        <f>+Q32</f>
        <v>0</v>
      </c>
      <c r="R33" s="778">
        <f>+R32</f>
        <v>0</v>
      </c>
      <c r="S33" s="778">
        <f>+S32</f>
        <v>0</v>
      </c>
      <c r="T33" s="778">
        <f>+T$14/7</f>
        <v>0</v>
      </c>
      <c r="U33" s="778">
        <f>+U$14/7/2</f>
        <v>0</v>
      </c>
      <c r="V33" s="145"/>
      <c r="W33" s="145"/>
      <c r="X33" s="145"/>
      <c r="Y33" s="778"/>
      <c r="Z33" s="778"/>
      <c r="AA33" s="145"/>
      <c r="AB33" s="145"/>
    </row>
    <row r="34" spans="1:28" x14ac:dyDescent="0.25">
      <c r="A34" s="38"/>
      <c r="B34" s="3">
        <v>2012</v>
      </c>
      <c r="C34" s="145">
        <f t="shared" si="0"/>
        <v>-61349.596428571429</v>
      </c>
      <c r="D34" s="778"/>
      <c r="E34" s="778"/>
      <c r="F34" s="778"/>
      <c r="G34" s="778"/>
      <c r="H34" s="778"/>
      <c r="I34" s="778"/>
      <c r="J34" s="778"/>
      <c r="K34" s="778"/>
      <c r="L34" s="778"/>
      <c r="M34" s="778"/>
      <c r="N34" s="778"/>
      <c r="O34" s="778">
        <f>O14/7/2</f>
        <v>59948.740714285712</v>
      </c>
      <c r="P34" s="778">
        <f>+P33</f>
        <v>456.57</v>
      </c>
      <c r="Q34" s="778">
        <f>+Q33</f>
        <v>0</v>
      </c>
      <c r="R34" s="778">
        <f>+R33</f>
        <v>0</v>
      </c>
      <c r="S34" s="778">
        <f>+S33</f>
        <v>0</v>
      </c>
      <c r="T34" s="778">
        <f>+T$14/7</f>
        <v>0</v>
      </c>
      <c r="U34" s="778">
        <f>+U$14/7</f>
        <v>0</v>
      </c>
      <c r="V34" s="778">
        <f>+V$14/7/2</f>
        <v>944.28571428571433</v>
      </c>
      <c r="W34" s="145"/>
      <c r="X34" s="145"/>
      <c r="Y34" s="778"/>
      <c r="Z34" s="778"/>
      <c r="AA34" s="145"/>
      <c r="AB34" s="145"/>
    </row>
    <row r="35" spans="1:28" x14ac:dyDescent="0.25">
      <c r="A35" s="38"/>
      <c r="B35" s="3">
        <v>2013</v>
      </c>
      <c r="C35" s="145">
        <f t="shared" si="0"/>
        <v>-2116.8564285714288</v>
      </c>
      <c r="D35" s="778"/>
      <c r="E35" s="778"/>
      <c r="F35" s="778"/>
      <c r="G35" s="778"/>
      <c r="H35" s="778"/>
      <c r="I35" s="778"/>
      <c r="J35" s="778"/>
      <c r="K35" s="778"/>
      <c r="L35" s="778"/>
      <c r="M35" s="778"/>
      <c r="N35" s="778"/>
      <c r="O35" s="778"/>
      <c r="P35" s="778">
        <f>P14/7/2</f>
        <v>228.285</v>
      </c>
      <c r="Q35" s="778"/>
      <c r="R35" s="778">
        <f>R34</f>
        <v>0</v>
      </c>
      <c r="S35" s="778">
        <f>S34</f>
        <v>0</v>
      </c>
      <c r="T35" s="778">
        <f>T34</f>
        <v>0</v>
      </c>
      <c r="U35" s="778">
        <f t="shared" ref="U35:U36" si="1">+U$14/7</f>
        <v>0</v>
      </c>
      <c r="V35" s="145">
        <f>$V$14/7</f>
        <v>1888.5714285714287</v>
      </c>
      <c r="W35" s="145">
        <f>W14/7/2</f>
        <v>0</v>
      </c>
      <c r="X35" s="145"/>
      <c r="Y35" s="778"/>
      <c r="Z35" s="778"/>
      <c r="AA35" s="145"/>
      <c r="AB35" s="145"/>
    </row>
    <row r="36" spans="1:28" x14ac:dyDescent="0.25">
      <c r="A36" s="38"/>
      <c r="B36" s="3">
        <v>2014</v>
      </c>
      <c r="C36" s="145">
        <f t="shared" si="0"/>
        <v>-1888.5714285714287</v>
      </c>
      <c r="D36" s="778"/>
      <c r="E36" s="778"/>
      <c r="F36" s="778"/>
      <c r="G36" s="778"/>
      <c r="H36" s="778"/>
      <c r="I36" s="778"/>
      <c r="J36" s="778"/>
      <c r="K36" s="778"/>
      <c r="L36" s="778"/>
      <c r="M36" s="778"/>
      <c r="N36" s="778"/>
      <c r="O36" s="778"/>
      <c r="P36" s="778"/>
      <c r="Q36" s="778"/>
      <c r="R36" s="778"/>
      <c r="S36" s="778">
        <f t="shared" ref="S36:S37" si="2">S35</f>
        <v>0</v>
      </c>
      <c r="T36" s="778">
        <f t="shared" ref="T36:T37" si="3">T35</f>
        <v>0</v>
      </c>
      <c r="U36" s="778">
        <f t="shared" si="1"/>
        <v>0</v>
      </c>
      <c r="V36" s="145">
        <f t="shared" ref="V36:V40" si="4">$V$14/7</f>
        <v>1888.5714285714287</v>
      </c>
      <c r="W36" s="145">
        <f>W14/7</f>
        <v>0</v>
      </c>
      <c r="X36" s="145">
        <f>X14/7/2</f>
        <v>0</v>
      </c>
      <c r="Y36" s="778"/>
      <c r="Z36" s="778"/>
      <c r="AA36" s="145"/>
      <c r="AB36" s="145"/>
    </row>
    <row r="37" spans="1:28" x14ac:dyDescent="0.25">
      <c r="A37" s="38"/>
      <c r="B37" s="3">
        <v>2015</v>
      </c>
      <c r="C37" s="145">
        <f t="shared" si="0"/>
        <v>-1888.5714285714287</v>
      </c>
      <c r="D37" s="778"/>
      <c r="E37" s="778"/>
      <c r="F37" s="778"/>
      <c r="G37" s="778"/>
      <c r="H37" s="778"/>
      <c r="I37" s="778"/>
      <c r="J37" s="778"/>
      <c r="K37" s="778"/>
      <c r="L37" s="778"/>
      <c r="M37" s="778"/>
      <c r="N37" s="778"/>
      <c r="O37" s="778"/>
      <c r="P37" s="778"/>
      <c r="Q37" s="778"/>
      <c r="R37" s="778"/>
      <c r="S37" s="778">
        <f t="shared" si="2"/>
        <v>0</v>
      </c>
      <c r="T37" s="778">
        <f t="shared" si="3"/>
        <v>0</v>
      </c>
      <c r="U37" s="778">
        <f>U36</f>
        <v>0</v>
      </c>
      <c r="V37" s="145">
        <f t="shared" si="4"/>
        <v>1888.5714285714287</v>
      </c>
      <c r="W37" s="145">
        <f>W14/7</f>
        <v>0</v>
      </c>
      <c r="X37" s="145">
        <f>X14/7</f>
        <v>0</v>
      </c>
      <c r="Y37" s="778">
        <f>Y14/7/2</f>
        <v>0</v>
      </c>
      <c r="Z37" s="778"/>
      <c r="AA37" s="145"/>
      <c r="AB37" s="145"/>
    </row>
    <row r="38" spans="1:28" x14ac:dyDescent="0.25">
      <c r="A38" s="38"/>
      <c r="B38" s="3">
        <v>2016</v>
      </c>
      <c r="C38" s="145">
        <f t="shared" si="0"/>
        <v>-1888.5714285714287</v>
      </c>
      <c r="D38" s="778"/>
      <c r="E38" s="778"/>
      <c r="F38" s="778"/>
      <c r="G38" s="778"/>
      <c r="H38" s="778"/>
      <c r="I38" s="778"/>
      <c r="J38" s="778"/>
      <c r="K38" s="778"/>
      <c r="L38" s="778"/>
      <c r="M38" s="778"/>
      <c r="N38" s="778"/>
      <c r="O38" s="778"/>
      <c r="P38" s="778"/>
      <c r="Q38" s="778"/>
      <c r="R38" s="778"/>
      <c r="S38" s="778"/>
      <c r="T38" s="778"/>
      <c r="U38" s="778">
        <f>U14/7</f>
        <v>0</v>
      </c>
      <c r="V38" s="145">
        <f t="shared" si="4"/>
        <v>1888.5714285714287</v>
      </c>
      <c r="W38" s="145"/>
      <c r="X38" s="145"/>
      <c r="Y38" s="778"/>
      <c r="Z38" s="778"/>
      <c r="AA38" s="145"/>
      <c r="AB38" s="145"/>
    </row>
    <row r="39" spans="1:28" x14ac:dyDescent="0.25">
      <c r="A39" s="38"/>
      <c r="B39" s="3">
        <v>2017</v>
      </c>
      <c r="C39" s="145">
        <f t="shared" si="0"/>
        <v>-1888.5714285714287</v>
      </c>
      <c r="D39" s="778"/>
      <c r="E39" s="778"/>
      <c r="F39" s="778"/>
      <c r="G39" s="778"/>
      <c r="H39" s="778"/>
      <c r="I39" s="778"/>
      <c r="J39" s="778"/>
      <c r="K39" s="778"/>
      <c r="L39" s="778"/>
      <c r="M39" s="778"/>
      <c r="N39" s="778"/>
      <c r="O39" s="778"/>
      <c r="P39" s="778"/>
      <c r="Q39" s="778"/>
      <c r="R39" s="778"/>
      <c r="S39" s="778"/>
      <c r="T39" s="778"/>
      <c r="U39" s="778"/>
      <c r="V39" s="145">
        <f t="shared" si="4"/>
        <v>1888.5714285714287</v>
      </c>
      <c r="W39" s="145"/>
      <c r="X39" s="145"/>
      <c r="Y39" s="778"/>
      <c r="Z39" s="778"/>
      <c r="AA39" s="145"/>
      <c r="AB39" s="145"/>
    </row>
    <row r="40" spans="1:28" x14ac:dyDescent="0.25">
      <c r="A40" s="38"/>
      <c r="B40" s="3">
        <v>2018</v>
      </c>
      <c r="C40" s="145">
        <f>-SUM(D40:AB40)</f>
        <v>-1888.5714285714287</v>
      </c>
      <c r="D40" s="778"/>
      <c r="E40" s="778"/>
      <c r="F40" s="778"/>
      <c r="G40" s="778"/>
      <c r="H40" s="778"/>
      <c r="I40" s="778"/>
      <c r="J40" s="778"/>
      <c r="K40" s="778"/>
      <c r="L40" s="778"/>
      <c r="M40" s="778"/>
      <c r="N40" s="778"/>
      <c r="O40" s="778"/>
      <c r="P40" s="778"/>
      <c r="Q40" s="778"/>
      <c r="R40" s="778"/>
      <c r="S40" s="778"/>
      <c r="T40" s="778"/>
      <c r="U40" s="778"/>
      <c r="V40" s="145">
        <f t="shared" si="4"/>
        <v>1888.5714285714287</v>
      </c>
      <c r="W40" s="145"/>
      <c r="X40" s="145"/>
      <c r="Y40" s="778"/>
      <c r="Z40" s="778"/>
      <c r="AA40" s="145"/>
      <c r="AB40" s="145"/>
    </row>
    <row r="41" spans="1:28" x14ac:dyDescent="0.25">
      <c r="A41" s="38"/>
      <c r="B41" s="3">
        <v>2019</v>
      </c>
      <c r="C41" s="145">
        <f>-SUM(D41:AB41)</f>
        <v>-944.28571428571433</v>
      </c>
      <c r="D41" s="778"/>
      <c r="E41" s="778"/>
      <c r="F41" s="778"/>
      <c r="G41" s="778"/>
      <c r="H41" s="778"/>
      <c r="I41" s="778"/>
      <c r="J41" s="778"/>
      <c r="K41" s="778"/>
      <c r="L41" s="778"/>
      <c r="M41" s="778"/>
      <c r="N41" s="778"/>
      <c r="O41" s="778"/>
      <c r="P41" s="778"/>
      <c r="Q41" s="778"/>
      <c r="R41" s="778"/>
      <c r="S41" s="778"/>
      <c r="T41" s="778"/>
      <c r="U41" s="778"/>
      <c r="V41" s="778">
        <f>+V$14/7/2</f>
        <v>944.28571428571433</v>
      </c>
      <c r="W41" s="145"/>
      <c r="X41" s="145"/>
      <c r="Y41" s="778"/>
      <c r="Z41" s="778"/>
      <c r="AA41" s="145"/>
      <c r="AB41" s="145"/>
    </row>
    <row r="42" spans="1:28" x14ac:dyDescent="0.25">
      <c r="A42" s="38"/>
      <c r="B42" s="30">
        <f>SUM(D42:Y42)</f>
        <v>0</v>
      </c>
      <c r="C42" s="637"/>
      <c r="D42" s="779"/>
      <c r="E42" s="779"/>
      <c r="F42" s="779"/>
      <c r="G42" s="779"/>
      <c r="H42" s="779"/>
      <c r="I42" s="779"/>
      <c r="J42" s="779"/>
      <c r="K42" s="779"/>
      <c r="L42" s="779"/>
      <c r="M42" s="779"/>
      <c r="N42" s="779"/>
      <c r="O42" s="779"/>
      <c r="P42" s="779"/>
      <c r="Q42" s="779"/>
      <c r="R42" s="779"/>
      <c r="S42" s="779"/>
      <c r="T42" s="779"/>
      <c r="U42" s="779"/>
      <c r="V42" s="641"/>
      <c r="W42" s="641"/>
      <c r="X42" s="145"/>
      <c r="Y42" s="778"/>
      <c r="Z42" s="778"/>
      <c r="AA42" s="145"/>
      <c r="AB42" s="145"/>
    </row>
    <row r="43" spans="1:28" x14ac:dyDescent="0.25">
      <c r="A43" s="38" t="s">
        <v>62</v>
      </c>
      <c r="B43" s="778">
        <f>SUM(D43:Y43)</f>
        <v>0</v>
      </c>
      <c r="C43" s="776">
        <f>SUM(C16:C42)</f>
        <v>-855698.36000000022</v>
      </c>
      <c r="D43" s="778">
        <f t="shared" ref="D43:T43" si="5">-SUM(D16:D42)+D14</f>
        <v>0</v>
      </c>
      <c r="E43" s="778">
        <f t="shared" si="5"/>
        <v>0</v>
      </c>
      <c r="F43" s="778">
        <f t="shared" si="5"/>
        <v>0</v>
      </c>
      <c r="G43" s="778">
        <f t="shared" si="5"/>
        <v>0</v>
      </c>
      <c r="H43" s="778">
        <f t="shared" si="5"/>
        <v>0</v>
      </c>
      <c r="I43" s="778">
        <f t="shared" si="5"/>
        <v>0</v>
      </c>
      <c r="J43" s="778">
        <f t="shared" si="5"/>
        <v>0</v>
      </c>
      <c r="K43" s="778">
        <f t="shared" si="5"/>
        <v>0</v>
      </c>
      <c r="L43" s="778">
        <f t="shared" si="5"/>
        <v>0</v>
      </c>
      <c r="M43" s="778">
        <f t="shared" si="5"/>
        <v>0</v>
      </c>
      <c r="N43" s="778">
        <f t="shared" si="5"/>
        <v>0</v>
      </c>
      <c r="O43" s="778">
        <f t="shared" si="5"/>
        <v>0</v>
      </c>
      <c r="P43" s="778">
        <f t="shared" si="5"/>
        <v>0</v>
      </c>
      <c r="Q43" s="778">
        <f t="shared" si="5"/>
        <v>0</v>
      </c>
      <c r="R43" s="778">
        <f t="shared" si="5"/>
        <v>0</v>
      </c>
      <c r="S43" s="778">
        <f t="shared" si="5"/>
        <v>0</v>
      </c>
      <c r="T43" s="778">
        <f t="shared" si="5"/>
        <v>0</v>
      </c>
      <c r="U43" s="778">
        <f t="shared" ref="U43:AB43" si="6">-SUM(U16:U42)+U14</f>
        <v>0</v>
      </c>
      <c r="V43" s="145">
        <f t="shared" si="6"/>
        <v>0</v>
      </c>
      <c r="W43" s="145">
        <f t="shared" si="6"/>
        <v>0</v>
      </c>
      <c r="X43" s="615">
        <f t="shared" si="6"/>
        <v>0</v>
      </c>
      <c r="Y43" s="615">
        <f t="shared" si="6"/>
        <v>0</v>
      </c>
      <c r="Z43" s="615">
        <f t="shared" si="6"/>
        <v>0</v>
      </c>
      <c r="AA43" s="615">
        <f t="shared" si="6"/>
        <v>0</v>
      </c>
      <c r="AB43" s="615">
        <f t="shared" si="6"/>
        <v>0</v>
      </c>
    </row>
    <row r="44" spans="1:28" x14ac:dyDescent="0.25">
      <c r="A44" s="38"/>
      <c r="B44" s="102"/>
      <c r="C44" s="106"/>
      <c r="D44" s="103"/>
      <c r="E44" s="103"/>
      <c r="F44" s="103"/>
      <c r="G44" s="103"/>
      <c r="H44" s="103"/>
      <c r="I44" s="103"/>
      <c r="J44" s="103"/>
      <c r="K44" s="103"/>
      <c r="L44" s="103"/>
      <c r="M44" s="103"/>
      <c r="N44" s="103"/>
      <c r="O44" s="103"/>
      <c r="P44" s="103"/>
      <c r="Q44" s="103"/>
      <c r="R44" s="103"/>
      <c r="S44" s="103"/>
      <c r="T44" s="103"/>
      <c r="U44" s="103"/>
      <c r="V44" s="103"/>
      <c r="W44" s="103"/>
      <c r="X44" s="103"/>
      <c r="Y44" s="103"/>
      <c r="Z44" s="103"/>
    </row>
    <row r="45" spans="1:28" x14ac:dyDescent="0.25">
      <c r="A45" s="39" t="s">
        <v>63</v>
      </c>
      <c r="B45" s="3"/>
      <c r="C45" s="30">
        <f>+C14+C43</f>
        <v>0</v>
      </c>
      <c r="D45" s="103"/>
      <c r="E45" s="103"/>
      <c r="F45" s="103"/>
      <c r="G45" s="103"/>
      <c r="H45" s="103"/>
      <c r="I45" s="103"/>
      <c r="J45" s="103"/>
      <c r="K45" s="103"/>
      <c r="L45" s="103"/>
      <c r="M45" s="103"/>
      <c r="N45" s="103"/>
      <c r="O45" s="103"/>
      <c r="P45" s="103"/>
      <c r="Q45" s="103"/>
      <c r="R45" s="103"/>
      <c r="S45" s="103"/>
      <c r="T45" s="103"/>
      <c r="U45" s="103"/>
      <c r="V45" s="103"/>
      <c r="W45" s="103"/>
      <c r="X45" s="103"/>
      <c r="Y45" s="103"/>
      <c r="Z45" s="103"/>
    </row>
    <row r="46" spans="1:28" x14ac:dyDescent="0.25">
      <c r="A46" s="3"/>
      <c r="B46" s="3"/>
      <c r="C46" s="3"/>
      <c r="D46" s="103"/>
      <c r="E46" s="103"/>
      <c r="F46" s="103"/>
      <c r="G46" s="103"/>
      <c r="H46" s="103"/>
      <c r="I46" s="103"/>
      <c r="J46" s="103"/>
      <c r="K46" s="103"/>
      <c r="L46" s="103"/>
      <c r="M46" s="103"/>
      <c r="N46" s="103"/>
      <c r="O46" s="103"/>
      <c r="P46" s="103"/>
      <c r="Q46" s="103"/>
      <c r="R46" s="103"/>
      <c r="S46" s="103"/>
      <c r="T46" s="103"/>
      <c r="U46" s="103"/>
      <c r="V46" s="103"/>
      <c r="W46" s="103"/>
      <c r="X46" s="103"/>
      <c r="Y46" s="103"/>
      <c r="Z46" s="103"/>
    </row>
    <row r="47" spans="1:28" x14ac:dyDescent="0.25">
      <c r="A47" s="3"/>
      <c r="B47" s="36"/>
      <c r="C47" s="3"/>
      <c r="D47" s="103"/>
      <c r="E47" s="103"/>
      <c r="F47" s="103"/>
      <c r="G47" s="103"/>
      <c r="H47" s="103"/>
      <c r="I47" s="103"/>
      <c r="J47" s="103"/>
      <c r="K47" s="103"/>
      <c r="L47" s="103"/>
      <c r="M47" s="103"/>
      <c r="N47" s="103"/>
      <c r="O47" s="103"/>
      <c r="P47" s="103"/>
      <c r="Q47" s="103"/>
      <c r="R47" s="103"/>
      <c r="S47" s="103"/>
      <c r="T47" s="103"/>
      <c r="U47" s="103"/>
      <c r="V47" s="103"/>
      <c r="W47" s="103"/>
      <c r="X47" s="103"/>
      <c r="Y47" s="103"/>
      <c r="Z47" s="103"/>
    </row>
    <row r="48" spans="1:28" x14ac:dyDescent="0.25">
      <c r="A48" s="3"/>
      <c r="B48" s="3"/>
      <c r="C48" s="3"/>
      <c r="E48" s="103"/>
      <c r="F48" s="107"/>
      <c r="G48" s="107"/>
      <c r="H48" s="107"/>
      <c r="I48" s="107"/>
      <c r="J48" s="107"/>
      <c r="K48" s="107"/>
      <c r="L48" s="107"/>
      <c r="M48" s="107"/>
      <c r="N48" s="103">
        <f>SUM(E32:E48)</f>
        <v>0</v>
      </c>
      <c r="O48" s="107"/>
      <c r="P48" s="107"/>
      <c r="Q48" s="107"/>
      <c r="R48" s="107"/>
      <c r="S48" s="107"/>
    </row>
    <row r="49" spans="2:19" x14ac:dyDescent="0.25">
      <c r="B49" s="3"/>
      <c r="C49" s="3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</row>
    <row r="50" spans="2:19" x14ac:dyDescent="0.25">
      <c r="E50" s="107"/>
      <c r="F50" s="107"/>
      <c r="G50" s="107"/>
      <c r="H50" s="107"/>
      <c r="I50" s="107"/>
      <c r="J50" s="107"/>
      <c r="K50" s="107"/>
      <c r="L50" s="107"/>
      <c r="M50" s="107"/>
      <c r="N50" s="107"/>
      <c r="O50" s="107"/>
      <c r="P50" s="107"/>
      <c r="Q50" s="107"/>
      <c r="R50" s="107"/>
      <c r="S50" s="107"/>
    </row>
    <row r="51" spans="2:19" x14ac:dyDescent="0.25">
      <c r="E51" s="107"/>
      <c r="F51" s="107"/>
      <c r="G51" s="107"/>
      <c r="H51" s="107"/>
      <c r="I51" s="107"/>
      <c r="J51" s="107"/>
      <c r="K51" s="107"/>
      <c r="L51" s="107"/>
      <c r="M51" s="107"/>
      <c r="N51" s="107"/>
      <c r="O51" s="107"/>
      <c r="P51" s="107"/>
      <c r="Q51" s="107"/>
      <c r="R51" s="107"/>
      <c r="S51" s="107"/>
    </row>
    <row r="52" spans="2:19" x14ac:dyDescent="0.25">
      <c r="E52" s="107"/>
      <c r="F52" s="107"/>
      <c r="G52" s="107"/>
      <c r="H52" s="107"/>
      <c r="I52" s="107"/>
      <c r="J52" s="107"/>
      <c r="K52" s="107"/>
      <c r="L52" s="107"/>
      <c r="M52" s="107"/>
      <c r="N52" s="107"/>
      <c r="O52" s="107"/>
      <c r="P52" s="107"/>
      <c r="Q52" s="107"/>
      <c r="R52" s="107"/>
      <c r="S52" s="107"/>
    </row>
    <row r="53" spans="2:19" x14ac:dyDescent="0.25">
      <c r="E53" s="107"/>
      <c r="F53" s="107"/>
      <c r="G53" s="107"/>
      <c r="H53" s="107"/>
      <c r="I53" s="107"/>
      <c r="J53" s="107"/>
      <c r="K53" s="107"/>
      <c r="L53" s="107"/>
      <c r="M53" s="107"/>
      <c r="N53" s="107"/>
      <c r="O53" s="107"/>
      <c r="P53" s="107"/>
      <c r="Q53" s="107"/>
      <c r="R53" s="107"/>
      <c r="S53" s="107"/>
    </row>
    <row r="54" spans="2:19" x14ac:dyDescent="0.25">
      <c r="E54" s="107"/>
      <c r="F54" s="107"/>
      <c r="G54" s="107"/>
      <c r="H54" s="107"/>
      <c r="I54" s="107"/>
      <c r="J54" s="107"/>
      <c r="K54" s="107"/>
      <c r="L54" s="107"/>
      <c r="M54" s="107"/>
      <c r="N54" s="107"/>
      <c r="O54" s="107"/>
      <c r="P54" s="107"/>
      <c r="Q54" s="107"/>
      <c r="R54" s="107"/>
      <c r="S54" s="107"/>
    </row>
    <row r="55" spans="2:19" x14ac:dyDescent="0.25">
      <c r="E55" s="107"/>
      <c r="F55" s="107"/>
      <c r="G55" s="107"/>
      <c r="H55" s="107"/>
      <c r="I55" s="107"/>
      <c r="J55" s="107"/>
      <c r="K55" s="107"/>
      <c r="L55" s="107"/>
      <c r="M55" s="107"/>
      <c r="N55" s="107"/>
      <c r="O55" s="107"/>
      <c r="P55" s="107"/>
      <c r="Q55" s="107"/>
      <c r="R55" s="107"/>
      <c r="S55" s="107"/>
    </row>
    <row r="56" spans="2:19" x14ac:dyDescent="0.25">
      <c r="E56" s="107"/>
      <c r="F56" s="107"/>
      <c r="G56" s="107"/>
      <c r="H56" s="107"/>
      <c r="I56" s="107"/>
      <c r="J56" s="107"/>
      <c r="K56" s="107"/>
      <c r="L56" s="107"/>
      <c r="M56" s="107"/>
      <c r="N56" s="107"/>
      <c r="O56" s="107"/>
      <c r="P56" s="107"/>
      <c r="Q56" s="107"/>
      <c r="R56" s="107"/>
      <c r="S56" s="107"/>
    </row>
    <row r="57" spans="2:19" x14ac:dyDescent="0.25">
      <c r="E57" s="107"/>
      <c r="F57" s="107"/>
      <c r="G57" s="107"/>
      <c r="H57" s="107"/>
      <c r="I57" s="107"/>
      <c r="J57" s="107"/>
      <c r="K57" s="107"/>
      <c r="L57" s="107"/>
      <c r="M57" s="107"/>
      <c r="N57" s="107"/>
      <c r="O57" s="107"/>
      <c r="P57" s="107"/>
      <c r="Q57" s="107"/>
      <c r="R57" s="107"/>
      <c r="S57" s="107"/>
    </row>
    <row r="58" spans="2:19" x14ac:dyDescent="0.25">
      <c r="E58" s="107"/>
      <c r="F58" s="107"/>
      <c r="G58" s="107"/>
      <c r="H58" s="107"/>
      <c r="I58" s="107"/>
      <c r="J58" s="107"/>
      <c r="K58" s="107"/>
      <c r="L58" s="107"/>
      <c r="M58" s="107"/>
      <c r="N58" s="107"/>
      <c r="O58" s="107"/>
      <c r="P58" s="107"/>
      <c r="Q58" s="107"/>
      <c r="R58" s="107"/>
      <c r="S58" s="107"/>
    </row>
    <row r="59" spans="2:19" x14ac:dyDescent="0.25">
      <c r="E59" s="107"/>
      <c r="F59" s="107"/>
      <c r="G59" s="107"/>
      <c r="H59" s="107"/>
      <c r="I59" s="107"/>
      <c r="J59" s="107"/>
      <c r="K59" s="107"/>
      <c r="L59" s="107"/>
      <c r="M59" s="107"/>
      <c r="N59" s="107"/>
      <c r="O59" s="107"/>
      <c r="P59" s="107"/>
      <c r="Q59" s="107"/>
      <c r="R59" s="107"/>
      <c r="S59" s="107"/>
    </row>
  </sheetData>
  <phoneticPr fontId="0" type="noConversion"/>
  <pageMargins left="0.7" right="0.7" top="0.75" bottom="0.75" header="0.3" footer="0.3"/>
  <pageSetup scale="79" orientation="landscape" horizontalDpi="4294967294" verticalDpi="4294967294" r:id="rId1"/>
  <headerFooter alignWithMargins="0">
    <oddFooter>&amp;Z&amp;F&amp;RPage &amp;P</oddFooter>
  </headerFooter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sheetPr codeName="Sheet90">
    <pageSetUpPr fitToPage="1"/>
  </sheetPr>
  <dimension ref="A1:AB59"/>
  <sheetViews>
    <sheetView workbookViewId="0"/>
  </sheetViews>
  <sheetFormatPr defaultRowHeight="15" x14ac:dyDescent="0.25"/>
  <cols>
    <col min="1" max="1" width="34" bestFit="1" customWidth="1"/>
    <col min="2" max="2" width="8.7109375" customWidth="1"/>
    <col min="3" max="3" width="12.85546875" customWidth="1"/>
    <col min="4" max="4" width="9" hidden="1" customWidth="1"/>
    <col min="5" max="5" width="7.42578125" hidden="1" customWidth="1"/>
    <col min="6" max="7" width="9" hidden="1" customWidth="1"/>
    <col min="8" max="8" width="10.5703125" hidden="1" customWidth="1"/>
    <col min="9" max="9" width="10" hidden="1" customWidth="1"/>
    <col min="10" max="10" width="9" hidden="1" customWidth="1"/>
    <col min="11" max="11" width="10" hidden="1" customWidth="1"/>
    <col min="12" max="13" width="9" hidden="1" customWidth="1"/>
    <col min="14" max="17" width="9.28515625" customWidth="1"/>
    <col min="18" max="19" width="11.28515625" customWidth="1"/>
    <col min="20" max="20" width="9.42578125" customWidth="1"/>
    <col min="21" max="21" width="10.140625" bestFit="1" customWidth="1"/>
    <col min="22" max="24" width="10.5703125" customWidth="1"/>
  </cols>
  <sheetData>
    <row r="1" spans="1:28" x14ac:dyDescent="0.25">
      <c r="A1" s="11" t="s">
        <v>10</v>
      </c>
    </row>
    <row r="2" spans="1:28" x14ac:dyDescent="0.25">
      <c r="A2" s="9" t="s">
        <v>438</v>
      </c>
    </row>
    <row r="3" spans="1:28" x14ac:dyDescent="0.25">
      <c r="A3" s="9" t="s">
        <v>80</v>
      </c>
    </row>
    <row r="4" spans="1:28" x14ac:dyDescent="0.25">
      <c r="R4" s="40" t="s">
        <v>4</v>
      </c>
      <c r="S4" s="41"/>
      <c r="T4" s="40" t="s">
        <v>8</v>
      </c>
    </row>
    <row r="5" spans="1:28" x14ac:dyDescent="0.25">
      <c r="A5" s="10" t="s">
        <v>9</v>
      </c>
      <c r="B5" s="12" t="s">
        <v>64</v>
      </c>
      <c r="C5" s="12" t="s">
        <v>12</v>
      </c>
      <c r="R5" s="42" t="s">
        <v>2</v>
      </c>
      <c r="S5" s="42" t="s">
        <v>60</v>
      </c>
      <c r="T5" s="42" t="s">
        <v>7</v>
      </c>
    </row>
    <row r="6" spans="1:28" x14ac:dyDescent="0.25">
      <c r="A6" t="str">
        <f>+SUMMARY!B142</f>
        <v xml:space="preserve">TOSHIBA R 16 </v>
      </c>
      <c r="B6" s="3">
        <f>+SUMMARY!A142</f>
        <v>513</v>
      </c>
      <c r="C6">
        <f>+SUMMARY!D142</f>
        <v>144728</v>
      </c>
      <c r="R6" s="3"/>
    </row>
    <row r="7" spans="1:28" x14ac:dyDescent="0.25">
      <c r="A7" s="213">
        <f>+SUMMARY!C142</f>
        <v>0</v>
      </c>
      <c r="B7" s="212"/>
      <c r="C7" s="214"/>
      <c r="D7" s="100"/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1"/>
      <c r="P7" s="6"/>
      <c r="Q7" s="6"/>
      <c r="R7" s="13">
        <f>+C14</f>
        <v>855069.67</v>
      </c>
      <c r="S7" s="13">
        <f>+-C43</f>
        <v>855069.67000000016</v>
      </c>
      <c r="T7" s="13">
        <f>+R7-S7</f>
        <v>0</v>
      </c>
    </row>
    <row r="8" spans="1:28" x14ac:dyDescent="0.25">
      <c r="A8" s="213"/>
      <c r="B8" s="3"/>
      <c r="D8" s="100"/>
      <c r="E8" s="100"/>
      <c r="F8" s="100"/>
      <c r="G8" s="100"/>
      <c r="H8" s="100"/>
      <c r="I8" s="100"/>
      <c r="J8" s="100"/>
      <c r="K8" s="100"/>
      <c r="L8" s="100"/>
      <c r="M8" s="100"/>
      <c r="N8" s="100"/>
      <c r="O8" s="101"/>
      <c r="P8" s="6"/>
      <c r="Q8" s="6"/>
    </row>
    <row r="9" spans="1:28" x14ac:dyDescent="0.25">
      <c r="A9" s="2"/>
      <c r="B9" s="3"/>
      <c r="D9" s="100"/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1"/>
      <c r="P9" s="6"/>
      <c r="Q9" s="6"/>
    </row>
    <row r="10" spans="1:28" x14ac:dyDescent="0.25">
      <c r="B10" s="3"/>
    </row>
    <row r="11" spans="1:28" x14ac:dyDescent="0.25">
      <c r="A11" s="686" t="s">
        <v>1424</v>
      </c>
      <c r="B11" s="212">
        <f>+SUMMARY!F142</f>
        <v>3100</v>
      </c>
      <c r="C11" s="214"/>
    </row>
    <row r="12" spans="1:28" x14ac:dyDescent="0.25">
      <c r="B12" s="28"/>
      <c r="C12" s="2"/>
    </row>
    <row r="13" spans="1:28" x14ac:dyDescent="0.25">
      <c r="A13" s="9" t="s">
        <v>5</v>
      </c>
      <c r="C13" s="31" t="s">
        <v>3</v>
      </c>
      <c r="D13" s="32">
        <v>1994</v>
      </c>
      <c r="E13" s="32">
        <v>1995</v>
      </c>
      <c r="F13" s="32">
        <v>1996</v>
      </c>
      <c r="G13" s="32">
        <v>1997</v>
      </c>
      <c r="H13" s="32">
        <v>1998</v>
      </c>
      <c r="I13" s="32">
        <v>1999</v>
      </c>
      <c r="J13" s="32">
        <v>2000</v>
      </c>
      <c r="K13" s="32">
        <v>2001</v>
      </c>
      <c r="L13" s="32">
        <v>2002</v>
      </c>
      <c r="M13" s="32">
        <v>2003</v>
      </c>
      <c r="N13" s="32">
        <v>2004</v>
      </c>
      <c r="O13" s="32">
        <v>2005</v>
      </c>
      <c r="P13" s="32">
        <v>2006</v>
      </c>
      <c r="Q13" s="32">
        <v>2007</v>
      </c>
      <c r="R13" s="32">
        <v>2008</v>
      </c>
      <c r="S13" s="32">
        <v>2009</v>
      </c>
      <c r="T13" s="32">
        <v>2010</v>
      </c>
      <c r="U13" s="32">
        <v>2011</v>
      </c>
      <c r="V13" s="32">
        <v>2012</v>
      </c>
      <c r="W13" s="32">
        <v>2013</v>
      </c>
      <c r="X13" s="32">
        <v>2014</v>
      </c>
      <c r="Y13" s="328">
        <v>2015</v>
      </c>
      <c r="Z13" s="32">
        <v>2016</v>
      </c>
      <c r="AA13" s="328">
        <v>2017</v>
      </c>
      <c r="AB13" s="32">
        <v>2018</v>
      </c>
    </row>
    <row r="14" spans="1:28" x14ac:dyDescent="0.25">
      <c r="A14" s="9" t="s">
        <v>73</v>
      </c>
      <c r="C14" s="102">
        <f>SUM(D14:Y14)</f>
        <v>855069.67</v>
      </c>
      <c r="D14" s="111"/>
      <c r="E14" s="111"/>
      <c r="F14" s="111"/>
      <c r="G14" s="111"/>
      <c r="H14" s="111"/>
      <c r="I14" s="111"/>
      <c r="J14" s="111"/>
      <c r="K14" s="111"/>
      <c r="L14" s="111"/>
      <c r="M14" s="111"/>
      <c r="N14" s="111"/>
      <c r="O14" s="111">
        <v>818929.49</v>
      </c>
      <c r="P14" s="111">
        <v>22920.18</v>
      </c>
      <c r="Q14" s="111"/>
      <c r="R14" s="111"/>
      <c r="S14" s="102"/>
      <c r="T14" s="43"/>
      <c r="U14" s="7"/>
      <c r="V14" s="7">
        <f>(26440/2)</f>
        <v>13220</v>
      </c>
      <c r="W14" s="7"/>
      <c r="X14" s="7"/>
      <c r="Y14" s="7"/>
      <c r="Z14" s="7"/>
    </row>
    <row r="15" spans="1:28" x14ac:dyDescent="0.25">
      <c r="A15" s="34"/>
      <c r="B15" s="2"/>
      <c r="C15" s="2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8" x14ac:dyDescent="0.25">
      <c r="A16" s="9" t="s">
        <v>6</v>
      </c>
      <c r="B16" s="3">
        <v>1994</v>
      </c>
      <c r="C16" s="13">
        <f>-SUM(D16:Y16)</f>
        <v>0</v>
      </c>
      <c r="D16" s="103">
        <f>+D$14/7/2</f>
        <v>0</v>
      </c>
      <c r="E16" s="103"/>
      <c r="F16" s="103"/>
      <c r="G16" s="103"/>
      <c r="H16" s="103"/>
      <c r="I16" s="103"/>
      <c r="J16" s="103"/>
      <c r="K16" s="103"/>
      <c r="L16" s="103"/>
      <c r="M16" s="103"/>
      <c r="N16" s="103"/>
      <c r="O16" s="103"/>
      <c r="P16" s="103"/>
      <c r="Q16" s="103"/>
      <c r="R16" s="103"/>
      <c r="S16" s="103"/>
      <c r="T16" s="103"/>
      <c r="U16" s="103"/>
      <c r="V16" s="7"/>
      <c r="W16" s="7"/>
      <c r="X16" s="7"/>
      <c r="Y16" s="103"/>
      <c r="Z16" s="103"/>
    </row>
    <row r="17" spans="1:26" x14ac:dyDescent="0.25">
      <c r="B17" s="3">
        <v>1995</v>
      </c>
      <c r="C17" s="13">
        <f t="shared" ref="C17:C39" si="0">-SUM(D17:Y17)</f>
        <v>0</v>
      </c>
      <c r="D17" s="103">
        <f>+D$14/7</f>
        <v>0</v>
      </c>
      <c r="E17" s="103">
        <f>+E$14/7/2</f>
        <v>0</v>
      </c>
      <c r="F17" s="103"/>
      <c r="G17" s="103"/>
      <c r="H17" s="103"/>
      <c r="I17" s="103"/>
      <c r="J17" s="103"/>
      <c r="K17" s="103"/>
      <c r="L17" s="103"/>
      <c r="M17" s="103"/>
      <c r="N17" s="103"/>
      <c r="O17" s="103"/>
      <c r="P17" s="103"/>
      <c r="Q17" s="103"/>
      <c r="R17" s="103"/>
      <c r="S17" s="103"/>
      <c r="T17" s="103"/>
      <c r="U17" s="103"/>
      <c r="V17" s="7"/>
      <c r="W17" s="7"/>
      <c r="X17" s="7"/>
      <c r="Y17" s="103"/>
      <c r="Z17" s="103"/>
    </row>
    <row r="18" spans="1:26" x14ac:dyDescent="0.25">
      <c r="B18" s="3">
        <v>1996</v>
      </c>
      <c r="C18" s="13">
        <f t="shared" si="0"/>
        <v>0</v>
      </c>
      <c r="D18" s="103">
        <f>+D17</f>
        <v>0</v>
      </c>
      <c r="E18" s="103">
        <f>+E$14/7</f>
        <v>0</v>
      </c>
      <c r="F18" s="103">
        <f>+F$14/7/2</f>
        <v>0</v>
      </c>
      <c r="G18" s="103"/>
      <c r="H18" s="103"/>
      <c r="I18" s="103"/>
      <c r="J18" s="103"/>
      <c r="K18" s="103"/>
      <c r="L18" s="103"/>
      <c r="M18" s="103"/>
      <c r="N18" s="103"/>
      <c r="O18" s="103"/>
      <c r="P18" s="103"/>
      <c r="Q18" s="103"/>
      <c r="R18" s="103"/>
      <c r="S18" s="103"/>
      <c r="T18" s="103"/>
      <c r="U18" s="103"/>
      <c r="V18" s="7"/>
      <c r="W18" s="7"/>
      <c r="X18" s="7"/>
      <c r="Y18" s="103"/>
      <c r="Z18" s="103"/>
    </row>
    <row r="19" spans="1:26" x14ac:dyDescent="0.25">
      <c r="B19" s="3">
        <v>1997</v>
      </c>
      <c r="C19" s="13">
        <f t="shared" si="0"/>
        <v>0</v>
      </c>
      <c r="D19" s="103">
        <f>+D18</f>
        <v>0</v>
      </c>
      <c r="E19" s="103">
        <f>+E18</f>
        <v>0</v>
      </c>
      <c r="F19" s="103">
        <f>+F$14/7</f>
        <v>0</v>
      </c>
      <c r="G19" s="103">
        <f>+G$14/7/2</f>
        <v>0</v>
      </c>
      <c r="H19" s="103"/>
      <c r="I19" s="103"/>
      <c r="J19" s="103"/>
      <c r="K19" s="103"/>
      <c r="L19" s="103"/>
      <c r="M19" s="103"/>
      <c r="N19" s="103"/>
      <c r="O19" s="103"/>
      <c r="P19" s="103"/>
      <c r="Q19" s="103"/>
      <c r="R19" s="103"/>
      <c r="S19" s="103"/>
      <c r="T19" s="103"/>
      <c r="U19" s="103"/>
      <c r="V19" s="7"/>
      <c r="W19" s="7"/>
      <c r="X19" s="7"/>
      <c r="Y19" s="103"/>
      <c r="Z19" s="103"/>
    </row>
    <row r="20" spans="1:26" x14ac:dyDescent="0.25">
      <c r="B20" s="3">
        <v>1998</v>
      </c>
      <c r="C20" s="13">
        <f t="shared" si="0"/>
        <v>0</v>
      </c>
      <c r="D20" s="103">
        <f>+D19</f>
        <v>0</v>
      </c>
      <c r="E20" s="103">
        <f>+E19</f>
        <v>0</v>
      </c>
      <c r="F20" s="103">
        <f>+F19</f>
        <v>0</v>
      </c>
      <c r="G20" s="103">
        <f>+G$14/7</f>
        <v>0</v>
      </c>
      <c r="H20" s="103">
        <f>+H$14/7/2</f>
        <v>0</v>
      </c>
      <c r="I20" s="103"/>
      <c r="J20" s="103"/>
      <c r="K20" s="103"/>
      <c r="L20" s="103"/>
      <c r="M20" s="103"/>
      <c r="N20" s="103"/>
      <c r="O20" s="103"/>
      <c r="P20" s="103"/>
      <c r="Q20" s="103"/>
      <c r="R20" s="103"/>
      <c r="S20" s="103"/>
      <c r="T20" s="103"/>
      <c r="U20" s="103"/>
      <c r="V20" s="7"/>
      <c r="W20" s="7"/>
      <c r="X20" s="7"/>
      <c r="Y20" s="103"/>
      <c r="Z20" s="103"/>
    </row>
    <row r="21" spans="1:26" x14ac:dyDescent="0.25">
      <c r="B21" s="3">
        <v>1999</v>
      </c>
      <c r="C21" s="13">
        <f t="shared" si="0"/>
        <v>0</v>
      </c>
      <c r="D21" s="103">
        <f>+D20</f>
        <v>0</v>
      </c>
      <c r="E21" s="103">
        <f>+E20</f>
        <v>0</v>
      </c>
      <c r="F21" s="103">
        <f>+F20</f>
        <v>0</v>
      </c>
      <c r="G21" s="103">
        <f>+G20</f>
        <v>0</v>
      </c>
      <c r="H21" s="103">
        <f>+H$14/7</f>
        <v>0</v>
      </c>
      <c r="I21" s="103">
        <f>+I$14/7/2</f>
        <v>0</v>
      </c>
      <c r="J21" s="103"/>
      <c r="K21" s="103"/>
      <c r="L21" s="103"/>
      <c r="M21" s="103"/>
      <c r="N21" s="103"/>
      <c r="O21" s="103"/>
      <c r="P21" s="103"/>
      <c r="Q21" s="103"/>
      <c r="R21" s="103"/>
      <c r="S21" s="103"/>
      <c r="T21" s="103"/>
      <c r="U21" s="103"/>
      <c r="V21" s="7"/>
      <c r="W21" s="7"/>
      <c r="X21" s="7"/>
      <c r="Y21" s="103"/>
      <c r="Z21" s="103"/>
    </row>
    <row r="22" spans="1:26" x14ac:dyDescent="0.25">
      <c r="B22" s="3">
        <v>2000</v>
      </c>
      <c r="C22" s="13">
        <f t="shared" si="0"/>
        <v>0</v>
      </c>
      <c r="D22" s="103">
        <f>+D21</f>
        <v>0</v>
      </c>
      <c r="E22" s="103">
        <f>+E21</f>
        <v>0</v>
      </c>
      <c r="F22" s="103">
        <f>+F21</f>
        <v>0</v>
      </c>
      <c r="G22" s="103">
        <f>+G21</f>
        <v>0</v>
      </c>
      <c r="H22" s="103">
        <f>+H21</f>
        <v>0</v>
      </c>
      <c r="I22" s="103">
        <f>+I$14/7</f>
        <v>0</v>
      </c>
      <c r="J22" s="103">
        <f>+J$14/7/2</f>
        <v>0</v>
      </c>
      <c r="K22" s="103"/>
      <c r="L22" s="103"/>
      <c r="M22" s="103"/>
      <c r="N22" s="103"/>
      <c r="O22" s="103"/>
      <c r="P22" s="103"/>
      <c r="Q22" s="103"/>
      <c r="R22" s="103"/>
      <c r="S22" s="103"/>
      <c r="T22" s="103"/>
      <c r="U22" s="103"/>
      <c r="V22" s="7"/>
      <c r="W22" s="7"/>
      <c r="X22" s="7"/>
      <c r="Y22" s="103"/>
      <c r="Z22" s="103"/>
    </row>
    <row r="23" spans="1:26" x14ac:dyDescent="0.25">
      <c r="B23" s="3">
        <v>2001</v>
      </c>
      <c r="C23" s="13">
        <f t="shared" si="0"/>
        <v>0</v>
      </c>
      <c r="D23" s="103">
        <f>+D$14/7/2</f>
        <v>0</v>
      </c>
      <c r="E23" s="103">
        <f>+E22</f>
        <v>0</v>
      </c>
      <c r="F23" s="103">
        <f>+F22</f>
        <v>0</v>
      </c>
      <c r="G23" s="103">
        <f>+G22</f>
        <v>0</v>
      </c>
      <c r="H23" s="103">
        <f>+H22</f>
        <v>0</v>
      </c>
      <c r="I23" s="103">
        <f>+I22</f>
        <v>0</v>
      </c>
      <c r="J23" s="103">
        <f>+J$14/7</f>
        <v>0</v>
      </c>
      <c r="K23" s="103">
        <f>+K$14/7/2</f>
        <v>0</v>
      </c>
      <c r="L23" s="103"/>
      <c r="M23" s="103"/>
      <c r="N23" s="103"/>
      <c r="O23" s="103"/>
      <c r="P23" s="103"/>
      <c r="Q23" s="103"/>
      <c r="R23" s="103"/>
      <c r="S23" s="103"/>
      <c r="T23" s="103"/>
      <c r="U23" s="103"/>
      <c r="V23" s="7"/>
      <c r="W23" s="7"/>
      <c r="X23" s="7"/>
      <c r="Y23" s="103"/>
      <c r="Z23" s="103"/>
    </row>
    <row r="24" spans="1:26" x14ac:dyDescent="0.25">
      <c r="B24" s="3">
        <v>2002</v>
      </c>
      <c r="C24" s="13">
        <f t="shared" si="0"/>
        <v>0</v>
      </c>
      <c r="D24" s="103"/>
      <c r="E24" s="103">
        <f>+E$14/7/2</f>
        <v>0</v>
      </c>
      <c r="F24" s="103">
        <f>+F23</f>
        <v>0</v>
      </c>
      <c r="G24" s="103">
        <f>+G23</f>
        <v>0</v>
      </c>
      <c r="H24" s="103">
        <f>+H23</f>
        <v>0</v>
      </c>
      <c r="I24" s="103">
        <f>+I23</f>
        <v>0</v>
      </c>
      <c r="J24" s="103">
        <f>+J23</f>
        <v>0</v>
      </c>
      <c r="K24" s="103">
        <f>+K$14/7</f>
        <v>0</v>
      </c>
      <c r="L24" s="103">
        <f>+L$14/7/2</f>
        <v>0</v>
      </c>
      <c r="M24" s="103"/>
      <c r="N24" s="103"/>
      <c r="O24" s="103"/>
      <c r="P24" s="103"/>
      <c r="Q24" s="103"/>
      <c r="R24" s="103"/>
      <c r="S24" s="103"/>
      <c r="T24" s="103"/>
      <c r="U24" s="103"/>
      <c r="V24" s="7"/>
      <c r="W24" s="7"/>
      <c r="X24" s="7"/>
      <c r="Y24" s="103"/>
      <c r="Z24" s="103"/>
    </row>
    <row r="25" spans="1:26" x14ac:dyDescent="0.25">
      <c r="B25" s="3">
        <v>2003</v>
      </c>
      <c r="C25" s="13">
        <f t="shared" si="0"/>
        <v>0</v>
      </c>
      <c r="D25" s="103"/>
      <c r="E25" s="103"/>
      <c r="F25" s="103">
        <f>+F$14/7/2</f>
        <v>0</v>
      </c>
      <c r="G25" s="103">
        <f>+G24</f>
        <v>0</v>
      </c>
      <c r="H25" s="103">
        <f>+H24</f>
        <v>0</v>
      </c>
      <c r="I25" s="103">
        <f>+I24</f>
        <v>0</v>
      </c>
      <c r="J25" s="103">
        <f>+J24</f>
        <v>0</v>
      </c>
      <c r="K25" s="103">
        <f>+K24</f>
        <v>0</v>
      </c>
      <c r="L25" s="103">
        <f>+L$14/7</f>
        <v>0</v>
      </c>
      <c r="M25" s="103">
        <f>+M$14/7/2</f>
        <v>0</v>
      </c>
      <c r="N25" s="103"/>
      <c r="O25" s="103"/>
      <c r="P25" s="103"/>
      <c r="Q25" s="103"/>
      <c r="R25" s="103"/>
      <c r="S25" s="103"/>
      <c r="T25" s="103"/>
      <c r="U25" s="103"/>
      <c r="V25" s="7"/>
      <c r="W25" s="7"/>
      <c r="X25" s="7"/>
      <c r="Y25" s="103"/>
      <c r="Z25" s="103"/>
    </row>
    <row r="26" spans="1:26" x14ac:dyDescent="0.25">
      <c r="B26" s="3">
        <v>2004</v>
      </c>
      <c r="C26" s="13">
        <f t="shared" si="0"/>
        <v>0</v>
      </c>
      <c r="D26" s="103"/>
      <c r="E26" s="103"/>
      <c r="F26" s="103"/>
      <c r="G26" s="103">
        <f>+G$14/7/2</f>
        <v>0</v>
      </c>
      <c r="H26" s="103">
        <f>+H25</f>
        <v>0</v>
      </c>
      <c r="I26" s="103">
        <f>+I25</f>
        <v>0</v>
      </c>
      <c r="J26" s="103">
        <f>+J25</f>
        <v>0</v>
      </c>
      <c r="K26" s="103">
        <f>+K25</f>
        <v>0</v>
      </c>
      <c r="L26" s="103">
        <f>+L25</f>
        <v>0</v>
      </c>
      <c r="M26" s="103">
        <f>+M$14/7</f>
        <v>0</v>
      </c>
      <c r="N26" s="103">
        <f>+N$14/7/2</f>
        <v>0</v>
      </c>
      <c r="O26" s="103"/>
      <c r="P26" s="103"/>
      <c r="Q26" s="103"/>
      <c r="R26" s="103"/>
      <c r="S26" s="103"/>
      <c r="T26" s="103"/>
      <c r="U26" s="103"/>
      <c r="V26" s="7"/>
      <c r="W26" s="7"/>
      <c r="X26" s="7"/>
      <c r="Y26" s="103"/>
      <c r="Z26" s="103"/>
    </row>
    <row r="27" spans="1:26" x14ac:dyDescent="0.25">
      <c r="B27" s="3">
        <v>2005</v>
      </c>
      <c r="C27" s="13">
        <f t="shared" si="0"/>
        <v>-58494.963571428569</v>
      </c>
      <c r="D27" s="103"/>
      <c r="E27" s="103"/>
      <c r="F27" s="103"/>
      <c r="G27" s="103"/>
      <c r="H27" s="103">
        <f>+H$14/7/2</f>
        <v>0</v>
      </c>
      <c r="I27" s="103">
        <f>+I26</f>
        <v>0</v>
      </c>
      <c r="J27" s="103">
        <f>+J26</f>
        <v>0</v>
      </c>
      <c r="K27" s="103">
        <f>+K26</f>
        <v>0</v>
      </c>
      <c r="L27" s="103">
        <f>+L26</f>
        <v>0</v>
      </c>
      <c r="M27" s="103">
        <f>+M26</f>
        <v>0</v>
      </c>
      <c r="N27" s="103">
        <f>+N$14/7</f>
        <v>0</v>
      </c>
      <c r="O27" s="103">
        <f>+O$14/7/2</f>
        <v>58494.963571428569</v>
      </c>
      <c r="P27" s="103"/>
      <c r="Q27" s="103"/>
      <c r="R27" s="103"/>
      <c r="S27" s="103"/>
      <c r="T27" s="103"/>
      <c r="U27" s="103"/>
      <c r="V27" s="7"/>
      <c r="W27" s="7"/>
      <c r="X27" s="7"/>
      <c r="Y27" s="103"/>
      <c r="Z27" s="103"/>
    </row>
    <row r="28" spans="1:26" x14ac:dyDescent="0.25">
      <c r="B28" s="3">
        <v>2006</v>
      </c>
      <c r="C28" s="13">
        <f t="shared" si="0"/>
        <v>-118627.08285714286</v>
      </c>
      <c r="D28" s="103"/>
      <c r="E28" s="103"/>
      <c r="F28" s="103"/>
      <c r="G28" s="103"/>
      <c r="H28" s="103"/>
      <c r="I28" s="103">
        <f>+I$14/7/2</f>
        <v>0</v>
      </c>
      <c r="J28" s="103">
        <f>+J27</f>
        <v>0</v>
      </c>
      <c r="K28" s="103">
        <f>+K27</f>
        <v>0</v>
      </c>
      <c r="L28" s="103">
        <f>+L27</f>
        <v>0</v>
      </c>
      <c r="M28" s="103">
        <f>+M27</f>
        <v>0</v>
      </c>
      <c r="N28" s="103">
        <f>+N27</f>
        <v>0</v>
      </c>
      <c r="O28" s="103">
        <f>+O$14/7</f>
        <v>116989.92714285714</v>
      </c>
      <c r="P28" s="103">
        <f>+P$14/7/2</f>
        <v>1637.1557142857143</v>
      </c>
      <c r="Q28" s="103"/>
      <c r="R28" s="103"/>
      <c r="S28" s="103"/>
      <c r="T28" s="103"/>
      <c r="U28" s="103"/>
      <c r="V28" s="7"/>
      <c r="W28" s="7"/>
      <c r="X28" s="7"/>
      <c r="Y28" s="103"/>
      <c r="Z28" s="103"/>
    </row>
    <row r="29" spans="1:26" x14ac:dyDescent="0.25">
      <c r="B29" s="3">
        <v>2007</v>
      </c>
      <c r="C29" s="13">
        <f t="shared" si="0"/>
        <v>-120264.23857142856</v>
      </c>
      <c r="D29" s="103"/>
      <c r="E29" s="103"/>
      <c r="F29" s="103"/>
      <c r="G29" s="103"/>
      <c r="H29" s="103"/>
      <c r="I29" s="103"/>
      <c r="J29" s="103">
        <f>+J$14/7/2</f>
        <v>0</v>
      </c>
      <c r="K29" s="103">
        <f>+K28</f>
        <v>0</v>
      </c>
      <c r="L29" s="103">
        <f>+L28</f>
        <v>0</v>
      </c>
      <c r="M29" s="103">
        <f>+M28</f>
        <v>0</v>
      </c>
      <c r="N29" s="103">
        <f>+N28</f>
        <v>0</v>
      </c>
      <c r="O29" s="103">
        <f>+O28</f>
        <v>116989.92714285714</v>
      </c>
      <c r="P29" s="103">
        <f>+P$14/7</f>
        <v>3274.3114285714287</v>
      </c>
      <c r="Q29" s="103">
        <f>+Q$14/7/2</f>
        <v>0</v>
      </c>
      <c r="R29" s="103"/>
      <c r="S29" s="103"/>
      <c r="T29" s="103"/>
      <c r="U29" s="103"/>
      <c r="V29" s="7"/>
      <c r="W29" s="7"/>
      <c r="X29" s="7"/>
      <c r="Y29" s="103"/>
      <c r="Z29" s="103"/>
    </row>
    <row r="30" spans="1:26" x14ac:dyDescent="0.25">
      <c r="B30" s="3">
        <v>2008</v>
      </c>
      <c r="C30" s="13">
        <f t="shared" si="0"/>
        <v>-120264.23857142856</v>
      </c>
      <c r="D30" s="103"/>
      <c r="E30" s="103"/>
      <c r="F30" s="103"/>
      <c r="G30" s="103"/>
      <c r="H30" s="103"/>
      <c r="I30" s="103"/>
      <c r="J30" s="103"/>
      <c r="K30" s="103">
        <f>+K$14/7/2</f>
        <v>0</v>
      </c>
      <c r="L30" s="103">
        <f>+L29</f>
        <v>0</v>
      </c>
      <c r="M30" s="103">
        <f>+M29</f>
        <v>0</v>
      </c>
      <c r="N30" s="103">
        <f>+N29</f>
        <v>0</v>
      </c>
      <c r="O30" s="103">
        <f>+O29</f>
        <v>116989.92714285714</v>
      </c>
      <c r="P30" s="103">
        <f>+P29</f>
        <v>3274.3114285714287</v>
      </c>
      <c r="Q30" s="103">
        <f>+Q$14/7</f>
        <v>0</v>
      </c>
      <c r="R30" s="103">
        <f>+R$14/7/2</f>
        <v>0</v>
      </c>
      <c r="S30" s="103"/>
      <c r="T30" s="103"/>
      <c r="U30" s="103"/>
      <c r="V30" s="7"/>
      <c r="W30" s="7"/>
      <c r="X30" s="7"/>
      <c r="Y30" s="103"/>
      <c r="Z30" s="103"/>
    </row>
    <row r="31" spans="1:26" x14ac:dyDescent="0.25">
      <c r="B31" s="3">
        <v>2009</v>
      </c>
      <c r="C31" s="13">
        <f t="shared" si="0"/>
        <v>-120264.23857142856</v>
      </c>
      <c r="D31" s="103"/>
      <c r="E31" s="103"/>
      <c r="F31" s="103"/>
      <c r="G31" s="103"/>
      <c r="H31" s="103"/>
      <c r="I31" s="103"/>
      <c r="J31" s="103"/>
      <c r="K31" s="103"/>
      <c r="L31" s="103">
        <f>+L$14/7/2</f>
        <v>0</v>
      </c>
      <c r="M31" s="103">
        <f>+M30</f>
        <v>0</v>
      </c>
      <c r="N31" s="103">
        <f>+N30</f>
        <v>0</v>
      </c>
      <c r="O31" s="103">
        <f>+O30</f>
        <v>116989.92714285714</v>
      </c>
      <c r="P31" s="103">
        <f t="shared" ref="P31:P34" si="1">+P30</f>
        <v>3274.3114285714287</v>
      </c>
      <c r="Q31" s="103">
        <f t="shared" ref="Q31:Q35" si="2">+Q$14/7</f>
        <v>0</v>
      </c>
      <c r="R31" s="103">
        <f>+R$14/7</f>
        <v>0</v>
      </c>
      <c r="S31" s="103">
        <f>+S$14/7/2</f>
        <v>0</v>
      </c>
      <c r="T31" s="103"/>
      <c r="U31" s="103"/>
      <c r="V31" s="7"/>
      <c r="W31" s="7"/>
      <c r="X31" s="7"/>
      <c r="Y31" s="103"/>
      <c r="Z31" s="103"/>
    </row>
    <row r="32" spans="1:26" x14ac:dyDescent="0.25">
      <c r="A32" s="38" t="s">
        <v>59</v>
      </c>
      <c r="B32" s="3">
        <v>2010</v>
      </c>
      <c r="C32" s="13">
        <f t="shared" si="0"/>
        <v>-120264.23857142856</v>
      </c>
      <c r="D32" s="103"/>
      <c r="E32" s="103"/>
      <c r="F32" s="103"/>
      <c r="G32" s="103"/>
      <c r="H32" s="103"/>
      <c r="I32" s="103"/>
      <c r="J32" s="103"/>
      <c r="K32" s="103"/>
      <c r="L32" s="103"/>
      <c r="M32" s="103">
        <f>+M$14/7/2</f>
        <v>0</v>
      </c>
      <c r="N32" s="103">
        <f>+N31</f>
        <v>0</v>
      </c>
      <c r="O32" s="103">
        <f>+O31</f>
        <v>116989.92714285714</v>
      </c>
      <c r="P32" s="103">
        <f t="shared" si="1"/>
        <v>3274.3114285714287</v>
      </c>
      <c r="Q32" s="103">
        <f t="shared" si="2"/>
        <v>0</v>
      </c>
      <c r="R32" s="103">
        <f>+R31</f>
        <v>0</v>
      </c>
      <c r="S32" s="103">
        <f>+S$14/7</f>
        <v>0</v>
      </c>
      <c r="T32" s="103">
        <f>+T$14/7/2</f>
        <v>0</v>
      </c>
      <c r="U32" s="103"/>
      <c r="V32" s="7"/>
      <c r="W32" s="7"/>
      <c r="X32" s="7"/>
      <c r="Y32" s="103"/>
      <c r="Z32" s="103"/>
    </row>
    <row r="33" spans="1:28" x14ac:dyDescent="0.25">
      <c r="A33" s="38"/>
      <c r="B33" s="3">
        <v>2011</v>
      </c>
      <c r="C33" s="13">
        <f t="shared" si="0"/>
        <v>-120264.23857142856</v>
      </c>
      <c r="D33" s="103"/>
      <c r="E33" s="103"/>
      <c r="F33" s="103"/>
      <c r="G33" s="103"/>
      <c r="H33" s="103"/>
      <c r="I33" s="103"/>
      <c r="J33" s="103"/>
      <c r="K33" s="103"/>
      <c r="L33" s="103"/>
      <c r="M33" s="103"/>
      <c r="N33" s="103">
        <f>+N$14/7/2</f>
        <v>0</v>
      </c>
      <c r="O33" s="103">
        <f>+O32</f>
        <v>116989.92714285714</v>
      </c>
      <c r="P33" s="103">
        <f t="shared" si="1"/>
        <v>3274.3114285714287</v>
      </c>
      <c r="Q33" s="103">
        <f t="shared" si="2"/>
        <v>0</v>
      </c>
      <c r="R33" s="103">
        <f t="shared" ref="R33:R36" si="3">+R32</f>
        <v>0</v>
      </c>
      <c r="S33" s="103">
        <f>+S32</f>
        <v>0</v>
      </c>
      <c r="T33" s="103">
        <f>+T$14/7</f>
        <v>0</v>
      </c>
      <c r="U33" s="103">
        <f>+U$14/7/2</f>
        <v>0</v>
      </c>
      <c r="V33" s="7"/>
      <c r="W33" s="7"/>
      <c r="X33" s="7"/>
      <c r="Y33" s="103"/>
      <c r="Z33" s="103"/>
    </row>
    <row r="34" spans="1:28" x14ac:dyDescent="0.25">
      <c r="A34" s="38"/>
      <c r="B34" s="3">
        <v>2012</v>
      </c>
      <c r="C34" s="13">
        <f t="shared" si="0"/>
        <v>-62713.560714285712</v>
      </c>
      <c r="D34" s="103"/>
      <c r="E34" s="103"/>
      <c r="F34" s="103"/>
      <c r="G34" s="103"/>
      <c r="H34" s="103"/>
      <c r="I34" s="103"/>
      <c r="J34" s="103"/>
      <c r="K34" s="103"/>
      <c r="L34" s="103"/>
      <c r="M34" s="103"/>
      <c r="N34" s="103"/>
      <c r="O34" s="103">
        <f>O14/7/2</f>
        <v>58494.963571428569</v>
      </c>
      <c r="P34" s="103">
        <f t="shared" si="1"/>
        <v>3274.3114285714287</v>
      </c>
      <c r="Q34" s="103">
        <f t="shared" si="2"/>
        <v>0</v>
      </c>
      <c r="R34" s="103">
        <f t="shared" si="3"/>
        <v>0</v>
      </c>
      <c r="S34" s="103">
        <f t="shared" ref="S34:S37" si="4">+S33</f>
        <v>0</v>
      </c>
      <c r="T34" s="103">
        <f>T33</f>
        <v>0</v>
      </c>
      <c r="U34" s="103">
        <f>+U$14/7</f>
        <v>0</v>
      </c>
      <c r="V34" s="103">
        <f>+V$14/7/2</f>
        <v>944.28571428571433</v>
      </c>
      <c r="W34" s="7"/>
      <c r="X34" s="7"/>
      <c r="Y34" s="103"/>
      <c r="Z34" s="103"/>
    </row>
    <row r="35" spans="1:28" x14ac:dyDescent="0.25">
      <c r="A35" s="38"/>
      <c r="B35" s="3">
        <v>2013</v>
      </c>
      <c r="C35" s="13">
        <f t="shared" si="0"/>
        <v>-3525.727142857143</v>
      </c>
      <c r="D35" s="103"/>
      <c r="E35" s="103"/>
      <c r="F35" s="103"/>
      <c r="G35" s="103"/>
      <c r="H35" s="103"/>
      <c r="I35" s="103"/>
      <c r="J35" s="103"/>
      <c r="K35" s="103"/>
      <c r="L35" s="103"/>
      <c r="M35" s="103"/>
      <c r="N35" s="103"/>
      <c r="O35" s="103"/>
      <c r="P35" s="103">
        <f>P14/7/2</f>
        <v>1637.1557142857143</v>
      </c>
      <c r="Q35" s="103">
        <f t="shared" si="2"/>
        <v>0</v>
      </c>
      <c r="R35" s="103">
        <f t="shared" si="3"/>
        <v>0</v>
      </c>
      <c r="S35" s="103">
        <f t="shared" si="4"/>
        <v>0</v>
      </c>
      <c r="T35" s="103">
        <f>T34</f>
        <v>0</v>
      </c>
      <c r="U35" s="103">
        <f>U34</f>
        <v>0</v>
      </c>
      <c r="V35" s="7">
        <f>$V$14/7</f>
        <v>1888.5714285714287</v>
      </c>
      <c r="W35" s="7">
        <f>W14/7/2</f>
        <v>0</v>
      </c>
      <c r="X35" s="7"/>
      <c r="Y35" s="103"/>
      <c r="Z35" s="103"/>
    </row>
    <row r="36" spans="1:28" x14ac:dyDescent="0.25">
      <c r="A36" s="38"/>
      <c r="B36" s="3">
        <v>2014</v>
      </c>
      <c r="C36" s="13">
        <f t="shared" si="0"/>
        <v>-1888.5714285714287</v>
      </c>
      <c r="D36" s="103"/>
      <c r="E36" s="103"/>
      <c r="F36" s="103"/>
      <c r="G36" s="103"/>
      <c r="H36" s="103"/>
      <c r="I36" s="103"/>
      <c r="J36" s="103"/>
      <c r="K36" s="103"/>
      <c r="L36" s="103"/>
      <c r="M36" s="103"/>
      <c r="N36" s="103"/>
      <c r="O36" s="103"/>
      <c r="P36" s="103"/>
      <c r="Q36" s="103">
        <f>Q14/7/2</f>
        <v>0</v>
      </c>
      <c r="R36" s="103">
        <f t="shared" si="3"/>
        <v>0</v>
      </c>
      <c r="S36" s="103">
        <f t="shared" si="4"/>
        <v>0</v>
      </c>
      <c r="T36" s="103">
        <f>T35</f>
        <v>0</v>
      </c>
      <c r="U36" s="103">
        <f>U35</f>
        <v>0</v>
      </c>
      <c r="V36" s="7">
        <f t="shared" ref="V36:V40" si="5">$V$14/7</f>
        <v>1888.5714285714287</v>
      </c>
      <c r="W36" s="7">
        <f>W14/7</f>
        <v>0</v>
      </c>
      <c r="X36" s="7">
        <f>X14/7/2</f>
        <v>0</v>
      </c>
      <c r="Y36" s="103"/>
      <c r="Z36" s="103"/>
    </row>
    <row r="37" spans="1:28" x14ac:dyDescent="0.25">
      <c r="A37" s="38"/>
      <c r="B37" s="3">
        <v>2015</v>
      </c>
      <c r="C37" s="13">
        <f t="shared" si="0"/>
        <v>-1888.5714285714287</v>
      </c>
      <c r="D37" s="103"/>
      <c r="E37" s="103"/>
      <c r="F37" s="103"/>
      <c r="G37" s="103"/>
      <c r="H37" s="103"/>
      <c r="I37" s="103"/>
      <c r="J37" s="103"/>
      <c r="K37" s="103"/>
      <c r="L37" s="103"/>
      <c r="M37" s="103"/>
      <c r="N37" s="103"/>
      <c r="O37" s="103"/>
      <c r="P37" s="103"/>
      <c r="Q37" s="103"/>
      <c r="R37" s="103">
        <f>R14/7/2</f>
        <v>0</v>
      </c>
      <c r="S37" s="103">
        <f t="shared" si="4"/>
        <v>0</v>
      </c>
      <c r="T37" s="103">
        <f>T36</f>
        <v>0</v>
      </c>
      <c r="U37" s="103">
        <f>U36</f>
        <v>0</v>
      </c>
      <c r="V37" s="7">
        <f t="shared" si="5"/>
        <v>1888.5714285714287</v>
      </c>
      <c r="W37" s="7">
        <f>W36</f>
        <v>0</v>
      </c>
      <c r="X37" s="7">
        <f>X14/7</f>
        <v>0</v>
      </c>
      <c r="Y37" s="103">
        <f>Y14/7/2</f>
        <v>0</v>
      </c>
      <c r="Z37" s="103"/>
    </row>
    <row r="38" spans="1:28" x14ac:dyDescent="0.25">
      <c r="A38" s="38"/>
      <c r="B38" s="3">
        <v>2016</v>
      </c>
      <c r="C38" s="13">
        <f t="shared" si="0"/>
        <v>-1888.5714285714287</v>
      </c>
      <c r="D38" s="103"/>
      <c r="E38" s="103"/>
      <c r="F38" s="103"/>
      <c r="G38" s="103"/>
      <c r="H38" s="103"/>
      <c r="I38" s="103"/>
      <c r="J38" s="103"/>
      <c r="K38" s="103"/>
      <c r="L38" s="103"/>
      <c r="M38" s="103"/>
      <c r="N38" s="103"/>
      <c r="O38" s="103"/>
      <c r="P38" s="103"/>
      <c r="Q38" s="103"/>
      <c r="R38" s="103"/>
      <c r="S38" s="103"/>
      <c r="T38" s="103"/>
      <c r="U38" s="103">
        <f>U14/7</f>
        <v>0</v>
      </c>
      <c r="V38" s="7">
        <f t="shared" si="5"/>
        <v>1888.5714285714287</v>
      </c>
      <c r="W38" s="7"/>
      <c r="X38" s="7"/>
      <c r="Y38" s="103"/>
      <c r="Z38" s="103"/>
    </row>
    <row r="39" spans="1:28" x14ac:dyDescent="0.25">
      <c r="A39" s="38"/>
      <c r="B39" s="3">
        <v>2017</v>
      </c>
      <c r="C39" s="13">
        <f t="shared" si="0"/>
        <v>-1888.5714285714287</v>
      </c>
      <c r="D39" s="103"/>
      <c r="E39" s="103"/>
      <c r="F39" s="103"/>
      <c r="G39" s="103"/>
      <c r="H39" s="103"/>
      <c r="I39" s="103"/>
      <c r="J39" s="103"/>
      <c r="K39" s="103"/>
      <c r="L39" s="103"/>
      <c r="M39" s="103"/>
      <c r="N39" s="103"/>
      <c r="O39" s="103"/>
      <c r="P39" s="103"/>
      <c r="Q39" s="103"/>
      <c r="R39" s="103"/>
      <c r="S39" s="103"/>
      <c r="T39" s="103"/>
      <c r="U39" s="103"/>
      <c r="V39" s="7">
        <f t="shared" si="5"/>
        <v>1888.5714285714287</v>
      </c>
      <c r="W39" s="7"/>
      <c r="X39" s="7"/>
      <c r="Y39" s="103"/>
      <c r="Z39" s="103"/>
    </row>
    <row r="40" spans="1:28" x14ac:dyDescent="0.25">
      <c r="A40" s="38"/>
      <c r="B40" s="3">
        <v>2018</v>
      </c>
      <c r="C40" s="13">
        <f>-SUM(D40:AB40)</f>
        <v>-1888.5714285714287</v>
      </c>
      <c r="D40" s="103"/>
      <c r="E40" s="103"/>
      <c r="F40" s="103"/>
      <c r="G40" s="103"/>
      <c r="H40" s="103"/>
      <c r="I40" s="103"/>
      <c r="J40" s="103"/>
      <c r="K40" s="103"/>
      <c r="L40" s="103"/>
      <c r="M40" s="103"/>
      <c r="N40" s="103"/>
      <c r="O40" s="103"/>
      <c r="P40" s="103"/>
      <c r="Q40" s="103"/>
      <c r="R40" s="103"/>
      <c r="S40" s="103"/>
      <c r="T40" s="103"/>
      <c r="U40" s="103"/>
      <c r="V40" s="7">
        <f t="shared" si="5"/>
        <v>1888.5714285714287</v>
      </c>
      <c r="W40" s="7"/>
      <c r="X40" s="7"/>
      <c r="Y40" s="103"/>
      <c r="Z40" s="103"/>
    </row>
    <row r="41" spans="1:28" x14ac:dyDescent="0.25">
      <c r="A41" s="38"/>
      <c r="B41" s="3">
        <v>2019</v>
      </c>
      <c r="C41" s="13">
        <f>-SUM(D41:AB41)</f>
        <v>-944.28571428571433</v>
      </c>
      <c r="D41" s="103"/>
      <c r="E41" s="103"/>
      <c r="F41" s="103"/>
      <c r="G41" s="103"/>
      <c r="H41" s="103"/>
      <c r="I41" s="103"/>
      <c r="J41" s="103"/>
      <c r="K41" s="103"/>
      <c r="L41" s="103"/>
      <c r="M41" s="103"/>
      <c r="N41" s="103"/>
      <c r="O41" s="103"/>
      <c r="P41" s="103"/>
      <c r="Q41" s="103"/>
      <c r="R41" s="103"/>
      <c r="S41" s="103"/>
      <c r="T41" s="103"/>
      <c r="U41" s="103"/>
      <c r="V41" s="103">
        <f>+V$14/7/2</f>
        <v>944.28571428571433</v>
      </c>
      <c r="W41" s="7"/>
      <c r="X41" s="7"/>
      <c r="Y41" s="103"/>
      <c r="Z41" s="103"/>
    </row>
    <row r="42" spans="1:28" x14ac:dyDescent="0.25">
      <c r="A42" s="38"/>
      <c r="B42" s="30">
        <f>SUM(D42:Y42)</f>
        <v>0</v>
      </c>
      <c r="C42" s="12"/>
      <c r="D42" s="104"/>
      <c r="E42" s="104"/>
      <c r="F42" s="104"/>
      <c r="G42" s="104"/>
      <c r="H42" s="104"/>
      <c r="I42" s="104"/>
      <c r="J42" s="104"/>
      <c r="K42" s="104"/>
      <c r="L42" s="104"/>
      <c r="M42" s="104"/>
      <c r="N42" s="104"/>
      <c r="O42" s="104"/>
      <c r="P42" s="104"/>
      <c r="Q42" s="104"/>
      <c r="R42" s="104"/>
      <c r="S42" s="104"/>
      <c r="T42" s="337"/>
      <c r="U42" s="337"/>
      <c r="Y42" s="103"/>
      <c r="Z42" s="103"/>
    </row>
    <row r="43" spans="1:28" x14ac:dyDescent="0.25">
      <c r="A43" s="38" t="s">
        <v>62</v>
      </c>
      <c r="B43" s="105">
        <f>SUM(D43:Y43)</f>
        <v>0</v>
      </c>
      <c r="C43" s="102">
        <f>SUM(C16:C42)</f>
        <v>-855069.67000000016</v>
      </c>
      <c r="D43" s="103">
        <f t="shared" ref="D43:AB43" si="6">-SUM(D16:D42)+D14</f>
        <v>0</v>
      </c>
      <c r="E43" s="103">
        <f t="shared" si="6"/>
        <v>0</v>
      </c>
      <c r="F43" s="103">
        <f t="shared" si="6"/>
        <v>0</v>
      </c>
      <c r="G43" s="103">
        <f t="shared" si="6"/>
        <v>0</v>
      </c>
      <c r="H43" s="103">
        <f t="shared" si="6"/>
        <v>0</v>
      </c>
      <c r="I43" s="103">
        <f t="shared" si="6"/>
        <v>0</v>
      </c>
      <c r="J43" s="103">
        <f t="shared" si="6"/>
        <v>0</v>
      </c>
      <c r="K43" s="103">
        <f t="shared" si="6"/>
        <v>0</v>
      </c>
      <c r="L43" s="103">
        <f t="shared" si="6"/>
        <v>0</v>
      </c>
      <c r="M43" s="103">
        <f t="shared" si="6"/>
        <v>0</v>
      </c>
      <c r="N43" s="103">
        <f t="shared" si="6"/>
        <v>0</v>
      </c>
      <c r="O43" s="103">
        <f t="shared" si="6"/>
        <v>0</v>
      </c>
      <c r="P43" s="103">
        <f t="shared" si="6"/>
        <v>0</v>
      </c>
      <c r="Q43" s="103">
        <f t="shared" si="6"/>
        <v>0</v>
      </c>
      <c r="R43" s="103">
        <f t="shared" si="6"/>
        <v>0</v>
      </c>
      <c r="S43" s="103">
        <f t="shared" si="6"/>
        <v>0</v>
      </c>
      <c r="T43" s="329">
        <f t="shared" si="6"/>
        <v>0</v>
      </c>
      <c r="U43" s="329">
        <f t="shared" si="6"/>
        <v>0</v>
      </c>
      <c r="V43" s="329">
        <f t="shared" si="6"/>
        <v>0</v>
      </c>
      <c r="W43" s="329">
        <f t="shared" si="6"/>
        <v>0</v>
      </c>
      <c r="X43" s="329">
        <f t="shared" si="6"/>
        <v>0</v>
      </c>
      <c r="Y43" s="329">
        <f t="shared" si="6"/>
        <v>0</v>
      </c>
      <c r="Z43" s="329">
        <f t="shared" si="6"/>
        <v>0</v>
      </c>
      <c r="AA43" s="329">
        <f t="shared" si="6"/>
        <v>0</v>
      </c>
      <c r="AB43" s="329">
        <f t="shared" si="6"/>
        <v>0</v>
      </c>
    </row>
    <row r="44" spans="1:28" x14ac:dyDescent="0.25">
      <c r="A44" s="38"/>
      <c r="B44" s="102"/>
      <c r="C44" s="106"/>
      <c r="D44" s="103"/>
      <c r="E44" s="103"/>
      <c r="F44" s="103"/>
      <c r="G44" s="103"/>
      <c r="H44" s="103"/>
      <c r="I44" s="103"/>
      <c r="J44" s="103"/>
      <c r="K44" s="103"/>
      <c r="L44" s="103"/>
      <c r="M44" s="103"/>
      <c r="N44" s="103"/>
      <c r="O44" s="103"/>
      <c r="P44" s="103"/>
      <c r="Q44" s="103"/>
      <c r="R44" s="103"/>
      <c r="S44" s="103"/>
      <c r="T44" s="103"/>
      <c r="U44" s="103"/>
      <c r="V44" s="103"/>
      <c r="W44" s="103"/>
      <c r="X44" s="103"/>
      <c r="Y44" s="103"/>
      <c r="Z44" s="103"/>
    </row>
    <row r="45" spans="1:28" x14ac:dyDescent="0.25">
      <c r="A45" s="39" t="s">
        <v>63</v>
      </c>
      <c r="B45" s="3"/>
      <c r="C45" s="30">
        <f>+C14+C43</f>
        <v>0</v>
      </c>
      <c r="D45" s="103"/>
      <c r="E45" s="103"/>
      <c r="F45" s="103"/>
      <c r="G45" s="103"/>
      <c r="H45" s="103"/>
      <c r="I45" s="103"/>
      <c r="J45" s="103"/>
      <c r="K45" s="103"/>
      <c r="L45" s="103"/>
      <c r="M45" s="103"/>
      <c r="N45" s="103"/>
      <c r="O45" s="103"/>
      <c r="P45" s="103"/>
      <c r="Q45" s="103"/>
      <c r="R45" s="103"/>
      <c r="S45" s="103"/>
      <c r="T45" s="103"/>
      <c r="U45" s="103"/>
      <c r="V45" s="103"/>
      <c r="W45" s="103"/>
      <c r="X45" s="103"/>
      <c r="Y45" s="103"/>
      <c r="Z45" s="103"/>
    </row>
    <row r="46" spans="1:28" x14ac:dyDescent="0.25">
      <c r="A46" s="3"/>
      <c r="B46" s="3"/>
      <c r="C46" s="3"/>
      <c r="D46" s="103"/>
      <c r="E46" s="103"/>
      <c r="F46" s="103"/>
      <c r="G46" s="103"/>
      <c r="H46" s="103"/>
      <c r="I46" s="103"/>
      <c r="J46" s="103"/>
      <c r="K46" s="103"/>
      <c r="L46" s="103"/>
      <c r="M46" s="103"/>
      <c r="N46" s="103"/>
      <c r="O46" s="103"/>
      <c r="P46" s="103"/>
      <c r="Q46" s="103"/>
      <c r="R46" s="103"/>
      <c r="S46" s="103"/>
      <c r="T46" s="103"/>
      <c r="U46" s="103"/>
      <c r="V46" s="103"/>
      <c r="W46" s="103"/>
      <c r="X46" s="103"/>
      <c r="Y46" s="103"/>
      <c r="Z46" s="103"/>
    </row>
    <row r="47" spans="1:28" x14ac:dyDescent="0.25">
      <c r="A47" s="3"/>
      <c r="B47" s="36"/>
      <c r="C47" s="3"/>
      <c r="D47" s="103"/>
      <c r="E47" s="103"/>
      <c r="F47" s="103"/>
      <c r="G47" s="103"/>
      <c r="H47" s="103"/>
      <c r="I47" s="103"/>
      <c r="J47" s="103"/>
      <c r="K47" s="103"/>
      <c r="L47" s="103"/>
      <c r="M47" s="103"/>
      <c r="N47" s="103"/>
      <c r="O47" s="103"/>
      <c r="P47" s="103"/>
      <c r="Q47" s="103"/>
      <c r="R47" s="103"/>
      <c r="S47" s="103"/>
      <c r="T47" s="103"/>
      <c r="U47" s="103"/>
      <c r="V47" s="103"/>
      <c r="W47" s="103"/>
      <c r="X47" s="103"/>
      <c r="Y47" s="103"/>
      <c r="Z47" s="103"/>
    </row>
    <row r="48" spans="1:28" x14ac:dyDescent="0.25">
      <c r="A48" s="3"/>
      <c r="B48" s="3"/>
      <c r="C48" s="3"/>
      <c r="E48" s="103"/>
      <c r="F48" s="107"/>
      <c r="G48" s="107"/>
      <c r="H48" s="107"/>
      <c r="I48" s="107"/>
      <c r="J48" s="107"/>
      <c r="K48" s="107"/>
      <c r="L48" s="107"/>
      <c r="M48" s="107"/>
      <c r="N48" s="103">
        <f>SUM(E32:E48)</f>
        <v>0</v>
      </c>
      <c r="O48" s="107"/>
      <c r="P48" s="107"/>
      <c r="Q48" s="107"/>
      <c r="R48" s="107"/>
      <c r="S48" s="107"/>
    </row>
    <row r="49" spans="2:19" x14ac:dyDescent="0.25">
      <c r="B49" s="3"/>
      <c r="C49" s="3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</row>
    <row r="50" spans="2:19" x14ac:dyDescent="0.25">
      <c r="E50" s="107"/>
      <c r="F50" s="107"/>
      <c r="G50" s="107"/>
      <c r="H50" s="107"/>
      <c r="I50" s="107"/>
      <c r="J50" s="107"/>
      <c r="K50" s="107"/>
      <c r="L50" s="107"/>
      <c r="M50" s="107"/>
      <c r="N50" s="107"/>
      <c r="O50" s="107"/>
      <c r="P50" s="107"/>
      <c r="Q50" s="107"/>
      <c r="R50" s="107"/>
      <c r="S50" s="107"/>
    </row>
    <row r="51" spans="2:19" x14ac:dyDescent="0.25">
      <c r="E51" s="107"/>
      <c r="F51" s="107"/>
      <c r="G51" s="107"/>
      <c r="H51" s="107"/>
      <c r="I51" s="107"/>
      <c r="J51" s="107"/>
      <c r="K51" s="107"/>
      <c r="L51" s="107"/>
      <c r="M51" s="107"/>
      <c r="N51" s="107"/>
      <c r="O51" s="107"/>
      <c r="P51" s="107"/>
      <c r="Q51" s="107"/>
      <c r="R51" s="107"/>
      <c r="S51" s="107"/>
    </row>
    <row r="52" spans="2:19" x14ac:dyDescent="0.25">
      <c r="E52" s="107"/>
      <c r="F52" s="107"/>
      <c r="G52" s="107"/>
      <c r="H52" s="107"/>
      <c r="I52" s="107"/>
      <c r="J52" s="107"/>
      <c r="K52" s="107"/>
      <c r="L52" s="107"/>
      <c r="M52" s="107"/>
      <c r="N52" s="107"/>
      <c r="O52" s="107"/>
      <c r="P52" s="107"/>
      <c r="Q52" s="107"/>
      <c r="R52" s="107"/>
      <c r="S52" s="107"/>
    </row>
    <row r="53" spans="2:19" x14ac:dyDescent="0.25">
      <c r="E53" s="107"/>
      <c r="F53" s="107"/>
      <c r="G53" s="107"/>
      <c r="H53" s="107"/>
      <c r="I53" s="107"/>
      <c r="J53" s="107"/>
      <c r="K53" s="107"/>
      <c r="L53" s="107"/>
      <c r="M53" s="107"/>
      <c r="N53" s="107"/>
      <c r="O53" s="107"/>
      <c r="P53" s="107"/>
      <c r="Q53" s="107"/>
      <c r="R53" s="107"/>
      <c r="S53" s="107"/>
    </row>
    <row r="54" spans="2:19" x14ac:dyDescent="0.25">
      <c r="E54" s="107"/>
      <c r="F54" s="107"/>
      <c r="G54" s="107"/>
      <c r="H54" s="107"/>
      <c r="I54" s="107"/>
      <c r="J54" s="107"/>
      <c r="K54" s="107"/>
      <c r="L54" s="107"/>
      <c r="M54" s="107"/>
      <c r="N54" s="107"/>
      <c r="O54" s="107"/>
      <c r="P54" s="107"/>
      <c r="Q54" s="107"/>
      <c r="R54" s="107"/>
      <c r="S54" s="107"/>
    </row>
    <row r="55" spans="2:19" x14ac:dyDescent="0.25">
      <c r="E55" s="107"/>
      <c r="F55" s="107"/>
      <c r="G55" s="107"/>
      <c r="H55" s="107"/>
      <c r="I55" s="107"/>
      <c r="J55" s="107"/>
      <c r="K55" s="107"/>
      <c r="L55" s="107"/>
      <c r="M55" s="107"/>
      <c r="N55" s="107"/>
      <c r="O55" s="107"/>
      <c r="P55" s="107"/>
      <c r="Q55" s="107"/>
      <c r="R55" s="107"/>
      <c r="S55" s="107"/>
    </row>
    <row r="56" spans="2:19" x14ac:dyDescent="0.25">
      <c r="E56" s="107"/>
      <c r="F56" s="107"/>
      <c r="G56" s="107"/>
      <c r="H56" s="107"/>
      <c r="I56" s="107"/>
      <c r="J56" s="107"/>
      <c r="K56" s="107"/>
      <c r="L56" s="107"/>
      <c r="M56" s="107"/>
      <c r="N56" s="107"/>
      <c r="O56" s="107"/>
      <c r="P56" s="107"/>
      <c r="Q56" s="107"/>
      <c r="R56" s="107"/>
      <c r="S56" s="107"/>
    </row>
    <row r="57" spans="2:19" x14ac:dyDescent="0.25">
      <c r="E57" s="107"/>
      <c r="F57" s="107"/>
      <c r="G57" s="107"/>
      <c r="H57" s="107"/>
      <c r="I57" s="107"/>
      <c r="J57" s="107"/>
      <c r="K57" s="107"/>
      <c r="L57" s="107"/>
      <c r="M57" s="107"/>
      <c r="N57" s="107"/>
      <c r="O57" s="107"/>
      <c r="P57" s="107"/>
      <c r="Q57" s="107"/>
      <c r="R57" s="107"/>
      <c r="S57" s="107"/>
    </row>
    <row r="58" spans="2:19" x14ac:dyDescent="0.25">
      <c r="E58" s="107"/>
      <c r="F58" s="107"/>
      <c r="G58" s="107"/>
      <c r="H58" s="107"/>
      <c r="I58" s="107"/>
      <c r="J58" s="107"/>
      <c r="K58" s="107"/>
      <c r="L58" s="107"/>
      <c r="M58" s="107"/>
      <c r="N58" s="107"/>
      <c r="O58" s="107"/>
      <c r="P58" s="107"/>
      <c r="Q58" s="107"/>
      <c r="R58" s="107"/>
      <c r="S58" s="107"/>
    </row>
    <row r="59" spans="2:19" x14ac:dyDescent="0.25">
      <c r="E59" s="107"/>
      <c r="F59" s="107"/>
      <c r="G59" s="107"/>
      <c r="H59" s="107"/>
      <c r="I59" s="107"/>
      <c r="J59" s="107"/>
      <c r="K59" s="107"/>
      <c r="L59" s="107"/>
      <c r="M59" s="107"/>
      <c r="N59" s="107"/>
      <c r="O59" s="107"/>
      <c r="P59" s="107"/>
      <c r="Q59" s="107"/>
      <c r="R59" s="107"/>
      <c r="S59" s="107"/>
    </row>
  </sheetData>
  <phoneticPr fontId="0" type="noConversion"/>
  <pageMargins left="0.7" right="0.7" top="0.75" bottom="0.75" header="0.3" footer="0.3"/>
  <pageSetup scale="78" orientation="landscape" horizontalDpi="4294967294" verticalDpi="4294967294" r:id="rId1"/>
  <headerFooter alignWithMargins="0">
    <oddFooter>&amp;Z&amp;F&amp;RPage &amp;P</oddFooter>
  </headerFooter>
  <ignoredErrors>
    <ignoredError sqref="Q32:Q34 V37" formula="1"/>
  </ignoredErrors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sheetPr codeName="Sheet91">
    <tabColor theme="9" tint="-0.249977111117893"/>
    <pageSetUpPr fitToPage="1"/>
  </sheetPr>
  <dimension ref="A1:AB58"/>
  <sheetViews>
    <sheetView workbookViewId="0"/>
  </sheetViews>
  <sheetFormatPr defaultRowHeight="15" x14ac:dyDescent="0.25"/>
  <cols>
    <col min="1" max="1" width="20.85546875" customWidth="1"/>
    <col min="2" max="2" width="8.7109375" customWidth="1"/>
    <col min="3" max="3" width="12.85546875" customWidth="1"/>
    <col min="4" max="12" width="7.42578125" hidden="1" customWidth="1"/>
    <col min="13" max="13" width="7.5703125" hidden="1" customWidth="1"/>
    <col min="14" max="17" width="9.28515625" customWidth="1"/>
    <col min="18" max="19" width="11.28515625" customWidth="1"/>
    <col min="20" max="20" width="9.42578125" customWidth="1"/>
    <col min="21" max="21" width="10.5703125" bestFit="1" customWidth="1"/>
    <col min="22" max="24" width="10.5703125" customWidth="1"/>
  </cols>
  <sheetData>
    <row r="1" spans="1:28" x14ac:dyDescent="0.25">
      <c r="A1" s="11" t="s">
        <v>10</v>
      </c>
      <c r="O1" t="s">
        <v>647</v>
      </c>
    </row>
    <row r="2" spans="1:28" x14ac:dyDescent="0.25">
      <c r="A2" s="9" t="s">
        <v>438</v>
      </c>
    </row>
    <row r="3" spans="1:28" x14ac:dyDescent="0.25">
      <c r="A3" s="9" t="s">
        <v>80</v>
      </c>
    </row>
    <row r="4" spans="1:28" x14ac:dyDescent="0.25">
      <c r="R4" s="40" t="s">
        <v>4</v>
      </c>
      <c r="S4" s="41"/>
      <c r="T4" s="40" t="s">
        <v>8</v>
      </c>
    </row>
    <row r="5" spans="1:28" x14ac:dyDescent="0.25">
      <c r="A5" s="10" t="s">
        <v>9</v>
      </c>
      <c r="B5" s="12" t="s">
        <v>64</v>
      </c>
      <c r="C5" s="12" t="s">
        <v>12</v>
      </c>
      <c r="R5" s="42" t="s">
        <v>2</v>
      </c>
      <c r="S5" s="42" t="s">
        <v>60</v>
      </c>
      <c r="T5" s="42" t="s">
        <v>7</v>
      </c>
    </row>
    <row r="6" spans="1:28" x14ac:dyDescent="0.25">
      <c r="B6" s="3"/>
      <c r="R6" s="3"/>
    </row>
    <row r="7" spans="1:28" x14ac:dyDescent="0.25">
      <c r="A7" s="213" t="s">
        <v>783</v>
      </c>
      <c r="B7" s="212">
        <v>514</v>
      </c>
      <c r="C7" s="214"/>
      <c r="D7" s="293"/>
      <c r="E7" s="293"/>
      <c r="F7" s="293"/>
      <c r="G7" s="293"/>
      <c r="H7" s="293"/>
      <c r="I7" s="293"/>
      <c r="J7" s="293"/>
      <c r="K7" s="293"/>
      <c r="L7" s="293"/>
      <c r="M7" s="293"/>
      <c r="N7" s="293"/>
      <c r="O7" s="294"/>
      <c r="P7" s="6"/>
      <c r="Q7" s="6"/>
      <c r="R7" s="13">
        <f>+C14</f>
        <v>15074.63</v>
      </c>
      <c r="S7" s="13">
        <f>+-C42</f>
        <v>15074.629999999997</v>
      </c>
      <c r="T7" s="13">
        <f>+R7-S7</f>
        <v>0</v>
      </c>
    </row>
    <row r="8" spans="1:28" x14ac:dyDescent="0.25">
      <c r="A8" s="213"/>
      <c r="B8" s="3"/>
      <c r="D8" s="293"/>
      <c r="E8" s="293"/>
      <c r="F8" s="293"/>
      <c r="G8" s="293"/>
      <c r="H8" s="293"/>
      <c r="I8" s="293"/>
      <c r="J8" s="293"/>
      <c r="K8" s="293"/>
      <c r="L8" s="293"/>
      <c r="M8" s="293"/>
      <c r="N8" s="293"/>
      <c r="O8" s="294"/>
      <c r="P8" s="6"/>
      <c r="Q8" s="6"/>
    </row>
    <row r="9" spans="1:28" x14ac:dyDescent="0.25">
      <c r="A9" s="2"/>
      <c r="B9" s="3"/>
      <c r="D9" s="293"/>
      <c r="E9" s="293"/>
      <c r="F9" s="293"/>
      <c r="G9" s="293"/>
      <c r="H9" s="293"/>
      <c r="I9" s="293"/>
      <c r="J9" s="293"/>
      <c r="K9" s="293"/>
      <c r="L9" s="293"/>
      <c r="M9" s="293"/>
      <c r="N9" s="293"/>
      <c r="O9" s="294"/>
      <c r="P9" s="6"/>
      <c r="Q9" s="6"/>
    </row>
    <row r="10" spans="1:28" x14ac:dyDescent="0.25">
      <c r="B10" s="3"/>
    </row>
    <row r="11" spans="1:28" x14ac:dyDescent="0.25">
      <c r="A11" s="686" t="s">
        <v>66</v>
      </c>
      <c r="B11" s="212">
        <v>3100</v>
      </c>
      <c r="C11" s="214"/>
    </row>
    <row r="12" spans="1:28" x14ac:dyDescent="0.25">
      <c r="B12" s="28"/>
      <c r="C12" s="2"/>
    </row>
    <row r="13" spans="1:28" x14ac:dyDescent="0.25">
      <c r="A13" s="9" t="s">
        <v>5</v>
      </c>
      <c r="C13" s="31" t="s">
        <v>3</v>
      </c>
      <c r="D13" s="32">
        <v>1994</v>
      </c>
      <c r="E13" s="32">
        <v>1995</v>
      </c>
      <c r="F13" s="32">
        <v>1996</v>
      </c>
      <c r="G13" s="32">
        <v>1997</v>
      </c>
      <c r="H13" s="32">
        <v>1998</v>
      </c>
      <c r="I13" s="32">
        <v>1999</v>
      </c>
      <c r="J13" s="32">
        <v>2000</v>
      </c>
      <c r="K13" s="32">
        <v>2001</v>
      </c>
      <c r="L13" s="32">
        <v>2002</v>
      </c>
      <c r="M13" s="32">
        <v>2003</v>
      </c>
      <c r="N13" s="32">
        <v>2004</v>
      </c>
      <c r="O13" s="32">
        <v>2005</v>
      </c>
      <c r="P13" s="32">
        <v>2006</v>
      </c>
      <c r="Q13" s="32">
        <v>2007</v>
      </c>
      <c r="R13" s="32">
        <v>2008</v>
      </c>
      <c r="S13" s="32">
        <v>2009</v>
      </c>
      <c r="T13" s="32">
        <v>2010</v>
      </c>
      <c r="U13" s="32">
        <v>2011</v>
      </c>
      <c r="V13" s="32">
        <v>2012</v>
      </c>
      <c r="W13" s="32">
        <v>2013</v>
      </c>
      <c r="X13" s="32">
        <v>2014</v>
      </c>
      <c r="Y13" s="328">
        <v>2015</v>
      </c>
      <c r="Z13" s="32">
        <v>2016</v>
      </c>
      <c r="AA13" s="328">
        <v>2017</v>
      </c>
      <c r="AB13" s="32">
        <v>2018</v>
      </c>
    </row>
    <row r="14" spans="1:28" x14ac:dyDescent="0.25">
      <c r="A14" s="9" t="s">
        <v>73</v>
      </c>
      <c r="C14" s="295">
        <f>SUM(D14:Y14)</f>
        <v>15074.63</v>
      </c>
      <c r="D14" s="233">
        <v>0</v>
      </c>
      <c r="E14" s="233">
        <v>0</v>
      </c>
      <c r="F14" s="233">
        <v>0</v>
      </c>
      <c r="G14" s="233">
        <v>0</v>
      </c>
      <c r="H14" s="233">
        <v>0</v>
      </c>
      <c r="I14" s="233">
        <v>0</v>
      </c>
      <c r="J14" s="233">
        <v>0</v>
      </c>
      <c r="K14" s="233">
        <v>0</v>
      </c>
      <c r="L14" s="233">
        <v>0</v>
      </c>
      <c r="M14" s="233">
        <v>0</v>
      </c>
      <c r="N14" s="43"/>
      <c r="O14" s="43"/>
      <c r="P14" s="43"/>
      <c r="Q14" s="43"/>
      <c r="R14" s="43"/>
      <c r="S14" s="43"/>
      <c r="T14" s="43"/>
      <c r="U14" s="43">
        <v>15074.63</v>
      </c>
      <c r="V14" s="43"/>
      <c r="W14" s="43"/>
      <c r="X14" s="43"/>
      <c r="Y14" s="7"/>
      <c r="Z14" s="7"/>
    </row>
    <row r="15" spans="1:28" x14ac:dyDescent="0.25">
      <c r="A15" s="34"/>
      <c r="B15" s="2"/>
      <c r="C15" s="2"/>
      <c r="N15" s="7"/>
      <c r="O15" s="7"/>
      <c r="P15" s="7"/>
      <c r="Q15" s="7"/>
      <c r="R15" s="7"/>
      <c r="S15" s="43"/>
      <c r="T15" s="43"/>
      <c r="U15" s="43"/>
      <c r="V15" s="43"/>
      <c r="W15" s="43"/>
      <c r="X15" s="43"/>
      <c r="Y15" s="7"/>
      <c r="Z15" s="7"/>
    </row>
    <row r="16" spans="1:28" x14ac:dyDescent="0.25">
      <c r="A16" s="9" t="s">
        <v>6</v>
      </c>
      <c r="B16" s="3">
        <v>1994</v>
      </c>
      <c r="C16" s="13">
        <f>-SUM(D16:Y16)</f>
        <v>0</v>
      </c>
      <c r="D16" s="297">
        <f>+D$14/7/2</f>
        <v>0</v>
      </c>
      <c r="E16" s="297"/>
      <c r="F16" s="297"/>
      <c r="G16" s="297"/>
      <c r="H16" s="297"/>
      <c r="I16" s="297"/>
      <c r="J16" s="297"/>
      <c r="K16" s="297"/>
      <c r="L16" s="297"/>
      <c r="M16" s="297"/>
      <c r="N16" s="7"/>
      <c r="O16" s="7"/>
      <c r="P16" s="7"/>
      <c r="Q16" s="7"/>
      <c r="R16" s="7"/>
      <c r="S16" s="43"/>
      <c r="T16" s="43"/>
      <c r="U16" s="43"/>
      <c r="V16" s="43"/>
      <c r="W16" s="43"/>
      <c r="X16" s="43"/>
      <c r="Y16" s="7"/>
      <c r="Z16" s="7"/>
    </row>
    <row r="17" spans="1:26" x14ac:dyDescent="0.25">
      <c r="B17" s="3">
        <v>1995</v>
      </c>
      <c r="C17" s="13">
        <f t="shared" ref="C17:C39" si="0">-SUM(D17:Y17)</f>
        <v>0</v>
      </c>
      <c r="D17" s="297">
        <f>+D$14/7</f>
        <v>0</v>
      </c>
      <c r="E17" s="297">
        <f>+E$14/7/2</f>
        <v>0</v>
      </c>
      <c r="F17" s="297"/>
      <c r="G17" s="297"/>
      <c r="H17" s="297"/>
      <c r="I17" s="297"/>
      <c r="J17" s="297"/>
      <c r="K17" s="297"/>
      <c r="L17" s="297"/>
      <c r="M17" s="297"/>
      <c r="N17" s="7"/>
      <c r="O17" s="7"/>
      <c r="P17" s="7"/>
      <c r="Q17" s="7"/>
      <c r="R17" s="7"/>
      <c r="S17" s="43"/>
      <c r="T17" s="43"/>
      <c r="U17" s="43"/>
      <c r="V17" s="43"/>
      <c r="W17" s="43"/>
      <c r="X17" s="43"/>
      <c r="Y17" s="7"/>
      <c r="Z17" s="7"/>
    </row>
    <row r="18" spans="1:26" x14ac:dyDescent="0.25">
      <c r="B18" s="3">
        <v>1996</v>
      </c>
      <c r="C18" s="13">
        <f t="shared" si="0"/>
        <v>0</v>
      </c>
      <c r="D18" s="297">
        <f>+D17</f>
        <v>0</v>
      </c>
      <c r="E18" s="297">
        <f>+E$14/7</f>
        <v>0</v>
      </c>
      <c r="F18" s="297">
        <f>+F$14/7/2</f>
        <v>0</v>
      </c>
      <c r="G18" s="297"/>
      <c r="H18" s="297"/>
      <c r="I18" s="297"/>
      <c r="J18" s="297"/>
      <c r="K18" s="297"/>
      <c r="L18" s="297"/>
      <c r="M18" s="297"/>
      <c r="N18" s="7"/>
      <c r="O18" s="7"/>
      <c r="P18" s="7"/>
      <c r="Q18" s="7"/>
      <c r="R18" s="7"/>
      <c r="S18" s="43"/>
      <c r="T18" s="43"/>
      <c r="U18" s="43"/>
      <c r="V18" s="43"/>
      <c r="W18" s="43"/>
      <c r="X18" s="43"/>
      <c r="Y18" s="7"/>
      <c r="Z18" s="7"/>
    </row>
    <row r="19" spans="1:26" x14ac:dyDescent="0.25">
      <c r="B19" s="3">
        <v>1997</v>
      </c>
      <c r="C19" s="13">
        <f t="shared" si="0"/>
        <v>0</v>
      </c>
      <c r="D19" s="297">
        <f>+D18</f>
        <v>0</v>
      </c>
      <c r="E19" s="297">
        <f>+E18</f>
        <v>0</v>
      </c>
      <c r="F19" s="297">
        <f>+F$14/7</f>
        <v>0</v>
      </c>
      <c r="G19" s="297">
        <f>+G$14/7/2</f>
        <v>0</v>
      </c>
      <c r="H19" s="297"/>
      <c r="I19" s="297"/>
      <c r="J19" s="297"/>
      <c r="K19" s="297"/>
      <c r="L19" s="297"/>
      <c r="M19" s="297"/>
      <c r="N19" s="7"/>
      <c r="O19" s="7"/>
      <c r="P19" s="7"/>
      <c r="Q19" s="7"/>
      <c r="R19" s="7"/>
      <c r="S19" s="43"/>
      <c r="T19" s="43"/>
      <c r="U19" s="43"/>
      <c r="V19" s="43"/>
      <c r="W19" s="43"/>
      <c r="X19" s="43"/>
      <c r="Y19" s="7"/>
      <c r="Z19" s="7"/>
    </row>
    <row r="20" spans="1:26" x14ac:dyDescent="0.25">
      <c r="B20" s="3">
        <v>1998</v>
      </c>
      <c r="C20" s="13">
        <f t="shared" si="0"/>
        <v>0</v>
      </c>
      <c r="D20" s="297">
        <f>+D19</f>
        <v>0</v>
      </c>
      <c r="E20" s="297">
        <f>+E19</f>
        <v>0</v>
      </c>
      <c r="F20" s="297">
        <f>+F19</f>
        <v>0</v>
      </c>
      <c r="G20" s="297">
        <f>+G$14/7</f>
        <v>0</v>
      </c>
      <c r="H20" s="297">
        <f>+H$14/7/2</f>
        <v>0</v>
      </c>
      <c r="I20" s="297"/>
      <c r="J20" s="297"/>
      <c r="K20" s="297"/>
      <c r="L20" s="297"/>
      <c r="M20" s="297"/>
      <c r="N20" s="7"/>
      <c r="O20" s="7"/>
      <c r="P20" s="7"/>
      <c r="Q20" s="7"/>
      <c r="R20" s="7"/>
      <c r="S20" s="43"/>
      <c r="T20" s="43"/>
      <c r="U20" s="43"/>
      <c r="V20" s="43"/>
      <c r="W20" s="43"/>
      <c r="X20" s="43"/>
      <c r="Y20" s="7"/>
      <c r="Z20" s="7"/>
    </row>
    <row r="21" spans="1:26" x14ac:dyDescent="0.25">
      <c r="B21" s="3">
        <v>1999</v>
      </c>
      <c r="C21" s="13">
        <f t="shared" si="0"/>
        <v>0</v>
      </c>
      <c r="D21" s="297">
        <f>+D20</f>
        <v>0</v>
      </c>
      <c r="E21" s="297">
        <f>+E20</f>
        <v>0</v>
      </c>
      <c r="F21" s="297">
        <f>+F20</f>
        <v>0</v>
      </c>
      <c r="G21" s="297">
        <f>+G20</f>
        <v>0</v>
      </c>
      <c r="H21" s="297">
        <f>+H$14/7</f>
        <v>0</v>
      </c>
      <c r="I21" s="297">
        <f>+I$14/7/2</f>
        <v>0</v>
      </c>
      <c r="J21" s="297"/>
      <c r="K21" s="297"/>
      <c r="L21" s="297"/>
      <c r="M21" s="297"/>
      <c r="N21" s="7"/>
      <c r="O21" s="7"/>
      <c r="P21" s="7"/>
      <c r="Q21" s="7"/>
      <c r="R21" s="7"/>
      <c r="S21" s="43"/>
      <c r="T21" s="43"/>
      <c r="U21" s="43"/>
      <c r="V21" s="43"/>
      <c r="W21" s="43"/>
      <c r="X21" s="43"/>
      <c r="Y21" s="7"/>
      <c r="Z21" s="7"/>
    </row>
    <row r="22" spans="1:26" x14ac:dyDescent="0.25">
      <c r="B22" s="3">
        <v>2000</v>
      </c>
      <c r="C22" s="13">
        <f t="shared" si="0"/>
        <v>0</v>
      </c>
      <c r="D22" s="297">
        <f>+D21</f>
        <v>0</v>
      </c>
      <c r="E22" s="297">
        <f>+E21</f>
        <v>0</v>
      </c>
      <c r="F22" s="297">
        <f>+F21</f>
        <v>0</v>
      </c>
      <c r="G22" s="297">
        <f>+G21</f>
        <v>0</v>
      </c>
      <c r="H22" s="297">
        <f>+H21</f>
        <v>0</v>
      </c>
      <c r="I22" s="297">
        <f>+I$14/7</f>
        <v>0</v>
      </c>
      <c r="J22" s="297">
        <f>+J$14/7/2</f>
        <v>0</v>
      </c>
      <c r="K22" s="297"/>
      <c r="L22" s="297"/>
      <c r="M22" s="297"/>
      <c r="N22" s="7"/>
      <c r="O22" s="7"/>
      <c r="P22" s="7"/>
      <c r="Q22" s="7"/>
      <c r="R22" s="7"/>
      <c r="S22" s="43"/>
      <c r="T22" s="43"/>
      <c r="U22" s="43"/>
      <c r="V22" s="43"/>
      <c r="W22" s="43"/>
      <c r="X22" s="43"/>
      <c r="Y22" s="7"/>
      <c r="Z22" s="7"/>
    </row>
    <row r="23" spans="1:26" x14ac:dyDescent="0.25">
      <c r="B23" s="3">
        <v>2001</v>
      </c>
      <c r="C23" s="13">
        <f t="shared" si="0"/>
        <v>0</v>
      </c>
      <c r="D23" s="297">
        <f>+D$14/7/2</f>
        <v>0</v>
      </c>
      <c r="E23" s="297">
        <f>+E22</f>
        <v>0</v>
      </c>
      <c r="F23" s="297">
        <f>+F22</f>
        <v>0</v>
      </c>
      <c r="G23" s="297">
        <f>+G22</f>
        <v>0</v>
      </c>
      <c r="H23" s="297">
        <f>+H22</f>
        <v>0</v>
      </c>
      <c r="I23" s="297">
        <f>+I22</f>
        <v>0</v>
      </c>
      <c r="J23" s="297">
        <f>+J$14/7</f>
        <v>0</v>
      </c>
      <c r="K23" s="297">
        <f>+K$14/7/2</f>
        <v>0</v>
      </c>
      <c r="L23" s="297"/>
      <c r="M23" s="297"/>
      <c r="N23" s="7"/>
      <c r="O23" s="7"/>
      <c r="P23" s="7"/>
      <c r="Q23" s="7"/>
      <c r="R23" s="7"/>
      <c r="S23" s="43"/>
      <c r="T23" s="43"/>
      <c r="U23" s="43"/>
      <c r="V23" s="43"/>
      <c r="W23" s="43"/>
      <c r="X23" s="43"/>
      <c r="Y23" s="7"/>
      <c r="Z23" s="7"/>
    </row>
    <row r="24" spans="1:26" x14ac:dyDescent="0.25">
      <c r="B24" s="3">
        <v>2002</v>
      </c>
      <c r="C24" s="13">
        <f t="shared" si="0"/>
        <v>0</v>
      </c>
      <c r="D24" s="297"/>
      <c r="E24" s="297">
        <f>+E$14/7/2</f>
        <v>0</v>
      </c>
      <c r="F24" s="297">
        <f>+F23</f>
        <v>0</v>
      </c>
      <c r="G24" s="297">
        <f>+G23</f>
        <v>0</v>
      </c>
      <c r="H24" s="297">
        <f>+H23</f>
        <v>0</v>
      </c>
      <c r="I24" s="297">
        <f>+I23</f>
        <v>0</v>
      </c>
      <c r="J24" s="297">
        <f>+J23</f>
        <v>0</v>
      </c>
      <c r="K24" s="297">
        <f>+K$14/7</f>
        <v>0</v>
      </c>
      <c r="L24" s="297">
        <f>+L$14/7/2</f>
        <v>0</v>
      </c>
      <c r="M24" s="297"/>
      <c r="N24" s="7"/>
      <c r="O24" s="7"/>
      <c r="P24" s="7"/>
      <c r="Q24" s="7"/>
      <c r="R24" s="7"/>
      <c r="S24" s="43"/>
      <c r="T24" s="43"/>
      <c r="U24" s="43"/>
      <c r="V24" s="43"/>
      <c r="W24" s="43"/>
      <c r="X24" s="43"/>
      <c r="Y24" s="7"/>
      <c r="Z24" s="7"/>
    </row>
    <row r="25" spans="1:26" x14ac:dyDescent="0.25">
      <c r="B25" s="3">
        <v>2003</v>
      </c>
      <c r="C25" s="13">
        <f t="shared" si="0"/>
        <v>0</v>
      </c>
      <c r="D25" s="297"/>
      <c r="E25" s="297"/>
      <c r="F25" s="297">
        <f>+F$14/7/2</f>
        <v>0</v>
      </c>
      <c r="G25" s="297">
        <f>+G24</f>
        <v>0</v>
      </c>
      <c r="H25" s="297">
        <f>+H24</f>
        <v>0</v>
      </c>
      <c r="I25" s="297">
        <f>+I24</f>
        <v>0</v>
      </c>
      <c r="J25" s="297">
        <f>+J24</f>
        <v>0</v>
      </c>
      <c r="K25" s="297">
        <f>+K24</f>
        <v>0</v>
      </c>
      <c r="L25" s="297">
        <f>+L$14/7</f>
        <v>0</v>
      </c>
      <c r="M25" s="297">
        <f>+M$14/7/2</f>
        <v>0</v>
      </c>
      <c r="N25" s="7"/>
      <c r="O25" s="7"/>
      <c r="P25" s="7"/>
      <c r="Q25" s="7"/>
      <c r="R25" s="7"/>
      <c r="S25" s="43"/>
      <c r="T25" s="43"/>
      <c r="U25" s="43"/>
      <c r="V25" s="43"/>
      <c r="W25" s="43"/>
      <c r="X25" s="43"/>
      <c r="Y25" s="7"/>
      <c r="Z25" s="7"/>
    </row>
    <row r="26" spans="1:26" x14ac:dyDescent="0.25">
      <c r="B26" s="3">
        <v>2004</v>
      </c>
      <c r="C26" s="13">
        <f t="shared" si="0"/>
        <v>0</v>
      </c>
      <c r="D26" s="297"/>
      <c r="E26" s="297"/>
      <c r="F26" s="297"/>
      <c r="G26" s="297">
        <f>+G$14/7/2</f>
        <v>0</v>
      </c>
      <c r="H26" s="297">
        <f>+H25</f>
        <v>0</v>
      </c>
      <c r="I26" s="297">
        <f>+I25</f>
        <v>0</v>
      </c>
      <c r="J26" s="297">
        <f>+J25</f>
        <v>0</v>
      </c>
      <c r="K26" s="297">
        <f>+K25</f>
        <v>0</v>
      </c>
      <c r="L26" s="297">
        <f>+L25</f>
        <v>0</v>
      </c>
      <c r="M26" s="297">
        <f>+M$14/7</f>
        <v>0</v>
      </c>
      <c r="N26" s="7">
        <f>+N$14/7/2</f>
        <v>0</v>
      </c>
      <c r="O26" s="7"/>
      <c r="P26" s="7"/>
      <c r="Q26" s="7"/>
      <c r="R26" s="7"/>
      <c r="S26" s="43"/>
      <c r="T26" s="43"/>
      <c r="U26" s="43"/>
      <c r="V26" s="43"/>
      <c r="W26" s="43"/>
      <c r="X26" s="43"/>
      <c r="Y26" s="7"/>
      <c r="Z26" s="7"/>
    </row>
    <row r="27" spans="1:26" x14ac:dyDescent="0.25">
      <c r="B27" s="3">
        <v>2005</v>
      </c>
      <c r="C27" s="13">
        <f t="shared" si="0"/>
        <v>0</v>
      </c>
      <c r="D27" s="297"/>
      <c r="E27" s="297"/>
      <c r="F27" s="297"/>
      <c r="G27" s="297"/>
      <c r="H27" s="297">
        <f>+H$14/7/2</f>
        <v>0</v>
      </c>
      <c r="I27" s="297">
        <f>+I26</f>
        <v>0</v>
      </c>
      <c r="J27" s="297">
        <f>+J26</f>
        <v>0</v>
      </c>
      <c r="K27" s="297">
        <f>+K26</f>
        <v>0</v>
      </c>
      <c r="L27" s="297">
        <f>+L26</f>
        <v>0</v>
      </c>
      <c r="M27" s="297">
        <f>+M26</f>
        <v>0</v>
      </c>
      <c r="N27" s="7">
        <f>+N$14/7</f>
        <v>0</v>
      </c>
      <c r="O27" s="7">
        <f>+O$14/7/2</f>
        <v>0</v>
      </c>
      <c r="P27" s="7"/>
      <c r="Q27" s="7"/>
      <c r="R27" s="7"/>
      <c r="S27" s="43"/>
      <c r="T27" s="43"/>
      <c r="U27" s="43"/>
      <c r="V27" s="43"/>
      <c r="W27" s="43"/>
      <c r="X27" s="43"/>
      <c r="Y27" s="7"/>
      <c r="Z27" s="7"/>
    </row>
    <row r="28" spans="1:26" x14ac:dyDescent="0.25">
      <c r="B28" s="3">
        <v>2006</v>
      </c>
      <c r="C28" s="13">
        <f t="shared" si="0"/>
        <v>0</v>
      </c>
      <c r="D28" s="297"/>
      <c r="E28" s="297"/>
      <c r="F28" s="297"/>
      <c r="G28" s="297"/>
      <c r="H28" s="297"/>
      <c r="I28" s="297">
        <f>+I$14/7/2</f>
        <v>0</v>
      </c>
      <c r="J28" s="297">
        <f>+J27</f>
        <v>0</v>
      </c>
      <c r="K28" s="297">
        <f>+K27</f>
        <v>0</v>
      </c>
      <c r="L28" s="297">
        <f>+L27</f>
        <v>0</v>
      </c>
      <c r="M28" s="297">
        <f>+M27</f>
        <v>0</v>
      </c>
      <c r="N28" s="7">
        <f>+N27</f>
        <v>0</v>
      </c>
      <c r="O28" s="7">
        <f>+O$14/7</f>
        <v>0</v>
      </c>
      <c r="P28" s="7">
        <f>+P$14/7/2</f>
        <v>0</v>
      </c>
      <c r="Q28" s="7"/>
      <c r="R28" s="7"/>
      <c r="S28" s="43"/>
      <c r="T28" s="43"/>
      <c r="U28" s="43"/>
      <c r="V28" s="43"/>
      <c r="W28" s="43"/>
      <c r="X28" s="43"/>
      <c r="Y28" s="7"/>
      <c r="Z28" s="7"/>
    </row>
    <row r="29" spans="1:26" x14ac:dyDescent="0.25">
      <c r="B29" s="3">
        <v>2007</v>
      </c>
      <c r="C29" s="13">
        <f t="shared" si="0"/>
        <v>0</v>
      </c>
      <c r="D29" s="297"/>
      <c r="E29" s="297"/>
      <c r="F29" s="297"/>
      <c r="G29" s="297"/>
      <c r="H29" s="297"/>
      <c r="I29" s="297"/>
      <c r="J29" s="297">
        <f>+J$14/7/2</f>
        <v>0</v>
      </c>
      <c r="K29" s="297">
        <f>+K28</f>
        <v>0</v>
      </c>
      <c r="L29" s="297">
        <f>+L28</f>
        <v>0</v>
      </c>
      <c r="M29" s="297">
        <f>+M28</f>
        <v>0</v>
      </c>
      <c r="N29" s="7">
        <f>+N28</f>
        <v>0</v>
      </c>
      <c r="O29" s="7">
        <f>+O28</f>
        <v>0</v>
      </c>
      <c r="P29" s="7">
        <f>+P$14/7</f>
        <v>0</v>
      </c>
      <c r="Q29" s="7">
        <f>+Q$14/7/2</f>
        <v>0</v>
      </c>
      <c r="R29" s="7"/>
      <c r="S29" s="43"/>
      <c r="T29" s="43"/>
      <c r="U29" s="43"/>
      <c r="V29" s="43"/>
      <c r="W29" s="43"/>
      <c r="X29" s="43"/>
      <c r="Y29" s="7"/>
      <c r="Z29" s="7"/>
    </row>
    <row r="30" spans="1:26" x14ac:dyDescent="0.25">
      <c r="B30" s="3">
        <v>2008</v>
      </c>
      <c r="C30" s="13">
        <f t="shared" si="0"/>
        <v>0</v>
      </c>
      <c r="D30" s="297"/>
      <c r="E30" s="297"/>
      <c r="F30" s="297"/>
      <c r="G30" s="297"/>
      <c r="H30" s="297"/>
      <c r="I30" s="297"/>
      <c r="J30" s="297"/>
      <c r="K30" s="297">
        <f>+K$14/7/2</f>
        <v>0</v>
      </c>
      <c r="L30" s="297">
        <f>+L29</f>
        <v>0</v>
      </c>
      <c r="M30" s="297">
        <f>+M29</f>
        <v>0</v>
      </c>
      <c r="N30" s="7">
        <f>+N29</f>
        <v>0</v>
      </c>
      <c r="O30" s="7">
        <f>+O29</f>
        <v>0</v>
      </c>
      <c r="P30" s="7">
        <f>+P29</f>
        <v>0</v>
      </c>
      <c r="Q30" s="7">
        <f>+Q$14/7</f>
        <v>0</v>
      </c>
      <c r="R30" s="7">
        <f>+R$14/7/2</f>
        <v>0</v>
      </c>
      <c r="S30" s="43"/>
      <c r="T30" s="43"/>
      <c r="U30" s="43"/>
      <c r="V30" s="43"/>
      <c r="W30" s="43"/>
      <c r="X30" s="43"/>
      <c r="Y30" s="7"/>
      <c r="Z30" s="7"/>
    </row>
    <row r="31" spans="1:26" x14ac:dyDescent="0.25">
      <c r="B31" s="3">
        <v>2009</v>
      </c>
      <c r="C31" s="13">
        <f t="shared" si="0"/>
        <v>0</v>
      </c>
      <c r="D31" s="297"/>
      <c r="E31" s="297"/>
      <c r="F31" s="297"/>
      <c r="G31" s="297"/>
      <c r="H31" s="297"/>
      <c r="I31" s="297"/>
      <c r="J31" s="297"/>
      <c r="K31" s="297"/>
      <c r="L31" s="297">
        <f>+L$14/7/2</f>
        <v>0</v>
      </c>
      <c r="M31" s="297">
        <f>+M30</f>
        <v>0</v>
      </c>
      <c r="N31" s="7">
        <f>+N30</f>
        <v>0</v>
      </c>
      <c r="O31" s="7">
        <f>+O30</f>
        <v>0</v>
      </c>
      <c r="P31" s="7">
        <f t="shared" ref="P31:P34" si="1">+P30</f>
        <v>0</v>
      </c>
      <c r="Q31" s="7">
        <f t="shared" ref="Q31:Q35" si="2">+Q$14/7</f>
        <v>0</v>
      </c>
      <c r="R31" s="7">
        <f>+R$14/7</f>
        <v>0</v>
      </c>
      <c r="S31" s="43">
        <f>+S$14/7/2</f>
        <v>0</v>
      </c>
      <c r="T31" s="43"/>
      <c r="U31" s="43"/>
      <c r="V31" s="43"/>
      <c r="W31" s="43"/>
      <c r="X31" s="43"/>
      <c r="Y31" s="7"/>
      <c r="Z31" s="7"/>
    </row>
    <row r="32" spans="1:26" x14ac:dyDescent="0.25">
      <c r="A32" s="38" t="s">
        <v>59</v>
      </c>
      <c r="B32" s="3">
        <v>2010</v>
      </c>
      <c r="C32" s="13">
        <f t="shared" si="0"/>
        <v>0</v>
      </c>
      <c r="D32" s="297"/>
      <c r="E32" s="297"/>
      <c r="F32" s="297"/>
      <c r="G32" s="297"/>
      <c r="H32" s="297"/>
      <c r="I32" s="297"/>
      <c r="J32" s="297"/>
      <c r="K32" s="297"/>
      <c r="L32" s="297"/>
      <c r="M32" s="297">
        <f>+M$14/7/2</f>
        <v>0</v>
      </c>
      <c r="N32" s="7">
        <f>+N31</f>
        <v>0</v>
      </c>
      <c r="O32" s="7">
        <f>+O31</f>
        <v>0</v>
      </c>
      <c r="P32" s="7">
        <f t="shared" si="1"/>
        <v>0</v>
      </c>
      <c r="Q32" s="7">
        <f t="shared" si="2"/>
        <v>0</v>
      </c>
      <c r="R32" s="7">
        <f>+R31</f>
        <v>0</v>
      </c>
      <c r="S32" s="43">
        <f>+S$14/7</f>
        <v>0</v>
      </c>
      <c r="T32" s="43">
        <f>+T$14/7/2</f>
        <v>0</v>
      </c>
      <c r="U32" s="43"/>
      <c r="V32" s="43"/>
      <c r="W32" s="43"/>
      <c r="X32" s="43"/>
      <c r="Y32" s="7"/>
      <c r="Z32" s="7"/>
    </row>
    <row r="33" spans="1:28" x14ac:dyDescent="0.25">
      <c r="A33" s="38"/>
      <c r="B33" s="3">
        <v>2011</v>
      </c>
      <c r="C33" s="13">
        <f t="shared" si="0"/>
        <v>-1076.7592857142856</v>
      </c>
      <c r="D33" s="297"/>
      <c r="E33" s="297"/>
      <c r="F33" s="297"/>
      <c r="G33" s="297"/>
      <c r="H33" s="297"/>
      <c r="I33" s="297"/>
      <c r="J33" s="297"/>
      <c r="K33" s="297"/>
      <c r="L33" s="297"/>
      <c r="M33" s="297"/>
      <c r="N33" s="7">
        <f>+N$14/7/2</f>
        <v>0</v>
      </c>
      <c r="O33" s="7">
        <f>+O32</f>
        <v>0</v>
      </c>
      <c r="P33" s="7">
        <f t="shared" si="1"/>
        <v>0</v>
      </c>
      <c r="Q33" s="7">
        <f t="shared" si="2"/>
        <v>0</v>
      </c>
      <c r="R33" s="7">
        <f t="shared" ref="R33:R36" si="3">+R32</f>
        <v>0</v>
      </c>
      <c r="S33" s="43">
        <f>+S32</f>
        <v>0</v>
      </c>
      <c r="T33" s="43">
        <f>+T$14/7</f>
        <v>0</v>
      </c>
      <c r="U33" s="43">
        <f>+U$14/7/2</f>
        <v>1076.7592857142856</v>
      </c>
      <c r="V33" s="43"/>
      <c r="W33" s="43"/>
      <c r="X33" s="43"/>
      <c r="Y33" s="7"/>
      <c r="Z33" s="7"/>
    </row>
    <row r="34" spans="1:28" x14ac:dyDescent="0.25">
      <c r="A34" s="38"/>
      <c r="B34" s="3">
        <v>2012</v>
      </c>
      <c r="C34" s="13">
        <f t="shared" si="0"/>
        <v>-2153.5185714285712</v>
      </c>
      <c r="D34" s="297"/>
      <c r="E34" s="297"/>
      <c r="F34" s="297"/>
      <c r="G34" s="297"/>
      <c r="H34" s="297"/>
      <c r="I34" s="297"/>
      <c r="J34" s="297"/>
      <c r="K34" s="297"/>
      <c r="L34" s="297"/>
      <c r="M34" s="297"/>
      <c r="N34" s="7"/>
      <c r="O34" s="7">
        <f>+O$14/7/2</f>
        <v>0</v>
      </c>
      <c r="P34" s="7">
        <f t="shared" si="1"/>
        <v>0</v>
      </c>
      <c r="Q34" s="7">
        <f t="shared" si="2"/>
        <v>0</v>
      </c>
      <c r="R34" s="7">
        <f t="shared" si="3"/>
        <v>0</v>
      </c>
      <c r="S34" s="43">
        <f t="shared" ref="S34:S37" si="4">+S33</f>
        <v>0</v>
      </c>
      <c r="T34" s="43">
        <f>T33</f>
        <v>0</v>
      </c>
      <c r="U34" s="43">
        <f>$U$14/7</f>
        <v>2153.5185714285712</v>
      </c>
      <c r="V34" s="43">
        <f>+V$14/7/2</f>
        <v>0</v>
      </c>
      <c r="W34" s="43"/>
      <c r="X34" s="43"/>
      <c r="Y34" s="7"/>
      <c r="Z34" s="7"/>
    </row>
    <row r="35" spans="1:28" x14ac:dyDescent="0.25">
      <c r="A35" s="38"/>
      <c r="B35" s="3">
        <v>2013</v>
      </c>
      <c r="C35" s="13">
        <f t="shared" si="0"/>
        <v>-2153.5185714285712</v>
      </c>
      <c r="D35" s="297"/>
      <c r="E35" s="297"/>
      <c r="F35" s="297"/>
      <c r="G35" s="297"/>
      <c r="H35" s="297"/>
      <c r="I35" s="297"/>
      <c r="J35" s="297"/>
      <c r="K35" s="297"/>
      <c r="L35" s="297"/>
      <c r="M35" s="297"/>
      <c r="N35" s="7"/>
      <c r="O35" s="7"/>
      <c r="P35" s="7">
        <f>P14/7/2</f>
        <v>0</v>
      </c>
      <c r="Q35" s="7">
        <f t="shared" si="2"/>
        <v>0</v>
      </c>
      <c r="R35" s="7">
        <f t="shared" si="3"/>
        <v>0</v>
      </c>
      <c r="S35" s="43">
        <f t="shared" si="4"/>
        <v>0</v>
      </c>
      <c r="T35" s="43">
        <f>T34</f>
        <v>0</v>
      </c>
      <c r="U35" s="43">
        <f t="shared" ref="U35:U39" si="5">$U$14/7</f>
        <v>2153.5185714285712</v>
      </c>
      <c r="V35" s="43">
        <f>V14/7</f>
        <v>0</v>
      </c>
      <c r="W35" s="43">
        <f>W14/7/2</f>
        <v>0</v>
      </c>
      <c r="X35" s="43"/>
      <c r="Y35" s="7"/>
      <c r="Z35" s="7"/>
    </row>
    <row r="36" spans="1:28" x14ac:dyDescent="0.25">
      <c r="A36" s="38"/>
      <c r="B36" s="3">
        <v>2014</v>
      </c>
      <c r="C36" s="13">
        <f t="shared" si="0"/>
        <v>-2153.5185714285712</v>
      </c>
      <c r="D36" s="297"/>
      <c r="E36" s="297"/>
      <c r="F36" s="297"/>
      <c r="G36" s="297"/>
      <c r="H36" s="297"/>
      <c r="I36" s="297"/>
      <c r="J36" s="297"/>
      <c r="K36" s="297"/>
      <c r="L36" s="297"/>
      <c r="M36" s="297"/>
      <c r="N36" s="7"/>
      <c r="O36" s="7"/>
      <c r="P36" s="7"/>
      <c r="Q36" s="7">
        <f>Q14/7/2</f>
        <v>0</v>
      </c>
      <c r="R36" s="7">
        <f t="shared" si="3"/>
        <v>0</v>
      </c>
      <c r="S36" s="43">
        <f t="shared" si="4"/>
        <v>0</v>
      </c>
      <c r="T36" s="43">
        <f>T35</f>
        <v>0</v>
      </c>
      <c r="U36" s="43">
        <f t="shared" si="5"/>
        <v>2153.5185714285712</v>
      </c>
      <c r="V36" s="43">
        <f>V35</f>
        <v>0</v>
      </c>
      <c r="W36" s="43">
        <f>W14/7</f>
        <v>0</v>
      </c>
      <c r="X36" s="43">
        <f>X14/7/2</f>
        <v>0</v>
      </c>
      <c r="Y36" s="7"/>
      <c r="Z36" s="7"/>
    </row>
    <row r="37" spans="1:28" x14ac:dyDescent="0.25">
      <c r="A37" s="38"/>
      <c r="B37" s="3">
        <v>2015</v>
      </c>
      <c r="C37" s="13">
        <f t="shared" si="0"/>
        <v>-2153.5185714285712</v>
      </c>
      <c r="D37" s="297"/>
      <c r="E37" s="297"/>
      <c r="F37" s="297"/>
      <c r="G37" s="297"/>
      <c r="H37" s="297"/>
      <c r="I37" s="297"/>
      <c r="J37" s="297"/>
      <c r="K37" s="297"/>
      <c r="L37" s="297"/>
      <c r="M37" s="297"/>
      <c r="N37" s="7"/>
      <c r="O37" s="7"/>
      <c r="P37" s="7"/>
      <c r="Q37" s="7"/>
      <c r="R37" s="7">
        <f>R14/7/2</f>
        <v>0</v>
      </c>
      <c r="S37" s="43">
        <f t="shared" si="4"/>
        <v>0</v>
      </c>
      <c r="T37" s="43">
        <f>T36</f>
        <v>0</v>
      </c>
      <c r="U37" s="43">
        <f t="shared" si="5"/>
        <v>2153.5185714285712</v>
      </c>
      <c r="V37" s="43">
        <f>V36</f>
        <v>0</v>
      </c>
      <c r="W37" s="43">
        <f>W36</f>
        <v>0</v>
      </c>
      <c r="X37" s="43">
        <f>X14/7</f>
        <v>0</v>
      </c>
      <c r="Y37" s="7">
        <f>Y14/7/2</f>
        <v>0</v>
      </c>
      <c r="Z37" s="7"/>
    </row>
    <row r="38" spans="1:28" x14ac:dyDescent="0.25">
      <c r="A38" s="38"/>
      <c r="B38" s="3">
        <v>2016</v>
      </c>
      <c r="C38" s="13">
        <f t="shared" si="0"/>
        <v>-2153.5185714285712</v>
      </c>
      <c r="D38" s="297"/>
      <c r="E38" s="297"/>
      <c r="F38" s="297"/>
      <c r="G38" s="297"/>
      <c r="H38" s="297"/>
      <c r="I38" s="297"/>
      <c r="J38" s="297"/>
      <c r="K38" s="297"/>
      <c r="L38" s="297"/>
      <c r="M38" s="297"/>
      <c r="N38" s="7"/>
      <c r="O38" s="7"/>
      <c r="P38" s="7"/>
      <c r="Q38" s="7"/>
      <c r="R38" s="7"/>
      <c r="S38" s="43"/>
      <c r="T38" s="43"/>
      <c r="U38" s="43">
        <f t="shared" si="5"/>
        <v>2153.5185714285712</v>
      </c>
      <c r="V38" s="43"/>
      <c r="W38" s="43"/>
      <c r="X38" s="43"/>
      <c r="Y38" s="7"/>
      <c r="Z38" s="7"/>
    </row>
    <row r="39" spans="1:28" x14ac:dyDescent="0.25">
      <c r="A39" s="38"/>
      <c r="B39" s="3">
        <v>2017</v>
      </c>
      <c r="C39" s="13">
        <f t="shared" si="0"/>
        <v>-2153.5185714285712</v>
      </c>
      <c r="D39" s="297"/>
      <c r="E39" s="297"/>
      <c r="F39" s="297"/>
      <c r="G39" s="297"/>
      <c r="H39" s="297"/>
      <c r="I39" s="297"/>
      <c r="J39" s="297"/>
      <c r="K39" s="297"/>
      <c r="L39" s="297"/>
      <c r="M39" s="297"/>
      <c r="N39" s="297"/>
      <c r="O39" s="7"/>
      <c r="P39" s="7"/>
      <c r="Q39" s="7"/>
      <c r="R39" s="7"/>
      <c r="S39" s="43"/>
      <c r="T39" s="43"/>
      <c r="U39" s="43">
        <f t="shared" si="5"/>
        <v>2153.5185714285712</v>
      </c>
      <c r="V39" s="43"/>
      <c r="W39" s="43"/>
      <c r="X39" s="43"/>
      <c r="Y39" s="7"/>
      <c r="Z39" s="7"/>
    </row>
    <row r="40" spans="1:28" x14ac:dyDescent="0.25">
      <c r="A40" s="38"/>
      <c r="B40" s="3">
        <v>2018</v>
      </c>
      <c r="C40" s="13">
        <f>-SUM(D40:AB40)</f>
        <v>-1076.7592857142856</v>
      </c>
      <c r="D40" s="297"/>
      <c r="E40" s="297"/>
      <c r="F40" s="297"/>
      <c r="G40" s="297"/>
      <c r="H40" s="297"/>
      <c r="I40" s="297"/>
      <c r="J40" s="297"/>
      <c r="K40" s="297"/>
      <c r="L40" s="297"/>
      <c r="M40" s="297"/>
      <c r="N40" s="297"/>
      <c r="O40" s="7"/>
      <c r="P40" s="7"/>
      <c r="Q40" s="7"/>
      <c r="R40" s="7"/>
      <c r="S40" s="43"/>
      <c r="T40" s="43"/>
      <c r="U40" s="43">
        <f>+U$14/7/2</f>
        <v>1076.7592857142856</v>
      </c>
      <c r="V40" s="43"/>
      <c r="W40" s="43"/>
      <c r="X40" s="43"/>
      <c r="Y40" s="7"/>
      <c r="Z40" s="7"/>
    </row>
    <row r="41" spans="1:28" x14ac:dyDescent="0.25">
      <c r="A41" s="38"/>
      <c r="B41" s="30">
        <f>SUM(D41:Y41)</f>
        <v>0</v>
      </c>
      <c r="C41" s="12"/>
      <c r="D41" s="298"/>
      <c r="E41" s="298"/>
      <c r="F41" s="298"/>
      <c r="G41" s="298"/>
      <c r="H41" s="298"/>
      <c r="I41" s="298"/>
      <c r="J41" s="298"/>
      <c r="K41" s="298"/>
      <c r="L41" s="298"/>
      <c r="M41" s="298"/>
      <c r="N41" s="298"/>
      <c r="O41" s="298"/>
      <c r="P41" s="298"/>
      <c r="Q41" s="298"/>
      <c r="R41" s="298"/>
      <c r="S41" s="298"/>
      <c r="T41" s="338"/>
      <c r="U41" s="338"/>
      <c r="V41" s="275"/>
      <c r="W41" s="275"/>
      <c r="X41" s="275"/>
      <c r="Y41" s="297"/>
      <c r="Z41" s="297"/>
    </row>
    <row r="42" spans="1:28" x14ac:dyDescent="0.25">
      <c r="A42" s="38" t="s">
        <v>62</v>
      </c>
      <c r="B42" s="300">
        <f>SUM(D42:Y42)</f>
        <v>0</v>
      </c>
      <c r="C42" s="275">
        <f>SUM(C16:C41)</f>
        <v>-15074.629999999997</v>
      </c>
      <c r="D42" s="297">
        <f>-SUM(D16:D41)+D14</f>
        <v>0</v>
      </c>
      <c r="E42" s="297">
        <f t="shared" ref="E42:AB42" si="6">-SUM(E16:E41)+E14</f>
        <v>0</v>
      </c>
      <c r="F42" s="297">
        <f t="shared" si="6"/>
        <v>0</v>
      </c>
      <c r="G42" s="297">
        <f t="shared" si="6"/>
        <v>0</v>
      </c>
      <c r="H42" s="297">
        <f t="shared" si="6"/>
        <v>0</v>
      </c>
      <c r="I42" s="297">
        <f t="shared" si="6"/>
        <v>0</v>
      </c>
      <c r="J42" s="297">
        <f t="shared" si="6"/>
        <v>0</v>
      </c>
      <c r="K42" s="297">
        <f t="shared" si="6"/>
        <v>0</v>
      </c>
      <c r="L42" s="297">
        <f t="shared" si="6"/>
        <v>0</v>
      </c>
      <c r="M42" s="297">
        <f t="shared" si="6"/>
        <v>0</v>
      </c>
      <c r="N42" s="297">
        <f t="shared" si="6"/>
        <v>0</v>
      </c>
      <c r="O42" s="297">
        <f t="shared" si="6"/>
        <v>0</v>
      </c>
      <c r="P42" s="297">
        <f t="shared" si="6"/>
        <v>0</v>
      </c>
      <c r="Q42" s="297">
        <f t="shared" si="6"/>
        <v>0</v>
      </c>
      <c r="R42" s="297">
        <f t="shared" si="6"/>
        <v>0</v>
      </c>
      <c r="S42" s="297">
        <f t="shared" si="6"/>
        <v>0</v>
      </c>
      <c r="T42" s="330">
        <f t="shared" si="6"/>
        <v>0</v>
      </c>
      <c r="U42" s="330">
        <f t="shared" si="6"/>
        <v>0</v>
      </c>
      <c r="V42" s="330">
        <f t="shared" si="6"/>
        <v>0</v>
      </c>
      <c r="W42" s="330">
        <f t="shared" si="6"/>
        <v>0</v>
      </c>
      <c r="X42" s="330">
        <f t="shared" si="6"/>
        <v>0</v>
      </c>
      <c r="Y42" s="330">
        <f t="shared" si="6"/>
        <v>0</v>
      </c>
      <c r="Z42" s="330">
        <f t="shared" si="6"/>
        <v>0</v>
      </c>
      <c r="AA42" s="330">
        <f t="shared" si="6"/>
        <v>0</v>
      </c>
      <c r="AB42" s="330">
        <f t="shared" si="6"/>
        <v>0</v>
      </c>
    </row>
    <row r="43" spans="1:28" x14ac:dyDescent="0.25">
      <c r="A43" s="38"/>
      <c r="B43" s="275"/>
      <c r="C43" s="299"/>
      <c r="D43" s="297"/>
      <c r="E43" s="297"/>
      <c r="F43" s="297"/>
      <c r="G43" s="297"/>
      <c r="H43" s="297"/>
      <c r="I43" s="297"/>
      <c r="J43" s="297"/>
      <c r="K43" s="297"/>
      <c r="L43" s="297"/>
      <c r="M43" s="297"/>
      <c r="N43" s="297"/>
      <c r="O43" s="297"/>
      <c r="P43" s="297"/>
      <c r="Q43" s="297"/>
      <c r="R43" s="297"/>
      <c r="S43" s="297"/>
      <c r="T43" s="297"/>
      <c r="U43" s="297"/>
      <c r="V43" s="297"/>
      <c r="W43" s="297"/>
      <c r="X43" s="297"/>
      <c r="Y43" s="297"/>
      <c r="Z43" s="297"/>
    </row>
    <row r="44" spans="1:28" x14ac:dyDescent="0.25">
      <c r="A44" s="39" t="s">
        <v>63</v>
      </c>
      <c r="B44" s="3"/>
      <c r="C44" s="30">
        <f>+C14+C42</f>
        <v>0</v>
      </c>
      <c r="D44" s="297"/>
      <c r="E44" s="297"/>
      <c r="F44" s="297"/>
      <c r="G44" s="297"/>
      <c r="H44" s="297"/>
      <c r="I44" s="297"/>
      <c r="J44" s="297"/>
      <c r="K44" s="297"/>
      <c r="L44" s="297"/>
      <c r="M44" s="297"/>
      <c r="N44" s="297"/>
      <c r="O44" s="297"/>
      <c r="P44" s="297"/>
      <c r="Q44" s="297"/>
      <c r="R44" s="297"/>
      <c r="S44" s="297"/>
      <c r="T44" s="297"/>
      <c r="U44" s="297"/>
      <c r="V44" s="297"/>
      <c r="W44" s="297"/>
      <c r="X44" s="297"/>
      <c r="Y44" s="297"/>
      <c r="Z44" s="297"/>
    </row>
    <row r="45" spans="1:28" x14ac:dyDescent="0.25">
      <c r="A45" s="3"/>
      <c r="B45" s="3"/>
      <c r="C45" s="3"/>
      <c r="D45" s="297"/>
      <c r="E45" s="297"/>
      <c r="F45" s="297"/>
      <c r="G45" s="297"/>
      <c r="H45" s="297"/>
      <c r="I45" s="297"/>
      <c r="J45" s="297"/>
      <c r="K45" s="297"/>
      <c r="L45" s="297"/>
      <c r="M45" s="297"/>
      <c r="N45" s="297"/>
      <c r="O45" s="297"/>
      <c r="P45" s="297"/>
      <c r="Q45" s="297"/>
      <c r="R45" s="297"/>
      <c r="S45" s="297"/>
      <c r="T45" s="297"/>
      <c r="U45" s="297"/>
      <c r="V45" s="297"/>
      <c r="W45" s="297"/>
      <c r="X45" s="297"/>
      <c r="Y45" s="297"/>
      <c r="Z45" s="297"/>
    </row>
    <row r="46" spans="1:28" x14ac:dyDescent="0.25">
      <c r="A46" s="3"/>
      <c r="B46" s="36"/>
      <c r="C46" s="3"/>
      <c r="D46" s="297"/>
      <c r="E46" s="297"/>
      <c r="F46" s="297"/>
      <c r="G46" s="297"/>
      <c r="H46" s="297"/>
      <c r="I46" s="297"/>
      <c r="J46" s="297"/>
      <c r="K46" s="297"/>
      <c r="L46" s="297"/>
      <c r="M46" s="297"/>
      <c r="N46" s="297"/>
      <c r="O46" s="297"/>
      <c r="P46" s="297"/>
      <c r="Q46" s="297"/>
      <c r="R46" s="297"/>
      <c r="S46" s="297"/>
      <c r="T46" s="297"/>
      <c r="U46" s="297"/>
      <c r="V46" s="297"/>
      <c r="W46" s="297"/>
      <c r="X46" s="297"/>
      <c r="Y46" s="297"/>
      <c r="Z46" s="297"/>
    </row>
    <row r="47" spans="1:28" x14ac:dyDescent="0.25">
      <c r="A47" s="3"/>
      <c r="B47" s="3"/>
      <c r="C47" s="3"/>
      <c r="E47" s="297"/>
      <c r="F47" s="301"/>
      <c r="G47" s="301"/>
      <c r="H47" s="301"/>
      <c r="I47" s="301"/>
      <c r="J47" s="301"/>
      <c r="K47" s="301"/>
      <c r="L47" s="301"/>
      <c r="M47" s="301"/>
      <c r="N47" s="297">
        <f>SUM(E32:E47)</f>
        <v>0</v>
      </c>
      <c r="O47" s="301"/>
      <c r="P47" s="301"/>
      <c r="Q47" s="301"/>
      <c r="R47" s="301"/>
      <c r="S47" s="301"/>
    </row>
    <row r="48" spans="1:28" x14ac:dyDescent="0.25">
      <c r="B48" s="3"/>
      <c r="C48" s="3"/>
      <c r="E48" s="301"/>
      <c r="F48" s="301"/>
      <c r="G48" s="301"/>
      <c r="H48" s="301"/>
      <c r="I48" s="301"/>
      <c r="J48" s="301"/>
      <c r="K48" s="301"/>
      <c r="L48" s="301"/>
      <c r="M48" s="301"/>
      <c r="N48" s="301"/>
      <c r="O48" s="301"/>
      <c r="P48" s="301"/>
      <c r="Q48" s="301"/>
      <c r="R48" s="301"/>
      <c r="S48" s="301"/>
    </row>
    <row r="49" spans="5:19" x14ac:dyDescent="0.25">
      <c r="E49" s="301"/>
      <c r="F49" s="301"/>
      <c r="G49" s="301"/>
      <c r="H49" s="301"/>
      <c r="I49" s="301"/>
      <c r="J49" s="301"/>
      <c r="K49" s="301"/>
      <c r="L49" s="301"/>
      <c r="M49" s="301"/>
      <c r="N49" s="301"/>
      <c r="O49" s="301"/>
      <c r="P49" s="301"/>
      <c r="Q49" s="301"/>
      <c r="R49" s="301"/>
      <c r="S49" s="301"/>
    </row>
    <row r="50" spans="5:19" x14ac:dyDescent="0.25">
      <c r="E50" s="301"/>
      <c r="F50" s="301"/>
      <c r="G50" s="301"/>
      <c r="H50" s="301"/>
      <c r="I50" s="301"/>
      <c r="J50" s="301"/>
      <c r="K50" s="301"/>
      <c r="L50" s="301"/>
      <c r="M50" s="301"/>
      <c r="N50" s="301"/>
      <c r="O50" s="301"/>
      <c r="P50" s="301"/>
      <c r="Q50" s="301"/>
      <c r="R50" s="301"/>
      <c r="S50" s="301"/>
    </row>
    <row r="51" spans="5:19" x14ac:dyDescent="0.25">
      <c r="E51" s="301"/>
      <c r="F51" s="301"/>
      <c r="G51" s="301"/>
      <c r="H51" s="301"/>
      <c r="I51" s="301"/>
      <c r="J51" s="301"/>
      <c r="K51" s="301"/>
      <c r="L51" s="301"/>
      <c r="M51" s="301"/>
      <c r="N51" s="301"/>
      <c r="O51" s="301"/>
      <c r="P51" s="301"/>
      <c r="Q51" s="301"/>
      <c r="R51" s="301"/>
      <c r="S51" s="301"/>
    </row>
    <row r="52" spans="5:19" x14ac:dyDescent="0.25">
      <c r="E52" s="301"/>
      <c r="F52" s="301"/>
      <c r="G52" s="301"/>
      <c r="H52" s="301"/>
      <c r="I52" s="301"/>
      <c r="J52" s="301"/>
      <c r="K52" s="301"/>
      <c r="L52" s="301"/>
      <c r="M52" s="301"/>
      <c r="N52" s="301"/>
      <c r="O52" s="301"/>
      <c r="P52" s="301"/>
      <c r="Q52" s="301"/>
      <c r="R52" s="301"/>
      <c r="S52" s="301"/>
    </row>
    <row r="53" spans="5:19" x14ac:dyDescent="0.25">
      <c r="E53" s="301"/>
      <c r="F53" s="301"/>
      <c r="G53" s="301"/>
      <c r="H53" s="301"/>
      <c r="I53" s="301"/>
      <c r="J53" s="301"/>
      <c r="K53" s="301"/>
      <c r="L53" s="301"/>
      <c r="M53" s="301"/>
      <c r="N53" s="301"/>
      <c r="O53" s="301"/>
      <c r="P53" s="301"/>
      <c r="Q53" s="301"/>
      <c r="R53" s="301"/>
      <c r="S53" s="301"/>
    </row>
    <row r="54" spans="5:19" x14ac:dyDescent="0.25">
      <c r="E54" s="301"/>
      <c r="F54" s="301"/>
      <c r="G54" s="301"/>
      <c r="H54" s="301"/>
      <c r="I54" s="301"/>
      <c r="J54" s="301"/>
      <c r="K54" s="301"/>
      <c r="L54" s="301"/>
      <c r="M54" s="301"/>
      <c r="N54" s="301"/>
      <c r="O54" s="301"/>
      <c r="P54" s="301"/>
      <c r="Q54" s="301"/>
      <c r="R54" s="301"/>
      <c r="S54" s="301"/>
    </row>
    <row r="55" spans="5:19" x14ac:dyDescent="0.25">
      <c r="E55" s="301"/>
      <c r="F55" s="301"/>
      <c r="G55" s="301"/>
      <c r="H55" s="301"/>
      <c r="I55" s="301"/>
      <c r="J55" s="301"/>
      <c r="K55" s="301"/>
      <c r="L55" s="301"/>
      <c r="M55" s="301"/>
      <c r="N55" s="301"/>
      <c r="O55" s="301"/>
      <c r="P55" s="301"/>
      <c r="Q55" s="301"/>
      <c r="R55" s="301"/>
      <c r="S55" s="301"/>
    </row>
    <row r="56" spans="5:19" x14ac:dyDescent="0.25">
      <c r="E56" s="301"/>
      <c r="F56" s="301"/>
      <c r="G56" s="301"/>
      <c r="H56" s="301"/>
      <c r="I56" s="301"/>
      <c r="J56" s="301"/>
      <c r="K56" s="301"/>
      <c r="L56" s="301"/>
      <c r="M56" s="301"/>
      <c r="N56" s="301"/>
      <c r="O56" s="301"/>
      <c r="P56" s="301"/>
      <c r="Q56" s="301"/>
      <c r="R56" s="301"/>
      <c r="S56" s="301"/>
    </row>
    <row r="57" spans="5:19" x14ac:dyDescent="0.25">
      <c r="E57" s="301"/>
      <c r="F57" s="301"/>
      <c r="G57" s="301"/>
      <c r="H57" s="301"/>
      <c r="I57" s="301"/>
      <c r="J57" s="301"/>
      <c r="K57" s="301"/>
      <c r="L57" s="301"/>
      <c r="M57" s="301"/>
      <c r="N57" s="301"/>
      <c r="O57" s="301"/>
      <c r="P57" s="301"/>
      <c r="Q57" s="301"/>
      <c r="R57" s="301"/>
      <c r="S57" s="301"/>
    </row>
    <row r="58" spans="5:19" x14ac:dyDescent="0.25">
      <c r="E58" s="301"/>
      <c r="F58" s="301"/>
      <c r="G58" s="301"/>
      <c r="H58" s="301"/>
      <c r="I58" s="301"/>
      <c r="J58" s="301"/>
      <c r="K58" s="301"/>
      <c r="L58" s="301"/>
      <c r="M58" s="301"/>
      <c r="N58" s="301"/>
      <c r="O58" s="301"/>
      <c r="P58" s="301"/>
      <c r="Q58" s="301"/>
      <c r="R58" s="301"/>
      <c r="S58" s="301"/>
    </row>
  </sheetData>
  <pageMargins left="0.7" right="0.7" top="0.75" bottom="0.75" header="0.3" footer="0.3"/>
  <pageSetup scale="71" orientation="landscape" horizontalDpi="4294967294" verticalDpi="4294967294" r:id="rId1"/>
  <headerFooter>
    <oddFooter>&amp;Z&amp;F&amp;RPage &amp;P</oddFooter>
  </headerFooter>
  <ignoredErrors>
    <ignoredError sqref="Q32:Q34 U36:U37 R32" formula="1"/>
  </ignoredErrors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0-000000000000}">
  <sheetPr codeName="Sheet92">
    <tabColor theme="9" tint="-0.249977111117893"/>
    <pageSetUpPr fitToPage="1"/>
  </sheetPr>
  <dimension ref="A1:AB58"/>
  <sheetViews>
    <sheetView workbookViewId="0"/>
  </sheetViews>
  <sheetFormatPr defaultRowHeight="15" x14ac:dyDescent="0.25"/>
  <cols>
    <col min="1" max="1" width="20.85546875" customWidth="1"/>
    <col min="2" max="2" width="11" bestFit="1" customWidth="1"/>
    <col min="3" max="3" width="12.85546875" customWidth="1"/>
    <col min="4" max="12" width="7.42578125" hidden="1" customWidth="1"/>
    <col min="13" max="13" width="7.5703125" hidden="1" customWidth="1"/>
    <col min="14" max="17" width="9.28515625" customWidth="1"/>
    <col min="18" max="19" width="11.28515625" customWidth="1"/>
    <col min="20" max="20" width="9.42578125" customWidth="1"/>
    <col min="21" max="21" width="11.5703125" bestFit="1" customWidth="1"/>
    <col min="22" max="24" width="10.5703125" customWidth="1"/>
  </cols>
  <sheetData>
    <row r="1" spans="1:28" x14ac:dyDescent="0.25">
      <c r="A1" s="11" t="s">
        <v>10</v>
      </c>
      <c r="O1" t="s">
        <v>647</v>
      </c>
    </row>
    <row r="2" spans="1:28" x14ac:dyDescent="0.25">
      <c r="A2" s="9" t="s">
        <v>438</v>
      </c>
    </row>
    <row r="3" spans="1:28" x14ac:dyDescent="0.25">
      <c r="A3" s="9" t="s">
        <v>80</v>
      </c>
    </row>
    <row r="4" spans="1:28" x14ac:dyDescent="0.25">
      <c r="R4" s="40" t="s">
        <v>4</v>
      </c>
      <c r="S4" s="41"/>
      <c r="T4" s="40" t="s">
        <v>8</v>
      </c>
    </row>
    <row r="5" spans="1:28" x14ac:dyDescent="0.25">
      <c r="A5" s="10" t="s">
        <v>9</v>
      </c>
      <c r="B5" s="12" t="s">
        <v>64</v>
      </c>
      <c r="C5" s="12" t="s">
        <v>12</v>
      </c>
      <c r="R5" s="42" t="s">
        <v>2</v>
      </c>
      <c r="S5" s="42" t="s">
        <v>60</v>
      </c>
      <c r="T5" s="42" t="s">
        <v>7</v>
      </c>
    </row>
    <row r="6" spans="1:28" x14ac:dyDescent="0.25">
      <c r="B6" s="3"/>
      <c r="R6" s="3"/>
    </row>
    <row r="7" spans="1:28" x14ac:dyDescent="0.25">
      <c r="A7" s="213" t="s">
        <v>1425</v>
      </c>
      <c r="B7" s="212">
        <f>SUMMARY!A144</f>
        <v>515.1</v>
      </c>
      <c r="C7" s="214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5"/>
      <c r="P7" s="6"/>
      <c r="Q7" s="6"/>
      <c r="R7" s="13">
        <f>+C14</f>
        <v>671438.89</v>
      </c>
      <c r="S7" s="13">
        <f>+-C42</f>
        <v>671438.8899999999</v>
      </c>
      <c r="T7" s="13">
        <f>+R7-S7</f>
        <v>0</v>
      </c>
    </row>
    <row r="8" spans="1:28" x14ac:dyDescent="0.25">
      <c r="A8" s="213"/>
      <c r="B8" s="3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5"/>
      <c r="P8" s="6"/>
      <c r="Q8" s="6"/>
    </row>
    <row r="9" spans="1:28" x14ac:dyDescent="0.25">
      <c r="A9" s="2"/>
      <c r="B9" s="3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5"/>
      <c r="P9" s="6"/>
      <c r="Q9" s="6"/>
    </row>
    <row r="10" spans="1:28" x14ac:dyDescent="0.25">
      <c r="B10" s="3"/>
    </row>
    <row r="11" spans="1:28" x14ac:dyDescent="0.25">
      <c r="A11" s="686" t="s">
        <v>66</v>
      </c>
      <c r="B11" s="219" t="s">
        <v>1261</v>
      </c>
      <c r="C11" s="214"/>
    </row>
    <row r="12" spans="1:28" x14ac:dyDescent="0.25">
      <c r="B12" s="28"/>
      <c r="C12" s="2"/>
    </row>
    <row r="13" spans="1:28" x14ac:dyDescent="0.25">
      <c r="A13" s="9" t="s">
        <v>5</v>
      </c>
      <c r="C13" s="31" t="s">
        <v>3</v>
      </c>
      <c r="D13" s="32">
        <v>1994</v>
      </c>
      <c r="E13" s="32">
        <v>1995</v>
      </c>
      <c r="F13" s="32">
        <v>1996</v>
      </c>
      <c r="G13" s="32">
        <v>1997</v>
      </c>
      <c r="H13" s="32">
        <v>1998</v>
      </c>
      <c r="I13" s="32">
        <v>1999</v>
      </c>
      <c r="J13" s="32">
        <v>2000</v>
      </c>
      <c r="K13" s="32">
        <v>2001</v>
      </c>
      <c r="L13" s="32">
        <v>2002</v>
      </c>
      <c r="M13" s="32">
        <v>2003</v>
      </c>
      <c r="N13" s="32">
        <v>2004</v>
      </c>
      <c r="O13" s="32">
        <v>2005</v>
      </c>
      <c r="P13" s="32">
        <v>2006</v>
      </c>
      <c r="Q13" s="32">
        <v>2007</v>
      </c>
      <c r="R13" s="32">
        <v>2008</v>
      </c>
      <c r="S13" s="32">
        <v>2009</v>
      </c>
      <c r="T13" s="32">
        <v>2010</v>
      </c>
      <c r="U13" s="32">
        <v>2011</v>
      </c>
      <c r="V13" s="32">
        <v>2012</v>
      </c>
      <c r="W13" s="32">
        <v>2013</v>
      </c>
      <c r="X13" s="32">
        <v>2014</v>
      </c>
      <c r="Y13" s="328">
        <v>2015</v>
      </c>
      <c r="Z13" s="32">
        <v>2016</v>
      </c>
      <c r="AA13" s="328">
        <v>2017</v>
      </c>
      <c r="AB13" s="32">
        <v>2018</v>
      </c>
    </row>
    <row r="14" spans="1:28" x14ac:dyDescent="0.25">
      <c r="A14" s="9" t="s">
        <v>73</v>
      </c>
      <c r="C14" s="222">
        <f>SUM(D14:Y14)</f>
        <v>671438.89</v>
      </c>
      <c r="D14" s="43">
        <f>+'Equip Review 032310'!G29</f>
        <v>0</v>
      </c>
      <c r="E14" s="43">
        <f>+'Equip Review 032310'!H29</f>
        <v>0</v>
      </c>
      <c r="F14" s="43">
        <f>+'Equip Review 032310'!I29</f>
        <v>0</v>
      </c>
      <c r="G14" s="43">
        <f>+'Equip Review 032310'!J29</f>
        <v>0</v>
      </c>
      <c r="H14" s="43">
        <f>+'Equip Review 032310'!K29</f>
        <v>0</v>
      </c>
      <c r="I14" s="43">
        <f>+'Equip Review 032310'!L29</f>
        <v>0</v>
      </c>
      <c r="J14" s="43">
        <f>+'Equip Review 032310'!M29</f>
        <v>0</v>
      </c>
      <c r="K14" s="43">
        <f>+'Equip Review 032310'!N29</f>
        <v>0</v>
      </c>
      <c r="L14" s="43">
        <f>+'Equip Review 032310'!O29</f>
        <v>0</v>
      </c>
      <c r="M14" s="43">
        <f>+'Equip Review 032310'!P29</f>
        <v>0</v>
      </c>
      <c r="N14" s="43"/>
      <c r="O14" s="43"/>
      <c r="P14" s="43"/>
      <c r="Q14" s="43"/>
      <c r="R14" s="43"/>
      <c r="S14" s="43"/>
      <c r="T14" s="43"/>
      <c r="U14" s="221">
        <v>671438.89</v>
      </c>
      <c r="V14" s="221"/>
      <c r="W14" s="43"/>
      <c r="X14" s="43"/>
      <c r="Y14" s="7"/>
      <c r="Z14" s="7"/>
    </row>
    <row r="15" spans="1:28" x14ac:dyDescent="0.25">
      <c r="A15" s="34"/>
      <c r="B15" s="2"/>
      <c r="C15" s="2"/>
      <c r="N15" s="7"/>
      <c r="O15" s="7"/>
      <c r="P15" s="7"/>
      <c r="Q15" s="7"/>
      <c r="R15" s="7"/>
      <c r="S15" s="43"/>
      <c r="T15" s="43"/>
      <c r="U15" s="43"/>
      <c r="V15" s="43"/>
      <c r="W15" s="43"/>
      <c r="X15" s="43"/>
      <c r="Y15" s="7"/>
      <c r="Z15" s="7"/>
    </row>
    <row r="16" spans="1:28" x14ac:dyDescent="0.25">
      <c r="A16" s="9" t="s">
        <v>6</v>
      </c>
      <c r="B16" s="3">
        <v>1994</v>
      </c>
      <c r="C16" s="13">
        <f>-SUM(D16:Y16)</f>
        <v>0</v>
      </c>
      <c r="D16" s="7">
        <f>+D$14/7/2</f>
        <v>0</v>
      </c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43"/>
      <c r="T16" s="43"/>
      <c r="U16" s="43"/>
      <c r="V16" s="43"/>
      <c r="W16" s="43"/>
      <c r="X16" s="43"/>
      <c r="Y16" s="7"/>
      <c r="Z16" s="7"/>
    </row>
    <row r="17" spans="1:26" x14ac:dyDescent="0.25">
      <c r="B17" s="3">
        <v>1995</v>
      </c>
      <c r="C17" s="13">
        <f t="shared" ref="C17:C39" si="0">-SUM(D17:Y17)</f>
        <v>0</v>
      </c>
      <c r="D17" s="7">
        <f>+D$14/7</f>
        <v>0</v>
      </c>
      <c r="E17" s="7">
        <f>+E$14/7/2</f>
        <v>0</v>
      </c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43"/>
      <c r="T17" s="43"/>
      <c r="U17" s="43"/>
      <c r="V17" s="43"/>
      <c r="W17" s="43"/>
      <c r="X17" s="43"/>
      <c r="Y17" s="7"/>
      <c r="Z17" s="7"/>
    </row>
    <row r="18" spans="1:26" x14ac:dyDescent="0.25">
      <c r="B18" s="3">
        <v>1996</v>
      </c>
      <c r="C18" s="13">
        <f t="shared" si="0"/>
        <v>0</v>
      </c>
      <c r="D18" s="7">
        <f>+D17</f>
        <v>0</v>
      </c>
      <c r="E18" s="7">
        <f>+E$14/7</f>
        <v>0</v>
      </c>
      <c r="F18" s="7">
        <f>+F$14/7/2</f>
        <v>0</v>
      </c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43"/>
      <c r="T18" s="43"/>
      <c r="U18" s="43"/>
      <c r="V18" s="43"/>
      <c r="W18" s="43"/>
      <c r="X18" s="43"/>
      <c r="Y18" s="7"/>
      <c r="Z18" s="7"/>
    </row>
    <row r="19" spans="1:26" x14ac:dyDescent="0.25">
      <c r="B19" s="3">
        <v>1997</v>
      </c>
      <c r="C19" s="13">
        <f t="shared" si="0"/>
        <v>0</v>
      </c>
      <c r="D19" s="7">
        <f>+D18</f>
        <v>0</v>
      </c>
      <c r="E19" s="7">
        <f>+E18</f>
        <v>0</v>
      </c>
      <c r="F19" s="7">
        <f>+F$14/7</f>
        <v>0</v>
      </c>
      <c r="G19" s="7">
        <f>+G$14/7/2</f>
        <v>0</v>
      </c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43"/>
      <c r="T19" s="43"/>
      <c r="U19" s="43"/>
      <c r="V19" s="43"/>
      <c r="W19" s="43"/>
      <c r="X19" s="43"/>
      <c r="Y19" s="7"/>
      <c r="Z19" s="7"/>
    </row>
    <row r="20" spans="1:26" x14ac:dyDescent="0.25">
      <c r="B20" s="3">
        <v>1998</v>
      </c>
      <c r="C20" s="13">
        <f t="shared" si="0"/>
        <v>0</v>
      </c>
      <c r="D20" s="7">
        <f>+D19</f>
        <v>0</v>
      </c>
      <c r="E20" s="7">
        <f>+E19</f>
        <v>0</v>
      </c>
      <c r="F20" s="7">
        <f>+F19</f>
        <v>0</v>
      </c>
      <c r="G20" s="7">
        <f>+G$14/7</f>
        <v>0</v>
      </c>
      <c r="H20" s="7">
        <f>+H$14/7/2</f>
        <v>0</v>
      </c>
      <c r="I20" s="7"/>
      <c r="J20" s="7"/>
      <c r="K20" s="7"/>
      <c r="L20" s="7"/>
      <c r="M20" s="7"/>
      <c r="N20" s="7"/>
      <c r="O20" s="7"/>
      <c r="P20" s="7"/>
      <c r="Q20" s="7"/>
      <c r="R20" s="7"/>
      <c r="S20" s="43"/>
      <c r="T20" s="43"/>
      <c r="U20" s="43"/>
      <c r="V20" s="43"/>
      <c r="W20" s="43"/>
      <c r="X20" s="43"/>
      <c r="Y20" s="7"/>
      <c r="Z20" s="7"/>
    </row>
    <row r="21" spans="1:26" x14ac:dyDescent="0.25">
      <c r="B21" s="3">
        <v>1999</v>
      </c>
      <c r="C21" s="13">
        <f t="shared" si="0"/>
        <v>0</v>
      </c>
      <c r="D21" s="7">
        <f>+D20</f>
        <v>0</v>
      </c>
      <c r="E21" s="7">
        <f>+E20</f>
        <v>0</v>
      </c>
      <c r="F21" s="7">
        <f>+F20</f>
        <v>0</v>
      </c>
      <c r="G21" s="7">
        <f>+G20</f>
        <v>0</v>
      </c>
      <c r="H21" s="7">
        <f>+H$14/7</f>
        <v>0</v>
      </c>
      <c r="I21" s="7">
        <f>+I$14/7/2</f>
        <v>0</v>
      </c>
      <c r="J21" s="7"/>
      <c r="K21" s="7"/>
      <c r="L21" s="7"/>
      <c r="M21" s="7"/>
      <c r="N21" s="7"/>
      <c r="O21" s="7"/>
      <c r="P21" s="7"/>
      <c r="Q21" s="7"/>
      <c r="R21" s="7"/>
      <c r="S21" s="43"/>
      <c r="T21" s="43"/>
      <c r="U21" s="43"/>
      <c r="V21" s="43"/>
      <c r="W21" s="43"/>
      <c r="X21" s="43"/>
      <c r="Y21" s="7"/>
      <c r="Z21" s="7"/>
    </row>
    <row r="22" spans="1:26" x14ac:dyDescent="0.25">
      <c r="B22" s="3">
        <v>2000</v>
      </c>
      <c r="C22" s="13">
        <f t="shared" si="0"/>
        <v>0</v>
      </c>
      <c r="D22" s="7">
        <f>+D21</f>
        <v>0</v>
      </c>
      <c r="E22" s="7">
        <f>+E21</f>
        <v>0</v>
      </c>
      <c r="F22" s="7">
        <f>+F21</f>
        <v>0</v>
      </c>
      <c r="G22" s="7">
        <f>+G21</f>
        <v>0</v>
      </c>
      <c r="H22" s="7">
        <f>+H21</f>
        <v>0</v>
      </c>
      <c r="I22" s="7">
        <f>+I$14/7</f>
        <v>0</v>
      </c>
      <c r="J22" s="7">
        <f>+J$14/7/2</f>
        <v>0</v>
      </c>
      <c r="K22" s="7"/>
      <c r="L22" s="7"/>
      <c r="M22" s="7"/>
      <c r="N22" s="7"/>
      <c r="O22" s="7"/>
      <c r="P22" s="7"/>
      <c r="Q22" s="7"/>
      <c r="R22" s="7"/>
      <c r="S22" s="43"/>
      <c r="T22" s="43"/>
      <c r="U22" s="43"/>
      <c r="V22" s="43"/>
      <c r="W22" s="43"/>
      <c r="X22" s="43"/>
      <c r="Y22" s="7"/>
      <c r="Z22" s="7"/>
    </row>
    <row r="23" spans="1:26" x14ac:dyDescent="0.25">
      <c r="B23" s="3">
        <v>2001</v>
      </c>
      <c r="C23" s="13">
        <f t="shared" si="0"/>
        <v>0</v>
      </c>
      <c r="D23" s="7">
        <f>+D$14/7/2</f>
        <v>0</v>
      </c>
      <c r="E23" s="7">
        <f>+E22</f>
        <v>0</v>
      </c>
      <c r="F23" s="7">
        <f>+F22</f>
        <v>0</v>
      </c>
      <c r="G23" s="7">
        <f>+G22</f>
        <v>0</v>
      </c>
      <c r="H23" s="7">
        <f>+H22</f>
        <v>0</v>
      </c>
      <c r="I23" s="7">
        <f>+I22</f>
        <v>0</v>
      </c>
      <c r="J23" s="7">
        <f>+J$14/7</f>
        <v>0</v>
      </c>
      <c r="K23" s="7">
        <f>+K$14/7/2</f>
        <v>0</v>
      </c>
      <c r="L23" s="7"/>
      <c r="M23" s="7"/>
      <c r="N23" s="7"/>
      <c r="O23" s="7"/>
      <c r="P23" s="7"/>
      <c r="Q23" s="7"/>
      <c r="R23" s="7"/>
      <c r="S23" s="43"/>
      <c r="T23" s="43"/>
      <c r="U23" s="43"/>
      <c r="V23" s="43"/>
      <c r="W23" s="43"/>
      <c r="X23" s="43"/>
      <c r="Y23" s="7"/>
      <c r="Z23" s="7"/>
    </row>
    <row r="24" spans="1:26" x14ac:dyDescent="0.25">
      <c r="B24" s="3">
        <v>2002</v>
      </c>
      <c r="C24" s="13">
        <f t="shared" si="0"/>
        <v>0</v>
      </c>
      <c r="D24" s="7"/>
      <c r="E24" s="7">
        <f>+E$14/7/2</f>
        <v>0</v>
      </c>
      <c r="F24" s="7">
        <f>+F23</f>
        <v>0</v>
      </c>
      <c r="G24" s="7">
        <f>+G23</f>
        <v>0</v>
      </c>
      <c r="H24" s="7">
        <f>+H23</f>
        <v>0</v>
      </c>
      <c r="I24" s="7">
        <f>+I23</f>
        <v>0</v>
      </c>
      <c r="J24" s="7">
        <f>+J23</f>
        <v>0</v>
      </c>
      <c r="K24" s="7">
        <f>+K$14/7</f>
        <v>0</v>
      </c>
      <c r="L24" s="7">
        <f>+L$14/7/2</f>
        <v>0</v>
      </c>
      <c r="M24" s="7"/>
      <c r="N24" s="7"/>
      <c r="O24" s="7"/>
      <c r="P24" s="7"/>
      <c r="Q24" s="7"/>
      <c r="R24" s="7"/>
      <c r="S24" s="43"/>
      <c r="T24" s="43"/>
      <c r="U24" s="43"/>
      <c r="V24" s="43"/>
      <c r="W24" s="43"/>
      <c r="X24" s="43"/>
      <c r="Y24" s="7"/>
      <c r="Z24" s="7"/>
    </row>
    <row r="25" spans="1:26" x14ac:dyDescent="0.25">
      <c r="B25" s="3">
        <v>2003</v>
      </c>
      <c r="C25" s="13">
        <f t="shared" si="0"/>
        <v>0</v>
      </c>
      <c r="D25" s="7"/>
      <c r="E25" s="7"/>
      <c r="F25" s="7">
        <f>+F$14/7/2</f>
        <v>0</v>
      </c>
      <c r="G25" s="7">
        <f>+G24</f>
        <v>0</v>
      </c>
      <c r="H25" s="7">
        <f>+H24</f>
        <v>0</v>
      </c>
      <c r="I25" s="7">
        <f>+I24</f>
        <v>0</v>
      </c>
      <c r="J25" s="7">
        <f>+J24</f>
        <v>0</v>
      </c>
      <c r="K25" s="7">
        <f>+K24</f>
        <v>0</v>
      </c>
      <c r="L25" s="7">
        <f>+L$14/7</f>
        <v>0</v>
      </c>
      <c r="M25" s="7">
        <f>+M$14/7/2</f>
        <v>0</v>
      </c>
      <c r="N25" s="7"/>
      <c r="O25" s="7"/>
      <c r="P25" s="7"/>
      <c r="Q25" s="7"/>
      <c r="R25" s="7"/>
      <c r="S25" s="43"/>
      <c r="T25" s="43"/>
      <c r="U25" s="43"/>
      <c r="V25" s="43"/>
      <c r="W25" s="43"/>
      <c r="X25" s="43"/>
      <c r="Y25" s="7"/>
      <c r="Z25" s="7"/>
    </row>
    <row r="26" spans="1:26" x14ac:dyDescent="0.25">
      <c r="B26" s="3">
        <v>2004</v>
      </c>
      <c r="C26" s="13">
        <f t="shared" si="0"/>
        <v>0</v>
      </c>
      <c r="D26" s="7"/>
      <c r="E26" s="7"/>
      <c r="F26" s="7"/>
      <c r="G26" s="7">
        <f>+G$14/7/2</f>
        <v>0</v>
      </c>
      <c r="H26" s="7">
        <f>+H25</f>
        <v>0</v>
      </c>
      <c r="I26" s="7">
        <f>+I25</f>
        <v>0</v>
      </c>
      <c r="J26" s="7">
        <f>+J25</f>
        <v>0</v>
      </c>
      <c r="K26" s="7">
        <f>+K25</f>
        <v>0</v>
      </c>
      <c r="L26" s="7">
        <f>+L25</f>
        <v>0</v>
      </c>
      <c r="M26" s="7">
        <f>+M$14/7</f>
        <v>0</v>
      </c>
      <c r="N26" s="7">
        <f>+N$14/7/2</f>
        <v>0</v>
      </c>
      <c r="O26" s="7"/>
      <c r="P26" s="7"/>
      <c r="Q26" s="7"/>
      <c r="R26" s="7"/>
      <c r="S26" s="43"/>
      <c r="T26" s="43"/>
      <c r="U26" s="43"/>
      <c r="V26" s="43"/>
      <c r="W26" s="43"/>
      <c r="X26" s="43"/>
      <c r="Y26" s="7"/>
      <c r="Z26" s="7"/>
    </row>
    <row r="27" spans="1:26" x14ac:dyDescent="0.25">
      <c r="B27" s="3">
        <v>2005</v>
      </c>
      <c r="C27" s="13">
        <f t="shared" si="0"/>
        <v>0</v>
      </c>
      <c r="D27" s="7"/>
      <c r="E27" s="7"/>
      <c r="F27" s="7"/>
      <c r="G27" s="7"/>
      <c r="H27" s="7">
        <f>+H$14/7/2</f>
        <v>0</v>
      </c>
      <c r="I27" s="7">
        <f>+I26</f>
        <v>0</v>
      </c>
      <c r="J27" s="7">
        <f>+J26</f>
        <v>0</v>
      </c>
      <c r="K27" s="7">
        <f>+K26</f>
        <v>0</v>
      </c>
      <c r="L27" s="7">
        <f>+L26</f>
        <v>0</v>
      </c>
      <c r="M27" s="7">
        <f>+M26</f>
        <v>0</v>
      </c>
      <c r="N27" s="7">
        <f>+N$14/7</f>
        <v>0</v>
      </c>
      <c r="O27" s="7">
        <f>+O$14/7/2</f>
        <v>0</v>
      </c>
      <c r="P27" s="7"/>
      <c r="Q27" s="7"/>
      <c r="R27" s="7"/>
      <c r="S27" s="43"/>
      <c r="T27" s="43"/>
      <c r="U27" s="43"/>
      <c r="V27" s="43"/>
      <c r="W27" s="43"/>
      <c r="X27" s="43"/>
      <c r="Y27" s="7"/>
      <c r="Z27" s="7"/>
    </row>
    <row r="28" spans="1:26" x14ac:dyDescent="0.25">
      <c r="B28" s="3">
        <v>2006</v>
      </c>
      <c r="C28" s="13">
        <f t="shared" si="0"/>
        <v>0</v>
      </c>
      <c r="D28" s="7"/>
      <c r="E28" s="7"/>
      <c r="F28" s="7"/>
      <c r="G28" s="7"/>
      <c r="H28" s="7"/>
      <c r="I28" s="7">
        <f>+I$14/7/2</f>
        <v>0</v>
      </c>
      <c r="J28" s="7">
        <f>+J27</f>
        <v>0</v>
      </c>
      <c r="K28" s="7">
        <f>+K27</f>
        <v>0</v>
      </c>
      <c r="L28" s="7">
        <f>+L27</f>
        <v>0</v>
      </c>
      <c r="M28" s="7">
        <f>+M27</f>
        <v>0</v>
      </c>
      <c r="N28" s="7">
        <f>+N27</f>
        <v>0</v>
      </c>
      <c r="O28" s="7">
        <f>+O$14/7</f>
        <v>0</v>
      </c>
      <c r="P28" s="7">
        <f>+P$14/7/2</f>
        <v>0</v>
      </c>
      <c r="Q28" s="7"/>
      <c r="R28" s="7"/>
      <c r="S28" s="43"/>
      <c r="T28" s="43"/>
      <c r="U28" s="43"/>
      <c r="V28" s="43"/>
      <c r="W28" s="43"/>
      <c r="X28" s="43"/>
      <c r="Y28" s="7"/>
      <c r="Z28" s="7"/>
    </row>
    <row r="29" spans="1:26" x14ac:dyDescent="0.25">
      <c r="B29" s="3">
        <v>2007</v>
      </c>
      <c r="C29" s="13">
        <f t="shared" si="0"/>
        <v>0</v>
      </c>
      <c r="D29" s="7"/>
      <c r="E29" s="7"/>
      <c r="F29" s="7"/>
      <c r="G29" s="7"/>
      <c r="H29" s="7"/>
      <c r="I29" s="7"/>
      <c r="J29" s="7">
        <f>+J$14/7/2</f>
        <v>0</v>
      </c>
      <c r="K29" s="7">
        <f>+K28</f>
        <v>0</v>
      </c>
      <c r="L29" s="7">
        <f>+L28</f>
        <v>0</v>
      </c>
      <c r="M29" s="7">
        <f>+M28</f>
        <v>0</v>
      </c>
      <c r="N29" s="7">
        <f>+N28</f>
        <v>0</v>
      </c>
      <c r="O29" s="7">
        <f>+O28</f>
        <v>0</v>
      </c>
      <c r="P29" s="7">
        <f>+P$14/7</f>
        <v>0</v>
      </c>
      <c r="Q29" s="7">
        <f>+Q$14/7/2</f>
        <v>0</v>
      </c>
      <c r="R29" s="7"/>
      <c r="S29" s="43"/>
      <c r="T29" s="43"/>
      <c r="U29" s="43"/>
      <c r="V29" s="43"/>
      <c r="W29" s="43"/>
      <c r="X29" s="43"/>
      <c r="Y29" s="7"/>
      <c r="Z29" s="7"/>
    </row>
    <row r="30" spans="1:26" x14ac:dyDescent="0.25">
      <c r="B30" s="3">
        <v>2008</v>
      </c>
      <c r="C30" s="13">
        <f t="shared" si="0"/>
        <v>0</v>
      </c>
      <c r="D30" s="7"/>
      <c r="E30" s="7"/>
      <c r="F30" s="7"/>
      <c r="G30" s="7"/>
      <c r="H30" s="7"/>
      <c r="I30" s="7"/>
      <c r="J30" s="7"/>
      <c r="K30" s="7">
        <f>+K$14/7/2</f>
        <v>0</v>
      </c>
      <c r="L30" s="7">
        <f>+L29</f>
        <v>0</v>
      </c>
      <c r="M30" s="7">
        <f>+M29</f>
        <v>0</v>
      </c>
      <c r="N30" s="7">
        <f>+N29</f>
        <v>0</v>
      </c>
      <c r="O30" s="7">
        <f>+O29</f>
        <v>0</v>
      </c>
      <c r="P30" s="7">
        <f>+P29</f>
        <v>0</v>
      </c>
      <c r="Q30" s="7">
        <f>+Q$14/7</f>
        <v>0</v>
      </c>
      <c r="R30" s="7">
        <f>+R$14/7/2</f>
        <v>0</v>
      </c>
      <c r="S30" s="43"/>
      <c r="T30" s="43"/>
      <c r="U30" s="43"/>
      <c r="V30" s="43"/>
      <c r="W30" s="43"/>
      <c r="X30" s="43"/>
      <c r="Y30" s="7"/>
      <c r="Z30" s="7"/>
    </row>
    <row r="31" spans="1:26" x14ac:dyDescent="0.25">
      <c r="B31" s="3">
        <v>2009</v>
      </c>
      <c r="C31" s="13">
        <f t="shared" si="0"/>
        <v>0</v>
      </c>
      <c r="D31" s="7"/>
      <c r="E31" s="7"/>
      <c r="F31" s="7"/>
      <c r="G31" s="7"/>
      <c r="H31" s="7"/>
      <c r="I31" s="7"/>
      <c r="J31" s="7"/>
      <c r="K31" s="7"/>
      <c r="L31" s="7">
        <f>+L$14/7/2</f>
        <v>0</v>
      </c>
      <c r="M31" s="7">
        <f>+M30</f>
        <v>0</v>
      </c>
      <c r="N31" s="7">
        <f>+N30</f>
        <v>0</v>
      </c>
      <c r="O31" s="7">
        <f>+O30</f>
        <v>0</v>
      </c>
      <c r="P31" s="7">
        <f t="shared" ref="P31:P34" si="1">+P30</f>
        <v>0</v>
      </c>
      <c r="Q31" s="7">
        <f t="shared" ref="Q31:Q35" si="2">+Q$14/7</f>
        <v>0</v>
      </c>
      <c r="R31" s="7">
        <f>+R$14/7</f>
        <v>0</v>
      </c>
      <c r="S31" s="43">
        <f>+S$14/7/2</f>
        <v>0</v>
      </c>
      <c r="T31" s="43"/>
      <c r="U31" s="43"/>
      <c r="V31" s="43"/>
      <c r="W31" s="43"/>
      <c r="X31" s="43"/>
      <c r="Y31" s="7"/>
      <c r="Z31" s="7"/>
    </row>
    <row r="32" spans="1:26" x14ac:dyDescent="0.25">
      <c r="A32" s="38" t="s">
        <v>59</v>
      </c>
      <c r="B32" s="3">
        <v>2010</v>
      </c>
      <c r="C32" s="13">
        <f t="shared" si="0"/>
        <v>0</v>
      </c>
      <c r="D32" s="7"/>
      <c r="E32" s="7"/>
      <c r="F32" s="7"/>
      <c r="G32" s="7"/>
      <c r="H32" s="7"/>
      <c r="I32" s="7"/>
      <c r="J32" s="7"/>
      <c r="K32" s="7"/>
      <c r="L32" s="7"/>
      <c r="M32" s="7">
        <f>+M$14/7/2</f>
        <v>0</v>
      </c>
      <c r="N32" s="7">
        <f>+N31</f>
        <v>0</v>
      </c>
      <c r="O32" s="7">
        <f>+O31</f>
        <v>0</v>
      </c>
      <c r="P32" s="7">
        <f t="shared" si="1"/>
        <v>0</v>
      </c>
      <c r="Q32" s="7">
        <f t="shared" si="2"/>
        <v>0</v>
      </c>
      <c r="R32" s="7">
        <f>+R31</f>
        <v>0</v>
      </c>
      <c r="S32" s="43">
        <f>+S$14/7</f>
        <v>0</v>
      </c>
      <c r="T32" s="43">
        <f>+T$14/7/2</f>
        <v>0</v>
      </c>
      <c r="U32" s="43"/>
      <c r="V32" s="43"/>
      <c r="W32" s="43"/>
      <c r="X32" s="43"/>
      <c r="Y32" s="7"/>
      <c r="Z32" s="7"/>
    </row>
    <row r="33" spans="1:28" x14ac:dyDescent="0.25">
      <c r="A33" s="38"/>
      <c r="B33" s="3">
        <v>2011</v>
      </c>
      <c r="C33" s="13">
        <f t="shared" si="0"/>
        <v>-47959.920714285712</v>
      </c>
      <c r="D33" s="7"/>
      <c r="E33" s="7"/>
      <c r="F33" s="7"/>
      <c r="G33" s="7"/>
      <c r="H33" s="7"/>
      <c r="I33" s="7"/>
      <c r="J33" s="7"/>
      <c r="K33" s="7"/>
      <c r="L33" s="7"/>
      <c r="M33" s="7"/>
      <c r="N33" s="7">
        <f>+N$14/7/2</f>
        <v>0</v>
      </c>
      <c r="O33" s="7">
        <f>+O32</f>
        <v>0</v>
      </c>
      <c r="P33" s="7">
        <f t="shared" si="1"/>
        <v>0</v>
      </c>
      <c r="Q33" s="7">
        <f t="shared" si="2"/>
        <v>0</v>
      </c>
      <c r="R33" s="7">
        <f t="shared" ref="R33:R36" si="3">+R32</f>
        <v>0</v>
      </c>
      <c r="S33" s="43">
        <f>+S32</f>
        <v>0</v>
      </c>
      <c r="T33" s="43">
        <f>+T$14/7</f>
        <v>0</v>
      </c>
      <c r="U33" s="43">
        <f>$U$14/7/2</f>
        <v>47959.920714285712</v>
      </c>
      <c r="V33" s="43"/>
      <c r="W33" s="43"/>
      <c r="X33" s="43"/>
      <c r="Y33" s="7"/>
      <c r="Z33" s="7"/>
    </row>
    <row r="34" spans="1:28" x14ac:dyDescent="0.25">
      <c r="A34" s="38"/>
      <c r="B34" s="3">
        <v>2012</v>
      </c>
      <c r="C34" s="13">
        <f t="shared" si="0"/>
        <v>-95919.841428571424</v>
      </c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>
        <f>+O$14/7/2</f>
        <v>0</v>
      </c>
      <c r="P34" s="7">
        <f t="shared" si="1"/>
        <v>0</v>
      </c>
      <c r="Q34" s="7">
        <f t="shared" si="2"/>
        <v>0</v>
      </c>
      <c r="R34" s="7">
        <f t="shared" si="3"/>
        <v>0</v>
      </c>
      <c r="S34" s="43">
        <f t="shared" ref="S34:S37" si="4">+S33</f>
        <v>0</v>
      </c>
      <c r="T34" s="43">
        <f>T33</f>
        <v>0</v>
      </c>
      <c r="U34" s="319">
        <f>$U$14/7</f>
        <v>95919.841428571424</v>
      </c>
      <c r="V34" s="43">
        <f>+V$14/7/2</f>
        <v>0</v>
      </c>
      <c r="W34" s="43"/>
      <c r="X34" s="43"/>
      <c r="Y34" s="7"/>
      <c r="Z34" s="7"/>
    </row>
    <row r="35" spans="1:28" x14ac:dyDescent="0.25">
      <c r="A35" s="38"/>
      <c r="B35" s="3">
        <v>2013</v>
      </c>
      <c r="C35" s="13">
        <f t="shared" si="0"/>
        <v>-95919.841428571424</v>
      </c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>
        <f>P14/7/2</f>
        <v>0</v>
      </c>
      <c r="Q35" s="7">
        <f t="shared" si="2"/>
        <v>0</v>
      </c>
      <c r="R35" s="7">
        <f t="shared" si="3"/>
        <v>0</v>
      </c>
      <c r="S35" s="43">
        <f t="shared" si="4"/>
        <v>0</v>
      </c>
      <c r="T35" s="43">
        <f>T34</f>
        <v>0</v>
      </c>
      <c r="U35" s="319">
        <f t="shared" ref="U35:U39" si="5">$U$14/7</f>
        <v>95919.841428571424</v>
      </c>
      <c r="V35" s="43">
        <f>V14/7</f>
        <v>0</v>
      </c>
      <c r="W35" s="43">
        <f>W14/7/2</f>
        <v>0</v>
      </c>
      <c r="X35" s="43"/>
      <c r="Y35" s="7"/>
      <c r="Z35" s="7"/>
    </row>
    <row r="36" spans="1:28" x14ac:dyDescent="0.25">
      <c r="A36" s="38"/>
      <c r="B36" s="3">
        <v>2014</v>
      </c>
      <c r="C36" s="13">
        <f t="shared" si="0"/>
        <v>-95919.841428571424</v>
      </c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>
        <f>Q14/7/2</f>
        <v>0</v>
      </c>
      <c r="R36" s="7">
        <f t="shared" si="3"/>
        <v>0</v>
      </c>
      <c r="S36" s="43">
        <f t="shared" si="4"/>
        <v>0</v>
      </c>
      <c r="T36" s="43">
        <f>T35</f>
        <v>0</v>
      </c>
      <c r="U36" s="319">
        <f t="shared" si="5"/>
        <v>95919.841428571424</v>
      </c>
      <c r="V36" s="43">
        <f>V35</f>
        <v>0</v>
      </c>
      <c r="W36" s="43">
        <f>W14/7</f>
        <v>0</v>
      </c>
      <c r="X36" s="43">
        <f>X14/7/2</f>
        <v>0</v>
      </c>
      <c r="Y36" s="7"/>
      <c r="Z36" s="7"/>
    </row>
    <row r="37" spans="1:28" x14ac:dyDescent="0.25">
      <c r="A37" s="38"/>
      <c r="B37" s="3">
        <v>2015</v>
      </c>
      <c r="C37" s="13">
        <f t="shared" si="0"/>
        <v>-95919.841428571424</v>
      </c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>
        <f>R14/7/2</f>
        <v>0</v>
      </c>
      <c r="S37" s="43">
        <f t="shared" si="4"/>
        <v>0</v>
      </c>
      <c r="T37" s="43">
        <f>T36</f>
        <v>0</v>
      </c>
      <c r="U37" s="319">
        <f t="shared" si="5"/>
        <v>95919.841428571424</v>
      </c>
      <c r="V37" s="43">
        <f>V36</f>
        <v>0</v>
      </c>
      <c r="W37" s="43">
        <f>W36</f>
        <v>0</v>
      </c>
      <c r="X37" s="43">
        <f>X14/7</f>
        <v>0</v>
      </c>
      <c r="Y37" s="7">
        <f>Y14/7/2</f>
        <v>0</v>
      </c>
      <c r="Z37" s="7"/>
    </row>
    <row r="38" spans="1:28" x14ac:dyDescent="0.25">
      <c r="A38" s="38"/>
      <c r="B38" s="3">
        <v>2016</v>
      </c>
      <c r="C38" s="13">
        <f t="shared" si="0"/>
        <v>-95919.841428571424</v>
      </c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43"/>
      <c r="T38" s="43"/>
      <c r="U38" s="319">
        <f t="shared" si="5"/>
        <v>95919.841428571424</v>
      </c>
      <c r="V38" s="43"/>
      <c r="W38" s="43"/>
      <c r="X38" s="43"/>
      <c r="Y38" s="7"/>
      <c r="Z38" s="7"/>
    </row>
    <row r="39" spans="1:28" x14ac:dyDescent="0.25">
      <c r="A39" s="38"/>
      <c r="B39" s="3">
        <v>2017</v>
      </c>
      <c r="C39" s="13">
        <f t="shared" si="0"/>
        <v>-95919.841428571424</v>
      </c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43"/>
      <c r="T39" s="43"/>
      <c r="U39" s="319">
        <f t="shared" si="5"/>
        <v>95919.841428571424</v>
      </c>
      <c r="V39" s="43"/>
      <c r="W39" s="43"/>
      <c r="X39" s="43"/>
      <c r="Y39" s="7"/>
      <c r="Z39" s="7"/>
    </row>
    <row r="40" spans="1:28" x14ac:dyDescent="0.25">
      <c r="A40" s="38"/>
      <c r="B40" s="3">
        <v>2018</v>
      </c>
      <c r="C40" s="13">
        <f>-SUM(D40:AB40)</f>
        <v>-47959.920714285712</v>
      </c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43"/>
      <c r="T40" s="43"/>
      <c r="U40" s="43">
        <f>$U$14/7/2</f>
        <v>47959.920714285712</v>
      </c>
      <c r="V40" s="43"/>
      <c r="W40" s="43"/>
      <c r="X40" s="43"/>
      <c r="Y40" s="7"/>
      <c r="Z40" s="7"/>
    </row>
    <row r="41" spans="1:28" x14ac:dyDescent="0.25">
      <c r="A41" s="38"/>
      <c r="B41" s="30">
        <f>SUM(D41:Y41)</f>
        <v>0</v>
      </c>
      <c r="C41" s="12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33"/>
      <c r="U41" s="33"/>
      <c r="V41" s="29"/>
      <c r="W41" s="29"/>
      <c r="X41" s="29"/>
      <c r="Y41" s="7"/>
      <c r="Z41" s="7"/>
    </row>
    <row r="42" spans="1:28" x14ac:dyDescent="0.25">
      <c r="A42" s="38" t="s">
        <v>62</v>
      </c>
      <c r="B42" s="7">
        <f>SUM(D42:Y42)</f>
        <v>0</v>
      </c>
      <c r="C42" s="29">
        <f>SUM(C16:C41)</f>
        <v>-671438.8899999999</v>
      </c>
      <c r="D42" s="7">
        <f>-SUM(D16:D41)+D14</f>
        <v>0</v>
      </c>
      <c r="E42" s="7">
        <f t="shared" ref="E42:AB42" si="6">-SUM(E16:E41)+E14</f>
        <v>0</v>
      </c>
      <c r="F42" s="7">
        <f t="shared" si="6"/>
        <v>0</v>
      </c>
      <c r="G42" s="7">
        <f t="shared" si="6"/>
        <v>0</v>
      </c>
      <c r="H42" s="7">
        <f t="shared" si="6"/>
        <v>0</v>
      </c>
      <c r="I42" s="7">
        <f t="shared" si="6"/>
        <v>0</v>
      </c>
      <c r="J42" s="7">
        <f t="shared" si="6"/>
        <v>0</v>
      </c>
      <c r="K42" s="7">
        <f t="shared" si="6"/>
        <v>0</v>
      </c>
      <c r="L42" s="7">
        <f t="shared" si="6"/>
        <v>0</v>
      </c>
      <c r="M42" s="7">
        <f t="shared" si="6"/>
        <v>0</v>
      </c>
      <c r="N42" s="7">
        <f t="shared" si="6"/>
        <v>0</v>
      </c>
      <c r="O42" s="7">
        <f t="shared" si="6"/>
        <v>0</v>
      </c>
      <c r="P42" s="7">
        <f t="shared" si="6"/>
        <v>0</v>
      </c>
      <c r="Q42" s="7">
        <f t="shared" si="6"/>
        <v>0</v>
      </c>
      <c r="R42" s="7">
        <f t="shared" si="6"/>
        <v>0</v>
      </c>
      <c r="S42" s="7">
        <f t="shared" si="6"/>
        <v>0</v>
      </c>
      <c r="T42" s="326">
        <f t="shared" si="6"/>
        <v>0</v>
      </c>
      <c r="U42" s="326">
        <f t="shared" si="6"/>
        <v>0</v>
      </c>
      <c r="V42" s="326">
        <f t="shared" si="6"/>
        <v>0</v>
      </c>
      <c r="W42" s="326">
        <f t="shared" si="6"/>
        <v>0</v>
      </c>
      <c r="X42" s="326">
        <f t="shared" si="6"/>
        <v>0</v>
      </c>
      <c r="Y42" s="326">
        <f t="shared" si="6"/>
        <v>0</v>
      </c>
      <c r="Z42" s="326">
        <f t="shared" si="6"/>
        <v>0</v>
      </c>
      <c r="AA42" s="326">
        <f t="shared" si="6"/>
        <v>0</v>
      </c>
      <c r="AB42" s="326">
        <f t="shared" si="6"/>
        <v>0</v>
      </c>
    </row>
    <row r="43" spans="1:28" x14ac:dyDescent="0.25">
      <c r="A43" s="38"/>
      <c r="B43" s="29"/>
      <c r="C43" s="3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8" x14ac:dyDescent="0.25">
      <c r="A44" s="39" t="s">
        <v>63</v>
      </c>
      <c r="B44" s="3"/>
      <c r="C44" s="30">
        <f>+C14+C42</f>
        <v>0</v>
      </c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8" x14ac:dyDescent="0.25">
      <c r="A45" s="3"/>
      <c r="B45" s="3"/>
      <c r="C45" s="3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8" x14ac:dyDescent="0.25">
      <c r="A46" s="38" t="s">
        <v>916</v>
      </c>
      <c r="B46" s="36"/>
      <c r="C46" s="3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8" x14ac:dyDescent="0.25">
      <c r="A47" s="38" t="s">
        <v>955</v>
      </c>
      <c r="B47" s="3"/>
      <c r="C47" s="3"/>
      <c r="E47" s="7"/>
      <c r="F47" s="4"/>
      <c r="G47" s="4"/>
      <c r="H47" s="4"/>
      <c r="I47" s="4"/>
      <c r="J47" s="4"/>
      <c r="K47" s="4"/>
      <c r="L47" s="4"/>
      <c r="M47" s="4"/>
      <c r="N47" s="7">
        <f>SUM(E32:E47)</f>
        <v>0</v>
      </c>
      <c r="O47" s="4"/>
      <c r="P47" s="4"/>
      <c r="Q47" s="4"/>
      <c r="R47" s="4"/>
      <c r="S47" s="4"/>
    </row>
    <row r="48" spans="1:28" x14ac:dyDescent="0.25">
      <c r="B48" s="3"/>
      <c r="C48" s="3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</row>
    <row r="49" spans="5:19" x14ac:dyDescent="0.25"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</row>
    <row r="50" spans="5:19" x14ac:dyDescent="0.25"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</row>
    <row r="51" spans="5:19" x14ac:dyDescent="0.25"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</row>
    <row r="52" spans="5:19" x14ac:dyDescent="0.25"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</row>
    <row r="53" spans="5:19" x14ac:dyDescent="0.25"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</row>
    <row r="54" spans="5:19" x14ac:dyDescent="0.25"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</row>
    <row r="55" spans="5:19" x14ac:dyDescent="0.25"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</row>
    <row r="56" spans="5:19" x14ac:dyDescent="0.25"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</row>
    <row r="57" spans="5:19" x14ac:dyDescent="0.25"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</row>
    <row r="58" spans="5:19" x14ac:dyDescent="0.25"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</row>
  </sheetData>
  <pageMargins left="0.7" right="0.7" top="0.75" bottom="0.75" header="0.3" footer="0.3"/>
  <pageSetup scale="70" orientation="landscape" horizontalDpi="4294967294" verticalDpi="4294967294" r:id="rId1"/>
  <headerFooter>
    <oddFooter>&amp;Z&amp;F&amp;RPage &amp;P</oddFooter>
  </headerFooter>
  <ignoredErrors>
    <ignoredError sqref="Q32:Q34 U36:U38" formula="1"/>
  </ignoredErrors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0-000000000000}">
  <sheetPr codeName="Sheet93">
    <tabColor theme="9" tint="-0.249977111117893"/>
    <pageSetUpPr fitToPage="1"/>
  </sheetPr>
  <dimension ref="A1:AE61"/>
  <sheetViews>
    <sheetView workbookViewId="0"/>
  </sheetViews>
  <sheetFormatPr defaultColWidth="8.85546875" defaultRowHeight="15" x14ac:dyDescent="0.25"/>
  <cols>
    <col min="1" max="1" width="20.85546875" customWidth="1"/>
    <col min="2" max="2" width="8.7109375" customWidth="1"/>
    <col min="3" max="3" width="12.85546875" customWidth="1"/>
    <col min="4" max="12" width="7.42578125" hidden="1" customWidth="1"/>
    <col min="13" max="13" width="7.5703125" hidden="1" customWidth="1"/>
    <col min="14" max="17" width="9.28515625" customWidth="1"/>
    <col min="18" max="19" width="11.28515625" customWidth="1"/>
    <col min="20" max="20" width="9.42578125" customWidth="1"/>
    <col min="22" max="24" width="10.5703125" customWidth="1"/>
  </cols>
  <sheetData>
    <row r="1" spans="1:31" x14ac:dyDescent="0.25">
      <c r="A1" s="11" t="s">
        <v>10</v>
      </c>
      <c r="O1" t="s">
        <v>647</v>
      </c>
    </row>
    <row r="2" spans="1:31" x14ac:dyDescent="0.25">
      <c r="A2" s="9" t="s">
        <v>438</v>
      </c>
    </row>
    <row r="3" spans="1:31" x14ac:dyDescent="0.25">
      <c r="A3" s="9" t="s">
        <v>918</v>
      </c>
    </row>
    <row r="4" spans="1:31" x14ac:dyDescent="0.25">
      <c r="R4" s="40" t="s">
        <v>4</v>
      </c>
      <c r="S4" s="41"/>
      <c r="T4" s="40" t="s">
        <v>8</v>
      </c>
    </row>
    <row r="5" spans="1:31" x14ac:dyDescent="0.25">
      <c r="A5" s="10" t="s">
        <v>9</v>
      </c>
      <c r="B5" s="12" t="s">
        <v>64</v>
      </c>
      <c r="C5" s="12" t="s">
        <v>12</v>
      </c>
      <c r="R5" s="42" t="s">
        <v>2</v>
      </c>
      <c r="S5" s="42" t="s">
        <v>60</v>
      </c>
      <c r="T5" s="42" t="s">
        <v>7</v>
      </c>
    </row>
    <row r="6" spans="1:31" x14ac:dyDescent="0.25">
      <c r="B6" s="3"/>
      <c r="R6" s="3"/>
    </row>
    <row r="7" spans="1:31" x14ac:dyDescent="0.25">
      <c r="A7" t="s">
        <v>936</v>
      </c>
      <c r="B7" s="212">
        <v>517</v>
      </c>
      <c r="C7" s="214"/>
      <c r="D7" s="293"/>
      <c r="E7" s="293"/>
      <c r="F7" s="293"/>
      <c r="G7" s="293"/>
      <c r="H7" s="293"/>
      <c r="I7" s="293"/>
      <c r="J7" s="293"/>
      <c r="K7" s="293"/>
      <c r="L7" s="293"/>
      <c r="M7" s="293"/>
      <c r="N7" s="293"/>
      <c r="O7" s="294"/>
      <c r="P7" s="6"/>
      <c r="Q7" s="6"/>
      <c r="R7" s="13">
        <f>+C14</f>
        <v>29950</v>
      </c>
      <c r="S7" s="13">
        <f>+-C45</f>
        <v>29949.999999999996</v>
      </c>
      <c r="T7" s="13">
        <f>+R7-S7</f>
        <v>0</v>
      </c>
    </row>
    <row r="8" spans="1:31" x14ac:dyDescent="0.25">
      <c r="A8" s="213"/>
      <c r="B8" s="3"/>
      <c r="D8" s="293"/>
      <c r="E8" s="293"/>
      <c r="F8" s="293"/>
      <c r="G8" s="293"/>
      <c r="H8" s="293"/>
      <c r="I8" s="293"/>
      <c r="J8" s="293"/>
      <c r="K8" s="293"/>
      <c r="L8" s="293"/>
      <c r="M8" s="293"/>
      <c r="N8" s="293"/>
      <c r="O8" s="294"/>
      <c r="P8" s="6"/>
      <c r="Q8" s="6"/>
    </row>
    <row r="9" spans="1:31" x14ac:dyDescent="0.25">
      <c r="A9" s="2"/>
      <c r="B9" s="3"/>
      <c r="D9" s="293"/>
      <c r="E9" s="293"/>
      <c r="F9" s="293"/>
      <c r="G9" s="293"/>
      <c r="H9" s="293"/>
      <c r="I9" s="293"/>
      <c r="J9" s="293"/>
      <c r="K9" s="293"/>
      <c r="L9" s="293"/>
      <c r="M9" s="293"/>
      <c r="N9" s="293"/>
      <c r="O9" s="294"/>
      <c r="P9" s="6"/>
      <c r="Q9" s="6"/>
    </row>
    <row r="10" spans="1:31" x14ac:dyDescent="0.25">
      <c r="B10" s="3"/>
    </row>
    <row r="11" spans="1:31" x14ac:dyDescent="0.25">
      <c r="A11" s="686" t="s">
        <v>66</v>
      </c>
      <c r="B11" s="212" t="s">
        <v>999</v>
      </c>
      <c r="C11" s="214"/>
    </row>
    <row r="12" spans="1:31" x14ac:dyDescent="0.25">
      <c r="B12" s="28"/>
      <c r="C12" s="2"/>
    </row>
    <row r="13" spans="1:31" x14ac:dyDescent="0.25">
      <c r="A13" s="9" t="s">
        <v>5</v>
      </c>
      <c r="C13" s="31" t="s">
        <v>3</v>
      </c>
      <c r="D13" s="32">
        <v>1994</v>
      </c>
      <c r="E13" s="32">
        <v>1995</v>
      </c>
      <c r="F13" s="32">
        <v>1996</v>
      </c>
      <c r="G13" s="32">
        <v>1997</v>
      </c>
      <c r="H13" s="32">
        <v>1998</v>
      </c>
      <c r="I13" s="32">
        <v>1999</v>
      </c>
      <c r="J13" s="32">
        <v>2000</v>
      </c>
      <c r="K13" s="32">
        <v>2001</v>
      </c>
      <c r="L13" s="32">
        <v>2002</v>
      </c>
      <c r="M13" s="32">
        <v>2003</v>
      </c>
      <c r="N13" s="32">
        <v>2004</v>
      </c>
      <c r="O13" s="32">
        <v>2005</v>
      </c>
      <c r="P13" s="32">
        <v>2006</v>
      </c>
      <c r="Q13" s="32">
        <v>2007</v>
      </c>
      <c r="R13" s="32">
        <v>2008</v>
      </c>
      <c r="S13" s="32">
        <v>2009</v>
      </c>
      <c r="T13" s="32">
        <v>2010</v>
      </c>
      <c r="U13" s="32">
        <v>2011</v>
      </c>
      <c r="V13" s="32">
        <v>2012</v>
      </c>
      <c r="W13" s="32">
        <v>2013</v>
      </c>
      <c r="X13" s="32">
        <v>2014</v>
      </c>
      <c r="Y13" s="328">
        <v>2015</v>
      </c>
      <c r="Z13" s="32">
        <v>2016</v>
      </c>
      <c r="AA13" s="328">
        <v>2017</v>
      </c>
      <c r="AB13" s="32">
        <v>2018</v>
      </c>
      <c r="AC13" s="328">
        <v>2019</v>
      </c>
      <c r="AD13" s="32">
        <v>2020</v>
      </c>
      <c r="AE13" s="328">
        <v>2021</v>
      </c>
    </row>
    <row r="14" spans="1:31" x14ac:dyDescent="0.25">
      <c r="A14" s="9" t="s">
        <v>73</v>
      </c>
      <c r="C14" s="295">
        <f>SUM(D14:AB14)</f>
        <v>29950</v>
      </c>
      <c r="D14" s="233">
        <v>0</v>
      </c>
      <c r="E14" s="233">
        <v>0</v>
      </c>
      <c r="F14" s="233">
        <v>0</v>
      </c>
      <c r="G14" s="233">
        <v>0</v>
      </c>
      <c r="H14" s="233">
        <v>0</v>
      </c>
      <c r="I14" s="233">
        <v>0</v>
      </c>
      <c r="J14" s="233">
        <v>0</v>
      </c>
      <c r="K14" s="233">
        <v>0</v>
      </c>
      <c r="L14" s="233">
        <v>0</v>
      </c>
      <c r="M14" s="233">
        <v>0</v>
      </c>
      <c r="N14" s="43"/>
      <c r="O14" s="43"/>
      <c r="P14" s="43"/>
      <c r="Q14" s="43"/>
      <c r="R14" s="43"/>
      <c r="S14" s="43"/>
      <c r="T14" s="43"/>
      <c r="U14" s="221"/>
      <c r="V14" s="221"/>
      <c r="W14" s="43">
        <v>24000</v>
      </c>
      <c r="X14" s="43">
        <v>5950</v>
      </c>
      <c r="Y14" s="7"/>
      <c r="Z14" s="7"/>
    </row>
    <row r="15" spans="1:31" x14ac:dyDescent="0.25">
      <c r="A15" s="34"/>
      <c r="B15" s="2"/>
      <c r="C15" s="2"/>
      <c r="N15" s="7"/>
      <c r="O15" s="7"/>
      <c r="P15" s="7"/>
      <c r="Q15" s="7"/>
      <c r="R15" s="7"/>
      <c r="S15" s="43"/>
      <c r="T15" s="43"/>
      <c r="U15" s="43"/>
      <c r="V15" s="43"/>
      <c r="W15" s="43"/>
      <c r="X15" s="43"/>
      <c r="Y15" s="7"/>
      <c r="Z15" s="7"/>
    </row>
    <row r="16" spans="1:31" x14ac:dyDescent="0.25">
      <c r="A16" s="9" t="s">
        <v>6</v>
      </c>
      <c r="B16" s="3">
        <v>1994</v>
      </c>
      <c r="C16" s="13">
        <f>-SUM(D16:Y16)</f>
        <v>0</v>
      </c>
      <c r="D16" s="297">
        <f>+D$14/7/2</f>
        <v>0</v>
      </c>
      <c r="E16" s="297"/>
      <c r="F16" s="297"/>
      <c r="G16" s="297"/>
      <c r="H16" s="297"/>
      <c r="I16" s="297"/>
      <c r="J16" s="297"/>
      <c r="K16" s="297"/>
      <c r="L16" s="297"/>
      <c r="M16" s="297"/>
      <c r="N16" s="7"/>
      <c r="O16" s="7"/>
      <c r="P16" s="7"/>
      <c r="Q16" s="7"/>
      <c r="R16" s="7"/>
      <c r="S16" s="43"/>
      <c r="T16" s="43"/>
      <c r="U16" s="43"/>
      <c r="V16" s="43"/>
      <c r="W16" s="43"/>
      <c r="X16" s="43"/>
      <c r="Y16" s="7"/>
      <c r="Z16" s="7"/>
    </row>
    <row r="17" spans="1:26" x14ac:dyDescent="0.25">
      <c r="B17" s="3">
        <v>1995</v>
      </c>
      <c r="C17" s="13">
        <f t="shared" ref="C17:C39" si="0">-SUM(D17:Y17)</f>
        <v>0</v>
      </c>
      <c r="D17" s="297">
        <f>+D$14/7</f>
        <v>0</v>
      </c>
      <c r="E17" s="297">
        <f>+E$14/7/2</f>
        <v>0</v>
      </c>
      <c r="F17" s="297"/>
      <c r="G17" s="297"/>
      <c r="H17" s="297"/>
      <c r="I17" s="297"/>
      <c r="J17" s="297"/>
      <c r="K17" s="297"/>
      <c r="L17" s="297"/>
      <c r="M17" s="297"/>
      <c r="N17" s="7"/>
      <c r="O17" s="7"/>
      <c r="P17" s="7"/>
      <c r="Q17" s="7"/>
      <c r="R17" s="7"/>
      <c r="S17" s="43"/>
      <c r="T17" s="43"/>
      <c r="U17" s="43"/>
      <c r="V17" s="43"/>
      <c r="W17" s="43"/>
      <c r="X17" s="43"/>
      <c r="Y17" s="7"/>
      <c r="Z17" s="7"/>
    </row>
    <row r="18" spans="1:26" x14ac:dyDescent="0.25">
      <c r="B18" s="3">
        <v>1996</v>
      </c>
      <c r="C18" s="13">
        <f t="shared" si="0"/>
        <v>0</v>
      </c>
      <c r="D18" s="297">
        <f>+D17</f>
        <v>0</v>
      </c>
      <c r="E18" s="297">
        <f>+E$14/7</f>
        <v>0</v>
      </c>
      <c r="F18" s="297">
        <f>+F$14/7/2</f>
        <v>0</v>
      </c>
      <c r="G18" s="297"/>
      <c r="H18" s="297"/>
      <c r="I18" s="297"/>
      <c r="J18" s="297"/>
      <c r="K18" s="297"/>
      <c r="L18" s="297"/>
      <c r="M18" s="297"/>
      <c r="N18" s="7"/>
      <c r="O18" s="7"/>
      <c r="P18" s="7"/>
      <c r="Q18" s="7"/>
      <c r="R18" s="7"/>
      <c r="S18" s="43"/>
      <c r="T18" s="43"/>
      <c r="U18" s="43"/>
      <c r="V18" s="43"/>
      <c r="W18" s="43"/>
      <c r="X18" s="43"/>
      <c r="Y18" s="7"/>
      <c r="Z18" s="7"/>
    </row>
    <row r="19" spans="1:26" x14ac:dyDescent="0.25">
      <c r="B19" s="3">
        <v>1997</v>
      </c>
      <c r="C19" s="13">
        <f t="shared" si="0"/>
        <v>0</v>
      </c>
      <c r="D19" s="297">
        <f>+D18</f>
        <v>0</v>
      </c>
      <c r="E19" s="297">
        <f>+E18</f>
        <v>0</v>
      </c>
      <c r="F19" s="297">
        <f>+F$14/7</f>
        <v>0</v>
      </c>
      <c r="G19" s="297">
        <f>+G$14/7/2</f>
        <v>0</v>
      </c>
      <c r="H19" s="297"/>
      <c r="I19" s="297"/>
      <c r="J19" s="297"/>
      <c r="K19" s="297"/>
      <c r="L19" s="297"/>
      <c r="M19" s="297"/>
      <c r="N19" s="7"/>
      <c r="O19" s="7"/>
      <c r="P19" s="7"/>
      <c r="Q19" s="7"/>
      <c r="R19" s="7"/>
      <c r="S19" s="43"/>
      <c r="T19" s="43"/>
      <c r="U19" s="43"/>
      <c r="V19" s="43"/>
      <c r="W19" s="43"/>
      <c r="X19" s="43"/>
      <c r="Y19" s="7"/>
      <c r="Z19" s="7"/>
    </row>
    <row r="20" spans="1:26" x14ac:dyDescent="0.25">
      <c r="B20" s="3">
        <v>1998</v>
      </c>
      <c r="C20" s="13">
        <f t="shared" si="0"/>
        <v>0</v>
      </c>
      <c r="D20" s="297">
        <f>+D19</f>
        <v>0</v>
      </c>
      <c r="E20" s="297">
        <f>+E19</f>
        <v>0</v>
      </c>
      <c r="F20" s="297">
        <f>+F19</f>
        <v>0</v>
      </c>
      <c r="G20" s="297">
        <f>+G$14/7</f>
        <v>0</v>
      </c>
      <c r="H20" s="297">
        <f>+H$14/7/2</f>
        <v>0</v>
      </c>
      <c r="I20" s="297"/>
      <c r="J20" s="297"/>
      <c r="K20" s="297"/>
      <c r="L20" s="297"/>
      <c r="M20" s="297"/>
      <c r="N20" s="7"/>
      <c r="O20" s="7"/>
      <c r="P20" s="7"/>
      <c r="Q20" s="7"/>
      <c r="R20" s="7"/>
      <c r="S20" s="43"/>
      <c r="T20" s="43"/>
      <c r="U20" s="43"/>
      <c r="V20" s="43"/>
      <c r="W20" s="43"/>
      <c r="X20" s="43"/>
      <c r="Y20" s="7"/>
      <c r="Z20" s="7"/>
    </row>
    <row r="21" spans="1:26" x14ac:dyDescent="0.25">
      <c r="B21" s="3">
        <v>1999</v>
      </c>
      <c r="C21" s="13">
        <f t="shared" si="0"/>
        <v>0</v>
      </c>
      <c r="D21" s="297">
        <f>+D20</f>
        <v>0</v>
      </c>
      <c r="E21" s="297">
        <f>+E20</f>
        <v>0</v>
      </c>
      <c r="F21" s="297">
        <f>+F20</f>
        <v>0</v>
      </c>
      <c r="G21" s="297">
        <f>+G20</f>
        <v>0</v>
      </c>
      <c r="H21" s="297">
        <f>+H$14/7</f>
        <v>0</v>
      </c>
      <c r="I21" s="297">
        <f>+I$14/7/2</f>
        <v>0</v>
      </c>
      <c r="J21" s="297"/>
      <c r="K21" s="297"/>
      <c r="L21" s="297"/>
      <c r="M21" s="297"/>
      <c r="N21" s="7"/>
      <c r="O21" s="7"/>
      <c r="P21" s="7"/>
      <c r="Q21" s="7"/>
      <c r="R21" s="7"/>
      <c r="S21" s="43"/>
      <c r="T21" s="43"/>
      <c r="U21" s="43"/>
      <c r="V21" s="43"/>
      <c r="W21" s="43"/>
      <c r="X21" s="43"/>
      <c r="Y21" s="7"/>
      <c r="Z21" s="7"/>
    </row>
    <row r="22" spans="1:26" x14ac:dyDescent="0.25">
      <c r="B22" s="3">
        <v>2000</v>
      </c>
      <c r="C22" s="13">
        <f t="shared" si="0"/>
        <v>0</v>
      </c>
      <c r="D22" s="297">
        <f>+D21</f>
        <v>0</v>
      </c>
      <c r="E22" s="297">
        <f>+E21</f>
        <v>0</v>
      </c>
      <c r="F22" s="297">
        <f>+F21</f>
        <v>0</v>
      </c>
      <c r="G22" s="297">
        <f>+G21</f>
        <v>0</v>
      </c>
      <c r="H22" s="297">
        <f>+H21</f>
        <v>0</v>
      </c>
      <c r="I22" s="297">
        <f>+I$14/7</f>
        <v>0</v>
      </c>
      <c r="J22" s="297">
        <f>+J$14/7/2</f>
        <v>0</v>
      </c>
      <c r="K22" s="297"/>
      <c r="L22" s="297"/>
      <c r="M22" s="297"/>
      <c r="N22" s="7"/>
      <c r="O22" s="7"/>
      <c r="P22" s="7"/>
      <c r="Q22" s="7"/>
      <c r="R22" s="7"/>
      <c r="S22" s="43"/>
      <c r="T22" s="43"/>
      <c r="U22" s="43"/>
      <c r="V22" s="43"/>
      <c r="W22" s="43"/>
      <c r="X22" s="43"/>
      <c r="Y22" s="7"/>
      <c r="Z22" s="7"/>
    </row>
    <row r="23" spans="1:26" x14ac:dyDescent="0.25">
      <c r="B23" s="3">
        <v>2001</v>
      </c>
      <c r="C23" s="13">
        <f t="shared" si="0"/>
        <v>0</v>
      </c>
      <c r="D23" s="297">
        <f>+D$14/7/2</f>
        <v>0</v>
      </c>
      <c r="E23" s="297">
        <f>+E22</f>
        <v>0</v>
      </c>
      <c r="F23" s="297">
        <f>+F22</f>
        <v>0</v>
      </c>
      <c r="G23" s="297">
        <f>+G22</f>
        <v>0</v>
      </c>
      <c r="H23" s="297">
        <f>+H22</f>
        <v>0</v>
      </c>
      <c r="I23" s="297">
        <f>+I22</f>
        <v>0</v>
      </c>
      <c r="J23" s="297">
        <f>+J$14/7</f>
        <v>0</v>
      </c>
      <c r="K23" s="297">
        <f>+K$14/7/2</f>
        <v>0</v>
      </c>
      <c r="L23" s="297"/>
      <c r="M23" s="297"/>
      <c r="N23" s="7"/>
      <c r="O23" s="7"/>
      <c r="P23" s="7"/>
      <c r="Q23" s="7"/>
      <c r="R23" s="7"/>
      <c r="S23" s="43"/>
      <c r="T23" s="43"/>
      <c r="U23" s="43"/>
      <c r="V23" s="43"/>
      <c r="W23" s="43"/>
      <c r="X23" s="43"/>
      <c r="Y23" s="7"/>
      <c r="Z23" s="7"/>
    </row>
    <row r="24" spans="1:26" x14ac:dyDescent="0.25">
      <c r="B24" s="3">
        <v>2002</v>
      </c>
      <c r="C24" s="13">
        <f t="shared" si="0"/>
        <v>0</v>
      </c>
      <c r="D24" s="297"/>
      <c r="E24" s="297">
        <f>+E$14/7/2</f>
        <v>0</v>
      </c>
      <c r="F24" s="297">
        <f>+F23</f>
        <v>0</v>
      </c>
      <c r="G24" s="297">
        <f>+G23</f>
        <v>0</v>
      </c>
      <c r="H24" s="297">
        <f>+H23</f>
        <v>0</v>
      </c>
      <c r="I24" s="297">
        <f>+I23</f>
        <v>0</v>
      </c>
      <c r="J24" s="297">
        <f>+J23</f>
        <v>0</v>
      </c>
      <c r="K24" s="297">
        <f>+K$14/7</f>
        <v>0</v>
      </c>
      <c r="L24" s="297">
        <f>+L$14/7/2</f>
        <v>0</v>
      </c>
      <c r="M24" s="297"/>
      <c r="N24" s="7"/>
      <c r="O24" s="7"/>
      <c r="P24" s="7"/>
      <c r="Q24" s="7"/>
      <c r="R24" s="7"/>
      <c r="S24" s="43"/>
      <c r="T24" s="43"/>
      <c r="U24" s="43"/>
      <c r="V24" s="43"/>
      <c r="W24" s="43"/>
      <c r="X24" s="43"/>
      <c r="Y24" s="7"/>
      <c r="Z24" s="7"/>
    </row>
    <row r="25" spans="1:26" x14ac:dyDescent="0.25">
      <c r="B25" s="3">
        <v>2003</v>
      </c>
      <c r="C25" s="13">
        <f t="shared" si="0"/>
        <v>0</v>
      </c>
      <c r="D25" s="297"/>
      <c r="E25" s="297"/>
      <c r="F25" s="297">
        <f>+F$14/7/2</f>
        <v>0</v>
      </c>
      <c r="G25" s="297">
        <f>+G24</f>
        <v>0</v>
      </c>
      <c r="H25" s="297">
        <f>+H24</f>
        <v>0</v>
      </c>
      <c r="I25" s="297">
        <f>+I24</f>
        <v>0</v>
      </c>
      <c r="J25" s="297">
        <f>+J24</f>
        <v>0</v>
      </c>
      <c r="K25" s="297">
        <f>+K24</f>
        <v>0</v>
      </c>
      <c r="L25" s="297">
        <f>+L$14/7</f>
        <v>0</v>
      </c>
      <c r="M25" s="297">
        <f>+M$14/7/2</f>
        <v>0</v>
      </c>
      <c r="N25" s="7"/>
      <c r="O25" s="7"/>
      <c r="P25" s="7"/>
      <c r="Q25" s="7"/>
      <c r="R25" s="7"/>
      <c r="S25" s="43"/>
      <c r="T25" s="43"/>
      <c r="U25" s="43"/>
      <c r="V25" s="43"/>
      <c r="W25" s="43"/>
      <c r="X25" s="43"/>
      <c r="Y25" s="7"/>
      <c r="Z25" s="7"/>
    </row>
    <row r="26" spans="1:26" x14ac:dyDescent="0.25">
      <c r="B26" s="3">
        <v>2004</v>
      </c>
      <c r="C26" s="13">
        <f t="shared" si="0"/>
        <v>0</v>
      </c>
      <c r="D26" s="297"/>
      <c r="E26" s="297"/>
      <c r="F26" s="297"/>
      <c r="G26" s="297">
        <f>+G$14/7/2</f>
        <v>0</v>
      </c>
      <c r="H26" s="297">
        <f>+H25</f>
        <v>0</v>
      </c>
      <c r="I26" s="297">
        <f>+I25</f>
        <v>0</v>
      </c>
      <c r="J26" s="297">
        <f>+J25</f>
        <v>0</v>
      </c>
      <c r="K26" s="297">
        <f>+K25</f>
        <v>0</v>
      </c>
      <c r="L26" s="297">
        <f>+L25</f>
        <v>0</v>
      </c>
      <c r="M26" s="297">
        <f>+M$14/7</f>
        <v>0</v>
      </c>
      <c r="N26" s="7">
        <f>+N$14/7/2</f>
        <v>0</v>
      </c>
      <c r="O26" s="7"/>
      <c r="P26" s="7"/>
      <c r="Q26" s="7"/>
      <c r="R26" s="7"/>
      <c r="S26" s="43"/>
      <c r="T26" s="43"/>
      <c r="U26" s="43"/>
      <c r="V26" s="43"/>
      <c r="W26" s="43"/>
      <c r="X26" s="43"/>
      <c r="Y26" s="7"/>
      <c r="Z26" s="7"/>
    </row>
    <row r="27" spans="1:26" x14ac:dyDescent="0.25">
      <c r="B27" s="3">
        <v>2005</v>
      </c>
      <c r="C27" s="13">
        <f t="shared" si="0"/>
        <v>0</v>
      </c>
      <c r="D27" s="297"/>
      <c r="E27" s="297"/>
      <c r="F27" s="297"/>
      <c r="G27" s="297"/>
      <c r="H27" s="297">
        <f>+H$14/7/2</f>
        <v>0</v>
      </c>
      <c r="I27" s="297">
        <f>+I26</f>
        <v>0</v>
      </c>
      <c r="J27" s="297">
        <f>+J26</f>
        <v>0</v>
      </c>
      <c r="K27" s="297">
        <f>+K26</f>
        <v>0</v>
      </c>
      <c r="L27" s="297">
        <f>+L26</f>
        <v>0</v>
      </c>
      <c r="M27" s="297">
        <f>+M26</f>
        <v>0</v>
      </c>
      <c r="N27" s="7">
        <f>+N$14/7</f>
        <v>0</v>
      </c>
      <c r="O27" s="7">
        <f>+O$14/7/2</f>
        <v>0</v>
      </c>
      <c r="P27" s="7"/>
      <c r="Q27" s="7"/>
      <c r="R27" s="7"/>
      <c r="S27" s="43"/>
      <c r="T27" s="43"/>
      <c r="U27" s="43"/>
      <c r="V27" s="43"/>
      <c r="W27" s="43"/>
      <c r="X27" s="43"/>
      <c r="Y27" s="7"/>
      <c r="Z27" s="7"/>
    </row>
    <row r="28" spans="1:26" x14ac:dyDescent="0.25">
      <c r="B28" s="3">
        <v>2006</v>
      </c>
      <c r="C28" s="13">
        <f t="shared" si="0"/>
        <v>0</v>
      </c>
      <c r="D28" s="297"/>
      <c r="E28" s="297"/>
      <c r="F28" s="297"/>
      <c r="G28" s="297"/>
      <c r="H28" s="297"/>
      <c r="I28" s="297">
        <f>+I$14/7/2</f>
        <v>0</v>
      </c>
      <c r="J28" s="297">
        <f>+J27</f>
        <v>0</v>
      </c>
      <c r="K28" s="297">
        <f>+K27</f>
        <v>0</v>
      </c>
      <c r="L28" s="297">
        <f>+L27</f>
        <v>0</v>
      </c>
      <c r="M28" s="297">
        <f>+M27</f>
        <v>0</v>
      </c>
      <c r="N28" s="7">
        <f>+N27</f>
        <v>0</v>
      </c>
      <c r="O28" s="7">
        <f>+O$14/7</f>
        <v>0</v>
      </c>
      <c r="P28" s="7">
        <f>+P$14/7/2</f>
        <v>0</v>
      </c>
      <c r="Q28" s="7"/>
      <c r="R28" s="7"/>
      <c r="S28" s="43"/>
      <c r="T28" s="43"/>
      <c r="U28" s="43"/>
      <c r="V28" s="43"/>
      <c r="W28" s="43"/>
      <c r="X28" s="43"/>
      <c r="Y28" s="7"/>
      <c r="Z28" s="7"/>
    </row>
    <row r="29" spans="1:26" x14ac:dyDescent="0.25">
      <c r="B29" s="3">
        <v>2007</v>
      </c>
      <c r="C29" s="13">
        <f t="shared" si="0"/>
        <v>0</v>
      </c>
      <c r="D29" s="297"/>
      <c r="E29" s="297"/>
      <c r="F29" s="297"/>
      <c r="G29" s="297"/>
      <c r="H29" s="297"/>
      <c r="I29" s="297"/>
      <c r="J29" s="297">
        <f>+J$14/7/2</f>
        <v>0</v>
      </c>
      <c r="K29" s="297">
        <f>+K28</f>
        <v>0</v>
      </c>
      <c r="L29" s="297">
        <f>+L28</f>
        <v>0</v>
      </c>
      <c r="M29" s="297">
        <f>+M28</f>
        <v>0</v>
      </c>
      <c r="N29" s="7">
        <f>+N28</f>
        <v>0</v>
      </c>
      <c r="O29" s="7">
        <f>+O28</f>
        <v>0</v>
      </c>
      <c r="P29" s="7">
        <f>+P$14/7</f>
        <v>0</v>
      </c>
      <c r="Q29" s="7">
        <f>+Q$14/7/2</f>
        <v>0</v>
      </c>
      <c r="R29" s="7"/>
      <c r="S29" s="43"/>
      <c r="T29" s="43"/>
      <c r="U29" s="43"/>
      <c r="V29" s="43"/>
      <c r="W29" s="43"/>
      <c r="X29" s="43"/>
      <c r="Y29" s="7"/>
      <c r="Z29" s="7"/>
    </row>
    <row r="30" spans="1:26" x14ac:dyDescent="0.25">
      <c r="B30" s="3">
        <v>2008</v>
      </c>
      <c r="C30" s="13">
        <f t="shared" si="0"/>
        <v>0</v>
      </c>
      <c r="D30" s="297"/>
      <c r="E30" s="297"/>
      <c r="F30" s="297"/>
      <c r="G30" s="297"/>
      <c r="H30" s="297"/>
      <c r="I30" s="297"/>
      <c r="J30" s="297"/>
      <c r="K30" s="297">
        <f>+K$14/7/2</f>
        <v>0</v>
      </c>
      <c r="L30" s="297">
        <f>+L29</f>
        <v>0</v>
      </c>
      <c r="M30" s="297">
        <f>+M29</f>
        <v>0</v>
      </c>
      <c r="N30" s="7">
        <f>+N29</f>
        <v>0</v>
      </c>
      <c r="O30" s="7">
        <f>+O29</f>
        <v>0</v>
      </c>
      <c r="P30" s="7">
        <f>+P29</f>
        <v>0</v>
      </c>
      <c r="Q30" s="7">
        <f>+Q$14/7</f>
        <v>0</v>
      </c>
      <c r="R30" s="7">
        <f>+R$14/7/2</f>
        <v>0</v>
      </c>
      <c r="S30" s="43"/>
      <c r="T30" s="43"/>
      <c r="U30" s="43"/>
      <c r="V30" s="43"/>
      <c r="W30" s="43"/>
      <c r="X30" s="43"/>
      <c r="Y30" s="7"/>
      <c r="Z30" s="7"/>
    </row>
    <row r="31" spans="1:26" x14ac:dyDescent="0.25">
      <c r="B31" s="3">
        <v>2009</v>
      </c>
      <c r="C31" s="13">
        <f t="shared" si="0"/>
        <v>0</v>
      </c>
      <c r="D31" s="297"/>
      <c r="E31" s="297"/>
      <c r="F31" s="297"/>
      <c r="G31" s="297"/>
      <c r="H31" s="297"/>
      <c r="I31" s="297"/>
      <c r="J31" s="297"/>
      <c r="K31" s="297"/>
      <c r="L31" s="297">
        <f>+L$14/7/2</f>
        <v>0</v>
      </c>
      <c r="M31" s="297">
        <f>+M30</f>
        <v>0</v>
      </c>
      <c r="N31" s="7">
        <f>+N30</f>
        <v>0</v>
      </c>
      <c r="O31" s="7">
        <f>+O30</f>
        <v>0</v>
      </c>
      <c r="P31" s="7">
        <f t="shared" ref="P31:P34" si="1">+P30</f>
        <v>0</v>
      </c>
      <c r="Q31" s="7">
        <f t="shared" ref="Q31:Q35" si="2">+Q$14/7</f>
        <v>0</v>
      </c>
      <c r="R31" s="7">
        <f>+R$14/7</f>
        <v>0</v>
      </c>
      <c r="S31" s="43">
        <f>+S$14/7/2</f>
        <v>0</v>
      </c>
      <c r="T31" s="43"/>
      <c r="U31" s="43"/>
      <c r="V31" s="43"/>
      <c r="W31" s="43"/>
      <c r="X31" s="43"/>
      <c r="Y31" s="7"/>
      <c r="Z31" s="7"/>
    </row>
    <row r="32" spans="1:26" x14ac:dyDescent="0.25">
      <c r="A32" s="38" t="s">
        <v>59</v>
      </c>
      <c r="B32" s="3">
        <v>2010</v>
      </c>
      <c r="C32" s="13">
        <f t="shared" si="0"/>
        <v>0</v>
      </c>
      <c r="D32" s="297"/>
      <c r="E32" s="297"/>
      <c r="F32" s="297"/>
      <c r="G32" s="297"/>
      <c r="H32" s="297"/>
      <c r="I32" s="297"/>
      <c r="J32" s="297"/>
      <c r="K32" s="297"/>
      <c r="L32" s="297"/>
      <c r="M32" s="297">
        <f>+M$14/7/2</f>
        <v>0</v>
      </c>
      <c r="N32" s="7">
        <f>+N31</f>
        <v>0</v>
      </c>
      <c r="O32" s="7">
        <f>+O31</f>
        <v>0</v>
      </c>
      <c r="P32" s="7">
        <f t="shared" si="1"/>
        <v>0</v>
      </c>
      <c r="Q32" s="7">
        <f t="shared" si="2"/>
        <v>0</v>
      </c>
      <c r="R32" s="7">
        <f>+R31</f>
        <v>0</v>
      </c>
      <c r="S32" s="43">
        <f>+S$14/7</f>
        <v>0</v>
      </c>
      <c r="T32" s="43">
        <f>+T$14/7/2</f>
        <v>0</v>
      </c>
      <c r="U32" s="43"/>
      <c r="V32" s="43"/>
      <c r="W32" s="43"/>
      <c r="X32" s="43"/>
      <c r="Y32" s="7"/>
      <c r="Z32" s="7"/>
    </row>
    <row r="33" spans="1:28" x14ac:dyDescent="0.25">
      <c r="A33" s="38"/>
      <c r="B33" s="3">
        <v>2011</v>
      </c>
      <c r="C33" s="13">
        <f t="shared" si="0"/>
        <v>0</v>
      </c>
      <c r="D33" s="297"/>
      <c r="E33" s="297"/>
      <c r="F33" s="297"/>
      <c r="G33" s="297"/>
      <c r="H33" s="297"/>
      <c r="I33" s="297"/>
      <c r="J33" s="297"/>
      <c r="K33" s="297"/>
      <c r="L33" s="297"/>
      <c r="M33" s="297"/>
      <c r="N33" s="7">
        <f>+N$14/7/2</f>
        <v>0</v>
      </c>
      <c r="O33" s="7">
        <f>+O32</f>
        <v>0</v>
      </c>
      <c r="P33" s="7">
        <f t="shared" si="1"/>
        <v>0</v>
      </c>
      <c r="Q33" s="7">
        <f t="shared" si="2"/>
        <v>0</v>
      </c>
      <c r="R33" s="7">
        <f t="shared" ref="R33:R36" si="3">+R32</f>
        <v>0</v>
      </c>
      <c r="S33" s="43">
        <f>+S32</f>
        <v>0</v>
      </c>
      <c r="T33" s="43">
        <f>+T$14/7</f>
        <v>0</v>
      </c>
      <c r="U33" s="43">
        <f>+U$14/7/2</f>
        <v>0</v>
      </c>
      <c r="V33" s="43"/>
      <c r="W33" s="43"/>
      <c r="X33" s="43"/>
      <c r="Y33" s="7"/>
      <c r="Z33" s="7"/>
    </row>
    <row r="34" spans="1:28" x14ac:dyDescent="0.25">
      <c r="A34" s="38"/>
      <c r="B34" s="3">
        <v>2012</v>
      </c>
      <c r="C34" s="13">
        <f t="shared" si="0"/>
        <v>0</v>
      </c>
      <c r="D34" s="297"/>
      <c r="E34" s="297"/>
      <c r="F34" s="297"/>
      <c r="G34" s="297"/>
      <c r="H34" s="297"/>
      <c r="I34" s="297"/>
      <c r="J34" s="297"/>
      <c r="K34" s="297"/>
      <c r="L34" s="297"/>
      <c r="M34" s="297"/>
      <c r="N34" s="7"/>
      <c r="O34" s="7">
        <f>+O$14/7/2</f>
        <v>0</v>
      </c>
      <c r="P34" s="7">
        <f t="shared" si="1"/>
        <v>0</v>
      </c>
      <c r="Q34" s="7">
        <f t="shared" si="2"/>
        <v>0</v>
      </c>
      <c r="R34" s="7">
        <f t="shared" si="3"/>
        <v>0</v>
      </c>
      <c r="S34" s="43">
        <f t="shared" ref="S34:S37" si="4">+S33</f>
        <v>0</v>
      </c>
      <c r="T34" s="43">
        <f>T33</f>
        <v>0</v>
      </c>
      <c r="U34" s="43">
        <f>+U$14/7</f>
        <v>0</v>
      </c>
      <c r="V34" s="43">
        <f>+V$14/7/2</f>
        <v>0</v>
      </c>
      <c r="W34" s="43"/>
      <c r="X34" s="43"/>
      <c r="Y34" s="7"/>
      <c r="Z34" s="7"/>
    </row>
    <row r="35" spans="1:28" x14ac:dyDescent="0.25">
      <c r="A35" s="38"/>
      <c r="B35" s="3">
        <v>2013</v>
      </c>
      <c r="C35" s="13">
        <f t="shared" si="0"/>
        <v>-1714.2857142857142</v>
      </c>
      <c r="D35" s="297"/>
      <c r="E35" s="297"/>
      <c r="F35" s="297"/>
      <c r="G35" s="297"/>
      <c r="H35" s="297"/>
      <c r="I35" s="297"/>
      <c r="J35" s="297"/>
      <c r="K35" s="297"/>
      <c r="L35" s="297"/>
      <c r="M35" s="297"/>
      <c r="N35" s="7"/>
      <c r="O35" s="7"/>
      <c r="P35" s="7">
        <f>P14/7/2</f>
        <v>0</v>
      </c>
      <c r="Q35" s="7">
        <f t="shared" si="2"/>
        <v>0</v>
      </c>
      <c r="R35" s="7">
        <f t="shared" si="3"/>
        <v>0</v>
      </c>
      <c r="S35" s="43">
        <f t="shared" si="4"/>
        <v>0</v>
      </c>
      <c r="T35" s="43">
        <f>T34</f>
        <v>0</v>
      </c>
      <c r="U35" s="43">
        <f>U34</f>
        <v>0</v>
      </c>
      <c r="V35" s="43">
        <f>V14/7</f>
        <v>0</v>
      </c>
      <c r="W35" s="43">
        <f>$W$14/7/2</f>
        <v>1714.2857142857142</v>
      </c>
      <c r="X35" s="43"/>
      <c r="Y35" s="7"/>
      <c r="Z35" s="7"/>
    </row>
    <row r="36" spans="1:28" x14ac:dyDescent="0.25">
      <c r="A36" s="38"/>
      <c r="B36" s="3">
        <v>2014</v>
      </c>
      <c r="C36" s="13">
        <f t="shared" si="0"/>
        <v>-3853.5714285714284</v>
      </c>
      <c r="D36" s="297"/>
      <c r="E36" s="297"/>
      <c r="F36" s="297"/>
      <c r="G36" s="297"/>
      <c r="H36" s="297"/>
      <c r="I36" s="297"/>
      <c r="J36" s="297"/>
      <c r="K36" s="297"/>
      <c r="L36" s="297"/>
      <c r="M36" s="297"/>
      <c r="N36" s="7"/>
      <c r="O36" s="7"/>
      <c r="P36" s="7"/>
      <c r="Q36" s="7">
        <f>Q14/7/2</f>
        <v>0</v>
      </c>
      <c r="R36" s="7">
        <f t="shared" si="3"/>
        <v>0</v>
      </c>
      <c r="S36" s="43">
        <f t="shared" si="4"/>
        <v>0</v>
      </c>
      <c r="T36" s="43">
        <f>T35</f>
        <v>0</v>
      </c>
      <c r="U36" s="43">
        <f>U35</f>
        <v>0</v>
      </c>
      <c r="V36" s="43">
        <f>V35</f>
        <v>0</v>
      </c>
      <c r="W36" s="43">
        <f>$W$14/7</f>
        <v>3428.5714285714284</v>
      </c>
      <c r="X36" s="43">
        <f>$X$14/7/2</f>
        <v>425</v>
      </c>
      <c r="Y36" s="7"/>
      <c r="Z36" s="7"/>
    </row>
    <row r="37" spans="1:28" x14ac:dyDescent="0.25">
      <c r="A37" s="38"/>
      <c r="B37" s="3">
        <v>2015</v>
      </c>
      <c r="C37" s="13">
        <f t="shared" si="0"/>
        <v>-4278.5714285714284</v>
      </c>
      <c r="D37" s="297"/>
      <c r="E37" s="297"/>
      <c r="F37" s="297"/>
      <c r="G37" s="297"/>
      <c r="H37" s="297"/>
      <c r="I37" s="297"/>
      <c r="J37" s="297"/>
      <c r="K37" s="297"/>
      <c r="L37" s="297"/>
      <c r="M37" s="297"/>
      <c r="N37" s="7"/>
      <c r="O37" s="7"/>
      <c r="P37" s="7"/>
      <c r="Q37" s="7"/>
      <c r="R37" s="7">
        <f>R14/7/2</f>
        <v>0</v>
      </c>
      <c r="S37" s="43">
        <f t="shared" si="4"/>
        <v>0</v>
      </c>
      <c r="T37" s="43">
        <f>T36</f>
        <v>0</v>
      </c>
      <c r="U37" s="43">
        <f>U36</f>
        <v>0</v>
      </c>
      <c r="V37" s="43">
        <f>V36</f>
        <v>0</v>
      </c>
      <c r="W37" s="43">
        <f t="shared" ref="W37:W41" si="5">$W$14/7</f>
        <v>3428.5714285714284</v>
      </c>
      <c r="X37" s="43">
        <f>$X$14/7</f>
        <v>850</v>
      </c>
      <c r="Y37" s="7">
        <f>Y14/7/2</f>
        <v>0</v>
      </c>
      <c r="Z37" s="7"/>
    </row>
    <row r="38" spans="1:28" x14ac:dyDescent="0.25">
      <c r="A38" s="38"/>
      <c r="B38" s="3">
        <v>2016</v>
      </c>
      <c r="C38" s="13">
        <f t="shared" si="0"/>
        <v>-4278.5714285714284</v>
      </c>
      <c r="D38" s="297"/>
      <c r="E38" s="297"/>
      <c r="F38" s="297"/>
      <c r="G38" s="297"/>
      <c r="H38" s="297"/>
      <c r="I38" s="297"/>
      <c r="J38" s="297"/>
      <c r="K38" s="297"/>
      <c r="L38" s="297"/>
      <c r="M38" s="297"/>
      <c r="N38" s="7"/>
      <c r="O38" s="7"/>
      <c r="P38" s="7"/>
      <c r="Q38" s="7"/>
      <c r="R38" s="7"/>
      <c r="S38" s="43"/>
      <c r="T38" s="43"/>
      <c r="U38" s="43"/>
      <c r="V38" s="43"/>
      <c r="W38" s="43">
        <f t="shared" si="5"/>
        <v>3428.5714285714284</v>
      </c>
      <c r="X38" s="43">
        <f t="shared" ref="X38:X42" si="6">$X$14/7</f>
        <v>850</v>
      </c>
      <c r="Y38" s="7"/>
      <c r="Z38" s="7"/>
    </row>
    <row r="39" spans="1:28" x14ac:dyDescent="0.25">
      <c r="A39" s="38"/>
      <c r="B39" s="3">
        <v>2017</v>
      </c>
      <c r="C39" s="13">
        <f t="shared" si="0"/>
        <v>-4278.5714285714284</v>
      </c>
      <c r="D39" s="297"/>
      <c r="E39" s="297"/>
      <c r="F39" s="297"/>
      <c r="G39" s="297"/>
      <c r="H39" s="297"/>
      <c r="I39" s="297"/>
      <c r="J39" s="297"/>
      <c r="K39" s="297"/>
      <c r="L39" s="297"/>
      <c r="M39" s="297"/>
      <c r="N39" s="297"/>
      <c r="O39" s="7"/>
      <c r="P39" s="7"/>
      <c r="Q39" s="7"/>
      <c r="R39" s="7"/>
      <c r="S39" s="43"/>
      <c r="T39" s="43"/>
      <c r="U39" s="43"/>
      <c r="V39" s="43"/>
      <c r="W39" s="43">
        <f t="shared" si="5"/>
        <v>3428.5714285714284</v>
      </c>
      <c r="X39" s="43">
        <f t="shared" si="6"/>
        <v>850</v>
      </c>
      <c r="Y39" s="7"/>
      <c r="Z39" s="7"/>
    </row>
    <row r="40" spans="1:28" x14ac:dyDescent="0.25">
      <c r="A40" s="38"/>
      <c r="B40" s="3">
        <v>2018</v>
      </c>
      <c r="C40" s="13">
        <f>-SUM(D40:AB40)</f>
        <v>-4278.5714285714284</v>
      </c>
      <c r="D40" s="297"/>
      <c r="E40" s="297"/>
      <c r="F40" s="297"/>
      <c r="G40" s="297"/>
      <c r="H40" s="297"/>
      <c r="I40" s="297"/>
      <c r="J40" s="297"/>
      <c r="K40" s="297"/>
      <c r="L40" s="297"/>
      <c r="M40" s="297"/>
      <c r="N40" s="297"/>
      <c r="O40" s="7"/>
      <c r="P40" s="7"/>
      <c r="Q40" s="7"/>
      <c r="R40" s="7"/>
      <c r="S40" s="43"/>
      <c r="T40" s="43"/>
      <c r="U40" s="43"/>
      <c r="V40" s="43"/>
      <c r="W40" s="43">
        <f t="shared" si="5"/>
        <v>3428.5714285714284</v>
      </c>
      <c r="X40" s="43">
        <f t="shared" si="6"/>
        <v>850</v>
      </c>
      <c r="Y40" s="7"/>
      <c r="Z40" s="7"/>
    </row>
    <row r="41" spans="1:28" x14ac:dyDescent="0.25">
      <c r="A41" s="38"/>
      <c r="B41" s="3">
        <v>2019</v>
      </c>
      <c r="C41" s="13">
        <f>-SUM(D41:AB41)</f>
        <v>-4278.5714285714284</v>
      </c>
      <c r="D41" s="297"/>
      <c r="E41" s="297"/>
      <c r="F41" s="297"/>
      <c r="G41" s="297"/>
      <c r="H41" s="297"/>
      <c r="I41" s="297"/>
      <c r="J41" s="297"/>
      <c r="K41" s="297"/>
      <c r="L41" s="297"/>
      <c r="M41" s="297"/>
      <c r="N41" s="297"/>
      <c r="O41" s="7"/>
      <c r="P41" s="7"/>
      <c r="Q41" s="7"/>
      <c r="R41" s="7"/>
      <c r="S41" s="43"/>
      <c r="T41" s="43"/>
      <c r="U41" s="43"/>
      <c r="V41" s="43"/>
      <c r="W41" s="43">
        <f t="shared" si="5"/>
        <v>3428.5714285714284</v>
      </c>
      <c r="X41" s="43">
        <f t="shared" si="6"/>
        <v>850</v>
      </c>
      <c r="Y41" s="7"/>
      <c r="Z41" s="7"/>
    </row>
    <row r="42" spans="1:28" x14ac:dyDescent="0.25">
      <c r="A42" s="38"/>
      <c r="B42" s="3">
        <v>2020</v>
      </c>
      <c r="C42" s="13">
        <f t="shared" ref="C42:C43" si="7">-SUM(D42:AB42)</f>
        <v>-2564.2857142857142</v>
      </c>
      <c r="D42" s="297"/>
      <c r="E42" s="297"/>
      <c r="F42" s="297"/>
      <c r="G42" s="297"/>
      <c r="H42" s="297"/>
      <c r="I42" s="297"/>
      <c r="J42" s="297"/>
      <c r="K42" s="297"/>
      <c r="L42" s="297"/>
      <c r="M42" s="297"/>
      <c r="N42" s="297"/>
      <c r="O42" s="7"/>
      <c r="P42" s="7"/>
      <c r="Q42" s="7"/>
      <c r="R42" s="7"/>
      <c r="S42" s="43"/>
      <c r="T42" s="43"/>
      <c r="U42" s="43"/>
      <c r="V42" s="43"/>
      <c r="W42" s="43">
        <f>$W$14/7/2</f>
        <v>1714.2857142857142</v>
      </c>
      <c r="X42" s="43">
        <f t="shared" si="6"/>
        <v>850</v>
      </c>
      <c r="Y42" s="7"/>
      <c r="Z42" s="7"/>
    </row>
    <row r="43" spans="1:28" x14ac:dyDescent="0.25">
      <c r="A43" s="38"/>
      <c r="B43" s="3">
        <v>2021</v>
      </c>
      <c r="C43" s="13">
        <f t="shared" si="7"/>
        <v>-425</v>
      </c>
      <c r="D43" s="297"/>
      <c r="E43" s="297"/>
      <c r="F43" s="297"/>
      <c r="G43" s="297"/>
      <c r="H43" s="297"/>
      <c r="I43" s="297"/>
      <c r="J43" s="297"/>
      <c r="K43" s="297"/>
      <c r="L43" s="297"/>
      <c r="M43" s="297"/>
      <c r="N43" s="297"/>
      <c r="O43" s="7"/>
      <c r="P43" s="7"/>
      <c r="Q43" s="7"/>
      <c r="R43" s="7"/>
      <c r="S43" s="43"/>
      <c r="T43" s="43"/>
      <c r="U43" s="43"/>
      <c r="V43" s="43"/>
      <c r="W43" s="43"/>
      <c r="X43" s="43">
        <f>$X$14/7/2</f>
        <v>425</v>
      </c>
      <c r="Y43" s="7"/>
      <c r="Z43" s="7"/>
    </row>
    <row r="44" spans="1:28" x14ac:dyDescent="0.25">
      <c r="A44" s="38"/>
      <c r="B44" s="30">
        <f>SUM(D44:Y44)</f>
        <v>0</v>
      </c>
      <c r="C44" s="12"/>
      <c r="D44" s="298"/>
      <c r="E44" s="298"/>
      <c r="F44" s="298"/>
      <c r="G44" s="298"/>
      <c r="H44" s="298"/>
      <c r="I44" s="298"/>
      <c r="J44" s="298"/>
      <c r="K44" s="298"/>
      <c r="L44" s="298"/>
      <c r="M44" s="298"/>
      <c r="N44" s="298"/>
      <c r="O44" s="298"/>
      <c r="P44" s="298"/>
      <c r="Q44" s="298"/>
      <c r="R44" s="298"/>
      <c r="S44" s="298"/>
      <c r="T44" s="338"/>
      <c r="U44" s="338"/>
      <c r="V44" s="275"/>
      <c r="W44" s="275"/>
      <c r="X44" s="275"/>
      <c r="Y44" s="297"/>
      <c r="Z44" s="297"/>
    </row>
    <row r="45" spans="1:28" x14ac:dyDescent="0.25">
      <c r="A45" s="38" t="s">
        <v>62</v>
      </c>
      <c r="B45" s="300">
        <f>SUM(D45:AB45)</f>
        <v>0</v>
      </c>
      <c r="C45" s="275">
        <f>SUM(C16:C44)</f>
        <v>-29949.999999999996</v>
      </c>
      <c r="D45" s="297">
        <f>-SUM(D16:D44)+D14</f>
        <v>0</v>
      </c>
      <c r="E45" s="297">
        <f t="shared" ref="E45:AB45" si="8">-SUM(E16:E44)+E14</f>
        <v>0</v>
      </c>
      <c r="F45" s="297">
        <f t="shared" si="8"/>
        <v>0</v>
      </c>
      <c r="G45" s="297">
        <f t="shared" si="8"/>
        <v>0</v>
      </c>
      <c r="H45" s="297">
        <f t="shared" si="8"/>
        <v>0</v>
      </c>
      <c r="I45" s="297">
        <f t="shared" si="8"/>
        <v>0</v>
      </c>
      <c r="J45" s="297">
        <f t="shared" si="8"/>
        <v>0</v>
      </c>
      <c r="K45" s="297">
        <f t="shared" si="8"/>
        <v>0</v>
      </c>
      <c r="L45" s="297">
        <f t="shared" si="8"/>
        <v>0</v>
      </c>
      <c r="M45" s="297">
        <f t="shared" si="8"/>
        <v>0</v>
      </c>
      <c r="N45" s="297">
        <f t="shared" si="8"/>
        <v>0</v>
      </c>
      <c r="O45" s="297">
        <f t="shared" si="8"/>
        <v>0</v>
      </c>
      <c r="P45" s="297">
        <f t="shared" si="8"/>
        <v>0</v>
      </c>
      <c r="Q45" s="297">
        <f t="shared" si="8"/>
        <v>0</v>
      </c>
      <c r="R45" s="297">
        <f t="shared" si="8"/>
        <v>0</v>
      </c>
      <c r="S45" s="297">
        <f t="shared" si="8"/>
        <v>0</v>
      </c>
      <c r="T45" s="330">
        <f t="shared" si="8"/>
        <v>0</v>
      </c>
      <c r="U45" s="330">
        <f t="shared" si="8"/>
        <v>0</v>
      </c>
      <c r="V45" s="330">
        <f t="shared" si="8"/>
        <v>0</v>
      </c>
      <c r="W45" s="330">
        <f t="shared" si="8"/>
        <v>0</v>
      </c>
      <c r="X45" s="330">
        <f t="shared" si="8"/>
        <v>0</v>
      </c>
      <c r="Y45" s="330">
        <f t="shared" si="8"/>
        <v>0</v>
      </c>
      <c r="Z45" s="330">
        <f t="shared" si="8"/>
        <v>0</v>
      </c>
      <c r="AA45" s="330">
        <f t="shared" si="8"/>
        <v>0</v>
      </c>
      <c r="AB45" s="330">
        <f t="shared" si="8"/>
        <v>0</v>
      </c>
    </row>
    <row r="46" spans="1:28" x14ac:dyDescent="0.25">
      <c r="A46" s="38"/>
      <c r="B46" s="275"/>
      <c r="C46" s="299"/>
      <c r="D46" s="297"/>
      <c r="E46" s="297"/>
      <c r="F46" s="297"/>
      <c r="G46" s="297"/>
      <c r="H46" s="297"/>
      <c r="I46" s="297"/>
      <c r="J46" s="297"/>
      <c r="K46" s="297"/>
      <c r="L46" s="297"/>
      <c r="M46" s="297"/>
      <c r="N46" s="297"/>
      <c r="O46" s="297"/>
      <c r="P46" s="297"/>
      <c r="Q46" s="297"/>
      <c r="R46" s="297"/>
      <c r="S46" s="297"/>
      <c r="T46" s="297"/>
      <c r="U46" s="297"/>
      <c r="V46" s="297"/>
      <c r="W46" s="297"/>
      <c r="X46" s="297"/>
      <c r="Y46" s="297"/>
      <c r="Z46" s="297"/>
    </row>
    <row r="47" spans="1:28" x14ac:dyDescent="0.25">
      <c r="A47" s="39" t="s">
        <v>63</v>
      </c>
      <c r="B47" s="3"/>
      <c r="C47" s="30">
        <f>+C14+C45</f>
        <v>0</v>
      </c>
      <c r="D47" s="297"/>
      <c r="E47" s="297"/>
      <c r="F47" s="297"/>
      <c r="G47" s="297"/>
      <c r="H47" s="297"/>
      <c r="I47" s="297"/>
      <c r="J47" s="297"/>
      <c r="K47" s="297"/>
      <c r="L47" s="297"/>
      <c r="M47" s="297"/>
      <c r="N47" s="297"/>
      <c r="O47" s="297"/>
      <c r="P47" s="297"/>
      <c r="Q47" s="297"/>
      <c r="R47" s="297"/>
      <c r="S47" s="297"/>
      <c r="T47" s="297"/>
      <c r="U47" s="297"/>
      <c r="V47" s="297"/>
      <c r="W47" s="297"/>
      <c r="X47" s="297"/>
      <c r="Y47" s="297"/>
      <c r="Z47" s="297"/>
    </row>
    <row r="48" spans="1:28" x14ac:dyDescent="0.25">
      <c r="A48" s="3"/>
      <c r="B48" s="3"/>
      <c r="C48" s="3"/>
      <c r="D48" s="297"/>
      <c r="E48" s="297"/>
      <c r="F48" s="297"/>
      <c r="G48" s="297"/>
      <c r="H48" s="297"/>
      <c r="I48" s="297"/>
      <c r="J48" s="297"/>
      <c r="K48" s="297"/>
      <c r="L48" s="297"/>
      <c r="M48" s="297"/>
      <c r="N48" s="297"/>
      <c r="O48" s="297"/>
      <c r="P48" s="297"/>
      <c r="Q48" s="297"/>
      <c r="R48" s="297"/>
      <c r="S48" s="297"/>
      <c r="T48" s="297"/>
      <c r="U48" s="297"/>
      <c r="V48" s="297"/>
      <c r="W48" s="297"/>
      <c r="X48" s="297"/>
      <c r="Y48" s="297"/>
      <c r="Z48" s="297"/>
    </row>
    <row r="49" spans="1:26" x14ac:dyDescent="0.25">
      <c r="A49" s="3"/>
      <c r="B49" s="36"/>
      <c r="C49" s="3"/>
      <c r="D49" s="297"/>
      <c r="E49" s="297"/>
      <c r="F49" s="297"/>
      <c r="G49" s="297"/>
      <c r="H49" s="297"/>
      <c r="I49" s="297"/>
      <c r="J49" s="297"/>
      <c r="K49" s="297"/>
      <c r="L49" s="297"/>
      <c r="M49" s="297"/>
      <c r="N49" s="297"/>
      <c r="O49" s="297"/>
      <c r="P49" s="297"/>
      <c r="Q49" s="297"/>
      <c r="R49" s="297"/>
      <c r="S49" s="297"/>
      <c r="T49" s="297"/>
      <c r="U49" s="297"/>
      <c r="V49" s="297"/>
      <c r="W49" s="297"/>
      <c r="X49" s="297"/>
      <c r="Y49" s="297"/>
      <c r="Z49" s="297"/>
    </row>
    <row r="50" spans="1:26" x14ac:dyDescent="0.25">
      <c r="A50" s="3"/>
      <c r="B50" s="3"/>
      <c r="C50" s="3"/>
      <c r="E50" s="297"/>
      <c r="F50" s="301"/>
      <c r="G50" s="301"/>
      <c r="H50" s="301"/>
      <c r="I50" s="301"/>
      <c r="J50" s="301"/>
      <c r="K50" s="301"/>
      <c r="L50" s="301"/>
      <c r="M50" s="301"/>
      <c r="N50" s="297">
        <f>SUM(E32:E50)</f>
        <v>0</v>
      </c>
      <c r="O50" s="301"/>
      <c r="P50" s="301"/>
      <c r="Q50" s="301"/>
      <c r="R50" s="301"/>
      <c r="S50" s="301"/>
    </row>
    <row r="51" spans="1:26" x14ac:dyDescent="0.25">
      <c r="B51" s="3"/>
      <c r="C51" s="3"/>
      <c r="E51" s="301"/>
      <c r="F51" s="301"/>
      <c r="G51" s="301"/>
      <c r="H51" s="301"/>
      <c r="I51" s="301"/>
      <c r="J51" s="301"/>
      <c r="K51" s="301"/>
      <c r="L51" s="301"/>
      <c r="M51" s="301"/>
      <c r="N51" s="301"/>
      <c r="O51" s="301"/>
      <c r="P51" s="301"/>
      <c r="Q51" s="301"/>
      <c r="R51" s="301"/>
      <c r="S51" s="301"/>
    </row>
    <row r="52" spans="1:26" x14ac:dyDescent="0.25">
      <c r="E52" s="301"/>
      <c r="F52" s="301"/>
      <c r="G52" s="301"/>
      <c r="H52" s="301"/>
      <c r="I52" s="301"/>
      <c r="J52" s="301"/>
      <c r="K52" s="301"/>
      <c r="L52" s="301"/>
      <c r="M52" s="301"/>
      <c r="N52" s="301"/>
      <c r="O52" s="301"/>
      <c r="P52" s="301"/>
      <c r="Q52" s="301"/>
      <c r="R52" s="301"/>
      <c r="S52" s="301"/>
    </row>
    <row r="53" spans="1:26" x14ac:dyDescent="0.25">
      <c r="E53" s="301"/>
      <c r="F53" s="301"/>
      <c r="G53" s="301"/>
      <c r="H53" s="301"/>
      <c r="I53" s="301"/>
      <c r="J53" s="301"/>
      <c r="K53" s="301"/>
      <c r="L53" s="301"/>
      <c r="M53" s="301"/>
      <c r="N53" s="301"/>
      <c r="O53" s="301"/>
      <c r="P53" s="301"/>
      <c r="Q53" s="301"/>
      <c r="R53" s="301"/>
      <c r="S53" s="301"/>
    </row>
    <row r="54" spans="1:26" x14ac:dyDescent="0.25">
      <c r="E54" s="301"/>
      <c r="F54" s="301"/>
      <c r="G54" s="301"/>
      <c r="H54" s="301"/>
      <c r="I54" s="301"/>
      <c r="J54" s="301"/>
      <c r="K54" s="301"/>
      <c r="L54" s="301"/>
      <c r="M54" s="301"/>
      <c r="N54" s="301"/>
      <c r="O54" s="301"/>
      <c r="P54" s="301"/>
      <c r="Q54" s="301"/>
      <c r="R54" s="301"/>
      <c r="S54" s="301"/>
    </row>
    <row r="55" spans="1:26" x14ac:dyDescent="0.25">
      <c r="E55" s="301"/>
      <c r="F55" s="301"/>
      <c r="G55" s="301"/>
      <c r="H55" s="301"/>
      <c r="I55" s="301"/>
      <c r="J55" s="301"/>
      <c r="K55" s="301"/>
      <c r="L55" s="301"/>
      <c r="M55" s="301"/>
      <c r="N55" s="301"/>
      <c r="O55" s="301"/>
      <c r="P55" s="301"/>
      <c r="Q55" s="301"/>
      <c r="R55" s="301"/>
      <c r="S55" s="301"/>
    </row>
    <row r="56" spans="1:26" x14ac:dyDescent="0.25">
      <c r="E56" s="301"/>
      <c r="F56" s="301"/>
      <c r="G56" s="301"/>
      <c r="H56" s="301"/>
      <c r="I56" s="301"/>
      <c r="J56" s="301"/>
      <c r="K56" s="301"/>
      <c r="L56" s="301"/>
      <c r="M56" s="301"/>
      <c r="N56" s="301"/>
      <c r="O56" s="301"/>
      <c r="P56" s="301"/>
      <c r="Q56" s="301"/>
      <c r="R56" s="301"/>
      <c r="S56" s="301"/>
    </row>
    <row r="57" spans="1:26" x14ac:dyDescent="0.25">
      <c r="E57" s="301"/>
      <c r="F57" s="301"/>
      <c r="G57" s="301"/>
      <c r="H57" s="301"/>
      <c r="I57" s="301"/>
      <c r="J57" s="301"/>
      <c r="K57" s="301"/>
      <c r="L57" s="301"/>
      <c r="M57" s="301"/>
      <c r="N57" s="301"/>
      <c r="O57" s="301"/>
      <c r="P57" s="301"/>
      <c r="Q57" s="301"/>
      <c r="R57" s="301"/>
      <c r="S57" s="301"/>
    </row>
    <row r="58" spans="1:26" x14ac:dyDescent="0.25">
      <c r="E58" s="301"/>
      <c r="F58" s="301"/>
      <c r="G58" s="301"/>
      <c r="H58" s="301"/>
      <c r="I58" s="301"/>
      <c r="J58" s="301"/>
      <c r="K58" s="301"/>
      <c r="L58" s="301"/>
      <c r="M58" s="301"/>
      <c r="N58" s="301"/>
      <c r="O58" s="301"/>
      <c r="P58" s="301"/>
      <c r="Q58" s="301"/>
      <c r="R58" s="301"/>
      <c r="S58" s="301"/>
    </row>
    <row r="59" spans="1:26" x14ac:dyDescent="0.25">
      <c r="E59" s="301"/>
      <c r="F59" s="301"/>
      <c r="G59" s="301"/>
      <c r="H59" s="301"/>
      <c r="I59" s="301"/>
      <c r="J59" s="301"/>
      <c r="K59" s="301"/>
      <c r="L59" s="301"/>
      <c r="M59" s="301"/>
      <c r="N59" s="301"/>
      <c r="O59" s="301"/>
      <c r="P59" s="301"/>
      <c r="Q59" s="301"/>
      <c r="R59" s="301"/>
      <c r="S59" s="301"/>
    </row>
    <row r="60" spans="1:26" x14ac:dyDescent="0.25">
      <c r="E60" s="301"/>
      <c r="F60" s="301"/>
      <c r="G60" s="301"/>
      <c r="H60" s="301"/>
      <c r="I60" s="301"/>
      <c r="J60" s="301"/>
      <c r="K60" s="301"/>
      <c r="L60" s="301"/>
      <c r="M60" s="301"/>
      <c r="N60" s="301"/>
      <c r="O60" s="301"/>
      <c r="P60" s="301"/>
      <c r="Q60" s="301"/>
      <c r="R60" s="301"/>
      <c r="S60" s="301"/>
    </row>
    <row r="61" spans="1:26" x14ac:dyDescent="0.25">
      <c r="E61" s="301"/>
      <c r="F61" s="301"/>
      <c r="G61" s="301"/>
      <c r="H61" s="301"/>
      <c r="I61" s="301"/>
      <c r="J61" s="301"/>
      <c r="K61" s="301"/>
      <c r="L61" s="301"/>
      <c r="M61" s="301"/>
      <c r="N61" s="301"/>
      <c r="O61" s="301"/>
      <c r="P61" s="301"/>
      <c r="Q61" s="301"/>
      <c r="R61" s="301"/>
      <c r="S61" s="301"/>
    </row>
  </sheetData>
  <pageMargins left="0.7" right="0.7" top="0.75" bottom="0.75" header="0.3" footer="0.3"/>
  <pageSetup scale="71" orientation="landscape" horizontalDpi="4294967294" verticalDpi="4294967294" r:id="rId1"/>
  <headerFooter>
    <oddFooter>&amp;Z&amp;F&amp;RPage &amp;P</oddFooter>
  </headerFooter>
  <ignoredErrors>
    <ignoredError sqref="Q32:Q34 R32" formula="1"/>
  </ignoredErrors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0-000000000000}">
  <sheetPr codeName="Sheet95">
    <pageSetUpPr fitToPage="1"/>
  </sheetPr>
  <dimension ref="A1:AB58"/>
  <sheetViews>
    <sheetView workbookViewId="0"/>
  </sheetViews>
  <sheetFormatPr defaultColWidth="8.85546875" defaultRowHeight="15" x14ac:dyDescent="0.25"/>
  <cols>
    <col min="1" max="1" width="21.5703125" customWidth="1"/>
    <col min="2" max="2" width="8.7109375" customWidth="1"/>
    <col min="3" max="3" width="12.85546875" customWidth="1"/>
    <col min="4" max="6" width="7.42578125" hidden="1" customWidth="1"/>
    <col min="7" max="7" width="8.28515625" hidden="1" customWidth="1"/>
    <col min="8" max="8" width="8.140625" hidden="1" customWidth="1"/>
    <col min="9" max="9" width="10.5703125" hidden="1" customWidth="1"/>
    <col min="10" max="10" width="7.42578125" hidden="1" customWidth="1"/>
    <col min="11" max="11" width="9.42578125" hidden="1" customWidth="1"/>
    <col min="12" max="12" width="7.42578125" hidden="1" customWidth="1"/>
    <col min="13" max="13" width="7.5703125" hidden="1" customWidth="1"/>
    <col min="14" max="17" width="9.28515625" customWidth="1"/>
    <col min="18" max="19" width="11.28515625" customWidth="1"/>
    <col min="20" max="20" width="9.42578125" customWidth="1"/>
    <col min="22" max="24" width="10.5703125" customWidth="1"/>
  </cols>
  <sheetData>
    <row r="1" spans="1:28" x14ac:dyDescent="0.25">
      <c r="A1" s="345" t="s">
        <v>10</v>
      </c>
    </row>
    <row r="2" spans="1:28" x14ac:dyDescent="0.25">
      <c r="A2" s="346" t="s">
        <v>438</v>
      </c>
    </row>
    <row r="3" spans="1:28" x14ac:dyDescent="0.25">
      <c r="A3" s="346" t="s">
        <v>80</v>
      </c>
    </row>
    <row r="4" spans="1:28" x14ac:dyDescent="0.25">
      <c r="R4" s="347" t="s">
        <v>4</v>
      </c>
      <c r="S4" s="348"/>
      <c r="T4" s="347" t="s">
        <v>8</v>
      </c>
    </row>
    <row r="5" spans="1:28" x14ac:dyDescent="0.25">
      <c r="A5" s="349" t="s">
        <v>9</v>
      </c>
      <c r="B5" s="12" t="s">
        <v>64</v>
      </c>
      <c r="C5" s="12" t="s">
        <v>12</v>
      </c>
      <c r="R5" s="350" t="s">
        <v>2</v>
      </c>
      <c r="S5" s="350" t="s">
        <v>60</v>
      </c>
      <c r="T5" s="350" t="s">
        <v>7</v>
      </c>
    </row>
    <row r="6" spans="1:28" x14ac:dyDescent="0.25">
      <c r="B6" s="3"/>
      <c r="R6" s="3"/>
    </row>
    <row r="7" spans="1:28" x14ac:dyDescent="0.25">
      <c r="A7" s="213" t="s">
        <v>282</v>
      </c>
      <c r="B7" s="212">
        <v>520</v>
      </c>
      <c r="C7" s="214">
        <v>112467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5"/>
      <c r="P7" s="6"/>
      <c r="Q7" s="6"/>
      <c r="R7" s="13">
        <f>+C14</f>
        <v>464725.27</v>
      </c>
      <c r="S7" s="13">
        <f>+-C42</f>
        <v>464725.27</v>
      </c>
      <c r="T7" s="13">
        <f>+R7-S7</f>
        <v>0</v>
      </c>
      <c r="U7" s="154" t="s">
        <v>567</v>
      </c>
    </row>
    <row r="8" spans="1:28" x14ac:dyDescent="0.25">
      <c r="A8" s="214" t="s">
        <v>280</v>
      </c>
      <c r="B8" s="3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5"/>
      <c r="P8" s="6"/>
      <c r="Q8" s="6"/>
    </row>
    <row r="9" spans="1:28" x14ac:dyDescent="0.25">
      <c r="A9" s="2"/>
      <c r="B9" s="3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5"/>
      <c r="P9" s="6"/>
      <c r="Q9" s="6"/>
    </row>
    <row r="10" spans="1:28" x14ac:dyDescent="0.25">
      <c r="B10" s="3"/>
    </row>
    <row r="11" spans="1:28" x14ac:dyDescent="0.25">
      <c r="A11" s="686" t="s">
        <v>66</v>
      </c>
      <c r="B11" s="212" t="s">
        <v>78</v>
      </c>
      <c r="C11" s="214"/>
    </row>
    <row r="12" spans="1:28" x14ac:dyDescent="0.25">
      <c r="B12" s="28"/>
      <c r="C12" s="2"/>
    </row>
    <row r="13" spans="1:28" x14ac:dyDescent="0.25">
      <c r="A13" s="346" t="s">
        <v>5</v>
      </c>
      <c r="C13" s="351" t="s">
        <v>3</v>
      </c>
      <c r="D13" s="344">
        <v>1994</v>
      </c>
      <c r="E13" s="344">
        <v>1995</v>
      </c>
      <c r="F13" s="344">
        <v>1996</v>
      </c>
      <c r="G13" s="344">
        <v>1997</v>
      </c>
      <c r="H13" s="344">
        <v>1998</v>
      </c>
      <c r="I13" s="344">
        <v>1999</v>
      </c>
      <c r="J13" s="344">
        <v>2000</v>
      </c>
      <c r="K13" s="344">
        <v>2001</v>
      </c>
      <c r="L13" s="344">
        <v>2002</v>
      </c>
      <c r="M13" s="344">
        <v>2003</v>
      </c>
      <c r="N13" s="344">
        <v>2004</v>
      </c>
      <c r="O13" s="344">
        <v>2005</v>
      </c>
      <c r="P13" s="344">
        <v>2006</v>
      </c>
      <c r="Q13" s="344">
        <v>2007</v>
      </c>
      <c r="R13" s="344">
        <v>2008</v>
      </c>
      <c r="S13" s="344">
        <v>2009</v>
      </c>
      <c r="T13" s="344">
        <v>2010</v>
      </c>
      <c r="U13" s="344">
        <v>2011</v>
      </c>
      <c r="V13" s="344">
        <v>2012</v>
      </c>
      <c r="W13" s="344">
        <v>2013</v>
      </c>
      <c r="X13" s="344">
        <v>2014</v>
      </c>
      <c r="Y13" s="328">
        <v>2015</v>
      </c>
      <c r="Z13" s="344">
        <v>2016</v>
      </c>
      <c r="AA13" s="328">
        <v>2017</v>
      </c>
      <c r="AB13" s="344">
        <v>2018</v>
      </c>
    </row>
    <row r="14" spans="1:28" x14ac:dyDescent="0.25">
      <c r="A14" s="346" t="s">
        <v>73</v>
      </c>
      <c r="C14" s="29">
        <f>SUM(D14:Y14)</f>
        <v>464725.27</v>
      </c>
      <c r="D14" s="43">
        <f>+'Equip Review 032310'!G20</f>
        <v>0</v>
      </c>
      <c r="E14" s="43">
        <f>+'Equip Review 032310'!H20</f>
        <v>0</v>
      </c>
      <c r="F14" s="43">
        <f>+'Equip Review 032310'!I20</f>
        <v>0</v>
      </c>
      <c r="G14" s="43">
        <f>+'Equip Review 032310'!J20</f>
        <v>0</v>
      </c>
      <c r="H14" s="43">
        <f>+'Equip Review 032310'!K20</f>
        <v>0</v>
      </c>
      <c r="I14" s="43">
        <f>+'Equip Review 032310'!L20</f>
        <v>461441.56</v>
      </c>
      <c r="J14" s="43">
        <f>+'Equip Review 032310'!M20</f>
        <v>0</v>
      </c>
      <c r="K14" s="43">
        <f>+'Equip Review 032310'!N20</f>
        <v>0</v>
      </c>
      <c r="L14" s="43">
        <f>+'Equip Review 032310'!O20</f>
        <v>0</v>
      </c>
      <c r="M14" s="43">
        <f>+'Equip Review 032310'!P20</f>
        <v>0</v>
      </c>
      <c r="N14" s="43">
        <f>+'Equip Review 032310'!Q20</f>
        <v>0</v>
      </c>
      <c r="O14" s="43">
        <f>+'Equip Review 032310'!R20</f>
        <v>3283.71</v>
      </c>
      <c r="P14" s="43">
        <f>+'Equip Review 032310'!S20</f>
        <v>0</v>
      </c>
      <c r="Q14" s="43">
        <f>+'Equip Review 032310'!T20+'Equip Review 032310'!U20</f>
        <v>0</v>
      </c>
      <c r="R14" s="43">
        <f>+'Equip Review 032310'!V20</f>
        <v>0</v>
      </c>
      <c r="S14" s="29">
        <f>+'Equip Review 032310'!W20</f>
        <v>0</v>
      </c>
      <c r="T14" s="43"/>
      <c r="U14" s="7"/>
      <c r="V14" s="7"/>
      <c r="W14" s="7"/>
      <c r="X14" s="7"/>
      <c r="Y14" s="7"/>
      <c r="Z14" s="7"/>
    </row>
    <row r="15" spans="1:28" x14ac:dyDescent="0.25">
      <c r="A15" s="352"/>
      <c r="B15" s="2"/>
      <c r="C15" s="2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8" x14ac:dyDescent="0.25">
      <c r="A16" s="346" t="s">
        <v>6</v>
      </c>
      <c r="B16" s="3">
        <v>1994</v>
      </c>
      <c r="C16" s="13">
        <f>-SUM(D16:Y16)</f>
        <v>0</v>
      </c>
      <c r="D16" s="7">
        <f>+D$14/7/2</f>
        <v>0</v>
      </c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x14ac:dyDescent="0.25">
      <c r="B17" s="3">
        <v>1995</v>
      </c>
      <c r="C17" s="13">
        <f t="shared" ref="C17:C39" si="0">-SUM(D17:Y17)</f>
        <v>0</v>
      </c>
      <c r="D17" s="7">
        <f>+D$14/7</f>
        <v>0</v>
      </c>
      <c r="E17" s="7">
        <f>+E$14/7/2</f>
        <v>0</v>
      </c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x14ac:dyDescent="0.25">
      <c r="B18" s="3">
        <v>1996</v>
      </c>
      <c r="C18" s="13">
        <f t="shared" si="0"/>
        <v>0</v>
      </c>
      <c r="D18" s="7">
        <f>+D17</f>
        <v>0</v>
      </c>
      <c r="E18" s="7">
        <f>+E$14/7</f>
        <v>0</v>
      </c>
      <c r="F18" s="7">
        <f>+F$14/7/2</f>
        <v>0</v>
      </c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x14ac:dyDescent="0.25">
      <c r="B19" s="3">
        <v>1997</v>
      </c>
      <c r="C19" s="13">
        <f t="shared" si="0"/>
        <v>0</v>
      </c>
      <c r="D19" s="7">
        <f>+D18</f>
        <v>0</v>
      </c>
      <c r="E19" s="7">
        <f>+E18</f>
        <v>0</v>
      </c>
      <c r="F19" s="7">
        <f>+F$14/7</f>
        <v>0</v>
      </c>
      <c r="G19" s="7">
        <f>+G$14/7/2</f>
        <v>0</v>
      </c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x14ac:dyDescent="0.25">
      <c r="B20" s="3">
        <v>1998</v>
      </c>
      <c r="C20" s="13">
        <f t="shared" si="0"/>
        <v>0</v>
      </c>
      <c r="D20" s="7">
        <f>+D19</f>
        <v>0</v>
      </c>
      <c r="E20" s="7">
        <f>+E19</f>
        <v>0</v>
      </c>
      <c r="F20" s="7">
        <f>+F19</f>
        <v>0</v>
      </c>
      <c r="G20" s="7">
        <f>+G$14/7</f>
        <v>0</v>
      </c>
      <c r="H20" s="7">
        <f>+H$14/7/2</f>
        <v>0</v>
      </c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x14ac:dyDescent="0.25">
      <c r="B21" s="3">
        <v>1999</v>
      </c>
      <c r="C21" s="13">
        <f t="shared" si="0"/>
        <v>-32960.111428571428</v>
      </c>
      <c r="D21" s="7">
        <f>+D20</f>
        <v>0</v>
      </c>
      <c r="E21" s="7">
        <f>+E20</f>
        <v>0</v>
      </c>
      <c r="F21" s="7">
        <f>+F20</f>
        <v>0</v>
      </c>
      <c r="G21" s="7">
        <f>+G20</f>
        <v>0</v>
      </c>
      <c r="H21" s="7">
        <f>+H$14/7</f>
        <v>0</v>
      </c>
      <c r="I21" s="7">
        <f>+I$14/7/2</f>
        <v>32960.111428571428</v>
      </c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x14ac:dyDescent="0.25">
      <c r="B22" s="3">
        <v>2000</v>
      </c>
      <c r="C22" s="13">
        <f t="shared" si="0"/>
        <v>-65920.222857142857</v>
      </c>
      <c r="D22" s="7">
        <f>+D21</f>
        <v>0</v>
      </c>
      <c r="E22" s="7">
        <f>+E21</f>
        <v>0</v>
      </c>
      <c r="F22" s="7">
        <f>+F21</f>
        <v>0</v>
      </c>
      <c r="G22" s="7">
        <f>+G21</f>
        <v>0</v>
      </c>
      <c r="H22" s="7">
        <f>+H21</f>
        <v>0</v>
      </c>
      <c r="I22" s="7">
        <f>+I$14/7</f>
        <v>65920.222857142857</v>
      </c>
      <c r="J22" s="7">
        <f>+J$14/7/2</f>
        <v>0</v>
      </c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x14ac:dyDescent="0.25">
      <c r="B23" s="3">
        <v>2001</v>
      </c>
      <c r="C23" s="13">
        <f t="shared" si="0"/>
        <v>-65920.222857142857</v>
      </c>
      <c r="D23" s="7">
        <f>+D$14/7/2</f>
        <v>0</v>
      </c>
      <c r="E23" s="7">
        <f>+E22</f>
        <v>0</v>
      </c>
      <c r="F23" s="7">
        <f>+F22</f>
        <v>0</v>
      </c>
      <c r="G23" s="7">
        <f>+G22</f>
        <v>0</v>
      </c>
      <c r="H23" s="7">
        <f>+H22</f>
        <v>0</v>
      </c>
      <c r="I23" s="7">
        <f>+I22</f>
        <v>65920.222857142857</v>
      </c>
      <c r="J23" s="7">
        <f>+J$14/7</f>
        <v>0</v>
      </c>
      <c r="K23" s="7">
        <f>+K$14/7/2</f>
        <v>0</v>
      </c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x14ac:dyDescent="0.25">
      <c r="B24" s="3">
        <v>2002</v>
      </c>
      <c r="C24" s="13">
        <f t="shared" si="0"/>
        <v>-65920.222857142857</v>
      </c>
      <c r="D24" s="7"/>
      <c r="E24" s="7">
        <f>+E$14/7/2</f>
        <v>0</v>
      </c>
      <c r="F24" s="7">
        <f>+F23</f>
        <v>0</v>
      </c>
      <c r="G24" s="7">
        <f>+G23</f>
        <v>0</v>
      </c>
      <c r="H24" s="7">
        <f>+H23</f>
        <v>0</v>
      </c>
      <c r="I24" s="7">
        <f>+I23</f>
        <v>65920.222857142857</v>
      </c>
      <c r="J24" s="7">
        <f>+J23</f>
        <v>0</v>
      </c>
      <c r="K24" s="7">
        <f>+K$14/7</f>
        <v>0</v>
      </c>
      <c r="L24" s="7">
        <f>+L$14/7/2</f>
        <v>0</v>
      </c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x14ac:dyDescent="0.25">
      <c r="B25" s="3">
        <v>2003</v>
      </c>
      <c r="C25" s="13">
        <f t="shared" si="0"/>
        <v>-65920.222857142857</v>
      </c>
      <c r="D25" s="7"/>
      <c r="E25" s="7"/>
      <c r="F25" s="7">
        <f>+F$14/7/2</f>
        <v>0</v>
      </c>
      <c r="G25" s="7">
        <f>+G24</f>
        <v>0</v>
      </c>
      <c r="H25" s="7">
        <f>+H24</f>
        <v>0</v>
      </c>
      <c r="I25" s="7">
        <f>+I24</f>
        <v>65920.222857142857</v>
      </c>
      <c r="J25" s="7">
        <f>+J24</f>
        <v>0</v>
      </c>
      <c r="K25" s="7">
        <f>+K24</f>
        <v>0</v>
      </c>
      <c r="L25" s="7">
        <f>+L$14/7</f>
        <v>0</v>
      </c>
      <c r="M25" s="7">
        <f>+M$14/7/2</f>
        <v>0</v>
      </c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x14ac:dyDescent="0.25">
      <c r="B26" s="3">
        <v>2004</v>
      </c>
      <c r="C26" s="13">
        <f t="shared" si="0"/>
        <v>-65920.222857142857</v>
      </c>
      <c r="D26" s="7"/>
      <c r="E26" s="7"/>
      <c r="F26" s="7"/>
      <c r="G26" s="7">
        <f>+G$14/7/2</f>
        <v>0</v>
      </c>
      <c r="H26" s="7">
        <f>+H25</f>
        <v>0</v>
      </c>
      <c r="I26" s="7">
        <f>+I25</f>
        <v>65920.222857142857</v>
      </c>
      <c r="J26" s="7">
        <f>+J25</f>
        <v>0</v>
      </c>
      <c r="K26" s="7">
        <f>+K25</f>
        <v>0</v>
      </c>
      <c r="L26" s="7">
        <f>+L25</f>
        <v>0</v>
      </c>
      <c r="M26" s="7">
        <f>+M$14/7</f>
        <v>0</v>
      </c>
      <c r="N26" s="7">
        <f>+N$14/7/2</f>
        <v>0</v>
      </c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x14ac:dyDescent="0.25">
      <c r="B27" s="3">
        <v>2005</v>
      </c>
      <c r="C27" s="13">
        <f t="shared" si="0"/>
        <v>-66154.773571428566</v>
      </c>
      <c r="D27" s="7"/>
      <c r="E27" s="7"/>
      <c r="F27" s="7"/>
      <c r="G27" s="7"/>
      <c r="H27" s="7">
        <f>+H$14/7/2</f>
        <v>0</v>
      </c>
      <c r="I27" s="7">
        <f>+I26</f>
        <v>65920.222857142857</v>
      </c>
      <c r="J27" s="7">
        <f>+J26</f>
        <v>0</v>
      </c>
      <c r="K27" s="7">
        <f>+K26</f>
        <v>0</v>
      </c>
      <c r="L27" s="7">
        <f>+L26</f>
        <v>0</v>
      </c>
      <c r="M27" s="7">
        <f>+M26</f>
        <v>0</v>
      </c>
      <c r="N27" s="7">
        <f>+N$14/7</f>
        <v>0</v>
      </c>
      <c r="O27" s="7">
        <f>+O$14/7/2</f>
        <v>234.55071428571429</v>
      </c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x14ac:dyDescent="0.25">
      <c r="B28" s="3">
        <v>2006</v>
      </c>
      <c r="C28" s="13">
        <f t="shared" si="0"/>
        <v>-33429.212857142855</v>
      </c>
      <c r="D28" s="7"/>
      <c r="E28" s="7"/>
      <c r="F28" s="7"/>
      <c r="G28" s="7"/>
      <c r="H28" s="7"/>
      <c r="I28" s="7">
        <f>+I$14/7/2</f>
        <v>32960.111428571428</v>
      </c>
      <c r="J28" s="7">
        <f>+J27</f>
        <v>0</v>
      </c>
      <c r="K28" s="7">
        <f>+K27</f>
        <v>0</v>
      </c>
      <c r="L28" s="7">
        <f>+L27</f>
        <v>0</v>
      </c>
      <c r="M28" s="7">
        <f>+M27</f>
        <v>0</v>
      </c>
      <c r="N28" s="7">
        <f>+N27</f>
        <v>0</v>
      </c>
      <c r="O28" s="7">
        <f>+O$14/7</f>
        <v>469.10142857142858</v>
      </c>
      <c r="P28" s="7">
        <f>+P$14/7/2</f>
        <v>0</v>
      </c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x14ac:dyDescent="0.25">
      <c r="B29" s="3">
        <v>2007</v>
      </c>
      <c r="C29" s="13">
        <f t="shared" si="0"/>
        <v>-469.10142857142858</v>
      </c>
      <c r="D29" s="7"/>
      <c r="E29" s="7"/>
      <c r="F29" s="7"/>
      <c r="G29" s="7"/>
      <c r="H29" s="7"/>
      <c r="I29" s="7"/>
      <c r="J29" s="7">
        <f>+J$14/7/2</f>
        <v>0</v>
      </c>
      <c r="K29" s="7">
        <f>+K28</f>
        <v>0</v>
      </c>
      <c r="L29" s="7">
        <f>+L28</f>
        <v>0</v>
      </c>
      <c r="M29" s="7">
        <f>+M28</f>
        <v>0</v>
      </c>
      <c r="N29" s="7">
        <f>+N28</f>
        <v>0</v>
      </c>
      <c r="O29" s="7">
        <f>+O28</f>
        <v>469.10142857142858</v>
      </c>
      <c r="P29" s="7">
        <f>+P$14/7</f>
        <v>0</v>
      </c>
      <c r="Q29" s="7">
        <f>+Q$14/7/2</f>
        <v>0</v>
      </c>
      <c r="R29" s="7"/>
      <c r="S29" s="7"/>
      <c r="T29" s="7"/>
      <c r="U29" s="7"/>
      <c r="V29" s="7"/>
      <c r="W29" s="7"/>
      <c r="X29" s="7"/>
      <c r="Y29" s="7"/>
      <c r="Z29" s="7"/>
    </row>
    <row r="30" spans="1:26" x14ac:dyDescent="0.25">
      <c r="B30" s="3">
        <v>2008</v>
      </c>
      <c r="C30" s="13">
        <f t="shared" si="0"/>
        <v>-469.10142857142858</v>
      </c>
      <c r="D30" s="7"/>
      <c r="E30" s="7"/>
      <c r="F30" s="7"/>
      <c r="G30" s="7"/>
      <c r="H30" s="7"/>
      <c r="I30" s="7"/>
      <c r="J30" s="7"/>
      <c r="K30" s="7">
        <f>+K$14/7/2</f>
        <v>0</v>
      </c>
      <c r="L30" s="7">
        <f>+L29</f>
        <v>0</v>
      </c>
      <c r="M30" s="7">
        <f>+M29</f>
        <v>0</v>
      </c>
      <c r="N30" s="7">
        <f>+N29</f>
        <v>0</v>
      </c>
      <c r="O30" s="7">
        <f>+O29</f>
        <v>469.10142857142858</v>
      </c>
      <c r="P30" s="7">
        <f>+P29</f>
        <v>0</v>
      </c>
      <c r="Q30" s="7">
        <f>+Q$14/7</f>
        <v>0</v>
      </c>
      <c r="R30" s="7">
        <f>+R$14/7/2</f>
        <v>0</v>
      </c>
      <c r="S30" s="7"/>
      <c r="T30" s="7"/>
      <c r="U30" s="7"/>
      <c r="V30" s="7"/>
      <c r="W30" s="7"/>
      <c r="X30" s="7"/>
      <c r="Y30" s="7"/>
      <c r="Z30" s="7"/>
    </row>
    <row r="31" spans="1:26" x14ac:dyDescent="0.25">
      <c r="B31" s="3">
        <v>2009</v>
      </c>
      <c r="C31" s="13">
        <f t="shared" si="0"/>
        <v>-469.10142857142858</v>
      </c>
      <c r="D31" s="7"/>
      <c r="E31" s="7"/>
      <c r="F31" s="7"/>
      <c r="G31" s="7"/>
      <c r="H31" s="7"/>
      <c r="I31" s="7"/>
      <c r="J31" s="7"/>
      <c r="K31" s="7"/>
      <c r="L31" s="7">
        <f>+L$14/7/2</f>
        <v>0</v>
      </c>
      <c r="M31" s="7">
        <f>+M30</f>
        <v>0</v>
      </c>
      <c r="N31" s="7">
        <f>+N30</f>
        <v>0</v>
      </c>
      <c r="O31" s="7">
        <f>+O30</f>
        <v>469.10142857142858</v>
      </c>
      <c r="P31" s="7">
        <f t="shared" ref="P31:P34" si="1">+P30</f>
        <v>0</v>
      </c>
      <c r="Q31" s="7">
        <f t="shared" ref="Q31:Q35" si="2">+Q$14/7</f>
        <v>0</v>
      </c>
      <c r="R31" s="7">
        <f>+R$14/7</f>
        <v>0</v>
      </c>
      <c r="S31" s="7">
        <f>+S$14/7/2</f>
        <v>0</v>
      </c>
      <c r="T31" s="7"/>
      <c r="U31" s="7"/>
      <c r="V31" s="7"/>
      <c r="W31" s="7"/>
      <c r="X31" s="7"/>
      <c r="Y31" s="7"/>
      <c r="Z31" s="7"/>
    </row>
    <row r="32" spans="1:26" x14ac:dyDescent="0.25">
      <c r="A32" s="38" t="s">
        <v>59</v>
      </c>
      <c r="B32" s="3">
        <v>2010</v>
      </c>
      <c r="C32" s="13">
        <f t="shared" si="0"/>
        <v>-469.10142857142858</v>
      </c>
      <c r="D32" s="7"/>
      <c r="E32" s="7"/>
      <c r="F32" s="7"/>
      <c r="G32" s="7"/>
      <c r="H32" s="7"/>
      <c r="I32" s="7"/>
      <c r="J32" s="7"/>
      <c r="K32" s="7"/>
      <c r="L32" s="7"/>
      <c r="M32" s="7">
        <f>+M$14/7/2</f>
        <v>0</v>
      </c>
      <c r="N32" s="7">
        <f>+N31</f>
        <v>0</v>
      </c>
      <c r="O32" s="7">
        <f>+O31</f>
        <v>469.10142857142858</v>
      </c>
      <c r="P32" s="7">
        <f t="shared" si="1"/>
        <v>0</v>
      </c>
      <c r="Q32" s="7">
        <f t="shared" si="2"/>
        <v>0</v>
      </c>
      <c r="R32" s="7">
        <f>+R31</f>
        <v>0</v>
      </c>
      <c r="S32" s="7">
        <f>+S$14/7</f>
        <v>0</v>
      </c>
      <c r="T32" s="7">
        <f>+T$14/7/2</f>
        <v>0</v>
      </c>
      <c r="U32" s="7"/>
      <c r="V32" s="7"/>
      <c r="W32" s="7"/>
      <c r="X32" s="7"/>
      <c r="Y32" s="7"/>
      <c r="Z32" s="7"/>
    </row>
    <row r="33" spans="1:28" x14ac:dyDescent="0.25">
      <c r="A33" s="38"/>
      <c r="B33" s="3">
        <v>2011</v>
      </c>
      <c r="C33" s="13">
        <f t="shared" si="0"/>
        <v>-469.10142857142858</v>
      </c>
      <c r="D33" s="7"/>
      <c r="E33" s="7"/>
      <c r="F33" s="7"/>
      <c r="G33" s="7"/>
      <c r="H33" s="7"/>
      <c r="I33" s="7"/>
      <c r="J33" s="7"/>
      <c r="K33" s="7"/>
      <c r="L33" s="7"/>
      <c r="M33" s="7"/>
      <c r="N33" s="7">
        <f>+N$14/7/2</f>
        <v>0</v>
      </c>
      <c r="O33" s="7">
        <f>+O32</f>
        <v>469.10142857142858</v>
      </c>
      <c r="P33" s="7">
        <f t="shared" si="1"/>
        <v>0</v>
      </c>
      <c r="Q33" s="7">
        <f t="shared" si="2"/>
        <v>0</v>
      </c>
      <c r="R33" s="7">
        <f t="shared" ref="R33:R36" si="3">+R32</f>
        <v>0</v>
      </c>
      <c r="S33" s="7">
        <f>+S32</f>
        <v>0</v>
      </c>
      <c r="T33" s="7">
        <f>+T$14/7</f>
        <v>0</v>
      </c>
      <c r="U33" s="7">
        <f>+U$14/7/2</f>
        <v>0</v>
      </c>
      <c r="V33" s="7"/>
      <c r="W33" s="7"/>
      <c r="X33" s="7"/>
      <c r="Y33" s="7"/>
      <c r="Z33" s="7"/>
    </row>
    <row r="34" spans="1:28" x14ac:dyDescent="0.25">
      <c r="A34" s="38"/>
      <c r="B34" s="3">
        <v>2012</v>
      </c>
      <c r="C34" s="13">
        <f t="shared" si="0"/>
        <v>-234.55071428571429</v>
      </c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>
        <f>+O$14/7/2</f>
        <v>234.55071428571429</v>
      </c>
      <c r="P34" s="7">
        <f t="shared" si="1"/>
        <v>0</v>
      </c>
      <c r="Q34" s="7">
        <f t="shared" si="2"/>
        <v>0</v>
      </c>
      <c r="R34" s="7">
        <f t="shared" si="3"/>
        <v>0</v>
      </c>
      <c r="S34" s="7">
        <f t="shared" ref="S34:S36" si="4">+S33</f>
        <v>0</v>
      </c>
      <c r="T34" s="7">
        <f>T33</f>
        <v>0</v>
      </c>
      <c r="U34" s="7">
        <f>+U$14/7</f>
        <v>0</v>
      </c>
      <c r="V34" s="7">
        <f>+V$14/7/2</f>
        <v>0</v>
      </c>
      <c r="W34" s="7"/>
      <c r="X34" s="7"/>
      <c r="Y34" s="7"/>
      <c r="Z34" s="7"/>
    </row>
    <row r="35" spans="1:28" x14ac:dyDescent="0.25">
      <c r="A35" s="38"/>
      <c r="B35" s="3">
        <v>2013</v>
      </c>
      <c r="C35" s="13">
        <f t="shared" si="0"/>
        <v>0</v>
      </c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>
        <f>P14/7/2</f>
        <v>0</v>
      </c>
      <c r="Q35" s="7">
        <f t="shared" si="2"/>
        <v>0</v>
      </c>
      <c r="R35" s="7">
        <f t="shared" si="3"/>
        <v>0</v>
      </c>
      <c r="S35" s="7">
        <f t="shared" si="4"/>
        <v>0</v>
      </c>
      <c r="T35" s="7">
        <f>T34</f>
        <v>0</v>
      </c>
      <c r="U35" s="7">
        <f>U34</f>
        <v>0</v>
      </c>
      <c r="V35" s="7">
        <f>V14/7</f>
        <v>0</v>
      </c>
      <c r="W35" s="7">
        <f>W14/7/2</f>
        <v>0</v>
      </c>
      <c r="X35" s="7"/>
      <c r="Y35" s="7"/>
      <c r="Z35" s="7"/>
    </row>
    <row r="36" spans="1:28" x14ac:dyDescent="0.25">
      <c r="A36" s="38"/>
      <c r="B36" s="3">
        <v>2014</v>
      </c>
      <c r="C36" s="13">
        <f t="shared" si="0"/>
        <v>0</v>
      </c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>
        <f>Q14/7/2</f>
        <v>0</v>
      </c>
      <c r="R36" s="33">
        <f t="shared" si="3"/>
        <v>0</v>
      </c>
      <c r="S36" s="33">
        <f t="shared" si="4"/>
        <v>0</v>
      </c>
      <c r="T36" s="33">
        <f>T35</f>
        <v>0</v>
      </c>
      <c r="U36" s="33">
        <f>U35</f>
        <v>0</v>
      </c>
      <c r="V36" s="33">
        <f>V35</f>
        <v>0</v>
      </c>
      <c r="W36" s="33">
        <f>W14/7</f>
        <v>0</v>
      </c>
      <c r="X36" s="33">
        <f>X14/7/2</f>
        <v>0</v>
      </c>
      <c r="Y36" s="33"/>
      <c r="Z36" s="7"/>
    </row>
    <row r="37" spans="1:28" x14ac:dyDescent="0.25">
      <c r="A37" s="38"/>
      <c r="B37" s="3">
        <v>2015</v>
      </c>
      <c r="C37" s="13">
        <f t="shared" si="0"/>
        <v>0</v>
      </c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>
        <f>R14/7/2</f>
        <v>0</v>
      </c>
      <c r="S37" s="33">
        <f>S36</f>
        <v>0</v>
      </c>
      <c r="T37" s="33">
        <f>T36</f>
        <v>0</v>
      </c>
      <c r="U37" s="33">
        <f>U36</f>
        <v>0</v>
      </c>
      <c r="V37" s="33">
        <f>V36</f>
        <v>0</v>
      </c>
      <c r="W37" s="33">
        <f>W36</f>
        <v>0</v>
      </c>
      <c r="X37" s="33">
        <f>X14/7</f>
        <v>0</v>
      </c>
      <c r="Y37" s="33">
        <f>Y14/7/2</f>
        <v>0</v>
      </c>
      <c r="Z37" s="7"/>
    </row>
    <row r="38" spans="1:28" x14ac:dyDescent="0.25">
      <c r="A38" s="38"/>
      <c r="B38" s="3">
        <v>2016</v>
      </c>
      <c r="C38" s="13">
        <f t="shared" si="0"/>
        <v>0</v>
      </c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7"/>
    </row>
    <row r="39" spans="1:28" x14ac:dyDescent="0.25">
      <c r="A39" s="38"/>
      <c r="B39" s="3">
        <v>2017</v>
      </c>
      <c r="C39" s="13">
        <f t="shared" si="0"/>
        <v>0</v>
      </c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7"/>
    </row>
    <row r="40" spans="1:28" x14ac:dyDescent="0.25">
      <c r="A40" s="38"/>
      <c r="B40" s="3">
        <v>2018</v>
      </c>
      <c r="C40" s="13">
        <f>-SUM(D40:AB40)</f>
        <v>0</v>
      </c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7"/>
    </row>
    <row r="41" spans="1:28" x14ac:dyDescent="0.25">
      <c r="A41" s="38"/>
      <c r="B41" s="3"/>
      <c r="C41" s="254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spans="1:28" x14ac:dyDescent="0.25">
      <c r="A42" s="38" t="s">
        <v>62</v>
      </c>
      <c r="B42" s="35">
        <f>SUM(D42:Y42)</f>
        <v>0</v>
      </c>
      <c r="C42" s="29">
        <f>SUM(C16:C41)</f>
        <v>-464725.27</v>
      </c>
      <c r="D42" s="7">
        <f t="shared" ref="D42:T42" si="5">-SUM(D16:D41)+D14</f>
        <v>0</v>
      </c>
      <c r="E42" s="7">
        <f t="shared" si="5"/>
        <v>0</v>
      </c>
      <c r="F42" s="7">
        <f t="shared" si="5"/>
        <v>0</v>
      </c>
      <c r="G42" s="7">
        <f t="shared" si="5"/>
        <v>0</v>
      </c>
      <c r="H42" s="7">
        <f t="shared" si="5"/>
        <v>0</v>
      </c>
      <c r="I42" s="7">
        <f t="shared" si="5"/>
        <v>0</v>
      </c>
      <c r="J42" s="7">
        <f t="shared" si="5"/>
        <v>0</v>
      </c>
      <c r="K42" s="7">
        <f t="shared" si="5"/>
        <v>0</v>
      </c>
      <c r="L42" s="7">
        <f t="shared" si="5"/>
        <v>0</v>
      </c>
      <c r="M42" s="7">
        <f t="shared" si="5"/>
        <v>0</v>
      </c>
      <c r="N42" s="7">
        <f t="shared" si="5"/>
        <v>0</v>
      </c>
      <c r="O42" s="7">
        <f t="shared" si="5"/>
        <v>0</v>
      </c>
      <c r="P42" s="7">
        <f t="shared" si="5"/>
        <v>0</v>
      </c>
      <c r="Q42" s="7">
        <f t="shared" si="5"/>
        <v>0</v>
      </c>
      <c r="R42" s="7">
        <f t="shared" si="5"/>
        <v>0</v>
      </c>
      <c r="S42" s="7">
        <f t="shared" si="5"/>
        <v>0</v>
      </c>
      <c r="T42" s="7">
        <f t="shared" si="5"/>
        <v>0</v>
      </c>
      <c r="U42" s="7">
        <f t="shared" ref="U42:AB42" si="6">-SUM(U16:U41)+U14</f>
        <v>0</v>
      </c>
      <c r="V42" s="7">
        <f t="shared" si="6"/>
        <v>0</v>
      </c>
      <c r="W42" s="7">
        <f t="shared" si="6"/>
        <v>0</v>
      </c>
      <c r="X42" s="7">
        <f t="shared" si="6"/>
        <v>0</v>
      </c>
      <c r="Y42" s="7">
        <f t="shared" si="6"/>
        <v>0</v>
      </c>
      <c r="Z42" s="7">
        <f t="shared" si="6"/>
        <v>0</v>
      </c>
      <c r="AA42" s="7">
        <f t="shared" si="6"/>
        <v>0</v>
      </c>
      <c r="AB42" s="7">
        <f t="shared" si="6"/>
        <v>0</v>
      </c>
    </row>
    <row r="43" spans="1:28" x14ac:dyDescent="0.25">
      <c r="A43" s="38"/>
      <c r="B43" s="29">
        <f>SUM(D43:Y43)</f>
        <v>0</v>
      </c>
      <c r="C43" s="3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8" x14ac:dyDescent="0.25">
      <c r="A44" s="353" t="s">
        <v>63</v>
      </c>
      <c r="B44" s="3"/>
      <c r="C44" s="30">
        <f>+C14+C42</f>
        <v>0</v>
      </c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33"/>
      <c r="U44" s="33"/>
      <c r="V44" s="33"/>
      <c r="W44" s="33"/>
      <c r="X44" s="33"/>
      <c r="Y44" s="33"/>
      <c r="Z44" s="33"/>
    </row>
    <row r="45" spans="1:28" x14ac:dyDescent="0.25">
      <c r="A45" s="3"/>
      <c r="B45" s="3"/>
      <c r="C45" s="3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8" x14ac:dyDescent="0.25">
      <c r="A46" s="3"/>
      <c r="B46" s="36"/>
      <c r="C46" s="3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8" x14ac:dyDescent="0.25">
      <c r="A47" s="3"/>
      <c r="B47" s="3"/>
      <c r="C47" s="3"/>
      <c r="E47" s="7"/>
      <c r="F47" s="4"/>
      <c r="G47" s="4"/>
      <c r="H47" s="4"/>
      <c r="I47" s="4"/>
      <c r="J47" s="4"/>
      <c r="K47" s="4"/>
      <c r="L47" s="4"/>
      <c r="M47" s="4"/>
      <c r="N47" s="7">
        <f>SUM(E32:E47)</f>
        <v>0</v>
      </c>
      <c r="O47" s="4"/>
      <c r="P47" s="4"/>
      <c r="Q47" s="4"/>
      <c r="R47" s="4"/>
      <c r="S47" s="4"/>
    </row>
    <row r="48" spans="1:28" x14ac:dyDescent="0.25">
      <c r="B48" s="3"/>
      <c r="C48" s="3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</row>
    <row r="49" spans="5:19" x14ac:dyDescent="0.25"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</row>
    <row r="50" spans="5:19" x14ac:dyDescent="0.25"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</row>
    <row r="51" spans="5:19" x14ac:dyDescent="0.25"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</row>
    <row r="52" spans="5:19" x14ac:dyDescent="0.25"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</row>
    <row r="53" spans="5:19" x14ac:dyDescent="0.25"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</row>
    <row r="54" spans="5:19" x14ac:dyDescent="0.25"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</row>
    <row r="55" spans="5:19" x14ac:dyDescent="0.25"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</row>
    <row r="56" spans="5:19" x14ac:dyDescent="0.25"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</row>
    <row r="57" spans="5:19" x14ac:dyDescent="0.25"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</row>
    <row r="58" spans="5:19" x14ac:dyDescent="0.25"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</row>
  </sheetData>
  <phoneticPr fontId="0" type="noConversion"/>
  <pageMargins left="0.7" right="0.7" top="0.75" bottom="0.75" header="0.3" footer="0.3"/>
  <pageSetup scale="27" fitToHeight="2" orientation="landscape" horizontalDpi="4294967294" verticalDpi="4294967294" r:id="rId1"/>
  <headerFooter>
    <oddFooter>&amp;C&amp;Z&amp;F&amp;R&amp;P</oddFooter>
  </headerFooter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500-000000000000}">
  <sheetPr codeName="Sheet96">
    <tabColor theme="9" tint="-0.249977111117893"/>
    <pageSetUpPr fitToPage="1"/>
  </sheetPr>
  <dimension ref="A1:AB59"/>
  <sheetViews>
    <sheetView workbookViewId="0"/>
  </sheetViews>
  <sheetFormatPr defaultRowHeight="15" x14ac:dyDescent="0.25"/>
  <cols>
    <col min="1" max="1" width="20.85546875" customWidth="1"/>
    <col min="2" max="2" width="8.7109375" customWidth="1"/>
    <col min="3" max="3" width="12.85546875" customWidth="1"/>
    <col min="4" max="12" width="7.42578125" hidden="1" customWidth="1"/>
    <col min="13" max="13" width="7.5703125" hidden="1" customWidth="1"/>
    <col min="14" max="17" width="9.28515625" customWidth="1"/>
    <col min="18" max="19" width="11.28515625" customWidth="1"/>
    <col min="20" max="20" width="9.42578125" customWidth="1"/>
    <col min="22" max="24" width="10.5703125" customWidth="1"/>
  </cols>
  <sheetData>
    <row r="1" spans="1:28" x14ac:dyDescent="0.25">
      <c r="A1" s="11" t="s">
        <v>10</v>
      </c>
      <c r="O1" t="s">
        <v>647</v>
      </c>
    </row>
    <row r="2" spans="1:28" x14ac:dyDescent="0.25">
      <c r="A2" s="9" t="s">
        <v>438</v>
      </c>
    </row>
    <row r="3" spans="1:28" x14ac:dyDescent="0.25">
      <c r="A3" s="9" t="s">
        <v>80</v>
      </c>
    </row>
    <row r="4" spans="1:28" x14ac:dyDescent="0.25">
      <c r="R4" s="40" t="s">
        <v>4</v>
      </c>
      <c r="S4" s="41"/>
      <c r="T4" s="40" t="s">
        <v>8</v>
      </c>
    </row>
    <row r="5" spans="1:28" x14ac:dyDescent="0.25">
      <c r="A5" s="10" t="s">
        <v>9</v>
      </c>
      <c r="B5" s="12" t="s">
        <v>64</v>
      </c>
      <c r="C5" s="12" t="s">
        <v>12</v>
      </c>
      <c r="R5" s="42" t="s">
        <v>2</v>
      </c>
      <c r="S5" s="42" t="s">
        <v>60</v>
      </c>
      <c r="T5" s="42" t="s">
        <v>7</v>
      </c>
    </row>
    <row r="6" spans="1:28" x14ac:dyDescent="0.25">
      <c r="B6" s="3"/>
      <c r="R6" s="3"/>
    </row>
    <row r="7" spans="1:28" x14ac:dyDescent="0.25">
      <c r="A7" s="213" t="str">
        <f>SUMMARY!B148</f>
        <v>NAKAMURA - TOME  CNC</v>
      </c>
      <c r="B7" s="212">
        <f>SUMMARY!A148</f>
        <v>522</v>
      </c>
      <c r="C7" s="214" t="str">
        <f>SUMMARY!D148</f>
        <v>S453905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5"/>
      <c r="P7" s="6"/>
      <c r="Q7" s="6"/>
      <c r="R7" s="13">
        <f>+C14</f>
        <v>220000</v>
      </c>
      <c r="S7" s="13">
        <f>+-C43</f>
        <v>219999.99999999997</v>
      </c>
      <c r="T7" s="13">
        <f>+R7-S7</f>
        <v>0</v>
      </c>
    </row>
    <row r="8" spans="1:28" x14ac:dyDescent="0.25">
      <c r="A8" s="213"/>
      <c r="B8" s="3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5"/>
      <c r="P8" s="6"/>
      <c r="Q8" s="6"/>
    </row>
    <row r="9" spans="1:28" x14ac:dyDescent="0.25">
      <c r="A9" s="2"/>
      <c r="B9" s="3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5"/>
      <c r="P9" s="6"/>
      <c r="Q9" s="6"/>
    </row>
    <row r="10" spans="1:28" x14ac:dyDescent="0.25">
      <c r="B10" s="3"/>
    </row>
    <row r="11" spans="1:28" x14ac:dyDescent="0.25">
      <c r="A11" s="686" t="s">
        <v>66</v>
      </c>
      <c r="B11" s="219" t="str">
        <f>SUMMARY!F148</f>
        <v>MISS</v>
      </c>
      <c r="C11" s="214"/>
    </row>
    <row r="12" spans="1:28" x14ac:dyDescent="0.25">
      <c r="B12" s="28"/>
      <c r="C12" s="2"/>
    </row>
    <row r="13" spans="1:28" x14ac:dyDescent="0.25">
      <c r="A13" s="9" t="s">
        <v>5</v>
      </c>
      <c r="C13" s="31" t="s">
        <v>3</v>
      </c>
      <c r="D13" s="32">
        <v>1994</v>
      </c>
      <c r="E13" s="32">
        <v>1995</v>
      </c>
      <c r="F13" s="32">
        <v>1996</v>
      </c>
      <c r="G13" s="32">
        <v>1997</v>
      </c>
      <c r="H13" s="32">
        <v>1998</v>
      </c>
      <c r="I13" s="32">
        <v>1999</v>
      </c>
      <c r="J13" s="32">
        <v>2000</v>
      </c>
      <c r="K13" s="32">
        <v>2001</v>
      </c>
      <c r="L13" s="32">
        <v>2002</v>
      </c>
      <c r="M13" s="32">
        <v>2003</v>
      </c>
      <c r="N13" s="32">
        <v>2004</v>
      </c>
      <c r="O13" s="32">
        <v>2005</v>
      </c>
      <c r="P13" s="32">
        <v>2006</v>
      </c>
      <c r="Q13" s="32">
        <v>2007</v>
      </c>
      <c r="R13" s="32">
        <v>2008</v>
      </c>
      <c r="S13" s="32">
        <v>2009</v>
      </c>
      <c r="T13" s="32">
        <v>2010</v>
      </c>
      <c r="U13" s="32">
        <v>2011</v>
      </c>
      <c r="V13" s="32">
        <v>2012</v>
      </c>
      <c r="W13" s="32">
        <v>2013</v>
      </c>
      <c r="X13" s="32">
        <v>2014</v>
      </c>
      <c r="Y13" s="328">
        <v>2015</v>
      </c>
      <c r="Z13" s="32">
        <v>2016</v>
      </c>
      <c r="AA13" s="328">
        <v>2017</v>
      </c>
      <c r="AB13" s="32">
        <v>2018</v>
      </c>
    </row>
    <row r="14" spans="1:28" x14ac:dyDescent="0.25">
      <c r="A14" s="9" t="s">
        <v>73</v>
      </c>
      <c r="C14" s="222">
        <f>SUM(D14:Y14)</f>
        <v>220000</v>
      </c>
      <c r="D14" s="43">
        <f>+'Equip Review 032310'!G29</f>
        <v>0</v>
      </c>
      <c r="E14" s="43">
        <f>+'Equip Review 032310'!H29</f>
        <v>0</v>
      </c>
      <c r="F14" s="43">
        <f>+'Equip Review 032310'!I29</f>
        <v>0</v>
      </c>
      <c r="G14" s="43">
        <f>+'Equip Review 032310'!J29</f>
        <v>0</v>
      </c>
      <c r="H14" s="43">
        <f>+'Equip Review 032310'!K29</f>
        <v>0</v>
      </c>
      <c r="I14" s="43">
        <f>+'Equip Review 032310'!L29</f>
        <v>0</v>
      </c>
      <c r="J14" s="43">
        <f>+'Equip Review 032310'!M29</f>
        <v>0</v>
      </c>
      <c r="K14" s="43">
        <f>+'Equip Review 032310'!N29</f>
        <v>0</v>
      </c>
      <c r="L14" s="43">
        <f>+'Equip Review 032310'!O29</f>
        <v>0</v>
      </c>
      <c r="M14" s="43">
        <f>+'Equip Review 032310'!P29</f>
        <v>0</v>
      </c>
      <c r="N14" s="43"/>
      <c r="O14" s="43"/>
      <c r="P14" s="43"/>
      <c r="Q14" s="43"/>
      <c r="R14" s="43"/>
      <c r="S14" s="43"/>
      <c r="T14" s="43"/>
      <c r="U14" s="221"/>
      <c r="V14" s="221">
        <v>220000</v>
      </c>
      <c r="W14" s="43"/>
      <c r="X14" s="43"/>
      <c r="Y14" s="7"/>
      <c r="Z14" s="7"/>
    </row>
    <row r="15" spans="1:28" x14ac:dyDescent="0.25">
      <c r="A15" s="34"/>
      <c r="B15" s="2"/>
      <c r="C15" s="2"/>
      <c r="N15" s="7"/>
      <c r="O15" s="7"/>
      <c r="P15" s="7"/>
      <c r="Q15" s="7"/>
      <c r="R15" s="7"/>
      <c r="S15" s="43"/>
      <c r="T15" s="43"/>
      <c r="U15" s="43"/>
      <c r="V15" s="43"/>
      <c r="W15" s="43"/>
      <c r="X15" s="43"/>
      <c r="Y15" s="7"/>
      <c r="Z15" s="7"/>
    </row>
    <row r="16" spans="1:28" x14ac:dyDescent="0.25">
      <c r="A16" s="9" t="s">
        <v>6</v>
      </c>
      <c r="B16" s="3">
        <v>1994</v>
      </c>
      <c r="C16" s="13">
        <f>-SUM(D16:Y16)</f>
        <v>0</v>
      </c>
      <c r="D16" s="7">
        <f>+D$14/7/2</f>
        <v>0</v>
      </c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43"/>
      <c r="T16" s="43"/>
      <c r="U16" s="43"/>
      <c r="V16" s="43"/>
      <c r="W16" s="43"/>
      <c r="X16" s="43"/>
      <c r="Y16" s="7"/>
      <c r="Z16" s="7"/>
    </row>
    <row r="17" spans="1:26" x14ac:dyDescent="0.25">
      <c r="B17" s="3">
        <v>1995</v>
      </c>
      <c r="C17" s="13">
        <f t="shared" ref="C17:C39" si="0">-SUM(D17:Y17)</f>
        <v>0</v>
      </c>
      <c r="D17" s="7">
        <f>+D$14/7</f>
        <v>0</v>
      </c>
      <c r="E17" s="7">
        <f>+E$14/7/2</f>
        <v>0</v>
      </c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43"/>
      <c r="T17" s="43"/>
      <c r="U17" s="43"/>
      <c r="V17" s="43"/>
      <c r="W17" s="43"/>
      <c r="X17" s="43"/>
      <c r="Y17" s="7"/>
      <c r="Z17" s="7"/>
    </row>
    <row r="18" spans="1:26" x14ac:dyDescent="0.25">
      <c r="B18" s="3">
        <v>1996</v>
      </c>
      <c r="C18" s="13">
        <f t="shared" si="0"/>
        <v>0</v>
      </c>
      <c r="D18" s="7">
        <f>+D17</f>
        <v>0</v>
      </c>
      <c r="E18" s="7">
        <f>+E$14/7</f>
        <v>0</v>
      </c>
      <c r="F18" s="7">
        <f>+F$14/7/2</f>
        <v>0</v>
      </c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43"/>
      <c r="T18" s="43"/>
      <c r="U18" s="43"/>
      <c r="V18" s="43"/>
      <c r="W18" s="43"/>
      <c r="X18" s="43"/>
      <c r="Y18" s="7"/>
      <c r="Z18" s="7"/>
    </row>
    <row r="19" spans="1:26" x14ac:dyDescent="0.25">
      <c r="B19" s="3">
        <v>1997</v>
      </c>
      <c r="C19" s="13">
        <f t="shared" si="0"/>
        <v>0</v>
      </c>
      <c r="D19" s="7">
        <f>+D18</f>
        <v>0</v>
      </c>
      <c r="E19" s="7">
        <f>+E18</f>
        <v>0</v>
      </c>
      <c r="F19" s="7">
        <f>+F$14/7</f>
        <v>0</v>
      </c>
      <c r="G19" s="7">
        <f>+G$14/7/2</f>
        <v>0</v>
      </c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43"/>
      <c r="T19" s="43"/>
      <c r="U19" s="43"/>
      <c r="V19" s="43"/>
      <c r="W19" s="43"/>
      <c r="X19" s="43"/>
      <c r="Y19" s="7"/>
      <c r="Z19" s="7"/>
    </row>
    <row r="20" spans="1:26" x14ac:dyDescent="0.25">
      <c r="B20" s="3">
        <v>1998</v>
      </c>
      <c r="C20" s="13">
        <f t="shared" si="0"/>
        <v>0</v>
      </c>
      <c r="D20" s="7">
        <f>+D19</f>
        <v>0</v>
      </c>
      <c r="E20" s="7">
        <f>+E19</f>
        <v>0</v>
      </c>
      <c r="F20" s="7">
        <f>+F19</f>
        <v>0</v>
      </c>
      <c r="G20" s="7">
        <f>+G$14/7</f>
        <v>0</v>
      </c>
      <c r="H20" s="7">
        <f>+H$14/7/2</f>
        <v>0</v>
      </c>
      <c r="I20" s="7"/>
      <c r="J20" s="7"/>
      <c r="K20" s="7"/>
      <c r="L20" s="7"/>
      <c r="M20" s="7"/>
      <c r="N20" s="7"/>
      <c r="O20" s="7"/>
      <c r="P20" s="7"/>
      <c r="Q20" s="7"/>
      <c r="R20" s="7"/>
      <c r="S20" s="43"/>
      <c r="T20" s="43"/>
      <c r="U20" s="43"/>
      <c r="V20" s="43"/>
      <c r="W20" s="43"/>
      <c r="X20" s="43"/>
      <c r="Y20" s="7"/>
      <c r="Z20" s="7"/>
    </row>
    <row r="21" spans="1:26" x14ac:dyDescent="0.25">
      <c r="B21" s="3">
        <v>1999</v>
      </c>
      <c r="C21" s="13">
        <f t="shared" si="0"/>
        <v>0</v>
      </c>
      <c r="D21" s="7">
        <f>+D20</f>
        <v>0</v>
      </c>
      <c r="E21" s="7">
        <f>+E20</f>
        <v>0</v>
      </c>
      <c r="F21" s="7">
        <f>+F20</f>
        <v>0</v>
      </c>
      <c r="G21" s="7">
        <f>+G20</f>
        <v>0</v>
      </c>
      <c r="H21" s="7">
        <f>+H$14/7</f>
        <v>0</v>
      </c>
      <c r="I21" s="7">
        <f>+I$14/7/2</f>
        <v>0</v>
      </c>
      <c r="J21" s="7"/>
      <c r="K21" s="7"/>
      <c r="L21" s="7"/>
      <c r="M21" s="7"/>
      <c r="N21" s="7"/>
      <c r="O21" s="7"/>
      <c r="P21" s="7"/>
      <c r="Q21" s="7"/>
      <c r="R21" s="7"/>
      <c r="S21" s="43"/>
      <c r="T21" s="43"/>
      <c r="U21" s="43"/>
      <c r="V21" s="43"/>
      <c r="W21" s="43"/>
      <c r="X21" s="43"/>
      <c r="Y21" s="7"/>
      <c r="Z21" s="7"/>
    </row>
    <row r="22" spans="1:26" x14ac:dyDescent="0.25">
      <c r="B22" s="3">
        <v>2000</v>
      </c>
      <c r="C22" s="13">
        <f t="shared" si="0"/>
        <v>0</v>
      </c>
      <c r="D22" s="7">
        <f>+D21</f>
        <v>0</v>
      </c>
      <c r="E22" s="7">
        <f>+E21</f>
        <v>0</v>
      </c>
      <c r="F22" s="7">
        <f>+F21</f>
        <v>0</v>
      </c>
      <c r="G22" s="7">
        <f>+G21</f>
        <v>0</v>
      </c>
      <c r="H22" s="7">
        <f>+H21</f>
        <v>0</v>
      </c>
      <c r="I22" s="7">
        <f>+I$14/7</f>
        <v>0</v>
      </c>
      <c r="J22" s="7">
        <f>+J$14/7/2</f>
        <v>0</v>
      </c>
      <c r="K22" s="7"/>
      <c r="L22" s="7"/>
      <c r="M22" s="7"/>
      <c r="N22" s="7"/>
      <c r="O22" s="7"/>
      <c r="P22" s="7"/>
      <c r="Q22" s="7"/>
      <c r="R22" s="7"/>
      <c r="S22" s="43"/>
      <c r="T22" s="43"/>
      <c r="U22" s="43"/>
      <c r="V22" s="43"/>
      <c r="W22" s="43"/>
      <c r="X22" s="43"/>
      <c r="Y22" s="7"/>
      <c r="Z22" s="7"/>
    </row>
    <row r="23" spans="1:26" x14ac:dyDescent="0.25">
      <c r="B23" s="3">
        <v>2001</v>
      </c>
      <c r="C23" s="13">
        <f t="shared" si="0"/>
        <v>0</v>
      </c>
      <c r="D23" s="7">
        <f>+D$14/7/2</f>
        <v>0</v>
      </c>
      <c r="E23" s="7">
        <f>+E22</f>
        <v>0</v>
      </c>
      <c r="F23" s="7">
        <f>+F22</f>
        <v>0</v>
      </c>
      <c r="G23" s="7">
        <f>+G22</f>
        <v>0</v>
      </c>
      <c r="H23" s="7">
        <f>+H22</f>
        <v>0</v>
      </c>
      <c r="I23" s="7">
        <f>+I22</f>
        <v>0</v>
      </c>
      <c r="J23" s="7">
        <f>+J$14/7</f>
        <v>0</v>
      </c>
      <c r="K23" s="7">
        <f>+K$14/7/2</f>
        <v>0</v>
      </c>
      <c r="L23" s="7"/>
      <c r="M23" s="7"/>
      <c r="N23" s="7"/>
      <c r="O23" s="7"/>
      <c r="P23" s="7"/>
      <c r="Q23" s="7"/>
      <c r="R23" s="7"/>
      <c r="S23" s="43"/>
      <c r="T23" s="43"/>
      <c r="U23" s="43"/>
      <c r="V23" s="43"/>
      <c r="W23" s="43"/>
      <c r="X23" s="43"/>
      <c r="Y23" s="7"/>
      <c r="Z23" s="7"/>
    </row>
    <row r="24" spans="1:26" x14ac:dyDescent="0.25">
      <c r="B24" s="3">
        <v>2002</v>
      </c>
      <c r="C24" s="13">
        <f t="shared" si="0"/>
        <v>0</v>
      </c>
      <c r="D24" s="7"/>
      <c r="E24" s="7">
        <f>+E$14/7/2</f>
        <v>0</v>
      </c>
      <c r="F24" s="7">
        <f>+F23</f>
        <v>0</v>
      </c>
      <c r="G24" s="7">
        <f>+G23</f>
        <v>0</v>
      </c>
      <c r="H24" s="7">
        <f>+H23</f>
        <v>0</v>
      </c>
      <c r="I24" s="7">
        <f>+I23</f>
        <v>0</v>
      </c>
      <c r="J24" s="7">
        <f>+J23</f>
        <v>0</v>
      </c>
      <c r="K24" s="7">
        <f>+K$14/7</f>
        <v>0</v>
      </c>
      <c r="L24" s="7">
        <f>+L$14/7/2</f>
        <v>0</v>
      </c>
      <c r="M24" s="7"/>
      <c r="N24" s="7"/>
      <c r="O24" s="7"/>
      <c r="P24" s="7"/>
      <c r="Q24" s="7"/>
      <c r="R24" s="7"/>
      <c r="S24" s="43"/>
      <c r="T24" s="43"/>
      <c r="U24" s="43"/>
      <c r="V24" s="43"/>
      <c r="W24" s="43"/>
      <c r="X24" s="43"/>
      <c r="Y24" s="7"/>
      <c r="Z24" s="7"/>
    </row>
    <row r="25" spans="1:26" x14ac:dyDescent="0.25">
      <c r="B25" s="3">
        <v>2003</v>
      </c>
      <c r="C25" s="13">
        <f t="shared" si="0"/>
        <v>0</v>
      </c>
      <c r="D25" s="7"/>
      <c r="E25" s="7"/>
      <c r="F25" s="7">
        <f>+F$14/7/2</f>
        <v>0</v>
      </c>
      <c r="G25" s="7">
        <f>+G24</f>
        <v>0</v>
      </c>
      <c r="H25" s="7">
        <f>+H24</f>
        <v>0</v>
      </c>
      <c r="I25" s="7">
        <f>+I24</f>
        <v>0</v>
      </c>
      <c r="J25" s="7">
        <f>+J24</f>
        <v>0</v>
      </c>
      <c r="K25" s="7">
        <f>+K24</f>
        <v>0</v>
      </c>
      <c r="L25" s="7">
        <f>+L$14/7</f>
        <v>0</v>
      </c>
      <c r="M25" s="7">
        <f>+M$14/7/2</f>
        <v>0</v>
      </c>
      <c r="N25" s="7"/>
      <c r="O25" s="7"/>
      <c r="P25" s="7"/>
      <c r="Q25" s="7"/>
      <c r="R25" s="7"/>
      <c r="S25" s="43"/>
      <c r="T25" s="43"/>
      <c r="U25" s="43"/>
      <c r="V25" s="43"/>
      <c r="W25" s="43"/>
      <c r="X25" s="43"/>
      <c r="Y25" s="7"/>
      <c r="Z25" s="7"/>
    </row>
    <row r="26" spans="1:26" x14ac:dyDescent="0.25">
      <c r="B26" s="3">
        <v>2004</v>
      </c>
      <c r="C26" s="13">
        <f t="shared" si="0"/>
        <v>0</v>
      </c>
      <c r="D26" s="7"/>
      <c r="E26" s="7"/>
      <c r="F26" s="7"/>
      <c r="G26" s="7">
        <f>+G$14/7/2</f>
        <v>0</v>
      </c>
      <c r="H26" s="7">
        <f>+H25</f>
        <v>0</v>
      </c>
      <c r="I26" s="7">
        <f>+I25</f>
        <v>0</v>
      </c>
      <c r="J26" s="7">
        <f>+J25</f>
        <v>0</v>
      </c>
      <c r="K26" s="7">
        <f>+K25</f>
        <v>0</v>
      </c>
      <c r="L26" s="7">
        <f>+L25</f>
        <v>0</v>
      </c>
      <c r="M26" s="7">
        <f>+M$14/7</f>
        <v>0</v>
      </c>
      <c r="N26" s="7">
        <f>+N$14/7/2</f>
        <v>0</v>
      </c>
      <c r="O26" s="7"/>
      <c r="P26" s="7"/>
      <c r="Q26" s="7"/>
      <c r="R26" s="7"/>
      <c r="S26" s="43"/>
      <c r="T26" s="43"/>
      <c r="U26" s="43"/>
      <c r="V26" s="43"/>
      <c r="W26" s="43"/>
      <c r="X26" s="43"/>
      <c r="Y26" s="7"/>
      <c r="Z26" s="7"/>
    </row>
    <row r="27" spans="1:26" x14ac:dyDescent="0.25">
      <c r="B27" s="3">
        <v>2005</v>
      </c>
      <c r="C27" s="13">
        <f t="shared" si="0"/>
        <v>0</v>
      </c>
      <c r="D27" s="7"/>
      <c r="E27" s="7"/>
      <c r="F27" s="7"/>
      <c r="G27" s="7"/>
      <c r="H27" s="7">
        <f>+H$14/7/2</f>
        <v>0</v>
      </c>
      <c r="I27" s="7">
        <f>+I26</f>
        <v>0</v>
      </c>
      <c r="J27" s="7">
        <f>+J26</f>
        <v>0</v>
      </c>
      <c r="K27" s="7">
        <f>+K26</f>
        <v>0</v>
      </c>
      <c r="L27" s="7">
        <f>+L26</f>
        <v>0</v>
      </c>
      <c r="M27" s="7">
        <f>+M26</f>
        <v>0</v>
      </c>
      <c r="N27" s="7">
        <f>+N$14/7</f>
        <v>0</v>
      </c>
      <c r="O27" s="7">
        <f>+O$14/7/2</f>
        <v>0</v>
      </c>
      <c r="P27" s="7"/>
      <c r="Q27" s="7"/>
      <c r="R27" s="7"/>
      <c r="S27" s="43"/>
      <c r="T27" s="43"/>
      <c r="U27" s="43"/>
      <c r="V27" s="43"/>
      <c r="W27" s="43"/>
      <c r="X27" s="43"/>
      <c r="Y27" s="7"/>
      <c r="Z27" s="7"/>
    </row>
    <row r="28" spans="1:26" x14ac:dyDescent="0.25">
      <c r="B28" s="3">
        <v>2006</v>
      </c>
      <c r="C28" s="13">
        <f t="shared" si="0"/>
        <v>0</v>
      </c>
      <c r="D28" s="7"/>
      <c r="E28" s="7"/>
      <c r="F28" s="7"/>
      <c r="G28" s="7"/>
      <c r="H28" s="7"/>
      <c r="I28" s="7">
        <f>+I$14/7/2</f>
        <v>0</v>
      </c>
      <c r="J28" s="7">
        <f>+J27</f>
        <v>0</v>
      </c>
      <c r="K28" s="7">
        <f>+K27</f>
        <v>0</v>
      </c>
      <c r="L28" s="7">
        <f>+L27</f>
        <v>0</v>
      </c>
      <c r="M28" s="7">
        <f>+M27</f>
        <v>0</v>
      </c>
      <c r="N28" s="7">
        <f>+N27</f>
        <v>0</v>
      </c>
      <c r="O28" s="7">
        <f>+O$14/7</f>
        <v>0</v>
      </c>
      <c r="P28" s="7">
        <f>+P$14/7/2</f>
        <v>0</v>
      </c>
      <c r="Q28" s="7"/>
      <c r="R28" s="7"/>
      <c r="S28" s="43"/>
      <c r="T28" s="43"/>
      <c r="U28" s="43"/>
      <c r="V28" s="43"/>
      <c r="W28" s="43"/>
      <c r="X28" s="43"/>
      <c r="Y28" s="7"/>
      <c r="Z28" s="7"/>
    </row>
    <row r="29" spans="1:26" x14ac:dyDescent="0.25">
      <c r="B29" s="3">
        <v>2007</v>
      </c>
      <c r="C29" s="13">
        <f t="shared" si="0"/>
        <v>0</v>
      </c>
      <c r="D29" s="7"/>
      <c r="E29" s="7"/>
      <c r="F29" s="7"/>
      <c r="G29" s="7"/>
      <c r="H29" s="7"/>
      <c r="I29" s="7"/>
      <c r="J29" s="7">
        <f>+J$14/7/2</f>
        <v>0</v>
      </c>
      <c r="K29" s="7">
        <f>+K28</f>
        <v>0</v>
      </c>
      <c r="L29" s="7">
        <f>+L28</f>
        <v>0</v>
      </c>
      <c r="M29" s="7">
        <f>+M28</f>
        <v>0</v>
      </c>
      <c r="N29" s="7">
        <f>+N28</f>
        <v>0</v>
      </c>
      <c r="O29" s="7">
        <f>+O28</f>
        <v>0</v>
      </c>
      <c r="P29" s="7">
        <f>+P$14/7</f>
        <v>0</v>
      </c>
      <c r="Q29" s="7">
        <f>+Q$14/7/2</f>
        <v>0</v>
      </c>
      <c r="R29" s="7"/>
      <c r="S29" s="43"/>
      <c r="T29" s="43"/>
      <c r="U29" s="43"/>
      <c r="V29" s="43"/>
      <c r="W29" s="43"/>
      <c r="X29" s="43"/>
      <c r="Y29" s="7"/>
      <c r="Z29" s="7"/>
    </row>
    <row r="30" spans="1:26" x14ac:dyDescent="0.25">
      <c r="B30" s="3">
        <v>2008</v>
      </c>
      <c r="C30" s="13">
        <f t="shared" si="0"/>
        <v>0</v>
      </c>
      <c r="D30" s="7"/>
      <c r="E30" s="7"/>
      <c r="F30" s="7"/>
      <c r="G30" s="7"/>
      <c r="H30" s="7"/>
      <c r="I30" s="7"/>
      <c r="J30" s="7"/>
      <c r="K30" s="7">
        <f>+K$14/7/2</f>
        <v>0</v>
      </c>
      <c r="L30" s="7">
        <f>+L29</f>
        <v>0</v>
      </c>
      <c r="M30" s="7">
        <f>+M29</f>
        <v>0</v>
      </c>
      <c r="N30" s="7">
        <f>+N29</f>
        <v>0</v>
      </c>
      <c r="O30" s="7">
        <f>+O29</f>
        <v>0</v>
      </c>
      <c r="P30" s="7">
        <f>+P29</f>
        <v>0</v>
      </c>
      <c r="Q30" s="7">
        <f>+Q$14/7</f>
        <v>0</v>
      </c>
      <c r="R30" s="7">
        <f>+R$14/7/2</f>
        <v>0</v>
      </c>
      <c r="S30" s="43"/>
      <c r="T30" s="43"/>
      <c r="U30" s="43"/>
      <c r="V30" s="43"/>
      <c r="W30" s="43"/>
      <c r="X30" s="43"/>
      <c r="Y30" s="7"/>
      <c r="Z30" s="7"/>
    </row>
    <row r="31" spans="1:26" x14ac:dyDescent="0.25">
      <c r="B31" s="3">
        <v>2009</v>
      </c>
      <c r="C31" s="13">
        <f t="shared" si="0"/>
        <v>0</v>
      </c>
      <c r="D31" s="7"/>
      <c r="E31" s="7"/>
      <c r="F31" s="7"/>
      <c r="G31" s="7"/>
      <c r="H31" s="7"/>
      <c r="I31" s="7"/>
      <c r="J31" s="7"/>
      <c r="K31" s="7"/>
      <c r="L31" s="7">
        <f>+L$14/7/2</f>
        <v>0</v>
      </c>
      <c r="M31" s="7">
        <f>+M30</f>
        <v>0</v>
      </c>
      <c r="N31" s="7">
        <f>+N30</f>
        <v>0</v>
      </c>
      <c r="O31" s="7">
        <f>+O30</f>
        <v>0</v>
      </c>
      <c r="P31" s="7">
        <f t="shared" ref="P31:P34" si="1">+P30</f>
        <v>0</v>
      </c>
      <c r="Q31" s="7">
        <f t="shared" ref="Q31:Q35" si="2">+Q$14/7</f>
        <v>0</v>
      </c>
      <c r="R31" s="7">
        <f>+R$14/7</f>
        <v>0</v>
      </c>
      <c r="S31" s="43">
        <f>+S$14/7/2</f>
        <v>0</v>
      </c>
      <c r="T31" s="43"/>
      <c r="U31" s="43"/>
      <c r="V31" s="43"/>
      <c r="W31" s="43"/>
      <c r="X31" s="43"/>
      <c r="Y31" s="7"/>
      <c r="Z31" s="7"/>
    </row>
    <row r="32" spans="1:26" x14ac:dyDescent="0.25">
      <c r="A32" s="38" t="s">
        <v>59</v>
      </c>
      <c r="B32" s="3">
        <v>2010</v>
      </c>
      <c r="C32" s="13">
        <f t="shared" si="0"/>
        <v>0</v>
      </c>
      <c r="D32" s="7"/>
      <c r="E32" s="7"/>
      <c r="F32" s="7"/>
      <c r="G32" s="7"/>
      <c r="H32" s="7"/>
      <c r="I32" s="7"/>
      <c r="J32" s="7"/>
      <c r="K32" s="7"/>
      <c r="L32" s="7"/>
      <c r="M32" s="7">
        <f>+M$14/7/2</f>
        <v>0</v>
      </c>
      <c r="N32" s="7">
        <f>+N31</f>
        <v>0</v>
      </c>
      <c r="O32" s="7">
        <f>+O31</f>
        <v>0</v>
      </c>
      <c r="P32" s="7">
        <f t="shared" si="1"/>
        <v>0</v>
      </c>
      <c r="Q32" s="7">
        <f t="shared" si="2"/>
        <v>0</v>
      </c>
      <c r="R32" s="7">
        <f>+R31</f>
        <v>0</v>
      </c>
      <c r="S32" s="43">
        <f>+S$14/7</f>
        <v>0</v>
      </c>
      <c r="T32" s="43">
        <f>+T$14/7/2</f>
        <v>0</v>
      </c>
      <c r="U32" s="43"/>
      <c r="V32" s="43"/>
      <c r="W32" s="43"/>
      <c r="X32" s="43"/>
      <c r="Y32" s="7"/>
      <c r="Z32" s="7"/>
    </row>
    <row r="33" spans="1:28" x14ac:dyDescent="0.25">
      <c r="A33" s="38"/>
      <c r="B33" s="3">
        <v>2011</v>
      </c>
      <c r="C33" s="13">
        <f t="shared" si="0"/>
        <v>0</v>
      </c>
      <c r="D33" s="7"/>
      <c r="E33" s="7"/>
      <c r="F33" s="7"/>
      <c r="G33" s="7"/>
      <c r="H33" s="7"/>
      <c r="I33" s="7"/>
      <c r="J33" s="7"/>
      <c r="K33" s="7"/>
      <c r="L33" s="7"/>
      <c r="M33" s="7"/>
      <c r="N33" s="7">
        <f>+N$14/7/2</f>
        <v>0</v>
      </c>
      <c r="O33" s="7">
        <f>+O32</f>
        <v>0</v>
      </c>
      <c r="P33" s="7">
        <f t="shared" si="1"/>
        <v>0</v>
      </c>
      <c r="Q33" s="7">
        <f t="shared" si="2"/>
        <v>0</v>
      </c>
      <c r="R33" s="7">
        <f t="shared" ref="R33:R36" si="3">+R32</f>
        <v>0</v>
      </c>
      <c r="S33" s="43">
        <f>+S32</f>
        <v>0</v>
      </c>
      <c r="T33" s="43">
        <f>+T$14/7</f>
        <v>0</v>
      </c>
      <c r="U33" s="43">
        <f>+U$14/7/2</f>
        <v>0</v>
      </c>
      <c r="V33" s="43"/>
      <c r="W33" s="43"/>
      <c r="X33" s="43"/>
      <c r="Y33" s="7"/>
      <c r="Z33" s="7"/>
    </row>
    <row r="34" spans="1:28" x14ac:dyDescent="0.25">
      <c r="A34" s="38"/>
      <c r="B34" s="3">
        <v>2012</v>
      </c>
      <c r="C34" s="13">
        <f t="shared" si="0"/>
        <v>-15714.285714285714</v>
      </c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>
        <f>+O$14/7/2</f>
        <v>0</v>
      </c>
      <c r="P34" s="7">
        <f t="shared" si="1"/>
        <v>0</v>
      </c>
      <c r="Q34" s="7">
        <f t="shared" si="2"/>
        <v>0</v>
      </c>
      <c r="R34" s="7">
        <f t="shared" si="3"/>
        <v>0</v>
      </c>
      <c r="S34" s="43">
        <f t="shared" ref="S34:S36" si="4">+S33</f>
        <v>0</v>
      </c>
      <c r="T34" s="43">
        <f>T33</f>
        <v>0</v>
      </c>
      <c r="U34" s="43">
        <f>+U$14/7</f>
        <v>0</v>
      </c>
      <c r="V34" s="43">
        <f>$V$14/7/2</f>
        <v>15714.285714285714</v>
      </c>
      <c r="W34" s="43"/>
      <c r="X34" s="43"/>
      <c r="Y34" s="7"/>
      <c r="Z34" s="7"/>
    </row>
    <row r="35" spans="1:28" x14ac:dyDescent="0.25">
      <c r="A35" s="38"/>
      <c r="B35" s="3">
        <v>2013</v>
      </c>
      <c r="C35" s="13">
        <f t="shared" si="0"/>
        <v>-31428.571428571428</v>
      </c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>
        <f>P14/7/2</f>
        <v>0</v>
      </c>
      <c r="Q35" s="7">
        <f t="shared" si="2"/>
        <v>0</v>
      </c>
      <c r="R35" s="7">
        <f t="shared" si="3"/>
        <v>0</v>
      </c>
      <c r="S35" s="43">
        <f t="shared" si="4"/>
        <v>0</v>
      </c>
      <c r="T35" s="43">
        <f>T34</f>
        <v>0</v>
      </c>
      <c r="U35" s="43">
        <f>U34</f>
        <v>0</v>
      </c>
      <c r="V35" s="43">
        <f>$V$14/7</f>
        <v>31428.571428571428</v>
      </c>
      <c r="W35" s="43">
        <f>W14/7/2</f>
        <v>0</v>
      </c>
      <c r="X35" s="43"/>
      <c r="Y35" s="7"/>
      <c r="Z35" s="7"/>
    </row>
    <row r="36" spans="1:28" x14ac:dyDescent="0.25">
      <c r="A36" s="38"/>
      <c r="B36" s="3">
        <v>2014</v>
      </c>
      <c r="C36" s="13">
        <f t="shared" si="0"/>
        <v>-31428.571428571428</v>
      </c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>
        <f>Q14/7/2</f>
        <v>0</v>
      </c>
      <c r="R36" s="33">
        <f t="shared" si="3"/>
        <v>0</v>
      </c>
      <c r="S36" s="29">
        <f t="shared" si="4"/>
        <v>0</v>
      </c>
      <c r="T36" s="29">
        <f>T35</f>
        <v>0</v>
      </c>
      <c r="U36" s="29">
        <f>U35</f>
        <v>0</v>
      </c>
      <c r="V36" s="43">
        <f t="shared" ref="V36:V40" si="5">$V$14/7</f>
        <v>31428.571428571428</v>
      </c>
      <c r="W36" s="29">
        <f>W14/7</f>
        <v>0</v>
      </c>
      <c r="X36" s="29">
        <f>X14/7/2</f>
        <v>0</v>
      </c>
      <c r="Y36" s="33"/>
      <c r="Z36" s="7"/>
    </row>
    <row r="37" spans="1:28" x14ac:dyDescent="0.25">
      <c r="A37" s="38"/>
      <c r="B37" s="3">
        <v>2015</v>
      </c>
      <c r="C37" s="13">
        <f t="shared" si="0"/>
        <v>-31428.571428571428</v>
      </c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>
        <f>R14/7/2</f>
        <v>0</v>
      </c>
      <c r="S37" s="29">
        <f>S36</f>
        <v>0</v>
      </c>
      <c r="T37" s="29">
        <f>T36</f>
        <v>0</v>
      </c>
      <c r="U37" s="29">
        <f>U36</f>
        <v>0</v>
      </c>
      <c r="V37" s="43">
        <f t="shared" si="5"/>
        <v>31428.571428571428</v>
      </c>
      <c r="W37" s="29">
        <f>W36</f>
        <v>0</v>
      </c>
      <c r="X37" s="29">
        <f>X14/7</f>
        <v>0</v>
      </c>
      <c r="Y37" s="33">
        <f>Y14/7/2</f>
        <v>0</v>
      </c>
      <c r="Z37" s="7"/>
    </row>
    <row r="38" spans="1:28" x14ac:dyDescent="0.25">
      <c r="A38" s="38"/>
      <c r="B38" s="3">
        <v>2016</v>
      </c>
      <c r="C38" s="13">
        <f t="shared" si="0"/>
        <v>-31428.571428571428</v>
      </c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29"/>
      <c r="T38" s="29"/>
      <c r="U38" s="29"/>
      <c r="V38" s="43">
        <f t="shared" si="5"/>
        <v>31428.571428571428</v>
      </c>
      <c r="W38" s="29"/>
      <c r="X38" s="29"/>
      <c r="Y38" s="33"/>
      <c r="Z38" s="7"/>
    </row>
    <row r="39" spans="1:28" x14ac:dyDescent="0.25">
      <c r="A39" s="38"/>
      <c r="B39" s="3">
        <v>2017</v>
      </c>
      <c r="C39" s="13">
        <f t="shared" si="0"/>
        <v>-31428.571428571428</v>
      </c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29"/>
      <c r="T39" s="29"/>
      <c r="U39" s="29"/>
      <c r="V39" s="43">
        <f t="shared" si="5"/>
        <v>31428.571428571428</v>
      </c>
      <c r="W39" s="29"/>
      <c r="X39" s="29"/>
      <c r="Y39" s="33"/>
      <c r="Z39" s="7"/>
    </row>
    <row r="40" spans="1:28" x14ac:dyDescent="0.25">
      <c r="A40" s="38"/>
      <c r="B40" s="3">
        <v>2018</v>
      </c>
      <c r="C40" s="13">
        <f>-SUM(D40:AB40)</f>
        <v>-31428.571428571428</v>
      </c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29"/>
      <c r="T40" s="29"/>
      <c r="U40" s="29"/>
      <c r="V40" s="43">
        <f t="shared" si="5"/>
        <v>31428.571428571428</v>
      </c>
      <c r="W40" s="29"/>
      <c r="X40" s="29"/>
      <c r="Y40" s="33"/>
      <c r="Z40" s="7"/>
    </row>
    <row r="41" spans="1:28" x14ac:dyDescent="0.25">
      <c r="A41" s="38"/>
      <c r="B41" s="3">
        <v>2019</v>
      </c>
      <c r="C41" s="13">
        <f>-SUM(D41:AB41)</f>
        <v>-15714.285714285714</v>
      </c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29"/>
      <c r="T41" s="29"/>
      <c r="U41" s="29"/>
      <c r="V41" s="43">
        <f>$V$14/7/2</f>
        <v>15714.285714285714</v>
      </c>
      <c r="W41" s="29"/>
      <c r="X41" s="29"/>
      <c r="Y41" s="33"/>
      <c r="Z41" s="7"/>
    </row>
    <row r="42" spans="1:28" x14ac:dyDescent="0.25">
      <c r="A42" s="38"/>
      <c r="B42" s="3"/>
      <c r="C42" s="254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37"/>
      <c r="T42" s="8"/>
      <c r="U42" s="8"/>
      <c r="V42" s="37"/>
      <c r="W42" s="37"/>
      <c r="X42" s="37"/>
      <c r="Y42" s="8"/>
      <c r="Z42" s="8"/>
      <c r="AA42" s="173"/>
      <c r="AB42" s="173"/>
    </row>
    <row r="43" spans="1:28" x14ac:dyDescent="0.25">
      <c r="A43" s="38" t="s">
        <v>62</v>
      </c>
      <c r="B43" s="35">
        <f>SUM(D43:Y43)</f>
        <v>0</v>
      </c>
      <c r="C43" s="29">
        <f>SUM(C16:C42)</f>
        <v>-219999.99999999997</v>
      </c>
      <c r="D43" s="7">
        <f t="shared" ref="D43:AB43" si="6">-SUM(D16:D42)+D14</f>
        <v>0</v>
      </c>
      <c r="E43" s="7">
        <f t="shared" si="6"/>
        <v>0</v>
      </c>
      <c r="F43" s="7">
        <f t="shared" si="6"/>
        <v>0</v>
      </c>
      <c r="G43" s="7">
        <f t="shared" si="6"/>
        <v>0</v>
      </c>
      <c r="H43" s="7">
        <f t="shared" si="6"/>
        <v>0</v>
      </c>
      <c r="I43" s="7">
        <f t="shared" si="6"/>
        <v>0</v>
      </c>
      <c r="J43" s="7">
        <f t="shared" si="6"/>
        <v>0</v>
      </c>
      <c r="K43" s="7">
        <f t="shared" si="6"/>
        <v>0</v>
      </c>
      <c r="L43" s="7">
        <f t="shared" si="6"/>
        <v>0</v>
      </c>
      <c r="M43" s="7">
        <f t="shared" si="6"/>
        <v>0</v>
      </c>
      <c r="N43" s="7">
        <f t="shared" si="6"/>
        <v>0</v>
      </c>
      <c r="O43" s="7">
        <f t="shared" si="6"/>
        <v>0</v>
      </c>
      <c r="P43" s="7">
        <f t="shared" si="6"/>
        <v>0</v>
      </c>
      <c r="Q43" s="7">
        <f t="shared" si="6"/>
        <v>0</v>
      </c>
      <c r="R43" s="7">
        <f t="shared" si="6"/>
        <v>0</v>
      </c>
      <c r="S43" s="7">
        <f t="shared" si="6"/>
        <v>0</v>
      </c>
      <c r="T43" s="7">
        <f t="shared" si="6"/>
        <v>0</v>
      </c>
      <c r="U43" s="7">
        <f t="shared" si="6"/>
        <v>0</v>
      </c>
      <c r="V43" s="43">
        <f t="shared" si="6"/>
        <v>0</v>
      </c>
      <c r="W43" s="43">
        <f t="shared" si="6"/>
        <v>0</v>
      </c>
      <c r="X43" s="43">
        <f t="shared" si="6"/>
        <v>0</v>
      </c>
      <c r="Y43" s="43">
        <f t="shared" si="6"/>
        <v>0</v>
      </c>
      <c r="Z43" s="43">
        <f t="shared" si="6"/>
        <v>0</v>
      </c>
      <c r="AA43" s="43">
        <f t="shared" si="6"/>
        <v>0</v>
      </c>
      <c r="AB43" s="43">
        <f t="shared" si="6"/>
        <v>0</v>
      </c>
    </row>
    <row r="44" spans="1:28" x14ac:dyDescent="0.25">
      <c r="A44" s="38"/>
      <c r="B44" s="29">
        <f>SUM(D44:Y44)</f>
        <v>0</v>
      </c>
      <c r="C44" s="3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8" x14ac:dyDescent="0.25">
      <c r="A45" s="39" t="s">
        <v>63</v>
      </c>
      <c r="B45" s="3"/>
      <c r="C45" s="30">
        <f>+C14+C43</f>
        <v>0</v>
      </c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33"/>
      <c r="U45" s="33"/>
      <c r="V45" s="33"/>
      <c r="W45" s="33"/>
      <c r="X45" s="33"/>
      <c r="Y45" s="33"/>
      <c r="Z45" s="33"/>
    </row>
    <row r="46" spans="1:28" x14ac:dyDescent="0.25">
      <c r="A46" s="3"/>
      <c r="B46" s="3"/>
      <c r="C46" s="3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8" x14ac:dyDescent="0.25">
      <c r="A47" s="3"/>
      <c r="B47" s="36"/>
      <c r="C47" s="3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8" x14ac:dyDescent="0.25">
      <c r="A48" s="3"/>
      <c r="B48" s="3"/>
      <c r="C48" s="3"/>
      <c r="E48" s="7"/>
      <c r="F48" s="4"/>
      <c r="G48" s="4"/>
      <c r="H48" s="4"/>
      <c r="I48" s="4"/>
      <c r="J48" s="4"/>
      <c r="K48" s="4"/>
      <c r="L48" s="4"/>
      <c r="M48" s="4"/>
      <c r="N48" s="7">
        <f>SUM(E32:E48)</f>
        <v>0</v>
      </c>
      <c r="O48" s="4"/>
      <c r="P48" s="4"/>
      <c r="Q48" s="4"/>
      <c r="R48" s="4"/>
      <c r="S48" s="4"/>
    </row>
    <row r="49" spans="2:19" x14ac:dyDescent="0.25">
      <c r="B49" s="3"/>
      <c r="C49" s="3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</row>
    <row r="50" spans="2:19" x14ac:dyDescent="0.25"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</row>
    <row r="51" spans="2:19" x14ac:dyDescent="0.25"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</row>
    <row r="52" spans="2:19" x14ac:dyDescent="0.25"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</row>
    <row r="53" spans="2:19" x14ac:dyDescent="0.25"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</row>
    <row r="54" spans="2:19" x14ac:dyDescent="0.25"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</row>
    <row r="55" spans="2:19" x14ac:dyDescent="0.25"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</row>
    <row r="56" spans="2:19" x14ac:dyDescent="0.25"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</row>
    <row r="57" spans="2:19" x14ac:dyDescent="0.25"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</row>
    <row r="58" spans="2:19" x14ac:dyDescent="0.25"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</row>
    <row r="59" spans="2:19" x14ac:dyDescent="0.25"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</row>
  </sheetData>
  <pageMargins left="0.7" right="0.7" top="0.75" bottom="0.75" header="0.3" footer="0.3"/>
  <pageSetup scale="71" orientation="landscape" horizontalDpi="4294967294" verticalDpi="4294967294" r:id="rId1"/>
  <headerFooter>
    <oddFooter>&amp;Z&amp;F&amp;RPage &amp;P</oddFooter>
  </headerFooter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600-000000000000}">
  <sheetPr codeName="Sheet97">
    <tabColor theme="9" tint="-0.249977111117893"/>
    <pageSetUpPr fitToPage="1"/>
  </sheetPr>
  <dimension ref="A1:AB58"/>
  <sheetViews>
    <sheetView workbookViewId="0"/>
  </sheetViews>
  <sheetFormatPr defaultRowHeight="15" x14ac:dyDescent="0.25"/>
  <cols>
    <col min="1" max="1" width="20.85546875" customWidth="1"/>
    <col min="2" max="2" width="8.7109375" customWidth="1"/>
    <col min="3" max="3" width="12.85546875" customWidth="1"/>
    <col min="4" max="12" width="7.42578125" hidden="1" customWidth="1"/>
    <col min="13" max="13" width="7.5703125" hidden="1" customWidth="1"/>
    <col min="14" max="17" width="9.28515625" customWidth="1"/>
    <col min="18" max="19" width="11.28515625" customWidth="1"/>
    <col min="20" max="20" width="9.42578125" customWidth="1"/>
    <col min="21" max="21" width="10.5703125" bestFit="1" customWidth="1"/>
    <col min="22" max="24" width="10.5703125" customWidth="1"/>
  </cols>
  <sheetData>
    <row r="1" spans="1:28" x14ac:dyDescent="0.25">
      <c r="A1" s="11" t="s">
        <v>10</v>
      </c>
      <c r="O1" t="s">
        <v>647</v>
      </c>
    </row>
    <row r="2" spans="1:28" x14ac:dyDescent="0.25">
      <c r="A2" s="9" t="s">
        <v>438</v>
      </c>
    </row>
    <row r="3" spans="1:28" x14ac:dyDescent="0.25">
      <c r="A3" s="9" t="s">
        <v>80</v>
      </c>
    </row>
    <row r="4" spans="1:28" x14ac:dyDescent="0.25">
      <c r="R4" s="40" t="s">
        <v>4</v>
      </c>
      <c r="S4" s="41"/>
      <c r="T4" s="40" t="s">
        <v>8</v>
      </c>
    </row>
    <row r="5" spans="1:28" x14ac:dyDescent="0.25">
      <c r="A5" s="10" t="s">
        <v>9</v>
      </c>
      <c r="B5" s="12" t="s">
        <v>64</v>
      </c>
      <c r="C5" s="12" t="s">
        <v>12</v>
      </c>
      <c r="R5" s="42" t="s">
        <v>2</v>
      </c>
      <c r="S5" s="42" t="s">
        <v>60</v>
      </c>
      <c r="T5" s="42" t="s">
        <v>7</v>
      </c>
    </row>
    <row r="6" spans="1:28" x14ac:dyDescent="0.25">
      <c r="B6" s="3"/>
      <c r="R6" s="3"/>
    </row>
    <row r="7" spans="1:28" x14ac:dyDescent="0.25">
      <c r="A7" s="213" t="str">
        <f>SUMMARY!B150</f>
        <v>12.5 TON GANTRY CRANE</v>
      </c>
      <c r="B7" s="212">
        <f>SUMMARY!A150</f>
        <v>524</v>
      </c>
      <c r="C7" s="214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5"/>
      <c r="P7" s="6"/>
      <c r="Q7" s="6"/>
      <c r="R7" s="13">
        <f>+C14</f>
        <v>51650.63</v>
      </c>
      <c r="S7" s="13">
        <f>+-C42</f>
        <v>51650.630000000005</v>
      </c>
      <c r="T7" s="13">
        <f>+R7-S7</f>
        <v>0</v>
      </c>
    </row>
    <row r="8" spans="1:28" x14ac:dyDescent="0.25">
      <c r="A8" s="213"/>
      <c r="B8" s="3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5"/>
      <c r="P8" s="6"/>
      <c r="Q8" s="6"/>
    </row>
    <row r="9" spans="1:28" x14ac:dyDescent="0.25">
      <c r="A9" s="2"/>
      <c r="B9" s="3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5"/>
      <c r="P9" s="6"/>
      <c r="Q9" s="6"/>
    </row>
    <row r="10" spans="1:28" x14ac:dyDescent="0.25">
      <c r="B10" s="3"/>
    </row>
    <row r="11" spans="1:28" x14ac:dyDescent="0.25">
      <c r="A11" s="686" t="s">
        <v>66</v>
      </c>
      <c r="B11" s="212">
        <f>SUMMARY!F150</f>
        <v>3100</v>
      </c>
      <c r="C11" s="214"/>
    </row>
    <row r="12" spans="1:28" x14ac:dyDescent="0.25">
      <c r="B12" s="28"/>
      <c r="C12" s="2"/>
    </row>
    <row r="13" spans="1:28" x14ac:dyDescent="0.25">
      <c r="A13" s="9" t="s">
        <v>5</v>
      </c>
      <c r="C13" s="31" t="s">
        <v>3</v>
      </c>
      <c r="D13" s="32">
        <v>1994</v>
      </c>
      <c r="E13" s="32">
        <v>1995</v>
      </c>
      <c r="F13" s="32">
        <v>1996</v>
      </c>
      <c r="G13" s="32">
        <v>1997</v>
      </c>
      <c r="H13" s="32">
        <v>1998</v>
      </c>
      <c r="I13" s="32">
        <v>1999</v>
      </c>
      <c r="J13" s="32">
        <v>2000</v>
      </c>
      <c r="K13" s="32">
        <v>2001</v>
      </c>
      <c r="L13" s="32">
        <v>2002</v>
      </c>
      <c r="M13" s="32">
        <v>2003</v>
      </c>
      <c r="N13" s="32">
        <v>2004</v>
      </c>
      <c r="O13" s="32">
        <v>2005</v>
      </c>
      <c r="P13" s="32">
        <v>2006</v>
      </c>
      <c r="Q13" s="32">
        <v>2007</v>
      </c>
      <c r="R13" s="32">
        <v>2008</v>
      </c>
      <c r="S13" s="32">
        <v>2009</v>
      </c>
      <c r="T13" s="32">
        <v>2010</v>
      </c>
      <c r="U13" s="32">
        <v>2011</v>
      </c>
      <c r="V13" s="32">
        <v>2012</v>
      </c>
      <c r="W13" s="32">
        <v>2013</v>
      </c>
      <c r="X13" s="32">
        <v>2014</v>
      </c>
      <c r="Y13" s="328">
        <v>2015</v>
      </c>
      <c r="Z13" s="32">
        <v>2016</v>
      </c>
      <c r="AA13" s="328">
        <v>2017</v>
      </c>
      <c r="AB13" s="32">
        <v>2018</v>
      </c>
    </row>
    <row r="14" spans="1:28" x14ac:dyDescent="0.25">
      <c r="A14" s="9" t="s">
        <v>73</v>
      </c>
      <c r="C14" s="222">
        <f>SUM(D14:Y14)</f>
        <v>51650.63</v>
      </c>
      <c r="D14" s="43">
        <f>+'Equip Review 032310'!G29</f>
        <v>0</v>
      </c>
      <c r="E14" s="43">
        <f>+'Equip Review 032310'!H29</f>
        <v>0</v>
      </c>
      <c r="F14" s="43">
        <f>+'Equip Review 032310'!I29</f>
        <v>0</v>
      </c>
      <c r="G14" s="43">
        <f>+'Equip Review 032310'!J29</f>
        <v>0</v>
      </c>
      <c r="H14" s="43">
        <f>+'Equip Review 032310'!K29</f>
        <v>0</v>
      </c>
      <c r="I14" s="43">
        <f>+'Equip Review 032310'!L29</f>
        <v>0</v>
      </c>
      <c r="J14" s="43">
        <f>+'Equip Review 032310'!M29</f>
        <v>0</v>
      </c>
      <c r="K14" s="43">
        <f>+'Equip Review 032310'!N29</f>
        <v>0</v>
      </c>
      <c r="L14" s="43">
        <f>+'Equip Review 032310'!O29</f>
        <v>0</v>
      </c>
      <c r="M14" s="43">
        <f>+'Equip Review 032310'!P29</f>
        <v>0</v>
      </c>
      <c r="N14" s="43"/>
      <c r="O14" s="43"/>
      <c r="P14" s="43"/>
      <c r="Q14" s="43"/>
      <c r="R14" s="43"/>
      <c r="S14" s="43"/>
      <c r="T14" s="43"/>
      <c r="U14" s="221">
        <v>51650.63</v>
      </c>
      <c r="V14" s="221"/>
      <c r="W14" s="43"/>
      <c r="X14" s="43"/>
      <c r="Y14" s="7"/>
      <c r="Z14" s="7"/>
    </row>
    <row r="15" spans="1:28" x14ac:dyDescent="0.25">
      <c r="A15" s="34"/>
      <c r="B15" s="2"/>
      <c r="C15" s="2"/>
      <c r="N15" s="7"/>
      <c r="O15" s="7"/>
      <c r="P15" s="7"/>
      <c r="Q15" s="7"/>
      <c r="R15" s="7"/>
      <c r="S15" s="43"/>
      <c r="T15" s="43"/>
      <c r="U15" s="43"/>
      <c r="V15" s="43"/>
      <c r="W15" s="43"/>
      <c r="X15" s="43"/>
      <c r="Y15" s="7"/>
      <c r="Z15" s="7"/>
    </row>
    <row r="16" spans="1:28" x14ac:dyDescent="0.25">
      <c r="A16" s="9" t="s">
        <v>6</v>
      </c>
      <c r="B16" s="3">
        <v>1994</v>
      </c>
      <c r="C16" s="13">
        <f>-SUM(D16:Y16)</f>
        <v>0</v>
      </c>
      <c r="D16" s="7">
        <f>+D$14/7/2</f>
        <v>0</v>
      </c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43"/>
      <c r="T16" s="43"/>
      <c r="U16" s="43"/>
      <c r="V16" s="43"/>
      <c r="W16" s="43"/>
      <c r="X16" s="43"/>
      <c r="Y16" s="7"/>
      <c r="Z16" s="7"/>
    </row>
    <row r="17" spans="1:26" x14ac:dyDescent="0.25">
      <c r="B17" s="3">
        <v>1995</v>
      </c>
      <c r="C17" s="13">
        <f t="shared" ref="C17:C39" si="0">-SUM(D17:Y17)</f>
        <v>0</v>
      </c>
      <c r="D17" s="7">
        <f>+D$14/7</f>
        <v>0</v>
      </c>
      <c r="E17" s="7">
        <f>+E$14/7/2</f>
        <v>0</v>
      </c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43"/>
      <c r="T17" s="43"/>
      <c r="U17" s="43"/>
      <c r="V17" s="43"/>
      <c r="W17" s="43"/>
      <c r="X17" s="43"/>
      <c r="Y17" s="7"/>
      <c r="Z17" s="7"/>
    </row>
    <row r="18" spans="1:26" x14ac:dyDescent="0.25">
      <c r="B18" s="3">
        <v>1996</v>
      </c>
      <c r="C18" s="13">
        <f t="shared" si="0"/>
        <v>0</v>
      </c>
      <c r="D18" s="7">
        <f>+D17</f>
        <v>0</v>
      </c>
      <c r="E18" s="7">
        <f>+E$14/7</f>
        <v>0</v>
      </c>
      <c r="F18" s="7">
        <f>+F$14/7/2</f>
        <v>0</v>
      </c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43"/>
      <c r="T18" s="43"/>
      <c r="U18" s="43"/>
      <c r="V18" s="43"/>
      <c r="W18" s="43"/>
      <c r="X18" s="43"/>
      <c r="Y18" s="7"/>
      <c r="Z18" s="7"/>
    </row>
    <row r="19" spans="1:26" x14ac:dyDescent="0.25">
      <c r="B19" s="3">
        <v>1997</v>
      </c>
      <c r="C19" s="13">
        <f t="shared" si="0"/>
        <v>0</v>
      </c>
      <c r="D19" s="7">
        <f>+D18</f>
        <v>0</v>
      </c>
      <c r="E19" s="7">
        <f>+E18</f>
        <v>0</v>
      </c>
      <c r="F19" s="7">
        <f>+F$14/7</f>
        <v>0</v>
      </c>
      <c r="G19" s="7">
        <f>+G$14/7/2</f>
        <v>0</v>
      </c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43"/>
      <c r="T19" s="43"/>
      <c r="U19" s="43"/>
      <c r="V19" s="43"/>
      <c r="W19" s="43"/>
      <c r="X19" s="43"/>
      <c r="Y19" s="7"/>
      <c r="Z19" s="7"/>
    </row>
    <row r="20" spans="1:26" x14ac:dyDescent="0.25">
      <c r="B20" s="3">
        <v>1998</v>
      </c>
      <c r="C20" s="13">
        <f t="shared" si="0"/>
        <v>0</v>
      </c>
      <c r="D20" s="7">
        <f>+D19</f>
        <v>0</v>
      </c>
      <c r="E20" s="7">
        <f>+E19</f>
        <v>0</v>
      </c>
      <c r="F20" s="7">
        <f>+F19</f>
        <v>0</v>
      </c>
      <c r="G20" s="7">
        <f>+G$14/7</f>
        <v>0</v>
      </c>
      <c r="H20" s="7">
        <f>+H$14/7/2</f>
        <v>0</v>
      </c>
      <c r="I20" s="7"/>
      <c r="J20" s="7"/>
      <c r="K20" s="7"/>
      <c r="L20" s="7"/>
      <c r="M20" s="7"/>
      <c r="N20" s="7"/>
      <c r="O20" s="7"/>
      <c r="P20" s="7"/>
      <c r="Q20" s="7"/>
      <c r="R20" s="7"/>
      <c r="S20" s="43"/>
      <c r="T20" s="43"/>
      <c r="U20" s="43"/>
      <c r="V20" s="43"/>
      <c r="W20" s="43"/>
      <c r="X20" s="43"/>
      <c r="Y20" s="7"/>
      <c r="Z20" s="7"/>
    </row>
    <row r="21" spans="1:26" x14ac:dyDescent="0.25">
      <c r="B21" s="3">
        <v>1999</v>
      </c>
      <c r="C21" s="13">
        <f t="shared" si="0"/>
        <v>0</v>
      </c>
      <c r="D21" s="7">
        <f>+D20</f>
        <v>0</v>
      </c>
      <c r="E21" s="7">
        <f>+E20</f>
        <v>0</v>
      </c>
      <c r="F21" s="7">
        <f>+F20</f>
        <v>0</v>
      </c>
      <c r="G21" s="7">
        <f>+G20</f>
        <v>0</v>
      </c>
      <c r="H21" s="7">
        <f>+H$14/7</f>
        <v>0</v>
      </c>
      <c r="I21" s="7">
        <f>+I$14/7/2</f>
        <v>0</v>
      </c>
      <c r="J21" s="7"/>
      <c r="K21" s="7"/>
      <c r="L21" s="7"/>
      <c r="M21" s="7"/>
      <c r="N21" s="7"/>
      <c r="O21" s="7"/>
      <c r="P21" s="7"/>
      <c r="Q21" s="7"/>
      <c r="R21" s="7"/>
      <c r="S21" s="43"/>
      <c r="T21" s="43"/>
      <c r="U21" s="43"/>
      <c r="V21" s="43"/>
      <c r="W21" s="43"/>
      <c r="X21" s="43"/>
      <c r="Y21" s="7"/>
      <c r="Z21" s="7"/>
    </row>
    <row r="22" spans="1:26" x14ac:dyDescent="0.25">
      <c r="B22" s="3">
        <v>2000</v>
      </c>
      <c r="C22" s="13">
        <f t="shared" si="0"/>
        <v>0</v>
      </c>
      <c r="D22" s="7">
        <f>+D21</f>
        <v>0</v>
      </c>
      <c r="E22" s="7">
        <f>+E21</f>
        <v>0</v>
      </c>
      <c r="F22" s="7">
        <f>+F21</f>
        <v>0</v>
      </c>
      <c r="G22" s="7">
        <f>+G21</f>
        <v>0</v>
      </c>
      <c r="H22" s="7">
        <f>+H21</f>
        <v>0</v>
      </c>
      <c r="I22" s="7">
        <f>+I$14/7</f>
        <v>0</v>
      </c>
      <c r="J22" s="7">
        <f>+J$14/7/2</f>
        <v>0</v>
      </c>
      <c r="K22" s="7"/>
      <c r="L22" s="7"/>
      <c r="M22" s="7"/>
      <c r="N22" s="7"/>
      <c r="O22" s="7"/>
      <c r="P22" s="7"/>
      <c r="Q22" s="7"/>
      <c r="R22" s="7"/>
      <c r="S22" s="43"/>
      <c r="T22" s="43"/>
      <c r="U22" s="43"/>
      <c r="V22" s="43"/>
      <c r="W22" s="43"/>
      <c r="X22" s="43"/>
      <c r="Y22" s="7"/>
      <c r="Z22" s="7"/>
    </row>
    <row r="23" spans="1:26" x14ac:dyDescent="0.25">
      <c r="B23" s="3">
        <v>2001</v>
      </c>
      <c r="C23" s="13">
        <f t="shared" si="0"/>
        <v>0</v>
      </c>
      <c r="D23" s="7">
        <f>+D$14/7/2</f>
        <v>0</v>
      </c>
      <c r="E23" s="7">
        <f>+E22</f>
        <v>0</v>
      </c>
      <c r="F23" s="7">
        <f>+F22</f>
        <v>0</v>
      </c>
      <c r="G23" s="7">
        <f>+G22</f>
        <v>0</v>
      </c>
      <c r="H23" s="7">
        <f>+H22</f>
        <v>0</v>
      </c>
      <c r="I23" s="7">
        <f>+I22</f>
        <v>0</v>
      </c>
      <c r="J23" s="7">
        <f>+J$14/7</f>
        <v>0</v>
      </c>
      <c r="K23" s="7">
        <f>+K$14/7/2</f>
        <v>0</v>
      </c>
      <c r="L23" s="7"/>
      <c r="M23" s="7"/>
      <c r="N23" s="7"/>
      <c r="O23" s="7"/>
      <c r="P23" s="7"/>
      <c r="Q23" s="7"/>
      <c r="R23" s="7"/>
      <c r="S23" s="43"/>
      <c r="T23" s="43"/>
      <c r="U23" s="43"/>
      <c r="V23" s="43"/>
      <c r="W23" s="43"/>
      <c r="X23" s="43"/>
      <c r="Y23" s="7"/>
      <c r="Z23" s="7"/>
    </row>
    <row r="24" spans="1:26" x14ac:dyDescent="0.25">
      <c r="B24" s="3">
        <v>2002</v>
      </c>
      <c r="C24" s="13">
        <f t="shared" si="0"/>
        <v>0</v>
      </c>
      <c r="D24" s="7"/>
      <c r="E24" s="7">
        <f>+E$14/7/2</f>
        <v>0</v>
      </c>
      <c r="F24" s="7">
        <f>+F23</f>
        <v>0</v>
      </c>
      <c r="G24" s="7">
        <f>+G23</f>
        <v>0</v>
      </c>
      <c r="H24" s="7">
        <f>+H23</f>
        <v>0</v>
      </c>
      <c r="I24" s="7">
        <f>+I23</f>
        <v>0</v>
      </c>
      <c r="J24" s="7">
        <f>+J23</f>
        <v>0</v>
      </c>
      <c r="K24" s="7">
        <f>+K$14/7</f>
        <v>0</v>
      </c>
      <c r="L24" s="7">
        <f>+L$14/7/2</f>
        <v>0</v>
      </c>
      <c r="M24" s="7"/>
      <c r="N24" s="7"/>
      <c r="O24" s="7"/>
      <c r="P24" s="7"/>
      <c r="Q24" s="7"/>
      <c r="R24" s="7"/>
      <c r="S24" s="43"/>
      <c r="T24" s="43"/>
      <c r="U24" s="43"/>
      <c r="V24" s="43"/>
      <c r="W24" s="43"/>
      <c r="X24" s="43"/>
      <c r="Y24" s="7"/>
      <c r="Z24" s="7"/>
    </row>
    <row r="25" spans="1:26" x14ac:dyDescent="0.25">
      <c r="B25" s="3">
        <v>2003</v>
      </c>
      <c r="C25" s="13">
        <f t="shared" si="0"/>
        <v>0</v>
      </c>
      <c r="D25" s="7"/>
      <c r="E25" s="7"/>
      <c r="F25" s="7">
        <f>+F$14/7/2</f>
        <v>0</v>
      </c>
      <c r="G25" s="7">
        <f>+G24</f>
        <v>0</v>
      </c>
      <c r="H25" s="7">
        <f>+H24</f>
        <v>0</v>
      </c>
      <c r="I25" s="7">
        <f>+I24</f>
        <v>0</v>
      </c>
      <c r="J25" s="7">
        <f>+J24</f>
        <v>0</v>
      </c>
      <c r="K25" s="7">
        <f>+K24</f>
        <v>0</v>
      </c>
      <c r="L25" s="7">
        <f>+L$14/7</f>
        <v>0</v>
      </c>
      <c r="M25" s="7">
        <f>+M$14/7/2</f>
        <v>0</v>
      </c>
      <c r="N25" s="7"/>
      <c r="O25" s="7"/>
      <c r="P25" s="7"/>
      <c r="Q25" s="7"/>
      <c r="R25" s="7"/>
      <c r="S25" s="43"/>
      <c r="T25" s="43"/>
      <c r="U25" s="43"/>
      <c r="V25" s="43"/>
      <c r="W25" s="43"/>
      <c r="X25" s="43"/>
      <c r="Y25" s="7"/>
      <c r="Z25" s="7"/>
    </row>
    <row r="26" spans="1:26" x14ac:dyDescent="0.25">
      <c r="B26" s="3">
        <v>2004</v>
      </c>
      <c r="C26" s="13">
        <f t="shared" si="0"/>
        <v>0</v>
      </c>
      <c r="D26" s="7"/>
      <c r="E26" s="7"/>
      <c r="F26" s="7"/>
      <c r="G26" s="7">
        <f>+G$14/7/2</f>
        <v>0</v>
      </c>
      <c r="H26" s="7">
        <f>+H25</f>
        <v>0</v>
      </c>
      <c r="I26" s="7">
        <f>+I25</f>
        <v>0</v>
      </c>
      <c r="J26" s="7">
        <f>+J25</f>
        <v>0</v>
      </c>
      <c r="K26" s="7">
        <f>+K25</f>
        <v>0</v>
      </c>
      <c r="L26" s="7">
        <f>+L25</f>
        <v>0</v>
      </c>
      <c r="M26" s="7">
        <f>+M$14/7</f>
        <v>0</v>
      </c>
      <c r="N26" s="7">
        <f>+N$14/7/2</f>
        <v>0</v>
      </c>
      <c r="O26" s="7"/>
      <c r="P26" s="7"/>
      <c r="Q26" s="7"/>
      <c r="R26" s="7"/>
      <c r="S26" s="43"/>
      <c r="T26" s="43"/>
      <c r="U26" s="43"/>
      <c r="V26" s="43"/>
      <c r="W26" s="43"/>
      <c r="X26" s="43"/>
      <c r="Y26" s="7"/>
      <c r="Z26" s="7"/>
    </row>
    <row r="27" spans="1:26" x14ac:dyDescent="0.25">
      <c r="B27" s="3">
        <v>2005</v>
      </c>
      <c r="C27" s="13">
        <f t="shared" si="0"/>
        <v>0</v>
      </c>
      <c r="D27" s="7"/>
      <c r="E27" s="7"/>
      <c r="F27" s="7"/>
      <c r="G27" s="7"/>
      <c r="H27" s="7">
        <f>+H$14/7/2</f>
        <v>0</v>
      </c>
      <c r="I27" s="7">
        <f>+I26</f>
        <v>0</v>
      </c>
      <c r="J27" s="7">
        <f>+J26</f>
        <v>0</v>
      </c>
      <c r="K27" s="7">
        <f>+K26</f>
        <v>0</v>
      </c>
      <c r="L27" s="7">
        <f>+L26</f>
        <v>0</v>
      </c>
      <c r="M27" s="7">
        <f>+M26</f>
        <v>0</v>
      </c>
      <c r="N27" s="7">
        <f>+N$14/7</f>
        <v>0</v>
      </c>
      <c r="O27" s="7">
        <f>+O$14/7/2</f>
        <v>0</v>
      </c>
      <c r="P27" s="7"/>
      <c r="Q27" s="7"/>
      <c r="R27" s="7"/>
      <c r="S27" s="43"/>
      <c r="T27" s="43"/>
      <c r="U27" s="43"/>
      <c r="V27" s="43"/>
      <c r="W27" s="43"/>
      <c r="X27" s="43"/>
      <c r="Y27" s="7"/>
      <c r="Z27" s="7"/>
    </row>
    <row r="28" spans="1:26" x14ac:dyDescent="0.25">
      <c r="B28" s="3">
        <v>2006</v>
      </c>
      <c r="C28" s="13">
        <f t="shared" si="0"/>
        <v>0</v>
      </c>
      <c r="D28" s="7"/>
      <c r="E28" s="7"/>
      <c r="F28" s="7"/>
      <c r="G28" s="7"/>
      <c r="H28" s="7"/>
      <c r="I28" s="7">
        <f>+I$14/7/2</f>
        <v>0</v>
      </c>
      <c r="J28" s="7">
        <f>+J27</f>
        <v>0</v>
      </c>
      <c r="K28" s="7">
        <f>+K27</f>
        <v>0</v>
      </c>
      <c r="L28" s="7">
        <f>+L27</f>
        <v>0</v>
      </c>
      <c r="M28" s="7">
        <f>+M27</f>
        <v>0</v>
      </c>
      <c r="N28" s="7">
        <f>+N27</f>
        <v>0</v>
      </c>
      <c r="O28" s="7">
        <f>+O$14/7</f>
        <v>0</v>
      </c>
      <c r="P28" s="7">
        <f>+P$14/7/2</f>
        <v>0</v>
      </c>
      <c r="Q28" s="7"/>
      <c r="R28" s="7"/>
      <c r="S28" s="43"/>
      <c r="T28" s="43"/>
      <c r="U28" s="43"/>
      <c r="V28" s="43"/>
      <c r="W28" s="43"/>
      <c r="X28" s="43"/>
      <c r="Y28" s="7"/>
      <c r="Z28" s="7"/>
    </row>
    <row r="29" spans="1:26" x14ac:dyDescent="0.25">
      <c r="B29" s="3">
        <v>2007</v>
      </c>
      <c r="C29" s="13">
        <f t="shared" si="0"/>
        <v>0</v>
      </c>
      <c r="D29" s="7"/>
      <c r="E29" s="7"/>
      <c r="F29" s="7"/>
      <c r="G29" s="7"/>
      <c r="H29" s="7"/>
      <c r="I29" s="7"/>
      <c r="J29" s="7">
        <f>+J$14/7/2</f>
        <v>0</v>
      </c>
      <c r="K29" s="7">
        <f>+K28</f>
        <v>0</v>
      </c>
      <c r="L29" s="7">
        <f>+L28</f>
        <v>0</v>
      </c>
      <c r="M29" s="7">
        <f>+M28</f>
        <v>0</v>
      </c>
      <c r="N29" s="7">
        <f>+N28</f>
        <v>0</v>
      </c>
      <c r="O29" s="7">
        <f>+O28</f>
        <v>0</v>
      </c>
      <c r="P29" s="7">
        <f>+P$14/7</f>
        <v>0</v>
      </c>
      <c r="Q29" s="7">
        <f>+Q$14/7/2</f>
        <v>0</v>
      </c>
      <c r="R29" s="7"/>
      <c r="S29" s="43"/>
      <c r="T29" s="43"/>
      <c r="U29" s="43"/>
      <c r="V29" s="43"/>
      <c r="W29" s="43"/>
      <c r="X29" s="43"/>
      <c r="Y29" s="7"/>
      <c r="Z29" s="7"/>
    </row>
    <row r="30" spans="1:26" x14ac:dyDescent="0.25">
      <c r="B30" s="3">
        <v>2008</v>
      </c>
      <c r="C30" s="13">
        <f t="shared" si="0"/>
        <v>0</v>
      </c>
      <c r="D30" s="7"/>
      <c r="E30" s="7"/>
      <c r="F30" s="7"/>
      <c r="G30" s="7"/>
      <c r="H30" s="7"/>
      <c r="I30" s="7"/>
      <c r="J30" s="7"/>
      <c r="K30" s="7">
        <f>+K$14/7/2</f>
        <v>0</v>
      </c>
      <c r="L30" s="7">
        <f>+L29</f>
        <v>0</v>
      </c>
      <c r="M30" s="7">
        <f>+M29</f>
        <v>0</v>
      </c>
      <c r="N30" s="7">
        <f>+N29</f>
        <v>0</v>
      </c>
      <c r="O30" s="7">
        <f>+O29</f>
        <v>0</v>
      </c>
      <c r="P30" s="7">
        <f>+P29</f>
        <v>0</v>
      </c>
      <c r="Q30" s="7">
        <f>+Q$14/7</f>
        <v>0</v>
      </c>
      <c r="R30" s="7">
        <f>+R$14/7/2</f>
        <v>0</v>
      </c>
      <c r="S30" s="43"/>
      <c r="T30" s="43"/>
      <c r="U30" s="43"/>
      <c r="V30" s="43"/>
      <c r="W30" s="43"/>
      <c r="X30" s="43"/>
      <c r="Y30" s="7"/>
      <c r="Z30" s="7"/>
    </row>
    <row r="31" spans="1:26" x14ac:dyDescent="0.25">
      <c r="B31" s="3">
        <v>2009</v>
      </c>
      <c r="C31" s="13">
        <f t="shared" si="0"/>
        <v>0</v>
      </c>
      <c r="D31" s="7"/>
      <c r="E31" s="7"/>
      <c r="F31" s="7"/>
      <c r="G31" s="7"/>
      <c r="H31" s="7"/>
      <c r="I31" s="7"/>
      <c r="J31" s="7"/>
      <c r="K31" s="7"/>
      <c r="L31" s="7">
        <f>+L$14/7/2</f>
        <v>0</v>
      </c>
      <c r="M31" s="7">
        <f>+M30</f>
        <v>0</v>
      </c>
      <c r="N31" s="7">
        <f>+N30</f>
        <v>0</v>
      </c>
      <c r="O31" s="7">
        <f>+O30</f>
        <v>0</v>
      </c>
      <c r="P31" s="7">
        <f t="shared" ref="P31:P34" si="1">+P30</f>
        <v>0</v>
      </c>
      <c r="Q31" s="7">
        <f t="shared" ref="Q31:Q35" si="2">+Q$14/7</f>
        <v>0</v>
      </c>
      <c r="R31" s="7">
        <f>+R$14/7</f>
        <v>0</v>
      </c>
      <c r="S31" s="43">
        <f>+S$14/7/2</f>
        <v>0</v>
      </c>
      <c r="T31" s="43"/>
      <c r="U31" s="43"/>
      <c r="V31" s="43"/>
      <c r="W31" s="43"/>
      <c r="X31" s="43"/>
      <c r="Y31" s="7"/>
      <c r="Z31" s="7"/>
    </row>
    <row r="32" spans="1:26" x14ac:dyDescent="0.25">
      <c r="A32" s="38" t="s">
        <v>59</v>
      </c>
      <c r="B32" s="3">
        <v>2010</v>
      </c>
      <c r="C32" s="13">
        <f t="shared" si="0"/>
        <v>0</v>
      </c>
      <c r="D32" s="7"/>
      <c r="E32" s="7"/>
      <c r="F32" s="7"/>
      <c r="G32" s="7"/>
      <c r="H32" s="7"/>
      <c r="I32" s="7"/>
      <c r="J32" s="7"/>
      <c r="K32" s="7"/>
      <c r="L32" s="7"/>
      <c r="M32" s="7">
        <f>+M$14/7/2</f>
        <v>0</v>
      </c>
      <c r="N32" s="7">
        <f>+N31</f>
        <v>0</v>
      </c>
      <c r="O32" s="7">
        <f>+O31</f>
        <v>0</v>
      </c>
      <c r="P32" s="7">
        <f t="shared" si="1"/>
        <v>0</v>
      </c>
      <c r="Q32" s="7">
        <f t="shared" si="2"/>
        <v>0</v>
      </c>
      <c r="R32" s="7">
        <f>+R31</f>
        <v>0</v>
      </c>
      <c r="S32" s="43">
        <f>+S$14/7</f>
        <v>0</v>
      </c>
      <c r="T32" s="43">
        <f>+T$14/7/2</f>
        <v>0</v>
      </c>
      <c r="U32" s="43"/>
      <c r="V32" s="43"/>
      <c r="W32" s="43"/>
      <c r="X32" s="43"/>
      <c r="Y32" s="7"/>
      <c r="Z32" s="7"/>
    </row>
    <row r="33" spans="1:28" x14ac:dyDescent="0.25">
      <c r="A33" s="38"/>
      <c r="B33" s="3">
        <v>2011</v>
      </c>
      <c r="C33" s="13">
        <f t="shared" si="0"/>
        <v>-3689.3307142857143</v>
      </c>
      <c r="D33" s="7"/>
      <c r="E33" s="7"/>
      <c r="F33" s="7"/>
      <c r="G33" s="7"/>
      <c r="H33" s="7"/>
      <c r="I33" s="7"/>
      <c r="J33" s="7"/>
      <c r="K33" s="7"/>
      <c r="L33" s="7"/>
      <c r="M33" s="7"/>
      <c r="N33" s="7">
        <f>+N$14/7/2</f>
        <v>0</v>
      </c>
      <c r="O33" s="7">
        <f>+O32</f>
        <v>0</v>
      </c>
      <c r="P33" s="7">
        <f t="shared" si="1"/>
        <v>0</v>
      </c>
      <c r="Q33" s="7">
        <f t="shared" si="2"/>
        <v>0</v>
      </c>
      <c r="R33" s="7">
        <f t="shared" ref="R33:R36" si="3">+R32</f>
        <v>0</v>
      </c>
      <c r="S33" s="43">
        <f>+S32</f>
        <v>0</v>
      </c>
      <c r="T33" s="43">
        <f>+T$14/7</f>
        <v>0</v>
      </c>
      <c r="U33" s="43">
        <f>$U$14/7/2</f>
        <v>3689.3307142857143</v>
      </c>
      <c r="V33" s="43"/>
      <c r="W33" s="43"/>
      <c r="X33" s="43"/>
      <c r="Y33" s="7"/>
      <c r="Z33" s="7"/>
    </row>
    <row r="34" spans="1:28" x14ac:dyDescent="0.25">
      <c r="A34" s="38"/>
      <c r="B34" s="3">
        <v>2012</v>
      </c>
      <c r="C34" s="13">
        <f t="shared" si="0"/>
        <v>-7378.6614285714286</v>
      </c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>
        <f>+O$14/7/2</f>
        <v>0</v>
      </c>
      <c r="P34" s="7">
        <f t="shared" si="1"/>
        <v>0</v>
      </c>
      <c r="Q34" s="7">
        <f t="shared" si="2"/>
        <v>0</v>
      </c>
      <c r="R34" s="7">
        <f t="shared" si="3"/>
        <v>0</v>
      </c>
      <c r="S34" s="43">
        <f t="shared" ref="S34:S36" si="4">+S33</f>
        <v>0</v>
      </c>
      <c r="T34" s="43">
        <f>T33</f>
        <v>0</v>
      </c>
      <c r="U34" s="43">
        <f>$U$14/7</f>
        <v>7378.6614285714286</v>
      </c>
      <c r="V34" s="43">
        <f>+V$14/7/2</f>
        <v>0</v>
      </c>
      <c r="W34" s="43"/>
      <c r="X34" s="43"/>
      <c r="Y34" s="7"/>
      <c r="Z34" s="7"/>
    </row>
    <row r="35" spans="1:28" x14ac:dyDescent="0.25">
      <c r="A35" s="38"/>
      <c r="B35" s="3">
        <v>2013</v>
      </c>
      <c r="C35" s="13">
        <f t="shared" si="0"/>
        <v>-7378.6614285714286</v>
      </c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>
        <f>P14/7/2</f>
        <v>0</v>
      </c>
      <c r="Q35" s="7">
        <f t="shared" si="2"/>
        <v>0</v>
      </c>
      <c r="R35" s="7">
        <f t="shared" si="3"/>
        <v>0</v>
      </c>
      <c r="S35" s="43">
        <f t="shared" si="4"/>
        <v>0</v>
      </c>
      <c r="T35" s="43">
        <f>T34</f>
        <v>0</v>
      </c>
      <c r="U35" s="43">
        <f t="shared" ref="U35:U39" si="5">$U$14/7</f>
        <v>7378.6614285714286</v>
      </c>
      <c r="V35" s="43">
        <f>V14/7</f>
        <v>0</v>
      </c>
      <c r="W35" s="43">
        <f>W14/7/2</f>
        <v>0</v>
      </c>
      <c r="X35" s="43"/>
      <c r="Y35" s="7"/>
      <c r="Z35" s="7"/>
    </row>
    <row r="36" spans="1:28" x14ac:dyDescent="0.25">
      <c r="A36" s="38"/>
      <c r="B36" s="3">
        <v>2014</v>
      </c>
      <c r="C36" s="13">
        <f t="shared" si="0"/>
        <v>-7378.6614285714286</v>
      </c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>
        <f>Q14/7/2</f>
        <v>0</v>
      </c>
      <c r="R36" s="33">
        <f t="shared" si="3"/>
        <v>0</v>
      </c>
      <c r="S36" s="29">
        <f t="shared" si="4"/>
        <v>0</v>
      </c>
      <c r="T36" s="29">
        <f>T35</f>
        <v>0</v>
      </c>
      <c r="U36" s="43">
        <f t="shared" si="5"/>
        <v>7378.6614285714286</v>
      </c>
      <c r="V36" s="29">
        <f>V35</f>
        <v>0</v>
      </c>
      <c r="W36" s="29">
        <f>W14/7</f>
        <v>0</v>
      </c>
      <c r="X36" s="29">
        <f>X14/7/2</f>
        <v>0</v>
      </c>
      <c r="Y36" s="33"/>
      <c r="Z36" s="7"/>
    </row>
    <row r="37" spans="1:28" x14ac:dyDescent="0.25">
      <c r="A37" s="38"/>
      <c r="B37" s="3">
        <v>2015</v>
      </c>
      <c r="C37" s="13">
        <f t="shared" si="0"/>
        <v>-7378.6614285714286</v>
      </c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>
        <f>R14/7/2</f>
        <v>0</v>
      </c>
      <c r="S37" s="29">
        <f>S36</f>
        <v>0</v>
      </c>
      <c r="T37" s="29">
        <f>T36</f>
        <v>0</v>
      </c>
      <c r="U37" s="43">
        <f t="shared" si="5"/>
        <v>7378.6614285714286</v>
      </c>
      <c r="V37" s="29">
        <f>V36</f>
        <v>0</v>
      </c>
      <c r="W37" s="29">
        <f>W36</f>
        <v>0</v>
      </c>
      <c r="X37" s="29">
        <f>X14/7</f>
        <v>0</v>
      </c>
      <c r="Y37" s="33">
        <f>Y14/7/2</f>
        <v>0</v>
      </c>
      <c r="Z37" s="7"/>
    </row>
    <row r="38" spans="1:28" x14ac:dyDescent="0.25">
      <c r="A38" s="38"/>
      <c r="B38" s="3">
        <v>2016</v>
      </c>
      <c r="C38" s="13">
        <f t="shared" si="0"/>
        <v>-7378.6614285714286</v>
      </c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29"/>
      <c r="T38" s="29"/>
      <c r="U38" s="43">
        <f t="shared" si="5"/>
        <v>7378.6614285714286</v>
      </c>
      <c r="V38" s="29"/>
      <c r="W38" s="29"/>
      <c r="X38" s="29"/>
      <c r="Y38" s="33"/>
      <c r="Z38" s="7"/>
    </row>
    <row r="39" spans="1:28" x14ac:dyDescent="0.25">
      <c r="A39" s="38"/>
      <c r="B39" s="3">
        <v>2017</v>
      </c>
      <c r="C39" s="13">
        <f t="shared" si="0"/>
        <v>-7378.6614285714286</v>
      </c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29"/>
      <c r="T39" s="29"/>
      <c r="U39" s="43">
        <f t="shared" si="5"/>
        <v>7378.6614285714286</v>
      </c>
      <c r="V39" s="29"/>
      <c r="W39" s="29"/>
      <c r="X39" s="29"/>
      <c r="Y39" s="33"/>
      <c r="Z39" s="7"/>
    </row>
    <row r="40" spans="1:28" x14ac:dyDescent="0.25">
      <c r="A40" s="38"/>
      <c r="B40" s="3">
        <v>2018</v>
      </c>
      <c r="C40" s="13">
        <f>-SUM(D40:AB40)</f>
        <v>-3689.3307142857143</v>
      </c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29"/>
      <c r="T40" s="29"/>
      <c r="U40" s="43">
        <f>$U$14/7/2</f>
        <v>3689.3307142857143</v>
      </c>
      <c r="V40" s="29"/>
      <c r="W40" s="29"/>
      <c r="X40" s="29"/>
      <c r="Y40" s="33"/>
      <c r="Z40" s="7"/>
    </row>
    <row r="41" spans="1:28" x14ac:dyDescent="0.25">
      <c r="A41" s="38"/>
      <c r="B41" s="3"/>
      <c r="C41" s="254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37"/>
      <c r="T41" s="8"/>
      <c r="U41" s="8"/>
      <c r="V41" s="37"/>
      <c r="W41" s="37"/>
      <c r="X41" s="37"/>
      <c r="Y41" s="8"/>
      <c r="Z41" s="8"/>
      <c r="AA41" s="173"/>
      <c r="AB41" s="173"/>
    </row>
    <row r="42" spans="1:28" x14ac:dyDescent="0.25">
      <c r="A42" s="38" t="s">
        <v>62</v>
      </c>
      <c r="B42" s="35">
        <f>SUM(D42:Y42)</f>
        <v>0</v>
      </c>
      <c r="C42" s="29">
        <f>SUM(C16:C41)</f>
        <v>-51650.630000000005</v>
      </c>
      <c r="D42" s="7">
        <f t="shared" ref="D42:AB42" si="6">-SUM(D16:D41)+D14</f>
        <v>0</v>
      </c>
      <c r="E42" s="7">
        <f t="shared" si="6"/>
        <v>0</v>
      </c>
      <c r="F42" s="7">
        <f t="shared" si="6"/>
        <v>0</v>
      </c>
      <c r="G42" s="7">
        <f t="shared" si="6"/>
        <v>0</v>
      </c>
      <c r="H42" s="7">
        <f t="shared" si="6"/>
        <v>0</v>
      </c>
      <c r="I42" s="7">
        <f t="shared" si="6"/>
        <v>0</v>
      </c>
      <c r="J42" s="7">
        <f t="shared" si="6"/>
        <v>0</v>
      </c>
      <c r="K42" s="7">
        <f t="shared" si="6"/>
        <v>0</v>
      </c>
      <c r="L42" s="7">
        <f t="shared" si="6"/>
        <v>0</v>
      </c>
      <c r="M42" s="7">
        <f t="shared" si="6"/>
        <v>0</v>
      </c>
      <c r="N42" s="7">
        <f t="shared" si="6"/>
        <v>0</v>
      </c>
      <c r="O42" s="7">
        <f t="shared" si="6"/>
        <v>0</v>
      </c>
      <c r="P42" s="7">
        <f t="shared" si="6"/>
        <v>0</v>
      </c>
      <c r="Q42" s="7">
        <f t="shared" si="6"/>
        <v>0</v>
      </c>
      <c r="R42" s="7">
        <f t="shared" si="6"/>
        <v>0</v>
      </c>
      <c r="S42" s="7">
        <f t="shared" si="6"/>
        <v>0</v>
      </c>
      <c r="T42" s="7">
        <f t="shared" si="6"/>
        <v>0</v>
      </c>
      <c r="U42" s="7">
        <f t="shared" si="6"/>
        <v>0</v>
      </c>
      <c r="V42" s="43">
        <f t="shared" si="6"/>
        <v>0</v>
      </c>
      <c r="W42" s="43">
        <f t="shared" si="6"/>
        <v>0</v>
      </c>
      <c r="X42" s="43">
        <f t="shared" si="6"/>
        <v>0</v>
      </c>
      <c r="Y42" s="43">
        <f t="shared" si="6"/>
        <v>0</v>
      </c>
      <c r="Z42" s="43">
        <f t="shared" si="6"/>
        <v>0</v>
      </c>
      <c r="AA42" s="43">
        <f t="shared" si="6"/>
        <v>0</v>
      </c>
      <c r="AB42" s="43">
        <f t="shared" si="6"/>
        <v>0</v>
      </c>
    </row>
    <row r="43" spans="1:28" x14ac:dyDescent="0.25">
      <c r="A43" s="38"/>
      <c r="B43" s="29">
        <f>SUM(D43:Y43)</f>
        <v>0</v>
      </c>
      <c r="C43" s="3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8" x14ac:dyDescent="0.25">
      <c r="A44" s="39" t="s">
        <v>63</v>
      </c>
      <c r="B44" s="3"/>
      <c r="C44" s="30">
        <f>+C14+C42</f>
        <v>0</v>
      </c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33"/>
      <c r="U44" s="33"/>
      <c r="V44" s="33"/>
      <c r="W44" s="33"/>
      <c r="X44" s="33"/>
      <c r="Y44" s="33"/>
      <c r="Z44" s="33"/>
    </row>
    <row r="45" spans="1:28" x14ac:dyDescent="0.25">
      <c r="A45" s="3"/>
      <c r="B45" s="3"/>
      <c r="C45" s="3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8" x14ac:dyDescent="0.25">
      <c r="A46" s="3"/>
      <c r="B46" s="36"/>
      <c r="C46" s="3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8" x14ac:dyDescent="0.25">
      <c r="A47" s="3"/>
      <c r="B47" s="3"/>
      <c r="C47" s="3"/>
      <c r="E47" s="7"/>
      <c r="F47" s="4"/>
      <c r="G47" s="4"/>
      <c r="H47" s="4"/>
      <c r="I47" s="4"/>
      <c r="J47" s="4"/>
      <c r="K47" s="4"/>
      <c r="L47" s="4"/>
      <c r="M47" s="4"/>
      <c r="N47" s="7">
        <f>SUM(E32:E47)</f>
        <v>0</v>
      </c>
      <c r="O47" s="4"/>
      <c r="P47" s="4"/>
      <c r="Q47" s="4"/>
      <c r="R47" s="4"/>
      <c r="S47" s="4"/>
    </row>
    <row r="48" spans="1:28" x14ac:dyDescent="0.25">
      <c r="B48" s="3"/>
      <c r="C48" s="3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</row>
    <row r="49" spans="5:19" x14ac:dyDescent="0.25"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</row>
    <row r="50" spans="5:19" x14ac:dyDescent="0.25"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</row>
    <row r="51" spans="5:19" x14ac:dyDescent="0.25"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</row>
    <row r="52" spans="5:19" x14ac:dyDescent="0.25"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</row>
    <row r="53" spans="5:19" x14ac:dyDescent="0.25"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</row>
    <row r="54" spans="5:19" x14ac:dyDescent="0.25"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</row>
    <row r="55" spans="5:19" x14ac:dyDescent="0.25"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</row>
    <row r="56" spans="5:19" x14ac:dyDescent="0.25"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</row>
    <row r="57" spans="5:19" x14ac:dyDescent="0.25"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</row>
    <row r="58" spans="5:19" x14ac:dyDescent="0.25"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</row>
  </sheetData>
  <pageMargins left="0.7" right="0.7" top="0.75" bottom="0.75" header="0.3" footer="0.3"/>
  <pageSetup scale="71" orientation="landscape" horizontalDpi="4294967294" verticalDpi="4294967294" r:id="rId1"/>
  <headerFooter>
    <oddFooter>&amp;Z&amp;F&amp;RPage &amp;P</oddFooter>
  </headerFooter>
  <ignoredErrors>
    <ignoredError sqref="Q32:Q34 U36:U37" formula="1"/>
  </ignoredErrors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700-000000000000}">
  <sheetPr codeName="Sheet98">
    <tabColor theme="9" tint="-0.249977111117893"/>
    <pageSetUpPr fitToPage="1"/>
  </sheetPr>
  <dimension ref="A1:AB58"/>
  <sheetViews>
    <sheetView workbookViewId="0"/>
  </sheetViews>
  <sheetFormatPr defaultRowHeight="15" x14ac:dyDescent="0.25"/>
  <cols>
    <col min="1" max="1" width="20.85546875" customWidth="1"/>
    <col min="2" max="2" width="8.7109375" customWidth="1"/>
    <col min="3" max="3" width="12.85546875" customWidth="1"/>
    <col min="4" max="12" width="7.42578125" hidden="1" customWidth="1"/>
    <col min="13" max="13" width="7.5703125" hidden="1" customWidth="1"/>
    <col min="14" max="17" width="9.28515625" customWidth="1"/>
    <col min="18" max="19" width="11.28515625" customWidth="1"/>
    <col min="20" max="20" width="9.42578125" customWidth="1"/>
    <col min="21" max="21" width="10.5703125" bestFit="1" customWidth="1"/>
    <col min="22" max="24" width="10.5703125" customWidth="1"/>
  </cols>
  <sheetData>
    <row r="1" spans="1:28" x14ac:dyDescent="0.25">
      <c r="A1" s="11" t="s">
        <v>10</v>
      </c>
      <c r="O1" t="s">
        <v>647</v>
      </c>
    </row>
    <row r="2" spans="1:28" x14ac:dyDescent="0.25">
      <c r="A2" s="9" t="s">
        <v>438</v>
      </c>
    </row>
    <row r="3" spans="1:28" x14ac:dyDescent="0.25">
      <c r="A3" s="9" t="s">
        <v>80</v>
      </c>
    </row>
    <row r="4" spans="1:28" x14ac:dyDescent="0.25">
      <c r="R4" s="40" t="s">
        <v>4</v>
      </c>
      <c r="S4" s="41"/>
      <c r="T4" s="40" t="s">
        <v>8</v>
      </c>
    </row>
    <row r="5" spans="1:28" x14ac:dyDescent="0.25">
      <c r="A5" s="10" t="s">
        <v>9</v>
      </c>
      <c r="B5" s="12" t="s">
        <v>64</v>
      </c>
      <c r="C5" s="12" t="s">
        <v>12</v>
      </c>
      <c r="R5" s="42" t="s">
        <v>2</v>
      </c>
      <c r="S5" s="42" t="s">
        <v>60</v>
      </c>
      <c r="T5" s="42" t="s">
        <v>7</v>
      </c>
    </row>
    <row r="6" spans="1:28" x14ac:dyDescent="0.25">
      <c r="B6" s="3"/>
      <c r="R6" s="3"/>
    </row>
    <row r="7" spans="1:28" x14ac:dyDescent="0.25">
      <c r="A7" s="213" t="str">
        <f>SUMMARY!B151</f>
        <v>80/30 TON P&amp;H BRIDGE CRANE</v>
      </c>
      <c r="B7" s="212">
        <f>SUMMARY!A151</f>
        <v>525</v>
      </c>
      <c r="C7" s="214" t="str">
        <f>SUMMARY!D151</f>
        <v>C1-29216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5"/>
      <c r="P7" s="6"/>
      <c r="Q7" s="6"/>
      <c r="R7" s="13">
        <f>+C14</f>
        <v>90549.48</v>
      </c>
      <c r="S7" s="13">
        <f>+-C42</f>
        <v>90549.479999999981</v>
      </c>
      <c r="T7" s="13">
        <f>+R7-S7</f>
        <v>0</v>
      </c>
    </row>
    <row r="8" spans="1:28" x14ac:dyDescent="0.25">
      <c r="A8" s="213"/>
      <c r="B8" s="3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5"/>
      <c r="P8" s="6"/>
      <c r="Q8" s="6"/>
    </row>
    <row r="9" spans="1:28" x14ac:dyDescent="0.25">
      <c r="A9" s="2"/>
      <c r="B9" s="3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5"/>
      <c r="P9" s="6"/>
      <c r="Q9" s="6"/>
    </row>
    <row r="10" spans="1:28" x14ac:dyDescent="0.25">
      <c r="B10" s="3"/>
    </row>
    <row r="11" spans="1:28" x14ac:dyDescent="0.25">
      <c r="A11" s="2" t="s">
        <v>66</v>
      </c>
      <c r="B11" s="212"/>
      <c r="C11" s="214"/>
    </row>
    <row r="12" spans="1:28" x14ac:dyDescent="0.25">
      <c r="B12" s="28"/>
      <c r="C12" s="2"/>
    </row>
    <row r="13" spans="1:28" x14ac:dyDescent="0.25">
      <c r="A13" s="9" t="s">
        <v>5</v>
      </c>
      <c r="C13" s="31" t="s">
        <v>3</v>
      </c>
      <c r="D13" s="32">
        <v>1994</v>
      </c>
      <c r="E13" s="32">
        <v>1995</v>
      </c>
      <c r="F13" s="32">
        <v>1996</v>
      </c>
      <c r="G13" s="32">
        <v>1997</v>
      </c>
      <c r="H13" s="32">
        <v>1998</v>
      </c>
      <c r="I13" s="32">
        <v>1999</v>
      </c>
      <c r="J13" s="32">
        <v>2000</v>
      </c>
      <c r="K13" s="32">
        <v>2001</v>
      </c>
      <c r="L13" s="32">
        <v>2002</v>
      </c>
      <c r="M13" s="32">
        <v>2003</v>
      </c>
      <c r="N13" s="32">
        <v>2004</v>
      </c>
      <c r="O13" s="32">
        <v>2005</v>
      </c>
      <c r="P13" s="32">
        <v>2006</v>
      </c>
      <c r="Q13" s="32">
        <v>2007</v>
      </c>
      <c r="R13" s="32">
        <v>2008</v>
      </c>
      <c r="S13" s="32">
        <v>2009</v>
      </c>
      <c r="T13" s="32">
        <v>2010</v>
      </c>
      <c r="U13" s="32">
        <v>2011</v>
      </c>
      <c r="V13" s="32">
        <v>2012</v>
      </c>
      <c r="W13" s="32">
        <v>2013</v>
      </c>
      <c r="X13" s="32">
        <v>2014</v>
      </c>
      <c r="Y13" s="328">
        <v>2015</v>
      </c>
      <c r="Z13" s="32">
        <v>2016</v>
      </c>
      <c r="AA13" s="328">
        <v>2017</v>
      </c>
      <c r="AB13" s="32">
        <v>2018</v>
      </c>
    </row>
    <row r="14" spans="1:28" x14ac:dyDescent="0.25">
      <c r="A14" s="9" t="s">
        <v>73</v>
      </c>
      <c r="C14" s="222">
        <f>SUM(D14:Y14)</f>
        <v>90549.48</v>
      </c>
      <c r="D14" s="43">
        <f>+'Equip Review 032310'!G29</f>
        <v>0</v>
      </c>
      <c r="E14" s="43">
        <f>+'Equip Review 032310'!H29</f>
        <v>0</v>
      </c>
      <c r="F14" s="43">
        <f>+'Equip Review 032310'!I29</f>
        <v>0</v>
      </c>
      <c r="G14" s="43">
        <f>+'Equip Review 032310'!J29</f>
        <v>0</v>
      </c>
      <c r="H14" s="43">
        <f>+'Equip Review 032310'!K29</f>
        <v>0</v>
      </c>
      <c r="I14" s="43">
        <f>+'Equip Review 032310'!L29</f>
        <v>0</v>
      </c>
      <c r="J14" s="43">
        <f>+'Equip Review 032310'!M29</f>
        <v>0</v>
      </c>
      <c r="K14" s="43">
        <f>+'Equip Review 032310'!N29</f>
        <v>0</v>
      </c>
      <c r="L14" s="43">
        <f>+'Equip Review 032310'!O29</f>
        <v>0</v>
      </c>
      <c r="M14" s="43">
        <f>+'Equip Review 032310'!P29</f>
        <v>0</v>
      </c>
      <c r="N14" s="43"/>
      <c r="O14" s="43"/>
      <c r="P14" s="43"/>
      <c r="Q14" s="43"/>
      <c r="R14" s="43"/>
      <c r="S14" s="43"/>
      <c r="T14" s="43"/>
      <c r="U14" s="221">
        <v>90549.48</v>
      </c>
      <c r="V14" s="221"/>
      <c r="W14" s="43"/>
      <c r="X14" s="43"/>
      <c r="Y14" s="7"/>
      <c r="Z14" s="7"/>
    </row>
    <row r="15" spans="1:28" x14ac:dyDescent="0.25">
      <c r="A15" s="34"/>
      <c r="B15" s="2"/>
      <c r="C15" s="2"/>
      <c r="N15" s="7"/>
      <c r="O15" s="7"/>
      <c r="P15" s="7"/>
      <c r="Q15" s="7"/>
      <c r="R15" s="7"/>
      <c r="S15" s="43"/>
      <c r="T15" s="43"/>
      <c r="U15" s="43"/>
      <c r="V15" s="43"/>
      <c r="W15" s="43"/>
      <c r="X15" s="43"/>
      <c r="Y15" s="7"/>
      <c r="Z15" s="7"/>
    </row>
    <row r="16" spans="1:28" x14ac:dyDescent="0.25">
      <c r="A16" s="9" t="s">
        <v>6</v>
      </c>
      <c r="B16" s="3">
        <v>1994</v>
      </c>
      <c r="C16" s="13">
        <f>-SUM(D16:Y16)</f>
        <v>0</v>
      </c>
      <c r="D16" s="7">
        <f>+D$14/7/2</f>
        <v>0</v>
      </c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43"/>
      <c r="T16" s="43"/>
      <c r="U16" s="43"/>
      <c r="V16" s="43"/>
      <c r="W16" s="43"/>
      <c r="X16" s="43"/>
      <c r="Y16" s="7"/>
      <c r="Z16" s="7"/>
    </row>
    <row r="17" spans="1:26" x14ac:dyDescent="0.25">
      <c r="B17" s="3">
        <v>1995</v>
      </c>
      <c r="C17" s="13">
        <f t="shared" ref="C17:C39" si="0">-SUM(D17:Y17)</f>
        <v>0</v>
      </c>
      <c r="D17" s="7">
        <f>+D$14/7</f>
        <v>0</v>
      </c>
      <c r="E17" s="7">
        <f>+E$14/7/2</f>
        <v>0</v>
      </c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43"/>
      <c r="T17" s="43"/>
      <c r="U17" s="43"/>
      <c r="V17" s="43"/>
      <c r="W17" s="43"/>
      <c r="X17" s="43"/>
      <c r="Y17" s="7"/>
      <c r="Z17" s="7"/>
    </row>
    <row r="18" spans="1:26" x14ac:dyDescent="0.25">
      <c r="B18" s="3">
        <v>1996</v>
      </c>
      <c r="C18" s="13">
        <f t="shared" si="0"/>
        <v>0</v>
      </c>
      <c r="D18" s="7">
        <f>+D17</f>
        <v>0</v>
      </c>
      <c r="E18" s="7">
        <f>+E$14/7</f>
        <v>0</v>
      </c>
      <c r="F18" s="7">
        <f>+F$14/7/2</f>
        <v>0</v>
      </c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43"/>
      <c r="T18" s="43"/>
      <c r="U18" s="43"/>
      <c r="V18" s="43"/>
      <c r="W18" s="43"/>
      <c r="X18" s="43"/>
      <c r="Y18" s="7"/>
      <c r="Z18" s="7"/>
    </row>
    <row r="19" spans="1:26" x14ac:dyDescent="0.25">
      <c r="B19" s="3">
        <v>1997</v>
      </c>
      <c r="C19" s="13">
        <f t="shared" si="0"/>
        <v>0</v>
      </c>
      <c r="D19" s="7">
        <f>+D18</f>
        <v>0</v>
      </c>
      <c r="E19" s="7">
        <f>+E18</f>
        <v>0</v>
      </c>
      <c r="F19" s="7">
        <f>+F$14/7</f>
        <v>0</v>
      </c>
      <c r="G19" s="7">
        <f>+G$14/7/2</f>
        <v>0</v>
      </c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43"/>
      <c r="T19" s="43"/>
      <c r="U19" s="43"/>
      <c r="V19" s="43"/>
      <c r="W19" s="43"/>
      <c r="X19" s="43"/>
      <c r="Y19" s="7"/>
      <c r="Z19" s="7"/>
    </row>
    <row r="20" spans="1:26" x14ac:dyDescent="0.25">
      <c r="B20" s="3">
        <v>1998</v>
      </c>
      <c r="C20" s="13">
        <f t="shared" si="0"/>
        <v>0</v>
      </c>
      <c r="D20" s="7">
        <f>+D19</f>
        <v>0</v>
      </c>
      <c r="E20" s="7">
        <f>+E19</f>
        <v>0</v>
      </c>
      <c r="F20" s="7">
        <f>+F19</f>
        <v>0</v>
      </c>
      <c r="G20" s="7">
        <f>+G$14/7</f>
        <v>0</v>
      </c>
      <c r="H20" s="7">
        <f>+H$14/7/2</f>
        <v>0</v>
      </c>
      <c r="I20" s="7"/>
      <c r="J20" s="7"/>
      <c r="K20" s="7"/>
      <c r="L20" s="7"/>
      <c r="M20" s="7"/>
      <c r="N20" s="7"/>
      <c r="O20" s="7"/>
      <c r="P20" s="7"/>
      <c r="Q20" s="7"/>
      <c r="R20" s="7"/>
      <c r="S20" s="43"/>
      <c r="T20" s="43"/>
      <c r="U20" s="43"/>
      <c r="V20" s="43"/>
      <c r="W20" s="43"/>
      <c r="X20" s="43"/>
      <c r="Y20" s="7"/>
      <c r="Z20" s="7"/>
    </row>
    <row r="21" spans="1:26" x14ac:dyDescent="0.25">
      <c r="B21" s="3">
        <v>1999</v>
      </c>
      <c r="C21" s="13">
        <f t="shared" si="0"/>
        <v>0</v>
      </c>
      <c r="D21" s="7">
        <f>+D20</f>
        <v>0</v>
      </c>
      <c r="E21" s="7">
        <f>+E20</f>
        <v>0</v>
      </c>
      <c r="F21" s="7">
        <f>+F20</f>
        <v>0</v>
      </c>
      <c r="G21" s="7">
        <f>+G20</f>
        <v>0</v>
      </c>
      <c r="H21" s="7">
        <f>+H$14/7</f>
        <v>0</v>
      </c>
      <c r="I21" s="7">
        <f>+I$14/7/2</f>
        <v>0</v>
      </c>
      <c r="J21" s="7"/>
      <c r="K21" s="7"/>
      <c r="L21" s="7"/>
      <c r="M21" s="7"/>
      <c r="N21" s="7"/>
      <c r="O21" s="7"/>
      <c r="P21" s="7"/>
      <c r="Q21" s="7"/>
      <c r="R21" s="7"/>
      <c r="S21" s="43"/>
      <c r="T21" s="43"/>
      <c r="U21" s="43"/>
      <c r="V21" s="43"/>
      <c r="W21" s="43"/>
      <c r="X21" s="43"/>
      <c r="Y21" s="7"/>
      <c r="Z21" s="7"/>
    </row>
    <row r="22" spans="1:26" x14ac:dyDescent="0.25">
      <c r="B22" s="3">
        <v>2000</v>
      </c>
      <c r="C22" s="13">
        <f t="shared" si="0"/>
        <v>0</v>
      </c>
      <c r="D22" s="7">
        <f>+D21</f>
        <v>0</v>
      </c>
      <c r="E22" s="7">
        <f>+E21</f>
        <v>0</v>
      </c>
      <c r="F22" s="7">
        <f>+F21</f>
        <v>0</v>
      </c>
      <c r="G22" s="7">
        <f>+G21</f>
        <v>0</v>
      </c>
      <c r="H22" s="7">
        <f>+H21</f>
        <v>0</v>
      </c>
      <c r="I22" s="7">
        <f>+I$14/7</f>
        <v>0</v>
      </c>
      <c r="J22" s="7">
        <f>+J$14/7/2</f>
        <v>0</v>
      </c>
      <c r="K22" s="7"/>
      <c r="L22" s="7"/>
      <c r="M22" s="7"/>
      <c r="N22" s="7"/>
      <c r="O22" s="7"/>
      <c r="P22" s="7"/>
      <c r="Q22" s="7"/>
      <c r="R22" s="7"/>
      <c r="S22" s="43"/>
      <c r="T22" s="43"/>
      <c r="U22" s="43"/>
      <c r="V22" s="43"/>
      <c r="W22" s="43"/>
      <c r="X22" s="43"/>
      <c r="Y22" s="7"/>
      <c r="Z22" s="7"/>
    </row>
    <row r="23" spans="1:26" x14ac:dyDescent="0.25">
      <c r="B23" s="3">
        <v>2001</v>
      </c>
      <c r="C23" s="13">
        <f t="shared" si="0"/>
        <v>0</v>
      </c>
      <c r="D23" s="7">
        <f>+D$14/7/2</f>
        <v>0</v>
      </c>
      <c r="E23" s="7">
        <f>+E22</f>
        <v>0</v>
      </c>
      <c r="F23" s="7">
        <f>+F22</f>
        <v>0</v>
      </c>
      <c r="G23" s="7">
        <f>+G22</f>
        <v>0</v>
      </c>
      <c r="H23" s="7">
        <f>+H22</f>
        <v>0</v>
      </c>
      <c r="I23" s="7">
        <f>+I22</f>
        <v>0</v>
      </c>
      <c r="J23" s="7">
        <f>+J$14/7</f>
        <v>0</v>
      </c>
      <c r="K23" s="7">
        <f>+K$14/7/2</f>
        <v>0</v>
      </c>
      <c r="L23" s="7"/>
      <c r="M23" s="7"/>
      <c r="N23" s="7"/>
      <c r="O23" s="7"/>
      <c r="P23" s="7"/>
      <c r="Q23" s="7"/>
      <c r="R23" s="7"/>
      <c r="S23" s="43"/>
      <c r="T23" s="43"/>
      <c r="U23" s="43"/>
      <c r="V23" s="43"/>
      <c r="W23" s="43"/>
      <c r="X23" s="43"/>
      <c r="Y23" s="7"/>
      <c r="Z23" s="7"/>
    </row>
    <row r="24" spans="1:26" x14ac:dyDescent="0.25">
      <c r="B24" s="3">
        <v>2002</v>
      </c>
      <c r="C24" s="13">
        <f t="shared" si="0"/>
        <v>0</v>
      </c>
      <c r="D24" s="7"/>
      <c r="E24" s="7">
        <f>+E$14/7/2</f>
        <v>0</v>
      </c>
      <c r="F24" s="7">
        <f>+F23</f>
        <v>0</v>
      </c>
      <c r="G24" s="7">
        <f>+G23</f>
        <v>0</v>
      </c>
      <c r="H24" s="7">
        <f>+H23</f>
        <v>0</v>
      </c>
      <c r="I24" s="7">
        <f>+I23</f>
        <v>0</v>
      </c>
      <c r="J24" s="7">
        <f>+J23</f>
        <v>0</v>
      </c>
      <c r="K24" s="7">
        <f>+K$14/7</f>
        <v>0</v>
      </c>
      <c r="L24" s="7">
        <f>+L$14/7/2</f>
        <v>0</v>
      </c>
      <c r="M24" s="7"/>
      <c r="N24" s="7"/>
      <c r="O24" s="7"/>
      <c r="P24" s="7"/>
      <c r="Q24" s="7"/>
      <c r="R24" s="7"/>
      <c r="S24" s="43"/>
      <c r="T24" s="43"/>
      <c r="U24" s="43"/>
      <c r="V24" s="43"/>
      <c r="W24" s="43"/>
      <c r="X24" s="43"/>
      <c r="Y24" s="7"/>
      <c r="Z24" s="7"/>
    </row>
    <row r="25" spans="1:26" x14ac:dyDescent="0.25">
      <c r="B25" s="3">
        <v>2003</v>
      </c>
      <c r="C25" s="13">
        <f t="shared" si="0"/>
        <v>0</v>
      </c>
      <c r="D25" s="7"/>
      <c r="E25" s="7"/>
      <c r="F25" s="7">
        <f>+F$14/7/2</f>
        <v>0</v>
      </c>
      <c r="G25" s="7">
        <f>+G24</f>
        <v>0</v>
      </c>
      <c r="H25" s="7">
        <f>+H24</f>
        <v>0</v>
      </c>
      <c r="I25" s="7">
        <f>+I24</f>
        <v>0</v>
      </c>
      <c r="J25" s="7">
        <f>+J24</f>
        <v>0</v>
      </c>
      <c r="K25" s="7">
        <f>+K24</f>
        <v>0</v>
      </c>
      <c r="L25" s="7">
        <f>+L$14/7</f>
        <v>0</v>
      </c>
      <c r="M25" s="7">
        <f>+M$14/7/2</f>
        <v>0</v>
      </c>
      <c r="N25" s="7"/>
      <c r="O25" s="7"/>
      <c r="P25" s="7"/>
      <c r="Q25" s="7"/>
      <c r="R25" s="7"/>
      <c r="S25" s="43"/>
      <c r="T25" s="43"/>
      <c r="U25" s="43"/>
      <c r="V25" s="43"/>
      <c r="W25" s="43"/>
      <c r="X25" s="43"/>
      <c r="Y25" s="7"/>
      <c r="Z25" s="7"/>
    </row>
    <row r="26" spans="1:26" x14ac:dyDescent="0.25">
      <c r="B26" s="3">
        <v>2004</v>
      </c>
      <c r="C26" s="13">
        <f t="shared" si="0"/>
        <v>0</v>
      </c>
      <c r="D26" s="7"/>
      <c r="E26" s="7"/>
      <c r="F26" s="7"/>
      <c r="G26" s="7">
        <f>+G$14/7/2</f>
        <v>0</v>
      </c>
      <c r="H26" s="7">
        <f>+H25</f>
        <v>0</v>
      </c>
      <c r="I26" s="7">
        <f>+I25</f>
        <v>0</v>
      </c>
      <c r="J26" s="7">
        <f>+J25</f>
        <v>0</v>
      </c>
      <c r="K26" s="7">
        <f>+K25</f>
        <v>0</v>
      </c>
      <c r="L26" s="7">
        <f>+L25</f>
        <v>0</v>
      </c>
      <c r="M26" s="7">
        <f>+M$14/7</f>
        <v>0</v>
      </c>
      <c r="N26" s="7">
        <f>+N$14/7/2</f>
        <v>0</v>
      </c>
      <c r="O26" s="7"/>
      <c r="P26" s="7"/>
      <c r="Q26" s="7"/>
      <c r="R26" s="7"/>
      <c r="S26" s="43"/>
      <c r="T26" s="43"/>
      <c r="U26" s="43"/>
      <c r="V26" s="43"/>
      <c r="W26" s="43"/>
      <c r="X26" s="43"/>
      <c r="Y26" s="7"/>
      <c r="Z26" s="7"/>
    </row>
    <row r="27" spans="1:26" x14ac:dyDescent="0.25">
      <c r="B27" s="3">
        <v>2005</v>
      </c>
      <c r="C27" s="13">
        <f t="shared" si="0"/>
        <v>0</v>
      </c>
      <c r="D27" s="7"/>
      <c r="E27" s="7"/>
      <c r="F27" s="7"/>
      <c r="G27" s="7"/>
      <c r="H27" s="7">
        <f>+H$14/7/2</f>
        <v>0</v>
      </c>
      <c r="I27" s="7">
        <f>+I26</f>
        <v>0</v>
      </c>
      <c r="J27" s="7">
        <f>+J26</f>
        <v>0</v>
      </c>
      <c r="K27" s="7">
        <f>+K26</f>
        <v>0</v>
      </c>
      <c r="L27" s="7">
        <f>+L26</f>
        <v>0</v>
      </c>
      <c r="M27" s="7">
        <f>+M26</f>
        <v>0</v>
      </c>
      <c r="N27" s="7">
        <f>+N$14/7</f>
        <v>0</v>
      </c>
      <c r="O27" s="7">
        <f>+O$14/7/2</f>
        <v>0</v>
      </c>
      <c r="P27" s="7"/>
      <c r="Q27" s="7"/>
      <c r="R27" s="7"/>
      <c r="S27" s="43"/>
      <c r="T27" s="43"/>
      <c r="U27" s="43"/>
      <c r="V27" s="43"/>
      <c r="W27" s="43"/>
      <c r="X27" s="43"/>
      <c r="Y27" s="7"/>
      <c r="Z27" s="7"/>
    </row>
    <row r="28" spans="1:26" x14ac:dyDescent="0.25">
      <c r="B28" s="3">
        <v>2006</v>
      </c>
      <c r="C28" s="13">
        <f t="shared" si="0"/>
        <v>0</v>
      </c>
      <c r="D28" s="7"/>
      <c r="E28" s="7"/>
      <c r="F28" s="7"/>
      <c r="G28" s="7"/>
      <c r="H28" s="7"/>
      <c r="I28" s="7">
        <f>+I$14/7/2</f>
        <v>0</v>
      </c>
      <c r="J28" s="7">
        <f>+J27</f>
        <v>0</v>
      </c>
      <c r="K28" s="7">
        <f>+K27</f>
        <v>0</v>
      </c>
      <c r="L28" s="7">
        <f>+L27</f>
        <v>0</v>
      </c>
      <c r="M28" s="7">
        <f>+M27</f>
        <v>0</v>
      </c>
      <c r="N28" s="7">
        <f>+N27</f>
        <v>0</v>
      </c>
      <c r="O28" s="7">
        <f>+O$14/7</f>
        <v>0</v>
      </c>
      <c r="P28" s="7">
        <f>+P$14/7/2</f>
        <v>0</v>
      </c>
      <c r="Q28" s="7"/>
      <c r="R28" s="7"/>
      <c r="S28" s="43"/>
      <c r="T28" s="43"/>
      <c r="U28" s="43"/>
      <c r="V28" s="43"/>
      <c r="W28" s="43"/>
      <c r="X28" s="43"/>
      <c r="Y28" s="7"/>
      <c r="Z28" s="7"/>
    </row>
    <row r="29" spans="1:26" x14ac:dyDescent="0.25">
      <c r="B29" s="3">
        <v>2007</v>
      </c>
      <c r="C29" s="13">
        <f t="shared" si="0"/>
        <v>0</v>
      </c>
      <c r="D29" s="7"/>
      <c r="E29" s="7"/>
      <c r="F29" s="7"/>
      <c r="G29" s="7"/>
      <c r="H29" s="7"/>
      <c r="I29" s="7"/>
      <c r="J29" s="7">
        <f>+J$14/7/2</f>
        <v>0</v>
      </c>
      <c r="K29" s="7">
        <f>+K28</f>
        <v>0</v>
      </c>
      <c r="L29" s="7">
        <f>+L28</f>
        <v>0</v>
      </c>
      <c r="M29" s="7">
        <f>+M28</f>
        <v>0</v>
      </c>
      <c r="N29" s="7">
        <f>+N28</f>
        <v>0</v>
      </c>
      <c r="O29" s="7">
        <f>+O28</f>
        <v>0</v>
      </c>
      <c r="P29" s="7">
        <f>+P$14/7</f>
        <v>0</v>
      </c>
      <c r="Q29" s="7">
        <f>+Q$14/7/2</f>
        <v>0</v>
      </c>
      <c r="R29" s="7"/>
      <c r="S29" s="43"/>
      <c r="T29" s="43"/>
      <c r="U29" s="43"/>
      <c r="V29" s="43"/>
      <c r="W29" s="43"/>
      <c r="X29" s="43"/>
      <c r="Y29" s="7"/>
      <c r="Z29" s="7"/>
    </row>
    <row r="30" spans="1:26" x14ac:dyDescent="0.25">
      <c r="B30" s="3">
        <v>2008</v>
      </c>
      <c r="C30" s="13">
        <f t="shared" si="0"/>
        <v>0</v>
      </c>
      <c r="D30" s="7"/>
      <c r="E30" s="7"/>
      <c r="F30" s="7"/>
      <c r="G30" s="7"/>
      <c r="H30" s="7"/>
      <c r="I30" s="7"/>
      <c r="J30" s="7"/>
      <c r="K30" s="7">
        <f>+K$14/7/2</f>
        <v>0</v>
      </c>
      <c r="L30" s="7">
        <f>+L29</f>
        <v>0</v>
      </c>
      <c r="M30" s="7">
        <f>+M29</f>
        <v>0</v>
      </c>
      <c r="N30" s="7">
        <f>+N29</f>
        <v>0</v>
      </c>
      <c r="O30" s="7">
        <f>+O29</f>
        <v>0</v>
      </c>
      <c r="P30" s="7">
        <f>+P29</f>
        <v>0</v>
      </c>
      <c r="Q30" s="7">
        <f>+Q$14/7</f>
        <v>0</v>
      </c>
      <c r="R30" s="7">
        <f>+R$14/7/2</f>
        <v>0</v>
      </c>
      <c r="S30" s="43"/>
      <c r="T30" s="43"/>
      <c r="U30" s="43"/>
      <c r="V30" s="43"/>
      <c r="W30" s="43"/>
      <c r="X30" s="43"/>
      <c r="Y30" s="7"/>
      <c r="Z30" s="7"/>
    </row>
    <row r="31" spans="1:26" x14ac:dyDescent="0.25">
      <c r="B31" s="3">
        <v>2009</v>
      </c>
      <c r="C31" s="13">
        <f t="shared" si="0"/>
        <v>0</v>
      </c>
      <c r="D31" s="7"/>
      <c r="E31" s="7"/>
      <c r="F31" s="7"/>
      <c r="G31" s="7"/>
      <c r="H31" s="7"/>
      <c r="I31" s="7"/>
      <c r="J31" s="7"/>
      <c r="K31" s="7"/>
      <c r="L31" s="7">
        <f>+L$14/7/2</f>
        <v>0</v>
      </c>
      <c r="M31" s="7">
        <f>+M30</f>
        <v>0</v>
      </c>
      <c r="N31" s="7">
        <f>+N30</f>
        <v>0</v>
      </c>
      <c r="O31" s="7">
        <f>+O30</f>
        <v>0</v>
      </c>
      <c r="P31" s="7">
        <f t="shared" ref="P31:P34" si="1">+P30</f>
        <v>0</v>
      </c>
      <c r="Q31" s="7">
        <f t="shared" ref="Q31:Q35" si="2">+Q$14/7</f>
        <v>0</v>
      </c>
      <c r="R31" s="7">
        <f>+R$14/7</f>
        <v>0</v>
      </c>
      <c r="S31" s="43">
        <f>+S$14/7/2</f>
        <v>0</v>
      </c>
      <c r="T31" s="43"/>
      <c r="U31" s="43"/>
      <c r="V31" s="43"/>
      <c r="W31" s="43"/>
      <c r="X31" s="43"/>
      <c r="Y31" s="7"/>
      <c r="Z31" s="7"/>
    </row>
    <row r="32" spans="1:26" x14ac:dyDescent="0.25">
      <c r="A32" s="38" t="s">
        <v>59</v>
      </c>
      <c r="B32" s="3">
        <v>2010</v>
      </c>
      <c r="C32" s="13">
        <f t="shared" si="0"/>
        <v>0</v>
      </c>
      <c r="D32" s="7"/>
      <c r="E32" s="7"/>
      <c r="F32" s="7"/>
      <c r="G32" s="7"/>
      <c r="H32" s="7"/>
      <c r="I32" s="7"/>
      <c r="J32" s="7"/>
      <c r="K32" s="7"/>
      <c r="L32" s="7"/>
      <c r="M32" s="7">
        <f>+M$14/7/2</f>
        <v>0</v>
      </c>
      <c r="N32" s="7">
        <f>+N31</f>
        <v>0</v>
      </c>
      <c r="O32" s="7">
        <f>+O31</f>
        <v>0</v>
      </c>
      <c r="P32" s="7">
        <f t="shared" si="1"/>
        <v>0</v>
      </c>
      <c r="Q32" s="7">
        <f t="shared" si="2"/>
        <v>0</v>
      </c>
      <c r="R32" s="7">
        <f>+R31</f>
        <v>0</v>
      </c>
      <c r="S32" s="43">
        <f>+S$14/7</f>
        <v>0</v>
      </c>
      <c r="T32" s="43">
        <f>+T$14/7/2</f>
        <v>0</v>
      </c>
      <c r="U32" s="43"/>
      <c r="V32" s="43"/>
      <c r="W32" s="43"/>
      <c r="X32" s="43"/>
      <c r="Y32" s="7"/>
      <c r="Z32" s="7"/>
    </row>
    <row r="33" spans="1:28" x14ac:dyDescent="0.25">
      <c r="A33" s="38"/>
      <c r="B33" s="3">
        <v>2011</v>
      </c>
      <c r="C33" s="13">
        <f t="shared" si="0"/>
        <v>-6467.82</v>
      </c>
      <c r="D33" s="7"/>
      <c r="E33" s="7"/>
      <c r="F33" s="7"/>
      <c r="G33" s="7"/>
      <c r="H33" s="7"/>
      <c r="I33" s="7"/>
      <c r="J33" s="7"/>
      <c r="K33" s="7"/>
      <c r="L33" s="7"/>
      <c r="M33" s="7"/>
      <c r="N33" s="7">
        <f>+N$14/7/2</f>
        <v>0</v>
      </c>
      <c r="O33" s="7">
        <f>+O32</f>
        <v>0</v>
      </c>
      <c r="P33" s="7">
        <f t="shared" si="1"/>
        <v>0</v>
      </c>
      <c r="Q33" s="7">
        <f t="shared" si="2"/>
        <v>0</v>
      </c>
      <c r="R33" s="7">
        <f t="shared" ref="R33:R36" si="3">+R32</f>
        <v>0</v>
      </c>
      <c r="S33" s="43">
        <f>+S32</f>
        <v>0</v>
      </c>
      <c r="T33" s="43">
        <f>+T$14/7</f>
        <v>0</v>
      </c>
      <c r="U33" s="43">
        <f>$U$14/7/2</f>
        <v>6467.82</v>
      </c>
      <c r="V33" s="43"/>
      <c r="W33" s="43"/>
      <c r="X33" s="43"/>
      <c r="Y33" s="7"/>
      <c r="Z33" s="7"/>
    </row>
    <row r="34" spans="1:28" x14ac:dyDescent="0.25">
      <c r="A34" s="38"/>
      <c r="B34" s="3">
        <v>2012</v>
      </c>
      <c r="C34" s="13">
        <f t="shared" si="0"/>
        <v>-12935.64</v>
      </c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>
        <f>+O$14/7/2</f>
        <v>0</v>
      </c>
      <c r="P34" s="7">
        <f t="shared" si="1"/>
        <v>0</v>
      </c>
      <c r="Q34" s="7">
        <f t="shared" si="2"/>
        <v>0</v>
      </c>
      <c r="R34" s="7">
        <f t="shared" si="3"/>
        <v>0</v>
      </c>
      <c r="S34" s="43">
        <f t="shared" ref="S34:S36" si="4">+S33</f>
        <v>0</v>
      </c>
      <c r="T34" s="43">
        <f>T33</f>
        <v>0</v>
      </c>
      <c r="U34" s="43">
        <f>$U$14/7</f>
        <v>12935.64</v>
      </c>
      <c r="V34" s="43">
        <f>+V$14/7/2</f>
        <v>0</v>
      </c>
      <c r="W34" s="43"/>
      <c r="X34" s="43"/>
      <c r="Y34" s="7"/>
      <c r="Z34" s="7"/>
    </row>
    <row r="35" spans="1:28" x14ac:dyDescent="0.25">
      <c r="A35" s="38"/>
      <c r="B35" s="3">
        <v>2013</v>
      </c>
      <c r="C35" s="13">
        <f t="shared" si="0"/>
        <v>-12935.64</v>
      </c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>
        <f>P14/7/2</f>
        <v>0</v>
      </c>
      <c r="Q35" s="7">
        <f t="shared" si="2"/>
        <v>0</v>
      </c>
      <c r="R35" s="7">
        <f t="shared" si="3"/>
        <v>0</v>
      </c>
      <c r="S35" s="43">
        <f t="shared" si="4"/>
        <v>0</v>
      </c>
      <c r="T35" s="43">
        <f>T34</f>
        <v>0</v>
      </c>
      <c r="U35" s="43">
        <f t="shared" ref="U35:U39" si="5">$U$14/7</f>
        <v>12935.64</v>
      </c>
      <c r="V35" s="43">
        <f>V14/7</f>
        <v>0</v>
      </c>
      <c r="W35" s="43">
        <f>W14/7/2</f>
        <v>0</v>
      </c>
      <c r="X35" s="43"/>
      <c r="Y35" s="7"/>
      <c r="Z35" s="7"/>
    </row>
    <row r="36" spans="1:28" x14ac:dyDescent="0.25">
      <c r="A36" s="38"/>
      <c r="B36" s="3">
        <v>2014</v>
      </c>
      <c r="C36" s="13">
        <f t="shared" si="0"/>
        <v>-12935.64</v>
      </c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>
        <f>Q14/7/2</f>
        <v>0</v>
      </c>
      <c r="R36" s="33">
        <f t="shared" si="3"/>
        <v>0</v>
      </c>
      <c r="S36" s="29">
        <f t="shared" si="4"/>
        <v>0</v>
      </c>
      <c r="T36" s="29">
        <f>T35</f>
        <v>0</v>
      </c>
      <c r="U36" s="43">
        <f t="shared" si="5"/>
        <v>12935.64</v>
      </c>
      <c r="V36" s="29">
        <f>V35</f>
        <v>0</v>
      </c>
      <c r="W36" s="29">
        <f>W14/7</f>
        <v>0</v>
      </c>
      <c r="X36" s="29">
        <f>X14/7/2</f>
        <v>0</v>
      </c>
      <c r="Y36" s="33"/>
      <c r="Z36" s="7"/>
    </row>
    <row r="37" spans="1:28" x14ac:dyDescent="0.25">
      <c r="A37" s="38"/>
      <c r="B37" s="3">
        <v>2015</v>
      </c>
      <c r="C37" s="13">
        <f t="shared" si="0"/>
        <v>-12935.64</v>
      </c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>
        <f>R14/7/2</f>
        <v>0</v>
      </c>
      <c r="S37" s="29">
        <f>S36</f>
        <v>0</v>
      </c>
      <c r="T37" s="29">
        <f>T36</f>
        <v>0</v>
      </c>
      <c r="U37" s="43">
        <f t="shared" si="5"/>
        <v>12935.64</v>
      </c>
      <c r="V37" s="29">
        <f>V36</f>
        <v>0</v>
      </c>
      <c r="W37" s="29">
        <f>W36</f>
        <v>0</v>
      </c>
      <c r="X37" s="29">
        <f>X14/7</f>
        <v>0</v>
      </c>
      <c r="Y37" s="33">
        <f>Y14/7/2</f>
        <v>0</v>
      </c>
      <c r="Z37" s="7"/>
    </row>
    <row r="38" spans="1:28" x14ac:dyDescent="0.25">
      <c r="A38" s="38"/>
      <c r="B38" s="3">
        <v>2016</v>
      </c>
      <c r="C38" s="13">
        <f t="shared" si="0"/>
        <v>-12935.64</v>
      </c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29"/>
      <c r="T38" s="29"/>
      <c r="U38" s="43">
        <f t="shared" si="5"/>
        <v>12935.64</v>
      </c>
      <c r="V38" s="29"/>
      <c r="W38" s="29"/>
      <c r="X38" s="29"/>
      <c r="Y38" s="33"/>
      <c r="Z38" s="7"/>
    </row>
    <row r="39" spans="1:28" x14ac:dyDescent="0.25">
      <c r="A39" s="38"/>
      <c r="B39" s="3">
        <v>2017</v>
      </c>
      <c r="C39" s="13">
        <f t="shared" si="0"/>
        <v>-12935.64</v>
      </c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29"/>
      <c r="T39" s="29"/>
      <c r="U39" s="43">
        <f t="shared" si="5"/>
        <v>12935.64</v>
      </c>
      <c r="V39" s="29"/>
      <c r="W39" s="29"/>
      <c r="X39" s="29"/>
      <c r="Y39" s="33"/>
      <c r="Z39" s="7"/>
    </row>
    <row r="40" spans="1:28" x14ac:dyDescent="0.25">
      <c r="A40" s="38"/>
      <c r="B40" s="3">
        <v>2018</v>
      </c>
      <c r="C40" s="13">
        <f>-SUM(D40:AB40)</f>
        <v>-6467.82</v>
      </c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29"/>
      <c r="T40" s="29"/>
      <c r="U40" s="43">
        <f>$U$14/7/2</f>
        <v>6467.82</v>
      </c>
      <c r="V40" s="29"/>
      <c r="W40" s="29"/>
      <c r="X40" s="29"/>
      <c r="Y40" s="33"/>
      <c r="Z40" s="7"/>
    </row>
    <row r="41" spans="1:28" x14ac:dyDescent="0.25">
      <c r="A41" s="38"/>
      <c r="B41" s="3"/>
      <c r="C41" s="254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37"/>
      <c r="T41" s="8"/>
      <c r="U41" s="8"/>
      <c r="V41" s="37"/>
      <c r="W41" s="37"/>
      <c r="X41" s="37"/>
      <c r="Y41" s="8"/>
      <c r="Z41" s="8"/>
      <c r="AA41" s="173"/>
      <c r="AB41" s="173"/>
    </row>
    <row r="42" spans="1:28" x14ac:dyDescent="0.25">
      <c r="A42" s="38" t="s">
        <v>62</v>
      </c>
      <c r="B42" s="35">
        <f>SUM(D42:Y42)</f>
        <v>0</v>
      </c>
      <c r="C42" s="29">
        <f>SUM(C16:C41)</f>
        <v>-90549.479999999981</v>
      </c>
      <c r="D42" s="7">
        <f t="shared" ref="D42:AB42" si="6">-SUM(D16:D41)+D14</f>
        <v>0</v>
      </c>
      <c r="E42" s="7">
        <f t="shared" si="6"/>
        <v>0</v>
      </c>
      <c r="F42" s="7">
        <f t="shared" si="6"/>
        <v>0</v>
      </c>
      <c r="G42" s="7">
        <f t="shared" si="6"/>
        <v>0</v>
      </c>
      <c r="H42" s="7">
        <f t="shared" si="6"/>
        <v>0</v>
      </c>
      <c r="I42" s="7">
        <f t="shared" si="6"/>
        <v>0</v>
      </c>
      <c r="J42" s="7">
        <f t="shared" si="6"/>
        <v>0</v>
      </c>
      <c r="K42" s="7">
        <f t="shared" si="6"/>
        <v>0</v>
      </c>
      <c r="L42" s="7">
        <f t="shared" si="6"/>
        <v>0</v>
      </c>
      <c r="M42" s="7">
        <f t="shared" si="6"/>
        <v>0</v>
      </c>
      <c r="N42" s="7">
        <f t="shared" si="6"/>
        <v>0</v>
      </c>
      <c r="O42" s="7">
        <f t="shared" si="6"/>
        <v>0</v>
      </c>
      <c r="P42" s="7">
        <f t="shared" si="6"/>
        <v>0</v>
      </c>
      <c r="Q42" s="7">
        <f t="shared" si="6"/>
        <v>0</v>
      </c>
      <c r="R42" s="7">
        <f t="shared" si="6"/>
        <v>0</v>
      </c>
      <c r="S42" s="7">
        <f t="shared" si="6"/>
        <v>0</v>
      </c>
      <c r="T42" s="7">
        <f t="shared" si="6"/>
        <v>0</v>
      </c>
      <c r="U42" s="7">
        <f t="shared" si="6"/>
        <v>0</v>
      </c>
      <c r="V42" s="43">
        <f t="shared" si="6"/>
        <v>0</v>
      </c>
      <c r="W42" s="43">
        <f t="shared" si="6"/>
        <v>0</v>
      </c>
      <c r="X42" s="43">
        <f t="shared" si="6"/>
        <v>0</v>
      </c>
      <c r="Y42" s="43">
        <f t="shared" si="6"/>
        <v>0</v>
      </c>
      <c r="Z42" s="43">
        <f t="shared" si="6"/>
        <v>0</v>
      </c>
      <c r="AA42" s="43">
        <f t="shared" si="6"/>
        <v>0</v>
      </c>
      <c r="AB42" s="43">
        <f t="shared" si="6"/>
        <v>0</v>
      </c>
    </row>
    <row r="43" spans="1:28" x14ac:dyDescent="0.25">
      <c r="A43" s="38"/>
      <c r="B43" s="29">
        <f>SUM(D43:Y43)</f>
        <v>0</v>
      </c>
      <c r="C43" s="3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8" x14ac:dyDescent="0.25">
      <c r="A44" s="39" t="s">
        <v>63</v>
      </c>
      <c r="B44" s="3"/>
      <c r="C44" s="30">
        <f>+C14+C42</f>
        <v>0</v>
      </c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33"/>
      <c r="U44" s="33"/>
      <c r="V44" s="33"/>
      <c r="W44" s="33"/>
      <c r="X44" s="33"/>
      <c r="Y44" s="33"/>
      <c r="Z44" s="33"/>
    </row>
    <row r="45" spans="1:28" x14ac:dyDescent="0.25">
      <c r="A45" s="3"/>
      <c r="B45" s="3"/>
      <c r="C45" s="3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8" x14ac:dyDescent="0.25">
      <c r="A46" s="3"/>
      <c r="B46" s="36"/>
      <c r="C46" s="3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8" x14ac:dyDescent="0.25">
      <c r="A47" s="3"/>
      <c r="B47" s="3"/>
      <c r="C47" s="3"/>
      <c r="E47" s="7"/>
      <c r="F47" s="4"/>
      <c r="G47" s="4"/>
      <c r="H47" s="4"/>
      <c r="I47" s="4"/>
      <c r="J47" s="4"/>
      <c r="K47" s="4"/>
      <c r="L47" s="4"/>
      <c r="M47" s="4"/>
      <c r="N47" s="7">
        <f>SUM(E32:E47)</f>
        <v>0</v>
      </c>
      <c r="O47" s="4"/>
      <c r="P47" s="4"/>
      <c r="Q47" s="4"/>
      <c r="R47" s="4"/>
      <c r="S47" s="4"/>
    </row>
    <row r="48" spans="1:28" x14ac:dyDescent="0.25">
      <c r="B48" s="3"/>
      <c r="C48" s="3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</row>
    <row r="49" spans="5:19" x14ac:dyDescent="0.25"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</row>
    <row r="50" spans="5:19" x14ac:dyDescent="0.25"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</row>
    <row r="51" spans="5:19" x14ac:dyDescent="0.25"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</row>
    <row r="52" spans="5:19" x14ac:dyDescent="0.25"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</row>
    <row r="53" spans="5:19" x14ac:dyDescent="0.25"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</row>
    <row r="54" spans="5:19" x14ac:dyDescent="0.25"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</row>
    <row r="55" spans="5:19" x14ac:dyDescent="0.25"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</row>
    <row r="56" spans="5:19" x14ac:dyDescent="0.25"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</row>
    <row r="57" spans="5:19" x14ac:dyDescent="0.25"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</row>
    <row r="58" spans="5:19" x14ac:dyDescent="0.25"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</row>
  </sheetData>
  <pageMargins left="0.7" right="0.7" top="0.75" bottom="0.75" header="0.3" footer="0.3"/>
  <pageSetup scale="71" orientation="landscape" horizontalDpi="4294967294" verticalDpi="4294967294" r:id="rId1"/>
  <headerFooter>
    <oddFooter>&amp;Z&amp;F&amp;RPage &amp;P</oddFooter>
  </headerFooter>
  <ignoredErrors>
    <ignoredError sqref="U36:U37 Q32:Q34" formula="1"/>
  </ignoredErrors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800-000000000000}">
  <sheetPr codeName="Sheet99">
    <pageSetUpPr fitToPage="1"/>
  </sheetPr>
  <dimension ref="A1:AB84"/>
  <sheetViews>
    <sheetView workbookViewId="0"/>
  </sheetViews>
  <sheetFormatPr defaultRowHeight="15" x14ac:dyDescent="0.25"/>
  <cols>
    <col min="1" max="1" width="20.85546875" customWidth="1"/>
    <col min="2" max="2" width="9.5703125" bestFit="1" customWidth="1"/>
    <col min="3" max="3" width="12.85546875" customWidth="1"/>
    <col min="4" max="4" width="9.140625" hidden="1" customWidth="1"/>
    <col min="5" max="12" width="7.42578125" hidden="1" customWidth="1"/>
    <col min="13" max="13" width="9.28515625" hidden="1" customWidth="1"/>
    <col min="14" max="15" width="9.28515625" customWidth="1"/>
    <col min="16" max="16" width="8.5703125" customWidth="1"/>
    <col min="17" max="17" width="9.28515625" customWidth="1"/>
    <col min="18" max="18" width="11.42578125" customWidth="1"/>
    <col min="19" max="19" width="11.28515625" customWidth="1"/>
    <col min="20" max="20" width="9.28515625" customWidth="1"/>
    <col min="22" max="24" width="10.5703125" customWidth="1"/>
  </cols>
  <sheetData>
    <row r="1" spans="1:28" x14ac:dyDescent="0.25">
      <c r="A1" s="11" t="s">
        <v>10</v>
      </c>
    </row>
    <row r="2" spans="1:28" x14ac:dyDescent="0.25">
      <c r="A2" s="9" t="s">
        <v>438</v>
      </c>
    </row>
    <row r="3" spans="1:28" x14ac:dyDescent="0.25">
      <c r="A3" s="9" t="s">
        <v>80</v>
      </c>
    </row>
    <row r="4" spans="1:28" x14ac:dyDescent="0.25">
      <c r="R4" s="40" t="s">
        <v>4</v>
      </c>
      <c r="S4" s="41"/>
      <c r="T4" s="40" t="s">
        <v>8</v>
      </c>
    </row>
    <row r="5" spans="1:28" x14ac:dyDescent="0.25">
      <c r="A5" s="10" t="s">
        <v>9</v>
      </c>
      <c r="B5" s="12" t="s">
        <v>64</v>
      </c>
      <c r="C5" s="12" t="s">
        <v>12</v>
      </c>
      <c r="R5" s="42" t="s">
        <v>2</v>
      </c>
      <c r="S5" s="42" t="s">
        <v>60</v>
      </c>
      <c r="T5" s="42" t="s">
        <v>7</v>
      </c>
    </row>
    <row r="6" spans="1:28" x14ac:dyDescent="0.25">
      <c r="B6" s="3"/>
      <c r="R6" s="3"/>
    </row>
    <row r="7" spans="1:28" x14ac:dyDescent="0.25">
      <c r="A7" s="213" t="s">
        <v>79</v>
      </c>
      <c r="B7" s="212">
        <f>+SUMMARY!A152</f>
        <v>700</v>
      </c>
      <c r="C7" s="214" t="s">
        <v>71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5"/>
      <c r="P7" s="6"/>
      <c r="Q7" s="6"/>
      <c r="R7" s="13">
        <f>+C14</f>
        <v>957552.29999999993</v>
      </c>
      <c r="S7" s="13">
        <f>+-C42</f>
        <v>957552.29999999993</v>
      </c>
      <c r="T7" s="13">
        <f>+R7-S7</f>
        <v>0</v>
      </c>
    </row>
    <row r="8" spans="1:28" x14ac:dyDescent="0.25">
      <c r="A8" s="213" t="s">
        <v>258</v>
      </c>
      <c r="B8" s="3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5"/>
      <c r="P8" s="6"/>
      <c r="Q8" s="6"/>
    </row>
    <row r="9" spans="1:28" x14ac:dyDescent="0.25">
      <c r="A9" s="2" t="s">
        <v>261</v>
      </c>
      <c r="B9" s="3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5"/>
      <c r="P9" s="6"/>
      <c r="Q9" s="6"/>
    </row>
    <row r="10" spans="1:28" x14ac:dyDescent="0.25">
      <c r="B10" s="3"/>
    </row>
    <row r="11" spans="1:28" x14ac:dyDescent="0.25">
      <c r="A11" s="686" t="s">
        <v>66</v>
      </c>
      <c r="B11" s="212" t="s">
        <v>1261</v>
      </c>
      <c r="C11" s="214"/>
    </row>
    <row r="12" spans="1:28" x14ac:dyDescent="0.25">
      <c r="B12" s="28"/>
      <c r="C12" s="2"/>
    </row>
    <row r="13" spans="1:28" x14ac:dyDescent="0.25">
      <c r="A13" s="9" t="s">
        <v>5</v>
      </c>
      <c r="C13" s="31" t="s">
        <v>3</v>
      </c>
      <c r="D13" s="32">
        <v>1994</v>
      </c>
      <c r="E13" s="32">
        <v>1995</v>
      </c>
      <c r="F13" s="32">
        <v>1996</v>
      </c>
      <c r="G13" s="32">
        <v>1997</v>
      </c>
      <c r="H13" s="32">
        <v>1998</v>
      </c>
      <c r="I13" s="32">
        <v>1999</v>
      </c>
      <c r="J13" s="32">
        <v>2000</v>
      </c>
      <c r="K13" s="32">
        <v>2001</v>
      </c>
      <c r="L13" s="32">
        <v>2002</v>
      </c>
      <c r="M13" s="32">
        <v>2003</v>
      </c>
      <c r="N13" s="32">
        <v>2004</v>
      </c>
      <c r="O13" s="32">
        <v>2005</v>
      </c>
      <c r="P13" s="32">
        <v>2006</v>
      </c>
      <c r="Q13" s="32">
        <v>2007</v>
      </c>
      <c r="R13" s="32">
        <v>2008</v>
      </c>
      <c r="S13" s="32">
        <v>2009</v>
      </c>
      <c r="T13" s="32">
        <v>2010</v>
      </c>
      <c r="U13" s="32">
        <v>2011</v>
      </c>
      <c r="V13" s="32">
        <v>2012</v>
      </c>
      <c r="W13" s="32">
        <v>2013</v>
      </c>
      <c r="X13" s="32">
        <v>2014</v>
      </c>
      <c r="Y13" s="328">
        <v>2015</v>
      </c>
      <c r="Z13" s="32">
        <v>2016</v>
      </c>
      <c r="AA13" s="328">
        <v>2017</v>
      </c>
      <c r="AB13" s="32">
        <v>2018</v>
      </c>
    </row>
    <row r="14" spans="1:28" x14ac:dyDescent="0.25">
      <c r="A14" s="9" t="s">
        <v>73</v>
      </c>
      <c r="C14" s="29">
        <f>SUM(D14:Y14)</f>
        <v>957552.29999999993</v>
      </c>
      <c r="D14" s="43">
        <f>+'Equip Review 032310'!G30</f>
        <v>0</v>
      </c>
      <c r="E14" s="43">
        <f>+'Equip Review 032310'!H30</f>
        <v>0</v>
      </c>
      <c r="F14" s="43">
        <f>+'Equip Review 032310'!I30</f>
        <v>0</v>
      </c>
      <c r="G14" s="43">
        <f>+'Equip Review 032310'!J30</f>
        <v>0</v>
      </c>
      <c r="H14" s="43">
        <f>+'Equip Review 032310'!K30</f>
        <v>0</v>
      </c>
      <c r="I14" s="43">
        <f>+'Equip Review 032310'!L30</f>
        <v>0</v>
      </c>
      <c r="J14" s="43">
        <f>+'Equip Review 032310'!M30</f>
        <v>0</v>
      </c>
      <c r="K14" s="43">
        <f>+'Equip Review 032310'!N30</f>
        <v>0</v>
      </c>
      <c r="L14" s="43">
        <f>+'Equip Review 032310'!O30</f>
        <v>0</v>
      </c>
      <c r="M14" s="43">
        <f>+'Equip Review 032310'!P30</f>
        <v>0</v>
      </c>
      <c r="N14" s="43">
        <f>+'Equip Review 032310'!Q30</f>
        <v>0</v>
      </c>
      <c r="O14" s="43">
        <f>+'Equip Review 032310'!R30</f>
        <v>0</v>
      </c>
      <c r="P14" s="43">
        <f>+'Equip Review 032310'!S30</f>
        <v>0</v>
      </c>
      <c r="Q14" s="43">
        <f>+'Equip Review 032310'!T30</f>
        <v>0</v>
      </c>
      <c r="R14" s="43">
        <f>+'Equip Review 032310'!V30+'Equip Review 032310'!U30</f>
        <v>956999.6</v>
      </c>
      <c r="S14" s="29">
        <f>+'Equip Review 032310'!W30</f>
        <v>552.70000000000005</v>
      </c>
      <c r="T14" s="43"/>
      <c r="U14" s="7"/>
      <c r="V14" s="7"/>
      <c r="W14" s="7"/>
      <c r="X14" s="7"/>
      <c r="Y14" s="7"/>
      <c r="Z14" s="7"/>
    </row>
    <row r="15" spans="1:28" x14ac:dyDescent="0.25">
      <c r="A15" s="34"/>
      <c r="B15" s="2"/>
      <c r="C15" s="2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8" x14ac:dyDescent="0.25">
      <c r="A16" s="9" t="s">
        <v>6</v>
      </c>
      <c r="B16" s="3">
        <v>1994</v>
      </c>
      <c r="C16" s="13">
        <f>-SUM(D16:Y16)</f>
        <v>0</v>
      </c>
      <c r="D16" s="7">
        <f>+D$14/7/2</f>
        <v>0</v>
      </c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x14ac:dyDescent="0.25">
      <c r="B17" s="3">
        <v>1995</v>
      </c>
      <c r="C17" s="13">
        <f t="shared" ref="C17:C39" si="0">-SUM(D17:Y17)</f>
        <v>0</v>
      </c>
      <c r="D17" s="7">
        <f>+D$14/7</f>
        <v>0</v>
      </c>
      <c r="E17" s="7">
        <f>+E$14/7/2</f>
        <v>0</v>
      </c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x14ac:dyDescent="0.25">
      <c r="B18" s="3">
        <v>1996</v>
      </c>
      <c r="C18" s="13">
        <f t="shared" si="0"/>
        <v>0</v>
      </c>
      <c r="D18" s="7">
        <f>+D17</f>
        <v>0</v>
      </c>
      <c r="E18" s="7">
        <f>+E$14/7</f>
        <v>0</v>
      </c>
      <c r="F18" s="7">
        <f>+F$14/7/2</f>
        <v>0</v>
      </c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x14ac:dyDescent="0.25">
      <c r="B19" s="3">
        <v>1997</v>
      </c>
      <c r="C19" s="13">
        <f t="shared" si="0"/>
        <v>0</v>
      </c>
      <c r="D19" s="7">
        <f>+D18</f>
        <v>0</v>
      </c>
      <c r="E19" s="7">
        <f>+E18</f>
        <v>0</v>
      </c>
      <c r="F19" s="7">
        <f>+F$14/7</f>
        <v>0</v>
      </c>
      <c r="G19" s="7">
        <f>+G$14/7/2</f>
        <v>0</v>
      </c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x14ac:dyDescent="0.25">
      <c r="B20" s="3">
        <v>1998</v>
      </c>
      <c r="C20" s="13">
        <f t="shared" si="0"/>
        <v>0</v>
      </c>
      <c r="D20" s="7">
        <f>+D19</f>
        <v>0</v>
      </c>
      <c r="E20" s="7">
        <f>+E19</f>
        <v>0</v>
      </c>
      <c r="F20" s="7">
        <f>+F19</f>
        <v>0</v>
      </c>
      <c r="G20" s="7">
        <f>+G$14/7</f>
        <v>0</v>
      </c>
      <c r="H20" s="7">
        <f>+H$14/7/2</f>
        <v>0</v>
      </c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x14ac:dyDescent="0.25">
      <c r="B21" s="3">
        <v>1999</v>
      </c>
      <c r="C21" s="13">
        <f t="shared" si="0"/>
        <v>0</v>
      </c>
      <c r="D21" s="7">
        <f>+D20</f>
        <v>0</v>
      </c>
      <c r="E21" s="7">
        <f>+E20</f>
        <v>0</v>
      </c>
      <c r="F21" s="7">
        <f>+F20</f>
        <v>0</v>
      </c>
      <c r="G21" s="7">
        <f>+G20</f>
        <v>0</v>
      </c>
      <c r="H21" s="7">
        <f>+H$14/7</f>
        <v>0</v>
      </c>
      <c r="I21" s="7">
        <f>+I$14/7/2</f>
        <v>0</v>
      </c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x14ac:dyDescent="0.25">
      <c r="B22" s="3">
        <v>2000</v>
      </c>
      <c r="C22" s="13">
        <f t="shared" si="0"/>
        <v>0</v>
      </c>
      <c r="D22" s="7">
        <f>+D21</f>
        <v>0</v>
      </c>
      <c r="E22" s="7">
        <f>+E21</f>
        <v>0</v>
      </c>
      <c r="F22" s="7">
        <f>+F21</f>
        <v>0</v>
      </c>
      <c r="G22" s="7">
        <f>+G21</f>
        <v>0</v>
      </c>
      <c r="H22" s="7">
        <f>+H21</f>
        <v>0</v>
      </c>
      <c r="I22" s="7">
        <f>+I$14/7</f>
        <v>0</v>
      </c>
      <c r="J22" s="7">
        <f>+J$14/7/2</f>
        <v>0</v>
      </c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x14ac:dyDescent="0.25">
      <c r="B23" s="3">
        <v>2001</v>
      </c>
      <c r="C23" s="13">
        <f t="shared" si="0"/>
        <v>0</v>
      </c>
      <c r="D23" s="7">
        <f>+D$14/7/2</f>
        <v>0</v>
      </c>
      <c r="E23" s="7">
        <f>+E22</f>
        <v>0</v>
      </c>
      <c r="F23" s="7">
        <f>+F22</f>
        <v>0</v>
      </c>
      <c r="G23" s="7">
        <f>+G22</f>
        <v>0</v>
      </c>
      <c r="H23" s="7">
        <f>+H22</f>
        <v>0</v>
      </c>
      <c r="I23" s="7">
        <f>+I22</f>
        <v>0</v>
      </c>
      <c r="J23" s="7">
        <f>+J$14/7</f>
        <v>0</v>
      </c>
      <c r="K23" s="7">
        <f>+K$14/7/2</f>
        <v>0</v>
      </c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x14ac:dyDescent="0.25">
      <c r="B24" s="3">
        <v>2002</v>
      </c>
      <c r="C24" s="13">
        <f t="shared" si="0"/>
        <v>0</v>
      </c>
      <c r="D24" s="7"/>
      <c r="E24" s="7">
        <f>+E$14/7/2</f>
        <v>0</v>
      </c>
      <c r="F24" s="7">
        <f>+F23</f>
        <v>0</v>
      </c>
      <c r="G24" s="7">
        <f>+G23</f>
        <v>0</v>
      </c>
      <c r="H24" s="7">
        <f>+H23</f>
        <v>0</v>
      </c>
      <c r="I24" s="7">
        <f>+I23</f>
        <v>0</v>
      </c>
      <c r="J24" s="7">
        <f>+J23</f>
        <v>0</v>
      </c>
      <c r="K24" s="7">
        <f>+K$14/7</f>
        <v>0</v>
      </c>
      <c r="L24" s="7">
        <f>+L$14/7/2</f>
        <v>0</v>
      </c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x14ac:dyDescent="0.25">
      <c r="B25" s="3">
        <v>2003</v>
      </c>
      <c r="C25" s="13">
        <f t="shared" si="0"/>
        <v>0</v>
      </c>
      <c r="D25" s="7"/>
      <c r="E25" s="7"/>
      <c r="F25" s="7">
        <f>+F$14/7/2</f>
        <v>0</v>
      </c>
      <c r="G25" s="7">
        <f>+G24</f>
        <v>0</v>
      </c>
      <c r="H25" s="7">
        <f>+H24</f>
        <v>0</v>
      </c>
      <c r="I25" s="7">
        <f>+I24</f>
        <v>0</v>
      </c>
      <c r="J25" s="7">
        <f>+J24</f>
        <v>0</v>
      </c>
      <c r="K25" s="7">
        <f>+K24</f>
        <v>0</v>
      </c>
      <c r="L25" s="7">
        <f>+L$14/7</f>
        <v>0</v>
      </c>
      <c r="M25" s="7">
        <f>+M$14/7/2</f>
        <v>0</v>
      </c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x14ac:dyDescent="0.25">
      <c r="B26" s="3">
        <v>2004</v>
      </c>
      <c r="C26" s="13">
        <f t="shared" si="0"/>
        <v>0</v>
      </c>
      <c r="D26" s="7"/>
      <c r="E26" s="7"/>
      <c r="F26" s="7"/>
      <c r="G26" s="7">
        <f>+G$14/7/2</f>
        <v>0</v>
      </c>
      <c r="H26" s="7">
        <f>+H25</f>
        <v>0</v>
      </c>
      <c r="I26" s="7">
        <f>+I25</f>
        <v>0</v>
      </c>
      <c r="J26" s="7">
        <f>+J25</f>
        <v>0</v>
      </c>
      <c r="K26" s="7">
        <f>+K25</f>
        <v>0</v>
      </c>
      <c r="L26" s="7">
        <f>+L25</f>
        <v>0</v>
      </c>
      <c r="M26" s="7">
        <f>+M$14/7</f>
        <v>0</v>
      </c>
      <c r="N26" s="7">
        <f>+N$14/7/2</f>
        <v>0</v>
      </c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x14ac:dyDescent="0.25">
      <c r="B27" s="3">
        <v>2005</v>
      </c>
      <c r="C27" s="13">
        <f t="shared" si="0"/>
        <v>0</v>
      </c>
      <c r="D27" s="7"/>
      <c r="E27" s="7"/>
      <c r="F27" s="7"/>
      <c r="G27" s="7"/>
      <c r="H27" s="7">
        <f>+H$14/7/2</f>
        <v>0</v>
      </c>
      <c r="I27" s="7">
        <f>+I26</f>
        <v>0</v>
      </c>
      <c r="J27" s="7">
        <f>+J26</f>
        <v>0</v>
      </c>
      <c r="K27" s="7">
        <f>+K26</f>
        <v>0</v>
      </c>
      <c r="L27" s="7">
        <f>+L26</f>
        <v>0</v>
      </c>
      <c r="M27" s="7">
        <f>+M26</f>
        <v>0</v>
      </c>
      <c r="N27" s="7">
        <f>+N$14/7</f>
        <v>0</v>
      </c>
      <c r="O27" s="7">
        <f>+O$14/7/2</f>
        <v>0</v>
      </c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x14ac:dyDescent="0.25">
      <c r="B28" s="3">
        <v>2006</v>
      </c>
      <c r="C28" s="13">
        <f t="shared" si="0"/>
        <v>0</v>
      </c>
      <c r="D28" s="7"/>
      <c r="E28" s="7"/>
      <c r="F28" s="7"/>
      <c r="G28" s="7"/>
      <c r="H28" s="7"/>
      <c r="I28" s="7">
        <f>+I$14/7/2</f>
        <v>0</v>
      </c>
      <c r="J28" s="7">
        <f>+J27</f>
        <v>0</v>
      </c>
      <c r="K28" s="7">
        <f>+K27</f>
        <v>0</v>
      </c>
      <c r="L28" s="7">
        <f>+L27</f>
        <v>0</v>
      </c>
      <c r="M28" s="7">
        <f>+M27</f>
        <v>0</v>
      </c>
      <c r="N28" s="7">
        <f>+N27</f>
        <v>0</v>
      </c>
      <c r="O28" s="7">
        <f>+O$14/7</f>
        <v>0</v>
      </c>
      <c r="P28" s="7">
        <f>+P$14/7/2</f>
        <v>0</v>
      </c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x14ac:dyDescent="0.25">
      <c r="B29" s="3">
        <v>2007</v>
      </c>
      <c r="C29" s="13">
        <f t="shared" si="0"/>
        <v>0</v>
      </c>
      <c r="D29" s="7"/>
      <c r="E29" s="7"/>
      <c r="F29" s="7"/>
      <c r="G29" s="7"/>
      <c r="H29" s="7"/>
      <c r="I29" s="7"/>
      <c r="J29" s="7">
        <f>+J$14/7/2</f>
        <v>0</v>
      </c>
      <c r="K29" s="7">
        <f>+K28</f>
        <v>0</v>
      </c>
      <c r="L29" s="7">
        <f>+L28</f>
        <v>0</v>
      </c>
      <c r="M29" s="7">
        <f>+M28</f>
        <v>0</v>
      </c>
      <c r="N29" s="7">
        <f>+N28</f>
        <v>0</v>
      </c>
      <c r="O29" s="7">
        <f>+O28</f>
        <v>0</v>
      </c>
      <c r="P29" s="7">
        <f>+P$14/7</f>
        <v>0</v>
      </c>
      <c r="Q29" s="7">
        <f>+Q$14/7/2</f>
        <v>0</v>
      </c>
      <c r="R29" s="7"/>
      <c r="S29" s="7"/>
      <c r="T29" s="7"/>
      <c r="U29" s="7"/>
      <c r="V29" s="7"/>
      <c r="W29" s="7"/>
      <c r="X29" s="7"/>
      <c r="Y29" s="7"/>
      <c r="Z29" s="7"/>
    </row>
    <row r="30" spans="1:26" x14ac:dyDescent="0.25">
      <c r="B30" s="3">
        <v>2008</v>
      </c>
      <c r="C30" s="13">
        <f t="shared" si="0"/>
        <v>-68357.114285714284</v>
      </c>
      <c r="D30" s="7"/>
      <c r="E30" s="7"/>
      <c r="F30" s="7"/>
      <c r="G30" s="7"/>
      <c r="H30" s="7"/>
      <c r="I30" s="7"/>
      <c r="J30" s="7"/>
      <c r="K30" s="7">
        <f>+K$14/7/2</f>
        <v>0</v>
      </c>
      <c r="L30" s="7">
        <f>+L29</f>
        <v>0</v>
      </c>
      <c r="M30" s="7">
        <f>+M29</f>
        <v>0</v>
      </c>
      <c r="N30" s="7">
        <f>+N29</f>
        <v>0</v>
      </c>
      <c r="O30" s="7">
        <f>+O29</f>
        <v>0</v>
      </c>
      <c r="P30" s="7">
        <f>+P29</f>
        <v>0</v>
      </c>
      <c r="Q30" s="7">
        <f>+Q$14/7</f>
        <v>0</v>
      </c>
      <c r="R30" s="7">
        <f>+R$14/7/2</f>
        <v>68357.114285714284</v>
      </c>
      <c r="S30" s="7"/>
      <c r="T30" s="7"/>
      <c r="U30" s="7"/>
      <c r="V30" s="7"/>
      <c r="W30" s="7"/>
      <c r="X30" s="7"/>
      <c r="Y30" s="7"/>
      <c r="Z30" s="7"/>
    </row>
    <row r="31" spans="1:26" x14ac:dyDescent="0.25">
      <c r="B31" s="3">
        <v>2009</v>
      </c>
      <c r="C31" s="13">
        <f t="shared" si="0"/>
        <v>-136753.70714285714</v>
      </c>
      <c r="D31" s="7"/>
      <c r="E31" s="7"/>
      <c r="F31" s="7"/>
      <c r="G31" s="7"/>
      <c r="H31" s="7"/>
      <c r="I31" s="7"/>
      <c r="J31" s="7"/>
      <c r="K31" s="7"/>
      <c r="L31" s="7">
        <f>+L$14/7/2</f>
        <v>0</v>
      </c>
      <c r="M31" s="7">
        <f>+M30</f>
        <v>0</v>
      </c>
      <c r="N31" s="7">
        <f>+N30</f>
        <v>0</v>
      </c>
      <c r="O31" s="7">
        <f>+O30</f>
        <v>0</v>
      </c>
      <c r="P31" s="7">
        <f t="shared" ref="P31:P34" si="1">+P30</f>
        <v>0</v>
      </c>
      <c r="Q31" s="7">
        <f t="shared" ref="Q31:Q35" si="2">+Q$14/7</f>
        <v>0</v>
      </c>
      <c r="R31" s="7">
        <f>+R$14/7</f>
        <v>136714.22857142857</v>
      </c>
      <c r="S31" s="7">
        <f>+S$14/7/2</f>
        <v>39.478571428571435</v>
      </c>
      <c r="T31" s="7"/>
      <c r="U31" s="7"/>
      <c r="V31" s="7"/>
      <c r="W31" s="7"/>
      <c r="X31" s="7"/>
      <c r="Y31" s="7"/>
      <c r="Z31" s="7"/>
    </row>
    <row r="32" spans="1:26" x14ac:dyDescent="0.25">
      <c r="A32" s="38"/>
      <c r="B32" s="3">
        <v>2010</v>
      </c>
      <c r="C32" s="13">
        <f t="shared" si="0"/>
        <v>-136793.1857142857</v>
      </c>
      <c r="D32" s="7"/>
      <c r="E32" s="7"/>
      <c r="F32" s="7"/>
      <c r="G32" s="7"/>
      <c r="H32" s="7"/>
      <c r="I32" s="7"/>
      <c r="J32" s="7"/>
      <c r="K32" s="7"/>
      <c r="L32" s="7"/>
      <c r="M32" s="7">
        <f>+M$14/7/2</f>
        <v>0</v>
      </c>
      <c r="N32" s="7">
        <f>+N31</f>
        <v>0</v>
      </c>
      <c r="O32" s="7">
        <f>+O31</f>
        <v>0</v>
      </c>
      <c r="P32" s="7">
        <f t="shared" si="1"/>
        <v>0</v>
      </c>
      <c r="Q32" s="7">
        <f t="shared" si="2"/>
        <v>0</v>
      </c>
      <c r="R32" s="7">
        <f>+R31</f>
        <v>136714.22857142857</v>
      </c>
      <c r="S32" s="7">
        <f>+S$14/7</f>
        <v>78.95714285714287</v>
      </c>
      <c r="T32" s="7">
        <f>+T$14/7/2</f>
        <v>0</v>
      </c>
      <c r="U32" s="7"/>
      <c r="V32" s="7"/>
      <c r="W32" s="7"/>
      <c r="X32" s="7"/>
      <c r="Y32" s="7"/>
      <c r="Z32" s="7"/>
    </row>
    <row r="33" spans="1:28" x14ac:dyDescent="0.25">
      <c r="A33" s="38"/>
      <c r="B33" s="3">
        <v>2011</v>
      </c>
      <c r="C33" s="13">
        <f t="shared" si="0"/>
        <v>-136793.1857142857</v>
      </c>
      <c r="D33" s="7"/>
      <c r="E33" s="7"/>
      <c r="F33" s="7"/>
      <c r="G33" s="7"/>
      <c r="H33" s="7"/>
      <c r="I33" s="7"/>
      <c r="J33" s="7"/>
      <c r="K33" s="7"/>
      <c r="L33" s="7"/>
      <c r="M33" s="7"/>
      <c r="N33" s="7">
        <f>+N$14/7/2</f>
        <v>0</v>
      </c>
      <c r="O33" s="7">
        <f>+O32</f>
        <v>0</v>
      </c>
      <c r="P33" s="7">
        <f t="shared" si="1"/>
        <v>0</v>
      </c>
      <c r="Q33" s="7">
        <f t="shared" si="2"/>
        <v>0</v>
      </c>
      <c r="R33" s="7">
        <f t="shared" ref="R33:R36" si="3">+R32</f>
        <v>136714.22857142857</v>
      </c>
      <c r="S33" s="7">
        <f>+S32</f>
        <v>78.95714285714287</v>
      </c>
      <c r="T33" s="7">
        <f>+T$14/7</f>
        <v>0</v>
      </c>
      <c r="U33" s="7">
        <f>+U$14/7/2</f>
        <v>0</v>
      </c>
      <c r="V33" s="7"/>
      <c r="W33" s="7"/>
      <c r="X33" s="7"/>
      <c r="Y33" s="7"/>
      <c r="Z33" s="7"/>
    </row>
    <row r="34" spans="1:28" x14ac:dyDescent="0.25">
      <c r="A34" s="38" t="s">
        <v>646</v>
      </c>
      <c r="B34" s="3">
        <v>2012</v>
      </c>
      <c r="C34" s="13">
        <f t="shared" si="0"/>
        <v>-136793.1857142857</v>
      </c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>
        <f t="shared" si="1"/>
        <v>0</v>
      </c>
      <c r="Q34" s="7">
        <f t="shared" si="2"/>
        <v>0</v>
      </c>
      <c r="R34" s="7">
        <f t="shared" si="3"/>
        <v>136714.22857142857</v>
      </c>
      <c r="S34" s="7">
        <f t="shared" ref="S34:S36" si="4">+S33</f>
        <v>78.95714285714287</v>
      </c>
      <c r="T34" s="7">
        <f>T33</f>
        <v>0</v>
      </c>
      <c r="U34" s="7">
        <f>+U$14/7</f>
        <v>0</v>
      </c>
      <c r="V34" s="7">
        <f>+V$14/7/2</f>
        <v>0</v>
      </c>
      <c r="W34" s="7"/>
      <c r="X34" s="7"/>
      <c r="Y34" s="7"/>
      <c r="Z34" s="7"/>
    </row>
    <row r="35" spans="1:28" x14ac:dyDescent="0.25">
      <c r="A35" s="38"/>
      <c r="B35" s="3">
        <v>2013</v>
      </c>
      <c r="C35" s="13">
        <f t="shared" si="0"/>
        <v>-136793.1857142857</v>
      </c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>
        <f>P14/7/2</f>
        <v>0</v>
      </c>
      <c r="Q35" s="7">
        <f t="shared" si="2"/>
        <v>0</v>
      </c>
      <c r="R35" s="7">
        <f t="shared" si="3"/>
        <v>136714.22857142857</v>
      </c>
      <c r="S35" s="7">
        <f t="shared" si="4"/>
        <v>78.95714285714287</v>
      </c>
      <c r="T35" s="7">
        <f>T34</f>
        <v>0</v>
      </c>
      <c r="U35" s="7">
        <f>U34</f>
        <v>0</v>
      </c>
      <c r="V35" s="7">
        <f>V14/7</f>
        <v>0</v>
      </c>
      <c r="W35" s="7">
        <f>W14/7/2</f>
        <v>0</v>
      </c>
      <c r="X35" s="7"/>
      <c r="Y35" s="7"/>
      <c r="Z35" s="7"/>
    </row>
    <row r="36" spans="1:28" x14ac:dyDescent="0.25">
      <c r="A36" s="38"/>
      <c r="B36" s="3">
        <v>2014</v>
      </c>
      <c r="C36" s="13">
        <f t="shared" si="0"/>
        <v>-136793.1857142857</v>
      </c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>
        <f>Q14/7/2</f>
        <v>0</v>
      </c>
      <c r="R36" s="33">
        <f t="shared" si="3"/>
        <v>136714.22857142857</v>
      </c>
      <c r="S36" s="33">
        <f t="shared" si="4"/>
        <v>78.95714285714287</v>
      </c>
      <c r="T36" s="33">
        <f>T35</f>
        <v>0</v>
      </c>
      <c r="U36" s="33">
        <f>U35</f>
        <v>0</v>
      </c>
      <c r="V36" s="33">
        <f>V35</f>
        <v>0</v>
      </c>
      <c r="W36" s="33">
        <f>W14/7</f>
        <v>0</v>
      </c>
      <c r="X36" s="33">
        <f>X14/7/2</f>
        <v>0</v>
      </c>
      <c r="Y36" s="33"/>
      <c r="Z36" s="7"/>
    </row>
    <row r="37" spans="1:28" x14ac:dyDescent="0.25">
      <c r="A37" s="38"/>
      <c r="B37" s="3">
        <v>2015</v>
      </c>
      <c r="C37" s="13">
        <f t="shared" si="0"/>
        <v>-68436.07142857142</v>
      </c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>
        <f>R14/7/2</f>
        <v>68357.114285714284</v>
      </c>
      <c r="S37" s="33">
        <f>S36</f>
        <v>78.95714285714287</v>
      </c>
      <c r="T37" s="33">
        <f>T36</f>
        <v>0</v>
      </c>
      <c r="U37" s="33">
        <f>U36</f>
        <v>0</v>
      </c>
      <c r="V37" s="33">
        <f>V36</f>
        <v>0</v>
      </c>
      <c r="W37" s="33">
        <f>W36</f>
        <v>0</v>
      </c>
      <c r="X37" s="33">
        <f>X14/7</f>
        <v>0</v>
      </c>
      <c r="Y37" s="33">
        <f>Y14/7/2</f>
        <v>0</v>
      </c>
      <c r="Z37" s="7"/>
    </row>
    <row r="38" spans="1:28" x14ac:dyDescent="0.25">
      <c r="A38" s="38"/>
      <c r="B38" s="3">
        <v>2016</v>
      </c>
      <c r="C38" s="13">
        <f t="shared" si="0"/>
        <v>-39.478571428571435</v>
      </c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>
        <f>S14/7/2</f>
        <v>39.478571428571435</v>
      </c>
      <c r="T38" s="33"/>
      <c r="U38" s="33"/>
      <c r="V38" s="33"/>
      <c r="W38" s="33"/>
      <c r="X38" s="33"/>
      <c r="Y38" s="33"/>
      <c r="Z38" s="7"/>
    </row>
    <row r="39" spans="1:28" x14ac:dyDescent="0.25">
      <c r="A39" s="38"/>
      <c r="B39" s="3">
        <v>2017</v>
      </c>
      <c r="C39" s="13">
        <f t="shared" si="0"/>
        <v>0</v>
      </c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7"/>
    </row>
    <row r="40" spans="1:28" x14ac:dyDescent="0.25">
      <c r="A40" s="38"/>
      <c r="B40" s="3">
        <v>2018</v>
      </c>
      <c r="C40" s="13">
        <f>-SUM(D40:AB40)</f>
        <v>0</v>
      </c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7"/>
    </row>
    <row r="41" spans="1:28" x14ac:dyDescent="0.25">
      <c r="A41" s="38"/>
      <c r="B41" s="3"/>
      <c r="C41" s="254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173"/>
      <c r="AB41" s="173"/>
    </row>
    <row r="42" spans="1:28" x14ac:dyDescent="0.25">
      <c r="A42" s="38" t="s">
        <v>62</v>
      </c>
      <c r="B42" s="7">
        <f>SUM(D42:Y42)</f>
        <v>0</v>
      </c>
      <c r="C42" s="29">
        <f>SUM(C16:C41)</f>
        <v>-957552.29999999993</v>
      </c>
      <c r="D42" s="7">
        <f t="shared" ref="D42:T42" si="5">-SUM(D16:D41)+D14</f>
        <v>0</v>
      </c>
      <c r="E42" s="7">
        <f t="shared" si="5"/>
        <v>0</v>
      </c>
      <c r="F42" s="7">
        <f t="shared" si="5"/>
        <v>0</v>
      </c>
      <c r="G42" s="7">
        <f t="shared" si="5"/>
        <v>0</v>
      </c>
      <c r="H42" s="7">
        <f t="shared" si="5"/>
        <v>0</v>
      </c>
      <c r="I42" s="7">
        <f t="shared" si="5"/>
        <v>0</v>
      </c>
      <c r="J42" s="7">
        <f t="shared" si="5"/>
        <v>0</v>
      </c>
      <c r="K42" s="7">
        <f t="shared" si="5"/>
        <v>0</v>
      </c>
      <c r="L42" s="7">
        <f t="shared" si="5"/>
        <v>0</v>
      </c>
      <c r="M42" s="7">
        <f t="shared" si="5"/>
        <v>0</v>
      </c>
      <c r="N42" s="7">
        <f t="shared" si="5"/>
        <v>0</v>
      </c>
      <c r="O42" s="7">
        <f t="shared" si="5"/>
        <v>0</v>
      </c>
      <c r="P42" s="7">
        <f t="shared" si="5"/>
        <v>0</v>
      </c>
      <c r="Q42" s="7">
        <f t="shared" si="5"/>
        <v>0</v>
      </c>
      <c r="R42" s="7">
        <f t="shared" si="5"/>
        <v>0</v>
      </c>
      <c r="S42" s="7">
        <f t="shared" si="5"/>
        <v>0</v>
      </c>
      <c r="T42" s="7">
        <f t="shared" si="5"/>
        <v>0</v>
      </c>
      <c r="U42" s="7">
        <f t="shared" ref="U42:AB42" si="6">-SUM(U16:U41)+U14</f>
        <v>0</v>
      </c>
      <c r="V42" s="7">
        <f t="shared" si="6"/>
        <v>0</v>
      </c>
      <c r="W42" s="7">
        <f t="shared" si="6"/>
        <v>0</v>
      </c>
      <c r="X42" s="7">
        <f t="shared" si="6"/>
        <v>0</v>
      </c>
      <c r="Y42" s="7">
        <f t="shared" si="6"/>
        <v>0</v>
      </c>
      <c r="Z42" s="7">
        <f t="shared" si="6"/>
        <v>0</v>
      </c>
      <c r="AA42" s="7">
        <f t="shared" si="6"/>
        <v>0</v>
      </c>
      <c r="AB42" s="7">
        <f t="shared" si="6"/>
        <v>0</v>
      </c>
    </row>
    <row r="43" spans="1:28" x14ac:dyDescent="0.25">
      <c r="A43" s="38"/>
      <c r="B43" s="29"/>
      <c r="C43" s="3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8" x14ac:dyDescent="0.25">
      <c r="A44" s="39" t="s">
        <v>63</v>
      </c>
      <c r="B44" s="3"/>
      <c r="C44" s="30">
        <f>+C14+C42</f>
        <v>0</v>
      </c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44"/>
      <c r="Q44" s="7"/>
      <c r="R44" s="7"/>
      <c r="S44" s="7"/>
      <c r="T44" s="33"/>
      <c r="U44" s="33"/>
      <c r="V44" s="33"/>
      <c r="W44" s="33"/>
      <c r="X44" s="33"/>
      <c r="Y44" s="33"/>
      <c r="Z44" s="33"/>
    </row>
    <row r="45" spans="1:28" x14ac:dyDescent="0.25">
      <c r="A45" s="3"/>
      <c r="B45" s="3"/>
      <c r="C45" s="3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44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8" x14ac:dyDescent="0.25">
      <c r="A46" s="3"/>
      <c r="B46" s="36"/>
      <c r="C46" s="3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1"/>
      <c r="P46" s="72"/>
      <c r="Q46" s="33"/>
      <c r="R46" s="33"/>
      <c r="S46" s="33"/>
      <c r="T46" s="7"/>
      <c r="U46" s="7"/>
      <c r="V46" s="7"/>
      <c r="W46" s="7"/>
      <c r="X46" s="7"/>
      <c r="Y46" s="7"/>
      <c r="Z46" s="7"/>
    </row>
    <row r="47" spans="1:28" x14ac:dyDescent="0.25">
      <c r="A47" s="3"/>
      <c r="B47" s="3"/>
      <c r="C47" s="3"/>
      <c r="E47" s="7"/>
      <c r="F47" s="4"/>
      <c r="G47" s="4"/>
      <c r="H47" s="4"/>
      <c r="I47" s="4"/>
      <c r="J47" s="4"/>
      <c r="K47" s="4"/>
      <c r="L47" s="4"/>
      <c r="M47" s="4"/>
      <c r="N47" s="7">
        <f>SUM(E32:E47)</f>
        <v>0</v>
      </c>
      <c r="O47" s="71"/>
      <c r="P47" s="72"/>
      <c r="Q47" s="71"/>
      <c r="R47" s="33"/>
      <c r="S47" s="71"/>
    </row>
    <row r="48" spans="1:28" x14ac:dyDescent="0.25">
      <c r="B48" s="3"/>
      <c r="C48" s="3"/>
      <c r="E48" s="4"/>
      <c r="F48" s="4"/>
      <c r="G48" s="4"/>
      <c r="H48" s="4"/>
      <c r="I48" s="4"/>
      <c r="J48" s="4"/>
      <c r="K48" s="4"/>
      <c r="L48" s="4"/>
      <c r="M48" s="4"/>
      <c r="N48" s="4"/>
      <c r="O48" s="71"/>
      <c r="P48" s="72"/>
      <c r="Q48" s="33"/>
      <c r="S48" s="71"/>
    </row>
    <row r="49" spans="5:19" x14ac:dyDescent="0.25">
      <c r="E49" s="4"/>
      <c r="F49" s="4"/>
      <c r="G49" s="4"/>
      <c r="H49" s="4"/>
      <c r="I49" s="4"/>
      <c r="J49" s="4"/>
      <c r="K49" s="4"/>
      <c r="L49" s="4"/>
      <c r="M49" s="4"/>
      <c r="N49" s="4"/>
      <c r="O49" s="71"/>
      <c r="P49" s="72"/>
      <c r="Q49" s="33"/>
      <c r="S49" s="71"/>
    </row>
    <row r="50" spans="5:19" x14ac:dyDescent="0.25">
      <c r="E50" s="4"/>
      <c r="F50" s="4"/>
      <c r="G50" s="4"/>
      <c r="H50" s="4"/>
      <c r="I50" s="4"/>
      <c r="J50" s="4"/>
      <c r="K50" s="4"/>
      <c r="L50" s="4"/>
      <c r="M50" s="4"/>
      <c r="N50" s="4"/>
      <c r="O50" s="71"/>
      <c r="P50" s="72"/>
      <c r="Q50" s="33"/>
      <c r="S50" s="71"/>
    </row>
    <row r="51" spans="5:19" x14ac:dyDescent="0.25">
      <c r="E51" s="4"/>
      <c r="F51" s="4"/>
      <c r="G51" s="4"/>
      <c r="H51" s="4"/>
      <c r="I51" s="4"/>
      <c r="J51" s="4"/>
      <c r="K51" s="4"/>
      <c r="L51" s="4"/>
      <c r="M51" s="4"/>
      <c r="N51" s="4"/>
      <c r="O51" s="71"/>
      <c r="P51" s="72"/>
      <c r="Q51" s="33"/>
      <c r="S51" s="71"/>
    </row>
    <row r="52" spans="5:19" x14ac:dyDescent="0.25">
      <c r="E52" s="4"/>
      <c r="F52" s="4"/>
      <c r="G52" s="4"/>
      <c r="H52" s="4"/>
      <c r="I52" s="4"/>
      <c r="J52" s="4"/>
      <c r="K52" s="4"/>
      <c r="L52" s="4"/>
      <c r="M52" s="4"/>
      <c r="N52" s="4"/>
      <c r="O52" s="71"/>
      <c r="P52" s="72"/>
      <c r="Q52" s="33"/>
      <c r="S52" s="71"/>
    </row>
    <row r="53" spans="5:19" x14ac:dyDescent="0.25">
      <c r="E53" s="4"/>
      <c r="F53" s="4"/>
      <c r="G53" s="4"/>
      <c r="H53" s="4"/>
      <c r="I53" s="4"/>
      <c r="J53" s="4"/>
      <c r="K53" s="4"/>
      <c r="L53" s="4"/>
      <c r="M53" s="4"/>
      <c r="N53" s="4"/>
      <c r="O53" s="71"/>
      <c r="P53" s="72"/>
      <c r="Q53" s="33"/>
      <c r="S53" s="71"/>
    </row>
    <row r="54" spans="5:19" x14ac:dyDescent="0.25">
      <c r="E54" s="4"/>
      <c r="F54" s="4"/>
      <c r="G54" s="4"/>
      <c r="H54" s="4"/>
      <c r="I54" s="4"/>
      <c r="J54" s="4"/>
      <c r="K54" s="4"/>
      <c r="L54" s="4"/>
      <c r="M54" s="4"/>
      <c r="N54" s="4"/>
      <c r="O54" s="71"/>
      <c r="P54" s="72"/>
      <c r="Q54" s="33"/>
      <c r="S54" s="71"/>
    </row>
    <row r="55" spans="5:19" x14ac:dyDescent="0.25">
      <c r="E55" s="4"/>
      <c r="F55" s="4"/>
      <c r="G55" s="4"/>
      <c r="H55" s="4"/>
      <c r="I55" s="4"/>
      <c r="J55" s="4"/>
      <c r="K55" s="4"/>
      <c r="L55" s="4"/>
      <c r="M55" s="4"/>
      <c r="N55" s="4"/>
      <c r="O55" s="71"/>
      <c r="P55" s="72"/>
      <c r="Q55" s="33"/>
      <c r="S55" s="71"/>
    </row>
    <row r="56" spans="5:19" x14ac:dyDescent="0.25">
      <c r="E56" s="4"/>
      <c r="F56" s="4"/>
      <c r="G56" s="4"/>
      <c r="H56" s="4"/>
      <c r="I56" s="4"/>
      <c r="J56" s="4"/>
      <c r="K56" s="4"/>
      <c r="L56" s="4"/>
      <c r="M56" s="4"/>
      <c r="N56" s="4"/>
      <c r="O56" s="71"/>
      <c r="P56" s="72"/>
      <c r="Q56" s="33"/>
      <c r="S56" s="71"/>
    </row>
    <row r="57" spans="5:19" x14ac:dyDescent="0.25">
      <c r="E57" s="4"/>
      <c r="F57" s="4"/>
      <c r="G57" s="4"/>
      <c r="H57" s="4"/>
      <c r="I57" s="4"/>
      <c r="J57" s="4"/>
      <c r="K57" s="4"/>
      <c r="L57" s="4"/>
      <c r="M57" s="4"/>
      <c r="N57" s="4"/>
      <c r="O57" s="71"/>
      <c r="P57" s="72"/>
      <c r="Q57" s="33"/>
      <c r="S57" s="71"/>
    </row>
    <row r="58" spans="5:19" x14ac:dyDescent="0.25">
      <c r="E58" s="4"/>
      <c r="F58" s="4"/>
      <c r="G58" s="4"/>
      <c r="H58" s="4"/>
      <c r="I58" s="4"/>
      <c r="J58" s="4"/>
      <c r="K58" s="4"/>
      <c r="L58" s="4"/>
      <c r="M58" s="4"/>
      <c r="N58" s="4"/>
      <c r="O58" s="71"/>
      <c r="P58" s="72"/>
      <c r="Q58" s="33"/>
      <c r="S58" s="71"/>
    </row>
    <row r="59" spans="5:19" x14ac:dyDescent="0.25">
      <c r="E59" s="4"/>
      <c r="F59" s="4"/>
      <c r="G59" s="4"/>
      <c r="H59" s="4"/>
      <c r="I59" s="4"/>
      <c r="J59" s="4"/>
      <c r="K59" s="4"/>
      <c r="L59" s="4"/>
      <c r="M59" s="4"/>
      <c r="N59" s="4"/>
      <c r="O59" s="71"/>
      <c r="P59" s="72"/>
      <c r="Q59" s="33"/>
      <c r="R59" s="33"/>
      <c r="S59" s="71"/>
    </row>
    <row r="60" spans="5:19" x14ac:dyDescent="0.25">
      <c r="E60" s="4"/>
      <c r="F60" s="4"/>
      <c r="G60" s="4"/>
      <c r="H60" s="4"/>
      <c r="I60" s="4"/>
      <c r="J60" s="4"/>
      <c r="K60" s="4"/>
      <c r="L60" s="4"/>
      <c r="M60" s="4"/>
      <c r="N60" s="4"/>
      <c r="O60" s="71"/>
      <c r="P60" s="72"/>
      <c r="Q60" s="33"/>
      <c r="R60" s="33"/>
      <c r="S60" s="71"/>
    </row>
    <row r="61" spans="5:19" x14ac:dyDescent="0.25">
      <c r="E61" s="4"/>
      <c r="F61" s="4"/>
      <c r="G61" s="4"/>
      <c r="H61" s="4"/>
      <c r="I61" s="4"/>
      <c r="J61" s="4"/>
      <c r="K61" s="4"/>
      <c r="L61" s="4"/>
      <c r="M61" s="4"/>
      <c r="N61" s="4"/>
      <c r="O61" s="71"/>
      <c r="P61" s="72"/>
      <c r="Q61" s="13"/>
      <c r="R61" s="13"/>
      <c r="S61" s="71"/>
    </row>
    <row r="62" spans="5:19" x14ac:dyDescent="0.25">
      <c r="E62" s="4"/>
      <c r="F62" s="4"/>
      <c r="G62" s="4"/>
      <c r="H62" s="4"/>
      <c r="I62" s="4"/>
      <c r="J62" s="4"/>
      <c r="K62" s="4"/>
      <c r="L62" s="4"/>
      <c r="M62" s="4"/>
      <c r="N62" s="4"/>
      <c r="O62" s="71"/>
      <c r="P62" s="72"/>
      <c r="S62" s="71"/>
    </row>
    <row r="63" spans="5:19" x14ac:dyDescent="0.25">
      <c r="P63" s="72"/>
      <c r="Q63" s="13"/>
      <c r="R63" s="13"/>
    </row>
    <row r="64" spans="5:19" x14ac:dyDescent="0.25">
      <c r="P64" s="44"/>
    </row>
    <row r="65" spans="16:16" x14ac:dyDescent="0.25">
      <c r="P65" s="44"/>
    </row>
    <row r="66" spans="16:16" x14ac:dyDescent="0.25">
      <c r="P66" s="44"/>
    </row>
    <row r="67" spans="16:16" x14ac:dyDescent="0.25">
      <c r="P67" s="44"/>
    </row>
    <row r="68" spans="16:16" x14ac:dyDescent="0.25">
      <c r="P68" s="44"/>
    </row>
    <row r="69" spans="16:16" x14ac:dyDescent="0.25">
      <c r="P69" s="44"/>
    </row>
    <row r="70" spans="16:16" x14ac:dyDescent="0.25">
      <c r="P70" s="44"/>
    </row>
    <row r="71" spans="16:16" x14ac:dyDescent="0.25">
      <c r="P71" s="44"/>
    </row>
    <row r="72" spans="16:16" x14ac:dyDescent="0.25">
      <c r="P72" s="44"/>
    </row>
    <row r="73" spans="16:16" x14ac:dyDescent="0.25">
      <c r="P73" s="44"/>
    </row>
    <row r="74" spans="16:16" x14ac:dyDescent="0.25">
      <c r="P74" s="44"/>
    </row>
    <row r="75" spans="16:16" x14ac:dyDescent="0.25">
      <c r="P75" s="44"/>
    </row>
    <row r="76" spans="16:16" x14ac:dyDescent="0.25">
      <c r="P76" s="44"/>
    </row>
    <row r="77" spans="16:16" x14ac:dyDescent="0.25">
      <c r="P77" s="44"/>
    </row>
    <row r="78" spans="16:16" x14ac:dyDescent="0.25">
      <c r="P78" s="44"/>
    </row>
    <row r="79" spans="16:16" x14ac:dyDescent="0.25">
      <c r="P79" s="44"/>
    </row>
    <row r="80" spans="16:16" x14ac:dyDescent="0.25">
      <c r="P80" s="44"/>
    </row>
    <row r="81" spans="16:16" x14ac:dyDescent="0.25">
      <c r="P81" s="44"/>
    </row>
    <row r="82" spans="16:16" x14ac:dyDescent="0.25">
      <c r="P82" s="44"/>
    </row>
    <row r="83" spans="16:16" x14ac:dyDescent="0.25">
      <c r="P83" s="44"/>
    </row>
    <row r="84" spans="16:16" x14ac:dyDescent="0.25">
      <c r="P84" s="44"/>
    </row>
  </sheetData>
  <phoneticPr fontId="0" type="noConversion"/>
  <pageMargins left="0.7" right="0.7" top="0.75" bottom="0.75" header="0.3" footer="0.3"/>
  <pageSetup scale="81" orientation="landscape" horizontalDpi="4294967294" verticalDpi="4294967294" r:id="rId1"/>
  <headerFooter>
    <oddFooter>&amp;Z&amp;F&amp;RPage &amp;P</oddFooter>
  </headerFooter>
  <ignoredErrors>
    <ignoredError sqref="Q32:Q34 R32" formula="1"/>
  </ignoredErrors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900-000000000000}">
  <sheetPr codeName="Sheet100">
    <tabColor rgb="FF92D050"/>
  </sheetPr>
  <dimension ref="A1:AB58"/>
  <sheetViews>
    <sheetView workbookViewId="0"/>
  </sheetViews>
  <sheetFormatPr defaultRowHeight="15" x14ac:dyDescent="0.25"/>
  <cols>
    <col min="1" max="1" width="20.85546875" customWidth="1"/>
    <col min="2" max="2" width="9.5703125" bestFit="1" customWidth="1"/>
    <col min="3" max="3" width="12.85546875" customWidth="1"/>
    <col min="4" max="12" width="7.42578125" hidden="1" customWidth="1"/>
    <col min="13" max="13" width="7.5703125" hidden="1" customWidth="1"/>
    <col min="14" max="16" width="9.28515625" customWidth="1"/>
    <col min="17" max="17" width="12.140625" customWidth="1"/>
    <col min="18" max="19" width="11.28515625" customWidth="1"/>
    <col min="20" max="20" width="10.85546875" customWidth="1"/>
    <col min="22" max="24" width="10.5703125" customWidth="1"/>
  </cols>
  <sheetData>
    <row r="1" spans="1:28" x14ac:dyDescent="0.25">
      <c r="A1" s="11" t="s">
        <v>10</v>
      </c>
    </row>
    <row r="2" spans="1:28" x14ac:dyDescent="0.25">
      <c r="A2" s="9" t="s">
        <v>14</v>
      </c>
    </row>
    <row r="3" spans="1:28" x14ac:dyDescent="0.25">
      <c r="A3" s="9" t="s">
        <v>80</v>
      </c>
    </row>
    <row r="4" spans="1:28" x14ac:dyDescent="0.25">
      <c r="R4" s="40" t="s">
        <v>4</v>
      </c>
      <c r="S4" s="41"/>
      <c r="T4" s="40" t="s">
        <v>8</v>
      </c>
    </row>
    <row r="5" spans="1:28" x14ac:dyDescent="0.25">
      <c r="A5" s="10" t="s">
        <v>9</v>
      </c>
      <c r="B5" s="12" t="s">
        <v>64</v>
      </c>
      <c r="C5" s="12" t="s">
        <v>12</v>
      </c>
      <c r="R5" s="42" t="s">
        <v>2</v>
      </c>
      <c r="S5" s="42" t="s">
        <v>60</v>
      </c>
      <c r="T5" s="42" t="s">
        <v>7</v>
      </c>
    </row>
    <row r="6" spans="1:28" ht="30" x14ac:dyDescent="0.25">
      <c r="A6" s="126" t="s">
        <v>480</v>
      </c>
      <c r="B6" s="3">
        <v>701</v>
      </c>
      <c r="C6">
        <v>153685</v>
      </c>
      <c r="R6" s="3"/>
    </row>
    <row r="7" spans="1:28" x14ac:dyDescent="0.25">
      <c r="A7" s="215" t="s">
        <v>481</v>
      </c>
      <c r="B7" s="212"/>
      <c r="C7" s="214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5"/>
      <c r="P7" s="6"/>
      <c r="Q7" s="6"/>
      <c r="R7" s="13">
        <f>+C14</f>
        <v>231804.78999999998</v>
      </c>
      <c r="S7" s="13">
        <f>+-C42</f>
        <v>231804.78999999998</v>
      </c>
      <c r="T7" s="13">
        <f>+R7-S7</f>
        <v>0</v>
      </c>
    </row>
    <row r="8" spans="1:28" x14ac:dyDescent="0.25">
      <c r="A8" s="213"/>
      <c r="B8" s="3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5"/>
      <c r="P8" s="6"/>
      <c r="Q8" s="6"/>
    </row>
    <row r="9" spans="1:28" x14ac:dyDescent="0.25">
      <c r="A9" s="2"/>
      <c r="B9" s="3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5"/>
      <c r="P9" s="6"/>
      <c r="Q9" s="6"/>
    </row>
    <row r="10" spans="1:28" x14ac:dyDescent="0.25">
      <c r="B10" s="3"/>
    </row>
    <row r="11" spans="1:28" x14ac:dyDescent="0.25">
      <c r="A11" s="686" t="s">
        <v>66</v>
      </c>
      <c r="B11" s="212" t="s">
        <v>1261</v>
      </c>
      <c r="C11" s="214"/>
    </row>
    <row r="12" spans="1:28" x14ac:dyDescent="0.25">
      <c r="B12" s="28"/>
      <c r="C12" s="2"/>
    </row>
    <row r="13" spans="1:28" x14ac:dyDescent="0.25">
      <c r="A13" s="9" t="s">
        <v>5</v>
      </c>
      <c r="C13" s="31" t="s">
        <v>3</v>
      </c>
      <c r="D13" s="32">
        <v>1994</v>
      </c>
      <c r="E13" s="32">
        <v>1995</v>
      </c>
      <c r="F13" s="32">
        <v>1996</v>
      </c>
      <c r="G13" s="32">
        <v>1997</v>
      </c>
      <c r="H13" s="32">
        <v>1998</v>
      </c>
      <c r="I13" s="32">
        <v>1999</v>
      </c>
      <c r="J13" s="32">
        <v>2000</v>
      </c>
      <c r="K13" s="32">
        <v>2001</v>
      </c>
      <c r="L13" s="32">
        <v>2002</v>
      </c>
      <c r="M13" s="32">
        <v>2003</v>
      </c>
      <c r="N13" s="32">
        <v>2004</v>
      </c>
      <c r="O13" s="32">
        <v>2005</v>
      </c>
      <c r="P13" s="32">
        <v>2006</v>
      </c>
      <c r="Q13" s="32">
        <v>2007</v>
      </c>
      <c r="R13" s="32">
        <v>2008</v>
      </c>
      <c r="S13" s="32">
        <v>2009</v>
      </c>
      <c r="T13" s="32">
        <v>2010</v>
      </c>
      <c r="U13" s="32">
        <v>2011</v>
      </c>
      <c r="V13" s="32">
        <v>2012</v>
      </c>
      <c r="W13" s="32">
        <v>2013</v>
      </c>
      <c r="X13" s="32">
        <v>2014</v>
      </c>
      <c r="Y13" s="328">
        <v>2015</v>
      </c>
      <c r="Z13" s="32">
        <v>2016</v>
      </c>
      <c r="AA13" s="328">
        <v>2017</v>
      </c>
      <c r="AB13" s="32">
        <v>2018</v>
      </c>
    </row>
    <row r="14" spans="1:28" x14ac:dyDescent="0.25">
      <c r="A14" s="9" t="s">
        <v>73</v>
      </c>
      <c r="C14" s="29">
        <f>SUM(D14:Y14)</f>
        <v>231804.78999999998</v>
      </c>
      <c r="D14" s="43"/>
      <c r="E14" s="43"/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43"/>
      <c r="Q14" s="33"/>
      <c r="R14" s="43">
        <v>177932.18</v>
      </c>
      <c r="S14" s="33">
        <v>50190.18</v>
      </c>
      <c r="T14" s="43">
        <v>3682.43</v>
      </c>
      <c r="U14" s="7"/>
      <c r="V14" s="7"/>
      <c r="W14" s="7"/>
      <c r="X14" s="7"/>
      <c r="Y14" s="7"/>
      <c r="Z14" s="7"/>
    </row>
    <row r="15" spans="1:28" x14ac:dyDescent="0.25">
      <c r="A15" s="34"/>
      <c r="B15" s="2"/>
      <c r="C15" s="2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8" x14ac:dyDescent="0.25">
      <c r="A16" s="9" t="s">
        <v>6</v>
      </c>
      <c r="B16" s="3">
        <v>1994</v>
      </c>
      <c r="C16" s="13">
        <f>-SUM(D16:Y16)</f>
        <v>0</v>
      </c>
      <c r="D16" s="7">
        <f>+D$14/7/2</f>
        <v>0</v>
      </c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x14ac:dyDescent="0.25">
      <c r="B17" s="3">
        <v>1995</v>
      </c>
      <c r="C17" s="13">
        <f t="shared" ref="C17:C39" si="0">-SUM(D17:Y17)</f>
        <v>0</v>
      </c>
      <c r="D17" s="7">
        <f>+D$14/7</f>
        <v>0</v>
      </c>
      <c r="E17" s="7">
        <f>+E$14/7/2</f>
        <v>0</v>
      </c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x14ac:dyDescent="0.25">
      <c r="B18" s="3">
        <v>1996</v>
      </c>
      <c r="C18" s="13">
        <f t="shared" si="0"/>
        <v>0</v>
      </c>
      <c r="D18" s="7">
        <f>+D17</f>
        <v>0</v>
      </c>
      <c r="E18" s="7">
        <f>+E$14/7</f>
        <v>0</v>
      </c>
      <c r="F18" s="7">
        <f>+F$14/7/2</f>
        <v>0</v>
      </c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x14ac:dyDescent="0.25">
      <c r="B19" s="3">
        <v>1997</v>
      </c>
      <c r="C19" s="13">
        <f t="shared" si="0"/>
        <v>0</v>
      </c>
      <c r="D19" s="7">
        <f>+D18</f>
        <v>0</v>
      </c>
      <c r="E19" s="7">
        <f>+E18</f>
        <v>0</v>
      </c>
      <c r="F19" s="7">
        <f>+F$14/7</f>
        <v>0</v>
      </c>
      <c r="G19" s="7">
        <f>+G$14/7/2</f>
        <v>0</v>
      </c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x14ac:dyDescent="0.25">
      <c r="B20" s="3">
        <v>1998</v>
      </c>
      <c r="C20" s="13">
        <f t="shared" si="0"/>
        <v>0</v>
      </c>
      <c r="D20" s="7">
        <f>+D19</f>
        <v>0</v>
      </c>
      <c r="E20" s="7">
        <f>+E19</f>
        <v>0</v>
      </c>
      <c r="F20" s="7">
        <f>+F19</f>
        <v>0</v>
      </c>
      <c r="G20" s="7">
        <f>+G$14/7</f>
        <v>0</v>
      </c>
      <c r="H20" s="7">
        <f>+H$14/7/2</f>
        <v>0</v>
      </c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x14ac:dyDescent="0.25">
      <c r="B21" s="3">
        <v>1999</v>
      </c>
      <c r="C21" s="13">
        <f t="shared" si="0"/>
        <v>0</v>
      </c>
      <c r="D21" s="7">
        <f>+D20</f>
        <v>0</v>
      </c>
      <c r="E21" s="7">
        <f>+E20</f>
        <v>0</v>
      </c>
      <c r="F21" s="7">
        <f>+F20</f>
        <v>0</v>
      </c>
      <c r="G21" s="7">
        <f>+G20</f>
        <v>0</v>
      </c>
      <c r="H21" s="7">
        <f>+H$14/7</f>
        <v>0</v>
      </c>
      <c r="I21" s="7">
        <f>+I$14/7/2</f>
        <v>0</v>
      </c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x14ac:dyDescent="0.25">
      <c r="B22" s="3">
        <v>2000</v>
      </c>
      <c r="C22" s="13">
        <f t="shared" si="0"/>
        <v>0</v>
      </c>
      <c r="D22" s="7">
        <f>+D21</f>
        <v>0</v>
      </c>
      <c r="E22" s="7">
        <f>+E21</f>
        <v>0</v>
      </c>
      <c r="F22" s="7">
        <f>+F21</f>
        <v>0</v>
      </c>
      <c r="G22" s="7">
        <f>+G21</f>
        <v>0</v>
      </c>
      <c r="H22" s="7">
        <f>+H21</f>
        <v>0</v>
      </c>
      <c r="I22" s="7">
        <f>+I$14/7</f>
        <v>0</v>
      </c>
      <c r="J22" s="7">
        <f>+J$14/7/2</f>
        <v>0</v>
      </c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x14ac:dyDescent="0.25">
      <c r="B23" s="3">
        <v>2001</v>
      </c>
      <c r="C23" s="13">
        <f t="shared" si="0"/>
        <v>0</v>
      </c>
      <c r="D23" s="7">
        <f>+D$14/7/2</f>
        <v>0</v>
      </c>
      <c r="E23" s="7">
        <f>+E22</f>
        <v>0</v>
      </c>
      <c r="F23" s="7">
        <f>+F22</f>
        <v>0</v>
      </c>
      <c r="G23" s="7">
        <f>+G22</f>
        <v>0</v>
      </c>
      <c r="H23" s="7">
        <f>+H22</f>
        <v>0</v>
      </c>
      <c r="I23" s="7">
        <f>+I22</f>
        <v>0</v>
      </c>
      <c r="J23" s="7">
        <f>+J$14/7</f>
        <v>0</v>
      </c>
      <c r="K23" s="7">
        <f>+K$14/7/2</f>
        <v>0</v>
      </c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x14ac:dyDescent="0.25">
      <c r="B24" s="3">
        <v>2002</v>
      </c>
      <c r="C24" s="13">
        <f t="shared" si="0"/>
        <v>0</v>
      </c>
      <c r="D24" s="7"/>
      <c r="E24" s="7">
        <f>+E$14/7/2</f>
        <v>0</v>
      </c>
      <c r="F24" s="7">
        <f>+F23</f>
        <v>0</v>
      </c>
      <c r="G24" s="7">
        <f>+G23</f>
        <v>0</v>
      </c>
      <c r="H24" s="7">
        <f>+H23</f>
        <v>0</v>
      </c>
      <c r="I24" s="7">
        <f>+I23</f>
        <v>0</v>
      </c>
      <c r="J24" s="7">
        <f>+J23</f>
        <v>0</v>
      </c>
      <c r="K24" s="7">
        <f>+K$14/7</f>
        <v>0</v>
      </c>
      <c r="L24" s="7">
        <f>+L$14/7/2</f>
        <v>0</v>
      </c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x14ac:dyDescent="0.25">
      <c r="B25" s="3">
        <v>2003</v>
      </c>
      <c r="C25" s="13">
        <f t="shared" si="0"/>
        <v>0</v>
      </c>
      <c r="D25" s="7"/>
      <c r="E25" s="7"/>
      <c r="F25" s="7">
        <f>+F$14/7/2</f>
        <v>0</v>
      </c>
      <c r="G25" s="7">
        <f>+G24</f>
        <v>0</v>
      </c>
      <c r="H25" s="7">
        <f>+H24</f>
        <v>0</v>
      </c>
      <c r="I25" s="7">
        <f>+I24</f>
        <v>0</v>
      </c>
      <c r="J25" s="7">
        <f>+J24</f>
        <v>0</v>
      </c>
      <c r="K25" s="7">
        <f>+K24</f>
        <v>0</v>
      </c>
      <c r="L25" s="7">
        <f>+L$14/7</f>
        <v>0</v>
      </c>
      <c r="M25" s="7">
        <f>+M$14/7/2</f>
        <v>0</v>
      </c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x14ac:dyDescent="0.25">
      <c r="B26" s="3">
        <v>2004</v>
      </c>
      <c r="C26" s="13">
        <f t="shared" si="0"/>
        <v>0</v>
      </c>
      <c r="D26" s="7"/>
      <c r="E26" s="7"/>
      <c r="F26" s="7"/>
      <c r="G26" s="7">
        <f>+G$14/7/2</f>
        <v>0</v>
      </c>
      <c r="H26" s="7">
        <f>+H25</f>
        <v>0</v>
      </c>
      <c r="I26" s="7">
        <f>+I25</f>
        <v>0</v>
      </c>
      <c r="J26" s="7">
        <f>+J25</f>
        <v>0</v>
      </c>
      <c r="K26" s="7">
        <f>+K25</f>
        <v>0</v>
      </c>
      <c r="L26" s="7">
        <f>+L25</f>
        <v>0</v>
      </c>
      <c r="M26" s="7">
        <f>+M$14/7</f>
        <v>0</v>
      </c>
      <c r="N26" s="7">
        <f>+N$14/7/2</f>
        <v>0</v>
      </c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x14ac:dyDescent="0.25">
      <c r="B27" s="3">
        <v>2005</v>
      </c>
      <c r="C27" s="13">
        <f t="shared" si="0"/>
        <v>0</v>
      </c>
      <c r="D27" s="7"/>
      <c r="E27" s="7"/>
      <c r="F27" s="7"/>
      <c r="G27" s="7"/>
      <c r="H27" s="7">
        <f>+H$14/7/2</f>
        <v>0</v>
      </c>
      <c r="I27" s="7">
        <f>+I26</f>
        <v>0</v>
      </c>
      <c r="J27" s="7">
        <f>+J26</f>
        <v>0</v>
      </c>
      <c r="K27" s="7">
        <f>+K26</f>
        <v>0</v>
      </c>
      <c r="L27" s="7">
        <f>+L26</f>
        <v>0</v>
      </c>
      <c r="M27" s="7">
        <f>+M26</f>
        <v>0</v>
      </c>
      <c r="N27" s="7">
        <f>+N$14/7</f>
        <v>0</v>
      </c>
      <c r="O27" s="7">
        <f>+O$14/7/2</f>
        <v>0</v>
      </c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x14ac:dyDescent="0.25">
      <c r="B28" s="3">
        <v>2006</v>
      </c>
      <c r="C28" s="13">
        <f t="shared" si="0"/>
        <v>0</v>
      </c>
      <c r="D28" s="7"/>
      <c r="E28" s="7"/>
      <c r="F28" s="7"/>
      <c r="G28" s="7"/>
      <c r="H28" s="7"/>
      <c r="I28" s="7">
        <f>+I$14/7/2</f>
        <v>0</v>
      </c>
      <c r="J28" s="7">
        <f>+J27</f>
        <v>0</v>
      </c>
      <c r="K28" s="7">
        <f>+K27</f>
        <v>0</v>
      </c>
      <c r="L28" s="7">
        <f>+L27</f>
        <v>0</v>
      </c>
      <c r="M28" s="7">
        <f>+M27</f>
        <v>0</v>
      </c>
      <c r="N28" s="7">
        <f>+N27</f>
        <v>0</v>
      </c>
      <c r="O28" s="7">
        <f>+O$14/7</f>
        <v>0</v>
      </c>
      <c r="P28" s="7">
        <f>+P$14/7/2</f>
        <v>0</v>
      </c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x14ac:dyDescent="0.25">
      <c r="B29" s="3">
        <v>2007</v>
      </c>
      <c r="C29" s="13">
        <f t="shared" si="0"/>
        <v>0</v>
      </c>
      <c r="D29" s="7"/>
      <c r="E29" s="7"/>
      <c r="F29" s="7"/>
      <c r="G29" s="7"/>
      <c r="H29" s="7"/>
      <c r="I29" s="7"/>
      <c r="J29" s="7">
        <f>+J$14/7/2</f>
        <v>0</v>
      </c>
      <c r="K29" s="7">
        <f>+K28</f>
        <v>0</v>
      </c>
      <c r="L29" s="7">
        <f>+L28</f>
        <v>0</v>
      </c>
      <c r="M29" s="7">
        <f>+M28</f>
        <v>0</v>
      </c>
      <c r="N29" s="7">
        <f>+N28</f>
        <v>0</v>
      </c>
      <c r="O29" s="7">
        <f>+O28</f>
        <v>0</v>
      </c>
      <c r="P29" s="7">
        <f>+P$14/7</f>
        <v>0</v>
      </c>
      <c r="Q29" s="7">
        <f>+Q$14/7/2</f>
        <v>0</v>
      </c>
      <c r="R29" s="7"/>
      <c r="S29" s="7"/>
      <c r="T29" s="7"/>
      <c r="U29" s="7"/>
      <c r="V29" s="7"/>
      <c r="W29" s="7"/>
      <c r="X29" s="7"/>
      <c r="Y29" s="7"/>
      <c r="Z29" s="7"/>
    </row>
    <row r="30" spans="1:26" x14ac:dyDescent="0.25">
      <c r="B30" s="3">
        <v>2008</v>
      </c>
      <c r="C30" s="13">
        <f t="shared" si="0"/>
        <v>-12709.441428571428</v>
      </c>
      <c r="D30" s="7"/>
      <c r="E30" s="7"/>
      <c r="F30" s="7"/>
      <c r="G30" s="7"/>
      <c r="H30" s="7"/>
      <c r="I30" s="7"/>
      <c r="J30" s="7"/>
      <c r="K30" s="7">
        <f>+K$14/7/2</f>
        <v>0</v>
      </c>
      <c r="L30" s="7">
        <f>+L29</f>
        <v>0</v>
      </c>
      <c r="M30" s="7">
        <f>+M29</f>
        <v>0</v>
      </c>
      <c r="N30" s="7">
        <f>+N29</f>
        <v>0</v>
      </c>
      <c r="O30" s="7">
        <f>+O29</f>
        <v>0</v>
      </c>
      <c r="P30" s="7">
        <f>+P29</f>
        <v>0</v>
      </c>
      <c r="Q30" s="7">
        <f>+Q$14/7</f>
        <v>0</v>
      </c>
      <c r="R30" s="7">
        <f>+R$14/7/2</f>
        <v>12709.441428571428</v>
      </c>
      <c r="S30" s="7"/>
      <c r="T30" s="7"/>
      <c r="U30" s="7"/>
      <c r="V30" s="7"/>
      <c r="W30" s="7"/>
      <c r="X30" s="7"/>
      <c r="Y30" s="7"/>
      <c r="Z30" s="7"/>
    </row>
    <row r="31" spans="1:26" x14ac:dyDescent="0.25">
      <c r="B31" s="3">
        <v>2009</v>
      </c>
      <c r="C31" s="13">
        <f t="shared" si="0"/>
        <v>-29003.895714285714</v>
      </c>
      <c r="D31" s="7"/>
      <c r="E31" s="7"/>
      <c r="F31" s="7"/>
      <c r="G31" s="7"/>
      <c r="H31" s="7"/>
      <c r="I31" s="7"/>
      <c r="J31" s="7"/>
      <c r="K31" s="7"/>
      <c r="L31" s="7">
        <f>+L$14/7/2</f>
        <v>0</v>
      </c>
      <c r="M31" s="7">
        <f>+M30</f>
        <v>0</v>
      </c>
      <c r="N31" s="7">
        <f>+N30</f>
        <v>0</v>
      </c>
      <c r="O31" s="7">
        <f>+O30</f>
        <v>0</v>
      </c>
      <c r="P31" s="7">
        <f t="shared" ref="P31:P34" si="1">+P30</f>
        <v>0</v>
      </c>
      <c r="Q31" s="7">
        <f t="shared" ref="Q31:Q35" si="2">+Q$14/7</f>
        <v>0</v>
      </c>
      <c r="R31" s="7">
        <f>+R$14/7</f>
        <v>25418.882857142857</v>
      </c>
      <c r="S31" s="7">
        <f>+S$14/7/2</f>
        <v>3585.0128571428572</v>
      </c>
      <c r="T31" s="7"/>
      <c r="U31" s="7"/>
      <c r="V31" s="7"/>
      <c r="W31" s="7"/>
      <c r="X31" s="7"/>
      <c r="Y31" s="7"/>
      <c r="Z31" s="7"/>
    </row>
    <row r="32" spans="1:26" x14ac:dyDescent="0.25">
      <c r="A32" s="38" t="s">
        <v>59</v>
      </c>
      <c r="B32" s="3">
        <v>2010</v>
      </c>
      <c r="C32" s="13">
        <f t="shared" si="0"/>
        <v>-32851.939285714288</v>
      </c>
      <c r="D32" s="7"/>
      <c r="E32" s="7"/>
      <c r="F32" s="7"/>
      <c r="G32" s="7"/>
      <c r="H32" s="7"/>
      <c r="I32" s="7"/>
      <c r="J32" s="7"/>
      <c r="K32" s="7"/>
      <c r="L32" s="7"/>
      <c r="M32" s="7">
        <f>+M$14/7/2</f>
        <v>0</v>
      </c>
      <c r="N32" s="7">
        <f>+N31</f>
        <v>0</v>
      </c>
      <c r="O32" s="7">
        <f>+O31</f>
        <v>0</v>
      </c>
      <c r="P32" s="7">
        <f t="shared" si="1"/>
        <v>0</v>
      </c>
      <c r="Q32" s="7">
        <f t="shared" si="2"/>
        <v>0</v>
      </c>
      <c r="R32" s="7">
        <f>+R31</f>
        <v>25418.882857142857</v>
      </c>
      <c r="S32" s="7">
        <f>+S$14/7</f>
        <v>7170.0257142857145</v>
      </c>
      <c r="T32" s="7">
        <f>$T$14/7/2</f>
        <v>263.03071428571428</v>
      </c>
      <c r="U32" s="7"/>
      <c r="V32" s="7"/>
      <c r="W32" s="7"/>
      <c r="X32" s="7"/>
      <c r="Y32" s="7"/>
      <c r="Z32" s="7"/>
    </row>
    <row r="33" spans="1:28" x14ac:dyDescent="0.25">
      <c r="A33" s="38"/>
      <c r="B33" s="3">
        <v>2011</v>
      </c>
      <c r="C33" s="13">
        <f t="shared" si="0"/>
        <v>-33114.97</v>
      </c>
      <c r="D33" s="7"/>
      <c r="E33" s="7"/>
      <c r="F33" s="7"/>
      <c r="G33" s="7"/>
      <c r="H33" s="7"/>
      <c r="I33" s="7"/>
      <c r="J33" s="7"/>
      <c r="K33" s="7"/>
      <c r="L33" s="7"/>
      <c r="M33" s="7"/>
      <c r="N33" s="7">
        <f>+N$14/7/2</f>
        <v>0</v>
      </c>
      <c r="O33" s="7">
        <f>+O32</f>
        <v>0</v>
      </c>
      <c r="P33" s="7">
        <f t="shared" si="1"/>
        <v>0</v>
      </c>
      <c r="Q33" s="7">
        <f t="shared" si="2"/>
        <v>0</v>
      </c>
      <c r="R33" s="7">
        <f t="shared" ref="R33:R36" si="3">+R32</f>
        <v>25418.882857142857</v>
      </c>
      <c r="S33" s="7">
        <f>+S32</f>
        <v>7170.0257142857145</v>
      </c>
      <c r="T33" s="7">
        <f>+T$14/7</f>
        <v>526.06142857142856</v>
      </c>
      <c r="U33" s="7">
        <f>+U$14/7/2</f>
        <v>0</v>
      </c>
      <c r="V33" s="7"/>
      <c r="W33" s="7"/>
      <c r="X33" s="7"/>
      <c r="Y33" s="7"/>
      <c r="Z33" s="7"/>
    </row>
    <row r="34" spans="1:28" x14ac:dyDescent="0.25">
      <c r="A34" s="38"/>
      <c r="B34" s="3">
        <v>2012</v>
      </c>
      <c r="C34" s="13">
        <f t="shared" si="0"/>
        <v>-33114.97</v>
      </c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>
        <f t="shared" si="1"/>
        <v>0</v>
      </c>
      <c r="Q34" s="7">
        <f t="shared" si="2"/>
        <v>0</v>
      </c>
      <c r="R34" s="7">
        <f t="shared" si="3"/>
        <v>25418.882857142857</v>
      </c>
      <c r="S34" s="7">
        <f t="shared" ref="S34:S36" si="4">+S33</f>
        <v>7170.0257142857145</v>
      </c>
      <c r="T34" s="7">
        <f>T33</f>
        <v>526.06142857142856</v>
      </c>
      <c r="U34" s="7">
        <f>+U$14/7</f>
        <v>0</v>
      </c>
      <c r="V34" s="7">
        <f>+V$14/7/2</f>
        <v>0</v>
      </c>
      <c r="W34" s="7"/>
      <c r="X34" s="7"/>
      <c r="Y34" s="7"/>
      <c r="Z34" s="7"/>
    </row>
    <row r="35" spans="1:28" x14ac:dyDescent="0.25">
      <c r="A35" s="38"/>
      <c r="B35" s="3">
        <v>2013</v>
      </c>
      <c r="C35" s="13">
        <f t="shared" si="0"/>
        <v>-33114.97</v>
      </c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>
        <f>P14/7/2</f>
        <v>0</v>
      </c>
      <c r="Q35" s="7">
        <f t="shared" si="2"/>
        <v>0</v>
      </c>
      <c r="R35" s="7">
        <f t="shared" si="3"/>
        <v>25418.882857142857</v>
      </c>
      <c r="S35" s="7">
        <f t="shared" si="4"/>
        <v>7170.0257142857145</v>
      </c>
      <c r="T35" s="7">
        <f>T34</f>
        <v>526.06142857142856</v>
      </c>
      <c r="U35" s="7">
        <f>U34</f>
        <v>0</v>
      </c>
      <c r="V35" s="7">
        <f>V14/7</f>
        <v>0</v>
      </c>
      <c r="W35" s="7">
        <f>W14/7/2</f>
        <v>0</v>
      </c>
      <c r="X35" s="7"/>
      <c r="Y35" s="7"/>
      <c r="Z35" s="7"/>
    </row>
    <row r="36" spans="1:28" x14ac:dyDescent="0.25">
      <c r="A36" s="38"/>
      <c r="B36" s="3">
        <v>2014</v>
      </c>
      <c r="C36" s="13">
        <f t="shared" si="0"/>
        <v>-33114.97</v>
      </c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>
        <f>Q14/7/2</f>
        <v>0</v>
      </c>
      <c r="R36" s="33">
        <f t="shared" si="3"/>
        <v>25418.882857142857</v>
      </c>
      <c r="S36" s="33">
        <f t="shared" si="4"/>
        <v>7170.0257142857145</v>
      </c>
      <c r="T36" s="33">
        <f>T35</f>
        <v>526.06142857142856</v>
      </c>
      <c r="U36" s="33">
        <f>U35</f>
        <v>0</v>
      </c>
      <c r="V36" s="33">
        <f>V35</f>
        <v>0</v>
      </c>
      <c r="W36" s="33">
        <f>W14/7</f>
        <v>0</v>
      </c>
      <c r="X36" s="33">
        <f>X14/7/2</f>
        <v>0</v>
      </c>
      <c r="Y36" s="33"/>
      <c r="Z36" s="7"/>
    </row>
    <row r="37" spans="1:28" x14ac:dyDescent="0.25">
      <c r="A37" s="38"/>
      <c r="B37" s="3">
        <v>2015</v>
      </c>
      <c r="C37" s="13">
        <f t="shared" si="0"/>
        <v>-20405.528571428571</v>
      </c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>
        <f>R14/7/2</f>
        <v>12709.441428571428</v>
      </c>
      <c r="S37" s="33">
        <f>S36</f>
        <v>7170.0257142857145</v>
      </c>
      <c r="T37" s="33">
        <f>T36</f>
        <v>526.06142857142856</v>
      </c>
      <c r="U37" s="33">
        <f>U36</f>
        <v>0</v>
      </c>
      <c r="V37" s="33">
        <f>V36</f>
        <v>0</v>
      </c>
      <c r="W37" s="33">
        <f>W36</f>
        <v>0</v>
      </c>
      <c r="X37" s="33">
        <f>X14/7</f>
        <v>0</v>
      </c>
      <c r="Y37" s="33">
        <f>Y14/7/2</f>
        <v>0</v>
      </c>
      <c r="Z37" s="7"/>
    </row>
    <row r="38" spans="1:28" x14ac:dyDescent="0.25">
      <c r="A38" s="38"/>
      <c r="B38" s="3">
        <v>2016</v>
      </c>
      <c r="C38" s="13">
        <f t="shared" si="0"/>
        <v>-4111.0742857142859</v>
      </c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>
        <f>S14/7/2</f>
        <v>3585.0128571428572</v>
      </c>
      <c r="T38" s="33">
        <f>T14/7</f>
        <v>526.06142857142856</v>
      </c>
      <c r="U38" s="33"/>
      <c r="V38" s="33"/>
      <c r="W38" s="33"/>
      <c r="X38" s="33"/>
      <c r="Y38" s="33"/>
      <c r="Z38" s="7"/>
    </row>
    <row r="39" spans="1:28" x14ac:dyDescent="0.25">
      <c r="A39" s="38"/>
      <c r="B39" s="3">
        <v>2017</v>
      </c>
      <c r="C39" s="13">
        <f t="shared" si="0"/>
        <v>-263.03071428571428</v>
      </c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7">
        <f>$T$14/7/2</f>
        <v>263.03071428571428</v>
      </c>
      <c r="U39" s="33"/>
      <c r="V39" s="33"/>
      <c r="W39" s="33"/>
      <c r="X39" s="33"/>
      <c r="Y39" s="33"/>
      <c r="Z39" s="7"/>
    </row>
    <row r="40" spans="1:28" x14ac:dyDescent="0.25">
      <c r="A40" s="38"/>
      <c r="B40" s="3">
        <v>2018</v>
      </c>
      <c r="C40" s="13">
        <f>-SUM(D40:AB40)</f>
        <v>0</v>
      </c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7"/>
      <c r="U40" s="33"/>
      <c r="V40" s="33"/>
      <c r="W40" s="33"/>
      <c r="X40" s="33"/>
      <c r="Y40" s="33"/>
      <c r="Z40" s="7"/>
    </row>
    <row r="41" spans="1:28" x14ac:dyDescent="0.25">
      <c r="A41" s="38"/>
      <c r="B41" s="3"/>
      <c r="C41" s="254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173"/>
      <c r="AB41" s="173"/>
    </row>
    <row r="42" spans="1:28" x14ac:dyDescent="0.25">
      <c r="A42" s="38" t="s">
        <v>62</v>
      </c>
      <c r="B42" s="35">
        <f>SUM(D42:Y42)</f>
        <v>0</v>
      </c>
      <c r="C42" s="29">
        <f>SUM(C16:C41)</f>
        <v>-231804.78999999998</v>
      </c>
      <c r="D42" s="7">
        <f t="shared" ref="D42:T42" si="5">-SUM(D16:D41)+D14</f>
        <v>0</v>
      </c>
      <c r="E42" s="7">
        <f t="shared" si="5"/>
        <v>0</v>
      </c>
      <c r="F42" s="7">
        <f t="shared" si="5"/>
        <v>0</v>
      </c>
      <c r="G42" s="7">
        <f t="shared" si="5"/>
        <v>0</v>
      </c>
      <c r="H42" s="7">
        <f t="shared" si="5"/>
        <v>0</v>
      </c>
      <c r="I42" s="7">
        <f t="shared" si="5"/>
        <v>0</v>
      </c>
      <c r="J42" s="7">
        <f t="shared" si="5"/>
        <v>0</v>
      </c>
      <c r="K42" s="7">
        <f t="shared" si="5"/>
        <v>0</v>
      </c>
      <c r="L42" s="7">
        <f t="shared" si="5"/>
        <v>0</v>
      </c>
      <c r="M42" s="7">
        <f t="shared" si="5"/>
        <v>0</v>
      </c>
      <c r="N42" s="7">
        <f t="shared" si="5"/>
        <v>0</v>
      </c>
      <c r="O42" s="7">
        <f t="shared" si="5"/>
        <v>0</v>
      </c>
      <c r="P42" s="7">
        <f t="shared" si="5"/>
        <v>0</v>
      </c>
      <c r="Q42" s="7">
        <f t="shared" si="5"/>
        <v>0</v>
      </c>
      <c r="R42" s="7">
        <f t="shared" si="5"/>
        <v>0</v>
      </c>
      <c r="S42" s="7">
        <f t="shared" si="5"/>
        <v>0</v>
      </c>
      <c r="T42" s="7">
        <f t="shared" si="5"/>
        <v>0</v>
      </c>
      <c r="U42" s="7">
        <f t="shared" ref="U42:AB42" si="6">-SUM(U16:U41)+U14</f>
        <v>0</v>
      </c>
      <c r="V42" s="7">
        <f t="shared" si="6"/>
        <v>0</v>
      </c>
      <c r="W42" s="7">
        <f t="shared" si="6"/>
        <v>0</v>
      </c>
      <c r="X42" s="7">
        <f t="shared" si="6"/>
        <v>0</v>
      </c>
      <c r="Y42" s="7">
        <f t="shared" si="6"/>
        <v>0</v>
      </c>
      <c r="Z42" s="7">
        <f t="shared" si="6"/>
        <v>0</v>
      </c>
      <c r="AA42" s="7">
        <f t="shared" si="6"/>
        <v>0</v>
      </c>
      <c r="AB42" s="7">
        <f t="shared" si="6"/>
        <v>0</v>
      </c>
    </row>
    <row r="43" spans="1:28" x14ac:dyDescent="0.25">
      <c r="A43" s="38"/>
      <c r="B43" s="29">
        <f>SUM(D43:Y43)</f>
        <v>0</v>
      </c>
      <c r="C43" s="3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8" x14ac:dyDescent="0.25">
      <c r="A44" s="39" t="s">
        <v>63</v>
      </c>
      <c r="B44" s="3"/>
      <c r="C44" s="30">
        <f>+C14+C42</f>
        <v>0</v>
      </c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33"/>
      <c r="U44" s="33"/>
      <c r="V44" s="33"/>
      <c r="W44" s="33"/>
      <c r="X44" s="33"/>
      <c r="Y44" s="33"/>
      <c r="Z44" s="33"/>
    </row>
    <row r="45" spans="1:28" x14ac:dyDescent="0.25">
      <c r="A45" s="3"/>
      <c r="B45" s="3"/>
      <c r="C45" s="3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8" x14ac:dyDescent="0.25">
      <c r="A46" s="3"/>
      <c r="B46" s="36"/>
      <c r="C46" s="3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8" x14ac:dyDescent="0.25">
      <c r="A47" s="3"/>
      <c r="B47" s="3"/>
      <c r="C47" s="3"/>
      <c r="E47" s="7"/>
      <c r="F47" s="4"/>
      <c r="G47" s="4"/>
      <c r="H47" s="4"/>
      <c r="I47" s="4"/>
      <c r="J47" s="4"/>
      <c r="K47" s="4"/>
      <c r="L47" s="4"/>
      <c r="M47" s="4"/>
      <c r="N47" s="7">
        <f>SUM(E32:E47)</f>
        <v>0</v>
      </c>
      <c r="O47" s="4"/>
      <c r="P47" s="4"/>
      <c r="Q47" s="4"/>
      <c r="R47" s="4"/>
      <c r="S47" s="4"/>
    </row>
    <row r="48" spans="1:28" x14ac:dyDescent="0.25">
      <c r="B48" s="3"/>
      <c r="C48" s="3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</row>
    <row r="49" spans="5:19" x14ac:dyDescent="0.25"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</row>
    <row r="50" spans="5:19" x14ac:dyDescent="0.25"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</row>
    <row r="51" spans="5:19" x14ac:dyDescent="0.25"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</row>
    <row r="52" spans="5:19" x14ac:dyDescent="0.25"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</row>
    <row r="53" spans="5:19" x14ac:dyDescent="0.25"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</row>
    <row r="54" spans="5:19" x14ac:dyDescent="0.25"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</row>
    <row r="55" spans="5:19" x14ac:dyDescent="0.25"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</row>
    <row r="56" spans="5:19" x14ac:dyDescent="0.25"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</row>
    <row r="57" spans="5:19" x14ac:dyDescent="0.25"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</row>
    <row r="58" spans="5:19" x14ac:dyDescent="0.25"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</row>
  </sheetData>
  <pageMargins left="0.7" right="0.7" top="0.75" bottom="0.75" header="0.3" footer="0.3"/>
  <pageSetup scale="64" orientation="landscape" r:id="rId1"/>
  <ignoredErrors>
    <ignoredError sqref="Q32:Q34" formula="1"/>
  </ignoredErrors>
</worksheet>
</file>

<file path=xl/worksheets/sheet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A00-000000000000}">
  <sheetPr codeName="Sheet101">
    <pageSetUpPr fitToPage="1"/>
  </sheetPr>
  <dimension ref="A1:AB58"/>
  <sheetViews>
    <sheetView workbookViewId="0"/>
  </sheetViews>
  <sheetFormatPr defaultRowHeight="15" x14ac:dyDescent="0.25"/>
  <cols>
    <col min="1" max="1" width="34" bestFit="1" customWidth="1"/>
    <col min="2" max="2" width="8.7109375" customWidth="1"/>
    <col min="3" max="3" width="12.85546875" customWidth="1"/>
    <col min="4" max="4" width="10.5703125" hidden="1" customWidth="1"/>
    <col min="5" max="5" width="7.42578125" hidden="1" customWidth="1"/>
    <col min="6" max="7" width="9" hidden="1" customWidth="1"/>
    <col min="8" max="8" width="10.5703125" hidden="1" customWidth="1"/>
    <col min="9" max="9" width="10" hidden="1" customWidth="1"/>
    <col min="10" max="10" width="9" hidden="1" customWidth="1"/>
    <col min="11" max="11" width="10" hidden="1" customWidth="1"/>
    <col min="12" max="13" width="9" hidden="1" customWidth="1"/>
    <col min="14" max="17" width="9.28515625" customWidth="1"/>
    <col min="18" max="19" width="11.28515625" customWidth="1"/>
    <col min="20" max="20" width="9.42578125" customWidth="1"/>
    <col min="22" max="24" width="10.5703125" customWidth="1"/>
  </cols>
  <sheetData>
    <row r="1" spans="1:28" x14ac:dyDescent="0.25">
      <c r="A1" s="11" t="s">
        <v>10</v>
      </c>
    </row>
    <row r="2" spans="1:28" x14ac:dyDescent="0.25">
      <c r="A2" s="9" t="s">
        <v>438</v>
      </c>
    </row>
    <row r="3" spans="1:28" x14ac:dyDescent="0.25">
      <c r="A3" s="9" t="s">
        <v>80</v>
      </c>
    </row>
    <row r="4" spans="1:28" x14ac:dyDescent="0.25">
      <c r="R4" s="40" t="s">
        <v>4</v>
      </c>
      <c r="S4" s="41"/>
      <c r="T4" s="40" t="s">
        <v>8</v>
      </c>
    </row>
    <row r="5" spans="1:28" x14ac:dyDescent="0.25">
      <c r="A5" s="10" t="s">
        <v>9</v>
      </c>
      <c r="B5" s="12" t="s">
        <v>64</v>
      </c>
      <c r="C5" s="12" t="s">
        <v>12</v>
      </c>
      <c r="R5" s="42" t="s">
        <v>2</v>
      </c>
      <c r="S5" s="42" t="s">
        <v>60</v>
      </c>
      <c r="T5" s="42" t="s">
        <v>7</v>
      </c>
    </row>
    <row r="6" spans="1:28" x14ac:dyDescent="0.25">
      <c r="A6" t="str">
        <f>+SUMMARY!B156</f>
        <v xml:space="preserve">TOSHIBA TSS 30/55 </v>
      </c>
      <c r="B6" s="3">
        <f>+SUMMARY!A156</f>
        <v>702</v>
      </c>
      <c r="C6">
        <f>+SUMMARY!D156</f>
        <v>310455</v>
      </c>
      <c r="R6" s="3"/>
    </row>
    <row r="7" spans="1:28" x14ac:dyDescent="0.25">
      <c r="A7" s="213">
        <f>+SUMMARY!C170</f>
        <v>0</v>
      </c>
      <c r="B7" s="212"/>
      <c r="C7" s="214"/>
      <c r="D7" s="100"/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1"/>
      <c r="P7" s="6"/>
      <c r="Q7" s="6"/>
      <c r="R7" s="13">
        <f>+C14</f>
        <v>965193.69</v>
      </c>
      <c r="S7" s="13">
        <f>+-C42</f>
        <v>965193.69000000006</v>
      </c>
      <c r="T7" s="13">
        <f>+R7-S7</f>
        <v>0</v>
      </c>
    </row>
    <row r="8" spans="1:28" x14ac:dyDescent="0.25">
      <c r="A8" s="213"/>
      <c r="B8" s="3"/>
      <c r="D8" s="100"/>
      <c r="E8" s="100"/>
      <c r="F8" s="100"/>
      <c r="G8" s="100"/>
      <c r="H8" s="100"/>
      <c r="I8" s="100"/>
      <c r="J8" s="100"/>
      <c r="K8" s="100"/>
      <c r="L8" s="100"/>
      <c r="M8" s="100"/>
      <c r="N8" s="100"/>
      <c r="O8" s="101"/>
      <c r="P8" s="6"/>
      <c r="Q8" s="6"/>
    </row>
    <row r="9" spans="1:28" x14ac:dyDescent="0.25">
      <c r="A9" s="2"/>
      <c r="B9" s="3"/>
      <c r="D9" s="100"/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1"/>
      <c r="P9" s="6"/>
      <c r="Q9" s="6"/>
    </row>
    <row r="10" spans="1:28" x14ac:dyDescent="0.25">
      <c r="B10" s="3"/>
    </row>
    <row r="11" spans="1:28" x14ac:dyDescent="0.25">
      <c r="A11" s="686" t="s">
        <v>66</v>
      </c>
      <c r="B11" s="219" t="str">
        <f>+SUMMARY!F156</f>
        <v>3100</v>
      </c>
      <c r="C11" s="214"/>
    </row>
    <row r="12" spans="1:28" x14ac:dyDescent="0.25">
      <c r="B12" s="28"/>
      <c r="C12" s="2"/>
    </row>
    <row r="13" spans="1:28" x14ac:dyDescent="0.25">
      <c r="A13" s="9" t="s">
        <v>5</v>
      </c>
      <c r="C13" s="31" t="s">
        <v>3</v>
      </c>
      <c r="D13" s="32">
        <v>1994</v>
      </c>
      <c r="E13" s="32">
        <v>1995</v>
      </c>
      <c r="F13" s="32">
        <v>1996</v>
      </c>
      <c r="G13" s="32">
        <v>1997</v>
      </c>
      <c r="H13" s="32">
        <v>1998</v>
      </c>
      <c r="I13" s="32">
        <v>1999</v>
      </c>
      <c r="J13" s="32">
        <v>2000</v>
      </c>
      <c r="K13" s="32">
        <v>2001</v>
      </c>
      <c r="L13" s="32">
        <v>2002</v>
      </c>
      <c r="M13" s="32">
        <v>2003</v>
      </c>
      <c r="N13" s="32">
        <v>2004</v>
      </c>
      <c r="O13" s="32">
        <v>2005</v>
      </c>
      <c r="P13" s="32">
        <v>2006</v>
      </c>
      <c r="Q13" s="32">
        <v>2007</v>
      </c>
      <c r="R13" s="32">
        <v>2008</v>
      </c>
      <c r="S13" s="32">
        <v>2009</v>
      </c>
      <c r="T13" s="32">
        <v>2010</v>
      </c>
      <c r="U13" s="32">
        <v>2011</v>
      </c>
      <c r="V13" s="32">
        <v>2012</v>
      </c>
      <c r="W13" s="32">
        <v>2013</v>
      </c>
      <c r="X13" s="32">
        <v>2014</v>
      </c>
      <c r="Y13" s="328">
        <v>2015</v>
      </c>
      <c r="Z13" s="32">
        <v>2016</v>
      </c>
      <c r="AA13" s="328">
        <v>2017</v>
      </c>
      <c r="AB13" s="32">
        <v>2018</v>
      </c>
    </row>
    <row r="14" spans="1:28" x14ac:dyDescent="0.25">
      <c r="A14" s="9" t="s">
        <v>73</v>
      </c>
      <c r="C14" s="102">
        <f>SUM(D14:Y14)</f>
        <v>965193.69</v>
      </c>
      <c r="D14" s="111"/>
      <c r="E14" s="111"/>
      <c r="F14" s="111"/>
      <c r="G14" s="111"/>
      <c r="H14" s="111"/>
      <c r="I14" s="111"/>
      <c r="J14" s="111"/>
      <c r="K14" s="111"/>
      <c r="L14" s="111"/>
      <c r="M14" s="111"/>
      <c r="N14" s="111"/>
      <c r="O14" s="111"/>
      <c r="P14" s="111"/>
      <c r="Q14" s="111"/>
      <c r="R14" s="111">
        <v>965193.69</v>
      </c>
      <c r="S14" s="102"/>
      <c r="T14" s="43"/>
      <c r="U14" s="7"/>
      <c r="V14" s="7"/>
      <c r="W14" s="7"/>
      <c r="X14" s="7"/>
      <c r="Y14" s="7"/>
      <c r="Z14" s="7"/>
    </row>
    <row r="15" spans="1:28" x14ac:dyDescent="0.25">
      <c r="A15" s="34"/>
      <c r="B15" s="2"/>
      <c r="C15" s="2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8" x14ac:dyDescent="0.25">
      <c r="A16" s="9" t="s">
        <v>6</v>
      </c>
      <c r="B16" s="3">
        <v>1994</v>
      </c>
      <c r="C16" s="13">
        <f>-SUM(D16:Y16)</f>
        <v>0</v>
      </c>
      <c r="D16" s="103">
        <f>+D$14/7/2</f>
        <v>0</v>
      </c>
      <c r="E16" s="103"/>
      <c r="F16" s="103"/>
      <c r="G16" s="103"/>
      <c r="H16" s="103"/>
      <c r="I16" s="103"/>
      <c r="J16" s="103"/>
      <c r="K16" s="103"/>
      <c r="L16" s="103"/>
      <c r="M16" s="103"/>
      <c r="N16" s="103"/>
      <c r="O16" s="103"/>
      <c r="P16" s="103"/>
      <c r="Q16" s="103"/>
      <c r="R16" s="103"/>
      <c r="S16" s="103"/>
      <c r="T16" s="103"/>
      <c r="U16" s="103"/>
      <c r="V16" s="7"/>
      <c r="W16" s="7"/>
      <c r="X16" s="7"/>
      <c r="Y16" s="103"/>
      <c r="Z16" s="103"/>
    </row>
    <row r="17" spans="1:26" x14ac:dyDescent="0.25">
      <c r="B17" s="3">
        <v>1995</v>
      </c>
      <c r="C17" s="13">
        <f t="shared" ref="C17:C39" si="0">-SUM(D17:Y17)</f>
        <v>0</v>
      </c>
      <c r="D17" s="103">
        <f>+D$14/7</f>
        <v>0</v>
      </c>
      <c r="E17" s="103">
        <f>+E$14/7/2</f>
        <v>0</v>
      </c>
      <c r="F17" s="103"/>
      <c r="G17" s="103"/>
      <c r="H17" s="103"/>
      <c r="I17" s="103"/>
      <c r="J17" s="103"/>
      <c r="K17" s="103"/>
      <c r="L17" s="103"/>
      <c r="M17" s="103"/>
      <c r="N17" s="103"/>
      <c r="O17" s="103"/>
      <c r="P17" s="103"/>
      <c r="Q17" s="103"/>
      <c r="R17" s="103"/>
      <c r="S17" s="103"/>
      <c r="T17" s="103"/>
      <c r="U17" s="103"/>
      <c r="V17" s="7"/>
      <c r="W17" s="7"/>
      <c r="X17" s="7"/>
      <c r="Y17" s="103"/>
      <c r="Z17" s="103"/>
    </row>
    <row r="18" spans="1:26" x14ac:dyDescent="0.25">
      <c r="B18" s="3">
        <v>1996</v>
      </c>
      <c r="C18" s="13">
        <f t="shared" si="0"/>
        <v>0</v>
      </c>
      <c r="D18" s="103">
        <f>+D17</f>
        <v>0</v>
      </c>
      <c r="E18" s="103">
        <f>+E$14/7</f>
        <v>0</v>
      </c>
      <c r="F18" s="103">
        <f>+F$14/7/2</f>
        <v>0</v>
      </c>
      <c r="G18" s="103"/>
      <c r="H18" s="103"/>
      <c r="I18" s="103"/>
      <c r="J18" s="103"/>
      <c r="K18" s="103"/>
      <c r="L18" s="103"/>
      <c r="M18" s="103"/>
      <c r="N18" s="103"/>
      <c r="O18" s="103"/>
      <c r="P18" s="103"/>
      <c r="Q18" s="103"/>
      <c r="R18" s="103"/>
      <c r="S18" s="103"/>
      <c r="T18" s="103"/>
      <c r="U18" s="103"/>
      <c r="V18" s="7"/>
      <c r="W18" s="7"/>
      <c r="X18" s="7"/>
      <c r="Y18" s="103"/>
      <c r="Z18" s="103"/>
    </row>
    <row r="19" spans="1:26" x14ac:dyDescent="0.25">
      <c r="B19" s="3">
        <v>1997</v>
      </c>
      <c r="C19" s="13">
        <f t="shared" si="0"/>
        <v>0</v>
      </c>
      <c r="D19" s="103">
        <f>+D18</f>
        <v>0</v>
      </c>
      <c r="E19" s="103">
        <f>+E18</f>
        <v>0</v>
      </c>
      <c r="F19" s="103">
        <f>+F$14/7</f>
        <v>0</v>
      </c>
      <c r="G19" s="103">
        <f>+G$14/7/2</f>
        <v>0</v>
      </c>
      <c r="H19" s="103"/>
      <c r="I19" s="103"/>
      <c r="J19" s="103"/>
      <c r="K19" s="103"/>
      <c r="L19" s="103"/>
      <c r="M19" s="103"/>
      <c r="N19" s="103"/>
      <c r="O19" s="103"/>
      <c r="P19" s="103"/>
      <c r="Q19" s="103"/>
      <c r="R19" s="103"/>
      <c r="S19" s="103"/>
      <c r="T19" s="103"/>
      <c r="U19" s="103"/>
      <c r="V19" s="7"/>
      <c r="W19" s="7"/>
      <c r="X19" s="7"/>
      <c r="Y19" s="103"/>
      <c r="Z19" s="103"/>
    </row>
    <row r="20" spans="1:26" x14ac:dyDescent="0.25">
      <c r="B20" s="3">
        <v>1998</v>
      </c>
      <c r="C20" s="13">
        <f t="shared" si="0"/>
        <v>0</v>
      </c>
      <c r="D20" s="103">
        <f>+D19</f>
        <v>0</v>
      </c>
      <c r="E20" s="103">
        <f>+E19</f>
        <v>0</v>
      </c>
      <c r="F20" s="103">
        <f>+F19</f>
        <v>0</v>
      </c>
      <c r="G20" s="103">
        <f>+G$14/7</f>
        <v>0</v>
      </c>
      <c r="H20" s="103">
        <f>+H$14/7/2</f>
        <v>0</v>
      </c>
      <c r="I20" s="103"/>
      <c r="J20" s="103"/>
      <c r="K20" s="103"/>
      <c r="L20" s="103"/>
      <c r="M20" s="103"/>
      <c r="N20" s="103"/>
      <c r="O20" s="103"/>
      <c r="P20" s="103"/>
      <c r="Q20" s="103"/>
      <c r="R20" s="103"/>
      <c r="S20" s="103"/>
      <c r="T20" s="103"/>
      <c r="U20" s="103"/>
      <c r="V20" s="7"/>
      <c r="W20" s="7"/>
      <c r="X20" s="7"/>
      <c r="Y20" s="103"/>
      <c r="Z20" s="103"/>
    </row>
    <row r="21" spans="1:26" x14ac:dyDescent="0.25">
      <c r="B21" s="3">
        <v>1999</v>
      </c>
      <c r="C21" s="13">
        <f t="shared" si="0"/>
        <v>0</v>
      </c>
      <c r="D21" s="103">
        <f>+D20</f>
        <v>0</v>
      </c>
      <c r="E21" s="103">
        <f>+E20</f>
        <v>0</v>
      </c>
      <c r="F21" s="103">
        <f>+F20</f>
        <v>0</v>
      </c>
      <c r="G21" s="103">
        <f>+G20</f>
        <v>0</v>
      </c>
      <c r="H21" s="103">
        <f>+H$14/7</f>
        <v>0</v>
      </c>
      <c r="I21" s="103">
        <f>+I$14/7/2</f>
        <v>0</v>
      </c>
      <c r="J21" s="103"/>
      <c r="K21" s="103"/>
      <c r="L21" s="103"/>
      <c r="M21" s="103"/>
      <c r="N21" s="103"/>
      <c r="O21" s="103"/>
      <c r="P21" s="103"/>
      <c r="Q21" s="103"/>
      <c r="R21" s="103"/>
      <c r="S21" s="103"/>
      <c r="T21" s="103"/>
      <c r="U21" s="103"/>
      <c r="V21" s="7"/>
      <c r="W21" s="7"/>
      <c r="X21" s="7"/>
      <c r="Y21" s="103"/>
      <c r="Z21" s="103"/>
    </row>
    <row r="22" spans="1:26" x14ac:dyDescent="0.25">
      <c r="B22" s="3">
        <v>2000</v>
      </c>
      <c r="C22" s="13">
        <f t="shared" si="0"/>
        <v>0</v>
      </c>
      <c r="D22" s="103">
        <f>+D21</f>
        <v>0</v>
      </c>
      <c r="E22" s="103">
        <f>+E21</f>
        <v>0</v>
      </c>
      <c r="F22" s="103">
        <f>+F21</f>
        <v>0</v>
      </c>
      <c r="G22" s="103">
        <f>+G21</f>
        <v>0</v>
      </c>
      <c r="H22" s="103">
        <f>+H21</f>
        <v>0</v>
      </c>
      <c r="I22" s="103">
        <f>+I$14/7</f>
        <v>0</v>
      </c>
      <c r="J22" s="103">
        <f>+J$14/7/2</f>
        <v>0</v>
      </c>
      <c r="K22" s="103"/>
      <c r="L22" s="103"/>
      <c r="M22" s="103"/>
      <c r="N22" s="103"/>
      <c r="O22" s="103"/>
      <c r="P22" s="103"/>
      <c r="Q22" s="103"/>
      <c r="R22" s="103"/>
      <c r="S22" s="103"/>
      <c r="T22" s="103"/>
      <c r="U22" s="103"/>
      <c r="V22" s="7"/>
      <c r="W22" s="7"/>
      <c r="X22" s="7"/>
      <c r="Y22" s="103"/>
      <c r="Z22" s="103"/>
    </row>
    <row r="23" spans="1:26" x14ac:dyDescent="0.25">
      <c r="B23" s="3">
        <v>2001</v>
      </c>
      <c r="C23" s="13">
        <f t="shared" si="0"/>
        <v>0</v>
      </c>
      <c r="D23" s="103">
        <f>+D$14/7/2</f>
        <v>0</v>
      </c>
      <c r="E23" s="103">
        <f>+E22</f>
        <v>0</v>
      </c>
      <c r="F23" s="103">
        <f>+F22</f>
        <v>0</v>
      </c>
      <c r="G23" s="103">
        <f>+G22</f>
        <v>0</v>
      </c>
      <c r="H23" s="103">
        <f>+H22</f>
        <v>0</v>
      </c>
      <c r="I23" s="103">
        <f>+I22</f>
        <v>0</v>
      </c>
      <c r="J23" s="103">
        <f>+J$14/7</f>
        <v>0</v>
      </c>
      <c r="K23" s="103">
        <f>+K$14/7/2</f>
        <v>0</v>
      </c>
      <c r="L23" s="103"/>
      <c r="M23" s="103"/>
      <c r="N23" s="103"/>
      <c r="O23" s="103"/>
      <c r="P23" s="103"/>
      <c r="Q23" s="103"/>
      <c r="R23" s="103"/>
      <c r="S23" s="103"/>
      <c r="T23" s="103"/>
      <c r="U23" s="103"/>
      <c r="V23" s="7"/>
      <c r="W23" s="7"/>
      <c r="X23" s="7"/>
      <c r="Y23" s="103"/>
      <c r="Z23" s="103"/>
    </row>
    <row r="24" spans="1:26" x14ac:dyDescent="0.25">
      <c r="B24" s="3">
        <v>2002</v>
      </c>
      <c r="C24" s="13">
        <f t="shared" si="0"/>
        <v>0</v>
      </c>
      <c r="D24" s="103"/>
      <c r="E24" s="103">
        <f>+E$14/7/2</f>
        <v>0</v>
      </c>
      <c r="F24" s="103">
        <f>+F23</f>
        <v>0</v>
      </c>
      <c r="G24" s="103">
        <f>+G23</f>
        <v>0</v>
      </c>
      <c r="H24" s="103">
        <f>+H23</f>
        <v>0</v>
      </c>
      <c r="I24" s="103">
        <f>+I23</f>
        <v>0</v>
      </c>
      <c r="J24" s="103">
        <f>+J23</f>
        <v>0</v>
      </c>
      <c r="K24" s="103">
        <f>+K$14/7</f>
        <v>0</v>
      </c>
      <c r="L24" s="103">
        <f>+L$14/7/2</f>
        <v>0</v>
      </c>
      <c r="M24" s="103"/>
      <c r="N24" s="103"/>
      <c r="O24" s="103"/>
      <c r="P24" s="103"/>
      <c r="Q24" s="103"/>
      <c r="R24" s="103"/>
      <c r="S24" s="103"/>
      <c r="T24" s="103"/>
      <c r="U24" s="103"/>
      <c r="V24" s="7"/>
      <c r="W24" s="7"/>
      <c r="X24" s="7"/>
      <c r="Y24" s="103"/>
      <c r="Z24" s="103"/>
    </row>
    <row r="25" spans="1:26" x14ac:dyDescent="0.25">
      <c r="B25" s="3">
        <v>2003</v>
      </c>
      <c r="C25" s="13">
        <f t="shared" si="0"/>
        <v>0</v>
      </c>
      <c r="D25" s="103"/>
      <c r="E25" s="103"/>
      <c r="F25" s="103">
        <f>+F$14/7/2</f>
        <v>0</v>
      </c>
      <c r="G25" s="103">
        <f>+G24</f>
        <v>0</v>
      </c>
      <c r="H25" s="103">
        <f>+H24</f>
        <v>0</v>
      </c>
      <c r="I25" s="103">
        <f>+I24</f>
        <v>0</v>
      </c>
      <c r="J25" s="103">
        <f>+J24</f>
        <v>0</v>
      </c>
      <c r="K25" s="103">
        <f>+K24</f>
        <v>0</v>
      </c>
      <c r="L25" s="103">
        <f>+L$14/7</f>
        <v>0</v>
      </c>
      <c r="M25" s="103">
        <f>+M$14/7/2</f>
        <v>0</v>
      </c>
      <c r="N25" s="103"/>
      <c r="O25" s="103"/>
      <c r="P25" s="103"/>
      <c r="Q25" s="103"/>
      <c r="R25" s="103"/>
      <c r="S25" s="103"/>
      <c r="T25" s="103"/>
      <c r="U25" s="103"/>
      <c r="V25" s="7"/>
      <c r="W25" s="7"/>
      <c r="X25" s="7"/>
      <c r="Y25" s="103"/>
      <c r="Z25" s="103"/>
    </row>
    <row r="26" spans="1:26" x14ac:dyDescent="0.25">
      <c r="B26" s="3">
        <v>2004</v>
      </c>
      <c r="C26" s="13">
        <f t="shared" si="0"/>
        <v>0</v>
      </c>
      <c r="D26" s="103"/>
      <c r="E26" s="103"/>
      <c r="F26" s="103"/>
      <c r="G26" s="103">
        <f>+G$14/7/2</f>
        <v>0</v>
      </c>
      <c r="H26" s="103">
        <f>+H25</f>
        <v>0</v>
      </c>
      <c r="I26" s="103">
        <f>+I25</f>
        <v>0</v>
      </c>
      <c r="J26" s="103">
        <f>+J25</f>
        <v>0</v>
      </c>
      <c r="K26" s="103">
        <f>+K25</f>
        <v>0</v>
      </c>
      <c r="L26" s="103">
        <f>+L25</f>
        <v>0</v>
      </c>
      <c r="M26" s="103">
        <f>+M$14/7</f>
        <v>0</v>
      </c>
      <c r="N26" s="103">
        <f>+N$14/7/2</f>
        <v>0</v>
      </c>
      <c r="O26" s="103"/>
      <c r="P26" s="103"/>
      <c r="Q26" s="103"/>
      <c r="R26" s="103"/>
      <c r="S26" s="103"/>
      <c r="T26" s="103"/>
      <c r="U26" s="103"/>
      <c r="V26" s="7"/>
      <c r="W26" s="7"/>
      <c r="X26" s="7"/>
      <c r="Y26" s="103"/>
      <c r="Z26" s="103"/>
    </row>
    <row r="27" spans="1:26" x14ac:dyDescent="0.25">
      <c r="B27" s="3">
        <v>2005</v>
      </c>
      <c r="C27" s="13">
        <f t="shared" si="0"/>
        <v>0</v>
      </c>
      <c r="D27" s="103"/>
      <c r="E27" s="103"/>
      <c r="F27" s="103"/>
      <c r="G27" s="103"/>
      <c r="H27" s="103">
        <f>+H$14/7/2</f>
        <v>0</v>
      </c>
      <c r="I27" s="103">
        <f>+I26</f>
        <v>0</v>
      </c>
      <c r="J27" s="103">
        <f>+J26</f>
        <v>0</v>
      </c>
      <c r="K27" s="103">
        <f>+K26</f>
        <v>0</v>
      </c>
      <c r="L27" s="103">
        <f>+L26</f>
        <v>0</v>
      </c>
      <c r="M27" s="103">
        <f>+M26</f>
        <v>0</v>
      </c>
      <c r="N27" s="103">
        <f>+N$14/7</f>
        <v>0</v>
      </c>
      <c r="O27" s="103">
        <f>+O$14/7/2</f>
        <v>0</v>
      </c>
      <c r="P27" s="103"/>
      <c r="Q27" s="103"/>
      <c r="R27" s="103"/>
      <c r="S27" s="103"/>
      <c r="T27" s="103"/>
      <c r="U27" s="103"/>
      <c r="V27" s="7"/>
      <c r="W27" s="7"/>
      <c r="X27" s="7"/>
      <c r="Y27" s="103"/>
      <c r="Z27" s="103"/>
    </row>
    <row r="28" spans="1:26" x14ac:dyDescent="0.25">
      <c r="B28" s="3">
        <v>2006</v>
      </c>
      <c r="C28" s="13">
        <f t="shared" si="0"/>
        <v>0</v>
      </c>
      <c r="D28" s="103"/>
      <c r="E28" s="103"/>
      <c r="F28" s="103"/>
      <c r="G28" s="103"/>
      <c r="H28" s="103"/>
      <c r="I28" s="103">
        <f>+I$14/7/2</f>
        <v>0</v>
      </c>
      <c r="J28" s="103">
        <f>+J27</f>
        <v>0</v>
      </c>
      <c r="K28" s="103">
        <f>+K27</f>
        <v>0</v>
      </c>
      <c r="L28" s="103">
        <f>+L27</f>
        <v>0</v>
      </c>
      <c r="M28" s="103">
        <f>+M27</f>
        <v>0</v>
      </c>
      <c r="N28" s="103">
        <f>+N27</f>
        <v>0</v>
      </c>
      <c r="O28" s="103">
        <f>+O$14/7</f>
        <v>0</v>
      </c>
      <c r="P28" s="103">
        <f>+P$14/7/2</f>
        <v>0</v>
      </c>
      <c r="Q28" s="103"/>
      <c r="R28" s="103"/>
      <c r="S28" s="103"/>
      <c r="T28" s="103"/>
      <c r="U28" s="103"/>
      <c r="V28" s="7"/>
      <c r="W28" s="7"/>
      <c r="X28" s="7"/>
      <c r="Y28" s="103"/>
      <c r="Z28" s="103"/>
    </row>
    <row r="29" spans="1:26" x14ac:dyDescent="0.25">
      <c r="B29" s="3">
        <v>2007</v>
      </c>
      <c r="C29" s="13">
        <f t="shared" si="0"/>
        <v>0</v>
      </c>
      <c r="D29" s="103"/>
      <c r="E29" s="103"/>
      <c r="F29" s="103"/>
      <c r="G29" s="103"/>
      <c r="H29" s="103"/>
      <c r="I29" s="103"/>
      <c r="J29" s="103">
        <f>+J$14/7/2</f>
        <v>0</v>
      </c>
      <c r="K29" s="103">
        <f>+K28</f>
        <v>0</v>
      </c>
      <c r="L29" s="103">
        <f>+L28</f>
        <v>0</v>
      </c>
      <c r="M29" s="103">
        <f>+M28</f>
        <v>0</v>
      </c>
      <c r="N29" s="103">
        <f>+N28</f>
        <v>0</v>
      </c>
      <c r="O29" s="103">
        <f>+O28</f>
        <v>0</v>
      </c>
      <c r="P29" s="103">
        <f>+P$14/7</f>
        <v>0</v>
      </c>
      <c r="Q29" s="103">
        <f>+Q$14/7/2</f>
        <v>0</v>
      </c>
      <c r="R29" s="103"/>
      <c r="S29" s="103"/>
      <c r="T29" s="103"/>
      <c r="U29" s="103"/>
      <c r="V29" s="7"/>
      <c r="W29" s="7"/>
      <c r="X29" s="7"/>
      <c r="Y29" s="103"/>
      <c r="Z29" s="103"/>
    </row>
    <row r="30" spans="1:26" x14ac:dyDescent="0.25">
      <c r="B30" s="3">
        <v>2008</v>
      </c>
      <c r="C30" s="13">
        <f t="shared" si="0"/>
        <v>-68942.406428571427</v>
      </c>
      <c r="D30" s="103"/>
      <c r="E30" s="103"/>
      <c r="F30" s="103"/>
      <c r="G30" s="103"/>
      <c r="H30" s="103"/>
      <c r="I30" s="103"/>
      <c r="J30" s="103"/>
      <c r="K30" s="103">
        <f>+K$14/7/2</f>
        <v>0</v>
      </c>
      <c r="L30" s="103">
        <f>+L29</f>
        <v>0</v>
      </c>
      <c r="M30" s="103">
        <f>+M29</f>
        <v>0</v>
      </c>
      <c r="N30" s="103">
        <f>+N29</f>
        <v>0</v>
      </c>
      <c r="O30" s="103">
        <f>+O29</f>
        <v>0</v>
      </c>
      <c r="P30" s="103">
        <f>+P29</f>
        <v>0</v>
      </c>
      <c r="Q30" s="103">
        <f>+Q$14/7</f>
        <v>0</v>
      </c>
      <c r="R30" s="103">
        <f>+R$14/7/2</f>
        <v>68942.406428571427</v>
      </c>
      <c r="S30" s="103"/>
      <c r="T30" s="103"/>
      <c r="U30" s="103"/>
      <c r="V30" s="7"/>
      <c r="W30" s="7"/>
      <c r="X30" s="7"/>
      <c r="Y30" s="103"/>
      <c r="Z30" s="103"/>
    </row>
    <row r="31" spans="1:26" x14ac:dyDescent="0.25">
      <c r="B31" s="3">
        <v>2009</v>
      </c>
      <c r="C31" s="13">
        <f t="shared" si="0"/>
        <v>-137884.81285714285</v>
      </c>
      <c r="D31" s="103"/>
      <c r="E31" s="103"/>
      <c r="F31" s="103"/>
      <c r="G31" s="103"/>
      <c r="H31" s="103"/>
      <c r="I31" s="103"/>
      <c r="J31" s="103"/>
      <c r="K31" s="103"/>
      <c r="L31" s="103">
        <f>+L$14/7/2</f>
        <v>0</v>
      </c>
      <c r="M31" s="103">
        <f>+M30</f>
        <v>0</v>
      </c>
      <c r="N31" s="103">
        <f>+N30</f>
        <v>0</v>
      </c>
      <c r="O31" s="103">
        <f>+O30</f>
        <v>0</v>
      </c>
      <c r="P31" s="103">
        <f t="shared" ref="P31:P34" si="1">+P30</f>
        <v>0</v>
      </c>
      <c r="Q31" s="103">
        <f t="shared" ref="Q31:Q35" si="2">+Q$14/7</f>
        <v>0</v>
      </c>
      <c r="R31" s="103">
        <f>+R$14/7</f>
        <v>137884.81285714285</v>
      </c>
      <c r="S31" s="103">
        <f>+S$14/7/2</f>
        <v>0</v>
      </c>
      <c r="T31" s="103"/>
      <c r="U31" s="103"/>
      <c r="V31" s="7"/>
      <c r="W31" s="7"/>
      <c r="X31" s="7"/>
      <c r="Y31" s="103"/>
      <c r="Z31" s="103"/>
    </row>
    <row r="32" spans="1:26" x14ac:dyDescent="0.25">
      <c r="A32" s="38" t="s">
        <v>59</v>
      </c>
      <c r="B32" s="3">
        <v>2010</v>
      </c>
      <c r="C32" s="13">
        <f t="shared" si="0"/>
        <v>-137884.81285714285</v>
      </c>
      <c r="D32" s="103"/>
      <c r="E32" s="103"/>
      <c r="F32" s="103"/>
      <c r="G32" s="103"/>
      <c r="H32" s="103"/>
      <c r="I32" s="103"/>
      <c r="J32" s="103"/>
      <c r="K32" s="103"/>
      <c r="L32" s="103"/>
      <c r="M32" s="103">
        <f>+M$14/7/2</f>
        <v>0</v>
      </c>
      <c r="N32" s="103">
        <f>+N31</f>
        <v>0</v>
      </c>
      <c r="O32" s="103">
        <f>+O31</f>
        <v>0</v>
      </c>
      <c r="P32" s="103">
        <f t="shared" si="1"/>
        <v>0</v>
      </c>
      <c r="Q32" s="103">
        <f t="shared" si="2"/>
        <v>0</v>
      </c>
      <c r="R32" s="103">
        <f>+R31</f>
        <v>137884.81285714285</v>
      </c>
      <c r="S32" s="103">
        <f>+S$14/7</f>
        <v>0</v>
      </c>
      <c r="T32" s="103">
        <f>+T$14/7/2</f>
        <v>0</v>
      </c>
      <c r="U32" s="103"/>
      <c r="V32" s="7"/>
      <c r="W32" s="7"/>
      <c r="X32" s="7"/>
      <c r="Y32" s="103"/>
      <c r="Z32" s="103"/>
    </row>
    <row r="33" spans="1:28" x14ac:dyDescent="0.25">
      <c r="A33" s="38"/>
      <c r="B33" s="3">
        <v>2011</v>
      </c>
      <c r="C33" s="13">
        <f t="shared" si="0"/>
        <v>-137884.81285714285</v>
      </c>
      <c r="D33" s="103"/>
      <c r="E33" s="103"/>
      <c r="F33" s="103"/>
      <c r="G33" s="103"/>
      <c r="H33" s="103"/>
      <c r="I33" s="103"/>
      <c r="J33" s="103"/>
      <c r="K33" s="103"/>
      <c r="L33" s="103"/>
      <c r="M33" s="103"/>
      <c r="N33" s="103">
        <f>+N$14/7/2</f>
        <v>0</v>
      </c>
      <c r="O33" s="103">
        <f>+O32</f>
        <v>0</v>
      </c>
      <c r="P33" s="103">
        <f t="shared" si="1"/>
        <v>0</v>
      </c>
      <c r="Q33" s="103">
        <f t="shared" si="2"/>
        <v>0</v>
      </c>
      <c r="R33" s="103">
        <f t="shared" ref="R33:R36" si="3">+R32</f>
        <v>137884.81285714285</v>
      </c>
      <c r="S33" s="103">
        <f>+S32</f>
        <v>0</v>
      </c>
      <c r="T33" s="103">
        <f>+T$14/7</f>
        <v>0</v>
      </c>
      <c r="U33" s="103">
        <f>+U$14/7/2</f>
        <v>0</v>
      </c>
      <c r="V33" s="7"/>
      <c r="W33" s="7"/>
      <c r="X33" s="7"/>
      <c r="Y33" s="103"/>
      <c r="Z33" s="103"/>
    </row>
    <row r="34" spans="1:28" x14ac:dyDescent="0.25">
      <c r="A34" s="38"/>
      <c r="B34" s="3">
        <v>2012</v>
      </c>
      <c r="C34" s="13">
        <f t="shared" si="0"/>
        <v>-137884.81285714285</v>
      </c>
      <c r="D34" s="103"/>
      <c r="E34" s="103"/>
      <c r="F34" s="103"/>
      <c r="G34" s="103"/>
      <c r="H34" s="103"/>
      <c r="I34" s="103"/>
      <c r="J34" s="103"/>
      <c r="K34" s="103"/>
      <c r="L34" s="103"/>
      <c r="M34" s="103"/>
      <c r="N34" s="103"/>
      <c r="O34" s="103"/>
      <c r="P34" s="103">
        <f t="shared" si="1"/>
        <v>0</v>
      </c>
      <c r="Q34" s="103">
        <f t="shared" si="2"/>
        <v>0</v>
      </c>
      <c r="R34" s="103">
        <f t="shared" si="3"/>
        <v>137884.81285714285</v>
      </c>
      <c r="S34" s="103">
        <f t="shared" ref="S34:S36" si="4">+S33</f>
        <v>0</v>
      </c>
      <c r="T34" s="103">
        <f>T33</f>
        <v>0</v>
      </c>
      <c r="U34" s="103">
        <f>+U$14/7</f>
        <v>0</v>
      </c>
      <c r="V34" s="103">
        <f>+V$14/7/2</f>
        <v>0</v>
      </c>
      <c r="W34" s="7"/>
      <c r="X34" s="7"/>
      <c r="Y34" s="103"/>
      <c r="Z34" s="103"/>
    </row>
    <row r="35" spans="1:28" x14ac:dyDescent="0.25">
      <c r="A35" s="38"/>
      <c r="B35" s="3">
        <v>2013</v>
      </c>
      <c r="C35" s="13">
        <f t="shared" si="0"/>
        <v>-137884.81285714285</v>
      </c>
      <c r="D35" s="103"/>
      <c r="E35" s="103"/>
      <c r="F35" s="103"/>
      <c r="G35" s="103"/>
      <c r="H35" s="103"/>
      <c r="I35" s="103"/>
      <c r="J35" s="103"/>
      <c r="K35" s="103"/>
      <c r="L35" s="103"/>
      <c r="M35" s="103"/>
      <c r="N35" s="103"/>
      <c r="O35" s="103"/>
      <c r="P35" s="103">
        <f>P14/7/2</f>
        <v>0</v>
      </c>
      <c r="Q35" s="103">
        <f t="shared" si="2"/>
        <v>0</v>
      </c>
      <c r="R35" s="103">
        <f t="shared" si="3"/>
        <v>137884.81285714285</v>
      </c>
      <c r="S35" s="103">
        <f t="shared" si="4"/>
        <v>0</v>
      </c>
      <c r="T35" s="103">
        <f>T34</f>
        <v>0</v>
      </c>
      <c r="U35" s="103">
        <f>U34</f>
        <v>0</v>
      </c>
      <c r="V35" s="7">
        <f>V14/7</f>
        <v>0</v>
      </c>
      <c r="W35" s="7">
        <f>W14/7/2</f>
        <v>0</v>
      </c>
      <c r="X35" s="7"/>
      <c r="Y35" s="103"/>
      <c r="Z35" s="103"/>
    </row>
    <row r="36" spans="1:28" x14ac:dyDescent="0.25">
      <c r="A36" s="38"/>
      <c r="B36" s="3">
        <v>2014</v>
      </c>
      <c r="C36" s="13">
        <f t="shared" si="0"/>
        <v>-137884.81285714285</v>
      </c>
      <c r="D36" s="337"/>
      <c r="E36" s="337"/>
      <c r="F36" s="337"/>
      <c r="G36" s="337"/>
      <c r="H36" s="337"/>
      <c r="I36" s="337"/>
      <c r="J36" s="337"/>
      <c r="K36" s="337"/>
      <c r="L36" s="337"/>
      <c r="M36" s="337"/>
      <c r="N36" s="337"/>
      <c r="O36" s="337"/>
      <c r="P36" s="337"/>
      <c r="Q36" s="337">
        <f>Q14/7/2</f>
        <v>0</v>
      </c>
      <c r="R36" s="337">
        <f t="shared" si="3"/>
        <v>137884.81285714285</v>
      </c>
      <c r="S36" s="337">
        <f t="shared" si="4"/>
        <v>0</v>
      </c>
      <c r="T36" s="337">
        <f>T35</f>
        <v>0</v>
      </c>
      <c r="U36" s="337">
        <f>U35</f>
        <v>0</v>
      </c>
      <c r="V36" s="33">
        <f>V35</f>
        <v>0</v>
      </c>
      <c r="W36" s="33">
        <f>W14/7</f>
        <v>0</v>
      </c>
      <c r="X36" s="33">
        <f>X14/7/2</f>
        <v>0</v>
      </c>
      <c r="Y36" s="337"/>
      <c r="Z36" s="103"/>
    </row>
    <row r="37" spans="1:28" x14ac:dyDescent="0.25">
      <c r="A37" s="38"/>
      <c r="B37" s="3">
        <v>2015</v>
      </c>
      <c r="C37" s="13">
        <f t="shared" si="0"/>
        <v>-68942.406428571427</v>
      </c>
      <c r="D37" s="337"/>
      <c r="E37" s="337"/>
      <c r="F37" s="337"/>
      <c r="G37" s="337"/>
      <c r="H37" s="337"/>
      <c r="I37" s="337"/>
      <c r="J37" s="337"/>
      <c r="K37" s="337"/>
      <c r="L37" s="337"/>
      <c r="M37" s="337"/>
      <c r="N37" s="337"/>
      <c r="O37" s="337"/>
      <c r="P37" s="337"/>
      <c r="Q37" s="337"/>
      <c r="R37" s="337">
        <f>R14/7/2</f>
        <v>68942.406428571427</v>
      </c>
      <c r="S37" s="337">
        <f>S36</f>
        <v>0</v>
      </c>
      <c r="T37" s="337">
        <f>T36</f>
        <v>0</v>
      </c>
      <c r="U37" s="337">
        <f>U36</f>
        <v>0</v>
      </c>
      <c r="V37" s="33">
        <f>V36</f>
        <v>0</v>
      </c>
      <c r="W37" s="33">
        <f>W36</f>
        <v>0</v>
      </c>
      <c r="X37" s="33">
        <f>X14/7</f>
        <v>0</v>
      </c>
      <c r="Y37" s="337">
        <f>Y14/7/2</f>
        <v>0</v>
      </c>
      <c r="Z37" s="103"/>
    </row>
    <row r="38" spans="1:28" x14ac:dyDescent="0.25">
      <c r="A38" s="38"/>
      <c r="B38" s="3">
        <v>2016</v>
      </c>
      <c r="C38" s="13">
        <f t="shared" si="0"/>
        <v>0</v>
      </c>
      <c r="D38" s="337"/>
      <c r="E38" s="337"/>
      <c r="F38" s="337"/>
      <c r="G38" s="337"/>
      <c r="H38" s="337"/>
      <c r="I38" s="337"/>
      <c r="J38" s="337"/>
      <c r="K38" s="337"/>
      <c r="L38" s="337"/>
      <c r="M38" s="337"/>
      <c r="N38" s="337"/>
      <c r="O38" s="337"/>
      <c r="P38" s="337"/>
      <c r="Q38" s="337"/>
      <c r="R38" s="337"/>
      <c r="S38" s="337"/>
      <c r="T38" s="337"/>
      <c r="U38" s="337"/>
      <c r="V38" s="33"/>
      <c r="W38" s="33"/>
      <c r="X38" s="33"/>
      <c r="Y38" s="337"/>
      <c r="Z38" s="103"/>
    </row>
    <row r="39" spans="1:28" x14ac:dyDescent="0.25">
      <c r="A39" s="38"/>
      <c r="B39" s="3">
        <v>2017</v>
      </c>
      <c r="C39" s="13">
        <f t="shared" si="0"/>
        <v>0</v>
      </c>
      <c r="D39" s="337"/>
      <c r="E39" s="337"/>
      <c r="F39" s="337"/>
      <c r="G39" s="337"/>
      <c r="H39" s="337"/>
      <c r="I39" s="337"/>
      <c r="J39" s="337"/>
      <c r="K39" s="337"/>
      <c r="L39" s="337"/>
      <c r="M39" s="337"/>
      <c r="N39" s="337"/>
      <c r="O39" s="337"/>
      <c r="P39" s="337"/>
      <c r="Q39" s="337"/>
      <c r="R39" s="337"/>
      <c r="S39" s="337"/>
      <c r="T39" s="337"/>
      <c r="U39" s="337"/>
      <c r="V39" s="33"/>
      <c r="W39" s="33"/>
      <c r="X39" s="33"/>
      <c r="Y39" s="337"/>
      <c r="Z39" s="103"/>
    </row>
    <row r="40" spans="1:28" x14ac:dyDescent="0.25">
      <c r="A40" s="38"/>
      <c r="B40" s="3">
        <v>2018</v>
      </c>
      <c r="C40" s="13">
        <f>-SUM(D40:AB40)</f>
        <v>0</v>
      </c>
      <c r="D40" s="337"/>
      <c r="E40" s="337"/>
      <c r="F40" s="337"/>
      <c r="G40" s="337"/>
      <c r="H40" s="337"/>
      <c r="I40" s="337"/>
      <c r="J40" s="337"/>
      <c r="K40" s="337"/>
      <c r="L40" s="337"/>
      <c r="M40" s="337"/>
      <c r="N40" s="337"/>
      <c r="O40" s="337"/>
      <c r="P40" s="337"/>
      <c r="Q40" s="337"/>
      <c r="R40" s="337"/>
      <c r="S40" s="337"/>
      <c r="T40" s="337"/>
      <c r="U40" s="337"/>
      <c r="V40" s="33"/>
      <c r="W40" s="33"/>
      <c r="X40" s="33"/>
      <c r="Y40" s="337"/>
      <c r="Z40" s="103"/>
    </row>
    <row r="41" spans="1:28" x14ac:dyDescent="0.25">
      <c r="A41" s="38"/>
      <c r="B41" s="3"/>
      <c r="C41" s="254"/>
      <c r="D41" s="104"/>
      <c r="E41" s="104"/>
      <c r="F41" s="104"/>
      <c r="G41" s="104"/>
      <c r="H41" s="104"/>
      <c r="I41" s="104"/>
      <c r="J41" s="104"/>
      <c r="K41" s="104"/>
      <c r="L41" s="104"/>
      <c r="M41" s="104"/>
      <c r="N41" s="104"/>
      <c r="O41" s="104"/>
      <c r="P41" s="104"/>
      <c r="Q41" s="104"/>
      <c r="R41" s="104"/>
      <c r="S41" s="104"/>
      <c r="T41" s="104"/>
      <c r="U41" s="104"/>
      <c r="V41" s="8"/>
      <c r="W41" s="8"/>
      <c r="X41" s="8"/>
      <c r="Y41" s="104"/>
      <c r="Z41" s="104"/>
    </row>
    <row r="42" spans="1:28" x14ac:dyDescent="0.25">
      <c r="A42" s="38" t="s">
        <v>62</v>
      </c>
      <c r="B42" s="105">
        <f>SUM(D42:Y42)</f>
        <v>0</v>
      </c>
      <c r="C42" s="102">
        <f>SUM(C16:C41)</f>
        <v>-965193.69000000006</v>
      </c>
      <c r="D42" s="103">
        <f t="shared" ref="D42:T42" si="5">-SUM(D16:D41)+D14</f>
        <v>0</v>
      </c>
      <c r="E42" s="103">
        <f t="shared" si="5"/>
        <v>0</v>
      </c>
      <c r="F42" s="103">
        <f t="shared" si="5"/>
        <v>0</v>
      </c>
      <c r="G42" s="103">
        <f t="shared" si="5"/>
        <v>0</v>
      </c>
      <c r="H42" s="103">
        <f t="shared" si="5"/>
        <v>0</v>
      </c>
      <c r="I42" s="103">
        <f t="shared" si="5"/>
        <v>0</v>
      </c>
      <c r="J42" s="103">
        <f t="shared" si="5"/>
        <v>0</v>
      </c>
      <c r="K42" s="103">
        <f t="shared" si="5"/>
        <v>0</v>
      </c>
      <c r="L42" s="103">
        <f t="shared" si="5"/>
        <v>0</v>
      </c>
      <c r="M42" s="103">
        <f t="shared" si="5"/>
        <v>0</v>
      </c>
      <c r="N42" s="103">
        <f t="shared" si="5"/>
        <v>0</v>
      </c>
      <c r="O42" s="103">
        <f t="shared" si="5"/>
        <v>0</v>
      </c>
      <c r="P42" s="103">
        <f t="shared" si="5"/>
        <v>0</v>
      </c>
      <c r="Q42" s="103">
        <f t="shared" si="5"/>
        <v>0</v>
      </c>
      <c r="R42" s="103">
        <f t="shared" si="5"/>
        <v>0</v>
      </c>
      <c r="S42" s="103">
        <f t="shared" si="5"/>
        <v>0</v>
      </c>
      <c r="T42" s="103">
        <f t="shared" si="5"/>
        <v>0</v>
      </c>
      <c r="U42" s="103">
        <f t="shared" ref="U42:AB42" si="6">-SUM(U16:U41)+U14</f>
        <v>0</v>
      </c>
      <c r="V42" s="7">
        <f t="shared" si="6"/>
        <v>0</v>
      </c>
      <c r="W42" s="7">
        <f t="shared" si="6"/>
        <v>0</v>
      </c>
      <c r="X42" s="7">
        <f t="shared" si="6"/>
        <v>0</v>
      </c>
      <c r="Y42" s="7">
        <f t="shared" si="6"/>
        <v>0</v>
      </c>
      <c r="Z42" s="7">
        <f t="shared" si="6"/>
        <v>0</v>
      </c>
      <c r="AA42" s="326">
        <f t="shared" si="6"/>
        <v>0</v>
      </c>
      <c r="AB42" s="326">
        <f t="shared" si="6"/>
        <v>0</v>
      </c>
    </row>
    <row r="43" spans="1:28" x14ac:dyDescent="0.25">
      <c r="A43" s="38"/>
      <c r="B43" s="102">
        <f>SUM(D43:Y43)</f>
        <v>0</v>
      </c>
      <c r="C43" s="106"/>
      <c r="D43" s="103"/>
      <c r="E43" s="103"/>
      <c r="F43" s="103"/>
      <c r="G43" s="103"/>
      <c r="H43" s="103"/>
      <c r="I43" s="103"/>
      <c r="J43" s="103"/>
      <c r="K43" s="103"/>
      <c r="L43" s="103"/>
      <c r="M43" s="103"/>
      <c r="N43" s="103"/>
      <c r="O43" s="103"/>
      <c r="P43" s="103"/>
      <c r="Q43" s="103"/>
      <c r="R43" s="103"/>
      <c r="S43" s="103"/>
      <c r="T43" s="103"/>
      <c r="U43" s="103"/>
      <c r="V43" s="103"/>
      <c r="W43" s="103"/>
      <c r="X43" s="103"/>
      <c r="Y43" s="103"/>
      <c r="Z43" s="103"/>
    </row>
    <row r="44" spans="1:28" x14ac:dyDescent="0.25">
      <c r="A44" s="39" t="s">
        <v>63</v>
      </c>
      <c r="B44" s="3"/>
      <c r="C44" s="30">
        <f>+C14+C42</f>
        <v>0</v>
      </c>
      <c r="D44" s="103"/>
      <c r="E44" s="103"/>
      <c r="F44" s="103"/>
      <c r="G44" s="103"/>
      <c r="H44" s="103"/>
      <c r="I44" s="103"/>
      <c r="J44" s="103"/>
      <c r="K44" s="103"/>
      <c r="L44" s="103"/>
      <c r="M44" s="103"/>
      <c r="N44" s="103"/>
      <c r="O44" s="103"/>
      <c r="P44" s="103"/>
      <c r="Q44" s="103"/>
      <c r="R44" s="103"/>
      <c r="S44" s="103"/>
      <c r="T44" s="337"/>
      <c r="U44" s="337"/>
      <c r="V44" s="337"/>
      <c r="W44" s="337"/>
      <c r="X44" s="337"/>
      <c r="Y44" s="337"/>
      <c r="Z44" s="337"/>
    </row>
    <row r="45" spans="1:28" x14ac:dyDescent="0.25">
      <c r="A45" s="3"/>
      <c r="B45" s="3"/>
      <c r="C45" s="3"/>
      <c r="D45" s="103"/>
      <c r="E45" s="103"/>
      <c r="F45" s="103"/>
      <c r="G45" s="103"/>
      <c r="H45" s="103"/>
      <c r="I45" s="103"/>
      <c r="J45" s="103"/>
      <c r="K45" s="103"/>
      <c r="L45" s="103"/>
      <c r="M45" s="103"/>
      <c r="N45" s="103"/>
      <c r="O45" s="103"/>
      <c r="P45" s="103"/>
      <c r="Q45" s="103"/>
      <c r="R45" s="103"/>
      <c r="S45" s="103"/>
      <c r="T45" s="103"/>
      <c r="U45" s="103"/>
      <c r="V45" s="103"/>
      <c r="W45" s="103"/>
      <c r="X45" s="103"/>
      <c r="Y45" s="103"/>
      <c r="Z45" s="103"/>
    </row>
    <row r="46" spans="1:28" x14ac:dyDescent="0.25">
      <c r="A46" s="3"/>
      <c r="B46" s="36"/>
      <c r="C46" s="3"/>
      <c r="D46" s="103"/>
      <c r="E46" s="103"/>
      <c r="F46" s="103"/>
      <c r="G46" s="103"/>
      <c r="H46" s="103"/>
      <c r="I46" s="103"/>
      <c r="J46" s="103"/>
      <c r="K46" s="103"/>
      <c r="L46" s="103"/>
      <c r="M46" s="103"/>
      <c r="N46" s="103"/>
      <c r="O46" s="103"/>
      <c r="P46" s="103"/>
      <c r="Q46" s="103"/>
      <c r="R46" s="103"/>
      <c r="S46" s="103"/>
      <c r="T46" s="103"/>
      <c r="U46" s="103"/>
      <c r="V46" s="103"/>
      <c r="W46" s="103"/>
      <c r="X46" s="103"/>
      <c r="Y46" s="103"/>
      <c r="Z46" s="103"/>
    </row>
    <row r="47" spans="1:28" x14ac:dyDescent="0.25">
      <c r="A47" s="3"/>
      <c r="B47" s="3"/>
      <c r="C47" s="3"/>
      <c r="E47" s="103"/>
      <c r="F47" s="107"/>
      <c r="G47" s="107"/>
      <c r="H47" s="107"/>
      <c r="I47" s="107"/>
      <c r="J47" s="107"/>
      <c r="K47" s="107"/>
      <c r="L47" s="107"/>
      <c r="M47" s="107"/>
      <c r="N47" s="103">
        <f>SUM(E32:E47)</f>
        <v>0</v>
      </c>
      <c r="O47" s="107"/>
      <c r="P47" s="107"/>
      <c r="Q47" s="107"/>
      <c r="R47" s="107"/>
      <c r="S47" s="107"/>
    </row>
    <row r="48" spans="1:28" x14ac:dyDescent="0.25">
      <c r="B48" s="3"/>
      <c r="C48" s="3"/>
      <c r="E48" s="107"/>
      <c r="F48" s="107"/>
      <c r="G48" s="107"/>
      <c r="H48" s="107"/>
      <c r="I48" s="107"/>
      <c r="J48" s="107"/>
      <c r="K48" s="107"/>
      <c r="L48" s="107"/>
      <c r="M48" s="107"/>
      <c r="N48" s="107"/>
      <c r="O48" s="107"/>
      <c r="P48" s="107"/>
      <c r="Q48" s="107"/>
      <c r="R48" s="107"/>
      <c r="S48" s="107"/>
    </row>
    <row r="49" spans="5:19" x14ac:dyDescent="0.25"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</row>
    <row r="50" spans="5:19" x14ac:dyDescent="0.25">
      <c r="E50" s="107"/>
      <c r="F50" s="107"/>
      <c r="G50" s="107"/>
      <c r="H50" s="107"/>
      <c r="I50" s="107"/>
      <c r="J50" s="107"/>
      <c r="K50" s="107"/>
      <c r="L50" s="107"/>
      <c r="M50" s="107"/>
      <c r="N50" s="107"/>
      <c r="O50" s="107"/>
      <c r="P50" s="107"/>
      <c r="Q50" s="107"/>
      <c r="R50" s="107"/>
      <c r="S50" s="107"/>
    </row>
    <row r="51" spans="5:19" x14ac:dyDescent="0.25">
      <c r="E51" s="107"/>
      <c r="F51" s="107"/>
      <c r="G51" s="107"/>
      <c r="H51" s="107"/>
      <c r="I51" s="107"/>
      <c r="J51" s="107"/>
      <c r="K51" s="107"/>
      <c r="L51" s="107"/>
      <c r="M51" s="107"/>
      <c r="N51" s="107"/>
      <c r="O51" s="107"/>
      <c r="P51" s="107"/>
      <c r="Q51" s="107"/>
      <c r="R51" s="107"/>
      <c r="S51" s="107"/>
    </row>
    <row r="52" spans="5:19" x14ac:dyDescent="0.25">
      <c r="E52" s="107"/>
      <c r="F52" s="107"/>
      <c r="G52" s="107"/>
      <c r="H52" s="107"/>
      <c r="I52" s="107"/>
      <c r="J52" s="107"/>
      <c r="K52" s="107"/>
      <c r="L52" s="107"/>
      <c r="M52" s="107"/>
      <c r="N52" s="107"/>
      <c r="O52" s="107"/>
      <c r="P52" s="107"/>
      <c r="Q52" s="107"/>
      <c r="R52" s="107"/>
      <c r="S52" s="107"/>
    </row>
    <row r="53" spans="5:19" x14ac:dyDescent="0.25">
      <c r="E53" s="107"/>
      <c r="F53" s="107"/>
      <c r="G53" s="107"/>
      <c r="H53" s="107"/>
      <c r="I53" s="107"/>
      <c r="J53" s="107"/>
      <c r="K53" s="107"/>
      <c r="L53" s="107"/>
      <c r="M53" s="107"/>
      <c r="N53" s="107"/>
      <c r="O53" s="107"/>
      <c r="P53" s="107"/>
      <c r="Q53" s="107"/>
      <c r="R53" s="107"/>
      <c r="S53" s="107"/>
    </row>
    <row r="54" spans="5:19" x14ac:dyDescent="0.25">
      <c r="E54" s="107"/>
      <c r="F54" s="107"/>
      <c r="G54" s="107"/>
      <c r="H54" s="107"/>
      <c r="I54" s="107"/>
      <c r="J54" s="107"/>
      <c r="K54" s="107"/>
      <c r="L54" s="107"/>
      <c r="M54" s="107"/>
      <c r="N54" s="107"/>
      <c r="O54" s="107"/>
      <c r="P54" s="107"/>
      <c r="Q54" s="107"/>
      <c r="R54" s="107"/>
      <c r="S54" s="107"/>
    </row>
    <row r="55" spans="5:19" x14ac:dyDescent="0.25">
      <c r="E55" s="107"/>
      <c r="F55" s="107"/>
      <c r="G55" s="107"/>
      <c r="H55" s="107"/>
      <c r="I55" s="107"/>
      <c r="J55" s="107"/>
      <c r="K55" s="107"/>
      <c r="L55" s="107"/>
      <c r="M55" s="107"/>
      <c r="N55" s="107"/>
      <c r="O55" s="107"/>
      <c r="P55" s="107"/>
      <c r="Q55" s="107"/>
      <c r="R55" s="107"/>
      <c r="S55" s="107"/>
    </row>
    <row r="56" spans="5:19" x14ac:dyDescent="0.25">
      <c r="E56" s="107"/>
      <c r="F56" s="107"/>
      <c r="G56" s="107"/>
      <c r="H56" s="107"/>
      <c r="I56" s="107"/>
      <c r="J56" s="107"/>
      <c r="K56" s="107"/>
      <c r="L56" s="107"/>
      <c r="M56" s="107"/>
      <c r="N56" s="107"/>
      <c r="O56" s="107"/>
      <c r="P56" s="107"/>
      <c r="Q56" s="107"/>
      <c r="R56" s="107"/>
      <c r="S56" s="107"/>
    </row>
    <row r="57" spans="5:19" x14ac:dyDescent="0.25">
      <c r="E57" s="107"/>
      <c r="F57" s="107"/>
      <c r="G57" s="107"/>
      <c r="H57" s="107"/>
      <c r="I57" s="107"/>
      <c r="J57" s="107"/>
      <c r="K57" s="107"/>
      <c r="L57" s="107"/>
      <c r="M57" s="107"/>
      <c r="N57" s="107"/>
      <c r="O57" s="107"/>
      <c r="P57" s="107"/>
      <c r="Q57" s="107"/>
      <c r="R57" s="107"/>
      <c r="S57" s="107"/>
    </row>
    <row r="58" spans="5:19" x14ac:dyDescent="0.25">
      <c r="E58" s="107"/>
      <c r="F58" s="107"/>
      <c r="G58" s="107"/>
      <c r="H58" s="107"/>
      <c r="I58" s="107"/>
      <c r="J58" s="107"/>
      <c r="K58" s="107"/>
      <c r="L58" s="107"/>
      <c r="M58" s="107"/>
      <c r="N58" s="107"/>
      <c r="O58" s="107"/>
      <c r="P58" s="107"/>
      <c r="Q58" s="107"/>
      <c r="R58" s="107"/>
      <c r="S58" s="107"/>
    </row>
  </sheetData>
  <phoneticPr fontId="0" type="noConversion"/>
  <pageMargins left="0.7" right="0.7" top="0.75" bottom="0.75" header="0.3" footer="0.3"/>
  <pageSetup scale="78" orientation="landscape" horizontalDpi="4294967294" verticalDpi="4294967294" r:id="rId1"/>
  <headerFooter alignWithMargins="0">
    <oddFooter>&amp;Z&amp;F&amp;RPage &amp;P</oddFooter>
  </headerFooter>
  <legacyDrawing r:id="rId2"/>
</worksheet>
</file>

<file path=xl/worksheets/sheet1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B00-000000000000}">
  <sheetPr codeName="Sheet102">
    <tabColor rgb="FF92D050"/>
    <pageSetUpPr fitToPage="1"/>
  </sheetPr>
  <dimension ref="A1:AH64"/>
  <sheetViews>
    <sheetView workbookViewId="0"/>
  </sheetViews>
  <sheetFormatPr defaultRowHeight="15" x14ac:dyDescent="0.25"/>
  <cols>
    <col min="1" max="1" width="20.85546875" customWidth="1"/>
    <col min="2" max="2" width="8.7109375" customWidth="1"/>
    <col min="3" max="3" width="12.85546875" customWidth="1"/>
    <col min="4" max="7" width="7.42578125" hidden="1" customWidth="1"/>
    <col min="8" max="8" width="8.5703125" hidden="1" customWidth="1"/>
    <col min="9" max="9" width="9" hidden="1" customWidth="1"/>
    <col min="10" max="12" width="7.42578125" hidden="1" customWidth="1"/>
    <col min="13" max="13" width="8.5703125" hidden="1" customWidth="1"/>
    <col min="14" max="17" width="9.28515625" customWidth="1"/>
    <col min="18" max="19" width="11.28515625" customWidth="1"/>
    <col min="20" max="20" width="10.5703125" bestFit="1" customWidth="1"/>
    <col min="21" max="21" width="9.140625" bestFit="1" customWidth="1"/>
    <col min="22" max="22" width="12" bestFit="1" customWidth="1"/>
    <col min="23" max="24" width="10.5703125" customWidth="1"/>
    <col min="27" max="27" width="9.5703125" bestFit="1" customWidth="1"/>
  </cols>
  <sheetData>
    <row r="1" spans="1:34" x14ac:dyDescent="0.25">
      <c r="A1" s="11" t="s">
        <v>10</v>
      </c>
    </row>
    <row r="2" spans="1:34" x14ac:dyDescent="0.25">
      <c r="A2" s="9" t="s">
        <v>438</v>
      </c>
    </row>
    <row r="3" spans="1:34" x14ac:dyDescent="0.25">
      <c r="A3" s="9" t="s">
        <v>80</v>
      </c>
    </row>
    <row r="4" spans="1:34" x14ac:dyDescent="0.25">
      <c r="R4" s="40" t="s">
        <v>4</v>
      </c>
      <c r="S4" s="41"/>
      <c r="T4" s="40" t="s">
        <v>8</v>
      </c>
    </row>
    <row r="5" spans="1:34" x14ac:dyDescent="0.25">
      <c r="A5" s="10" t="s">
        <v>9</v>
      </c>
      <c r="B5" s="12" t="s">
        <v>64</v>
      </c>
      <c r="C5" s="12" t="s">
        <v>12</v>
      </c>
      <c r="R5" s="42" t="s">
        <v>2</v>
      </c>
      <c r="S5" s="42" t="s">
        <v>60</v>
      </c>
      <c r="T5" s="42" t="s">
        <v>7</v>
      </c>
    </row>
    <row r="6" spans="1:34" x14ac:dyDescent="0.25">
      <c r="A6" t="str">
        <f>+SUMMARY!B157</f>
        <v>TOSHIBA BP150 R22 #1</v>
      </c>
      <c r="B6" s="3">
        <f>+SUMMARY!A157</f>
        <v>703</v>
      </c>
      <c r="C6" s="3">
        <f>+SUMMARY!D157</f>
        <v>130369</v>
      </c>
      <c r="R6" s="3"/>
    </row>
    <row r="7" spans="1:34" x14ac:dyDescent="0.25">
      <c r="A7" s="213" t="str">
        <f>+SUMMARY!C157</f>
        <v>BP150 R22</v>
      </c>
      <c r="B7" s="212"/>
      <c r="C7" s="214"/>
      <c r="D7" s="117"/>
      <c r="E7" s="117"/>
      <c r="F7" s="117"/>
      <c r="G7" s="117"/>
      <c r="H7" s="117"/>
      <c r="I7" s="117"/>
      <c r="J7" s="117"/>
      <c r="K7" s="117"/>
      <c r="L7" s="117"/>
      <c r="M7" s="117"/>
      <c r="N7" s="117"/>
      <c r="O7" s="118"/>
      <c r="P7" s="6"/>
      <c r="Q7" s="6"/>
      <c r="R7" s="13">
        <f>+C14</f>
        <v>942015.25</v>
      </c>
      <c r="S7" s="13">
        <f>+-C48</f>
        <v>942015.25000000012</v>
      </c>
      <c r="T7" s="13">
        <f>+R7-S7</f>
        <v>0</v>
      </c>
    </row>
    <row r="8" spans="1:34" x14ac:dyDescent="0.25">
      <c r="A8" s="213"/>
      <c r="B8" s="3"/>
      <c r="D8" s="117"/>
      <c r="E8" s="117"/>
      <c r="F8" s="117"/>
      <c r="G8" s="117"/>
      <c r="H8" s="117"/>
      <c r="I8" s="117"/>
      <c r="J8" s="117"/>
      <c r="K8" s="117"/>
      <c r="L8" s="117"/>
      <c r="M8" s="117"/>
      <c r="N8" s="117"/>
      <c r="O8" s="118"/>
      <c r="P8" s="6"/>
      <c r="Q8" s="6"/>
    </row>
    <row r="9" spans="1:34" x14ac:dyDescent="0.25">
      <c r="A9" s="2"/>
      <c r="B9" s="3"/>
      <c r="D9" s="117"/>
      <c r="E9" s="117"/>
      <c r="F9" s="117"/>
      <c r="G9" s="117"/>
      <c r="H9" s="117"/>
      <c r="I9" s="117"/>
      <c r="J9" s="117"/>
      <c r="K9" s="117"/>
      <c r="L9" s="117"/>
      <c r="M9" s="117"/>
      <c r="N9" s="117"/>
      <c r="O9" s="118"/>
      <c r="P9" s="6"/>
      <c r="Q9" s="6"/>
    </row>
    <row r="10" spans="1:34" x14ac:dyDescent="0.25">
      <c r="B10" s="3"/>
    </row>
    <row r="11" spans="1:34" x14ac:dyDescent="0.25">
      <c r="A11" s="686" t="s">
        <v>66</v>
      </c>
      <c r="B11" s="219" t="str">
        <f>+SUMMARY!F157</f>
        <v>3100</v>
      </c>
      <c r="C11" s="214"/>
    </row>
    <row r="12" spans="1:34" x14ac:dyDescent="0.25">
      <c r="B12" s="28"/>
      <c r="C12" s="2"/>
    </row>
    <row r="13" spans="1:34" x14ac:dyDescent="0.25">
      <c r="A13" s="9" t="s">
        <v>5</v>
      </c>
      <c r="C13" s="31" t="s">
        <v>3</v>
      </c>
      <c r="D13" s="32">
        <v>1994</v>
      </c>
      <c r="E13" s="32">
        <v>1995</v>
      </c>
      <c r="F13" s="32">
        <v>1996</v>
      </c>
      <c r="G13" s="32">
        <v>1997</v>
      </c>
      <c r="H13" s="32">
        <v>1998</v>
      </c>
      <c r="I13" s="32">
        <v>1999</v>
      </c>
      <c r="J13" s="32">
        <v>2000</v>
      </c>
      <c r="K13" s="32">
        <v>2001</v>
      </c>
      <c r="L13" s="32">
        <v>2002</v>
      </c>
      <c r="M13" s="32">
        <v>2003</v>
      </c>
      <c r="N13" s="32">
        <v>2004</v>
      </c>
      <c r="O13" s="32">
        <f>N13+1</f>
        <v>2005</v>
      </c>
      <c r="P13" s="32">
        <f t="shared" ref="P13:AH13" si="0">O13+1</f>
        <v>2006</v>
      </c>
      <c r="Q13" s="32">
        <f t="shared" si="0"/>
        <v>2007</v>
      </c>
      <c r="R13" s="32">
        <f t="shared" si="0"/>
        <v>2008</v>
      </c>
      <c r="S13" s="32">
        <f t="shared" si="0"/>
        <v>2009</v>
      </c>
      <c r="T13" s="32">
        <f t="shared" si="0"/>
        <v>2010</v>
      </c>
      <c r="U13" s="32">
        <f t="shared" si="0"/>
        <v>2011</v>
      </c>
      <c r="V13" s="32">
        <f t="shared" si="0"/>
        <v>2012</v>
      </c>
      <c r="W13" s="32">
        <f t="shared" si="0"/>
        <v>2013</v>
      </c>
      <c r="X13" s="32">
        <f t="shared" si="0"/>
        <v>2014</v>
      </c>
      <c r="Y13" s="32">
        <f t="shared" si="0"/>
        <v>2015</v>
      </c>
      <c r="Z13" s="32">
        <f t="shared" si="0"/>
        <v>2016</v>
      </c>
      <c r="AA13" s="32">
        <f t="shared" si="0"/>
        <v>2017</v>
      </c>
      <c r="AB13" s="32">
        <f t="shared" si="0"/>
        <v>2018</v>
      </c>
      <c r="AC13" s="32">
        <f t="shared" si="0"/>
        <v>2019</v>
      </c>
      <c r="AD13" s="32">
        <f t="shared" si="0"/>
        <v>2020</v>
      </c>
      <c r="AE13" s="32">
        <f t="shared" si="0"/>
        <v>2021</v>
      </c>
      <c r="AF13" s="32">
        <f t="shared" si="0"/>
        <v>2022</v>
      </c>
      <c r="AG13" s="32">
        <f t="shared" si="0"/>
        <v>2023</v>
      </c>
      <c r="AH13" s="32">
        <f t="shared" si="0"/>
        <v>2024</v>
      </c>
    </row>
    <row r="14" spans="1:34" x14ac:dyDescent="0.25">
      <c r="A14" s="9" t="s">
        <v>73</v>
      </c>
      <c r="C14" s="119">
        <f>SUM(D14:AH14)</f>
        <v>942015.25</v>
      </c>
      <c r="D14" s="120"/>
      <c r="E14" s="120"/>
      <c r="F14" s="120"/>
      <c r="G14" s="120"/>
      <c r="H14" s="120"/>
      <c r="I14" s="120"/>
      <c r="J14" s="120"/>
      <c r="K14" s="120"/>
      <c r="L14" s="120"/>
      <c r="M14" s="120"/>
      <c r="N14" s="120"/>
      <c r="O14" s="120"/>
      <c r="P14" s="120"/>
      <c r="Q14" s="120"/>
      <c r="R14" s="120">
        <v>935233.52</v>
      </c>
      <c r="S14" s="7">
        <v>3333</v>
      </c>
      <c r="T14" s="43"/>
      <c r="U14" s="7"/>
      <c r="V14" s="7"/>
      <c r="W14" s="7"/>
      <c r="X14" s="7"/>
      <c r="Y14" s="7"/>
      <c r="Z14" s="7"/>
      <c r="AA14" s="7">
        <v>3448.73</v>
      </c>
    </row>
    <row r="15" spans="1:34" x14ac:dyDescent="0.25">
      <c r="A15" s="34"/>
      <c r="B15" s="2"/>
      <c r="C15" s="2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34" x14ac:dyDescent="0.25">
      <c r="A16" s="9" t="s">
        <v>6</v>
      </c>
      <c r="B16" s="3">
        <v>1994</v>
      </c>
      <c r="C16" s="13">
        <f>-SUM(D16:AH16)</f>
        <v>0</v>
      </c>
      <c r="D16" s="121">
        <f>+D$14/7/2</f>
        <v>0</v>
      </c>
      <c r="E16" s="121"/>
      <c r="F16" s="121"/>
      <c r="G16" s="121"/>
      <c r="H16" s="121"/>
      <c r="I16" s="121"/>
      <c r="J16" s="121"/>
      <c r="K16" s="121"/>
      <c r="L16" s="121"/>
      <c r="M16" s="121"/>
      <c r="N16" s="121"/>
      <c r="O16" s="121"/>
      <c r="P16" s="121"/>
      <c r="Q16" s="121"/>
      <c r="R16" s="121"/>
      <c r="S16" s="121"/>
      <c r="T16" s="121"/>
      <c r="U16" s="121"/>
      <c r="V16" s="7"/>
      <c r="W16" s="7"/>
      <c r="X16" s="7"/>
      <c r="Y16" s="121"/>
      <c r="Z16" s="121"/>
    </row>
    <row r="17" spans="1:26" x14ac:dyDescent="0.25">
      <c r="B17" s="3">
        <f>B16+1</f>
        <v>1995</v>
      </c>
      <c r="C17" s="13">
        <f t="shared" ref="C17:C46" si="1">-SUM(D17:AH17)</f>
        <v>0</v>
      </c>
      <c r="D17" s="121">
        <f>+D$14/7</f>
        <v>0</v>
      </c>
      <c r="E17" s="121">
        <f>+E$14/7/2</f>
        <v>0</v>
      </c>
      <c r="F17" s="121"/>
      <c r="G17" s="121"/>
      <c r="H17" s="121"/>
      <c r="I17" s="121"/>
      <c r="J17" s="121"/>
      <c r="K17" s="121"/>
      <c r="L17" s="121"/>
      <c r="M17" s="121"/>
      <c r="N17" s="121"/>
      <c r="O17" s="121"/>
      <c r="P17" s="121"/>
      <c r="Q17" s="121"/>
      <c r="R17" s="121"/>
      <c r="S17" s="121"/>
      <c r="T17" s="121"/>
      <c r="U17" s="121"/>
      <c r="V17" s="7"/>
      <c r="W17" s="7"/>
      <c r="X17" s="7"/>
      <c r="Y17" s="121"/>
      <c r="Z17" s="121"/>
    </row>
    <row r="18" spans="1:26" x14ac:dyDescent="0.25">
      <c r="B18" s="3">
        <f t="shared" ref="B18:B46" si="2">B17+1</f>
        <v>1996</v>
      </c>
      <c r="C18" s="13">
        <f t="shared" si="1"/>
        <v>0</v>
      </c>
      <c r="D18" s="121">
        <f>+D17</f>
        <v>0</v>
      </c>
      <c r="E18" s="121">
        <f>+E$14/7</f>
        <v>0</v>
      </c>
      <c r="F18" s="121">
        <f>+F$14/7/2</f>
        <v>0</v>
      </c>
      <c r="G18" s="121"/>
      <c r="H18" s="121"/>
      <c r="I18" s="121"/>
      <c r="J18" s="121"/>
      <c r="K18" s="121"/>
      <c r="L18" s="121"/>
      <c r="M18" s="121"/>
      <c r="N18" s="121"/>
      <c r="O18" s="121"/>
      <c r="P18" s="121"/>
      <c r="Q18" s="121"/>
      <c r="R18" s="121"/>
      <c r="S18" s="121"/>
      <c r="T18" s="121"/>
      <c r="U18" s="121"/>
      <c r="V18" s="7"/>
      <c r="W18" s="7"/>
      <c r="X18" s="7"/>
      <c r="Y18" s="121"/>
      <c r="Z18" s="121"/>
    </row>
    <row r="19" spans="1:26" x14ac:dyDescent="0.25">
      <c r="B19" s="3">
        <f t="shared" si="2"/>
        <v>1997</v>
      </c>
      <c r="C19" s="13">
        <f t="shared" si="1"/>
        <v>0</v>
      </c>
      <c r="D19" s="121">
        <f>+D18</f>
        <v>0</v>
      </c>
      <c r="E19" s="121">
        <f>+E18</f>
        <v>0</v>
      </c>
      <c r="F19" s="121">
        <f>+F$14/7</f>
        <v>0</v>
      </c>
      <c r="G19" s="121">
        <f>+G$14/7/2</f>
        <v>0</v>
      </c>
      <c r="H19" s="121"/>
      <c r="I19" s="121"/>
      <c r="J19" s="121"/>
      <c r="K19" s="121"/>
      <c r="L19" s="121"/>
      <c r="M19" s="121"/>
      <c r="N19" s="121"/>
      <c r="O19" s="121"/>
      <c r="P19" s="121"/>
      <c r="Q19" s="121"/>
      <c r="R19" s="121"/>
      <c r="S19" s="121"/>
      <c r="T19" s="121"/>
      <c r="U19" s="121"/>
      <c r="V19" s="7"/>
      <c r="W19" s="7"/>
      <c r="X19" s="7"/>
      <c r="Y19" s="121"/>
      <c r="Z19" s="121"/>
    </row>
    <row r="20" spans="1:26" x14ac:dyDescent="0.25">
      <c r="B20" s="3">
        <f t="shared" si="2"/>
        <v>1998</v>
      </c>
      <c r="C20" s="13">
        <f t="shared" si="1"/>
        <v>0</v>
      </c>
      <c r="D20" s="121">
        <f>+D19</f>
        <v>0</v>
      </c>
      <c r="E20" s="121">
        <f>+E19</f>
        <v>0</v>
      </c>
      <c r="F20" s="121">
        <f>+F19</f>
        <v>0</v>
      </c>
      <c r="G20" s="121">
        <f>+G$14/7</f>
        <v>0</v>
      </c>
      <c r="H20" s="121">
        <f>+H$14/7/2</f>
        <v>0</v>
      </c>
      <c r="I20" s="121"/>
      <c r="J20" s="121"/>
      <c r="K20" s="121"/>
      <c r="L20" s="121"/>
      <c r="M20" s="121"/>
      <c r="N20" s="121"/>
      <c r="O20" s="121"/>
      <c r="P20" s="121"/>
      <c r="Q20" s="121"/>
      <c r="R20" s="121"/>
      <c r="S20" s="121"/>
      <c r="T20" s="121"/>
      <c r="U20" s="121"/>
      <c r="V20" s="7"/>
      <c r="W20" s="7"/>
      <c r="X20" s="7"/>
      <c r="Y20" s="121"/>
      <c r="Z20" s="121"/>
    </row>
    <row r="21" spans="1:26" x14ac:dyDescent="0.25">
      <c r="B21" s="3">
        <f t="shared" si="2"/>
        <v>1999</v>
      </c>
      <c r="C21" s="13">
        <f t="shared" si="1"/>
        <v>0</v>
      </c>
      <c r="D21" s="121">
        <f>+D20</f>
        <v>0</v>
      </c>
      <c r="E21" s="121">
        <f>+E20</f>
        <v>0</v>
      </c>
      <c r="F21" s="121">
        <f>+F20</f>
        <v>0</v>
      </c>
      <c r="G21" s="121">
        <f>+G20</f>
        <v>0</v>
      </c>
      <c r="H21" s="121">
        <f>+H$14/7</f>
        <v>0</v>
      </c>
      <c r="I21" s="121">
        <f>+I$14/7/2</f>
        <v>0</v>
      </c>
      <c r="J21" s="121"/>
      <c r="K21" s="121"/>
      <c r="L21" s="121"/>
      <c r="M21" s="121"/>
      <c r="N21" s="121"/>
      <c r="O21" s="121"/>
      <c r="P21" s="121"/>
      <c r="Q21" s="121"/>
      <c r="R21" s="121"/>
      <c r="S21" s="121"/>
      <c r="T21" s="121"/>
      <c r="U21" s="121"/>
      <c r="V21" s="7"/>
      <c r="W21" s="7"/>
      <c r="X21" s="7"/>
      <c r="Y21" s="121"/>
      <c r="Z21" s="121"/>
    </row>
    <row r="22" spans="1:26" x14ac:dyDescent="0.25">
      <c r="B22" s="3">
        <f t="shared" si="2"/>
        <v>2000</v>
      </c>
      <c r="C22" s="13">
        <f t="shared" si="1"/>
        <v>0</v>
      </c>
      <c r="D22" s="121">
        <f>+D21</f>
        <v>0</v>
      </c>
      <c r="E22" s="121">
        <f>+E21</f>
        <v>0</v>
      </c>
      <c r="F22" s="121">
        <f>+F21</f>
        <v>0</v>
      </c>
      <c r="G22" s="121">
        <f>+G21</f>
        <v>0</v>
      </c>
      <c r="H22" s="121">
        <f>+H21</f>
        <v>0</v>
      </c>
      <c r="I22" s="121">
        <f>+I$14/7</f>
        <v>0</v>
      </c>
      <c r="J22" s="121">
        <f>+J$14/7/2</f>
        <v>0</v>
      </c>
      <c r="K22" s="121"/>
      <c r="L22" s="121"/>
      <c r="M22" s="121"/>
      <c r="N22" s="121"/>
      <c r="O22" s="121"/>
      <c r="P22" s="121"/>
      <c r="Q22" s="121"/>
      <c r="R22" s="121"/>
      <c r="S22" s="121"/>
      <c r="T22" s="121"/>
      <c r="U22" s="121"/>
      <c r="V22" s="7"/>
      <c r="W22" s="7"/>
      <c r="X22" s="7"/>
      <c r="Y22" s="121"/>
      <c r="Z22" s="121"/>
    </row>
    <row r="23" spans="1:26" x14ac:dyDescent="0.25">
      <c r="B23" s="3">
        <f t="shared" si="2"/>
        <v>2001</v>
      </c>
      <c r="C23" s="13">
        <f t="shared" si="1"/>
        <v>0</v>
      </c>
      <c r="D23" s="121">
        <f>+D$14/7/2</f>
        <v>0</v>
      </c>
      <c r="E23" s="121">
        <f>+E22</f>
        <v>0</v>
      </c>
      <c r="F23" s="121">
        <f>+F22</f>
        <v>0</v>
      </c>
      <c r="G23" s="121">
        <f>+G22</f>
        <v>0</v>
      </c>
      <c r="H23" s="121">
        <f>+H22</f>
        <v>0</v>
      </c>
      <c r="I23" s="121">
        <f>+I22</f>
        <v>0</v>
      </c>
      <c r="J23" s="121">
        <f>+J$14/7</f>
        <v>0</v>
      </c>
      <c r="K23" s="121">
        <f>+K$14/7/2</f>
        <v>0</v>
      </c>
      <c r="L23" s="121"/>
      <c r="M23" s="121"/>
      <c r="N23" s="121"/>
      <c r="O23" s="121"/>
      <c r="P23" s="121"/>
      <c r="Q23" s="121"/>
      <c r="R23" s="121"/>
      <c r="S23" s="121"/>
      <c r="T23" s="121"/>
      <c r="U23" s="121"/>
      <c r="V23" s="7"/>
      <c r="W23" s="7"/>
      <c r="X23" s="7"/>
      <c r="Y23" s="121"/>
      <c r="Z23" s="121"/>
    </row>
    <row r="24" spans="1:26" x14ac:dyDescent="0.25">
      <c r="B24" s="3">
        <f t="shared" si="2"/>
        <v>2002</v>
      </c>
      <c r="C24" s="13">
        <f t="shared" si="1"/>
        <v>0</v>
      </c>
      <c r="D24" s="121"/>
      <c r="E24" s="121">
        <f>+E$14/7/2</f>
        <v>0</v>
      </c>
      <c r="F24" s="121">
        <f>+F23</f>
        <v>0</v>
      </c>
      <c r="G24" s="121">
        <f>+G23</f>
        <v>0</v>
      </c>
      <c r="H24" s="121">
        <f>+H23</f>
        <v>0</v>
      </c>
      <c r="I24" s="121">
        <f>+I23</f>
        <v>0</v>
      </c>
      <c r="J24" s="121">
        <f>+J23</f>
        <v>0</v>
      </c>
      <c r="K24" s="121">
        <f>+K$14/7</f>
        <v>0</v>
      </c>
      <c r="L24" s="121">
        <f>+L$14/7/2</f>
        <v>0</v>
      </c>
      <c r="M24" s="121"/>
      <c r="N24" s="121"/>
      <c r="O24" s="121"/>
      <c r="P24" s="121"/>
      <c r="Q24" s="121"/>
      <c r="R24" s="121"/>
      <c r="S24" s="121"/>
      <c r="T24" s="121"/>
      <c r="U24" s="121"/>
      <c r="V24" s="7"/>
      <c r="W24" s="7"/>
      <c r="X24" s="7"/>
      <c r="Y24" s="121"/>
      <c r="Z24" s="121"/>
    </row>
    <row r="25" spans="1:26" x14ac:dyDescent="0.25">
      <c r="B25" s="3">
        <f t="shared" si="2"/>
        <v>2003</v>
      </c>
      <c r="C25" s="13">
        <f t="shared" si="1"/>
        <v>0</v>
      </c>
      <c r="D25" s="121"/>
      <c r="E25" s="121"/>
      <c r="F25" s="121">
        <f>+F$14/7/2</f>
        <v>0</v>
      </c>
      <c r="G25" s="121">
        <f>+G24</f>
        <v>0</v>
      </c>
      <c r="H25" s="121">
        <f>+H24</f>
        <v>0</v>
      </c>
      <c r="I25" s="121">
        <f>+I24</f>
        <v>0</v>
      </c>
      <c r="J25" s="121">
        <f>+J24</f>
        <v>0</v>
      </c>
      <c r="K25" s="121">
        <f>+K24</f>
        <v>0</v>
      </c>
      <c r="L25" s="121">
        <f>+L$14/7</f>
        <v>0</v>
      </c>
      <c r="M25" s="121">
        <f>+M$14/7/2</f>
        <v>0</v>
      </c>
      <c r="N25" s="121"/>
      <c r="O25" s="121"/>
      <c r="P25" s="121"/>
      <c r="Q25" s="121"/>
      <c r="R25" s="121"/>
      <c r="S25" s="121"/>
      <c r="T25" s="121"/>
      <c r="U25" s="121"/>
      <c r="V25" s="7"/>
      <c r="W25" s="7"/>
      <c r="X25" s="7"/>
      <c r="Y25" s="121"/>
      <c r="Z25" s="121"/>
    </row>
    <row r="26" spans="1:26" x14ac:dyDescent="0.25">
      <c r="B26" s="3">
        <f t="shared" si="2"/>
        <v>2004</v>
      </c>
      <c r="C26" s="13">
        <f t="shared" si="1"/>
        <v>0</v>
      </c>
      <c r="D26" s="121"/>
      <c r="E26" s="121"/>
      <c r="F26" s="121"/>
      <c r="G26" s="121">
        <f>+G$14/7/2</f>
        <v>0</v>
      </c>
      <c r="H26" s="121">
        <f>+H25</f>
        <v>0</v>
      </c>
      <c r="I26" s="121">
        <f>+I25</f>
        <v>0</v>
      </c>
      <c r="J26" s="121">
        <f>+J25</f>
        <v>0</v>
      </c>
      <c r="K26" s="121">
        <f>+K25</f>
        <v>0</v>
      </c>
      <c r="L26" s="121">
        <f>+L25</f>
        <v>0</v>
      </c>
      <c r="M26" s="121">
        <f>+M$14/7</f>
        <v>0</v>
      </c>
      <c r="N26" s="121">
        <f>+N$14/7/2</f>
        <v>0</v>
      </c>
      <c r="O26" s="121"/>
      <c r="P26" s="121"/>
      <c r="Q26" s="121"/>
      <c r="R26" s="121"/>
      <c r="S26" s="121"/>
      <c r="T26" s="121"/>
      <c r="U26" s="121"/>
      <c r="V26" s="7"/>
      <c r="W26" s="7"/>
      <c r="X26" s="7"/>
      <c r="Y26" s="121"/>
      <c r="Z26" s="121"/>
    </row>
    <row r="27" spans="1:26" x14ac:dyDescent="0.25">
      <c r="B27" s="3">
        <f t="shared" si="2"/>
        <v>2005</v>
      </c>
      <c r="C27" s="13">
        <f t="shared" si="1"/>
        <v>0</v>
      </c>
      <c r="D27" s="121"/>
      <c r="E27" s="121"/>
      <c r="F27" s="121"/>
      <c r="G27" s="121"/>
      <c r="H27" s="121">
        <f>+H$14/7/2</f>
        <v>0</v>
      </c>
      <c r="I27" s="121">
        <f>+I26</f>
        <v>0</v>
      </c>
      <c r="J27" s="121">
        <f>+J26</f>
        <v>0</v>
      </c>
      <c r="K27" s="121">
        <f>+K26</f>
        <v>0</v>
      </c>
      <c r="L27" s="121">
        <f>+L26</f>
        <v>0</v>
      </c>
      <c r="M27" s="121">
        <f>+M26</f>
        <v>0</v>
      </c>
      <c r="N27" s="121">
        <f>+N$14/7</f>
        <v>0</v>
      </c>
      <c r="O27" s="121">
        <f>+O$14/7/2</f>
        <v>0</v>
      </c>
      <c r="P27" s="121"/>
      <c r="Q27" s="121"/>
      <c r="R27" s="121"/>
      <c r="S27" s="121"/>
      <c r="T27" s="121"/>
      <c r="U27" s="121"/>
      <c r="V27" s="7"/>
      <c r="W27" s="7"/>
      <c r="X27" s="7"/>
      <c r="Y27" s="121"/>
      <c r="Z27" s="121"/>
    </row>
    <row r="28" spans="1:26" x14ac:dyDescent="0.25">
      <c r="B28" s="3">
        <f t="shared" si="2"/>
        <v>2006</v>
      </c>
      <c r="C28" s="13">
        <f t="shared" si="1"/>
        <v>0</v>
      </c>
      <c r="D28" s="121"/>
      <c r="E28" s="121"/>
      <c r="F28" s="121"/>
      <c r="G28" s="121"/>
      <c r="H28" s="121"/>
      <c r="I28" s="121">
        <f>+I$14/7/2</f>
        <v>0</v>
      </c>
      <c r="J28" s="121">
        <f>+J27</f>
        <v>0</v>
      </c>
      <c r="K28" s="121">
        <f>+K27</f>
        <v>0</v>
      </c>
      <c r="L28" s="121">
        <f>+L27</f>
        <v>0</v>
      </c>
      <c r="M28" s="121">
        <f>+M27</f>
        <v>0</v>
      </c>
      <c r="N28" s="121">
        <f>+N27</f>
        <v>0</v>
      </c>
      <c r="O28" s="121">
        <f>+O$14/7</f>
        <v>0</v>
      </c>
      <c r="P28" s="121">
        <f>+P$14/7/2</f>
        <v>0</v>
      </c>
      <c r="Q28" s="121"/>
      <c r="R28" s="121"/>
      <c r="S28" s="121"/>
      <c r="T28" s="121"/>
      <c r="U28" s="121"/>
      <c r="V28" s="7"/>
      <c r="W28" s="7"/>
      <c r="X28" s="7"/>
      <c r="Y28" s="121"/>
      <c r="Z28" s="121"/>
    </row>
    <row r="29" spans="1:26" x14ac:dyDescent="0.25">
      <c r="B29" s="3">
        <f t="shared" si="2"/>
        <v>2007</v>
      </c>
      <c r="C29" s="13">
        <f t="shared" si="1"/>
        <v>0</v>
      </c>
      <c r="D29" s="121"/>
      <c r="E29" s="121"/>
      <c r="F29" s="121"/>
      <c r="G29" s="121"/>
      <c r="H29" s="121"/>
      <c r="I29" s="121"/>
      <c r="J29" s="121">
        <f>+J$14/7/2</f>
        <v>0</v>
      </c>
      <c r="K29" s="121">
        <f>+K28</f>
        <v>0</v>
      </c>
      <c r="L29" s="121">
        <f>+L28</f>
        <v>0</v>
      </c>
      <c r="M29" s="121">
        <f>+M28</f>
        <v>0</v>
      </c>
      <c r="N29" s="121">
        <f>+N28</f>
        <v>0</v>
      </c>
      <c r="O29" s="121">
        <f>+O28</f>
        <v>0</v>
      </c>
      <c r="P29" s="121">
        <f>+P$14/7</f>
        <v>0</v>
      </c>
      <c r="Q29" s="121">
        <f>+Q$14/7/2</f>
        <v>0</v>
      </c>
      <c r="R29" s="121"/>
      <c r="S29" s="121"/>
      <c r="T29" s="121"/>
      <c r="U29" s="121"/>
      <c r="V29" s="7"/>
      <c r="W29" s="7"/>
      <c r="X29" s="7"/>
      <c r="Y29" s="121"/>
      <c r="Z29" s="121"/>
    </row>
    <row r="30" spans="1:26" x14ac:dyDescent="0.25">
      <c r="B30" s="3">
        <f t="shared" si="2"/>
        <v>2008</v>
      </c>
      <c r="C30" s="13">
        <f t="shared" si="1"/>
        <v>-66802.394285714283</v>
      </c>
      <c r="D30" s="121"/>
      <c r="E30" s="121"/>
      <c r="F30" s="121"/>
      <c r="G30" s="121"/>
      <c r="H30" s="121"/>
      <c r="I30" s="121"/>
      <c r="J30" s="121"/>
      <c r="K30" s="121">
        <f>+K$14/7/2</f>
        <v>0</v>
      </c>
      <c r="L30" s="121">
        <f>+L29</f>
        <v>0</v>
      </c>
      <c r="M30" s="121">
        <f>+M29</f>
        <v>0</v>
      </c>
      <c r="N30" s="121">
        <f>+N29</f>
        <v>0</v>
      </c>
      <c r="O30" s="121">
        <f>+O29</f>
        <v>0</v>
      </c>
      <c r="P30" s="121">
        <f>+P29</f>
        <v>0</v>
      </c>
      <c r="Q30" s="121">
        <f>+Q$14/7</f>
        <v>0</v>
      </c>
      <c r="R30" s="121">
        <f>+R$14/7/2</f>
        <v>66802.394285714283</v>
      </c>
      <c r="S30" s="121"/>
      <c r="T30" s="121"/>
      <c r="U30" s="121"/>
      <c r="V30" s="7"/>
      <c r="W30" s="7"/>
      <c r="X30" s="7"/>
      <c r="Y30" s="121"/>
      <c r="Z30" s="121"/>
    </row>
    <row r="31" spans="1:26" x14ac:dyDescent="0.25">
      <c r="B31" s="3">
        <f t="shared" si="2"/>
        <v>2009</v>
      </c>
      <c r="C31" s="13">
        <f t="shared" si="1"/>
        <v>-133842.85999999999</v>
      </c>
      <c r="D31" s="121"/>
      <c r="E31" s="121"/>
      <c r="F31" s="121"/>
      <c r="G31" s="121"/>
      <c r="H31" s="121"/>
      <c r="I31" s="121"/>
      <c r="J31" s="121"/>
      <c r="K31" s="121"/>
      <c r="L31" s="121">
        <f>+L$14/7/2</f>
        <v>0</v>
      </c>
      <c r="M31" s="121">
        <f>+M30</f>
        <v>0</v>
      </c>
      <c r="N31" s="121">
        <f>+N30</f>
        <v>0</v>
      </c>
      <c r="O31" s="121">
        <f>+O30</f>
        <v>0</v>
      </c>
      <c r="P31" s="121">
        <f t="shared" ref="P31:P34" si="3">+P30</f>
        <v>0</v>
      </c>
      <c r="Q31" s="121">
        <f t="shared" ref="Q31:Q35" si="4">+Q$14/7</f>
        <v>0</v>
      </c>
      <c r="R31" s="121">
        <f>+R$14/7</f>
        <v>133604.78857142857</v>
      </c>
      <c r="S31" s="121">
        <f>$S$14/7/2</f>
        <v>238.07142857142858</v>
      </c>
      <c r="T31" s="121"/>
      <c r="U31" s="121"/>
      <c r="V31" s="7"/>
      <c r="W31" s="7"/>
      <c r="X31" s="7"/>
      <c r="Y31" s="121"/>
      <c r="Z31" s="121"/>
    </row>
    <row r="32" spans="1:26" x14ac:dyDescent="0.25">
      <c r="A32" s="38" t="s">
        <v>59</v>
      </c>
      <c r="B32" s="3">
        <f t="shared" si="2"/>
        <v>2010</v>
      </c>
      <c r="C32" s="13">
        <f t="shared" si="1"/>
        <v>-134080.93142857144</v>
      </c>
      <c r="D32" s="121"/>
      <c r="E32" s="121"/>
      <c r="F32" s="121"/>
      <c r="G32" s="121"/>
      <c r="H32" s="121"/>
      <c r="I32" s="121"/>
      <c r="J32" s="121"/>
      <c r="K32" s="121"/>
      <c r="L32" s="121"/>
      <c r="M32" s="121">
        <f>+M$14/7/2</f>
        <v>0</v>
      </c>
      <c r="N32" s="121">
        <f>+N31</f>
        <v>0</v>
      </c>
      <c r="O32" s="121">
        <f>+O31</f>
        <v>0</v>
      </c>
      <c r="P32" s="121">
        <f t="shared" si="3"/>
        <v>0</v>
      </c>
      <c r="Q32" s="121">
        <f t="shared" si="4"/>
        <v>0</v>
      </c>
      <c r="R32" s="121">
        <f>+R31</f>
        <v>133604.78857142857</v>
      </c>
      <c r="S32" s="121">
        <f>+S$14/7</f>
        <v>476.14285714285717</v>
      </c>
      <c r="T32" s="121">
        <f>+T$14/7/2</f>
        <v>0</v>
      </c>
      <c r="U32" s="121"/>
      <c r="V32" s="7"/>
      <c r="W32" s="7"/>
      <c r="X32" s="7"/>
      <c r="Y32" s="121"/>
      <c r="Z32" s="121"/>
    </row>
    <row r="33" spans="1:34" x14ac:dyDescent="0.25">
      <c r="A33" s="38"/>
      <c r="B33" s="3">
        <f t="shared" si="2"/>
        <v>2011</v>
      </c>
      <c r="C33" s="13">
        <f t="shared" si="1"/>
        <v>-134080.93142857144</v>
      </c>
      <c r="D33" s="121"/>
      <c r="E33" s="121"/>
      <c r="F33" s="121"/>
      <c r="G33" s="121"/>
      <c r="H33" s="121"/>
      <c r="I33" s="121"/>
      <c r="J33" s="121"/>
      <c r="K33" s="121"/>
      <c r="L33" s="121"/>
      <c r="M33" s="121"/>
      <c r="N33" s="121">
        <f>+N$14/7/2</f>
        <v>0</v>
      </c>
      <c r="O33" s="121">
        <f>+O32</f>
        <v>0</v>
      </c>
      <c r="P33" s="121">
        <f t="shared" si="3"/>
        <v>0</v>
      </c>
      <c r="Q33" s="121">
        <f t="shared" si="4"/>
        <v>0</v>
      </c>
      <c r="R33" s="121">
        <f t="shared" ref="R33:R36" si="5">+R32</f>
        <v>133604.78857142857</v>
      </c>
      <c r="S33" s="121">
        <f>+S32</f>
        <v>476.14285714285717</v>
      </c>
      <c r="T33" s="121">
        <f>+T$14/7</f>
        <v>0</v>
      </c>
      <c r="U33" s="121">
        <f>+U$14/7/2</f>
        <v>0</v>
      </c>
      <c r="V33" s="7"/>
      <c r="W33" s="7"/>
      <c r="X33" s="7"/>
      <c r="Y33" s="121"/>
      <c r="Z33" s="121"/>
    </row>
    <row r="34" spans="1:34" x14ac:dyDescent="0.25">
      <c r="A34" s="38"/>
      <c r="B34" s="3">
        <f t="shared" si="2"/>
        <v>2012</v>
      </c>
      <c r="C34" s="13">
        <f t="shared" si="1"/>
        <v>-134080.93142857144</v>
      </c>
      <c r="D34" s="121"/>
      <c r="E34" s="121"/>
      <c r="F34" s="121"/>
      <c r="G34" s="121"/>
      <c r="H34" s="121"/>
      <c r="I34" s="121"/>
      <c r="J34" s="121"/>
      <c r="K34" s="121"/>
      <c r="L34" s="121"/>
      <c r="M34" s="121"/>
      <c r="N34" s="121"/>
      <c r="O34" s="121"/>
      <c r="P34" s="121">
        <f t="shared" si="3"/>
        <v>0</v>
      </c>
      <c r="Q34" s="121">
        <f t="shared" si="4"/>
        <v>0</v>
      </c>
      <c r="R34" s="121">
        <f t="shared" si="5"/>
        <v>133604.78857142857</v>
      </c>
      <c r="S34" s="121">
        <f t="shared" ref="S34:S36" si="6">+S33</f>
        <v>476.14285714285717</v>
      </c>
      <c r="T34" s="121">
        <f>T33</f>
        <v>0</v>
      </c>
      <c r="U34" s="121">
        <f>+U$14/7</f>
        <v>0</v>
      </c>
      <c r="V34" s="121">
        <f>+V$14/7/2</f>
        <v>0</v>
      </c>
      <c r="W34" s="7"/>
      <c r="X34" s="7"/>
      <c r="Y34" s="121"/>
      <c r="Z34" s="121"/>
    </row>
    <row r="35" spans="1:34" x14ac:dyDescent="0.25">
      <c r="A35" s="38"/>
      <c r="B35" s="3">
        <f t="shared" si="2"/>
        <v>2013</v>
      </c>
      <c r="C35" s="13">
        <f t="shared" si="1"/>
        <v>-134080.93142857144</v>
      </c>
      <c r="D35" s="121"/>
      <c r="E35" s="121"/>
      <c r="F35" s="121"/>
      <c r="G35" s="121"/>
      <c r="H35" s="121"/>
      <c r="I35" s="121"/>
      <c r="J35" s="121"/>
      <c r="K35" s="121"/>
      <c r="L35" s="121"/>
      <c r="M35" s="121"/>
      <c r="N35" s="121"/>
      <c r="O35" s="121"/>
      <c r="P35" s="121">
        <f>P14/7/2</f>
        <v>0</v>
      </c>
      <c r="Q35" s="121">
        <f t="shared" si="4"/>
        <v>0</v>
      </c>
      <c r="R35" s="121">
        <f t="shared" si="5"/>
        <v>133604.78857142857</v>
      </c>
      <c r="S35" s="121">
        <f t="shared" si="6"/>
        <v>476.14285714285717</v>
      </c>
      <c r="T35" s="121">
        <f>T34</f>
        <v>0</v>
      </c>
      <c r="U35" s="121">
        <f>U34</f>
        <v>0</v>
      </c>
      <c r="V35" s="7">
        <f>V14/7</f>
        <v>0</v>
      </c>
      <c r="W35" s="7">
        <f>W14/7/2</f>
        <v>0</v>
      </c>
      <c r="X35" s="7"/>
      <c r="Y35" s="121"/>
      <c r="Z35" s="121"/>
    </row>
    <row r="36" spans="1:34" x14ac:dyDescent="0.25">
      <c r="A36" s="38"/>
      <c r="B36" s="3">
        <f t="shared" si="2"/>
        <v>2014</v>
      </c>
      <c r="C36" s="13">
        <f t="shared" si="1"/>
        <v>-134080.93142857144</v>
      </c>
      <c r="D36" s="339"/>
      <c r="E36" s="339"/>
      <c r="F36" s="339"/>
      <c r="G36" s="339"/>
      <c r="H36" s="339"/>
      <c r="I36" s="339"/>
      <c r="J36" s="339"/>
      <c r="K36" s="339"/>
      <c r="L36" s="339"/>
      <c r="M36" s="339"/>
      <c r="N36" s="339"/>
      <c r="O36" s="339"/>
      <c r="P36" s="339"/>
      <c r="Q36" s="339">
        <f>Q14/7/2</f>
        <v>0</v>
      </c>
      <c r="R36" s="339">
        <f t="shared" si="5"/>
        <v>133604.78857142857</v>
      </c>
      <c r="S36" s="339">
        <f t="shared" si="6"/>
        <v>476.14285714285717</v>
      </c>
      <c r="T36" s="339">
        <f>T35</f>
        <v>0</v>
      </c>
      <c r="U36" s="339">
        <f>U35</f>
        <v>0</v>
      </c>
      <c r="V36" s="33">
        <f>V35</f>
        <v>0</v>
      </c>
      <c r="W36" s="33">
        <f>W14/7</f>
        <v>0</v>
      </c>
      <c r="X36" s="33">
        <f>X14/7/2</f>
        <v>0</v>
      </c>
      <c r="Y36" s="339"/>
      <c r="Z36" s="121"/>
    </row>
    <row r="37" spans="1:34" x14ac:dyDescent="0.25">
      <c r="A37" s="38"/>
      <c r="B37" s="3">
        <f t="shared" si="2"/>
        <v>2015</v>
      </c>
      <c r="C37" s="13">
        <f t="shared" si="1"/>
        <v>-67278.537142857138</v>
      </c>
      <c r="D37" s="339"/>
      <c r="E37" s="339"/>
      <c r="F37" s="339"/>
      <c r="G37" s="339"/>
      <c r="H37" s="339"/>
      <c r="I37" s="339"/>
      <c r="J37" s="339"/>
      <c r="K37" s="339"/>
      <c r="L37" s="339"/>
      <c r="M37" s="339"/>
      <c r="N37" s="339"/>
      <c r="O37" s="339"/>
      <c r="P37" s="339"/>
      <c r="Q37" s="339"/>
      <c r="R37" s="339">
        <f>R14/7/2</f>
        <v>66802.394285714283</v>
      </c>
      <c r="S37" s="339">
        <f>S36</f>
        <v>476.14285714285717</v>
      </c>
      <c r="T37" s="339">
        <f>T36</f>
        <v>0</v>
      </c>
      <c r="U37" s="339">
        <f>U36</f>
        <v>0</v>
      </c>
      <c r="V37" s="33">
        <f>V36</f>
        <v>0</v>
      </c>
      <c r="W37" s="33">
        <f>W36</f>
        <v>0</v>
      </c>
      <c r="X37" s="33">
        <f>X14/7</f>
        <v>0</v>
      </c>
      <c r="Y37" s="339">
        <f>Y14/7/2</f>
        <v>0</v>
      </c>
      <c r="Z37" s="339">
        <f t="shared" ref="Z37" si="7">Z14/7/2</f>
        <v>0</v>
      </c>
      <c r="AA37" s="339"/>
    </row>
    <row r="38" spans="1:34" x14ac:dyDescent="0.25">
      <c r="A38" s="38"/>
      <c r="B38" s="3">
        <f t="shared" si="2"/>
        <v>2016</v>
      </c>
      <c r="C38" s="13">
        <f t="shared" si="1"/>
        <v>-238.07142857142858</v>
      </c>
      <c r="D38" s="339"/>
      <c r="E38" s="339"/>
      <c r="F38" s="339"/>
      <c r="G38" s="339"/>
      <c r="H38" s="339"/>
      <c r="I38" s="339"/>
      <c r="J38" s="339"/>
      <c r="K38" s="339"/>
      <c r="L38" s="339"/>
      <c r="M38" s="339"/>
      <c r="N38" s="339"/>
      <c r="O38" s="339"/>
      <c r="P38" s="339"/>
      <c r="Q38" s="339"/>
      <c r="R38" s="339"/>
      <c r="S38" s="121">
        <f>$S$14/7/2</f>
        <v>238.07142857142858</v>
      </c>
      <c r="T38" s="339"/>
      <c r="U38" s="339">
        <f>U14/7</f>
        <v>0</v>
      </c>
      <c r="V38" s="33"/>
      <c r="W38" s="33"/>
      <c r="X38" s="33"/>
      <c r="Y38" s="339"/>
      <c r="Z38" s="121"/>
      <c r="AA38" s="339"/>
    </row>
    <row r="39" spans="1:34" x14ac:dyDescent="0.25">
      <c r="A39" s="38"/>
      <c r="B39" s="3">
        <f t="shared" si="2"/>
        <v>2017</v>
      </c>
      <c r="C39" s="13">
        <f t="shared" si="1"/>
        <v>-246.33785714285713</v>
      </c>
      <c r="D39" s="339"/>
      <c r="E39" s="339"/>
      <c r="F39" s="339"/>
      <c r="G39" s="339"/>
      <c r="H39" s="339"/>
      <c r="I39" s="339"/>
      <c r="J39" s="339"/>
      <c r="K39" s="339"/>
      <c r="L39" s="339"/>
      <c r="M39" s="339"/>
      <c r="N39" s="339"/>
      <c r="O39" s="339"/>
      <c r="P39" s="339"/>
      <c r="Q39" s="339"/>
      <c r="R39" s="339"/>
      <c r="S39" s="339"/>
      <c r="T39" s="339"/>
      <c r="U39" s="339"/>
      <c r="V39" s="33"/>
      <c r="W39" s="33"/>
      <c r="X39" s="33"/>
      <c r="Y39" s="339"/>
      <c r="Z39" s="121"/>
      <c r="AA39" s="339">
        <f>$AA$14/7/2</f>
        <v>246.33785714285713</v>
      </c>
    </row>
    <row r="40" spans="1:34" x14ac:dyDescent="0.25">
      <c r="A40" s="38"/>
      <c r="B40" s="3">
        <f t="shared" si="2"/>
        <v>2018</v>
      </c>
      <c r="C40" s="13">
        <f t="shared" si="1"/>
        <v>-492.67571428571426</v>
      </c>
      <c r="D40" s="339"/>
      <c r="E40" s="339"/>
      <c r="F40" s="339"/>
      <c r="G40" s="339"/>
      <c r="H40" s="339"/>
      <c r="I40" s="339"/>
      <c r="J40" s="339"/>
      <c r="K40" s="339"/>
      <c r="L40" s="339"/>
      <c r="M40" s="339"/>
      <c r="N40" s="339"/>
      <c r="O40" s="339"/>
      <c r="P40" s="339"/>
      <c r="Q40" s="339"/>
      <c r="R40" s="339"/>
      <c r="S40" s="339"/>
      <c r="T40" s="339"/>
      <c r="U40" s="339"/>
      <c r="V40" s="33"/>
      <c r="W40" s="33"/>
      <c r="X40" s="33"/>
      <c r="Y40" s="339"/>
      <c r="Z40" s="121"/>
      <c r="AA40" s="339">
        <f t="shared" ref="AA40:AA45" si="8">$AA$14/7</f>
        <v>492.67571428571426</v>
      </c>
    </row>
    <row r="41" spans="1:34" x14ac:dyDescent="0.25">
      <c r="A41" s="38"/>
      <c r="B41" s="3">
        <f t="shared" si="2"/>
        <v>2019</v>
      </c>
      <c r="C41" s="13">
        <f t="shared" si="1"/>
        <v>-492.67571428571426</v>
      </c>
      <c r="D41" s="339"/>
      <c r="E41" s="339"/>
      <c r="F41" s="339"/>
      <c r="G41" s="339"/>
      <c r="H41" s="339"/>
      <c r="I41" s="339"/>
      <c r="J41" s="339"/>
      <c r="K41" s="339"/>
      <c r="L41" s="339"/>
      <c r="M41" s="339"/>
      <c r="N41" s="339"/>
      <c r="O41" s="339"/>
      <c r="P41" s="339"/>
      <c r="Q41" s="339"/>
      <c r="R41" s="339"/>
      <c r="S41" s="339"/>
      <c r="T41" s="339"/>
      <c r="U41" s="339"/>
      <c r="V41" s="33"/>
      <c r="W41" s="33"/>
      <c r="X41" s="33"/>
      <c r="Y41" s="339"/>
      <c r="Z41" s="121"/>
      <c r="AA41" s="339">
        <f t="shared" si="8"/>
        <v>492.67571428571426</v>
      </c>
    </row>
    <row r="42" spans="1:34" x14ac:dyDescent="0.25">
      <c r="A42" s="38"/>
      <c r="B42" s="3">
        <f t="shared" si="2"/>
        <v>2020</v>
      </c>
      <c r="C42" s="13">
        <f t="shared" si="1"/>
        <v>-492.67571428571426</v>
      </c>
      <c r="D42" s="339"/>
      <c r="E42" s="339"/>
      <c r="F42" s="339"/>
      <c r="G42" s="339"/>
      <c r="H42" s="339"/>
      <c r="I42" s="339"/>
      <c r="J42" s="339"/>
      <c r="K42" s="339"/>
      <c r="L42" s="339"/>
      <c r="M42" s="339"/>
      <c r="N42" s="339"/>
      <c r="O42" s="339"/>
      <c r="P42" s="339"/>
      <c r="Q42" s="339"/>
      <c r="R42" s="339"/>
      <c r="S42" s="339"/>
      <c r="T42" s="339"/>
      <c r="U42" s="339"/>
      <c r="V42" s="33"/>
      <c r="W42" s="33"/>
      <c r="X42" s="33"/>
      <c r="Y42" s="339"/>
      <c r="Z42" s="121"/>
      <c r="AA42" s="339">
        <f t="shared" si="8"/>
        <v>492.67571428571426</v>
      </c>
    </row>
    <row r="43" spans="1:34" x14ac:dyDescent="0.25">
      <c r="A43" s="38"/>
      <c r="B43" s="3">
        <f t="shared" si="2"/>
        <v>2021</v>
      </c>
      <c r="C43" s="13">
        <f t="shared" si="1"/>
        <v>-492.67571428571426</v>
      </c>
      <c r="D43" s="339"/>
      <c r="E43" s="339"/>
      <c r="F43" s="339"/>
      <c r="G43" s="339"/>
      <c r="H43" s="339"/>
      <c r="I43" s="339"/>
      <c r="J43" s="339"/>
      <c r="K43" s="339"/>
      <c r="L43" s="339"/>
      <c r="M43" s="339"/>
      <c r="N43" s="339"/>
      <c r="O43" s="339"/>
      <c r="P43" s="339"/>
      <c r="Q43" s="339"/>
      <c r="R43" s="339"/>
      <c r="S43" s="339"/>
      <c r="T43" s="339"/>
      <c r="U43" s="339"/>
      <c r="V43" s="33"/>
      <c r="W43" s="33"/>
      <c r="X43" s="33"/>
      <c r="Y43" s="339"/>
      <c r="Z43" s="121"/>
      <c r="AA43" s="339">
        <f t="shared" si="8"/>
        <v>492.67571428571426</v>
      </c>
    </row>
    <row r="44" spans="1:34" x14ac:dyDescent="0.25">
      <c r="A44" s="38"/>
      <c r="B44" s="3">
        <f t="shared" si="2"/>
        <v>2022</v>
      </c>
      <c r="C44" s="13">
        <f t="shared" si="1"/>
        <v>-492.67571428571426</v>
      </c>
      <c r="D44" s="339"/>
      <c r="E44" s="339"/>
      <c r="F44" s="339"/>
      <c r="G44" s="339"/>
      <c r="H44" s="339"/>
      <c r="I44" s="339"/>
      <c r="J44" s="339"/>
      <c r="K44" s="339"/>
      <c r="L44" s="339"/>
      <c r="M44" s="339"/>
      <c r="N44" s="339"/>
      <c r="O44" s="339"/>
      <c r="P44" s="339"/>
      <c r="Q44" s="339"/>
      <c r="R44" s="339"/>
      <c r="S44" s="339"/>
      <c r="T44" s="339"/>
      <c r="U44" s="339"/>
      <c r="V44" s="33"/>
      <c r="W44" s="33"/>
      <c r="X44" s="33"/>
      <c r="Y44" s="339"/>
      <c r="Z44" s="121"/>
      <c r="AA44" s="339">
        <f t="shared" si="8"/>
        <v>492.67571428571426</v>
      </c>
    </row>
    <row r="45" spans="1:34" x14ac:dyDescent="0.25">
      <c r="A45" s="38"/>
      <c r="B45" s="3">
        <f t="shared" si="2"/>
        <v>2023</v>
      </c>
      <c r="C45" s="13">
        <f t="shared" si="1"/>
        <v>-492.67571428571426</v>
      </c>
      <c r="D45" s="339"/>
      <c r="E45" s="339"/>
      <c r="F45" s="339"/>
      <c r="G45" s="339"/>
      <c r="H45" s="339"/>
      <c r="I45" s="339"/>
      <c r="J45" s="339"/>
      <c r="K45" s="339"/>
      <c r="L45" s="339"/>
      <c r="M45" s="339"/>
      <c r="N45" s="339"/>
      <c r="O45" s="339"/>
      <c r="P45" s="339"/>
      <c r="Q45" s="339"/>
      <c r="R45" s="339"/>
      <c r="S45" s="339"/>
      <c r="T45" s="339"/>
      <c r="U45" s="339"/>
      <c r="V45" s="33"/>
      <c r="W45" s="33"/>
      <c r="X45" s="33"/>
      <c r="Y45" s="339"/>
      <c r="Z45" s="121"/>
      <c r="AA45" s="339">
        <f t="shared" si="8"/>
        <v>492.67571428571426</v>
      </c>
    </row>
    <row r="46" spans="1:34" x14ac:dyDescent="0.25">
      <c r="A46" s="38"/>
      <c r="B46" s="3">
        <f t="shared" si="2"/>
        <v>2024</v>
      </c>
      <c r="C46" s="13">
        <f t="shared" si="1"/>
        <v>-246.33785714285713</v>
      </c>
      <c r="D46" s="339"/>
      <c r="E46" s="339"/>
      <c r="F46" s="339"/>
      <c r="G46" s="339"/>
      <c r="H46" s="339"/>
      <c r="I46" s="339"/>
      <c r="J46" s="339"/>
      <c r="K46" s="339"/>
      <c r="L46" s="339"/>
      <c r="M46" s="339"/>
      <c r="N46" s="339"/>
      <c r="O46" s="339"/>
      <c r="P46" s="339"/>
      <c r="Q46" s="339"/>
      <c r="R46" s="339"/>
      <c r="S46" s="339"/>
      <c r="T46" s="339"/>
      <c r="U46" s="339"/>
      <c r="V46" s="33"/>
      <c r="W46" s="33"/>
      <c r="X46" s="33"/>
      <c r="Y46" s="339"/>
      <c r="Z46" s="121"/>
      <c r="AA46" s="339">
        <f>AA39</f>
        <v>246.33785714285713</v>
      </c>
    </row>
    <row r="47" spans="1:34" x14ac:dyDescent="0.25">
      <c r="A47" s="38"/>
      <c r="B47" s="3"/>
      <c r="C47" s="254"/>
      <c r="D47" s="122"/>
      <c r="E47" s="122"/>
      <c r="F47" s="122"/>
      <c r="G47" s="122"/>
      <c r="H47" s="122"/>
      <c r="I47" s="122"/>
      <c r="J47" s="122"/>
      <c r="K47" s="122"/>
      <c r="L47" s="122"/>
      <c r="M47" s="122"/>
      <c r="N47" s="339"/>
      <c r="O47" s="339"/>
      <c r="P47" s="339"/>
      <c r="Q47" s="339"/>
      <c r="R47" s="339"/>
      <c r="S47" s="339"/>
      <c r="T47" s="339"/>
      <c r="U47" s="339"/>
      <c r="V47" s="33"/>
      <c r="W47" s="33"/>
      <c r="X47" s="33"/>
      <c r="Y47" s="339"/>
      <c r="Z47" s="121"/>
    </row>
    <row r="48" spans="1:34" x14ac:dyDescent="0.25">
      <c r="A48" s="38" t="s">
        <v>62</v>
      </c>
      <c r="B48" s="121">
        <f>SUM(D48:AE48)</f>
        <v>0</v>
      </c>
      <c r="C48" s="119">
        <f>SUM(C16:C47)</f>
        <v>-942015.25000000012</v>
      </c>
      <c r="D48" s="121">
        <f t="shared" ref="D48:M48" si="9">-SUM(D16:D47)+D14</f>
        <v>0</v>
      </c>
      <c r="E48" s="121">
        <f t="shared" si="9"/>
        <v>0</v>
      </c>
      <c r="F48" s="121">
        <f t="shared" si="9"/>
        <v>0</v>
      </c>
      <c r="G48" s="121">
        <f t="shared" si="9"/>
        <v>0</v>
      </c>
      <c r="H48" s="121">
        <f t="shared" si="9"/>
        <v>0</v>
      </c>
      <c r="I48" s="121">
        <f t="shared" si="9"/>
        <v>0</v>
      </c>
      <c r="J48" s="121">
        <f t="shared" si="9"/>
        <v>0</v>
      </c>
      <c r="K48" s="121">
        <f t="shared" si="9"/>
        <v>0</v>
      </c>
      <c r="L48" s="121">
        <f t="shared" si="9"/>
        <v>0</v>
      </c>
      <c r="M48" s="121">
        <f t="shared" si="9"/>
        <v>0</v>
      </c>
      <c r="N48" s="780">
        <f>-SUM(N16:N47)+N14</f>
        <v>0</v>
      </c>
      <c r="O48" s="780">
        <f t="shared" ref="O48:AH48" si="10">-SUM(O16:O47)+O14</f>
        <v>0</v>
      </c>
      <c r="P48" s="780">
        <f t="shared" si="10"/>
        <v>0</v>
      </c>
      <c r="Q48" s="780">
        <f t="shared" si="10"/>
        <v>0</v>
      </c>
      <c r="R48" s="780">
        <f t="shared" si="10"/>
        <v>0</v>
      </c>
      <c r="S48" s="780">
        <f t="shared" si="10"/>
        <v>0</v>
      </c>
      <c r="T48" s="780">
        <f t="shared" si="10"/>
        <v>0</v>
      </c>
      <c r="U48" s="780">
        <f t="shared" si="10"/>
        <v>0</v>
      </c>
      <c r="V48" s="780">
        <f t="shared" si="10"/>
        <v>0</v>
      </c>
      <c r="W48" s="780">
        <f t="shared" si="10"/>
        <v>0</v>
      </c>
      <c r="X48" s="780">
        <f t="shared" si="10"/>
        <v>0</v>
      </c>
      <c r="Y48" s="780">
        <f t="shared" si="10"/>
        <v>0</v>
      </c>
      <c r="Z48" s="780">
        <f t="shared" si="10"/>
        <v>0</v>
      </c>
      <c r="AA48" s="780">
        <f t="shared" si="10"/>
        <v>0</v>
      </c>
      <c r="AB48" s="780">
        <f t="shared" si="10"/>
        <v>0</v>
      </c>
      <c r="AC48" s="780">
        <f t="shared" si="10"/>
        <v>0</v>
      </c>
      <c r="AD48" s="780">
        <f t="shared" si="10"/>
        <v>0</v>
      </c>
      <c r="AE48" s="780">
        <f t="shared" si="10"/>
        <v>0</v>
      </c>
      <c r="AF48" s="780">
        <f t="shared" si="10"/>
        <v>0</v>
      </c>
      <c r="AG48" s="780">
        <f t="shared" si="10"/>
        <v>0</v>
      </c>
      <c r="AH48" s="780">
        <f t="shared" si="10"/>
        <v>0</v>
      </c>
    </row>
    <row r="49" spans="1:26" x14ac:dyDescent="0.25">
      <c r="A49" s="38"/>
      <c r="B49" s="119">
        <f>SUM(D49:Y49)</f>
        <v>0</v>
      </c>
      <c r="C49" s="123"/>
      <c r="D49" s="121"/>
      <c r="E49" s="121"/>
      <c r="F49" s="121"/>
      <c r="G49" s="121"/>
      <c r="H49" s="121"/>
      <c r="I49" s="121"/>
      <c r="J49" s="121"/>
      <c r="K49" s="121"/>
      <c r="L49" s="121"/>
      <c r="M49" s="121"/>
      <c r="N49" s="121"/>
      <c r="O49" s="121"/>
      <c r="P49" s="121"/>
      <c r="Q49" s="121"/>
      <c r="R49" s="121"/>
      <c r="S49" s="121"/>
      <c r="T49" s="121"/>
      <c r="U49" s="121"/>
      <c r="V49" s="121"/>
      <c r="W49" s="121"/>
      <c r="X49" s="121"/>
      <c r="Y49" s="121"/>
      <c r="Z49" s="121"/>
    </row>
    <row r="50" spans="1:26" x14ac:dyDescent="0.25">
      <c r="A50" s="39" t="s">
        <v>63</v>
      </c>
      <c r="B50" s="3"/>
      <c r="C50" s="30">
        <f>+C14+C48</f>
        <v>0</v>
      </c>
      <c r="D50" s="121"/>
      <c r="E50" s="121"/>
      <c r="F50" s="121"/>
      <c r="G50" s="121"/>
      <c r="H50" s="121"/>
      <c r="I50" s="121"/>
      <c r="J50" s="121"/>
      <c r="K50" s="121"/>
      <c r="L50" s="121"/>
      <c r="M50" s="121"/>
      <c r="N50" s="121"/>
      <c r="O50" s="121"/>
      <c r="P50" s="121"/>
      <c r="Q50" s="121"/>
      <c r="R50" s="121"/>
      <c r="S50" s="121"/>
      <c r="T50" s="339"/>
      <c r="U50" s="339"/>
      <c r="V50" s="339"/>
      <c r="W50" s="339"/>
      <c r="X50" s="339"/>
      <c r="Y50" s="339"/>
      <c r="Z50" s="339"/>
    </row>
    <row r="51" spans="1:26" x14ac:dyDescent="0.25">
      <c r="A51" s="3"/>
      <c r="B51" s="3"/>
      <c r="C51" s="3"/>
      <c r="D51" s="121"/>
      <c r="E51" s="121"/>
      <c r="F51" s="121"/>
      <c r="G51" s="121"/>
      <c r="H51" s="121"/>
      <c r="I51" s="121"/>
      <c r="J51" s="121"/>
      <c r="K51" s="121"/>
      <c r="L51" s="121"/>
      <c r="M51" s="121"/>
      <c r="N51" s="121"/>
      <c r="O51" s="121"/>
      <c r="P51" s="121"/>
      <c r="Q51" s="121"/>
      <c r="R51" s="121"/>
      <c r="S51" s="121"/>
      <c r="T51" s="121"/>
      <c r="U51" s="121"/>
      <c r="V51" s="121"/>
      <c r="W51" s="121"/>
      <c r="X51" s="121"/>
      <c r="Y51" s="121"/>
      <c r="Z51" s="121"/>
    </row>
    <row r="52" spans="1:26" x14ac:dyDescent="0.25">
      <c r="A52" s="3"/>
      <c r="B52" s="36"/>
      <c r="C52" s="3"/>
      <c r="D52" s="121"/>
      <c r="E52" s="121"/>
      <c r="F52" s="121"/>
      <c r="G52" s="121"/>
      <c r="H52" s="121"/>
      <c r="I52" s="121"/>
      <c r="J52" s="121"/>
      <c r="K52" s="121"/>
      <c r="L52" s="121"/>
      <c r="M52" s="121"/>
      <c r="N52" s="121"/>
      <c r="O52" s="121"/>
      <c r="P52" s="121"/>
      <c r="Q52" s="121"/>
      <c r="R52" s="121"/>
      <c r="S52" s="121"/>
      <c r="T52" s="121"/>
      <c r="U52" s="121"/>
      <c r="V52" s="121"/>
      <c r="W52" s="121"/>
      <c r="X52" s="121"/>
      <c r="Y52" s="121"/>
      <c r="Z52" s="121"/>
    </row>
    <row r="53" spans="1:26" x14ac:dyDescent="0.25">
      <c r="A53" s="3"/>
      <c r="B53" s="3"/>
      <c r="C53" s="3"/>
      <c r="E53" s="121"/>
      <c r="F53" s="124"/>
      <c r="G53" s="124"/>
      <c r="H53" s="124"/>
      <c r="I53" s="124"/>
      <c r="J53" s="124"/>
      <c r="K53" s="124"/>
      <c r="L53" s="124"/>
      <c r="M53" s="124"/>
      <c r="N53" s="121">
        <f>SUM(E32:E53)</f>
        <v>0</v>
      </c>
      <c r="O53" s="124"/>
      <c r="P53" s="124"/>
      <c r="Q53" s="124"/>
      <c r="R53" s="124"/>
      <c r="S53" s="124"/>
    </row>
    <row r="54" spans="1:26" x14ac:dyDescent="0.25">
      <c r="B54" s="3"/>
      <c r="C54" s="3"/>
      <c r="E54" s="124"/>
      <c r="F54" s="124"/>
      <c r="G54" s="124"/>
      <c r="H54" s="124"/>
      <c r="I54" s="124"/>
      <c r="J54" s="124"/>
      <c r="K54" s="124"/>
      <c r="L54" s="124"/>
      <c r="M54" s="124"/>
      <c r="N54" s="124"/>
      <c r="O54" s="124"/>
      <c r="P54" s="124"/>
      <c r="Q54" s="124"/>
      <c r="R54" s="124"/>
      <c r="S54" s="124"/>
    </row>
    <row r="55" spans="1:26" x14ac:dyDescent="0.25">
      <c r="E55" s="124"/>
      <c r="F55" s="124"/>
      <c r="G55" s="124"/>
      <c r="H55" s="124"/>
      <c r="I55" s="124"/>
      <c r="J55" s="124"/>
      <c r="K55" s="124"/>
      <c r="L55" s="124"/>
      <c r="M55" s="124"/>
      <c r="N55" s="124"/>
      <c r="O55" s="124"/>
      <c r="P55" s="124"/>
      <c r="Q55" s="124"/>
      <c r="R55" s="124"/>
      <c r="S55" s="124"/>
    </row>
    <row r="56" spans="1:26" x14ac:dyDescent="0.25">
      <c r="E56" s="124"/>
      <c r="F56" s="124"/>
      <c r="G56" s="124"/>
      <c r="H56" s="124"/>
      <c r="I56" s="124"/>
      <c r="J56" s="124"/>
      <c r="K56" s="124"/>
      <c r="L56" s="124"/>
      <c r="M56" s="124"/>
      <c r="N56" s="124"/>
      <c r="O56" s="124"/>
      <c r="P56" s="124"/>
      <c r="Q56" s="124"/>
      <c r="R56" s="124"/>
      <c r="S56" s="124"/>
    </row>
    <row r="57" spans="1:26" x14ac:dyDescent="0.25">
      <c r="E57" s="124"/>
      <c r="F57" s="124"/>
      <c r="G57" s="124"/>
      <c r="H57" s="124"/>
      <c r="I57" s="124"/>
      <c r="J57" s="124"/>
      <c r="K57" s="124"/>
      <c r="L57" s="124"/>
      <c r="M57" s="124"/>
      <c r="N57" s="124"/>
      <c r="O57" s="124"/>
      <c r="P57" s="124"/>
      <c r="Q57" s="124"/>
      <c r="R57" s="124"/>
      <c r="S57" s="124"/>
    </row>
    <row r="58" spans="1:26" x14ac:dyDescent="0.25">
      <c r="E58" s="124"/>
      <c r="F58" s="124"/>
      <c r="G58" s="124"/>
      <c r="H58" s="124"/>
      <c r="I58" s="124"/>
      <c r="J58" s="124"/>
      <c r="K58" s="124"/>
      <c r="L58" s="124"/>
      <c r="M58" s="124"/>
      <c r="N58" s="124"/>
      <c r="O58" s="124"/>
      <c r="P58" s="124"/>
      <c r="Q58" s="124"/>
      <c r="R58" s="124"/>
      <c r="S58" s="124"/>
    </row>
    <row r="59" spans="1:26" x14ac:dyDescent="0.25">
      <c r="E59" s="124"/>
      <c r="F59" s="124"/>
      <c r="G59" s="124"/>
      <c r="H59" s="124"/>
      <c r="I59" s="124"/>
      <c r="J59" s="124"/>
      <c r="K59" s="124"/>
      <c r="L59" s="124"/>
      <c r="M59" s="124"/>
      <c r="N59" s="124"/>
      <c r="O59" s="124"/>
      <c r="P59" s="124"/>
      <c r="Q59" s="124"/>
      <c r="R59" s="124"/>
      <c r="S59" s="124"/>
    </row>
    <row r="60" spans="1:26" x14ac:dyDescent="0.25">
      <c r="E60" s="124"/>
      <c r="F60" s="124"/>
      <c r="G60" s="124"/>
      <c r="H60" s="124"/>
      <c r="I60" s="124"/>
      <c r="J60" s="124"/>
      <c r="K60" s="124"/>
      <c r="L60" s="124"/>
      <c r="M60" s="124"/>
      <c r="N60" s="124"/>
      <c r="O60" s="124"/>
      <c r="P60" s="124"/>
      <c r="Q60" s="124"/>
      <c r="R60" s="124"/>
      <c r="S60" s="124"/>
    </row>
    <row r="61" spans="1:26" x14ac:dyDescent="0.25">
      <c r="E61" s="124"/>
      <c r="F61" s="124"/>
      <c r="G61" s="124"/>
      <c r="H61" s="124"/>
      <c r="I61" s="124"/>
      <c r="J61" s="124"/>
      <c r="K61" s="124"/>
      <c r="L61" s="124"/>
      <c r="M61" s="124"/>
      <c r="N61" s="124"/>
      <c r="O61" s="124"/>
      <c r="P61" s="124"/>
      <c r="Q61" s="124"/>
      <c r="R61" s="124"/>
      <c r="S61" s="124"/>
    </row>
    <row r="62" spans="1:26" x14ac:dyDescent="0.25">
      <c r="E62" s="124"/>
      <c r="F62" s="124"/>
      <c r="G62" s="124"/>
      <c r="H62" s="124"/>
      <c r="I62" s="124"/>
      <c r="J62" s="124"/>
      <c r="K62" s="124"/>
      <c r="L62" s="124"/>
      <c r="M62" s="124"/>
      <c r="N62" s="124"/>
      <c r="O62" s="124"/>
      <c r="P62" s="124"/>
      <c r="Q62" s="124"/>
      <c r="R62" s="124"/>
      <c r="S62" s="124"/>
    </row>
    <row r="63" spans="1:26" x14ac:dyDescent="0.25">
      <c r="E63" s="124"/>
      <c r="F63" s="124"/>
      <c r="G63" s="124"/>
      <c r="H63" s="124"/>
      <c r="I63" s="124"/>
      <c r="J63" s="124"/>
      <c r="K63" s="124"/>
      <c r="L63" s="124"/>
      <c r="M63" s="124"/>
      <c r="N63" s="124"/>
      <c r="O63" s="124"/>
      <c r="P63" s="124"/>
      <c r="Q63" s="124"/>
      <c r="R63" s="124"/>
      <c r="S63" s="124"/>
    </row>
    <row r="64" spans="1:26" x14ac:dyDescent="0.25">
      <c r="E64" s="124"/>
      <c r="F64" s="124"/>
      <c r="G64" s="124"/>
      <c r="H64" s="124"/>
      <c r="I64" s="124"/>
      <c r="J64" s="124"/>
      <c r="K64" s="124"/>
      <c r="L64" s="124"/>
      <c r="M64" s="124"/>
      <c r="N64" s="124"/>
      <c r="O64" s="124"/>
      <c r="P64" s="124"/>
      <c r="Q64" s="124"/>
      <c r="R64" s="124"/>
      <c r="S64" s="124"/>
    </row>
  </sheetData>
  <phoneticPr fontId="0" type="noConversion"/>
  <pageMargins left="0.7" right="0.7" top="0.75" bottom="0.75" header="0.3" footer="0.3"/>
  <pageSetup scale="72" orientation="landscape" horizontalDpi="4294967294" verticalDpi="4294967294" r:id="rId1"/>
  <headerFooter alignWithMargins="0">
    <oddFooter>&amp;Z&amp;F&amp;RPage &amp;P</oddFooter>
  </headerFooter>
  <ignoredErrors>
    <ignoredError sqref="Q32:Q34 R32" formula="1"/>
  </ignoredErrors>
  <legacyDrawing r:id="rId2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C00-000000000000}">
  <sheetPr codeName="Sheet103">
    <tabColor rgb="FF92D050"/>
    <pageSetUpPr fitToPage="1"/>
  </sheetPr>
  <dimension ref="A1:AH64"/>
  <sheetViews>
    <sheetView workbookViewId="0"/>
  </sheetViews>
  <sheetFormatPr defaultRowHeight="15" x14ac:dyDescent="0.25"/>
  <cols>
    <col min="1" max="1" width="34" bestFit="1" customWidth="1"/>
    <col min="2" max="2" width="8.7109375" customWidth="1"/>
    <col min="3" max="3" width="12.85546875" customWidth="1"/>
    <col min="4" max="4" width="10.5703125" hidden="1" customWidth="1"/>
    <col min="5" max="5" width="7.42578125" hidden="1" customWidth="1"/>
    <col min="6" max="7" width="9" hidden="1" customWidth="1"/>
    <col min="8" max="8" width="10.5703125" hidden="1" customWidth="1"/>
    <col min="9" max="9" width="10" hidden="1" customWidth="1"/>
    <col min="10" max="10" width="9" hidden="1" customWidth="1"/>
    <col min="11" max="11" width="10" hidden="1" customWidth="1"/>
    <col min="12" max="13" width="9" hidden="1" customWidth="1"/>
    <col min="14" max="17" width="9.28515625" customWidth="1"/>
    <col min="18" max="19" width="11.28515625" customWidth="1"/>
    <col min="20" max="20" width="9.42578125" customWidth="1"/>
    <col min="22" max="24" width="10.5703125" customWidth="1"/>
    <col min="27" max="27" width="9.5703125" bestFit="1" customWidth="1"/>
    <col min="32" max="32" width="11.140625" customWidth="1"/>
  </cols>
  <sheetData>
    <row r="1" spans="1:34" x14ac:dyDescent="0.25">
      <c r="A1" s="11" t="s">
        <v>10</v>
      </c>
    </row>
    <row r="2" spans="1:34" x14ac:dyDescent="0.25">
      <c r="A2" s="9" t="s">
        <v>438</v>
      </c>
    </row>
    <row r="3" spans="1:34" x14ac:dyDescent="0.25">
      <c r="A3" s="9" t="s">
        <v>80</v>
      </c>
    </row>
    <row r="4" spans="1:34" x14ac:dyDescent="0.25">
      <c r="R4" s="40" t="s">
        <v>4</v>
      </c>
      <c r="S4" s="41"/>
      <c r="T4" s="40" t="s">
        <v>8</v>
      </c>
    </row>
    <row r="5" spans="1:34" x14ac:dyDescent="0.25">
      <c r="A5" s="10" t="s">
        <v>9</v>
      </c>
      <c r="B5" s="12" t="s">
        <v>64</v>
      </c>
      <c r="C5" s="12" t="s">
        <v>12</v>
      </c>
      <c r="R5" s="42" t="s">
        <v>2</v>
      </c>
      <c r="S5" s="42" t="s">
        <v>60</v>
      </c>
      <c r="T5" s="42" t="s">
        <v>7</v>
      </c>
    </row>
    <row r="6" spans="1:34" x14ac:dyDescent="0.25">
      <c r="A6" t="str">
        <f>+SUMMARY!B158</f>
        <v>TOSHIBA TMD - 23 #2</v>
      </c>
      <c r="B6" s="3">
        <f>+SUMMARY!A158</f>
        <v>704</v>
      </c>
      <c r="C6" s="3">
        <f>+SUMMARY!D158</f>
        <v>420184</v>
      </c>
      <c r="R6" s="3"/>
    </row>
    <row r="7" spans="1:34" x14ac:dyDescent="0.25">
      <c r="A7" s="213" t="str">
        <f>+SUMMARY!C158</f>
        <v>VBM</v>
      </c>
      <c r="B7" s="212"/>
      <c r="C7" s="214"/>
      <c r="D7" s="100"/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1"/>
      <c r="P7" s="6"/>
      <c r="Q7" s="6"/>
      <c r="R7" s="13">
        <f>+C14</f>
        <v>893344.4</v>
      </c>
      <c r="S7" s="13">
        <f>+-C48</f>
        <v>884930.68571428594</v>
      </c>
      <c r="T7" s="13">
        <f>+R7-S7</f>
        <v>8413.7142857140861</v>
      </c>
    </row>
    <row r="8" spans="1:34" x14ac:dyDescent="0.25">
      <c r="A8" s="213"/>
      <c r="B8" s="3"/>
      <c r="D8" s="100"/>
      <c r="E8" s="100"/>
      <c r="F8" s="100"/>
      <c r="G8" s="100"/>
      <c r="H8" s="100"/>
      <c r="I8" s="100"/>
      <c r="J8" s="100"/>
      <c r="K8" s="100"/>
      <c r="L8" s="100"/>
      <c r="M8" s="100"/>
      <c r="N8" s="100"/>
      <c r="O8" s="101"/>
      <c r="P8" s="6"/>
      <c r="Q8" s="6"/>
    </row>
    <row r="9" spans="1:34" x14ac:dyDescent="0.25">
      <c r="A9" s="2"/>
      <c r="B9" s="3"/>
      <c r="D9" s="100"/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1"/>
      <c r="P9" s="6"/>
      <c r="Q9" s="6"/>
    </row>
    <row r="10" spans="1:34" x14ac:dyDescent="0.25">
      <c r="B10" s="3"/>
    </row>
    <row r="11" spans="1:34" x14ac:dyDescent="0.25">
      <c r="A11" s="686" t="s">
        <v>65</v>
      </c>
      <c r="B11" s="219" t="str">
        <f>+SUMMARY!F158</f>
        <v>MISS</v>
      </c>
      <c r="C11" s="214"/>
    </row>
    <row r="12" spans="1:34" x14ac:dyDescent="0.25">
      <c r="B12" s="28"/>
      <c r="C12" s="2"/>
    </row>
    <row r="13" spans="1:34" x14ac:dyDescent="0.25">
      <c r="A13" s="9" t="s">
        <v>5</v>
      </c>
      <c r="C13" s="31" t="s">
        <v>3</v>
      </c>
      <c r="D13" s="32">
        <v>1994</v>
      </c>
      <c r="E13" s="32">
        <v>1995</v>
      </c>
      <c r="F13" s="32">
        <v>1996</v>
      </c>
      <c r="G13" s="32">
        <v>1997</v>
      </c>
      <c r="H13" s="32">
        <v>1998</v>
      </c>
      <c r="I13" s="32">
        <v>1999</v>
      </c>
      <c r="J13" s="32">
        <v>2000</v>
      </c>
      <c r="K13" s="32">
        <v>2001</v>
      </c>
      <c r="L13" s="32">
        <v>2002</v>
      </c>
      <c r="M13" s="32">
        <v>2003</v>
      </c>
      <c r="N13" s="32">
        <v>2004</v>
      </c>
      <c r="O13" s="32">
        <f>N13+1</f>
        <v>2005</v>
      </c>
      <c r="P13" s="32">
        <f t="shared" ref="P13:AH13" si="0">O13+1</f>
        <v>2006</v>
      </c>
      <c r="Q13" s="32">
        <f t="shared" si="0"/>
        <v>2007</v>
      </c>
      <c r="R13" s="32">
        <f t="shared" si="0"/>
        <v>2008</v>
      </c>
      <c r="S13" s="32">
        <f t="shared" si="0"/>
        <v>2009</v>
      </c>
      <c r="T13" s="32">
        <f t="shared" si="0"/>
        <v>2010</v>
      </c>
      <c r="U13" s="32">
        <f t="shared" si="0"/>
        <v>2011</v>
      </c>
      <c r="V13" s="32">
        <f t="shared" si="0"/>
        <v>2012</v>
      </c>
      <c r="W13" s="32">
        <f t="shared" si="0"/>
        <v>2013</v>
      </c>
      <c r="X13" s="32">
        <f t="shared" si="0"/>
        <v>2014</v>
      </c>
      <c r="Y13" s="32">
        <f t="shared" si="0"/>
        <v>2015</v>
      </c>
      <c r="Z13" s="32">
        <f t="shared" si="0"/>
        <v>2016</v>
      </c>
      <c r="AA13" s="32">
        <f t="shared" si="0"/>
        <v>2017</v>
      </c>
      <c r="AB13" s="32">
        <f t="shared" si="0"/>
        <v>2018</v>
      </c>
      <c r="AC13" s="32">
        <f t="shared" si="0"/>
        <v>2019</v>
      </c>
      <c r="AD13" s="32">
        <f t="shared" si="0"/>
        <v>2020</v>
      </c>
      <c r="AE13" s="32">
        <f t="shared" si="0"/>
        <v>2021</v>
      </c>
      <c r="AF13" s="32">
        <f t="shared" si="0"/>
        <v>2022</v>
      </c>
      <c r="AG13" s="32">
        <f t="shared" si="0"/>
        <v>2023</v>
      </c>
      <c r="AH13" s="32">
        <f t="shared" si="0"/>
        <v>2024</v>
      </c>
    </row>
    <row r="14" spans="1:34" x14ac:dyDescent="0.25">
      <c r="A14" s="9" t="s">
        <v>73</v>
      </c>
      <c r="C14" s="102">
        <f>SUM(D14:AH14)</f>
        <v>893344.4</v>
      </c>
      <c r="D14" s="111"/>
      <c r="E14" s="111"/>
      <c r="F14" s="111"/>
      <c r="G14" s="111"/>
      <c r="H14" s="111"/>
      <c r="I14" s="111"/>
      <c r="J14" s="111"/>
      <c r="K14" s="111"/>
      <c r="L14" s="111"/>
      <c r="M14" s="111"/>
      <c r="N14" s="111"/>
      <c r="O14" s="111"/>
      <c r="P14" s="111"/>
      <c r="Q14" s="111"/>
      <c r="R14" s="111"/>
      <c r="S14" s="102">
        <v>1737.14</v>
      </c>
      <c r="T14" s="43">
        <v>875152.65</v>
      </c>
      <c r="U14" s="7"/>
      <c r="V14" s="7"/>
      <c r="W14" s="7"/>
      <c r="X14" s="7"/>
      <c r="Y14" s="7"/>
      <c r="Z14" s="7"/>
      <c r="AA14" s="7">
        <v>3366.61</v>
      </c>
      <c r="AF14" s="7">
        <v>13088</v>
      </c>
    </row>
    <row r="15" spans="1:34" x14ac:dyDescent="0.25">
      <c r="A15" s="34"/>
      <c r="B15" s="2"/>
      <c r="C15" s="2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</row>
    <row r="16" spans="1:34" x14ac:dyDescent="0.25">
      <c r="A16" s="9" t="s">
        <v>6</v>
      </c>
      <c r="B16" s="3">
        <v>1994</v>
      </c>
      <c r="C16" s="13">
        <f>-SUM(D16:AH16)</f>
        <v>0</v>
      </c>
      <c r="D16" s="103">
        <f>+D$14/7/2</f>
        <v>0</v>
      </c>
      <c r="E16" s="103"/>
      <c r="F16" s="103"/>
      <c r="G16" s="103"/>
      <c r="H16" s="103"/>
      <c r="I16" s="103"/>
      <c r="J16" s="103"/>
      <c r="K16" s="103"/>
      <c r="L16" s="103"/>
      <c r="M16" s="103"/>
      <c r="N16" s="103"/>
      <c r="O16" s="103"/>
      <c r="P16" s="103"/>
      <c r="Q16" s="103"/>
      <c r="R16" s="103"/>
      <c r="S16" s="103"/>
      <c r="T16" s="103"/>
      <c r="U16" s="103"/>
      <c r="V16" s="7"/>
      <c r="W16" s="7"/>
      <c r="X16" s="7"/>
      <c r="Y16" s="103"/>
      <c r="Z16" s="103"/>
      <c r="AA16" s="7"/>
    </row>
    <row r="17" spans="1:27" x14ac:dyDescent="0.25">
      <c r="B17" s="3">
        <f>B16+1</f>
        <v>1995</v>
      </c>
      <c r="C17" s="13">
        <f t="shared" ref="C17:C46" si="1">-SUM(D17:AH17)</f>
        <v>0</v>
      </c>
      <c r="D17" s="103">
        <f>+D$14/7</f>
        <v>0</v>
      </c>
      <c r="E17" s="103">
        <f>+E$14/7/2</f>
        <v>0</v>
      </c>
      <c r="F17" s="103"/>
      <c r="G17" s="103"/>
      <c r="H17" s="103"/>
      <c r="I17" s="103"/>
      <c r="J17" s="103"/>
      <c r="K17" s="103"/>
      <c r="L17" s="103"/>
      <c r="M17" s="103"/>
      <c r="N17" s="103"/>
      <c r="O17" s="103"/>
      <c r="P17" s="103"/>
      <c r="Q17" s="103"/>
      <c r="R17" s="103"/>
      <c r="S17" s="103"/>
      <c r="T17" s="103"/>
      <c r="U17" s="103"/>
      <c r="V17" s="7"/>
      <c r="W17" s="7"/>
      <c r="X17" s="7"/>
      <c r="Y17" s="103"/>
      <c r="Z17" s="103"/>
      <c r="AA17" s="7"/>
    </row>
    <row r="18" spans="1:27" x14ac:dyDescent="0.25">
      <c r="B18" s="3">
        <f t="shared" ref="B18:B46" si="2">B17+1</f>
        <v>1996</v>
      </c>
      <c r="C18" s="13">
        <f t="shared" si="1"/>
        <v>0</v>
      </c>
      <c r="D18" s="103">
        <f>+D17</f>
        <v>0</v>
      </c>
      <c r="E18" s="103">
        <f>+E$14/7</f>
        <v>0</v>
      </c>
      <c r="F18" s="103">
        <f>+F$14/7/2</f>
        <v>0</v>
      </c>
      <c r="G18" s="103"/>
      <c r="H18" s="103"/>
      <c r="I18" s="103"/>
      <c r="J18" s="103"/>
      <c r="K18" s="103"/>
      <c r="L18" s="103"/>
      <c r="M18" s="103"/>
      <c r="N18" s="103"/>
      <c r="O18" s="103"/>
      <c r="P18" s="103"/>
      <c r="Q18" s="103"/>
      <c r="R18" s="103"/>
      <c r="S18" s="103"/>
      <c r="T18" s="103"/>
      <c r="U18" s="103"/>
      <c r="V18" s="7"/>
      <c r="W18" s="7"/>
      <c r="X18" s="7"/>
      <c r="Y18" s="103"/>
      <c r="Z18" s="103"/>
      <c r="AA18" s="7"/>
    </row>
    <row r="19" spans="1:27" x14ac:dyDescent="0.25">
      <c r="B19" s="3">
        <f t="shared" si="2"/>
        <v>1997</v>
      </c>
      <c r="C19" s="13">
        <f t="shared" si="1"/>
        <v>0</v>
      </c>
      <c r="D19" s="103">
        <f>+D18</f>
        <v>0</v>
      </c>
      <c r="E19" s="103">
        <f>+E18</f>
        <v>0</v>
      </c>
      <c r="F19" s="103">
        <f>+F$14/7</f>
        <v>0</v>
      </c>
      <c r="G19" s="103">
        <f>+G$14/7/2</f>
        <v>0</v>
      </c>
      <c r="H19" s="103"/>
      <c r="I19" s="103"/>
      <c r="J19" s="103"/>
      <c r="K19" s="103"/>
      <c r="L19" s="103"/>
      <c r="M19" s="103"/>
      <c r="N19" s="103"/>
      <c r="O19" s="103"/>
      <c r="P19" s="103"/>
      <c r="Q19" s="103"/>
      <c r="R19" s="103"/>
      <c r="S19" s="103"/>
      <c r="T19" s="103"/>
      <c r="U19" s="103"/>
      <c r="V19" s="7"/>
      <c r="W19" s="7"/>
      <c r="X19" s="7"/>
      <c r="Y19" s="103"/>
      <c r="Z19" s="103"/>
      <c r="AA19" s="7"/>
    </row>
    <row r="20" spans="1:27" x14ac:dyDescent="0.25">
      <c r="B20" s="3">
        <f t="shared" si="2"/>
        <v>1998</v>
      </c>
      <c r="C20" s="13">
        <f t="shared" si="1"/>
        <v>0</v>
      </c>
      <c r="D20" s="103">
        <f>+D19</f>
        <v>0</v>
      </c>
      <c r="E20" s="103">
        <f>+E19</f>
        <v>0</v>
      </c>
      <c r="F20" s="103">
        <f>+F19</f>
        <v>0</v>
      </c>
      <c r="G20" s="103">
        <f>+G$14/7</f>
        <v>0</v>
      </c>
      <c r="H20" s="103">
        <f>+H$14/7/2</f>
        <v>0</v>
      </c>
      <c r="I20" s="103"/>
      <c r="J20" s="103"/>
      <c r="K20" s="103"/>
      <c r="L20" s="103"/>
      <c r="M20" s="103"/>
      <c r="N20" s="103"/>
      <c r="O20" s="103"/>
      <c r="P20" s="103"/>
      <c r="Q20" s="103"/>
      <c r="R20" s="103"/>
      <c r="S20" s="103"/>
      <c r="T20" s="103"/>
      <c r="U20" s="103"/>
      <c r="V20" s="7"/>
      <c r="W20" s="7"/>
      <c r="X20" s="7"/>
      <c r="Y20" s="103"/>
      <c r="Z20" s="103"/>
      <c r="AA20" s="7"/>
    </row>
    <row r="21" spans="1:27" x14ac:dyDescent="0.25">
      <c r="B21" s="3">
        <f t="shared" si="2"/>
        <v>1999</v>
      </c>
      <c r="C21" s="13">
        <f t="shared" si="1"/>
        <v>0</v>
      </c>
      <c r="D21" s="103">
        <f>+D20</f>
        <v>0</v>
      </c>
      <c r="E21" s="103">
        <f>+E20</f>
        <v>0</v>
      </c>
      <c r="F21" s="103">
        <f>+F20</f>
        <v>0</v>
      </c>
      <c r="G21" s="103">
        <f>+G20</f>
        <v>0</v>
      </c>
      <c r="H21" s="103">
        <f>+H$14/7</f>
        <v>0</v>
      </c>
      <c r="I21" s="103">
        <f>+I$14/7/2</f>
        <v>0</v>
      </c>
      <c r="J21" s="103"/>
      <c r="K21" s="103"/>
      <c r="L21" s="103"/>
      <c r="M21" s="103"/>
      <c r="N21" s="103"/>
      <c r="O21" s="103"/>
      <c r="P21" s="103"/>
      <c r="Q21" s="103"/>
      <c r="R21" s="103"/>
      <c r="S21" s="103"/>
      <c r="T21" s="103"/>
      <c r="U21" s="103"/>
      <c r="V21" s="7"/>
      <c r="W21" s="7"/>
      <c r="X21" s="7"/>
      <c r="Y21" s="103"/>
      <c r="Z21" s="103"/>
      <c r="AA21" s="7"/>
    </row>
    <row r="22" spans="1:27" x14ac:dyDescent="0.25">
      <c r="B22" s="3">
        <f t="shared" si="2"/>
        <v>2000</v>
      </c>
      <c r="C22" s="13">
        <f t="shared" si="1"/>
        <v>0</v>
      </c>
      <c r="D22" s="103">
        <f>+D21</f>
        <v>0</v>
      </c>
      <c r="E22" s="103">
        <f>+E21</f>
        <v>0</v>
      </c>
      <c r="F22" s="103">
        <f>+F21</f>
        <v>0</v>
      </c>
      <c r="G22" s="103">
        <f>+G21</f>
        <v>0</v>
      </c>
      <c r="H22" s="103">
        <f>+H21</f>
        <v>0</v>
      </c>
      <c r="I22" s="103">
        <f>+I$14/7</f>
        <v>0</v>
      </c>
      <c r="J22" s="103">
        <f>+J$14/7/2</f>
        <v>0</v>
      </c>
      <c r="K22" s="103"/>
      <c r="L22" s="103"/>
      <c r="M22" s="103"/>
      <c r="N22" s="103"/>
      <c r="O22" s="103"/>
      <c r="P22" s="103"/>
      <c r="Q22" s="103"/>
      <c r="R22" s="103"/>
      <c r="S22" s="103"/>
      <c r="T22" s="103"/>
      <c r="U22" s="103"/>
      <c r="V22" s="7"/>
      <c r="W22" s="7"/>
      <c r="X22" s="7"/>
      <c r="Y22" s="103"/>
      <c r="Z22" s="103"/>
      <c r="AA22" s="7"/>
    </row>
    <row r="23" spans="1:27" x14ac:dyDescent="0.25">
      <c r="B23" s="3">
        <f t="shared" si="2"/>
        <v>2001</v>
      </c>
      <c r="C23" s="13">
        <f t="shared" si="1"/>
        <v>0</v>
      </c>
      <c r="D23" s="103">
        <f>+D$14/7/2</f>
        <v>0</v>
      </c>
      <c r="E23" s="103">
        <f>+E22</f>
        <v>0</v>
      </c>
      <c r="F23" s="103">
        <f>+F22</f>
        <v>0</v>
      </c>
      <c r="G23" s="103">
        <f>+G22</f>
        <v>0</v>
      </c>
      <c r="H23" s="103">
        <f>+H22</f>
        <v>0</v>
      </c>
      <c r="I23" s="103">
        <f>+I22</f>
        <v>0</v>
      </c>
      <c r="J23" s="103">
        <f>+J$14/7</f>
        <v>0</v>
      </c>
      <c r="K23" s="103">
        <f>+K$14/7/2</f>
        <v>0</v>
      </c>
      <c r="L23" s="103"/>
      <c r="M23" s="103"/>
      <c r="N23" s="103"/>
      <c r="O23" s="103"/>
      <c r="P23" s="103"/>
      <c r="Q23" s="103"/>
      <c r="R23" s="103"/>
      <c r="S23" s="103"/>
      <c r="T23" s="103"/>
      <c r="U23" s="103"/>
      <c r="V23" s="7"/>
      <c r="W23" s="7"/>
      <c r="X23" s="7"/>
      <c r="Y23" s="103"/>
      <c r="Z23" s="103"/>
      <c r="AA23" s="7"/>
    </row>
    <row r="24" spans="1:27" x14ac:dyDescent="0.25">
      <c r="B24" s="3">
        <f t="shared" si="2"/>
        <v>2002</v>
      </c>
      <c r="C24" s="13">
        <f t="shared" si="1"/>
        <v>0</v>
      </c>
      <c r="D24" s="103"/>
      <c r="E24" s="103">
        <f>+E$14/7/2</f>
        <v>0</v>
      </c>
      <c r="F24" s="103">
        <f>+F23</f>
        <v>0</v>
      </c>
      <c r="G24" s="103">
        <f>+G23</f>
        <v>0</v>
      </c>
      <c r="H24" s="103">
        <f>+H23</f>
        <v>0</v>
      </c>
      <c r="I24" s="103">
        <f>+I23</f>
        <v>0</v>
      </c>
      <c r="J24" s="103">
        <f>+J23</f>
        <v>0</v>
      </c>
      <c r="K24" s="103">
        <f>+K$14/7</f>
        <v>0</v>
      </c>
      <c r="L24" s="103">
        <f>+L$14/7/2</f>
        <v>0</v>
      </c>
      <c r="M24" s="103"/>
      <c r="N24" s="103"/>
      <c r="O24" s="103"/>
      <c r="P24" s="103"/>
      <c r="Q24" s="103"/>
      <c r="R24" s="103"/>
      <c r="S24" s="103"/>
      <c r="T24" s="103"/>
      <c r="U24" s="103"/>
      <c r="V24" s="7"/>
      <c r="W24" s="7"/>
      <c r="X24" s="7"/>
      <c r="Y24" s="103"/>
      <c r="Z24" s="103"/>
      <c r="AA24" s="7"/>
    </row>
    <row r="25" spans="1:27" x14ac:dyDescent="0.25">
      <c r="B25" s="3">
        <f t="shared" si="2"/>
        <v>2003</v>
      </c>
      <c r="C25" s="13">
        <f t="shared" si="1"/>
        <v>0</v>
      </c>
      <c r="D25" s="103"/>
      <c r="E25" s="103"/>
      <c r="F25" s="103">
        <f>+F$14/7/2</f>
        <v>0</v>
      </c>
      <c r="G25" s="103">
        <f>+G24</f>
        <v>0</v>
      </c>
      <c r="H25" s="103">
        <f>+H24</f>
        <v>0</v>
      </c>
      <c r="I25" s="103">
        <f>+I24</f>
        <v>0</v>
      </c>
      <c r="J25" s="103">
        <f>+J24</f>
        <v>0</v>
      </c>
      <c r="K25" s="103">
        <f>+K24</f>
        <v>0</v>
      </c>
      <c r="L25" s="103">
        <f>+L$14/7</f>
        <v>0</v>
      </c>
      <c r="M25" s="103">
        <f>+M$14/7/2</f>
        <v>0</v>
      </c>
      <c r="N25" s="103"/>
      <c r="O25" s="103"/>
      <c r="P25" s="103"/>
      <c r="Q25" s="103"/>
      <c r="R25" s="103"/>
      <c r="S25" s="103"/>
      <c r="T25" s="103"/>
      <c r="U25" s="103"/>
      <c r="V25" s="7"/>
      <c r="W25" s="7"/>
      <c r="X25" s="7"/>
      <c r="Y25" s="103"/>
      <c r="Z25" s="103"/>
      <c r="AA25" s="7"/>
    </row>
    <row r="26" spans="1:27" x14ac:dyDescent="0.25">
      <c r="B26" s="3">
        <f t="shared" si="2"/>
        <v>2004</v>
      </c>
      <c r="C26" s="13">
        <f t="shared" si="1"/>
        <v>0</v>
      </c>
      <c r="D26" s="103"/>
      <c r="E26" s="103"/>
      <c r="F26" s="103"/>
      <c r="G26" s="103">
        <f>+G$14/7/2</f>
        <v>0</v>
      </c>
      <c r="H26" s="103">
        <f>+H25</f>
        <v>0</v>
      </c>
      <c r="I26" s="103">
        <f>+I25</f>
        <v>0</v>
      </c>
      <c r="J26" s="103">
        <f>+J25</f>
        <v>0</v>
      </c>
      <c r="K26" s="103">
        <f>+K25</f>
        <v>0</v>
      </c>
      <c r="L26" s="103">
        <f>+L25</f>
        <v>0</v>
      </c>
      <c r="M26" s="103">
        <f>+M$14/7</f>
        <v>0</v>
      </c>
      <c r="N26" s="103">
        <f>+N$14/7/2</f>
        <v>0</v>
      </c>
      <c r="O26" s="103"/>
      <c r="P26" s="103"/>
      <c r="Q26" s="103"/>
      <c r="R26" s="103"/>
      <c r="S26" s="103"/>
      <c r="T26" s="103"/>
      <c r="U26" s="103"/>
      <c r="V26" s="7"/>
      <c r="W26" s="7"/>
      <c r="X26" s="7"/>
      <c r="Y26" s="103"/>
      <c r="Z26" s="103"/>
      <c r="AA26" s="7"/>
    </row>
    <row r="27" spans="1:27" x14ac:dyDescent="0.25">
      <c r="B27" s="3">
        <f t="shared" si="2"/>
        <v>2005</v>
      </c>
      <c r="C27" s="13">
        <f t="shared" si="1"/>
        <v>0</v>
      </c>
      <c r="D27" s="103"/>
      <c r="E27" s="103"/>
      <c r="F27" s="103"/>
      <c r="G27" s="103"/>
      <c r="H27" s="103">
        <f>+H$14/7/2</f>
        <v>0</v>
      </c>
      <c r="I27" s="103">
        <f>+I26</f>
        <v>0</v>
      </c>
      <c r="J27" s="103">
        <f>+J26</f>
        <v>0</v>
      </c>
      <c r="K27" s="103">
        <f>+K26</f>
        <v>0</v>
      </c>
      <c r="L27" s="103">
        <f>+L26</f>
        <v>0</v>
      </c>
      <c r="M27" s="103">
        <f>+M26</f>
        <v>0</v>
      </c>
      <c r="N27" s="103">
        <f>+N$14/7</f>
        <v>0</v>
      </c>
      <c r="O27" s="103">
        <f>+O$14/7/2</f>
        <v>0</v>
      </c>
      <c r="P27" s="103"/>
      <c r="Q27" s="103"/>
      <c r="R27" s="103"/>
      <c r="S27" s="103"/>
      <c r="T27" s="103"/>
      <c r="U27" s="103"/>
      <c r="V27" s="7"/>
      <c r="W27" s="7"/>
      <c r="X27" s="7"/>
      <c r="Y27" s="103"/>
      <c r="Z27" s="103"/>
      <c r="AA27" s="7"/>
    </row>
    <row r="28" spans="1:27" x14ac:dyDescent="0.25">
      <c r="B28" s="3">
        <f t="shared" si="2"/>
        <v>2006</v>
      </c>
      <c r="C28" s="13">
        <f t="shared" si="1"/>
        <v>0</v>
      </c>
      <c r="D28" s="103"/>
      <c r="E28" s="103"/>
      <c r="F28" s="103"/>
      <c r="G28" s="103"/>
      <c r="H28" s="103"/>
      <c r="I28" s="103">
        <f>+I$14/7/2</f>
        <v>0</v>
      </c>
      <c r="J28" s="103">
        <f>+J27</f>
        <v>0</v>
      </c>
      <c r="K28" s="103">
        <f>+K27</f>
        <v>0</v>
      </c>
      <c r="L28" s="103">
        <f>+L27</f>
        <v>0</v>
      </c>
      <c r="M28" s="103">
        <f>+M27</f>
        <v>0</v>
      </c>
      <c r="N28" s="103">
        <f>+N27</f>
        <v>0</v>
      </c>
      <c r="O28" s="103">
        <f>+O$14/7</f>
        <v>0</v>
      </c>
      <c r="P28" s="103">
        <f>+P$14/7/2</f>
        <v>0</v>
      </c>
      <c r="Q28" s="103"/>
      <c r="R28" s="103"/>
      <c r="S28" s="103"/>
      <c r="T28" s="103"/>
      <c r="U28" s="103"/>
      <c r="V28" s="7"/>
      <c r="W28" s="7"/>
      <c r="X28" s="7"/>
      <c r="Y28" s="103"/>
      <c r="Z28" s="103"/>
      <c r="AA28" s="7"/>
    </row>
    <row r="29" spans="1:27" x14ac:dyDescent="0.25">
      <c r="B29" s="3">
        <f t="shared" si="2"/>
        <v>2007</v>
      </c>
      <c r="C29" s="13">
        <f t="shared" si="1"/>
        <v>0</v>
      </c>
      <c r="D29" s="103"/>
      <c r="E29" s="103"/>
      <c r="F29" s="103"/>
      <c r="G29" s="103"/>
      <c r="H29" s="103"/>
      <c r="I29" s="103"/>
      <c r="J29" s="103">
        <f>+J$14/7/2</f>
        <v>0</v>
      </c>
      <c r="K29" s="103">
        <f>+K28</f>
        <v>0</v>
      </c>
      <c r="L29" s="103">
        <f>+L28</f>
        <v>0</v>
      </c>
      <c r="M29" s="103">
        <f>+M28</f>
        <v>0</v>
      </c>
      <c r="N29" s="103">
        <f>+N28</f>
        <v>0</v>
      </c>
      <c r="O29" s="103">
        <f>+O28</f>
        <v>0</v>
      </c>
      <c r="P29" s="103">
        <f>+P$14/7</f>
        <v>0</v>
      </c>
      <c r="Q29" s="103">
        <f>+Q$14/7/2</f>
        <v>0</v>
      </c>
      <c r="R29" s="103"/>
      <c r="S29" s="103"/>
      <c r="T29" s="103"/>
      <c r="U29" s="103"/>
      <c r="V29" s="7"/>
      <c r="W29" s="7"/>
      <c r="X29" s="7"/>
      <c r="Y29" s="103"/>
      <c r="Z29" s="103"/>
      <c r="AA29" s="7"/>
    </row>
    <row r="30" spans="1:27" x14ac:dyDescent="0.25">
      <c r="B30" s="3">
        <f t="shared" si="2"/>
        <v>2008</v>
      </c>
      <c r="C30" s="13">
        <f t="shared" si="1"/>
        <v>0</v>
      </c>
      <c r="D30" s="103"/>
      <c r="E30" s="103"/>
      <c r="F30" s="103"/>
      <c r="G30" s="103"/>
      <c r="H30" s="103"/>
      <c r="I30" s="103"/>
      <c r="J30" s="103"/>
      <c r="K30" s="103">
        <f>+K$14/7/2</f>
        <v>0</v>
      </c>
      <c r="L30" s="103">
        <f>+L29</f>
        <v>0</v>
      </c>
      <c r="M30" s="103">
        <f>+M29</f>
        <v>0</v>
      </c>
      <c r="N30" s="103">
        <f>+N29</f>
        <v>0</v>
      </c>
      <c r="O30" s="103">
        <f>+O29</f>
        <v>0</v>
      </c>
      <c r="P30" s="103">
        <f>+P29</f>
        <v>0</v>
      </c>
      <c r="Q30" s="103">
        <f>+Q$14/7</f>
        <v>0</v>
      </c>
      <c r="R30" s="103">
        <f>+R$14/7/2</f>
        <v>0</v>
      </c>
      <c r="S30" s="103"/>
      <c r="T30" s="103"/>
      <c r="U30" s="103"/>
      <c r="V30" s="7"/>
      <c r="W30" s="7"/>
      <c r="X30" s="7"/>
      <c r="Y30" s="103"/>
      <c r="Z30" s="103"/>
      <c r="AA30" s="7"/>
    </row>
    <row r="31" spans="1:27" x14ac:dyDescent="0.25">
      <c r="B31" s="3">
        <f t="shared" si="2"/>
        <v>2009</v>
      </c>
      <c r="C31" s="13">
        <f t="shared" si="1"/>
        <v>-124.08142857142857</v>
      </c>
      <c r="D31" s="103"/>
      <c r="E31" s="103"/>
      <c r="F31" s="103"/>
      <c r="G31" s="103"/>
      <c r="H31" s="103"/>
      <c r="I31" s="103"/>
      <c r="J31" s="103"/>
      <c r="K31" s="103"/>
      <c r="L31" s="103">
        <f>+L$14/7/2</f>
        <v>0</v>
      </c>
      <c r="M31" s="103">
        <f>+M30</f>
        <v>0</v>
      </c>
      <c r="N31" s="103">
        <f>+N30</f>
        <v>0</v>
      </c>
      <c r="O31" s="103">
        <f>+O30</f>
        <v>0</v>
      </c>
      <c r="P31" s="103">
        <f t="shared" ref="P31:P34" si="3">+P30</f>
        <v>0</v>
      </c>
      <c r="Q31" s="103">
        <f t="shared" ref="Q31:Q35" si="4">+Q$14/7</f>
        <v>0</v>
      </c>
      <c r="R31" s="103">
        <f>+R$14/7</f>
        <v>0</v>
      </c>
      <c r="S31" s="103">
        <f>+S$14/7/2</f>
        <v>124.08142857142857</v>
      </c>
      <c r="T31" s="103"/>
      <c r="U31" s="103"/>
      <c r="V31" s="7"/>
      <c r="W31" s="7"/>
      <c r="X31" s="7"/>
      <c r="Y31" s="103"/>
      <c r="Z31" s="103"/>
      <c r="AA31" s="7"/>
    </row>
    <row r="32" spans="1:27" x14ac:dyDescent="0.25">
      <c r="A32" s="38" t="s">
        <v>59</v>
      </c>
      <c r="B32" s="3">
        <f t="shared" si="2"/>
        <v>2010</v>
      </c>
      <c r="C32" s="13">
        <f t="shared" si="1"/>
        <v>-62759.06642857143</v>
      </c>
      <c r="D32" s="103"/>
      <c r="E32" s="103"/>
      <c r="F32" s="103"/>
      <c r="G32" s="103"/>
      <c r="H32" s="103"/>
      <c r="I32" s="103"/>
      <c r="J32" s="103"/>
      <c r="K32" s="103"/>
      <c r="L32" s="103"/>
      <c r="M32" s="103">
        <f>+M$14/7/2</f>
        <v>0</v>
      </c>
      <c r="N32" s="103">
        <f>+N31</f>
        <v>0</v>
      </c>
      <c r="O32" s="103">
        <f>+O31</f>
        <v>0</v>
      </c>
      <c r="P32" s="103">
        <f t="shared" si="3"/>
        <v>0</v>
      </c>
      <c r="Q32" s="103">
        <f t="shared" si="4"/>
        <v>0</v>
      </c>
      <c r="R32" s="103">
        <f>+R31</f>
        <v>0</v>
      </c>
      <c r="S32" s="103">
        <f>+S$14/7</f>
        <v>248.16285714285715</v>
      </c>
      <c r="T32" s="103">
        <f>$T$14/7/2</f>
        <v>62510.903571428571</v>
      </c>
      <c r="U32" s="103"/>
      <c r="V32" s="7"/>
      <c r="W32" s="7"/>
      <c r="X32" s="7"/>
      <c r="Y32" s="103"/>
      <c r="Z32" s="103"/>
      <c r="AA32" s="7"/>
    </row>
    <row r="33" spans="1:34" x14ac:dyDescent="0.25">
      <c r="A33" s="38"/>
      <c r="B33" s="3">
        <f t="shared" si="2"/>
        <v>2011</v>
      </c>
      <c r="C33" s="13">
        <f t="shared" si="1"/>
        <v>-125269.97</v>
      </c>
      <c r="D33" s="103"/>
      <c r="E33" s="103"/>
      <c r="F33" s="103"/>
      <c r="G33" s="103"/>
      <c r="H33" s="103"/>
      <c r="I33" s="103"/>
      <c r="J33" s="103"/>
      <c r="K33" s="103"/>
      <c r="L33" s="103"/>
      <c r="M33" s="103"/>
      <c r="N33" s="103">
        <f>+N$14/7/2</f>
        <v>0</v>
      </c>
      <c r="O33" s="103">
        <f>+O32</f>
        <v>0</v>
      </c>
      <c r="P33" s="103">
        <f t="shared" si="3"/>
        <v>0</v>
      </c>
      <c r="Q33" s="103">
        <f t="shared" si="4"/>
        <v>0</v>
      </c>
      <c r="R33" s="103">
        <f t="shared" ref="R33:R36" si="5">+R32</f>
        <v>0</v>
      </c>
      <c r="S33" s="103">
        <f>+S32</f>
        <v>248.16285714285715</v>
      </c>
      <c r="T33" s="103">
        <f>+T$14/7</f>
        <v>125021.80714285714</v>
      </c>
      <c r="U33" s="103">
        <f>+U$14/7/2</f>
        <v>0</v>
      </c>
      <c r="V33" s="7"/>
      <c r="W33" s="7"/>
      <c r="X33" s="7"/>
      <c r="Y33" s="103"/>
      <c r="Z33" s="103"/>
      <c r="AA33" s="7"/>
    </row>
    <row r="34" spans="1:34" x14ac:dyDescent="0.25">
      <c r="A34" s="38"/>
      <c r="B34" s="3">
        <f t="shared" si="2"/>
        <v>2012</v>
      </c>
      <c r="C34" s="13">
        <f t="shared" si="1"/>
        <v>-125269.97</v>
      </c>
      <c r="D34" s="103"/>
      <c r="E34" s="103"/>
      <c r="F34" s="103"/>
      <c r="G34" s="103"/>
      <c r="H34" s="103"/>
      <c r="I34" s="103"/>
      <c r="J34" s="103"/>
      <c r="K34" s="103"/>
      <c r="L34" s="103"/>
      <c r="M34" s="103"/>
      <c r="N34" s="103"/>
      <c r="O34" s="103"/>
      <c r="P34" s="103">
        <f t="shared" si="3"/>
        <v>0</v>
      </c>
      <c r="Q34" s="103">
        <f t="shared" si="4"/>
        <v>0</v>
      </c>
      <c r="R34" s="103">
        <f t="shared" si="5"/>
        <v>0</v>
      </c>
      <c r="S34" s="103">
        <f t="shared" ref="S34:S36" si="6">+S33</f>
        <v>248.16285714285715</v>
      </c>
      <c r="T34" s="103">
        <f>T33</f>
        <v>125021.80714285714</v>
      </c>
      <c r="U34" s="103">
        <f>+U$14/7</f>
        <v>0</v>
      </c>
      <c r="V34" s="103">
        <f>+V$14/7/2</f>
        <v>0</v>
      </c>
      <c r="W34" s="7"/>
      <c r="X34" s="7"/>
      <c r="Y34" s="103"/>
      <c r="Z34" s="103"/>
      <c r="AA34" s="7"/>
    </row>
    <row r="35" spans="1:34" x14ac:dyDescent="0.25">
      <c r="A35" s="38"/>
      <c r="B35" s="3">
        <f t="shared" si="2"/>
        <v>2013</v>
      </c>
      <c r="C35" s="13">
        <f t="shared" si="1"/>
        <v>-125269.97</v>
      </c>
      <c r="D35" s="103"/>
      <c r="E35" s="103"/>
      <c r="F35" s="103"/>
      <c r="G35" s="103"/>
      <c r="H35" s="103"/>
      <c r="I35" s="103"/>
      <c r="J35" s="103"/>
      <c r="K35" s="103"/>
      <c r="L35" s="103"/>
      <c r="M35" s="103"/>
      <c r="N35" s="103"/>
      <c r="O35" s="103"/>
      <c r="P35" s="103">
        <f>P14/7/2</f>
        <v>0</v>
      </c>
      <c r="Q35" s="103">
        <f t="shared" si="4"/>
        <v>0</v>
      </c>
      <c r="R35" s="103">
        <f t="shared" si="5"/>
        <v>0</v>
      </c>
      <c r="S35" s="103">
        <f t="shared" si="6"/>
        <v>248.16285714285715</v>
      </c>
      <c r="T35" s="103">
        <f>T34</f>
        <v>125021.80714285714</v>
      </c>
      <c r="U35" s="103">
        <f>U34</f>
        <v>0</v>
      </c>
      <c r="V35" s="7">
        <f>V14/7</f>
        <v>0</v>
      </c>
      <c r="W35" s="7">
        <f>W14/7/2</f>
        <v>0</v>
      </c>
      <c r="X35" s="7"/>
      <c r="Y35" s="103"/>
      <c r="Z35" s="103"/>
      <c r="AA35" s="7"/>
    </row>
    <row r="36" spans="1:34" x14ac:dyDescent="0.25">
      <c r="A36" s="38"/>
      <c r="B36" s="3">
        <f t="shared" si="2"/>
        <v>2014</v>
      </c>
      <c r="C36" s="13">
        <f t="shared" si="1"/>
        <v>-125269.97</v>
      </c>
      <c r="D36" s="337"/>
      <c r="E36" s="337"/>
      <c r="F36" s="337"/>
      <c r="G36" s="337"/>
      <c r="H36" s="337"/>
      <c r="I36" s="337"/>
      <c r="J36" s="337"/>
      <c r="K36" s="337"/>
      <c r="L36" s="337"/>
      <c r="M36" s="337"/>
      <c r="N36" s="337"/>
      <c r="O36" s="337"/>
      <c r="P36" s="337"/>
      <c r="Q36" s="103">
        <f>+Q$14/7/2</f>
        <v>0</v>
      </c>
      <c r="R36" s="337">
        <f t="shared" si="5"/>
        <v>0</v>
      </c>
      <c r="S36" s="337">
        <f t="shared" si="6"/>
        <v>248.16285714285715</v>
      </c>
      <c r="T36" s="337">
        <f>T35</f>
        <v>125021.80714285714</v>
      </c>
      <c r="U36" s="337">
        <f>U35</f>
        <v>0</v>
      </c>
      <c r="V36" s="33">
        <f>V35</f>
        <v>0</v>
      </c>
      <c r="W36" s="33">
        <f>W14/7</f>
        <v>0</v>
      </c>
      <c r="X36" s="33">
        <f>X14/7/2</f>
        <v>0</v>
      </c>
      <c r="Y36" s="337"/>
      <c r="Z36" s="103"/>
      <c r="AA36" s="7"/>
    </row>
    <row r="37" spans="1:34" x14ac:dyDescent="0.25">
      <c r="A37" s="38"/>
      <c r="B37" s="3">
        <f t="shared" si="2"/>
        <v>2015</v>
      </c>
      <c r="C37" s="13">
        <f t="shared" si="1"/>
        <v>-125269.97</v>
      </c>
      <c r="D37" s="337"/>
      <c r="E37" s="337"/>
      <c r="F37" s="337"/>
      <c r="G37" s="337"/>
      <c r="H37" s="337"/>
      <c r="I37" s="337"/>
      <c r="J37" s="337"/>
      <c r="K37" s="337"/>
      <c r="L37" s="337"/>
      <c r="M37" s="337"/>
      <c r="N37" s="337"/>
      <c r="O37" s="337"/>
      <c r="P37" s="337"/>
      <c r="Q37" s="337"/>
      <c r="R37" s="337">
        <f>R14/7/2</f>
        <v>0</v>
      </c>
      <c r="S37" s="337">
        <f>S36</f>
        <v>248.16285714285715</v>
      </c>
      <c r="T37" s="337">
        <f>T36</f>
        <v>125021.80714285714</v>
      </c>
      <c r="U37" s="337">
        <f>U36</f>
        <v>0</v>
      </c>
      <c r="V37" s="33">
        <f>V36</f>
        <v>0</v>
      </c>
      <c r="W37" s="33">
        <f>W36</f>
        <v>0</v>
      </c>
      <c r="X37" s="33">
        <f>X14/7</f>
        <v>0</v>
      </c>
      <c r="Y37" s="337">
        <f>Y14/7/2</f>
        <v>0</v>
      </c>
      <c r="Z37" s="337">
        <f>Z14/7/2</f>
        <v>0</v>
      </c>
      <c r="AA37" s="356"/>
    </row>
    <row r="38" spans="1:34" x14ac:dyDescent="0.25">
      <c r="A38" s="38"/>
      <c r="B38" s="3">
        <f t="shared" si="2"/>
        <v>2016</v>
      </c>
      <c r="C38" s="13">
        <f t="shared" si="1"/>
        <v>-125145.88857142857</v>
      </c>
      <c r="D38" s="337"/>
      <c r="E38" s="337"/>
      <c r="F38" s="337"/>
      <c r="G38" s="337"/>
      <c r="H38" s="337"/>
      <c r="I38" s="337"/>
      <c r="J38" s="337"/>
      <c r="K38" s="337"/>
      <c r="L38" s="337"/>
      <c r="M38" s="337"/>
      <c r="N38" s="337"/>
      <c r="O38" s="337"/>
      <c r="P38" s="337"/>
      <c r="Q38" s="337"/>
      <c r="R38" s="337"/>
      <c r="S38" s="337">
        <f>S14/7/2</f>
        <v>124.08142857142857</v>
      </c>
      <c r="T38" s="337">
        <f>T14/7</f>
        <v>125021.80714285714</v>
      </c>
      <c r="U38" s="337"/>
      <c r="V38" s="33"/>
      <c r="W38" s="33"/>
      <c r="X38" s="33"/>
      <c r="Y38" s="337"/>
      <c r="Z38" s="103"/>
      <c r="AA38" s="356"/>
    </row>
    <row r="39" spans="1:34" x14ac:dyDescent="0.25">
      <c r="A39" s="38"/>
      <c r="B39" s="3">
        <f t="shared" si="2"/>
        <v>2017</v>
      </c>
      <c r="C39" s="13">
        <f t="shared" si="1"/>
        <v>-62751.375714285714</v>
      </c>
      <c r="D39" s="337"/>
      <c r="E39" s="337"/>
      <c r="F39" s="337"/>
      <c r="G39" s="337"/>
      <c r="H39" s="337"/>
      <c r="I39" s="337"/>
      <c r="J39" s="337"/>
      <c r="K39" s="337"/>
      <c r="L39" s="337"/>
      <c r="M39" s="337"/>
      <c r="N39" s="337"/>
      <c r="O39" s="337"/>
      <c r="P39" s="337"/>
      <c r="Q39" s="337"/>
      <c r="R39" s="337"/>
      <c r="S39" s="337"/>
      <c r="T39" s="103">
        <f>$T$14/7/2</f>
        <v>62510.903571428571</v>
      </c>
      <c r="U39" s="337"/>
      <c r="V39" s="33"/>
      <c r="W39" s="33"/>
      <c r="X39" s="33"/>
      <c r="Y39" s="337"/>
      <c r="Z39" s="103"/>
      <c r="AA39" s="356">
        <f>$AA$14/7/2</f>
        <v>240.47214285714287</v>
      </c>
    </row>
    <row r="40" spans="1:34" x14ac:dyDescent="0.25">
      <c r="A40" s="38"/>
      <c r="B40" s="3">
        <f t="shared" si="2"/>
        <v>2018</v>
      </c>
      <c r="C40" s="13">
        <f t="shared" si="1"/>
        <v>-480.94428571428574</v>
      </c>
      <c r="D40" s="337"/>
      <c r="E40" s="337"/>
      <c r="F40" s="337"/>
      <c r="G40" s="337"/>
      <c r="H40" s="337"/>
      <c r="I40" s="337"/>
      <c r="J40" s="337"/>
      <c r="K40" s="337"/>
      <c r="L40" s="337"/>
      <c r="M40" s="337"/>
      <c r="N40" s="337"/>
      <c r="O40" s="337"/>
      <c r="P40" s="337"/>
      <c r="Q40" s="337"/>
      <c r="R40" s="337"/>
      <c r="S40" s="337"/>
      <c r="T40" s="103"/>
      <c r="U40" s="337"/>
      <c r="V40" s="33"/>
      <c r="W40" s="33"/>
      <c r="X40" s="33"/>
      <c r="Y40" s="337"/>
      <c r="Z40" s="103"/>
      <c r="AA40" s="356">
        <f>$AA$14/7</f>
        <v>480.94428571428574</v>
      </c>
    </row>
    <row r="41" spans="1:34" x14ac:dyDescent="0.25">
      <c r="A41" s="38"/>
      <c r="B41" s="3">
        <f t="shared" si="2"/>
        <v>2019</v>
      </c>
      <c r="C41" s="13">
        <f t="shared" si="1"/>
        <v>-480.94428571428574</v>
      </c>
      <c r="D41" s="337"/>
      <c r="E41" s="337"/>
      <c r="F41" s="337"/>
      <c r="G41" s="337"/>
      <c r="H41" s="337"/>
      <c r="I41" s="337"/>
      <c r="J41" s="337"/>
      <c r="K41" s="337"/>
      <c r="L41" s="337"/>
      <c r="M41" s="337"/>
      <c r="N41" s="337"/>
      <c r="O41" s="337"/>
      <c r="P41" s="337"/>
      <c r="Q41" s="337"/>
      <c r="R41" s="337"/>
      <c r="S41" s="337"/>
      <c r="T41" s="103"/>
      <c r="U41" s="337"/>
      <c r="V41" s="33"/>
      <c r="W41" s="33"/>
      <c r="X41" s="33"/>
      <c r="Y41" s="337"/>
      <c r="Z41" s="103"/>
      <c r="AA41" s="356">
        <f t="shared" ref="AA41:AA45" si="7">$AA$14/7</f>
        <v>480.94428571428574</v>
      </c>
    </row>
    <row r="42" spans="1:34" x14ac:dyDescent="0.25">
      <c r="A42" s="38"/>
      <c r="B42" s="3">
        <f t="shared" si="2"/>
        <v>2020</v>
      </c>
      <c r="C42" s="13">
        <f t="shared" si="1"/>
        <v>-480.94428571428574</v>
      </c>
      <c r="D42" s="337"/>
      <c r="E42" s="337"/>
      <c r="F42" s="337"/>
      <c r="G42" s="337"/>
      <c r="H42" s="337"/>
      <c r="I42" s="337"/>
      <c r="J42" s="337"/>
      <c r="K42" s="337"/>
      <c r="L42" s="337"/>
      <c r="M42" s="337"/>
      <c r="N42" s="337"/>
      <c r="O42" s="337"/>
      <c r="P42" s="337"/>
      <c r="Q42" s="337"/>
      <c r="R42" s="337"/>
      <c r="S42" s="337"/>
      <c r="T42" s="103"/>
      <c r="U42" s="337"/>
      <c r="V42" s="33"/>
      <c r="W42" s="33"/>
      <c r="X42" s="33"/>
      <c r="Y42" s="337"/>
      <c r="Z42" s="103"/>
      <c r="AA42" s="356">
        <f t="shared" si="7"/>
        <v>480.94428571428574</v>
      </c>
    </row>
    <row r="43" spans="1:34" x14ac:dyDescent="0.25">
      <c r="A43" s="38"/>
      <c r="B43" s="3">
        <f t="shared" si="2"/>
        <v>2021</v>
      </c>
      <c r="C43" s="13">
        <f t="shared" si="1"/>
        <v>-480.94428571428574</v>
      </c>
      <c r="D43" s="337"/>
      <c r="E43" s="337"/>
      <c r="F43" s="337"/>
      <c r="G43" s="337"/>
      <c r="H43" s="337"/>
      <c r="I43" s="337"/>
      <c r="J43" s="337"/>
      <c r="K43" s="337"/>
      <c r="L43" s="337"/>
      <c r="M43" s="337"/>
      <c r="N43" s="337"/>
      <c r="O43" s="337"/>
      <c r="P43" s="337"/>
      <c r="Q43" s="337"/>
      <c r="R43" s="337"/>
      <c r="S43" s="337"/>
      <c r="T43" s="103"/>
      <c r="U43" s="337"/>
      <c r="V43" s="33"/>
      <c r="W43" s="33"/>
      <c r="X43" s="33"/>
      <c r="Y43" s="337"/>
      <c r="Z43" s="103"/>
      <c r="AA43" s="356">
        <f t="shared" si="7"/>
        <v>480.94428571428574</v>
      </c>
    </row>
    <row r="44" spans="1:34" x14ac:dyDescent="0.25">
      <c r="A44" s="38"/>
      <c r="B44" s="3">
        <f t="shared" si="2"/>
        <v>2022</v>
      </c>
      <c r="C44" s="13">
        <f t="shared" si="1"/>
        <v>-1415.8014285714287</v>
      </c>
      <c r="D44" s="337"/>
      <c r="E44" s="337"/>
      <c r="F44" s="337"/>
      <c r="G44" s="337"/>
      <c r="H44" s="337"/>
      <c r="I44" s="337"/>
      <c r="J44" s="337"/>
      <c r="K44" s="337"/>
      <c r="L44" s="337"/>
      <c r="M44" s="337"/>
      <c r="N44" s="337"/>
      <c r="O44" s="337"/>
      <c r="P44" s="337"/>
      <c r="Q44" s="337"/>
      <c r="R44" s="337"/>
      <c r="S44" s="337"/>
      <c r="T44" s="103"/>
      <c r="U44" s="337"/>
      <c r="V44" s="33"/>
      <c r="W44" s="33"/>
      <c r="X44" s="33"/>
      <c r="Y44" s="337"/>
      <c r="Z44" s="103"/>
      <c r="AA44" s="356">
        <f t="shared" si="7"/>
        <v>480.94428571428574</v>
      </c>
      <c r="AF44" s="354">
        <f>$AF$14/7/2</f>
        <v>934.85714285714289</v>
      </c>
    </row>
    <row r="45" spans="1:34" x14ac:dyDescent="0.25">
      <c r="A45" s="38"/>
      <c r="B45" s="3">
        <f t="shared" si="2"/>
        <v>2023</v>
      </c>
      <c r="C45" s="13">
        <f t="shared" si="1"/>
        <v>-2350.6585714285716</v>
      </c>
      <c r="D45" s="337"/>
      <c r="E45" s="337"/>
      <c r="F45" s="337"/>
      <c r="G45" s="337"/>
      <c r="H45" s="337"/>
      <c r="I45" s="337"/>
      <c r="J45" s="337"/>
      <c r="K45" s="337"/>
      <c r="L45" s="337"/>
      <c r="M45" s="337"/>
      <c r="N45" s="337"/>
      <c r="O45" s="337"/>
      <c r="P45" s="337"/>
      <c r="Q45" s="337"/>
      <c r="R45" s="337"/>
      <c r="S45" s="337"/>
      <c r="T45" s="103"/>
      <c r="U45" s="337"/>
      <c r="V45" s="33"/>
      <c r="W45" s="33"/>
      <c r="X45" s="33"/>
      <c r="Y45" s="337"/>
      <c r="Z45" s="103"/>
      <c r="AA45" s="356">
        <f t="shared" si="7"/>
        <v>480.94428571428574</v>
      </c>
      <c r="AF45" s="354">
        <f>$AF$14/7</f>
        <v>1869.7142857142858</v>
      </c>
    </row>
    <row r="46" spans="1:34" x14ac:dyDescent="0.25">
      <c r="A46" s="38"/>
      <c r="B46" s="3">
        <f t="shared" si="2"/>
        <v>2024</v>
      </c>
      <c r="C46" s="13">
        <f t="shared" si="1"/>
        <v>-2110.1864285714287</v>
      </c>
      <c r="D46" s="337"/>
      <c r="E46" s="337"/>
      <c r="F46" s="337"/>
      <c r="G46" s="337"/>
      <c r="H46" s="337"/>
      <c r="I46" s="337"/>
      <c r="J46" s="337"/>
      <c r="K46" s="337"/>
      <c r="L46" s="337"/>
      <c r="M46" s="337"/>
      <c r="N46" s="337"/>
      <c r="O46" s="337"/>
      <c r="P46" s="337"/>
      <c r="Q46" s="337"/>
      <c r="R46" s="337"/>
      <c r="S46" s="337"/>
      <c r="T46" s="103"/>
      <c r="U46" s="337"/>
      <c r="V46" s="33"/>
      <c r="W46" s="33"/>
      <c r="X46" s="33"/>
      <c r="Y46" s="337"/>
      <c r="Z46" s="103"/>
      <c r="AA46" s="356">
        <f>$AA$14/7/2</f>
        <v>240.47214285714287</v>
      </c>
      <c r="AF46" s="354">
        <f>$AF$14/7</f>
        <v>1869.7142857142858</v>
      </c>
    </row>
    <row r="47" spans="1:34" x14ac:dyDescent="0.25">
      <c r="A47" s="38"/>
      <c r="B47" s="3"/>
      <c r="C47" s="13"/>
      <c r="D47" s="337"/>
      <c r="E47" s="337"/>
      <c r="F47" s="337"/>
      <c r="G47" s="337"/>
      <c r="H47" s="337"/>
      <c r="I47" s="337"/>
      <c r="J47" s="337"/>
      <c r="K47" s="337"/>
      <c r="L47" s="337"/>
      <c r="M47" s="337"/>
      <c r="N47" s="337"/>
      <c r="O47" s="337"/>
      <c r="P47" s="337"/>
      <c r="Q47" s="337"/>
      <c r="R47" s="337"/>
      <c r="S47" s="337"/>
      <c r="T47" s="337"/>
      <c r="U47" s="337"/>
      <c r="V47" s="33"/>
      <c r="W47" s="33"/>
      <c r="X47" s="33"/>
      <c r="Y47" s="337"/>
      <c r="Z47" s="103"/>
      <c r="AA47" s="7"/>
    </row>
    <row r="48" spans="1:34" x14ac:dyDescent="0.25">
      <c r="A48" s="38" t="s">
        <v>62</v>
      </c>
      <c r="B48" s="684">
        <f>SUM(D48:AH48)</f>
        <v>8413.7142857142862</v>
      </c>
      <c r="C48" s="685">
        <f>SUM(C16:C47)</f>
        <v>-884930.68571428594</v>
      </c>
      <c r="D48" s="329">
        <f t="shared" ref="D48:M48" si="8">-SUM(D16:D47)+D14</f>
        <v>0</v>
      </c>
      <c r="E48" s="329">
        <f t="shared" si="8"/>
        <v>0</v>
      </c>
      <c r="F48" s="329">
        <f t="shared" si="8"/>
        <v>0</v>
      </c>
      <c r="G48" s="329">
        <f t="shared" si="8"/>
        <v>0</v>
      </c>
      <c r="H48" s="329">
        <f t="shared" si="8"/>
        <v>0</v>
      </c>
      <c r="I48" s="329">
        <f t="shared" si="8"/>
        <v>0</v>
      </c>
      <c r="J48" s="329">
        <f t="shared" si="8"/>
        <v>0</v>
      </c>
      <c r="K48" s="329">
        <f t="shared" si="8"/>
        <v>0</v>
      </c>
      <c r="L48" s="329">
        <f t="shared" si="8"/>
        <v>0</v>
      </c>
      <c r="M48" s="329">
        <f t="shared" si="8"/>
        <v>0</v>
      </c>
      <c r="N48" s="329">
        <f>-SUM(N16:N47)+N14</f>
        <v>0</v>
      </c>
      <c r="O48" s="329">
        <f t="shared" ref="O48:AF48" si="9">-SUM(O16:O47)+O14</f>
        <v>0</v>
      </c>
      <c r="P48" s="329">
        <f t="shared" si="9"/>
        <v>0</v>
      </c>
      <c r="Q48" s="329">
        <f t="shared" si="9"/>
        <v>0</v>
      </c>
      <c r="R48" s="329">
        <f t="shared" si="9"/>
        <v>0</v>
      </c>
      <c r="S48" s="329">
        <f t="shared" si="9"/>
        <v>0</v>
      </c>
      <c r="T48" s="329">
        <f t="shared" si="9"/>
        <v>0</v>
      </c>
      <c r="U48" s="329">
        <f t="shared" si="9"/>
        <v>0</v>
      </c>
      <c r="V48" s="329">
        <f t="shared" si="9"/>
        <v>0</v>
      </c>
      <c r="W48" s="329">
        <f t="shared" si="9"/>
        <v>0</v>
      </c>
      <c r="X48" s="329">
        <f t="shared" si="9"/>
        <v>0</v>
      </c>
      <c r="Y48" s="329">
        <f t="shared" si="9"/>
        <v>0</v>
      </c>
      <c r="Z48" s="329">
        <f t="shared" si="9"/>
        <v>0</v>
      </c>
      <c r="AA48" s="329">
        <f t="shared" si="9"/>
        <v>0</v>
      </c>
      <c r="AB48" s="329">
        <f t="shared" si="9"/>
        <v>0</v>
      </c>
      <c r="AC48" s="329">
        <f t="shared" si="9"/>
        <v>0</v>
      </c>
      <c r="AD48" s="329">
        <f t="shared" si="9"/>
        <v>0</v>
      </c>
      <c r="AE48" s="329">
        <f t="shared" si="9"/>
        <v>0</v>
      </c>
      <c r="AF48" s="329">
        <f t="shared" si="9"/>
        <v>8413.7142857142862</v>
      </c>
      <c r="AG48" s="329">
        <f t="shared" ref="AG48" si="10">-SUM(AG16:AG47)+AG14</f>
        <v>0</v>
      </c>
      <c r="AH48" s="329">
        <f t="shared" ref="AH48" si="11">-SUM(AH16:AH47)+AH14</f>
        <v>0</v>
      </c>
    </row>
    <row r="49" spans="1:26" x14ac:dyDescent="0.25">
      <c r="A49" s="38"/>
      <c r="B49" s="102">
        <f>SUM(D49:Y49)</f>
        <v>0</v>
      </c>
      <c r="C49" s="106"/>
      <c r="D49" s="103"/>
      <c r="E49" s="103"/>
      <c r="F49" s="103"/>
      <c r="G49" s="103"/>
      <c r="H49" s="103"/>
      <c r="I49" s="103"/>
      <c r="J49" s="103"/>
      <c r="K49" s="103"/>
      <c r="L49" s="103"/>
      <c r="M49" s="103"/>
      <c r="N49" s="103"/>
      <c r="O49" s="103"/>
      <c r="P49" s="103"/>
      <c r="Q49" s="103"/>
      <c r="R49" s="103"/>
      <c r="S49" s="103"/>
      <c r="T49" s="103"/>
      <c r="U49" s="103"/>
      <c r="V49" s="103"/>
      <c r="W49" s="103"/>
      <c r="X49" s="103"/>
      <c r="Y49" s="103"/>
      <c r="Z49" s="103"/>
    </row>
    <row r="50" spans="1:26" x14ac:dyDescent="0.25">
      <c r="A50" s="39" t="s">
        <v>63</v>
      </c>
      <c r="B50" s="3"/>
      <c r="C50" s="30">
        <f>+C14+C48</f>
        <v>8413.7142857140861</v>
      </c>
      <c r="D50" s="103"/>
      <c r="E50" s="103"/>
      <c r="F50" s="103"/>
      <c r="G50" s="103"/>
      <c r="H50" s="103"/>
      <c r="I50" s="103"/>
      <c r="J50" s="103"/>
      <c r="K50" s="103"/>
      <c r="L50" s="103"/>
      <c r="M50" s="103"/>
      <c r="N50" s="103"/>
      <c r="O50" s="103"/>
      <c r="P50" s="103"/>
      <c r="Q50" s="103"/>
      <c r="R50" s="103"/>
      <c r="S50" s="103"/>
      <c r="T50" s="337"/>
      <c r="U50" s="337"/>
      <c r="V50" s="337"/>
      <c r="W50" s="337"/>
      <c r="X50" s="337"/>
      <c r="Y50" s="337"/>
      <c r="Z50" s="337"/>
    </row>
    <row r="51" spans="1:26" x14ac:dyDescent="0.25">
      <c r="A51" s="3"/>
      <c r="B51" s="3"/>
      <c r="C51" s="3"/>
      <c r="D51" s="103"/>
      <c r="E51" s="103"/>
      <c r="F51" s="103"/>
      <c r="G51" s="103"/>
      <c r="H51" s="103"/>
      <c r="I51" s="103"/>
      <c r="J51" s="103"/>
      <c r="K51" s="103"/>
      <c r="L51" s="103"/>
      <c r="M51" s="103"/>
      <c r="N51" s="103"/>
      <c r="O51" s="103"/>
      <c r="P51" s="103"/>
      <c r="Q51" s="103"/>
      <c r="R51" s="103"/>
      <c r="S51" s="103"/>
      <c r="T51" s="103"/>
      <c r="U51" s="103"/>
      <c r="V51" s="103"/>
      <c r="W51" s="103"/>
      <c r="X51" s="103"/>
      <c r="Y51" s="103"/>
      <c r="Z51" s="103"/>
    </row>
    <row r="52" spans="1:26" x14ac:dyDescent="0.25">
      <c r="A52" s="3"/>
      <c r="B52" s="36"/>
      <c r="C52" s="3"/>
      <c r="D52" s="103"/>
      <c r="E52" s="103"/>
      <c r="F52" s="103"/>
      <c r="G52" s="103"/>
      <c r="H52" s="103"/>
      <c r="I52" s="103"/>
      <c r="J52" s="103"/>
      <c r="K52" s="103"/>
      <c r="L52" s="103"/>
      <c r="M52" s="103"/>
      <c r="N52" s="103"/>
      <c r="O52" s="103"/>
      <c r="P52" s="103"/>
      <c r="Q52" s="103"/>
      <c r="R52" s="103"/>
      <c r="S52" s="103"/>
      <c r="T52" s="103"/>
      <c r="U52" s="103"/>
      <c r="V52" s="103"/>
      <c r="W52" s="103"/>
      <c r="X52" s="103"/>
      <c r="Y52" s="103"/>
      <c r="Z52" s="103"/>
    </row>
    <row r="53" spans="1:26" x14ac:dyDescent="0.25">
      <c r="A53" s="3"/>
      <c r="B53" s="3"/>
      <c r="C53" s="3"/>
      <c r="E53" s="103"/>
      <c r="F53" s="107"/>
      <c r="G53" s="107"/>
      <c r="H53" s="107"/>
      <c r="I53" s="107"/>
      <c r="J53" s="107"/>
      <c r="K53" s="107"/>
      <c r="L53" s="107"/>
      <c r="M53" s="107"/>
      <c r="N53" s="103">
        <f>SUM(E32:E53)</f>
        <v>0</v>
      </c>
      <c r="O53" s="107"/>
      <c r="P53" s="107"/>
      <c r="Q53" s="107"/>
      <c r="R53" s="107"/>
      <c r="S53" s="107"/>
    </row>
    <row r="54" spans="1:26" x14ac:dyDescent="0.25">
      <c r="B54" s="3"/>
      <c r="C54" s="3"/>
      <c r="E54" s="107"/>
      <c r="F54" s="107"/>
      <c r="G54" s="107"/>
      <c r="H54" s="107"/>
      <c r="I54" s="107"/>
      <c r="J54" s="107"/>
      <c r="K54" s="107"/>
      <c r="L54" s="107"/>
      <c r="M54" s="107"/>
      <c r="N54" s="107"/>
      <c r="O54" s="107"/>
      <c r="P54" s="107"/>
      <c r="Q54" s="107"/>
      <c r="R54" s="107"/>
      <c r="S54" s="107"/>
    </row>
    <row r="55" spans="1:26" x14ac:dyDescent="0.25">
      <c r="E55" s="107"/>
      <c r="F55" s="107"/>
      <c r="G55" s="107"/>
      <c r="H55" s="107"/>
      <c r="I55" s="107"/>
      <c r="J55" s="107"/>
      <c r="K55" s="107"/>
      <c r="L55" s="107"/>
      <c r="M55" s="107"/>
      <c r="N55" s="107"/>
      <c r="O55" s="107"/>
      <c r="P55" s="107"/>
      <c r="Q55" s="107"/>
      <c r="R55" s="107"/>
      <c r="S55" s="107"/>
    </row>
    <row r="56" spans="1:26" x14ac:dyDescent="0.25">
      <c r="E56" s="107"/>
      <c r="F56" s="107"/>
      <c r="G56" s="107"/>
      <c r="H56" s="107"/>
      <c r="I56" s="107"/>
      <c r="J56" s="107"/>
      <c r="K56" s="107"/>
      <c r="L56" s="107"/>
      <c r="M56" s="107"/>
      <c r="N56" s="107"/>
      <c r="O56" s="107"/>
      <c r="P56" s="107"/>
      <c r="Q56" s="107"/>
      <c r="R56" s="107"/>
      <c r="S56" s="107"/>
    </row>
    <row r="57" spans="1:26" x14ac:dyDescent="0.25">
      <c r="E57" s="107"/>
      <c r="F57" s="107"/>
      <c r="G57" s="107"/>
      <c r="H57" s="107"/>
      <c r="I57" s="107"/>
      <c r="J57" s="107"/>
      <c r="K57" s="107"/>
      <c r="L57" s="107"/>
      <c r="M57" s="107"/>
      <c r="N57" s="107"/>
      <c r="O57" s="107"/>
      <c r="P57" s="107"/>
      <c r="Q57" s="107"/>
      <c r="R57" s="107"/>
      <c r="S57" s="107"/>
    </row>
    <row r="58" spans="1:26" x14ac:dyDescent="0.25">
      <c r="E58" s="107"/>
      <c r="F58" s="107"/>
      <c r="G58" s="107"/>
      <c r="H58" s="107"/>
      <c r="I58" s="107"/>
      <c r="J58" s="107"/>
      <c r="K58" s="107"/>
      <c r="L58" s="107"/>
      <c r="M58" s="107"/>
      <c r="N58" s="107"/>
      <c r="O58" s="107"/>
      <c r="P58" s="107"/>
      <c r="Q58" s="107"/>
      <c r="R58" s="107"/>
      <c r="S58" s="107"/>
    </row>
    <row r="59" spans="1:26" x14ac:dyDescent="0.25">
      <c r="E59" s="107"/>
      <c r="F59" s="107"/>
      <c r="G59" s="107"/>
      <c r="H59" s="107"/>
      <c r="I59" s="107"/>
      <c r="J59" s="107"/>
      <c r="K59" s="107"/>
      <c r="L59" s="107"/>
      <c r="M59" s="107"/>
      <c r="N59" s="107"/>
      <c r="O59" s="107"/>
      <c r="P59" s="107"/>
      <c r="Q59" s="107"/>
      <c r="R59" s="107"/>
      <c r="S59" s="107"/>
    </row>
    <row r="60" spans="1:26" x14ac:dyDescent="0.25">
      <c r="E60" s="107"/>
      <c r="F60" s="107"/>
      <c r="G60" s="107"/>
      <c r="H60" s="107"/>
      <c r="I60" s="107"/>
      <c r="J60" s="107"/>
      <c r="K60" s="107"/>
      <c r="L60" s="107"/>
      <c r="M60" s="107"/>
      <c r="N60" s="107"/>
      <c r="O60" s="107"/>
      <c r="P60" s="107"/>
      <c r="Q60" s="107"/>
      <c r="R60" s="107"/>
      <c r="S60" s="107"/>
    </row>
    <row r="61" spans="1:26" x14ac:dyDescent="0.25">
      <c r="E61" s="107"/>
      <c r="F61" s="107"/>
      <c r="G61" s="107"/>
      <c r="H61" s="107"/>
      <c r="I61" s="107"/>
      <c r="J61" s="107"/>
      <c r="K61" s="107"/>
      <c r="L61" s="107"/>
      <c r="M61" s="107"/>
      <c r="N61" s="107"/>
      <c r="O61" s="107"/>
      <c r="P61" s="107"/>
      <c r="Q61" s="107"/>
      <c r="R61" s="107"/>
      <c r="S61" s="107"/>
    </row>
    <row r="62" spans="1:26" x14ac:dyDescent="0.25">
      <c r="E62" s="107"/>
      <c r="F62" s="107"/>
      <c r="G62" s="107"/>
      <c r="H62" s="107"/>
      <c r="I62" s="107"/>
      <c r="J62" s="107"/>
      <c r="K62" s="107"/>
      <c r="L62" s="107"/>
      <c r="M62" s="107"/>
      <c r="N62" s="107"/>
      <c r="O62" s="107"/>
      <c r="P62" s="107"/>
      <c r="Q62" s="107"/>
      <c r="R62" s="107"/>
      <c r="S62" s="107"/>
    </row>
    <row r="63" spans="1:26" x14ac:dyDescent="0.25">
      <c r="E63" s="107"/>
      <c r="F63" s="107"/>
      <c r="G63" s="107"/>
      <c r="H63" s="107"/>
      <c r="I63" s="107"/>
      <c r="J63" s="107"/>
      <c r="K63" s="107"/>
      <c r="L63" s="107"/>
      <c r="M63" s="107"/>
      <c r="N63" s="107"/>
      <c r="O63" s="107"/>
      <c r="P63" s="107"/>
      <c r="Q63" s="107"/>
      <c r="R63" s="107"/>
      <c r="S63" s="107"/>
    </row>
    <row r="64" spans="1:26" x14ac:dyDescent="0.25">
      <c r="E64" s="107"/>
      <c r="F64" s="107"/>
      <c r="G64" s="107"/>
      <c r="H64" s="107"/>
      <c r="I64" s="107"/>
      <c r="J64" s="107"/>
      <c r="K64" s="107"/>
      <c r="L64" s="107"/>
      <c r="M64" s="107"/>
      <c r="N64" s="107"/>
      <c r="O64" s="107"/>
      <c r="P64" s="107"/>
      <c r="Q64" s="107"/>
      <c r="R64" s="107"/>
      <c r="S64" s="107"/>
    </row>
  </sheetData>
  <phoneticPr fontId="0" type="noConversion"/>
  <pageMargins left="0.7" right="0.7" top="0.75" bottom="0.75" header="0.3" footer="0.3"/>
  <pageSetup scale="81" orientation="landscape" horizontalDpi="4294967294" verticalDpi="4294967294" r:id="rId1"/>
  <headerFooter alignWithMargins="0">
    <oddFooter>&amp;Z&amp;F&amp;RPage &amp;P</oddFooter>
  </headerFooter>
  <ignoredErrors>
    <ignoredError sqref="Q32:Q34 R32" formula="1"/>
  </ignoredErrors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D00-000000000000}">
  <sheetPr codeName="Sheet104">
    <tabColor rgb="FFFFFF00"/>
    <pageSetUpPr fitToPage="1"/>
  </sheetPr>
  <dimension ref="A1:AB58"/>
  <sheetViews>
    <sheetView workbookViewId="0"/>
  </sheetViews>
  <sheetFormatPr defaultRowHeight="15" x14ac:dyDescent="0.25"/>
  <cols>
    <col min="1" max="1" width="34" bestFit="1" customWidth="1"/>
    <col min="2" max="2" width="8.7109375" customWidth="1"/>
    <col min="3" max="3" width="12.85546875" customWidth="1"/>
    <col min="4" max="4" width="10.5703125" hidden="1" customWidth="1"/>
    <col min="5" max="5" width="7.42578125" hidden="1" customWidth="1"/>
    <col min="6" max="7" width="9" hidden="1" customWidth="1"/>
    <col min="8" max="8" width="10.5703125" hidden="1" customWidth="1"/>
    <col min="9" max="9" width="10" hidden="1" customWidth="1"/>
    <col min="10" max="10" width="9" hidden="1" customWidth="1"/>
    <col min="11" max="11" width="10" hidden="1" customWidth="1"/>
    <col min="12" max="13" width="9" hidden="1" customWidth="1"/>
    <col min="14" max="17" width="9.28515625" customWidth="1"/>
    <col min="18" max="19" width="11.28515625" customWidth="1"/>
    <col min="20" max="20" width="9.42578125" customWidth="1"/>
    <col min="22" max="24" width="10.5703125" customWidth="1"/>
  </cols>
  <sheetData>
    <row r="1" spans="1:28" x14ac:dyDescent="0.25">
      <c r="A1" s="11" t="s">
        <v>10</v>
      </c>
    </row>
    <row r="2" spans="1:28" x14ac:dyDescent="0.25">
      <c r="A2" s="9" t="s">
        <v>438</v>
      </c>
    </row>
    <row r="3" spans="1:28" x14ac:dyDescent="0.25">
      <c r="A3" s="9" t="s">
        <v>80</v>
      </c>
    </row>
    <row r="4" spans="1:28" x14ac:dyDescent="0.25">
      <c r="R4" s="40" t="s">
        <v>4</v>
      </c>
      <c r="S4" s="41"/>
      <c r="T4" s="40" t="s">
        <v>8</v>
      </c>
    </row>
    <row r="5" spans="1:28" x14ac:dyDescent="0.25">
      <c r="A5" s="10" t="s">
        <v>9</v>
      </c>
      <c r="B5" s="12" t="s">
        <v>64</v>
      </c>
      <c r="C5" s="12" t="s">
        <v>12</v>
      </c>
      <c r="R5" s="42" t="s">
        <v>2</v>
      </c>
      <c r="S5" s="42" t="s">
        <v>60</v>
      </c>
      <c r="T5" s="42" t="s">
        <v>7</v>
      </c>
    </row>
    <row r="6" spans="1:28" x14ac:dyDescent="0.25">
      <c r="A6" t="str">
        <f>+SUMMARY!B367</f>
        <v xml:space="preserve">TOSHIBA TUE-15 </v>
      </c>
      <c r="B6" s="3">
        <f>+SUMMARY!A367</f>
        <v>520</v>
      </c>
      <c r="C6">
        <f>+SUMMARY!D367</f>
        <v>112467</v>
      </c>
      <c r="R6" s="3"/>
    </row>
    <row r="7" spans="1:28" x14ac:dyDescent="0.25">
      <c r="A7" s="213" t="str">
        <f>+SUMMARY!C367</f>
        <v>SOLD CNC VBM W/ FANUC 18T</v>
      </c>
      <c r="B7" s="212"/>
      <c r="C7" s="214"/>
      <c r="D7" s="100"/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1"/>
      <c r="P7" s="6"/>
      <c r="Q7" s="6"/>
      <c r="R7" s="13">
        <f>+C14</f>
        <v>440774.69</v>
      </c>
      <c r="S7" s="13">
        <f>+-C42</f>
        <v>440774.69000000006</v>
      </c>
      <c r="T7" s="13">
        <f>+R7-S7</f>
        <v>0</v>
      </c>
      <c r="U7" s="154" t="s">
        <v>567</v>
      </c>
    </row>
    <row r="8" spans="1:28" x14ac:dyDescent="0.25">
      <c r="A8" s="213"/>
      <c r="B8" s="3"/>
      <c r="D8" s="100"/>
      <c r="E8" s="100"/>
      <c r="F8" s="100"/>
      <c r="G8" s="100"/>
      <c r="H8" s="100"/>
      <c r="I8" s="100"/>
      <c r="J8" s="100"/>
      <c r="K8" s="100"/>
      <c r="L8" s="100"/>
      <c r="M8" s="100"/>
      <c r="N8" s="100"/>
      <c r="O8" s="101"/>
      <c r="P8" s="6"/>
      <c r="Q8" s="6"/>
    </row>
    <row r="9" spans="1:28" x14ac:dyDescent="0.25">
      <c r="A9" s="2"/>
      <c r="B9" s="3"/>
      <c r="D9" s="100"/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1"/>
      <c r="P9" s="6"/>
      <c r="Q9" s="6"/>
    </row>
    <row r="10" spans="1:28" x14ac:dyDescent="0.25">
      <c r="B10" s="3"/>
    </row>
    <row r="11" spans="1:28" x14ac:dyDescent="0.25">
      <c r="A11" s="686" t="s">
        <v>65</v>
      </c>
      <c r="B11" s="219" t="str">
        <f>+SUMMARY!F367</f>
        <v>BURL</v>
      </c>
      <c r="C11" s="214"/>
    </row>
    <row r="12" spans="1:28" x14ac:dyDescent="0.25">
      <c r="B12" s="28"/>
      <c r="C12" s="2"/>
    </row>
    <row r="13" spans="1:28" x14ac:dyDescent="0.25">
      <c r="A13" s="9" t="s">
        <v>5</v>
      </c>
      <c r="C13" s="31" t="s">
        <v>3</v>
      </c>
      <c r="D13" s="32">
        <v>1994</v>
      </c>
      <c r="E13" s="32">
        <v>1995</v>
      </c>
      <c r="F13" s="32">
        <v>1996</v>
      </c>
      <c r="G13" s="32">
        <v>1997</v>
      </c>
      <c r="H13" s="32">
        <v>1998</v>
      </c>
      <c r="I13" s="32">
        <v>1999</v>
      </c>
      <c r="J13" s="32">
        <v>2000</v>
      </c>
      <c r="K13" s="32">
        <v>2001</v>
      </c>
      <c r="L13" s="32">
        <v>2002</v>
      </c>
      <c r="M13" s="32">
        <v>2003</v>
      </c>
      <c r="N13" s="32">
        <v>2004</v>
      </c>
      <c r="O13" s="32">
        <v>2005</v>
      </c>
      <c r="P13" s="32">
        <v>2006</v>
      </c>
      <c r="Q13" s="32">
        <v>2007</v>
      </c>
      <c r="R13" s="32">
        <v>2008</v>
      </c>
      <c r="S13" s="32">
        <v>2009</v>
      </c>
      <c r="T13" s="32">
        <v>2010</v>
      </c>
      <c r="U13" s="32">
        <v>2011</v>
      </c>
      <c r="V13" s="32">
        <v>2012</v>
      </c>
      <c r="W13" s="32">
        <v>2013</v>
      </c>
      <c r="X13" s="32">
        <v>2014</v>
      </c>
      <c r="Y13" s="328">
        <v>2015</v>
      </c>
      <c r="Z13" s="32">
        <v>2016</v>
      </c>
      <c r="AA13" s="328">
        <v>2017</v>
      </c>
      <c r="AB13" s="32">
        <v>2018</v>
      </c>
    </row>
    <row r="14" spans="1:28" x14ac:dyDescent="0.25">
      <c r="A14" s="9" t="s">
        <v>73</v>
      </c>
      <c r="C14" s="102">
        <f>SUM(D14:Y14)</f>
        <v>440774.69</v>
      </c>
      <c r="D14" s="111"/>
      <c r="E14" s="111"/>
      <c r="F14" s="111"/>
      <c r="G14" s="111"/>
      <c r="H14" s="111"/>
      <c r="I14" s="111"/>
      <c r="J14" s="111"/>
      <c r="K14" s="111"/>
      <c r="L14" s="111"/>
      <c r="M14" s="111"/>
      <c r="N14" s="111"/>
      <c r="O14" s="111"/>
      <c r="P14" s="111"/>
      <c r="Q14" s="111"/>
      <c r="R14" s="111"/>
      <c r="S14" s="102">
        <v>440774.69</v>
      </c>
      <c r="T14" s="43"/>
      <c r="U14" s="7"/>
      <c r="V14" s="7"/>
      <c r="W14" s="7"/>
      <c r="X14" s="7"/>
      <c r="Y14" s="7"/>
      <c r="Z14" s="7"/>
    </row>
    <row r="15" spans="1:28" x14ac:dyDescent="0.25">
      <c r="A15" s="34"/>
      <c r="B15" s="2"/>
      <c r="C15" s="2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8" x14ac:dyDescent="0.25">
      <c r="A16" s="9" t="s">
        <v>6</v>
      </c>
      <c r="B16" s="3">
        <v>1994</v>
      </c>
      <c r="C16" s="13">
        <f>-SUM(D16:Y16)</f>
        <v>0</v>
      </c>
      <c r="D16" s="103">
        <f>+D$14/7/2</f>
        <v>0</v>
      </c>
      <c r="E16" s="103"/>
      <c r="F16" s="103"/>
      <c r="G16" s="103"/>
      <c r="H16" s="103"/>
      <c r="I16" s="103"/>
      <c r="J16" s="103"/>
      <c r="K16" s="103"/>
      <c r="L16" s="103"/>
      <c r="M16" s="103"/>
      <c r="N16" s="103"/>
      <c r="O16" s="103"/>
      <c r="P16" s="103"/>
      <c r="Q16" s="103"/>
      <c r="R16" s="103"/>
      <c r="S16" s="103"/>
      <c r="T16" s="103"/>
      <c r="U16" s="103"/>
      <c r="V16" s="7"/>
      <c r="W16" s="7"/>
      <c r="X16" s="7"/>
      <c r="Y16" s="103"/>
      <c r="Z16" s="103"/>
    </row>
    <row r="17" spans="1:26" x14ac:dyDescent="0.25">
      <c r="B17" s="3">
        <v>1995</v>
      </c>
      <c r="C17" s="13">
        <f t="shared" ref="C17:C39" si="0">-SUM(D17:Y17)</f>
        <v>0</v>
      </c>
      <c r="D17" s="103">
        <f>+D$14/7</f>
        <v>0</v>
      </c>
      <c r="E17" s="103">
        <f>+E$14/7/2</f>
        <v>0</v>
      </c>
      <c r="F17" s="103"/>
      <c r="G17" s="103"/>
      <c r="H17" s="103"/>
      <c r="I17" s="103"/>
      <c r="J17" s="103"/>
      <c r="K17" s="103"/>
      <c r="L17" s="103"/>
      <c r="M17" s="103"/>
      <c r="N17" s="103"/>
      <c r="O17" s="103"/>
      <c r="P17" s="103"/>
      <c r="Q17" s="103"/>
      <c r="R17" s="103"/>
      <c r="S17" s="103"/>
      <c r="T17" s="103"/>
      <c r="U17" s="103"/>
      <c r="V17" s="7"/>
      <c r="W17" s="7"/>
      <c r="X17" s="7"/>
      <c r="Y17" s="103"/>
      <c r="Z17" s="103"/>
    </row>
    <row r="18" spans="1:26" x14ac:dyDescent="0.25">
      <c r="B18" s="3">
        <v>1996</v>
      </c>
      <c r="C18" s="13">
        <f t="shared" si="0"/>
        <v>0</v>
      </c>
      <c r="D18" s="103">
        <f>+D17</f>
        <v>0</v>
      </c>
      <c r="E18" s="103">
        <f>+E$14/7</f>
        <v>0</v>
      </c>
      <c r="F18" s="103">
        <f>+F$14/7/2</f>
        <v>0</v>
      </c>
      <c r="G18" s="103"/>
      <c r="H18" s="103"/>
      <c r="I18" s="103"/>
      <c r="J18" s="103"/>
      <c r="K18" s="103"/>
      <c r="L18" s="103"/>
      <c r="M18" s="103"/>
      <c r="N18" s="103"/>
      <c r="O18" s="103"/>
      <c r="P18" s="103"/>
      <c r="Q18" s="103"/>
      <c r="R18" s="103"/>
      <c r="S18" s="103"/>
      <c r="T18" s="103"/>
      <c r="U18" s="103"/>
      <c r="V18" s="7"/>
      <c r="W18" s="7"/>
      <c r="X18" s="7"/>
      <c r="Y18" s="103"/>
      <c r="Z18" s="103"/>
    </row>
    <row r="19" spans="1:26" x14ac:dyDescent="0.25">
      <c r="B19" s="3">
        <v>1997</v>
      </c>
      <c r="C19" s="13">
        <f t="shared" si="0"/>
        <v>0</v>
      </c>
      <c r="D19" s="103">
        <f>+D18</f>
        <v>0</v>
      </c>
      <c r="E19" s="103">
        <f>+E18</f>
        <v>0</v>
      </c>
      <c r="F19" s="103">
        <f>+F$14/7</f>
        <v>0</v>
      </c>
      <c r="G19" s="103">
        <f>+G$14/7/2</f>
        <v>0</v>
      </c>
      <c r="H19" s="103"/>
      <c r="I19" s="103"/>
      <c r="J19" s="103"/>
      <c r="K19" s="103"/>
      <c r="L19" s="103"/>
      <c r="M19" s="103"/>
      <c r="N19" s="103"/>
      <c r="O19" s="103"/>
      <c r="P19" s="103"/>
      <c r="Q19" s="103"/>
      <c r="R19" s="103"/>
      <c r="S19" s="103"/>
      <c r="T19" s="103"/>
      <c r="U19" s="103"/>
      <c r="V19" s="7"/>
      <c r="W19" s="7"/>
      <c r="X19" s="7"/>
      <c r="Y19" s="103"/>
      <c r="Z19" s="103"/>
    </row>
    <row r="20" spans="1:26" x14ac:dyDescent="0.25">
      <c r="B20" s="3">
        <v>1998</v>
      </c>
      <c r="C20" s="13">
        <f t="shared" si="0"/>
        <v>0</v>
      </c>
      <c r="D20" s="103">
        <f>+D19</f>
        <v>0</v>
      </c>
      <c r="E20" s="103">
        <f>+E19</f>
        <v>0</v>
      </c>
      <c r="F20" s="103">
        <f>+F19</f>
        <v>0</v>
      </c>
      <c r="G20" s="103">
        <f>+G$14/7</f>
        <v>0</v>
      </c>
      <c r="H20" s="103">
        <f>+H$14/7/2</f>
        <v>0</v>
      </c>
      <c r="I20" s="103"/>
      <c r="J20" s="103"/>
      <c r="K20" s="103"/>
      <c r="L20" s="103"/>
      <c r="M20" s="103"/>
      <c r="N20" s="103"/>
      <c r="O20" s="103"/>
      <c r="P20" s="103"/>
      <c r="Q20" s="103"/>
      <c r="R20" s="103"/>
      <c r="S20" s="103"/>
      <c r="T20" s="103"/>
      <c r="U20" s="103"/>
      <c r="V20" s="7"/>
      <c r="W20" s="7"/>
      <c r="X20" s="7"/>
      <c r="Y20" s="103"/>
      <c r="Z20" s="103"/>
    </row>
    <row r="21" spans="1:26" x14ac:dyDescent="0.25">
      <c r="B21" s="3">
        <v>1999</v>
      </c>
      <c r="C21" s="13">
        <f t="shared" si="0"/>
        <v>0</v>
      </c>
      <c r="D21" s="103">
        <f>+D20</f>
        <v>0</v>
      </c>
      <c r="E21" s="103">
        <f>+E20</f>
        <v>0</v>
      </c>
      <c r="F21" s="103">
        <f>+F20</f>
        <v>0</v>
      </c>
      <c r="G21" s="103">
        <f>+G20</f>
        <v>0</v>
      </c>
      <c r="H21" s="103">
        <f>+H$14/7</f>
        <v>0</v>
      </c>
      <c r="I21" s="103">
        <f>+I$14/7/2</f>
        <v>0</v>
      </c>
      <c r="J21" s="103"/>
      <c r="K21" s="103"/>
      <c r="L21" s="103"/>
      <c r="M21" s="103"/>
      <c r="N21" s="103"/>
      <c r="O21" s="103"/>
      <c r="P21" s="103"/>
      <c r="Q21" s="103"/>
      <c r="R21" s="103"/>
      <c r="S21" s="103"/>
      <c r="T21" s="103"/>
      <c r="U21" s="103"/>
      <c r="V21" s="7"/>
      <c r="W21" s="7"/>
      <c r="X21" s="7"/>
      <c r="Y21" s="103"/>
      <c r="Z21" s="103"/>
    </row>
    <row r="22" spans="1:26" x14ac:dyDescent="0.25">
      <c r="B22" s="3">
        <v>2000</v>
      </c>
      <c r="C22" s="13">
        <f t="shared" si="0"/>
        <v>0</v>
      </c>
      <c r="D22" s="103">
        <f>+D21</f>
        <v>0</v>
      </c>
      <c r="E22" s="103">
        <f>+E21</f>
        <v>0</v>
      </c>
      <c r="F22" s="103">
        <f>+F21</f>
        <v>0</v>
      </c>
      <c r="G22" s="103">
        <f>+G21</f>
        <v>0</v>
      </c>
      <c r="H22" s="103">
        <f>+H21</f>
        <v>0</v>
      </c>
      <c r="I22" s="103">
        <f>+I$14/7</f>
        <v>0</v>
      </c>
      <c r="J22" s="103">
        <f>+J$14/7/2</f>
        <v>0</v>
      </c>
      <c r="K22" s="103"/>
      <c r="L22" s="103"/>
      <c r="M22" s="103"/>
      <c r="N22" s="103"/>
      <c r="O22" s="103"/>
      <c r="P22" s="103"/>
      <c r="Q22" s="103"/>
      <c r="R22" s="103"/>
      <c r="S22" s="103"/>
      <c r="T22" s="103"/>
      <c r="U22" s="103"/>
      <c r="V22" s="7"/>
      <c r="W22" s="7"/>
      <c r="X22" s="7"/>
      <c r="Y22" s="103"/>
      <c r="Z22" s="103"/>
    </row>
    <row r="23" spans="1:26" x14ac:dyDescent="0.25">
      <c r="B23" s="3">
        <v>2001</v>
      </c>
      <c r="C23" s="13">
        <f t="shared" si="0"/>
        <v>0</v>
      </c>
      <c r="D23" s="103">
        <f>+D$14/7/2</f>
        <v>0</v>
      </c>
      <c r="E23" s="103">
        <f>+E22</f>
        <v>0</v>
      </c>
      <c r="F23" s="103">
        <f>+F22</f>
        <v>0</v>
      </c>
      <c r="G23" s="103">
        <f>+G22</f>
        <v>0</v>
      </c>
      <c r="H23" s="103">
        <f>+H22</f>
        <v>0</v>
      </c>
      <c r="I23" s="103">
        <f>+I22</f>
        <v>0</v>
      </c>
      <c r="J23" s="103">
        <f>+J$14/7</f>
        <v>0</v>
      </c>
      <c r="K23" s="103">
        <f>+K$14/7/2</f>
        <v>0</v>
      </c>
      <c r="L23" s="103"/>
      <c r="M23" s="103"/>
      <c r="N23" s="103"/>
      <c r="O23" s="103"/>
      <c r="P23" s="103"/>
      <c r="Q23" s="103"/>
      <c r="R23" s="103"/>
      <c r="S23" s="103"/>
      <c r="T23" s="103"/>
      <c r="U23" s="103"/>
      <c r="V23" s="7"/>
      <c r="W23" s="7"/>
      <c r="X23" s="7"/>
      <c r="Y23" s="103"/>
      <c r="Z23" s="103"/>
    </row>
    <row r="24" spans="1:26" x14ac:dyDescent="0.25">
      <c r="B24" s="3">
        <v>2002</v>
      </c>
      <c r="C24" s="13">
        <f t="shared" si="0"/>
        <v>0</v>
      </c>
      <c r="D24" s="103"/>
      <c r="E24" s="103">
        <f>+E$14/7/2</f>
        <v>0</v>
      </c>
      <c r="F24" s="103">
        <f>+F23</f>
        <v>0</v>
      </c>
      <c r="G24" s="103">
        <f>+G23</f>
        <v>0</v>
      </c>
      <c r="H24" s="103">
        <f>+H23</f>
        <v>0</v>
      </c>
      <c r="I24" s="103">
        <f>+I23</f>
        <v>0</v>
      </c>
      <c r="J24" s="103">
        <f>+J23</f>
        <v>0</v>
      </c>
      <c r="K24" s="103">
        <f>+K$14/7</f>
        <v>0</v>
      </c>
      <c r="L24" s="103">
        <f>+L$14/7/2</f>
        <v>0</v>
      </c>
      <c r="M24" s="103"/>
      <c r="N24" s="103"/>
      <c r="O24" s="103"/>
      <c r="P24" s="103"/>
      <c r="Q24" s="103"/>
      <c r="R24" s="103"/>
      <c r="S24" s="103"/>
      <c r="T24" s="103"/>
      <c r="U24" s="103"/>
      <c r="V24" s="7"/>
      <c r="W24" s="7"/>
      <c r="X24" s="7"/>
      <c r="Y24" s="103"/>
      <c r="Z24" s="103"/>
    </row>
    <row r="25" spans="1:26" x14ac:dyDescent="0.25">
      <c r="B25" s="3">
        <v>2003</v>
      </c>
      <c r="C25" s="13">
        <f t="shared" si="0"/>
        <v>0</v>
      </c>
      <c r="D25" s="103"/>
      <c r="E25" s="103"/>
      <c r="F25" s="103">
        <f>+F$14/7/2</f>
        <v>0</v>
      </c>
      <c r="G25" s="103">
        <f>+G24</f>
        <v>0</v>
      </c>
      <c r="H25" s="103">
        <f>+H24</f>
        <v>0</v>
      </c>
      <c r="I25" s="103">
        <f>+I24</f>
        <v>0</v>
      </c>
      <c r="J25" s="103">
        <f>+J24</f>
        <v>0</v>
      </c>
      <c r="K25" s="103">
        <f>+K24</f>
        <v>0</v>
      </c>
      <c r="L25" s="103">
        <f>+L$14/7</f>
        <v>0</v>
      </c>
      <c r="M25" s="103">
        <f>+M$14/7/2</f>
        <v>0</v>
      </c>
      <c r="N25" s="103"/>
      <c r="O25" s="103"/>
      <c r="P25" s="103"/>
      <c r="Q25" s="103"/>
      <c r="R25" s="103"/>
      <c r="S25" s="103"/>
      <c r="T25" s="103"/>
      <c r="U25" s="103"/>
      <c r="V25" s="7"/>
      <c r="W25" s="7"/>
      <c r="X25" s="7"/>
      <c r="Y25" s="103"/>
      <c r="Z25" s="103"/>
    </row>
    <row r="26" spans="1:26" x14ac:dyDescent="0.25">
      <c r="B26" s="3">
        <v>2004</v>
      </c>
      <c r="C26" s="13">
        <f t="shared" si="0"/>
        <v>0</v>
      </c>
      <c r="D26" s="103"/>
      <c r="E26" s="103"/>
      <c r="F26" s="103"/>
      <c r="G26" s="103">
        <f>+G$14/7/2</f>
        <v>0</v>
      </c>
      <c r="H26" s="103">
        <f>+H25</f>
        <v>0</v>
      </c>
      <c r="I26" s="103">
        <f>+I25</f>
        <v>0</v>
      </c>
      <c r="J26" s="103">
        <f>+J25</f>
        <v>0</v>
      </c>
      <c r="K26" s="103">
        <f>+K25</f>
        <v>0</v>
      </c>
      <c r="L26" s="103">
        <f>+L25</f>
        <v>0</v>
      </c>
      <c r="M26" s="103">
        <f>+M$14/7</f>
        <v>0</v>
      </c>
      <c r="N26" s="103">
        <f>+N$14/7/2</f>
        <v>0</v>
      </c>
      <c r="O26" s="103"/>
      <c r="P26" s="103"/>
      <c r="Q26" s="103"/>
      <c r="R26" s="103"/>
      <c r="S26" s="103"/>
      <c r="T26" s="103"/>
      <c r="U26" s="103"/>
      <c r="V26" s="7"/>
      <c r="W26" s="7"/>
      <c r="X26" s="7"/>
      <c r="Y26" s="103"/>
      <c r="Z26" s="103"/>
    </row>
    <row r="27" spans="1:26" x14ac:dyDescent="0.25">
      <c r="B27" s="3">
        <v>2005</v>
      </c>
      <c r="C27" s="13">
        <f t="shared" si="0"/>
        <v>0</v>
      </c>
      <c r="D27" s="103"/>
      <c r="E27" s="103"/>
      <c r="F27" s="103"/>
      <c r="G27" s="103"/>
      <c r="H27" s="103">
        <f>+H$14/7/2</f>
        <v>0</v>
      </c>
      <c r="I27" s="103">
        <f>+I26</f>
        <v>0</v>
      </c>
      <c r="J27" s="103">
        <f>+J26</f>
        <v>0</v>
      </c>
      <c r="K27" s="103">
        <f>+K26</f>
        <v>0</v>
      </c>
      <c r="L27" s="103">
        <f>+L26</f>
        <v>0</v>
      </c>
      <c r="M27" s="103">
        <f>+M26</f>
        <v>0</v>
      </c>
      <c r="N27" s="103">
        <f>+N$14/7</f>
        <v>0</v>
      </c>
      <c r="O27" s="103">
        <f>+O$14/7/2</f>
        <v>0</v>
      </c>
      <c r="P27" s="103"/>
      <c r="Q27" s="103"/>
      <c r="R27" s="103"/>
      <c r="S27" s="103"/>
      <c r="T27" s="103"/>
      <c r="U27" s="103"/>
      <c r="V27" s="7"/>
      <c r="W27" s="7"/>
      <c r="X27" s="7"/>
      <c r="Y27" s="103"/>
      <c r="Z27" s="103"/>
    </row>
    <row r="28" spans="1:26" x14ac:dyDescent="0.25">
      <c r="B28" s="3">
        <v>2006</v>
      </c>
      <c r="C28" s="13">
        <f t="shared" si="0"/>
        <v>0</v>
      </c>
      <c r="D28" s="103"/>
      <c r="E28" s="103"/>
      <c r="F28" s="103"/>
      <c r="G28" s="103"/>
      <c r="H28" s="103"/>
      <c r="I28" s="103">
        <f>+I$14/7/2</f>
        <v>0</v>
      </c>
      <c r="J28" s="103">
        <f>+J27</f>
        <v>0</v>
      </c>
      <c r="K28" s="103">
        <f>+K27</f>
        <v>0</v>
      </c>
      <c r="L28" s="103">
        <f>+L27</f>
        <v>0</v>
      </c>
      <c r="M28" s="103">
        <f>+M27</f>
        <v>0</v>
      </c>
      <c r="N28" s="103">
        <f>+N27</f>
        <v>0</v>
      </c>
      <c r="O28" s="103">
        <f>+O$14/7</f>
        <v>0</v>
      </c>
      <c r="P28" s="103">
        <f>+P$14/7/2</f>
        <v>0</v>
      </c>
      <c r="Q28" s="103"/>
      <c r="R28" s="103"/>
      <c r="S28" s="103"/>
      <c r="T28" s="103"/>
      <c r="U28" s="103"/>
      <c r="V28" s="7"/>
      <c r="W28" s="7"/>
      <c r="X28" s="7"/>
      <c r="Y28" s="103"/>
      <c r="Z28" s="103"/>
    </row>
    <row r="29" spans="1:26" x14ac:dyDescent="0.25">
      <c r="B29" s="3">
        <v>2007</v>
      </c>
      <c r="C29" s="13">
        <f t="shared" si="0"/>
        <v>0</v>
      </c>
      <c r="D29" s="103"/>
      <c r="E29" s="103"/>
      <c r="F29" s="103"/>
      <c r="G29" s="103"/>
      <c r="H29" s="103"/>
      <c r="I29" s="103"/>
      <c r="J29" s="103">
        <f>+J$14/7/2</f>
        <v>0</v>
      </c>
      <c r="K29" s="103">
        <f>+K28</f>
        <v>0</v>
      </c>
      <c r="L29" s="103">
        <f>+L28</f>
        <v>0</v>
      </c>
      <c r="M29" s="103">
        <f>+M28</f>
        <v>0</v>
      </c>
      <c r="N29" s="103">
        <f>+N28</f>
        <v>0</v>
      </c>
      <c r="O29" s="103">
        <f>+O28</f>
        <v>0</v>
      </c>
      <c r="P29" s="103">
        <f>+P$14/7</f>
        <v>0</v>
      </c>
      <c r="Q29" s="103">
        <f>+Q$14/7/2</f>
        <v>0</v>
      </c>
      <c r="R29" s="103"/>
      <c r="S29" s="103"/>
      <c r="T29" s="103"/>
      <c r="U29" s="103"/>
      <c r="V29" s="7"/>
      <c r="W29" s="7"/>
      <c r="X29" s="7"/>
      <c r="Y29" s="103"/>
      <c r="Z29" s="103"/>
    </row>
    <row r="30" spans="1:26" x14ac:dyDescent="0.25">
      <c r="B30" s="3">
        <v>2008</v>
      </c>
      <c r="C30" s="13">
        <f t="shared" si="0"/>
        <v>0</v>
      </c>
      <c r="D30" s="103"/>
      <c r="E30" s="103"/>
      <c r="F30" s="103"/>
      <c r="G30" s="103"/>
      <c r="H30" s="103"/>
      <c r="I30" s="103"/>
      <c r="J30" s="103"/>
      <c r="K30" s="103">
        <f>+K$14/7/2</f>
        <v>0</v>
      </c>
      <c r="L30" s="103">
        <f>+L29</f>
        <v>0</v>
      </c>
      <c r="M30" s="103">
        <f>+M29</f>
        <v>0</v>
      </c>
      <c r="N30" s="103">
        <f>+N29</f>
        <v>0</v>
      </c>
      <c r="O30" s="103">
        <f>+O29</f>
        <v>0</v>
      </c>
      <c r="P30" s="103">
        <f>+P29</f>
        <v>0</v>
      </c>
      <c r="Q30" s="103">
        <f>+Q$14/7</f>
        <v>0</v>
      </c>
      <c r="R30" s="103">
        <f>+R$14/7/2</f>
        <v>0</v>
      </c>
      <c r="S30" s="103"/>
      <c r="T30" s="103"/>
      <c r="U30" s="103"/>
      <c r="V30" s="7"/>
      <c r="W30" s="7"/>
      <c r="X30" s="7"/>
      <c r="Y30" s="103"/>
      <c r="Z30" s="103"/>
    </row>
    <row r="31" spans="1:26" x14ac:dyDescent="0.25">
      <c r="B31" s="3">
        <v>2009</v>
      </c>
      <c r="C31" s="13">
        <f t="shared" si="0"/>
        <v>-31483.90642857143</v>
      </c>
      <c r="D31" s="103"/>
      <c r="E31" s="103"/>
      <c r="F31" s="103"/>
      <c r="G31" s="103"/>
      <c r="H31" s="103"/>
      <c r="I31" s="103"/>
      <c r="J31" s="103"/>
      <c r="K31" s="103"/>
      <c r="L31" s="103">
        <f>+L$14/7/2</f>
        <v>0</v>
      </c>
      <c r="M31" s="103">
        <f>+M30</f>
        <v>0</v>
      </c>
      <c r="N31" s="103">
        <f>+N30</f>
        <v>0</v>
      </c>
      <c r="O31" s="103">
        <f>+O30</f>
        <v>0</v>
      </c>
      <c r="P31" s="103">
        <f t="shared" ref="P31:P34" si="1">+P30</f>
        <v>0</v>
      </c>
      <c r="Q31" s="103">
        <f t="shared" ref="Q31:Q35" si="2">+Q$14/7</f>
        <v>0</v>
      </c>
      <c r="R31" s="103">
        <f>+R$14/7</f>
        <v>0</v>
      </c>
      <c r="S31" s="103">
        <f>+S$14/7/2</f>
        <v>31483.90642857143</v>
      </c>
      <c r="T31" s="103"/>
      <c r="U31" s="103"/>
      <c r="V31" s="7"/>
      <c r="W31" s="7"/>
      <c r="X31" s="7"/>
      <c r="Y31" s="103"/>
      <c r="Z31" s="103"/>
    </row>
    <row r="32" spans="1:26" x14ac:dyDescent="0.25">
      <c r="A32" s="38" t="s">
        <v>59</v>
      </c>
      <c r="B32" s="3">
        <v>2010</v>
      </c>
      <c r="C32" s="13">
        <f t="shared" si="0"/>
        <v>-62967.812857142861</v>
      </c>
      <c r="D32" s="103"/>
      <c r="E32" s="103"/>
      <c r="F32" s="103"/>
      <c r="G32" s="103"/>
      <c r="H32" s="103"/>
      <c r="I32" s="103"/>
      <c r="J32" s="103"/>
      <c r="K32" s="103"/>
      <c r="L32" s="103"/>
      <c r="M32" s="103">
        <f>+M$14/7/2</f>
        <v>0</v>
      </c>
      <c r="N32" s="103">
        <f>+N31</f>
        <v>0</v>
      </c>
      <c r="O32" s="103">
        <f>+O31</f>
        <v>0</v>
      </c>
      <c r="P32" s="103">
        <f t="shared" si="1"/>
        <v>0</v>
      </c>
      <c r="Q32" s="103">
        <f t="shared" si="2"/>
        <v>0</v>
      </c>
      <c r="R32" s="103">
        <f>+R31</f>
        <v>0</v>
      </c>
      <c r="S32" s="103">
        <f>+S$14/7</f>
        <v>62967.812857142861</v>
      </c>
      <c r="T32" s="103">
        <f>+T$14/7/2</f>
        <v>0</v>
      </c>
      <c r="U32" s="103"/>
      <c r="V32" s="7"/>
      <c r="W32" s="7"/>
      <c r="X32" s="7"/>
      <c r="Y32" s="103"/>
      <c r="Z32" s="103"/>
    </row>
    <row r="33" spans="1:28" x14ac:dyDescent="0.25">
      <c r="A33" s="38"/>
      <c r="B33" s="3">
        <v>2011</v>
      </c>
      <c r="C33" s="13">
        <f t="shared" si="0"/>
        <v>-62967.812857142861</v>
      </c>
      <c r="D33" s="103"/>
      <c r="E33" s="103"/>
      <c r="F33" s="103"/>
      <c r="G33" s="103"/>
      <c r="H33" s="103"/>
      <c r="I33" s="103"/>
      <c r="J33" s="103"/>
      <c r="K33" s="103"/>
      <c r="L33" s="103"/>
      <c r="M33" s="103"/>
      <c r="N33" s="103">
        <f>+N$14/7/2</f>
        <v>0</v>
      </c>
      <c r="O33" s="103">
        <f>+O32</f>
        <v>0</v>
      </c>
      <c r="P33" s="103">
        <f t="shared" si="1"/>
        <v>0</v>
      </c>
      <c r="Q33" s="103">
        <f t="shared" si="2"/>
        <v>0</v>
      </c>
      <c r="R33" s="103">
        <f t="shared" ref="R33:R36" si="3">+R32</f>
        <v>0</v>
      </c>
      <c r="S33" s="103">
        <f>+S32</f>
        <v>62967.812857142861</v>
      </c>
      <c r="T33" s="103">
        <f>+T$14/7</f>
        <v>0</v>
      </c>
      <c r="U33" s="103">
        <f>+U$14/7/2</f>
        <v>0</v>
      </c>
      <c r="V33" s="7"/>
      <c r="W33" s="7"/>
      <c r="X33" s="7"/>
      <c r="Y33" s="103"/>
      <c r="Z33" s="103"/>
    </row>
    <row r="34" spans="1:28" x14ac:dyDescent="0.25">
      <c r="A34" s="38"/>
      <c r="B34" s="3">
        <v>2012</v>
      </c>
      <c r="C34" s="13">
        <f t="shared" si="0"/>
        <v>-62967.812857142861</v>
      </c>
      <c r="D34" s="103"/>
      <c r="E34" s="103"/>
      <c r="F34" s="103"/>
      <c r="G34" s="103"/>
      <c r="H34" s="103"/>
      <c r="I34" s="103"/>
      <c r="J34" s="103"/>
      <c r="K34" s="103"/>
      <c r="L34" s="103"/>
      <c r="M34" s="103"/>
      <c r="N34" s="103"/>
      <c r="O34" s="103"/>
      <c r="P34" s="103">
        <f t="shared" si="1"/>
        <v>0</v>
      </c>
      <c r="Q34" s="103">
        <f t="shared" si="2"/>
        <v>0</v>
      </c>
      <c r="R34" s="103">
        <f t="shared" si="3"/>
        <v>0</v>
      </c>
      <c r="S34" s="103">
        <f t="shared" ref="S34:S36" si="4">+S33</f>
        <v>62967.812857142861</v>
      </c>
      <c r="T34" s="103">
        <f>T33</f>
        <v>0</v>
      </c>
      <c r="U34" s="103">
        <f>+U$14/7</f>
        <v>0</v>
      </c>
      <c r="V34" s="103">
        <f>+V$14/7/2</f>
        <v>0</v>
      </c>
      <c r="W34" s="7"/>
      <c r="X34" s="7"/>
      <c r="Y34" s="103"/>
      <c r="Z34" s="103"/>
    </row>
    <row r="35" spans="1:28" x14ac:dyDescent="0.25">
      <c r="A35" s="38"/>
      <c r="B35" s="3">
        <v>2013</v>
      </c>
      <c r="C35" s="13">
        <f t="shared" si="0"/>
        <v>-62967.812857142861</v>
      </c>
      <c r="D35" s="103"/>
      <c r="E35" s="103"/>
      <c r="F35" s="103"/>
      <c r="G35" s="103"/>
      <c r="H35" s="103"/>
      <c r="I35" s="103"/>
      <c r="J35" s="103"/>
      <c r="K35" s="103"/>
      <c r="L35" s="103"/>
      <c r="M35" s="103"/>
      <c r="N35" s="103"/>
      <c r="O35" s="103"/>
      <c r="P35" s="103">
        <f>P14/7/2</f>
        <v>0</v>
      </c>
      <c r="Q35" s="103">
        <f t="shared" si="2"/>
        <v>0</v>
      </c>
      <c r="R35" s="103">
        <f t="shared" si="3"/>
        <v>0</v>
      </c>
      <c r="S35" s="103">
        <f t="shared" si="4"/>
        <v>62967.812857142861</v>
      </c>
      <c r="T35" s="103">
        <f>T34</f>
        <v>0</v>
      </c>
      <c r="U35" s="103">
        <f>U34</f>
        <v>0</v>
      </c>
      <c r="V35" s="7">
        <f>V14/7</f>
        <v>0</v>
      </c>
      <c r="W35" s="7">
        <f>W14/7/2</f>
        <v>0</v>
      </c>
      <c r="X35" s="7"/>
      <c r="Y35" s="103"/>
      <c r="Z35" s="103"/>
    </row>
    <row r="36" spans="1:28" x14ac:dyDescent="0.25">
      <c r="A36" s="38"/>
      <c r="B36" s="3">
        <v>2014</v>
      </c>
      <c r="C36" s="13">
        <f t="shared" si="0"/>
        <v>-62967.812857142861</v>
      </c>
      <c r="D36" s="337"/>
      <c r="E36" s="337"/>
      <c r="F36" s="337"/>
      <c r="G36" s="337"/>
      <c r="H36" s="337"/>
      <c r="I36" s="337"/>
      <c r="J36" s="337"/>
      <c r="K36" s="337"/>
      <c r="L36" s="337"/>
      <c r="M36" s="337"/>
      <c r="N36" s="337"/>
      <c r="O36" s="337"/>
      <c r="P36" s="337"/>
      <c r="Q36" s="337">
        <f>Q14/7/2</f>
        <v>0</v>
      </c>
      <c r="R36" s="337">
        <f t="shared" si="3"/>
        <v>0</v>
      </c>
      <c r="S36" s="337">
        <f t="shared" si="4"/>
        <v>62967.812857142861</v>
      </c>
      <c r="T36" s="337">
        <f>T35</f>
        <v>0</v>
      </c>
      <c r="U36" s="337">
        <f>U35</f>
        <v>0</v>
      </c>
      <c r="V36" s="33">
        <f>V35</f>
        <v>0</v>
      </c>
      <c r="W36" s="33">
        <f>W14/7</f>
        <v>0</v>
      </c>
      <c r="X36" s="33">
        <f>X14/7/2</f>
        <v>0</v>
      </c>
      <c r="Y36" s="337"/>
      <c r="Z36" s="103"/>
    </row>
    <row r="37" spans="1:28" x14ac:dyDescent="0.25">
      <c r="A37" s="38"/>
      <c r="B37" s="3">
        <v>2015</v>
      </c>
      <c r="C37" s="13">
        <f t="shared" si="0"/>
        <v>-62967.812857142861</v>
      </c>
      <c r="D37" s="337"/>
      <c r="E37" s="337"/>
      <c r="F37" s="337"/>
      <c r="G37" s="337"/>
      <c r="H37" s="337"/>
      <c r="I37" s="337"/>
      <c r="J37" s="337"/>
      <c r="K37" s="337"/>
      <c r="L37" s="337"/>
      <c r="M37" s="337"/>
      <c r="N37" s="337"/>
      <c r="O37" s="337"/>
      <c r="P37" s="337"/>
      <c r="Q37" s="337"/>
      <c r="R37" s="337">
        <f>R14/7/2</f>
        <v>0</v>
      </c>
      <c r="S37" s="337">
        <f>S36</f>
        <v>62967.812857142861</v>
      </c>
      <c r="T37" s="337">
        <f>T36</f>
        <v>0</v>
      </c>
      <c r="U37" s="337">
        <f>U36</f>
        <v>0</v>
      </c>
      <c r="V37" s="33">
        <f>V36</f>
        <v>0</v>
      </c>
      <c r="W37" s="33">
        <f>W36</f>
        <v>0</v>
      </c>
      <c r="X37" s="33">
        <f>X14/7</f>
        <v>0</v>
      </c>
      <c r="Y37" s="337">
        <f>Y14/7/2</f>
        <v>0</v>
      </c>
      <c r="Z37" s="103"/>
    </row>
    <row r="38" spans="1:28" x14ac:dyDescent="0.25">
      <c r="A38" s="38"/>
      <c r="B38" s="3">
        <v>2016</v>
      </c>
      <c r="C38" s="13">
        <f t="shared" si="0"/>
        <v>-31483.90642857143</v>
      </c>
      <c r="D38" s="337"/>
      <c r="E38" s="337"/>
      <c r="F38" s="337"/>
      <c r="G38" s="337"/>
      <c r="H38" s="337"/>
      <c r="I38" s="337"/>
      <c r="J38" s="337"/>
      <c r="K38" s="337"/>
      <c r="L38" s="337"/>
      <c r="M38" s="337"/>
      <c r="N38" s="337"/>
      <c r="O38" s="337"/>
      <c r="P38" s="337"/>
      <c r="Q38" s="337"/>
      <c r="R38" s="337"/>
      <c r="S38" s="337">
        <f>S14/7/2</f>
        <v>31483.90642857143</v>
      </c>
      <c r="T38" s="337"/>
      <c r="U38" s="337"/>
      <c r="V38" s="33"/>
      <c r="W38" s="33"/>
      <c r="X38" s="33"/>
      <c r="Y38" s="337"/>
      <c r="Z38" s="103"/>
    </row>
    <row r="39" spans="1:28" x14ac:dyDescent="0.25">
      <c r="A39" s="38"/>
      <c r="B39" s="3">
        <v>2017</v>
      </c>
      <c r="C39" s="13">
        <f t="shared" si="0"/>
        <v>0</v>
      </c>
      <c r="D39" s="337"/>
      <c r="E39" s="337"/>
      <c r="F39" s="337"/>
      <c r="G39" s="337"/>
      <c r="H39" s="337"/>
      <c r="I39" s="337"/>
      <c r="J39" s="337"/>
      <c r="K39" s="337"/>
      <c r="L39" s="337"/>
      <c r="M39" s="337"/>
      <c r="N39" s="337"/>
      <c r="O39" s="337"/>
      <c r="P39" s="337"/>
      <c r="Q39" s="337"/>
      <c r="R39" s="337"/>
      <c r="S39" s="337"/>
      <c r="T39" s="337"/>
      <c r="U39" s="337"/>
      <c r="V39" s="33"/>
      <c r="W39" s="33"/>
      <c r="X39" s="33"/>
      <c r="Y39" s="337"/>
      <c r="Z39" s="103"/>
    </row>
    <row r="40" spans="1:28" x14ac:dyDescent="0.25">
      <c r="A40" s="38"/>
      <c r="B40" s="3">
        <v>2018</v>
      </c>
      <c r="C40" s="13">
        <f>-SUM(D40:AB40)</f>
        <v>0</v>
      </c>
      <c r="D40" s="337"/>
      <c r="E40" s="337"/>
      <c r="F40" s="337"/>
      <c r="G40" s="337"/>
      <c r="H40" s="337"/>
      <c r="I40" s="337"/>
      <c r="J40" s="337"/>
      <c r="K40" s="337"/>
      <c r="L40" s="337"/>
      <c r="M40" s="337"/>
      <c r="N40" s="337"/>
      <c r="O40" s="337"/>
      <c r="P40" s="337"/>
      <c r="Q40" s="337"/>
      <c r="R40" s="337"/>
      <c r="S40" s="337"/>
      <c r="T40" s="337"/>
      <c r="U40" s="337"/>
      <c r="V40" s="33"/>
      <c r="W40" s="33"/>
      <c r="X40" s="33"/>
      <c r="Y40" s="337"/>
      <c r="Z40" s="103"/>
    </row>
    <row r="41" spans="1:28" x14ac:dyDescent="0.25">
      <c r="A41" s="38"/>
      <c r="B41" s="3"/>
      <c r="C41" s="254"/>
      <c r="D41" s="104"/>
      <c r="E41" s="104"/>
      <c r="F41" s="104"/>
      <c r="G41" s="104"/>
      <c r="H41" s="104"/>
      <c r="I41" s="104"/>
      <c r="J41" s="104"/>
      <c r="K41" s="104"/>
      <c r="L41" s="104"/>
      <c r="M41" s="104"/>
      <c r="N41" s="104"/>
      <c r="O41" s="104"/>
      <c r="P41" s="104"/>
      <c r="Q41" s="104"/>
      <c r="R41" s="104"/>
      <c r="S41" s="104"/>
      <c r="T41" s="104"/>
      <c r="U41" s="104"/>
      <c r="V41" s="8"/>
      <c r="W41" s="8"/>
      <c r="X41" s="8"/>
      <c r="Y41" s="104"/>
      <c r="Z41" s="103"/>
    </row>
    <row r="42" spans="1:28" x14ac:dyDescent="0.25">
      <c r="A42" s="38" t="s">
        <v>62</v>
      </c>
      <c r="B42" s="105">
        <f>SUM(D42:Y42)</f>
        <v>0</v>
      </c>
      <c r="C42" s="102">
        <f>SUM(C16:C41)</f>
        <v>-440774.69000000006</v>
      </c>
      <c r="D42" s="103">
        <f t="shared" ref="D42:T42" si="5">-SUM(D16:D41)+D14</f>
        <v>0</v>
      </c>
      <c r="E42" s="103">
        <f t="shared" si="5"/>
        <v>0</v>
      </c>
      <c r="F42" s="103">
        <f t="shared" si="5"/>
        <v>0</v>
      </c>
      <c r="G42" s="103">
        <f t="shared" si="5"/>
        <v>0</v>
      </c>
      <c r="H42" s="103">
        <f t="shared" si="5"/>
        <v>0</v>
      </c>
      <c r="I42" s="103">
        <f t="shared" si="5"/>
        <v>0</v>
      </c>
      <c r="J42" s="103">
        <f t="shared" si="5"/>
        <v>0</v>
      </c>
      <c r="K42" s="103">
        <f t="shared" si="5"/>
        <v>0</v>
      </c>
      <c r="L42" s="103">
        <f t="shared" si="5"/>
        <v>0</v>
      </c>
      <c r="M42" s="103">
        <f t="shared" si="5"/>
        <v>0</v>
      </c>
      <c r="N42" s="103">
        <f t="shared" si="5"/>
        <v>0</v>
      </c>
      <c r="O42" s="103">
        <f t="shared" si="5"/>
        <v>0</v>
      </c>
      <c r="P42" s="103">
        <f t="shared" si="5"/>
        <v>0</v>
      </c>
      <c r="Q42" s="103">
        <f t="shared" si="5"/>
        <v>0</v>
      </c>
      <c r="R42" s="103">
        <f t="shared" si="5"/>
        <v>0</v>
      </c>
      <c r="S42" s="103">
        <f t="shared" si="5"/>
        <v>0</v>
      </c>
      <c r="T42" s="103">
        <f t="shared" si="5"/>
        <v>0</v>
      </c>
      <c r="U42" s="103">
        <f t="shared" ref="U42:AB42" si="6">-SUM(U16:U41)+U14</f>
        <v>0</v>
      </c>
      <c r="V42" s="7">
        <f t="shared" si="6"/>
        <v>0</v>
      </c>
      <c r="W42" s="7">
        <f t="shared" si="6"/>
        <v>0</v>
      </c>
      <c r="X42" s="7">
        <f t="shared" si="6"/>
        <v>0</v>
      </c>
      <c r="Y42" s="7">
        <f t="shared" si="6"/>
        <v>0</v>
      </c>
      <c r="Z42" s="326">
        <f t="shared" si="6"/>
        <v>0</v>
      </c>
      <c r="AA42" s="326">
        <f t="shared" si="6"/>
        <v>0</v>
      </c>
      <c r="AB42" s="326">
        <f t="shared" si="6"/>
        <v>0</v>
      </c>
    </row>
    <row r="43" spans="1:28" x14ac:dyDescent="0.25">
      <c r="A43" s="38"/>
      <c r="B43" s="102">
        <f>SUM(D43:Y43)</f>
        <v>0</v>
      </c>
      <c r="C43" s="106"/>
      <c r="D43" s="103"/>
      <c r="E43" s="103"/>
      <c r="F43" s="103"/>
      <c r="G43" s="103"/>
      <c r="H43" s="103"/>
      <c r="I43" s="103"/>
      <c r="J43" s="103"/>
      <c r="K43" s="103"/>
      <c r="L43" s="103"/>
      <c r="M43" s="103"/>
      <c r="N43" s="103"/>
      <c r="O43" s="103"/>
      <c r="P43" s="103"/>
      <c r="Q43" s="103"/>
      <c r="R43" s="103"/>
      <c r="S43" s="103"/>
      <c r="T43" s="103"/>
      <c r="U43" s="103"/>
      <c r="V43" s="103"/>
      <c r="W43" s="103"/>
      <c r="X43" s="103"/>
      <c r="Y43" s="103"/>
      <c r="Z43" s="103"/>
    </row>
    <row r="44" spans="1:28" x14ac:dyDescent="0.25">
      <c r="A44" s="39" t="s">
        <v>63</v>
      </c>
      <c r="B44" s="3"/>
      <c r="C44" s="30">
        <f>+C14+C42</f>
        <v>0</v>
      </c>
      <c r="D44" s="103"/>
      <c r="E44" s="103"/>
      <c r="F44" s="103"/>
      <c r="G44" s="103"/>
      <c r="H44" s="103"/>
      <c r="I44" s="103"/>
      <c r="J44" s="103"/>
      <c r="K44" s="103"/>
      <c r="L44" s="103"/>
      <c r="M44" s="103"/>
      <c r="N44" s="103"/>
      <c r="O44" s="103"/>
      <c r="P44" s="103"/>
      <c r="Q44" s="103"/>
      <c r="R44" s="103"/>
      <c r="S44" s="103"/>
      <c r="T44" s="337"/>
      <c r="U44" s="337"/>
      <c r="V44" s="337"/>
      <c r="W44" s="337"/>
      <c r="X44" s="337"/>
      <c r="Y44" s="337"/>
      <c r="Z44" s="337"/>
    </row>
    <row r="45" spans="1:28" x14ac:dyDescent="0.25">
      <c r="A45" s="3"/>
      <c r="B45" s="3"/>
      <c r="C45" s="3"/>
      <c r="D45" s="103"/>
      <c r="E45" s="103"/>
      <c r="F45" s="103"/>
      <c r="G45" s="103"/>
      <c r="H45" s="103"/>
      <c r="I45" s="103"/>
      <c r="J45" s="103"/>
      <c r="K45" s="103"/>
      <c r="L45" s="103"/>
      <c r="M45" s="103"/>
      <c r="N45" s="103"/>
      <c r="O45" s="103"/>
      <c r="P45" s="103"/>
      <c r="Q45" s="103"/>
      <c r="R45" s="103"/>
      <c r="S45" s="103"/>
      <c r="T45" s="103"/>
      <c r="U45" s="103"/>
      <c r="V45" s="103"/>
      <c r="W45" s="103"/>
      <c r="X45" s="103"/>
      <c r="Y45" s="103"/>
      <c r="Z45" s="103"/>
    </row>
    <row r="46" spans="1:28" x14ac:dyDescent="0.25">
      <c r="A46" s="3"/>
      <c r="B46" s="36"/>
      <c r="C46" s="3"/>
      <c r="D46" s="103"/>
      <c r="E46" s="103"/>
      <c r="F46" s="103"/>
      <c r="G46" s="103"/>
      <c r="H46" s="103"/>
      <c r="I46" s="103"/>
      <c r="J46" s="103"/>
      <c r="K46" s="103"/>
      <c r="L46" s="103"/>
      <c r="M46" s="103"/>
      <c r="N46" s="103"/>
      <c r="O46" s="103"/>
      <c r="P46" s="103"/>
      <c r="Q46" s="103"/>
      <c r="R46" s="103"/>
      <c r="S46" s="103"/>
      <c r="T46" s="103"/>
      <c r="U46" s="103"/>
      <c r="V46" s="103"/>
      <c r="W46" s="103"/>
      <c r="X46" s="103"/>
      <c r="Y46" s="103"/>
      <c r="Z46" s="103"/>
    </row>
    <row r="47" spans="1:28" x14ac:dyDescent="0.25">
      <c r="A47" s="3"/>
      <c r="B47" s="3"/>
      <c r="C47" s="3"/>
      <c r="E47" s="103"/>
      <c r="F47" s="107"/>
      <c r="G47" s="107"/>
      <c r="H47" s="107"/>
      <c r="I47" s="107"/>
      <c r="J47" s="107"/>
      <c r="K47" s="107"/>
      <c r="L47" s="107"/>
      <c r="M47" s="107"/>
      <c r="N47" s="103">
        <f>SUM(E32:E47)</f>
        <v>0</v>
      </c>
      <c r="O47" s="107"/>
      <c r="P47" s="107"/>
      <c r="Q47" s="107"/>
      <c r="R47" s="107"/>
      <c r="S47" s="107"/>
    </row>
    <row r="48" spans="1:28" x14ac:dyDescent="0.25">
      <c r="B48" s="3"/>
      <c r="C48" s="3"/>
      <c r="E48" s="107"/>
      <c r="F48" s="107"/>
      <c r="G48" s="107"/>
      <c r="H48" s="107"/>
      <c r="I48" s="107"/>
      <c r="J48" s="107"/>
      <c r="K48" s="107"/>
      <c r="L48" s="107"/>
      <c r="M48" s="107"/>
      <c r="N48" s="107"/>
      <c r="O48" s="107"/>
      <c r="P48" s="107"/>
      <c r="Q48" s="107"/>
      <c r="R48" s="107"/>
      <c r="S48" s="107"/>
    </row>
    <row r="49" spans="5:19" x14ac:dyDescent="0.25"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</row>
    <row r="50" spans="5:19" x14ac:dyDescent="0.25">
      <c r="E50" s="107"/>
      <c r="F50" s="107"/>
      <c r="G50" s="107"/>
      <c r="H50" s="107"/>
      <c r="I50" s="107"/>
      <c r="J50" s="107"/>
      <c r="K50" s="107"/>
      <c r="L50" s="107"/>
      <c r="M50" s="107"/>
      <c r="N50" s="107"/>
      <c r="O50" s="107"/>
      <c r="P50" s="107"/>
      <c r="Q50" s="107"/>
      <c r="R50" s="107"/>
      <c r="S50" s="107"/>
    </row>
    <row r="51" spans="5:19" x14ac:dyDescent="0.25">
      <c r="E51" s="107"/>
      <c r="F51" s="107"/>
      <c r="G51" s="107"/>
      <c r="H51" s="107"/>
      <c r="I51" s="107"/>
      <c r="J51" s="107"/>
      <c r="K51" s="107"/>
      <c r="L51" s="107"/>
      <c r="M51" s="107"/>
      <c r="N51" s="107"/>
      <c r="O51" s="107"/>
      <c r="P51" s="107"/>
      <c r="Q51" s="107"/>
      <c r="R51" s="107"/>
      <c r="S51" s="107"/>
    </row>
    <row r="52" spans="5:19" x14ac:dyDescent="0.25">
      <c r="E52" s="107"/>
      <c r="F52" s="107"/>
      <c r="G52" s="107"/>
      <c r="H52" s="107"/>
      <c r="I52" s="107"/>
      <c r="J52" s="107"/>
      <c r="K52" s="107"/>
      <c r="L52" s="107"/>
      <c r="M52" s="107"/>
      <c r="N52" s="107"/>
      <c r="O52" s="107"/>
      <c r="P52" s="107"/>
      <c r="Q52" s="107"/>
      <c r="R52" s="107"/>
      <c r="S52" s="107"/>
    </row>
    <row r="53" spans="5:19" x14ac:dyDescent="0.25">
      <c r="E53" s="107"/>
      <c r="F53" s="107"/>
      <c r="G53" s="107"/>
      <c r="H53" s="107"/>
      <c r="I53" s="107"/>
      <c r="J53" s="107"/>
      <c r="K53" s="107"/>
      <c r="L53" s="107"/>
      <c r="M53" s="107"/>
      <c r="N53" s="107"/>
      <c r="O53" s="107"/>
      <c r="P53" s="107"/>
      <c r="Q53" s="107"/>
      <c r="R53" s="107"/>
      <c r="S53" s="107"/>
    </row>
    <row r="54" spans="5:19" x14ac:dyDescent="0.25">
      <c r="E54" s="107"/>
      <c r="F54" s="107"/>
      <c r="G54" s="107"/>
      <c r="H54" s="107"/>
      <c r="I54" s="107"/>
      <c r="J54" s="107"/>
      <c r="K54" s="107"/>
      <c r="L54" s="107"/>
      <c r="M54" s="107"/>
      <c r="N54" s="107"/>
      <c r="O54" s="107"/>
      <c r="P54" s="107"/>
      <c r="Q54" s="107"/>
      <c r="R54" s="107"/>
      <c r="S54" s="107"/>
    </row>
    <row r="55" spans="5:19" x14ac:dyDescent="0.25">
      <c r="E55" s="107"/>
      <c r="F55" s="107"/>
      <c r="G55" s="107"/>
      <c r="H55" s="107"/>
      <c r="I55" s="107"/>
      <c r="J55" s="107"/>
      <c r="K55" s="107"/>
      <c r="L55" s="107"/>
      <c r="M55" s="107"/>
      <c r="N55" s="107"/>
      <c r="O55" s="107"/>
      <c r="P55" s="107"/>
      <c r="Q55" s="107"/>
      <c r="R55" s="107"/>
      <c r="S55" s="107"/>
    </row>
    <row r="56" spans="5:19" x14ac:dyDescent="0.25">
      <c r="E56" s="107"/>
      <c r="F56" s="107"/>
      <c r="G56" s="107"/>
      <c r="H56" s="107"/>
      <c r="I56" s="107"/>
      <c r="J56" s="107"/>
      <c r="K56" s="107"/>
      <c r="L56" s="107"/>
      <c r="M56" s="107"/>
      <c r="N56" s="107"/>
      <c r="O56" s="107"/>
      <c r="P56" s="107"/>
      <c r="Q56" s="107"/>
      <c r="R56" s="107"/>
      <c r="S56" s="107"/>
    </row>
    <row r="57" spans="5:19" x14ac:dyDescent="0.25">
      <c r="E57" s="107"/>
      <c r="F57" s="107"/>
      <c r="G57" s="107"/>
      <c r="H57" s="107"/>
      <c r="I57" s="107"/>
      <c r="J57" s="107"/>
      <c r="K57" s="107"/>
      <c r="L57" s="107"/>
      <c r="M57" s="107"/>
      <c r="N57" s="107"/>
      <c r="O57" s="107"/>
      <c r="P57" s="107"/>
      <c r="Q57" s="107"/>
      <c r="R57" s="107"/>
      <c r="S57" s="107"/>
    </row>
    <row r="58" spans="5:19" x14ac:dyDescent="0.25">
      <c r="E58" s="107"/>
      <c r="F58" s="107"/>
      <c r="G58" s="107"/>
      <c r="H58" s="107"/>
      <c r="I58" s="107"/>
      <c r="J58" s="107"/>
      <c r="K58" s="107"/>
      <c r="L58" s="107"/>
      <c r="M58" s="107"/>
      <c r="N58" s="107"/>
      <c r="O58" s="107"/>
      <c r="P58" s="107"/>
      <c r="Q58" s="107"/>
      <c r="R58" s="107"/>
      <c r="S58" s="107"/>
    </row>
  </sheetData>
  <phoneticPr fontId="0" type="noConversion"/>
  <pageMargins left="0.7" right="0.7" top="0.75" bottom="0.75" header="0.3" footer="0.3"/>
  <pageSetup scale="80" orientation="landscape" horizontalDpi="4294967294" verticalDpi="4294967294" r:id="rId1"/>
  <headerFooter alignWithMargins="0">
    <oddFooter>&amp;Z&amp;F&amp;RPage &amp;P</oddFooter>
  </headerFooter>
  <ignoredErrors>
    <ignoredError sqref="Q32:Q34 R32" formula="1"/>
  </ignoredErrors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E00-000000000000}">
  <sheetPr codeName="Sheet105">
    <pageSetUpPr fitToPage="1"/>
  </sheetPr>
  <dimension ref="A1:AF61"/>
  <sheetViews>
    <sheetView workbookViewId="0"/>
  </sheetViews>
  <sheetFormatPr defaultRowHeight="15" x14ac:dyDescent="0.25"/>
  <cols>
    <col min="1" max="1" width="34" bestFit="1" customWidth="1"/>
    <col min="2" max="2" width="8.7109375" customWidth="1"/>
    <col min="3" max="3" width="12.85546875" customWidth="1"/>
    <col min="4" max="4" width="10.5703125" hidden="1" customWidth="1"/>
    <col min="5" max="5" width="7.42578125" hidden="1" customWidth="1"/>
    <col min="6" max="7" width="9" hidden="1" customWidth="1"/>
    <col min="8" max="8" width="10.5703125" hidden="1" customWidth="1"/>
    <col min="9" max="9" width="10" hidden="1" customWidth="1"/>
    <col min="10" max="10" width="9" hidden="1" customWidth="1"/>
    <col min="11" max="11" width="10" hidden="1" customWidth="1"/>
    <col min="12" max="13" width="9" hidden="1" customWidth="1"/>
    <col min="14" max="17" width="9.28515625" customWidth="1"/>
    <col min="18" max="19" width="11.28515625" customWidth="1"/>
    <col min="20" max="20" width="9.42578125" customWidth="1"/>
    <col min="22" max="24" width="10.5703125" customWidth="1"/>
  </cols>
  <sheetData>
    <row r="1" spans="1:31" x14ac:dyDescent="0.25">
      <c r="A1" s="11" t="s">
        <v>10</v>
      </c>
    </row>
    <row r="2" spans="1:31" x14ac:dyDescent="0.25">
      <c r="A2" s="9" t="s">
        <v>438</v>
      </c>
    </row>
    <row r="3" spans="1:31" x14ac:dyDescent="0.25">
      <c r="A3" s="9" t="s">
        <v>80</v>
      </c>
    </row>
    <row r="4" spans="1:31" x14ac:dyDescent="0.25">
      <c r="R4" s="40" t="s">
        <v>4</v>
      </c>
      <c r="S4" s="41"/>
      <c r="T4" s="40" t="s">
        <v>8</v>
      </c>
    </row>
    <row r="5" spans="1:31" x14ac:dyDescent="0.25">
      <c r="A5" s="10" t="s">
        <v>9</v>
      </c>
      <c r="B5" s="12" t="s">
        <v>64</v>
      </c>
      <c r="C5" s="12" t="s">
        <v>12</v>
      </c>
      <c r="R5" s="42" t="s">
        <v>2</v>
      </c>
      <c r="S5" s="42" t="s">
        <v>60</v>
      </c>
      <c r="T5" s="42" t="s">
        <v>7</v>
      </c>
    </row>
    <row r="6" spans="1:31" x14ac:dyDescent="0.25">
      <c r="A6" t="str">
        <f>+SUMMARY!B159</f>
        <v>SCHARMANN (PRESTIGE) 945M US</v>
      </c>
      <c r="B6" s="3">
        <f>+SUMMARY!A159</f>
        <v>706</v>
      </c>
      <c r="C6">
        <f>+SUMMARY!D159</f>
        <v>16288</v>
      </c>
      <c r="R6" s="3"/>
    </row>
    <row r="7" spans="1:31" x14ac:dyDescent="0.25">
      <c r="A7" s="213" t="str">
        <f>+SUMMARY!C159</f>
        <v>TBL TYOE HBM 5.9"</v>
      </c>
      <c r="B7" s="212"/>
      <c r="C7" s="214"/>
      <c r="D7" s="100"/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1"/>
      <c r="P7" s="6"/>
      <c r="Q7" s="6"/>
      <c r="R7" s="13">
        <f>+C14</f>
        <v>1085452.46</v>
      </c>
      <c r="S7" s="13">
        <f>+-C45</f>
        <v>1085452.4599999997</v>
      </c>
      <c r="T7" s="13">
        <f>+R7-S7</f>
        <v>0</v>
      </c>
    </row>
    <row r="8" spans="1:31" x14ac:dyDescent="0.25">
      <c r="A8" s="213"/>
      <c r="B8" s="3"/>
      <c r="D8" s="100"/>
      <c r="E8" s="100"/>
      <c r="F8" s="100"/>
      <c r="G8" s="100"/>
      <c r="H8" s="100"/>
      <c r="I8" s="100"/>
      <c r="J8" s="100"/>
      <c r="K8" s="100"/>
      <c r="L8" s="100"/>
      <c r="M8" s="100"/>
      <c r="N8" s="100"/>
      <c r="O8" s="101"/>
      <c r="P8" s="6"/>
      <c r="Q8" s="6"/>
    </row>
    <row r="9" spans="1:31" x14ac:dyDescent="0.25">
      <c r="A9" s="2"/>
      <c r="B9" s="3"/>
      <c r="D9" s="100"/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1"/>
      <c r="P9" s="6"/>
      <c r="Q9" s="6"/>
    </row>
    <row r="10" spans="1:31" x14ac:dyDescent="0.25">
      <c r="B10" s="3"/>
    </row>
    <row r="11" spans="1:31" x14ac:dyDescent="0.25">
      <c r="A11" s="2"/>
      <c r="B11" s="219" t="str">
        <f>+SUMMARY!F159</f>
        <v>DUNDALK</v>
      </c>
      <c r="C11" s="214"/>
    </row>
    <row r="12" spans="1:31" x14ac:dyDescent="0.25">
      <c r="B12" s="28"/>
      <c r="C12" s="2"/>
    </row>
    <row r="13" spans="1:31" x14ac:dyDescent="0.25">
      <c r="A13" s="9" t="s">
        <v>5</v>
      </c>
      <c r="C13" s="31" t="s">
        <v>3</v>
      </c>
      <c r="D13" s="32">
        <v>1994</v>
      </c>
      <c r="E13" s="32">
        <v>1995</v>
      </c>
      <c r="F13" s="32">
        <v>1996</v>
      </c>
      <c r="G13" s="32">
        <v>1997</v>
      </c>
      <c r="H13" s="32">
        <v>1998</v>
      </c>
      <c r="I13" s="32">
        <v>1999</v>
      </c>
      <c r="J13" s="32">
        <v>2000</v>
      </c>
      <c r="K13" s="32">
        <v>2001</v>
      </c>
      <c r="L13" s="32">
        <v>2002</v>
      </c>
      <c r="M13" s="32">
        <v>2003</v>
      </c>
      <c r="N13" s="32">
        <v>2004</v>
      </c>
      <c r="O13" s="32">
        <v>2005</v>
      </c>
      <c r="P13" s="32">
        <v>2006</v>
      </c>
      <c r="Q13" s="32">
        <v>2007</v>
      </c>
      <c r="R13" s="32">
        <v>2008</v>
      </c>
      <c r="S13" s="32">
        <v>2009</v>
      </c>
      <c r="T13" s="32">
        <v>2010</v>
      </c>
      <c r="U13" s="32">
        <v>2011</v>
      </c>
      <c r="V13" s="32">
        <v>2012</v>
      </c>
      <c r="W13" s="32">
        <v>2013</v>
      </c>
      <c r="X13" s="32">
        <v>2014</v>
      </c>
      <c r="Y13" s="328">
        <v>2015</v>
      </c>
      <c r="Z13" s="32">
        <v>2016</v>
      </c>
      <c r="AA13" s="328">
        <v>2017</v>
      </c>
      <c r="AB13" s="32">
        <v>2018</v>
      </c>
      <c r="AC13" s="328">
        <v>2019</v>
      </c>
      <c r="AD13" s="32">
        <v>2020</v>
      </c>
      <c r="AE13" s="328">
        <v>2021</v>
      </c>
    </row>
    <row r="14" spans="1:31" x14ac:dyDescent="0.25">
      <c r="A14" s="9" t="s">
        <v>73</v>
      </c>
      <c r="C14" s="102">
        <f>SUM(D14:AE14)</f>
        <v>1085452.46</v>
      </c>
      <c r="D14" s="111"/>
      <c r="E14" s="111"/>
      <c r="F14" s="111"/>
      <c r="G14" s="111"/>
      <c r="H14" s="111"/>
      <c r="I14" s="111"/>
      <c r="J14" s="111"/>
      <c r="K14" s="111"/>
      <c r="L14" s="111"/>
      <c r="M14" s="111"/>
      <c r="N14" s="111"/>
      <c r="O14" s="111"/>
      <c r="P14" s="111"/>
      <c r="Q14" s="111"/>
      <c r="R14" s="111">
        <v>1082512.46</v>
      </c>
      <c r="S14" s="102">
        <v>2940</v>
      </c>
      <c r="T14" s="43"/>
      <c r="U14" s="7"/>
      <c r="V14" s="7"/>
      <c r="W14" s="7"/>
      <c r="X14" s="7">
        <v>0</v>
      </c>
      <c r="Y14" s="7"/>
      <c r="Z14" s="7"/>
    </row>
    <row r="15" spans="1:31" x14ac:dyDescent="0.25">
      <c r="A15" s="34"/>
      <c r="B15" s="2"/>
      <c r="C15" s="2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31" x14ac:dyDescent="0.25">
      <c r="A16" s="9" t="s">
        <v>6</v>
      </c>
      <c r="B16" s="3">
        <v>1994</v>
      </c>
      <c r="C16" s="13">
        <f>-SUM(D16:Y16)</f>
        <v>0</v>
      </c>
      <c r="D16" s="103">
        <f>+D$14/7/2</f>
        <v>0</v>
      </c>
      <c r="E16" s="103"/>
      <c r="F16" s="103"/>
      <c r="G16" s="103"/>
      <c r="H16" s="103"/>
      <c r="I16" s="103"/>
      <c r="J16" s="103"/>
      <c r="K16" s="103"/>
      <c r="L16" s="103"/>
      <c r="M16" s="103"/>
      <c r="N16" s="103"/>
      <c r="O16" s="103"/>
      <c r="P16" s="103"/>
      <c r="Q16" s="103"/>
      <c r="R16" s="103"/>
      <c r="S16" s="103"/>
      <c r="T16" s="103"/>
      <c r="U16" s="103"/>
      <c r="V16" s="7"/>
      <c r="W16" s="7"/>
      <c r="X16" s="7"/>
      <c r="Y16" s="103"/>
      <c r="Z16" s="103"/>
    </row>
    <row r="17" spans="1:26" x14ac:dyDescent="0.25">
      <c r="B17" s="3">
        <v>1995</v>
      </c>
      <c r="C17" s="13">
        <f t="shared" ref="C17:C39" si="0">-SUM(D17:Y17)</f>
        <v>0</v>
      </c>
      <c r="D17" s="103">
        <f>+D$14/7</f>
        <v>0</v>
      </c>
      <c r="E17" s="103">
        <f>+E$14/7/2</f>
        <v>0</v>
      </c>
      <c r="F17" s="103"/>
      <c r="G17" s="103"/>
      <c r="H17" s="103"/>
      <c r="I17" s="103"/>
      <c r="J17" s="103"/>
      <c r="K17" s="103"/>
      <c r="L17" s="103"/>
      <c r="M17" s="103"/>
      <c r="N17" s="103"/>
      <c r="O17" s="103"/>
      <c r="P17" s="103"/>
      <c r="Q17" s="103"/>
      <c r="R17" s="103"/>
      <c r="S17" s="103"/>
      <c r="T17" s="103"/>
      <c r="U17" s="103"/>
      <c r="V17" s="7"/>
      <c r="W17" s="7"/>
      <c r="X17" s="7"/>
      <c r="Y17" s="103"/>
      <c r="Z17" s="103"/>
    </row>
    <row r="18" spans="1:26" x14ac:dyDescent="0.25">
      <c r="B18" s="3">
        <v>1996</v>
      </c>
      <c r="C18" s="13">
        <f t="shared" si="0"/>
        <v>0</v>
      </c>
      <c r="D18" s="103">
        <f>+D17</f>
        <v>0</v>
      </c>
      <c r="E18" s="103">
        <f>+E$14/7</f>
        <v>0</v>
      </c>
      <c r="F18" s="103">
        <f>+F$14/7/2</f>
        <v>0</v>
      </c>
      <c r="G18" s="103"/>
      <c r="H18" s="103"/>
      <c r="I18" s="103"/>
      <c r="J18" s="103"/>
      <c r="K18" s="103"/>
      <c r="L18" s="103"/>
      <c r="M18" s="103"/>
      <c r="N18" s="103"/>
      <c r="O18" s="103"/>
      <c r="P18" s="103"/>
      <c r="Q18" s="103"/>
      <c r="R18" s="103"/>
      <c r="S18" s="103"/>
      <c r="T18" s="103"/>
      <c r="U18" s="103"/>
      <c r="V18" s="7"/>
      <c r="W18" s="7"/>
      <c r="X18" s="7"/>
      <c r="Y18" s="103"/>
      <c r="Z18" s="103"/>
    </row>
    <row r="19" spans="1:26" x14ac:dyDescent="0.25">
      <c r="B19" s="3">
        <v>1997</v>
      </c>
      <c r="C19" s="13">
        <f t="shared" si="0"/>
        <v>0</v>
      </c>
      <c r="D19" s="103">
        <f>+D18</f>
        <v>0</v>
      </c>
      <c r="E19" s="103">
        <f>+E18</f>
        <v>0</v>
      </c>
      <c r="F19" s="103">
        <f>+F$14/7</f>
        <v>0</v>
      </c>
      <c r="G19" s="103">
        <f>+G$14/7/2</f>
        <v>0</v>
      </c>
      <c r="H19" s="103"/>
      <c r="I19" s="103"/>
      <c r="J19" s="103"/>
      <c r="K19" s="103"/>
      <c r="L19" s="103"/>
      <c r="M19" s="103"/>
      <c r="N19" s="103"/>
      <c r="O19" s="103"/>
      <c r="P19" s="103"/>
      <c r="Q19" s="103"/>
      <c r="R19" s="103"/>
      <c r="S19" s="103"/>
      <c r="T19" s="103"/>
      <c r="U19" s="103"/>
      <c r="V19" s="7"/>
      <c r="W19" s="7"/>
      <c r="X19" s="7"/>
      <c r="Y19" s="103"/>
      <c r="Z19" s="103"/>
    </row>
    <row r="20" spans="1:26" x14ac:dyDescent="0.25">
      <c r="B20" s="3">
        <v>1998</v>
      </c>
      <c r="C20" s="13">
        <f t="shared" si="0"/>
        <v>0</v>
      </c>
      <c r="D20" s="103">
        <f>+D19</f>
        <v>0</v>
      </c>
      <c r="E20" s="103">
        <f>+E19</f>
        <v>0</v>
      </c>
      <c r="F20" s="103">
        <f>+F19</f>
        <v>0</v>
      </c>
      <c r="G20" s="103">
        <f>+G$14/7</f>
        <v>0</v>
      </c>
      <c r="H20" s="103">
        <f>+H$14/7/2</f>
        <v>0</v>
      </c>
      <c r="I20" s="103"/>
      <c r="J20" s="103"/>
      <c r="K20" s="103"/>
      <c r="L20" s="103"/>
      <c r="M20" s="103"/>
      <c r="N20" s="103"/>
      <c r="O20" s="103"/>
      <c r="P20" s="103"/>
      <c r="Q20" s="103"/>
      <c r="R20" s="103"/>
      <c r="S20" s="103"/>
      <c r="T20" s="103"/>
      <c r="U20" s="103"/>
      <c r="V20" s="7"/>
      <c r="W20" s="7"/>
      <c r="X20" s="7"/>
      <c r="Y20" s="103"/>
      <c r="Z20" s="103"/>
    </row>
    <row r="21" spans="1:26" x14ac:dyDescent="0.25">
      <c r="B21" s="3">
        <v>1999</v>
      </c>
      <c r="C21" s="13">
        <f t="shared" si="0"/>
        <v>0</v>
      </c>
      <c r="D21" s="103">
        <f>+D20</f>
        <v>0</v>
      </c>
      <c r="E21" s="103">
        <f>+E20</f>
        <v>0</v>
      </c>
      <c r="F21" s="103">
        <f>+F20</f>
        <v>0</v>
      </c>
      <c r="G21" s="103">
        <f>+G20</f>
        <v>0</v>
      </c>
      <c r="H21" s="103">
        <f>+H$14/7</f>
        <v>0</v>
      </c>
      <c r="I21" s="103">
        <f>+I$14/7/2</f>
        <v>0</v>
      </c>
      <c r="J21" s="103"/>
      <c r="K21" s="103"/>
      <c r="L21" s="103"/>
      <c r="M21" s="103"/>
      <c r="N21" s="103"/>
      <c r="O21" s="103"/>
      <c r="P21" s="103"/>
      <c r="Q21" s="103"/>
      <c r="R21" s="103"/>
      <c r="S21" s="103"/>
      <c r="T21" s="103"/>
      <c r="U21" s="103"/>
      <c r="V21" s="7"/>
      <c r="W21" s="7"/>
      <c r="X21" s="7"/>
      <c r="Y21" s="103"/>
      <c r="Z21" s="103"/>
    </row>
    <row r="22" spans="1:26" x14ac:dyDescent="0.25">
      <c r="B22" s="3">
        <v>2000</v>
      </c>
      <c r="C22" s="13">
        <f t="shared" si="0"/>
        <v>0</v>
      </c>
      <c r="D22" s="103">
        <f>+D21</f>
        <v>0</v>
      </c>
      <c r="E22" s="103">
        <f>+E21</f>
        <v>0</v>
      </c>
      <c r="F22" s="103">
        <f>+F21</f>
        <v>0</v>
      </c>
      <c r="G22" s="103">
        <f>+G21</f>
        <v>0</v>
      </c>
      <c r="H22" s="103">
        <f>+H21</f>
        <v>0</v>
      </c>
      <c r="I22" s="103">
        <f>+I$14/7</f>
        <v>0</v>
      </c>
      <c r="J22" s="103">
        <f>+J$14/7/2</f>
        <v>0</v>
      </c>
      <c r="K22" s="103"/>
      <c r="L22" s="103"/>
      <c r="M22" s="103"/>
      <c r="N22" s="103"/>
      <c r="O22" s="103"/>
      <c r="P22" s="103"/>
      <c r="Q22" s="103"/>
      <c r="R22" s="103"/>
      <c r="S22" s="103"/>
      <c r="T22" s="103"/>
      <c r="U22" s="103"/>
      <c r="V22" s="7"/>
      <c r="W22" s="7"/>
      <c r="X22" s="7"/>
      <c r="Y22" s="103"/>
      <c r="Z22" s="103"/>
    </row>
    <row r="23" spans="1:26" x14ac:dyDescent="0.25">
      <c r="B23" s="3">
        <v>2001</v>
      </c>
      <c r="C23" s="13">
        <f t="shared" si="0"/>
        <v>0</v>
      </c>
      <c r="D23" s="103">
        <f>+D$14/7/2</f>
        <v>0</v>
      </c>
      <c r="E23" s="103">
        <f>+E22</f>
        <v>0</v>
      </c>
      <c r="F23" s="103">
        <f>+F22</f>
        <v>0</v>
      </c>
      <c r="G23" s="103">
        <f>+G22</f>
        <v>0</v>
      </c>
      <c r="H23" s="103">
        <f>+H22</f>
        <v>0</v>
      </c>
      <c r="I23" s="103">
        <f>+I22</f>
        <v>0</v>
      </c>
      <c r="J23" s="103">
        <f>+J$14/7</f>
        <v>0</v>
      </c>
      <c r="K23" s="103">
        <f>+K$14/7/2</f>
        <v>0</v>
      </c>
      <c r="L23" s="103"/>
      <c r="M23" s="103"/>
      <c r="N23" s="103"/>
      <c r="O23" s="103"/>
      <c r="P23" s="103"/>
      <c r="Q23" s="103"/>
      <c r="R23" s="103"/>
      <c r="S23" s="103"/>
      <c r="T23" s="103"/>
      <c r="U23" s="103"/>
      <c r="V23" s="7"/>
      <c r="W23" s="7"/>
      <c r="X23" s="7"/>
      <c r="Y23" s="103"/>
      <c r="Z23" s="103"/>
    </row>
    <row r="24" spans="1:26" x14ac:dyDescent="0.25">
      <c r="B24" s="3">
        <v>2002</v>
      </c>
      <c r="C24" s="13">
        <f t="shared" si="0"/>
        <v>0</v>
      </c>
      <c r="D24" s="103"/>
      <c r="E24" s="103">
        <f>+E$14/7/2</f>
        <v>0</v>
      </c>
      <c r="F24" s="103">
        <f>+F23</f>
        <v>0</v>
      </c>
      <c r="G24" s="103">
        <f>+G23</f>
        <v>0</v>
      </c>
      <c r="H24" s="103">
        <f>+H23</f>
        <v>0</v>
      </c>
      <c r="I24" s="103">
        <f>+I23</f>
        <v>0</v>
      </c>
      <c r="J24" s="103">
        <f>+J23</f>
        <v>0</v>
      </c>
      <c r="K24" s="103">
        <f>+K$14/7</f>
        <v>0</v>
      </c>
      <c r="L24" s="103">
        <f>+L$14/7/2</f>
        <v>0</v>
      </c>
      <c r="M24" s="103"/>
      <c r="N24" s="103"/>
      <c r="O24" s="103"/>
      <c r="P24" s="103"/>
      <c r="Q24" s="103"/>
      <c r="R24" s="103"/>
      <c r="S24" s="103"/>
      <c r="T24" s="103"/>
      <c r="U24" s="103"/>
      <c r="V24" s="7"/>
      <c r="W24" s="7"/>
      <c r="X24" s="7"/>
      <c r="Y24" s="103"/>
      <c r="Z24" s="103"/>
    </row>
    <row r="25" spans="1:26" x14ac:dyDescent="0.25">
      <c r="B25" s="3">
        <v>2003</v>
      </c>
      <c r="C25" s="13">
        <f t="shared" si="0"/>
        <v>0</v>
      </c>
      <c r="D25" s="103"/>
      <c r="E25" s="103"/>
      <c r="F25" s="103">
        <f>+F$14/7/2</f>
        <v>0</v>
      </c>
      <c r="G25" s="103">
        <f>+G24</f>
        <v>0</v>
      </c>
      <c r="H25" s="103">
        <f>+H24</f>
        <v>0</v>
      </c>
      <c r="I25" s="103">
        <f>+I24</f>
        <v>0</v>
      </c>
      <c r="J25" s="103">
        <f>+J24</f>
        <v>0</v>
      </c>
      <c r="K25" s="103">
        <f>+K24</f>
        <v>0</v>
      </c>
      <c r="L25" s="103">
        <f>+L$14/7</f>
        <v>0</v>
      </c>
      <c r="M25" s="103">
        <f>+M$14/7/2</f>
        <v>0</v>
      </c>
      <c r="N25" s="103"/>
      <c r="O25" s="103"/>
      <c r="P25" s="103"/>
      <c r="Q25" s="103"/>
      <c r="R25" s="103"/>
      <c r="S25" s="103"/>
      <c r="T25" s="103"/>
      <c r="U25" s="103"/>
      <c r="V25" s="7"/>
      <c r="W25" s="7"/>
      <c r="X25" s="7"/>
      <c r="Y25" s="103"/>
      <c r="Z25" s="103"/>
    </row>
    <row r="26" spans="1:26" x14ac:dyDescent="0.25">
      <c r="B26" s="3">
        <v>2004</v>
      </c>
      <c r="C26" s="13">
        <f t="shared" si="0"/>
        <v>0</v>
      </c>
      <c r="D26" s="103"/>
      <c r="E26" s="103"/>
      <c r="F26" s="103"/>
      <c r="G26" s="103">
        <f>+G$14/7/2</f>
        <v>0</v>
      </c>
      <c r="H26" s="103">
        <f>+H25</f>
        <v>0</v>
      </c>
      <c r="I26" s="103">
        <f>+I25</f>
        <v>0</v>
      </c>
      <c r="J26" s="103">
        <f>+J25</f>
        <v>0</v>
      </c>
      <c r="K26" s="103">
        <f>+K25</f>
        <v>0</v>
      </c>
      <c r="L26" s="103">
        <f>+L25</f>
        <v>0</v>
      </c>
      <c r="M26" s="103">
        <f>+M$14/7</f>
        <v>0</v>
      </c>
      <c r="N26" s="103">
        <f>+N$14/7/2</f>
        <v>0</v>
      </c>
      <c r="O26" s="103"/>
      <c r="P26" s="103"/>
      <c r="Q26" s="103"/>
      <c r="R26" s="103"/>
      <c r="S26" s="103"/>
      <c r="T26" s="103"/>
      <c r="U26" s="103"/>
      <c r="V26" s="7"/>
      <c r="W26" s="7"/>
      <c r="X26" s="7"/>
      <c r="Y26" s="103"/>
      <c r="Z26" s="103"/>
    </row>
    <row r="27" spans="1:26" x14ac:dyDescent="0.25">
      <c r="B27" s="3">
        <v>2005</v>
      </c>
      <c r="C27" s="13">
        <f t="shared" si="0"/>
        <v>0</v>
      </c>
      <c r="D27" s="103"/>
      <c r="E27" s="103"/>
      <c r="F27" s="103"/>
      <c r="G27" s="103"/>
      <c r="H27" s="103">
        <f>+H$14/7/2</f>
        <v>0</v>
      </c>
      <c r="I27" s="103">
        <f>+I26</f>
        <v>0</v>
      </c>
      <c r="J27" s="103">
        <f>+J26</f>
        <v>0</v>
      </c>
      <c r="K27" s="103">
        <f>+K26</f>
        <v>0</v>
      </c>
      <c r="L27" s="103">
        <f>+L26</f>
        <v>0</v>
      </c>
      <c r="M27" s="103">
        <f>+M26</f>
        <v>0</v>
      </c>
      <c r="N27" s="103">
        <f>+N$14/7</f>
        <v>0</v>
      </c>
      <c r="O27" s="103">
        <f>+O$14/7/2</f>
        <v>0</v>
      </c>
      <c r="P27" s="103"/>
      <c r="Q27" s="103"/>
      <c r="R27" s="103"/>
      <c r="S27" s="103"/>
      <c r="T27" s="103"/>
      <c r="U27" s="103"/>
      <c r="V27" s="7"/>
      <c r="W27" s="7"/>
      <c r="X27" s="7"/>
      <c r="Y27" s="103"/>
      <c r="Z27" s="103"/>
    </row>
    <row r="28" spans="1:26" x14ac:dyDescent="0.25">
      <c r="B28" s="3">
        <v>2006</v>
      </c>
      <c r="C28" s="13">
        <f t="shared" si="0"/>
        <v>0</v>
      </c>
      <c r="D28" s="103"/>
      <c r="E28" s="103"/>
      <c r="F28" s="103"/>
      <c r="G28" s="103"/>
      <c r="H28" s="103"/>
      <c r="I28" s="103">
        <f>+I$14/7/2</f>
        <v>0</v>
      </c>
      <c r="J28" s="103">
        <f>+J27</f>
        <v>0</v>
      </c>
      <c r="K28" s="103">
        <f>+K27</f>
        <v>0</v>
      </c>
      <c r="L28" s="103">
        <f>+L27</f>
        <v>0</v>
      </c>
      <c r="M28" s="103">
        <f>+M27</f>
        <v>0</v>
      </c>
      <c r="N28" s="103">
        <f>+N27</f>
        <v>0</v>
      </c>
      <c r="O28" s="103">
        <f>+O$14/7</f>
        <v>0</v>
      </c>
      <c r="P28" s="103">
        <f>+P$14/7/2</f>
        <v>0</v>
      </c>
      <c r="Q28" s="103"/>
      <c r="R28" s="103"/>
      <c r="S28" s="103"/>
      <c r="T28" s="103"/>
      <c r="U28" s="103"/>
      <c r="V28" s="7"/>
      <c r="W28" s="7"/>
      <c r="X28" s="7"/>
      <c r="Y28" s="103"/>
      <c r="Z28" s="103"/>
    </row>
    <row r="29" spans="1:26" x14ac:dyDescent="0.25">
      <c r="B29" s="3">
        <v>2007</v>
      </c>
      <c r="C29" s="13">
        <f t="shared" si="0"/>
        <v>0</v>
      </c>
      <c r="D29" s="103"/>
      <c r="E29" s="103"/>
      <c r="F29" s="103"/>
      <c r="G29" s="103"/>
      <c r="H29" s="103"/>
      <c r="I29" s="103"/>
      <c r="J29" s="103">
        <f>+J$14/7/2</f>
        <v>0</v>
      </c>
      <c r="K29" s="103">
        <f>+K28</f>
        <v>0</v>
      </c>
      <c r="L29" s="103">
        <f>+L28</f>
        <v>0</v>
      </c>
      <c r="M29" s="103">
        <f>+M28</f>
        <v>0</v>
      </c>
      <c r="N29" s="103">
        <f>+N28</f>
        <v>0</v>
      </c>
      <c r="O29" s="103">
        <f>+O28</f>
        <v>0</v>
      </c>
      <c r="P29" s="103">
        <f>+P$14/7</f>
        <v>0</v>
      </c>
      <c r="Q29" s="103">
        <f>+Q$14/7/2</f>
        <v>0</v>
      </c>
      <c r="R29" s="103"/>
      <c r="S29" s="103"/>
      <c r="T29" s="103"/>
      <c r="U29" s="103"/>
      <c r="V29" s="7"/>
      <c r="W29" s="7"/>
      <c r="X29" s="7"/>
      <c r="Y29" s="103"/>
      <c r="Z29" s="103"/>
    </row>
    <row r="30" spans="1:26" x14ac:dyDescent="0.25">
      <c r="B30" s="3">
        <v>2008</v>
      </c>
      <c r="C30" s="13">
        <f t="shared" si="0"/>
        <v>-77322.318571428565</v>
      </c>
      <c r="D30" s="103"/>
      <c r="E30" s="103"/>
      <c r="F30" s="103"/>
      <c r="G30" s="103"/>
      <c r="H30" s="103"/>
      <c r="I30" s="103"/>
      <c r="J30" s="103"/>
      <c r="K30" s="103">
        <f>+K$14/7/2</f>
        <v>0</v>
      </c>
      <c r="L30" s="103">
        <f>+L29</f>
        <v>0</v>
      </c>
      <c r="M30" s="103">
        <f>+M29</f>
        <v>0</v>
      </c>
      <c r="N30" s="103">
        <f>+N29</f>
        <v>0</v>
      </c>
      <c r="O30" s="103">
        <f>+O29</f>
        <v>0</v>
      </c>
      <c r="P30" s="103">
        <f>+P29</f>
        <v>0</v>
      </c>
      <c r="Q30" s="103">
        <f>+Q$14/7</f>
        <v>0</v>
      </c>
      <c r="R30" s="103">
        <f>+R$14/7/2</f>
        <v>77322.318571428565</v>
      </c>
      <c r="S30" s="103"/>
      <c r="T30" s="103"/>
      <c r="U30" s="103"/>
      <c r="V30" s="7"/>
      <c r="W30" s="7"/>
      <c r="X30" s="7"/>
      <c r="Y30" s="103"/>
      <c r="Z30" s="103"/>
    </row>
    <row r="31" spans="1:26" x14ac:dyDescent="0.25">
      <c r="B31" s="3">
        <v>2009</v>
      </c>
      <c r="C31" s="13">
        <f t="shared" si="0"/>
        <v>-154854.63714285713</v>
      </c>
      <c r="D31" s="103"/>
      <c r="E31" s="103"/>
      <c r="F31" s="103"/>
      <c r="G31" s="103"/>
      <c r="H31" s="103"/>
      <c r="I31" s="103"/>
      <c r="J31" s="103"/>
      <c r="K31" s="103"/>
      <c r="L31" s="103">
        <f>+L$14/7/2</f>
        <v>0</v>
      </c>
      <c r="M31" s="103">
        <f>+M30</f>
        <v>0</v>
      </c>
      <c r="N31" s="103">
        <f>+N30</f>
        <v>0</v>
      </c>
      <c r="O31" s="103">
        <f>+O30</f>
        <v>0</v>
      </c>
      <c r="P31" s="103">
        <f t="shared" ref="P31:P34" si="1">+P30</f>
        <v>0</v>
      </c>
      <c r="Q31" s="103">
        <f t="shared" ref="Q31:Q35" si="2">+Q$14/7</f>
        <v>0</v>
      </c>
      <c r="R31" s="103">
        <f>+R$14/7</f>
        <v>154644.63714285713</v>
      </c>
      <c r="S31" s="103">
        <f>+S$14/7/2</f>
        <v>210</v>
      </c>
      <c r="T31" s="103"/>
      <c r="U31" s="103"/>
      <c r="V31" s="7"/>
      <c r="W31" s="7"/>
      <c r="X31" s="7"/>
      <c r="Y31" s="103"/>
      <c r="Z31" s="103"/>
    </row>
    <row r="32" spans="1:26" x14ac:dyDescent="0.25">
      <c r="A32" s="38" t="s">
        <v>59</v>
      </c>
      <c r="B32" s="3">
        <v>2010</v>
      </c>
      <c r="C32" s="13">
        <f t="shared" si="0"/>
        <v>-155064.63714285713</v>
      </c>
      <c r="D32" s="103"/>
      <c r="E32" s="103"/>
      <c r="F32" s="103"/>
      <c r="G32" s="103"/>
      <c r="H32" s="103"/>
      <c r="I32" s="103"/>
      <c r="J32" s="103"/>
      <c r="K32" s="103"/>
      <c r="L32" s="103"/>
      <c r="M32" s="103">
        <f>+M$14/7/2</f>
        <v>0</v>
      </c>
      <c r="N32" s="103">
        <f>+N31</f>
        <v>0</v>
      </c>
      <c r="O32" s="103">
        <f>+O31</f>
        <v>0</v>
      </c>
      <c r="P32" s="103">
        <f t="shared" si="1"/>
        <v>0</v>
      </c>
      <c r="Q32" s="103">
        <f t="shared" si="2"/>
        <v>0</v>
      </c>
      <c r="R32" s="103">
        <f>+R31</f>
        <v>154644.63714285713</v>
      </c>
      <c r="S32" s="103">
        <f>+S$14/7</f>
        <v>420</v>
      </c>
      <c r="T32" s="103">
        <f>+T$14/7/2</f>
        <v>0</v>
      </c>
      <c r="U32" s="103"/>
      <c r="V32" s="7"/>
      <c r="W32" s="7"/>
      <c r="X32" s="7"/>
      <c r="Y32" s="103"/>
      <c r="Z32" s="103"/>
    </row>
    <row r="33" spans="1:32" x14ac:dyDescent="0.25">
      <c r="A33" s="38"/>
      <c r="B33" s="3">
        <v>2011</v>
      </c>
      <c r="C33" s="13">
        <f t="shared" si="0"/>
        <v>-155064.63714285713</v>
      </c>
      <c r="D33" s="103"/>
      <c r="E33" s="103"/>
      <c r="F33" s="103"/>
      <c r="G33" s="103"/>
      <c r="H33" s="103"/>
      <c r="I33" s="103"/>
      <c r="J33" s="103"/>
      <c r="K33" s="103"/>
      <c r="L33" s="103"/>
      <c r="M33" s="103"/>
      <c r="N33" s="103">
        <f>+N$14/7/2</f>
        <v>0</v>
      </c>
      <c r="O33" s="103">
        <f>+O32</f>
        <v>0</v>
      </c>
      <c r="P33" s="103">
        <f t="shared" si="1"/>
        <v>0</v>
      </c>
      <c r="Q33" s="103">
        <f t="shared" si="2"/>
        <v>0</v>
      </c>
      <c r="R33" s="103">
        <f t="shared" ref="R33:R36" si="3">+R32</f>
        <v>154644.63714285713</v>
      </c>
      <c r="S33" s="103">
        <f>+S32</f>
        <v>420</v>
      </c>
      <c r="T33" s="103">
        <f>+T$14/7</f>
        <v>0</v>
      </c>
      <c r="U33" s="103">
        <f>+U$14/7/2</f>
        <v>0</v>
      </c>
      <c r="V33" s="7"/>
      <c r="W33" s="7"/>
      <c r="X33" s="7"/>
      <c r="Y33" s="103"/>
      <c r="Z33" s="103"/>
    </row>
    <row r="34" spans="1:32" x14ac:dyDescent="0.25">
      <c r="A34" s="38"/>
      <c r="B34" s="3">
        <v>2012</v>
      </c>
      <c r="C34" s="13">
        <f t="shared" si="0"/>
        <v>-155064.63714285713</v>
      </c>
      <c r="D34" s="103"/>
      <c r="E34" s="103"/>
      <c r="F34" s="103"/>
      <c r="G34" s="103"/>
      <c r="H34" s="103"/>
      <c r="I34" s="103"/>
      <c r="J34" s="103"/>
      <c r="K34" s="103"/>
      <c r="L34" s="103"/>
      <c r="M34" s="103"/>
      <c r="N34" s="103"/>
      <c r="O34" s="103"/>
      <c r="P34" s="103">
        <f t="shared" si="1"/>
        <v>0</v>
      </c>
      <c r="Q34" s="103">
        <f t="shared" si="2"/>
        <v>0</v>
      </c>
      <c r="R34" s="103">
        <f t="shared" si="3"/>
        <v>154644.63714285713</v>
      </c>
      <c r="S34" s="103">
        <f t="shared" ref="S34:S36" si="4">+S33</f>
        <v>420</v>
      </c>
      <c r="T34" s="103">
        <f>T33</f>
        <v>0</v>
      </c>
      <c r="U34" s="103">
        <f>+U$14/7</f>
        <v>0</v>
      </c>
      <c r="V34" s="103">
        <f>+V$14/7/2</f>
        <v>0</v>
      </c>
      <c r="W34" s="7"/>
      <c r="X34" s="7"/>
      <c r="Y34" s="103"/>
      <c r="Z34" s="103"/>
    </row>
    <row r="35" spans="1:32" x14ac:dyDescent="0.25">
      <c r="A35" s="38"/>
      <c r="B35" s="3">
        <v>2013</v>
      </c>
      <c r="C35" s="13">
        <f t="shared" si="0"/>
        <v>-155064.63714285713</v>
      </c>
      <c r="D35" s="103"/>
      <c r="E35" s="103"/>
      <c r="F35" s="103"/>
      <c r="G35" s="103"/>
      <c r="H35" s="103"/>
      <c r="I35" s="103"/>
      <c r="J35" s="103"/>
      <c r="K35" s="103"/>
      <c r="L35" s="103"/>
      <c r="M35" s="103"/>
      <c r="N35" s="103"/>
      <c r="O35" s="103"/>
      <c r="P35" s="103">
        <f>P14/7/2</f>
        <v>0</v>
      </c>
      <c r="Q35" s="103">
        <f t="shared" si="2"/>
        <v>0</v>
      </c>
      <c r="R35" s="103">
        <f t="shared" si="3"/>
        <v>154644.63714285713</v>
      </c>
      <c r="S35" s="103">
        <f t="shared" si="4"/>
        <v>420</v>
      </c>
      <c r="T35" s="103">
        <f>T34</f>
        <v>0</v>
      </c>
      <c r="U35" s="103">
        <f>U34</f>
        <v>0</v>
      </c>
      <c r="V35" s="7">
        <f>V14/7</f>
        <v>0</v>
      </c>
      <c r="W35" s="7">
        <f>W14/7/2</f>
        <v>0</v>
      </c>
      <c r="X35" s="7"/>
      <c r="Y35" s="103"/>
      <c r="Z35" s="103"/>
    </row>
    <row r="36" spans="1:32" x14ac:dyDescent="0.25">
      <c r="A36" s="38"/>
      <c r="B36" s="3">
        <v>2014</v>
      </c>
      <c r="C36" s="13">
        <f t="shared" si="0"/>
        <v>-155064.63714285713</v>
      </c>
      <c r="D36" s="337"/>
      <c r="E36" s="337"/>
      <c r="F36" s="337"/>
      <c r="G36" s="337"/>
      <c r="H36" s="337"/>
      <c r="I36" s="337"/>
      <c r="J36" s="337"/>
      <c r="K36" s="337"/>
      <c r="L36" s="337"/>
      <c r="M36" s="337"/>
      <c r="N36" s="337"/>
      <c r="O36" s="337"/>
      <c r="P36" s="337"/>
      <c r="Q36" s="337">
        <f>Q14/7/2</f>
        <v>0</v>
      </c>
      <c r="R36" s="337">
        <f t="shared" si="3"/>
        <v>154644.63714285713</v>
      </c>
      <c r="S36" s="337">
        <f t="shared" si="4"/>
        <v>420</v>
      </c>
      <c r="T36" s="337">
        <f>T35</f>
        <v>0</v>
      </c>
      <c r="U36" s="337">
        <f>U35</f>
        <v>0</v>
      </c>
      <c r="V36" s="33">
        <f>V35</f>
        <v>0</v>
      </c>
      <c r="W36" s="33">
        <f>W14/7</f>
        <v>0</v>
      </c>
      <c r="X36" s="33">
        <f>X14/7/2</f>
        <v>0</v>
      </c>
      <c r="Y36" s="337"/>
      <c r="Z36" s="103"/>
    </row>
    <row r="37" spans="1:32" x14ac:dyDescent="0.25">
      <c r="A37" s="38"/>
      <c r="B37" s="3">
        <v>2015</v>
      </c>
      <c r="C37" s="13">
        <f t="shared" si="0"/>
        <v>-77742.318571428565</v>
      </c>
      <c r="D37" s="337"/>
      <c r="E37" s="337"/>
      <c r="F37" s="337"/>
      <c r="G37" s="337"/>
      <c r="H37" s="337"/>
      <c r="I37" s="337"/>
      <c r="J37" s="337"/>
      <c r="K37" s="337"/>
      <c r="L37" s="337"/>
      <c r="M37" s="337"/>
      <c r="N37" s="337"/>
      <c r="O37" s="337"/>
      <c r="P37" s="337"/>
      <c r="Q37" s="337"/>
      <c r="R37" s="337">
        <f>R14/7/2</f>
        <v>77322.318571428565</v>
      </c>
      <c r="S37" s="337">
        <f>S36</f>
        <v>420</v>
      </c>
      <c r="T37" s="337">
        <f>T36</f>
        <v>0</v>
      </c>
      <c r="U37" s="337">
        <f>U36</f>
        <v>0</v>
      </c>
      <c r="V37" s="33">
        <f>V36</f>
        <v>0</v>
      </c>
      <c r="W37" s="33">
        <f>W36</f>
        <v>0</v>
      </c>
      <c r="X37" s="33">
        <f>X14/7</f>
        <v>0</v>
      </c>
      <c r="Y37" s="337">
        <f>Y14/7/2</f>
        <v>0</v>
      </c>
      <c r="Z37" s="103"/>
    </row>
    <row r="38" spans="1:32" x14ac:dyDescent="0.25">
      <c r="A38" s="38"/>
      <c r="B38" s="3">
        <v>2016</v>
      </c>
      <c r="C38" s="13">
        <f t="shared" si="0"/>
        <v>-210</v>
      </c>
      <c r="D38" s="337"/>
      <c r="E38" s="337"/>
      <c r="F38" s="337"/>
      <c r="G38" s="337"/>
      <c r="H38" s="337"/>
      <c r="I38" s="337"/>
      <c r="J38" s="337"/>
      <c r="K38" s="337"/>
      <c r="L38" s="337"/>
      <c r="M38" s="337"/>
      <c r="N38" s="337"/>
      <c r="O38" s="337"/>
      <c r="P38" s="337"/>
      <c r="Q38" s="337"/>
      <c r="R38" s="337"/>
      <c r="S38" s="337">
        <f>S14/7/2</f>
        <v>210</v>
      </c>
      <c r="T38" s="337"/>
      <c r="U38" s="337"/>
      <c r="V38" s="33"/>
      <c r="W38" s="33"/>
      <c r="X38" s="33"/>
      <c r="Y38" s="337"/>
      <c r="Z38" s="103"/>
    </row>
    <row r="39" spans="1:32" x14ac:dyDescent="0.25">
      <c r="A39" s="38"/>
      <c r="B39" s="3">
        <v>2017</v>
      </c>
      <c r="C39" s="13">
        <f t="shared" si="0"/>
        <v>0</v>
      </c>
      <c r="D39" s="337"/>
      <c r="E39" s="337"/>
      <c r="F39" s="337"/>
      <c r="G39" s="337"/>
      <c r="H39" s="337"/>
      <c r="I39" s="337"/>
      <c r="J39" s="337"/>
      <c r="K39" s="337"/>
      <c r="L39" s="337"/>
      <c r="M39" s="337"/>
      <c r="N39" s="337"/>
      <c r="O39" s="337"/>
      <c r="P39" s="337"/>
      <c r="Q39" s="337"/>
      <c r="R39" s="337"/>
      <c r="S39" s="337"/>
      <c r="T39" s="337"/>
      <c r="U39" s="337"/>
      <c r="V39" s="33"/>
      <c r="W39" s="33"/>
      <c r="X39" s="33"/>
      <c r="Y39" s="337"/>
      <c r="Z39" s="103"/>
    </row>
    <row r="40" spans="1:32" x14ac:dyDescent="0.25">
      <c r="A40" s="38"/>
      <c r="B40" s="3">
        <v>2018</v>
      </c>
      <c r="C40" s="13">
        <f>-SUM(D40:AB40)</f>
        <v>0</v>
      </c>
      <c r="D40" s="337"/>
      <c r="E40" s="337"/>
      <c r="F40" s="337"/>
      <c r="G40" s="337"/>
      <c r="H40" s="337"/>
      <c r="I40" s="337"/>
      <c r="J40" s="337"/>
      <c r="K40" s="337"/>
      <c r="L40" s="337"/>
      <c r="M40" s="337"/>
      <c r="N40" s="337"/>
      <c r="O40" s="337"/>
      <c r="P40" s="337"/>
      <c r="Q40" s="337"/>
      <c r="R40" s="337"/>
      <c r="S40" s="337"/>
      <c r="T40" s="337"/>
      <c r="U40" s="337"/>
      <c r="V40" s="33"/>
      <c r="W40" s="33"/>
      <c r="X40" s="33"/>
      <c r="Y40" s="337"/>
      <c r="Z40" s="103"/>
    </row>
    <row r="41" spans="1:32" x14ac:dyDescent="0.25">
      <c r="A41" s="38"/>
      <c r="B41" s="3">
        <v>2019</v>
      </c>
      <c r="C41" s="13">
        <f t="shared" ref="C41:C42" si="5">-SUM(D41:AB41)</f>
        <v>0</v>
      </c>
      <c r="D41" s="337"/>
      <c r="E41" s="337"/>
      <c r="F41" s="337"/>
      <c r="G41" s="337"/>
      <c r="H41" s="337"/>
      <c r="I41" s="337"/>
      <c r="J41" s="337"/>
      <c r="K41" s="337"/>
      <c r="L41" s="337"/>
      <c r="M41" s="337"/>
      <c r="N41" s="337"/>
      <c r="O41" s="337"/>
      <c r="P41" s="337"/>
      <c r="Q41" s="337"/>
      <c r="R41" s="337"/>
      <c r="S41" s="337"/>
      <c r="T41" s="337"/>
      <c r="U41" s="337"/>
      <c r="V41" s="33"/>
      <c r="W41" s="33"/>
      <c r="X41" s="33"/>
      <c r="Y41" s="337"/>
      <c r="Z41" s="103"/>
    </row>
    <row r="42" spans="1:32" x14ac:dyDescent="0.25">
      <c r="A42" s="38"/>
      <c r="B42" s="3">
        <v>2020</v>
      </c>
      <c r="C42" s="13">
        <f t="shared" si="5"/>
        <v>0</v>
      </c>
      <c r="D42" s="337"/>
      <c r="E42" s="337"/>
      <c r="F42" s="337"/>
      <c r="G42" s="337"/>
      <c r="H42" s="337"/>
      <c r="I42" s="337"/>
      <c r="J42" s="337"/>
      <c r="K42" s="337"/>
      <c r="L42" s="337"/>
      <c r="M42" s="337"/>
      <c r="N42" s="337"/>
      <c r="O42" s="337"/>
      <c r="P42" s="337"/>
      <c r="Q42" s="337"/>
      <c r="R42" s="337"/>
      <c r="S42" s="337"/>
      <c r="T42" s="337"/>
      <c r="U42" s="337"/>
      <c r="V42" s="33"/>
      <c r="W42" s="33"/>
      <c r="X42" s="33"/>
      <c r="Y42" s="337"/>
      <c r="Z42" s="103"/>
    </row>
    <row r="43" spans="1:32" x14ac:dyDescent="0.25">
      <c r="A43" s="38"/>
      <c r="B43" s="3">
        <v>2021</v>
      </c>
      <c r="C43" s="13">
        <f>-SUM(D43:AE43)</f>
        <v>0</v>
      </c>
      <c r="D43" s="337"/>
      <c r="E43" s="337"/>
      <c r="F43" s="337"/>
      <c r="G43" s="337"/>
      <c r="H43" s="337"/>
      <c r="I43" s="337"/>
      <c r="J43" s="337"/>
      <c r="K43" s="337"/>
      <c r="L43" s="337"/>
      <c r="M43" s="337"/>
      <c r="N43" s="337"/>
      <c r="O43" s="337"/>
      <c r="P43" s="337"/>
      <c r="Q43" s="337"/>
      <c r="R43" s="337"/>
      <c r="S43" s="337"/>
      <c r="T43" s="337"/>
      <c r="U43" s="337"/>
      <c r="V43" s="33"/>
      <c r="W43" s="33"/>
      <c r="X43" s="33"/>
      <c r="Y43" s="337"/>
      <c r="Z43" s="103"/>
      <c r="AE43" s="4">
        <f>AE14/7/2</f>
        <v>0</v>
      </c>
    </row>
    <row r="44" spans="1:32" x14ac:dyDescent="0.25">
      <c r="A44" s="38"/>
      <c r="B44" s="3"/>
      <c r="C44" s="254"/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8"/>
      <c r="W44" s="8"/>
      <c r="X44" s="8"/>
      <c r="Y44" s="104"/>
      <c r="Z44" s="103"/>
      <c r="AC44" s="173"/>
      <c r="AD44" s="173"/>
      <c r="AE44" s="358"/>
      <c r="AF44" s="173"/>
    </row>
    <row r="45" spans="1:32" x14ac:dyDescent="0.25">
      <c r="A45" s="38" t="s">
        <v>62</v>
      </c>
      <c r="B45" s="105">
        <f>SUM(D45:AE45)</f>
        <v>0</v>
      </c>
      <c r="C45" s="102">
        <f>SUM(C16:C44)</f>
        <v>-1085452.4599999997</v>
      </c>
      <c r="D45" s="103">
        <f t="shared" ref="D45:T45" si="6">-SUM(D16:D44)+D14</f>
        <v>0</v>
      </c>
      <c r="E45" s="103">
        <f t="shared" si="6"/>
        <v>0</v>
      </c>
      <c r="F45" s="103">
        <f t="shared" si="6"/>
        <v>0</v>
      </c>
      <c r="G45" s="103">
        <f t="shared" si="6"/>
        <v>0</v>
      </c>
      <c r="H45" s="103">
        <f t="shared" si="6"/>
        <v>0</v>
      </c>
      <c r="I45" s="103">
        <f t="shared" si="6"/>
        <v>0</v>
      </c>
      <c r="J45" s="103">
        <f t="shared" si="6"/>
        <v>0</v>
      </c>
      <c r="K45" s="103">
        <f t="shared" si="6"/>
        <v>0</v>
      </c>
      <c r="L45" s="103">
        <f t="shared" si="6"/>
        <v>0</v>
      </c>
      <c r="M45" s="103">
        <f t="shared" si="6"/>
        <v>0</v>
      </c>
      <c r="N45" s="103">
        <f t="shared" si="6"/>
        <v>0</v>
      </c>
      <c r="O45" s="103">
        <f t="shared" si="6"/>
        <v>0</v>
      </c>
      <c r="P45" s="103">
        <f t="shared" si="6"/>
        <v>0</v>
      </c>
      <c r="Q45" s="103">
        <f t="shared" si="6"/>
        <v>0</v>
      </c>
      <c r="R45" s="103">
        <f t="shared" si="6"/>
        <v>0</v>
      </c>
      <c r="S45" s="103">
        <f t="shared" si="6"/>
        <v>0</v>
      </c>
      <c r="T45" s="103">
        <f t="shared" si="6"/>
        <v>0</v>
      </c>
      <c r="U45" s="103">
        <f t="shared" ref="U45:AE45" si="7">-SUM(U16:U44)+U14</f>
        <v>0</v>
      </c>
      <c r="V45" s="7">
        <f t="shared" si="7"/>
        <v>0</v>
      </c>
      <c r="W45" s="7">
        <f t="shared" si="7"/>
        <v>0</v>
      </c>
      <c r="X45" s="7">
        <f t="shared" si="7"/>
        <v>0</v>
      </c>
      <c r="Y45" s="7">
        <f t="shared" si="7"/>
        <v>0</v>
      </c>
      <c r="Z45" s="326">
        <f t="shared" si="7"/>
        <v>0</v>
      </c>
      <c r="AA45" s="326">
        <f t="shared" si="7"/>
        <v>0</v>
      </c>
      <c r="AB45" s="326">
        <f t="shared" si="7"/>
        <v>0</v>
      </c>
      <c r="AC45" s="326">
        <f t="shared" si="7"/>
        <v>0</v>
      </c>
      <c r="AD45" s="326">
        <f t="shared" si="7"/>
        <v>0</v>
      </c>
      <c r="AE45" s="326">
        <f t="shared" si="7"/>
        <v>0</v>
      </c>
    </row>
    <row r="46" spans="1:32" x14ac:dyDescent="0.25">
      <c r="A46" s="38"/>
      <c r="B46" s="102">
        <f>SUM(D46:Y46)</f>
        <v>0</v>
      </c>
      <c r="C46" s="106"/>
      <c r="D46" s="103"/>
      <c r="E46" s="103"/>
      <c r="F46" s="103"/>
      <c r="G46" s="103"/>
      <c r="H46" s="103"/>
      <c r="I46" s="103"/>
      <c r="J46" s="103"/>
      <c r="K46" s="103"/>
      <c r="L46" s="103"/>
      <c r="M46" s="103"/>
      <c r="N46" s="103"/>
      <c r="O46" s="103"/>
      <c r="P46" s="103"/>
      <c r="Q46" s="103"/>
      <c r="R46" s="103"/>
      <c r="S46" s="103"/>
      <c r="T46" s="103"/>
      <c r="U46" s="103"/>
      <c r="V46" s="103"/>
      <c r="W46" s="103"/>
      <c r="X46" s="103"/>
      <c r="Y46" s="103"/>
      <c r="Z46" s="103"/>
    </row>
    <row r="47" spans="1:32" x14ac:dyDescent="0.25">
      <c r="A47" s="39" t="s">
        <v>63</v>
      </c>
      <c r="B47" s="3"/>
      <c r="C47" s="30">
        <f>+C14+C45</f>
        <v>0</v>
      </c>
      <c r="D47" s="103"/>
      <c r="E47" s="103"/>
      <c r="F47" s="103"/>
      <c r="G47" s="103"/>
      <c r="H47" s="103"/>
      <c r="I47" s="103"/>
      <c r="J47" s="103"/>
      <c r="K47" s="103"/>
      <c r="L47" s="103"/>
      <c r="M47" s="103"/>
      <c r="N47" s="103"/>
      <c r="O47" s="103"/>
      <c r="P47" s="103"/>
      <c r="Q47" s="103"/>
      <c r="R47" s="103"/>
      <c r="S47" s="103"/>
      <c r="T47" s="337"/>
      <c r="U47" s="337"/>
      <c r="V47" s="337"/>
      <c r="W47" s="337"/>
      <c r="X47" s="337"/>
      <c r="Y47" s="337"/>
      <c r="Z47" s="337"/>
    </row>
    <row r="48" spans="1:32" x14ac:dyDescent="0.25">
      <c r="A48" s="3"/>
      <c r="B48" s="3"/>
      <c r="C48" s="3"/>
      <c r="D48" s="103"/>
      <c r="E48" s="103"/>
      <c r="F48" s="103"/>
      <c r="G48" s="103"/>
      <c r="H48" s="103"/>
      <c r="I48" s="103"/>
      <c r="J48" s="103"/>
      <c r="K48" s="103"/>
      <c r="L48" s="103"/>
      <c r="M48" s="103"/>
      <c r="N48" s="103"/>
      <c r="O48" s="103"/>
      <c r="P48" s="103"/>
      <c r="Q48" s="103"/>
      <c r="R48" s="103"/>
      <c r="S48" s="103"/>
      <c r="T48" s="103"/>
      <c r="U48" s="103"/>
      <c r="V48" s="103"/>
      <c r="W48" s="103"/>
      <c r="X48" s="103"/>
      <c r="Y48" s="103"/>
      <c r="Z48" s="103"/>
    </row>
    <row r="49" spans="1:26" x14ac:dyDescent="0.25">
      <c r="A49" s="3"/>
      <c r="B49" s="36"/>
      <c r="C49" s="3"/>
      <c r="D49" s="103"/>
      <c r="E49" s="103"/>
      <c r="F49" s="103"/>
      <c r="G49" s="103"/>
      <c r="H49" s="103"/>
      <c r="I49" s="103"/>
      <c r="J49" s="103"/>
      <c r="K49" s="103"/>
      <c r="L49" s="103"/>
      <c r="M49" s="103"/>
      <c r="N49" s="103"/>
      <c r="O49" s="103"/>
      <c r="P49" s="103"/>
      <c r="Q49" s="103"/>
      <c r="R49" s="103"/>
      <c r="S49" s="103"/>
      <c r="T49" s="103"/>
      <c r="U49" s="103"/>
      <c r="V49" s="103"/>
      <c r="W49" s="103"/>
      <c r="X49" s="103"/>
      <c r="Y49" s="103"/>
      <c r="Z49" s="103"/>
    </row>
    <row r="50" spans="1:26" x14ac:dyDescent="0.25">
      <c r="A50" s="3"/>
      <c r="B50" s="3"/>
      <c r="C50" s="3"/>
      <c r="E50" s="103"/>
      <c r="F50" s="107"/>
      <c r="G50" s="107"/>
      <c r="H50" s="107"/>
      <c r="I50" s="107"/>
      <c r="J50" s="107"/>
      <c r="K50" s="107"/>
      <c r="L50" s="107"/>
      <c r="M50" s="107"/>
      <c r="N50" s="103">
        <f>SUM(E32:E50)</f>
        <v>0</v>
      </c>
      <c r="O50" s="107"/>
      <c r="P50" s="107"/>
      <c r="Q50" s="107"/>
      <c r="R50" s="107"/>
      <c r="S50" s="107"/>
    </row>
    <row r="51" spans="1:26" x14ac:dyDescent="0.25">
      <c r="B51" s="3"/>
      <c r="C51" s="3"/>
      <c r="E51" s="107"/>
      <c r="F51" s="107"/>
      <c r="G51" s="107"/>
      <c r="H51" s="107"/>
      <c r="I51" s="107"/>
      <c r="J51" s="107"/>
      <c r="K51" s="107"/>
      <c r="L51" s="107"/>
      <c r="M51" s="107"/>
      <c r="N51" s="107"/>
      <c r="O51" s="107"/>
      <c r="P51" s="107"/>
      <c r="Q51" s="107"/>
      <c r="R51" s="107"/>
      <c r="S51" s="107"/>
    </row>
    <row r="52" spans="1:26" x14ac:dyDescent="0.25">
      <c r="E52" s="107"/>
      <c r="F52" s="107"/>
      <c r="G52" s="107"/>
      <c r="H52" s="107"/>
      <c r="I52" s="107"/>
      <c r="J52" s="107"/>
      <c r="K52" s="107"/>
      <c r="L52" s="107"/>
      <c r="M52" s="107"/>
      <c r="N52" s="107"/>
      <c r="O52" s="107"/>
      <c r="P52" s="107"/>
      <c r="Q52" s="107"/>
      <c r="R52" s="107"/>
      <c r="S52" s="107"/>
    </row>
    <row r="53" spans="1:26" x14ac:dyDescent="0.25">
      <c r="E53" s="107"/>
      <c r="F53" s="107"/>
      <c r="G53" s="107"/>
      <c r="H53" s="107"/>
      <c r="I53" s="107"/>
      <c r="J53" s="107"/>
      <c r="K53" s="107"/>
      <c r="L53" s="107"/>
      <c r="M53" s="107"/>
      <c r="N53" s="107"/>
      <c r="O53" s="107"/>
      <c r="P53" s="107"/>
      <c r="Q53" s="107"/>
      <c r="R53" s="107"/>
      <c r="S53" s="107"/>
    </row>
    <row r="54" spans="1:26" x14ac:dyDescent="0.25">
      <c r="E54" s="107"/>
      <c r="F54" s="107"/>
      <c r="G54" s="107"/>
      <c r="H54" s="107"/>
      <c r="I54" s="107"/>
      <c r="J54" s="107"/>
      <c r="K54" s="107"/>
      <c r="L54" s="107"/>
      <c r="M54" s="107"/>
      <c r="N54" s="107"/>
      <c r="O54" s="107"/>
      <c r="P54" s="107"/>
      <c r="Q54" s="107"/>
      <c r="R54" s="107"/>
      <c r="S54" s="107"/>
    </row>
    <row r="55" spans="1:26" x14ac:dyDescent="0.25">
      <c r="E55" s="107"/>
      <c r="F55" s="107"/>
      <c r="G55" s="107"/>
      <c r="H55" s="107"/>
      <c r="I55" s="107"/>
      <c r="J55" s="107"/>
      <c r="K55" s="107"/>
      <c r="L55" s="107"/>
      <c r="M55" s="107"/>
      <c r="N55" s="107"/>
      <c r="O55" s="107"/>
      <c r="P55" s="107"/>
      <c r="Q55" s="107"/>
      <c r="R55" s="107"/>
      <c r="S55" s="107"/>
    </row>
    <row r="56" spans="1:26" x14ac:dyDescent="0.25">
      <c r="E56" s="107"/>
      <c r="F56" s="107"/>
      <c r="G56" s="107"/>
      <c r="H56" s="107"/>
      <c r="I56" s="107"/>
      <c r="J56" s="107"/>
      <c r="K56" s="107"/>
      <c r="L56" s="107"/>
      <c r="M56" s="107"/>
      <c r="N56" s="107"/>
      <c r="O56" s="107"/>
      <c r="P56" s="107"/>
      <c r="Q56" s="107"/>
      <c r="R56" s="107"/>
      <c r="S56" s="107"/>
    </row>
    <row r="57" spans="1:26" x14ac:dyDescent="0.25">
      <c r="E57" s="107"/>
      <c r="F57" s="107"/>
      <c r="G57" s="107"/>
      <c r="H57" s="107"/>
      <c r="I57" s="107"/>
      <c r="J57" s="107"/>
      <c r="K57" s="107"/>
      <c r="L57" s="107"/>
      <c r="M57" s="107"/>
      <c r="N57" s="107"/>
      <c r="O57" s="107"/>
      <c r="P57" s="107"/>
      <c r="Q57" s="107"/>
      <c r="R57" s="107"/>
      <c r="S57" s="107"/>
    </row>
    <row r="58" spans="1:26" x14ac:dyDescent="0.25">
      <c r="E58" s="107"/>
      <c r="F58" s="107"/>
      <c r="G58" s="107"/>
      <c r="H58" s="107"/>
      <c r="I58" s="107"/>
      <c r="J58" s="107"/>
      <c r="K58" s="107"/>
      <c r="L58" s="107"/>
      <c r="M58" s="107"/>
      <c r="N58" s="107"/>
      <c r="O58" s="107"/>
      <c r="P58" s="107"/>
      <c r="Q58" s="107"/>
      <c r="R58" s="107"/>
      <c r="S58" s="107"/>
    </row>
    <row r="59" spans="1:26" x14ac:dyDescent="0.25">
      <c r="E59" s="107"/>
      <c r="F59" s="107"/>
      <c r="G59" s="107"/>
      <c r="H59" s="107"/>
      <c r="I59" s="107"/>
      <c r="J59" s="107"/>
      <c r="K59" s="107"/>
      <c r="L59" s="107"/>
      <c r="M59" s="107"/>
      <c r="N59" s="107"/>
      <c r="O59" s="107"/>
      <c r="P59" s="107"/>
      <c r="Q59" s="107"/>
      <c r="R59" s="107"/>
      <c r="S59" s="107"/>
    </row>
    <row r="60" spans="1:26" x14ac:dyDescent="0.25">
      <c r="E60" s="107"/>
      <c r="F60" s="107"/>
      <c r="G60" s="107"/>
      <c r="H60" s="107"/>
      <c r="I60" s="107"/>
      <c r="J60" s="107"/>
      <c r="K60" s="107"/>
      <c r="L60" s="107"/>
      <c r="M60" s="107"/>
      <c r="N60" s="107"/>
      <c r="O60" s="107"/>
      <c r="P60" s="107"/>
      <c r="Q60" s="107"/>
      <c r="R60" s="107"/>
      <c r="S60" s="107"/>
    </row>
    <row r="61" spans="1:26" x14ac:dyDescent="0.25">
      <c r="E61" s="107"/>
      <c r="F61" s="107"/>
      <c r="G61" s="107"/>
      <c r="H61" s="107"/>
      <c r="I61" s="107"/>
      <c r="J61" s="107"/>
      <c r="K61" s="107"/>
      <c r="L61" s="107"/>
      <c r="M61" s="107"/>
      <c r="N61" s="107"/>
      <c r="O61" s="107"/>
      <c r="P61" s="107"/>
      <c r="Q61" s="107"/>
      <c r="R61" s="107"/>
      <c r="S61" s="107"/>
    </row>
  </sheetData>
  <phoneticPr fontId="0" type="noConversion"/>
  <pageMargins left="0.7" right="0.7" top="0.75" bottom="0.75" header="0.3" footer="0.3"/>
  <pageSetup scale="80" orientation="landscape" horizontalDpi="4294967294" verticalDpi="4294967294" r:id="rId1"/>
  <headerFooter alignWithMargins="0">
    <oddFooter>&amp;Z&amp;F&amp;RPage &amp;P</oddFooter>
  </headerFooter>
  <ignoredErrors>
    <ignoredError sqref="Q32:Q34" formula="1"/>
  </ignoredErrors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F00-000000000000}">
  <sheetPr codeName="Sheet106">
    <pageSetUpPr fitToPage="1"/>
  </sheetPr>
  <dimension ref="A1:AB58"/>
  <sheetViews>
    <sheetView workbookViewId="0"/>
  </sheetViews>
  <sheetFormatPr defaultRowHeight="15" x14ac:dyDescent="0.25"/>
  <cols>
    <col min="1" max="1" width="20.85546875" customWidth="1"/>
    <col min="2" max="2" width="8.7109375" customWidth="1"/>
    <col min="3" max="3" width="12.85546875" customWidth="1"/>
    <col min="4" max="12" width="7.42578125" hidden="1" customWidth="1"/>
    <col min="13" max="13" width="7.5703125" hidden="1" customWidth="1"/>
    <col min="14" max="14" width="12.140625" customWidth="1"/>
    <col min="15" max="17" width="9.28515625" customWidth="1"/>
    <col min="18" max="19" width="11.28515625" customWidth="1"/>
    <col min="20" max="20" width="9.42578125" customWidth="1"/>
    <col min="21" max="21" width="10.5703125" bestFit="1" customWidth="1"/>
    <col min="22" max="24" width="10.5703125" customWidth="1"/>
  </cols>
  <sheetData>
    <row r="1" spans="1:28" x14ac:dyDescent="0.25">
      <c r="A1" s="11" t="s">
        <v>10</v>
      </c>
    </row>
    <row r="2" spans="1:28" x14ac:dyDescent="0.25">
      <c r="A2" s="9" t="s">
        <v>14</v>
      </c>
    </row>
    <row r="3" spans="1:28" x14ac:dyDescent="0.25">
      <c r="A3" s="9" t="s">
        <v>80</v>
      </c>
    </row>
    <row r="4" spans="1:28" x14ac:dyDescent="0.25">
      <c r="R4" s="40" t="s">
        <v>4</v>
      </c>
      <c r="S4" s="41"/>
      <c r="T4" s="40" t="s">
        <v>8</v>
      </c>
    </row>
    <row r="5" spans="1:28" x14ac:dyDescent="0.25">
      <c r="A5" s="9" t="s">
        <v>9</v>
      </c>
      <c r="B5" s="12" t="s">
        <v>64</v>
      </c>
      <c r="C5" s="12" t="s">
        <v>12</v>
      </c>
      <c r="R5" s="42" t="s">
        <v>2</v>
      </c>
      <c r="S5" s="42" t="s">
        <v>60</v>
      </c>
      <c r="T5" s="42" t="s">
        <v>7</v>
      </c>
    </row>
    <row r="6" spans="1:28" x14ac:dyDescent="0.25">
      <c r="A6" s="132" t="s">
        <v>417</v>
      </c>
      <c r="B6" s="3">
        <v>707</v>
      </c>
      <c r="C6" s="3">
        <v>16.048999999999999</v>
      </c>
      <c r="R6" s="3"/>
    </row>
    <row r="7" spans="1:28" x14ac:dyDescent="0.25">
      <c r="A7" s="213"/>
      <c r="B7" s="212"/>
      <c r="C7" s="214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5"/>
      <c r="P7" s="6"/>
      <c r="Q7" s="6"/>
      <c r="R7" s="13">
        <f>+C14</f>
        <v>855440.07</v>
      </c>
      <c r="S7" s="13">
        <f>+-C42</f>
        <v>855440.07</v>
      </c>
      <c r="T7" s="13">
        <f>+R7-S7</f>
        <v>0</v>
      </c>
    </row>
    <row r="8" spans="1:28" x14ac:dyDescent="0.25">
      <c r="A8" s="213"/>
      <c r="B8" s="3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5"/>
      <c r="P8" s="6"/>
      <c r="Q8" s="6"/>
    </row>
    <row r="9" spans="1:28" x14ac:dyDescent="0.25">
      <c r="A9" s="2"/>
      <c r="B9" s="3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5"/>
      <c r="P9" s="6"/>
      <c r="Q9" s="6"/>
    </row>
    <row r="10" spans="1:28" x14ac:dyDescent="0.25">
      <c r="B10" s="3"/>
    </row>
    <row r="11" spans="1:28" x14ac:dyDescent="0.25">
      <c r="A11" s="2" t="s">
        <v>66</v>
      </c>
      <c r="B11" s="212"/>
      <c r="C11" s="214" t="s">
        <v>463</v>
      </c>
    </row>
    <row r="12" spans="1:28" x14ac:dyDescent="0.25">
      <c r="B12" s="28"/>
      <c r="C12" s="2"/>
    </row>
    <row r="13" spans="1:28" x14ac:dyDescent="0.25">
      <c r="A13" s="9" t="s">
        <v>5</v>
      </c>
      <c r="C13" s="31" t="s">
        <v>3</v>
      </c>
      <c r="D13" s="32">
        <v>1994</v>
      </c>
      <c r="E13" s="32">
        <v>1995</v>
      </c>
      <c r="F13" s="32">
        <v>1996</v>
      </c>
      <c r="G13" s="32">
        <v>1997</v>
      </c>
      <c r="H13" s="32">
        <v>1998</v>
      </c>
      <c r="I13" s="32">
        <v>1999</v>
      </c>
      <c r="J13" s="32">
        <v>2000</v>
      </c>
      <c r="K13" s="32">
        <v>2001</v>
      </c>
      <c r="L13" s="32">
        <v>2002</v>
      </c>
      <c r="M13" s="32">
        <v>2003</v>
      </c>
      <c r="N13" s="32">
        <v>2004</v>
      </c>
      <c r="O13" s="32">
        <v>2005</v>
      </c>
      <c r="P13" s="32">
        <v>2006</v>
      </c>
      <c r="Q13" s="32">
        <v>2007</v>
      </c>
      <c r="R13" s="32">
        <v>2008</v>
      </c>
      <c r="S13" s="32">
        <v>2009</v>
      </c>
      <c r="T13" s="32">
        <v>2010</v>
      </c>
      <c r="U13" s="32">
        <v>2011</v>
      </c>
      <c r="V13" s="32">
        <v>2012</v>
      </c>
      <c r="W13" s="32">
        <v>2013</v>
      </c>
      <c r="X13" s="32">
        <v>2014</v>
      </c>
      <c r="Y13" s="328">
        <v>2015</v>
      </c>
      <c r="Z13" s="32">
        <v>2016</v>
      </c>
      <c r="AA13" s="328">
        <v>2017</v>
      </c>
      <c r="AB13" s="32">
        <v>2018</v>
      </c>
    </row>
    <row r="14" spans="1:28" x14ac:dyDescent="0.25">
      <c r="A14" s="9" t="s">
        <v>73</v>
      </c>
      <c r="C14" s="29">
        <f>SUM(D14:Y14)</f>
        <v>855440.07</v>
      </c>
      <c r="D14" s="43"/>
      <c r="E14" s="43"/>
      <c r="F14" s="43"/>
      <c r="G14" s="43"/>
      <c r="H14" s="43"/>
      <c r="I14" s="43"/>
      <c r="J14" s="43"/>
      <c r="K14" s="43"/>
      <c r="L14" s="43"/>
      <c r="M14" s="43"/>
      <c r="N14" s="29">
        <v>336416.47</v>
      </c>
      <c r="O14" s="29">
        <v>-9706.18</v>
      </c>
      <c r="P14" s="43"/>
      <c r="Q14" s="43"/>
      <c r="R14" s="43">
        <v>267102.94</v>
      </c>
      <c r="S14" s="29">
        <v>5396</v>
      </c>
      <c r="T14" s="43">
        <v>244815</v>
      </c>
      <c r="U14" s="43">
        <v>11415.84</v>
      </c>
      <c r="V14" s="43"/>
      <c r="W14" s="43"/>
      <c r="X14" s="43"/>
      <c r="Y14" s="7"/>
      <c r="Z14" s="7"/>
    </row>
    <row r="15" spans="1:28" x14ac:dyDescent="0.25">
      <c r="A15" s="34"/>
      <c r="B15" s="2"/>
      <c r="C15" s="2"/>
      <c r="N15" s="7"/>
      <c r="O15" s="7"/>
      <c r="P15" s="7"/>
      <c r="Q15" s="7"/>
      <c r="R15" s="7"/>
      <c r="S15" s="7"/>
      <c r="T15" s="7"/>
      <c r="U15" s="7"/>
      <c r="V15" s="43"/>
      <c r="W15" s="43"/>
      <c r="X15" s="43"/>
      <c r="Y15" s="7"/>
      <c r="Z15" s="7"/>
    </row>
    <row r="16" spans="1:28" x14ac:dyDescent="0.25">
      <c r="A16" s="9" t="s">
        <v>6</v>
      </c>
      <c r="B16" s="3">
        <v>1994</v>
      </c>
      <c r="C16" s="13">
        <f>-SUM(D16:Y16)</f>
        <v>0</v>
      </c>
      <c r="D16" s="7">
        <f>+D$14/7/2</f>
        <v>0</v>
      </c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43"/>
      <c r="W16" s="43"/>
      <c r="X16" s="43"/>
      <c r="Y16" s="7"/>
      <c r="Z16" s="7"/>
    </row>
    <row r="17" spans="1:26" x14ac:dyDescent="0.25">
      <c r="B17" s="3">
        <v>1995</v>
      </c>
      <c r="C17" s="13">
        <f t="shared" ref="C17:C39" si="0">-SUM(D17:Y17)</f>
        <v>0</v>
      </c>
      <c r="D17" s="7">
        <f>+D$14/7</f>
        <v>0</v>
      </c>
      <c r="E17" s="7">
        <f>+E$14/7/2</f>
        <v>0</v>
      </c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43"/>
      <c r="W17" s="43"/>
      <c r="X17" s="43"/>
      <c r="Y17" s="7"/>
      <c r="Z17" s="7"/>
    </row>
    <row r="18" spans="1:26" x14ac:dyDescent="0.25">
      <c r="B18" s="3">
        <v>1996</v>
      </c>
      <c r="C18" s="13">
        <f t="shared" si="0"/>
        <v>0</v>
      </c>
      <c r="D18" s="7">
        <f>+D17</f>
        <v>0</v>
      </c>
      <c r="E18" s="7">
        <f>+E$14/7</f>
        <v>0</v>
      </c>
      <c r="F18" s="7">
        <f>+F$14/7/2</f>
        <v>0</v>
      </c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43"/>
      <c r="W18" s="43"/>
      <c r="X18" s="43"/>
      <c r="Y18" s="7"/>
      <c r="Z18" s="7"/>
    </row>
    <row r="19" spans="1:26" x14ac:dyDescent="0.25">
      <c r="B19" s="3">
        <v>1997</v>
      </c>
      <c r="C19" s="13">
        <f t="shared" si="0"/>
        <v>0</v>
      </c>
      <c r="D19" s="7">
        <f>+D18</f>
        <v>0</v>
      </c>
      <c r="E19" s="7">
        <f>+E18</f>
        <v>0</v>
      </c>
      <c r="F19" s="7">
        <f>+F$14/7</f>
        <v>0</v>
      </c>
      <c r="G19" s="7">
        <f>+G$14/7/2</f>
        <v>0</v>
      </c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43"/>
      <c r="W19" s="43"/>
      <c r="X19" s="43"/>
      <c r="Y19" s="7"/>
      <c r="Z19" s="7"/>
    </row>
    <row r="20" spans="1:26" x14ac:dyDescent="0.25">
      <c r="B20" s="3">
        <v>1998</v>
      </c>
      <c r="C20" s="13">
        <f t="shared" si="0"/>
        <v>0</v>
      </c>
      <c r="D20" s="7">
        <f>+D19</f>
        <v>0</v>
      </c>
      <c r="E20" s="7">
        <f>+E19</f>
        <v>0</v>
      </c>
      <c r="F20" s="7">
        <f>+F19</f>
        <v>0</v>
      </c>
      <c r="G20" s="7">
        <f>+G$14/7</f>
        <v>0</v>
      </c>
      <c r="H20" s="7">
        <f>+H$14/7/2</f>
        <v>0</v>
      </c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43"/>
      <c r="W20" s="43"/>
      <c r="X20" s="43"/>
      <c r="Y20" s="7"/>
      <c r="Z20" s="7"/>
    </row>
    <row r="21" spans="1:26" x14ac:dyDescent="0.25">
      <c r="B21" s="3">
        <v>1999</v>
      </c>
      <c r="C21" s="13">
        <f t="shared" si="0"/>
        <v>0</v>
      </c>
      <c r="D21" s="7">
        <f>+D20</f>
        <v>0</v>
      </c>
      <c r="E21" s="7">
        <f>+E20</f>
        <v>0</v>
      </c>
      <c r="F21" s="7">
        <f>+F20</f>
        <v>0</v>
      </c>
      <c r="G21" s="7">
        <f>+G20</f>
        <v>0</v>
      </c>
      <c r="H21" s="7">
        <f>+H$14/7</f>
        <v>0</v>
      </c>
      <c r="I21" s="7">
        <f>+I$14/7/2</f>
        <v>0</v>
      </c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43"/>
      <c r="W21" s="43"/>
      <c r="X21" s="43"/>
      <c r="Y21" s="7"/>
      <c r="Z21" s="7"/>
    </row>
    <row r="22" spans="1:26" x14ac:dyDescent="0.25">
      <c r="B22" s="3">
        <v>2000</v>
      </c>
      <c r="C22" s="13">
        <f t="shared" si="0"/>
        <v>0</v>
      </c>
      <c r="D22" s="7">
        <f>+D21</f>
        <v>0</v>
      </c>
      <c r="E22" s="7">
        <f>+E21</f>
        <v>0</v>
      </c>
      <c r="F22" s="7">
        <f>+F21</f>
        <v>0</v>
      </c>
      <c r="G22" s="7">
        <f>+G21</f>
        <v>0</v>
      </c>
      <c r="H22" s="7">
        <f>+H21</f>
        <v>0</v>
      </c>
      <c r="I22" s="7">
        <f>+I$14/7</f>
        <v>0</v>
      </c>
      <c r="J22" s="7">
        <f>+J$14/7/2</f>
        <v>0</v>
      </c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43"/>
      <c r="W22" s="43"/>
      <c r="X22" s="43"/>
      <c r="Y22" s="7"/>
      <c r="Z22" s="7"/>
    </row>
    <row r="23" spans="1:26" x14ac:dyDescent="0.25">
      <c r="B23" s="3">
        <v>2001</v>
      </c>
      <c r="C23" s="13">
        <f t="shared" si="0"/>
        <v>0</v>
      </c>
      <c r="D23" s="7">
        <f>+D$14/7/2</f>
        <v>0</v>
      </c>
      <c r="E23" s="7">
        <f>+E22</f>
        <v>0</v>
      </c>
      <c r="F23" s="7">
        <f>+F22</f>
        <v>0</v>
      </c>
      <c r="G23" s="7">
        <f>+G22</f>
        <v>0</v>
      </c>
      <c r="H23" s="7">
        <f>+H22</f>
        <v>0</v>
      </c>
      <c r="I23" s="7">
        <f>+I22</f>
        <v>0</v>
      </c>
      <c r="J23" s="7">
        <f>+J$14/7</f>
        <v>0</v>
      </c>
      <c r="K23" s="7">
        <f>+K$14/7/2</f>
        <v>0</v>
      </c>
      <c r="L23" s="7"/>
      <c r="M23" s="7"/>
      <c r="N23" s="7"/>
      <c r="O23" s="7"/>
      <c r="P23" s="7"/>
      <c r="Q23" s="7"/>
      <c r="R23" s="7"/>
      <c r="S23" s="7"/>
      <c r="T23" s="7"/>
      <c r="U23" s="7"/>
      <c r="V23" s="43"/>
      <c r="W23" s="43"/>
      <c r="X23" s="43"/>
      <c r="Y23" s="7"/>
      <c r="Z23" s="7"/>
    </row>
    <row r="24" spans="1:26" x14ac:dyDescent="0.25">
      <c r="B24" s="3">
        <v>2002</v>
      </c>
      <c r="C24" s="13">
        <f t="shared" si="0"/>
        <v>0</v>
      </c>
      <c r="D24" s="7"/>
      <c r="E24" s="7">
        <f>+E$14/7/2</f>
        <v>0</v>
      </c>
      <c r="F24" s="7">
        <f>+F23</f>
        <v>0</v>
      </c>
      <c r="G24" s="7">
        <f>+G23</f>
        <v>0</v>
      </c>
      <c r="H24" s="7">
        <f>+H23</f>
        <v>0</v>
      </c>
      <c r="I24" s="7">
        <f>+I23</f>
        <v>0</v>
      </c>
      <c r="J24" s="7">
        <f>+J23</f>
        <v>0</v>
      </c>
      <c r="K24" s="7">
        <f>+K$14/7</f>
        <v>0</v>
      </c>
      <c r="L24" s="7">
        <f>+L$14/7/2</f>
        <v>0</v>
      </c>
      <c r="M24" s="7"/>
      <c r="N24" s="7"/>
      <c r="O24" s="7"/>
      <c r="P24" s="7"/>
      <c r="Q24" s="7"/>
      <c r="R24" s="7"/>
      <c r="S24" s="7"/>
      <c r="T24" s="7"/>
      <c r="U24" s="7"/>
      <c r="V24" s="43"/>
      <c r="W24" s="43"/>
      <c r="X24" s="43"/>
      <c r="Y24" s="7"/>
      <c r="Z24" s="7"/>
    </row>
    <row r="25" spans="1:26" x14ac:dyDescent="0.25">
      <c r="B25" s="3">
        <v>2003</v>
      </c>
      <c r="C25" s="13">
        <f t="shared" si="0"/>
        <v>0</v>
      </c>
      <c r="D25" s="7"/>
      <c r="E25" s="7"/>
      <c r="F25" s="7">
        <f>+F$14/7/2</f>
        <v>0</v>
      </c>
      <c r="G25" s="7">
        <f>+G24</f>
        <v>0</v>
      </c>
      <c r="H25" s="7">
        <f>+H24</f>
        <v>0</v>
      </c>
      <c r="I25" s="7">
        <f>+I24</f>
        <v>0</v>
      </c>
      <c r="J25" s="7">
        <f>+J24</f>
        <v>0</v>
      </c>
      <c r="K25" s="7">
        <f>+K24</f>
        <v>0</v>
      </c>
      <c r="L25" s="7">
        <f>+L$14/7</f>
        <v>0</v>
      </c>
      <c r="M25" s="7">
        <f>+M$14/7/2</f>
        <v>0</v>
      </c>
      <c r="N25" s="7"/>
      <c r="O25" s="7"/>
      <c r="P25" s="7"/>
      <c r="Q25" s="7"/>
      <c r="R25" s="7"/>
      <c r="S25" s="7"/>
      <c r="T25" s="7"/>
      <c r="U25" s="7"/>
      <c r="V25" s="43"/>
      <c r="W25" s="43"/>
      <c r="X25" s="43"/>
      <c r="Y25" s="7"/>
      <c r="Z25" s="7"/>
    </row>
    <row r="26" spans="1:26" x14ac:dyDescent="0.25">
      <c r="B26" s="3">
        <v>2004</v>
      </c>
      <c r="C26" s="13">
        <f t="shared" si="0"/>
        <v>-24029.747857142855</v>
      </c>
      <c r="D26" s="7"/>
      <c r="E26" s="7"/>
      <c r="F26" s="7"/>
      <c r="G26" s="7">
        <f>+G$14/7/2</f>
        <v>0</v>
      </c>
      <c r="H26" s="7">
        <f>+H25</f>
        <v>0</v>
      </c>
      <c r="I26" s="7">
        <f>+I25</f>
        <v>0</v>
      </c>
      <c r="J26" s="7">
        <f>+J25</f>
        <v>0</v>
      </c>
      <c r="K26" s="7">
        <f>+K25</f>
        <v>0</v>
      </c>
      <c r="L26" s="7">
        <f>+L25</f>
        <v>0</v>
      </c>
      <c r="M26" s="7">
        <f>+M$14/7</f>
        <v>0</v>
      </c>
      <c r="N26" s="7">
        <f>+N$14/7/2</f>
        <v>24029.747857142855</v>
      </c>
      <c r="O26" s="7"/>
      <c r="P26" s="7"/>
      <c r="Q26" s="7"/>
      <c r="R26" s="7"/>
      <c r="S26" s="7"/>
      <c r="T26" s="7"/>
      <c r="U26" s="7"/>
      <c r="V26" s="43"/>
      <c r="W26" s="43"/>
      <c r="X26" s="43"/>
      <c r="Y26" s="7"/>
      <c r="Z26" s="7"/>
    </row>
    <row r="27" spans="1:26" x14ac:dyDescent="0.25">
      <c r="B27" s="3">
        <v>2005</v>
      </c>
      <c r="C27" s="13">
        <f t="shared" si="0"/>
        <v>-47366.197142857141</v>
      </c>
      <c r="D27" s="7"/>
      <c r="E27" s="7"/>
      <c r="F27" s="7"/>
      <c r="G27" s="7"/>
      <c r="H27" s="7">
        <f>+H$14/7/2</f>
        <v>0</v>
      </c>
      <c r="I27" s="7">
        <f>+I26</f>
        <v>0</v>
      </c>
      <c r="J27" s="7">
        <f>+J26</f>
        <v>0</v>
      </c>
      <c r="K27" s="7">
        <f>+K26</f>
        <v>0</v>
      </c>
      <c r="L27" s="7">
        <f>+L26</f>
        <v>0</v>
      </c>
      <c r="M27" s="7">
        <f>+M26</f>
        <v>0</v>
      </c>
      <c r="N27" s="7">
        <f>+N$14/7</f>
        <v>48059.495714285709</v>
      </c>
      <c r="O27" s="7">
        <f>+O$14/7/2</f>
        <v>-693.29857142857145</v>
      </c>
      <c r="P27" s="7"/>
      <c r="Q27" s="7"/>
      <c r="R27" s="7"/>
      <c r="S27" s="7"/>
      <c r="T27" s="7"/>
      <c r="U27" s="7"/>
      <c r="V27" s="43"/>
      <c r="W27" s="43"/>
      <c r="X27" s="43"/>
      <c r="Y27" s="7"/>
      <c r="Z27" s="7"/>
    </row>
    <row r="28" spans="1:26" x14ac:dyDescent="0.25">
      <c r="B28" s="3">
        <v>2006</v>
      </c>
      <c r="C28" s="13">
        <f t="shared" si="0"/>
        <v>-46672.898571428566</v>
      </c>
      <c r="D28" s="7"/>
      <c r="E28" s="7"/>
      <c r="F28" s="7"/>
      <c r="G28" s="7"/>
      <c r="H28" s="7"/>
      <c r="I28" s="7">
        <f>+I$14/7/2</f>
        <v>0</v>
      </c>
      <c r="J28" s="7">
        <f>+J27</f>
        <v>0</v>
      </c>
      <c r="K28" s="7">
        <f>+K27</f>
        <v>0</v>
      </c>
      <c r="L28" s="7">
        <f>+L27</f>
        <v>0</v>
      </c>
      <c r="M28" s="7">
        <f>+M27</f>
        <v>0</v>
      </c>
      <c r="N28" s="7">
        <f>+N27</f>
        <v>48059.495714285709</v>
      </c>
      <c r="O28" s="7">
        <f>+O$14/7</f>
        <v>-1386.5971428571429</v>
      </c>
      <c r="P28" s="7">
        <f>+P$14/7/2</f>
        <v>0</v>
      </c>
      <c r="Q28" s="7"/>
      <c r="R28" s="7"/>
      <c r="S28" s="7"/>
      <c r="T28" s="7"/>
      <c r="U28" s="7"/>
      <c r="V28" s="43"/>
      <c r="W28" s="43"/>
      <c r="X28" s="43"/>
      <c r="Y28" s="7"/>
      <c r="Z28" s="7"/>
    </row>
    <row r="29" spans="1:26" x14ac:dyDescent="0.25">
      <c r="B29" s="3">
        <v>2007</v>
      </c>
      <c r="C29" s="13">
        <f t="shared" si="0"/>
        <v>-46672.898571428566</v>
      </c>
      <c r="D29" s="7"/>
      <c r="E29" s="7"/>
      <c r="F29" s="7"/>
      <c r="G29" s="7"/>
      <c r="H29" s="7"/>
      <c r="I29" s="7"/>
      <c r="J29" s="7">
        <f>+J$14/7/2</f>
        <v>0</v>
      </c>
      <c r="K29" s="7">
        <f>+K28</f>
        <v>0</v>
      </c>
      <c r="L29" s="7">
        <f>+L28</f>
        <v>0</v>
      </c>
      <c r="M29" s="7">
        <f>+M28</f>
        <v>0</v>
      </c>
      <c r="N29" s="7">
        <f>+N28</f>
        <v>48059.495714285709</v>
      </c>
      <c r="O29" s="7">
        <f>+O28</f>
        <v>-1386.5971428571429</v>
      </c>
      <c r="P29" s="7">
        <f>+P$14/7</f>
        <v>0</v>
      </c>
      <c r="Q29" s="7">
        <f>+Q$14/7/2</f>
        <v>0</v>
      </c>
      <c r="R29" s="7"/>
      <c r="S29" s="7"/>
      <c r="T29" s="7"/>
      <c r="U29" s="7"/>
      <c r="V29" s="43"/>
      <c r="W29" s="43"/>
      <c r="X29" s="43"/>
      <c r="Y29" s="7"/>
      <c r="Z29" s="7"/>
    </row>
    <row r="30" spans="1:26" x14ac:dyDescent="0.25">
      <c r="B30" s="3">
        <v>2008</v>
      </c>
      <c r="C30" s="13">
        <f t="shared" si="0"/>
        <v>-65751.679999999993</v>
      </c>
      <c r="D30" s="7"/>
      <c r="E30" s="7"/>
      <c r="F30" s="7"/>
      <c r="G30" s="7"/>
      <c r="H30" s="7"/>
      <c r="I30" s="7"/>
      <c r="J30" s="7"/>
      <c r="K30" s="7">
        <f>+K$14/7/2</f>
        <v>0</v>
      </c>
      <c r="L30" s="7">
        <f>+L29</f>
        <v>0</v>
      </c>
      <c r="M30" s="7">
        <f>+M29</f>
        <v>0</v>
      </c>
      <c r="N30" s="7">
        <f>+N29</f>
        <v>48059.495714285709</v>
      </c>
      <c r="O30" s="7">
        <f>+O29</f>
        <v>-1386.5971428571429</v>
      </c>
      <c r="P30" s="7">
        <f>+P29</f>
        <v>0</v>
      </c>
      <c r="Q30" s="7">
        <f>+Q$14/7</f>
        <v>0</v>
      </c>
      <c r="R30" s="7">
        <f>+R$14/7/2</f>
        <v>19078.78142857143</v>
      </c>
      <c r="S30" s="7"/>
      <c r="T30" s="7"/>
      <c r="U30" s="7"/>
      <c r="V30" s="43"/>
      <c r="W30" s="43"/>
      <c r="X30" s="43"/>
      <c r="Y30" s="7"/>
      <c r="Z30" s="7"/>
    </row>
    <row r="31" spans="1:26" x14ac:dyDescent="0.25">
      <c r="B31" s="3">
        <v>2009</v>
      </c>
      <c r="C31" s="13">
        <f t="shared" si="0"/>
        <v>-85215.89</v>
      </c>
      <c r="D31" s="7"/>
      <c r="E31" s="7"/>
      <c r="F31" s="7"/>
      <c r="G31" s="7"/>
      <c r="H31" s="7"/>
      <c r="I31" s="7"/>
      <c r="J31" s="7"/>
      <c r="K31" s="7"/>
      <c r="L31" s="7">
        <f>+L$14/7/2</f>
        <v>0</v>
      </c>
      <c r="M31" s="7">
        <f>+M30</f>
        <v>0</v>
      </c>
      <c r="N31" s="7">
        <f>+N30</f>
        <v>48059.495714285709</v>
      </c>
      <c r="O31" s="7">
        <f>+O30</f>
        <v>-1386.5971428571429</v>
      </c>
      <c r="P31" s="7">
        <f t="shared" ref="P31:P34" si="1">+P30</f>
        <v>0</v>
      </c>
      <c r="Q31" s="7">
        <f t="shared" ref="Q31:Q35" si="2">+Q$14/7</f>
        <v>0</v>
      </c>
      <c r="R31" s="7">
        <f>+R$14/7</f>
        <v>38157.562857142861</v>
      </c>
      <c r="S31" s="7">
        <f>+S$14/7/2</f>
        <v>385.42857142857144</v>
      </c>
      <c r="T31" s="7"/>
      <c r="U31" s="7"/>
      <c r="V31" s="43"/>
      <c r="W31" s="43"/>
      <c r="X31" s="43"/>
      <c r="Y31" s="7"/>
      <c r="Z31" s="7"/>
    </row>
    <row r="32" spans="1:26" x14ac:dyDescent="0.25">
      <c r="A32" s="38" t="s">
        <v>59</v>
      </c>
      <c r="B32" s="3">
        <v>2010</v>
      </c>
      <c r="C32" s="13">
        <f t="shared" si="0"/>
        <v>-103088.10428571429</v>
      </c>
      <c r="D32" s="7"/>
      <c r="E32" s="7"/>
      <c r="F32" s="7"/>
      <c r="G32" s="7"/>
      <c r="H32" s="7"/>
      <c r="I32" s="7"/>
      <c r="J32" s="7"/>
      <c r="K32" s="7"/>
      <c r="L32" s="7"/>
      <c r="M32" s="7">
        <f>+M$14/7/2</f>
        <v>0</v>
      </c>
      <c r="N32" s="7">
        <f>+N31</f>
        <v>48059.495714285709</v>
      </c>
      <c r="O32" s="7">
        <f>+O31</f>
        <v>-1386.5971428571429</v>
      </c>
      <c r="P32" s="7">
        <f t="shared" si="1"/>
        <v>0</v>
      </c>
      <c r="Q32" s="7">
        <f t="shared" si="2"/>
        <v>0</v>
      </c>
      <c r="R32" s="7">
        <f>+R31</f>
        <v>38157.562857142861</v>
      </c>
      <c r="S32" s="7">
        <f>+S$14/7</f>
        <v>770.85714285714289</v>
      </c>
      <c r="T32" s="7">
        <f>$T$14/7/2</f>
        <v>17486.785714285714</v>
      </c>
      <c r="U32" s="7"/>
      <c r="V32" s="43"/>
      <c r="W32" s="43"/>
      <c r="X32" s="43"/>
      <c r="Y32" s="7"/>
      <c r="Z32" s="7"/>
    </row>
    <row r="33" spans="1:28" x14ac:dyDescent="0.25">
      <c r="A33" s="38"/>
      <c r="B33" s="3">
        <v>2011</v>
      </c>
      <c r="C33" s="13">
        <f t="shared" si="0"/>
        <v>-97360.559285714276</v>
      </c>
      <c r="D33" s="7"/>
      <c r="E33" s="7"/>
      <c r="F33" s="7"/>
      <c r="G33" s="7"/>
      <c r="H33" s="7"/>
      <c r="I33" s="7"/>
      <c r="J33" s="7"/>
      <c r="K33" s="7"/>
      <c r="L33" s="7"/>
      <c r="M33" s="7"/>
      <c r="N33" s="7">
        <f>+N$14/7/2</f>
        <v>24029.747857142855</v>
      </c>
      <c r="O33" s="7">
        <f>+O32</f>
        <v>-1386.5971428571429</v>
      </c>
      <c r="P33" s="7">
        <f t="shared" si="1"/>
        <v>0</v>
      </c>
      <c r="Q33" s="7">
        <f t="shared" si="2"/>
        <v>0</v>
      </c>
      <c r="R33" s="7">
        <f t="shared" ref="R33:R36" si="3">+R32</f>
        <v>38157.562857142861</v>
      </c>
      <c r="S33" s="7">
        <f>+S32</f>
        <v>770.85714285714289</v>
      </c>
      <c r="T33" s="7">
        <f>+T$14/7</f>
        <v>34973.571428571428</v>
      </c>
      <c r="U33" s="7">
        <f>$U$14/7/2</f>
        <v>815.41714285714284</v>
      </c>
      <c r="V33" s="43"/>
      <c r="W33" s="43"/>
      <c r="X33" s="43"/>
      <c r="Y33" s="7"/>
      <c r="Z33" s="7"/>
    </row>
    <row r="34" spans="1:28" x14ac:dyDescent="0.25">
      <c r="A34" s="38"/>
      <c r="B34" s="3">
        <v>2012</v>
      </c>
      <c r="C34" s="13">
        <f t="shared" si="0"/>
        <v>-74839.527142857143</v>
      </c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>
        <f>O14/7/2</f>
        <v>-693.29857142857145</v>
      </c>
      <c r="P34" s="7">
        <f t="shared" si="1"/>
        <v>0</v>
      </c>
      <c r="Q34" s="7">
        <f t="shared" si="2"/>
        <v>0</v>
      </c>
      <c r="R34" s="7">
        <f t="shared" si="3"/>
        <v>38157.562857142861</v>
      </c>
      <c r="S34" s="7">
        <f t="shared" ref="S34:S36" si="4">+S33</f>
        <v>770.85714285714289</v>
      </c>
      <c r="T34" s="7">
        <f>T33</f>
        <v>34973.571428571428</v>
      </c>
      <c r="U34" s="7">
        <f>$U$14/7</f>
        <v>1630.8342857142857</v>
      </c>
      <c r="V34" s="7">
        <f>+V$14/7/2</f>
        <v>0</v>
      </c>
      <c r="W34" s="43"/>
      <c r="X34" s="43"/>
      <c r="Y34" s="7"/>
      <c r="Z34" s="7"/>
    </row>
    <row r="35" spans="1:28" x14ac:dyDescent="0.25">
      <c r="A35" s="38"/>
      <c r="B35" s="3">
        <v>2013</v>
      </c>
      <c r="C35" s="13">
        <f t="shared" si="0"/>
        <v>-75532.825714285718</v>
      </c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>
        <f>P14/7/2</f>
        <v>0</v>
      </c>
      <c r="Q35" s="7">
        <f t="shared" si="2"/>
        <v>0</v>
      </c>
      <c r="R35" s="7">
        <f t="shared" si="3"/>
        <v>38157.562857142861</v>
      </c>
      <c r="S35" s="7">
        <f t="shared" si="4"/>
        <v>770.85714285714289</v>
      </c>
      <c r="T35" s="7">
        <f>T34</f>
        <v>34973.571428571428</v>
      </c>
      <c r="U35" s="7">
        <f t="shared" ref="U35:U39" si="5">$U$14/7</f>
        <v>1630.8342857142857</v>
      </c>
      <c r="V35" s="43">
        <f>V14/7</f>
        <v>0</v>
      </c>
      <c r="W35" s="43">
        <f>W14/7/2</f>
        <v>0</v>
      </c>
      <c r="X35" s="43"/>
      <c r="Y35" s="7"/>
      <c r="Z35" s="7"/>
    </row>
    <row r="36" spans="1:28" x14ac:dyDescent="0.25">
      <c r="A36" s="38"/>
      <c r="B36" s="3">
        <v>2014</v>
      </c>
      <c r="C36" s="13">
        <f t="shared" si="0"/>
        <v>-75532.825714285718</v>
      </c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>
        <f>Q14/7/2</f>
        <v>0</v>
      </c>
      <c r="R36" s="33">
        <f t="shared" si="3"/>
        <v>38157.562857142861</v>
      </c>
      <c r="S36" s="33">
        <f t="shared" si="4"/>
        <v>770.85714285714289</v>
      </c>
      <c r="T36" s="33">
        <f>T35</f>
        <v>34973.571428571428</v>
      </c>
      <c r="U36" s="7">
        <f t="shared" si="5"/>
        <v>1630.8342857142857</v>
      </c>
      <c r="V36" s="29">
        <f>V35</f>
        <v>0</v>
      </c>
      <c r="W36" s="29">
        <f>W14/7</f>
        <v>0</v>
      </c>
      <c r="X36" s="29">
        <f>X14/7/2</f>
        <v>0</v>
      </c>
      <c r="Y36" s="33"/>
      <c r="Z36" s="7"/>
    </row>
    <row r="37" spans="1:28" x14ac:dyDescent="0.25">
      <c r="A37" s="38"/>
      <c r="B37" s="3">
        <v>2015</v>
      </c>
      <c r="C37" s="13">
        <f t="shared" si="0"/>
        <v>-56454.044285714284</v>
      </c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>
        <f>R14/7/2</f>
        <v>19078.78142857143</v>
      </c>
      <c r="S37" s="33">
        <f>S36</f>
        <v>770.85714285714289</v>
      </c>
      <c r="T37" s="33">
        <f>T36</f>
        <v>34973.571428571428</v>
      </c>
      <c r="U37" s="7">
        <f t="shared" si="5"/>
        <v>1630.8342857142857</v>
      </c>
      <c r="V37" s="29">
        <f>V36</f>
        <v>0</v>
      </c>
      <c r="W37" s="29">
        <f>W36</f>
        <v>0</v>
      </c>
      <c r="X37" s="29">
        <f>X14/7</f>
        <v>0</v>
      </c>
      <c r="Y37" s="33">
        <f>Y14/7/2</f>
        <v>0</v>
      </c>
      <c r="Z37" s="7"/>
    </row>
    <row r="38" spans="1:28" x14ac:dyDescent="0.25">
      <c r="A38" s="38"/>
      <c r="B38" s="3">
        <v>2016</v>
      </c>
      <c r="C38" s="13">
        <f t="shared" si="0"/>
        <v>-36989.834285714285</v>
      </c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>
        <f>S14/7/2</f>
        <v>385.42857142857144</v>
      </c>
      <c r="T38" s="33">
        <f>T14/7</f>
        <v>34973.571428571428</v>
      </c>
      <c r="U38" s="7">
        <f t="shared" si="5"/>
        <v>1630.8342857142857</v>
      </c>
      <c r="V38" s="29"/>
      <c r="W38" s="29"/>
      <c r="X38" s="29"/>
      <c r="Y38" s="33"/>
      <c r="Z38" s="7"/>
    </row>
    <row r="39" spans="1:28" x14ac:dyDescent="0.25">
      <c r="A39" s="38"/>
      <c r="B39" s="3">
        <v>2017</v>
      </c>
      <c r="C39" s="13">
        <f t="shared" si="0"/>
        <v>-19117.62</v>
      </c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7">
        <f>$T$14/7/2</f>
        <v>17486.785714285714</v>
      </c>
      <c r="U39" s="7">
        <f t="shared" si="5"/>
        <v>1630.8342857142857</v>
      </c>
      <c r="V39" s="29"/>
      <c r="W39" s="29"/>
      <c r="X39" s="29"/>
      <c r="Y39" s="33"/>
      <c r="Z39" s="7"/>
    </row>
    <row r="40" spans="1:28" x14ac:dyDescent="0.25">
      <c r="A40" s="38"/>
      <c r="B40" s="3">
        <v>2018</v>
      </c>
      <c r="C40" s="13">
        <f>-SUM(D40:AB40)</f>
        <v>-815.41714285714284</v>
      </c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7"/>
      <c r="U40" s="7">
        <f>$U$14/7/2</f>
        <v>815.41714285714284</v>
      </c>
      <c r="V40" s="29"/>
      <c r="W40" s="29"/>
      <c r="X40" s="29"/>
      <c r="Y40" s="33"/>
      <c r="Z40" s="7"/>
    </row>
    <row r="41" spans="1:28" x14ac:dyDescent="0.25">
      <c r="A41" s="38"/>
      <c r="B41" s="3"/>
      <c r="C41" s="254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37"/>
      <c r="W41" s="37"/>
      <c r="X41" s="37"/>
      <c r="Y41" s="8"/>
      <c r="Z41" s="8"/>
    </row>
    <row r="42" spans="1:28" x14ac:dyDescent="0.25">
      <c r="A42" s="38" t="s">
        <v>62</v>
      </c>
      <c r="B42" s="35">
        <f>SUM(D42:Y42)</f>
        <v>0</v>
      </c>
      <c r="C42" s="29">
        <f>SUM(C16:C41)</f>
        <v>-855440.07</v>
      </c>
      <c r="D42" s="7">
        <f t="shared" ref="D42:T42" si="6">-SUM(D16:D41)+D14</f>
        <v>0</v>
      </c>
      <c r="E42" s="7">
        <f t="shared" si="6"/>
        <v>0</v>
      </c>
      <c r="F42" s="7">
        <f t="shared" si="6"/>
        <v>0</v>
      </c>
      <c r="G42" s="7">
        <f t="shared" si="6"/>
        <v>0</v>
      </c>
      <c r="H42" s="7">
        <f t="shared" si="6"/>
        <v>0</v>
      </c>
      <c r="I42" s="7">
        <f t="shared" si="6"/>
        <v>0</v>
      </c>
      <c r="J42" s="7">
        <f t="shared" si="6"/>
        <v>0</v>
      </c>
      <c r="K42" s="7">
        <f t="shared" si="6"/>
        <v>0</v>
      </c>
      <c r="L42" s="7">
        <f t="shared" si="6"/>
        <v>0</v>
      </c>
      <c r="M42" s="7">
        <f t="shared" si="6"/>
        <v>0</v>
      </c>
      <c r="N42" s="7">
        <f t="shared" si="6"/>
        <v>0</v>
      </c>
      <c r="O42" s="7">
        <f t="shared" si="6"/>
        <v>0</v>
      </c>
      <c r="P42" s="7">
        <f t="shared" si="6"/>
        <v>0</v>
      </c>
      <c r="Q42" s="7">
        <f t="shared" si="6"/>
        <v>0</v>
      </c>
      <c r="R42" s="7">
        <f t="shared" si="6"/>
        <v>0</v>
      </c>
      <c r="S42" s="7">
        <f t="shared" si="6"/>
        <v>0</v>
      </c>
      <c r="T42" s="7">
        <f t="shared" si="6"/>
        <v>0</v>
      </c>
      <c r="U42" s="7">
        <f t="shared" ref="U42:AB42" si="7">-SUM(U16:U41)+U14</f>
        <v>0</v>
      </c>
      <c r="V42" s="43">
        <f t="shared" si="7"/>
        <v>0</v>
      </c>
      <c r="W42" s="43">
        <f t="shared" si="7"/>
        <v>0</v>
      </c>
      <c r="X42" s="43">
        <f t="shared" si="7"/>
        <v>0</v>
      </c>
      <c r="Y42" s="43">
        <f t="shared" si="7"/>
        <v>0</v>
      </c>
      <c r="Z42" s="43">
        <f t="shared" si="7"/>
        <v>0</v>
      </c>
      <c r="AA42" s="333">
        <f t="shared" si="7"/>
        <v>0</v>
      </c>
      <c r="AB42" s="333">
        <f t="shared" si="7"/>
        <v>0</v>
      </c>
    </row>
    <row r="43" spans="1:28" x14ac:dyDescent="0.25">
      <c r="A43" s="38"/>
      <c r="B43" s="29">
        <f>SUM(D43:Y43)</f>
        <v>0</v>
      </c>
      <c r="C43" s="3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8" x14ac:dyDescent="0.25">
      <c r="A44" s="39" t="s">
        <v>63</v>
      </c>
      <c r="B44" s="3"/>
      <c r="C44" s="30">
        <f>+C14+C42</f>
        <v>0</v>
      </c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33"/>
      <c r="U44" s="33"/>
      <c r="V44" s="33"/>
      <c r="W44" s="33"/>
      <c r="X44" s="33"/>
      <c r="Y44" s="33"/>
      <c r="Z44" s="33"/>
    </row>
    <row r="45" spans="1:28" x14ac:dyDescent="0.25">
      <c r="A45" s="3"/>
      <c r="B45" s="3"/>
      <c r="C45" s="3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8" x14ac:dyDescent="0.25">
      <c r="A46" s="3"/>
      <c r="B46" s="36"/>
      <c r="C46" s="3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8" x14ac:dyDescent="0.25">
      <c r="A47" s="3"/>
      <c r="B47" s="3"/>
      <c r="C47" s="3"/>
      <c r="E47" s="7"/>
      <c r="F47" s="4"/>
      <c r="G47" s="4"/>
      <c r="H47" s="4"/>
      <c r="I47" s="4"/>
      <c r="J47" s="4"/>
      <c r="K47" s="4"/>
      <c r="L47" s="4"/>
      <c r="M47" s="4"/>
      <c r="N47" s="7">
        <f>SUM(E32:E47)</f>
        <v>0</v>
      </c>
      <c r="O47" s="4"/>
      <c r="P47" s="4"/>
      <c r="Q47" s="4"/>
      <c r="R47" s="4"/>
      <c r="S47" s="4"/>
    </row>
    <row r="48" spans="1:28" x14ac:dyDescent="0.25">
      <c r="B48" s="3"/>
      <c r="C48" s="3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</row>
    <row r="49" spans="5:19" x14ac:dyDescent="0.25"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</row>
    <row r="50" spans="5:19" x14ac:dyDescent="0.25"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</row>
    <row r="51" spans="5:19" x14ac:dyDescent="0.25"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</row>
    <row r="52" spans="5:19" x14ac:dyDescent="0.25"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</row>
    <row r="53" spans="5:19" x14ac:dyDescent="0.25"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</row>
    <row r="54" spans="5:19" x14ac:dyDescent="0.25"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</row>
    <row r="55" spans="5:19" x14ac:dyDescent="0.25"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</row>
    <row r="56" spans="5:19" x14ac:dyDescent="0.25"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</row>
    <row r="57" spans="5:19" x14ac:dyDescent="0.25"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</row>
    <row r="58" spans="5:19" x14ac:dyDescent="0.25"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</row>
  </sheetData>
  <phoneticPr fontId="0" type="noConversion"/>
  <pageMargins left="0.7" right="0.7" top="0.75" bottom="0.75" header="0.3" footer="0.3"/>
  <pageSetup scale="70" orientation="landscape" horizontalDpi="4294967294" verticalDpi="4294967294" r:id="rId1"/>
  <headerFooter>
    <oddFooter>&amp;Z&amp;F&amp;RPage &amp;P</oddFooter>
  </headerFooter>
  <ignoredErrors>
    <ignoredError sqref="Q32:Q34" formula="1"/>
  </ignoredErrors>
</worksheet>
</file>

<file path=xl/worksheets/sheet1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000-000000000000}">
  <sheetPr codeName="Sheet107">
    <pageSetUpPr fitToPage="1"/>
  </sheetPr>
  <dimension ref="A1:AH64"/>
  <sheetViews>
    <sheetView workbookViewId="0"/>
  </sheetViews>
  <sheetFormatPr defaultRowHeight="15" x14ac:dyDescent="0.25"/>
  <cols>
    <col min="1" max="1" width="34" style="289" bestFit="1" customWidth="1"/>
    <col min="2" max="2" width="8.7109375" style="289" customWidth="1"/>
    <col min="3" max="3" width="12.85546875" style="289" customWidth="1"/>
    <col min="4" max="4" width="10.5703125" style="289" hidden="1" customWidth="1"/>
    <col min="5" max="5" width="7.42578125" style="289" hidden="1" customWidth="1"/>
    <col min="6" max="7" width="9" style="289" hidden="1" customWidth="1"/>
    <col min="8" max="8" width="10.5703125" style="289" hidden="1" customWidth="1"/>
    <col min="9" max="9" width="10" style="289" hidden="1" customWidth="1"/>
    <col min="10" max="10" width="9" style="289" hidden="1" customWidth="1"/>
    <col min="11" max="11" width="10" style="289" hidden="1" customWidth="1"/>
    <col min="12" max="13" width="9" style="289" hidden="1" customWidth="1"/>
    <col min="14" max="17" width="9.28515625" style="289" customWidth="1"/>
    <col min="18" max="19" width="11.28515625" style="289" customWidth="1"/>
    <col min="20" max="20" width="10.5703125" style="289" bestFit="1" customWidth="1"/>
    <col min="21" max="21" width="9.140625" style="289"/>
    <col min="22" max="24" width="10.5703125" style="289" customWidth="1"/>
    <col min="25" max="32" width="9.140625" style="289"/>
    <col min="33" max="33" width="10.5703125" style="289" bestFit="1" customWidth="1"/>
    <col min="34" max="16384" width="9.140625" style="289"/>
  </cols>
  <sheetData>
    <row r="1" spans="1:34" x14ac:dyDescent="0.25">
      <c r="A1" s="360" t="s">
        <v>10</v>
      </c>
    </row>
    <row r="2" spans="1:34" x14ac:dyDescent="0.25">
      <c r="A2" s="365" t="s">
        <v>438</v>
      </c>
    </row>
    <row r="3" spans="1:34" x14ac:dyDescent="0.25">
      <c r="A3" s="365" t="s">
        <v>80</v>
      </c>
    </row>
    <row r="4" spans="1:34" x14ac:dyDescent="0.25">
      <c r="R4" s="584" t="s">
        <v>4</v>
      </c>
      <c r="S4" s="585"/>
      <c r="T4" s="584" t="s">
        <v>8</v>
      </c>
    </row>
    <row r="5" spans="1:34" x14ac:dyDescent="0.25">
      <c r="A5" s="586" t="s">
        <v>9</v>
      </c>
      <c r="B5" s="475" t="s">
        <v>64</v>
      </c>
      <c r="C5" s="475" t="s">
        <v>12</v>
      </c>
      <c r="R5" s="587" t="s">
        <v>2</v>
      </c>
      <c r="S5" s="587" t="s">
        <v>60</v>
      </c>
      <c r="T5" s="587" t="s">
        <v>7</v>
      </c>
    </row>
    <row r="6" spans="1:34" x14ac:dyDescent="0.25">
      <c r="A6" s="289" t="str">
        <f>+SUMMARY!B161</f>
        <v>TOSHIBA BSF 150 #2</v>
      </c>
      <c r="B6" s="290">
        <f>+SUMMARY!A161</f>
        <v>708</v>
      </c>
      <c r="C6" s="290">
        <f>+SUMMARY!D161</f>
        <v>520472</v>
      </c>
      <c r="R6" s="290"/>
    </row>
    <row r="7" spans="1:34" x14ac:dyDescent="0.25">
      <c r="A7" s="588">
        <f>+SUMMARY!C161</f>
        <v>0</v>
      </c>
      <c r="B7" s="589"/>
      <c r="C7" s="590"/>
      <c r="D7" s="591"/>
      <c r="E7" s="591"/>
      <c r="F7" s="591"/>
      <c r="G7" s="591"/>
      <c r="H7" s="591"/>
      <c r="I7" s="591"/>
      <c r="J7" s="591"/>
      <c r="K7" s="591"/>
      <c r="L7" s="591"/>
      <c r="M7" s="591"/>
      <c r="N7" s="591"/>
      <c r="O7" s="592"/>
      <c r="P7" s="421"/>
      <c r="Q7" s="421"/>
      <c r="R7" s="423">
        <f>+C14</f>
        <v>2449653.38</v>
      </c>
      <c r="S7" s="423">
        <f>+-C48</f>
        <v>2359817.5371428574</v>
      </c>
      <c r="T7" s="423">
        <f>+R7-S7</f>
        <v>89835.842857142445</v>
      </c>
    </row>
    <row r="8" spans="1:34" x14ac:dyDescent="0.25">
      <c r="A8" s="588"/>
      <c r="B8" s="290"/>
      <c r="D8" s="591"/>
      <c r="E8" s="591"/>
      <c r="F8" s="591"/>
      <c r="G8" s="591"/>
      <c r="H8" s="591"/>
      <c r="I8" s="591"/>
      <c r="J8" s="591"/>
      <c r="K8" s="591"/>
      <c r="L8" s="591"/>
      <c r="M8" s="591"/>
      <c r="N8" s="591"/>
      <c r="O8" s="592"/>
      <c r="P8" s="421"/>
      <c r="Q8" s="421"/>
    </row>
    <row r="9" spans="1:34" x14ac:dyDescent="0.25">
      <c r="A9" s="437"/>
      <c r="B9" s="290"/>
      <c r="D9" s="591"/>
      <c r="E9" s="591"/>
      <c r="F9" s="591"/>
      <c r="G9" s="591"/>
      <c r="H9" s="591"/>
      <c r="I9" s="591"/>
      <c r="J9" s="591"/>
      <c r="K9" s="591"/>
      <c r="L9" s="591"/>
      <c r="M9" s="591"/>
      <c r="N9" s="591"/>
      <c r="O9" s="592"/>
      <c r="P9" s="421"/>
      <c r="Q9" s="421"/>
    </row>
    <row r="10" spans="1:34" x14ac:dyDescent="0.25">
      <c r="B10" s="290"/>
    </row>
    <row r="11" spans="1:34" x14ac:dyDescent="0.25">
      <c r="A11" s="458" t="s">
        <v>65</v>
      </c>
      <c r="B11" s="593" t="str">
        <f>+SUMMARY!F161</f>
        <v>BURL1</v>
      </c>
      <c r="C11" s="590"/>
    </row>
    <row r="12" spans="1:34" x14ac:dyDescent="0.25">
      <c r="B12" s="594"/>
      <c r="C12" s="437"/>
    </row>
    <row r="13" spans="1:34" x14ac:dyDescent="0.25">
      <c r="A13" s="365" t="s">
        <v>5</v>
      </c>
      <c r="C13" s="595" t="s">
        <v>3</v>
      </c>
      <c r="D13" s="596">
        <v>1994</v>
      </c>
      <c r="E13" s="596">
        <v>1995</v>
      </c>
      <c r="F13" s="596">
        <v>1996</v>
      </c>
      <c r="G13" s="596">
        <v>1997</v>
      </c>
      <c r="H13" s="596">
        <v>1998</v>
      </c>
      <c r="I13" s="596">
        <v>1999</v>
      </c>
      <c r="J13" s="596">
        <v>2000</v>
      </c>
      <c r="K13" s="596">
        <v>2001</v>
      </c>
      <c r="L13" s="596">
        <v>2002</v>
      </c>
      <c r="M13" s="596">
        <v>2003</v>
      </c>
      <c r="N13" s="596">
        <v>2004</v>
      </c>
      <c r="O13" s="596">
        <f>N13+1</f>
        <v>2005</v>
      </c>
      <c r="P13" s="596">
        <f t="shared" ref="P13:AH13" si="0">O13+1</f>
        <v>2006</v>
      </c>
      <c r="Q13" s="596">
        <f t="shared" si="0"/>
        <v>2007</v>
      </c>
      <c r="R13" s="596">
        <f t="shared" si="0"/>
        <v>2008</v>
      </c>
      <c r="S13" s="596">
        <f t="shared" si="0"/>
        <v>2009</v>
      </c>
      <c r="T13" s="596">
        <f t="shared" si="0"/>
        <v>2010</v>
      </c>
      <c r="U13" s="596">
        <f t="shared" si="0"/>
        <v>2011</v>
      </c>
      <c r="V13" s="596">
        <f t="shared" si="0"/>
        <v>2012</v>
      </c>
      <c r="W13" s="596">
        <f t="shared" si="0"/>
        <v>2013</v>
      </c>
      <c r="X13" s="596">
        <f t="shared" si="0"/>
        <v>2014</v>
      </c>
      <c r="Y13" s="596">
        <f t="shared" si="0"/>
        <v>2015</v>
      </c>
      <c r="Z13" s="596">
        <f t="shared" si="0"/>
        <v>2016</v>
      </c>
      <c r="AA13" s="596">
        <f t="shared" si="0"/>
        <v>2017</v>
      </c>
      <c r="AB13" s="596">
        <f t="shared" si="0"/>
        <v>2018</v>
      </c>
      <c r="AC13" s="596">
        <f t="shared" si="0"/>
        <v>2019</v>
      </c>
      <c r="AD13" s="596">
        <f t="shared" si="0"/>
        <v>2020</v>
      </c>
      <c r="AE13" s="596">
        <f t="shared" si="0"/>
        <v>2021</v>
      </c>
      <c r="AF13" s="596">
        <f t="shared" si="0"/>
        <v>2022</v>
      </c>
      <c r="AG13" s="596">
        <f t="shared" si="0"/>
        <v>2023</v>
      </c>
      <c r="AH13" s="596">
        <f t="shared" si="0"/>
        <v>2024</v>
      </c>
    </row>
    <row r="14" spans="1:34" x14ac:dyDescent="0.25">
      <c r="A14" s="365" t="s">
        <v>73</v>
      </c>
      <c r="C14" s="597">
        <f>SUM(D14:AH14)</f>
        <v>2449653.38</v>
      </c>
      <c r="D14" s="598"/>
      <c r="E14" s="598"/>
      <c r="F14" s="598"/>
      <c r="G14" s="598"/>
      <c r="H14" s="598"/>
      <c r="I14" s="598"/>
      <c r="J14" s="598"/>
      <c r="K14" s="598"/>
      <c r="L14" s="598"/>
      <c r="M14" s="598"/>
      <c r="N14" s="598"/>
      <c r="O14" s="598"/>
      <c r="P14" s="598"/>
      <c r="Q14" s="598"/>
      <c r="R14" s="598">
        <v>2345262.12</v>
      </c>
      <c r="S14" s="597">
        <v>-2562.54</v>
      </c>
      <c r="T14" s="362"/>
      <c r="U14" s="599"/>
      <c r="V14" s="599"/>
      <c r="W14" s="599"/>
      <c r="X14" s="599"/>
      <c r="Y14" s="599"/>
      <c r="Z14" s="599"/>
      <c r="AG14" s="600">
        <v>66348.800000000003</v>
      </c>
      <c r="AH14" s="601">
        <v>40605</v>
      </c>
    </row>
    <row r="15" spans="1:34" x14ac:dyDescent="0.25">
      <c r="A15" s="602"/>
      <c r="B15" s="437"/>
      <c r="C15" s="437"/>
      <c r="N15" s="599"/>
      <c r="O15" s="599"/>
      <c r="P15" s="599"/>
      <c r="Q15" s="599"/>
      <c r="R15" s="599"/>
      <c r="S15" s="599"/>
      <c r="T15" s="599"/>
      <c r="U15" s="599"/>
      <c r="V15" s="599"/>
      <c r="W15" s="599"/>
      <c r="X15" s="599"/>
      <c r="Y15" s="599"/>
      <c r="Z15" s="599"/>
      <c r="AG15" s="600"/>
      <c r="AH15" s="601"/>
    </row>
    <row r="16" spans="1:34" x14ac:dyDescent="0.25">
      <c r="A16" s="365" t="s">
        <v>6</v>
      </c>
      <c r="B16" s="290">
        <v>1994</v>
      </c>
      <c r="C16" s="423">
        <f>-SUM(D16:AH16)</f>
        <v>0</v>
      </c>
      <c r="D16" s="603">
        <f>+D$14/7/2</f>
        <v>0</v>
      </c>
      <c r="E16" s="603"/>
      <c r="F16" s="603"/>
      <c r="G16" s="603"/>
      <c r="H16" s="603"/>
      <c r="I16" s="603"/>
      <c r="J16" s="603"/>
      <c r="K16" s="603"/>
      <c r="L16" s="603"/>
      <c r="M16" s="603"/>
      <c r="N16" s="603"/>
      <c r="O16" s="603"/>
      <c r="P16" s="603"/>
      <c r="Q16" s="603"/>
      <c r="R16" s="603"/>
      <c r="S16" s="603"/>
      <c r="T16" s="603"/>
      <c r="U16" s="603"/>
      <c r="V16" s="599"/>
      <c r="W16" s="599"/>
      <c r="X16" s="599"/>
      <c r="Y16" s="603"/>
      <c r="Z16" s="603"/>
      <c r="AG16" s="600"/>
      <c r="AH16" s="601"/>
    </row>
    <row r="17" spans="1:34" x14ac:dyDescent="0.25">
      <c r="B17" s="290">
        <f>B16+1</f>
        <v>1995</v>
      </c>
      <c r="C17" s="423">
        <f t="shared" ref="C17:C46" si="1">-SUM(D17:AH17)</f>
        <v>0</v>
      </c>
      <c r="D17" s="603">
        <f>+D$14/7</f>
        <v>0</v>
      </c>
      <c r="E17" s="603">
        <f>+E$14/7/2</f>
        <v>0</v>
      </c>
      <c r="F17" s="603"/>
      <c r="G17" s="603"/>
      <c r="H17" s="603"/>
      <c r="I17" s="603"/>
      <c r="J17" s="603"/>
      <c r="K17" s="603"/>
      <c r="L17" s="603"/>
      <c r="M17" s="603"/>
      <c r="N17" s="603"/>
      <c r="O17" s="603"/>
      <c r="P17" s="603"/>
      <c r="Q17" s="603"/>
      <c r="R17" s="603"/>
      <c r="S17" s="603"/>
      <c r="T17" s="603"/>
      <c r="U17" s="603"/>
      <c r="V17" s="599"/>
      <c r="W17" s="599"/>
      <c r="X17" s="599"/>
      <c r="Y17" s="603"/>
      <c r="Z17" s="603"/>
      <c r="AG17" s="600"/>
      <c r="AH17" s="601"/>
    </row>
    <row r="18" spans="1:34" x14ac:dyDescent="0.25">
      <c r="B18" s="290">
        <f t="shared" ref="B18:B46" si="2">B17+1</f>
        <v>1996</v>
      </c>
      <c r="C18" s="423">
        <f t="shared" si="1"/>
        <v>0</v>
      </c>
      <c r="D18" s="603">
        <f>+D17</f>
        <v>0</v>
      </c>
      <c r="E18" s="603">
        <f>+E$14/7</f>
        <v>0</v>
      </c>
      <c r="F18" s="603">
        <f>+F$14/7/2</f>
        <v>0</v>
      </c>
      <c r="G18" s="603"/>
      <c r="H18" s="603"/>
      <c r="I18" s="603"/>
      <c r="J18" s="603"/>
      <c r="K18" s="603"/>
      <c r="L18" s="603"/>
      <c r="M18" s="603"/>
      <c r="N18" s="603"/>
      <c r="O18" s="603"/>
      <c r="P18" s="603"/>
      <c r="Q18" s="603"/>
      <c r="R18" s="603"/>
      <c r="S18" s="603"/>
      <c r="T18" s="603"/>
      <c r="U18" s="603"/>
      <c r="V18" s="599"/>
      <c r="W18" s="599"/>
      <c r="X18" s="599"/>
      <c r="Y18" s="603"/>
      <c r="Z18" s="603"/>
      <c r="AG18" s="600"/>
      <c r="AH18" s="601"/>
    </row>
    <row r="19" spans="1:34" x14ac:dyDescent="0.25">
      <c r="B19" s="290">
        <f t="shared" si="2"/>
        <v>1997</v>
      </c>
      <c r="C19" s="423">
        <f t="shared" si="1"/>
        <v>0</v>
      </c>
      <c r="D19" s="603">
        <f>+D18</f>
        <v>0</v>
      </c>
      <c r="E19" s="603">
        <f>+E18</f>
        <v>0</v>
      </c>
      <c r="F19" s="603">
        <f>+F$14/7</f>
        <v>0</v>
      </c>
      <c r="G19" s="603">
        <f>+G$14/7/2</f>
        <v>0</v>
      </c>
      <c r="H19" s="603"/>
      <c r="I19" s="603"/>
      <c r="J19" s="603"/>
      <c r="K19" s="603"/>
      <c r="L19" s="603"/>
      <c r="M19" s="603"/>
      <c r="N19" s="603"/>
      <c r="O19" s="603"/>
      <c r="P19" s="603"/>
      <c r="Q19" s="603"/>
      <c r="R19" s="603"/>
      <c r="S19" s="603"/>
      <c r="T19" s="603"/>
      <c r="U19" s="603"/>
      <c r="V19" s="599"/>
      <c r="W19" s="599"/>
      <c r="X19" s="599"/>
      <c r="Y19" s="603"/>
      <c r="Z19" s="603"/>
      <c r="AG19" s="600"/>
      <c r="AH19" s="601"/>
    </row>
    <row r="20" spans="1:34" x14ac:dyDescent="0.25">
      <c r="B20" s="290">
        <f t="shared" si="2"/>
        <v>1998</v>
      </c>
      <c r="C20" s="423">
        <f t="shared" si="1"/>
        <v>0</v>
      </c>
      <c r="D20" s="603">
        <f>+D19</f>
        <v>0</v>
      </c>
      <c r="E20" s="603">
        <f>+E19</f>
        <v>0</v>
      </c>
      <c r="F20" s="603">
        <f>+F19</f>
        <v>0</v>
      </c>
      <c r="G20" s="603">
        <f>+G$14/7</f>
        <v>0</v>
      </c>
      <c r="H20" s="603">
        <f>+H$14/7/2</f>
        <v>0</v>
      </c>
      <c r="I20" s="603"/>
      <c r="J20" s="603"/>
      <c r="K20" s="603"/>
      <c r="L20" s="603"/>
      <c r="M20" s="603"/>
      <c r="N20" s="603"/>
      <c r="O20" s="603"/>
      <c r="P20" s="603"/>
      <c r="Q20" s="603"/>
      <c r="R20" s="603"/>
      <c r="S20" s="603"/>
      <c r="T20" s="603"/>
      <c r="U20" s="603"/>
      <c r="V20" s="599"/>
      <c r="W20" s="599"/>
      <c r="X20" s="599"/>
      <c r="Y20" s="603"/>
      <c r="Z20" s="603"/>
      <c r="AG20" s="600"/>
      <c r="AH20" s="601"/>
    </row>
    <row r="21" spans="1:34" x14ac:dyDescent="0.25">
      <c r="B21" s="290">
        <f t="shared" si="2"/>
        <v>1999</v>
      </c>
      <c r="C21" s="423">
        <f t="shared" si="1"/>
        <v>0</v>
      </c>
      <c r="D21" s="603">
        <f>+D20</f>
        <v>0</v>
      </c>
      <c r="E21" s="603">
        <f>+E20</f>
        <v>0</v>
      </c>
      <c r="F21" s="603">
        <f>+F20</f>
        <v>0</v>
      </c>
      <c r="G21" s="603">
        <f>+G20</f>
        <v>0</v>
      </c>
      <c r="H21" s="603">
        <f>+H$14/7</f>
        <v>0</v>
      </c>
      <c r="I21" s="603">
        <f>+I$14/7/2</f>
        <v>0</v>
      </c>
      <c r="J21" s="603"/>
      <c r="K21" s="603"/>
      <c r="L21" s="603"/>
      <c r="M21" s="603"/>
      <c r="N21" s="603"/>
      <c r="O21" s="603"/>
      <c r="P21" s="603"/>
      <c r="Q21" s="603"/>
      <c r="R21" s="603"/>
      <c r="S21" s="603"/>
      <c r="T21" s="603"/>
      <c r="U21" s="603"/>
      <c r="V21" s="599"/>
      <c r="W21" s="599"/>
      <c r="X21" s="599"/>
      <c r="Y21" s="603"/>
      <c r="Z21" s="603"/>
      <c r="AG21" s="600"/>
      <c r="AH21" s="601"/>
    </row>
    <row r="22" spans="1:34" x14ac:dyDescent="0.25">
      <c r="B22" s="290">
        <f t="shared" si="2"/>
        <v>2000</v>
      </c>
      <c r="C22" s="423">
        <f t="shared" si="1"/>
        <v>0</v>
      </c>
      <c r="D22" s="603">
        <f>+D21</f>
        <v>0</v>
      </c>
      <c r="E22" s="603">
        <f>+E21</f>
        <v>0</v>
      </c>
      <c r="F22" s="603">
        <f>+F21</f>
        <v>0</v>
      </c>
      <c r="G22" s="603">
        <f>+G21</f>
        <v>0</v>
      </c>
      <c r="H22" s="603">
        <f>+H21</f>
        <v>0</v>
      </c>
      <c r="I22" s="603">
        <f>+I$14/7</f>
        <v>0</v>
      </c>
      <c r="J22" s="603">
        <f>+J$14/7/2</f>
        <v>0</v>
      </c>
      <c r="K22" s="603"/>
      <c r="L22" s="603"/>
      <c r="M22" s="603"/>
      <c r="N22" s="603"/>
      <c r="O22" s="603"/>
      <c r="P22" s="603"/>
      <c r="Q22" s="603"/>
      <c r="R22" s="603"/>
      <c r="S22" s="603"/>
      <c r="T22" s="603"/>
      <c r="U22" s="603"/>
      <c r="V22" s="599"/>
      <c r="W22" s="599"/>
      <c r="X22" s="599"/>
      <c r="Y22" s="603"/>
      <c r="Z22" s="603"/>
      <c r="AG22" s="600"/>
      <c r="AH22" s="601"/>
    </row>
    <row r="23" spans="1:34" x14ac:dyDescent="0.25">
      <c r="B23" s="290">
        <f t="shared" si="2"/>
        <v>2001</v>
      </c>
      <c r="C23" s="423">
        <f t="shared" si="1"/>
        <v>0</v>
      </c>
      <c r="D23" s="603">
        <f>+D$14/7/2</f>
        <v>0</v>
      </c>
      <c r="E23" s="603">
        <f>+E22</f>
        <v>0</v>
      </c>
      <c r="F23" s="603">
        <f>+F22</f>
        <v>0</v>
      </c>
      <c r="G23" s="603">
        <f>+G22</f>
        <v>0</v>
      </c>
      <c r="H23" s="603">
        <f>+H22</f>
        <v>0</v>
      </c>
      <c r="I23" s="603">
        <f>+I22</f>
        <v>0</v>
      </c>
      <c r="J23" s="603">
        <f>+J$14/7</f>
        <v>0</v>
      </c>
      <c r="K23" s="603">
        <f>+K$14/7/2</f>
        <v>0</v>
      </c>
      <c r="L23" s="603"/>
      <c r="M23" s="603"/>
      <c r="N23" s="603"/>
      <c r="O23" s="603"/>
      <c r="P23" s="603"/>
      <c r="Q23" s="603"/>
      <c r="R23" s="603"/>
      <c r="S23" s="603"/>
      <c r="T23" s="603"/>
      <c r="U23" s="603"/>
      <c r="V23" s="599"/>
      <c r="W23" s="599"/>
      <c r="X23" s="599"/>
      <c r="Y23" s="603"/>
      <c r="Z23" s="603"/>
      <c r="AG23" s="600"/>
      <c r="AH23" s="601"/>
    </row>
    <row r="24" spans="1:34" x14ac:dyDescent="0.25">
      <c r="B24" s="290">
        <f t="shared" si="2"/>
        <v>2002</v>
      </c>
      <c r="C24" s="423">
        <f t="shared" si="1"/>
        <v>0</v>
      </c>
      <c r="D24" s="603"/>
      <c r="E24" s="603">
        <f>+E$14/7/2</f>
        <v>0</v>
      </c>
      <c r="F24" s="603">
        <f>+F23</f>
        <v>0</v>
      </c>
      <c r="G24" s="603">
        <f>+G23</f>
        <v>0</v>
      </c>
      <c r="H24" s="603">
        <f>+H23</f>
        <v>0</v>
      </c>
      <c r="I24" s="603">
        <f>+I23</f>
        <v>0</v>
      </c>
      <c r="J24" s="603">
        <f>+J23</f>
        <v>0</v>
      </c>
      <c r="K24" s="603">
        <f>+K$14/7</f>
        <v>0</v>
      </c>
      <c r="L24" s="603">
        <f>+L$14/7/2</f>
        <v>0</v>
      </c>
      <c r="M24" s="603"/>
      <c r="N24" s="603"/>
      <c r="O24" s="603"/>
      <c r="P24" s="603"/>
      <c r="Q24" s="603"/>
      <c r="R24" s="603"/>
      <c r="S24" s="603"/>
      <c r="T24" s="603"/>
      <c r="U24" s="603"/>
      <c r="V24" s="599"/>
      <c r="W24" s="599"/>
      <c r="X24" s="599"/>
      <c r="Y24" s="603"/>
      <c r="Z24" s="603"/>
      <c r="AG24" s="600"/>
      <c r="AH24" s="601"/>
    </row>
    <row r="25" spans="1:34" x14ac:dyDescent="0.25">
      <c r="B25" s="290">
        <f t="shared" si="2"/>
        <v>2003</v>
      </c>
      <c r="C25" s="423">
        <f t="shared" si="1"/>
        <v>0</v>
      </c>
      <c r="D25" s="603"/>
      <c r="E25" s="603"/>
      <c r="F25" s="603">
        <f>+F$14/7/2</f>
        <v>0</v>
      </c>
      <c r="G25" s="603">
        <f>+G24</f>
        <v>0</v>
      </c>
      <c r="H25" s="603">
        <f>+H24</f>
        <v>0</v>
      </c>
      <c r="I25" s="603">
        <f>+I24</f>
        <v>0</v>
      </c>
      <c r="J25" s="603">
        <f>+J24</f>
        <v>0</v>
      </c>
      <c r="K25" s="603">
        <f>+K24</f>
        <v>0</v>
      </c>
      <c r="L25" s="603">
        <f>+L$14/7</f>
        <v>0</v>
      </c>
      <c r="M25" s="603">
        <f>+M$14/7/2</f>
        <v>0</v>
      </c>
      <c r="N25" s="603"/>
      <c r="O25" s="603"/>
      <c r="P25" s="603"/>
      <c r="Q25" s="603"/>
      <c r="R25" s="603"/>
      <c r="S25" s="603"/>
      <c r="T25" s="603"/>
      <c r="U25" s="603"/>
      <c r="V25" s="599"/>
      <c r="W25" s="599"/>
      <c r="X25" s="599"/>
      <c r="Y25" s="603"/>
      <c r="Z25" s="603"/>
      <c r="AG25" s="601"/>
      <c r="AH25" s="601"/>
    </row>
    <row r="26" spans="1:34" x14ac:dyDescent="0.25">
      <c r="B26" s="290">
        <f t="shared" si="2"/>
        <v>2004</v>
      </c>
      <c r="C26" s="423">
        <f t="shared" si="1"/>
        <v>0</v>
      </c>
      <c r="D26" s="603"/>
      <c r="E26" s="603"/>
      <c r="F26" s="603"/>
      <c r="G26" s="603">
        <f>+G$14/7/2</f>
        <v>0</v>
      </c>
      <c r="H26" s="603">
        <f>+H25</f>
        <v>0</v>
      </c>
      <c r="I26" s="603">
        <f>+I25</f>
        <v>0</v>
      </c>
      <c r="J26" s="603">
        <f>+J25</f>
        <v>0</v>
      </c>
      <c r="K26" s="603">
        <f>+K25</f>
        <v>0</v>
      </c>
      <c r="L26" s="603">
        <f>+L25</f>
        <v>0</v>
      </c>
      <c r="M26" s="603">
        <f>+M$14/7</f>
        <v>0</v>
      </c>
      <c r="N26" s="603">
        <f>+N$14/7/2</f>
        <v>0</v>
      </c>
      <c r="O26" s="603"/>
      <c r="P26" s="603"/>
      <c r="Q26" s="603"/>
      <c r="R26" s="603"/>
      <c r="S26" s="603"/>
      <c r="T26" s="603"/>
      <c r="U26" s="603"/>
      <c r="V26" s="599"/>
      <c r="W26" s="599"/>
      <c r="X26" s="599"/>
      <c r="Y26" s="603"/>
      <c r="Z26" s="603"/>
      <c r="AG26" s="601"/>
      <c r="AH26" s="601"/>
    </row>
    <row r="27" spans="1:34" x14ac:dyDescent="0.25">
      <c r="B27" s="290">
        <f t="shared" si="2"/>
        <v>2005</v>
      </c>
      <c r="C27" s="423">
        <f t="shared" si="1"/>
        <v>0</v>
      </c>
      <c r="D27" s="603"/>
      <c r="E27" s="603"/>
      <c r="F27" s="603"/>
      <c r="G27" s="603"/>
      <c r="H27" s="603">
        <f>+H$14/7/2</f>
        <v>0</v>
      </c>
      <c r="I27" s="603">
        <f>+I26</f>
        <v>0</v>
      </c>
      <c r="J27" s="603">
        <f>+J26</f>
        <v>0</v>
      </c>
      <c r="K27" s="603">
        <f>+K26</f>
        <v>0</v>
      </c>
      <c r="L27" s="603">
        <f>+L26</f>
        <v>0</v>
      </c>
      <c r="M27" s="603">
        <f>+M26</f>
        <v>0</v>
      </c>
      <c r="N27" s="603">
        <f>+N$14/7</f>
        <v>0</v>
      </c>
      <c r="O27" s="603">
        <f>+O$14/7/2</f>
        <v>0</v>
      </c>
      <c r="P27" s="603"/>
      <c r="Q27" s="603"/>
      <c r="R27" s="603"/>
      <c r="S27" s="603"/>
      <c r="T27" s="603"/>
      <c r="U27" s="603"/>
      <c r="V27" s="599"/>
      <c r="W27" s="599"/>
      <c r="X27" s="599"/>
      <c r="Y27" s="603"/>
      <c r="Z27" s="603"/>
      <c r="AG27" s="601"/>
      <c r="AH27" s="601"/>
    </row>
    <row r="28" spans="1:34" x14ac:dyDescent="0.25">
      <c r="B28" s="290">
        <f t="shared" si="2"/>
        <v>2006</v>
      </c>
      <c r="C28" s="423">
        <f t="shared" si="1"/>
        <v>0</v>
      </c>
      <c r="D28" s="603"/>
      <c r="E28" s="603"/>
      <c r="F28" s="603"/>
      <c r="G28" s="603"/>
      <c r="H28" s="603"/>
      <c r="I28" s="603">
        <f>+I$14/7/2</f>
        <v>0</v>
      </c>
      <c r="J28" s="603">
        <f>+J27</f>
        <v>0</v>
      </c>
      <c r="K28" s="603">
        <f>+K27</f>
        <v>0</v>
      </c>
      <c r="L28" s="603">
        <f>+L27</f>
        <v>0</v>
      </c>
      <c r="M28" s="603">
        <f>+M27</f>
        <v>0</v>
      </c>
      <c r="N28" s="603">
        <f>+N27</f>
        <v>0</v>
      </c>
      <c r="O28" s="603">
        <f>+O$14/7</f>
        <v>0</v>
      </c>
      <c r="P28" s="603">
        <f>+P$14/7/2</f>
        <v>0</v>
      </c>
      <c r="Q28" s="603"/>
      <c r="R28" s="603"/>
      <c r="S28" s="603"/>
      <c r="T28" s="603"/>
      <c r="U28" s="603"/>
      <c r="V28" s="599"/>
      <c r="W28" s="599"/>
      <c r="X28" s="599"/>
      <c r="Y28" s="603"/>
      <c r="Z28" s="603"/>
      <c r="AG28" s="601"/>
      <c r="AH28" s="601"/>
    </row>
    <row r="29" spans="1:34" x14ac:dyDescent="0.25">
      <c r="B29" s="290">
        <f t="shared" si="2"/>
        <v>2007</v>
      </c>
      <c r="C29" s="423">
        <f t="shared" si="1"/>
        <v>0</v>
      </c>
      <c r="D29" s="603"/>
      <c r="E29" s="603"/>
      <c r="F29" s="603"/>
      <c r="G29" s="603"/>
      <c r="H29" s="603"/>
      <c r="I29" s="603"/>
      <c r="J29" s="603">
        <f>+J$14/7/2</f>
        <v>0</v>
      </c>
      <c r="K29" s="603">
        <f>+K28</f>
        <v>0</v>
      </c>
      <c r="L29" s="603">
        <f>+L28</f>
        <v>0</v>
      </c>
      <c r="M29" s="603">
        <f>+M28</f>
        <v>0</v>
      </c>
      <c r="N29" s="603">
        <f>+N28</f>
        <v>0</v>
      </c>
      <c r="O29" s="603">
        <f>+O28</f>
        <v>0</v>
      </c>
      <c r="P29" s="603">
        <f>+P$14/7</f>
        <v>0</v>
      </c>
      <c r="Q29" s="603">
        <f>+Q$14/7/2</f>
        <v>0</v>
      </c>
      <c r="R29" s="603"/>
      <c r="S29" s="603"/>
      <c r="T29" s="603"/>
      <c r="U29" s="603"/>
      <c r="V29" s="599"/>
      <c r="W29" s="599"/>
      <c r="X29" s="599"/>
      <c r="Y29" s="603"/>
      <c r="Z29" s="603"/>
      <c r="AG29" s="601"/>
      <c r="AH29" s="601"/>
    </row>
    <row r="30" spans="1:34" x14ac:dyDescent="0.25">
      <c r="B30" s="290">
        <f t="shared" si="2"/>
        <v>2008</v>
      </c>
      <c r="C30" s="423">
        <f t="shared" si="1"/>
        <v>-167518.72285714286</v>
      </c>
      <c r="D30" s="603"/>
      <c r="E30" s="603"/>
      <c r="F30" s="603"/>
      <c r="G30" s="603"/>
      <c r="H30" s="603"/>
      <c r="I30" s="603"/>
      <c r="J30" s="603"/>
      <c r="K30" s="603">
        <f>+K$14/7/2</f>
        <v>0</v>
      </c>
      <c r="L30" s="603">
        <f>+L29</f>
        <v>0</v>
      </c>
      <c r="M30" s="603">
        <f>+M29</f>
        <v>0</v>
      </c>
      <c r="N30" s="603">
        <f>+N29</f>
        <v>0</v>
      </c>
      <c r="O30" s="603">
        <f>+O29</f>
        <v>0</v>
      </c>
      <c r="P30" s="603">
        <f>+P29</f>
        <v>0</v>
      </c>
      <c r="Q30" s="603">
        <f>+Q$14/7</f>
        <v>0</v>
      </c>
      <c r="R30" s="603">
        <f>+R$14/7/2</f>
        <v>167518.72285714286</v>
      </c>
      <c r="S30" s="603"/>
      <c r="T30" s="603"/>
      <c r="U30" s="603"/>
      <c r="V30" s="599"/>
      <c r="W30" s="599"/>
      <c r="X30" s="599"/>
      <c r="Y30" s="603"/>
      <c r="Z30" s="603"/>
      <c r="AG30" s="601"/>
      <c r="AH30" s="601"/>
    </row>
    <row r="31" spans="1:34" x14ac:dyDescent="0.25">
      <c r="B31" s="290">
        <f t="shared" si="2"/>
        <v>2009</v>
      </c>
      <c r="C31" s="423">
        <f t="shared" si="1"/>
        <v>-334854.40714285715</v>
      </c>
      <c r="D31" s="603"/>
      <c r="E31" s="603"/>
      <c r="F31" s="603"/>
      <c r="G31" s="603"/>
      <c r="H31" s="603"/>
      <c r="I31" s="603"/>
      <c r="J31" s="603"/>
      <c r="K31" s="603"/>
      <c r="L31" s="603">
        <f>+L$14/7/2</f>
        <v>0</v>
      </c>
      <c r="M31" s="603">
        <f>+M30</f>
        <v>0</v>
      </c>
      <c r="N31" s="603">
        <f>+N30</f>
        <v>0</v>
      </c>
      <c r="O31" s="603">
        <f>+O30</f>
        <v>0</v>
      </c>
      <c r="P31" s="603">
        <f t="shared" ref="P31:P34" si="3">+P30</f>
        <v>0</v>
      </c>
      <c r="Q31" s="603">
        <f t="shared" ref="Q31:T37" si="4">+Q$14/7</f>
        <v>0</v>
      </c>
      <c r="R31" s="603">
        <f>+R$14/7</f>
        <v>335037.44571428571</v>
      </c>
      <c r="S31" s="603">
        <f>+S$14/7/2</f>
        <v>-183.03857142857143</v>
      </c>
      <c r="T31" s="603"/>
      <c r="U31" s="603"/>
      <c r="V31" s="599"/>
      <c r="W31" s="599"/>
      <c r="X31" s="599"/>
      <c r="Y31" s="603"/>
      <c r="Z31" s="603"/>
      <c r="AG31" s="601"/>
      <c r="AH31" s="601"/>
    </row>
    <row r="32" spans="1:34" x14ac:dyDescent="0.25">
      <c r="A32" s="361" t="s">
        <v>59</v>
      </c>
      <c r="B32" s="290">
        <f t="shared" si="2"/>
        <v>2010</v>
      </c>
      <c r="C32" s="423">
        <f t="shared" si="1"/>
        <v>-334671.36857142858</v>
      </c>
      <c r="D32" s="603"/>
      <c r="E32" s="603"/>
      <c r="F32" s="603"/>
      <c r="G32" s="603"/>
      <c r="H32" s="603"/>
      <c r="I32" s="603"/>
      <c r="J32" s="603"/>
      <c r="K32" s="603"/>
      <c r="L32" s="603"/>
      <c r="M32" s="603">
        <f>+M$14/7/2</f>
        <v>0</v>
      </c>
      <c r="N32" s="603">
        <f>+N31</f>
        <v>0</v>
      </c>
      <c r="O32" s="603">
        <f>+O31</f>
        <v>0</v>
      </c>
      <c r="P32" s="603">
        <f t="shared" si="3"/>
        <v>0</v>
      </c>
      <c r="Q32" s="603">
        <f t="shared" si="4"/>
        <v>0</v>
      </c>
      <c r="R32" s="603">
        <f t="shared" si="4"/>
        <v>335037.44571428571</v>
      </c>
      <c r="S32" s="603">
        <f>+S$14/7</f>
        <v>-366.07714285714286</v>
      </c>
      <c r="T32" s="603">
        <f>+T$14/7/2</f>
        <v>0</v>
      </c>
      <c r="U32" s="603"/>
      <c r="V32" s="599"/>
      <c r="W32" s="599"/>
      <c r="X32" s="599"/>
      <c r="Y32" s="603"/>
      <c r="Z32" s="603"/>
      <c r="AG32" s="601"/>
      <c r="AH32" s="601"/>
    </row>
    <row r="33" spans="1:34" x14ac:dyDescent="0.25">
      <c r="A33" s="361"/>
      <c r="B33" s="290">
        <f t="shared" si="2"/>
        <v>2011</v>
      </c>
      <c r="C33" s="423">
        <f t="shared" si="1"/>
        <v>-334671.36857142858</v>
      </c>
      <c r="D33" s="603"/>
      <c r="E33" s="603"/>
      <c r="F33" s="603"/>
      <c r="G33" s="603"/>
      <c r="H33" s="603"/>
      <c r="I33" s="603"/>
      <c r="J33" s="603"/>
      <c r="K33" s="603"/>
      <c r="L33" s="603"/>
      <c r="M33" s="603"/>
      <c r="N33" s="603">
        <f>+N$14/7/2</f>
        <v>0</v>
      </c>
      <c r="O33" s="603">
        <f>+O32</f>
        <v>0</v>
      </c>
      <c r="P33" s="603">
        <f t="shared" si="3"/>
        <v>0</v>
      </c>
      <c r="Q33" s="603">
        <f t="shared" si="4"/>
        <v>0</v>
      </c>
      <c r="R33" s="603">
        <f t="shared" si="4"/>
        <v>335037.44571428571</v>
      </c>
      <c r="S33" s="603">
        <f t="shared" si="4"/>
        <v>-366.07714285714286</v>
      </c>
      <c r="T33" s="603">
        <f>+T$14/7</f>
        <v>0</v>
      </c>
      <c r="U33" s="603">
        <f>+U$14/7/2</f>
        <v>0</v>
      </c>
      <c r="V33" s="599"/>
      <c r="W33" s="599"/>
      <c r="X33" s="599"/>
      <c r="Y33" s="603"/>
      <c r="Z33" s="603"/>
      <c r="AG33" s="601"/>
      <c r="AH33" s="601"/>
    </row>
    <row r="34" spans="1:34" x14ac:dyDescent="0.25">
      <c r="A34" s="361"/>
      <c r="B34" s="290">
        <f t="shared" si="2"/>
        <v>2012</v>
      </c>
      <c r="C34" s="423">
        <f t="shared" si="1"/>
        <v>-334671.36857142858</v>
      </c>
      <c r="D34" s="603"/>
      <c r="E34" s="603"/>
      <c r="F34" s="603"/>
      <c r="G34" s="603"/>
      <c r="H34" s="603"/>
      <c r="I34" s="603"/>
      <c r="J34" s="603"/>
      <c r="K34" s="603"/>
      <c r="L34" s="603"/>
      <c r="M34" s="603"/>
      <c r="N34" s="603"/>
      <c r="O34" s="603"/>
      <c r="P34" s="603">
        <f t="shared" si="3"/>
        <v>0</v>
      </c>
      <c r="Q34" s="603">
        <f t="shared" si="4"/>
        <v>0</v>
      </c>
      <c r="R34" s="603">
        <f t="shared" si="4"/>
        <v>335037.44571428571</v>
      </c>
      <c r="S34" s="603">
        <f t="shared" si="4"/>
        <v>-366.07714285714286</v>
      </c>
      <c r="T34" s="603">
        <f t="shared" si="4"/>
        <v>0</v>
      </c>
      <c r="U34" s="603">
        <f>+U$14/7</f>
        <v>0</v>
      </c>
      <c r="V34" s="603">
        <f>+V$14/7/2</f>
        <v>0</v>
      </c>
      <c r="W34" s="599"/>
      <c r="X34" s="599"/>
      <c r="Y34" s="603"/>
      <c r="Z34" s="603"/>
      <c r="AG34" s="601"/>
      <c r="AH34" s="601"/>
    </row>
    <row r="35" spans="1:34" x14ac:dyDescent="0.25">
      <c r="A35" s="361"/>
      <c r="B35" s="290">
        <f t="shared" si="2"/>
        <v>2013</v>
      </c>
      <c r="C35" s="423">
        <f t="shared" si="1"/>
        <v>-334671.36857142858</v>
      </c>
      <c r="D35" s="603"/>
      <c r="E35" s="603"/>
      <c r="F35" s="603"/>
      <c r="G35" s="603"/>
      <c r="H35" s="603"/>
      <c r="I35" s="603"/>
      <c r="J35" s="603"/>
      <c r="K35" s="603"/>
      <c r="L35" s="603"/>
      <c r="M35" s="603"/>
      <c r="N35" s="603"/>
      <c r="O35" s="603"/>
      <c r="P35" s="603">
        <f>P14/7/2</f>
        <v>0</v>
      </c>
      <c r="Q35" s="603">
        <f t="shared" si="4"/>
        <v>0</v>
      </c>
      <c r="R35" s="603">
        <f t="shared" si="4"/>
        <v>335037.44571428571</v>
      </c>
      <c r="S35" s="603">
        <f t="shared" si="4"/>
        <v>-366.07714285714286</v>
      </c>
      <c r="T35" s="603">
        <f t="shared" si="4"/>
        <v>0</v>
      </c>
      <c r="U35" s="603">
        <f>U34</f>
        <v>0</v>
      </c>
      <c r="V35" s="599">
        <f>V14/7</f>
        <v>0</v>
      </c>
      <c r="W35" s="599">
        <f>W14/7/2</f>
        <v>0</v>
      </c>
      <c r="X35" s="599"/>
      <c r="Y35" s="603"/>
      <c r="Z35" s="603"/>
      <c r="AG35" s="601"/>
      <c r="AH35" s="601"/>
    </row>
    <row r="36" spans="1:34" x14ac:dyDescent="0.25">
      <c r="A36" s="361"/>
      <c r="B36" s="290">
        <f t="shared" si="2"/>
        <v>2014</v>
      </c>
      <c r="C36" s="423">
        <f t="shared" si="1"/>
        <v>-334671.36857142858</v>
      </c>
      <c r="D36" s="604"/>
      <c r="E36" s="604"/>
      <c r="F36" s="604"/>
      <c r="G36" s="604"/>
      <c r="H36" s="604"/>
      <c r="I36" s="604"/>
      <c r="J36" s="604"/>
      <c r="K36" s="604"/>
      <c r="L36" s="604"/>
      <c r="M36" s="604"/>
      <c r="N36" s="604"/>
      <c r="O36" s="604"/>
      <c r="P36" s="604"/>
      <c r="Q36" s="604">
        <f>Q14/7/2</f>
        <v>0</v>
      </c>
      <c r="R36" s="603">
        <f t="shared" si="4"/>
        <v>335037.44571428571</v>
      </c>
      <c r="S36" s="603">
        <f t="shared" si="4"/>
        <v>-366.07714285714286</v>
      </c>
      <c r="T36" s="603">
        <f t="shared" si="4"/>
        <v>0</v>
      </c>
      <c r="U36" s="604">
        <f>U35</f>
        <v>0</v>
      </c>
      <c r="V36" s="605">
        <f>V35</f>
        <v>0</v>
      </c>
      <c r="W36" s="605">
        <f>W14/7</f>
        <v>0</v>
      </c>
      <c r="X36" s="605">
        <f>X14/7/2</f>
        <v>0</v>
      </c>
      <c r="Y36" s="604"/>
      <c r="Z36" s="603"/>
      <c r="AG36" s="601"/>
      <c r="AH36" s="601"/>
    </row>
    <row r="37" spans="1:34" x14ac:dyDescent="0.25">
      <c r="A37" s="361"/>
      <c r="B37" s="290">
        <f t="shared" si="2"/>
        <v>2015</v>
      </c>
      <c r="C37" s="423">
        <f t="shared" si="1"/>
        <v>-167152.64571428573</v>
      </c>
      <c r="D37" s="604"/>
      <c r="E37" s="604"/>
      <c r="F37" s="604"/>
      <c r="G37" s="604"/>
      <c r="H37" s="604"/>
      <c r="I37" s="604"/>
      <c r="J37" s="604"/>
      <c r="K37" s="604"/>
      <c r="L37" s="604"/>
      <c r="M37" s="604"/>
      <c r="N37" s="604"/>
      <c r="O37" s="604"/>
      <c r="P37" s="604"/>
      <c r="Q37" s="604"/>
      <c r="R37" s="604">
        <f>R14/7/2</f>
        <v>167518.72285714286</v>
      </c>
      <c r="S37" s="603">
        <f t="shared" si="4"/>
        <v>-366.07714285714286</v>
      </c>
      <c r="T37" s="604">
        <f>T36</f>
        <v>0</v>
      </c>
      <c r="U37" s="604">
        <f>U36</f>
        <v>0</v>
      </c>
      <c r="V37" s="605">
        <f>V36</f>
        <v>0</v>
      </c>
      <c r="W37" s="605">
        <f>W36</f>
        <v>0</v>
      </c>
      <c r="X37" s="605">
        <f>X14/7</f>
        <v>0</v>
      </c>
      <c r="Y37" s="604">
        <f>Y14/7/2</f>
        <v>0</v>
      </c>
      <c r="Z37" s="603"/>
      <c r="AG37" s="601"/>
      <c r="AH37" s="601"/>
    </row>
    <row r="38" spans="1:34" x14ac:dyDescent="0.25">
      <c r="A38" s="361"/>
      <c r="B38" s="290">
        <f t="shared" si="2"/>
        <v>2016</v>
      </c>
      <c r="C38" s="423">
        <f t="shared" si="1"/>
        <v>183.03857142857143</v>
      </c>
      <c r="D38" s="604"/>
      <c r="E38" s="604"/>
      <c r="F38" s="604"/>
      <c r="G38" s="604"/>
      <c r="H38" s="604"/>
      <c r="I38" s="604"/>
      <c r="J38" s="604"/>
      <c r="K38" s="604"/>
      <c r="L38" s="604"/>
      <c r="M38" s="604"/>
      <c r="N38" s="604"/>
      <c r="O38" s="604"/>
      <c r="P38" s="604"/>
      <c r="Q38" s="604"/>
      <c r="R38" s="604"/>
      <c r="S38" s="604">
        <f>S14/7/2</f>
        <v>-183.03857142857143</v>
      </c>
      <c r="T38" s="604"/>
      <c r="U38" s="604"/>
      <c r="V38" s="605"/>
      <c r="W38" s="605"/>
      <c r="X38" s="605"/>
      <c r="Y38" s="604"/>
      <c r="Z38" s="603"/>
      <c r="AG38" s="601"/>
      <c r="AH38" s="601"/>
    </row>
    <row r="39" spans="1:34" x14ac:dyDescent="0.25">
      <c r="A39" s="361"/>
      <c r="B39" s="290">
        <f t="shared" si="2"/>
        <v>2017</v>
      </c>
      <c r="C39" s="423">
        <f t="shared" si="1"/>
        <v>0</v>
      </c>
      <c r="D39" s="604"/>
      <c r="E39" s="604"/>
      <c r="F39" s="604"/>
      <c r="G39" s="604"/>
      <c r="H39" s="604"/>
      <c r="I39" s="604"/>
      <c r="J39" s="604"/>
      <c r="K39" s="604"/>
      <c r="L39" s="604"/>
      <c r="M39" s="604"/>
      <c r="N39" s="604"/>
      <c r="O39" s="604"/>
      <c r="P39" s="604"/>
      <c r="Q39" s="604"/>
      <c r="R39" s="604"/>
      <c r="S39" s="604"/>
      <c r="T39" s="604"/>
      <c r="U39" s="604"/>
      <c r="V39" s="605"/>
      <c r="W39" s="605"/>
      <c r="X39" s="605"/>
      <c r="Y39" s="604"/>
      <c r="Z39" s="603"/>
      <c r="AG39" s="601"/>
      <c r="AH39" s="601"/>
    </row>
    <row r="40" spans="1:34" x14ac:dyDescent="0.25">
      <c r="A40" s="361"/>
      <c r="B40" s="290">
        <f t="shared" si="2"/>
        <v>2018</v>
      </c>
      <c r="C40" s="423">
        <f t="shared" si="1"/>
        <v>0</v>
      </c>
      <c r="D40" s="604"/>
      <c r="E40" s="604"/>
      <c r="F40" s="604"/>
      <c r="G40" s="604"/>
      <c r="H40" s="604"/>
      <c r="I40" s="604"/>
      <c r="J40" s="604"/>
      <c r="K40" s="604"/>
      <c r="L40" s="604"/>
      <c r="M40" s="604"/>
      <c r="N40" s="604"/>
      <c r="O40" s="604"/>
      <c r="P40" s="604"/>
      <c r="Q40" s="604"/>
      <c r="R40" s="604"/>
      <c r="S40" s="604"/>
      <c r="T40" s="604"/>
      <c r="U40" s="604"/>
      <c r="V40" s="605"/>
      <c r="W40" s="605"/>
      <c r="X40" s="605"/>
      <c r="Y40" s="604"/>
      <c r="Z40" s="603"/>
      <c r="AG40" s="601"/>
      <c r="AH40" s="601"/>
    </row>
    <row r="41" spans="1:34" x14ac:dyDescent="0.25">
      <c r="A41" s="361"/>
      <c r="B41" s="290">
        <f t="shared" si="2"/>
        <v>2019</v>
      </c>
      <c r="C41" s="423">
        <f t="shared" si="1"/>
        <v>0</v>
      </c>
      <c r="D41" s="604"/>
      <c r="E41" s="604"/>
      <c r="F41" s="604"/>
      <c r="G41" s="604"/>
      <c r="H41" s="604"/>
      <c r="I41" s="604"/>
      <c r="J41" s="604"/>
      <c r="K41" s="604"/>
      <c r="L41" s="604"/>
      <c r="M41" s="604"/>
      <c r="N41" s="604"/>
      <c r="O41" s="604"/>
      <c r="P41" s="604"/>
      <c r="Q41" s="604"/>
      <c r="R41" s="604"/>
      <c r="S41" s="604"/>
      <c r="T41" s="604"/>
      <c r="U41" s="604"/>
      <c r="V41" s="605"/>
      <c r="W41" s="605"/>
      <c r="X41" s="605"/>
      <c r="Y41" s="604"/>
      <c r="Z41" s="603"/>
      <c r="AG41" s="601"/>
      <c r="AH41" s="601"/>
    </row>
    <row r="42" spans="1:34" x14ac:dyDescent="0.25">
      <c r="A42" s="361"/>
      <c r="B42" s="290">
        <f t="shared" si="2"/>
        <v>2020</v>
      </c>
      <c r="C42" s="423">
        <f t="shared" si="1"/>
        <v>0</v>
      </c>
      <c r="D42" s="604"/>
      <c r="E42" s="604"/>
      <c r="F42" s="604"/>
      <c r="G42" s="604"/>
      <c r="H42" s="604"/>
      <c r="I42" s="604"/>
      <c r="J42" s="604"/>
      <c r="K42" s="604"/>
      <c r="L42" s="604"/>
      <c r="M42" s="604"/>
      <c r="N42" s="604"/>
      <c r="O42" s="604"/>
      <c r="P42" s="604"/>
      <c r="Q42" s="604"/>
      <c r="R42" s="604"/>
      <c r="S42" s="604"/>
      <c r="T42" s="604"/>
      <c r="U42" s="604"/>
      <c r="V42" s="605"/>
      <c r="W42" s="605"/>
      <c r="X42" s="605"/>
      <c r="Y42" s="604"/>
      <c r="Z42" s="603"/>
      <c r="AG42" s="601"/>
      <c r="AH42" s="601"/>
    </row>
    <row r="43" spans="1:34" x14ac:dyDescent="0.25">
      <c r="A43" s="361"/>
      <c r="B43" s="290">
        <f t="shared" si="2"/>
        <v>2021</v>
      </c>
      <c r="C43" s="423">
        <f t="shared" si="1"/>
        <v>0</v>
      </c>
      <c r="D43" s="604"/>
      <c r="E43" s="604"/>
      <c r="F43" s="604"/>
      <c r="G43" s="604"/>
      <c r="H43" s="604"/>
      <c r="I43" s="604"/>
      <c r="J43" s="604"/>
      <c r="K43" s="604"/>
      <c r="L43" s="604"/>
      <c r="M43" s="604"/>
      <c r="N43" s="604"/>
      <c r="O43" s="604"/>
      <c r="P43" s="604"/>
      <c r="Q43" s="604"/>
      <c r="R43" s="604"/>
      <c r="S43" s="604"/>
      <c r="T43" s="604"/>
      <c r="U43" s="604"/>
      <c r="V43" s="605"/>
      <c r="W43" s="605"/>
      <c r="X43" s="605"/>
      <c r="Y43" s="604"/>
      <c r="Z43" s="603"/>
      <c r="AG43" s="601"/>
      <c r="AH43" s="601"/>
    </row>
    <row r="44" spans="1:34" x14ac:dyDescent="0.25">
      <c r="A44" s="361"/>
      <c r="B44" s="290">
        <f t="shared" si="2"/>
        <v>2022</v>
      </c>
      <c r="C44" s="423">
        <f t="shared" si="1"/>
        <v>0</v>
      </c>
      <c r="D44" s="604"/>
      <c r="E44" s="604"/>
      <c r="F44" s="604"/>
      <c r="G44" s="604"/>
      <c r="H44" s="604"/>
      <c r="I44" s="604"/>
      <c r="J44" s="604"/>
      <c r="K44" s="604"/>
      <c r="L44" s="604"/>
      <c r="M44" s="604"/>
      <c r="N44" s="604"/>
      <c r="O44" s="604"/>
      <c r="P44" s="604"/>
      <c r="Q44" s="604"/>
      <c r="R44" s="604"/>
      <c r="S44" s="604"/>
      <c r="T44" s="604"/>
      <c r="U44" s="604"/>
      <c r="V44" s="605"/>
      <c r="W44" s="605"/>
      <c r="X44" s="605"/>
      <c r="Y44" s="604"/>
      <c r="Z44" s="603"/>
      <c r="AG44" s="601"/>
      <c r="AH44" s="601"/>
    </row>
    <row r="45" spans="1:34" x14ac:dyDescent="0.25">
      <c r="A45" s="361"/>
      <c r="B45" s="290">
        <f t="shared" si="2"/>
        <v>2023</v>
      </c>
      <c r="C45" s="423">
        <f t="shared" si="1"/>
        <v>-4739.2</v>
      </c>
      <c r="D45" s="604"/>
      <c r="E45" s="604"/>
      <c r="F45" s="604"/>
      <c r="G45" s="604"/>
      <c r="H45" s="604"/>
      <c r="I45" s="604"/>
      <c r="J45" s="604"/>
      <c r="K45" s="604"/>
      <c r="L45" s="604"/>
      <c r="M45" s="604"/>
      <c r="N45" s="604"/>
      <c r="O45" s="604"/>
      <c r="P45" s="604"/>
      <c r="Q45" s="604"/>
      <c r="R45" s="604"/>
      <c r="S45" s="604"/>
      <c r="T45" s="604"/>
      <c r="U45" s="604"/>
      <c r="V45" s="605"/>
      <c r="W45" s="605"/>
      <c r="X45" s="605"/>
      <c r="Y45" s="604"/>
      <c r="Z45" s="603"/>
      <c r="AG45" s="601">
        <f>$AG$14/7/2</f>
        <v>4739.2</v>
      </c>
      <c r="AH45" s="601"/>
    </row>
    <row r="46" spans="1:34" x14ac:dyDescent="0.25">
      <c r="A46" s="361"/>
      <c r="B46" s="290">
        <f t="shared" si="2"/>
        <v>2024</v>
      </c>
      <c r="C46" s="423">
        <f t="shared" si="1"/>
        <v>-12378.757142857143</v>
      </c>
      <c r="D46" s="604"/>
      <c r="E46" s="604"/>
      <c r="F46" s="604"/>
      <c r="G46" s="604"/>
      <c r="H46" s="604"/>
      <c r="I46" s="604"/>
      <c r="J46" s="604"/>
      <c r="K46" s="604"/>
      <c r="L46" s="604"/>
      <c r="M46" s="604"/>
      <c r="N46" s="604"/>
      <c r="O46" s="604"/>
      <c r="P46" s="604"/>
      <c r="Q46" s="604"/>
      <c r="R46" s="604"/>
      <c r="S46" s="604"/>
      <c r="T46" s="604"/>
      <c r="U46" s="604"/>
      <c r="V46" s="605"/>
      <c r="W46" s="605"/>
      <c r="X46" s="605"/>
      <c r="Y46" s="604"/>
      <c r="Z46" s="603"/>
      <c r="AG46" s="601">
        <f>$AG$14/7</f>
        <v>9478.4</v>
      </c>
      <c r="AH46" s="601">
        <f>AH14/7/2</f>
        <v>2900.3571428571427</v>
      </c>
    </row>
    <row r="47" spans="1:34" x14ac:dyDescent="0.25">
      <c r="A47" s="361"/>
      <c r="B47" s="290"/>
      <c r="C47" s="511"/>
      <c r="D47" s="606"/>
      <c r="E47" s="606"/>
      <c r="F47" s="606"/>
      <c r="G47" s="606"/>
      <c r="H47" s="606"/>
      <c r="I47" s="606"/>
      <c r="J47" s="606"/>
      <c r="K47" s="606"/>
      <c r="L47" s="606"/>
      <c r="M47" s="606"/>
      <c r="N47" s="606"/>
      <c r="O47" s="606"/>
      <c r="P47" s="606"/>
      <c r="Q47" s="606"/>
      <c r="R47" s="606"/>
      <c r="S47" s="606"/>
      <c r="T47" s="606"/>
      <c r="U47" s="606"/>
      <c r="V47" s="607"/>
      <c r="W47" s="607"/>
      <c r="X47" s="607"/>
      <c r="Y47" s="606"/>
      <c r="Z47" s="606"/>
    </row>
    <row r="48" spans="1:34" x14ac:dyDescent="0.25">
      <c r="A48" s="361" t="s">
        <v>62</v>
      </c>
      <c r="B48" s="608">
        <f>SUM(D48:AH48)</f>
        <v>89835.842857142852</v>
      </c>
      <c r="C48" s="597">
        <f>SUM(C16:C47)</f>
        <v>-2359817.5371428574</v>
      </c>
      <c r="D48" s="603">
        <f t="shared" ref="D48:T48" si="5">-SUM(D16:D47)+D14</f>
        <v>0</v>
      </c>
      <c r="E48" s="603">
        <f t="shared" si="5"/>
        <v>0</v>
      </c>
      <c r="F48" s="603">
        <f t="shared" si="5"/>
        <v>0</v>
      </c>
      <c r="G48" s="603">
        <f t="shared" si="5"/>
        <v>0</v>
      </c>
      <c r="H48" s="603">
        <f t="shared" si="5"/>
        <v>0</v>
      </c>
      <c r="I48" s="603">
        <f t="shared" si="5"/>
        <v>0</v>
      </c>
      <c r="J48" s="603">
        <f t="shared" si="5"/>
        <v>0</v>
      </c>
      <c r="K48" s="603">
        <f t="shared" si="5"/>
        <v>0</v>
      </c>
      <c r="L48" s="603">
        <f t="shared" si="5"/>
        <v>0</v>
      </c>
      <c r="M48" s="603">
        <f t="shared" si="5"/>
        <v>0</v>
      </c>
      <c r="N48" s="603">
        <f t="shared" si="5"/>
        <v>0</v>
      </c>
      <c r="O48" s="603">
        <f t="shared" si="5"/>
        <v>0</v>
      </c>
      <c r="P48" s="603">
        <f t="shared" si="5"/>
        <v>0</v>
      </c>
      <c r="Q48" s="603">
        <f t="shared" si="5"/>
        <v>0</v>
      </c>
      <c r="R48" s="603">
        <f t="shared" si="5"/>
        <v>0</v>
      </c>
      <c r="S48" s="603">
        <f t="shared" si="5"/>
        <v>0</v>
      </c>
      <c r="T48" s="603">
        <f t="shared" si="5"/>
        <v>0</v>
      </c>
      <c r="U48" s="603">
        <f t="shared" ref="U48:AH48" si="6">-SUM(U16:U47)+U14</f>
        <v>0</v>
      </c>
      <c r="V48" s="599">
        <f t="shared" si="6"/>
        <v>0</v>
      </c>
      <c r="W48" s="599">
        <f t="shared" si="6"/>
        <v>0</v>
      </c>
      <c r="X48" s="599">
        <f t="shared" si="6"/>
        <v>0</v>
      </c>
      <c r="Y48" s="599">
        <f t="shared" si="6"/>
        <v>0</v>
      </c>
      <c r="Z48" s="599">
        <f t="shared" si="6"/>
        <v>0</v>
      </c>
      <c r="AA48" s="609">
        <f t="shared" si="6"/>
        <v>0</v>
      </c>
      <c r="AB48" s="609">
        <f t="shared" si="6"/>
        <v>0</v>
      </c>
      <c r="AC48" s="609">
        <f t="shared" si="6"/>
        <v>0</v>
      </c>
      <c r="AD48" s="609">
        <f t="shared" si="6"/>
        <v>0</v>
      </c>
      <c r="AE48" s="609">
        <f t="shared" si="6"/>
        <v>0</v>
      </c>
      <c r="AF48" s="609">
        <f t="shared" si="6"/>
        <v>0</v>
      </c>
      <c r="AG48" s="609">
        <f t="shared" si="6"/>
        <v>52131.200000000004</v>
      </c>
      <c r="AH48" s="609">
        <f t="shared" si="6"/>
        <v>37704.642857142855</v>
      </c>
    </row>
    <row r="49" spans="1:26" x14ac:dyDescent="0.25">
      <c r="A49" s="361"/>
      <c r="B49" s="597">
        <f>SUM(D49:Y49)</f>
        <v>0</v>
      </c>
      <c r="C49" s="610"/>
      <c r="D49" s="603"/>
      <c r="E49" s="603"/>
      <c r="F49" s="603"/>
      <c r="G49" s="603"/>
      <c r="H49" s="603"/>
      <c r="I49" s="603"/>
      <c r="J49" s="603"/>
      <c r="K49" s="603"/>
      <c r="L49" s="603"/>
      <c r="M49" s="603"/>
      <c r="N49" s="603"/>
      <c r="O49" s="603"/>
      <c r="P49" s="603"/>
      <c r="Q49" s="603"/>
      <c r="R49" s="603"/>
      <c r="S49" s="603"/>
      <c r="T49" s="603"/>
      <c r="U49" s="603"/>
      <c r="V49" s="603"/>
      <c r="W49" s="603"/>
      <c r="X49" s="603"/>
      <c r="Y49" s="603"/>
      <c r="Z49" s="603"/>
    </row>
    <row r="50" spans="1:26" x14ac:dyDescent="0.25">
      <c r="A50" s="387" t="s">
        <v>63</v>
      </c>
      <c r="B50" s="290"/>
      <c r="C50" s="611">
        <f>+C14+C48</f>
        <v>89835.842857142445</v>
      </c>
      <c r="D50" s="603"/>
      <c r="E50" s="603"/>
      <c r="F50" s="603"/>
      <c r="G50" s="603"/>
      <c r="H50" s="603"/>
      <c r="I50" s="603"/>
      <c r="J50" s="603"/>
      <c r="K50" s="603"/>
      <c r="L50" s="603"/>
      <c r="M50" s="603"/>
      <c r="N50" s="603"/>
      <c r="O50" s="603"/>
      <c r="P50" s="603"/>
      <c r="Q50" s="603"/>
      <c r="R50" s="603"/>
      <c r="S50" s="603"/>
      <c r="T50" s="604"/>
      <c r="U50" s="604"/>
      <c r="V50" s="604"/>
      <c r="W50" s="604"/>
      <c r="X50" s="604"/>
      <c r="Y50" s="604"/>
      <c r="Z50" s="604"/>
    </row>
    <row r="51" spans="1:26" x14ac:dyDescent="0.25">
      <c r="A51" s="290"/>
      <c r="B51" s="290"/>
      <c r="C51" s="290"/>
      <c r="D51" s="603"/>
      <c r="E51" s="603"/>
      <c r="F51" s="603"/>
      <c r="G51" s="603"/>
      <c r="H51" s="603"/>
      <c r="I51" s="603"/>
      <c r="J51" s="603"/>
      <c r="K51" s="603"/>
      <c r="L51" s="603"/>
      <c r="M51" s="603"/>
      <c r="N51" s="603"/>
      <c r="O51" s="603"/>
      <c r="P51" s="603"/>
      <c r="Q51" s="603"/>
      <c r="R51" s="603"/>
      <c r="S51" s="603"/>
      <c r="T51" s="603"/>
      <c r="U51" s="603"/>
      <c r="V51" s="603"/>
      <c r="W51" s="603"/>
      <c r="X51" s="603"/>
      <c r="Y51" s="603"/>
      <c r="Z51" s="603"/>
    </row>
    <row r="52" spans="1:26" x14ac:dyDescent="0.25">
      <c r="A52" s="290"/>
      <c r="B52" s="612"/>
      <c r="C52" s="290"/>
      <c r="D52" s="603"/>
      <c r="E52" s="603"/>
      <c r="F52" s="603"/>
      <c r="G52" s="603"/>
      <c r="H52" s="603"/>
      <c r="I52" s="603"/>
      <c r="J52" s="603"/>
      <c r="K52" s="603"/>
      <c r="L52" s="603"/>
      <c r="M52" s="603"/>
      <c r="N52" s="603"/>
      <c r="O52" s="603"/>
      <c r="P52" s="603"/>
      <c r="Q52" s="603"/>
      <c r="R52" s="603"/>
      <c r="S52" s="603"/>
      <c r="T52" s="603"/>
      <c r="U52" s="603"/>
      <c r="V52" s="603"/>
      <c r="W52" s="603"/>
      <c r="X52" s="603"/>
      <c r="Y52" s="603"/>
      <c r="Z52" s="603"/>
    </row>
    <row r="53" spans="1:26" x14ac:dyDescent="0.25">
      <c r="A53" s="290"/>
      <c r="B53" s="290"/>
      <c r="C53" s="290"/>
      <c r="E53" s="603"/>
      <c r="F53" s="613"/>
      <c r="G53" s="613"/>
      <c r="H53" s="613"/>
      <c r="I53" s="613"/>
      <c r="J53" s="613"/>
      <c r="K53" s="613"/>
      <c r="L53" s="613"/>
      <c r="M53" s="613"/>
      <c r="N53" s="603">
        <f>SUM(E32:E53)</f>
        <v>0</v>
      </c>
      <c r="O53" s="613"/>
      <c r="P53" s="613"/>
      <c r="Q53" s="613"/>
      <c r="R53" s="613"/>
      <c r="S53" s="613"/>
    </row>
    <row r="54" spans="1:26" x14ac:dyDescent="0.25">
      <c r="B54" s="290"/>
      <c r="C54" s="290"/>
      <c r="E54" s="613"/>
      <c r="F54" s="613"/>
      <c r="G54" s="613"/>
      <c r="H54" s="613"/>
      <c r="I54" s="613"/>
      <c r="J54" s="613"/>
      <c r="K54" s="613"/>
      <c r="L54" s="613"/>
      <c r="M54" s="613"/>
      <c r="N54" s="613"/>
      <c r="O54" s="613"/>
      <c r="P54" s="613"/>
      <c r="Q54" s="613"/>
      <c r="R54" s="613"/>
      <c r="S54" s="613"/>
    </row>
    <row r="55" spans="1:26" x14ac:dyDescent="0.25">
      <c r="E55" s="613"/>
      <c r="F55" s="613"/>
      <c r="G55" s="613"/>
      <c r="H55" s="613"/>
      <c r="I55" s="613"/>
      <c r="J55" s="613"/>
      <c r="K55" s="613"/>
      <c r="L55" s="613"/>
      <c r="M55" s="613"/>
      <c r="N55" s="613"/>
      <c r="O55" s="613"/>
      <c r="P55" s="613"/>
      <c r="Q55" s="613"/>
      <c r="R55" s="613"/>
      <c r="S55" s="613"/>
    </row>
    <row r="56" spans="1:26" x14ac:dyDescent="0.25">
      <c r="E56" s="613"/>
      <c r="F56" s="613"/>
      <c r="G56" s="613"/>
      <c r="H56" s="613"/>
      <c r="I56" s="613"/>
      <c r="J56" s="613"/>
      <c r="K56" s="613"/>
      <c r="L56" s="613"/>
      <c r="M56" s="613"/>
      <c r="N56" s="613"/>
      <c r="O56" s="613"/>
      <c r="P56" s="613"/>
      <c r="Q56" s="613"/>
      <c r="R56" s="613"/>
      <c r="S56" s="613"/>
    </row>
    <row r="57" spans="1:26" x14ac:dyDescent="0.25">
      <c r="E57" s="613"/>
      <c r="F57" s="613"/>
      <c r="G57" s="613"/>
      <c r="H57" s="613"/>
      <c r="I57" s="613"/>
      <c r="J57" s="613"/>
      <c r="K57" s="613"/>
      <c r="L57" s="613"/>
      <c r="M57" s="613"/>
      <c r="N57" s="613"/>
      <c r="O57" s="613"/>
      <c r="P57" s="613"/>
      <c r="Q57" s="613"/>
      <c r="R57" s="613"/>
      <c r="S57" s="613"/>
    </row>
    <row r="58" spans="1:26" x14ac:dyDescent="0.25">
      <c r="E58" s="613"/>
      <c r="F58" s="613"/>
      <c r="G58" s="613"/>
      <c r="H58" s="613"/>
      <c r="I58" s="613"/>
      <c r="J58" s="613"/>
      <c r="K58" s="613"/>
      <c r="L58" s="613"/>
      <c r="M58" s="613"/>
      <c r="N58" s="613"/>
      <c r="O58" s="613"/>
      <c r="P58" s="613"/>
      <c r="Q58" s="613"/>
      <c r="R58" s="613"/>
      <c r="S58" s="613"/>
    </row>
    <row r="59" spans="1:26" x14ac:dyDescent="0.25">
      <c r="E59" s="613"/>
      <c r="F59" s="613"/>
      <c r="G59" s="613"/>
      <c r="H59" s="613"/>
      <c r="I59" s="613"/>
      <c r="J59" s="613"/>
      <c r="K59" s="613"/>
      <c r="L59" s="613"/>
      <c r="M59" s="613"/>
      <c r="N59" s="613"/>
      <c r="O59" s="613"/>
      <c r="P59" s="613"/>
      <c r="Q59" s="613"/>
      <c r="R59" s="613"/>
      <c r="S59" s="613"/>
    </row>
    <row r="60" spans="1:26" x14ac:dyDescent="0.25">
      <c r="E60" s="613"/>
      <c r="F60" s="613"/>
      <c r="G60" s="613"/>
      <c r="H60" s="613"/>
      <c r="I60" s="613"/>
      <c r="J60" s="613"/>
      <c r="K60" s="613"/>
      <c r="L60" s="613"/>
      <c r="M60" s="613"/>
      <c r="N60" s="613"/>
      <c r="O60" s="613"/>
      <c r="P60" s="613"/>
      <c r="Q60" s="613"/>
      <c r="R60" s="613"/>
      <c r="S60" s="613"/>
    </row>
    <row r="61" spans="1:26" x14ac:dyDescent="0.25">
      <c r="E61" s="613"/>
      <c r="F61" s="613"/>
      <c r="G61" s="613"/>
      <c r="H61" s="613"/>
      <c r="I61" s="613"/>
      <c r="J61" s="613"/>
      <c r="K61" s="613"/>
      <c r="L61" s="613"/>
      <c r="M61" s="613"/>
      <c r="N61" s="613"/>
      <c r="O61" s="613"/>
      <c r="P61" s="613"/>
      <c r="Q61" s="613"/>
      <c r="R61" s="613"/>
      <c r="S61" s="613"/>
    </row>
    <row r="62" spans="1:26" x14ac:dyDescent="0.25">
      <c r="E62" s="613"/>
      <c r="F62" s="613"/>
      <c r="G62" s="613"/>
      <c r="H62" s="613"/>
      <c r="I62" s="613"/>
      <c r="J62" s="613"/>
      <c r="K62" s="613"/>
      <c r="L62" s="613"/>
      <c r="M62" s="613"/>
      <c r="N62" s="613"/>
      <c r="O62" s="613"/>
      <c r="P62" s="613"/>
      <c r="Q62" s="613"/>
      <c r="R62" s="613"/>
      <c r="S62" s="613"/>
    </row>
    <row r="63" spans="1:26" x14ac:dyDescent="0.25">
      <c r="E63" s="613"/>
      <c r="F63" s="613"/>
      <c r="G63" s="613"/>
      <c r="H63" s="613"/>
      <c r="I63" s="613"/>
      <c r="J63" s="613"/>
      <c r="K63" s="613"/>
      <c r="L63" s="613"/>
      <c r="M63" s="613"/>
      <c r="N63" s="613"/>
      <c r="O63" s="613"/>
      <c r="P63" s="613"/>
      <c r="Q63" s="613"/>
      <c r="R63" s="613"/>
      <c r="S63" s="613"/>
    </row>
    <row r="64" spans="1:26" x14ac:dyDescent="0.25">
      <c r="E64" s="613"/>
      <c r="F64" s="613"/>
      <c r="G64" s="613"/>
      <c r="H64" s="613"/>
      <c r="I64" s="613"/>
      <c r="J64" s="613"/>
      <c r="K64" s="613"/>
      <c r="L64" s="613"/>
      <c r="M64" s="613"/>
      <c r="N64" s="613"/>
      <c r="O64" s="613"/>
      <c r="P64" s="613"/>
      <c r="Q64" s="613"/>
      <c r="R64" s="613"/>
      <c r="S64" s="613"/>
    </row>
  </sheetData>
  <phoneticPr fontId="0" type="noConversion"/>
  <pageMargins left="0.7" right="0.7" top="0.75" bottom="0.75" header="0.3" footer="0.3"/>
  <pageSetup scale="78" orientation="landscape" horizontalDpi="4294967294" verticalDpi="4294967294" r:id="rId1"/>
  <headerFooter alignWithMargins="0">
    <oddFooter>&amp;Z&amp;F&amp;RPage &amp;P</oddFooter>
  </headerFooter>
  <ignoredErrors>
    <ignoredError sqref="Q32:Q34" formula="1"/>
  </ignoredErrors>
  <legacyDrawing r:id="rId2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100-000000000000}">
  <sheetPr codeName="Sheet108"/>
  <dimension ref="A1:AB58"/>
  <sheetViews>
    <sheetView workbookViewId="0"/>
  </sheetViews>
  <sheetFormatPr defaultRowHeight="15" x14ac:dyDescent="0.25"/>
  <cols>
    <col min="1" max="1" width="20.85546875" customWidth="1"/>
    <col min="2" max="2" width="9.5703125" bestFit="1" customWidth="1"/>
    <col min="3" max="3" width="12.85546875" customWidth="1"/>
    <col min="4" max="12" width="7.42578125" hidden="1" customWidth="1"/>
    <col min="13" max="13" width="7.5703125" hidden="1" customWidth="1"/>
    <col min="14" max="16" width="9.28515625" customWidth="1"/>
    <col min="17" max="17" width="12.140625" customWidth="1"/>
    <col min="18" max="19" width="11.28515625" customWidth="1"/>
    <col min="20" max="20" width="9.42578125" customWidth="1"/>
    <col min="22" max="24" width="10.5703125" customWidth="1"/>
  </cols>
  <sheetData>
    <row r="1" spans="1:28" x14ac:dyDescent="0.25">
      <c r="A1" s="11" t="s">
        <v>10</v>
      </c>
    </row>
    <row r="2" spans="1:28" x14ac:dyDescent="0.25">
      <c r="A2" s="9" t="s">
        <v>14</v>
      </c>
    </row>
    <row r="3" spans="1:28" x14ac:dyDescent="0.25">
      <c r="A3" s="9" t="s">
        <v>80</v>
      </c>
    </row>
    <row r="4" spans="1:28" x14ac:dyDescent="0.25">
      <c r="R4" s="40" t="s">
        <v>4</v>
      </c>
      <c r="S4" s="41"/>
      <c r="T4" s="40" t="s">
        <v>8</v>
      </c>
    </row>
    <row r="5" spans="1:28" x14ac:dyDescent="0.25">
      <c r="A5" s="10" t="s">
        <v>9</v>
      </c>
      <c r="B5" s="12" t="s">
        <v>64</v>
      </c>
      <c r="C5" s="12" t="s">
        <v>12</v>
      </c>
      <c r="R5" s="42" t="s">
        <v>2</v>
      </c>
      <c r="S5" s="42" t="s">
        <v>60</v>
      </c>
      <c r="T5" s="42" t="s">
        <v>7</v>
      </c>
    </row>
    <row r="6" spans="1:28" x14ac:dyDescent="0.25">
      <c r="A6" s="73" t="s">
        <v>471</v>
      </c>
      <c r="B6" s="3">
        <v>710</v>
      </c>
      <c r="R6" s="3"/>
    </row>
    <row r="7" spans="1:28" x14ac:dyDescent="0.25">
      <c r="A7" s="213"/>
      <c r="B7" s="212"/>
      <c r="C7" s="214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5"/>
      <c r="P7" s="6"/>
      <c r="Q7" s="6"/>
      <c r="R7" s="13">
        <f>+C14</f>
        <v>205281.15</v>
      </c>
      <c r="S7" s="13">
        <f>+-C42</f>
        <v>205281.14999999997</v>
      </c>
      <c r="T7" s="13">
        <f>+R7-S7</f>
        <v>0</v>
      </c>
    </row>
    <row r="8" spans="1:28" x14ac:dyDescent="0.25">
      <c r="A8" s="213"/>
      <c r="B8" s="3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5"/>
      <c r="P8" s="6"/>
      <c r="Q8" s="6"/>
    </row>
    <row r="9" spans="1:28" x14ac:dyDescent="0.25">
      <c r="A9" s="2"/>
      <c r="B9" s="3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5"/>
      <c r="P9" s="6"/>
      <c r="Q9" s="6"/>
    </row>
    <row r="10" spans="1:28" x14ac:dyDescent="0.25">
      <c r="B10" s="3"/>
    </row>
    <row r="11" spans="1:28" x14ac:dyDescent="0.25">
      <c r="A11" s="686" t="s">
        <v>66</v>
      </c>
      <c r="B11" s="212" t="s">
        <v>1261</v>
      </c>
      <c r="C11" s="214"/>
    </row>
    <row r="12" spans="1:28" x14ac:dyDescent="0.25">
      <c r="B12" s="28"/>
      <c r="C12" s="2"/>
    </row>
    <row r="13" spans="1:28" x14ac:dyDescent="0.25">
      <c r="A13" s="9" t="s">
        <v>5</v>
      </c>
      <c r="C13" s="31" t="s">
        <v>3</v>
      </c>
      <c r="D13" s="32">
        <v>1994</v>
      </c>
      <c r="E13" s="32">
        <v>1995</v>
      </c>
      <c r="F13" s="32">
        <v>1996</v>
      </c>
      <c r="G13" s="32">
        <v>1997</v>
      </c>
      <c r="H13" s="32">
        <v>1998</v>
      </c>
      <c r="I13" s="32">
        <v>1999</v>
      </c>
      <c r="J13" s="32">
        <v>2000</v>
      </c>
      <c r="K13" s="32">
        <v>2001</v>
      </c>
      <c r="L13" s="32">
        <v>2002</v>
      </c>
      <c r="M13" s="32">
        <v>2003</v>
      </c>
      <c r="N13" s="32">
        <v>2004</v>
      </c>
      <c r="O13" s="32">
        <v>2005</v>
      </c>
      <c r="P13" s="32">
        <v>2006</v>
      </c>
      <c r="Q13" s="32">
        <v>2007</v>
      </c>
      <c r="R13" s="32">
        <v>2008</v>
      </c>
      <c r="S13" s="32">
        <v>2009</v>
      </c>
      <c r="T13" s="32">
        <v>2010</v>
      </c>
      <c r="U13" s="32">
        <v>2011</v>
      </c>
      <c r="V13" s="32">
        <v>2012</v>
      </c>
      <c r="W13" s="32">
        <v>2013</v>
      </c>
      <c r="X13" s="32">
        <v>2014</v>
      </c>
      <c r="Y13" s="328">
        <v>2015</v>
      </c>
      <c r="Z13" s="32">
        <v>2016</v>
      </c>
      <c r="AA13" s="328">
        <v>2017</v>
      </c>
      <c r="AB13" s="32">
        <v>2018</v>
      </c>
    </row>
    <row r="14" spans="1:28" x14ac:dyDescent="0.25">
      <c r="A14" s="9" t="s">
        <v>73</v>
      </c>
      <c r="C14" s="29">
        <f>SUM(D14:Y14)</f>
        <v>205281.15</v>
      </c>
      <c r="D14" s="43"/>
      <c r="E14" s="43"/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43"/>
      <c r="Q14" s="33">
        <v>205281.15</v>
      </c>
      <c r="R14" s="43"/>
      <c r="S14" s="29"/>
      <c r="T14" s="43"/>
      <c r="U14" s="7"/>
      <c r="V14" s="7"/>
      <c r="W14" s="7"/>
      <c r="X14" s="7"/>
      <c r="Y14" s="7"/>
      <c r="Z14" s="7"/>
    </row>
    <row r="15" spans="1:28" x14ac:dyDescent="0.25">
      <c r="A15" s="34"/>
      <c r="B15" s="2"/>
      <c r="C15" s="2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8" x14ac:dyDescent="0.25">
      <c r="A16" s="9" t="s">
        <v>6</v>
      </c>
      <c r="B16" s="3">
        <v>1994</v>
      </c>
      <c r="C16" s="13">
        <f>-SUM(D16:Y16)</f>
        <v>0</v>
      </c>
      <c r="D16" s="7">
        <f>+D$14/7/2</f>
        <v>0</v>
      </c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x14ac:dyDescent="0.25">
      <c r="B17" s="3">
        <v>1995</v>
      </c>
      <c r="C17" s="13">
        <f t="shared" ref="C17:C39" si="0">-SUM(D17:Y17)</f>
        <v>0</v>
      </c>
      <c r="D17" s="7">
        <f>+D$14/7</f>
        <v>0</v>
      </c>
      <c r="E17" s="7">
        <f>+E$14/7/2</f>
        <v>0</v>
      </c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x14ac:dyDescent="0.25">
      <c r="B18" s="3">
        <v>1996</v>
      </c>
      <c r="C18" s="13">
        <f t="shared" si="0"/>
        <v>0</v>
      </c>
      <c r="D18" s="7">
        <f>+D17</f>
        <v>0</v>
      </c>
      <c r="E18" s="7">
        <f>+E$14/7</f>
        <v>0</v>
      </c>
      <c r="F18" s="7">
        <f>+F$14/7/2</f>
        <v>0</v>
      </c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x14ac:dyDescent="0.25">
      <c r="B19" s="3">
        <v>1997</v>
      </c>
      <c r="C19" s="13">
        <f t="shared" si="0"/>
        <v>0</v>
      </c>
      <c r="D19" s="7">
        <f>+D18</f>
        <v>0</v>
      </c>
      <c r="E19" s="7">
        <f>+E18</f>
        <v>0</v>
      </c>
      <c r="F19" s="7">
        <f>+F$14/7</f>
        <v>0</v>
      </c>
      <c r="G19" s="7">
        <f>+G$14/7/2</f>
        <v>0</v>
      </c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x14ac:dyDescent="0.25">
      <c r="B20" s="3">
        <v>1998</v>
      </c>
      <c r="C20" s="13">
        <f t="shared" si="0"/>
        <v>0</v>
      </c>
      <c r="D20" s="7">
        <f>+D19</f>
        <v>0</v>
      </c>
      <c r="E20" s="7">
        <f>+E19</f>
        <v>0</v>
      </c>
      <c r="F20" s="7">
        <f>+F19</f>
        <v>0</v>
      </c>
      <c r="G20" s="7">
        <f>+G$14/7</f>
        <v>0</v>
      </c>
      <c r="H20" s="7">
        <f>+H$14/7/2</f>
        <v>0</v>
      </c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x14ac:dyDescent="0.25">
      <c r="B21" s="3">
        <v>1999</v>
      </c>
      <c r="C21" s="13">
        <f t="shared" si="0"/>
        <v>0</v>
      </c>
      <c r="D21" s="7">
        <f>+D20</f>
        <v>0</v>
      </c>
      <c r="E21" s="7">
        <f>+E20</f>
        <v>0</v>
      </c>
      <c r="F21" s="7">
        <f>+F20</f>
        <v>0</v>
      </c>
      <c r="G21" s="7">
        <f>+G20</f>
        <v>0</v>
      </c>
      <c r="H21" s="7">
        <f>+H$14/7</f>
        <v>0</v>
      </c>
      <c r="I21" s="7">
        <f>+I$14/7/2</f>
        <v>0</v>
      </c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x14ac:dyDescent="0.25">
      <c r="B22" s="3">
        <v>2000</v>
      </c>
      <c r="C22" s="13">
        <f t="shared" si="0"/>
        <v>0</v>
      </c>
      <c r="D22" s="7">
        <f>+D21</f>
        <v>0</v>
      </c>
      <c r="E22" s="7">
        <f>+E21</f>
        <v>0</v>
      </c>
      <c r="F22" s="7">
        <f>+F21</f>
        <v>0</v>
      </c>
      <c r="G22" s="7">
        <f>+G21</f>
        <v>0</v>
      </c>
      <c r="H22" s="7">
        <f>+H21</f>
        <v>0</v>
      </c>
      <c r="I22" s="7">
        <f>+I$14/7</f>
        <v>0</v>
      </c>
      <c r="J22" s="7">
        <f>+J$14/7/2</f>
        <v>0</v>
      </c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x14ac:dyDescent="0.25">
      <c r="B23" s="3">
        <v>2001</v>
      </c>
      <c r="C23" s="13">
        <f t="shared" si="0"/>
        <v>0</v>
      </c>
      <c r="D23" s="7">
        <f>+D$14/7/2</f>
        <v>0</v>
      </c>
      <c r="E23" s="7">
        <f>+E22</f>
        <v>0</v>
      </c>
      <c r="F23" s="7">
        <f>+F22</f>
        <v>0</v>
      </c>
      <c r="G23" s="7">
        <f>+G22</f>
        <v>0</v>
      </c>
      <c r="H23" s="7">
        <f>+H22</f>
        <v>0</v>
      </c>
      <c r="I23" s="7">
        <f>+I22</f>
        <v>0</v>
      </c>
      <c r="J23" s="7">
        <f>+J$14/7</f>
        <v>0</v>
      </c>
      <c r="K23" s="7">
        <f>+K$14/7/2</f>
        <v>0</v>
      </c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x14ac:dyDescent="0.25">
      <c r="B24" s="3">
        <v>2002</v>
      </c>
      <c r="C24" s="13">
        <f t="shared" si="0"/>
        <v>0</v>
      </c>
      <c r="D24" s="7"/>
      <c r="E24" s="7">
        <f>+E$14/7/2</f>
        <v>0</v>
      </c>
      <c r="F24" s="7">
        <f>+F23</f>
        <v>0</v>
      </c>
      <c r="G24" s="7">
        <f>+G23</f>
        <v>0</v>
      </c>
      <c r="H24" s="7">
        <f>+H23</f>
        <v>0</v>
      </c>
      <c r="I24" s="7">
        <f>+I23</f>
        <v>0</v>
      </c>
      <c r="J24" s="7">
        <f>+J23</f>
        <v>0</v>
      </c>
      <c r="K24" s="7">
        <f>+K$14/7</f>
        <v>0</v>
      </c>
      <c r="L24" s="7">
        <f>+L$14/7/2</f>
        <v>0</v>
      </c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x14ac:dyDescent="0.25">
      <c r="B25" s="3">
        <v>2003</v>
      </c>
      <c r="C25" s="13">
        <f t="shared" si="0"/>
        <v>0</v>
      </c>
      <c r="D25" s="7"/>
      <c r="E25" s="7"/>
      <c r="F25" s="7">
        <f>+F$14/7/2</f>
        <v>0</v>
      </c>
      <c r="G25" s="7">
        <f>+G24</f>
        <v>0</v>
      </c>
      <c r="H25" s="7">
        <f>+H24</f>
        <v>0</v>
      </c>
      <c r="I25" s="7">
        <f>+I24</f>
        <v>0</v>
      </c>
      <c r="J25" s="7">
        <f>+J24</f>
        <v>0</v>
      </c>
      <c r="K25" s="7">
        <f>+K24</f>
        <v>0</v>
      </c>
      <c r="L25" s="7">
        <f>+L$14/7</f>
        <v>0</v>
      </c>
      <c r="M25" s="7">
        <f>+M$14/7/2</f>
        <v>0</v>
      </c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x14ac:dyDescent="0.25">
      <c r="B26" s="3">
        <v>2004</v>
      </c>
      <c r="C26" s="13">
        <f t="shared" si="0"/>
        <v>0</v>
      </c>
      <c r="D26" s="7"/>
      <c r="E26" s="7"/>
      <c r="F26" s="7"/>
      <c r="G26" s="7">
        <f>+G$14/7/2</f>
        <v>0</v>
      </c>
      <c r="H26" s="7">
        <f>+H25</f>
        <v>0</v>
      </c>
      <c r="I26" s="7">
        <f>+I25</f>
        <v>0</v>
      </c>
      <c r="J26" s="7">
        <f>+J25</f>
        <v>0</v>
      </c>
      <c r="K26" s="7">
        <f>+K25</f>
        <v>0</v>
      </c>
      <c r="L26" s="7">
        <f>+L25</f>
        <v>0</v>
      </c>
      <c r="M26" s="7">
        <f>+M$14/7</f>
        <v>0</v>
      </c>
      <c r="N26" s="7">
        <f>+N$14/7/2</f>
        <v>0</v>
      </c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x14ac:dyDescent="0.25">
      <c r="B27" s="3">
        <v>2005</v>
      </c>
      <c r="C27" s="13">
        <f t="shared" si="0"/>
        <v>0</v>
      </c>
      <c r="D27" s="7"/>
      <c r="E27" s="7"/>
      <c r="F27" s="7"/>
      <c r="G27" s="7"/>
      <c r="H27" s="7">
        <f>+H$14/7/2</f>
        <v>0</v>
      </c>
      <c r="I27" s="7">
        <f>+I26</f>
        <v>0</v>
      </c>
      <c r="J27" s="7">
        <f>+J26</f>
        <v>0</v>
      </c>
      <c r="K27" s="7">
        <f>+K26</f>
        <v>0</v>
      </c>
      <c r="L27" s="7">
        <f>+L26</f>
        <v>0</v>
      </c>
      <c r="M27" s="7">
        <f>+M26</f>
        <v>0</v>
      </c>
      <c r="N27" s="7">
        <f>+N$14/7</f>
        <v>0</v>
      </c>
      <c r="O27" s="7">
        <f>+O$14/7/2</f>
        <v>0</v>
      </c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x14ac:dyDescent="0.25">
      <c r="B28" s="3">
        <v>2006</v>
      </c>
      <c r="C28" s="13">
        <f t="shared" si="0"/>
        <v>0</v>
      </c>
      <c r="D28" s="7"/>
      <c r="E28" s="7"/>
      <c r="F28" s="7"/>
      <c r="G28" s="7"/>
      <c r="H28" s="7"/>
      <c r="I28" s="7">
        <f>+I$14/7/2</f>
        <v>0</v>
      </c>
      <c r="J28" s="7">
        <f>+J27</f>
        <v>0</v>
      </c>
      <c r="K28" s="7">
        <f>+K27</f>
        <v>0</v>
      </c>
      <c r="L28" s="7">
        <f>+L27</f>
        <v>0</v>
      </c>
      <c r="M28" s="7">
        <f>+M27</f>
        <v>0</v>
      </c>
      <c r="N28" s="7">
        <f>+N27</f>
        <v>0</v>
      </c>
      <c r="O28" s="7">
        <f>+O$14/7</f>
        <v>0</v>
      </c>
      <c r="P28" s="7">
        <f>+P$14/7/2</f>
        <v>0</v>
      </c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x14ac:dyDescent="0.25">
      <c r="B29" s="3">
        <v>2007</v>
      </c>
      <c r="C29" s="13">
        <f t="shared" si="0"/>
        <v>-14662.939285714285</v>
      </c>
      <c r="D29" s="7"/>
      <c r="E29" s="7"/>
      <c r="F29" s="7"/>
      <c r="G29" s="7"/>
      <c r="H29" s="7"/>
      <c r="I29" s="7"/>
      <c r="J29" s="7">
        <f>+J$14/7/2</f>
        <v>0</v>
      </c>
      <c r="K29" s="7">
        <f>+K28</f>
        <v>0</v>
      </c>
      <c r="L29" s="7">
        <f>+L28</f>
        <v>0</v>
      </c>
      <c r="M29" s="7">
        <f>+M28</f>
        <v>0</v>
      </c>
      <c r="N29" s="7">
        <f>+N28</f>
        <v>0</v>
      </c>
      <c r="O29" s="7">
        <f>+O28</f>
        <v>0</v>
      </c>
      <c r="P29" s="7">
        <f>+P$14/7</f>
        <v>0</v>
      </c>
      <c r="Q29" s="7">
        <f>+Q$14/7/2</f>
        <v>14662.939285714285</v>
      </c>
      <c r="R29" s="7"/>
      <c r="S29" s="7"/>
      <c r="T29" s="7"/>
      <c r="U29" s="7"/>
      <c r="V29" s="7"/>
      <c r="W29" s="7"/>
      <c r="X29" s="7"/>
      <c r="Y29" s="7"/>
      <c r="Z29" s="7"/>
    </row>
    <row r="30" spans="1:26" x14ac:dyDescent="0.25">
      <c r="B30" s="3">
        <v>2008</v>
      </c>
      <c r="C30" s="13">
        <f t="shared" si="0"/>
        <v>-29325.87857142857</v>
      </c>
      <c r="D30" s="7"/>
      <c r="E30" s="7"/>
      <c r="F30" s="7"/>
      <c r="G30" s="7"/>
      <c r="H30" s="7"/>
      <c r="I30" s="7"/>
      <c r="J30" s="7"/>
      <c r="K30" s="7">
        <f>+K$14/7/2</f>
        <v>0</v>
      </c>
      <c r="L30" s="7">
        <f>+L29</f>
        <v>0</v>
      </c>
      <c r="M30" s="7">
        <f>+M29</f>
        <v>0</v>
      </c>
      <c r="N30" s="7">
        <f>+N29</f>
        <v>0</v>
      </c>
      <c r="O30" s="7">
        <f>+O29</f>
        <v>0</v>
      </c>
      <c r="P30" s="7">
        <f>+P29</f>
        <v>0</v>
      </c>
      <c r="Q30" s="7">
        <f>+Q$14/7</f>
        <v>29325.87857142857</v>
      </c>
      <c r="R30" s="7">
        <f>+R$14/7/2</f>
        <v>0</v>
      </c>
      <c r="S30" s="7"/>
      <c r="T30" s="7"/>
      <c r="U30" s="7"/>
      <c r="V30" s="7"/>
      <c r="W30" s="7"/>
      <c r="X30" s="7"/>
      <c r="Y30" s="7"/>
      <c r="Z30" s="7"/>
    </row>
    <row r="31" spans="1:26" x14ac:dyDescent="0.25">
      <c r="B31" s="3">
        <v>2009</v>
      </c>
      <c r="C31" s="13">
        <f t="shared" si="0"/>
        <v>-29325.87857142857</v>
      </c>
      <c r="D31" s="7"/>
      <c r="E31" s="7"/>
      <c r="F31" s="7"/>
      <c r="G31" s="7"/>
      <c r="H31" s="7"/>
      <c r="I31" s="7"/>
      <c r="J31" s="7"/>
      <c r="K31" s="7"/>
      <c r="L31" s="7">
        <f>+L$14/7/2</f>
        <v>0</v>
      </c>
      <c r="M31" s="7">
        <f>+M30</f>
        <v>0</v>
      </c>
      <c r="N31" s="7">
        <f>+N30</f>
        <v>0</v>
      </c>
      <c r="O31" s="7">
        <f>+O30</f>
        <v>0</v>
      </c>
      <c r="P31" s="7">
        <f t="shared" ref="P31:P34" si="1">+P30</f>
        <v>0</v>
      </c>
      <c r="Q31" s="7">
        <f t="shared" ref="Q31:Q35" si="2">+Q$14/7</f>
        <v>29325.87857142857</v>
      </c>
      <c r="R31" s="7">
        <f>+R$14/7</f>
        <v>0</v>
      </c>
      <c r="S31" s="7">
        <f>+S$14/7/2</f>
        <v>0</v>
      </c>
      <c r="T31" s="7"/>
      <c r="U31" s="7"/>
      <c r="V31" s="7"/>
      <c r="W31" s="7"/>
      <c r="X31" s="7"/>
      <c r="Y31" s="7"/>
      <c r="Z31" s="7"/>
    </row>
    <row r="32" spans="1:26" x14ac:dyDescent="0.25">
      <c r="A32" s="38" t="s">
        <v>59</v>
      </c>
      <c r="B32" s="3">
        <v>2010</v>
      </c>
      <c r="C32" s="13">
        <f t="shared" si="0"/>
        <v>-29325.87857142857</v>
      </c>
      <c r="D32" s="7"/>
      <c r="E32" s="7"/>
      <c r="F32" s="7"/>
      <c r="G32" s="7"/>
      <c r="H32" s="7"/>
      <c r="I32" s="7"/>
      <c r="J32" s="7"/>
      <c r="K32" s="7"/>
      <c r="L32" s="7"/>
      <c r="M32" s="7">
        <f>+M$14/7/2</f>
        <v>0</v>
      </c>
      <c r="N32" s="7">
        <f>+N31</f>
        <v>0</v>
      </c>
      <c r="O32" s="7">
        <f>+O31</f>
        <v>0</v>
      </c>
      <c r="P32" s="7">
        <f t="shared" si="1"/>
        <v>0</v>
      </c>
      <c r="Q32" s="7">
        <f t="shared" si="2"/>
        <v>29325.87857142857</v>
      </c>
      <c r="R32" s="7">
        <f>+R31</f>
        <v>0</v>
      </c>
      <c r="S32" s="7">
        <f>+S$14/7</f>
        <v>0</v>
      </c>
      <c r="T32" s="7">
        <f>+T$14/7/2</f>
        <v>0</v>
      </c>
      <c r="U32" s="7"/>
      <c r="V32" s="7"/>
      <c r="W32" s="7"/>
      <c r="X32" s="7"/>
      <c r="Y32" s="7"/>
      <c r="Z32" s="7"/>
    </row>
    <row r="33" spans="1:28" x14ac:dyDescent="0.25">
      <c r="A33" s="38"/>
      <c r="B33" s="3">
        <v>2011</v>
      </c>
      <c r="C33" s="13">
        <f t="shared" si="0"/>
        <v>-29325.87857142857</v>
      </c>
      <c r="D33" s="7"/>
      <c r="E33" s="7"/>
      <c r="F33" s="7"/>
      <c r="G33" s="7"/>
      <c r="H33" s="7"/>
      <c r="I33" s="7"/>
      <c r="J33" s="7"/>
      <c r="K33" s="7"/>
      <c r="L33" s="7"/>
      <c r="M33" s="7"/>
      <c r="N33" s="7">
        <f>+N$14/7/2</f>
        <v>0</v>
      </c>
      <c r="O33" s="7">
        <f>+O32</f>
        <v>0</v>
      </c>
      <c r="P33" s="7">
        <f t="shared" si="1"/>
        <v>0</v>
      </c>
      <c r="Q33" s="7">
        <f t="shared" si="2"/>
        <v>29325.87857142857</v>
      </c>
      <c r="R33" s="7">
        <f t="shared" ref="R33:R36" si="3">+R32</f>
        <v>0</v>
      </c>
      <c r="S33" s="7">
        <f>+S32</f>
        <v>0</v>
      </c>
      <c r="T33" s="7">
        <f>+T$14/7</f>
        <v>0</v>
      </c>
      <c r="U33" s="7">
        <f>+U$14/7/2</f>
        <v>0</v>
      </c>
      <c r="V33" s="7"/>
      <c r="W33" s="7"/>
      <c r="X33" s="7"/>
      <c r="Y33" s="7"/>
      <c r="Z33" s="7"/>
    </row>
    <row r="34" spans="1:28" x14ac:dyDescent="0.25">
      <c r="A34" s="38"/>
      <c r="B34" s="3">
        <v>2012</v>
      </c>
      <c r="C34" s="13">
        <f t="shared" si="0"/>
        <v>-29325.87857142857</v>
      </c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>
        <f t="shared" si="1"/>
        <v>0</v>
      </c>
      <c r="Q34" s="7">
        <f t="shared" si="2"/>
        <v>29325.87857142857</v>
      </c>
      <c r="R34" s="7">
        <f t="shared" si="3"/>
        <v>0</v>
      </c>
      <c r="S34" s="7">
        <f t="shared" ref="S34:S36" si="4">+S33</f>
        <v>0</v>
      </c>
      <c r="T34" s="7">
        <f>T33</f>
        <v>0</v>
      </c>
      <c r="U34" s="7">
        <f>+U$14/7</f>
        <v>0</v>
      </c>
      <c r="V34" s="7">
        <f>+V$14/7/2</f>
        <v>0</v>
      </c>
      <c r="W34" s="7"/>
      <c r="X34" s="7"/>
      <c r="Y34" s="7"/>
      <c r="Z34" s="7"/>
    </row>
    <row r="35" spans="1:28" x14ac:dyDescent="0.25">
      <c r="A35" s="38"/>
      <c r="B35" s="3">
        <v>2013</v>
      </c>
      <c r="C35" s="13">
        <f t="shared" si="0"/>
        <v>-29325.87857142857</v>
      </c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>
        <f>P14/7/2</f>
        <v>0</v>
      </c>
      <c r="Q35" s="7">
        <f t="shared" si="2"/>
        <v>29325.87857142857</v>
      </c>
      <c r="R35" s="7">
        <f t="shared" si="3"/>
        <v>0</v>
      </c>
      <c r="S35" s="7">
        <f t="shared" si="4"/>
        <v>0</v>
      </c>
      <c r="T35" s="7">
        <f>T34</f>
        <v>0</v>
      </c>
      <c r="U35" s="7">
        <f>U34</f>
        <v>0</v>
      </c>
      <c r="V35" s="7">
        <f>V14/7</f>
        <v>0</v>
      </c>
      <c r="W35" s="7">
        <f>W14/7/2</f>
        <v>0</v>
      </c>
      <c r="X35" s="7"/>
      <c r="Y35" s="7"/>
      <c r="Z35" s="7"/>
    </row>
    <row r="36" spans="1:28" x14ac:dyDescent="0.25">
      <c r="A36" s="38"/>
      <c r="B36" s="3">
        <v>2014</v>
      </c>
      <c r="C36" s="13">
        <f t="shared" si="0"/>
        <v>-14662.939285714285</v>
      </c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>
        <f>Q14/7/2</f>
        <v>14662.939285714285</v>
      </c>
      <c r="R36" s="33">
        <f t="shared" si="3"/>
        <v>0</v>
      </c>
      <c r="S36" s="33">
        <f t="shared" si="4"/>
        <v>0</v>
      </c>
      <c r="T36" s="33">
        <f>T35</f>
        <v>0</v>
      </c>
      <c r="U36" s="33">
        <f>U35</f>
        <v>0</v>
      </c>
      <c r="V36" s="33">
        <f>V35</f>
        <v>0</v>
      </c>
      <c r="W36" s="33">
        <f>W14/7</f>
        <v>0</v>
      </c>
      <c r="X36" s="33">
        <f>X14/7/2</f>
        <v>0</v>
      </c>
      <c r="Y36" s="33"/>
      <c r="Z36" s="7"/>
    </row>
    <row r="37" spans="1:28" x14ac:dyDescent="0.25">
      <c r="A37" s="38"/>
      <c r="B37" s="3">
        <v>2015</v>
      </c>
      <c r="C37" s="13">
        <f t="shared" si="0"/>
        <v>0</v>
      </c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>
        <f>R14/7/2</f>
        <v>0</v>
      </c>
      <c r="S37" s="33">
        <f>S36</f>
        <v>0</v>
      </c>
      <c r="T37" s="33">
        <f>T36</f>
        <v>0</v>
      </c>
      <c r="U37" s="33">
        <f>U36</f>
        <v>0</v>
      </c>
      <c r="V37" s="33">
        <f>V36</f>
        <v>0</v>
      </c>
      <c r="W37" s="33">
        <f>W36</f>
        <v>0</v>
      </c>
      <c r="X37" s="33">
        <f>X14/7</f>
        <v>0</v>
      </c>
      <c r="Y37" s="33">
        <f>Y14/7/2</f>
        <v>0</v>
      </c>
      <c r="Z37" s="7"/>
    </row>
    <row r="38" spans="1:28" x14ac:dyDescent="0.25">
      <c r="A38" s="38"/>
      <c r="B38" s="3">
        <v>2016</v>
      </c>
      <c r="C38" s="13">
        <f t="shared" si="0"/>
        <v>0</v>
      </c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7"/>
    </row>
    <row r="39" spans="1:28" x14ac:dyDescent="0.25">
      <c r="A39" s="38"/>
      <c r="B39" s="3">
        <v>2017</v>
      </c>
      <c r="C39" s="13">
        <f t="shared" si="0"/>
        <v>0</v>
      </c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7"/>
    </row>
    <row r="40" spans="1:28" x14ac:dyDescent="0.25">
      <c r="A40" s="38"/>
      <c r="B40" s="3">
        <v>2018</v>
      </c>
      <c r="C40" s="13">
        <f>-SUM(D40:AB40)</f>
        <v>0</v>
      </c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7"/>
    </row>
    <row r="41" spans="1:28" x14ac:dyDescent="0.25">
      <c r="A41" s="38"/>
      <c r="B41" s="3"/>
      <c r="C41" s="254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spans="1:28" x14ac:dyDescent="0.25">
      <c r="A42" s="38" t="s">
        <v>62</v>
      </c>
      <c r="B42" s="35">
        <f>SUM(D42:Y42)</f>
        <v>0</v>
      </c>
      <c r="C42" s="29">
        <f>SUM(C16:C41)</f>
        <v>-205281.14999999997</v>
      </c>
      <c r="D42" s="7">
        <f t="shared" ref="D42:T42" si="5">-SUM(D16:D41)+D14</f>
        <v>0</v>
      </c>
      <c r="E42" s="7">
        <f t="shared" si="5"/>
        <v>0</v>
      </c>
      <c r="F42" s="7">
        <f t="shared" si="5"/>
        <v>0</v>
      </c>
      <c r="G42" s="7">
        <f t="shared" si="5"/>
        <v>0</v>
      </c>
      <c r="H42" s="7">
        <f t="shared" si="5"/>
        <v>0</v>
      </c>
      <c r="I42" s="7">
        <f t="shared" si="5"/>
        <v>0</v>
      </c>
      <c r="J42" s="7">
        <f t="shared" si="5"/>
        <v>0</v>
      </c>
      <c r="K42" s="7">
        <f t="shared" si="5"/>
        <v>0</v>
      </c>
      <c r="L42" s="7">
        <f t="shared" si="5"/>
        <v>0</v>
      </c>
      <c r="M42" s="7">
        <f t="shared" si="5"/>
        <v>0</v>
      </c>
      <c r="N42" s="7">
        <f t="shared" si="5"/>
        <v>0</v>
      </c>
      <c r="O42" s="7">
        <f t="shared" si="5"/>
        <v>0</v>
      </c>
      <c r="P42" s="7">
        <f t="shared" si="5"/>
        <v>0</v>
      </c>
      <c r="Q42" s="7">
        <f t="shared" si="5"/>
        <v>0</v>
      </c>
      <c r="R42" s="7">
        <f t="shared" si="5"/>
        <v>0</v>
      </c>
      <c r="S42" s="7">
        <f t="shared" si="5"/>
        <v>0</v>
      </c>
      <c r="T42" s="7">
        <f t="shared" si="5"/>
        <v>0</v>
      </c>
      <c r="U42" s="7">
        <f t="shared" ref="U42:AB42" si="6">-SUM(U16:U41)+U14</f>
        <v>0</v>
      </c>
      <c r="V42" s="7">
        <f t="shared" si="6"/>
        <v>0</v>
      </c>
      <c r="W42" s="7">
        <f t="shared" si="6"/>
        <v>0</v>
      </c>
      <c r="X42" s="7">
        <f t="shared" si="6"/>
        <v>0</v>
      </c>
      <c r="Y42" s="7">
        <f t="shared" si="6"/>
        <v>0</v>
      </c>
      <c r="Z42" s="7">
        <f t="shared" si="6"/>
        <v>0</v>
      </c>
      <c r="AA42" s="326">
        <f t="shared" si="6"/>
        <v>0</v>
      </c>
      <c r="AB42" s="326">
        <f t="shared" si="6"/>
        <v>0</v>
      </c>
    </row>
    <row r="43" spans="1:28" x14ac:dyDescent="0.25">
      <c r="A43" s="38"/>
      <c r="B43" s="29">
        <f>SUM(D43:Y43)</f>
        <v>0</v>
      </c>
      <c r="C43" s="3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8" x14ac:dyDescent="0.25">
      <c r="A44" s="39" t="s">
        <v>63</v>
      </c>
      <c r="B44" s="3"/>
      <c r="C44" s="30">
        <f>+C14+C42</f>
        <v>0</v>
      </c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33"/>
      <c r="U44" s="33"/>
      <c r="V44" s="33"/>
      <c r="W44" s="33"/>
      <c r="X44" s="33"/>
      <c r="Y44" s="33"/>
      <c r="Z44" s="33"/>
    </row>
    <row r="45" spans="1:28" x14ac:dyDescent="0.25">
      <c r="A45" s="3"/>
      <c r="B45" s="3"/>
      <c r="C45" s="3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8" x14ac:dyDescent="0.25">
      <c r="A46" s="3"/>
      <c r="B46" s="36"/>
      <c r="C46" s="3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8" x14ac:dyDescent="0.25">
      <c r="A47" s="3"/>
      <c r="B47" s="3"/>
      <c r="C47" s="3"/>
      <c r="E47" s="7"/>
      <c r="F47" s="4"/>
      <c r="G47" s="4"/>
      <c r="H47" s="4"/>
      <c r="I47" s="4"/>
      <c r="J47" s="4"/>
      <c r="K47" s="4"/>
      <c r="L47" s="4"/>
      <c r="M47" s="4"/>
      <c r="N47" s="7">
        <f>SUM(E32:E47)</f>
        <v>0</v>
      </c>
      <c r="O47" s="4"/>
      <c r="P47" s="4"/>
      <c r="Q47" s="4"/>
      <c r="R47" s="4"/>
      <c r="S47" s="4"/>
    </row>
    <row r="48" spans="1:28" x14ac:dyDescent="0.25">
      <c r="B48" s="3"/>
      <c r="C48" s="3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</row>
    <row r="49" spans="5:19" x14ac:dyDescent="0.25"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</row>
    <row r="50" spans="5:19" x14ac:dyDescent="0.25"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</row>
    <row r="51" spans="5:19" x14ac:dyDescent="0.25"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</row>
    <row r="52" spans="5:19" x14ac:dyDescent="0.25"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</row>
    <row r="53" spans="5:19" x14ac:dyDescent="0.25"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</row>
    <row r="54" spans="5:19" x14ac:dyDescent="0.25"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</row>
    <row r="55" spans="5:19" x14ac:dyDescent="0.25"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</row>
    <row r="56" spans="5:19" x14ac:dyDescent="0.25"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</row>
    <row r="57" spans="5:19" x14ac:dyDescent="0.25"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</row>
    <row r="58" spans="5:19" x14ac:dyDescent="0.25"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</row>
  </sheetData>
  <pageMargins left="0.7" right="0.7" top="0.75" bottom="0.75" header="0.3" footer="0.3"/>
  <pageSetup scale="65" orientation="landscape" r:id="rId1"/>
  <ignoredErrors>
    <ignoredError sqref="Q32:Q34 R32" formula="1"/>
  </ignoredErrors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200-000000000000}">
  <sheetPr codeName="Sheet109"/>
  <dimension ref="A1:AB58"/>
  <sheetViews>
    <sheetView topLeftCell="A9" workbookViewId="0">
      <selection activeCell="R32" sqref="R32"/>
    </sheetView>
  </sheetViews>
  <sheetFormatPr defaultRowHeight="15" x14ac:dyDescent="0.25"/>
  <cols>
    <col min="1" max="1" width="20.85546875" customWidth="1"/>
    <col min="2" max="2" width="8.7109375" customWidth="1"/>
    <col min="3" max="3" width="12.85546875" customWidth="1"/>
    <col min="4" max="12" width="7.42578125" hidden="1" customWidth="1"/>
    <col min="13" max="13" width="7.5703125" hidden="1" customWidth="1"/>
    <col min="14" max="16" width="9.28515625" customWidth="1"/>
    <col min="17" max="17" width="12.140625" customWidth="1"/>
    <col min="18" max="18" width="11.85546875" bestFit="1" customWidth="1"/>
    <col min="19" max="19" width="11.28515625" customWidth="1"/>
    <col min="20" max="20" width="9.42578125" customWidth="1"/>
    <col min="22" max="24" width="10.5703125" customWidth="1"/>
  </cols>
  <sheetData>
    <row r="1" spans="1:28" x14ac:dyDescent="0.25">
      <c r="A1" s="11" t="s">
        <v>10</v>
      </c>
    </row>
    <row r="2" spans="1:28" x14ac:dyDescent="0.25">
      <c r="A2" s="9" t="s">
        <v>14</v>
      </c>
    </row>
    <row r="3" spans="1:28" x14ac:dyDescent="0.25">
      <c r="A3" s="9" t="s">
        <v>80</v>
      </c>
    </row>
    <row r="4" spans="1:28" x14ac:dyDescent="0.25">
      <c r="R4" s="40" t="s">
        <v>4</v>
      </c>
      <c r="S4" s="41"/>
      <c r="T4" s="40" t="s">
        <v>8</v>
      </c>
    </row>
    <row r="5" spans="1:28" x14ac:dyDescent="0.25">
      <c r="A5" s="10" t="s">
        <v>9</v>
      </c>
      <c r="B5" s="12" t="s">
        <v>64</v>
      </c>
      <c r="C5" s="12" t="s">
        <v>12</v>
      </c>
      <c r="R5" s="42" t="s">
        <v>2</v>
      </c>
      <c r="S5" s="42" t="s">
        <v>60</v>
      </c>
      <c r="T5" s="42" t="s">
        <v>7</v>
      </c>
    </row>
    <row r="6" spans="1:28" ht="30" x14ac:dyDescent="0.25">
      <c r="A6" s="126" t="s">
        <v>478</v>
      </c>
      <c r="B6" s="3">
        <v>711</v>
      </c>
      <c r="R6" s="3"/>
    </row>
    <row r="7" spans="1:28" x14ac:dyDescent="0.25">
      <c r="A7" s="213"/>
      <c r="B7" s="212"/>
      <c r="C7" s="214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5"/>
      <c r="P7" s="6"/>
      <c r="Q7" s="6"/>
      <c r="R7" s="13">
        <f>+C14</f>
        <v>80160.789999999994</v>
      </c>
      <c r="S7" s="13">
        <f>+-C42</f>
        <v>80160.789999999994</v>
      </c>
      <c r="T7" s="13">
        <f>+R7-S7</f>
        <v>0</v>
      </c>
    </row>
    <row r="8" spans="1:28" x14ac:dyDescent="0.25">
      <c r="A8" s="213"/>
      <c r="B8" s="3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5"/>
      <c r="P8" s="6"/>
      <c r="Q8" s="6"/>
    </row>
    <row r="9" spans="1:28" x14ac:dyDescent="0.25">
      <c r="A9" s="2"/>
      <c r="B9" s="3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5"/>
      <c r="P9" s="6"/>
      <c r="Q9" s="6"/>
    </row>
    <row r="10" spans="1:28" x14ac:dyDescent="0.25">
      <c r="B10" s="3"/>
    </row>
    <row r="11" spans="1:28" x14ac:dyDescent="0.25">
      <c r="A11" s="686" t="s">
        <v>66</v>
      </c>
      <c r="B11" s="212" t="str">
        <f>SUMMARY!F164</f>
        <v>Brampton</v>
      </c>
      <c r="C11" s="214"/>
    </row>
    <row r="12" spans="1:28" x14ac:dyDescent="0.25">
      <c r="B12" s="28"/>
      <c r="C12" s="2"/>
    </row>
    <row r="13" spans="1:28" x14ac:dyDescent="0.25">
      <c r="A13" s="9" t="s">
        <v>5</v>
      </c>
      <c r="C13" s="31" t="s">
        <v>3</v>
      </c>
      <c r="D13" s="32">
        <v>1994</v>
      </c>
      <c r="E13" s="32">
        <v>1995</v>
      </c>
      <c r="F13" s="32">
        <v>1996</v>
      </c>
      <c r="G13" s="32">
        <v>1997</v>
      </c>
      <c r="H13" s="32">
        <v>1998</v>
      </c>
      <c r="I13" s="32">
        <v>1999</v>
      </c>
      <c r="J13" s="32">
        <v>2000</v>
      </c>
      <c r="K13" s="32">
        <v>2001</v>
      </c>
      <c r="L13" s="32">
        <v>2002</v>
      </c>
      <c r="M13" s="32">
        <v>2003</v>
      </c>
      <c r="N13" s="32">
        <v>2004</v>
      </c>
      <c r="O13" s="32">
        <v>2005</v>
      </c>
      <c r="P13" s="32">
        <v>2006</v>
      </c>
      <c r="Q13" s="32">
        <v>2007</v>
      </c>
      <c r="R13" s="32">
        <v>2008</v>
      </c>
      <c r="S13" s="32">
        <v>2009</v>
      </c>
      <c r="T13" s="32">
        <v>2010</v>
      </c>
      <c r="U13" s="32">
        <v>2011</v>
      </c>
      <c r="V13" s="32">
        <v>2012</v>
      </c>
      <c r="W13" s="32">
        <v>2013</v>
      </c>
      <c r="X13" s="32">
        <v>2014</v>
      </c>
      <c r="Y13" s="328">
        <v>2015</v>
      </c>
      <c r="Z13" s="32">
        <v>2016</v>
      </c>
      <c r="AA13" s="328">
        <v>2017</v>
      </c>
      <c r="AB13" s="32">
        <v>2018</v>
      </c>
    </row>
    <row r="14" spans="1:28" x14ac:dyDescent="0.25">
      <c r="A14" s="9" t="s">
        <v>73</v>
      </c>
      <c r="C14" s="29">
        <f>SUM(D14:Y14)</f>
        <v>80160.789999999994</v>
      </c>
      <c r="D14" s="43"/>
      <c r="E14" s="43"/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43"/>
      <c r="Q14" s="33"/>
      <c r="R14" s="33">
        <v>80160.789999999994</v>
      </c>
      <c r="S14" s="29"/>
      <c r="T14" s="43"/>
      <c r="U14" s="7"/>
      <c r="V14" s="7"/>
      <c r="W14" s="7"/>
      <c r="X14" s="7"/>
      <c r="Y14" s="7"/>
      <c r="Z14" s="7"/>
    </row>
    <row r="15" spans="1:28" x14ac:dyDescent="0.25">
      <c r="A15" s="34"/>
      <c r="B15" s="2"/>
      <c r="C15" s="2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8" x14ac:dyDescent="0.25">
      <c r="A16" s="9" t="s">
        <v>6</v>
      </c>
      <c r="B16" s="3">
        <v>1994</v>
      </c>
      <c r="C16" s="13">
        <f>-SUM(D16:Y16)</f>
        <v>0</v>
      </c>
      <c r="D16" s="7">
        <f>+D$14/7/2</f>
        <v>0</v>
      </c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x14ac:dyDescent="0.25">
      <c r="B17" s="3">
        <v>1995</v>
      </c>
      <c r="C17" s="13">
        <f t="shared" ref="C17:C39" si="0">-SUM(D17:Y17)</f>
        <v>0</v>
      </c>
      <c r="D17" s="7">
        <f>+D$14/7</f>
        <v>0</v>
      </c>
      <c r="E17" s="7">
        <f>+E$14/7/2</f>
        <v>0</v>
      </c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x14ac:dyDescent="0.25">
      <c r="B18" s="3">
        <v>1996</v>
      </c>
      <c r="C18" s="13">
        <f t="shared" si="0"/>
        <v>0</v>
      </c>
      <c r="D18" s="7">
        <f>+D17</f>
        <v>0</v>
      </c>
      <c r="E18" s="7">
        <f>+E$14/7</f>
        <v>0</v>
      </c>
      <c r="F18" s="7">
        <f>+F$14/7/2</f>
        <v>0</v>
      </c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x14ac:dyDescent="0.25">
      <c r="B19" s="3">
        <v>1997</v>
      </c>
      <c r="C19" s="13">
        <f t="shared" si="0"/>
        <v>0</v>
      </c>
      <c r="D19" s="7">
        <f>+D18</f>
        <v>0</v>
      </c>
      <c r="E19" s="7">
        <f>+E18</f>
        <v>0</v>
      </c>
      <c r="F19" s="7">
        <f>+F$14/7</f>
        <v>0</v>
      </c>
      <c r="G19" s="7">
        <f>+G$14/7/2</f>
        <v>0</v>
      </c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x14ac:dyDescent="0.25">
      <c r="B20" s="3">
        <v>1998</v>
      </c>
      <c r="C20" s="13">
        <f t="shared" si="0"/>
        <v>0</v>
      </c>
      <c r="D20" s="7">
        <f>+D19</f>
        <v>0</v>
      </c>
      <c r="E20" s="7">
        <f>+E19</f>
        <v>0</v>
      </c>
      <c r="F20" s="7">
        <f>+F19</f>
        <v>0</v>
      </c>
      <c r="G20" s="7">
        <f>+G$14/7</f>
        <v>0</v>
      </c>
      <c r="H20" s="7">
        <f>+H$14/7/2</f>
        <v>0</v>
      </c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x14ac:dyDescent="0.25">
      <c r="B21" s="3">
        <v>1999</v>
      </c>
      <c r="C21" s="13">
        <f t="shared" si="0"/>
        <v>0</v>
      </c>
      <c r="D21" s="7">
        <f>+D20</f>
        <v>0</v>
      </c>
      <c r="E21" s="7">
        <f>+E20</f>
        <v>0</v>
      </c>
      <c r="F21" s="7">
        <f>+F20</f>
        <v>0</v>
      </c>
      <c r="G21" s="7">
        <f>+G20</f>
        <v>0</v>
      </c>
      <c r="H21" s="7">
        <f>+H$14/7</f>
        <v>0</v>
      </c>
      <c r="I21" s="7">
        <f>+I$14/7/2</f>
        <v>0</v>
      </c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x14ac:dyDescent="0.25">
      <c r="B22" s="3">
        <v>2000</v>
      </c>
      <c r="C22" s="13">
        <f t="shared" si="0"/>
        <v>0</v>
      </c>
      <c r="D22" s="7">
        <f>+D21</f>
        <v>0</v>
      </c>
      <c r="E22" s="7">
        <f>+E21</f>
        <v>0</v>
      </c>
      <c r="F22" s="7">
        <f>+F21</f>
        <v>0</v>
      </c>
      <c r="G22" s="7">
        <f>+G21</f>
        <v>0</v>
      </c>
      <c r="H22" s="7">
        <f>+H21</f>
        <v>0</v>
      </c>
      <c r="I22" s="7">
        <f>+I$14/7</f>
        <v>0</v>
      </c>
      <c r="J22" s="7">
        <f>+J$14/7/2</f>
        <v>0</v>
      </c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x14ac:dyDescent="0.25">
      <c r="B23" s="3">
        <v>2001</v>
      </c>
      <c r="C23" s="13">
        <f t="shared" si="0"/>
        <v>0</v>
      </c>
      <c r="D23" s="7">
        <f>+D$14/7/2</f>
        <v>0</v>
      </c>
      <c r="E23" s="7">
        <f>+E22</f>
        <v>0</v>
      </c>
      <c r="F23" s="7">
        <f>+F22</f>
        <v>0</v>
      </c>
      <c r="G23" s="7">
        <f>+G22</f>
        <v>0</v>
      </c>
      <c r="H23" s="7">
        <f>+H22</f>
        <v>0</v>
      </c>
      <c r="I23" s="7">
        <f>+I22</f>
        <v>0</v>
      </c>
      <c r="J23" s="7">
        <f>+J$14/7</f>
        <v>0</v>
      </c>
      <c r="K23" s="7">
        <f>+K$14/7/2</f>
        <v>0</v>
      </c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x14ac:dyDescent="0.25">
      <c r="B24" s="3">
        <v>2002</v>
      </c>
      <c r="C24" s="13">
        <f t="shared" si="0"/>
        <v>0</v>
      </c>
      <c r="D24" s="7"/>
      <c r="E24" s="7">
        <f>+E$14/7/2</f>
        <v>0</v>
      </c>
      <c r="F24" s="7">
        <f>+F23</f>
        <v>0</v>
      </c>
      <c r="G24" s="7">
        <f>+G23</f>
        <v>0</v>
      </c>
      <c r="H24" s="7">
        <f>+H23</f>
        <v>0</v>
      </c>
      <c r="I24" s="7">
        <f>+I23</f>
        <v>0</v>
      </c>
      <c r="J24" s="7">
        <f>+J23</f>
        <v>0</v>
      </c>
      <c r="K24" s="7">
        <f>+K$14/7</f>
        <v>0</v>
      </c>
      <c r="L24" s="7">
        <f>+L$14/7/2</f>
        <v>0</v>
      </c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x14ac:dyDescent="0.25">
      <c r="B25" s="3">
        <v>2003</v>
      </c>
      <c r="C25" s="13">
        <f t="shared" si="0"/>
        <v>0</v>
      </c>
      <c r="D25" s="7"/>
      <c r="E25" s="7"/>
      <c r="F25" s="7">
        <f>+F$14/7/2</f>
        <v>0</v>
      </c>
      <c r="G25" s="7">
        <f>+G24</f>
        <v>0</v>
      </c>
      <c r="H25" s="7">
        <f>+H24</f>
        <v>0</v>
      </c>
      <c r="I25" s="7">
        <f>+I24</f>
        <v>0</v>
      </c>
      <c r="J25" s="7">
        <f>+J24</f>
        <v>0</v>
      </c>
      <c r="K25" s="7">
        <f>+K24</f>
        <v>0</v>
      </c>
      <c r="L25" s="7">
        <f>+L$14/7</f>
        <v>0</v>
      </c>
      <c r="M25" s="7">
        <f>+M$14/7/2</f>
        <v>0</v>
      </c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x14ac:dyDescent="0.25">
      <c r="B26" s="3">
        <v>2004</v>
      </c>
      <c r="C26" s="13">
        <f t="shared" si="0"/>
        <v>0</v>
      </c>
      <c r="D26" s="7"/>
      <c r="E26" s="7"/>
      <c r="F26" s="7"/>
      <c r="G26" s="7">
        <f>+G$14/7/2</f>
        <v>0</v>
      </c>
      <c r="H26" s="7">
        <f>+H25</f>
        <v>0</v>
      </c>
      <c r="I26" s="7">
        <f>+I25</f>
        <v>0</v>
      </c>
      <c r="J26" s="7">
        <f>+J25</f>
        <v>0</v>
      </c>
      <c r="K26" s="7">
        <f>+K25</f>
        <v>0</v>
      </c>
      <c r="L26" s="7">
        <f>+L25</f>
        <v>0</v>
      </c>
      <c r="M26" s="7">
        <f>+M$14/7</f>
        <v>0</v>
      </c>
      <c r="N26" s="7">
        <f>+N$14/7/2</f>
        <v>0</v>
      </c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x14ac:dyDescent="0.25">
      <c r="B27" s="3">
        <v>2005</v>
      </c>
      <c r="C27" s="13">
        <f t="shared" si="0"/>
        <v>0</v>
      </c>
      <c r="D27" s="7"/>
      <c r="E27" s="7"/>
      <c r="F27" s="7"/>
      <c r="G27" s="7"/>
      <c r="H27" s="7">
        <f>+H$14/7/2</f>
        <v>0</v>
      </c>
      <c r="I27" s="7">
        <f>+I26</f>
        <v>0</v>
      </c>
      <c r="J27" s="7">
        <f>+J26</f>
        <v>0</v>
      </c>
      <c r="K27" s="7">
        <f>+K26</f>
        <v>0</v>
      </c>
      <c r="L27" s="7">
        <f>+L26</f>
        <v>0</v>
      </c>
      <c r="M27" s="7">
        <f>+M26</f>
        <v>0</v>
      </c>
      <c r="N27" s="7">
        <f>+N$14/7</f>
        <v>0</v>
      </c>
      <c r="O27" s="7">
        <f>+O$14/7/2</f>
        <v>0</v>
      </c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x14ac:dyDescent="0.25">
      <c r="B28" s="3">
        <v>2006</v>
      </c>
      <c r="C28" s="13">
        <f t="shared" si="0"/>
        <v>0</v>
      </c>
      <c r="D28" s="7"/>
      <c r="E28" s="7"/>
      <c r="F28" s="7"/>
      <c r="G28" s="7"/>
      <c r="H28" s="7"/>
      <c r="I28" s="7">
        <f>+I$14/7/2</f>
        <v>0</v>
      </c>
      <c r="J28" s="7">
        <f>+J27</f>
        <v>0</v>
      </c>
      <c r="K28" s="7">
        <f>+K27</f>
        <v>0</v>
      </c>
      <c r="L28" s="7">
        <f>+L27</f>
        <v>0</v>
      </c>
      <c r="M28" s="7">
        <f>+M27</f>
        <v>0</v>
      </c>
      <c r="N28" s="7">
        <f>+N27</f>
        <v>0</v>
      </c>
      <c r="O28" s="7">
        <f>+O$14/7</f>
        <v>0</v>
      </c>
      <c r="P28" s="7">
        <f>+P$14/7/2</f>
        <v>0</v>
      </c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x14ac:dyDescent="0.25">
      <c r="B29" s="3">
        <v>2007</v>
      </c>
      <c r="C29" s="13">
        <f t="shared" si="0"/>
        <v>0</v>
      </c>
      <c r="D29" s="7"/>
      <c r="E29" s="7"/>
      <c r="F29" s="7"/>
      <c r="G29" s="7"/>
      <c r="H29" s="7"/>
      <c r="I29" s="7"/>
      <c r="J29" s="7">
        <f>+J$14/7/2</f>
        <v>0</v>
      </c>
      <c r="K29" s="7">
        <f>+K28</f>
        <v>0</v>
      </c>
      <c r="L29" s="7">
        <f>+L28</f>
        <v>0</v>
      </c>
      <c r="M29" s="7">
        <f>+M28</f>
        <v>0</v>
      </c>
      <c r="N29" s="7">
        <f>+N28</f>
        <v>0</v>
      </c>
      <c r="O29" s="7">
        <f>+O28</f>
        <v>0</v>
      </c>
      <c r="P29" s="7">
        <f>+P$14/7</f>
        <v>0</v>
      </c>
      <c r="Q29" s="7">
        <f>+Q$14/7/2</f>
        <v>0</v>
      </c>
      <c r="R29" s="7"/>
      <c r="S29" s="7"/>
      <c r="T29" s="7"/>
      <c r="U29" s="7"/>
      <c r="V29" s="7"/>
      <c r="W29" s="7"/>
      <c r="X29" s="7"/>
      <c r="Y29" s="7"/>
      <c r="Z29" s="7"/>
    </row>
    <row r="30" spans="1:26" x14ac:dyDescent="0.25">
      <c r="B30" s="3">
        <v>2008</v>
      </c>
      <c r="C30" s="13">
        <f t="shared" si="0"/>
        <v>-5725.7707142857134</v>
      </c>
      <c r="D30" s="7"/>
      <c r="E30" s="7"/>
      <c r="F30" s="7"/>
      <c r="G30" s="7"/>
      <c r="H30" s="7"/>
      <c r="I30" s="7"/>
      <c r="J30" s="7"/>
      <c r="K30" s="7">
        <f>+K$14/7/2</f>
        <v>0</v>
      </c>
      <c r="L30" s="7">
        <f>+L29</f>
        <v>0</v>
      </c>
      <c r="M30" s="7">
        <f>+M29</f>
        <v>0</v>
      </c>
      <c r="N30" s="7">
        <f>+N29</f>
        <v>0</v>
      </c>
      <c r="O30" s="7">
        <f>+O29</f>
        <v>0</v>
      </c>
      <c r="P30" s="7">
        <f>+P29</f>
        <v>0</v>
      </c>
      <c r="Q30" s="7">
        <f>+Q$14/7</f>
        <v>0</v>
      </c>
      <c r="R30" s="7">
        <f>+R$14/7/2</f>
        <v>5725.7707142857134</v>
      </c>
      <c r="S30" s="7"/>
      <c r="T30" s="7"/>
      <c r="U30" s="7"/>
      <c r="V30" s="7"/>
      <c r="W30" s="7"/>
      <c r="X30" s="7"/>
      <c r="Y30" s="7"/>
      <c r="Z30" s="7"/>
    </row>
    <row r="31" spans="1:26" x14ac:dyDescent="0.25">
      <c r="B31" s="3">
        <v>2009</v>
      </c>
      <c r="C31" s="13">
        <f t="shared" si="0"/>
        <v>-11451.541428571427</v>
      </c>
      <c r="D31" s="7"/>
      <c r="E31" s="7"/>
      <c r="F31" s="7"/>
      <c r="G31" s="7"/>
      <c r="H31" s="7"/>
      <c r="I31" s="7"/>
      <c r="J31" s="7"/>
      <c r="K31" s="7"/>
      <c r="L31" s="7">
        <f>+L$14/7/2</f>
        <v>0</v>
      </c>
      <c r="M31" s="7">
        <f>+M30</f>
        <v>0</v>
      </c>
      <c r="N31" s="7">
        <f>+N30</f>
        <v>0</v>
      </c>
      <c r="O31" s="7">
        <f>+O30</f>
        <v>0</v>
      </c>
      <c r="P31" s="7">
        <f t="shared" ref="P31:P34" si="1">+P30</f>
        <v>0</v>
      </c>
      <c r="Q31" s="7">
        <f t="shared" ref="Q31:Q35" si="2">+Q$14/7</f>
        <v>0</v>
      </c>
      <c r="R31" s="7">
        <f>+R$14/7</f>
        <v>11451.541428571427</v>
      </c>
      <c r="S31" s="7">
        <f>+S$14/7/2</f>
        <v>0</v>
      </c>
      <c r="T31" s="7"/>
      <c r="U31" s="7"/>
      <c r="V31" s="7"/>
      <c r="W31" s="7"/>
      <c r="X31" s="7"/>
      <c r="Y31" s="7"/>
      <c r="Z31" s="7"/>
    </row>
    <row r="32" spans="1:26" x14ac:dyDescent="0.25">
      <c r="A32" s="38" t="s">
        <v>59</v>
      </c>
      <c r="B32" s="3">
        <v>2010</v>
      </c>
      <c r="C32" s="13">
        <f t="shared" si="0"/>
        <v>-11451.541428571427</v>
      </c>
      <c r="D32" s="7"/>
      <c r="E32" s="7"/>
      <c r="F32" s="7"/>
      <c r="G32" s="7"/>
      <c r="H32" s="7"/>
      <c r="I32" s="7"/>
      <c r="J32" s="7"/>
      <c r="K32" s="7"/>
      <c r="L32" s="7"/>
      <c r="M32" s="7">
        <f>+M$14/7/2</f>
        <v>0</v>
      </c>
      <c r="N32" s="7">
        <f>+N31</f>
        <v>0</v>
      </c>
      <c r="O32" s="7">
        <f>+O31</f>
        <v>0</v>
      </c>
      <c r="P32" s="7">
        <f t="shared" si="1"/>
        <v>0</v>
      </c>
      <c r="Q32" s="7">
        <f t="shared" si="2"/>
        <v>0</v>
      </c>
      <c r="R32" s="7">
        <f>+R31</f>
        <v>11451.541428571427</v>
      </c>
      <c r="S32" s="7">
        <f>+S$14/7</f>
        <v>0</v>
      </c>
      <c r="T32" s="7">
        <f>+T$14/7/2</f>
        <v>0</v>
      </c>
      <c r="U32" s="7"/>
      <c r="V32" s="7"/>
      <c r="W32" s="7"/>
      <c r="X32" s="7"/>
      <c r="Y32" s="7"/>
      <c r="Z32" s="7"/>
    </row>
    <row r="33" spans="1:28" x14ac:dyDescent="0.25">
      <c r="A33" s="38"/>
      <c r="B33" s="3">
        <v>2011</v>
      </c>
      <c r="C33" s="13">
        <f t="shared" si="0"/>
        <v>-11451.541428571427</v>
      </c>
      <c r="D33" s="7"/>
      <c r="E33" s="7"/>
      <c r="F33" s="7"/>
      <c r="G33" s="7"/>
      <c r="H33" s="7"/>
      <c r="I33" s="7"/>
      <c r="J33" s="7"/>
      <c r="K33" s="7"/>
      <c r="L33" s="7"/>
      <c r="M33" s="7"/>
      <c r="N33" s="7">
        <f>+N$14/7/2</f>
        <v>0</v>
      </c>
      <c r="O33" s="7">
        <f>+O32</f>
        <v>0</v>
      </c>
      <c r="P33" s="7">
        <f t="shared" si="1"/>
        <v>0</v>
      </c>
      <c r="Q33" s="7">
        <f t="shared" si="2"/>
        <v>0</v>
      </c>
      <c r="R33" s="7">
        <f t="shared" ref="R33:R36" si="3">+R32</f>
        <v>11451.541428571427</v>
      </c>
      <c r="S33" s="7">
        <f>+S32</f>
        <v>0</v>
      </c>
      <c r="T33" s="7">
        <f>+T$14/7</f>
        <v>0</v>
      </c>
      <c r="U33" s="7">
        <f>+U$14/7/2</f>
        <v>0</v>
      </c>
      <c r="V33" s="7"/>
      <c r="W33" s="7"/>
      <c r="X33" s="7"/>
      <c r="Y33" s="7"/>
      <c r="Z33" s="7"/>
    </row>
    <row r="34" spans="1:28" x14ac:dyDescent="0.25">
      <c r="A34" s="38"/>
      <c r="B34" s="3">
        <v>2012</v>
      </c>
      <c r="C34" s="13">
        <f t="shared" si="0"/>
        <v>-11451.541428571427</v>
      </c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>
        <f t="shared" si="1"/>
        <v>0</v>
      </c>
      <c r="Q34" s="7">
        <f t="shared" si="2"/>
        <v>0</v>
      </c>
      <c r="R34" s="7">
        <f t="shared" si="3"/>
        <v>11451.541428571427</v>
      </c>
      <c r="S34" s="7">
        <f t="shared" ref="S34:S36" si="4">+S33</f>
        <v>0</v>
      </c>
      <c r="T34" s="7">
        <f>T33</f>
        <v>0</v>
      </c>
      <c r="U34" s="7">
        <f>+U$14/7</f>
        <v>0</v>
      </c>
      <c r="V34" s="7">
        <f>+V$14/7/2</f>
        <v>0</v>
      </c>
      <c r="W34" s="7"/>
      <c r="X34" s="7"/>
      <c r="Y34" s="7"/>
      <c r="Z34" s="7"/>
    </row>
    <row r="35" spans="1:28" x14ac:dyDescent="0.25">
      <c r="A35" s="38"/>
      <c r="B35" s="3">
        <v>2013</v>
      </c>
      <c r="C35" s="13">
        <f t="shared" si="0"/>
        <v>-11451.541428571427</v>
      </c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>
        <f>P14/7/2</f>
        <v>0</v>
      </c>
      <c r="Q35" s="7">
        <f t="shared" si="2"/>
        <v>0</v>
      </c>
      <c r="R35" s="7">
        <f t="shared" si="3"/>
        <v>11451.541428571427</v>
      </c>
      <c r="S35" s="7">
        <f t="shared" si="4"/>
        <v>0</v>
      </c>
      <c r="T35" s="7">
        <f>T34</f>
        <v>0</v>
      </c>
      <c r="U35" s="7">
        <f>U34</f>
        <v>0</v>
      </c>
      <c r="V35" s="7">
        <f>V14/7</f>
        <v>0</v>
      </c>
      <c r="W35" s="7">
        <f>W14/7/2</f>
        <v>0</v>
      </c>
      <c r="X35" s="7"/>
      <c r="Y35" s="7"/>
      <c r="Z35" s="7"/>
    </row>
    <row r="36" spans="1:28" x14ac:dyDescent="0.25">
      <c r="A36" s="38"/>
      <c r="B36" s="3">
        <v>2014</v>
      </c>
      <c r="C36" s="13">
        <f t="shared" si="0"/>
        <v>-11451.541428571427</v>
      </c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>
        <f>Q14/7/2</f>
        <v>0</v>
      </c>
      <c r="R36" s="33">
        <f t="shared" si="3"/>
        <v>11451.541428571427</v>
      </c>
      <c r="S36" s="33">
        <f t="shared" si="4"/>
        <v>0</v>
      </c>
      <c r="T36" s="33">
        <f>T35</f>
        <v>0</v>
      </c>
      <c r="U36" s="33">
        <f>U35</f>
        <v>0</v>
      </c>
      <c r="V36" s="33">
        <f>V35</f>
        <v>0</v>
      </c>
      <c r="W36" s="33">
        <f>W14/7</f>
        <v>0</v>
      </c>
      <c r="X36" s="33">
        <f>X14/7/2</f>
        <v>0</v>
      </c>
      <c r="Y36" s="33"/>
      <c r="Z36" s="7"/>
    </row>
    <row r="37" spans="1:28" x14ac:dyDescent="0.25">
      <c r="A37" s="38"/>
      <c r="B37" s="3">
        <v>2015</v>
      </c>
      <c r="C37" s="13">
        <f t="shared" si="0"/>
        <v>-5725.7707142857134</v>
      </c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>
        <f>R14/7/2</f>
        <v>5725.7707142857134</v>
      </c>
      <c r="S37" s="33">
        <f>S36</f>
        <v>0</v>
      </c>
      <c r="T37" s="33">
        <f>T36</f>
        <v>0</v>
      </c>
      <c r="U37" s="33">
        <f>U36</f>
        <v>0</v>
      </c>
      <c r="V37" s="33">
        <f>V36</f>
        <v>0</v>
      </c>
      <c r="W37" s="33">
        <f>W36</f>
        <v>0</v>
      </c>
      <c r="X37" s="33">
        <f>X14/7</f>
        <v>0</v>
      </c>
      <c r="Y37" s="33">
        <f>Y14/7/2</f>
        <v>0</v>
      </c>
      <c r="Z37" s="7"/>
    </row>
    <row r="38" spans="1:28" x14ac:dyDescent="0.25">
      <c r="A38" s="38"/>
      <c r="B38" s="3">
        <v>2016</v>
      </c>
      <c r="C38" s="13">
        <f t="shared" si="0"/>
        <v>0</v>
      </c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7"/>
    </row>
    <row r="39" spans="1:28" x14ac:dyDescent="0.25">
      <c r="A39" s="38"/>
      <c r="B39" s="3">
        <v>2017</v>
      </c>
      <c r="C39" s="13">
        <f t="shared" si="0"/>
        <v>0</v>
      </c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7"/>
    </row>
    <row r="40" spans="1:28" x14ac:dyDescent="0.25">
      <c r="A40" s="38"/>
      <c r="B40" s="3">
        <v>2018</v>
      </c>
      <c r="C40" s="13">
        <f>-SUM(D40:AB40)</f>
        <v>0</v>
      </c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7"/>
    </row>
    <row r="41" spans="1:28" x14ac:dyDescent="0.25">
      <c r="A41" s="38"/>
      <c r="B41" s="3"/>
      <c r="C41" s="254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spans="1:28" x14ac:dyDescent="0.25">
      <c r="A42" s="38" t="s">
        <v>62</v>
      </c>
      <c r="B42" s="35">
        <f>SUM(D42:Y42)</f>
        <v>0</v>
      </c>
      <c r="C42" s="29">
        <f>SUM(C16:C41)</f>
        <v>-80160.789999999994</v>
      </c>
      <c r="D42" s="7">
        <f t="shared" ref="D42:T42" si="5">-SUM(D16:D41)+D14</f>
        <v>0</v>
      </c>
      <c r="E42" s="7">
        <f t="shared" si="5"/>
        <v>0</v>
      </c>
      <c r="F42" s="7">
        <f t="shared" si="5"/>
        <v>0</v>
      </c>
      <c r="G42" s="7">
        <f t="shared" si="5"/>
        <v>0</v>
      </c>
      <c r="H42" s="7">
        <f t="shared" si="5"/>
        <v>0</v>
      </c>
      <c r="I42" s="7">
        <f t="shared" si="5"/>
        <v>0</v>
      </c>
      <c r="J42" s="7">
        <f t="shared" si="5"/>
        <v>0</v>
      </c>
      <c r="K42" s="7">
        <f t="shared" si="5"/>
        <v>0</v>
      </c>
      <c r="L42" s="7">
        <f t="shared" si="5"/>
        <v>0</v>
      </c>
      <c r="M42" s="7">
        <f t="shared" si="5"/>
        <v>0</v>
      </c>
      <c r="N42" s="7">
        <f t="shared" si="5"/>
        <v>0</v>
      </c>
      <c r="O42" s="7">
        <f t="shared" si="5"/>
        <v>0</v>
      </c>
      <c r="P42" s="7">
        <f t="shared" si="5"/>
        <v>0</v>
      </c>
      <c r="Q42" s="7">
        <f t="shared" si="5"/>
        <v>0</v>
      </c>
      <c r="R42" s="7">
        <f t="shared" si="5"/>
        <v>0</v>
      </c>
      <c r="S42" s="7">
        <f t="shared" si="5"/>
        <v>0</v>
      </c>
      <c r="T42" s="7">
        <f t="shared" si="5"/>
        <v>0</v>
      </c>
      <c r="U42" s="7">
        <f t="shared" ref="U42:AB42" si="6">-SUM(U16:U41)+U14</f>
        <v>0</v>
      </c>
      <c r="V42" s="7">
        <f t="shared" si="6"/>
        <v>0</v>
      </c>
      <c r="W42" s="7">
        <f t="shared" si="6"/>
        <v>0</v>
      </c>
      <c r="X42" s="7">
        <f t="shared" si="6"/>
        <v>0</v>
      </c>
      <c r="Y42" s="7">
        <f t="shared" si="6"/>
        <v>0</v>
      </c>
      <c r="Z42" s="7">
        <f t="shared" si="6"/>
        <v>0</v>
      </c>
      <c r="AA42" s="326">
        <f t="shared" si="6"/>
        <v>0</v>
      </c>
      <c r="AB42" s="326">
        <f t="shared" si="6"/>
        <v>0</v>
      </c>
    </row>
    <row r="43" spans="1:28" x14ac:dyDescent="0.25">
      <c r="A43" s="38"/>
      <c r="B43" s="29">
        <f>SUM(D43:Y43)</f>
        <v>0</v>
      </c>
      <c r="C43" s="3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8" x14ac:dyDescent="0.25">
      <c r="A44" s="39" t="s">
        <v>63</v>
      </c>
      <c r="B44" s="3"/>
      <c r="C44" s="30">
        <f>+C14+C42</f>
        <v>0</v>
      </c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33"/>
      <c r="U44" s="33"/>
      <c r="V44" s="33"/>
      <c r="W44" s="33"/>
      <c r="X44" s="33"/>
      <c r="Y44" s="33"/>
      <c r="Z44" s="33"/>
    </row>
    <row r="45" spans="1:28" x14ac:dyDescent="0.25">
      <c r="A45" s="3"/>
      <c r="B45" s="3"/>
      <c r="C45" s="3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8" x14ac:dyDescent="0.25">
      <c r="A46" s="3"/>
      <c r="B46" s="36"/>
      <c r="C46" s="3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8" x14ac:dyDescent="0.25">
      <c r="A47" s="3"/>
      <c r="B47" s="3"/>
      <c r="C47" s="3"/>
      <c r="E47" s="7"/>
      <c r="F47" s="4"/>
      <c r="G47" s="4"/>
      <c r="H47" s="4"/>
      <c r="I47" s="4"/>
      <c r="J47" s="4"/>
      <c r="K47" s="4"/>
      <c r="L47" s="4"/>
      <c r="M47" s="4"/>
      <c r="N47" s="7">
        <f>SUM(E32:E47)</f>
        <v>0</v>
      </c>
      <c r="O47" s="4"/>
      <c r="P47" s="4"/>
      <c r="Q47" s="4"/>
      <c r="R47" s="4"/>
      <c r="S47" s="4"/>
    </row>
    <row r="48" spans="1:28" x14ac:dyDescent="0.25">
      <c r="B48" s="3"/>
      <c r="C48" s="3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</row>
    <row r="49" spans="5:19" x14ac:dyDescent="0.25"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</row>
    <row r="50" spans="5:19" x14ac:dyDescent="0.25"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</row>
    <row r="51" spans="5:19" x14ac:dyDescent="0.25"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</row>
    <row r="52" spans="5:19" x14ac:dyDescent="0.25"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</row>
    <row r="53" spans="5:19" x14ac:dyDescent="0.25"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</row>
    <row r="54" spans="5:19" x14ac:dyDescent="0.25"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</row>
    <row r="55" spans="5:19" x14ac:dyDescent="0.25"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</row>
    <row r="56" spans="5:19" x14ac:dyDescent="0.25"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</row>
    <row r="57" spans="5:19" x14ac:dyDescent="0.25"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</row>
    <row r="58" spans="5:19" x14ac:dyDescent="0.25"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</row>
  </sheetData>
  <pageMargins left="0.7" right="0.7" top="0.75" bottom="0.75" header="0.3" footer="0.3"/>
  <pageSetup scale="65" orientation="landscape" r:id="rId1"/>
  <ignoredErrors>
    <ignoredError sqref="Q32:Q34 R32" formula="1"/>
  </ignoredErrors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300-000000000000}">
  <sheetPr codeName="Sheet110">
    <tabColor rgb="FF92D050"/>
    <pageSetUpPr fitToPage="1"/>
  </sheetPr>
  <dimension ref="A1:AB58"/>
  <sheetViews>
    <sheetView workbookViewId="0"/>
  </sheetViews>
  <sheetFormatPr defaultRowHeight="15" x14ac:dyDescent="0.25"/>
  <cols>
    <col min="1" max="1" width="34" bestFit="1" customWidth="1"/>
    <col min="2" max="2" width="10.28515625" customWidth="1"/>
    <col min="3" max="3" width="12.85546875" customWidth="1"/>
    <col min="4" max="4" width="10.5703125" hidden="1" customWidth="1"/>
    <col min="5" max="5" width="7.42578125" hidden="1" customWidth="1"/>
    <col min="6" max="7" width="9" hidden="1" customWidth="1"/>
    <col min="8" max="8" width="10.5703125" hidden="1" customWidth="1"/>
    <col min="9" max="9" width="10" hidden="1" customWidth="1"/>
    <col min="10" max="10" width="9" hidden="1" customWidth="1"/>
    <col min="11" max="11" width="10.5703125" hidden="1" customWidth="1"/>
    <col min="12" max="13" width="9" hidden="1" customWidth="1"/>
    <col min="14" max="17" width="9.28515625" customWidth="1"/>
    <col min="18" max="18" width="11.28515625" customWidth="1"/>
    <col min="19" max="19" width="12.5703125" bestFit="1" customWidth="1"/>
    <col min="20" max="20" width="10.5703125" bestFit="1" customWidth="1"/>
    <col min="22" max="24" width="10.5703125" customWidth="1"/>
  </cols>
  <sheetData>
    <row r="1" spans="1:28" x14ac:dyDescent="0.25">
      <c r="A1" s="11" t="s">
        <v>10</v>
      </c>
    </row>
    <row r="2" spans="1:28" x14ac:dyDescent="0.25">
      <c r="A2" s="9" t="s">
        <v>438</v>
      </c>
    </row>
    <row r="3" spans="1:28" x14ac:dyDescent="0.25">
      <c r="A3" s="9" t="s">
        <v>80</v>
      </c>
    </row>
    <row r="4" spans="1:28" x14ac:dyDescent="0.25">
      <c r="R4" s="40" t="s">
        <v>4</v>
      </c>
      <c r="S4" s="41"/>
      <c r="T4" s="40" t="s">
        <v>8</v>
      </c>
    </row>
    <row r="5" spans="1:28" x14ac:dyDescent="0.25">
      <c r="A5" s="10" t="s">
        <v>9</v>
      </c>
      <c r="B5" s="12" t="s">
        <v>64</v>
      </c>
      <c r="C5" s="12" t="s">
        <v>12</v>
      </c>
      <c r="R5" s="42" t="s">
        <v>2</v>
      </c>
      <c r="S5" s="42" t="s">
        <v>60</v>
      </c>
      <c r="T5" s="42" t="s">
        <v>7</v>
      </c>
    </row>
    <row r="6" spans="1:28" x14ac:dyDescent="0.25">
      <c r="A6" t="str">
        <f>+SUMMARY!B166</f>
        <v>TOSHIBA MPC 3680B #2</v>
      </c>
      <c r="B6" s="3">
        <f>+SUMMARY!A166</f>
        <v>713</v>
      </c>
      <c r="C6">
        <f>+SUMMARY!D166</f>
        <v>910516</v>
      </c>
      <c r="R6" s="3"/>
    </row>
    <row r="7" spans="1:28" x14ac:dyDescent="0.25">
      <c r="A7" s="213">
        <f>+SUMMARY!C166</f>
        <v>0</v>
      </c>
      <c r="B7" s="212"/>
      <c r="C7" s="214"/>
      <c r="D7" s="100"/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1"/>
      <c r="P7" s="6"/>
      <c r="Q7" s="6"/>
      <c r="R7" s="13">
        <f>+C14</f>
        <v>2278744.44</v>
      </c>
      <c r="S7" s="13">
        <f>+-C42</f>
        <v>2278744.44</v>
      </c>
      <c r="T7" s="13">
        <f>+R7-S7</f>
        <v>0</v>
      </c>
    </row>
    <row r="8" spans="1:28" x14ac:dyDescent="0.25">
      <c r="A8" s="213"/>
      <c r="B8" s="3"/>
      <c r="D8" s="100"/>
      <c r="E8" s="100"/>
      <c r="F8" s="100"/>
      <c r="G8" s="100"/>
      <c r="H8" s="100"/>
      <c r="I8" s="100"/>
      <c r="J8" s="100"/>
      <c r="K8" s="100"/>
      <c r="L8" s="100"/>
      <c r="M8" s="100"/>
      <c r="N8" s="100"/>
      <c r="O8" s="101"/>
      <c r="P8" s="6"/>
      <c r="Q8" s="6"/>
    </row>
    <row r="9" spans="1:28" x14ac:dyDescent="0.25">
      <c r="A9" s="2"/>
      <c r="B9" s="3"/>
      <c r="D9" s="100"/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1"/>
      <c r="P9" s="6"/>
      <c r="Q9" s="6"/>
    </row>
    <row r="10" spans="1:28" x14ac:dyDescent="0.25">
      <c r="B10" s="3"/>
    </row>
    <row r="11" spans="1:28" x14ac:dyDescent="0.25">
      <c r="A11" s="686" t="s">
        <v>66</v>
      </c>
      <c r="B11" s="219" t="str">
        <f>+SUMMARY!F166</f>
        <v>MISS</v>
      </c>
      <c r="C11" s="214"/>
    </row>
    <row r="12" spans="1:28" x14ac:dyDescent="0.25">
      <c r="B12" s="28"/>
      <c r="C12" s="2"/>
    </row>
    <row r="13" spans="1:28" x14ac:dyDescent="0.25">
      <c r="A13" s="9" t="s">
        <v>5</v>
      </c>
      <c r="C13" s="31" t="s">
        <v>3</v>
      </c>
      <c r="D13" s="32">
        <v>1994</v>
      </c>
      <c r="E13" s="32">
        <v>1995</v>
      </c>
      <c r="F13" s="32">
        <v>1996</v>
      </c>
      <c r="G13" s="32">
        <v>1997</v>
      </c>
      <c r="H13" s="32">
        <v>1998</v>
      </c>
      <c r="I13" s="32">
        <v>1999</v>
      </c>
      <c r="J13" s="32">
        <v>2000</v>
      </c>
      <c r="K13" s="32">
        <v>2001</v>
      </c>
      <c r="L13" s="32">
        <v>2002</v>
      </c>
      <c r="M13" s="32">
        <v>2003</v>
      </c>
      <c r="N13" s="32">
        <v>2004</v>
      </c>
      <c r="O13" s="32">
        <v>2005</v>
      </c>
      <c r="P13" s="32">
        <v>2006</v>
      </c>
      <c r="Q13" s="32">
        <v>2007</v>
      </c>
      <c r="R13" s="32">
        <v>2008</v>
      </c>
      <c r="S13" s="32">
        <v>2009</v>
      </c>
      <c r="T13" s="32">
        <v>2010</v>
      </c>
      <c r="U13" s="32">
        <v>2011</v>
      </c>
      <c r="V13" s="32">
        <v>2012</v>
      </c>
      <c r="W13" s="32">
        <v>2013</v>
      </c>
      <c r="X13" s="32">
        <v>2014</v>
      </c>
      <c r="Y13" s="328">
        <v>2015</v>
      </c>
      <c r="Z13" s="32">
        <v>2016</v>
      </c>
      <c r="AA13" s="328">
        <v>2017</v>
      </c>
      <c r="AB13" s="32">
        <v>2018</v>
      </c>
    </row>
    <row r="14" spans="1:28" x14ac:dyDescent="0.25">
      <c r="A14" s="9" t="s">
        <v>73</v>
      </c>
      <c r="C14" s="102">
        <f>SUM(D14:Y14)</f>
        <v>2278744.44</v>
      </c>
      <c r="D14" s="111"/>
      <c r="E14" s="111"/>
      <c r="F14" s="111"/>
      <c r="G14" s="111"/>
      <c r="H14" s="111"/>
      <c r="I14" s="111"/>
      <c r="J14" s="111"/>
      <c r="K14" s="111"/>
      <c r="L14" s="111"/>
      <c r="M14" s="111"/>
      <c r="N14" s="111"/>
      <c r="O14" s="111"/>
      <c r="P14" s="111"/>
      <c r="Q14" s="111"/>
      <c r="R14" s="111"/>
      <c r="S14" s="102">
        <v>2278744.44</v>
      </c>
      <c r="T14" s="43"/>
      <c r="U14" s="7"/>
      <c r="V14" s="7"/>
      <c r="W14" s="7"/>
      <c r="X14" s="7"/>
      <c r="Y14" s="7"/>
      <c r="Z14" s="7"/>
    </row>
    <row r="15" spans="1:28" x14ac:dyDescent="0.25">
      <c r="A15" s="34"/>
      <c r="B15" s="2"/>
      <c r="C15" s="2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8" x14ac:dyDescent="0.25">
      <c r="A16" s="9" t="s">
        <v>6</v>
      </c>
      <c r="B16" s="3">
        <v>1994</v>
      </c>
      <c r="C16" s="13">
        <f>-SUM(D16:Y16)</f>
        <v>0</v>
      </c>
      <c r="D16" s="103">
        <f>+D$14/7/2</f>
        <v>0</v>
      </c>
      <c r="E16" s="103"/>
      <c r="F16" s="103"/>
      <c r="G16" s="103"/>
      <c r="H16" s="103"/>
      <c r="I16" s="103"/>
      <c r="J16" s="103"/>
      <c r="K16" s="103"/>
      <c r="L16" s="103"/>
      <c r="M16" s="103"/>
      <c r="N16" s="103"/>
      <c r="O16" s="103"/>
      <c r="P16" s="103"/>
      <c r="Q16" s="103"/>
      <c r="R16" s="103"/>
      <c r="S16" s="103"/>
      <c r="T16" s="103"/>
      <c r="U16" s="103"/>
      <c r="V16" s="7"/>
      <c r="W16" s="7"/>
      <c r="X16" s="7"/>
      <c r="Y16" s="103"/>
      <c r="Z16" s="103"/>
    </row>
    <row r="17" spans="1:26" x14ac:dyDescent="0.25">
      <c r="B17" s="3">
        <v>1995</v>
      </c>
      <c r="C17" s="13">
        <f t="shared" ref="C17:C39" si="0">-SUM(D17:Y17)</f>
        <v>0</v>
      </c>
      <c r="D17" s="103">
        <f>+D$14/7</f>
        <v>0</v>
      </c>
      <c r="E17" s="103">
        <f>+E$14/7/2</f>
        <v>0</v>
      </c>
      <c r="F17" s="103"/>
      <c r="G17" s="103"/>
      <c r="H17" s="103"/>
      <c r="I17" s="103"/>
      <c r="J17" s="103"/>
      <c r="K17" s="103"/>
      <c r="L17" s="103"/>
      <c r="M17" s="103"/>
      <c r="N17" s="103"/>
      <c r="O17" s="103"/>
      <c r="P17" s="103"/>
      <c r="Q17" s="103"/>
      <c r="R17" s="103"/>
      <c r="S17" s="103"/>
      <c r="T17" s="103"/>
      <c r="U17" s="103"/>
      <c r="V17" s="7"/>
      <c r="W17" s="7"/>
      <c r="X17" s="7"/>
      <c r="Y17" s="103"/>
      <c r="Z17" s="103"/>
    </row>
    <row r="18" spans="1:26" x14ac:dyDescent="0.25">
      <c r="B18" s="3">
        <v>1996</v>
      </c>
      <c r="C18" s="13">
        <f t="shared" si="0"/>
        <v>0</v>
      </c>
      <c r="D18" s="103">
        <f>+D17</f>
        <v>0</v>
      </c>
      <c r="E18" s="103">
        <f>+E$14/7</f>
        <v>0</v>
      </c>
      <c r="F18" s="103">
        <f>+F$14/7/2</f>
        <v>0</v>
      </c>
      <c r="G18" s="103"/>
      <c r="H18" s="103"/>
      <c r="I18" s="103"/>
      <c r="J18" s="103"/>
      <c r="K18" s="103"/>
      <c r="L18" s="103"/>
      <c r="M18" s="103"/>
      <c r="N18" s="103"/>
      <c r="O18" s="103"/>
      <c r="P18" s="103"/>
      <c r="Q18" s="103"/>
      <c r="R18" s="103"/>
      <c r="S18" s="103"/>
      <c r="T18" s="103"/>
      <c r="U18" s="103"/>
      <c r="V18" s="7"/>
      <c r="W18" s="7"/>
      <c r="X18" s="7"/>
      <c r="Y18" s="103"/>
      <c r="Z18" s="103"/>
    </row>
    <row r="19" spans="1:26" x14ac:dyDescent="0.25">
      <c r="B19" s="3">
        <v>1997</v>
      </c>
      <c r="C19" s="13">
        <f t="shared" si="0"/>
        <v>0</v>
      </c>
      <c r="D19" s="103">
        <f>+D18</f>
        <v>0</v>
      </c>
      <c r="E19" s="103">
        <f>+E18</f>
        <v>0</v>
      </c>
      <c r="F19" s="103">
        <f>+F$14/7</f>
        <v>0</v>
      </c>
      <c r="G19" s="103">
        <f>+G$14/7/2</f>
        <v>0</v>
      </c>
      <c r="H19" s="103"/>
      <c r="I19" s="103"/>
      <c r="J19" s="103"/>
      <c r="K19" s="103"/>
      <c r="L19" s="103"/>
      <c r="M19" s="103"/>
      <c r="N19" s="103"/>
      <c r="O19" s="103"/>
      <c r="P19" s="103"/>
      <c r="Q19" s="103"/>
      <c r="R19" s="103"/>
      <c r="S19" s="103"/>
      <c r="T19" s="103"/>
      <c r="U19" s="103"/>
      <c r="V19" s="7"/>
      <c r="W19" s="7"/>
      <c r="X19" s="7"/>
      <c r="Y19" s="103"/>
      <c r="Z19" s="103"/>
    </row>
    <row r="20" spans="1:26" x14ac:dyDescent="0.25">
      <c r="B20" s="3">
        <v>1998</v>
      </c>
      <c r="C20" s="13">
        <f t="shared" si="0"/>
        <v>0</v>
      </c>
      <c r="D20" s="103">
        <f>+D19</f>
        <v>0</v>
      </c>
      <c r="E20" s="103">
        <f>+E19</f>
        <v>0</v>
      </c>
      <c r="F20" s="103">
        <f>+F19</f>
        <v>0</v>
      </c>
      <c r="G20" s="103">
        <f>+G$14/7</f>
        <v>0</v>
      </c>
      <c r="H20" s="103">
        <f>+H$14/7/2</f>
        <v>0</v>
      </c>
      <c r="I20" s="103"/>
      <c r="J20" s="103"/>
      <c r="K20" s="103"/>
      <c r="L20" s="103"/>
      <c r="M20" s="103"/>
      <c r="N20" s="103"/>
      <c r="O20" s="103"/>
      <c r="P20" s="103"/>
      <c r="Q20" s="103"/>
      <c r="R20" s="103"/>
      <c r="S20" s="103"/>
      <c r="T20" s="103"/>
      <c r="U20" s="103"/>
      <c r="V20" s="7"/>
      <c r="W20" s="7"/>
      <c r="X20" s="7"/>
      <c r="Y20" s="103"/>
      <c r="Z20" s="103"/>
    </row>
    <row r="21" spans="1:26" x14ac:dyDescent="0.25">
      <c r="B21" s="3">
        <v>1999</v>
      </c>
      <c r="C21" s="13">
        <f t="shared" si="0"/>
        <v>0</v>
      </c>
      <c r="D21" s="103">
        <f>+D20</f>
        <v>0</v>
      </c>
      <c r="E21" s="103">
        <f>+E20</f>
        <v>0</v>
      </c>
      <c r="F21" s="103">
        <f>+F20</f>
        <v>0</v>
      </c>
      <c r="G21" s="103">
        <f>+G20</f>
        <v>0</v>
      </c>
      <c r="H21" s="103">
        <f>+H$14/7</f>
        <v>0</v>
      </c>
      <c r="I21" s="103">
        <f>+I$14/7/2</f>
        <v>0</v>
      </c>
      <c r="J21" s="103"/>
      <c r="K21" s="103"/>
      <c r="L21" s="103"/>
      <c r="M21" s="103"/>
      <c r="N21" s="103"/>
      <c r="O21" s="103"/>
      <c r="P21" s="103"/>
      <c r="Q21" s="103"/>
      <c r="R21" s="103"/>
      <c r="S21" s="103"/>
      <c r="T21" s="103"/>
      <c r="U21" s="103"/>
      <c r="V21" s="7"/>
      <c r="W21" s="7"/>
      <c r="X21" s="7"/>
      <c r="Y21" s="103"/>
      <c r="Z21" s="103"/>
    </row>
    <row r="22" spans="1:26" x14ac:dyDescent="0.25">
      <c r="B22" s="3">
        <v>2000</v>
      </c>
      <c r="C22" s="13">
        <f t="shared" si="0"/>
        <v>0</v>
      </c>
      <c r="D22" s="103">
        <f>+D21</f>
        <v>0</v>
      </c>
      <c r="E22" s="103">
        <f>+E21</f>
        <v>0</v>
      </c>
      <c r="F22" s="103">
        <f>+F21</f>
        <v>0</v>
      </c>
      <c r="G22" s="103">
        <f>+G21</f>
        <v>0</v>
      </c>
      <c r="H22" s="103">
        <f>+H21</f>
        <v>0</v>
      </c>
      <c r="I22" s="103">
        <f>+I$14/7</f>
        <v>0</v>
      </c>
      <c r="J22" s="103">
        <f>+J$14/7/2</f>
        <v>0</v>
      </c>
      <c r="K22" s="103"/>
      <c r="L22" s="103"/>
      <c r="M22" s="103"/>
      <c r="N22" s="103"/>
      <c r="O22" s="103"/>
      <c r="P22" s="103"/>
      <c r="Q22" s="103"/>
      <c r="R22" s="103"/>
      <c r="S22" s="103"/>
      <c r="T22" s="103"/>
      <c r="U22" s="103"/>
      <c r="V22" s="7"/>
      <c r="W22" s="7"/>
      <c r="X22" s="7"/>
      <c r="Y22" s="103"/>
      <c r="Z22" s="103"/>
    </row>
    <row r="23" spans="1:26" x14ac:dyDescent="0.25">
      <c r="B23" s="3">
        <v>2001</v>
      </c>
      <c r="C23" s="13">
        <f t="shared" si="0"/>
        <v>0</v>
      </c>
      <c r="D23" s="103">
        <f>+D$14/7/2</f>
        <v>0</v>
      </c>
      <c r="E23" s="103">
        <f>+E22</f>
        <v>0</v>
      </c>
      <c r="F23" s="103">
        <f>+F22</f>
        <v>0</v>
      </c>
      <c r="G23" s="103">
        <f>+G22</f>
        <v>0</v>
      </c>
      <c r="H23" s="103">
        <f>+H22</f>
        <v>0</v>
      </c>
      <c r="I23" s="103">
        <f>+I22</f>
        <v>0</v>
      </c>
      <c r="J23" s="103">
        <f>+J$14/7</f>
        <v>0</v>
      </c>
      <c r="K23" s="103">
        <f>+K$14/7/2</f>
        <v>0</v>
      </c>
      <c r="L23" s="103"/>
      <c r="M23" s="103"/>
      <c r="N23" s="103"/>
      <c r="O23" s="103"/>
      <c r="P23" s="103"/>
      <c r="Q23" s="103"/>
      <c r="R23" s="103"/>
      <c r="S23" s="103"/>
      <c r="T23" s="103"/>
      <c r="U23" s="103"/>
      <c r="V23" s="7"/>
      <c r="W23" s="7"/>
      <c r="X23" s="7"/>
      <c r="Y23" s="103"/>
      <c r="Z23" s="103"/>
    </row>
    <row r="24" spans="1:26" x14ac:dyDescent="0.25">
      <c r="B24" s="3">
        <v>2002</v>
      </c>
      <c r="C24" s="13">
        <f t="shared" si="0"/>
        <v>0</v>
      </c>
      <c r="D24" s="103"/>
      <c r="E24" s="103">
        <f>+E$14/7/2</f>
        <v>0</v>
      </c>
      <c r="F24" s="103">
        <f>+F23</f>
        <v>0</v>
      </c>
      <c r="G24" s="103">
        <f>+G23</f>
        <v>0</v>
      </c>
      <c r="H24" s="103">
        <f>+H23</f>
        <v>0</v>
      </c>
      <c r="I24" s="103">
        <f>+I23</f>
        <v>0</v>
      </c>
      <c r="J24" s="103">
        <f>+J23</f>
        <v>0</v>
      </c>
      <c r="K24" s="103">
        <f>+K$14/7</f>
        <v>0</v>
      </c>
      <c r="L24" s="103">
        <f>+L$14/7/2</f>
        <v>0</v>
      </c>
      <c r="M24" s="103"/>
      <c r="N24" s="103"/>
      <c r="O24" s="103"/>
      <c r="P24" s="103"/>
      <c r="Q24" s="103"/>
      <c r="R24" s="103"/>
      <c r="S24" s="103"/>
      <c r="T24" s="103"/>
      <c r="U24" s="103"/>
      <c r="V24" s="7"/>
      <c r="W24" s="7"/>
      <c r="X24" s="7"/>
      <c r="Y24" s="103"/>
      <c r="Z24" s="103"/>
    </row>
    <row r="25" spans="1:26" x14ac:dyDescent="0.25">
      <c r="B25" s="3">
        <v>2003</v>
      </c>
      <c r="C25" s="13">
        <f t="shared" si="0"/>
        <v>0</v>
      </c>
      <c r="D25" s="103"/>
      <c r="E25" s="103"/>
      <c r="F25" s="103">
        <f>+F$14/7/2</f>
        <v>0</v>
      </c>
      <c r="G25" s="103">
        <f>+G24</f>
        <v>0</v>
      </c>
      <c r="H25" s="103">
        <f>+H24</f>
        <v>0</v>
      </c>
      <c r="I25" s="103">
        <f>+I24</f>
        <v>0</v>
      </c>
      <c r="J25" s="103">
        <f>+J24</f>
        <v>0</v>
      </c>
      <c r="K25" s="103">
        <f>+K24</f>
        <v>0</v>
      </c>
      <c r="L25" s="103">
        <f>+L$14/7</f>
        <v>0</v>
      </c>
      <c r="M25" s="103">
        <f>+M$14/7/2</f>
        <v>0</v>
      </c>
      <c r="N25" s="103"/>
      <c r="O25" s="103"/>
      <c r="P25" s="103"/>
      <c r="Q25" s="103"/>
      <c r="R25" s="103"/>
      <c r="S25" s="103"/>
      <c r="T25" s="103"/>
      <c r="U25" s="103"/>
      <c r="V25" s="7"/>
      <c r="W25" s="7"/>
      <c r="X25" s="7"/>
      <c r="Y25" s="103"/>
      <c r="Z25" s="103"/>
    </row>
    <row r="26" spans="1:26" x14ac:dyDescent="0.25">
      <c r="B26" s="3">
        <v>2004</v>
      </c>
      <c r="C26" s="13">
        <f t="shared" si="0"/>
        <v>0</v>
      </c>
      <c r="D26" s="103"/>
      <c r="E26" s="103"/>
      <c r="F26" s="103"/>
      <c r="G26" s="103">
        <f>+G$14/7/2</f>
        <v>0</v>
      </c>
      <c r="H26" s="103">
        <f>+H25</f>
        <v>0</v>
      </c>
      <c r="I26" s="103">
        <f>+I25</f>
        <v>0</v>
      </c>
      <c r="J26" s="103">
        <f>+J25</f>
        <v>0</v>
      </c>
      <c r="K26" s="103">
        <f>+K25</f>
        <v>0</v>
      </c>
      <c r="L26" s="103">
        <f>+L25</f>
        <v>0</v>
      </c>
      <c r="M26" s="103">
        <f>+M$14/7</f>
        <v>0</v>
      </c>
      <c r="N26" s="103">
        <f>+N$14/7/2</f>
        <v>0</v>
      </c>
      <c r="O26" s="103"/>
      <c r="P26" s="103"/>
      <c r="Q26" s="103"/>
      <c r="R26" s="103"/>
      <c r="S26" s="103"/>
      <c r="T26" s="103"/>
      <c r="U26" s="103"/>
      <c r="V26" s="7"/>
      <c r="W26" s="7"/>
      <c r="X26" s="7"/>
      <c r="Y26" s="103"/>
      <c r="Z26" s="103"/>
    </row>
    <row r="27" spans="1:26" x14ac:dyDescent="0.25">
      <c r="B27" s="3">
        <v>2005</v>
      </c>
      <c r="C27" s="13">
        <f t="shared" si="0"/>
        <v>0</v>
      </c>
      <c r="D27" s="103"/>
      <c r="E27" s="103"/>
      <c r="F27" s="103"/>
      <c r="G27" s="103"/>
      <c r="H27" s="103">
        <f>+H$14/7/2</f>
        <v>0</v>
      </c>
      <c r="I27" s="103">
        <f>+I26</f>
        <v>0</v>
      </c>
      <c r="J27" s="103">
        <f>+J26</f>
        <v>0</v>
      </c>
      <c r="K27" s="103">
        <f>+K26</f>
        <v>0</v>
      </c>
      <c r="L27" s="103">
        <f>+L26</f>
        <v>0</v>
      </c>
      <c r="M27" s="103">
        <f>+M26</f>
        <v>0</v>
      </c>
      <c r="N27" s="103">
        <f>+N$14/7</f>
        <v>0</v>
      </c>
      <c r="O27" s="103">
        <f>+O$14/7/2</f>
        <v>0</v>
      </c>
      <c r="P27" s="103"/>
      <c r="Q27" s="103"/>
      <c r="R27" s="103"/>
      <c r="S27" s="103"/>
      <c r="T27" s="103"/>
      <c r="U27" s="103"/>
      <c r="V27" s="7"/>
      <c r="W27" s="7"/>
      <c r="X27" s="7"/>
      <c r="Y27" s="103"/>
      <c r="Z27" s="103"/>
    </row>
    <row r="28" spans="1:26" x14ac:dyDescent="0.25">
      <c r="B28" s="3">
        <v>2006</v>
      </c>
      <c r="C28" s="13">
        <f t="shared" si="0"/>
        <v>0</v>
      </c>
      <c r="D28" s="103"/>
      <c r="E28" s="103"/>
      <c r="F28" s="103"/>
      <c r="G28" s="103"/>
      <c r="H28" s="103"/>
      <c r="I28" s="103">
        <f>+I$14/7/2</f>
        <v>0</v>
      </c>
      <c r="J28" s="103">
        <f>+J27</f>
        <v>0</v>
      </c>
      <c r="K28" s="103">
        <f>+K27</f>
        <v>0</v>
      </c>
      <c r="L28" s="103">
        <f>+L27</f>
        <v>0</v>
      </c>
      <c r="M28" s="103">
        <f>+M27</f>
        <v>0</v>
      </c>
      <c r="N28" s="103">
        <f>+N27</f>
        <v>0</v>
      </c>
      <c r="O28" s="103">
        <f>+O$14/7</f>
        <v>0</v>
      </c>
      <c r="P28" s="103">
        <f>+P$14/7/2</f>
        <v>0</v>
      </c>
      <c r="Q28" s="103"/>
      <c r="R28" s="103"/>
      <c r="S28" s="103"/>
      <c r="T28" s="103"/>
      <c r="U28" s="103"/>
      <c r="V28" s="7"/>
      <c r="W28" s="7"/>
      <c r="X28" s="7"/>
      <c r="Y28" s="103"/>
      <c r="Z28" s="103"/>
    </row>
    <row r="29" spans="1:26" x14ac:dyDescent="0.25">
      <c r="B29" s="3">
        <v>2007</v>
      </c>
      <c r="C29" s="13">
        <f t="shared" si="0"/>
        <v>0</v>
      </c>
      <c r="D29" s="103"/>
      <c r="E29" s="103"/>
      <c r="F29" s="103"/>
      <c r="G29" s="103"/>
      <c r="H29" s="103"/>
      <c r="I29" s="103"/>
      <c r="J29" s="103">
        <f>+J$14/7/2</f>
        <v>0</v>
      </c>
      <c r="K29" s="103">
        <f>+K28</f>
        <v>0</v>
      </c>
      <c r="L29" s="103">
        <f>+L28</f>
        <v>0</v>
      </c>
      <c r="M29" s="103">
        <f>+M28</f>
        <v>0</v>
      </c>
      <c r="N29" s="103">
        <f>+N28</f>
        <v>0</v>
      </c>
      <c r="O29" s="103">
        <f>+O28</f>
        <v>0</v>
      </c>
      <c r="P29" s="103">
        <f>+P$14/7</f>
        <v>0</v>
      </c>
      <c r="Q29" s="103">
        <f>+Q$14/7/2</f>
        <v>0</v>
      </c>
      <c r="R29" s="103"/>
      <c r="S29" s="103"/>
      <c r="T29" s="103"/>
      <c r="U29" s="103"/>
      <c r="V29" s="7"/>
      <c r="W29" s="7"/>
      <c r="X29" s="7"/>
      <c r="Y29" s="103"/>
      <c r="Z29" s="103"/>
    </row>
    <row r="30" spans="1:26" x14ac:dyDescent="0.25">
      <c r="B30" s="3">
        <v>2008</v>
      </c>
      <c r="C30" s="13">
        <f t="shared" si="0"/>
        <v>0</v>
      </c>
      <c r="D30" s="103"/>
      <c r="E30" s="103"/>
      <c r="F30" s="103"/>
      <c r="G30" s="103"/>
      <c r="H30" s="103"/>
      <c r="I30" s="103"/>
      <c r="J30" s="103"/>
      <c r="K30" s="103">
        <f>+K$14/7/2</f>
        <v>0</v>
      </c>
      <c r="L30" s="103">
        <f>+L29</f>
        <v>0</v>
      </c>
      <c r="M30" s="103">
        <f>+M29</f>
        <v>0</v>
      </c>
      <c r="N30" s="103">
        <f>+N29</f>
        <v>0</v>
      </c>
      <c r="O30" s="103">
        <f>+O29</f>
        <v>0</v>
      </c>
      <c r="P30" s="103">
        <f>+P29</f>
        <v>0</v>
      </c>
      <c r="Q30" s="103">
        <f>+Q$14/7</f>
        <v>0</v>
      </c>
      <c r="R30" s="103">
        <f>+R$14/7/2</f>
        <v>0</v>
      </c>
      <c r="S30" s="103"/>
      <c r="T30" s="103"/>
      <c r="U30" s="103"/>
      <c r="V30" s="7"/>
      <c r="W30" s="7"/>
      <c r="X30" s="7"/>
      <c r="Y30" s="103"/>
      <c r="Z30" s="103"/>
    </row>
    <row r="31" spans="1:26" x14ac:dyDescent="0.25">
      <c r="B31" s="3">
        <v>2009</v>
      </c>
      <c r="C31" s="13">
        <f t="shared" si="0"/>
        <v>-162767.46</v>
      </c>
      <c r="D31" s="103"/>
      <c r="E31" s="103"/>
      <c r="F31" s="103"/>
      <c r="G31" s="103"/>
      <c r="H31" s="103"/>
      <c r="I31" s="103"/>
      <c r="J31" s="103"/>
      <c r="K31" s="103"/>
      <c r="L31" s="103">
        <f>+L$14/7/2</f>
        <v>0</v>
      </c>
      <c r="M31" s="103">
        <f>+M30</f>
        <v>0</v>
      </c>
      <c r="N31" s="103">
        <f>+N30</f>
        <v>0</v>
      </c>
      <c r="O31" s="103">
        <f>+O30</f>
        <v>0</v>
      </c>
      <c r="P31" s="103">
        <f t="shared" ref="P31:P34" si="1">+P30</f>
        <v>0</v>
      </c>
      <c r="Q31" s="103">
        <f t="shared" ref="Q31:Q35" si="2">+Q$14/7</f>
        <v>0</v>
      </c>
      <c r="R31" s="103">
        <f>+R$14/7</f>
        <v>0</v>
      </c>
      <c r="S31" s="103">
        <f>+S$14/7/2</f>
        <v>162767.46</v>
      </c>
      <c r="T31" s="103"/>
      <c r="U31" s="103"/>
      <c r="V31" s="7"/>
      <c r="W31" s="7"/>
      <c r="X31" s="7"/>
      <c r="Y31" s="103"/>
      <c r="Z31" s="103"/>
    </row>
    <row r="32" spans="1:26" x14ac:dyDescent="0.25">
      <c r="A32" s="38" t="s">
        <v>59</v>
      </c>
      <c r="B32" s="3">
        <v>2010</v>
      </c>
      <c r="C32" s="13">
        <f t="shared" si="0"/>
        <v>-325534.92</v>
      </c>
      <c r="D32" s="103"/>
      <c r="E32" s="103"/>
      <c r="F32" s="103"/>
      <c r="G32" s="103"/>
      <c r="H32" s="103"/>
      <c r="I32" s="103"/>
      <c r="J32" s="103"/>
      <c r="K32" s="103"/>
      <c r="L32" s="103"/>
      <c r="M32" s="103">
        <f>+M$14/7/2</f>
        <v>0</v>
      </c>
      <c r="N32" s="103">
        <f>+N31</f>
        <v>0</v>
      </c>
      <c r="O32" s="103">
        <f>+O31</f>
        <v>0</v>
      </c>
      <c r="P32" s="103">
        <f t="shared" si="1"/>
        <v>0</v>
      </c>
      <c r="Q32" s="103">
        <f t="shared" si="2"/>
        <v>0</v>
      </c>
      <c r="R32" s="103">
        <f>+R31</f>
        <v>0</v>
      </c>
      <c r="S32" s="103">
        <f>+S$14/7</f>
        <v>325534.92</v>
      </c>
      <c r="T32" s="103">
        <f>+T$14/7/2</f>
        <v>0</v>
      </c>
      <c r="U32" s="103"/>
      <c r="V32" s="7"/>
      <c r="W32" s="7"/>
      <c r="X32" s="7"/>
      <c r="Y32" s="103"/>
      <c r="Z32" s="103"/>
    </row>
    <row r="33" spans="1:28" x14ac:dyDescent="0.25">
      <c r="A33" s="38"/>
      <c r="B33" s="3">
        <v>2011</v>
      </c>
      <c r="C33" s="13">
        <f t="shared" si="0"/>
        <v>-325534.92</v>
      </c>
      <c r="D33" s="103"/>
      <c r="E33" s="103"/>
      <c r="F33" s="103"/>
      <c r="G33" s="103"/>
      <c r="H33" s="103"/>
      <c r="I33" s="103"/>
      <c r="J33" s="103"/>
      <c r="K33" s="103"/>
      <c r="L33" s="103"/>
      <c r="M33" s="103"/>
      <c r="N33" s="103">
        <f>+N$14/7/2</f>
        <v>0</v>
      </c>
      <c r="O33" s="103">
        <f>+O32</f>
        <v>0</v>
      </c>
      <c r="P33" s="103">
        <f t="shared" si="1"/>
        <v>0</v>
      </c>
      <c r="Q33" s="103">
        <f t="shared" si="2"/>
        <v>0</v>
      </c>
      <c r="R33" s="103">
        <f t="shared" ref="R33:R36" si="3">+R32</f>
        <v>0</v>
      </c>
      <c r="S33" s="103">
        <f>+S32</f>
        <v>325534.92</v>
      </c>
      <c r="T33" s="103">
        <f>+T$14/7</f>
        <v>0</v>
      </c>
      <c r="U33" s="103">
        <f>+U$14/7/2</f>
        <v>0</v>
      </c>
      <c r="V33" s="7"/>
      <c r="W33" s="7"/>
      <c r="X33" s="7"/>
      <c r="Y33" s="103"/>
      <c r="Z33" s="103"/>
    </row>
    <row r="34" spans="1:28" x14ac:dyDescent="0.25">
      <c r="A34" s="38"/>
      <c r="B34" s="3">
        <v>2012</v>
      </c>
      <c r="C34" s="13">
        <f t="shared" si="0"/>
        <v>-325534.92</v>
      </c>
      <c r="D34" s="103"/>
      <c r="E34" s="103"/>
      <c r="F34" s="103"/>
      <c r="G34" s="103"/>
      <c r="H34" s="103"/>
      <c r="I34" s="103"/>
      <c r="J34" s="103"/>
      <c r="K34" s="103"/>
      <c r="L34" s="103"/>
      <c r="M34" s="103"/>
      <c r="N34" s="103"/>
      <c r="O34" s="103"/>
      <c r="P34" s="103">
        <f t="shared" si="1"/>
        <v>0</v>
      </c>
      <c r="Q34" s="103">
        <f t="shared" si="2"/>
        <v>0</v>
      </c>
      <c r="R34" s="103">
        <f t="shared" si="3"/>
        <v>0</v>
      </c>
      <c r="S34" s="103">
        <f t="shared" ref="S34:S36" si="4">+S33</f>
        <v>325534.92</v>
      </c>
      <c r="T34" s="103">
        <f>T33</f>
        <v>0</v>
      </c>
      <c r="U34" s="103">
        <f>+U$14/7</f>
        <v>0</v>
      </c>
      <c r="V34" s="103">
        <f>+V$14/7/2</f>
        <v>0</v>
      </c>
      <c r="W34" s="7"/>
      <c r="X34" s="7"/>
      <c r="Y34" s="103"/>
      <c r="Z34" s="103"/>
    </row>
    <row r="35" spans="1:28" x14ac:dyDescent="0.25">
      <c r="A35" s="38"/>
      <c r="B35" s="3">
        <v>2013</v>
      </c>
      <c r="C35" s="13">
        <f t="shared" si="0"/>
        <v>-325534.92</v>
      </c>
      <c r="D35" s="103"/>
      <c r="E35" s="103"/>
      <c r="F35" s="103"/>
      <c r="G35" s="103"/>
      <c r="H35" s="103"/>
      <c r="I35" s="103"/>
      <c r="J35" s="103"/>
      <c r="K35" s="103"/>
      <c r="L35" s="103"/>
      <c r="M35" s="103"/>
      <c r="N35" s="103"/>
      <c r="O35" s="103"/>
      <c r="P35" s="103">
        <f>P14/7/2</f>
        <v>0</v>
      </c>
      <c r="Q35" s="103">
        <f t="shared" si="2"/>
        <v>0</v>
      </c>
      <c r="R35" s="103">
        <f t="shared" si="3"/>
        <v>0</v>
      </c>
      <c r="S35" s="103">
        <f t="shared" si="4"/>
        <v>325534.92</v>
      </c>
      <c r="T35" s="103">
        <f>T34</f>
        <v>0</v>
      </c>
      <c r="U35" s="103">
        <f>U34</f>
        <v>0</v>
      </c>
      <c r="V35" s="7">
        <f>V14/7</f>
        <v>0</v>
      </c>
      <c r="W35" s="7">
        <f>W14/7/2</f>
        <v>0</v>
      </c>
      <c r="X35" s="7"/>
      <c r="Y35" s="103"/>
      <c r="Z35" s="103"/>
    </row>
    <row r="36" spans="1:28" x14ac:dyDescent="0.25">
      <c r="A36" s="38"/>
      <c r="B36" s="3">
        <v>2014</v>
      </c>
      <c r="C36" s="13">
        <f t="shared" si="0"/>
        <v>-325534.92</v>
      </c>
      <c r="D36" s="337"/>
      <c r="E36" s="337"/>
      <c r="F36" s="337"/>
      <c r="G36" s="337"/>
      <c r="H36" s="337"/>
      <c r="I36" s="337"/>
      <c r="J36" s="337"/>
      <c r="K36" s="337"/>
      <c r="L36" s="337"/>
      <c r="M36" s="337"/>
      <c r="N36" s="337"/>
      <c r="O36" s="337"/>
      <c r="P36" s="337"/>
      <c r="Q36" s="337">
        <f>Q14/7/2</f>
        <v>0</v>
      </c>
      <c r="R36" s="337">
        <f t="shared" si="3"/>
        <v>0</v>
      </c>
      <c r="S36" s="337">
        <f t="shared" si="4"/>
        <v>325534.92</v>
      </c>
      <c r="T36" s="337">
        <f>T35</f>
        <v>0</v>
      </c>
      <c r="U36" s="337">
        <f>U35</f>
        <v>0</v>
      </c>
      <c r="V36" s="33">
        <f>V35</f>
        <v>0</v>
      </c>
      <c r="W36" s="33">
        <f>W14/7</f>
        <v>0</v>
      </c>
      <c r="X36" s="33">
        <f>X14/7/2</f>
        <v>0</v>
      </c>
      <c r="Y36" s="337"/>
      <c r="Z36" s="103"/>
    </row>
    <row r="37" spans="1:28" x14ac:dyDescent="0.25">
      <c r="A37" s="38"/>
      <c r="B37" s="3">
        <v>2015</v>
      </c>
      <c r="C37" s="13">
        <f t="shared" si="0"/>
        <v>-325534.92</v>
      </c>
      <c r="D37" s="337"/>
      <c r="E37" s="337"/>
      <c r="F37" s="337"/>
      <c r="G37" s="337"/>
      <c r="H37" s="337"/>
      <c r="I37" s="337"/>
      <c r="J37" s="337"/>
      <c r="K37" s="337"/>
      <c r="L37" s="337"/>
      <c r="M37" s="337"/>
      <c r="N37" s="337"/>
      <c r="O37" s="337"/>
      <c r="P37" s="337"/>
      <c r="Q37" s="337"/>
      <c r="R37" s="337">
        <f>R14/7/2</f>
        <v>0</v>
      </c>
      <c r="S37" s="337">
        <f>S36</f>
        <v>325534.92</v>
      </c>
      <c r="T37" s="337">
        <f>T36</f>
        <v>0</v>
      </c>
      <c r="U37" s="337">
        <f>U36</f>
        <v>0</v>
      </c>
      <c r="V37" s="33">
        <f>V36</f>
        <v>0</v>
      </c>
      <c r="W37" s="33">
        <f>W36</f>
        <v>0</v>
      </c>
      <c r="X37" s="33">
        <f>X14/7</f>
        <v>0</v>
      </c>
      <c r="Y37" s="337">
        <f>Y14/7/2</f>
        <v>0</v>
      </c>
      <c r="Z37" s="103"/>
    </row>
    <row r="38" spans="1:28" x14ac:dyDescent="0.25">
      <c r="A38" s="38"/>
      <c r="B38" s="3">
        <v>2016</v>
      </c>
      <c r="C38" s="13">
        <f t="shared" si="0"/>
        <v>-162767.46</v>
      </c>
      <c r="D38" s="337"/>
      <c r="E38" s="337"/>
      <c r="F38" s="337"/>
      <c r="G38" s="337"/>
      <c r="H38" s="337"/>
      <c r="I38" s="337"/>
      <c r="J38" s="337"/>
      <c r="K38" s="337"/>
      <c r="L38" s="337"/>
      <c r="M38" s="337"/>
      <c r="N38" s="337"/>
      <c r="O38" s="337"/>
      <c r="P38" s="337"/>
      <c r="Q38" s="337"/>
      <c r="R38" s="337"/>
      <c r="S38" s="337">
        <f>S14/7/2</f>
        <v>162767.46</v>
      </c>
      <c r="T38" s="337"/>
      <c r="U38" s="337"/>
      <c r="V38" s="33"/>
      <c r="W38" s="33"/>
      <c r="X38" s="33"/>
      <c r="Y38" s="337"/>
      <c r="Z38" s="103"/>
    </row>
    <row r="39" spans="1:28" x14ac:dyDescent="0.25">
      <c r="A39" s="38"/>
      <c r="B39" s="3">
        <v>2017</v>
      </c>
      <c r="C39" s="13">
        <f t="shared" si="0"/>
        <v>0</v>
      </c>
      <c r="D39" s="337"/>
      <c r="E39" s="337"/>
      <c r="F39" s="337"/>
      <c r="G39" s="337"/>
      <c r="H39" s="337"/>
      <c r="I39" s="337"/>
      <c r="J39" s="337"/>
      <c r="K39" s="337"/>
      <c r="L39" s="337"/>
      <c r="M39" s="337"/>
      <c r="N39" s="337"/>
      <c r="O39" s="337"/>
      <c r="P39" s="337"/>
      <c r="Q39" s="337"/>
      <c r="R39" s="337"/>
      <c r="S39" s="337"/>
      <c r="T39" s="337"/>
      <c r="U39" s="337"/>
      <c r="V39" s="33"/>
      <c r="W39" s="33"/>
      <c r="X39" s="33"/>
      <c r="Y39" s="337"/>
      <c r="Z39" s="103"/>
    </row>
    <row r="40" spans="1:28" x14ac:dyDescent="0.25">
      <c r="A40" s="38"/>
      <c r="B40" s="3">
        <v>2018</v>
      </c>
      <c r="C40" s="13">
        <f>-SUM(D40:AB40)</f>
        <v>0</v>
      </c>
      <c r="D40" s="337"/>
      <c r="E40" s="337"/>
      <c r="F40" s="337"/>
      <c r="G40" s="337"/>
      <c r="H40" s="337"/>
      <c r="I40" s="337"/>
      <c r="J40" s="337"/>
      <c r="K40" s="337"/>
      <c r="L40" s="337"/>
      <c r="M40" s="337"/>
      <c r="N40" s="337"/>
      <c r="O40" s="337"/>
      <c r="P40" s="337"/>
      <c r="Q40" s="337"/>
      <c r="R40" s="337"/>
      <c r="S40" s="337"/>
      <c r="T40" s="337"/>
      <c r="U40" s="337"/>
      <c r="V40" s="33"/>
      <c r="W40" s="33"/>
      <c r="X40" s="33"/>
      <c r="Y40" s="337"/>
      <c r="Z40" s="103"/>
    </row>
    <row r="41" spans="1:28" x14ac:dyDescent="0.25">
      <c r="A41" s="38"/>
      <c r="B41" s="3"/>
      <c r="C41" s="254"/>
      <c r="D41" s="104"/>
      <c r="E41" s="104"/>
      <c r="F41" s="104"/>
      <c r="G41" s="104"/>
      <c r="H41" s="104"/>
      <c r="I41" s="104"/>
      <c r="J41" s="104"/>
      <c r="K41" s="104"/>
      <c r="L41" s="104"/>
      <c r="M41" s="104"/>
      <c r="N41" s="104"/>
      <c r="O41" s="104"/>
      <c r="P41" s="104"/>
      <c r="Q41" s="104"/>
      <c r="R41" s="104"/>
      <c r="S41" s="104"/>
      <c r="T41" s="104"/>
      <c r="U41" s="104"/>
      <c r="V41" s="8"/>
      <c r="W41" s="8"/>
      <c r="X41" s="8"/>
      <c r="Y41" s="104"/>
      <c r="Z41" s="104"/>
    </row>
    <row r="42" spans="1:28" x14ac:dyDescent="0.25">
      <c r="A42" s="38" t="s">
        <v>62</v>
      </c>
      <c r="B42" s="105">
        <f>SUM(D42:Y42)</f>
        <v>0</v>
      </c>
      <c r="C42" s="102">
        <f>SUM(C16:C41)</f>
        <v>-2278744.44</v>
      </c>
      <c r="D42" s="103">
        <f t="shared" ref="D42:T42" si="5">-SUM(D16:D41)+D14</f>
        <v>0</v>
      </c>
      <c r="E42" s="103">
        <f t="shared" si="5"/>
        <v>0</v>
      </c>
      <c r="F42" s="103">
        <f t="shared" si="5"/>
        <v>0</v>
      </c>
      <c r="G42" s="103">
        <f t="shared" si="5"/>
        <v>0</v>
      </c>
      <c r="H42" s="103">
        <f t="shared" si="5"/>
        <v>0</v>
      </c>
      <c r="I42" s="103">
        <f t="shared" si="5"/>
        <v>0</v>
      </c>
      <c r="J42" s="103">
        <f t="shared" si="5"/>
        <v>0</v>
      </c>
      <c r="K42" s="103">
        <f t="shared" si="5"/>
        <v>0</v>
      </c>
      <c r="L42" s="103">
        <f t="shared" si="5"/>
        <v>0</v>
      </c>
      <c r="M42" s="103">
        <f t="shared" si="5"/>
        <v>0</v>
      </c>
      <c r="N42" s="103">
        <f t="shared" si="5"/>
        <v>0</v>
      </c>
      <c r="O42" s="103">
        <f t="shared" si="5"/>
        <v>0</v>
      </c>
      <c r="P42" s="103">
        <f t="shared" si="5"/>
        <v>0</v>
      </c>
      <c r="Q42" s="103">
        <f t="shared" si="5"/>
        <v>0</v>
      </c>
      <c r="R42" s="103">
        <f t="shared" si="5"/>
        <v>0</v>
      </c>
      <c r="S42" s="103">
        <f t="shared" si="5"/>
        <v>0</v>
      </c>
      <c r="T42" s="103">
        <f t="shared" si="5"/>
        <v>0</v>
      </c>
      <c r="U42" s="103">
        <f t="shared" ref="U42:AB42" si="6">-SUM(U16:U41)+U14</f>
        <v>0</v>
      </c>
      <c r="V42" s="7">
        <f t="shared" si="6"/>
        <v>0</v>
      </c>
      <c r="W42" s="7">
        <f t="shared" si="6"/>
        <v>0</v>
      </c>
      <c r="X42" s="7">
        <f t="shared" si="6"/>
        <v>0</v>
      </c>
      <c r="Y42" s="7">
        <f t="shared" si="6"/>
        <v>0</v>
      </c>
      <c r="Z42" s="7">
        <f t="shared" si="6"/>
        <v>0</v>
      </c>
      <c r="AA42" s="326">
        <f t="shared" si="6"/>
        <v>0</v>
      </c>
      <c r="AB42" s="326">
        <f t="shared" si="6"/>
        <v>0</v>
      </c>
    </row>
    <row r="43" spans="1:28" x14ac:dyDescent="0.25">
      <c r="A43" s="38"/>
      <c r="B43" s="102">
        <f>SUM(D43:Y43)</f>
        <v>0</v>
      </c>
      <c r="C43" s="106"/>
      <c r="D43" s="103"/>
      <c r="E43" s="103"/>
      <c r="F43" s="103"/>
      <c r="G43" s="103"/>
      <c r="H43" s="103"/>
      <c r="I43" s="103"/>
      <c r="J43" s="103"/>
      <c r="K43" s="103"/>
      <c r="L43" s="103"/>
      <c r="M43" s="103"/>
      <c r="N43" s="103"/>
      <c r="O43" s="103"/>
      <c r="P43" s="103"/>
      <c r="Q43" s="103"/>
      <c r="R43" s="103"/>
      <c r="S43" s="103"/>
      <c r="T43" s="103"/>
      <c r="U43" s="103"/>
      <c r="V43" s="103"/>
      <c r="W43" s="103"/>
      <c r="X43" s="103"/>
      <c r="Y43" s="103"/>
      <c r="Z43" s="103"/>
    </row>
    <row r="44" spans="1:28" x14ac:dyDescent="0.25">
      <c r="A44" s="39" t="s">
        <v>63</v>
      </c>
      <c r="B44" s="3"/>
      <c r="C44" s="30">
        <f>+C14+C42</f>
        <v>0</v>
      </c>
      <c r="D44" s="103"/>
      <c r="E44" s="103"/>
      <c r="F44" s="103"/>
      <c r="G44" s="103"/>
      <c r="H44" s="103"/>
      <c r="I44" s="103"/>
      <c r="J44" s="103"/>
      <c r="K44" s="103"/>
      <c r="L44" s="103"/>
      <c r="M44" s="103"/>
      <c r="N44" s="103"/>
      <c r="O44" s="103"/>
      <c r="P44" s="103"/>
      <c r="Q44" s="103"/>
      <c r="R44" s="103"/>
      <c r="S44" s="103"/>
      <c r="T44" s="337"/>
      <c r="U44" s="337"/>
      <c r="V44" s="337"/>
      <c r="W44" s="337"/>
      <c r="X44" s="337"/>
      <c r="Y44" s="337"/>
      <c r="Z44" s="337"/>
    </row>
    <row r="45" spans="1:28" x14ac:dyDescent="0.25">
      <c r="A45" s="3"/>
      <c r="B45" s="3"/>
      <c r="C45" s="3"/>
      <c r="D45" s="103"/>
      <c r="E45" s="103"/>
      <c r="F45" s="103"/>
      <c r="G45" s="103"/>
      <c r="H45" s="103"/>
      <c r="I45" s="103"/>
      <c r="J45" s="103"/>
      <c r="K45" s="103"/>
      <c r="L45" s="103"/>
      <c r="M45" s="103"/>
      <c r="N45" s="103"/>
      <c r="O45" s="103"/>
      <c r="P45" s="103"/>
      <c r="Q45" s="103"/>
      <c r="R45" s="103"/>
      <c r="S45" s="103"/>
      <c r="T45" s="103"/>
      <c r="U45" s="103"/>
      <c r="V45" s="103"/>
      <c r="W45" s="103"/>
      <c r="X45" s="103"/>
      <c r="Y45" s="103"/>
      <c r="Z45" s="103"/>
    </row>
    <row r="46" spans="1:28" x14ac:dyDescent="0.25">
      <c r="A46" s="3"/>
      <c r="B46" s="36"/>
      <c r="C46" s="3"/>
      <c r="D46" s="103"/>
      <c r="E46" s="103"/>
      <c r="F46" s="103"/>
      <c r="G46" s="103"/>
      <c r="H46" s="103"/>
      <c r="I46" s="103"/>
      <c r="J46" s="103"/>
      <c r="K46" s="103"/>
      <c r="L46" s="103"/>
      <c r="M46" s="103"/>
      <c r="N46" s="103"/>
      <c r="O46" s="103"/>
      <c r="P46" s="103"/>
      <c r="Q46" s="103"/>
      <c r="R46" s="103"/>
      <c r="S46" s="103"/>
      <c r="T46" s="103"/>
      <c r="U46" s="103"/>
      <c r="V46" s="103"/>
      <c r="W46" s="103"/>
      <c r="X46" s="103"/>
      <c r="Y46" s="103"/>
      <c r="Z46" s="103"/>
    </row>
    <row r="47" spans="1:28" x14ac:dyDescent="0.25">
      <c r="A47" s="3"/>
      <c r="B47" s="3"/>
      <c r="C47" s="3"/>
      <c r="E47" s="103"/>
      <c r="F47" s="107"/>
      <c r="G47" s="107"/>
      <c r="H47" s="107"/>
      <c r="I47" s="107"/>
      <c r="J47" s="107"/>
      <c r="K47" s="107"/>
      <c r="L47" s="107"/>
      <c r="M47" s="107"/>
      <c r="N47" s="103">
        <f>SUM(E32:E47)</f>
        <v>0</v>
      </c>
      <c r="O47" s="107"/>
      <c r="P47" s="107"/>
      <c r="Q47" s="107"/>
      <c r="R47" s="107"/>
      <c r="S47" s="107"/>
    </row>
    <row r="48" spans="1:28" x14ac:dyDescent="0.25">
      <c r="B48" s="3"/>
      <c r="C48" s="3"/>
      <c r="E48" s="107"/>
      <c r="F48" s="107"/>
      <c r="G48" s="107"/>
      <c r="H48" s="107"/>
      <c r="I48" s="107"/>
      <c r="J48" s="107"/>
      <c r="K48" s="107"/>
      <c r="L48" s="107"/>
      <c r="M48" s="107"/>
      <c r="N48" s="107"/>
      <c r="O48" s="107"/>
      <c r="P48" s="107"/>
      <c r="Q48" s="107"/>
      <c r="R48" s="107"/>
      <c r="S48" s="107"/>
    </row>
    <row r="49" spans="5:19" x14ac:dyDescent="0.25"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</row>
    <row r="50" spans="5:19" x14ac:dyDescent="0.25">
      <c r="E50" s="107"/>
      <c r="F50" s="107"/>
      <c r="G50" s="107"/>
      <c r="H50" s="107"/>
      <c r="I50" s="107"/>
      <c r="J50" s="107"/>
      <c r="K50" s="107"/>
      <c r="L50" s="107"/>
      <c r="M50" s="107"/>
      <c r="N50" s="107"/>
      <c r="O50" s="107"/>
      <c r="P50" s="107"/>
      <c r="Q50" s="107"/>
      <c r="R50" s="107"/>
      <c r="S50" s="107"/>
    </row>
    <row r="51" spans="5:19" x14ac:dyDescent="0.25">
      <c r="E51" s="107"/>
      <c r="F51" s="107"/>
      <c r="G51" s="107"/>
      <c r="H51" s="107"/>
      <c r="I51" s="107"/>
      <c r="J51" s="107"/>
      <c r="K51" s="107"/>
      <c r="L51" s="107"/>
      <c r="M51" s="107"/>
      <c r="N51" s="107"/>
      <c r="O51" s="107"/>
      <c r="P51" s="107"/>
      <c r="Q51" s="107"/>
      <c r="R51" s="107"/>
      <c r="S51" s="107"/>
    </row>
    <row r="52" spans="5:19" x14ac:dyDescent="0.25">
      <c r="E52" s="107"/>
      <c r="F52" s="107"/>
      <c r="G52" s="107"/>
      <c r="H52" s="107"/>
      <c r="I52" s="107"/>
      <c r="J52" s="107"/>
      <c r="K52" s="107"/>
      <c r="L52" s="107"/>
      <c r="M52" s="107"/>
      <c r="N52" s="107"/>
      <c r="O52" s="107"/>
      <c r="P52" s="107"/>
      <c r="Q52" s="107"/>
      <c r="R52" s="107"/>
      <c r="S52" s="107"/>
    </row>
    <row r="53" spans="5:19" x14ac:dyDescent="0.25">
      <c r="E53" s="107"/>
      <c r="F53" s="107"/>
      <c r="G53" s="107"/>
      <c r="H53" s="107"/>
      <c r="I53" s="107"/>
      <c r="J53" s="107"/>
      <c r="K53" s="107"/>
      <c r="L53" s="107"/>
      <c r="M53" s="107"/>
      <c r="N53" s="107"/>
      <c r="O53" s="107"/>
      <c r="P53" s="107"/>
      <c r="Q53" s="107"/>
      <c r="R53" s="107"/>
      <c r="S53" s="107"/>
    </row>
    <row r="54" spans="5:19" x14ac:dyDescent="0.25">
      <c r="E54" s="107"/>
      <c r="F54" s="107"/>
      <c r="G54" s="107"/>
      <c r="H54" s="107"/>
      <c r="I54" s="107"/>
      <c r="J54" s="107"/>
      <c r="K54" s="107"/>
      <c r="L54" s="107"/>
      <c r="M54" s="107"/>
      <c r="N54" s="107"/>
      <c r="O54" s="107"/>
      <c r="P54" s="107"/>
      <c r="Q54" s="107"/>
      <c r="R54" s="107"/>
      <c r="S54" s="107"/>
    </row>
    <row r="55" spans="5:19" x14ac:dyDescent="0.25">
      <c r="E55" s="107"/>
      <c r="F55" s="107"/>
      <c r="G55" s="107"/>
      <c r="H55" s="107"/>
      <c r="I55" s="107"/>
      <c r="J55" s="107"/>
      <c r="K55" s="107"/>
      <c r="L55" s="107"/>
      <c r="M55" s="107"/>
      <c r="N55" s="107"/>
      <c r="O55" s="107"/>
      <c r="P55" s="107"/>
      <c r="Q55" s="107"/>
      <c r="R55" s="107"/>
      <c r="S55" s="107"/>
    </row>
    <row r="56" spans="5:19" x14ac:dyDescent="0.25">
      <c r="E56" s="107"/>
      <c r="F56" s="107"/>
      <c r="G56" s="107"/>
      <c r="H56" s="107"/>
      <c r="I56" s="107"/>
      <c r="J56" s="107"/>
      <c r="K56" s="107"/>
      <c r="L56" s="107"/>
      <c r="M56" s="107"/>
      <c r="N56" s="107"/>
      <c r="O56" s="107"/>
      <c r="P56" s="107"/>
      <c r="Q56" s="107"/>
      <c r="R56" s="107"/>
      <c r="S56" s="107"/>
    </row>
    <row r="57" spans="5:19" x14ac:dyDescent="0.25">
      <c r="E57" s="107"/>
      <c r="F57" s="107"/>
      <c r="G57" s="107"/>
      <c r="H57" s="107"/>
      <c r="I57" s="107"/>
      <c r="J57" s="107"/>
      <c r="K57" s="107"/>
      <c r="L57" s="107"/>
      <c r="M57" s="107"/>
      <c r="N57" s="107"/>
      <c r="O57" s="107"/>
      <c r="P57" s="107"/>
      <c r="Q57" s="107"/>
      <c r="R57" s="107"/>
      <c r="S57" s="107"/>
    </row>
    <row r="58" spans="5:19" x14ac:dyDescent="0.25">
      <c r="E58" s="107"/>
      <c r="F58" s="107"/>
      <c r="G58" s="107"/>
      <c r="H58" s="107"/>
      <c r="I58" s="107"/>
      <c r="J58" s="107"/>
      <c r="K58" s="107"/>
      <c r="L58" s="107"/>
      <c r="M58" s="107"/>
      <c r="N58" s="107"/>
      <c r="O58" s="107"/>
      <c r="P58" s="107"/>
      <c r="Q58" s="107"/>
      <c r="R58" s="107"/>
      <c r="S58" s="107"/>
    </row>
  </sheetData>
  <phoneticPr fontId="0" type="noConversion"/>
  <pageMargins left="0.7" right="0.7" top="0.75" bottom="0.75" header="0.3" footer="0.3"/>
  <pageSetup scale="54" orientation="landscape" horizontalDpi="4294967294" verticalDpi="4294967294" r:id="rId1"/>
  <headerFooter alignWithMargins="0">
    <oddFooter>&amp;Z&amp;F&amp;RPage &amp;P</oddFooter>
  </headerFooter>
  <ignoredErrors>
    <ignoredError sqref="Q32:Q34" formula="1"/>
  </ignoredErrors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400-000000000000}">
  <sheetPr codeName="Sheet111"/>
  <dimension ref="A1:AB58"/>
  <sheetViews>
    <sheetView workbookViewId="0"/>
  </sheetViews>
  <sheetFormatPr defaultRowHeight="15" x14ac:dyDescent="0.25"/>
  <cols>
    <col min="1" max="1" width="20.85546875" customWidth="1"/>
    <col min="2" max="2" width="8.7109375" customWidth="1"/>
    <col min="3" max="3" width="12.85546875" customWidth="1"/>
    <col min="4" max="12" width="7.42578125" hidden="1" customWidth="1"/>
    <col min="13" max="13" width="7.5703125" hidden="1" customWidth="1"/>
    <col min="14" max="16" width="9.28515625" customWidth="1"/>
    <col min="17" max="17" width="12.140625" customWidth="1"/>
    <col min="18" max="18" width="13" bestFit="1" customWidth="1"/>
    <col min="19" max="19" width="12.28515625" bestFit="1" customWidth="1"/>
    <col min="20" max="20" width="9.42578125" customWidth="1"/>
    <col min="22" max="24" width="10.5703125" customWidth="1"/>
  </cols>
  <sheetData>
    <row r="1" spans="1:28" x14ac:dyDescent="0.25">
      <c r="A1" s="11" t="s">
        <v>10</v>
      </c>
    </row>
    <row r="2" spans="1:28" x14ac:dyDescent="0.25">
      <c r="A2" s="9" t="s">
        <v>14</v>
      </c>
    </row>
    <row r="3" spans="1:28" x14ac:dyDescent="0.25">
      <c r="A3" s="9" t="s">
        <v>80</v>
      </c>
    </row>
    <row r="4" spans="1:28" x14ac:dyDescent="0.25">
      <c r="R4" s="40" t="s">
        <v>4</v>
      </c>
      <c r="S4" s="41"/>
      <c r="T4" s="40" t="s">
        <v>8</v>
      </c>
    </row>
    <row r="5" spans="1:28" x14ac:dyDescent="0.25">
      <c r="A5" s="10" t="s">
        <v>9</v>
      </c>
      <c r="B5" s="12" t="s">
        <v>64</v>
      </c>
      <c r="C5" s="12" t="s">
        <v>12</v>
      </c>
      <c r="R5" s="42" t="s">
        <v>2</v>
      </c>
      <c r="S5" s="42" t="s">
        <v>60</v>
      </c>
      <c r="T5" s="42" t="s">
        <v>7</v>
      </c>
    </row>
    <row r="6" spans="1:28" x14ac:dyDescent="0.25">
      <c r="A6" s="73" t="s">
        <v>479</v>
      </c>
      <c r="B6" s="3">
        <v>716</v>
      </c>
      <c r="R6" s="3"/>
    </row>
    <row r="7" spans="1:28" x14ac:dyDescent="0.25">
      <c r="A7" s="213"/>
      <c r="B7" s="212"/>
      <c r="C7" s="214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5"/>
      <c r="P7" s="6"/>
      <c r="Q7" s="6"/>
      <c r="R7" s="13">
        <f>+C14</f>
        <v>236734.97</v>
      </c>
      <c r="S7" s="13">
        <f>+-C42</f>
        <v>236734.97</v>
      </c>
      <c r="T7" s="13">
        <f>+R7-S7</f>
        <v>0</v>
      </c>
    </row>
    <row r="8" spans="1:28" x14ac:dyDescent="0.25">
      <c r="A8" s="213"/>
      <c r="B8" s="3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5"/>
      <c r="P8" s="6"/>
      <c r="Q8" s="6"/>
    </row>
    <row r="9" spans="1:28" x14ac:dyDescent="0.25">
      <c r="A9" s="2"/>
      <c r="B9" s="3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5"/>
      <c r="P9" s="6"/>
      <c r="Q9" s="6"/>
    </row>
    <row r="10" spans="1:28" x14ac:dyDescent="0.25">
      <c r="B10" s="3"/>
    </row>
    <row r="11" spans="1:28" x14ac:dyDescent="0.25">
      <c r="A11" s="686" t="s">
        <v>66</v>
      </c>
      <c r="B11" s="212"/>
      <c r="C11" s="214" t="s">
        <v>69</v>
      </c>
    </row>
    <row r="12" spans="1:28" x14ac:dyDescent="0.25">
      <c r="B12" s="28"/>
      <c r="C12" s="2"/>
    </row>
    <row r="13" spans="1:28" x14ac:dyDescent="0.25">
      <c r="A13" s="9" t="s">
        <v>5</v>
      </c>
      <c r="C13" s="31" t="s">
        <v>3</v>
      </c>
      <c r="D13" s="32">
        <v>1994</v>
      </c>
      <c r="E13" s="32">
        <v>1995</v>
      </c>
      <c r="F13" s="32">
        <v>1996</v>
      </c>
      <c r="G13" s="32">
        <v>1997</v>
      </c>
      <c r="H13" s="32">
        <v>1998</v>
      </c>
      <c r="I13" s="32">
        <v>1999</v>
      </c>
      <c r="J13" s="32">
        <v>2000</v>
      </c>
      <c r="K13" s="32">
        <v>2001</v>
      </c>
      <c r="L13" s="32">
        <v>2002</v>
      </c>
      <c r="M13" s="32">
        <v>2003</v>
      </c>
      <c r="N13" s="32">
        <v>2004</v>
      </c>
      <c r="O13" s="32">
        <v>2005</v>
      </c>
      <c r="P13" s="32">
        <v>2006</v>
      </c>
      <c r="Q13" s="32">
        <v>2007</v>
      </c>
      <c r="R13" s="32">
        <v>2008</v>
      </c>
      <c r="S13" s="32">
        <v>2009</v>
      </c>
      <c r="T13" s="32">
        <v>2010</v>
      </c>
      <c r="U13" s="32">
        <v>2011</v>
      </c>
      <c r="V13" s="32">
        <v>2012</v>
      </c>
      <c r="W13" s="32">
        <v>2013</v>
      </c>
      <c r="X13" s="32">
        <v>2014</v>
      </c>
      <c r="Y13" s="328">
        <v>2015</v>
      </c>
      <c r="Z13" s="32">
        <v>2016</v>
      </c>
      <c r="AA13" s="328">
        <v>2017</v>
      </c>
      <c r="AB13" s="32">
        <v>2018</v>
      </c>
    </row>
    <row r="14" spans="1:28" x14ac:dyDescent="0.25">
      <c r="A14" s="9" t="s">
        <v>73</v>
      </c>
      <c r="C14" s="29">
        <f>SUM(D14:Y14)</f>
        <v>236734.97</v>
      </c>
      <c r="D14" s="43"/>
      <c r="E14" s="43"/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43"/>
      <c r="Q14" s="33"/>
      <c r="R14" s="33">
        <v>143457.74</v>
      </c>
      <c r="S14" s="33">
        <f>49009.19+17533.11+26734.93</f>
        <v>93277.23000000001</v>
      </c>
      <c r="T14" s="43"/>
      <c r="U14" s="7"/>
      <c r="V14" s="7"/>
      <c r="W14" s="7"/>
      <c r="X14" s="7"/>
      <c r="Y14" s="7"/>
      <c r="Z14" s="7"/>
    </row>
    <row r="15" spans="1:28" x14ac:dyDescent="0.25">
      <c r="A15" s="34"/>
      <c r="B15" s="2"/>
      <c r="C15" s="2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8" x14ac:dyDescent="0.25">
      <c r="A16" s="9" t="s">
        <v>6</v>
      </c>
      <c r="B16" s="3">
        <v>1994</v>
      </c>
      <c r="C16" s="13">
        <f>-SUM(D16:Y16)</f>
        <v>0</v>
      </c>
      <c r="D16" s="7">
        <f>+D$14/7/2</f>
        <v>0</v>
      </c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x14ac:dyDescent="0.25">
      <c r="B17" s="3">
        <v>1995</v>
      </c>
      <c r="C17" s="13">
        <f t="shared" ref="C17:C39" si="0">-SUM(D17:Y17)</f>
        <v>0</v>
      </c>
      <c r="D17" s="7">
        <f>+D$14/7</f>
        <v>0</v>
      </c>
      <c r="E17" s="7">
        <f>+E$14/7/2</f>
        <v>0</v>
      </c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x14ac:dyDescent="0.25">
      <c r="B18" s="3">
        <v>1996</v>
      </c>
      <c r="C18" s="13">
        <f t="shared" si="0"/>
        <v>0</v>
      </c>
      <c r="D18" s="7">
        <f>+D17</f>
        <v>0</v>
      </c>
      <c r="E18" s="7">
        <f>+E$14/7</f>
        <v>0</v>
      </c>
      <c r="F18" s="7">
        <f>+F$14/7/2</f>
        <v>0</v>
      </c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x14ac:dyDescent="0.25">
      <c r="B19" s="3">
        <v>1997</v>
      </c>
      <c r="C19" s="13">
        <f t="shared" si="0"/>
        <v>0</v>
      </c>
      <c r="D19" s="7">
        <f>+D18</f>
        <v>0</v>
      </c>
      <c r="E19" s="7">
        <f>+E18</f>
        <v>0</v>
      </c>
      <c r="F19" s="7">
        <f>+F$14/7</f>
        <v>0</v>
      </c>
      <c r="G19" s="7">
        <f>+G$14/7/2</f>
        <v>0</v>
      </c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x14ac:dyDescent="0.25">
      <c r="B20" s="3">
        <v>1998</v>
      </c>
      <c r="C20" s="13">
        <f t="shared" si="0"/>
        <v>0</v>
      </c>
      <c r="D20" s="7">
        <f>+D19</f>
        <v>0</v>
      </c>
      <c r="E20" s="7">
        <f>+E19</f>
        <v>0</v>
      </c>
      <c r="F20" s="7">
        <f>+F19</f>
        <v>0</v>
      </c>
      <c r="G20" s="7">
        <f>+G$14/7</f>
        <v>0</v>
      </c>
      <c r="H20" s="7">
        <f>+H$14/7/2</f>
        <v>0</v>
      </c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x14ac:dyDescent="0.25">
      <c r="B21" s="3">
        <v>1999</v>
      </c>
      <c r="C21" s="13">
        <f t="shared" si="0"/>
        <v>0</v>
      </c>
      <c r="D21" s="7">
        <f>+D20</f>
        <v>0</v>
      </c>
      <c r="E21" s="7">
        <f>+E20</f>
        <v>0</v>
      </c>
      <c r="F21" s="7">
        <f>+F20</f>
        <v>0</v>
      </c>
      <c r="G21" s="7">
        <f>+G20</f>
        <v>0</v>
      </c>
      <c r="H21" s="7">
        <f>+H$14/7</f>
        <v>0</v>
      </c>
      <c r="I21" s="7">
        <f>+I$14/7/2</f>
        <v>0</v>
      </c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x14ac:dyDescent="0.25">
      <c r="B22" s="3">
        <v>2000</v>
      </c>
      <c r="C22" s="13">
        <f t="shared" si="0"/>
        <v>0</v>
      </c>
      <c r="D22" s="7">
        <f>+D21</f>
        <v>0</v>
      </c>
      <c r="E22" s="7">
        <f>+E21</f>
        <v>0</v>
      </c>
      <c r="F22" s="7">
        <f>+F21</f>
        <v>0</v>
      </c>
      <c r="G22" s="7">
        <f>+G21</f>
        <v>0</v>
      </c>
      <c r="H22" s="7">
        <f>+H21</f>
        <v>0</v>
      </c>
      <c r="I22" s="7">
        <f>+I$14/7</f>
        <v>0</v>
      </c>
      <c r="J22" s="7">
        <f>+J$14/7/2</f>
        <v>0</v>
      </c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x14ac:dyDescent="0.25">
      <c r="B23" s="3">
        <v>2001</v>
      </c>
      <c r="C23" s="13">
        <f t="shared" si="0"/>
        <v>0</v>
      </c>
      <c r="D23" s="7">
        <f>+D$14/7/2</f>
        <v>0</v>
      </c>
      <c r="E23" s="7">
        <f>+E22</f>
        <v>0</v>
      </c>
      <c r="F23" s="7">
        <f>+F22</f>
        <v>0</v>
      </c>
      <c r="G23" s="7">
        <f>+G22</f>
        <v>0</v>
      </c>
      <c r="H23" s="7">
        <f>+H22</f>
        <v>0</v>
      </c>
      <c r="I23" s="7">
        <f>+I22</f>
        <v>0</v>
      </c>
      <c r="J23" s="7">
        <f>+J$14/7</f>
        <v>0</v>
      </c>
      <c r="K23" s="7">
        <f>+K$14/7/2</f>
        <v>0</v>
      </c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x14ac:dyDescent="0.25">
      <c r="B24" s="3">
        <v>2002</v>
      </c>
      <c r="C24" s="13">
        <f t="shared" si="0"/>
        <v>0</v>
      </c>
      <c r="D24" s="7"/>
      <c r="E24" s="7">
        <f>+E$14/7/2</f>
        <v>0</v>
      </c>
      <c r="F24" s="7">
        <f>+F23</f>
        <v>0</v>
      </c>
      <c r="G24" s="7">
        <f>+G23</f>
        <v>0</v>
      </c>
      <c r="H24" s="7">
        <f>+H23</f>
        <v>0</v>
      </c>
      <c r="I24" s="7">
        <f>+I23</f>
        <v>0</v>
      </c>
      <c r="J24" s="7">
        <f>+J23</f>
        <v>0</v>
      </c>
      <c r="K24" s="7">
        <f>+K$14/7</f>
        <v>0</v>
      </c>
      <c r="L24" s="7">
        <f>+L$14/7/2</f>
        <v>0</v>
      </c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x14ac:dyDescent="0.25">
      <c r="B25" s="3">
        <v>2003</v>
      </c>
      <c r="C25" s="13">
        <f t="shared" si="0"/>
        <v>0</v>
      </c>
      <c r="D25" s="7"/>
      <c r="E25" s="7"/>
      <c r="F25" s="7">
        <f>+F$14/7/2</f>
        <v>0</v>
      </c>
      <c r="G25" s="7">
        <f>+G24</f>
        <v>0</v>
      </c>
      <c r="H25" s="7">
        <f>+H24</f>
        <v>0</v>
      </c>
      <c r="I25" s="7">
        <f>+I24</f>
        <v>0</v>
      </c>
      <c r="J25" s="7">
        <f>+J24</f>
        <v>0</v>
      </c>
      <c r="K25" s="7">
        <f>+K24</f>
        <v>0</v>
      </c>
      <c r="L25" s="7">
        <f>+L$14/7</f>
        <v>0</v>
      </c>
      <c r="M25" s="7">
        <f>+M$14/7/2</f>
        <v>0</v>
      </c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x14ac:dyDescent="0.25">
      <c r="B26" s="3">
        <v>2004</v>
      </c>
      <c r="C26" s="13">
        <f t="shared" si="0"/>
        <v>0</v>
      </c>
      <c r="D26" s="7"/>
      <c r="E26" s="7"/>
      <c r="F26" s="7"/>
      <c r="G26" s="7">
        <f>+G$14/7/2</f>
        <v>0</v>
      </c>
      <c r="H26" s="7">
        <f>+H25</f>
        <v>0</v>
      </c>
      <c r="I26" s="7">
        <f>+I25</f>
        <v>0</v>
      </c>
      <c r="J26" s="7">
        <f>+J25</f>
        <v>0</v>
      </c>
      <c r="K26" s="7">
        <f>+K25</f>
        <v>0</v>
      </c>
      <c r="L26" s="7">
        <f>+L25</f>
        <v>0</v>
      </c>
      <c r="M26" s="7">
        <f>+M$14/7</f>
        <v>0</v>
      </c>
      <c r="N26" s="7">
        <f>+N$14/7/2</f>
        <v>0</v>
      </c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x14ac:dyDescent="0.25">
      <c r="B27" s="3">
        <v>2005</v>
      </c>
      <c r="C27" s="13">
        <f t="shared" si="0"/>
        <v>0</v>
      </c>
      <c r="D27" s="7"/>
      <c r="E27" s="7"/>
      <c r="F27" s="7"/>
      <c r="G27" s="7"/>
      <c r="H27" s="7">
        <f>+H$14/7/2</f>
        <v>0</v>
      </c>
      <c r="I27" s="7">
        <f>+I26</f>
        <v>0</v>
      </c>
      <c r="J27" s="7">
        <f>+J26</f>
        <v>0</v>
      </c>
      <c r="K27" s="7">
        <f>+K26</f>
        <v>0</v>
      </c>
      <c r="L27" s="7">
        <f>+L26</f>
        <v>0</v>
      </c>
      <c r="M27" s="7">
        <f>+M26</f>
        <v>0</v>
      </c>
      <c r="N27" s="7">
        <f>+N$14/7</f>
        <v>0</v>
      </c>
      <c r="O27" s="7">
        <f>+O$14/7/2</f>
        <v>0</v>
      </c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x14ac:dyDescent="0.25">
      <c r="B28" s="3">
        <v>2006</v>
      </c>
      <c r="C28" s="13">
        <f t="shared" si="0"/>
        <v>0</v>
      </c>
      <c r="D28" s="7"/>
      <c r="E28" s="7"/>
      <c r="F28" s="7"/>
      <c r="G28" s="7"/>
      <c r="H28" s="7"/>
      <c r="I28" s="7">
        <f>+I$14/7/2</f>
        <v>0</v>
      </c>
      <c r="J28" s="7">
        <f>+J27</f>
        <v>0</v>
      </c>
      <c r="K28" s="7">
        <f>+K27</f>
        <v>0</v>
      </c>
      <c r="L28" s="7">
        <f>+L27</f>
        <v>0</v>
      </c>
      <c r="M28" s="7">
        <f>+M27</f>
        <v>0</v>
      </c>
      <c r="N28" s="7">
        <f>+N27</f>
        <v>0</v>
      </c>
      <c r="O28" s="7">
        <f>+O$14/7</f>
        <v>0</v>
      </c>
      <c r="P28" s="7">
        <f>+P$14/7/2</f>
        <v>0</v>
      </c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x14ac:dyDescent="0.25">
      <c r="B29" s="3">
        <v>2007</v>
      </c>
      <c r="C29" s="13">
        <f t="shared" si="0"/>
        <v>0</v>
      </c>
      <c r="D29" s="7"/>
      <c r="E29" s="7"/>
      <c r="F29" s="7"/>
      <c r="G29" s="7"/>
      <c r="H29" s="7"/>
      <c r="I29" s="7"/>
      <c r="J29" s="7">
        <f>+J$14/7/2</f>
        <v>0</v>
      </c>
      <c r="K29" s="7">
        <f>+K28</f>
        <v>0</v>
      </c>
      <c r="L29" s="7">
        <f>+L28</f>
        <v>0</v>
      </c>
      <c r="M29" s="7">
        <f>+M28</f>
        <v>0</v>
      </c>
      <c r="N29" s="7">
        <f>+N28</f>
        <v>0</v>
      </c>
      <c r="O29" s="7">
        <f>+O28</f>
        <v>0</v>
      </c>
      <c r="P29" s="7">
        <f>+P$14/7</f>
        <v>0</v>
      </c>
      <c r="Q29" s="7">
        <f>+Q$14/7/2</f>
        <v>0</v>
      </c>
      <c r="R29" s="7"/>
      <c r="S29" s="7"/>
      <c r="T29" s="7"/>
      <c r="U29" s="7"/>
      <c r="V29" s="7"/>
      <c r="W29" s="7"/>
      <c r="X29" s="7"/>
      <c r="Y29" s="7"/>
      <c r="Z29" s="7"/>
    </row>
    <row r="30" spans="1:26" x14ac:dyDescent="0.25">
      <c r="B30" s="3">
        <v>2008</v>
      </c>
      <c r="C30" s="13">
        <f t="shared" si="0"/>
        <v>-10246.981428571427</v>
      </c>
      <c r="D30" s="7"/>
      <c r="E30" s="7"/>
      <c r="F30" s="7"/>
      <c r="G30" s="7"/>
      <c r="H30" s="7"/>
      <c r="I30" s="7"/>
      <c r="J30" s="7"/>
      <c r="K30" s="7">
        <f>+K$14/7/2</f>
        <v>0</v>
      </c>
      <c r="L30" s="7">
        <f>+L29</f>
        <v>0</v>
      </c>
      <c r="M30" s="7">
        <f>+M29</f>
        <v>0</v>
      </c>
      <c r="N30" s="7">
        <f>+N29</f>
        <v>0</v>
      </c>
      <c r="O30" s="7">
        <f>+O29</f>
        <v>0</v>
      </c>
      <c r="P30" s="7">
        <f>+P29</f>
        <v>0</v>
      </c>
      <c r="Q30" s="7">
        <f>+Q$14/7</f>
        <v>0</v>
      </c>
      <c r="R30" s="7">
        <f>+R$14/7/2</f>
        <v>10246.981428571427</v>
      </c>
      <c r="S30" s="7"/>
      <c r="T30" s="7"/>
      <c r="U30" s="7"/>
      <c r="V30" s="7"/>
      <c r="W30" s="7"/>
      <c r="X30" s="7"/>
      <c r="Y30" s="7"/>
      <c r="Z30" s="7"/>
    </row>
    <row r="31" spans="1:26" x14ac:dyDescent="0.25">
      <c r="B31" s="3">
        <v>2009</v>
      </c>
      <c r="C31" s="13">
        <f t="shared" si="0"/>
        <v>-27156.622142857141</v>
      </c>
      <c r="D31" s="7"/>
      <c r="E31" s="7"/>
      <c r="F31" s="7"/>
      <c r="G31" s="7"/>
      <c r="H31" s="7"/>
      <c r="I31" s="7"/>
      <c r="J31" s="7"/>
      <c r="K31" s="7"/>
      <c r="L31" s="7">
        <f>+L$14/7/2</f>
        <v>0</v>
      </c>
      <c r="M31" s="7">
        <f>+M30</f>
        <v>0</v>
      </c>
      <c r="N31" s="7">
        <f>+N30</f>
        <v>0</v>
      </c>
      <c r="O31" s="7">
        <f>+O30</f>
        <v>0</v>
      </c>
      <c r="P31" s="7">
        <f t="shared" ref="P31:P34" si="1">+P30</f>
        <v>0</v>
      </c>
      <c r="Q31" s="7">
        <f t="shared" ref="Q31:Q35" si="2">+Q$14/7</f>
        <v>0</v>
      </c>
      <c r="R31" s="7">
        <f>+R$14/7</f>
        <v>20493.962857142855</v>
      </c>
      <c r="S31" s="7">
        <f>+S$14/7/2</f>
        <v>6662.6592857142869</v>
      </c>
      <c r="T31" s="7"/>
      <c r="U31" s="7"/>
      <c r="V31" s="7"/>
      <c r="W31" s="7"/>
      <c r="X31" s="7"/>
      <c r="Y31" s="7"/>
      <c r="Z31" s="7"/>
    </row>
    <row r="32" spans="1:26" x14ac:dyDescent="0.25">
      <c r="A32" s="38" t="s">
        <v>59</v>
      </c>
      <c r="B32" s="3">
        <v>2010</v>
      </c>
      <c r="C32" s="13">
        <f t="shared" si="0"/>
        <v>-33819.281428571427</v>
      </c>
      <c r="D32" s="7"/>
      <c r="E32" s="7"/>
      <c r="F32" s="7"/>
      <c r="G32" s="7"/>
      <c r="H32" s="7"/>
      <c r="I32" s="7"/>
      <c r="J32" s="7"/>
      <c r="K32" s="7"/>
      <c r="L32" s="7"/>
      <c r="M32" s="7">
        <f>+M$14/7/2</f>
        <v>0</v>
      </c>
      <c r="N32" s="7">
        <f>+N31</f>
        <v>0</v>
      </c>
      <c r="O32" s="7">
        <f>+O31</f>
        <v>0</v>
      </c>
      <c r="P32" s="7">
        <f t="shared" si="1"/>
        <v>0</v>
      </c>
      <c r="Q32" s="7">
        <f t="shared" si="2"/>
        <v>0</v>
      </c>
      <c r="R32" s="7">
        <f>+R31</f>
        <v>20493.962857142855</v>
      </c>
      <c r="S32" s="7">
        <f>+S$14/7</f>
        <v>13325.318571428574</v>
      </c>
      <c r="T32" s="7">
        <f>+T$14/7/2</f>
        <v>0</v>
      </c>
      <c r="U32" s="7"/>
      <c r="V32" s="7"/>
      <c r="W32" s="7"/>
      <c r="X32" s="7"/>
      <c r="Y32" s="7"/>
      <c r="Z32" s="7"/>
    </row>
    <row r="33" spans="1:28" x14ac:dyDescent="0.25">
      <c r="A33" s="38"/>
      <c r="B33" s="3">
        <v>2011</v>
      </c>
      <c r="C33" s="13">
        <f t="shared" si="0"/>
        <v>-33819.281428571427</v>
      </c>
      <c r="D33" s="7"/>
      <c r="E33" s="7"/>
      <c r="F33" s="7"/>
      <c r="G33" s="7"/>
      <c r="H33" s="7"/>
      <c r="I33" s="7"/>
      <c r="J33" s="7"/>
      <c r="K33" s="7"/>
      <c r="L33" s="7"/>
      <c r="M33" s="7"/>
      <c r="N33" s="7">
        <f>+N$14/7/2</f>
        <v>0</v>
      </c>
      <c r="O33" s="7">
        <f>+O32</f>
        <v>0</v>
      </c>
      <c r="P33" s="7">
        <f t="shared" si="1"/>
        <v>0</v>
      </c>
      <c r="Q33" s="7">
        <f t="shared" si="2"/>
        <v>0</v>
      </c>
      <c r="R33" s="7">
        <f t="shared" ref="R33:R36" si="3">+R32</f>
        <v>20493.962857142855</v>
      </c>
      <c r="S33" s="7">
        <f>+S32</f>
        <v>13325.318571428574</v>
      </c>
      <c r="T33" s="7">
        <f>+T$14/7</f>
        <v>0</v>
      </c>
      <c r="U33" s="7">
        <f>+U$14/7/2</f>
        <v>0</v>
      </c>
      <c r="V33" s="7"/>
      <c r="W33" s="7"/>
      <c r="X33" s="7"/>
      <c r="Y33" s="7"/>
      <c r="Z33" s="7"/>
    </row>
    <row r="34" spans="1:28" x14ac:dyDescent="0.25">
      <c r="A34" s="38"/>
      <c r="B34" s="3">
        <v>2012</v>
      </c>
      <c r="C34" s="13">
        <f t="shared" si="0"/>
        <v>-33819.281428571427</v>
      </c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>
        <f t="shared" si="1"/>
        <v>0</v>
      </c>
      <c r="Q34" s="7">
        <f t="shared" si="2"/>
        <v>0</v>
      </c>
      <c r="R34" s="7">
        <f t="shared" si="3"/>
        <v>20493.962857142855</v>
      </c>
      <c r="S34" s="7">
        <f t="shared" ref="S34:S36" si="4">+S33</f>
        <v>13325.318571428574</v>
      </c>
      <c r="T34" s="7">
        <f>T33</f>
        <v>0</v>
      </c>
      <c r="U34" s="7">
        <f>+U$14/7</f>
        <v>0</v>
      </c>
      <c r="V34" s="7">
        <f>+V$14/7/2</f>
        <v>0</v>
      </c>
      <c r="W34" s="7"/>
      <c r="X34" s="7"/>
      <c r="Y34" s="7"/>
      <c r="Z34" s="7"/>
    </row>
    <row r="35" spans="1:28" x14ac:dyDescent="0.25">
      <c r="A35" s="38"/>
      <c r="B35" s="3">
        <v>2013</v>
      </c>
      <c r="C35" s="13">
        <f t="shared" si="0"/>
        <v>-33819.281428571427</v>
      </c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>
        <f>P14/7/2</f>
        <v>0</v>
      </c>
      <c r="Q35" s="7">
        <f t="shared" si="2"/>
        <v>0</v>
      </c>
      <c r="R35" s="7">
        <f t="shared" si="3"/>
        <v>20493.962857142855</v>
      </c>
      <c r="S35" s="7">
        <f t="shared" si="4"/>
        <v>13325.318571428574</v>
      </c>
      <c r="T35" s="7">
        <f>T34</f>
        <v>0</v>
      </c>
      <c r="U35" s="7">
        <f>U34</f>
        <v>0</v>
      </c>
      <c r="V35" s="7">
        <f>V14/7</f>
        <v>0</v>
      </c>
      <c r="W35" s="7">
        <f>W14/7/2</f>
        <v>0</v>
      </c>
      <c r="X35" s="7"/>
      <c r="Y35" s="7"/>
      <c r="Z35" s="7"/>
    </row>
    <row r="36" spans="1:28" x14ac:dyDescent="0.25">
      <c r="A36" s="38"/>
      <c r="B36" s="3">
        <v>2014</v>
      </c>
      <c r="C36" s="13">
        <f t="shared" si="0"/>
        <v>-33819.281428571427</v>
      </c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>
        <f>Q14/7/2</f>
        <v>0</v>
      </c>
      <c r="R36" s="33">
        <f t="shared" si="3"/>
        <v>20493.962857142855</v>
      </c>
      <c r="S36" s="33">
        <f t="shared" si="4"/>
        <v>13325.318571428574</v>
      </c>
      <c r="T36" s="33">
        <f>T35</f>
        <v>0</v>
      </c>
      <c r="U36" s="33">
        <f>U35</f>
        <v>0</v>
      </c>
      <c r="V36" s="33">
        <f>V35</f>
        <v>0</v>
      </c>
      <c r="W36" s="33">
        <f>W14/7</f>
        <v>0</v>
      </c>
      <c r="X36" s="33">
        <f>X14/7/2</f>
        <v>0</v>
      </c>
      <c r="Y36" s="33"/>
      <c r="Z36" s="7"/>
    </row>
    <row r="37" spans="1:28" x14ac:dyDescent="0.25">
      <c r="A37" s="38"/>
      <c r="B37" s="3">
        <v>2015</v>
      </c>
      <c r="C37" s="13">
        <f t="shared" si="0"/>
        <v>-23572.300000000003</v>
      </c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>
        <f>R14/7/2</f>
        <v>10246.981428571427</v>
      </c>
      <c r="S37" s="33">
        <f>S36</f>
        <v>13325.318571428574</v>
      </c>
      <c r="T37" s="33">
        <f>T36</f>
        <v>0</v>
      </c>
      <c r="U37" s="33">
        <f>U36</f>
        <v>0</v>
      </c>
      <c r="V37" s="33">
        <f>V36</f>
        <v>0</v>
      </c>
      <c r="W37" s="33">
        <f>W36</f>
        <v>0</v>
      </c>
      <c r="X37" s="33">
        <f>X14/7</f>
        <v>0</v>
      </c>
      <c r="Y37" s="33">
        <f>Y14/7/2</f>
        <v>0</v>
      </c>
      <c r="Z37" s="7"/>
    </row>
    <row r="38" spans="1:28" x14ac:dyDescent="0.25">
      <c r="A38" s="38"/>
      <c r="B38" s="3">
        <v>2016</v>
      </c>
      <c r="C38" s="13">
        <f t="shared" si="0"/>
        <v>-6662.6592857142869</v>
      </c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>
        <f>S14/7/2</f>
        <v>6662.6592857142869</v>
      </c>
      <c r="T38" s="33"/>
      <c r="U38" s="33"/>
      <c r="V38" s="33"/>
      <c r="W38" s="33"/>
      <c r="X38" s="33"/>
      <c r="Y38" s="33"/>
      <c r="Z38" s="7"/>
    </row>
    <row r="39" spans="1:28" x14ac:dyDescent="0.25">
      <c r="A39" s="38"/>
      <c r="B39" s="3">
        <v>2017</v>
      </c>
      <c r="C39" s="13">
        <f t="shared" si="0"/>
        <v>0</v>
      </c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7"/>
    </row>
    <row r="40" spans="1:28" x14ac:dyDescent="0.25">
      <c r="A40" s="38"/>
      <c r="B40" s="3">
        <v>2018</v>
      </c>
      <c r="C40" s="13">
        <f>-SUM(D40:AB40)</f>
        <v>0</v>
      </c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7"/>
    </row>
    <row r="41" spans="1:28" x14ac:dyDescent="0.25">
      <c r="A41" s="38"/>
      <c r="B41" s="3"/>
      <c r="C41" s="254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7"/>
    </row>
    <row r="42" spans="1:28" x14ac:dyDescent="0.25">
      <c r="A42" s="38" t="s">
        <v>62</v>
      </c>
      <c r="B42" s="35">
        <f>SUM(D42:Y42)</f>
        <v>0</v>
      </c>
      <c r="C42" s="29">
        <f>SUM(C16:C41)</f>
        <v>-236734.97</v>
      </c>
      <c r="D42" s="7">
        <f t="shared" ref="D42:T42" si="5">-SUM(D16:D41)+D14</f>
        <v>0</v>
      </c>
      <c r="E42" s="7">
        <f t="shared" si="5"/>
        <v>0</v>
      </c>
      <c r="F42" s="7">
        <f t="shared" si="5"/>
        <v>0</v>
      </c>
      <c r="G42" s="7">
        <f t="shared" si="5"/>
        <v>0</v>
      </c>
      <c r="H42" s="7">
        <f t="shared" si="5"/>
        <v>0</v>
      </c>
      <c r="I42" s="7">
        <f t="shared" si="5"/>
        <v>0</v>
      </c>
      <c r="J42" s="7">
        <f t="shared" si="5"/>
        <v>0</v>
      </c>
      <c r="K42" s="7">
        <f t="shared" si="5"/>
        <v>0</v>
      </c>
      <c r="L42" s="7">
        <f t="shared" si="5"/>
        <v>0</v>
      </c>
      <c r="M42" s="7">
        <f t="shared" si="5"/>
        <v>0</v>
      </c>
      <c r="N42" s="7">
        <f t="shared" si="5"/>
        <v>0</v>
      </c>
      <c r="O42" s="7">
        <f t="shared" si="5"/>
        <v>0</v>
      </c>
      <c r="P42" s="7">
        <f t="shared" si="5"/>
        <v>0</v>
      </c>
      <c r="Q42" s="7">
        <f t="shared" si="5"/>
        <v>0</v>
      </c>
      <c r="R42" s="7">
        <f t="shared" si="5"/>
        <v>0</v>
      </c>
      <c r="S42" s="7">
        <f t="shared" si="5"/>
        <v>0</v>
      </c>
      <c r="T42" s="7">
        <f t="shared" si="5"/>
        <v>0</v>
      </c>
      <c r="U42" s="7">
        <f t="shared" ref="U42:AB42" si="6">-SUM(U16:U41)+U14</f>
        <v>0</v>
      </c>
      <c r="V42" s="7">
        <f t="shared" si="6"/>
        <v>0</v>
      </c>
      <c r="W42" s="7">
        <f t="shared" si="6"/>
        <v>0</v>
      </c>
      <c r="X42" s="7">
        <f t="shared" si="6"/>
        <v>0</v>
      </c>
      <c r="Y42" s="7">
        <f t="shared" si="6"/>
        <v>0</v>
      </c>
      <c r="Z42" s="326">
        <f t="shared" si="6"/>
        <v>0</v>
      </c>
      <c r="AA42" s="326">
        <f t="shared" si="6"/>
        <v>0</v>
      </c>
      <c r="AB42" s="326">
        <f t="shared" si="6"/>
        <v>0</v>
      </c>
    </row>
    <row r="43" spans="1:28" x14ac:dyDescent="0.25">
      <c r="A43" s="38"/>
      <c r="B43" s="29">
        <f>SUM(D43:Y43)</f>
        <v>0</v>
      </c>
      <c r="C43" s="3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8" x14ac:dyDescent="0.25">
      <c r="A44" s="39" t="s">
        <v>63</v>
      </c>
      <c r="B44" s="3"/>
      <c r="C44" s="30">
        <f>+C14+C42</f>
        <v>0</v>
      </c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33"/>
      <c r="U44" s="33"/>
      <c r="V44" s="33"/>
      <c r="W44" s="33"/>
      <c r="X44" s="33"/>
      <c r="Y44" s="33"/>
      <c r="Z44" s="33"/>
    </row>
    <row r="45" spans="1:28" x14ac:dyDescent="0.25">
      <c r="A45" s="3"/>
      <c r="B45" s="3"/>
      <c r="C45" s="3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8" x14ac:dyDescent="0.25">
      <c r="A46" s="3"/>
      <c r="B46" s="36"/>
      <c r="C46" s="3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8" x14ac:dyDescent="0.25">
      <c r="A47" s="3"/>
      <c r="B47" s="3"/>
      <c r="C47" s="3"/>
      <c r="E47" s="7"/>
      <c r="F47" s="4"/>
      <c r="G47" s="4"/>
      <c r="H47" s="4"/>
      <c r="I47" s="4"/>
      <c r="J47" s="4"/>
      <c r="K47" s="4"/>
      <c r="L47" s="4"/>
      <c r="M47" s="4"/>
      <c r="N47" s="7">
        <f>SUM(E32:E47)</f>
        <v>0</v>
      </c>
      <c r="O47" s="4"/>
      <c r="P47" s="4"/>
      <c r="Q47" s="4"/>
      <c r="R47" s="4"/>
      <c r="S47" s="4"/>
    </row>
    <row r="48" spans="1:28" x14ac:dyDescent="0.25">
      <c r="B48" s="3"/>
      <c r="C48" s="3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</row>
    <row r="49" spans="5:19" x14ac:dyDescent="0.25"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</row>
    <row r="50" spans="5:19" x14ac:dyDescent="0.25"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</row>
    <row r="51" spans="5:19" x14ac:dyDescent="0.25"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</row>
    <row r="52" spans="5:19" x14ac:dyDescent="0.25"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</row>
    <row r="53" spans="5:19" x14ac:dyDescent="0.25"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</row>
    <row r="54" spans="5:19" x14ac:dyDescent="0.25"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</row>
    <row r="55" spans="5:19" x14ac:dyDescent="0.25"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</row>
    <row r="56" spans="5:19" x14ac:dyDescent="0.25"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</row>
    <row r="57" spans="5:19" x14ac:dyDescent="0.25"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</row>
    <row r="58" spans="5:19" x14ac:dyDescent="0.25"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</row>
  </sheetData>
  <pageMargins left="0.7" right="0.7" top="0.75" bottom="0.75" header="0.3" footer="0.3"/>
  <pageSetup scale="65" orientation="landscape" r:id="rId1"/>
  <ignoredErrors>
    <ignoredError sqref="Q32:Q34" formula="1"/>
  </ignoredErrors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500-000000000000}">
  <sheetPr codeName="Sheet112">
    <pageSetUpPr fitToPage="1"/>
  </sheetPr>
  <dimension ref="A1:AB58"/>
  <sheetViews>
    <sheetView workbookViewId="0"/>
  </sheetViews>
  <sheetFormatPr defaultRowHeight="15" x14ac:dyDescent="0.25"/>
  <cols>
    <col min="1" max="1" width="34" bestFit="1" customWidth="1"/>
    <col min="2" max="2" width="8.7109375" customWidth="1"/>
    <col min="3" max="3" width="12.85546875" customWidth="1"/>
    <col min="4" max="4" width="10.5703125" hidden="1" customWidth="1"/>
    <col min="5" max="5" width="7.42578125" hidden="1" customWidth="1"/>
    <col min="6" max="7" width="9" hidden="1" customWidth="1"/>
    <col min="8" max="8" width="10.5703125" hidden="1" customWidth="1"/>
    <col min="9" max="9" width="10" hidden="1" customWidth="1"/>
    <col min="10" max="10" width="9" hidden="1" customWidth="1"/>
    <col min="11" max="11" width="10.5703125" hidden="1" customWidth="1"/>
    <col min="12" max="13" width="9" hidden="1" customWidth="1"/>
    <col min="14" max="17" width="9.28515625" customWidth="1"/>
    <col min="18" max="19" width="11.28515625" customWidth="1"/>
    <col min="20" max="20" width="11.5703125" bestFit="1" customWidth="1"/>
    <col min="22" max="24" width="10.5703125" customWidth="1"/>
  </cols>
  <sheetData>
    <row r="1" spans="1:28" x14ac:dyDescent="0.25">
      <c r="A1" s="11" t="s">
        <v>10</v>
      </c>
    </row>
    <row r="2" spans="1:28" x14ac:dyDescent="0.25">
      <c r="A2" s="9" t="s">
        <v>438</v>
      </c>
    </row>
    <row r="3" spans="1:28" x14ac:dyDescent="0.25">
      <c r="A3" s="9" t="s">
        <v>80</v>
      </c>
    </row>
    <row r="4" spans="1:28" x14ac:dyDescent="0.25">
      <c r="R4" s="40" t="s">
        <v>4</v>
      </c>
      <c r="S4" s="41"/>
      <c r="T4" s="40" t="s">
        <v>8</v>
      </c>
    </row>
    <row r="5" spans="1:28" x14ac:dyDescent="0.25">
      <c r="A5" s="10" t="s">
        <v>9</v>
      </c>
      <c r="B5" s="12" t="s">
        <v>64</v>
      </c>
      <c r="C5" s="12" t="s">
        <v>12</v>
      </c>
      <c r="R5" s="42" t="s">
        <v>2</v>
      </c>
      <c r="S5" s="42" t="s">
        <v>60</v>
      </c>
      <c r="T5" s="42" t="s">
        <v>7</v>
      </c>
    </row>
    <row r="6" spans="1:28" x14ac:dyDescent="0.25">
      <c r="A6" t="s">
        <v>503</v>
      </c>
      <c r="B6" s="3">
        <f>+SUMMARY!A170</f>
        <v>717</v>
      </c>
      <c r="C6">
        <f>+SUMMARY!D170</f>
        <v>310349</v>
      </c>
      <c r="R6" s="3"/>
    </row>
    <row r="7" spans="1:28" x14ac:dyDescent="0.25">
      <c r="A7" s="213"/>
      <c r="B7" s="212"/>
      <c r="C7" s="214"/>
      <c r="D7" s="100"/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1"/>
      <c r="P7" s="6"/>
      <c r="Q7" s="6"/>
      <c r="R7" s="13">
        <f>+C14</f>
        <v>982583.15</v>
      </c>
      <c r="S7" s="13">
        <f>+-C42</f>
        <v>982583.15</v>
      </c>
      <c r="T7" s="13">
        <f>+R7-S7</f>
        <v>0</v>
      </c>
    </row>
    <row r="8" spans="1:28" x14ac:dyDescent="0.25">
      <c r="A8" s="213"/>
      <c r="B8" s="3"/>
      <c r="D8" s="100"/>
      <c r="E8" s="100"/>
      <c r="F8" s="100"/>
      <c r="G8" s="100"/>
      <c r="H8" s="100"/>
      <c r="I8" s="100"/>
      <c r="J8" s="100"/>
      <c r="K8" s="100"/>
      <c r="L8" s="100"/>
      <c r="M8" s="100"/>
      <c r="N8" s="100"/>
      <c r="O8" s="101"/>
      <c r="P8" s="6"/>
      <c r="Q8" s="6"/>
    </row>
    <row r="9" spans="1:28" x14ac:dyDescent="0.25">
      <c r="A9" s="2"/>
      <c r="B9" s="3"/>
      <c r="D9" s="100"/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1"/>
      <c r="P9" s="6"/>
      <c r="Q9" s="6"/>
    </row>
    <row r="10" spans="1:28" x14ac:dyDescent="0.25">
      <c r="B10" s="3"/>
    </row>
    <row r="11" spans="1:28" x14ac:dyDescent="0.25">
      <c r="A11" s="686" t="s">
        <v>66</v>
      </c>
      <c r="B11" s="219" t="str">
        <f>+SUMMARY!F170</f>
        <v>3100</v>
      </c>
      <c r="C11" s="214"/>
    </row>
    <row r="12" spans="1:28" x14ac:dyDescent="0.25">
      <c r="B12" s="28"/>
      <c r="C12" s="2"/>
    </row>
    <row r="13" spans="1:28" x14ac:dyDescent="0.25">
      <c r="A13" s="9" t="s">
        <v>5</v>
      </c>
      <c r="C13" s="31" t="s">
        <v>3</v>
      </c>
      <c r="D13" s="32">
        <v>1994</v>
      </c>
      <c r="E13" s="32">
        <v>1995</v>
      </c>
      <c r="F13" s="32">
        <v>1996</v>
      </c>
      <c r="G13" s="32">
        <v>1997</v>
      </c>
      <c r="H13" s="32">
        <v>1998</v>
      </c>
      <c r="I13" s="32">
        <v>1999</v>
      </c>
      <c r="J13" s="32">
        <v>2000</v>
      </c>
      <c r="K13" s="32">
        <v>2001</v>
      </c>
      <c r="L13" s="32">
        <v>2002</v>
      </c>
      <c r="M13" s="32">
        <v>2003</v>
      </c>
      <c r="N13" s="32">
        <v>2004</v>
      </c>
      <c r="O13" s="32">
        <v>2005</v>
      </c>
      <c r="P13" s="32">
        <v>2006</v>
      </c>
      <c r="Q13" s="32">
        <v>2007</v>
      </c>
      <c r="R13" s="32">
        <v>2008</v>
      </c>
      <c r="S13" s="32">
        <v>2009</v>
      </c>
      <c r="T13" s="32">
        <v>2010</v>
      </c>
      <c r="U13" s="32">
        <v>2011</v>
      </c>
      <c r="V13" s="32">
        <v>2012</v>
      </c>
      <c r="W13" s="32">
        <v>2013</v>
      </c>
      <c r="X13" s="32">
        <v>2014</v>
      </c>
      <c r="Y13" s="328">
        <v>2015</v>
      </c>
      <c r="Z13" s="32">
        <v>2016</v>
      </c>
      <c r="AA13" s="328">
        <v>2017</v>
      </c>
      <c r="AB13" s="32">
        <v>2018</v>
      </c>
    </row>
    <row r="14" spans="1:28" x14ac:dyDescent="0.25">
      <c r="A14" s="9" t="s">
        <v>73</v>
      </c>
      <c r="C14" s="102">
        <f>SUM(D14:Y14)</f>
        <v>982583.15</v>
      </c>
      <c r="D14" s="111"/>
      <c r="E14" s="111"/>
      <c r="F14" s="111"/>
      <c r="G14" s="111"/>
      <c r="H14" s="111"/>
      <c r="I14" s="111"/>
      <c r="J14" s="111"/>
      <c r="K14" s="111"/>
      <c r="L14" s="111"/>
      <c r="M14" s="111"/>
      <c r="N14" s="111"/>
      <c r="O14" s="111"/>
      <c r="P14" s="111"/>
      <c r="Q14" s="111"/>
      <c r="R14" s="111"/>
      <c r="S14" s="102">
        <v>6710.15</v>
      </c>
      <c r="T14" s="43">
        <v>975873</v>
      </c>
      <c r="U14" s="7"/>
      <c r="V14" s="7"/>
      <c r="W14" s="7"/>
      <c r="X14" s="7"/>
      <c r="Y14" s="7"/>
      <c r="Z14" s="7"/>
    </row>
    <row r="15" spans="1:28" x14ac:dyDescent="0.25">
      <c r="A15" s="34"/>
      <c r="B15" s="2"/>
      <c r="C15" s="2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8" x14ac:dyDescent="0.25">
      <c r="A16" s="9" t="s">
        <v>6</v>
      </c>
      <c r="B16" s="3">
        <v>1994</v>
      </c>
      <c r="C16" s="13">
        <f>-SUM(D16:Y16)</f>
        <v>0</v>
      </c>
      <c r="D16" s="103">
        <f>+D$14/7/2</f>
        <v>0</v>
      </c>
      <c r="E16" s="103"/>
      <c r="F16" s="103"/>
      <c r="G16" s="103"/>
      <c r="H16" s="103"/>
      <c r="I16" s="103"/>
      <c r="J16" s="103"/>
      <c r="K16" s="103"/>
      <c r="L16" s="103"/>
      <c r="M16" s="103"/>
      <c r="N16" s="103"/>
      <c r="O16" s="103"/>
      <c r="P16" s="103"/>
      <c r="Q16" s="103"/>
      <c r="R16" s="103"/>
      <c r="S16" s="103"/>
      <c r="T16" s="103"/>
      <c r="U16" s="103"/>
      <c r="V16" s="7"/>
      <c r="W16" s="7"/>
      <c r="X16" s="7"/>
      <c r="Y16" s="103"/>
      <c r="Z16" s="103"/>
    </row>
    <row r="17" spans="1:26" x14ac:dyDescent="0.25">
      <c r="B17" s="3">
        <v>1995</v>
      </c>
      <c r="C17" s="13">
        <f t="shared" ref="C17:C39" si="0">-SUM(D17:Y17)</f>
        <v>0</v>
      </c>
      <c r="D17" s="103">
        <f>+D$14/7</f>
        <v>0</v>
      </c>
      <c r="E17" s="103">
        <f>+E$14/7/2</f>
        <v>0</v>
      </c>
      <c r="F17" s="103"/>
      <c r="G17" s="103"/>
      <c r="H17" s="103"/>
      <c r="I17" s="103"/>
      <c r="J17" s="103"/>
      <c r="K17" s="103"/>
      <c r="L17" s="103"/>
      <c r="M17" s="103"/>
      <c r="N17" s="103"/>
      <c r="O17" s="103"/>
      <c r="P17" s="103"/>
      <c r="Q17" s="103"/>
      <c r="R17" s="103"/>
      <c r="S17" s="103"/>
      <c r="T17" s="103"/>
      <c r="U17" s="103"/>
      <c r="V17" s="7"/>
      <c r="W17" s="7"/>
      <c r="X17" s="7"/>
      <c r="Y17" s="103"/>
      <c r="Z17" s="103"/>
    </row>
    <row r="18" spans="1:26" x14ac:dyDescent="0.25">
      <c r="B18" s="3">
        <v>1996</v>
      </c>
      <c r="C18" s="13">
        <f t="shared" si="0"/>
        <v>0</v>
      </c>
      <c r="D18" s="103">
        <f>+D17</f>
        <v>0</v>
      </c>
      <c r="E18" s="103">
        <f>+E$14/7</f>
        <v>0</v>
      </c>
      <c r="F18" s="103">
        <f>+F$14/7/2</f>
        <v>0</v>
      </c>
      <c r="G18" s="103"/>
      <c r="H18" s="103"/>
      <c r="I18" s="103"/>
      <c r="J18" s="103"/>
      <c r="K18" s="103"/>
      <c r="L18" s="103"/>
      <c r="M18" s="103"/>
      <c r="N18" s="103"/>
      <c r="O18" s="103"/>
      <c r="P18" s="103"/>
      <c r="Q18" s="103"/>
      <c r="R18" s="103"/>
      <c r="S18" s="103"/>
      <c r="T18" s="103"/>
      <c r="U18" s="103"/>
      <c r="V18" s="7"/>
      <c r="W18" s="7"/>
      <c r="X18" s="7"/>
      <c r="Y18" s="103"/>
      <c r="Z18" s="103"/>
    </row>
    <row r="19" spans="1:26" x14ac:dyDescent="0.25">
      <c r="B19" s="3">
        <v>1997</v>
      </c>
      <c r="C19" s="13">
        <f t="shared" si="0"/>
        <v>0</v>
      </c>
      <c r="D19" s="103">
        <f>+D18</f>
        <v>0</v>
      </c>
      <c r="E19" s="103">
        <f>+E18</f>
        <v>0</v>
      </c>
      <c r="F19" s="103">
        <f>+F$14/7</f>
        <v>0</v>
      </c>
      <c r="G19" s="103">
        <f>+G$14/7/2</f>
        <v>0</v>
      </c>
      <c r="H19" s="103"/>
      <c r="I19" s="103"/>
      <c r="J19" s="103"/>
      <c r="K19" s="103"/>
      <c r="L19" s="103"/>
      <c r="M19" s="103"/>
      <c r="N19" s="103"/>
      <c r="O19" s="103"/>
      <c r="P19" s="103"/>
      <c r="Q19" s="103"/>
      <c r="R19" s="103"/>
      <c r="S19" s="103"/>
      <c r="T19" s="103"/>
      <c r="U19" s="103"/>
      <c r="V19" s="7"/>
      <c r="W19" s="7"/>
      <c r="X19" s="7"/>
      <c r="Y19" s="103"/>
      <c r="Z19" s="103"/>
    </row>
    <row r="20" spans="1:26" x14ac:dyDescent="0.25">
      <c r="B20" s="3">
        <v>1998</v>
      </c>
      <c r="C20" s="13">
        <f t="shared" si="0"/>
        <v>0</v>
      </c>
      <c r="D20" s="103">
        <f>+D19</f>
        <v>0</v>
      </c>
      <c r="E20" s="103">
        <f>+E19</f>
        <v>0</v>
      </c>
      <c r="F20" s="103">
        <f>+F19</f>
        <v>0</v>
      </c>
      <c r="G20" s="103">
        <f>+G$14/7</f>
        <v>0</v>
      </c>
      <c r="H20" s="103">
        <f>+H$14/7/2</f>
        <v>0</v>
      </c>
      <c r="I20" s="103"/>
      <c r="J20" s="103"/>
      <c r="K20" s="103"/>
      <c r="L20" s="103"/>
      <c r="M20" s="103"/>
      <c r="N20" s="103"/>
      <c r="O20" s="103"/>
      <c r="P20" s="103"/>
      <c r="Q20" s="103"/>
      <c r="R20" s="103"/>
      <c r="S20" s="103"/>
      <c r="T20" s="103"/>
      <c r="U20" s="103"/>
      <c r="V20" s="7"/>
      <c r="W20" s="7"/>
      <c r="X20" s="7"/>
      <c r="Y20" s="103"/>
      <c r="Z20" s="103"/>
    </row>
    <row r="21" spans="1:26" x14ac:dyDescent="0.25">
      <c r="B21" s="3">
        <v>1999</v>
      </c>
      <c r="C21" s="13">
        <f t="shared" si="0"/>
        <v>0</v>
      </c>
      <c r="D21" s="103">
        <f>+D20</f>
        <v>0</v>
      </c>
      <c r="E21" s="103">
        <f>+E20</f>
        <v>0</v>
      </c>
      <c r="F21" s="103">
        <f>+F20</f>
        <v>0</v>
      </c>
      <c r="G21" s="103">
        <f>+G20</f>
        <v>0</v>
      </c>
      <c r="H21" s="103">
        <f>+H$14/7</f>
        <v>0</v>
      </c>
      <c r="I21" s="103">
        <f>+I$14/7/2</f>
        <v>0</v>
      </c>
      <c r="J21" s="103"/>
      <c r="K21" s="103"/>
      <c r="L21" s="103"/>
      <c r="M21" s="103"/>
      <c r="N21" s="103"/>
      <c r="O21" s="103"/>
      <c r="P21" s="103"/>
      <c r="Q21" s="103"/>
      <c r="R21" s="103"/>
      <c r="S21" s="103"/>
      <c r="T21" s="103"/>
      <c r="U21" s="103"/>
      <c r="V21" s="7"/>
      <c r="W21" s="7"/>
      <c r="X21" s="7"/>
      <c r="Y21" s="103"/>
      <c r="Z21" s="103"/>
    </row>
    <row r="22" spans="1:26" x14ac:dyDescent="0.25">
      <c r="B22" s="3">
        <v>2000</v>
      </c>
      <c r="C22" s="13">
        <f t="shared" si="0"/>
        <v>0</v>
      </c>
      <c r="D22" s="103">
        <f>+D21</f>
        <v>0</v>
      </c>
      <c r="E22" s="103">
        <f>+E21</f>
        <v>0</v>
      </c>
      <c r="F22" s="103">
        <f>+F21</f>
        <v>0</v>
      </c>
      <c r="G22" s="103">
        <f>+G21</f>
        <v>0</v>
      </c>
      <c r="H22" s="103">
        <f>+H21</f>
        <v>0</v>
      </c>
      <c r="I22" s="103">
        <f>+I$14/7</f>
        <v>0</v>
      </c>
      <c r="J22" s="103">
        <f>+J$14/7/2</f>
        <v>0</v>
      </c>
      <c r="K22" s="103"/>
      <c r="L22" s="103"/>
      <c r="M22" s="103"/>
      <c r="N22" s="103"/>
      <c r="O22" s="103"/>
      <c r="P22" s="103"/>
      <c r="Q22" s="103"/>
      <c r="R22" s="103"/>
      <c r="S22" s="103"/>
      <c r="T22" s="103"/>
      <c r="U22" s="103"/>
      <c r="V22" s="7"/>
      <c r="W22" s="7"/>
      <c r="X22" s="7"/>
      <c r="Y22" s="103"/>
      <c r="Z22" s="103"/>
    </row>
    <row r="23" spans="1:26" x14ac:dyDescent="0.25">
      <c r="B23" s="3">
        <v>2001</v>
      </c>
      <c r="C23" s="13">
        <f t="shared" si="0"/>
        <v>0</v>
      </c>
      <c r="D23" s="103">
        <f>+D$14/7/2</f>
        <v>0</v>
      </c>
      <c r="E23" s="103">
        <f>+E22</f>
        <v>0</v>
      </c>
      <c r="F23" s="103">
        <f>+F22</f>
        <v>0</v>
      </c>
      <c r="G23" s="103">
        <f>+G22</f>
        <v>0</v>
      </c>
      <c r="H23" s="103">
        <f>+H22</f>
        <v>0</v>
      </c>
      <c r="I23" s="103">
        <f>+I22</f>
        <v>0</v>
      </c>
      <c r="J23" s="103">
        <f>+J$14/7</f>
        <v>0</v>
      </c>
      <c r="K23" s="103">
        <f>+K$14/7/2</f>
        <v>0</v>
      </c>
      <c r="L23" s="103"/>
      <c r="M23" s="103"/>
      <c r="N23" s="103"/>
      <c r="O23" s="103"/>
      <c r="P23" s="103"/>
      <c r="Q23" s="103"/>
      <c r="R23" s="103"/>
      <c r="S23" s="103"/>
      <c r="T23" s="103"/>
      <c r="U23" s="103"/>
      <c r="V23" s="7"/>
      <c r="W23" s="7"/>
      <c r="X23" s="7"/>
      <c r="Y23" s="103"/>
      <c r="Z23" s="103"/>
    </row>
    <row r="24" spans="1:26" x14ac:dyDescent="0.25">
      <c r="B24" s="3">
        <v>2002</v>
      </c>
      <c r="C24" s="13">
        <f t="shared" si="0"/>
        <v>0</v>
      </c>
      <c r="D24" s="103"/>
      <c r="E24" s="103">
        <f>+E$14/7/2</f>
        <v>0</v>
      </c>
      <c r="F24" s="103">
        <f>+F23</f>
        <v>0</v>
      </c>
      <c r="G24" s="103">
        <f>+G23</f>
        <v>0</v>
      </c>
      <c r="H24" s="103">
        <f>+H23</f>
        <v>0</v>
      </c>
      <c r="I24" s="103">
        <f>+I23</f>
        <v>0</v>
      </c>
      <c r="J24" s="103">
        <f>+J23</f>
        <v>0</v>
      </c>
      <c r="K24" s="103">
        <f>+K$14/7</f>
        <v>0</v>
      </c>
      <c r="L24" s="103">
        <f>+L$14/7/2</f>
        <v>0</v>
      </c>
      <c r="M24" s="103"/>
      <c r="N24" s="103"/>
      <c r="O24" s="103"/>
      <c r="P24" s="103"/>
      <c r="Q24" s="103"/>
      <c r="R24" s="103"/>
      <c r="S24" s="103"/>
      <c r="T24" s="103"/>
      <c r="U24" s="103"/>
      <c r="V24" s="7"/>
      <c r="W24" s="7"/>
      <c r="X24" s="7"/>
      <c r="Y24" s="103"/>
      <c r="Z24" s="103"/>
    </row>
    <row r="25" spans="1:26" x14ac:dyDescent="0.25">
      <c r="B25" s="3">
        <v>2003</v>
      </c>
      <c r="C25" s="13">
        <f t="shared" si="0"/>
        <v>0</v>
      </c>
      <c r="D25" s="103"/>
      <c r="E25" s="103"/>
      <c r="F25" s="103">
        <f>+F$14/7/2</f>
        <v>0</v>
      </c>
      <c r="G25" s="103">
        <f>+G24</f>
        <v>0</v>
      </c>
      <c r="H25" s="103">
        <f>+H24</f>
        <v>0</v>
      </c>
      <c r="I25" s="103">
        <f>+I24</f>
        <v>0</v>
      </c>
      <c r="J25" s="103">
        <f>+J24</f>
        <v>0</v>
      </c>
      <c r="K25" s="103">
        <f>+K24</f>
        <v>0</v>
      </c>
      <c r="L25" s="103">
        <f>+L$14/7</f>
        <v>0</v>
      </c>
      <c r="M25" s="103">
        <f>+M$14/7/2</f>
        <v>0</v>
      </c>
      <c r="N25" s="103"/>
      <c r="O25" s="103"/>
      <c r="P25" s="103"/>
      <c r="Q25" s="103"/>
      <c r="R25" s="103"/>
      <c r="S25" s="103"/>
      <c r="T25" s="103"/>
      <c r="U25" s="103"/>
      <c r="V25" s="7"/>
      <c r="W25" s="7"/>
      <c r="X25" s="7"/>
      <c r="Y25" s="103"/>
      <c r="Z25" s="103"/>
    </row>
    <row r="26" spans="1:26" x14ac:dyDescent="0.25">
      <c r="B26" s="3">
        <v>2004</v>
      </c>
      <c r="C26" s="13">
        <f t="shared" si="0"/>
        <v>0</v>
      </c>
      <c r="D26" s="103"/>
      <c r="E26" s="103"/>
      <c r="F26" s="103"/>
      <c r="G26" s="103">
        <f>+G$14/7/2</f>
        <v>0</v>
      </c>
      <c r="H26" s="103">
        <f>+H25</f>
        <v>0</v>
      </c>
      <c r="I26" s="103">
        <f>+I25</f>
        <v>0</v>
      </c>
      <c r="J26" s="103">
        <f>+J25</f>
        <v>0</v>
      </c>
      <c r="K26" s="103">
        <f>+K25</f>
        <v>0</v>
      </c>
      <c r="L26" s="103">
        <f>+L25</f>
        <v>0</v>
      </c>
      <c r="M26" s="103">
        <f>+M$14/7</f>
        <v>0</v>
      </c>
      <c r="N26" s="103">
        <f>+N$14/7/2</f>
        <v>0</v>
      </c>
      <c r="O26" s="103"/>
      <c r="P26" s="103"/>
      <c r="Q26" s="103"/>
      <c r="R26" s="103"/>
      <c r="S26" s="103"/>
      <c r="T26" s="103"/>
      <c r="U26" s="103"/>
      <c r="V26" s="7"/>
      <c r="W26" s="7"/>
      <c r="X26" s="7"/>
      <c r="Y26" s="103"/>
      <c r="Z26" s="103"/>
    </row>
    <row r="27" spans="1:26" x14ac:dyDescent="0.25">
      <c r="B27" s="3">
        <v>2005</v>
      </c>
      <c r="C27" s="13">
        <f t="shared" si="0"/>
        <v>0</v>
      </c>
      <c r="D27" s="103"/>
      <c r="E27" s="103"/>
      <c r="F27" s="103"/>
      <c r="G27" s="103"/>
      <c r="H27" s="103">
        <f>+H$14/7/2</f>
        <v>0</v>
      </c>
      <c r="I27" s="103">
        <f>+I26</f>
        <v>0</v>
      </c>
      <c r="J27" s="103">
        <f>+J26</f>
        <v>0</v>
      </c>
      <c r="K27" s="103">
        <f>+K26</f>
        <v>0</v>
      </c>
      <c r="L27" s="103">
        <f>+L26</f>
        <v>0</v>
      </c>
      <c r="M27" s="103">
        <f>+M26</f>
        <v>0</v>
      </c>
      <c r="N27" s="103">
        <f>+N$14/7</f>
        <v>0</v>
      </c>
      <c r="O27" s="103">
        <f>+O$14/7/2</f>
        <v>0</v>
      </c>
      <c r="P27" s="103"/>
      <c r="Q27" s="103"/>
      <c r="R27" s="103"/>
      <c r="S27" s="103"/>
      <c r="T27" s="103"/>
      <c r="U27" s="103"/>
      <c r="V27" s="7"/>
      <c r="W27" s="7"/>
      <c r="X27" s="7"/>
      <c r="Y27" s="103"/>
      <c r="Z27" s="103"/>
    </row>
    <row r="28" spans="1:26" x14ac:dyDescent="0.25">
      <c r="B28" s="3">
        <v>2006</v>
      </c>
      <c r="C28" s="13">
        <f t="shared" si="0"/>
        <v>0</v>
      </c>
      <c r="D28" s="103"/>
      <c r="E28" s="103"/>
      <c r="F28" s="103"/>
      <c r="G28" s="103"/>
      <c r="H28" s="103"/>
      <c r="I28" s="103">
        <f>+I$14/7/2</f>
        <v>0</v>
      </c>
      <c r="J28" s="103">
        <f>+J27</f>
        <v>0</v>
      </c>
      <c r="K28" s="103">
        <f>+K27</f>
        <v>0</v>
      </c>
      <c r="L28" s="103">
        <f>+L27</f>
        <v>0</v>
      </c>
      <c r="M28" s="103">
        <f>+M27</f>
        <v>0</v>
      </c>
      <c r="N28" s="103">
        <f>+N27</f>
        <v>0</v>
      </c>
      <c r="O28" s="103">
        <f>+O$14/7</f>
        <v>0</v>
      </c>
      <c r="P28" s="103">
        <f>+P$14/7/2</f>
        <v>0</v>
      </c>
      <c r="Q28" s="103"/>
      <c r="R28" s="103"/>
      <c r="S28" s="103"/>
      <c r="T28" s="103"/>
      <c r="U28" s="103"/>
      <c r="V28" s="7"/>
      <c r="W28" s="7"/>
      <c r="X28" s="7"/>
      <c r="Y28" s="103"/>
      <c r="Z28" s="103"/>
    </row>
    <row r="29" spans="1:26" x14ac:dyDescent="0.25">
      <c r="B29" s="3">
        <v>2007</v>
      </c>
      <c r="C29" s="13">
        <f t="shared" si="0"/>
        <v>0</v>
      </c>
      <c r="D29" s="103"/>
      <c r="E29" s="103"/>
      <c r="F29" s="103"/>
      <c r="G29" s="103"/>
      <c r="H29" s="103"/>
      <c r="I29" s="103"/>
      <c r="J29" s="103">
        <f>+J$14/7/2</f>
        <v>0</v>
      </c>
      <c r="K29" s="103">
        <f>+K28</f>
        <v>0</v>
      </c>
      <c r="L29" s="103">
        <f>+L28</f>
        <v>0</v>
      </c>
      <c r="M29" s="103">
        <f>+M28</f>
        <v>0</v>
      </c>
      <c r="N29" s="103">
        <f>+N28</f>
        <v>0</v>
      </c>
      <c r="O29" s="103">
        <f>+O28</f>
        <v>0</v>
      </c>
      <c r="P29" s="103">
        <f>+P$14/7</f>
        <v>0</v>
      </c>
      <c r="Q29" s="103">
        <f>+Q$14/7/2</f>
        <v>0</v>
      </c>
      <c r="R29" s="103"/>
      <c r="S29" s="103"/>
      <c r="T29" s="103"/>
      <c r="U29" s="103"/>
      <c r="V29" s="7"/>
      <c r="W29" s="7"/>
      <c r="X29" s="7"/>
      <c r="Y29" s="103"/>
      <c r="Z29" s="103"/>
    </row>
    <row r="30" spans="1:26" x14ac:dyDescent="0.25">
      <c r="B30" s="3">
        <v>2008</v>
      </c>
      <c r="C30" s="13">
        <f t="shared" si="0"/>
        <v>0</v>
      </c>
      <c r="D30" s="103"/>
      <c r="E30" s="103"/>
      <c r="F30" s="103"/>
      <c r="G30" s="103"/>
      <c r="H30" s="103"/>
      <c r="I30" s="103"/>
      <c r="J30" s="103"/>
      <c r="K30" s="103">
        <f>+K$14/7/2</f>
        <v>0</v>
      </c>
      <c r="L30" s="103">
        <f>+L29</f>
        <v>0</v>
      </c>
      <c r="M30" s="103">
        <f>+M29</f>
        <v>0</v>
      </c>
      <c r="N30" s="103">
        <f>+N29</f>
        <v>0</v>
      </c>
      <c r="O30" s="103">
        <f>+O29</f>
        <v>0</v>
      </c>
      <c r="P30" s="103">
        <f>+P29</f>
        <v>0</v>
      </c>
      <c r="Q30" s="103">
        <f>+Q$14/7</f>
        <v>0</v>
      </c>
      <c r="R30" s="103">
        <f>+R$14/7/2</f>
        <v>0</v>
      </c>
      <c r="S30" s="103"/>
      <c r="T30" s="103"/>
      <c r="U30" s="103"/>
      <c r="V30" s="7"/>
      <c r="W30" s="7"/>
      <c r="X30" s="7"/>
      <c r="Y30" s="103"/>
      <c r="Z30" s="103"/>
    </row>
    <row r="31" spans="1:26" x14ac:dyDescent="0.25">
      <c r="B31" s="3">
        <v>2009</v>
      </c>
      <c r="C31" s="13">
        <f t="shared" si="0"/>
        <v>-479.29642857142852</v>
      </c>
      <c r="D31" s="103"/>
      <c r="E31" s="103"/>
      <c r="F31" s="103"/>
      <c r="G31" s="103"/>
      <c r="H31" s="103"/>
      <c r="I31" s="103"/>
      <c r="J31" s="103"/>
      <c r="K31" s="103"/>
      <c r="L31" s="103">
        <f>+L$14/7/2</f>
        <v>0</v>
      </c>
      <c r="M31" s="103">
        <f>+M30</f>
        <v>0</v>
      </c>
      <c r="N31" s="103">
        <f>+N30</f>
        <v>0</v>
      </c>
      <c r="O31" s="103">
        <f>+O30</f>
        <v>0</v>
      </c>
      <c r="P31" s="103">
        <f t="shared" ref="P31:P34" si="1">+P30</f>
        <v>0</v>
      </c>
      <c r="Q31" s="103">
        <f t="shared" ref="Q31:Q35" si="2">+Q$14/7</f>
        <v>0</v>
      </c>
      <c r="R31" s="103">
        <f>+R$14/7</f>
        <v>0</v>
      </c>
      <c r="S31" s="103">
        <f>+S$14/7/2</f>
        <v>479.29642857142852</v>
      </c>
      <c r="T31" s="103"/>
      <c r="U31" s="103"/>
      <c r="V31" s="7"/>
      <c r="W31" s="7"/>
      <c r="X31" s="7"/>
      <c r="Y31" s="103"/>
      <c r="Z31" s="103"/>
    </row>
    <row r="32" spans="1:26" x14ac:dyDescent="0.25">
      <c r="A32" s="38" t="s">
        <v>59</v>
      </c>
      <c r="B32" s="3">
        <v>2010</v>
      </c>
      <c r="C32" s="13">
        <f t="shared" si="0"/>
        <v>-70663.807142857142</v>
      </c>
      <c r="D32" s="103"/>
      <c r="E32" s="103"/>
      <c r="F32" s="103"/>
      <c r="G32" s="103"/>
      <c r="H32" s="103"/>
      <c r="I32" s="103"/>
      <c r="J32" s="103"/>
      <c r="K32" s="103"/>
      <c r="L32" s="103"/>
      <c r="M32" s="103">
        <f>+M$14/7/2</f>
        <v>0</v>
      </c>
      <c r="N32" s="103">
        <f>+N31</f>
        <v>0</v>
      </c>
      <c r="O32" s="103">
        <f>+O31</f>
        <v>0</v>
      </c>
      <c r="P32" s="103">
        <f t="shared" si="1"/>
        <v>0</v>
      </c>
      <c r="Q32" s="103">
        <f t="shared" si="2"/>
        <v>0</v>
      </c>
      <c r="R32" s="103">
        <f>+R31</f>
        <v>0</v>
      </c>
      <c r="S32" s="103">
        <f>+S$14/7</f>
        <v>958.59285714285704</v>
      </c>
      <c r="T32" s="103">
        <f>$T$14/7/2</f>
        <v>69705.21428571429</v>
      </c>
      <c r="U32" s="103"/>
      <c r="V32" s="7"/>
      <c r="W32" s="7"/>
      <c r="X32" s="7"/>
      <c r="Y32" s="103"/>
      <c r="Z32" s="103"/>
    </row>
    <row r="33" spans="1:28" x14ac:dyDescent="0.25">
      <c r="A33" s="38"/>
      <c r="B33" s="3">
        <v>2011</v>
      </c>
      <c r="C33" s="13">
        <f t="shared" si="0"/>
        <v>-140369.02142857143</v>
      </c>
      <c r="D33" s="103"/>
      <c r="E33" s="103"/>
      <c r="F33" s="103"/>
      <c r="G33" s="103"/>
      <c r="H33" s="103"/>
      <c r="I33" s="103"/>
      <c r="J33" s="103"/>
      <c r="K33" s="103"/>
      <c r="L33" s="103"/>
      <c r="M33" s="103"/>
      <c r="N33" s="103">
        <f>+N$14/7/2</f>
        <v>0</v>
      </c>
      <c r="O33" s="103">
        <f>+O32</f>
        <v>0</v>
      </c>
      <c r="P33" s="103">
        <f t="shared" si="1"/>
        <v>0</v>
      </c>
      <c r="Q33" s="103">
        <f t="shared" si="2"/>
        <v>0</v>
      </c>
      <c r="R33" s="103">
        <f t="shared" ref="R33:R36" si="3">+R32</f>
        <v>0</v>
      </c>
      <c r="S33" s="103">
        <f>+S32</f>
        <v>958.59285714285704</v>
      </c>
      <c r="T33" s="103">
        <f>+T$14/7</f>
        <v>139410.42857142858</v>
      </c>
      <c r="U33" s="103">
        <f>+U$14/7/2</f>
        <v>0</v>
      </c>
      <c r="V33" s="7"/>
      <c r="W33" s="7"/>
      <c r="X33" s="7"/>
      <c r="Y33" s="103"/>
      <c r="Z33" s="103"/>
    </row>
    <row r="34" spans="1:28" x14ac:dyDescent="0.25">
      <c r="A34" s="38"/>
      <c r="B34" s="3">
        <v>2012</v>
      </c>
      <c r="C34" s="13">
        <f t="shared" si="0"/>
        <v>-140369.02142857143</v>
      </c>
      <c r="D34" s="103"/>
      <c r="E34" s="103"/>
      <c r="F34" s="103"/>
      <c r="G34" s="103"/>
      <c r="H34" s="103"/>
      <c r="I34" s="103"/>
      <c r="J34" s="103"/>
      <c r="K34" s="103"/>
      <c r="L34" s="103"/>
      <c r="M34" s="103"/>
      <c r="N34" s="103"/>
      <c r="O34" s="103"/>
      <c r="P34" s="103">
        <f t="shared" si="1"/>
        <v>0</v>
      </c>
      <c r="Q34" s="103">
        <f t="shared" si="2"/>
        <v>0</v>
      </c>
      <c r="R34" s="103">
        <f t="shared" si="3"/>
        <v>0</v>
      </c>
      <c r="S34" s="103">
        <f t="shared" ref="S34:S36" si="4">+S33</f>
        <v>958.59285714285704</v>
      </c>
      <c r="T34" s="103">
        <f>T33</f>
        <v>139410.42857142858</v>
      </c>
      <c r="U34" s="103">
        <f>+U$14/7</f>
        <v>0</v>
      </c>
      <c r="V34" s="103">
        <f>+V$14/7/2</f>
        <v>0</v>
      </c>
      <c r="W34" s="7"/>
      <c r="X34" s="7"/>
      <c r="Y34" s="103"/>
      <c r="Z34" s="103"/>
    </row>
    <row r="35" spans="1:28" x14ac:dyDescent="0.25">
      <c r="A35" s="38"/>
      <c r="B35" s="3">
        <v>2013</v>
      </c>
      <c r="C35" s="13">
        <f t="shared" si="0"/>
        <v>-140369.02142857143</v>
      </c>
      <c r="D35" s="103"/>
      <c r="E35" s="103"/>
      <c r="F35" s="103"/>
      <c r="G35" s="103"/>
      <c r="H35" s="103"/>
      <c r="I35" s="103"/>
      <c r="J35" s="103"/>
      <c r="K35" s="103"/>
      <c r="L35" s="103"/>
      <c r="M35" s="103"/>
      <c r="N35" s="103"/>
      <c r="O35" s="103"/>
      <c r="P35" s="103">
        <f>P14/7/2</f>
        <v>0</v>
      </c>
      <c r="Q35" s="103">
        <f t="shared" si="2"/>
        <v>0</v>
      </c>
      <c r="R35" s="103">
        <f t="shared" si="3"/>
        <v>0</v>
      </c>
      <c r="S35" s="103">
        <f t="shared" si="4"/>
        <v>958.59285714285704</v>
      </c>
      <c r="T35" s="103">
        <f>T34</f>
        <v>139410.42857142858</v>
      </c>
      <c r="U35" s="103">
        <f>U34</f>
        <v>0</v>
      </c>
      <c r="V35" s="7">
        <f>V14/7</f>
        <v>0</v>
      </c>
      <c r="W35" s="7">
        <f>W14/7/2</f>
        <v>0</v>
      </c>
      <c r="X35" s="7"/>
      <c r="Y35" s="103"/>
      <c r="Z35" s="103"/>
    </row>
    <row r="36" spans="1:28" x14ac:dyDescent="0.25">
      <c r="A36" s="38"/>
      <c r="B36" s="3">
        <v>2014</v>
      </c>
      <c r="C36" s="13">
        <f t="shared" si="0"/>
        <v>-140369.02142857143</v>
      </c>
      <c r="D36" s="337"/>
      <c r="E36" s="337"/>
      <c r="F36" s="337"/>
      <c r="G36" s="337"/>
      <c r="H36" s="337"/>
      <c r="I36" s="337"/>
      <c r="J36" s="337"/>
      <c r="K36" s="337"/>
      <c r="L36" s="337"/>
      <c r="M36" s="337"/>
      <c r="N36" s="337"/>
      <c r="O36" s="337"/>
      <c r="P36" s="337"/>
      <c r="Q36" s="337">
        <f>Q14/7/2</f>
        <v>0</v>
      </c>
      <c r="R36" s="337">
        <f t="shared" si="3"/>
        <v>0</v>
      </c>
      <c r="S36" s="337">
        <f t="shared" si="4"/>
        <v>958.59285714285704</v>
      </c>
      <c r="T36" s="337">
        <f>T35</f>
        <v>139410.42857142858</v>
      </c>
      <c r="U36" s="337">
        <f>U35</f>
        <v>0</v>
      </c>
      <c r="V36" s="33">
        <f>V35</f>
        <v>0</v>
      </c>
      <c r="W36" s="33">
        <f>W14/7</f>
        <v>0</v>
      </c>
      <c r="X36" s="33">
        <f>X14/7/2</f>
        <v>0</v>
      </c>
      <c r="Y36" s="337"/>
      <c r="Z36" s="103"/>
    </row>
    <row r="37" spans="1:28" x14ac:dyDescent="0.25">
      <c r="A37" s="38"/>
      <c r="B37" s="3">
        <v>2015</v>
      </c>
      <c r="C37" s="13">
        <f t="shared" si="0"/>
        <v>-140369.02142857143</v>
      </c>
      <c r="D37" s="337"/>
      <c r="E37" s="337"/>
      <c r="F37" s="337"/>
      <c r="G37" s="337"/>
      <c r="H37" s="337"/>
      <c r="I37" s="337"/>
      <c r="J37" s="337"/>
      <c r="K37" s="337"/>
      <c r="L37" s="337"/>
      <c r="M37" s="337"/>
      <c r="N37" s="337"/>
      <c r="O37" s="337"/>
      <c r="P37" s="337"/>
      <c r="Q37" s="337"/>
      <c r="R37" s="337">
        <f>R14/7/2</f>
        <v>0</v>
      </c>
      <c r="S37" s="337">
        <f>S36</f>
        <v>958.59285714285704</v>
      </c>
      <c r="T37" s="337">
        <f>T36</f>
        <v>139410.42857142858</v>
      </c>
      <c r="U37" s="337">
        <f>U36</f>
        <v>0</v>
      </c>
      <c r="V37" s="33">
        <f>V36</f>
        <v>0</v>
      </c>
      <c r="W37" s="33">
        <f>W36</f>
        <v>0</v>
      </c>
      <c r="X37" s="33">
        <f>X14/7</f>
        <v>0</v>
      </c>
      <c r="Y37" s="337">
        <f>Y14/7/2</f>
        <v>0</v>
      </c>
      <c r="Z37" s="103"/>
    </row>
    <row r="38" spans="1:28" x14ac:dyDescent="0.25">
      <c r="A38" s="38"/>
      <c r="B38" s="3">
        <v>2016</v>
      </c>
      <c r="C38" s="13">
        <f t="shared" si="0"/>
        <v>-139889.72500000001</v>
      </c>
      <c r="D38" s="337"/>
      <c r="E38" s="337"/>
      <c r="F38" s="337"/>
      <c r="G38" s="337"/>
      <c r="H38" s="337"/>
      <c r="I38" s="337"/>
      <c r="J38" s="337"/>
      <c r="K38" s="337"/>
      <c r="L38" s="337"/>
      <c r="M38" s="337"/>
      <c r="N38" s="337"/>
      <c r="O38" s="337"/>
      <c r="P38" s="337"/>
      <c r="Q38" s="337"/>
      <c r="R38" s="337"/>
      <c r="S38" s="337">
        <f>S14/7/2</f>
        <v>479.29642857142852</v>
      </c>
      <c r="T38" s="337">
        <f>T14/7</f>
        <v>139410.42857142858</v>
      </c>
      <c r="U38" s="337"/>
      <c r="V38" s="33"/>
      <c r="W38" s="33"/>
      <c r="X38" s="33"/>
      <c r="Y38" s="337"/>
      <c r="Z38" s="103"/>
    </row>
    <row r="39" spans="1:28" x14ac:dyDescent="0.25">
      <c r="A39" s="38"/>
      <c r="B39" s="3">
        <v>2017</v>
      </c>
      <c r="C39" s="13">
        <f t="shared" si="0"/>
        <v>-69705.21428571429</v>
      </c>
      <c r="D39" s="337"/>
      <c r="E39" s="337"/>
      <c r="F39" s="337"/>
      <c r="G39" s="337"/>
      <c r="H39" s="337"/>
      <c r="I39" s="337"/>
      <c r="J39" s="337"/>
      <c r="K39" s="337"/>
      <c r="L39" s="337"/>
      <c r="M39" s="337"/>
      <c r="N39" s="337"/>
      <c r="O39" s="337"/>
      <c r="P39" s="337"/>
      <c r="Q39" s="337"/>
      <c r="R39" s="337"/>
      <c r="S39" s="337"/>
      <c r="T39" s="103">
        <f>$T$14/7/2</f>
        <v>69705.21428571429</v>
      </c>
      <c r="U39" s="337"/>
      <c r="V39" s="33"/>
      <c r="W39" s="33"/>
      <c r="X39" s="33"/>
      <c r="Y39" s="337"/>
      <c r="Z39" s="103"/>
    </row>
    <row r="40" spans="1:28" x14ac:dyDescent="0.25">
      <c r="A40" s="38"/>
      <c r="B40" s="3">
        <v>2018</v>
      </c>
      <c r="C40" s="13">
        <f>-SUM(D40:AB40)</f>
        <v>0</v>
      </c>
      <c r="D40" s="337"/>
      <c r="E40" s="337"/>
      <c r="F40" s="337"/>
      <c r="G40" s="337"/>
      <c r="H40" s="337"/>
      <c r="I40" s="337"/>
      <c r="J40" s="337"/>
      <c r="K40" s="337"/>
      <c r="L40" s="337"/>
      <c r="M40" s="337"/>
      <c r="N40" s="337"/>
      <c r="O40" s="337"/>
      <c r="P40" s="337"/>
      <c r="Q40" s="337"/>
      <c r="R40" s="337"/>
      <c r="S40" s="337"/>
      <c r="T40" s="103"/>
      <c r="U40" s="337"/>
      <c r="V40" s="33"/>
      <c r="W40" s="33"/>
      <c r="X40" s="33"/>
      <c r="Y40" s="337"/>
      <c r="Z40" s="103"/>
    </row>
    <row r="41" spans="1:28" x14ac:dyDescent="0.25">
      <c r="A41" s="38"/>
      <c r="B41" s="3"/>
      <c r="C41" s="254"/>
      <c r="D41" s="104"/>
      <c r="E41" s="104"/>
      <c r="F41" s="104"/>
      <c r="G41" s="104"/>
      <c r="H41" s="104"/>
      <c r="I41" s="104"/>
      <c r="J41" s="104"/>
      <c r="K41" s="104"/>
      <c r="L41" s="104"/>
      <c r="M41" s="104"/>
      <c r="N41" s="104"/>
      <c r="O41" s="104"/>
      <c r="P41" s="104"/>
      <c r="Q41" s="104"/>
      <c r="R41" s="104"/>
      <c r="S41" s="104"/>
      <c r="T41" s="104"/>
      <c r="U41" s="104"/>
      <c r="V41" s="8"/>
      <c r="W41" s="8"/>
      <c r="X41" s="8"/>
      <c r="Y41" s="104"/>
      <c r="Z41" s="104"/>
    </row>
    <row r="42" spans="1:28" x14ac:dyDescent="0.25">
      <c r="A42" s="38" t="s">
        <v>62</v>
      </c>
      <c r="B42" s="103">
        <f>SUM(D42:Y42)</f>
        <v>0</v>
      </c>
      <c r="C42" s="102">
        <f>SUM(C16:C41)</f>
        <v>-982583.15</v>
      </c>
      <c r="D42" s="103">
        <f t="shared" ref="D42:T42" si="5">-SUM(D16:D41)+D14</f>
        <v>0</v>
      </c>
      <c r="E42" s="103">
        <f t="shared" si="5"/>
        <v>0</v>
      </c>
      <c r="F42" s="103">
        <f t="shared" si="5"/>
        <v>0</v>
      </c>
      <c r="G42" s="103">
        <f t="shared" si="5"/>
        <v>0</v>
      </c>
      <c r="H42" s="103">
        <f t="shared" si="5"/>
        <v>0</v>
      </c>
      <c r="I42" s="103">
        <f t="shared" si="5"/>
        <v>0</v>
      </c>
      <c r="J42" s="103">
        <f t="shared" si="5"/>
        <v>0</v>
      </c>
      <c r="K42" s="103">
        <f t="shared" si="5"/>
        <v>0</v>
      </c>
      <c r="L42" s="103">
        <f t="shared" si="5"/>
        <v>0</v>
      </c>
      <c r="M42" s="103">
        <f t="shared" si="5"/>
        <v>0</v>
      </c>
      <c r="N42" s="103">
        <f t="shared" si="5"/>
        <v>0</v>
      </c>
      <c r="O42" s="103">
        <f t="shared" si="5"/>
        <v>0</v>
      </c>
      <c r="P42" s="103">
        <f t="shared" si="5"/>
        <v>0</v>
      </c>
      <c r="Q42" s="103">
        <f t="shared" si="5"/>
        <v>0</v>
      </c>
      <c r="R42" s="103">
        <f t="shared" si="5"/>
        <v>0</v>
      </c>
      <c r="S42" s="103">
        <f t="shared" si="5"/>
        <v>0</v>
      </c>
      <c r="T42" s="103">
        <f t="shared" si="5"/>
        <v>0</v>
      </c>
      <c r="U42" s="103">
        <f t="shared" ref="U42:AB42" si="6">-SUM(U16:U41)+U14</f>
        <v>0</v>
      </c>
      <c r="V42" s="7">
        <f t="shared" si="6"/>
        <v>0</v>
      </c>
      <c r="W42" s="7">
        <f t="shared" si="6"/>
        <v>0</v>
      </c>
      <c r="X42" s="7">
        <f t="shared" si="6"/>
        <v>0</v>
      </c>
      <c r="Y42" s="7">
        <f t="shared" si="6"/>
        <v>0</v>
      </c>
      <c r="Z42" s="7">
        <f t="shared" si="6"/>
        <v>0</v>
      </c>
      <c r="AA42" s="326">
        <f t="shared" si="6"/>
        <v>0</v>
      </c>
      <c r="AB42" s="326">
        <f t="shared" si="6"/>
        <v>0</v>
      </c>
    </row>
    <row r="43" spans="1:28" x14ac:dyDescent="0.25">
      <c r="A43" s="38"/>
      <c r="B43" s="102">
        <f>SUM(D43:Y43)</f>
        <v>0</v>
      </c>
      <c r="C43" s="106"/>
      <c r="D43" s="103"/>
      <c r="E43" s="103"/>
      <c r="F43" s="103"/>
      <c r="G43" s="103"/>
      <c r="H43" s="103"/>
      <c r="I43" s="103"/>
      <c r="J43" s="103"/>
      <c r="K43" s="103"/>
      <c r="L43" s="103"/>
      <c r="M43" s="103"/>
      <c r="N43" s="103"/>
      <c r="O43" s="103"/>
      <c r="P43" s="103"/>
      <c r="Q43" s="103"/>
      <c r="R43" s="103"/>
      <c r="S43" s="103"/>
      <c r="T43" s="103"/>
      <c r="U43" s="103"/>
      <c r="V43" s="103"/>
      <c r="W43" s="103"/>
      <c r="X43" s="103"/>
      <c r="Y43" s="103"/>
      <c r="Z43" s="103"/>
    </row>
    <row r="44" spans="1:28" x14ac:dyDescent="0.25">
      <c r="A44" s="39" t="s">
        <v>63</v>
      </c>
      <c r="B44" s="3"/>
      <c r="C44" s="30">
        <f>+C14+C42</f>
        <v>0</v>
      </c>
      <c r="D44" s="103"/>
      <c r="E44" s="103"/>
      <c r="F44" s="103"/>
      <c r="G44" s="103"/>
      <c r="H44" s="103"/>
      <c r="I44" s="103"/>
      <c r="J44" s="103"/>
      <c r="K44" s="103"/>
      <c r="L44" s="103"/>
      <c r="M44" s="103"/>
      <c r="N44" s="103"/>
      <c r="O44" s="103"/>
      <c r="P44" s="103"/>
      <c r="Q44" s="103"/>
      <c r="R44" s="103"/>
      <c r="S44" s="103"/>
      <c r="T44" s="337"/>
      <c r="U44" s="337"/>
      <c r="V44" s="337"/>
      <c r="W44" s="337"/>
      <c r="X44" s="337"/>
      <c r="Y44" s="337"/>
      <c r="Z44" s="337"/>
    </row>
    <row r="45" spans="1:28" x14ac:dyDescent="0.25">
      <c r="A45" s="3"/>
      <c r="B45" s="3"/>
      <c r="C45" s="3"/>
      <c r="D45" s="103"/>
      <c r="E45" s="103"/>
      <c r="F45" s="103"/>
      <c r="G45" s="103"/>
      <c r="H45" s="103"/>
      <c r="I45" s="103"/>
      <c r="J45" s="103"/>
      <c r="K45" s="103"/>
      <c r="L45" s="103"/>
      <c r="M45" s="103"/>
      <c r="N45" s="103"/>
      <c r="O45" s="103"/>
      <c r="P45" s="103"/>
      <c r="Q45" s="103"/>
      <c r="R45" s="103"/>
      <c r="S45" s="103"/>
      <c r="T45" s="103"/>
      <c r="U45" s="103"/>
      <c r="V45" s="103"/>
      <c r="W45" s="103"/>
      <c r="X45" s="103"/>
      <c r="Y45" s="103"/>
      <c r="Z45" s="103"/>
    </row>
    <row r="46" spans="1:28" x14ac:dyDescent="0.25">
      <c r="A46" s="3"/>
      <c r="B46" s="36"/>
      <c r="C46" s="3"/>
      <c r="D46" s="103"/>
      <c r="E46" s="103"/>
      <c r="F46" s="103"/>
      <c r="G46" s="103"/>
      <c r="H46" s="103"/>
      <c r="I46" s="103"/>
      <c r="J46" s="103"/>
      <c r="K46" s="103"/>
      <c r="L46" s="103"/>
      <c r="M46" s="103"/>
      <c r="N46" s="103"/>
      <c r="O46" s="103"/>
      <c r="P46" s="103"/>
      <c r="Q46" s="103"/>
      <c r="R46" s="103"/>
      <c r="S46" s="103"/>
      <c r="T46" s="103"/>
      <c r="U46" s="103"/>
      <c r="V46" s="103"/>
      <c r="W46" s="103"/>
      <c r="X46" s="103"/>
      <c r="Y46" s="103"/>
      <c r="Z46" s="103"/>
    </row>
    <row r="47" spans="1:28" x14ac:dyDescent="0.25">
      <c r="A47" s="3"/>
      <c r="B47" s="3"/>
      <c r="C47" s="3"/>
      <c r="E47" s="103"/>
      <c r="F47" s="107"/>
      <c r="G47" s="107"/>
      <c r="H47" s="107"/>
      <c r="I47" s="107"/>
      <c r="J47" s="107"/>
      <c r="K47" s="107"/>
      <c r="L47" s="107"/>
      <c r="M47" s="107"/>
      <c r="N47" s="103">
        <f>SUM(E32:E47)</f>
        <v>0</v>
      </c>
      <c r="O47" s="107"/>
      <c r="P47" s="107"/>
      <c r="Q47" s="107"/>
      <c r="R47" s="107"/>
      <c r="S47" s="107"/>
    </row>
    <row r="48" spans="1:28" x14ac:dyDescent="0.25">
      <c r="B48" s="3"/>
      <c r="C48" s="3"/>
      <c r="E48" s="107"/>
      <c r="F48" s="107"/>
      <c r="G48" s="107"/>
      <c r="H48" s="107"/>
      <c r="I48" s="107"/>
      <c r="J48" s="107"/>
      <c r="K48" s="107"/>
      <c r="L48" s="107"/>
      <c r="M48" s="107"/>
      <c r="N48" s="107"/>
      <c r="O48" s="107"/>
      <c r="P48" s="107"/>
      <c r="Q48" s="107"/>
      <c r="R48" s="107"/>
      <c r="S48" s="107"/>
    </row>
    <row r="49" spans="5:19" x14ac:dyDescent="0.25"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</row>
    <row r="50" spans="5:19" x14ac:dyDescent="0.25">
      <c r="E50" s="107"/>
      <c r="F50" s="107"/>
      <c r="G50" s="107"/>
      <c r="H50" s="107"/>
      <c r="I50" s="107"/>
      <c r="J50" s="107"/>
      <c r="K50" s="107"/>
      <c r="L50" s="107"/>
      <c r="M50" s="107"/>
      <c r="N50" s="107"/>
      <c r="O50" s="107"/>
      <c r="P50" s="107"/>
      <c r="Q50" s="107"/>
      <c r="R50" s="107"/>
      <c r="S50" s="107"/>
    </row>
    <row r="51" spans="5:19" x14ac:dyDescent="0.25">
      <c r="E51" s="107"/>
      <c r="F51" s="107"/>
      <c r="G51" s="107"/>
      <c r="H51" s="107"/>
      <c r="I51" s="107"/>
      <c r="J51" s="107"/>
      <c r="K51" s="107"/>
      <c r="L51" s="107"/>
      <c r="M51" s="107"/>
      <c r="N51" s="107"/>
      <c r="O51" s="107"/>
      <c r="P51" s="107"/>
      <c r="Q51" s="107"/>
      <c r="R51" s="107"/>
      <c r="S51" s="107"/>
    </row>
    <row r="52" spans="5:19" x14ac:dyDescent="0.25">
      <c r="E52" s="107"/>
      <c r="F52" s="107"/>
      <c r="G52" s="107"/>
      <c r="H52" s="107"/>
      <c r="I52" s="107"/>
      <c r="J52" s="107"/>
      <c r="K52" s="107"/>
      <c r="L52" s="107"/>
      <c r="M52" s="107"/>
      <c r="N52" s="107"/>
      <c r="O52" s="107"/>
      <c r="P52" s="107"/>
      <c r="Q52" s="107"/>
      <c r="R52" s="107"/>
      <c r="S52" s="107"/>
    </row>
    <row r="53" spans="5:19" x14ac:dyDescent="0.25">
      <c r="E53" s="107"/>
      <c r="F53" s="107"/>
      <c r="G53" s="107"/>
      <c r="H53" s="107"/>
      <c r="I53" s="107"/>
      <c r="J53" s="107"/>
      <c r="K53" s="107"/>
      <c r="L53" s="107"/>
      <c r="M53" s="107"/>
      <c r="N53" s="107"/>
      <c r="O53" s="107"/>
      <c r="P53" s="107"/>
      <c r="Q53" s="107"/>
      <c r="R53" s="107"/>
      <c r="S53" s="107"/>
    </row>
    <row r="54" spans="5:19" x14ac:dyDescent="0.25">
      <c r="E54" s="107"/>
      <c r="F54" s="107"/>
      <c r="G54" s="107"/>
      <c r="H54" s="107"/>
      <c r="I54" s="107"/>
      <c r="J54" s="107"/>
      <c r="K54" s="107"/>
      <c r="L54" s="107"/>
      <c r="M54" s="107"/>
      <c r="N54" s="107"/>
      <c r="O54" s="107"/>
      <c r="P54" s="107"/>
      <c r="Q54" s="107"/>
      <c r="R54" s="107"/>
      <c r="S54" s="107"/>
    </row>
    <row r="55" spans="5:19" x14ac:dyDescent="0.25">
      <c r="E55" s="107"/>
      <c r="F55" s="107"/>
      <c r="G55" s="107"/>
      <c r="H55" s="107"/>
      <c r="I55" s="107"/>
      <c r="J55" s="107"/>
      <c r="K55" s="107"/>
      <c r="L55" s="107"/>
      <c r="M55" s="107"/>
      <c r="N55" s="107"/>
      <c r="O55" s="107"/>
      <c r="P55" s="107"/>
      <c r="Q55" s="107"/>
      <c r="R55" s="107"/>
      <c r="S55" s="107"/>
    </row>
    <row r="56" spans="5:19" x14ac:dyDescent="0.25">
      <c r="E56" s="107"/>
      <c r="F56" s="107"/>
      <c r="G56" s="107"/>
      <c r="H56" s="107"/>
      <c r="I56" s="107"/>
      <c r="J56" s="107"/>
      <c r="K56" s="107"/>
      <c r="L56" s="107"/>
      <c r="M56" s="107"/>
      <c r="N56" s="107"/>
      <c r="O56" s="107"/>
      <c r="P56" s="107"/>
      <c r="Q56" s="107"/>
      <c r="R56" s="107"/>
      <c r="S56" s="107"/>
    </row>
    <row r="57" spans="5:19" x14ac:dyDescent="0.25">
      <c r="E57" s="107"/>
      <c r="F57" s="107"/>
      <c r="G57" s="107"/>
      <c r="H57" s="107"/>
      <c r="I57" s="107"/>
      <c r="J57" s="107"/>
      <c r="K57" s="107"/>
      <c r="L57" s="107"/>
      <c r="M57" s="107"/>
      <c r="N57" s="107"/>
      <c r="O57" s="107"/>
      <c r="P57" s="107"/>
      <c r="Q57" s="107"/>
      <c r="R57" s="107"/>
      <c r="S57" s="107"/>
    </row>
    <row r="58" spans="5:19" x14ac:dyDescent="0.25">
      <c r="E58" s="107"/>
      <c r="F58" s="107"/>
      <c r="G58" s="107"/>
      <c r="H58" s="107"/>
      <c r="I58" s="107"/>
      <c r="J58" s="107"/>
      <c r="K58" s="107"/>
      <c r="L58" s="107"/>
      <c r="M58" s="107"/>
      <c r="N58" s="107"/>
      <c r="O58" s="107"/>
      <c r="P58" s="107"/>
      <c r="Q58" s="107"/>
      <c r="R58" s="107"/>
      <c r="S58" s="107"/>
    </row>
  </sheetData>
  <phoneticPr fontId="0" type="noConversion"/>
  <pageMargins left="0.7" right="0.7" top="0.75" bottom="0.75" header="0.3" footer="0.3"/>
  <pageSetup scale="80" orientation="landscape" horizontalDpi="4294967294" verticalDpi="4294967294" r:id="rId1"/>
  <headerFooter alignWithMargins="0">
    <oddFooter>&amp;Z&amp;F&amp;RPage &amp;P</oddFooter>
  </headerFooter>
  <ignoredErrors>
    <ignoredError sqref="Q32:Q34 R32" formula="1"/>
  </ignoredErrors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600-000000000000}">
  <sheetPr codeName="Sheet113"/>
  <dimension ref="A1:AB58"/>
  <sheetViews>
    <sheetView workbookViewId="0"/>
  </sheetViews>
  <sheetFormatPr defaultRowHeight="15" x14ac:dyDescent="0.25"/>
  <cols>
    <col min="1" max="1" width="20.85546875" customWidth="1"/>
    <col min="2" max="2" width="8.7109375" customWidth="1"/>
    <col min="3" max="3" width="12.85546875" customWidth="1"/>
    <col min="4" max="12" width="7.42578125" hidden="1" customWidth="1"/>
    <col min="13" max="13" width="7.5703125" hidden="1" customWidth="1"/>
    <col min="14" max="15" width="9.28515625" customWidth="1"/>
    <col min="16" max="16" width="10.7109375" customWidth="1"/>
    <col min="17" max="17" width="9.28515625" customWidth="1"/>
    <col min="18" max="18" width="10.28515625" customWidth="1"/>
    <col min="19" max="19" width="11.28515625" customWidth="1"/>
    <col min="20" max="20" width="9.42578125" customWidth="1"/>
    <col min="22" max="24" width="10.5703125" customWidth="1"/>
  </cols>
  <sheetData>
    <row r="1" spans="1:28" x14ac:dyDescent="0.25">
      <c r="A1" s="11" t="s">
        <v>10</v>
      </c>
    </row>
    <row r="2" spans="1:28" x14ac:dyDescent="0.25">
      <c r="A2" s="9" t="s">
        <v>14</v>
      </c>
    </row>
    <row r="3" spans="1:28" x14ac:dyDescent="0.25">
      <c r="A3" s="9" t="s">
        <v>80</v>
      </c>
    </row>
    <row r="4" spans="1:28" x14ac:dyDescent="0.25">
      <c r="R4" s="40" t="s">
        <v>4</v>
      </c>
      <c r="S4" s="41"/>
      <c r="T4" s="40" t="s">
        <v>8</v>
      </c>
    </row>
    <row r="5" spans="1:28" x14ac:dyDescent="0.25">
      <c r="A5" s="10" t="s">
        <v>9</v>
      </c>
      <c r="B5" s="12" t="s">
        <v>64</v>
      </c>
      <c r="C5" s="12" t="s">
        <v>12</v>
      </c>
      <c r="R5" s="42" t="s">
        <v>2</v>
      </c>
      <c r="S5" s="42" t="s">
        <v>60</v>
      </c>
      <c r="T5" s="42" t="s">
        <v>7</v>
      </c>
    </row>
    <row r="6" spans="1:28" x14ac:dyDescent="0.25">
      <c r="A6" s="73" t="s">
        <v>468</v>
      </c>
      <c r="B6" s="3">
        <v>718</v>
      </c>
      <c r="R6" s="3"/>
    </row>
    <row r="7" spans="1:28" x14ac:dyDescent="0.25">
      <c r="A7" s="213"/>
      <c r="B7" s="212"/>
      <c r="C7" s="214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5"/>
      <c r="P7" s="6"/>
      <c r="Q7" s="6"/>
      <c r="R7" s="13">
        <f>+C14</f>
        <v>78745.53</v>
      </c>
      <c r="S7" s="13">
        <f>+-C42</f>
        <v>78745.53</v>
      </c>
      <c r="T7" s="13">
        <f>+R7-S7</f>
        <v>0</v>
      </c>
    </row>
    <row r="8" spans="1:28" x14ac:dyDescent="0.25">
      <c r="A8" s="213"/>
      <c r="B8" s="3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5"/>
      <c r="P8" s="6"/>
      <c r="Q8" s="6"/>
    </row>
    <row r="9" spans="1:28" x14ac:dyDescent="0.25">
      <c r="A9" s="2"/>
      <c r="B9" s="3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5"/>
      <c r="P9" s="6"/>
      <c r="Q9" s="6"/>
    </row>
    <row r="10" spans="1:28" x14ac:dyDescent="0.25">
      <c r="B10" s="3"/>
    </row>
    <row r="11" spans="1:28" x14ac:dyDescent="0.25">
      <c r="A11" s="686" t="s">
        <v>66</v>
      </c>
      <c r="B11" s="212" t="s">
        <v>74</v>
      </c>
      <c r="C11" s="214"/>
    </row>
    <row r="12" spans="1:28" x14ac:dyDescent="0.25">
      <c r="B12" s="28"/>
      <c r="C12" s="2"/>
    </row>
    <row r="13" spans="1:28" x14ac:dyDescent="0.25">
      <c r="A13" s="9" t="s">
        <v>5</v>
      </c>
      <c r="C13" s="31" t="s">
        <v>3</v>
      </c>
      <c r="D13" s="32">
        <v>1994</v>
      </c>
      <c r="E13" s="32">
        <v>1995</v>
      </c>
      <c r="F13" s="32">
        <v>1996</v>
      </c>
      <c r="G13" s="32">
        <v>1997</v>
      </c>
      <c r="H13" s="32">
        <v>1998</v>
      </c>
      <c r="I13" s="32">
        <v>1999</v>
      </c>
      <c r="J13" s="32">
        <v>2000</v>
      </c>
      <c r="K13" s="32">
        <v>2001</v>
      </c>
      <c r="L13" s="32">
        <v>2002</v>
      </c>
      <c r="M13" s="32">
        <v>2003</v>
      </c>
      <c r="N13" s="32">
        <v>2004</v>
      </c>
      <c r="O13" s="32">
        <v>2005</v>
      </c>
      <c r="P13" s="32">
        <v>2006</v>
      </c>
      <c r="Q13" s="32">
        <v>2007</v>
      </c>
      <c r="R13" s="32">
        <v>2008</v>
      </c>
      <c r="S13" s="32">
        <v>2009</v>
      </c>
      <c r="T13" s="32">
        <v>2010</v>
      </c>
      <c r="U13" s="32">
        <v>2011</v>
      </c>
      <c r="V13" s="32">
        <v>2012</v>
      </c>
      <c r="W13" s="32">
        <v>2013</v>
      </c>
      <c r="X13" s="32">
        <v>2014</v>
      </c>
      <c r="Y13" s="328">
        <v>2015</v>
      </c>
      <c r="Z13" s="32">
        <v>2016</v>
      </c>
      <c r="AA13" s="328">
        <v>2017</v>
      </c>
      <c r="AB13" s="32">
        <v>2018</v>
      </c>
    </row>
    <row r="14" spans="1:28" x14ac:dyDescent="0.25">
      <c r="A14" s="9" t="s">
        <v>73</v>
      </c>
      <c r="C14" s="29">
        <f>SUM(D14:Y14)</f>
        <v>78745.53</v>
      </c>
      <c r="D14" s="43"/>
      <c r="E14" s="43"/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29">
        <v>78745.53</v>
      </c>
      <c r="Q14" s="43"/>
      <c r="R14" s="43"/>
      <c r="S14" s="29"/>
      <c r="T14" s="43"/>
      <c r="U14" s="7"/>
      <c r="V14" s="7"/>
      <c r="W14" s="7"/>
      <c r="X14" s="7"/>
      <c r="Y14" s="7"/>
      <c r="Z14" s="7"/>
    </row>
    <row r="15" spans="1:28" x14ac:dyDescent="0.25">
      <c r="A15" s="34"/>
      <c r="B15" s="2"/>
      <c r="C15" s="2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8" x14ac:dyDescent="0.25">
      <c r="A16" s="9" t="s">
        <v>6</v>
      </c>
      <c r="B16" s="3">
        <v>1994</v>
      </c>
      <c r="C16" s="13">
        <f>-SUM(D16:Y16)</f>
        <v>0</v>
      </c>
      <c r="D16" s="7">
        <f>+D$14/7/2</f>
        <v>0</v>
      </c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x14ac:dyDescent="0.25">
      <c r="B17" s="3">
        <v>1995</v>
      </c>
      <c r="C17" s="13">
        <f t="shared" ref="C17:C39" si="0">-SUM(D17:Y17)</f>
        <v>0</v>
      </c>
      <c r="D17" s="7">
        <f>+D$14/7</f>
        <v>0</v>
      </c>
      <c r="E17" s="7">
        <f>+E$14/7/2</f>
        <v>0</v>
      </c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x14ac:dyDescent="0.25">
      <c r="B18" s="3">
        <v>1996</v>
      </c>
      <c r="C18" s="13">
        <f t="shared" si="0"/>
        <v>0</v>
      </c>
      <c r="D18" s="7">
        <f>+D17</f>
        <v>0</v>
      </c>
      <c r="E18" s="7">
        <f>+E$14/7</f>
        <v>0</v>
      </c>
      <c r="F18" s="7">
        <f>+F$14/7/2</f>
        <v>0</v>
      </c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x14ac:dyDescent="0.25">
      <c r="B19" s="3">
        <v>1997</v>
      </c>
      <c r="C19" s="13">
        <f t="shared" si="0"/>
        <v>0</v>
      </c>
      <c r="D19" s="7">
        <f>+D18</f>
        <v>0</v>
      </c>
      <c r="E19" s="7">
        <f>+E18</f>
        <v>0</v>
      </c>
      <c r="F19" s="7">
        <f>+F$14/7</f>
        <v>0</v>
      </c>
      <c r="G19" s="7">
        <f>+G$14/7/2</f>
        <v>0</v>
      </c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x14ac:dyDescent="0.25">
      <c r="B20" s="3">
        <v>1998</v>
      </c>
      <c r="C20" s="13">
        <f t="shared" si="0"/>
        <v>0</v>
      </c>
      <c r="D20" s="7">
        <f>+D19</f>
        <v>0</v>
      </c>
      <c r="E20" s="7">
        <f>+E19</f>
        <v>0</v>
      </c>
      <c r="F20" s="7">
        <f>+F19</f>
        <v>0</v>
      </c>
      <c r="G20" s="7">
        <f>+G$14/7</f>
        <v>0</v>
      </c>
      <c r="H20" s="7">
        <f>+H$14/7/2</f>
        <v>0</v>
      </c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x14ac:dyDescent="0.25">
      <c r="B21" s="3">
        <v>1999</v>
      </c>
      <c r="C21" s="13">
        <f t="shared" si="0"/>
        <v>0</v>
      </c>
      <c r="D21" s="7">
        <f>+D20</f>
        <v>0</v>
      </c>
      <c r="E21" s="7">
        <f>+E20</f>
        <v>0</v>
      </c>
      <c r="F21" s="7">
        <f>+F20</f>
        <v>0</v>
      </c>
      <c r="G21" s="7">
        <f>+G20</f>
        <v>0</v>
      </c>
      <c r="H21" s="7">
        <f>+H$14/7</f>
        <v>0</v>
      </c>
      <c r="I21" s="7">
        <f>+I$14/7/2</f>
        <v>0</v>
      </c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x14ac:dyDescent="0.25">
      <c r="B22" s="3">
        <v>2000</v>
      </c>
      <c r="C22" s="13">
        <f t="shared" si="0"/>
        <v>0</v>
      </c>
      <c r="D22" s="7">
        <f>+D21</f>
        <v>0</v>
      </c>
      <c r="E22" s="7">
        <f>+E21</f>
        <v>0</v>
      </c>
      <c r="F22" s="7">
        <f>+F21</f>
        <v>0</v>
      </c>
      <c r="G22" s="7">
        <f>+G21</f>
        <v>0</v>
      </c>
      <c r="H22" s="7">
        <f>+H21</f>
        <v>0</v>
      </c>
      <c r="I22" s="7">
        <f>+I$14/7</f>
        <v>0</v>
      </c>
      <c r="J22" s="7">
        <f>+J$14/7/2</f>
        <v>0</v>
      </c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x14ac:dyDescent="0.25">
      <c r="B23" s="3">
        <v>2001</v>
      </c>
      <c r="C23" s="13">
        <f t="shared" si="0"/>
        <v>0</v>
      </c>
      <c r="D23" s="7">
        <f>+D$14/7/2</f>
        <v>0</v>
      </c>
      <c r="E23" s="7">
        <f>+E22</f>
        <v>0</v>
      </c>
      <c r="F23" s="7">
        <f>+F22</f>
        <v>0</v>
      </c>
      <c r="G23" s="7">
        <f>+G22</f>
        <v>0</v>
      </c>
      <c r="H23" s="7">
        <f>+H22</f>
        <v>0</v>
      </c>
      <c r="I23" s="7">
        <f>+I22</f>
        <v>0</v>
      </c>
      <c r="J23" s="7">
        <f>+J$14/7</f>
        <v>0</v>
      </c>
      <c r="K23" s="7">
        <f>+K$14/7/2</f>
        <v>0</v>
      </c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x14ac:dyDescent="0.25">
      <c r="B24" s="3">
        <v>2002</v>
      </c>
      <c r="C24" s="13">
        <f t="shared" si="0"/>
        <v>0</v>
      </c>
      <c r="D24" s="7"/>
      <c r="E24" s="7">
        <f>+E$14/7/2</f>
        <v>0</v>
      </c>
      <c r="F24" s="7">
        <f>+F23</f>
        <v>0</v>
      </c>
      <c r="G24" s="7">
        <f>+G23</f>
        <v>0</v>
      </c>
      <c r="H24" s="7">
        <f>+H23</f>
        <v>0</v>
      </c>
      <c r="I24" s="7">
        <f>+I23</f>
        <v>0</v>
      </c>
      <c r="J24" s="7">
        <f>+J23</f>
        <v>0</v>
      </c>
      <c r="K24" s="7">
        <f>+K$14/7</f>
        <v>0</v>
      </c>
      <c r="L24" s="7">
        <f>+L$14/7/2</f>
        <v>0</v>
      </c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x14ac:dyDescent="0.25">
      <c r="B25" s="3">
        <v>2003</v>
      </c>
      <c r="C25" s="13">
        <f t="shared" si="0"/>
        <v>0</v>
      </c>
      <c r="D25" s="7"/>
      <c r="E25" s="7"/>
      <c r="F25" s="7">
        <f>+F$14/7/2</f>
        <v>0</v>
      </c>
      <c r="G25" s="7">
        <f>+G24</f>
        <v>0</v>
      </c>
      <c r="H25" s="7">
        <f>+H24</f>
        <v>0</v>
      </c>
      <c r="I25" s="7">
        <f>+I24</f>
        <v>0</v>
      </c>
      <c r="J25" s="7">
        <f>+J24</f>
        <v>0</v>
      </c>
      <c r="K25" s="7">
        <f>+K24</f>
        <v>0</v>
      </c>
      <c r="L25" s="7">
        <f>+L$14/7</f>
        <v>0</v>
      </c>
      <c r="M25" s="7">
        <f>+M$14/7/2</f>
        <v>0</v>
      </c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x14ac:dyDescent="0.25">
      <c r="B26" s="3">
        <v>2004</v>
      </c>
      <c r="C26" s="13">
        <f t="shared" si="0"/>
        <v>0</v>
      </c>
      <c r="D26" s="7"/>
      <c r="E26" s="7"/>
      <c r="F26" s="7"/>
      <c r="G26" s="7">
        <f>+G$14/7/2</f>
        <v>0</v>
      </c>
      <c r="H26" s="7">
        <f>+H25</f>
        <v>0</v>
      </c>
      <c r="I26" s="7">
        <f>+I25</f>
        <v>0</v>
      </c>
      <c r="J26" s="7">
        <f>+J25</f>
        <v>0</v>
      </c>
      <c r="K26" s="7">
        <f>+K25</f>
        <v>0</v>
      </c>
      <c r="L26" s="7">
        <f>+L25</f>
        <v>0</v>
      </c>
      <c r="M26" s="7">
        <f>+M$14/7</f>
        <v>0</v>
      </c>
      <c r="N26" s="7">
        <f>+N$14/7/2</f>
        <v>0</v>
      </c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x14ac:dyDescent="0.25">
      <c r="B27" s="3">
        <v>2005</v>
      </c>
      <c r="C27" s="13">
        <f t="shared" si="0"/>
        <v>0</v>
      </c>
      <c r="D27" s="7"/>
      <c r="E27" s="7"/>
      <c r="F27" s="7"/>
      <c r="G27" s="7"/>
      <c r="H27" s="7">
        <f>+H$14/7/2</f>
        <v>0</v>
      </c>
      <c r="I27" s="7">
        <f>+I26</f>
        <v>0</v>
      </c>
      <c r="J27" s="7">
        <f>+J26</f>
        <v>0</v>
      </c>
      <c r="K27" s="7">
        <f>+K26</f>
        <v>0</v>
      </c>
      <c r="L27" s="7">
        <f>+L26</f>
        <v>0</v>
      </c>
      <c r="M27" s="7">
        <f>+M26</f>
        <v>0</v>
      </c>
      <c r="N27" s="7">
        <f>+N$14/7</f>
        <v>0</v>
      </c>
      <c r="O27" s="7">
        <f>+O$14/7/2</f>
        <v>0</v>
      </c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x14ac:dyDescent="0.25">
      <c r="B28" s="3">
        <v>2006</v>
      </c>
      <c r="C28" s="13">
        <f t="shared" si="0"/>
        <v>-5624.6807142857142</v>
      </c>
      <c r="D28" s="7"/>
      <c r="E28" s="7"/>
      <c r="F28" s="7"/>
      <c r="G28" s="7"/>
      <c r="H28" s="7"/>
      <c r="I28" s="7">
        <f>+I$14/7/2</f>
        <v>0</v>
      </c>
      <c r="J28" s="7">
        <f>+J27</f>
        <v>0</v>
      </c>
      <c r="K28" s="7">
        <f>+K27</f>
        <v>0</v>
      </c>
      <c r="L28" s="7">
        <f>+L27</f>
        <v>0</v>
      </c>
      <c r="M28" s="7">
        <f>+M27</f>
        <v>0</v>
      </c>
      <c r="N28" s="7">
        <f>+N27</f>
        <v>0</v>
      </c>
      <c r="O28" s="7">
        <f>+O$14/7</f>
        <v>0</v>
      </c>
      <c r="P28" s="7">
        <f>+P$14/7/2</f>
        <v>5624.6807142857142</v>
      </c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x14ac:dyDescent="0.25">
      <c r="B29" s="3">
        <v>2007</v>
      </c>
      <c r="C29" s="13">
        <f t="shared" si="0"/>
        <v>-11249.361428571428</v>
      </c>
      <c r="D29" s="7"/>
      <c r="E29" s="7"/>
      <c r="F29" s="7"/>
      <c r="G29" s="7"/>
      <c r="H29" s="7"/>
      <c r="I29" s="7"/>
      <c r="J29" s="7">
        <f>+J$14/7/2</f>
        <v>0</v>
      </c>
      <c r="K29" s="7">
        <f>+K28</f>
        <v>0</v>
      </c>
      <c r="L29" s="7">
        <f>+L28</f>
        <v>0</v>
      </c>
      <c r="M29" s="7">
        <f>+M28</f>
        <v>0</v>
      </c>
      <c r="N29" s="7">
        <f>+N28</f>
        <v>0</v>
      </c>
      <c r="O29" s="7">
        <f>+O28</f>
        <v>0</v>
      </c>
      <c r="P29" s="7">
        <f>+P$14/7</f>
        <v>11249.361428571428</v>
      </c>
      <c r="Q29" s="7">
        <f>+Q$14/7/2</f>
        <v>0</v>
      </c>
      <c r="R29" s="7"/>
      <c r="S29" s="7"/>
      <c r="T29" s="7"/>
      <c r="U29" s="7"/>
      <c r="V29" s="7"/>
      <c r="W29" s="7"/>
      <c r="X29" s="7"/>
      <c r="Y29" s="7"/>
      <c r="Z29" s="7"/>
    </row>
    <row r="30" spans="1:26" x14ac:dyDescent="0.25">
      <c r="B30" s="3">
        <v>2008</v>
      </c>
      <c r="C30" s="13">
        <f t="shared" si="0"/>
        <v>-11249.361428571428</v>
      </c>
      <c r="D30" s="7"/>
      <c r="E30" s="7"/>
      <c r="F30" s="7"/>
      <c r="G30" s="7"/>
      <c r="H30" s="7"/>
      <c r="I30" s="7"/>
      <c r="J30" s="7"/>
      <c r="K30" s="7">
        <f>+K$14/7/2</f>
        <v>0</v>
      </c>
      <c r="L30" s="7">
        <f>+L29</f>
        <v>0</v>
      </c>
      <c r="M30" s="7">
        <f>+M29</f>
        <v>0</v>
      </c>
      <c r="N30" s="7">
        <f>+N29</f>
        <v>0</v>
      </c>
      <c r="O30" s="7">
        <f>+O29</f>
        <v>0</v>
      </c>
      <c r="P30" s="7">
        <f>+P29</f>
        <v>11249.361428571428</v>
      </c>
      <c r="Q30" s="7">
        <f>+Q$14/7</f>
        <v>0</v>
      </c>
      <c r="R30" s="7">
        <f>+R$14/7/2</f>
        <v>0</v>
      </c>
      <c r="S30" s="7"/>
      <c r="T30" s="7"/>
      <c r="U30" s="7"/>
      <c r="V30" s="7"/>
      <c r="W30" s="7"/>
      <c r="X30" s="7"/>
      <c r="Y30" s="7"/>
      <c r="Z30" s="7"/>
    </row>
    <row r="31" spans="1:26" x14ac:dyDescent="0.25">
      <c r="B31" s="3">
        <v>2009</v>
      </c>
      <c r="C31" s="13">
        <f t="shared" si="0"/>
        <v>-11249.361428571428</v>
      </c>
      <c r="D31" s="7"/>
      <c r="E31" s="7"/>
      <c r="F31" s="7"/>
      <c r="G31" s="7"/>
      <c r="H31" s="7"/>
      <c r="I31" s="7"/>
      <c r="J31" s="7"/>
      <c r="K31" s="7"/>
      <c r="L31" s="7">
        <f>+L$14/7/2</f>
        <v>0</v>
      </c>
      <c r="M31" s="7">
        <f>+M30</f>
        <v>0</v>
      </c>
      <c r="N31" s="7">
        <f>+N30</f>
        <v>0</v>
      </c>
      <c r="O31" s="7">
        <f>+O30</f>
        <v>0</v>
      </c>
      <c r="P31" s="7">
        <f t="shared" ref="P31:P34" si="1">+P30</f>
        <v>11249.361428571428</v>
      </c>
      <c r="Q31" s="7">
        <f t="shared" ref="Q31:Q35" si="2">+Q$14/7</f>
        <v>0</v>
      </c>
      <c r="R31" s="7">
        <f>+R$14/7</f>
        <v>0</v>
      </c>
      <c r="S31" s="7">
        <f>+S$14/7/2</f>
        <v>0</v>
      </c>
      <c r="T31" s="7"/>
      <c r="U31" s="7"/>
      <c r="V31" s="7"/>
      <c r="W31" s="7"/>
      <c r="X31" s="7"/>
      <c r="Y31" s="7"/>
      <c r="Z31" s="7"/>
    </row>
    <row r="32" spans="1:26" x14ac:dyDescent="0.25">
      <c r="A32" s="38" t="s">
        <v>59</v>
      </c>
      <c r="B32" s="3">
        <v>2010</v>
      </c>
      <c r="C32" s="13">
        <f t="shared" si="0"/>
        <v>-11249.361428571428</v>
      </c>
      <c r="D32" s="7"/>
      <c r="E32" s="7"/>
      <c r="F32" s="7"/>
      <c r="G32" s="7"/>
      <c r="H32" s="7"/>
      <c r="I32" s="7"/>
      <c r="J32" s="7"/>
      <c r="K32" s="7"/>
      <c r="L32" s="7"/>
      <c r="M32" s="7">
        <f>+M$14/7/2</f>
        <v>0</v>
      </c>
      <c r="N32" s="7">
        <f>+N31</f>
        <v>0</v>
      </c>
      <c r="O32" s="7">
        <f>+O31</f>
        <v>0</v>
      </c>
      <c r="P32" s="7">
        <f t="shared" si="1"/>
        <v>11249.361428571428</v>
      </c>
      <c r="Q32" s="7">
        <f t="shared" si="2"/>
        <v>0</v>
      </c>
      <c r="R32" s="7">
        <f>+R31</f>
        <v>0</v>
      </c>
      <c r="S32" s="7">
        <f>+S$14/7</f>
        <v>0</v>
      </c>
      <c r="T32" s="7">
        <f>+T$14/7/2</f>
        <v>0</v>
      </c>
      <c r="U32" s="7"/>
      <c r="V32" s="7"/>
      <c r="W32" s="7"/>
      <c r="X32" s="7"/>
      <c r="Y32" s="7"/>
      <c r="Z32" s="7"/>
    </row>
    <row r="33" spans="1:28" x14ac:dyDescent="0.25">
      <c r="A33" s="38"/>
      <c r="B33" s="3">
        <v>2011</v>
      </c>
      <c r="C33" s="13">
        <f t="shared" si="0"/>
        <v>-11249.361428571428</v>
      </c>
      <c r="D33" s="7"/>
      <c r="E33" s="7"/>
      <c r="F33" s="7"/>
      <c r="G33" s="7"/>
      <c r="H33" s="7"/>
      <c r="I33" s="7"/>
      <c r="J33" s="7"/>
      <c r="K33" s="7"/>
      <c r="L33" s="7"/>
      <c r="M33" s="7"/>
      <c r="N33" s="7">
        <f>+N$14/7/2</f>
        <v>0</v>
      </c>
      <c r="O33" s="7">
        <f>+O32</f>
        <v>0</v>
      </c>
      <c r="P33" s="7">
        <f t="shared" si="1"/>
        <v>11249.361428571428</v>
      </c>
      <c r="Q33" s="7">
        <f t="shared" si="2"/>
        <v>0</v>
      </c>
      <c r="R33" s="7">
        <f t="shared" ref="R33:R36" si="3">+R32</f>
        <v>0</v>
      </c>
      <c r="S33" s="7">
        <f>+S32</f>
        <v>0</v>
      </c>
      <c r="T33" s="7">
        <f>+T$14/7</f>
        <v>0</v>
      </c>
      <c r="U33" s="7">
        <f>+U$14/7/2</f>
        <v>0</v>
      </c>
      <c r="V33" s="7"/>
      <c r="W33" s="7"/>
      <c r="X33" s="7"/>
      <c r="Y33" s="7"/>
      <c r="Z33" s="7"/>
    </row>
    <row r="34" spans="1:28" x14ac:dyDescent="0.25">
      <c r="A34" s="38"/>
      <c r="B34" s="3">
        <v>2012</v>
      </c>
      <c r="C34" s="13">
        <f t="shared" si="0"/>
        <v>-11249.361428571428</v>
      </c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>
        <f t="shared" si="1"/>
        <v>11249.361428571428</v>
      </c>
      <c r="Q34" s="7">
        <f t="shared" si="2"/>
        <v>0</v>
      </c>
      <c r="R34" s="7">
        <f t="shared" si="3"/>
        <v>0</v>
      </c>
      <c r="S34" s="7">
        <f t="shared" ref="S34:S36" si="4">+S33</f>
        <v>0</v>
      </c>
      <c r="T34" s="7">
        <f>T33</f>
        <v>0</v>
      </c>
      <c r="U34" s="7">
        <f>+U$14/7</f>
        <v>0</v>
      </c>
      <c r="V34" s="7">
        <f>+V$14/7/2</f>
        <v>0</v>
      </c>
      <c r="W34" s="7"/>
      <c r="X34" s="7"/>
      <c r="Y34" s="7"/>
      <c r="Z34" s="7"/>
    </row>
    <row r="35" spans="1:28" x14ac:dyDescent="0.25">
      <c r="A35" s="38"/>
      <c r="B35" s="3">
        <v>2013</v>
      </c>
      <c r="C35" s="13">
        <f t="shared" si="0"/>
        <v>-5624.6807142857142</v>
      </c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>
        <f>P14/7/2</f>
        <v>5624.6807142857142</v>
      </c>
      <c r="Q35" s="7">
        <f t="shared" si="2"/>
        <v>0</v>
      </c>
      <c r="R35" s="7">
        <f t="shared" si="3"/>
        <v>0</v>
      </c>
      <c r="S35" s="7">
        <f t="shared" si="4"/>
        <v>0</v>
      </c>
      <c r="T35" s="7">
        <f>T34</f>
        <v>0</v>
      </c>
      <c r="U35" s="7">
        <f>U34</f>
        <v>0</v>
      </c>
      <c r="V35" s="7">
        <f>V14/7</f>
        <v>0</v>
      </c>
      <c r="W35" s="7">
        <f>W14/7/2</f>
        <v>0</v>
      </c>
      <c r="X35" s="7"/>
      <c r="Y35" s="7"/>
      <c r="Z35" s="7"/>
    </row>
    <row r="36" spans="1:28" x14ac:dyDescent="0.25">
      <c r="A36" s="38"/>
      <c r="B36" s="3">
        <v>2014</v>
      </c>
      <c r="C36" s="13">
        <f t="shared" si="0"/>
        <v>0</v>
      </c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>
        <f>Q14/7/2</f>
        <v>0</v>
      </c>
      <c r="R36" s="33">
        <f t="shared" si="3"/>
        <v>0</v>
      </c>
      <c r="S36" s="33">
        <f t="shared" si="4"/>
        <v>0</v>
      </c>
      <c r="T36" s="33">
        <f>T35</f>
        <v>0</v>
      </c>
      <c r="U36" s="33">
        <f>U35</f>
        <v>0</v>
      </c>
      <c r="V36" s="33">
        <f>V35</f>
        <v>0</v>
      </c>
      <c r="W36" s="33">
        <f>W14/7</f>
        <v>0</v>
      </c>
      <c r="X36" s="33">
        <f>X14/7/2</f>
        <v>0</v>
      </c>
      <c r="Y36" s="33"/>
      <c r="Z36" s="7"/>
    </row>
    <row r="37" spans="1:28" x14ac:dyDescent="0.25">
      <c r="A37" s="38"/>
      <c r="B37" s="3">
        <v>2015</v>
      </c>
      <c r="C37" s="13">
        <f t="shared" si="0"/>
        <v>0</v>
      </c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>
        <f>R14/7/2</f>
        <v>0</v>
      </c>
      <c r="S37" s="33">
        <f>S36</f>
        <v>0</v>
      </c>
      <c r="T37" s="33">
        <f>T36</f>
        <v>0</v>
      </c>
      <c r="U37" s="33">
        <f>U36</f>
        <v>0</v>
      </c>
      <c r="V37" s="33">
        <f>V36</f>
        <v>0</v>
      </c>
      <c r="W37" s="33">
        <f>W36</f>
        <v>0</v>
      </c>
      <c r="X37" s="33">
        <f>X14/7</f>
        <v>0</v>
      </c>
      <c r="Y37" s="33">
        <f>Y14/7/2</f>
        <v>0</v>
      </c>
      <c r="Z37" s="7"/>
    </row>
    <row r="38" spans="1:28" x14ac:dyDescent="0.25">
      <c r="A38" s="38"/>
      <c r="B38" s="3">
        <v>2016</v>
      </c>
      <c r="C38" s="13">
        <f t="shared" si="0"/>
        <v>0</v>
      </c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7"/>
    </row>
    <row r="39" spans="1:28" x14ac:dyDescent="0.25">
      <c r="A39" s="38"/>
      <c r="B39" s="3">
        <v>2017</v>
      </c>
      <c r="C39" s="13">
        <f t="shared" si="0"/>
        <v>0</v>
      </c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7"/>
    </row>
    <row r="40" spans="1:28" x14ac:dyDescent="0.25">
      <c r="A40" s="38"/>
      <c r="B40" s="3">
        <v>2018</v>
      </c>
      <c r="C40" s="13">
        <f>-SUM(D40:AB40)</f>
        <v>0</v>
      </c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7"/>
    </row>
    <row r="41" spans="1:28" x14ac:dyDescent="0.25">
      <c r="A41" s="38"/>
      <c r="B41" s="3"/>
      <c r="C41" s="254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spans="1:28" x14ac:dyDescent="0.25">
      <c r="A42" s="38" t="s">
        <v>62</v>
      </c>
      <c r="B42" s="7">
        <f>SUM(D42:Y42)</f>
        <v>0</v>
      </c>
      <c r="C42" s="29">
        <f>SUM(C16:C41)</f>
        <v>-78745.53</v>
      </c>
      <c r="D42" s="7">
        <f t="shared" ref="D42:T42" si="5">-SUM(D16:D41)+D14</f>
        <v>0</v>
      </c>
      <c r="E42" s="7">
        <f t="shared" si="5"/>
        <v>0</v>
      </c>
      <c r="F42" s="7">
        <f t="shared" si="5"/>
        <v>0</v>
      </c>
      <c r="G42" s="7">
        <f t="shared" si="5"/>
        <v>0</v>
      </c>
      <c r="H42" s="7">
        <f t="shared" si="5"/>
        <v>0</v>
      </c>
      <c r="I42" s="7">
        <f t="shared" si="5"/>
        <v>0</v>
      </c>
      <c r="J42" s="7">
        <f t="shared" si="5"/>
        <v>0</v>
      </c>
      <c r="K42" s="7">
        <f t="shared" si="5"/>
        <v>0</v>
      </c>
      <c r="L42" s="7">
        <f t="shared" si="5"/>
        <v>0</v>
      </c>
      <c r="M42" s="7">
        <f t="shared" si="5"/>
        <v>0</v>
      </c>
      <c r="N42" s="7">
        <f t="shared" si="5"/>
        <v>0</v>
      </c>
      <c r="O42" s="7">
        <f t="shared" si="5"/>
        <v>0</v>
      </c>
      <c r="P42" s="7">
        <f t="shared" si="5"/>
        <v>0</v>
      </c>
      <c r="Q42" s="7">
        <f t="shared" si="5"/>
        <v>0</v>
      </c>
      <c r="R42" s="7">
        <f t="shared" si="5"/>
        <v>0</v>
      </c>
      <c r="S42" s="7">
        <f t="shared" si="5"/>
        <v>0</v>
      </c>
      <c r="T42" s="7">
        <f t="shared" si="5"/>
        <v>0</v>
      </c>
      <c r="U42" s="7">
        <f t="shared" ref="U42:AB42" si="6">-SUM(U16:U41)+U14</f>
        <v>0</v>
      </c>
      <c r="V42" s="7">
        <f t="shared" si="6"/>
        <v>0</v>
      </c>
      <c r="W42" s="7">
        <f t="shared" si="6"/>
        <v>0</v>
      </c>
      <c r="X42" s="7">
        <f t="shared" si="6"/>
        <v>0</v>
      </c>
      <c r="Y42" s="7">
        <f t="shared" si="6"/>
        <v>0</v>
      </c>
      <c r="Z42" s="7">
        <f t="shared" si="6"/>
        <v>0</v>
      </c>
      <c r="AA42" s="326">
        <f t="shared" si="6"/>
        <v>0</v>
      </c>
      <c r="AB42" s="326">
        <f t="shared" si="6"/>
        <v>0</v>
      </c>
    </row>
    <row r="43" spans="1:28" x14ac:dyDescent="0.25">
      <c r="A43" s="38"/>
      <c r="B43" s="29">
        <f>SUM(D43:Y43)</f>
        <v>0</v>
      </c>
      <c r="C43" s="3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8" x14ac:dyDescent="0.25">
      <c r="A44" s="39" t="s">
        <v>63</v>
      </c>
      <c r="B44" s="3"/>
      <c r="C44" s="30">
        <f>+C14+C42</f>
        <v>0</v>
      </c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33"/>
      <c r="U44" s="33"/>
      <c r="V44" s="33"/>
      <c r="W44" s="33"/>
      <c r="X44" s="33"/>
      <c r="Y44" s="33"/>
      <c r="Z44" s="33"/>
    </row>
    <row r="45" spans="1:28" x14ac:dyDescent="0.25">
      <c r="A45" s="3"/>
      <c r="B45" s="3"/>
      <c r="C45" s="3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8" x14ac:dyDescent="0.25">
      <c r="A46" s="3"/>
      <c r="B46" s="36"/>
      <c r="C46" s="3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8" x14ac:dyDescent="0.25">
      <c r="A47" s="3"/>
      <c r="B47" s="3"/>
      <c r="C47" s="3"/>
      <c r="E47" s="7"/>
      <c r="F47" s="4"/>
      <c r="G47" s="4"/>
      <c r="H47" s="4"/>
      <c r="I47" s="4"/>
      <c r="J47" s="4"/>
      <c r="K47" s="4"/>
      <c r="L47" s="4"/>
      <c r="M47" s="4"/>
      <c r="N47" s="7">
        <f>SUM(E32:E47)</f>
        <v>0</v>
      </c>
      <c r="O47" s="4"/>
      <c r="P47" s="4"/>
      <c r="Q47" s="4"/>
      <c r="R47" s="4"/>
      <c r="S47" s="4"/>
    </row>
    <row r="48" spans="1:28" x14ac:dyDescent="0.25">
      <c r="B48" s="3"/>
      <c r="C48" s="3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</row>
    <row r="49" spans="5:19" x14ac:dyDescent="0.25"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</row>
    <row r="50" spans="5:19" x14ac:dyDescent="0.25"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</row>
    <row r="51" spans="5:19" x14ac:dyDescent="0.25"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</row>
    <row r="52" spans="5:19" x14ac:dyDescent="0.25"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</row>
    <row r="53" spans="5:19" x14ac:dyDescent="0.25"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</row>
    <row r="54" spans="5:19" x14ac:dyDescent="0.25"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</row>
    <row r="55" spans="5:19" x14ac:dyDescent="0.25"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</row>
    <row r="56" spans="5:19" x14ac:dyDescent="0.25"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</row>
    <row r="57" spans="5:19" x14ac:dyDescent="0.25"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</row>
    <row r="58" spans="5:19" x14ac:dyDescent="0.25"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</row>
  </sheetData>
  <pageMargins left="0.7" right="0.7" top="0.75" bottom="0.75" header="0.3" footer="0.3"/>
  <pageSetup scale="65" orientation="landscape" r:id="rId1"/>
  <ignoredErrors>
    <ignoredError sqref="Q32:Q34 R32" formula="1"/>
  </ignoredErrors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700-000000000000}">
  <sheetPr codeName="Sheet114"/>
  <dimension ref="A1:AB58"/>
  <sheetViews>
    <sheetView workbookViewId="0"/>
  </sheetViews>
  <sheetFormatPr defaultRowHeight="15" x14ac:dyDescent="0.25"/>
  <cols>
    <col min="1" max="1" width="20.85546875" customWidth="1"/>
    <col min="2" max="2" width="8.7109375" customWidth="1"/>
    <col min="3" max="3" width="12.85546875" customWidth="1"/>
    <col min="4" max="12" width="7.42578125" hidden="1" customWidth="1"/>
    <col min="13" max="13" width="7.5703125" hidden="1" customWidth="1"/>
    <col min="14" max="16" width="9.28515625" customWidth="1"/>
    <col min="17" max="17" width="12.140625" customWidth="1"/>
    <col min="18" max="19" width="11.28515625" customWidth="1"/>
    <col min="20" max="20" width="9.42578125" customWidth="1"/>
    <col min="22" max="24" width="10.5703125" customWidth="1"/>
  </cols>
  <sheetData>
    <row r="1" spans="1:28" x14ac:dyDescent="0.25">
      <c r="A1" s="11" t="s">
        <v>10</v>
      </c>
    </row>
    <row r="2" spans="1:28" x14ac:dyDescent="0.25">
      <c r="A2" s="9" t="s">
        <v>14</v>
      </c>
    </row>
    <row r="3" spans="1:28" x14ac:dyDescent="0.25">
      <c r="A3" s="9" t="s">
        <v>80</v>
      </c>
    </row>
    <row r="4" spans="1:28" x14ac:dyDescent="0.25">
      <c r="R4" s="40" t="s">
        <v>4</v>
      </c>
      <c r="S4" s="41"/>
      <c r="T4" s="40" t="s">
        <v>8</v>
      </c>
    </row>
    <row r="5" spans="1:28" x14ac:dyDescent="0.25">
      <c r="A5" s="10" t="s">
        <v>9</v>
      </c>
      <c r="B5" s="12" t="s">
        <v>64</v>
      </c>
      <c r="C5" s="12" t="s">
        <v>12</v>
      </c>
      <c r="R5" s="42" t="s">
        <v>2</v>
      </c>
      <c r="S5" s="42" t="s">
        <v>60</v>
      </c>
      <c r="T5" s="42" t="s">
        <v>7</v>
      </c>
    </row>
    <row r="6" spans="1:28" x14ac:dyDescent="0.25">
      <c r="A6" s="9" t="s">
        <v>469</v>
      </c>
      <c r="B6" s="3">
        <v>719</v>
      </c>
      <c r="R6" s="3"/>
    </row>
    <row r="7" spans="1:28" x14ac:dyDescent="0.25">
      <c r="A7" s="213"/>
      <c r="B7" s="212"/>
      <c r="C7" s="214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5"/>
      <c r="P7" s="6"/>
      <c r="Q7" s="6"/>
      <c r="R7" s="13">
        <f>+C14</f>
        <v>98205.45</v>
      </c>
      <c r="S7" s="13">
        <f>+-C42</f>
        <v>98205.450000000012</v>
      </c>
      <c r="T7" s="13">
        <f>+R7-S7</f>
        <v>0</v>
      </c>
    </row>
    <row r="8" spans="1:28" x14ac:dyDescent="0.25">
      <c r="A8" s="213"/>
      <c r="B8" s="3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5"/>
      <c r="P8" s="6"/>
      <c r="Q8" s="6"/>
    </row>
    <row r="9" spans="1:28" x14ac:dyDescent="0.25">
      <c r="A9" s="2"/>
      <c r="B9" s="3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5"/>
      <c r="P9" s="6"/>
      <c r="Q9" s="6"/>
    </row>
    <row r="10" spans="1:28" x14ac:dyDescent="0.25">
      <c r="B10" s="3"/>
    </row>
    <row r="11" spans="1:28" x14ac:dyDescent="0.25">
      <c r="A11" s="686" t="s">
        <v>66</v>
      </c>
      <c r="B11" s="212" t="s">
        <v>74</v>
      </c>
      <c r="C11" s="214"/>
    </row>
    <row r="12" spans="1:28" x14ac:dyDescent="0.25">
      <c r="B12" s="28"/>
      <c r="C12" s="2"/>
    </row>
    <row r="13" spans="1:28" x14ac:dyDescent="0.25">
      <c r="A13" s="9" t="s">
        <v>5</v>
      </c>
      <c r="C13" s="31" t="s">
        <v>3</v>
      </c>
      <c r="D13" s="32">
        <v>1994</v>
      </c>
      <c r="E13" s="32">
        <v>1995</v>
      </c>
      <c r="F13" s="32">
        <v>1996</v>
      </c>
      <c r="G13" s="32">
        <v>1997</v>
      </c>
      <c r="H13" s="32">
        <v>1998</v>
      </c>
      <c r="I13" s="32">
        <v>1999</v>
      </c>
      <c r="J13" s="32">
        <v>2000</v>
      </c>
      <c r="K13" s="32">
        <v>2001</v>
      </c>
      <c r="L13" s="32">
        <v>2002</v>
      </c>
      <c r="M13" s="32">
        <v>2003</v>
      </c>
      <c r="N13" s="32">
        <v>2004</v>
      </c>
      <c r="O13" s="32">
        <v>2005</v>
      </c>
      <c r="P13" s="32">
        <v>2006</v>
      </c>
      <c r="Q13" s="32">
        <v>2007</v>
      </c>
      <c r="R13" s="32">
        <v>2008</v>
      </c>
      <c r="S13" s="32">
        <v>2009</v>
      </c>
      <c r="T13" s="32">
        <v>2010</v>
      </c>
      <c r="U13" s="32">
        <v>2011</v>
      </c>
      <c r="V13" s="32">
        <v>2012</v>
      </c>
      <c r="W13" s="32">
        <v>2013</v>
      </c>
      <c r="X13" s="32">
        <v>2014</v>
      </c>
      <c r="Y13" s="328">
        <v>2015</v>
      </c>
      <c r="Z13" s="32">
        <v>2016</v>
      </c>
      <c r="AA13" s="328">
        <v>2017</v>
      </c>
      <c r="AB13" s="32">
        <v>2018</v>
      </c>
    </row>
    <row r="14" spans="1:28" x14ac:dyDescent="0.25">
      <c r="A14" s="9" t="s">
        <v>73</v>
      </c>
      <c r="C14" s="29">
        <f>SUM(D14:Y14)</f>
        <v>98205.45</v>
      </c>
      <c r="D14" s="43"/>
      <c r="E14" s="43"/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43"/>
      <c r="Q14" s="33">
        <v>98205.45</v>
      </c>
      <c r="R14" s="43"/>
      <c r="S14" s="29"/>
      <c r="T14" s="43"/>
      <c r="U14" s="7"/>
      <c r="V14" s="7"/>
      <c r="W14" s="7"/>
      <c r="X14" s="7"/>
      <c r="Y14" s="7"/>
      <c r="Z14" s="7"/>
    </row>
    <row r="15" spans="1:28" x14ac:dyDescent="0.25">
      <c r="A15" s="34"/>
      <c r="B15" s="2"/>
      <c r="C15" s="2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8" x14ac:dyDescent="0.25">
      <c r="A16" s="9" t="s">
        <v>6</v>
      </c>
      <c r="B16" s="3">
        <v>1994</v>
      </c>
      <c r="C16" s="13">
        <f>-SUM(D16:Y16)</f>
        <v>0</v>
      </c>
      <c r="D16" s="7">
        <f>+D$14/7/2</f>
        <v>0</v>
      </c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x14ac:dyDescent="0.25">
      <c r="B17" s="3">
        <v>1995</v>
      </c>
      <c r="C17" s="13">
        <f t="shared" ref="C17:C39" si="0">-SUM(D17:Y17)</f>
        <v>0</v>
      </c>
      <c r="D17" s="7">
        <f>+D$14/7</f>
        <v>0</v>
      </c>
      <c r="E17" s="7">
        <f>+E$14/7/2</f>
        <v>0</v>
      </c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x14ac:dyDescent="0.25">
      <c r="B18" s="3">
        <v>1996</v>
      </c>
      <c r="C18" s="13">
        <f t="shared" si="0"/>
        <v>0</v>
      </c>
      <c r="D18" s="7">
        <f>+D17</f>
        <v>0</v>
      </c>
      <c r="E18" s="7">
        <f>+E$14/7</f>
        <v>0</v>
      </c>
      <c r="F18" s="7">
        <f>+F$14/7/2</f>
        <v>0</v>
      </c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x14ac:dyDescent="0.25">
      <c r="B19" s="3">
        <v>1997</v>
      </c>
      <c r="C19" s="13">
        <f t="shared" si="0"/>
        <v>0</v>
      </c>
      <c r="D19" s="7">
        <f>+D18</f>
        <v>0</v>
      </c>
      <c r="E19" s="7">
        <f>+E18</f>
        <v>0</v>
      </c>
      <c r="F19" s="7">
        <f>+F$14/7</f>
        <v>0</v>
      </c>
      <c r="G19" s="7">
        <f>+G$14/7/2</f>
        <v>0</v>
      </c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x14ac:dyDescent="0.25">
      <c r="B20" s="3">
        <v>1998</v>
      </c>
      <c r="C20" s="13">
        <f t="shared" si="0"/>
        <v>0</v>
      </c>
      <c r="D20" s="7">
        <f>+D19</f>
        <v>0</v>
      </c>
      <c r="E20" s="7">
        <f>+E19</f>
        <v>0</v>
      </c>
      <c r="F20" s="7">
        <f>+F19</f>
        <v>0</v>
      </c>
      <c r="G20" s="7">
        <f>+G$14/7</f>
        <v>0</v>
      </c>
      <c r="H20" s="7">
        <f>+H$14/7/2</f>
        <v>0</v>
      </c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x14ac:dyDescent="0.25">
      <c r="B21" s="3">
        <v>1999</v>
      </c>
      <c r="C21" s="13">
        <f t="shared" si="0"/>
        <v>0</v>
      </c>
      <c r="D21" s="7">
        <f>+D20</f>
        <v>0</v>
      </c>
      <c r="E21" s="7">
        <f>+E20</f>
        <v>0</v>
      </c>
      <c r="F21" s="7">
        <f>+F20</f>
        <v>0</v>
      </c>
      <c r="G21" s="7">
        <f>+G20</f>
        <v>0</v>
      </c>
      <c r="H21" s="7">
        <f>+H$14/7</f>
        <v>0</v>
      </c>
      <c r="I21" s="7">
        <f>+I$14/7/2</f>
        <v>0</v>
      </c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x14ac:dyDescent="0.25">
      <c r="B22" s="3">
        <v>2000</v>
      </c>
      <c r="C22" s="13">
        <f t="shared" si="0"/>
        <v>0</v>
      </c>
      <c r="D22" s="7">
        <f>+D21</f>
        <v>0</v>
      </c>
      <c r="E22" s="7">
        <f>+E21</f>
        <v>0</v>
      </c>
      <c r="F22" s="7">
        <f>+F21</f>
        <v>0</v>
      </c>
      <c r="G22" s="7">
        <f>+G21</f>
        <v>0</v>
      </c>
      <c r="H22" s="7">
        <f>+H21</f>
        <v>0</v>
      </c>
      <c r="I22" s="7">
        <f>+I$14/7</f>
        <v>0</v>
      </c>
      <c r="J22" s="7">
        <f>+J$14/7/2</f>
        <v>0</v>
      </c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x14ac:dyDescent="0.25">
      <c r="B23" s="3">
        <v>2001</v>
      </c>
      <c r="C23" s="13">
        <f t="shared" si="0"/>
        <v>0</v>
      </c>
      <c r="D23" s="7">
        <f>+D$14/7/2</f>
        <v>0</v>
      </c>
      <c r="E23" s="7">
        <f>+E22</f>
        <v>0</v>
      </c>
      <c r="F23" s="7">
        <f>+F22</f>
        <v>0</v>
      </c>
      <c r="G23" s="7">
        <f>+G22</f>
        <v>0</v>
      </c>
      <c r="H23" s="7">
        <f>+H22</f>
        <v>0</v>
      </c>
      <c r="I23" s="7">
        <f>+I22</f>
        <v>0</v>
      </c>
      <c r="J23" s="7">
        <f>+J$14/7</f>
        <v>0</v>
      </c>
      <c r="K23" s="7">
        <f>+K$14/7/2</f>
        <v>0</v>
      </c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x14ac:dyDescent="0.25">
      <c r="B24" s="3">
        <v>2002</v>
      </c>
      <c r="C24" s="13">
        <f t="shared" si="0"/>
        <v>0</v>
      </c>
      <c r="D24" s="7"/>
      <c r="E24" s="7">
        <f>+E$14/7/2</f>
        <v>0</v>
      </c>
      <c r="F24" s="7">
        <f>+F23</f>
        <v>0</v>
      </c>
      <c r="G24" s="7">
        <f>+G23</f>
        <v>0</v>
      </c>
      <c r="H24" s="7">
        <f>+H23</f>
        <v>0</v>
      </c>
      <c r="I24" s="7">
        <f>+I23</f>
        <v>0</v>
      </c>
      <c r="J24" s="7">
        <f>+J23</f>
        <v>0</v>
      </c>
      <c r="K24" s="7">
        <f>+K$14/7</f>
        <v>0</v>
      </c>
      <c r="L24" s="7">
        <f>+L$14/7/2</f>
        <v>0</v>
      </c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x14ac:dyDescent="0.25">
      <c r="B25" s="3">
        <v>2003</v>
      </c>
      <c r="C25" s="13">
        <f t="shared" si="0"/>
        <v>0</v>
      </c>
      <c r="D25" s="7"/>
      <c r="E25" s="7"/>
      <c r="F25" s="7">
        <f>+F$14/7/2</f>
        <v>0</v>
      </c>
      <c r="G25" s="7">
        <f>+G24</f>
        <v>0</v>
      </c>
      <c r="H25" s="7">
        <f>+H24</f>
        <v>0</v>
      </c>
      <c r="I25" s="7">
        <f>+I24</f>
        <v>0</v>
      </c>
      <c r="J25" s="7">
        <f>+J24</f>
        <v>0</v>
      </c>
      <c r="K25" s="7">
        <f>+K24</f>
        <v>0</v>
      </c>
      <c r="L25" s="7">
        <f>+L$14/7</f>
        <v>0</v>
      </c>
      <c r="M25" s="7">
        <f>+M$14/7/2</f>
        <v>0</v>
      </c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x14ac:dyDescent="0.25">
      <c r="B26" s="3">
        <v>2004</v>
      </c>
      <c r="C26" s="13">
        <f t="shared" si="0"/>
        <v>0</v>
      </c>
      <c r="D26" s="7"/>
      <c r="E26" s="7"/>
      <c r="F26" s="7"/>
      <c r="G26" s="7">
        <f>+G$14/7/2</f>
        <v>0</v>
      </c>
      <c r="H26" s="7">
        <f>+H25</f>
        <v>0</v>
      </c>
      <c r="I26" s="7">
        <f>+I25</f>
        <v>0</v>
      </c>
      <c r="J26" s="7">
        <f>+J25</f>
        <v>0</v>
      </c>
      <c r="K26" s="7">
        <f>+K25</f>
        <v>0</v>
      </c>
      <c r="L26" s="7">
        <f>+L25</f>
        <v>0</v>
      </c>
      <c r="M26" s="7">
        <f>+M$14/7</f>
        <v>0</v>
      </c>
      <c r="N26" s="7">
        <f>+N$14/7/2</f>
        <v>0</v>
      </c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x14ac:dyDescent="0.25">
      <c r="B27" s="3">
        <v>2005</v>
      </c>
      <c r="C27" s="13">
        <f t="shared" si="0"/>
        <v>0</v>
      </c>
      <c r="D27" s="7"/>
      <c r="E27" s="7"/>
      <c r="F27" s="7"/>
      <c r="G27" s="7"/>
      <c r="H27" s="7">
        <f>+H$14/7/2</f>
        <v>0</v>
      </c>
      <c r="I27" s="7">
        <f>+I26</f>
        <v>0</v>
      </c>
      <c r="J27" s="7">
        <f>+J26</f>
        <v>0</v>
      </c>
      <c r="K27" s="7">
        <f>+K26</f>
        <v>0</v>
      </c>
      <c r="L27" s="7">
        <f>+L26</f>
        <v>0</v>
      </c>
      <c r="M27" s="7">
        <f>+M26</f>
        <v>0</v>
      </c>
      <c r="N27" s="7">
        <f>+N$14/7</f>
        <v>0</v>
      </c>
      <c r="O27" s="7">
        <f>+O$14/7/2</f>
        <v>0</v>
      </c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x14ac:dyDescent="0.25">
      <c r="B28" s="3">
        <v>2006</v>
      </c>
      <c r="C28" s="13">
        <f t="shared" si="0"/>
        <v>0</v>
      </c>
      <c r="D28" s="7"/>
      <c r="E28" s="7"/>
      <c r="F28" s="7"/>
      <c r="G28" s="7"/>
      <c r="H28" s="7"/>
      <c r="I28" s="7">
        <f>+I$14/7/2</f>
        <v>0</v>
      </c>
      <c r="J28" s="7">
        <f>+J27</f>
        <v>0</v>
      </c>
      <c r="K28" s="7">
        <f>+K27</f>
        <v>0</v>
      </c>
      <c r="L28" s="7">
        <f>+L27</f>
        <v>0</v>
      </c>
      <c r="M28" s="7">
        <f>+M27</f>
        <v>0</v>
      </c>
      <c r="N28" s="7">
        <f>+N27</f>
        <v>0</v>
      </c>
      <c r="O28" s="7">
        <f>+O$14/7</f>
        <v>0</v>
      </c>
      <c r="P28" s="7">
        <f>+P$14/7/2</f>
        <v>0</v>
      </c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x14ac:dyDescent="0.25">
      <c r="B29" s="3">
        <v>2007</v>
      </c>
      <c r="C29" s="13">
        <f t="shared" si="0"/>
        <v>-7014.6750000000002</v>
      </c>
      <c r="D29" s="7"/>
      <c r="E29" s="7"/>
      <c r="F29" s="7"/>
      <c r="G29" s="7"/>
      <c r="H29" s="7"/>
      <c r="I29" s="7"/>
      <c r="J29" s="7">
        <f>+J$14/7/2</f>
        <v>0</v>
      </c>
      <c r="K29" s="7">
        <f>+K28</f>
        <v>0</v>
      </c>
      <c r="L29" s="7">
        <f>+L28</f>
        <v>0</v>
      </c>
      <c r="M29" s="7">
        <f>+M28</f>
        <v>0</v>
      </c>
      <c r="N29" s="7">
        <f>+N28</f>
        <v>0</v>
      </c>
      <c r="O29" s="7">
        <f>+O28</f>
        <v>0</v>
      </c>
      <c r="P29" s="7">
        <f>+P$14/7</f>
        <v>0</v>
      </c>
      <c r="Q29" s="7">
        <f>+Q$14/7/2</f>
        <v>7014.6750000000002</v>
      </c>
      <c r="R29" s="7"/>
      <c r="S29" s="7"/>
      <c r="T29" s="7"/>
      <c r="U29" s="7"/>
      <c r="V29" s="7"/>
      <c r="W29" s="7"/>
      <c r="X29" s="7"/>
      <c r="Y29" s="7"/>
      <c r="Z29" s="7"/>
    </row>
    <row r="30" spans="1:26" x14ac:dyDescent="0.25">
      <c r="B30" s="3">
        <v>2008</v>
      </c>
      <c r="C30" s="13">
        <f t="shared" si="0"/>
        <v>-14029.35</v>
      </c>
      <c r="D30" s="7"/>
      <c r="E30" s="7"/>
      <c r="F30" s="7"/>
      <c r="G30" s="7"/>
      <c r="H30" s="7"/>
      <c r="I30" s="7"/>
      <c r="J30" s="7"/>
      <c r="K30" s="7">
        <f>+K$14/7/2</f>
        <v>0</v>
      </c>
      <c r="L30" s="7">
        <f>+L29</f>
        <v>0</v>
      </c>
      <c r="M30" s="7">
        <f>+M29</f>
        <v>0</v>
      </c>
      <c r="N30" s="7">
        <f>+N29</f>
        <v>0</v>
      </c>
      <c r="O30" s="7">
        <f>+O29</f>
        <v>0</v>
      </c>
      <c r="P30" s="7">
        <f>+P29</f>
        <v>0</v>
      </c>
      <c r="Q30" s="7">
        <f>+Q$14/7</f>
        <v>14029.35</v>
      </c>
      <c r="R30" s="7">
        <f>+R$14/7/2</f>
        <v>0</v>
      </c>
      <c r="S30" s="7"/>
      <c r="T30" s="7"/>
      <c r="U30" s="7"/>
      <c r="V30" s="7"/>
      <c r="W30" s="7"/>
      <c r="X30" s="7"/>
      <c r="Y30" s="7"/>
      <c r="Z30" s="7"/>
    </row>
    <row r="31" spans="1:26" x14ac:dyDescent="0.25">
      <c r="B31" s="3">
        <v>2009</v>
      </c>
      <c r="C31" s="13">
        <f t="shared" si="0"/>
        <v>-14029.35</v>
      </c>
      <c r="D31" s="7"/>
      <c r="E31" s="7"/>
      <c r="F31" s="7"/>
      <c r="G31" s="7"/>
      <c r="H31" s="7"/>
      <c r="I31" s="7"/>
      <c r="J31" s="7"/>
      <c r="K31" s="7"/>
      <c r="L31" s="7">
        <f>+L$14/7/2</f>
        <v>0</v>
      </c>
      <c r="M31" s="7">
        <f>+M30</f>
        <v>0</v>
      </c>
      <c r="N31" s="7">
        <f>+N30</f>
        <v>0</v>
      </c>
      <c r="O31" s="7">
        <f>+O30</f>
        <v>0</v>
      </c>
      <c r="P31" s="7">
        <f t="shared" ref="P31:P34" si="1">+P30</f>
        <v>0</v>
      </c>
      <c r="Q31" s="7">
        <f t="shared" ref="Q31:Q35" si="2">+Q$14/7</f>
        <v>14029.35</v>
      </c>
      <c r="R31" s="7">
        <f>+R$14/7</f>
        <v>0</v>
      </c>
      <c r="S31" s="7">
        <f>+S$14/7/2</f>
        <v>0</v>
      </c>
      <c r="T31" s="7"/>
      <c r="U31" s="7"/>
      <c r="V31" s="7"/>
      <c r="W31" s="7"/>
      <c r="X31" s="7"/>
      <c r="Y31" s="7"/>
      <c r="Z31" s="7"/>
    </row>
    <row r="32" spans="1:26" x14ac:dyDescent="0.25">
      <c r="A32" s="38" t="s">
        <v>59</v>
      </c>
      <c r="B32" s="3">
        <v>2010</v>
      </c>
      <c r="C32" s="13">
        <f t="shared" si="0"/>
        <v>-14029.35</v>
      </c>
      <c r="D32" s="7"/>
      <c r="E32" s="7"/>
      <c r="F32" s="7"/>
      <c r="G32" s="7"/>
      <c r="H32" s="7"/>
      <c r="I32" s="7"/>
      <c r="J32" s="7"/>
      <c r="K32" s="7"/>
      <c r="L32" s="7"/>
      <c r="M32" s="7">
        <f>+M$14/7/2</f>
        <v>0</v>
      </c>
      <c r="N32" s="7">
        <f>+N31</f>
        <v>0</v>
      </c>
      <c r="O32" s="7">
        <f>+O31</f>
        <v>0</v>
      </c>
      <c r="P32" s="7">
        <f t="shared" si="1"/>
        <v>0</v>
      </c>
      <c r="Q32" s="7">
        <f t="shared" si="2"/>
        <v>14029.35</v>
      </c>
      <c r="R32" s="7">
        <f>+R31</f>
        <v>0</v>
      </c>
      <c r="S32" s="7">
        <f>+S$14/7</f>
        <v>0</v>
      </c>
      <c r="T32" s="7">
        <f>+T$14/7/2</f>
        <v>0</v>
      </c>
      <c r="U32" s="7"/>
      <c r="V32" s="7"/>
      <c r="W32" s="7"/>
      <c r="X32" s="7"/>
      <c r="Y32" s="7"/>
      <c r="Z32" s="7"/>
    </row>
    <row r="33" spans="1:28" x14ac:dyDescent="0.25">
      <c r="A33" s="38"/>
      <c r="B33" s="3">
        <v>2011</v>
      </c>
      <c r="C33" s="13">
        <f t="shared" si="0"/>
        <v>-14029.35</v>
      </c>
      <c r="D33" s="7"/>
      <c r="E33" s="7"/>
      <c r="F33" s="7"/>
      <c r="G33" s="7"/>
      <c r="H33" s="7"/>
      <c r="I33" s="7"/>
      <c r="J33" s="7"/>
      <c r="K33" s="7"/>
      <c r="L33" s="7"/>
      <c r="M33" s="7"/>
      <c r="N33" s="7">
        <f>+N$14/7/2</f>
        <v>0</v>
      </c>
      <c r="O33" s="7">
        <f>+O32</f>
        <v>0</v>
      </c>
      <c r="P33" s="7">
        <f t="shared" si="1"/>
        <v>0</v>
      </c>
      <c r="Q33" s="7">
        <f t="shared" si="2"/>
        <v>14029.35</v>
      </c>
      <c r="R33" s="7">
        <f t="shared" ref="R33:R36" si="3">+R32</f>
        <v>0</v>
      </c>
      <c r="S33" s="7">
        <f>+S32</f>
        <v>0</v>
      </c>
      <c r="T33" s="7">
        <f>+T$14/7</f>
        <v>0</v>
      </c>
      <c r="U33" s="7">
        <f>+U$14/7/2</f>
        <v>0</v>
      </c>
      <c r="V33" s="7"/>
      <c r="W33" s="7"/>
      <c r="X33" s="7"/>
      <c r="Y33" s="7"/>
      <c r="Z33" s="7"/>
    </row>
    <row r="34" spans="1:28" x14ac:dyDescent="0.25">
      <c r="A34" s="38"/>
      <c r="B34" s="3">
        <v>2012</v>
      </c>
      <c r="C34" s="13">
        <f t="shared" si="0"/>
        <v>-14029.35</v>
      </c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>
        <f t="shared" si="1"/>
        <v>0</v>
      </c>
      <c r="Q34" s="7">
        <f t="shared" si="2"/>
        <v>14029.35</v>
      </c>
      <c r="R34" s="7">
        <f t="shared" si="3"/>
        <v>0</v>
      </c>
      <c r="S34" s="7">
        <f t="shared" ref="S34:S36" si="4">+S33</f>
        <v>0</v>
      </c>
      <c r="T34" s="7">
        <f>T33</f>
        <v>0</v>
      </c>
      <c r="U34" s="7">
        <f>+U$14/7</f>
        <v>0</v>
      </c>
      <c r="V34" s="7">
        <f>+V$14/7/2</f>
        <v>0</v>
      </c>
      <c r="W34" s="7"/>
      <c r="X34" s="7"/>
      <c r="Y34" s="7"/>
      <c r="Z34" s="7"/>
    </row>
    <row r="35" spans="1:28" x14ac:dyDescent="0.25">
      <c r="A35" s="38"/>
      <c r="B35" s="3">
        <v>2013</v>
      </c>
      <c r="C35" s="13">
        <f t="shared" si="0"/>
        <v>-14029.35</v>
      </c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>
        <f>P14/7/2</f>
        <v>0</v>
      </c>
      <c r="Q35" s="7">
        <f t="shared" si="2"/>
        <v>14029.35</v>
      </c>
      <c r="R35" s="7">
        <f t="shared" si="3"/>
        <v>0</v>
      </c>
      <c r="S35" s="7">
        <f t="shared" si="4"/>
        <v>0</v>
      </c>
      <c r="T35" s="7">
        <f>T34</f>
        <v>0</v>
      </c>
      <c r="U35" s="7">
        <f>U34</f>
        <v>0</v>
      </c>
      <c r="V35" s="7">
        <f>V14/7</f>
        <v>0</v>
      </c>
      <c r="W35" s="7">
        <f>W14/7/2</f>
        <v>0</v>
      </c>
      <c r="X35" s="7"/>
      <c r="Y35" s="7"/>
      <c r="Z35" s="7"/>
    </row>
    <row r="36" spans="1:28" x14ac:dyDescent="0.25">
      <c r="A36" s="38"/>
      <c r="B36" s="3">
        <v>2014</v>
      </c>
      <c r="C36" s="13">
        <f t="shared" si="0"/>
        <v>-7014.6750000000002</v>
      </c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>
        <f>Q14/7/2</f>
        <v>7014.6750000000002</v>
      </c>
      <c r="R36" s="33">
        <f t="shared" si="3"/>
        <v>0</v>
      </c>
      <c r="S36" s="33">
        <f t="shared" si="4"/>
        <v>0</v>
      </c>
      <c r="T36" s="33">
        <f>T35</f>
        <v>0</v>
      </c>
      <c r="U36" s="33">
        <f>U35</f>
        <v>0</v>
      </c>
      <c r="V36" s="33">
        <f>V35</f>
        <v>0</v>
      </c>
      <c r="W36" s="33">
        <f>W14/7</f>
        <v>0</v>
      </c>
      <c r="X36" s="33">
        <f>X14/7/2</f>
        <v>0</v>
      </c>
      <c r="Y36" s="33"/>
      <c r="Z36" s="7"/>
    </row>
    <row r="37" spans="1:28" x14ac:dyDescent="0.25">
      <c r="A37" s="38"/>
      <c r="B37" s="3">
        <v>2015</v>
      </c>
      <c r="C37" s="13">
        <f t="shared" si="0"/>
        <v>0</v>
      </c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>
        <f>R14/7/2</f>
        <v>0</v>
      </c>
      <c r="S37" s="33">
        <f>S36</f>
        <v>0</v>
      </c>
      <c r="T37" s="33">
        <f>T36</f>
        <v>0</v>
      </c>
      <c r="U37" s="33">
        <f>U36</f>
        <v>0</v>
      </c>
      <c r="V37" s="33">
        <f>V36</f>
        <v>0</v>
      </c>
      <c r="W37" s="33">
        <f>W36</f>
        <v>0</v>
      </c>
      <c r="X37" s="33">
        <f>X14/7</f>
        <v>0</v>
      </c>
      <c r="Y37" s="33">
        <f>Y14/7/2</f>
        <v>0</v>
      </c>
      <c r="Z37" s="7"/>
    </row>
    <row r="38" spans="1:28" x14ac:dyDescent="0.25">
      <c r="A38" s="38"/>
      <c r="B38" s="3">
        <v>2016</v>
      </c>
      <c r="C38" s="13">
        <f t="shared" si="0"/>
        <v>0</v>
      </c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7"/>
    </row>
    <row r="39" spans="1:28" x14ac:dyDescent="0.25">
      <c r="A39" s="38"/>
      <c r="B39" s="3">
        <v>2017</v>
      </c>
      <c r="C39" s="13">
        <f t="shared" si="0"/>
        <v>0</v>
      </c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7"/>
    </row>
    <row r="40" spans="1:28" x14ac:dyDescent="0.25">
      <c r="A40" s="38"/>
      <c r="B40" s="3">
        <v>2018</v>
      </c>
      <c r="C40" s="13">
        <f>-SUM(D40:AB40)</f>
        <v>0</v>
      </c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7"/>
    </row>
    <row r="41" spans="1:28" x14ac:dyDescent="0.25">
      <c r="A41" s="38"/>
      <c r="B41" s="3"/>
      <c r="C41" s="254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7"/>
    </row>
    <row r="42" spans="1:28" x14ac:dyDescent="0.25">
      <c r="A42" s="38" t="s">
        <v>62</v>
      </c>
      <c r="B42" s="7">
        <f>SUM(D42:Y42)</f>
        <v>0</v>
      </c>
      <c r="C42" s="29">
        <f>SUM(C16:C41)</f>
        <v>-98205.450000000012</v>
      </c>
      <c r="D42" s="7">
        <f t="shared" ref="D42:T42" si="5">-SUM(D16:D41)+D14</f>
        <v>0</v>
      </c>
      <c r="E42" s="7">
        <f t="shared" si="5"/>
        <v>0</v>
      </c>
      <c r="F42" s="7">
        <f t="shared" si="5"/>
        <v>0</v>
      </c>
      <c r="G42" s="7">
        <f t="shared" si="5"/>
        <v>0</v>
      </c>
      <c r="H42" s="7">
        <f t="shared" si="5"/>
        <v>0</v>
      </c>
      <c r="I42" s="7">
        <f t="shared" si="5"/>
        <v>0</v>
      </c>
      <c r="J42" s="7">
        <f t="shared" si="5"/>
        <v>0</v>
      </c>
      <c r="K42" s="7">
        <f t="shared" si="5"/>
        <v>0</v>
      </c>
      <c r="L42" s="7">
        <f t="shared" si="5"/>
        <v>0</v>
      </c>
      <c r="M42" s="7">
        <f t="shared" si="5"/>
        <v>0</v>
      </c>
      <c r="N42" s="7">
        <f t="shared" si="5"/>
        <v>0</v>
      </c>
      <c r="O42" s="7">
        <f t="shared" si="5"/>
        <v>0</v>
      </c>
      <c r="P42" s="7">
        <f t="shared" si="5"/>
        <v>0</v>
      </c>
      <c r="Q42" s="7">
        <f t="shared" si="5"/>
        <v>0</v>
      </c>
      <c r="R42" s="7">
        <f t="shared" si="5"/>
        <v>0</v>
      </c>
      <c r="S42" s="7">
        <f t="shared" si="5"/>
        <v>0</v>
      </c>
      <c r="T42" s="7">
        <f t="shared" si="5"/>
        <v>0</v>
      </c>
      <c r="U42" s="7">
        <f t="shared" ref="U42:AB42" si="6">-SUM(U16:U41)+U14</f>
        <v>0</v>
      </c>
      <c r="V42" s="7">
        <f t="shared" si="6"/>
        <v>0</v>
      </c>
      <c r="W42" s="7">
        <f t="shared" si="6"/>
        <v>0</v>
      </c>
      <c r="X42" s="7">
        <f t="shared" si="6"/>
        <v>0</v>
      </c>
      <c r="Y42" s="7">
        <f t="shared" si="6"/>
        <v>0</v>
      </c>
      <c r="Z42" s="326">
        <f t="shared" si="6"/>
        <v>0</v>
      </c>
      <c r="AA42" s="326">
        <f t="shared" si="6"/>
        <v>0</v>
      </c>
      <c r="AB42" s="326">
        <f t="shared" si="6"/>
        <v>0</v>
      </c>
    </row>
    <row r="43" spans="1:28" x14ac:dyDescent="0.25">
      <c r="A43" s="38"/>
      <c r="B43" s="29">
        <f>SUM(D43:Y43)</f>
        <v>0</v>
      </c>
      <c r="C43" s="3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8" x14ac:dyDescent="0.25">
      <c r="A44" s="39" t="s">
        <v>63</v>
      </c>
      <c r="B44" s="3"/>
      <c r="C44" s="30">
        <f>+C14+C42</f>
        <v>0</v>
      </c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33"/>
      <c r="U44" s="33"/>
      <c r="V44" s="33"/>
      <c r="W44" s="33"/>
      <c r="X44" s="33"/>
      <c r="Y44" s="33"/>
      <c r="Z44" s="33"/>
    </row>
    <row r="45" spans="1:28" x14ac:dyDescent="0.25">
      <c r="A45" s="3"/>
      <c r="B45" s="3"/>
      <c r="C45" s="3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8" x14ac:dyDescent="0.25">
      <c r="A46" s="3"/>
      <c r="B46" s="36"/>
      <c r="C46" s="3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8" x14ac:dyDescent="0.25">
      <c r="A47" s="3"/>
      <c r="B47" s="3"/>
      <c r="C47" s="3"/>
      <c r="E47" s="7"/>
      <c r="F47" s="4"/>
      <c r="G47" s="4"/>
      <c r="H47" s="4"/>
      <c r="I47" s="4"/>
      <c r="J47" s="4"/>
      <c r="K47" s="4"/>
      <c r="L47" s="4"/>
      <c r="M47" s="4"/>
      <c r="N47" s="7">
        <f>SUM(E32:E47)</f>
        <v>0</v>
      </c>
      <c r="O47" s="4"/>
      <c r="P47" s="4"/>
      <c r="Q47" s="4"/>
      <c r="R47" s="4"/>
      <c r="S47" s="4"/>
    </row>
    <row r="48" spans="1:28" x14ac:dyDescent="0.25">
      <c r="B48" s="3"/>
      <c r="C48" s="3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</row>
    <row r="49" spans="5:19" x14ac:dyDescent="0.25"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</row>
    <row r="50" spans="5:19" x14ac:dyDescent="0.25"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</row>
    <row r="51" spans="5:19" x14ac:dyDescent="0.25"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</row>
    <row r="52" spans="5:19" x14ac:dyDescent="0.25"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</row>
    <row r="53" spans="5:19" x14ac:dyDescent="0.25"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</row>
    <row r="54" spans="5:19" x14ac:dyDescent="0.25"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</row>
    <row r="55" spans="5:19" x14ac:dyDescent="0.25"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</row>
    <row r="56" spans="5:19" x14ac:dyDescent="0.25"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</row>
    <row r="57" spans="5:19" x14ac:dyDescent="0.25"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</row>
    <row r="58" spans="5:19" x14ac:dyDescent="0.25"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</row>
  </sheetData>
  <phoneticPr fontId="0" type="noConversion"/>
  <pageMargins left="0.7" right="0.7" top="0.75" bottom="0.75" header="0.3" footer="0.3"/>
  <pageSetup scale="65" orientation="landscape" r:id="rId1"/>
  <ignoredErrors>
    <ignoredError sqref="Q32:Q34 R32" formula="1"/>
  </ignoredErrors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800-000000000000}">
  <sheetPr codeName="Sheet147"/>
  <dimension ref="A1:AB58"/>
  <sheetViews>
    <sheetView workbookViewId="0"/>
  </sheetViews>
  <sheetFormatPr defaultColWidth="9.140625" defaultRowHeight="15" x14ac:dyDescent="0.25"/>
  <cols>
    <col min="1" max="1" width="20.85546875" customWidth="1"/>
    <col min="2" max="2" width="8.7109375" customWidth="1"/>
    <col min="3" max="3" width="12.85546875" customWidth="1"/>
    <col min="4" max="12" width="7.42578125" hidden="1" customWidth="1"/>
    <col min="13" max="13" width="7.5703125" hidden="1" customWidth="1"/>
    <col min="14" max="16" width="9.28515625" customWidth="1"/>
    <col min="17" max="17" width="12.140625" customWidth="1"/>
    <col min="18" max="21" width="11.28515625" customWidth="1"/>
    <col min="22" max="24" width="10.5703125" customWidth="1"/>
  </cols>
  <sheetData>
    <row r="1" spans="1:28" x14ac:dyDescent="0.25">
      <c r="A1" s="11" t="s">
        <v>10</v>
      </c>
    </row>
    <row r="2" spans="1:28" x14ac:dyDescent="0.25">
      <c r="A2" s="9" t="s">
        <v>14</v>
      </c>
    </row>
    <row r="3" spans="1:28" x14ac:dyDescent="0.25">
      <c r="A3" s="9" t="s">
        <v>80</v>
      </c>
    </row>
    <row r="4" spans="1:28" x14ac:dyDescent="0.25">
      <c r="R4" s="40" t="s">
        <v>4</v>
      </c>
      <c r="S4" s="41"/>
      <c r="T4" s="40" t="s">
        <v>8</v>
      </c>
      <c r="U4" s="40"/>
    </row>
    <row r="5" spans="1:28" x14ac:dyDescent="0.25">
      <c r="A5" s="10" t="s">
        <v>9</v>
      </c>
      <c r="B5" s="12" t="s">
        <v>64</v>
      </c>
      <c r="C5" s="12" t="s">
        <v>12</v>
      </c>
      <c r="R5" s="42" t="s">
        <v>2</v>
      </c>
      <c r="S5" s="42" t="s">
        <v>60</v>
      </c>
      <c r="T5" s="42" t="s">
        <v>7</v>
      </c>
      <c r="U5" s="42"/>
    </row>
    <row r="6" spans="1:28" x14ac:dyDescent="0.25">
      <c r="A6" s="9"/>
      <c r="B6" s="3"/>
      <c r="R6" s="3"/>
    </row>
    <row r="7" spans="1:28" x14ac:dyDescent="0.25">
      <c r="A7" s="213" t="s">
        <v>589</v>
      </c>
      <c r="B7" s="212">
        <v>719.1</v>
      </c>
      <c r="C7" s="214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5"/>
      <c r="P7" s="6"/>
      <c r="Q7" s="6"/>
      <c r="R7" s="13">
        <f>+C14</f>
        <v>7255</v>
      </c>
      <c r="S7" s="13">
        <f>+-C42</f>
        <v>7255</v>
      </c>
      <c r="T7" s="13">
        <f>+R7-S7</f>
        <v>0</v>
      </c>
      <c r="U7" s="13"/>
    </row>
    <row r="8" spans="1:28" x14ac:dyDescent="0.25">
      <c r="A8" s="213"/>
      <c r="B8" s="3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5"/>
      <c r="P8" s="6"/>
      <c r="Q8" s="6"/>
    </row>
    <row r="9" spans="1:28" x14ac:dyDescent="0.25">
      <c r="A9" s="2"/>
      <c r="B9" s="3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5"/>
      <c r="P9" s="6"/>
      <c r="Q9" s="6"/>
    </row>
    <row r="10" spans="1:28" x14ac:dyDescent="0.25">
      <c r="B10" s="3"/>
    </row>
    <row r="11" spans="1:28" x14ac:dyDescent="0.25">
      <c r="A11" s="686" t="s">
        <v>66</v>
      </c>
      <c r="B11" s="212" t="s">
        <v>74</v>
      </c>
      <c r="C11" s="214"/>
    </row>
    <row r="12" spans="1:28" x14ac:dyDescent="0.25">
      <c r="B12" s="28"/>
      <c r="C12" s="2"/>
    </row>
    <row r="13" spans="1:28" x14ac:dyDescent="0.25">
      <c r="A13" s="9" t="s">
        <v>5</v>
      </c>
      <c r="C13" s="31" t="s">
        <v>3</v>
      </c>
      <c r="D13" s="32">
        <v>1994</v>
      </c>
      <c r="E13" s="32">
        <v>1995</v>
      </c>
      <c r="F13" s="32">
        <v>1996</v>
      </c>
      <c r="G13" s="32">
        <v>1997</v>
      </c>
      <c r="H13" s="32">
        <v>1998</v>
      </c>
      <c r="I13" s="32">
        <v>1999</v>
      </c>
      <c r="J13" s="32">
        <v>2000</v>
      </c>
      <c r="K13" s="32">
        <v>2001</v>
      </c>
      <c r="L13" s="32">
        <v>2002</v>
      </c>
      <c r="M13" s="32">
        <v>2003</v>
      </c>
      <c r="N13" s="32">
        <v>2004</v>
      </c>
      <c r="O13" s="32">
        <v>2005</v>
      </c>
      <c r="P13" s="32">
        <v>2006</v>
      </c>
      <c r="Q13" s="32">
        <v>2007</v>
      </c>
      <c r="R13" s="32">
        <v>2008</v>
      </c>
      <c r="S13" s="32">
        <v>2009</v>
      </c>
      <c r="T13" s="32">
        <v>2010</v>
      </c>
      <c r="U13" s="32">
        <v>2011</v>
      </c>
      <c r="V13" s="32">
        <v>2012</v>
      </c>
      <c r="W13" s="32">
        <v>2013</v>
      </c>
      <c r="X13" s="32">
        <v>2014</v>
      </c>
      <c r="Y13" s="328">
        <v>2015</v>
      </c>
      <c r="Z13" s="32">
        <v>2016</v>
      </c>
      <c r="AA13" s="328">
        <v>2017</v>
      </c>
      <c r="AB13" s="32">
        <v>2018</v>
      </c>
    </row>
    <row r="14" spans="1:28" x14ac:dyDescent="0.25">
      <c r="A14" s="9" t="s">
        <v>73</v>
      </c>
      <c r="C14" s="29">
        <f>SUM(D14:Y14)</f>
        <v>7255</v>
      </c>
      <c r="D14" s="43"/>
      <c r="E14" s="43"/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43"/>
      <c r="Q14" s="33"/>
      <c r="R14" s="43"/>
      <c r="S14" s="29"/>
      <c r="T14" s="43"/>
      <c r="U14" s="43">
        <v>7255</v>
      </c>
      <c r="V14" s="43"/>
      <c r="W14" s="43"/>
      <c r="X14" s="43"/>
      <c r="Y14" s="7"/>
      <c r="Z14" s="7"/>
    </row>
    <row r="15" spans="1:28" x14ac:dyDescent="0.25">
      <c r="A15" s="34"/>
      <c r="B15" s="2"/>
      <c r="C15" s="2"/>
      <c r="N15" s="7"/>
      <c r="O15" s="7"/>
      <c r="P15" s="7"/>
      <c r="Q15" s="7"/>
      <c r="R15" s="7"/>
      <c r="S15" s="7"/>
      <c r="T15" s="7"/>
      <c r="U15" s="7"/>
      <c r="V15" s="43"/>
      <c r="W15" s="43"/>
      <c r="X15" s="43"/>
      <c r="Y15" s="7"/>
      <c r="Z15" s="7"/>
    </row>
    <row r="16" spans="1:28" x14ac:dyDescent="0.25">
      <c r="A16" s="9" t="s">
        <v>6</v>
      </c>
      <c r="B16" s="3">
        <v>1994</v>
      </c>
      <c r="C16" s="13">
        <f>-SUM(D16:Y16)</f>
        <v>0</v>
      </c>
      <c r="D16" s="7">
        <f>+D$14/7/2</f>
        <v>0</v>
      </c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43"/>
      <c r="W16" s="43"/>
      <c r="X16" s="43"/>
      <c r="Y16" s="7"/>
      <c r="Z16" s="7"/>
    </row>
    <row r="17" spans="1:26" x14ac:dyDescent="0.25">
      <c r="B17" s="3">
        <v>1995</v>
      </c>
      <c r="C17" s="13">
        <f t="shared" ref="C17:C39" si="0">-SUM(D17:Y17)</f>
        <v>0</v>
      </c>
      <c r="D17" s="7">
        <f>+D$14/7</f>
        <v>0</v>
      </c>
      <c r="E17" s="7">
        <f>+E$14/7/2</f>
        <v>0</v>
      </c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43"/>
      <c r="W17" s="43"/>
      <c r="X17" s="43"/>
      <c r="Y17" s="7"/>
      <c r="Z17" s="7"/>
    </row>
    <row r="18" spans="1:26" x14ac:dyDescent="0.25">
      <c r="B18" s="3">
        <v>1996</v>
      </c>
      <c r="C18" s="13">
        <f t="shared" si="0"/>
        <v>0</v>
      </c>
      <c r="D18" s="7">
        <f>+D17</f>
        <v>0</v>
      </c>
      <c r="E18" s="7">
        <f>+E$14/7</f>
        <v>0</v>
      </c>
      <c r="F18" s="7">
        <f>+F$14/7/2</f>
        <v>0</v>
      </c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43"/>
      <c r="W18" s="43"/>
      <c r="X18" s="43"/>
      <c r="Y18" s="7"/>
      <c r="Z18" s="7"/>
    </row>
    <row r="19" spans="1:26" x14ac:dyDescent="0.25">
      <c r="B19" s="3">
        <v>1997</v>
      </c>
      <c r="C19" s="13">
        <f t="shared" si="0"/>
        <v>0</v>
      </c>
      <c r="D19" s="7">
        <f>+D18</f>
        <v>0</v>
      </c>
      <c r="E19" s="7">
        <f>+E18</f>
        <v>0</v>
      </c>
      <c r="F19" s="7">
        <f>+F$14/7</f>
        <v>0</v>
      </c>
      <c r="G19" s="7">
        <f>+G$14/7/2</f>
        <v>0</v>
      </c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43"/>
      <c r="W19" s="43"/>
      <c r="X19" s="43"/>
      <c r="Y19" s="7"/>
      <c r="Z19" s="7"/>
    </row>
    <row r="20" spans="1:26" x14ac:dyDescent="0.25">
      <c r="B20" s="3">
        <v>1998</v>
      </c>
      <c r="C20" s="13">
        <f t="shared" si="0"/>
        <v>0</v>
      </c>
      <c r="D20" s="7">
        <f>+D19</f>
        <v>0</v>
      </c>
      <c r="E20" s="7">
        <f>+E19</f>
        <v>0</v>
      </c>
      <c r="F20" s="7">
        <f>+F19</f>
        <v>0</v>
      </c>
      <c r="G20" s="7">
        <f>+G$14/7</f>
        <v>0</v>
      </c>
      <c r="H20" s="7">
        <f>+H$14/7/2</f>
        <v>0</v>
      </c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43"/>
      <c r="W20" s="43"/>
      <c r="X20" s="43"/>
      <c r="Y20" s="7"/>
      <c r="Z20" s="7"/>
    </row>
    <row r="21" spans="1:26" x14ac:dyDescent="0.25">
      <c r="B21" s="3">
        <v>1999</v>
      </c>
      <c r="C21" s="13">
        <f t="shared" si="0"/>
        <v>0</v>
      </c>
      <c r="D21" s="7">
        <f>+D20</f>
        <v>0</v>
      </c>
      <c r="E21" s="7">
        <f>+E20</f>
        <v>0</v>
      </c>
      <c r="F21" s="7">
        <f>+F20</f>
        <v>0</v>
      </c>
      <c r="G21" s="7">
        <f>+G20</f>
        <v>0</v>
      </c>
      <c r="H21" s="7">
        <f>+H$14/7</f>
        <v>0</v>
      </c>
      <c r="I21" s="7">
        <f>+I$14/7/2</f>
        <v>0</v>
      </c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43"/>
      <c r="W21" s="43"/>
      <c r="X21" s="43"/>
      <c r="Y21" s="7"/>
      <c r="Z21" s="7"/>
    </row>
    <row r="22" spans="1:26" x14ac:dyDescent="0.25">
      <c r="B22" s="3">
        <v>2000</v>
      </c>
      <c r="C22" s="13">
        <f t="shared" si="0"/>
        <v>0</v>
      </c>
      <c r="D22" s="7">
        <f>+D21</f>
        <v>0</v>
      </c>
      <c r="E22" s="7">
        <f>+E21</f>
        <v>0</v>
      </c>
      <c r="F22" s="7">
        <f>+F21</f>
        <v>0</v>
      </c>
      <c r="G22" s="7">
        <f>+G21</f>
        <v>0</v>
      </c>
      <c r="H22" s="7">
        <f>+H21</f>
        <v>0</v>
      </c>
      <c r="I22" s="7">
        <f>+I$14/7</f>
        <v>0</v>
      </c>
      <c r="J22" s="7">
        <f>+J$14/7/2</f>
        <v>0</v>
      </c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43"/>
      <c r="W22" s="43"/>
      <c r="X22" s="43"/>
      <c r="Y22" s="7"/>
      <c r="Z22" s="7"/>
    </row>
    <row r="23" spans="1:26" x14ac:dyDescent="0.25">
      <c r="B23" s="3">
        <v>2001</v>
      </c>
      <c r="C23" s="13">
        <f t="shared" si="0"/>
        <v>0</v>
      </c>
      <c r="D23" s="7">
        <f>+D$14/7/2</f>
        <v>0</v>
      </c>
      <c r="E23" s="7">
        <f>+E22</f>
        <v>0</v>
      </c>
      <c r="F23" s="7">
        <f>+F22</f>
        <v>0</v>
      </c>
      <c r="G23" s="7">
        <f>+G22</f>
        <v>0</v>
      </c>
      <c r="H23" s="7">
        <f>+H22</f>
        <v>0</v>
      </c>
      <c r="I23" s="7">
        <f>+I22</f>
        <v>0</v>
      </c>
      <c r="J23" s="7">
        <f>+J$14/7</f>
        <v>0</v>
      </c>
      <c r="K23" s="7">
        <f>+K$14/7/2</f>
        <v>0</v>
      </c>
      <c r="L23" s="7"/>
      <c r="M23" s="7"/>
      <c r="N23" s="7"/>
      <c r="O23" s="7"/>
      <c r="P23" s="7"/>
      <c r="Q23" s="7"/>
      <c r="R23" s="7"/>
      <c r="S23" s="7"/>
      <c r="T23" s="7"/>
      <c r="U23" s="7"/>
      <c r="V23" s="43"/>
      <c r="W23" s="43"/>
      <c r="X23" s="43"/>
      <c r="Y23" s="7"/>
      <c r="Z23" s="7"/>
    </row>
    <row r="24" spans="1:26" x14ac:dyDescent="0.25">
      <c r="B24" s="3">
        <v>2002</v>
      </c>
      <c r="C24" s="13">
        <f t="shared" si="0"/>
        <v>0</v>
      </c>
      <c r="D24" s="7"/>
      <c r="E24" s="7">
        <f>+E$14/7/2</f>
        <v>0</v>
      </c>
      <c r="F24" s="7">
        <f>+F23</f>
        <v>0</v>
      </c>
      <c r="G24" s="7">
        <f>+G23</f>
        <v>0</v>
      </c>
      <c r="H24" s="7">
        <f>+H23</f>
        <v>0</v>
      </c>
      <c r="I24" s="7">
        <f>+I23</f>
        <v>0</v>
      </c>
      <c r="J24" s="7">
        <f>+J23</f>
        <v>0</v>
      </c>
      <c r="K24" s="7">
        <f>+K$14/7</f>
        <v>0</v>
      </c>
      <c r="L24" s="7">
        <f>+L$14/7/2</f>
        <v>0</v>
      </c>
      <c r="M24" s="7"/>
      <c r="N24" s="7"/>
      <c r="O24" s="7"/>
      <c r="P24" s="7"/>
      <c r="Q24" s="7"/>
      <c r="R24" s="7"/>
      <c r="S24" s="7"/>
      <c r="T24" s="7"/>
      <c r="U24" s="7"/>
      <c r="V24" s="43"/>
      <c r="W24" s="43"/>
      <c r="X24" s="43"/>
      <c r="Y24" s="7"/>
      <c r="Z24" s="7"/>
    </row>
    <row r="25" spans="1:26" x14ac:dyDescent="0.25">
      <c r="B25" s="3">
        <v>2003</v>
      </c>
      <c r="C25" s="13">
        <f t="shared" si="0"/>
        <v>0</v>
      </c>
      <c r="D25" s="7"/>
      <c r="E25" s="7"/>
      <c r="F25" s="7">
        <f>+F$14/7/2</f>
        <v>0</v>
      </c>
      <c r="G25" s="7">
        <f>+G24</f>
        <v>0</v>
      </c>
      <c r="H25" s="7">
        <f>+H24</f>
        <v>0</v>
      </c>
      <c r="I25" s="7">
        <f>+I24</f>
        <v>0</v>
      </c>
      <c r="J25" s="7">
        <f>+J24</f>
        <v>0</v>
      </c>
      <c r="K25" s="7">
        <f>+K24</f>
        <v>0</v>
      </c>
      <c r="L25" s="7">
        <f>+L$14/7</f>
        <v>0</v>
      </c>
      <c r="M25" s="7">
        <f>+M$14/7/2</f>
        <v>0</v>
      </c>
      <c r="N25" s="7"/>
      <c r="O25" s="7"/>
      <c r="P25" s="7"/>
      <c r="Q25" s="7"/>
      <c r="R25" s="7"/>
      <c r="S25" s="7"/>
      <c r="T25" s="7"/>
      <c r="U25" s="7"/>
      <c r="V25" s="43"/>
      <c r="W25" s="43"/>
      <c r="X25" s="43"/>
      <c r="Y25" s="7"/>
      <c r="Z25" s="7"/>
    </row>
    <row r="26" spans="1:26" x14ac:dyDescent="0.25">
      <c r="B26" s="3">
        <v>2004</v>
      </c>
      <c r="C26" s="13">
        <f t="shared" si="0"/>
        <v>0</v>
      </c>
      <c r="D26" s="7"/>
      <c r="E26" s="7"/>
      <c r="F26" s="7"/>
      <c r="G26" s="7">
        <f>+G$14/7/2</f>
        <v>0</v>
      </c>
      <c r="H26" s="7">
        <f>+H25</f>
        <v>0</v>
      </c>
      <c r="I26" s="7">
        <f>+I25</f>
        <v>0</v>
      </c>
      <c r="J26" s="7">
        <f>+J25</f>
        <v>0</v>
      </c>
      <c r="K26" s="7">
        <f>+K25</f>
        <v>0</v>
      </c>
      <c r="L26" s="7">
        <f>+L25</f>
        <v>0</v>
      </c>
      <c r="M26" s="7">
        <f>+M$14/7</f>
        <v>0</v>
      </c>
      <c r="N26" s="7">
        <f>+N$14/7/2</f>
        <v>0</v>
      </c>
      <c r="O26" s="7"/>
      <c r="P26" s="7"/>
      <c r="Q26" s="7"/>
      <c r="R26" s="7"/>
      <c r="S26" s="7"/>
      <c r="T26" s="7"/>
      <c r="U26" s="7"/>
      <c r="V26" s="43"/>
      <c r="W26" s="43"/>
      <c r="X26" s="43"/>
      <c r="Y26" s="7"/>
      <c r="Z26" s="7"/>
    </row>
    <row r="27" spans="1:26" x14ac:dyDescent="0.25">
      <c r="B27" s="3">
        <v>2005</v>
      </c>
      <c r="C27" s="13">
        <f t="shared" si="0"/>
        <v>0</v>
      </c>
      <c r="D27" s="7"/>
      <c r="E27" s="7"/>
      <c r="F27" s="7"/>
      <c r="G27" s="7"/>
      <c r="H27" s="7">
        <f>+H$14/7/2</f>
        <v>0</v>
      </c>
      <c r="I27" s="7">
        <f>+I26</f>
        <v>0</v>
      </c>
      <c r="J27" s="7">
        <f>+J26</f>
        <v>0</v>
      </c>
      <c r="K27" s="7">
        <f>+K26</f>
        <v>0</v>
      </c>
      <c r="L27" s="7">
        <f>+L26</f>
        <v>0</v>
      </c>
      <c r="M27" s="7">
        <f>+M26</f>
        <v>0</v>
      </c>
      <c r="N27" s="7">
        <f>+N$14/7</f>
        <v>0</v>
      </c>
      <c r="O27" s="7">
        <f>+O$14/7/2</f>
        <v>0</v>
      </c>
      <c r="P27" s="7"/>
      <c r="Q27" s="7"/>
      <c r="R27" s="7"/>
      <c r="S27" s="7"/>
      <c r="T27" s="7"/>
      <c r="U27" s="7"/>
      <c r="V27" s="43"/>
      <c r="W27" s="43"/>
      <c r="X27" s="43"/>
      <c r="Y27" s="7"/>
      <c r="Z27" s="7"/>
    </row>
    <row r="28" spans="1:26" x14ac:dyDescent="0.25">
      <c r="B28" s="3">
        <v>2006</v>
      </c>
      <c r="C28" s="13">
        <f t="shared" si="0"/>
        <v>0</v>
      </c>
      <c r="D28" s="7"/>
      <c r="E28" s="7"/>
      <c r="F28" s="7"/>
      <c r="G28" s="7"/>
      <c r="H28" s="7"/>
      <c r="I28" s="7">
        <f>+I$14/7/2</f>
        <v>0</v>
      </c>
      <c r="J28" s="7">
        <f>+J27</f>
        <v>0</v>
      </c>
      <c r="K28" s="7">
        <f>+K27</f>
        <v>0</v>
      </c>
      <c r="L28" s="7">
        <f>+L27</f>
        <v>0</v>
      </c>
      <c r="M28" s="7">
        <f>+M27</f>
        <v>0</v>
      </c>
      <c r="N28" s="7">
        <f>+N27</f>
        <v>0</v>
      </c>
      <c r="O28" s="7">
        <f>+O$14/7</f>
        <v>0</v>
      </c>
      <c r="P28" s="7">
        <f>+P$14/7/2</f>
        <v>0</v>
      </c>
      <c r="Q28" s="7"/>
      <c r="R28" s="7"/>
      <c r="S28" s="7"/>
      <c r="T28" s="7"/>
      <c r="U28" s="7"/>
      <c r="V28" s="43"/>
      <c r="W28" s="43"/>
      <c r="X28" s="43"/>
      <c r="Y28" s="7"/>
      <c r="Z28" s="7"/>
    </row>
    <row r="29" spans="1:26" x14ac:dyDescent="0.25">
      <c r="B29" s="3">
        <v>2007</v>
      </c>
      <c r="C29" s="13">
        <f t="shared" si="0"/>
        <v>0</v>
      </c>
      <c r="D29" s="7"/>
      <c r="E29" s="7"/>
      <c r="F29" s="7"/>
      <c r="G29" s="7"/>
      <c r="H29" s="7"/>
      <c r="I29" s="7"/>
      <c r="J29" s="7">
        <f>+J$14/7/2</f>
        <v>0</v>
      </c>
      <c r="K29" s="7">
        <f>+K28</f>
        <v>0</v>
      </c>
      <c r="L29" s="7">
        <f>+L28</f>
        <v>0</v>
      </c>
      <c r="M29" s="7">
        <f>+M28</f>
        <v>0</v>
      </c>
      <c r="N29" s="7">
        <f>+N28</f>
        <v>0</v>
      </c>
      <c r="O29" s="7">
        <f>+O28</f>
        <v>0</v>
      </c>
      <c r="P29" s="7">
        <f>+P$14/7</f>
        <v>0</v>
      </c>
      <c r="Q29" s="7">
        <f>+Q$14/7/2</f>
        <v>0</v>
      </c>
      <c r="R29" s="7"/>
      <c r="S29" s="7"/>
      <c r="T29" s="7"/>
      <c r="U29" s="7"/>
      <c r="V29" s="43"/>
      <c r="W29" s="43"/>
      <c r="X29" s="43"/>
      <c r="Y29" s="7"/>
      <c r="Z29" s="7"/>
    </row>
    <row r="30" spans="1:26" x14ac:dyDescent="0.25">
      <c r="B30" s="3">
        <v>2008</v>
      </c>
      <c r="C30" s="13">
        <f t="shared" si="0"/>
        <v>0</v>
      </c>
      <c r="D30" s="7"/>
      <c r="E30" s="7"/>
      <c r="F30" s="7"/>
      <c r="G30" s="7"/>
      <c r="H30" s="7"/>
      <c r="I30" s="7"/>
      <c r="J30" s="7"/>
      <c r="K30" s="7">
        <f>+K$14/7/2</f>
        <v>0</v>
      </c>
      <c r="L30" s="7">
        <f>+L29</f>
        <v>0</v>
      </c>
      <c r="M30" s="7">
        <f>+M29</f>
        <v>0</v>
      </c>
      <c r="N30" s="7">
        <f>+N29</f>
        <v>0</v>
      </c>
      <c r="O30" s="7">
        <f>+O29</f>
        <v>0</v>
      </c>
      <c r="P30" s="7">
        <f>+P29</f>
        <v>0</v>
      </c>
      <c r="Q30" s="7">
        <f>+Q$14/7</f>
        <v>0</v>
      </c>
      <c r="R30" s="7">
        <f>+R$14/7/2</f>
        <v>0</v>
      </c>
      <c r="S30" s="7"/>
      <c r="T30" s="7"/>
      <c r="U30" s="7"/>
      <c r="V30" s="43"/>
      <c r="W30" s="43"/>
      <c r="X30" s="43"/>
      <c r="Y30" s="7"/>
      <c r="Z30" s="7"/>
    </row>
    <row r="31" spans="1:26" x14ac:dyDescent="0.25">
      <c r="B31" s="3">
        <v>2009</v>
      </c>
      <c r="C31" s="13">
        <f t="shared" si="0"/>
        <v>0</v>
      </c>
      <c r="D31" s="7"/>
      <c r="E31" s="7"/>
      <c r="F31" s="7"/>
      <c r="G31" s="7"/>
      <c r="H31" s="7"/>
      <c r="I31" s="7"/>
      <c r="J31" s="7"/>
      <c r="K31" s="7"/>
      <c r="L31" s="7">
        <f>+L$14/7/2</f>
        <v>0</v>
      </c>
      <c r="M31" s="7">
        <f>+M30</f>
        <v>0</v>
      </c>
      <c r="N31" s="7">
        <f>+N30</f>
        <v>0</v>
      </c>
      <c r="O31" s="7">
        <f>+O30</f>
        <v>0</v>
      </c>
      <c r="P31" s="7">
        <f t="shared" ref="P31:P34" si="1">+P30</f>
        <v>0</v>
      </c>
      <c r="Q31" s="7">
        <f t="shared" ref="Q31:Q35" si="2">+Q$14/7</f>
        <v>0</v>
      </c>
      <c r="R31" s="7">
        <f>+R$14/7</f>
        <v>0</v>
      </c>
      <c r="S31" s="7">
        <f>+S$14/7/2</f>
        <v>0</v>
      </c>
      <c r="T31" s="7"/>
      <c r="U31" s="7"/>
      <c r="V31" s="43"/>
      <c r="W31" s="43"/>
      <c r="X31" s="43"/>
      <c r="Y31" s="7"/>
      <c r="Z31" s="7"/>
    </row>
    <row r="32" spans="1:26" x14ac:dyDescent="0.25">
      <c r="A32" s="38" t="s">
        <v>59</v>
      </c>
      <c r="B32" s="3">
        <v>2010</v>
      </c>
      <c r="C32" s="13">
        <f t="shared" si="0"/>
        <v>0</v>
      </c>
      <c r="D32" s="7"/>
      <c r="E32" s="7"/>
      <c r="F32" s="7"/>
      <c r="G32" s="7"/>
      <c r="H32" s="7"/>
      <c r="I32" s="7"/>
      <c r="J32" s="7"/>
      <c r="K32" s="7"/>
      <c r="L32" s="7"/>
      <c r="M32" s="7">
        <f>+M$14/7/2</f>
        <v>0</v>
      </c>
      <c r="N32" s="7">
        <f>+N31</f>
        <v>0</v>
      </c>
      <c r="O32" s="7">
        <f>+O31</f>
        <v>0</v>
      </c>
      <c r="P32" s="7">
        <f t="shared" si="1"/>
        <v>0</v>
      </c>
      <c r="Q32" s="7">
        <f t="shared" si="2"/>
        <v>0</v>
      </c>
      <c r="R32" s="7">
        <f>+R31</f>
        <v>0</v>
      </c>
      <c r="S32" s="7">
        <f>+S$14/7</f>
        <v>0</v>
      </c>
      <c r="T32" s="7">
        <f>+T$14/7/2</f>
        <v>0</v>
      </c>
      <c r="U32" s="7"/>
      <c r="V32" s="43"/>
      <c r="W32" s="43"/>
      <c r="X32" s="43"/>
      <c r="Y32" s="7"/>
      <c r="Z32" s="7"/>
    </row>
    <row r="33" spans="1:28" x14ac:dyDescent="0.25">
      <c r="A33" s="38"/>
      <c r="B33" s="3">
        <v>2011</v>
      </c>
      <c r="C33" s="13">
        <f t="shared" si="0"/>
        <v>-518.21428571428567</v>
      </c>
      <c r="D33" s="7"/>
      <c r="E33" s="7"/>
      <c r="F33" s="7"/>
      <c r="G33" s="7"/>
      <c r="H33" s="7"/>
      <c r="I33" s="7"/>
      <c r="J33" s="7"/>
      <c r="K33" s="7"/>
      <c r="L33" s="7"/>
      <c r="M33" s="7"/>
      <c r="N33" s="7">
        <f>+N$14/7/2</f>
        <v>0</v>
      </c>
      <c r="O33" s="7">
        <f>+O32</f>
        <v>0</v>
      </c>
      <c r="P33" s="7">
        <f t="shared" si="1"/>
        <v>0</v>
      </c>
      <c r="Q33" s="7">
        <f t="shared" si="2"/>
        <v>0</v>
      </c>
      <c r="R33" s="7">
        <f t="shared" ref="R33:S36" si="3">+R32</f>
        <v>0</v>
      </c>
      <c r="S33" s="7">
        <f>+S32</f>
        <v>0</v>
      </c>
      <c r="T33" s="7">
        <f>+T$14/7</f>
        <v>0</v>
      </c>
      <c r="U33" s="7">
        <f>$U$14/7/2</f>
        <v>518.21428571428567</v>
      </c>
      <c r="V33" s="43"/>
      <c r="W33" s="43"/>
      <c r="X33" s="43"/>
      <c r="Y33" s="7"/>
      <c r="Z33" s="7"/>
    </row>
    <row r="34" spans="1:28" x14ac:dyDescent="0.25">
      <c r="A34" s="38"/>
      <c r="B34" s="3">
        <v>2012</v>
      </c>
      <c r="C34" s="13">
        <f t="shared" si="0"/>
        <v>-1036.4285714285713</v>
      </c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>
        <f t="shared" si="1"/>
        <v>0</v>
      </c>
      <c r="Q34" s="7">
        <f t="shared" si="2"/>
        <v>0</v>
      </c>
      <c r="R34" s="7">
        <f t="shared" si="3"/>
        <v>0</v>
      </c>
      <c r="S34" s="7">
        <f t="shared" si="3"/>
        <v>0</v>
      </c>
      <c r="T34" s="7">
        <f>T33</f>
        <v>0</v>
      </c>
      <c r="U34" s="7">
        <f>$U$14/7</f>
        <v>1036.4285714285713</v>
      </c>
      <c r="V34" s="7">
        <f>+V$14/7/2</f>
        <v>0</v>
      </c>
      <c r="W34" s="43"/>
      <c r="X34" s="43"/>
      <c r="Y34" s="7"/>
      <c r="Z34" s="7"/>
    </row>
    <row r="35" spans="1:28" x14ac:dyDescent="0.25">
      <c r="A35" s="38"/>
      <c r="B35" s="3">
        <v>2013</v>
      </c>
      <c r="C35" s="13">
        <f t="shared" si="0"/>
        <v>-1036.4285714285713</v>
      </c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>
        <f>P14/7/2</f>
        <v>0</v>
      </c>
      <c r="Q35" s="7">
        <f t="shared" si="2"/>
        <v>0</v>
      </c>
      <c r="R35" s="7">
        <f t="shared" si="3"/>
        <v>0</v>
      </c>
      <c r="S35" s="7">
        <f t="shared" si="3"/>
        <v>0</v>
      </c>
      <c r="T35" s="7">
        <f>T34</f>
        <v>0</v>
      </c>
      <c r="U35" s="7">
        <f t="shared" ref="U35:U39" si="4">$U$14/7</f>
        <v>1036.4285714285713</v>
      </c>
      <c r="V35" s="43">
        <f>V14/7</f>
        <v>0</v>
      </c>
      <c r="W35" s="43">
        <f>W14/7/2</f>
        <v>0</v>
      </c>
      <c r="X35" s="43"/>
      <c r="Y35" s="7"/>
      <c r="Z35" s="7"/>
    </row>
    <row r="36" spans="1:28" x14ac:dyDescent="0.25">
      <c r="A36" s="38"/>
      <c r="B36" s="3">
        <v>2014</v>
      </c>
      <c r="C36" s="13">
        <f t="shared" si="0"/>
        <v>-1036.4285714285713</v>
      </c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>
        <f>Q14/7/2</f>
        <v>0</v>
      </c>
      <c r="R36" s="33">
        <f t="shared" si="3"/>
        <v>0</v>
      </c>
      <c r="S36" s="33">
        <f t="shared" si="3"/>
        <v>0</v>
      </c>
      <c r="T36" s="33">
        <f>T35</f>
        <v>0</v>
      </c>
      <c r="U36" s="7">
        <f t="shared" si="4"/>
        <v>1036.4285714285713</v>
      </c>
      <c r="V36" s="29">
        <f>V35</f>
        <v>0</v>
      </c>
      <c r="W36" s="29">
        <f>W14/7</f>
        <v>0</v>
      </c>
      <c r="X36" s="29">
        <f>X14/7/2</f>
        <v>0</v>
      </c>
      <c r="Y36" s="33"/>
      <c r="Z36" s="7"/>
    </row>
    <row r="37" spans="1:28" x14ac:dyDescent="0.25">
      <c r="A37" s="38"/>
      <c r="B37" s="3">
        <v>2015</v>
      </c>
      <c r="C37" s="13">
        <f t="shared" si="0"/>
        <v>-1036.4285714285713</v>
      </c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>
        <f>R14/7/2</f>
        <v>0</v>
      </c>
      <c r="S37" s="33">
        <f>S36</f>
        <v>0</v>
      </c>
      <c r="T37" s="33">
        <f>T36</f>
        <v>0</v>
      </c>
      <c r="U37" s="7">
        <f t="shared" si="4"/>
        <v>1036.4285714285713</v>
      </c>
      <c r="V37" s="29">
        <f>V36</f>
        <v>0</v>
      </c>
      <c r="W37" s="29">
        <f>W36</f>
        <v>0</v>
      </c>
      <c r="X37" s="29">
        <f>X14/7</f>
        <v>0</v>
      </c>
      <c r="Y37" s="33">
        <f>Y14/7/2</f>
        <v>0</v>
      </c>
      <c r="Z37" s="7"/>
    </row>
    <row r="38" spans="1:28" x14ac:dyDescent="0.25">
      <c r="A38" s="38"/>
      <c r="B38" s="3">
        <v>2016</v>
      </c>
      <c r="C38" s="13">
        <f t="shared" si="0"/>
        <v>-1036.4285714285713</v>
      </c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>
        <f>T14/7</f>
        <v>0</v>
      </c>
      <c r="U38" s="7">
        <f t="shared" si="4"/>
        <v>1036.4285714285713</v>
      </c>
      <c r="V38" s="29"/>
      <c r="W38" s="29"/>
      <c r="X38" s="29"/>
      <c r="Y38" s="33"/>
      <c r="Z38" s="7"/>
    </row>
    <row r="39" spans="1:28" x14ac:dyDescent="0.25">
      <c r="A39" s="38"/>
      <c r="B39" s="3">
        <v>2017</v>
      </c>
      <c r="C39" s="13">
        <f t="shared" si="0"/>
        <v>-1036.4285714285713</v>
      </c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7">
        <f t="shared" si="4"/>
        <v>1036.4285714285713</v>
      </c>
      <c r="V39" s="29"/>
      <c r="W39" s="29"/>
      <c r="X39" s="29"/>
      <c r="Y39" s="33"/>
      <c r="Z39" s="7"/>
    </row>
    <row r="40" spans="1:28" x14ac:dyDescent="0.25">
      <c r="A40" s="38"/>
      <c r="B40" s="3">
        <v>2018</v>
      </c>
      <c r="C40" s="13">
        <f>-SUM(D40:AB40)</f>
        <v>-518.21428571428567</v>
      </c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7">
        <f>$U$14/7/2</f>
        <v>518.21428571428567</v>
      </c>
      <c r="V40" s="29"/>
      <c r="W40" s="29"/>
      <c r="X40" s="29"/>
      <c r="Y40" s="33"/>
      <c r="Z40" s="7"/>
    </row>
    <row r="41" spans="1:28" x14ac:dyDescent="0.25">
      <c r="A41" s="38"/>
      <c r="B41" s="3"/>
      <c r="C41" s="254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37"/>
      <c r="W41" s="37"/>
      <c r="X41" s="37"/>
      <c r="Y41" s="8"/>
      <c r="Z41" s="8"/>
    </row>
    <row r="42" spans="1:28" x14ac:dyDescent="0.25">
      <c r="A42" s="38" t="s">
        <v>62</v>
      </c>
      <c r="B42" s="7">
        <f>SUM(D42:Y42)</f>
        <v>0</v>
      </c>
      <c r="C42" s="29">
        <f>SUM(C16:C41)</f>
        <v>-7255</v>
      </c>
      <c r="D42" s="7">
        <f t="shared" ref="D42:AB42" si="5">-SUM(D16:D41)+D14</f>
        <v>0</v>
      </c>
      <c r="E42" s="7">
        <f t="shared" si="5"/>
        <v>0</v>
      </c>
      <c r="F42" s="7">
        <f t="shared" si="5"/>
        <v>0</v>
      </c>
      <c r="G42" s="7">
        <f t="shared" si="5"/>
        <v>0</v>
      </c>
      <c r="H42" s="7">
        <f t="shared" si="5"/>
        <v>0</v>
      </c>
      <c r="I42" s="7">
        <f t="shared" si="5"/>
        <v>0</v>
      </c>
      <c r="J42" s="7">
        <f t="shared" si="5"/>
        <v>0</v>
      </c>
      <c r="K42" s="7">
        <f t="shared" si="5"/>
        <v>0</v>
      </c>
      <c r="L42" s="7">
        <f t="shared" si="5"/>
        <v>0</v>
      </c>
      <c r="M42" s="7">
        <f t="shared" si="5"/>
        <v>0</v>
      </c>
      <c r="N42" s="7">
        <f t="shared" si="5"/>
        <v>0</v>
      </c>
      <c r="O42" s="7">
        <f t="shared" si="5"/>
        <v>0</v>
      </c>
      <c r="P42" s="7">
        <f t="shared" si="5"/>
        <v>0</v>
      </c>
      <c r="Q42" s="7">
        <f t="shared" si="5"/>
        <v>0</v>
      </c>
      <c r="R42" s="7">
        <f t="shared" si="5"/>
        <v>0</v>
      </c>
      <c r="S42" s="7">
        <f t="shared" si="5"/>
        <v>0</v>
      </c>
      <c r="T42" s="7">
        <f t="shared" si="5"/>
        <v>0</v>
      </c>
      <c r="U42" s="7">
        <f t="shared" si="5"/>
        <v>0</v>
      </c>
      <c r="V42" s="43">
        <f t="shared" si="5"/>
        <v>0</v>
      </c>
      <c r="W42" s="43">
        <f t="shared" si="5"/>
        <v>0</v>
      </c>
      <c r="X42" s="43">
        <f t="shared" si="5"/>
        <v>0</v>
      </c>
      <c r="Y42" s="43">
        <f t="shared" si="5"/>
        <v>0</v>
      </c>
      <c r="Z42" s="43">
        <f t="shared" si="5"/>
        <v>0</v>
      </c>
      <c r="AA42" s="333">
        <f t="shared" si="5"/>
        <v>0</v>
      </c>
      <c r="AB42" s="333">
        <f t="shared" si="5"/>
        <v>0</v>
      </c>
    </row>
    <row r="43" spans="1:28" x14ac:dyDescent="0.25">
      <c r="A43" s="38"/>
      <c r="B43" s="29">
        <f>SUM(D43:Y43)</f>
        <v>0</v>
      </c>
      <c r="C43" s="3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8" x14ac:dyDescent="0.25">
      <c r="A44" s="39" t="s">
        <v>63</v>
      </c>
      <c r="B44" s="3"/>
      <c r="C44" s="30">
        <f>+C14+C42</f>
        <v>0</v>
      </c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33"/>
      <c r="U44" s="33"/>
      <c r="V44" s="33"/>
      <c r="W44" s="33"/>
      <c r="X44" s="33"/>
      <c r="Y44" s="33"/>
      <c r="Z44" s="33"/>
    </row>
    <row r="45" spans="1:28" x14ac:dyDescent="0.25">
      <c r="A45" s="3"/>
      <c r="B45" s="3"/>
      <c r="C45" s="3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8" x14ac:dyDescent="0.25">
      <c r="A46" s="3"/>
      <c r="B46" s="36"/>
      <c r="C46" s="3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8" x14ac:dyDescent="0.25">
      <c r="A47" s="3"/>
      <c r="B47" s="3"/>
      <c r="C47" s="3"/>
      <c r="E47" s="7"/>
      <c r="F47" s="4"/>
      <c r="G47" s="4"/>
      <c r="H47" s="4"/>
      <c r="I47" s="4"/>
      <c r="J47" s="4"/>
      <c r="K47" s="4"/>
      <c r="L47" s="4"/>
      <c r="M47" s="4"/>
      <c r="N47" s="7">
        <f>SUM(E32:E47)</f>
        <v>0</v>
      </c>
      <c r="O47" s="4"/>
      <c r="P47" s="4"/>
      <c r="Q47" s="4"/>
      <c r="R47" s="4"/>
      <c r="S47" s="4"/>
    </row>
    <row r="48" spans="1:28" x14ac:dyDescent="0.25">
      <c r="B48" s="3"/>
      <c r="C48" s="3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</row>
    <row r="49" spans="5:19" x14ac:dyDescent="0.25"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</row>
    <row r="50" spans="5:19" x14ac:dyDescent="0.25"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</row>
    <row r="51" spans="5:19" x14ac:dyDescent="0.25"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</row>
    <row r="52" spans="5:19" x14ac:dyDescent="0.25"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</row>
    <row r="53" spans="5:19" x14ac:dyDescent="0.25"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</row>
    <row r="54" spans="5:19" x14ac:dyDescent="0.25"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</row>
    <row r="55" spans="5:19" x14ac:dyDescent="0.25"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</row>
    <row r="56" spans="5:19" x14ac:dyDescent="0.25"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</row>
    <row r="57" spans="5:19" x14ac:dyDescent="0.25"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</row>
    <row r="58" spans="5:19" x14ac:dyDescent="0.25"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</row>
  </sheetData>
  <pageMargins left="0.7" right="0.7" top="0.75" bottom="0.75" header="0.3" footer="0.3"/>
  <pageSetup scale="65" orientation="landscape" r:id="rId1"/>
  <ignoredErrors>
    <ignoredError sqref="Q32:Q34 R32 U36:U37" formula="1"/>
  </ignoredErrors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900-000000000000}">
  <sheetPr codeName="Sheet148"/>
  <dimension ref="A1:AB58"/>
  <sheetViews>
    <sheetView workbookViewId="0"/>
  </sheetViews>
  <sheetFormatPr defaultColWidth="9.140625" defaultRowHeight="15" x14ac:dyDescent="0.25"/>
  <cols>
    <col min="1" max="1" width="20.85546875" customWidth="1"/>
    <col min="2" max="2" width="8.7109375" customWidth="1"/>
    <col min="3" max="3" width="12.85546875" customWidth="1"/>
    <col min="4" max="12" width="7.42578125" hidden="1" customWidth="1"/>
    <col min="13" max="13" width="7.5703125" hidden="1" customWidth="1"/>
    <col min="14" max="16" width="9.28515625" customWidth="1"/>
    <col min="17" max="17" width="12.140625" customWidth="1"/>
    <col min="18" max="21" width="11.28515625" customWidth="1"/>
    <col min="22" max="24" width="10.5703125" customWidth="1"/>
  </cols>
  <sheetData>
    <row r="1" spans="1:28" x14ac:dyDescent="0.25">
      <c r="A1" s="11" t="s">
        <v>10</v>
      </c>
    </row>
    <row r="2" spans="1:28" x14ac:dyDescent="0.25">
      <c r="A2" s="9" t="s">
        <v>14</v>
      </c>
    </row>
    <row r="3" spans="1:28" x14ac:dyDescent="0.25">
      <c r="A3" s="9" t="s">
        <v>80</v>
      </c>
    </row>
    <row r="4" spans="1:28" x14ac:dyDescent="0.25">
      <c r="R4" s="40" t="s">
        <v>4</v>
      </c>
      <c r="S4" s="41"/>
      <c r="T4" s="40" t="s">
        <v>8</v>
      </c>
      <c r="U4" s="40"/>
    </row>
    <row r="5" spans="1:28" x14ac:dyDescent="0.25">
      <c r="A5" s="10" t="s">
        <v>9</v>
      </c>
      <c r="B5" s="12" t="s">
        <v>64</v>
      </c>
      <c r="C5" s="12" t="s">
        <v>12</v>
      </c>
      <c r="R5" s="42" t="s">
        <v>2</v>
      </c>
      <c r="S5" s="42" t="s">
        <v>60</v>
      </c>
      <c r="T5" s="42" t="s">
        <v>7</v>
      </c>
      <c r="U5" s="42"/>
    </row>
    <row r="6" spans="1:28" x14ac:dyDescent="0.25">
      <c r="A6" s="9"/>
      <c r="B6" s="3"/>
      <c r="R6" s="3"/>
    </row>
    <row r="7" spans="1:28" x14ac:dyDescent="0.25">
      <c r="A7" s="213" t="s">
        <v>590</v>
      </c>
      <c r="B7" s="212">
        <v>719.2</v>
      </c>
      <c r="C7" s="214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5"/>
      <c r="P7" s="6"/>
      <c r="Q7" s="6"/>
      <c r="R7" s="13">
        <f>+C14</f>
        <v>2340</v>
      </c>
      <c r="S7" s="13">
        <f>+-C42</f>
        <v>2340</v>
      </c>
      <c r="T7" s="13">
        <f>+R7-S7</f>
        <v>0</v>
      </c>
      <c r="U7" s="13"/>
    </row>
    <row r="8" spans="1:28" x14ac:dyDescent="0.25">
      <c r="A8" s="213"/>
      <c r="B8" s="3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5"/>
      <c r="P8" s="6"/>
      <c r="Q8" s="6"/>
    </row>
    <row r="9" spans="1:28" x14ac:dyDescent="0.25">
      <c r="A9" s="2"/>
      <c r="B9" s="3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5"/>
      <c r="P9" s="6"/>
      <c r="Q9" s="6"/>
    </row>
    <row r="10" spans="1:28" x14ac:dyDescent="0.25">
      <c r="B10" s="3"/>
    </row>
    <row r="11" spans="1:28" x14ac:dyDescent="0.25">
      <c r="A11" s="2" t="s">
        <v>66</v>
      </c>
      <c r="B11" s="212"/>
      <c r="C11" s="214"/>
    </row>
    <row r="12" spans="1:28" x14ac:dyDescent="0.25">
      <c r="B12" s="28"/>
      <c r="C12" s="2"/>
    </row>
    <row r="13" spans="1:28" x14ac:dyDescent="0.25">
      <c r="A13" s="9" t="s">
        <v>5</v>
      </c>
      <c r="C13" s="31" t="s">
        <v>3</v>
      </c>
      <c r="D13" s="32">
        <v>1994</v>
      </c>
      <c r="E13" s="32">
        <v>1995</v>
      </c>
      <c r="F13" s="32">
        <v>1996</v>
      </c>
      <c r="G13" s="32">
        <v>1997</v>
      </c>
      <c r="H13" s="32">
        <v>1998</v>
      </c>
      <c r="I13" s="32">
        <v>1999</v>
      </c>
      <c r="J13" s="32">
        <v>2000</v>
      </c>
      <c r="K13" s="32">
        <v>2001</v>
      </c>
      <c r="L13" s="32">
        <v>2002</v>
      </c>
      <c r="M13" s="32">
        <v>2003</v>
      </c>
      <c r="N13" s="32">
        <v>2004</v>
      </c>
      <c r="O13" s="32">
        <v>2005</v>
      </c>
      <c r="P13" s="32">
        <v>2006</v>
      </c>
      <c r="Q13" s="32">
        <v>2007</v>
      </c>
      <c r="R13" s="32">
        <v>2008</v>
      </c>
      <c r="S13" s="32">
        <v>2009</v>
      </c>
      <c r="T13" s="32">
        <v>2010</v>
      </c>
      <c r="U13" s="32">
        <v>2011</v>
      </c>
      <c r="V13" s="32">
        <v>2012</v>
      </c>
      <c r="W13" s="32">
        <v>2013</v>
      </c>
      <c r="X13" s="32">
        <v>2014</v>
      </c>
      <c r="Y13" s="328">
        <v>2015</v>
      </c>
      <c r="Z13" s="32">
        <v>2016</v>
      </c>
      <c r="AA13" s="328">
        <v>2017</v>
      </c>
      <c r="AB13" s="32">
        <v>2018</v>
      </c>
    </row>
    <row r="14" spans="1:28" x14ac:dyDescent="0.25">
      <c r="A14" s="9" t="s">
        <v>73</v>
      </c>
      <c r="C14" s="29">
        <f>SUM(D14:Y14)</f>
        <v>2340</v>
      </c>
      <c r="D14" s="43"/>
      <c r="E14" s="43"/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43"/>
      <c r="Q14" s="33"/>
      <c r="R14" s="43"/>
      <c r="S14" s="29"/>
      <c r="T14" s="43"/>
      <c r="U14" s="43">
        <v>2340</v>
      </c>
      <c r="V14" s="43"/>
      <c r="W14" s="43"/>
      <c r="X14" s="43"/>
      <c r="Y14" s="7"/>
      <c r="Z14" s="7"/>
    </row>
    <row r="15" spans="1:28" x14ac:dyDescent="0.25">
      <c r="A15" s="34"/>
      <c r="B15" s="2"/>
      <c r="C15" s="2"/>
      <c r="N15" s="7"/>
      <c r="O15" s="7"/>
      <c r="P15" s="7"/>
      <c r="Q15" s="7"/>
      <c r="R15" s="7"/>
      <c r="S15" s="7"/>
      <c r="T15" s="7"/>
      <c r="U15" s="7"/>
      <c r="V15" s="43"/>
      <c r="W15" s="43"/>
      <c r="X15" s="43"/>
      <c r="Y15" s="7"/>
      <c r="Z15" s="7"/>
    </row>
    <row r="16" spans="1:28" x14ac:dyDescent="0.25">
      <c r="A16" s="9" t="s">
        <v>6</v>
      </c>
      <c r="B16" s="3">
        <v>1994</v>
      </c>
      <c r="C16" s="13">
        <f>-SUM(D16:Y16)</f>
        <v>0</v>
      </c>
      <c r="D16" s="7">
        <f>+D$14/7/2</f>
        <v>0</v>
      </c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43"/>
      <c r="W16" s="43"/>
      <c r="X16" s="43"/>
      <c r="Y16" s="7"/>
      <c r="Z16" s="7"/>
    </row>
    <row r="17" spans="1:26" x14ac:dyDescent="0.25">
      <c r="B17" s="3">
        <v>1995</v>
      </c>
      <c r="C17" s="13">
        <f t="shared" ref="C17:C39" si="0">-SUM(D17:Y17)</f>
        <v>0</v>
      </c>
      <c r="D17" s="7">
        <f>+D$14/7</f>
        <v>0</v>
      </c>
      <c r="E17" s="7">
        <f>+E$14/7/2</f>
        <v>0</v>
      </c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43"/>
      <c r="W17" s="43"/>
      <c r="X17" s="43"/>
      <c r="Y17" s="7"/>
      <c r="Z17" s="7"/>
    </row>
    <row r="18" spans="1:26" x14ac:dyDescent="0.25">
      <c r="B18" s="3">
        <v>1996</v>
      </c>
      <c r="C18" s="13">
        <f t="shared" si="0"/>
        <v>0</v>
      </c>
      <c r="D18" s="7">
        <f>+D17</f>
        <v>0</v>
      </c>
      <c r="E18" s="7">
        <f>+E$14/7</f>
        <v>0</v>
      </c>
      <c r="F18" s="7">
        <f>+F$14/7/2</f>
        <v>0</v>
      </c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43"/>
      <c r="W18" s="43"/>
      <c r="X18" s="43"/>
      <c r="Y18" s="7"/>
      <c r="Z18" s="7"/>
    </row>
    <row r="19" spans="1:26" x14ac:dyDescent="0.25">
      <c r="B19" s="3">
        <v>1997</v>
      </c>
      <c r="C19" s="13">
        <f t="shared" si="0"/>
        <v>0</v>
      </c>
      <c r="D19" s="7">
        <f>+D18</f>
        <v>0</v>
      </c>
      <c r="E19" s="7">
        <f>+E18</f>
        <v>0</v>
      </c>
      <c r="F19" s="7">
        <f>+F$14/7</f>
        <v>0</v>
      </c>
      <c r="G19" s="7">
        <f>+G$14/7/2</f>
        <v>0</v>
      </c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43"/>
      <c r="W19" s="43"/>
      <c r="X19" s="43"/>
      <c r="Y19" s="7"/>
      <c r="Z19" s="7"/>
    </row>
    <row r="20" spans="1:26" x14ac:dyDescent="0.25">
      <c r="B20" s="3">
        <v>1998</v>
      </c>
      <c r="C20" s="13">
        <f t="shared" si="0"/>
        <v>0</v>
      </c>
      <c r="D20" s="7">
        <f>+D19</f>
        <v>0</v>
      </c>
      <c r="E20" s="7">
        <f>+E19</f>
        <v>0</v>
      </c>
      <c r="F20" s="7">
        <f>+F19</f>
        <v>0</v>
      </c>
      <c r="G20" s="7">
        <f>+G$14/7</f>
        <v>0</v>
      </c>
      <c r="H20" s="7">
        <f>+H$14/7/2</f>
        <v>0</v>
      </c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43"/>
      <c r="W20" s="43"/>
      <c r="X20" s="43"/>
      <c r="Y20" s="7"/>
      <c r="Z20" s="7"/>
    </row>
    <row r="21" spans="1:26" x14ac:dyDescent="0.25">
      <c r="B21" s="3">
        <v>1999</v>
      </c>
      <c r="C21" s="13">
        <f t="shared" si="0"/>
        <v>0</v>
      </c>
      <c r="D21" s="7">
        <f>+D20</f>
        <v>0</v>
      </c>
      <c r="E21" s="7">
        <f>+E20</f>
        <v>0</v>
      </c>
      <c r="F21" s="7">
        <f>+F20</f>
        <v>0</v>
      </c>
      <c r="G21" s="7">
        <f>+G20</f>
        <v>0</v>
      </c>
      <c r="H21" s="7">
        <f>+H$14/7</f>
        <v>0</v>
      </c>
      <c r="I21" s="7">
        <f>+I$14/7/2</f>
        <v>0</v>
      </c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43"/>
      <c r="W21" s="43"/>
      <c r="X21" s="43"/>
      <c r="Y21" s="7"/>
      <c r="Z21" s="7"/>
    </row>
    <row r="22" spans="1:26" x14ac:dyDescent="0.25">
      <c r="B22" s="3">
        <v>2000</v>
      </c>
      <c r="C22" s="13">
        <f t="shared" si="0"/>
        <v>0</v>
      </c>
      <c r="D22" s="7">
        <f>+D21</f>
        <v>0</v>
      </c>
      <c r="E22" s="7">
        <f>+E21</f>
        <v>0</v>
      </c>
      <c r="F22" s="7">
        <f>+F21</f>
        <v>0</v>
      </c>
      <c r="G22" s="7">
        <f>+G21</f>
        <v>0</v>
      </c>
      <c r="H22" s="7">
        <f>+H21</f>
        <v>0</v>
      </c>
      <c r="I22" s="7">
        <f>+I$14/7</f>
        <v>0</v>
      </c>
      <c r="J22" s="7">
        <f>+J$14/7/2</f>
        <v>0</v>
      </c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43"/>
      <c r="W22" s="43"/>
      <c r="X22" s="43"/>
      <c r="Y22" s="7"/>
      <c r="Z22" s="7"/>
    </row>
    <row r="23" spans="1:26" x14ac:dyDescent="0.25">
      <c r="B23" s="3">
        <v>2001</v>
      </c>
      <c r="C23" s="13">
        <f t="shared" si="0"/>
        <v>0</v>
      </c>
      <c r="D23" s="7">
        <f>+D$14/7/2</f>
        <v>0</v>
      </c>
      <c r="E23" s="7">
        <f>+E22</f>
        <v>0</v>
      </c>
      <c r="F23" s="7">
        <f>+F22</f>
        <v>0</v>
      </c>
      <c r="G23" s="7">
        <f>+G22</f>
        <v>0</v>
      </c>
      <c r="H23" s="7">
        <f>+H22</f>
        <v>0</v>
      </c>
      <c r="I23" s="7">
        <f>+I22</f>
        <v>0</v>
      </c>
      <c r="J23" s="7">
        <f>+J$14/7</f>
        <v>0</v>
      </c>
      <c r="K23" s="7">
        <f>+K$14/7/2</f>
        <v>0</v>
      </c>
      <c r="L23" s="7"/>
      <c r="M23" s="7"/>
      <c r="N23" s="7"/>
      <c r="O23" s="7"/>
      <c r="P23" s="7"/>
      <c r="Q23" s="7"/>
      <c r="R23" s="7"/>
      <c r="S23" s="7"/>
      <c r="T23" s="7"/>
      <c r="U23" s="7"/>
      <c r="V23" s="43"/>
      <c r="W23" s="43"/>
      <c r="X23" s="43"/>
      <c r="Y23" s="7"/>
      <c r="Z23" s="7"/>
    </row>
    <row r="24" spans="1:26" x14ac:dyDescent="0.25">
      <c r="B24" s="3">
        <v>2002</v>
      </c>
      <c r="C24" s="13">
        <f t="shared" si="0"/>
        <v>0</v>
      </c>
      <c r="D24" s="7"/>
      <c r="E24" s="7">
        <f>+E$14/7/2</f>
        <v>0</v>
      </c>
      <c r="F24" s="7">
        <f>+F23</f>
        <v>0</v>
      </c>
      <c r="G24" s="7">
        <f>+G23</f>
        <v>0</v>
      </c>
      <c r="H24" s="7">
        <f>+H23</f>
        <v>0</v>
      </c>
      <c r="I24" s="7">
        <f>+I23</f>
        <v>0</v>
      </c>
      <c r="J24" s="7">
        <f>+J23</f>
        <v>0</v>
      </c>
      <c r="K24" s="7">
        <f>+K$14/7</f>
        <v>0</v>
      </c>
      <c r="L24" s="7">
        <f>+L$14/7/2</f>
        <v>0</v>
      </c>
      <c r="M24" s="7"/>
      <c r="N24" s="7"/>
      <c r="O24" s="7"/>
      <c r="P24" s="7"/>
      <c r="Q24" s="7"/>
      <c r="R24" s="7"/>
      <c r="S24" s="7"/>
      <c r="T24" s="7"/>
      <c r="U24" s="7"/>
      <c r="V24" s="43"/>
      <c r="W24" s="43"/>
      <c r="X24" s="43"/>
      <c r="Y24" s="7"/>
      <c r="Z24" s="7"/>
    </row>
    <row r="25" spans="1:26" x14ac:dyDescent="0.25">
      <c r="B25" s="3">
        <v>2003</v>
      </c>
      <c r="C25" s="13">
        <f t="shared" si="0"/>
        <v>0</v>
      </c>
      <c r="D25" s="7"/>
      <c r="E25" s="7"/>
      <c r="F25" s="7">
        <f>+F$14/7/2</f>
        <v>0</v>
      </c>
      <c r="G25" s="7">
        <f>+G24</f>
        <v>0</v>
      </c>
      <c r="H25" s="7">
        <f>+H24</f>
        <v>0</v>
      </c>
      <c r="I25" s="7">
        <f>+I24</f>
        <v>0</v>
      </c>
      <c r="J25" s="7">
        <f>+J24</f>
        <v>0</v>
      </c>
      <c r="K25" s="7">
        <f>+K24</f>
        <v>0</v>
      </c>
      <c r="L25" s="7">
        <f>+L$14/7</f>
        <v>0</v>
      </c>
      <c r="M25" s="7">
        <f>+M$14/7/2</f>
        <v>0</v>
      </c>
      <c r="N25" s="7"/>
      <c r="O25" s="7"/>
      <c r="P25" s="7"/>
      <c r="Q25" s="7"/>
      <c r="R25" s="7"/>
      <c r="S25" s="7"/>
      <c r="T25" s="7"/>
      <c r="U25" s="7"/>
      <c r="V25" s="43"/>
      <c r="W25" s="43"/>
      <c r="X25" s="43"/>
      <c r="Y25" s="7"/>
      <c r="Z25" s="7"/>
    </row>
    <row r="26" spans="1:26" x14ac:dyDescent="0.25">
      <c r="B26" s="3">
        <v>2004</v>
      </c>
      <c r="C26" s="13">
        <f t="shared" si="0"/>
        <v>0</v>
      </c>
      <c r="D26" s="7"/>
      <c r="E26" s="7"/>
      <c r="F26" s="7"/>
      <c r="G26" s="7">
        <f>+G$14/7/2</f>
        <v>0</v>
      </c>
      <c r="H26" s="7">
        <f>+H25</f>
        <v>0</v>
      </c>
      <c r="I26" s="7">
        <f>+I25</f>
        <v>0</v>
      </c>
      <c r="J26" s="7">
        <f>+J25</f>
        <v>0</v>
      </c>
      <c r="K26" s="7">
        <f>+K25</f>
        <v>0</v>
      </c>
      <c r="L26" s="7">
        <f>+L25</f>
        <v>0</v>
      </c>
      <c r="M26" s="7">
        <f>+M$14/7</f>
        <v>0</v>
      </c>
      <c r="N26" s="7">
        <f>+N$14/7/2</f>
        <v>0</v>
      </c>
      <c r="O26" s="7"/>
      <c r="P26" s="7"/>
      <c r="Q26" s="7"/>
      <c r="R26" s="7"/>
      <c r="S26" s="7"/>
      <c r="T26" s="7"/>
      <c r="U26" s="7"/>
      <c r="V26" s="43"/>
      <c r="W26" s="43"/>
      <c r="X26" s="43"/>
      <c r="Y26" s="7"/>
      <c r="Z26" s="7"/>
    </row>
    <row r="27" spans="1:26" x14ac:dyDescent="0.25">
      <c r="B27" s="3">
        <v>2005</v>
      </c>
      <c r="C27" s="13">
        <f t="shared" si="0"/>
        <v>0</v>
      </c>
      <c r="D27" s="7"/>
      <c r="E27" s="7"/>
      <c r="F27" s="7"/>
      <c r="G27" s="7"/>
      <c r="H27" s="7">
        <f>+H$14/7/2</f>
        <v>0</v>
      </c>
      <c r="I27" s="7">
        <f>+I26</f>
        <v>0</v>
      </c>
      <c r="J27" s="7">
        <f>+J26</f>
        <v>0</v>
      </c>
      <c r="K27" s="7">
        <f>+K26</f>
        <v>0</v>
      </c>
      <c r="L27" s="7">
        <f>+L26</f>
        <v>0</v>
      </c>
      <c r="M27" s="7">
        <f>+M26</f>
        <v>0</v>
      </c>
      <c r="N27" s="7">
        <f>+N$14/7</f>
        <v>0</v>
      </c>
      <c r="O27" s="7">
        <f>+O$14/7/2</f>
        <v>0</v>
      </c>
      <c r="P27" s="7"/>
      <c r="Q27" s="7"/>
      <c r="R27" s="7"/>
      <c r="S27" s="7"/>
      <c r="T27" s="7"/>
      <c r="U27" s="7"/>
      <c r="V27" s="43"/>
      <c r="W27" s="43"/>
      <c r="X27" s="43"/>
      <c r="Y27" s="7"/>
      <c r="Z27" s="7"/>
    </row>
    <row r="28" spans="1:26" x14ac:dyDescent="0.25">
      <c r="B28" s="3">
        <v>2006</v>
      </c>
      <c r="C28" s="13">
        <f t="shared" si="0"/>
        <v>0</v>
      </c>
      <c r="D28" s="7"/>
      <c r="E28" s="7"/>
      <c r="F28" s="7"/>
      <c r="G28" s="7"/>
      <c r="H28" s="7"/>
      <c r="I28" s="7">
        <f>+I$14/7/2</f>
        <v>0</v>
      </c>
      <c r="J28" s="7">
        <f>+J27</f>
        <v>0</v>
      </c>
      <c r="K28" s="7">
        <f>+K27</f>
        <v>0</v>
      </c>
      <c r="L28" s="7">
        <f>+L27</f>
        <v>0</v>
      </c>
      <c r="M28" s="7">
        <f>+M27</f>
        <v>0</v>
      </c>
      <c r="N28" s="7">
        <f>+N27</f>
        <v>0</v>
      </c>
      <c r="O28" s="7">
        <f>+O$14/7</f>
        <v>0</v>
      </c>
      <c r="P28" s="7">
        <f>+P$14/7/2</f>
        <v>0</v>
      </c>
      <c r="Q28" s="7"/>
      <c r="R28" s="7"/>
      <c r="S28" s="7"/>
      <c r="T28" s="7"/>
      <c r="U28" s="7"/>
      <c r="V28" s="43"/>
      <c r="W28" s="43"/>
      <c r="X28" s="43"/>
      <c r="Y28" s="7"/>
      <c r="Z28" s="7"/>
    </row>
    <row r="29" spans="1:26" x14ac:dyDescent="0.25">
      <c r="B29" s="3">
        <v>2007</v>
      </c>
      <c r="C29" s="13">
        <f t="shared" si="0"/>
        <v>0</v>
      </c>
      <c r="D29" s="7"/>
      <c r="E29" s="7"/>
      <c r="F29" s="7"/>
      <c r="G29" s="7"/>
      <c r="H29" s="7"/>
      <c r="I29" s="7"/>
      <c r="J29" s="7">
        <f>+J$14/7/2</f>
        <v>0</v>
      </c>
      <c r="K29" s="7">
        <f>+K28</f>
        <v>0</v>
      </c>
      <c r="L29" s="7">
        <f>+L28</f>
        <v>0</v>
      </c>
      <c r="M29" s="7">
        <f>+M28</f>
        <v>0</v>
      </c>
      <c r="N29" s="7">
        <f>+N28</f>
        <v>0</v>
      </c>
      <c r="O29" s="7">
        <f>+O28</f>
        <v>0</v>
      </c>
      <c r="P29" s="7">
        <f>+P$14/7</f>
        <v>0</v>
      </c>
      <c r="Q29" s="7">
        <f>+Q$14/7/2</f>
        <v>0</v>
      </c>
      <c r="R29" s="7"/>
      <c r="S29" s="7"/>
      <c r="T29" s="7"/>
      <c r="U29" s="7"/>
      <c r="V29" s="43"/>
      <c r="W29" s="43"/>
      <c r="X29" s="43"/>
      <c r="Y29" s="7"/>
      <c r="Z29" s="7"/>
    </row>
    <row r="30" spans="1:26" x14ac:dyDescent="0.25">
      <c r="B30" s="3">
        <v>2008</v>
      </c>
      <c r="C30" s="13">
        <f t="shared" si="0"/>
        <v>0</v>
      </c>
      <c r="D30" s="7"/>
      <c r="E30" s="7"/>
      <c r="F30" s="7"/>
      <c r="G30" s="7"/>
      <c r="H30" s="7"/>
      <c r="I30" s="7"/>
      <c r="J30" s="7"/>
      <c r="K30" s="7">
        <f>+K$14/7/2</f>
        <v>0</v>
      </c>
      <c r="L30" s="7">
        <f>+L29</f>
        <v>0</v>
      </c>
      <c r="M30" s="7">
        <f>+M29</f>
        <v>0</v>
      </c>
      <c r="N30" s="7">
        <f>+N29</f>
        <v>0</v>
      </c>
      <c r="O30" s="7">
        <f>+O29</f>
        <v>0</v>
      </c>
      <c r="P30" s="7">
        <f>+P29</f>
        <v>0</v>
      </c>
      <c r="Q30" s="7">
        <f>+Q$14/7</f>
        <v>0</v>
      </c>
      <c r="R30" s="7">
        <f>+R$14/7/2</f>
        <v>0</v>
      </c>
      <c r="S30" s="7"/>
      <c r="T30" s="7"/>
      <c r="U30" s="7"/>
      <c r="V30" s="43"/>
      <c r="W30" s="43"/>
      <c r="X30" s="43"/>
      <c r="Y30" s="7"/>
      <c r="Z30" s="7"/>
    </row>
    <row r="31" spans="1:26" x14ac:dyDescent="0.25">
      <c r="B31" s="3">
        <v>2009</v>
      </c>
      <c r="C31" s="13">
        <f t="shared" si="0"/>
        <v>0</v>
      </c>
      <c r="D31" s="7"/>
      <c r="E31" s="7"/>
      <c r="F31" s="7"/>
      <c r="G31" s="7"/>
      <c r="H31" s="7"/>
      <c r="I31" s="7"/>
      <c r="J31" s="7"/>
      <c r="K31" s="7"/>
      <c r="L31" s="7">
        <f>+L$14/7/2</f>
        <v>0</v>
      </c>
      <c r="M31" s="7">
        <f>+M30</f>
        <v>0</v>
      </c>
      <c r="N31" s="7">
        <f>+N30</f>
        <v>0</v>
      </c>
      <c r="O31" s="7">
        <f>+O30</f>
        <v>0</v>
      </c>
      <c r="P31" s="7">
        <f t="shared" ref="P31:P34" si="1">+P30</f>
        <v>0</v>
      </c>
      <c r="Q31" s="7">
        <f t="shared" ref="Q31:Q35" si="2">+Q$14/7</f>
        <v>0</v>
      </c>
      <c r="R31" s="7">
        <f>+R$14/7</f>
        <v>0</v>
      </c>
      <c r="S31" s="7">
        <f>+S$14/7/2</f>
        <v>0</v>
      </c>
      <c r="T31" s="7"/>
      <c r="U31" s="7"/>
      <c r="V31" s="43"/>
      <c r="W31" s="43"/>
      <c r="X31" s="43"/>
      <c r="Y31" s="7"/>
      <c r="Z31" s="7"/>
    </row>
    <row r="32" spans="1:26" x14ac:dyDescent="0.25">
      <c r="A32" s="38" t="s">
        <v>59</v>
      </c>
      <c r="B32" s="3">
        <v>2010</v>
      </c>
      <c r="C32" s="13">
        <f t="shared" si="0"/>
        <v>0</v>
      </c>
      <c r="D32" s="7"/>
      <c r="E32" s="7"/>
      <c r="F32" s="7"/>
      <c r="G32" s="7"/>
      <c r="H32" s="7"/>
      <c r="I32" s="7"/>
      <c r="J32" s="7"/>
      <c r="K32" s="7"/>
      <c r="L32" s="7"/>
      <c r="M32" s="7">
        <f>+M$14/7/2</f>
        <v>0</v>
      </c>
      <c r="N32" s="7">
        <f>+N31</f>
        <v>0</v>
      </c>
      <c r="O32" s="7">
        <f>+O31</f>
        <v>0</v>
      </c>
      <c r="P32" s="7">
        <f t="shared" si="1"/>
        <v>0</v>
      </c>
      <c r="Q32" s="7">
        <f t="shared" si="2"/>
        <v>0</v>
      </c>
      <c r="R32" s="7">
        <f>+R31</f>
        <v>0</v>
      </c>
      <c r="S32" s="7">
        <f>+S$14/7</f>
        <v>0</v>
      </c>
      <c r="T32" s="7">
        <f>+T$14/7/2</f>
        <v>0</v>
      </c>
      <c r="U32" s="7"/>
      <c r="V32" s="43"/>
      <c r="W32" s="43"/>
      <c r="X32" s="43"/>
      <c r="Y32" s="7"/>
      <c r="Z32" s="7"/>
    </row>
    <row r="33" spans="1:28" x14ac:dyDescent="0.25">
      <c r="A33" s="38"/>
      <c r="B33" s="3">
        <v>2011</v>
      </c>
      <c r="C33" s="13">
        <f t="shared" si="0"/>
        <v>-167.14285714285714</v>
      </c>
      <c r="D33" s="7"/>
      <c r="E33" s="7"/>
      <c r="F33" s="7"/>
      <c r="G33" s="7"/>
      <c r="H33" s="7"/>
      <c r="I33" s="7"/>
      <c r="J33" s="7"/>
      <c r="K33" s="7"/>
      <c r="L33" s="7"/>
      <c r="M33" s="7"/>
      <c r="N33" s="7">
        <f>+N$14/7/2</f>
        <v>0</v>
      </c>
      <c r="O33" s="7">
        <f>+O32</f>
        <v>0</v>
      </c>
      <c r="P33" s="7">
        <f t="shared" si="1"/>
        <v>0</v>
      </c>
      <c r="Q33" s="7">
        <f t="shared" si="2"/>
        <v>0</v>
      </c>
      <c r="R33" s="7">
        <f t="shared" ref="R33:S36" si="3">+R32</f>
        <v>0</v>
      </c>
      <c r="S33" s="7">
        <f>+S32</f>
        <v>0</v>
      </c>
      <c r="T33" s="7">
        <f>+T$14/7</f>
        <v>0</v>
      </c>
      <c r="U33" s="7">
        <f>$U$14/7/2</f>
        <v>167.14285714285714</v>
      </c>
      <c r="V33" s="43"/>
      <c r="W33" s="43"/>
      <c r="X33" s="43"/>
      <c r="Y33" s="7"/>
      <c r="Z33" s="7"/>
    </row>
    <row r="34" spans="1:28" x14ac:dyDescent="0.25">
      <c r="A34" s="38"/>
      <c r="B34" s="3">
        <v>2012</v>
      </c>
      <c r="C34" s="13">
        <f t="shared" si="0"/>
        <v>-334.28571428571428</v>
      </c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>
        <f t="shared" si="1"/>
        <v>0</v>
      </c>
      <c r="Q34" s="7">
        <f t="shared" si="2"/>
        <v>0</v>
      </c>
      <c r="R34" s="7">
        <f t="shared" si="3"/>
        <v>0</v>
      </c>
      <c r="S34" s="7">
        <f t="shared" si="3"/>
        <v>0</v>
      </c>
      <c r="T34" s="7">
        <f>T33</f>
        <v>0</v>
      </c>
      <c r="U34" s="7">
        <f>$U$14/7</f>
        <v>334.28571428571428</v>
      </c>
      <c r="V34" s="7">
        <f>+V$14/7/2</f>
        <v>0</v>
      </c>
      <c r="W34" s="43"/>
      <c r="X34" s="43"/>
      <c r="Y34" s="7"/>
      <c r="Z34" s="7"/>
    </row>
    <row r="35" spans="1:28" x14ac:dyDescent="0.25">
      <c r="A35" s="38"/>
      <c r="B35" s="3">
        <v>2013</v>
      </c>
      <c r="C35" s="13">
        <f t="shared" si="0"/>
        <v>-334.28571428571428</v>
      </c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>
        <f>P14/7/2</f>
        <v>0</v>
      </c>
      <c r="Q35" s="7">
        <f t="shared" si="2"/>
        <v>0</v>
      </c>
      <c r="R35" s="7">
        <f t="shared" si="3"/>
        <v>0</v>
      </c>
      <c r="S35" s="7">
        <f t="shared" si="3"/>
        <v>0</v>
      </c>
      <c r="T35" s="7">
        <f>T34</f>
        <v>0</v>
      </c>
      <c r="U35" s="7">
        <f t="shared" ref="U35:U39" si="4">$U$14/7</f>
        <v>334.28571428571428</v>
      </c>
      <c r="V35" s="43">
        <f>V14/7</f>
        <v>0</v>
      </c>
      <c r="W35" s="43">
        <f>W14/7/2</f>
        <v>0</v>
      </c>
      <c r="X35" s="43"/>
      <c r="Y35" s="7"/>
      <c r="Z35" s="7"/>
    </row>
    <row r="36" spans="1:28" x14ac:dyDescent="0.25">
      <c r="A36" s="38"/>
      <c r="B36" s="3">
        <v>2014</v>
      </c>
      <c r="C36" s="13">
        <f t="shared" si="0"/>
        <v>-334.28571428571428</v>
      </c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>
        <f>Q14/7/2</f>
        <v>0</v>
      </c>
      <c r="R36" s="33">
        <f t="shared" si="3"/>
        <v>0</v>
      </c>
      <c r="S36" s="33">
        <f t="shared" si="3"/>
        <v>0</v>
      </c>
      <c r="T36" s="33">
        <f>T35</f>
        <v>0</v>
      </c>
      <c r="U36" s="7">
        <f t="shared" si="4"/>
        <v>334.28571428571428</v>
      </c>
      <c r="V36" s="29">
        <f>V35</f>
        <v>0</v>
      </c>
      <c r="W36" s="29">
        <f>W14/7</f>
        <v>0</v>
      </c>
      <c r="X36" s="29">
        <f>X14/7/2</f>
        <v>0</v>
      </c>
      <c r="Y36" s="33"/>
      <c r="Z36" s="7"/>
    </row>
    <row r="37" spans="1:28" x14ac:dyDescent="0.25">
      <c r="A37" s="38"/>
      <c r="B37" s="3">
        <v>2015</v>
      </c>
      <c r="C37" s="13">
        <f t="shared" si="0"/>
        <v>-334.28571428571428</v>
      </c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>
        <f>R14/7/2</f>
        <v>0</v>
      </c>
      <c r="S37" s="33">
        <f>S36</f>
        <v>0</v>
      </c>
      <c r="T37" s="33">
        <f>T36</f>
        <v>0</v>
      </c>
      <c r="U37" s="7">
        <f t="shared" si="4"/>
        <v>334.28571428571428</v>
      </c>
      <c r="V37" s="29">
        <f>V36</f>
        <v>0</v>
      </c>
      <c r="W37" s="29">
        <f>W36</f>
        <v>0</v>
      </c>
      <c r="X37" s="29">
        <f>X14/7</f>
        <v>0</v>
      </c>
      <c r="Y37" s="33">
        <f>Y14/7/2</f>
        <v>0</v>
      </c>
      <c r="Z37" s="7"/>
    </row>
    <row r="38" spans="1:28" x14ac:dyDescent="0.25">
      <c r="A38" s="38"/>
      <c r="B38" s="3">
        <v>2016</v>
      </c>
      <c r="C38" s="13">
        <f t="shared" si="0"/>
        <v>-334.28571428571428</v>
      </c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>
        <f>T14/7</f>
        <v>0</v>
      </c>
      <c r="U38" s="7">
        <f t="shared" si="4"/>
        <v>334.28571428571428</v>
      </c>
      <c r="V38" s="29"/>
      <c r="W38" s="29"/>
      <c r="X38" s="29"/>
      <c r="Y38" s="33"/>
      <c r="Z38" s="7"/>
    </row>
    <row r="39" spans="1:28" x14ac:dyDescent="0.25">
      <c r="A39" s="38"/>
      <c r="B39" s="3">
        <v>2017</v>
      </c>
      <c r="C39" s="13">
        <f t="shared" si="0"/>
        <v>-334.28571428571428</v>
      </c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7">
        <f t="shared" si="4"/>
        <v>334.28571428571428</v>
      </c>
      <c r="V39" s="29"/>
      <c r="W39" s="29"/>
      <c r="X39" s="29"/>
      <c r="Y39" s="33"/>
      <c r="Z39" s="7"/>
    </row>
    <row r="40" spans="1:28" x14ac:dyDescent="0.25">
      <c r="A40" s="38"/>
      <c r="B40" s="3">
        <v>2018</v>
      </c>
      <c r="C40" s="13">
        <f>-SUM(G40:AB40)</f>
        <v>-167.14285714285714</v>
      </c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7">
        <f>$U$14/7/2</f>
        <v>167.14285714285714</v>
      </c>
      <c r="V40" s="29"/>
      <c r="W40" s="29"/>
      <c r="X40" s="29"/>
      <c r="Y40" s="33"/>
      <c r="Z40" s="7"/>
    </row>
    <row r="41" spans="1:28" x14ac:dyDescent="0.25">
      <c r="A41" s="38"/>
      <c r="B41" s="3"/>
      <c r="C41" s="254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37"/>
      <c r="W41" s="37"/>
      <c r="X41" s="37"/>
      <c r="Y41" s="8"/>
      <c r="Z41" s="8"/>
    </row>
    <row r="42" spans="1:28" x14ac:dyDescent="0.25">
      <c r="A42" s="38" t="s">
        <v>62</v>
      </c>
      <c r="B42" s="35">
        <f>SUM(D42:Y42)</f>
        <v>0</v>
      </c>
      <c r="C42" s="29">
        <f>SUM(C16:C41)</f>
        <v>-2340</v>
      </c>
      <c r="D42" s="7">
        <f t="shared" ref="D42:AB42" si="5">-SUM(D16:D41)+D14</f>
        <v>0</v>
      </c>
      <c r="E42" s="7">
        <f t="shared" si="5"/>
        <v>0</v>
      </c>
      <c r="F42" s="7">
        <f t="shared" si="5"/>
        <v>0</v>
      </c>
      <c r="G42" s="7">
        <f t="shared" si="5"/>
        <v>0</v>
      </c>
      <c r="H42" s="7">
        <f t="shared" si="5"/>
        <v>0</v>
      </c>
      <c r="I42" s="7">
        <f t="shared" si="5"/>
        <v>0</v>
      </c>
      <c r="J42" s="7">
        <f t="shared" si="5"/>
        <v>0</v>
      </c>
      <c r="K42" s="7">
        <f t="shared" si="5"/>
        <v>0</v>
      </c>
      <c r="L42" s="7">
        <f t="shared" si="5"/>
        <v>0</v>
      </c>
      <c r="M42" s="7">
        <f t="shared" si="5"/>
        <v>0</v>
      </c>
      <c r="N42" s="7">
        <f t="shared" si="5"/>
        <v>0</v>
      </c>
      <c r="O42" s="7">
        <f t="shared" si="5"/>
        <v>0</v>
      </c>
      <c r="P42" s="7">
        <f t="shared" si="5"/>
        <v>0</v>
      </c>
      <c r="Q42" s="7">
        <f t="shared" si="5"/>
        <v>0</v>
      </c>
      <c r="R42" s="7">
        <f t="shared" si="5"/>
        <v>0</v>
      </c>
      <c r="S42" s="7">
        <f t="shared" si="5"/>
        <v>0</v>
      </c>
      <c r="T42" s="7">
        <f t="shared" si="5"/>
        <v>0</v>
      </c>
      <c r="U42" s="7">
        <f t="shared" si="5"/>
        <v>0</v>
      </c>
      <c r="V42" s="43">
        <f t="shared" si="5"/>
        <v>0</v>
      </c>
      <c r="W42" s="43">
        <f t="shared" si="5"/>
        <v>0</v>
      </c>
      <c r="X42" s="43">
        <f t="shared" si="5"/>
        <v>0</v>
      </c>
      <c r="Y42" s="43">
        <f t="shared" si="5"/>
        <v>0</v>
      </c>
      <c r="Z42" s="43">
        <f t="shared" si="5"/>
        <v>0</v>
      </c>
      <c r="AA42" s="333">
        <f t="shared" si="5"/>
        <v>0</v>
      </c>
      <c r="AB42" s="333">
        <f t="shared" si="5"/>
        <v>0</v>
      </c>
    </row>
    <row r="43" spans="1:28" x14ac:dyDescent="0.25">
      <c r="A43" s="38"/>
      <c r="B43" s="29">
        <f>SUM(D43:Y43)</f>
        <v>0</v>
      </c>
      <c r="C43" s="3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8" x14ac:dyDescent="0.25">
      <c r="A44" s="39" t="s">
        <v>63</v>
      </c>
      <c r="B44" s="3"/>
      <c r="C44" s="30">
        <f>+C14+C42</f>
        <v>0</v>
      </c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33"/>
      <c r="U44" s="33"/>
      <c r="V44" s="33"/>
      <c r="W44" s="33"/>
      <c r="X44" s="33"/>
      <c r="Y44" s="33"/>
      <c r="Z44" s="33"/>
    </row>
    <row r="45" spans="1:28" x14ac:dyDescent="0.25">
      <c r="A45" s="3"/>
      <c r="B45" s="3"/>
      <c r="C45" s="3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8" x14ac:dyDescent="0.25">
      <c r="A46" s="3"/>
      <c r="B46" s="36"/>
      <c r="C46" s="3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8" x14ac:dyDescent="0.25">
      <c r="A47" s="3"/>
      <c r="B47" s="3"/>
      <c r="C47" s="3"/>
      <c r="E47" s="7"/>
      <c r="F47" s="4"/>
      <c r="G47" s="4"/>
      <c r="H47" s="4"/>
      <c r="I47" s="4"/>
      <c r="J47" s="4"/>
      <c r="K47" s="4"/>
      <c r="L47" s="4"/>
      <c r="M47" s="4"/>
      <c r="N47" s="7">
        <f>SUM(E32:E47)</f>
        <v>0</v>
      </c>
      <c r="O47" s="4"/>
      <c r="P47" s="4"/>
      <c r="Q47" s="4"/>
      <c r="R47" s="4"/>
      <c r="S47" s="4"/>
    </row>
    <row r="48" spans="1:28" x14ac:dyDescent="0.25">
      <c r="B48" s="3"/>
      <c r="C48" s="3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</row>
    <row r="49" spans="5:19" x14ac:dyDescent="0.25"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</row>
    <row r="50" spans="5:19" x14ac:dyDescent="0.25"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</row>
    <row r="51" spans="5:19" x14ac:dyDescent="0.25"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</row>
    <row r="52" spans="5:19" x14ac:dyDescent="0.25"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</row>
    <row r="53" spans="5:19" x14ac:dyDescent="0.25"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</row>
    <row r="54" spans="5:19" x14ac:dyDescent="0.25"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</row>
    <row r="55" spans="5:19" x14ac:dyDescent="0.25"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</row>
    <row r="56" spans="5:19" x14ac:dyDescent="0.25"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</row>
    <row r="57" spans="5:19" x14ac:dyDescent="0.25"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</row>
    <row r="58" spans="5:19" x14ac:dyDescent="0.25"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</row>
  </sheetData>
  <pageMargins left="0.7" right="0.7" top="0.75" bottom="0.75" header="0.3" footer="0.3"/>
  <pageSetup scale="65" orientation="landscape" r:id="rId1"/>
  <ignoredErrors>
    <ignoredError sqref="Q32:Q34 U36:U37" formula="1"/>
  </ignoredErrors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A00-000000000000}">
  <sheetPr codeName="Sheet115">
    <tabColor theme="9" tint="-0.249977111117893"/>
    <pageSetUpPr fitToPage="1"/>
  </sheetPr>
  <dimension ref="A1:AB58"/>
  <sheetViews>
    <sheetView workbookViewId="0"/>
  </sheetViews>
  <sheetFormatPr defaultRowHeight="15" x14ac:dyDescent="0.25"/>
  <cols>
    <col min="1" max="1" width="20.85546875" customWidth="1"/>
    <col min="2" max="2" width="8.7109375" customWidth="1"/>
    <col min="3" max="3" width="12.85546875" customWidth="1"/>
    <col min="4" max="12" width="7.42578125" hidden="1" customWidth="1"/>
    <col min="13" max="13" width="7.5703125" hidden="1" customWidth="1"/>
    <col min="14" max="17" width="9.28515625" customWidth="1"/>
    <col min="18" max="19" width="11.28515625" customWidth="1"/>
    <col min="20" max="20" width="9.42578125" customWidth="1"/>
    <col min="21" max="21" width="10.5703125" bestFit="1" customWidth="1"/>
    <col min="22" max="24" width="10.5703125" customWidth="1"/>
  </cols>
  <sheetData>
    <row r="1" spans="1:28" x14ac:dyDescent="0.25">
      <c r="A1" s="11" t="s">
        <v>10</v>
      </c>
      <c r="O1" t="s">
        <v>647</v>
      </c>
    </row>
    <row r="2" spans="1:28" x14ac:dyDescent="0.25">
      <c r="A2" s="9" t="s">
        <v>438</v>
      </c>
    </row>
    <row r="3" spans="1:28" x14ac:dyDescent="0.25">
      <c r="A3" s="9" t="s">
        <v>80</v>
      </c>
    </row>
    <row r="4" spans="1:28" x14ac:dyDescent="0.25">
      <c r="R4" s="40" t="s">
        <v>4</v>
      </c>
      <c r="S4" s="41"/>
      <c r="T4" s="40" t="s">
        <v>8</v>
      </c>
    </row>
    <row r="5" spans="1:28" x14ac:dyDescent="0.25">
      <c r="A5" s="10" t="s">
        <v>9</v>
      </c>
      <c r="B5" s="12" t="s">
        <v>64</v>
      </c>
      <c r="C5" s="12" t="s">
        <v>12</v>
      </c>
      <c r="R5" s="42" t="s">
        <v>2</v>
      </c>
      <c r="S5" s="42" t="s">
        <v>60</v>
      </c>
      <c r="T5" s="42" t="s">
        <v>7</v>
      </c>
    </row>
    <row r="6" spans="1:28" x14ac:dyDescent="0.25">
      <c r="B6" s="3"/>
      <c r="R6" s="3"/>
    </row>
    <row r="7" spans="1:28" x14ac:dyDescent="0.25">
      <c r="A7" s="213" t="str">
        <f>SUMMARY!B175</f>
        <v>2 ANGLE PLATES</v>
      </c>
      <c r="B7" s="212">
        <f>SUMMARY!A175</f>
        <v>719.3</v>
      </c>
      <c r="C7" s="214">
        <f>SUMMARY!D175</f>
        <v>0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5"/>
      <c r="P7" s="6"/>
      <c r="Q7" s="6"/>
      <c r="R7" s="13">
        <f>+C14</f>
        <v>83456.63</v>
      </c>
      <c r="S7" s="13">
        <f>+-C42</f>
        <v>83456.63</v>
      </c>
      <c r="T7" s="13">
        <f>+R7-S7</f>
        <v>0</v>
      </c>
    </row>
    <row r="8" spans="1:28" x14ac:dyDescent="0.25">
      <c r="A8" s="213"/>
      <c r="B8" s="3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5"/>
      <c r="P8" s="6"/>
      <c r="Q8" s="6"/>
    </row>
    <row r="9" spans="1:28" x14ac:dyDescent="0.25">
      <c r="A9" s="2"/>
      <c r="B9" s="3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5"/>
      <c r="P9" s="6"/>
      <c r="Q9" s="6"/>
    </row>
    <row r="10" spans="1:28" x14ac:dyDescent="0.25">
      <c r="B10" s="3"/>
    </row>
    <row r="11" spans="1:28" x14ac:dyDescent="0.25">
      <c r="A11" s="2" t="s">
        <v>66</v>
      </c>
      <c r="B11" s="212"/>
      <c r="C11" s="214"/>
    </row>
    <row r="12" spans="1:28" x14ac:dyDescent="0.25">
      <c r="B12" s="28"/>
      <c r="C12" s="2"/>
    </row>
    <row r="13" spans="1:28" x14ac:dyDescent="0.25">
      <c r="A13" s="9" t="s">
        <v>5</v>
      </c>
      <c r="C13" s="31" t="s">
        <v>3</v>
      </c>
      <c r="D13" s="32">
        <v>1994</v>
      </c>
      <c r="E13" s="32">
        <v>1995</v>
      </c>
      <c r="F13" s="32">
        <v>1996</v>
      </c>
      <c r="G13" s="32">
        <v>1997</v>
      </c>
      <c r="H13" s="32">
        <v>1998</v>
      </c>
      <c r="I13" s="32">
        <v>1999</v>
      </c>
      <c r="J13" s="32">
        <v>2000</v>
      </c>
      <c r="K13" s="32">
        <v>2001</v>
      </c>
      <c r="L13" s="32">
        <v>2002</v>
      </c>
      <c r="M13" s="32">
        <v>2003</v>
      </c>
      <c r="N13" s="32">
        <v>2004</v>
      </c>
      <c r="O13" s="32">
        <v>2005</v>
      </c>
      <c r="P13" s="32">
        <v>2006</v>
      </c>
      <c r="Q13" s="32">
        <v>2007</v>
      </c>
      <c r="R13" s="32">
        <v>2008</v>
      </c>
      <c r="S13" s="32">
        <v>2009</v>
      </c>
      <c r="T13" s="32">
        <v>2010</v>
      </c>
      <c r="U13" s="32">
        <v>2011</v>
      </c>
      <c r="V13" s="32">
        <v>2012</v>
      </c>
      <c r="W13" s="32">
        <v>2013</v>
      </c>
      <c r="X13" s="32">
        <v>2014</v>
      </c>
      <c r="Y13" s="328">
        <v>2015</v>
      </c>
      <c r="Z13" s="32">
        <v>2016</v>
      </c>
      <c r="AA13" s="328">
        <v>2017</v>
      </c>
      <c r="AB13" s="32">
        <v>2018</v>
      </c>
    </row>
    <row r="14" spans="1:28" x14ac:dyDescent="0.25">
      <c r="A14" s="9" t="s">
        <v>73</v>
      </c>
      <c r="C14" s="222">
        <f>SUM(D14:Y14)</f>
        <v>83456.63</v>
      </c>
      <c r="D14" s="43">
        <f>+'Equip Review 032310'!G29</f>
        <v>0</v>
      </c>
      <c r="E14" s="43">
        <f>+'Equip Review 032310'!H29</f>
        <v>0</v>
      </c>
      <c r="F14" s="43">
        <f>+'Equip Review 032310'!I29</f>
        <v>0</v>
      </c>
      <c r="G14" s="43">
        <f>+'Equip Review 032310'!J29</f>
        <v>0</v>
      </c>
      <c r="H14" s="43">
        <f>+'Equip Review 032310'!K29</f>
        <v>0</v>
      </c>
      <c r="I14" s="43">
        <f>+'Equip Review 032310'!L29</f>
        <v>0</v>
      </c>
      <c r="J14" s="43">
        <f>+'Equip Review 032310'!M29</f>
        <v>0</v>
      </c>
      <c r="K14" s="43">
        <f>+'Equip Review 032310'!N29</f>
        <v>0</v>
      </c>
      <c r="L14" s="43">
        <f>+'Equip Review 032310'!O29</f>
        <v>0</v>
      </c>
      <c r="M14" s="43">
        <f>+'Equip Review 032310'!P29</f>
        <v>0</v>
      </c>
      <c r="N14" s="43"/>
      <c r="O14" s="43"/>
      <c r="P14" s="43"/>
      <c r="Q14" s="43"/>
      <c r="R14" s="43"/>
      <c r="S14" s="43"/>
      <c r="T14" s="43"/>
      <c r="U14" s="221">
        <v>83456.63</v>
      </c>
      <c r="V14" s="221"/>
      <c r="W14" s="43"/>
      <c r="X14" s="43"/>
      <c r="Y14" s="7"/>
      <c r="Z14" s="7"/>
    </row>
    <row r="15" spans="1:28" x14ac:dyDescent="0.25">
      <c r="A15" s="34"/>
      <c r="B15" s="2"/>
      <c r="C15" s="2"/>
      <c r="N15" s="7"/>
      <c r="O15" s="7"/>
      <c r="P15" s="7"/>
      <c r="Q15" s="7"/>
      <c r="R15" s="7"/>
      <c r="S15" s="43"/>
      <c r="T15" s="43"/>
      <c r="U15" s="43"/>
      <c r="V15" s="43"/>
      <c r="W15" s="43"/>
      <c r="X15" s="43"/>
      <c r="Y15" s="7"/>
      <c r="Z15" s="7"/>
    </row>
    <row r="16" spans="1:28" x14ac:dyDescent="0.25">
      <c r="A16" s="9" t="s">
        <v>6</v>
      </c>
      <c r="B16" s="3">
        <v>1994</v>
      </c>
      <c r="C16" s="13">
        <f>-SUM(D16:Y16)</f>
        <v>0</v>
      </c>
      <c r="D16" s="7">
        <f>+D$14/7/2</f>
        <v>0</v>
      </c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43"/>
      <c r="T16" s="43"/>
      <c r="U16" s="43"/>
      <c r="V16" s="43"/>
      <c r="W16" s="43"/>
      <c r="X16" s="43"/>
      <c r="Y16" s="7"/>
      <c r="Z16" s="7"/>
    </row>
    <row r="17" spans="1:26" x14ac:dyDescent="0.25">
      <c r="B17" s="3">
        <v>1995</v>
      </c>
      <c r="C17" s="13">
        <f t="shared" ref="C17:C39" si="0">-SUM(D17:Y17)</f>
        <v>0</v>
      </c>
      <c r="D17" s="7">
        <f>+D$14/7</f>
        <v>0</v>
      </c>
      <c r="E17" s="7">
        <f>+E$14/7/2</f>
        <v>0</v>
      </c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43"/>
      <c r="T17" s="43"/>
      <c r="U17" s="43"/>
      <c r="V17" s="43"/>
      <c r="W17" s="43"/>
      <c r="X17" s="43"/>
      <c r="Y17" s="7"/>
      <c r="Z17" s="7"/>
    </row>
    <row r="18" spans="1:26" x14ac:dyDescent="0.25">
      <c r="B18" s="3">
        <v>1996</v>
      </c>
      <c r="C18" s="13">
        <f t="shared" si="0"/>
        <v>0</v>
      </c>
      <c r="D18" s="7">
        <f>+D17</f>
        <v>0</v>
      </c>
      <c r="E18" s="7">
        <f>+E$14/7</f>
        <v>0</v>
      </c>
      <c r="F18" s="7">
        <f>+F$14/7/2</f>
        <v>0</v>
      </c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43"/>
      <c r="T18" s="43"/>
      <c r="U18" s="43"/>
      <c r="V18" s="43"/>
      <c r="W18" s="43"/>
      <c r="X18" s="43"/>
      <c r="Y18" s="7"/>
      <c r="Z18" s="7"/>
    </row>
    <row r="19" spans="1:26" x14ac:dyDescent="0.25">
      <c r="B19" s="3">
        <v>1997</v>
      </c>
      <c r="C19" s="13">
        <f t="shared" si="0"/>
        <v>0</v>
      </c>
      <c r="D19" s="7">
        <f>+D18</f>
        <v>0</v>
      </c>
      <c r="E19" s="7">
        <f>+E18</f>
        <v>0</v>
      </c>
      <c r="F19" s="7">
        <f>+F$14/7</f>
        <v>0</v>
      </c>
      <c r="G19" s="7">
        <f>+G$14/7/2</f>
        <v>0</v>
      </c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43"/>
      <c r="T19" s="43"/>
      <c r="U19" s="43"/>
      <c r="V19" s="43"/>
      <c r="W19" s="43"/>
      <c r="X19" s="43"/>
      <c r="Y19" s="7"/>
      <c r="Z19" s="7"/>
    </row>
    <row r="20" spans="1:26" x14ac:dyDescent="0.25">
      <c r="B20" s="3">
        <v>1998</v>
      </c>
      <c r="C20" s="13">
        <f t="shared" si="0"/>
        <v>0</v>
      </c>
      <c r="D20" s="7">
        <f>+D19</f>
        <v>0</v>
      </c>
      <c r="E20" s="7">
        <f>+E19</f>
        <v>0</v>
      </c>
      <c r="F20" s="7">
        <f>+F19</f>
        <v>0</v>
      </c>
      <c r="G20" s="7">
        <f>+G$14/7</f>
        <v>0</v>
      </c>
      <c r="H20" s="7">
        <f>+H$14/7/2</f>
        <v>0</v>
      </c>
      <c r="I20" s="7"/>
      <c r="J20" s="7"/>
      <c r="K20" s="7"/>
      <c r="L20" s="7"/>
      <c r="M20" s="7"/>
      <c r="N20" s="7"/>
      <c r="O20" s="7"/>
      <c r="P20" s="7"/>
      <c r="Q20" s="7"/>
      <c r="R20" s="7"/>
      <c r="S20" s="43"/>
      <c r="T20" s="43"/>
      <c r="U20" s="43"/>
      <c r="V20" s="43"/>
      <c r="W20" s="43"/>
      <c r="X20" s="43"/>
      <c r="Y20" s="7"/>
      <c r="Z20" s="7"/>
    </row>
    <row r="21" spans="1:26" x14ac:dyDescent="0.25">
      <c r="B21" s="3">
        <v>1999</v>
      </c>
      <c r="C21" s="13">
        <f t="shared" si="0"/>
        <v>0</v>
      </c>
      <c r="D21" s="7">
        <f>+D20</f>
        <v>0</v>
      </c>
      <c r="E21" s="7">
        <f>+E20</f>
        <v>0</v>
      </c>
      <c r="F21" s="7">
        <f>+F20</f>
        <v>0</v>
      </c>
      <c r="G21" s="7">
        <f>+G20</f>
        <v>0</v>
      </c>
      <c r="H21" s="7">
        <f>+H$14/7</f>
        <v>0</v>
      </c>
      <c r="I21" s="7">
        <f>+I$14/7/2</f>
        <v>0</v>
      </c>
      <c r="J21" s="7"/>
      <c r="K21" s="7"/>
      <c r="L21" s="7"/>
      <c r="M21" s="7"/>
      <c r="N21" s="7"/>
      <c r="O21" s="7"/>
      <c r="P21" s="7"/>
      <c r="Q21" s="7"/>
      <c r="R21" s="7"/>
      <c r="S21" s="43"/>
      <c r="T21" s="43"/>
      <c r="U21" s="43"/>
      <c r="V21" s="43"/>
      <c r="W21" s="43"/>
      <c r="X21" s="43"/>
      <c r="Y21" s="7"/>
      <c r="Z21" s="7"/>
    </row>
    <row r="22" spans="1:26" x14ac:dyDescent="0.25">
      <c r="B22" s="3">
        <v>2000</v>
      </c>
      <c r="C22" s="13">
        <f t="shared" si="0"/>
        <v>0</v>
      </c>
      <c r="D22" s="7">
        <f>+D21</f>
        <v>0</v>
      </c>
      <c r="E22" s="7">
        <f>+E21</f>
        <v>0</v>
      </c>
      <c r="F22" s="7">
        <f>+F21</f>
        <v>0</v>
      </c>
      <c r="G22" s="7">
        <f>+G21</f>
        <v>0</v>
      </c>
      <c r="H22" s="7">
        <f>+H21</f>
        <v>0</v>
      </c>
      <c r="I22" s="7">
        <f>+I$14/7</f>
        <v>0</v>
      </c>
      <c r="J22" s="7">
        <f>+J$14/7/2</f>
        <v>0</v>
      </c>
      <c r="K22" s="7"/>
      <c r="L22" s="7"/>
      <c r="M22" s="7"/>
      <c r="N22" s="7"/>
      <c r="O22" s="7"/>
      <c r="P22" s="7"/>
      <c r="Q22" s="7"/>
      <c r="R22" s="7"/>
      <c r="S22" s="43"/>
      <c r="T22" s="43"/>
      <c r="U22" s="43"/>
      <c r="V22" s="43"/>
      <c r="W22" s="43"/>
      <c r="X22" s="43"/>
      <c r="Y22" s="7"/>
      <c r="Z22" s="7"/>
    </row>
    <row r="23" spans="1:26" x14ac:dyDescent="0.25">
      <c r="B23" s="3">
        <v>2001</v>
      </c>
      <c r="C23" s="13">
        <f t="shared" si="0"/>
        <v>0</v>
      </c>
      <c r="D23" s="7">
        <f>+D$14/7/2</f>
        <v>0</v>
      </c>
      <c r="E23" s="7">
        <f>+E22</f>
        <v>0</v>
      </c>
      <c r="F23" s="7">
        <f>+F22</f>
        <v>0</v>
      </c>
      <c r="G23" s="7">
        <f>+G22</f>
        <v>0</v>
      </c>
      <c r="H23" s="7">
        <f>+H22</f>
        <v>0</v>
      </c>
      <c r="I23" s="7">
        <f>+I22</f>
        <v>0</v>
      </c>
      <c r="J23" s="7">
        <f>+J$14/7</f>
        <v>0</v>
      </c>
      <c r="K23" s="7">
        <f>+K$14/7/2</f>
        <v>0</v>
      </c>
      <c r="L23" s="7"/>
      <c r="M23" s="7"/>
      <c r="N23" s="7"/>
      <c r="O23" s="7"/>
      <c r="P23" s="7"/>
      <c r="Q23" s="7"/>
      <c r="R23" s="7"/>
      <c r="S23" s="43"/>
      <c r="T23" s="43"/>
      <c r="U23" s="43"/>
      <c r="V23" s="43"/>
      <c r="W23" s="43"/>
      <c r="X23" s="43"/>
      <c r="Y23" s="7"/>
      <c r="Z23" s="7"/>
    </row>
    <row r="24" spans="1:26" x14ac:dyDescent="0.25">
      <c r="B24" s="3">
        <v>2002</v>
      </c>
      <c r="C24" s="13">
        <f t="shared" si="0"/>
        <v>0</v>
      </c>
      <c r="D24" s="7"/>
      <c r="E24" s="7">
        <f>+E$14/7/2</f>
        <v>0</v>
      </c>
      <c r="F24" s="7">
        <f>+F23</f>
        <v>0</v>
      </c>
      <c r="G24" s="7">
        <f>+G23</f>
        <v>0</v>
      </c>
      <c r="H24" s="7">
        <f>+H23</f>
        <v>0</v>
      </c>
      <c r="I24" s="7">
        <f>+I23</f>
        <v>0</v>
      </c>
      <c r="J24" s="7">
        <f>+J23</f>
        <v>0</v>
      </c>
      <c r="K24" s="7">
        <f>+K$14/7</f>
        <v>0</v>
      </c>
      <c r="L24" s="7">
        <f>+L$14/7/2</f>
        <v>0</v>
      </c>
      <c r="M24" s="7"/>
      <c r="N24" s="7"/>
      <c r="O24" s="7"/>
      <c r="P24" s="7"/>
      <c r="Q24" s="7"/>
      <c r="R24" s="7"/>
      <c r="S24" s="43"/>
      <c r="T24" s="43"/>
      <c r="U24" s="43"/>
      <c r="V24" s="43"/>
      <c r="W24" s="43"/>
      <c r="X24" s="43"/>
      <c r="Y24" s="7"/>
      <c r="Z24" s="7"/>
    </row>
    <row r="25" spans="1:26" x14ac:dyDescent="0.25">
      <c r="B25" s="3">
        <v>2003</v>
      </c>
      <c r="C25" s="13">
        <f t="shared" si="0"/>
        <v>0</v>
      </c>
      <c r="D25" s="7"/>
      <c r="E25" s="7"/>
      <c r="F25" s="7">
        <f>+F$14/7/2</f>
        <v>0</v>
      </c>
      <c r="G25" s="7">
        <f>+G24</f>
        <v>0</v>
      </c>
      <c r="H25" s="7">
        <f>+H24</f>
        <v>0</v>
      </c>
      <c r="I25" s="7">
        <f>+I24</f>
        <v>0</v>
      </c>
      <c r="J25" s="7">
        <f>+J24</f>
        <v>0</v>
      </c>
      <c r="K25" s="7">
        <f>+K24</f>
        <v>0</v>
      </c>
      <c r="L25" s="7">
        <f>+L$14/7</f>
        <v>0</v>
      </c>
      <c r="M25" s="7">
        <f>+M$14/7/2</f>
        <v>0</v>
      </c>
      <c r="N25" s="7"/>
      <c r="O25" s="7"/>
      <c r="P25" s="7"/>
      <c r="Q25" s="7"/>
      <c r="R25" s="7"/>
      <c r="S25" s="43"/>
      <c r="T25" s="43"/>
      <c r="U25" s="43"/>
      <c r="V25" s="43"/>
      <c r="W25" s="43"/>
      <c r="X25" s="43"/>
      <c r="Y25" s="7"/>
      <c r="Z25" s="7"/>
    </row>
    <row r="26" spans="1:26" x14ac:dyDescent="0.25">
      <c r="B26" s="3">
        <v>2004</v>
      </c>
      <c r="C26" s="13">
        <f t="shared" si="0"/>
        <v>0</v>
      </c>
      <c r="D26" s="7"/>
      <c r="E26" s="7"/>
      <c r="F26" s="7"/>
      <c r="G26" s="7">
        <f>+G$14/7/2</f>
        <v>0</v>
      </c>
      <c r="H26" s="7">
        <f>+H25</f>
        <v>0</v>
      </c>
      <c r="I26" s="7">
        <f>+I25</f>
        <v>0</v>
      </c>
      <c r="J26" s="7">
        <f>+J25</f>
        <v>0</v>
      </c>
      <c r="K26" s="7">
        <f>+K25</f>
        <v>0</v>
      </c>
      <c r="L26" s="7">
        <f>+L25</f>
        <v>0</v>
      </c>
      <c r="M26" s="7">
        <f>+M$14/7</f>
        <v>0</v>
      </c>
      <c r="N26" s="7">
        <f>+N$14/7/2</f>
        <v>0</v>
      </c>
      <c r="O26" s="7"/>
      <c r="P26" s="7"/>
      <c r="Q26" s="7"/>
      <c r="R26" s="7"/>
      <c r="S26" s="43"/>
      <c r="T26" s="43"/>
      <c r="U26" s="43"/>
      <c r="V26" s="43"/>
      <c r="W26" s="43"/>
      <c r="X26" s="43"/>
      <c r="Y26" s="7"/>
      <c r="Z26" s="7"/>
    </row>
    <row r="27" spans="1:26" x14ac:dyDescent="0.25">
      <c r="B27" s="3">
        <v>2005</v>
      </c>
      <c r="C27" s="13">
        <f t="shared" si="0"/>
        <v>0</v>
      </c>
      <c r="D27" s="7"/>
      <c r="E27" s="7"/>
      <c r="F27" s="7"/>
      <c r="G27" s="7"/>
      <c r="H27" s="7">
        <f>+H$14/7/2</f>
        <v>0</v>
      </c>
      <c r="I27" s="7">
        <f>+I26</f>
        <v>0</v>
      </c>
      <c r="J27" s="7">
        <f>+J26</f>
        <v>0</v>
      </c>
      <c r="K27" s="7">
        <f>+K26</f>
        <v>0</v>
      </c>
      <c r="L27" s="7">
        <f>+L26</f>
        <v>0</v>
      </c>
      <c r="M27" s="7">
        <f>+M26</f>
        <v>0</v>
      </c>
      <c r="N27" s="7">
        <f>+N$14/7</f>
        <v>0</v>
      </c>
      <c r="O27" s="7">
        <f>+O$14/7/2</f>
        <v>0</v>
      </c>
      <c r="P27" s="7"/>
      <c r="Q27" s="7"/>
      <c r="R27" s="7"/>
      <c r="S27" s="43"/>
      <c r="T27" s="43"/>
      <c r="U27" s="43"/>
      <c r="V27" s="43"/>
      <c r="W27" s="43"/>
      <c r="X27" s="43"/>
      <c r="Y27" s="7"/>
      <c r="Z27" s="7"/>
    </row>
    <row r="28" spans="1:26" x14ac:dyDescent="0.25">
      <c r="B28" s="3">
        <v>2006</v>
      </c>
      <c r="C28" s="13">
        <f t="shared" si="0"/>
        <v>0</v>
      </c>
      <c r="D28" s="7"/>
      <c r="E28" s="7"/>
      <c r="F28" s="7"/>
      <c r="G28" s="7"/>
      <c r="H28" s="7"/>
      <c r="I28" s="7">
        <f>+I$14/7/2</f>
        <v>0</v>
      </c>
      <c r="J28" s="7">
        <f>+J27</f>
        <v>0</v>
      </c>
      <c r="K28" s="7">
        <f>+K27</f>
        <v>0</v>
      </c>
      <c r="L28" s="7">
        <f>+L27</f>
        <v>0</v>
      </c>
      <c r="M28" s="7">
        <f>+M27</f>
        <v>0</v>
      </c>
      <c r="N28" s="7">
        <f>+N27</f>
        <v>0</v>
      </c>
      <c r="O28" s="7">
        <f>+O$14/7</f>
        <v>0</v>
      </c>
      <c r="P28" s="7">
        <f>+P$14/7/2</f>
        <v>0</v>
      </c>
      <c r="Q28" s="7"/>
      <c r="R28" s="7"/>
      <c r="S28" s="43"/>
      <c r="T28" s="43"/>
      <c r="U28" s="43"/>
      <c r="V28" s="43"/>
      <c r="W28" s="43"/>
      <c r="X28" s="43"/>
      <c r="Y28" s="7"/>
      <c r="Z28" s="7"/>
    </row>
    <row r="29" spans="1:26" x14ac:dyDescent="0.25">
      <c r="B29" s="3">
        <v>2007</v>
      </c>
      <c r="C29" s="13">
        <f t="shared" si="0"/>
        <v>0</v>
      </c>
      <c r="D29" s="7"/>
      <c r="E29" s="7"/>
      <c r="F29" s="7"/>
      <c r="G29" s="7"/>
      <c r="H29" s="7"/>
      <c r="I29" s="7"/>
      <c r="J29" s="7">
        <f>+J$14/7/2</f>
        <v>0</v>
      </c>
      <c r="K29" s="7">
        <f>+K28</f>
        <v>0</v>
      </c>
      <c r="L29" s="7">
        <f>+L28</f>
        <v>0</v>
      </c>
      <c r="M29" s="7">
        <f>+M28</f>
        <v>0</v>
      </c>
      <c r="N29" s="7">
        <f>+N28</f>
        <v>0</v>
      </c>
      <c r="O29" s="7">
        <f>+O28</f>
        <v>0</v>
      </c>
      <c r="P29" s="7">
        <f>+P$14/7</f>
        <v>0</v>
      </c>
      <c r="Q29" s="7">
        <f>+Q$14/7/2</f>
        <v>0</v>
      </c>
      <c r="R29" s="7"/>
      <c r="S29" s="43"/>
      <c r="T29" s="43"/>
      <c r="U29" s="43"/>
      <c r="V29" s="43"/>
      <c r="W29" s="43"/>
      <c r="X29" s="43"/>
      <c r="Y29" s="7"/>
      <c r="Z29" s="7"/>
    </row>
    <row r="30" spans="1:26" x14ac:dyDescent="0.25">
      <c r="B30" s="3">
        <v>2008</v>
      </c>
      <c r="C30" s="13">
        <f t="shared" si="0"/>
        <v>0</v>
      </c>
      <c r="D30" s="7"/>
      <c r="E30" s="7"/>
      <c r="F30" s="7"/>
      <c r="G30" s="7"/>
      <c r="H30" s="7"/>
      <c r="I30" s="7"/>
      <c r="J30" s="7"/>
      <c r="K30" s="7">
        <f>+K$14/7/2</f>
        <v>0</v>
      </c>
      <c r="L30" s="7">
        <f>+L29</f>
        <v>0</v>
      </c>
      <c r="M30" s="7">
        <f>+M29</f>
        <v>0</v>
      </c>
      <c r="N30" s="7">
        <f>+N29</f>
        <v>0</v>
      </c>
      <c r="O30" s="7">
        <f>+O29</f>
        <v>0</v>
      </c>
      <c r="P30" s="7">
        <f>+P29</f>
        <v>0</v>
      </c>
      <c r="Q30" s="7">
        <f>+Q$14/7</f>
        <v>0</v>
      </c>
      <c r="R30" s="7">
        <f>+R$14/7/2</f>
        <v>0</v>
      </c>
      <c r="S30" s="43"/>
      <c r="T30" s="43"/>
      <c r="U30" s="43"/>
      <c r="V30" s="43"/>
      <c r="W30" s="43"/>
      <c r="X30" s="43"/>
      <c r="Y30" s="7"/>
      <c r="Z30" s="7"/>
    </row>
    <row r="31" spans="1:26" x14ac:dyDescent="0.25">
      <c r="B31" s="3">
        <v>2009</v>
      </c>
      <c r="C31" s="13">
        <f t="shared" si="0"/>
        <v>0</v>
      </c>
      <c r="D31" s="7"/>
      <c r="E31" s="7"/>
      <c r="F31" s="7"/>
      <c r="G31" s="7"/>
      <c r="H31" s="7"/>
      <c r="I31" s="7"/>
      <c r="J31" s="7"/>
      <c r="K31" s="7"/>
      <c r="L31" s="7">
        <f>+L$14/7/2</f>
        <v>0</v>
      </c>
      <c r="M31" s="7">
        <f>+M30</f>
        <v>0</v>
      </c>
      <c r="N31" s="7">
        <f>+N30</f>
        <v>0</v>
      </c>
      <c r="O31" s="7">
        <f>+O30</f>
        <v>0</v>
      </c>
      <c r="P31" s="7">
        <f t="shared" ref="P31:P34" si="1">+P30</f>
        <v>0</v>
      </c>
      <c r="Q31" s="7">
        <f t="shared" ref="Q31:Q35" si="2">+Q$14/7</f>
        <v>0</v>
      </c>
      <c r="R31" s="7">
        <f>+R$14/7</f>
        <v>0</v>
      </c>
      <c r="S31" s="43">
        <f>+S$14/7/2</f>
        <v>0</v>
      </c>
      <c r="T31" s="43"/>
      <c r="U31" s="43"/>
      <c r="V31" s="43"/>
      <c r="W31" s="43"/>
      <c r="X31" s="43"/>
      <c r="Y31" s="7"/>
      <c r="Z31" s="7"/>
    </row>
    <row r="32" spans="1:26" x14ac:dyDescent="0.25">
      <c r="A32" s="38" t="s">
        <v>59</v>
      </c>
      <c r="B32" s="3">
        <v>2010</v>
      </c>
      <c r="C32" s="13">
        <f t="shared" si="0"/>
        <v>0</v>
      </c>
      <c r="D32" s="7"/>
      <c r="E32" s="7"/>
      <c r="F32" s="7"/>
      <c r="G32" s="7"/>
      <c r="H32" s="7"/>
      <c r="I32" s="7"/>
      <c r="J32" s="7"/>
      <c r="K32" s="7"/>
      <c r="L32" s="7"/>
      <c r="M32" s="7">
        <f>+M$14/7/2</f>
        <v>0</v>
      </c>
      <c r="N32" s="7">
        <f>+N31</f>
        <v>0</v>
      </c>
      <c r="O32" s="7">
        <f>+O31</f>
        <v>0</v>
      </c>
      <c r="P32" s="7">
        <f t="shared" si="1"/>
        <v>0</v>
      </c>
      <c r="Q32" s="7">
        <f t="shared" si="2"/>
        <v>0</v>
      </c>
      <c r="R32" s="7">
        <f>+R31</f>
        <v>0</v>
      </c>
      <c r="S32" s="43">
        <f>+S$14/7</f>
        <v>0</v>
      </c>
      <c r="T32" s="43">
        <f>+T$14/7/2</f>
        <v>0</v>
      </c>
      <c r="U32" s="43"/>
      <c r="V32" s="43"/>
      <c r="W32" s="43"/>
      <c r="X32" s="43"/>
      <c r="Y32" s="7"/>
      <c r="Z32" s="7"/>
    </row>
    <row r="33" spans="1:28" x14ac:dyDescent="0.25">
      <c r="A33" s="38"/>
      <c r="B33" s="3">
        <v>2011</v>
      </c>
      <c r="C33" s="13">
        <f t="shared" si="0"/>
        <v>-5961.1878571428579</v>
      </c>
      <c r="D33" s="7"/>
      <c r="E33" s="7"/>
      <c r="F33" s="7"/>
      <c r="G33" s="7"/>
      <c r="H33" s="7"/>
      <c r="I33" s="7"/>
      <c r="J33" s="7"/>
      <c r="K33" s="7"/>
      <c r="L33" s="7"/>
      <c r="M33" s="7"/>
      <c r="N33" s="7">
        <f>+N$14/7/2</f>
        <v>0</v>
      </c>
      <c r="O33" s="7">
        <f>+O32</f>
        <v>0</v>
      </c>
      <c r="P33" s="7">
        <f t="shared" si="1"/>
        <v>0</v>
      </c>
      <c r="Q33" s="7">
        <f t="shared" si="2"/>
        <v>0</v>
      </c>
      <c r="R33" s="7">
        <f t="shared" ref="R33:R36" si="3">+R32</f>
        <v>0</v>
      </c>
      <c r="S33" s="43">
        <f>+S32</f>
        <v>0</v>
      </c>
      <c r="T33" s="43">
        <f>+T$14/7</f>
        <v>0</v>
      </c>
      <c r="U33" s="43">
        <f>$U$14/7/2</f>
        <v>5961.1878571428579</v>
      </c>
      <c r="V33" s="43"/>
      <c r="W33" s="43"/>
      <c r="X33" s="43"/>
      <c r="Y33" s="7"/>
      <c r="Z33" s="7"/>
    </row>
    <row r="34" spans="1:28" x14ac:dyDescent="0.25">
      <c r="A34" s="38"/>
      <c r="B34" s="3">
        <v>2012</v>
      </c>
      <c r="C34" s="13">
        <f t="shared" si="0"/>
        <v>-11922.375714285716</v>
      </c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>
        <f>+O$14/7/2</f>
        <v>0</v>
      </c>
      <c r="P34" s="7">
        <f t="shared" si="1"/>
        <v>0</v>
      </c>
      <c r="Q34" s="7">
        <f t="shared" si="2"/>
        <v>0</v>
      </c>
      <c r="R34" s="7">
        <f t="shared" si="3"/>
        <v>0</v>
      </c>
      <c r="S34" s="43">
        <f t="shared" ref="S34:S36" si="4">+S33</f>
        <v>0</v>
      </c>
      <c r="T34" s="43">
        <f>T33</f>
        <v>0</v>
      </c>
      <c r="U34" s="43">
        <f>$U$14/7</f>
        <v>11922.375714285716</v>
      </c>
      <c r="V34" s="43">
        <f>+V$14/7/2</f>
        <v>0</v>
      </c>
      <c r="W34" s="43"/>
      <c r="X34" s="43"/>
      <c r="Y34" s="7"/>
      <c r="Z34" s="7"/>
    </row>
    <row r="35" spans="1:28" x14ac:dyDescent="0.25">
      <c r="A35" s="38"/>
      <c r="B35" s="3">
        <v>2013</v>
      </c>
      <c r="C35" s="13">
        <f t="shared" si="0"/>
        <v>-11922.375714285716</v>
      </c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>
        <f>P14/7/2</f>
        <v>0</v>
      </c>
      <c r="Q35" s="7">
        <f t="shared" si="2"/>
        <v>0</v>
      </c>
      <c r="R35" s="7">
        <f t="shared" si="3"/>
        <v>0</v>
      </c>
      <c r="S35" s="43">
        <f t="shared" si="4"/>
        <v>0</v>
      </c>
      <c r="T35" s="43">
        <f>T34</f>
        <v>0</v>
      </c>
      <c r="U35" s="43">
        <f t="shared" ref="U35:U39" si="5">$U$14/7</f>
        <v>11922.375714285716</v>
      </c>
      <c r="V35" s="43">
        <f>V14/7</f>
        <v>0</v>
      </c>
      <c r="W35" s="43">
        <f>W14/7/2</f>
        <v>0</v>
      </c>
      <c r="X35" s="43"/>
      <c r="Y35" s="7"/>
      <c r="Z35" s="7"/>
    </row>
    <row r="36" spans="1:28" x14ac:dyDescent="0.25">
      <c r="A36" s="38"/>
      <c r="B36" s="3">
        <v>2014</v>
      </c>
      <c r="C36" s="13">
        <f t="shared" si="0"/>
        <v>-11922.375714285716</v>
      </c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>
        <f>Q14/7/2</f>
        <v>0</v>
      </c>
      <c r="R36" s="33">
        <f t="shared" si="3"/>
        <v>0</v>
      </c>
      <c r="S36" s="29">
        <f t="shared" si="4"/>
        <v>0</v>
      </c>
      <c r="T36" s="29">
        <f>T35</f>
        <v>0</v>
      </c>
      <c r="U36" s="43">
        <f t="shared" si="5"/>
        <v>11922.375714285716</v>
      </c>
      <c r="V36" s="29">
        <f>V35</f>
        <v>0</v>
      </c>
      <c r="W36" s="29">
        <f>W14/7</f>
        <v>0</v>
      </c>
      <c r="X36" s="29">
        <f>X14/7/2</f>
        <v>0</v>
      </c>
      <c r="Y36" s="33"/>
      <c r="Z36" s="7"/>
    </row>
    <row r="37" spans="1:28" x14ac:dyDescent="0.25">
      <c r="A37" s="38"/>
      <c r="B37" s="3">
        <v>2015</v>
      </c>
      <c r="C37" s="13">
        <f t="shared" si="0"/>
        <v>-11922.375714285716</v>
      </c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>
        <f>R14/7/2</f>
        <v>0</v>
      </c>
      <c r="S37" s="29">
        <f>S36</f>
        <v>0</v>
      </c>
      <c r="T37" s="29">
        <f>T36</f>
        <v>0</v>
      </c>
      <c r="U37" s="43">
        <f t="shared" si="5"/>
        <v>11922.375714285716</v>
      </c>
      <c r="V37" s="29">
        <f>V36</f>
        <v>0</v>
      </c>
      <c r="W37" s="29">
        <f>W36</f>
        <v>0</v>
      </c>
      <c r="X37" s="29">
        <f>X14/7</f>
        <v>0</v>
      </c>
      <c r="Y37" s="33">
        <f>Y14/7/2</f>
        <v>0</v>
      </c>
      <c r="Z37" s="7"/>
    </row>
    <row r="38" spans="1:28" x14ac:dyDescent="0.25">
      <c r="A38" s="38"/>
      <c r="B38" s="3">
        <v>2016</v>
      </c>
      <c r="C38" s="13">
        <f t="shared" si="0"/>
        <v>-11922.375714285716</v>
      </c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29"/>
      <c r="T38" s="29"/>
      <c r="U38" s="43">
        <f t="shared" si="5"/>
        <v>11922.375714285716</v>
      </c>
      <c r="V38" s="29"/>
      <c r="W38" s="29"/>
      <c r="X38" s="29"/>
      <c r="Y38" s="33"/>
      <c r="Z38" s="7"/>
    </row>
    <row r="39" spans="1:28" x14ac:dyDescent="0.25">
      <c r="A39" s="38"/>
      <c r="B39" s="3">
        <v>2017</v>
      </c>
      <c r="C39" s="13">
        <f t="shared" si="0"/>
        <v>-11922.375714285716</v>
      </c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29"/>
      <c r="T39" s="29"/>
      <c r="U39" s="43">
        <f t="shared" si="5"/>
        <v>11922.375714285716</v>
      </c>
      <c r="V39" s="29"/>
      <c r="W39" s="29"/>
      <c r="X39" s="29"/>
      <c r="Y39" s="33"/>
      <c r="Z39" s="7"/>
    </row>
    <row r="40" spans="1:28" x14ac:dyDescent="0.25">
      <c r="A40" s="38"/>
      <c r="B40" s="3">
        <v>2018</v>
      </c>
      <c r="C40" s="13">
        <f>-SUM(D40:AB40)</f>
        <v>-5961.1878571428579</v>
      </c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29"/>
      <c r="T40" s="29"/>
      <c r="U40" s="43">
        <f>$U$14/7/2</f>
        <v>5961.1878571428579</v>
      </c>
      <c r="V40" s="29"/>
      <c r="W40" s="29"/>
      <c r="X40" s="29"/>
      <c r="Y40" s="33"/>
      <c r="Z40" s="7"/>
    </row>
    <row r="41" spans="1:28" x14ac:dyDescent="0.25">
      <c r="A41" s="38"/>
      <c r="B41" s="3"/>
      <c r="C41" s="254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37"/>
      <c r="T41" s="8"/>
      <c r="U41" s="8"/>
      <c r="V41" s="37"/>
      <c r="W41" s="37"/>
      <c r="X41" s="37"/>
      <c r="Y41" s="8"/>
      <c r="Z41" s="7"/>
    </row>
    <row r="42" spans="1:28" x14ac:dyDescent="0.25">
      <c r="A42" s="38" t="s">
        <v>62</v>
      </c>
      <c r="B42" s="35">
        <f>SUM(D42:Y42)</f>
        <v>0</v>
      </c>
      <c r="C42" s="29">
        <f>SUM(C16:C41)</f>
        <v>-83456.63</v>
      </c>
      <c r="D42" s="7">
        <f t="shared" ref="D42:AB42" si="6">-SUM(D16:D41)+D14</f>
        <v>0</v>
      </c>
      <c r="E42" s="7">
        <f t="shared" si="6"/>
        <v>0</v>
      </c>
      <c r="F42" s="7">
        <f t="shared" si="6"/>
        <v>0</v>
      </c>
      <c r="G42" s="7">
        <f t="shared" si="6"/>
        <v>0</v>
      </c>
      <c r="H42" s="7">
        <f t="shared" si="6"/>
        <v>0</v>
      </c>
      <c r="I42" s="7">
        <f t="shared" si="6"/>
        <v>0</v>
      </c>
      <c r="J42" s="7">
        <f t="shared" si="6"/>
        <v>0</v>
      </c>
      <c r="K42" s="7">
        <f t="shared" si="6"/>
        <v>0</v>
      </c>
      <c r="L42" s="7">
        <f t="shared" si="6"/>
        <v>0</v>
      </c>
      <c r="M42" s="7">
        <f t="shared" si="6"/>
        <v>0</v>
      </c>
      <c r="N42" s="7">
        <f t="shared" si="6"/>
        <v>0</v>
      </c>
      <c r="O42" s="7">
        <f t="shared" si="6"/>
        <v>0</v>
      </c>
      <c r="P42" s="7">
        <f t="shared" si="6"/>
        <v>0</v>
      </c>
      <c r="Q42" s="7">
        <f t="shared" si="6"/>
        <v>0</v>
      </c>
      <c r="R42" s="7">
        <f t="shared" si="6"/>
        <v>0</v>
      </c>
      <c r="S42" s="7">
        <f t="shared" si="6"/>
        <v>0</v>
      </c>
      <c r="T42" s="7">
        <f t="shared" si="6"/>
        <v>0</v>
      </c>
      <c r="U42" s="7">
        <f t="shared" si="6"/>
        <v>0</v>
      </c>
      <c r="V42" s="43">
        <f t="shared" si="6"/>
        <v>0</v>
      </c>
      <c r="W42" s="43">
        <f t="shared" si="6"/>
        <v>0</v>
      </c>
      <c r="X42" s="43">
        <f t="shared" si="6"/>
        <v>0</v>
      </c>
      <c r="Y42" s="43">
        <f t="shared" si="6"/>
        <v>0</v>
      </c>
      <c r="Z42" s="333">
        <f t="shared" si="6"/>
        <v>0</v>
      </c>
      <c r="AA42" s="333">
        <f t="shared" si="6"/>
        <v>0</v>
      </c>
      <c r="AB42" s="333">
        <f t="shared" si="6"/>
        <v>0</v>
      </c>
    </row>
    <row r="43" spans="1:28" x14ac:dyDescent="0.25">
      <c r="A43" s="38"/>
      <c r="B43" s="29">
        <f>SUM(D43:Y43)</f>
        <v>0</v>
      </c>
      <c r="C43" s="3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8" x14ac:dyDescent="0.25">
      <c r="A44" s="39" t="s">
        <v>63</v>
      </c>
      <c r="B44" s="3"/>
      <c r="C44" s="30">
        <f>+C14+C42</f>
        <v>0</v>
      </c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33"/>
      <c r="U44" s="33"/>
      <c r="V44" s="33"/>
      <c r="W44" s="33"/>
      <c r="X44" s="33"/>
      <c r="Y44" s="33"/>
      <c r="Z44" s="33"/>
    </row>
    <row r="45" spans="1:28" x14ac:dyDescent="0.25">
      <c r="A45" s="3"/>
      <c r="B45" s="3"/>
      <c r="C45" s="3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8" x14ac:dyDescent="0.25">
      <c r="A46" s="3"/>
      <c r="B46" s="36"/>
      <c r="C46" s="3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8" x14ac:dyDescent="0.25">
      <c r="A47" s="3"/>
      <c r="B47" s="3"/>
      <c r="C47" s="3"/>
      <c r="E47" s="7"/>
      <c r="F47" s="4"/>
      <c r="G47" s="4"/>
      <c r="H47" s="4"/>
      <c r="I47" s="4"/>
      <c r="J47" s="4"/>
      <c r="K47" s="4"/>
      <c r="L47" s="4"/>
      <c r="M47" s="4"/>
      <c r="N47" s="7">
        <f>SUM(E32:E47)</f>
        <v>0</v>
      </c>
      <c r="O47" s="4"/>
      <c r="P47" s="4"/>
      <c r="Q47" s="4"/>
      <c r="R47" s="4"/>
      <c r="S47" s="4"/>
    </row>
    <row r="48" spans="1:28" x14ac:dyDescent="0.25">
      <c r="B48" s="3"/>
      <c r="C48" s="3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</row>
    <row r="49" spans="5:19" x14ac:dyDescent="0.25"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</row>
    <row r="50" spans="5:19" x14ac:dyDescent="0.25"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</row>
    <row r="51" spans="5:19" x14ac:dyDescent="0.25"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</row>
    <row r="52" spans="5:19" x14ac:dyDescent="0.25"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</row>
    <row r="53" spans="5:19" x14ac:dyDescent="0.25"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</row>
    <row r="54" spans="5:19" x14ac:dyDescent="0.25"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</row>
    <row r="55" spans="5:19" x14ac:dyDescent="0.25"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</row>
    <row r="56" spans="5:19" x14ac:dyDescent="0.25"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</row>
    <row r="57" spans="5:19" x14ac:dyDescent="0.25"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</row>
    <row r="58" spans="5:19" x14ac:dyDescent="0.25"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</row>
  </sheetData>
  <pageMargins left="0.7" right="0.7" top="0.75" bottom="0.75" header="0.3" footer="0.3"/>
  <pageSetup scale="71" orientation="landscape" horizontalDpi="4294967294" verticalDpi="4294967294" r:id="rId1"/>
  <headerFooter>
    <oddFooter>&amp;Z&amp;F&amp;RPage &amp;P</oddFooter>
  </headerFooter>
  <ignoredErrors>
    <ignoredError sqref="Q32:Q34 U36:U37" formula="1"/>
  </ignoredErrors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B00-000000000000}">
  <sheetPr codeName="Sheet179"/>
  <dimension ref="A1:AB58"/>
  <sheetViews>
    <sheetView workbookViewId="0"/>
  </sheetViews>
  <sheetFormatPr defaultColWidth="9.140625" defaultRowHeight="15" x14ac:dyDescent="0.25"/>
  <cols>
    <col min="1" max="1" width="20.85546875" customWidth="1"/>
    <col min="2" max="2" width="8.7109375" customWidth="1"/>
    <col min="3" max="3" width="12.85546875" customWidth="1"/>
    <col min="4" max="12" width="7.42578125" hidden="1" customWidth="1"/>
    <col min="13" max="13" width="7.5703125" hidden="1" customWidth="1"/>
    <col min="14" max="16" width="9.28515625" customWidth="1"/>
    <col min="17" max="17" width="12.140625" customWidth="1"/>
    <col min="18" max="21" width="11.28515625" customWidth="1"/>
    <col min="22" max="24" width="10.5703125" customWidth="1"/>
  </cols>
  <sheetData>
    <row r="1" spans="1:28" x14ac:dyDescent="0.25">
      <c r="A1" s="11" t="s">
        <v>10</v>
      </c>
    </row>
    <row r="2" spans="1:28" x14ac:dyDescent="0.25">
      <c r="A2" s="9" t="s">
        <v>14</v>
      </c>
    </row>
    <row r="3" spans="1:28" x14ac:dyDescent="0.25">
      <c r="A3" s="9" t="s">
        <v>80</v>
      </c>
    </row>
    <row r="4" spans="1:28" x14ac:dyDescent="0.25">
      <c r="R4" s="40" t="s">
        <v>4</v>
      </c>
      <c r="S4" s="41"/>
      <c r="T4" s="40" t="s">
        <v>8</v>
      </c>
      <c r="U4" s="40"/>
    </row>
    <row r="5" spans="1:28" x14ac:dyDescent="0.25">
      <c r="A5" s="10" t="s">
        <v>9</v>
      </c>
      <c r="B5" s="12" t="s">
        <v>64</v>
      </c>
      <c r="C5" s="12" t="s">
        <v>12</v>
      </c>
      <c r="R5" s="42" t="s">
        <v>2</v>
      </c>
      <c r="S5" s="42" t="s">
        <v>60</v>
      </c>
      <c r="T5" s="42" t="s">
        <v>7</v>
      </c>
      <c r="U5" s="42"/>
    </row>
    <row r="6" spans="1:28" x14ac:dyDescent="0.25">
      <c r="A6" s="9"/>
      <c r="B6" s="3"/>
      <c r="R6" s="3"/>
    </row>
    <row r="7" spans="1:28" x14ac:dyDescent="0.25">
      <c r="A7" s="213" t="s">
        <v>599</v>
      </c>
      <c r="B7" s="212">
        <v>719.5</v>
      </c>
      <c r="C7" s="214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5"/>
      <c r="P7" s="6"/>
      <c r="Q7" s="6"/>
      <c r="R7" s="13">
        <f>+C14</f>
        <v>9685</v>
      </c>
      <c r="S7" s="13">
        <f>+-C42</f>
        <v>9685</v>
      </c>
      <c r="T7" s="13">
        <f>+R7-S7</f>
        <v>0</v>
      </c>
      <c r="U7" s="13"/>
    </row>
    <row r="8" spans="1:28" x14ac:dyDescent="0.25">
      <c r="A8" s="213"/>
      <c r="B8" s="3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5"/>
      <c r="P8" s="6"/>
      <c r="Q8" s="6"/>
    </row>
    <row r="9" spans="1:28" x14ac:dyDescent="0.25">
      <c r="A9" s="2"/>
      <c r="B9" s="3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5"/>
      <c r="P9" s="6"/>
      <c r="Q9" s="6"/>
    </row>
    <row r="10" spans="1:28" x14ac:dyDescent="0.25">
      <c r="B10" s="3"/>
    </row>
    <row r="11" spans="1:28" x14ac:dyDescent="0.25">
      <c r="A11" s="686" t="s">
        <v>66</v>
      </c>
      <c r="B11" s="432" t="s">
        <v>74</v>
      </c>
      <c r="C11" s="214"/>
    </row>
    <row r="12" spans="1:28" x14ac:dyDescent="0.25">
      <c r="B12" s="28"/>
      <c r="C12" s="2"/>
    </row>
    <row r="13" spans="1:28" x14ac:dyDescent="0.25">
      <c r="A13" s="9" t="s">
        <v>5</v>
      </c>
      <c r="C13" s="31" t="s">
        <v>3</v>
      </c>
      <c r="D13" s="32">
        <v>1994</v>
      </c>
      <c r="E13" s="32">
        <v>1995</v>
      </c>
      <c r="F13" s="32">
        <v>1996</v>
      </c>
      <c r="G13" s="32">
        <v>1997</v>
      </c>
      <c r="H13" s="32">
        <v>1998</v>
      </c>
      <c r="I13" s="32">
        <v>1999</v>
      </c>
      <c r="J13" s="32">
        <v>2000</v>
      </c>
      <c r="K13" s="32">
        <v>2001</v>
      </c>
      <c r="L13" s="32">
        <v>2002</v>
      </c>
      <c r="M13" s="32">
        <v>2003</v>
      </c>
      <c r="N13" s="32">
        <v>2004</v>
      </c>
      <c r="O13" s="32">
        <v>2005</v>
      </c>
      <c r="P13" s="32">
        <v>2006</v>
      </c>
      <c r="Q13" s="32">
        <v>2007</v>
      </c>
      <c r="R13" s="32">
        <v>2008</v>
      </c>
      <c r="S13" s="32">
        <v>2009</v>
      </c>
      <c r="T13" s="32">
        <v>2010</v>
      </c>
      <c r="U13" s="32">
        <v>2011</v>
      </c>
      <c r="V13" s="32">
        <v>2012</v>
      </c>
      <c r="W13" s="32">
        <v>2013</v>
      </c>
      <c r="X13" s="32">
        <v>2014</v>
      </c>
      <c r="Y13" s="328">
        <v>2015</v>
      </c>
      <c r="Z13" s="32">
        <v>2016</v>
      </c>
      <c r="AA13" s="328">
        <v>2017</v>
      </c>
      <c r="AB13" s="32">
        <v>2018</v>
      </c>
    </row>
    <row r="14" spans="1:28" x14ac:dyDescent="0.25">
      <c r="A14" s="9" t="s">
        <v>73</v>
      </c>
      <c r="C14" s="29">
        <f>SUM(D14:Y14)</f>
        <v>9685</v>
      </c>
      <c r="D14" s="43"/>
      <c r="E14" s="43"/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43"/>
      <c r="Q14" s="33"/>
      <c r="R14" s="43"/>
      <c r="S14" s="29"/>
      <c r="T14" s="43"/>
      <c r="U14" s="43">
        <v>9685</v>
      </c>
      <c r="V14" s="43"/>
      <c r="W14" s="43"/>
      <c r="X14" s="43"/>
      <c r="Y14" s="7"/>
      <c r="Z14" s="7"/>
    </row>
    <row r="15" spans="1:28" x14ac:dyDescent="0.25">
      <c r="A15" s="34"/>
      <c r="B15" s="2"/>
      <c r="C15" s="2"/>
      <c r="N15" s="7"/>
      <c r="O15" s="7"/>
      <c r="P15" s="7"/>
      <c r="Q15" s="7"/>
      <c r="R15" s="7"/>
      <c r="S15" s="7"/>
      <c r="T15" s="7"/>
      <c r="U15" s="7"/>
      <c r="V15" s="43"/>
      <c r="W15" s="43"/>
      <c r="X15" s="43"/>
      <c r="Y15" s="7"/>
      <c r="Z15" s="7"/>
    </row>
    <row r="16" spans="1:28" x14ac:dyDescent="0.25">
      <c r="A16" s="9" t="s">
        <v>6</v>
      </c>
      <c r="B16" s="3">
        <v>1994</v>
      </c>
      <c r="C16" s="13">
        <f>-SUM(D16:Y16)</f>
        <v>0</v>
      </c>
      <c r="D16" s="7">
        <f>+D$14/7/2</f>
        <v>0</v>
      </c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43"/>
      <c r="W16" s="43"/>
      <c r="X16" s="43"/>
      <c r="Y16" s="7"/>
      <c r="Z16" s="7"/>
    </row>
    <row r="17" spans="1:26" x14ac:dyDescent="0.25">
      <c r="B17" s="3">
        <v>1995</v>
      </c>
      <c r="C17" s="13">
        <f t="shared" ref="C17:C39" si="0">-SUM(D17:Y17)</f>
        <v>0</v>
      </c>
      <c r="D17" s="7">
        <f>+D$14/7</f>
        <v>0</v>
      </c>
      <c r="E17" s="7">
        <f>+E$14/7/2</f>
        <v>0</v>
      </c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43"/>
      <c r="W17" s="43"/>
      <c r="X17" s="43"/>
      <c r="Y17" s="7"/>
      <c r="Z17" s="7"/>
    </row>
    <row r="18" spans="1:26" x14ac:dyDescent="0.25">
      <c r="B18" s="3">
        <v>1996</v>
      </c>
      <c r="C18" s="13">
        <f t="shared" si="0"/>
        <v>0</v>
      </c>
      <c r="D18" s="7">
        <f>+D17</f>
        <v>0</v>
      </c>
      <c r="E18" s="7">
        <f>+E$14/7</f>
        <v>0</v>
      </c>
      <c r="F18" s="7">
        <f>+F$14/7/2</f>
        <v>0</v>
      </c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43"/>
      <c r="W18" s="43"/>
      <c r="X18" s="43"/>
      <c r="Y18" s="7"/>
      <c r="Z18" s="7"/>
    </row>
    <row r="19" spans="1:26" x14ac:dyDescent="0.25">
      <c r="B19" s="3">
        <v>1997</v>
      </c>
      <c r="C19" s="13">
        <f t="shared" si="0"/>
        <v>0</v>
      </c>
      <c r="D19" s="7">
        <f>+D18</f>
        <v>0</v>
      </c>
      <c r="E19" s="7">
        <f>+E18</f>
        <v>0</v>
      </c>
      <c r="F19" s="7">
        <f>+F$14/7</f>
        <v>0</v>
      </c>
      <c r="G19" s="7">
        <f>+G$14/7/2</f>
        <v>0</v>
      </c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43"/>
      <c r="W19" s="43"/>
      <c r="X19" s="43"/>
      <c r="Y19" s="7"/>
      <c r="Z19" s="7"/>
    </row>
    <row r="20" spans="1:26" x14ac:dyDescent="0.25">
      <c r="B20" s="3">
        <v>1998</v>
      </c>
      <c r="C20" s="13">
        <f t="shared" si="0"/>
        <v>0</v>
      </c>
      <c r="D20" s="7">
        <f>+D19</f>
        <v>0</v>
      </c>
      <c r="E20" s="7">
        <f>+E19</f>
        <v>0</v>
      </c>
      <c r="F20" s="7">
        <f>+F19</f>
        <v>0</v>
      </c>
      <c r="G20" s="7">
        <f>+G$14/7</f>
        <v>0</v>
      </c>
      <c r="H20" s="7">
        <f>+H$14/7/2</f>
        <v>0</v>
      </c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43"/>
      <c r="W20" s="43"/>
      <c r="X20" s="43"/>
      <c r="Y20" s="7"/>
      <c r="Z20" s="7"/>
    </row>
    <row r="21" spans="1:26" x14ac:dyDescent="0.25">
      <c r="B21" s="3">
        <v>1999</v>
      </c>
      <c r="C21" s="13">
        <f t="shared" si="0"/>
        <v>0</v>
      </c>
      <c r="D21" s="7">
        <f>+D20</f>
        <v>0</v>
      </c>
      <c r="E21" s="7">
        <f>+E20</f>
        <v>0</v>
      </c>
      <c r="F21" s="7">
        <f>+F20</f>
        <v>0</v>
      </c>
      <c r="G21" s="7">
        <f>+G20</f>
        <v>0</v>
      </c>
      <c r="H21" s="7">
        <f>+H$14/7</f>
        <v>0</v>
      </c>
      <c r="I21" s="7">
        <f>+I$14/7/2</f>
        <v>0</v>
      </c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43"/>
      <c r="W21" s="43"/>
      <c r="X21" s="43"/>
      <c r="Y21" s="7"/>
      <c r="Z21" s="7"/>
    </row>
    <row r="22" spans="1:26" x14ac:dyDescent="0.25">
      <c r="B22" s="3">
        <v>2000</v>
      </c>
      <c r="C22" s="13">
        <f t="shared" si="0"/>
        <v>0</v>
      </c>
      <c r="D22" s="7">
        <f>+D21</f>
        <v>0</v>
      </c>
      <c r="E22" s="7">
        <f>+E21</f>
        <v>0</v>
      </c>
      <c r="F22" s="7">
        <f>+F21</f>
        <v>0</v>
      </c>
      <c r="G22" s="7">
        <f>+G21</f>
        <v>0</v>
      </c>
      <c r="H22" s="7">
        <f>+H21</f>
        <v>0</v>
      </c>
      <c r="I22" s="7">
        <f>+I$14/7</f>
        <v>0</v>
      </c>
      <c r="J22" s="7">
        <f>+J$14/7/2</f>
        <v>0</v>
      </c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43"/>
      <c r="W22" s="43"/>
      <c r="X22" s="43"/>
      <c r="Y22" s="7"/>
      <c r="Z22" s="7"/>
    </row>
    <row r="23" spans="1:26" x14ac:dyDescent="0.25">
      <c r="B23" s="3">
        <v>2001</v>
      </c>
      <c r="C23" s="13">
        <f t="shared" si="0"/>
        <v>0</v>
      </c>
      <c r="D23" s="7">
        <f>+D$14/7/2</f>
        <v>0</v>
      </c>
      <c r="E23" s="7">
        <f>+E22</f>
        <v>0</v>
      </c>
      <c r="F23" s="7">
        <f>+F22</f>
        <v>0</v>
      </c>
      <c r="G23" s="7">
        <f>+G22</f>
        <v>0</v>
      </c>
      <c r="H23" s="7">
        <f>+H22</f>
        <v>0</v>
      </c>
      <c r="I23" s="7">
        <f>+I22</f>
        <v>0</v>
      </c>
      <c r="J23" s="7">
        <f>+J$14/7</f>
        <v>0</v>
      </c>
      <c r="K23" s="7">
        <f>+K$14/7/2</f>
        <v>0</v>
      </c>
      <c r="L23" s="7"/>
      <c r="M23" s="7"/>
      <c r="N23" s="7"/>
      <c r="O23" s="7"/>
      <c r="P23" s="7"/>
      <c r="Q23" s="7"/>
      <c r="R23" s="7"/>
      <c r="S23" s="7"/>
      <c r="T23" s="7"/>
      <c r="U23" s="7"/>
      <c r="V23" s="43"/>
      <c r="W23" s="43"/>
      <c r="X23" s="43"/>
      <c r="Y23" s="7"/>
      <c r="Z23" s="7"/>
    </row>
    <row r="24" spans="1:26" x14ac:dyDescent="0.25">
      <c r="B24" s="3">
        <v>2002</v>
      </c>
      <c r="C24" s="13">
        <f t="shared" si="0"/>
        <v>0</v>
      </c>
      <c r="D24" s="7"/>
      <c r="E24" s="7">
        <f>+E$14/7/2</f>
        <v>0</v>
      </c>
      <c r="F24" s="7">
        <f>+F23</f>
        <v>0</v>
      </c>
      <c r="G24" s="7">
        <f>+G23</f>
        <v>0</v>
      </c>
      <c r="H24" s="7">
        <f>+H23</f>
        <v>0</v>
      </c>
      <c r="I24" s="7">
        <f>+I23</f>
        <v>0</v>
      </c>
      <c r="J24" s="7">
        <f>+J23</f>
        <v>0</v>
      </c>
      <c r="K24" s="7">
        <f>+K$14/7</f>
        <v>0</v>
      </c>
      <c r="L24" s="7">
        <f>+L$14/7/2</f>
        <v>0</v>
      </c>
      <c r="M24" s="7"/>
      <c r="N24" s="7"/>
      <c r="O24" s="7"/>
      <c r="P24" s="7"/>
      <c r="Q24" s="7"/>
      <c r="R24" s="7"/>
      <c r="S24" s="7"/>
      <c r="T24" s="7"/>
      <c r="U24" s="7"/>
      <c r="V24" s="43"/>
      <c r="W24" s="43"/>
      <c r="X24" s="43"/>
      <c r="Y24" s="7"/>
      <c r="Z24" s="7"/>
    </row>
    <row r="25" spans="1:26" x14ac:dyDescent="0.25">
      <c r="B25" s="3">
        <v>2003</v>
      </c>
      <c r="C25" s="13">
        <f t="shared" si="0"/>
        <v>0</v>
      </c>
      <c r="D25" s="7"/>
      <c r="E25" s="7"/>
      <c r="F25" s="7">
        <f>+F$14/7/2</f>
        <v>0</v>
      </c>
      <c r="G25" s="7">
        <f>+G24</f>
        <v>0</v>
      </c>
      <c r="H25" s="7">
        <f>+H24</f>
        <v>0</v>
      </c>
      <c r="I25" s="7">
        <f>+I24</f>
        <v>0</v>
      </c>
      <c r="J25" s="7">
        <f>+J24</f>
        <v>0</v>
      </c>
      <c r="K25" s="7">
        <f>+K24</f>
        <v>0</v>
      </c>
      <c r="L25" s="7">
        <f>+L$14/7</f>
        <v>0</v>
      </c>
      <c r="M25" s="7">
        <f>+M$14/7/2</f>
        <v>0</v>
      </c>
      <c r="N25" s="7"/>
      <c r="O25" s="7"/>
      <c r="P25" s="7"/>
      <c r="Q25" s="7"/>
      <c r="R25" s="7"/>
      <c r="S25" s="7"/>
      <c r="T25" s="7"/>
      <c r="U25" s="7"/>
      <c r="V25" s="43"/>
      <c r="W25" s="43"/>
      <c r="X25" s="43"/>
      <c r="Y25" s="7"/>
      <c r="Z25" s="7"/>
    </row>
    <row r="26" spans="1:26" x14ac:dyDescent="0.25">
      <c r="B26" s="3">
        <v>2004</v>
      </c>
      <c r="C26" s="13">
        <f t="shared" si="0"/>
        <v>0</v>
      </c>
      <c r="D26" s="7"/>
      <c r="E26" s="7"/>
      <c r="F26" s="7"/>
      <c r="G26" s="7">
        <f>+G$14/7/2</f>
        <v>0</v>
      </c>
      <c r="H26" s="7">
        <f>+H25</f>
        <v>0</v>
      </c>
      <c r="I26" s="7">
        <f>+I25</f>
        <v>0</v>
      </c>
      <c r="J26" s="7">
        <f>+J25</f>
        <v>0</v>
      </c>
      <c r="K26" s="7">
        <f>+K25</f>
        <v>0</v>
      </c>
      <c r="L26" s="7">
        <f>+L25</f>
        <v>0</v>
      </c>
      <c r="M26" s="7">
        <f>+M$14/7</f>
        <v>0</v>
      </c>
      <c r="N26" s="7">
        <f>+N$14/7/2</f>
        <v>0</v>
      </c>
      <c r="O26" s="7"/>
      <c r="P26" s="7"/>
      <c r="Q26" s="7"/>
      <c r="R26" s="7"/>
      <c r="S26" s="7"/>
      <c r="T26" s="7"/>
      <c r="U26" s="7"/>
      <c r="V26" s="43"/>
      <c r="W26" s="43"/>
      <c r="X26" s="43"/>
      <c r="Y26" s="7"/>
      <c r="Z26" s="7"/>
    </row>
    <row r="27" spans="1:26" x14ac:dyDescent="0.25">
      <c r="B27" s="3">
        <v>2005</v>
      </c>
      <c r="C27" s="13">
        <f t="shared" si="0"/>
        <v>0</v>
      </c>
      <c r="D27" s="7"/>
      <c r="E27" s="7"/>
      <c r="F27" s="7"/>
      <c r="G27" s="7"/>
      <c r="H27" s="7">
        <f>+H$14/7/2</f>
        <v>0</v>
      </c>
      <c r="I27" s="7">
        <f>+I26</f>
        <v>0</v>
      </c>
      <c r="J27" s="7">
        <f>+J26</f>
        <v>0</v>
      </c>
      <c r="K27" s="7">
        <f>+K26</f>
        <v>0</v>
      </c>
      <c r="L27" s="7">
        <f>+L26</f>
        <v>0</v>
      </c>
      <c r="M27" s="7">
        <f>+M26</f>
        <v>0</v>
      </c>
      <c r="N27" s="7">
        <f>+N$14/7</f>
        <v>0</v>
      </c>
      <c r="O27" s="7">
        <f>+O$14/7/2</f>
        <v>0</v>
      </c>
      <c r="P27" s="7"/>
      <c r="Q27" s="7"/>
      <c r="R27" s="7"/>
      <c r="S27" s="7"/>
      <c r="T27" s="7"/>
      <c r="U27" s="7"/>
      <c r="V27" s="43"/>
      <c r="W27" s="43"/>
      <c r="X27" s="43"/>
      <c r="Y27" s="7"/>
      <c r="Z27" s="7"/>
    </row>
    <row r="28" spans="1:26" x14ac:dyDescent="0.25">
      <c r="B28" s="3">
        <v>2006</v>
      </c>
      <c r="C28" s="13">
        <f t="shared" si="0"/>
        <v>0</v>
      </c>
      <c r="D28" s="7"/>
      <c r="E28" s="7"/>
      <c r="F28" s="7"/>
      <c r="G28" s="7"/>
      <c r="H28" s="7"/>
      <c r="I28" s="7">
        <f>+I$14/7/2</f>
        <v>0</v>
      </c>
      <c r="J28" s="7">
        <f>+J27</f>
        <v>0</v>
      </c>
      <c r="K28" s="7">
        <f>+K27</f>
        <v>0</v>
      </c>
      <c r="L28" s="7">
        <f>+L27</f>
        <v>0</v>
      </c>
      <c r="M28" s="7">
        <f>+M27</f>
        <v>0</v>
      </c>
      <c r="N28" s="7">
        <f>+N27</f>
        <v>0</v>
      </c>
      <c r="O28" s="7">
        <f>+O$14/7</f>
        <v>0</v>
      </c>
      <c r="P28" s="7">
        <f>+P$14/7/2</f>
        <v>0</v>
      </c>
      <c r="Q28" s="7"/>
      <c r="R28" s="7"/>
      <c r="S28" s="7"/>
      <c r="T28" s="7"/>
      <c r="U28" s="7"/>
      <c r="V28" s="43"/>
      <c r="W28" s="43"/>
      <c r="X28" s="43"/>
      <c r="Y28" s="7"/>
      <c r="Z28" s="7"/>
    </row>
    <row r="29" spans="1:26" x14ac:dyDescent="0.25">
      <c r="B29" s="3">
        <v>2007</v>
      </c>
      <c r="C29" s="13">
        <f t="shared" si="0"/>
        <v>0</v>
      </c>
      <c r="D29" s="7"/>
      <c r="E29" s="7"/>
      <c r="F29" s="7"/>
      <c r="G29" s="7"/>
      <c r="H29" s="7"/>
      <c r="I29" s="7"/>
      <c r="J29" s="7">
        <f>+J$14/7/2</f>
        <v>0</v>
      </c>
      <c r="K29" s="7">
        <f>+K28</f>
        <v>0</v>
      </c>
      <c r="L29" s="7">
        <f>+L28</f>
        <v>0</v>
      </c>
      <c r="M29" s="7">
        <f>+M28</f>
        <v>0</v>
      </c>
      <c r="N29" s="7">
        <f>+N28</f>
        <v>0</v>
      </c>
      <c r="O29" s="7">
        <f>+O28</f>
        <v>0</v>
      </c>
      <c r="P29" s="7">
        <f>+P$14/7</f>
        <v>0</v>
      </c>
      <c r="Q29" s="7">
        <f>+Q$14/7/2</f>
        <v>0</v>
      </c>
      <c r="R29" s="7"/>
      <c r="S29" s="7"/>
      <c r="T29" s="7"/>
      <c r="U29" s="7"/>
      <c r="V29" s="43"/>
      <c r="W29" s="43"/>
      <c r="X29" s="43"/>
      <c r="Y29" s="7"/>
      <c r="Z29" s="7"/>
    </row>
    <row r="30" spans="1:26" x14ac:dyDescent="0.25">
      <c r="B30" s="3">
        <v>2008</v>
      </c>
      <c r="C30" s="13">
        <f t="shared" si="0"/>
        <v>0</v>
      </c>
      <c r="D30" s="7"/>
      <c r="E30" s="7"/>
      <c r="F30" s="7"/>
      <c r="G30" s="7"/>
      <c r="H30" s="7"/>
      <c r="I30" s="7"/>
      <c r="J30" s="7"/>
      <c r="K30" s="7">
        <f>+K$14/7/2</f>
        <v>0</v>
      </c>
      <c r="L30" s="7">
        <f>+L29</f>
        <v>0</v>
      </c>
      <c r="M30" s="7">
        <f>+M29</f>
        <v>0</v>
      </c>
      <c r="N30" s="7">
        <f>+N29</f>
        <v>0</v>
      </c>
      <c r="O30" s="7">
        <f>+O29</f>
        <v>0</v>
      </c>
      <c r="P30" s="7">
        <f>+P29</f>
        <v>0</v>
      </c>
      <c r="Q30" s="7">
        <f>+Q$14/7</f>
        <v>0</v>
      </c>
      <c r="R30" s="7">
        <f>+R$14/7/2</f>
        <v>0</v>
      </c>
      <c r="S30" s="7"/>
      <c r="T30" s="7"/>
      <c r="U30" s="7"/>
      <c r="V30" s="43"/>
      <c r="W30" s="43"/>
      <c r="X30" s="43"/>
      <c r="Y30" s="7"/>
      <c r="Z30" s="7"/>
    </row>
    <row r="31" spans="1:26" x14ac:dyDescent="0.25">
      <c r="B31" s="3">
        <v>2009</v>
      </c>
      <c r="C31" s="13">
        <f t="shared" si="0"/>
        <v>0</v>
      </c>
      <c r="D31" s="7"/>
      <c r="E31" s="7"/>
      <c r="F31" s="7"/>
      <c r="G31" s="7"/>
      <c r="H31" s="7"/>
      <c r="I31" s="7"/>
      <c r="J31" s="7"/>
      <c r="K31" s="7"/>
      <c r="L31" s="7">
        <f>+L$14/7/2</f>
        <v>0</v>
      </c>
      <c r="M31" s="7">
        <f>+M30</f>
        <v>0</v>
      </c>
      <c r="N31" s="7">
        <f>+N30</f>
        <v>0</v>
      </c>
      <c r="O31" s="7">
        <f>+O30</f>
        <v>0</v>
      </c>
      <c r="P31" s="7">
        <f t="shared" ref="P31:P34" si="1">+P30</f>
        <v>0</v>
      </c>
      <c r="Q31" s="7">
        <f t="shared" ref="Q31:Q35" si="2">+Q$14/7</f>
        <v>0</v>
      </c>
      <c r="R31" s="7">
        <f>+R$14/7</f>
        <v>0</v>
      </c>
      <c r="S31" s="7">
        <f>+S$14/7/2</f>
        <v>0</v>
      </c>
      <c r="T31" s="7"/>
      <c r="U31" s="7"/>
      <c r="V31" s="43"/>
      <c r="W31" s="43"/>
      <c r="X31" s="43"/>
      <c r="Y31" s="7"/>
      <c r="Z31" s="7"/>
    </row>
    <row r="32" spans="1:26" x14ac:dyDescent="0.25">
      <c r="A32" s="38" t="s">
        <v>59</v>
      </c>
      <c r="B32" s="3">
        <v>2010</v>
      </c>
      <c r="C32" s="13">
        <f t="shared" si="0"/>
        <v>0</v>
      </c>
      <c r="D32" s="7"/>
      <c r="E32" s="7"/>
      <c r="F32" s="7"/>
      <c r="G32" s="7"/>
      <c r="H32" s="7"/>
      <c r="I32" s="7"/>
      <c r="J32" s="7"/>
      <c r="K32" s="7"/>
      <c r="L32" s="7"/>
      <c r="M32" s="7">
        <f>+M$14/7/2</f>
        <v>0</v>
      </c>
      <c r="N32" s="7">
        <f>+N31</f>
        <v>0</v>
      </c>
      <c r="O32" s="7">
        <f>+O31</f>
        <v>0</v>
      </c>
      <c r="P32" s="7">
        <f t="shared" si="1"/>
        <v>0</v>
      </c>
      <c r="Q32" s="7">
        <f t="shared" si="2"/>
        <v>0</v>
      </c>
      <c r="R32" s="7">
        <f>+R31</f>
        <v>0</v>
      </c>
      <c r="S32" s="7">
        <f>+S$14/7</f>
        <v>0</v>
      </c>
      <c r="T32" s="7">
        <f>+T$14/7/2</f>
        <v>0</v>
      </c>
      <c r="U32" s="7"/>
      <c r="V32" s="43"/>
      <c r="W32" s="43"/>
      <c r="X32" s="43"/>
      <c r="Y32" s="7"/>
      <c r="Z32" s="7"/>
    </row>
    <row r="33" spans="1:28" x14ac:dyDescent="0.25">
      <c r="A33" s="38"/>
      <c r="B33" s="3">
        <v>2011</v>
      </c>
      <c r="C33" s="13">
        <f t="shared" si="0"/>
        <v>-691.78571428571433</v>
      </c>
      <c r="D33" s="7"/>
      <c r="E33" s="7"/>
      <c r="F33" s="7"/>
      <c r="G33" s="7"/>
      <c r="H33" s="7"/>
      <c r="I33" s="7"/>
      <c r="J33" s="7"/>
      <c r="K33" s="7"/>
      <c r="L33" s="7"/>
      <c r="M33" s="7"/>
      <c r="N33" s="7">
        <f>+N$14/7/2</f>
        <v>0</v>
      </c>
      <c r="O33" s="7">
        <f>+O32</f>
        <v>0</v>
      </c>
      <c r="P33" s="7">
        <f t="shared" si="1"/>
        <v>0</v>
      </c>
      <c r="Q33" s="7">
        <f t="shared" si="2"/>
        <v>0</v>
      </c>
      <c r="R33" s="7">
        <f t="shared" ref="R33:S36" si="3">+R32</f>
        <v>0</v>
      </c>
      <c r="S33" s="7">
        <f>+S32</f>
        <v>0</v>
      </c>
      <c r="T33" s="7">
        <f>+T$14/7</f>
        <v>0</v>
      </c>
      <c r="U33" s="7">
        <f>$U$14/7/2</f>
        <v>691.78571428571433</v>
      </c>
      <c r="V33" s="43"/>
      <c r="W33" s="43"/>
      <c r="X33" s="43"/>
      <c r="Y33" s="7"/>
      <c r="Z33" s="7"/>
    </row>
    <row r="34" spans="1:28" x14ac:dyDescent="0.25">
      <c r="A34" s="38"/>
      <c r="B34" s="3">
        <v>2012</v>
      </c>
      <c r="C34" s="13">
        <f t="shared" si="0"/>
        <v>-1383.5714285714287</v>
      </c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>
        <f t="shared" si="1"/>
        <v>0</v>
      </c>
      <c r="Q34" s="7">
        <f t="shared" si="2"/>
        <v>0</v>
      </c>
      <c r="R34" s="7">
        <f t="shared" si="3"/>
        <v>0</v>
      </c>
      <c r="S34" s="7">
        <f t="shared" si="3"/>
        <v>0</v>
      </c>
      <c r="T34" s="7">
        <f>T33</f>
        <v>0</v>
      </c>
      <c r="U34" s="7">
        <f>$U$14/7</f>
        <v>1383.5714285714287</v>
      </c>
      <c r="V34" s="7">
        <f>+V$14/7/2</f>
        <v>0</v>
      </c>
      <c r="W34" s="43"/>
      <c r="X34" s="43"/>
      <c r="Y34" s="7"/>
      <c r="Z34" s="7"/>
    </row>
    <row r="35" spans="1:28" x14ac:dyDescent="0.25">
      <c r="A35" s="38"/>
      <c r="B35" s="3">
        <v>2013</v>
      </c>
      <c r="C35" s="13">
        <f t="shared" si="0"/>
        <v>-1383.5714285714287</v>
      </c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>
        <f>P14/7/2</f>
        <v>0</v>
      </c>
      <c r="Q35" s="7">
        <f t="shared" si="2"/>
        <v>0</v>
      </c>
      <c r="R35" s="7">
        <f t="shared" si="3"/>
        <v>0</v>
      </c>
      <c r="S35" s="7">
        <f t="shared" si="3"/>
        <v>0</v>
      </c>
      <c r="T35" s="7">
        <f>T34</f>
        <v>0</v>
      </c>
      <c r="U35" s="7">
        <f t="shared" ref="U35:U39" si="4">$U$14/7</f>
        <v>1383.5714285714287</v>
      </c>
      <c r="V35" s="43">
        <f>V14/7</f>
        <v>0</v>
      </c>
      <c r="W35" s="43">
        <f>W14/7/2</f>
        <v>0</v>
      </c>
      <c r="X35" s="43"/>
      <c r="Y35" s="7"/>
      <c r="Z35" s="7"/>
    </row>
    <row r="36" spans="1:28" x14ac:dyDescent="0.25">
      <c r="A36" s="38"/>
      <c r="B36" s="3">
        <v>2014</v>
      </c>
      <c r="C36" s="13">
        <f t="shared" si="0"/>
        <v>-1383.5714285714287</v>
      </c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>
        <f>Q14/7/2</f>
        <v>0</v>
      </c>
      <c r="R36" s="33">
        <f t="shared" si="3"/>
        <v>0</v>
      </c>
      <c r="S36" s="33">
        <f t="shared" si="3"/>
        <v>0</v>
      </c>
      <c r="T36" s="33">
        <f>T35</f>
        <v>0</v>
      </c>
      <c r="U36" s="7">
        <f t="shared" si="4"/>
        <v>1383.5714285714287</v>
      </c>
      <c r="V36" s="29">
        <f>V35</f>
        <v>0</v>
      </c>
      <c r="W36" s="29">
        <f>W14/7</f>
        <v>0</v>
      </c>
      <c r="X36" s="29">
        <f>X14/7/2</f>
        <v>0</v>
      </c>
      <c r="Y36" s="33"/>
      <c r="Z36" s="7"/>
    </row>
    <row r="37" spans="1:28" x14ac:dyDescent="0.25">
      <c r="A37" s="38"/>
      <c r="B37" s="3">
        <v>2015</v>
      </c>
      <c r="C37" s="13">
        <f t="shared" si="0"/>
        <v>-1383.5714285714287</v>
      </c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>
        <f>R14/7/2</f>
        <v>0</v>
      </c>
      <c r="S37" s="33">
        <f>S36</f>
        <v>0</v>
      </c>
      <c r="T37" s="33">
        <f>T36</f>
        <v>0</v>
      </c>
      <c r="U37" s="7">
        <f t="shared" si="4"/>
        <v>1383.5714285714287</v>
      </c>
      <c r="V37" s="29">
        <f>V36</f>
        <v>0</v>
      </c>
      <c r="W37" s="29">
        <f>W36</f>
        <v>0</v>
      </c>
      <c r="X37" s="29">
        <f>X14/7</f>
        <v>0</v>
      </c>
      <c r="Y37" s="33">
        <f>Y14/7/2</f>
        <v>0</v>
      </c>
      <c r="Z37" s="7"/>
    </row>
    <row r="38" spans="1:28" x14ac:dyDescent="0.25">
      <c r="A38" s="38"/>
      <c r="B38" s="3">
        <v>2016</v>
      </c>
      <c r="C38" s="13">
        <f t="shared" si="0"/>
        <v>-1383.5714285714287</v>
      </c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>
        <f>T14/7</f>
        <v>0</v>
      </c>
      <c r="U38" s="7">
        <f t="shared" si="4"/>
        <v>1383.5714285714287</v>
      </c>
      <c r="V38" s="29"/>
      <c r="W38" s="29"/>
      <c r="X38" s="29"/>
      <c r="Y38" s="33"/>
      <c r="Z38" s="7"/>
    </row>
    <row r="39" spans="1:28" x14ac:dyDescent="0.25">
      <c r="A39" s="38"/>
      <c r="B39" s="3">
        <v>2017</v>
      </c>
      <c r="C39" s="13">
        <f t="shared" si="0"/>
        <v>-1383.5714285714287</v>
      </c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7">
        <f t="shared" si="4"/>
        <v>1383.5714285714287</v>
      </c>
      <c r="V39" s="29"/>
      <c r="W39" s="29"/>
      <c r="X39" s="29"/>
      <c r="Y39" s="33"/>
      <c r="Z39" s="7"/>
    </row>
    <row r="40" spans="1:28" x14ac:dyDescent="0.25">
      <c r="A40" s="38"/>
      <c r="B40" s="3">
        <v>2018</v>
      </c>
      <c r="C40" s="13">
        <f>-SUM(D40:AB40)</f>
        <v>-691.78571428571433</v>
      </c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7">
        <f>$U$14/7/2</f>
        <v>691.78571428571433</v>
      </c>
      <c r="V40" s="29"/>
      <c r="W40" s="29"/>
      <c r="X40" s="29"/>
      <c r="Y40" s="33"/>
      <c r="Z40" s="7"/>
    </row>
    <row r="41" spans="1:28" x14ac:dyDescent="0.25">
      <c r="A41" s="38"/>
      <c r="B41" s="3"/>
      <c r="C41" s="254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37"/>
      <c r="W41" s="37"/>
      <c r="X41" s="37"/>
      <c r="Y41" s="8"/>
      <c r="Z41" s="8"/>
    </row>
    <row r="42" spans="1:28" x14ac:dyDescent="0.25">
      <c r="A42" s="38" t="s">
        <v>62</v>
      </c>
      <c r="B42" s="7">
        <f>SUM(D42:Y42)</f>
        <v>0</v>
      </c>
      <c r="C42" s="29">
        <f>SUM(C16:C41)</f>
        <v>-9685</v>
      </c>
      <c r="D42" s="7">
        <f t="shared" ref="D42:AB42" si="5">-SUM(D16:D41)+D14</f>
        <v>0</v>
      </c>
      <c r="E42" s="7">
        <f t="shared" si="5"/>
        <v>0</v>
      </c>
      <c r="F42" s="7">
        <f t="shared" si="5"/>
        <v>0</v>
      </c>
      <c r="G42" s="7">
        <f t="shared" si="5"/>
        <v>0</v>
      </c>
      <c r="H42" s="7">
        <f t="shared" si="5"/>
        <v>0</v>
      </c>
      <c r="I42" s="7">
        <f t="shared" si="5"/>
        <v>0</v>
      </c>
      <c r="J42" s="7">
        <f t="shared" si="5"/>
        <v>0</v>
      </c>
      <c r="K42" s="7">
        <f t="shared" si="5"/>
        <v>0</v>
      </c>
      <c r="L42" s="7">
        <f t="shared" si="5"/>
        <v>0</v>
      </c>
      <c r="M42" s="7">
        <f t="shared" si="5"/>
        <v>0</v>
      </c>
      <c r="N42" s="7">
        <f t="shared" si="5"/>
        <v>0</v>
      </c>
      <c r="O42" s="7">
        <f t="shared" si="5"/>
        <v>0</v>
      </c>
      <c r="P42" s="7">
        <f t="shared" si="5"/>
        <v>0</v>
      </c>
      <c r="Q42" s="7">
        <f t="shared" si="5"/>
        <v>0</v>
      </c>
      <c r="R42" s="7">
        <f t="shared" si="5"/>
        <v>0</v>
      </c>
      <c r="S42" s="7">
        <f t="shared" si="5"/>
        <v>0</v>
      </c>
      <c r="T42" s="7">
        <f t="shared" si="5"/>
        <v>0</v>
      </c>
      <c r="U42" s="7">
        <f t="shared" si="5"/>
        <v>0</v>
      </c>
      <c r="V42" s="43">
        <f t="shared" si="5"/>
        <v>0</v>
      </c>
      <c r="W42" s="43">
        <f t="shared" si="5"/>
        <v>0</v>
      </c>
      <c r="X42" s="43">
        <f t="shared" si="5"/>
        <v>0</v>
      </c>
      <c r="Y42" s="43">
        <f t="shared" si="5"/>
        <v>0</v>
      </c>
      <c r="Z42" s="43">
        <f t="shared" si="5"/>
        <v>0</v>
      </c>
      <c r="AA42" s="333">
        <f t="shared" si="5"/>
        <v>0</v>
      </c>
      <c r="AB42" s="333">
        <f t="shared" si="5"/>
        <v>0</v>
      </c>
    </row>
    <row r="43" spans="1:28" x14ac:dyDescent="0.25">
      <c r="A43" s="38"/>
      <c r="B43" s="29">
        <f>SUM(D43:Y43)</f>
        <v>0</v>
      </c>
      <c r="C43" s="3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8" x14ac:dyDescent="0.25">
      <c r="A44" s="39" t="s">
        <v>63</v>
      </c>
      <c r="B44" s="3"/>
      <c r="C44" s="30">
        <f>+C14+C42</f>
        <v>0</v>
      </c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33"/>
      <c r="U44" s="33"/>
      <c r="V44" s="33"/>
      <c r="W44" s="33"/>
      <c r="X44" s="33"/>
      <c r="Y44" s="33"/>
      <c r="Z44" s="33"/>
    </row>
    <row r="45" spans="1:28" x14ac:dyDescent="0.25">
      <c r="A45" s="3"/>
      <c r="B45" s="3"/>
      <c r="C45" s="3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8" x14ac:dyDescent="0.25">
      <c r="A46" s="3"/>
      <c r="B46" s="36"/>
      <c r="C46" s="3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8" x14ac:dyDescent="0.25">
      <c r="A47" s="3"/>
      <c r="B47" s="3"/>
      <c r="C47" s="3"/>
      <c r="E47" s="7"/>
      <c r="F47" s="4"/>
      <c r="G47" s="4"/>
      <c r="H47" s="4"/>
      <c r="I47" s="4"/>
      <c r="J47" s="4"/>
      <c r="K47" s="4"/>
      <c r="L47" s="4"/>
      <c r="M47" s="4"/>
      <c r="N47" s="7">
        <f>SUM(E32:E47)</f>
        <v>0</v>
      </c>
      <c r="O47" s="4"/>
      <c r="P47" s="4"/>
      <c r="Q47" s="4"/>
      <c r="R47" s="4"/>
      <c r="S47" s="4"/>
    </row>
    <row r="48" spans="1:28" x14ac:dyDescent="0.25">
      <c r="B48" s="3"/>
      <c r="C48" s="3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</row>
    <row r="49" spans="5:19" x14ac:dyDescent="0.25"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</row>
    <row r="50" spans="5:19" x14ac:dyDescent="0.25"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</row>
    <row r="51" spans="5:19" x14ac:dyDescent="0.25"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</row>
    <row r="52" spans="5:19" x14ac:dyDescent="0.25"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</row>
    <row r="53" spans="5:19" x14ac:dyDescent="0.25"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</row>
    <row r="54" spans="5:19" x14ac:dyDescent="0.25"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</row>
    <row r="55" spans="5:19" x14ac:dyDescent="0.25"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</row>
    <row r="56" spans="5:19" x14ac:dyDescent="0.25"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</row>
    <row r="57" spans="5:19" x14ac:dyDescent="0.25"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</row>
    <row r="58" spans="5:19" x14ac:dyDescent="0.25"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</row>
  </sheetData>
  <pageMargins left="0.7" right="0.7" top="0.75" bottom="0.75" header="0.3" footer="0.3"/>
  <pageSetup scale="65" orientation="landscape" r:id="rId1"/>
  <ignoredErrors>
    <ignoredError sqref="Q32:Q34 U36:U37 R32" formula="1"/>
  </ignoredErrors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C00-000000000000}">
  <sheetPr codeName="Sheet180"/>
  <dimension ref="A1:AB59"/>
  <sheetViews>
    <sheetView workbookViewId="0"/>
  </sheetViews>
  <sheetFormatPr defaultColWidth="9.140625" defaultRowHeight="15" x14ac:dyDescent="0.25"/>
  <cols>
    <col min="1" max="1" width="20.85546875" customWidth="1"/>
    <col min="2" max="2" width="8.7109375" customWidth="1"/>
    <col min="3" max="3" width="12.85546875" customWidth="1"/>
    <col min="4" max="12" width="7.42578125" hidden="1" customWidth="1"/>
    <col min="13" max="13" width="7.5703125" hidden="1" customWidth="1"/>
    <col min="14" max="16" width="9.28515625" customWidth="1"/>
    <col min="17" max="17" width="12.140625" customWidth="1"/>
    <col min="18" max="21" width="11.28515625" customWidth="1"/>
    <col min="22" max="24" width="10.5703125" customWidth="1"/>
  </cols>
  <sheetData>
    <row r="1" spans="1:28" x14ac:dyDescent="0.25">
      <c r="A1" s="11" t="s">
        <v>10</v>
      </c>
    </row>
    <row r="2" spans="1:28" x14ac:dyDescent="0.25">
      <c r="A2" s="9" t="s">
        <v>14</v>
      </c>
    </row>
    <row r="3" spans="1:28" x14ac:dyDescent="0.25">
      <c r="A3" s="9" t="s">
        <v>80</v>
      </c>
    </row>
    <row r="4" spans="1:28" x14ac:dyDescent="0.25">
      <c r="R4" s="40" t="s">
        <v>4</v>
      </c>
      <c r="S4" s="41"/>
      <c r="T4" s="40" t="s">
        <v>8</v>
      </c>
      <c r="U4" s="40"/>
    </row>
    <row r="5" spans="1:28" x14ac:dyDescent="0.25">
      <c r="A5" s="10" t="s">
        <v>9</v>
      </c>
      <c r="B5" s="12" t="s">
        <v>64</v>
      </c>
      <c r="C5" s="12" t="s">
        <v>12</v>
      </c>
      <c r="R5" s="42" t="s">
        <v>2</v>
      </c>
      <c r="S5" s="42" t="s">
        <v>60</v>
      </c>
      <c r="T5" s="42" t="s">
        <v>7</v>
      </c>
      <c r="U5" s="42"/>
    </row>
    <row r="6" spans="1:28" x14ac:dyDescent="0.25">
      <c r="A6" s="9"/>
      <c r="B6" s="3"/>
      <c r="R6" s="3"/>
    </row>
    <row r="7" spans="1:28" x14ac:dyDescent="0.25">
      <c r="A7" s="213" t="s">
        <v>695</v>
      </c>
      <c r="B7" s="212">
        <v>719.6</v>
      </c>
      <c r="C7" s="214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5"/>
      <c r="P7" s="6"/>
      <c r="Q7" s="6"/>
      <c r="R7" s="13">
        <f>+C14</f>
        <v>4900</v>
      </c>
      <c r="S7" s="13">
        <f>+-C43</f>
        <v>4900</v>
      </c>
      <c r="T7" s="13">
        <f>+R7-S7</f>
        <v>0</v>
      </c>
      <c r="U7" s="13"/>
    </row>
    <row r="8" spans="1:28" x14ac:dyDescent="0.25">
      <c r="A8" s="213"/>
      <c r="B8" s="3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5"/>
      <c r="P8" s="6"/>
      <c r="Q8" s="6"/>
    </row>
    <row r="9" spans="1:28" x14ac:dyDescent="0.25">
      <c r="A9" s="2"/>
      <c r="B9" s="3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5"/>
      <c r="P9" s="6"/>
      <c r="Q9" s="6"/>
    </row>
    <row r="10" spans="1:28" x14ac:dyDescent="0.25">
      <c r="B10" s="3"/>
    </row>
    <row r="11" spans="1:28" x14ac:dyDescent="0.25">
      <c r="A11" s="686" t="s">
        <v>66</v>
      </c>
      <c r="B11" s="212" t="s">
        <v>74</v>
      </c>
      <c r="C11" s="214"/>
    </row>
    <row r="12" spans="1:28" x14ac:dyDescent="0.25">
      <c r="B12" s="28"/>
      <c r="C12" s="2"/>
    </row>
    <row r="13" spans="1:28" x14ac:dyDescent="0.25">
      <c r="A13" s="9" t="s">
        <v>5</v>
      </c>
      <c r="C13" s="31" t="s">
        <v>3</v>
      </c>
      <c r="D13" s="32">
        <v>1994</v>
      </c>
      <c r="E13" s="32">
        <v>1995</v>
      </c>
      <c r="F13" s="32">
        <v>1996</v>
      </c>
      <c r="G13" s="32">
        <v>1997</v>
      </c>
      <c r="H13" s="32">
        <v>1998</v>
      </c>
      <c r="I13" s="32">
        <v>1999</v>
      </c>
      <c r="J13" s="32">
        <v>2000</v>
      </c>
      <c r="K13" s="32">
        <v>2001</v>
      </c>
      <c r="L13" s="32">
        <v>2002</v>
      </c>
      <c r="M13" s="32">
        <v>2003</v>
      </c>
      <c r="N13" s="32">
        <v>2004</v>
      </c>
      <c r="O13" s="32">
        <v>2005</v>
      </c>
      <c r="P13" s="32">
        <v>2006</v>
      </c>
      <c r="Q13" s="32">
        <v>2007</v>
      </c>
      <c r="R13" s="32">
        <v>2008</v>
      </c>
      <c r="S13" s="32">
        <v>2009</v>
      </c>
      <c r="T13" s="32">
        <v>2010</v>
      </c>
      <c r="U13" s="32">
        <v>2011</v>
      </c>
      <c r="V13" s="32">
        <v>2012</v>
      </c>
      <c r="W13" s="32">
        <v>2013</v>
      </c>
      <c r="X13" s="32">
        <v>2014</v>
      </c>
      <c r="Y13" s="328">
        <v>2015</v>
      </c>
      <c r="Z13" s="32">
        <v>2016</v>
      </c>
      <c r="AA13" s="328">
        <v>2017</v>
      </c>
      <c r="AB13" s="32">
        <v>2018</v>
      </c>
    </row>
    <row r="14" spans="1:28" x14ac:dyDescent="0.25">
      <c r="A14" s="9" t="s">
        <v>73</v>
      </c>
      <c r="C14" s="29">
        <f>SUM(D14:Y14)</f>
        <v>4900</v>
      </c>
      <c r="D14" s="43"/>
      <c r="E14" s="43"/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43"/>
      <c r="Q14" s="33"/>
      <c r="R14" s="43"/>
      <c r="S14" s="29"/>
      <c r="T14" s="43"/>
      <c r="U14" s="43">
        <v>4900</v>
      </c>
      <c r="V14" s="43"/>
      <c r="W14" s="43"/>
      <c r="X14" s="43"/>
      <c r="Y14" s="7"/>
      <c r="Z14" s="7"/>
    </row>
    <row r="15" spans="1:28" x14ac:dyDescent="0.25">
      <c r="A15" s="34"/>
      <c r="B15" s="2"/>
      <c r="C15" s="2"/>
      <c r="N15" s="7"/>
      <c r="O15" s="7"/>
      <c r="P15" s="7"/>
      <c r="Q15" s="7"/>
      <c r="R15" s="7"/>
      <c r="S15" s="7"/>
      <c r="T15" s="7"/>
      <c r="U15" s="7"/>
      <c r="V15" s="43"/>
      <c r="W15" s="43"/>
      <c r="X15" s="43"/>
      <c r="Y15" s="7"/>
      <c r="Z15" s="7"/>
    </row>
    <row r="16" spans="1:28" x14ac:dyDescent="0.25">
      <c r="A16" s="9" t="s">
        <v>6</v>
      </c>
      <c r="B16" s="3">
        <v>1994</v>
      </c>
      <c r="C16" s="13">
        <f>-SUM(D16:Y16)</f>
        <v>0</v>
      </c>
      <c r="D16" s="7">
        <f>+D$14/7/2</f>
        <v>0</v>
      </c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43"/>
      <c r="W16" s="43"/>
      <c r="X16" s="43"/>
      <c r="Y16" s="7"/>
      <c r="Z16" s="7"/>
    </row>
    <row r="17" spans="1:26" x14ac:dyDescent="0.25">
      <c r="B17" s="3">
        <v>1995</v>
      </c>
      <c r="C17" s="13">
        <f t="shared" ref="C17:C39" si="0">-SUM(D17:Y17)</f>
        <v>0</v>
      </c>
      <c r="D17" s="7">
        <f>+D$14/7</f>
        <v>0</v>
      </c>
      <c r="E17" s="7">
        <f>+E$14/7/2</f>
        <v>0</v>
      </c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43"/>
      <c r="W17" s="43"/>
      <c r="X17" s="43"/>
      <c r="Y17" s="7"/>
      <c r="Z17" s="7"/>
    </row>
    <row r="18" spans="1:26" x14ac:dyDescent="0.25">
      <c r="B18" s="3">
        <v>1996</v>
      </c>
      <c r="C18" s="13">
        <f t="shared" si="0"/>
        <v>0</v>
      </c>
      <c r="D18" s="7">
        <f>+D17</f>
        <v>0</v>
      </c>
      <c r="E18" s="7">
        <f>+E$14/7</f>
        <v>0</v>
      </c>
      <c r="F18" s="7">
        <f>+F$14/7/2</f>
        <v>0</v>
      </c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43"/>
      <c r="W18" s="43"/>
      <c r="X18" s="43"/>
      <c r="Y18" s="7"/>
      <c r="Z18" s="7"/>
    </row>
    <row r="19" spans="1:26" x14ac:dyDescent="0.25">
      <c r="B19" s="3">
        <v>1997</v>
      </c>
      <c r="C19" s="13">
        <f t="shared" si="0"/>
        <v>0</v>
      </c>
      <c r="D19" s="7">
        <f>+D18</f>
        <v>0</v>
      </c>
      <c r="E19" s="7">
        <f>+E18</f>
        <v>0</v>
      </c>
      <c r="F19" s="7">
        <f>+F$14/7</f>
        <v>0</v>
      </c>
      <c r="G19" s="7">
        <f>+G$14/7/2</f>
        <v>0</v>
      </c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43"/>
      <c r="W19" s="43"/>
      <c r="X19" s="43"/>
      <c r="Y19" s="7"/>
      <c r="Z19" s="7"/>
    </row>
    <row r="20" spans="1:26" x14ac:dyDescent="0.25">
      <c r="B20" s="3">
        <v>1998</v>
      </c>
      <c r="C20" s="13">
        <f t="shared" si="0"/>
        <v>0</v>
      </c>
      <c r="D20" s="7">
        <f>+D19</f>
        <v>0</v>
      </c>
      <c r="E20" s="7">
        <f>+E19</f>
        <v>0</v>
      </c>
      <c r="F20" s="7">
        <f>+F19</f>
        <v>0</v>
      </c>
      <c r="G20" s="7">
        <f>+G$14/7</f>
        <v>0</v>
      </c>
      <c r="H20" s="7">
        <f>+H$14/7/2</f>
        <v>0</v>
      </c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43"/>
      <c r="W20" s="43"/>
      <c r="X20" s="43"/>
      <c r="Y20" s="7"/>
      <c r="Z20" s="7"/>
    </row>
    <row r="21" spans="1:26" x14ac:dyDescent="0.25">
      <c r="B21" s="3">
        <v>1999</v>
      </c>
      <c r="C21" s="13">
        <f t="shared" si="0"/>
        <v>0</v>
      </c>
      <c r="D21" s="7">
        <f>+D20</f>
        <v>0</v>
      </c>
      <c r="E21" s="7">
        <f>+E20</f>
        <v>0</v>
      </c>
      <c r="F21" s="7">
        <f>+F20</f>
        <v>0</v>
      </c>
      <c r="G21" s="7">
        <f>+G20</f>
        <v>0</v>
      </c>
      <c r="H21" s="7">
        <f>+H$14/7</f>
        <v>0</v>
      </c>
      <c r="I21" s="7">
        <f>+I$14/7/2</f>
        <v>0</v>
      </c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43"/>
      <c r="W21" s="43"/>
      <c r="X21" s="43"/>
      <c r="Y21" s="7"/>
      <c r="Z21" s="7"/>
    </row>
    <row r="22" spans="1:26" x14ac:dyDescent="0.25">
      <c r="B22" s="3">
        <v>2000</v>
      </c>
      <c r="C22" s="13">
        <f t="shared" si="0"/>
        <v>0</v>
      </c>
      <c r="D22" s="7">
        <f>+D21</f>
        <v>0</v>
      </c>
      <c r="E22" s="7">
        <f>+E21</f>
        <v>0</v>
      </c>
      <c r="F22" s="7">
        <f>+F21</f>
        <v>0</v>
      </c>
      <c r="G22" s="7">
        <f>+G21</f>
        <v>0</v>
      </c>
      <c r="H22" s="7">
        <f>+H21</f>
        <v>0</v>
      </c>
      <c r="I22" s="7">
        <f>+I$14/7</f>
        <v>0</v>
      </c>
      <c r="J22" s="7">
        <f>+J$14/7/2</f>
        <v>0</v>
      </c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43"/>
      <c r="W22" s="43"/>
      <c r="X22" s="43"/>
      <c r="Y22" s="7"/>
      <c r="Z22" s="7"/>
    </row>
    <row r="23" spans="1:26" x14ac:dyDescent="0.25">
      <c r="B23" s="3">
        <v>2001</v>
      </c>
      <c r="C23" s="13">
        <f t="shared" si="0"/>
        <v>0</v>
      </c>
      <c r="D23" s="7">
        <f>+D$14/7/2</f>
        <v>0</v>
      </c>
      <c r="E23" s="7">
        <f>+E22</f>
        <v>0</v>
      </c>
      <c r="F23" s="7">
        <f>+F22</f>
        <v>0</v>
      </c>
      <c r="G23" s="7">
        <f>+G22</f>
        <v>0</v>
      </c>
      <c r="H23" s="7">
        <f>+H22</f>
        <v>0</v>
      </c>
      <c r="I23" s="7">
        <f>+I22</f>
        <v>0</v>
      </c>
      <c r="J23" s="7">
        <f>+J$14/7</f>
        <v>0</v>
      </c>
      <c r="K23" s="7">
        <f>+K$14/7/2</f>
        <v>0</v>
      </c>
      <c r="L23" s="7"/>
      <c r="M23" s="7"/>
      <c r="N23" s="7"/>
      <c r="O23" s="7"/>
      <c r="P23" s="7"/>
      <c r="Q23" s="7"/>
      <c r="R23" s="7"/>
      <c r="S23" s="7"/>
      <c r="T23" s="7"/>
      <c r="U23" s="7"/>
      <c r="V23" s="43"/>
      <c r="W23" s="43"/>
      <c r="X23" s="43"/>
      <c r="Y23" s="7"/>
      <c r="Z23" s="7"/>
    </row>
    <row r="24" spans="1:26" x14ac:dyDescent="0.25">
      <c r="B24" s="3">
        <v>2002</v>
      </c>
      <c r="C24" s="13">
        <f t="shared" si="0"/>
        <v>0</v>
      </c>
      <c r="D24" s="7"/>
      <c r="E24" s="7">
        <f>+E$14/7/2</f>
        <v>0</v>
      </c>
      <c r="F24" s="7">
        <f>+F23</f>
        <v>0</v>
      </c>
      <c r="G24" s="7">
        <f>+G23</f>
        <v>0</v>
      </c>
      <c r="H24" s="7">
        <f>+H23</f>
        <v>0</v>
      </c>
      <c r="I24" s="7">
        <f>+I23</f>
        <v>0</v>
      </c>
      <c r="J24" s="7">
        <f>+J23</f>
        <v>0</v>
      </c>
      <c r="K24" s="7">
        <f>+K$14/7</f>
        <v>0</v>
      </c>
      <c r="L24" s="7">
        <f>+L$14/7/2</f>
        <v>0</v>
      </c>
      <c r="M24" s="7"/>
      <c r="N24" s="7"/>
      <c r="O24" s="7"/>
      <c r="P24" s="7"/>
      <c r="Q24" s="7"/>
      <c r="R24" s="7"/>
      <c r="S24" s="7"/>
      <c r="T24" s="7"/>
      <c r="U24" s="7"/>
      <c r="V24" s="43"/>
      <c r="W24" s="43"/>
      <c r="X24" s="43"/>
      <c r="Y24" s="7"/>
      <c r="Z24" s="7"/>
    </row>
    <row r="25" spans="1:26" x14ac:dyDescent="0.25">
      <c r="B25" s="3">
        <v>2003</v>
      </c>
      <c r="C25" s="13">
        <f t="shared" si="0"/>
        <v>0</v>
      </c>
      <c r="D25" s="7"/>
      <c r="E25" s="7"/>
      <c r="F25" s="7">
        <f>+F$14/7/2</f>
        <v>0</v>
      </c>
      <c r="G25" s="7">
        <f>+G24</f>
        <v>0</v>
      </c>
      <c r="H25" s="7">
        <f>+H24</f>
        <v>0</v>
      </c>
      <c r="I25" s="7">
        <f>+I24</f>
        <v>0</v>
      </c>
      <c r="J25" s="7">
        <f>+J24</f>
        <v>0</v>
      </c>
      <c r="K25" s="7">
        <f>+K24</f>
        <v>0</v>
      </c>
      <c r="L25" s="7">
        <f>+L$14/7</f>
        <v>0</v>
      </c>
      <c r="M25" s="7">
        <f>+M$14/7/2</f>
        <v>0</v>
      </c>
      <c r="N25" s="7"/>
      <c r="O25" s="7"/>
      <c r="P25" s="7"/>
      <c r="Q25" s="7"/>
      <c r="R25" s="7"/>
      <c r="S25" s="7"/>
      <c r="T25" s="7"/>
      <c r="U25" s="7"/>
      <c r="V25" s="43"/>
      <c r="W25" s="43"/>
      <c r="X25" s="43"/>
      <c r="Y25" s="7"/>
      <c r="Z25" s="7"/>
    </row>
    <row r="26" spans="1:26" x14ac:dyDescent="0.25">
      <c r="B26" s="3">
        <v>2004</v>
      </c>
      <c r="C26" s="13">
        <f t="shared" si="0"/>
        <v>0</v>
      </c>
      <c r="D26" s="7"/>
      <c r="E26" s="7"/>
      <c r="F26" s="7"/>
      <c r="G26" s="7">
        <f>+G$14/7/2</f>
        <v>0</v>
      </c>
      <c r="H26" s="7">
        <f>+H25</f>
        <v>0</v>
      </c>
      <c r="I26" s="7">
        <f>+I25</f>
        <v>0</v>
      </c>
      <c r="J26" s="7">
        <f>+J25</f>
        <v>0</v>
      </c>
      <c r="K26" s="7">
        <f>+K25</f>
        <v>0</v>
      </c>
      <c r="L26" s="7">
        <f>+L25</f>
        <v>0</v>
      </c>
      <c r="M26" s="7">
        <f>+M$14/7</f>
        <v>0</v>
      </c>
      <c r="N26" s="7">
        <f>+N$14/7/2</f>
        <v>0</v>
      </c>
      <c r="O26" s="7"/>
      <c r="P26" s="7"/>
      <c r="Q26" s="7"/>
      <c r="R26" s="7"/>
      <c r="S26" s="7"/>
      <c r="T26" s="7"/>
      <c r="U26" s="7"/>
      <c r="V26" s="43"/>
      <c r="W26" s="43"/>
      <c r="X26" s="43"/>
      <c r="Y26" s="7"/>
      <c r="Z26" s="7"/>
    </row>
    <row r="27" spans="1:26" x14ac:dyDescent="0.25">
      <c r="B27" s="3">
        <v>2005</v>
      </c>
      <c r="C27" s="13">
        <f t="shared" si="0"/>
        <v>0</v>
      </c>
      <c r="D27" s="7"/>
      <c r="E27" s="7"/>
      <c r="F27" s="7"/>
      <c r="G27" s="7"/>
      <c r="H27" s="7">
        <f>+H$14/7/2</f>
        <v>0</v>
      </c>
      <c r="I27" s="7">
        <f>+I26</f>
        <v>0</v>
      </c>
      <c r="J27" s="7">
        <f>+J26</f>
        <v>0</v>
      </c>
      <c r="K27" s="7">
        <f>+K26</f>
        <v>0</v>
      </c>
      <c r="L27" s="7">
        <f>+L26</f>
        <v>0</v>
      </c>
      <c r="M27" s="7">
        <f>+M26</f>
        <v>0</v>
      </c>
      <c r="N27" s="7">
        <f>+N$14/7</f>
        <v>0</v>
      </c>
      <c r="O27" s="7">
        <f>+O$14/7/2</f>
        <v>0</v>
      </c>
      <c r="P27" s="7"/>
      <c r="Q27" s="7"/>
      <c r="R27" s="7"/>
      <c r="S27" s="7"/>
      <c r="T27" s="7"/>
      <c r="U27" s="7"/>
      <c r="V27" s="43"/>
      <c r="W27" s="43"/>
      <c r="X27" s="43"/>
      <c r="Y27" s="7"/>
      <c r="Z27" s="7"/>
    </row>
    <row r="28" spans="1:26" x14ac:dyDescent="0.25">
      <c r="B28" s="3">
        <v>2006</v>
      </c>
      <c r="C28" s="13">
        <f t="shared" si="0"/>
        <v>0</v>
      </c>
      <c r="D28" s="7"/>
      <c r="E28" s="7"/>
      <c r="F28" s="7"/>
      <c r="G28" s="7"/>
      <c r="H28" s="7"/>
      <c r="I28" s="7">
        <f>+I$14/7/2</f>
        <v>0</v>
      </c>
      <c r="J28" s="7">
        <f>+J27</f>
        <v>0</v>
      </c>
      <c r="K28" s="7">
        <f>+K27</f>
        <v>0</v>
      </c>
      <c r="L28" s="7">
        <f>+L27</f>
        <v>0</v>
      </c>
      <c r="M28" s="7">
        <f>+M27</f>
        <v>0</v>
      </c>
      <c r="N28" s="7">
        <f>+N27</f>
        <v>0</v>
      </c>
      <c r="O28" s="7">
        <f>+O$14/7</f>
        <v>0</v>
      </c>
      <c r="P28" s="7">
        <f>+P$14/7/2</f>
        <v>0</v>
      </c>
      <c r="Q28" s="7"/>
      <c r="R28" s="7"/>
      <c r="S28" s="7"/>
      <c r="T28" s="7"/>
      <c r="U28" s="7"/>
      <c r="V28" s="43"/>
      <c r="W28" s="43"/>
      <c r="X28" s="43"/>
      <c r="Y28" s="7"/>
      <c r="Z28" s="7"/>
    </row>
    <row r="29" spans="1:26" x14ac:dyDescent="0.25">
      <c r="B29" s="3">
        <v>2007</v>
      </c>
      <c r="C29" s="13">
        <f t="shared" si="0"/>
        <v>0</v>
      </c>
      <c r="D29" s="7"/>
      <c r="E29" s="7"/>
      <c r="F29" s="7"/>
      <c r="G29" s="7"/>
      <c r="H29" s="7"/>
      <c r="I29" s="7"/>
      <c r="J29" s="7">
        <f>+J$14/7/2</f>
        <v>0</v>
      </c>
      <c r="K29" s="7">
        <f>+K28</f>
        <v>0</v>
      </c>
      <c r="L29" s="7">
        <f>+L28</f>
        <v>0</v>
      </c>
      <c r="M29" s="7">
        <f>+M28</f>
        <v>0</v>
      </c>
      <c r="N29" s="7">
        <f>+N28</f>
        <v>0</v>
      </c>
      <c r="O29" s="7">
        <f>+O28</f>
        <v>0</v>
      </c>
      <c r="P29" s="7">
        <f>+P$14/7</f>
        <v>0</v>
      </c>
      <c r="Q29" s="7">
        <f>+Q$14/7/2</f>
        <v>0</v>
      </c>
      <c r="R29" s="7"/>
      <c r="S29" s="7"/>
      <c r="T29" s="7"/>
      <c r="U29" s="7"/>
      <c r="V29" s="43"/>
      <c r="W29" s="43"/>
      <c r="X29" s="43"/>
      <c r="Y29" s="7"/>
      <c r="Z29" s="7"/>
    </row>
    <row r="30" spans="1:26" x14ac:dyDescent="0.25">
      <c r="B30" s="3">
        <v>2008</v>
      </c>
      <c r="C30" s="13">
        <f t="shared" si="0"/>
        <v>0</v>
      </c>
      <c r="D30" s="7"/>
      <c r="E30" s="7"/>
      <c r="F30" s="7"/>
      <c r="G30" s="7"/>
      <c r="H30" s="7"/>
      <c r="I30" s="7"/>
      <c r="J30" s="7"/>
      <c r="K30" s="7">
        <f>+K$14/7/2</f>
        <v>0</v>
      </c>
      <c r="L30" s="7">
        <f>+L29</f>
        <v>0</v>
      </c>
      <c r="M30" s="7">
        <f>+M29</f>
        <v>0</v>
      </c>
      <c r="N30" s="7">
        <f>+N29</f>
        <v>0</v>
      </c>
      <c r="O30" s="7">
        <f>+O29</f>
        <v>0</v>
      </c>
      <c r="P30" s="7">
        <f>+P29</f>
        <v>0</v>
      </c>
      <c r="Q30" s="7">
        <f>+Q$14/7</f>
        <v>0</v>
      </c>
      <c r="R30" s="7">
        <f>+R$14/7/2</f>
        <v>0</v>
      </c>
      <c r="S30" s="7"/>
      <c r="T30" s="7"/>
      <c r="U30" s="7"/>
      <c r="V30" s="43"/>
      <c r="W30" s="43"/>
      <c r="X30" s="43"/>
      <c r="Y30" s="7"/>
      <c r="Z30" s="7"/>
    </row>
    <row r="31" spans="1:26" x14ac:dyDescent="0.25">
      <c r="B31" s="3">
        <v>2009</v>
      </c>
      <c r="C31" s="13">
        <f t="shared" si="0"/>
        <v>0</v>
      </c>
      <c r="D31" s="7"/>
      <c r="E31" s="7"/>
      <c r="F31" s="7"/>
      <c r="G31" s="7"/>
      <c r="H31" s="7"/>
      <c r="I31" s="7"/>
      <c r="J31" s="7"/>
      <c r="K31" s="7"/>
      <c r="L31" s="7">
        <f>+L$14/7/2</f>
        <v>0</v>
      </c>
      <c r="M31" s="7">
        <f>+M30</f>
        <v>0</v>
      </c>
      <c r="N31" s="7">
        <f>+N30</f>
        <v>0</v>
      </c>
      <c r="O31" s="7">
        <f>+O30</f>
        <v>0</v>
      </c>
      <c r="P31" s="7">
        <f t="shared" ref="P31:P34" si="1">+P30</f>
        <v>0</v>
      </c>
      <c r="Q31" s="7">
        <f t="shared" ref="Q31:Q35" si="2">+Q$14/7</f>
        <v>0</v>
      </c>
      <c r="R31" s="7">
        <f>+R$14/7</f>
        <v>0</v>
      </c>
      <c r="S31" s="7">
        <f>+S$14/7/2</f>
        <v>0</v>
      </c>
      <c r="T31" s="7"/>
      <c r="U31" s="7"/>
      <c r="V31" s="43"/>
      <c r="W31" s="43"/>
      <c r="X31" s="43"/>
      <c r="Y31" s="7"/>
      <c r="Z31" s="7"/>
    </row>
    <row r="32" spans="1:26" x14ac:dyDescent="0.25">
      <c r="A32" s="38" t="s">
        <v>59</v>
      </c>
      <c r="B32" s="3">
        <v>2010</v>
      </c>
      <c r="C32" s="13">
        <f t="shared" si="0"/>
        <v>0</v>
      </c>
      <c r="D32" s="7"/>
      <c r="E32" s="7"/>
      <c r="F32" s="7"/>
      <c r="G32" s="7"/>
      <c r="H32" s="7"/>
      <c r="I32" s="7"/>
      <c r="J32" s="7"/>
      <c r="K32" s="7"/>
      <c r="L32" s="7"/>
      <c r="M32" s="7">
        <f>+M$14/7/2</f>
        <v>0</v>
      </c>
      <c r="N32" s="7">
        <f>+N31</f>
        <v>0</v>
      </c>
      <c r="O32" s="7">
        <f>+O31</f>
        <v>0</v>
      </c>
      <c r="P32" s="7">
        <f t="shared" si="1"/>
        <v>0</v>
      </c>
      <c r="Q32" s="7">
        <f t="shared" si="2"/>
        <v>0</v>
      </c>
      <c r="R32" s="7">
        <f>+R31</f>
        <v>0</v>
      </c>
      <c r="S32" s="7">
        <f>+S$14/7</f>
        <v>0</v>
      </c>
      <c r="T32" s="7">
        <f>+T$14/7/2</f>
        <v>0</v>
      </c>
      <c r="U32" s="7"/>
      <c r="V32" s="43"/>
      <c r="W32" s="43"/>
      <c r="X32" s="43"/>
      <c r="Y32" s="7"/>
      <c r="Z32" s="7"/>
    </row>
    <row r="33" spans="1:28" x14ac:dyDescent="0.25">
      <c r="A33" s="38"/>
      <c r="B33" s="3">
        <v>2011</v>
      </c>
      <c r="C33" s="13">
        <f t="shared" si="0"/>
        <v>-350</v>
      </c>
      <c r="D33" s="7"/>
      <c r="E33" s="7"/>
      <c r="F33" s="7"/>
      <c r="G33" s="7"/>
      <c r="H33" s="7"/>
      <c r="I33" s="7"/>
      <c r="J33" s="7"/>
      <c r="K33" s="7"/>
      <c r="L33" s="7"/>
      <c r="M33" s="7"/>
      <c r="N33" s="7">
        <f>+N$14/7/2</f>
        <v>0</v>
      </c>
      <c r="O33" s="7">
        <f>+O32</f>
        <v>0</v>
      </c>
      <c r="P33" s="7">
        <f t="shared" si="1"/>
        <v>0</v>
      </c>
      <c r="Q33" s="7">
        <f t="shared" si="2"/>
        <v>0</v>
      </c>
      <c r="R33" s="7">
        <f t="shared" ref="R33:S36" si="3">+R32</f>
        <v>0</v>
      </c>
      <c r="S33" s="7">
        <f>+S32</f>
        <v>0</v>
      </c>
      <c r="T33" s="7">
        <f>+T$14/7</f>
        <v>0</v>
      </c>
      <c r="U33" s="7">
        <f>$U$14/7/2</f>
        <v>350</v>
      </c>
      <c r="V33" s="43"/>
      <c r="W33" s="43"/>
      <c r="X33" s="43"/>
      <c r="Y33" s="7"/>
      <c r="Z33" s="7"/>
    </row>
    <row r="34" spans="1:28" x14ac:dyDescent="0.25">
      <c r="A34" s="38"/>
      <c r="B34" s="3">
        <v>2012</v>
      </c>
      <c r="C34" s="13">
        <f t="shared" si="0"/>
        <v>-700</v>
      </c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>
        <f t="shared" si="1"/>
        <v>0</v>
      </c>
      <c r="Q34" s="7">
        <f t="shared" si="2"/>
        <v>0</v>
      </c>
      <c r="R34" s="7">
        <f t="shared" si="3"/>
        <v>0</v>
      </c>
      <c r="S34" s="7">
        <f t="shared" si="3"/>
        <v>0</v>
      </c>
      <c r="T34" s="7">
        <f>T33</f>
        <v>0</v>
      </c>
      <c r="U34" s="7">
        <f>$U$14/7</f>
        <v>700</v>
      </c>
      <c r="V34" s="7">
        <f>+V$14/7/2</f>
        <v>0</v>
      </c>
      <c r="W34" s="43"/>
      <c r="X34" s="43"/>
      <c r="Y34" s="7"/>
      <c r="Z34" s="7"/>
    </row>
    <row r="35" spans="1:28" x14ac:dyDescent="0.25">
      <c r="A35" s="38"/>
      <c r="B35" s="3">
        <v>2013</v>
      </c>
      <c r="C35" s="13">
        <f t="shared" si="0"/>
        <v>-700</v>
      </c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>
        <f>P14/7/2</f>
        <v>0</v>
      </c>
      <c r="Q35" s="7">
        <f t="shared" si="2"/>
        <v>0</v>
      </c>
      <c r="R35" s="7">
        <f t="shared" si="3"/>
        <v>0</v>
      </c>
      <c r="S35" s="7">
        <f t="shared" si="3"/>
        <v>0</v>
      </c>
      <c r="T35" s="7">
        <f>T34</f>
        <v>0</v>
      </c>
      <c r="U35" s="7">
        <f t="shared" ref="U35:U39" si="4">$U$14/7</f>
        <v>700</v>
      </c>
      <c r="V35" s="43">
        <f>V14/7</f>
        <v>0</v>
      </c>
      <c r="W35" s="43">
        <f>W14/7/2</f>
        <v>0</v>
      </c>
      <c r="X35" s="43"/>
      <c r="Y35" s="7"/>
      <c r="Z35" s="7"/>
    </row>
    <row r="36" spans="1:28" x14ac:dyDescent="0.25">
      <c r="A36" s="38"/>
      <c r="B36" s="3">
        <v>2014</v>
      </c>
      <c r="C36" s="13">
        <f t="shared" si="0"/>
        <v>-700</v>
      </c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>
        <f>Q14/7/2</f>
        <v>0</v>
      </c>
      <c r="R36" s="33">
        <f t="shared" si="3"/>
        <v>0</v>
      </c>
      <c r="S36" s="33">
        <f t="shared" si="3"/>
        <v>0</v>
      </c>
      <c r="T36" s="33">
        <f>T35</f>
        <v>0</v>
      </c>
      <c r="U36" s="7">
        <f t="shared" si="4"/>
        <v>700</v>
      </c>
      <c r="V36" s="29">
        <f>V35</f>
        <v>0</v>
      </c>
      <c r="W36" s="29">
        <f>W14/7</f>
        <v>0</v>
      </c>
      <c r="X36" s="29">
        <f>X14/7/2</f>
        <v>0</v>
      </c>
      <c r="Y36" s="33"/>
      <c r="Z36" s="7"/>
    </row>
    <row r="37" spans="1:28" x14ac:dyDescent="0.25">
      <c r="A37" s="38"/>
      <c r="B37" s="3">
        <v>2015</v>
      </c>
      <c r="C37" s="13">
        <f t="shared" si="0"/>
        <v>-700</v>
      </c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>
        <f>R14/7/2</f>
        <v>0</v>
      </c>
      <c r="S37" s="33">
        <f>S36</f>
        <v>0</v>
      </c>
      <c r="T37" s="33">
        <f>T36</f>
        <v>0</v>
      </c>
      <c r="U37" s="7">
        <f t="shared" si="4"/>
        <v>700</v>
      </c>
      <c r="V37" s="29">
        <f>V36</f>
        <v>0</v>
      </c>
      <c r="W37" s="29">
        <f>W36</f>
        <v>0</v>
      </c>
      <c r="X37" s="29">
        <f>X14/7</f>
        <v>0</v>
      </c>
      <c r="Y37" s="33">
        <f>Y14/7/2</f>
        <v>0</v>
      </c>
      <c r="Z37" s="7"/>
    </row>
    <row r="38" spans="1:28" x14ac:dyDescent="0.25">
      <c r="A38" s="38"/>
      <c r="B38" s="3">
        <v>2016</v>
      </c>
      <c r="C38" s="13">
        <f t="shared" si="0"/>
        <v>-700</v>
      </c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>
        <f>T14/7</f>
        <v>0</v>
      </c>
      <c r="U38" s="7">
        <f t="shared" si="4"/>
        <v>700</v>
      </c>
      <c r="V38" s="29"/>
      <c r="W38" s="29"/>
      <c r="X38" s="29"/>
      <c r="Y38" s="33"/>
      <c r="Z38" s="7"/>
    </row>
    <row r="39" spans="1:28" x14ac:dyDescent="0.25">
      <c r="A39" s="38"/>
      <c r="B39" s="3">
        <v>2017</v>
      </c>
      <c r="C39" s="13">
        <f t="shared" si="0"/>
        <v>-700</v>
      </c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7">
        <f t="shared" si="4"/>
        <v>700</v>
      </c>
      <c r="V39" s="29"/>
      <c r="W39" s="29"/>
      <c r="X39" s="29"/>
      <c r="Y39" s="33"/>
      <c r="Z39" s="7"/>
    </row>
    <row r="40" spans="1:28" x14ac:dyDescent="0.25">
      <c r="A40" s="38"/>
      <c r="B40" s="3">
        <v>2017</v>
      </c>
      <c r="C40" s="13">
        <f>-SUM(D40:AB40)</f>
        <v>-350</v>
      </c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7">
        <f>$U$14/7/2</f>
        <v>350</v>
      </c>
      <c r="V40" s="29"/>
      <c r="W40" s="29"/>
      <c r="X40" s="29"/>
      <c r="Y40" s="33"/>
      <c r="Z40" s="7"/>
    </row>
    <row r="41" spans="1:28" x14ac:dyDescent="0.25">
      <c r="A41" s="38"/>
      <c r="B41" s="3">
        <v>2018</v>
      </c>
      <c r="C41" s="13">
        <f>-SUM(D41:AB41)</f>
        <v>0</v>
      </c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7"/>
      <c r="V41" s="29"/>
      <c r="W41" s="29"/>
      <c r="X41" s="29"/>
      <c r="Y41" s="33"/>
      <c r="Z41" s="7"/>
    </row>
    <row r="42" spans="1:28" x14ac:dyDescent="0.25">
      <c r="A42" s="38"/>
      <c r="B42" s="3"/>
      <c r="C42" s="254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37"/>
      <c r="W42" s="37"/>
      <c r="X42" s="37"/>
      <c r="Y42" s="8"/>
      <c r="Z42" s="8"/>
    </row>
    <row r="43" spans="1:28" x14ac:dyDescent="0.25">
      <c r="A43" s="38" t="s">
        <v>62</v>
      </c>
      <c r="B43" s="7">
        <f>SUM(D43:Y43)</f>
        <v>0</v>
      </c>
      <c r="C43" s="29">
        <f>SUM(C16:C42)</f>
        <v>-4900</v>
      </c>
      <c r="D43" s="7">
        <f t="shared" ref="D43:AB43" si="5">-SUM(D16:D42)+D14</f>
        <v>0</v>
      </c>
      <c r="E43" s="7">
        <f t="shared" si="5"/>
        <v>0</v>
      </c>
      <c r="F43" s="7">
        <f t="shared" si="5"/>
        <v>0</v>
      </c>
      <c r="G43" s="7">
        <f t="shared" si="5"/>
        <v>0</v>
      </c>
      <c r="H43" s="7">
        <f t="shared" si="5"/>
        <v>0</v>
      </c>
      <c r="I43" s="7">
        <f t="shared" si="5"/>
        <v>0</v>
      </c>
      <c r="J43" s="7">
        <f t="shared" si="5"/>
        <v>0</v>
      </c>
      <c r="K43" s="7">
        <f t="shared" si="5"/>
        <v>0</v>
      </c>
      <c r="L43" s="7">
        <f t="shared" si="5"/>
        <v>0</v>
      </c>
      <c r="M43" s="7">
        <f t="shared" si="5"/>
        <v>0</v>
      </c>
      <c r="N43" s="7">
        <f t="shared" si="5"/>
        <v>0</v>
      </c>
      <c r="O43" s="7">
        <f t="shared" si="5"/>
        <v>0</v>
      </c>
      <c r="P43" s="7">
        <f t="shared" si="5"/>
        <v>0</v>
      </c>
      <c r="Q43" s="7">
        <f t="shared" si="5"/>
        <v>0</v>
      </c>
      <c r="R43" s="7">
        <f t="shared" si="5"/>
        <v>0</v>
      </c>
      <c r="S43" s="7">
        <f t="shared" si="5"/>
        <v>0</v>
      </c>
      <c r="T43" s="7">
        <f t="shared" si="5"/>
        <v>0</v>
      </c>
      <c r="U43" s="7">
        <f t="shared" si="5"/>
        <v>0</v>
      </c>
      <c r="V43" s="43">
        <f t="shared" si="5"/>
        <v>0</v>
      </c>
      <c r="W43" s="43">
        <f t="shared" si="5"/>
        <v>0</v>
      </c>
      <c r="X43" s="43">
        <f t="shared" si="5"/>
        <v>0</v>
      </c>
      <c r="Y43" s="43">
        <f t="shared" si="5"/>
        <v>0</v>
      </c>
      <c r="Z43" s="43">
        <f t="shared" si="5"/>
        <v>0</v>
      </c>
      <c r="AA43" s="333">
        <f t="shared" si="5"/>
        <v>0</v>
      </c>
      <c r="AB43" s="333">
        <f t="shared" si="5"/>
        <v>0</v>
      </c>
    </row>
    <row r="44" spans="1:28" x14ac:dyDescent="0.25">
      <c r="A44" s="38"/>
      <c r="B44" s="29">
        <f>SUM(D44:Y44)</f>
        <v>0</v>
      </c>
      <c r="C44" s="3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8" x14ac:dyDescent="0.25">
      <c r="A45" s="39" t="s">
        <v>63</v>
      </c>
      <c r="B45" s="3"/>
      <c r="C45" s="30">
        <f>+C14+C43</f>
        <v>0</v>
      </c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33"/>
      <c r="U45" s="33"/>
      <c r="V45" s="33"/>
      <c r="W45" s="33"/>
      <c r="X45" s="33"/>
      <c r="Y45" s="33"/>
      <c r="Z45" s="33"/>
    </row>
    <row r="46" spans="1:28" x14ac:dyDescent="0.25">
      <c r="A46" s="3"/>
      <c r="B46" s="3"/>
      <c r="C46" s="3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8" x14ac:dyDescent="0.25">
      <c r="A47" s="3"/>
      <c r="B47" s="36"/>
      <c r="C47" s="3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8" x14ac:dyDescent="0.25">
      <c r="A48" s="3"/>
      <c r="B48" s="3"/>
      <c r="C48" s="3"/>
      <c r="E48" s="7"/>
      <c r="F48" s="4"/>
      <c r="G48" s="4"/>
      <c r="H48" s="4"/>
      <c r="I48" s="4"/>
      <c r="J48" s="4"/>
      <c r="K48" s="4"/>
      <c r="L48" s="4"/>
      <c r="M48" s="4"/>
      <c r="N48" s="7">
        <f>SUM(E32:E48)</f>
        <v>0</v>
      </c>
      <c r="O48" s="4"/>
      <c r="P48" s="4"/>
      <c r="Q48" s="4"/>
      <c r="R48" s="4"/>
      <c r="S48" s="4"/>
    </row>
    <row r="49" spans="2:19" x14ac:dyDescent="0.25">
      <c r="B49" s="3"/>
      <c r="C49" s="3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</row>
    <row r="50" spans="2:19" x14ac:dyDescent="0.25"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</row>
    <row r="51" spans="2:19" x14ac:dyDescent="0.25"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</row>
    <row r="52" spans="2:19" x14ac:dyDescent="0.25"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</row>
    <row r="53" spans="2:19" x14ac:dyDescent="0.25"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</row>
    <row r="54" spans="2:19" x14ac:dyDescent="0.25"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</row>
    <row r="55" spans="2:19" x14ac:dyDescent="0.25"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</row>
    <row r="56" spans="2:19" x14ac:dyDescent="0.25"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</row>
    <row r="57" spans="2:19" x14ac:dyDescent="0.25"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</row>
    <row r="58" spans="2:19" x14ac:dyDescent="0.25"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</row>
    <row r="59" spans="2:19" x14ac:dyDescent="0.25"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</row>
  </sheetData>
  <pageMargins left="0.7" right="0.7" top="0.75" bottom="0.75" header="0.3" footer="0.3"/>
  <pageSetup scale="65" orientation="landscape" r:id="rId1"/>
  <ignoredErrors>
    <ignoredError sqref="U36:U37 Q32:Q34 R32" formula="1"/>
  </ignoredErrors>
</worksheet>
</file>

<file path=xl/worksheets/sheet1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D00-000000000000}">
  <sheetPr codeName="Sheet116"/>
  <dimension ref="A1:AB58"/>
  <sheetViews>
    <sheetView workbookViewId="0"/>
  </sheetViews>
  <sheetFormatPr defaultRowHeight="15" x14ac:dyDescent="0.25"/>
  <cols>
    <col min="1" max="1" width="20.85546875" customWidth="1"/>
    <col min="2" max="2" width="8.7109375" customWidth="1"/>
    <col min="3" max="3" width="12.85546875" customWidth="1"/>
    <col min="4" max="12" width="7.42578125" hidden="1" customWidth="1"/>
    <col min="13" max="13" width="7.5703125" hidden="1" customWidth="1"/>
    <col min="14" max="16" width="9.28515625" customWidth="1"/>
    <col min="17" max="17" width="12.140625" customWidth="1"/>
    <col min="18" max="21" width="11.28515625" customWidth="1"/>
    <col min="22" max="24" width="10.5703125" customWidth="1"/>
  </cols>
  <sheetData>
    <row r="1" spans="1:28" x14ac:dyDescent="0.25">
      <c r="A1" s="11" t="s">
        <v>10</v>
      </c>
    </row>
    <row r="2" spans="1:28" x14ac:dyDescent="0.25">
      <c r="A2" s="9" t="s">
        <v>14</v>
      </c>
    </row>
    <row r="3" spans="1:28" x14ac:dyDescent="0.25">
      <c r="A3" s="9" t="s">
        <v>80</v>
      </c>
    </row>
    <row r="4" spans="1:28" x14ac:dyDescent="0.25">
      <c r="R4" s="40" t="s">
        <v>4</v>
      </c>
      <c r="S4" s="41"/>
      <c r="T4" s="40" t="s">
        <v>8</v>
      </c>
      <c r="U4" s="40"/>
    </row>
    <row r="5" spans="1:28" x14ac:dyDescent="0.25">
      <c r="A5" s="10" t="s">
        <v>9</v>
      </c>
      <c r="B5" s="12" t="s">
        <v>64</v>
      </c>
      <c r="C5" s="12" t="s">
        <v>12</v>
      </c>
      <c r="R5" s="42" t="s">
        <v>2</v>
      </c>
      <c r="S5" s="42" t="s">
        <v>60</v>
      </c>
      <c r="T5" s="42" t="s">
        <v>7</v>
      </c>
      <c r="U5" s="42"/>
    </row>
    <row r="6" spans="1:28" x14ac:dyDescent="0.25">
      <c r="A6" s="9"/>
      <c r="B6" s="3"/>
      <c r="R6" s="3"/>
    </row>
    <row r="7" spans="1:28" x14ac:dyDescent="0.25">
      <c r="A7" s="213" t="s">
        <v>504</v>
      </c>
      <c r="B7" s="212">
        <v>720</v>
      </c>
      <c r="C7" s="214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5"/>
      <c r="P7" s="6"/>
      <c r="Q7" s="6"/>
      <c r="R7" s="13">
        <f>+C14</f>
        <v>293190</v>
      </c>
      <c r="S7" s="13">
        <f>+-C42</f>
        <v>293190</v>
      </c>
      <c r="T7" s="13">
        <f>+R7-S7</f>
        <v>0</v>
      </c>
      <c r="U7" s="13"/>
    </row>
    <row r="8" spans="1:28" x14ac:dyDescent="0.25">
      <c r="A8" s="213"/>
      <c r="B8" s="3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5"/>
      <c r="P8" s="6"/>
      <c r="Q8" s="6"/>
    </row>
    <row r="9" spans="1:28" x14ac:dyDescent="0.25">
      <c r="A9" s="2"/>
      <c r="B9" s="3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5"/>
      <c r="P9" s="6"/>
      <c r="Q9" s="6"/>
    </row>
    <row r="10" spans="1:28" x14ac:dyDescent="0.25">
      <c r="B10" s="3"/>
    </row>
    <row r="11" spans="1:28" x14ac:dyDescent="0.25">
      <c r="A11" s="686" t="s">
        <v>66</v>
      </c>
      <c r="B11" s="212" t="s">
        <v>74</v>
      </c>
      <c r="C11" s="214"/>
    </row>
    <row r="12" spans="1:28" x14ac:dyDescent="0.25">
      <c r="B12" s="28"/>
      <c r="C12" s="2"/>
    </row>
    <row r="13" spans="1:28" x14ac:dyDescent="0.25">
      <c r="A13" s="9" t="s">
        <v>5</v>
      </c>
      <c r="C13" s="31" t="s">
        <v>3</v>
      </c>
      <c r="D13" s="32">
        <v>1994</v>
      </c>
      <c r="E13" s="32">
        <v>1995</v>
      </c>
      <c r="F13" s="32">
        <v>1996</v>
      </c>
      <c r="G13" s="32">
        <v>1997</v>
      </c>
      <c r="H13" s="32">
        <v>1998</v>
      </c>
      <c r="I13" s="32">
        <v>1999</v>
      </c>
      <c r="J13" s="32">
        <v>2000</v>
      </c>
      <c r="K13" s="32">
        <v>2001</v>
      </c>
      <c r="L13" s="32">
        <v>2002</v>
      </c>
      <c r="M13" s="32">
        <v>2003</v>
      </c>
      <c r="N13" s="32">
        <v>2004</v>
      </c>
      <c r="O13" s="32">
        <v>2005</v>
      </c>
      <c r="P13" s="32">
        <v>2006</v>
      </c>
      <c r="Q13" s="32">
        <v>2007</v>
      </c>
      <c r="R13" s="32">
        <v>2008</v>
      </c>
      <c r="S13" s="32">
        <v>2009</v>
      </c>
      <c r="T13" s="32">
        <v>2010</v>
      </c>
      <c r="U13" s="32">
        <v>2011</v>
      </c>
      <c r="V13" s="32">
        <v>2012</v>
      </c>
      <c r="W13" s="32">
        <v>2013</v>
      </c>
      <c r="X13" s="32">
        <v>2014</v>
      </c>
      <c r="Y13" s="328">
        <v>2015</v>
      </c>
      <c r="Z13" s="32">
        <v>2016</v>
      </c>
      <c r="AA13" s="328">
        <v>2017</v>
      </c>
      <c r="AB13" s="32">
        <v>2018</v>
      </c>
    </row>
    <row r="14" spans="1:28" x14ac:dyDescent="0.25">
      <c r="A14" s="9" t="s">
        <v>73</v>
      </c>
      <c r="C14" s="29">
        <f>SUM(D14:Y14)</f>
        <v>293190</v>
      </c>
      <c r="D14" s="43"/>
      <c r="E14" s="43"/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43"/>
      <c r="Q14" s="33"/>
      <c r="R14" s="43"/>
      <c r="S14" s="29"/>
      <c r="T14" s="43">
        <v>293190</v>
      </c>
      <c r="U14" s="43">
        <v>0</v>
      </c>
      <c r="V14" s="43"/>
      <c r="W14" s="43"/>
      <c r="X14" s="43"/>
      <c r="Y14" s="7"/>
      <c r="Z14" s="7"/>
    </row>
    <row r="15" spans="1:28" x14ac:dyDescent="0.25">
      <c r="A15" s="34"/>
      <c r="B15" s="2"/>
      <c r="C15" s="2"/>
      <c r="N15" s="7"/>
      <c r="O15" s="7"/>
      <c r="P15" s="7"/>
      <c r="Q15" s="7"/>
      <c r="R15" s="7"/>
      <c r="S15" s="7"/>
      <c r="T15" s="7"/>
      <c r="U15" s="7"/>
      <c r="V15" s="43"/>
      <c r="W15" s="43"/>
      <c r="X15" s="43"/>
      <c r="Y15" s="7"/>
      <c r="Z15" s="7"/>
    </row>
    <row r="16" spans="1:28" x14ac:dyDescent="0.25">
      <c r="A16" s="9" t="s">
        <v>6</v>
      </c>
      <c r="B16" s="3">
        <v>1994</v>
      </c>
      <c r="C16" s="13">
        <f>-SUM(D16:Y16)</f>
        <v>0</v>
      </c>
      <c r="D16" s="7">
        <f>+D$14/7/2</f>
        <v>0</v>
      </c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43"/>
      <c r="W16" s="43"/>
      <c r="X16" s="43"/>
      <c r="Y16" s="7"/>
      <c r="Z16" s="7"/>
    </row>
    <row r="17" spans="1:26" x14ac:dyDescent="0.25">
      <c r="B17" s="3">
        <v>1995</v>
      </c>
      <c r="C17" s="13">
        <f t="shared" ref="C17:C39" si="0">-SUM(D17:Y17)</f>
        <v>0</v>
      </c>
      <c r="D17" s="7">
        <f>+D$14/7</f>
        <v>0</v>
      </c>
      <c r="E17" s="7">
        <f>+E$14/7/2</f>
        <v>0</v>
      </c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43"/>
      <c r="W17" s="43"/>
      <c r="X17" s="43"/>
      <c r="Y17" s="7"/>
      <c r="Z17" s="7"/>
    </row>
    <row r="18" spans="1:26" x14ac:dyDescent="0.25">
      <c r="B18" s="3">
        <v>1996</v>
      </c>
      <c r="C18" s="13">
        <f t="shared" si="0"/>
        <v>0</v>
      </c>
      <c r="D18" s="7">
        <f>+D17</f>
        <v>0</v>
      </c>
      <c r="E18" s="7">
        <f>+E$14/7</f>
        <v>0</v>
      </c>
      <c r="F18" s="7">
        <f>+F$14/7/2</f>
        <v>0</v>
      </c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43"/>
      <c r="W18" s="43"/>
      <c r="X18" s="43"/>
      <c r="Y18" s="7"/>
      <c r="Z18" s="7"/>
    </row>
    <row r="19" spans="1:26" x14ac:dyDescent="0.25">
      <c r="B19" s="3">
        <v>1997</v>
      </c>
      <c r="C19" s="13">
        <f t="shared" si="0"/>
        <v>0</v>
      </c>
      <c r="D19" s="7">
        <f>+D18</f>
        <v>0</v>
      </c>
      <c r="E19" s="7">
        <f>+E18</f>
        <v>0</v>
      </c>
      <c r="F19" s="7">
        <f>+F$14/7</f>
        <v>0</v>
      </c>
      <c r="G19" s="7">
        <f>+G$14/7/2</f>
        <v>0</v>
      </c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43"/>
      <c r="W19" s="43"/>
      <c r="X19" s="43"/>
      <c r="Y19" s="7"/>
      <c r="Z19" s="7"/>
    </row>
    <row r="20" spans="1:26" x14ac:dyDescent="0.25">
      <c r="B20" s="3">
        <v>1998</v>
      </c>
      <c r="C20" s="13">
        <f t="shared" si="0"/>
        <v>0</v>
      </c>
      <c r="D20" s="7">
        <f>+D19</f>
        <v>0</v>
      </c>
      <c r="E20" s="7">
        <f>+E19</f>
        <v>0</v>
      </c>
      <c r="F20" s="7">
        <f>+F19</f>
        <v>0</v>
      </c>
      <c r="G20" s="7">
        <f>+G$14/7</f>
        <v>0</v>
      </c>
      <c r="H20" s="7">
        <f>+H$14/7/2</f>
        <v>0</v>
      </c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43"/>
      <c r="W20" s="43"/>
      <c r="X20" s="43"/>
      <c r="Y20" s="7"/>
      <c r="Z20" s="7"/>
    </row>
    <row r="21" spans="1:26" x14ac:dyDescent="0.25">
      <c r="B21" s="3">
        <v>1999</v>
      </c>
      <c r="C21" s="13">
        <f t="shared" si="0"/>
        <v>0</v>
      </c>
      <c r="D21" s="7">
        <f>+D20</f>
        <v>0</v>
      </c>
      <c r="E21" s="7">
        <f>+E20</f>
        <v>0</v>
      </c>
      <c r="F21" s="7">
        <f>+F20</f>
        <v>0</v>
      </c>
      <c r="G21" s="7">
        <f>+G20</f>
        <v>0</v>
      </c>
      <c r="H21" s="7">
        <f>+H$14/7</f>
        <v>0</v>
      </c>
      <c r="I21" s="7">
        <f>+I$14/7/2</f>
        <v>0</v>
      </c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43"/>
      <c r="W21" s="43"/>
      <c r="X21" s="43"/>
      <c r="Y21" s="7"/>
      <c r="Z21" s="7"/>
    </row>
    <row r="22" spans="1:26" x14ac:dyDescent="0.25">
      <c r="B22" s="3">
        <v>2000</v>
      </c>
      <c r="C22" s="13">
        <f t="shared" si="0"/>
        <v>0</v>
      </c>
      <c r="D22" s="7">
        <f>+D21</f>
        <v>0</v>
      </c>
      <c r="E22" s="7">
        <f>+E21</f>
        <v>0</v>
      </c>
      <c r="F22" s="7">
        <f>+F21</f>
        <v>0</v>
      </c>
      <c r="G22" s="7">
        <f>+G21</f>
        <v>0</v>
      </c>
      <c r="H22" s="7">
        <f>+H21</f>
        <v>0</v>
      </c>
      <c r="I22" s="7">
        <f>+I$14/7</f>
        <v>0</v>
      </c>
      <c r="J22" s="7">
        <f>+J$14/7/2</f>
        <v>0</v>
      </c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43"/>
      <c r="W22" s="43"/>
      <c r="X22" s="43"/>
      <c r="Y22" s="7"/>
      <c r="Z22" s="7"/>
    </row>
    <row r="23" spans="1:26" x14ac:dyDescent="0.25">
      <c r="B23" s="3">
        <v>2001</v>
      </c>
      <c r="C23" s="13">
        <f t="shared" si="0"/>
        <v>0</v>
      </c>
      <c r="D23" s="7">
        <f>+D$14/7/2</f>
        <v>0</v>
      </c>
      <c r="E23" s="7">
        <f>+E22</f>
        <v>0</v>
      </c>
      <c r="F23" s="7">
        <f>+F22</f>
        <v>0</v>
      </c>
      <c r="G23" s="7">
        <f>+G22</f>
        <v>0</v>
      </c>
      <c r="H23" s="7">
        <f>+H22</f>
        <v>0</v>
      </c>
      <c r="I23" s="7">
        <f>+I22</f>
        <v>0</v>
      </c>
      <c r="J23" s="7">
        <f>+J$14/7</f>
        <v>0</v>
      </c>
      <c r="K23" s="7">
        <f>+K$14/7/2</f>
        <v>0</v>
      </c>
      <c r="L23" s="7"/>
      <c r="M23" s="7"/>
      <c r="N23" s="7"/>
      <c r="O23" s="7"/>
      <c r="P23" s="7"/>
      <c r="Q23" s="7"/>
      <c r="R23" s="7"/>
      <c r="S23" s="7"/>
      <c r="T23" s="7"/>
      <c r="U23" s="7"/>
      <c r="V23" s="43"/>
      <c r="W23" s="43"/>
      <c r="X23" s="43"/>
      <c r="Y23" s="7"/>
      <c r="Z23" s="7"/>
    </row>
    <row r="24" spans="1:26" x14ac:dyDescent="0.25">
      <c r="B24" s="3">
        <v>2002</v>
      </c>
      <c r="C24" s="13">
        <f t="shared" si="0"/>
        <v>0</v>
      </c>
      <c r="D24" s="7"/>
      <c r="E24" s="7">
        <f>+E$14/7/2</f>
        <v>0</v>
      </c>
      <c r="F24" s="7">
        <f>+F23</f>
        <v>0</v>
      </c>
      <c r="G24" s="7">
        <f>+G23</f>
        <v>0</v>
      </c>
      <c r="H24" s="7">
        <f>+H23</f>
        <v>0</v>
      </c>
      <c r="I24" s="7">
        <f>+I23</f>
        <v>0</v>
      </c>
      <c r="J24" s="7">
        <f>+J23</f>
        <v>0</v>
      </c>
      <c r="K24" s="7">
        <f>+K$14/7</f>
        <v>0</v>
      </c>
      <c r="L24" s="7">
        <f>+L$14/7/2</f>
        <v>0</v>
      </c>
      <c r="M24" s="7"/>
      <c r="N24" s="7"/>
      <c r="O24" s="7"/>
      <c r="P24" s="7"/>
      <c r="Q24" s="7"/>
      <c r="R24" s="7"/>
      <c r="S24" s="7"/>
      <c r="T24" s="7"/>
      <c r="U24" s="7"/>
      <c r="V24" s="43"/>
      <c r="W24" s="43"/>
      <c r="X24" s="43"/>
      <c r="Y24" s="7"/>
      <c r="Z24" s="7"/>
    </row>
    <row r="25" spans="1:26" x14ac:dyDescent="0.25">
      <c r="B25" s="3">
        <v>2003</v>
      </c>
      <c r="C25" s="13">
        <f t="shared" si="0"/>
        <v>0</v>
      </c>
      <c r="D25" s="7"/>
      <c r="E25" s="7"/>
      <c r="F25" s="7">
        <f>+F$14/7/2</f>
        <v>0</v>
      </c>
      <c r="G25" s="7">
        <f>+G24</f>
        <v>0</v>
      </c>
      <c r="H25" s="7">
        <f>+H24</f>
        <v>0</v>
      </c>
      <c r="I25" s="7">
        <f>+I24</f>
        <v>0</v>
      </c>
      <c r="J25" s="7">
        <f>+J24</f>
        <v>0</v>
      </c>
      <c r="K25" s="7">
        <f>+K24</f>
        <v>0</v>
      </c>
      <c r="L25" s="7">
        <f>+L$14/7</f>
        <v>0</v>
      </c>
      <c r="M25" s="7">
        <f>+M$14/7/2</f>
        <v>0</v>
      </c>
      <c r="N25" s="7"/>
      <c r="O25" s="7"/>
      <c r="P25" s="7"/>
      <c r="Q25" s="7"/>
      <c r="R25" s="7"/>
      <c r="S25" s="7"/>
      <c r="T25" s="7"/>
      <c r="U25" s="7"/>
      <c r="V25" s="43"/>
      <c r="W25" s="43"/>
      <c r="X25" s="43"/>
      <c r="Y25" s="7"/>
      <c r="Z25" s="7"/>
    </row>
    <row r="26" spans="1:26" x14ac:dyDescent="0.25">
      <c r="B26" s="3">
        <v>2004</v>
      </c>
      <c r="C26" s="13">
        <f t="shared" si="0"/>
        <v>0</v>
      </c>
      <c r="D26" s="7"/>
      <c r="E26" s="7"/>
      <c r="F26" s="7"/>
      <c r="G26" s="7">
        <f>+G$14/7/2</f>
        <v>0</v>
      </c>
      <c r="H26" s="7">
        <f>+H25</f>
        <v>0</v>
      </c>
      <c r="I26" s="7">
        <f>+I25</f>
        <v>0</v>
      </c>
      <c r="J26" s="7">
        <f>+J25</f>
        <v>0</v>
      </c>
      <c r="K26" s="7">
        <f>+K25</f>
        <v>0</v>
      </c>
      <c r="L26" s="7">
        <f>+L25</f>
        <v>0</v>
      </c>
      <c r="M26" s="7">
        <f>+M$14/7</f>
        <v>0</v>
      </c>
      <c r="N26" s="7">
        <f>+N$14/7/2</f>
        <v>0</v>
      </c>
      <c r="O26" s="7"/>
      <c r="P26" s="7"/>
      <c r="Q26" s="7"/>
      <c r="R26" s="7"/>
      <c r="S26" s="7"/>
      <c r="T26" s="7"/>
      <c r="U26" s="7"/>
      <c r="V26" s="43"/>
      <c r="W26" s="43"/>
      <c r="X26" s="43"/>
      <c r="Y26" s="7"/>
      <c r="Z26" s="7"/>
    </row>
    <row r="27" spans="1:26" x14ac:dyDescent="0.25">
      <c r="B27" s="3">
        <v>2005</v>
      </c>
      <c r="C27" s="13">
        <f t="shared" si="0"/>
        <v>0</v>
      </c>
      <c r="D27" s="7"/>
      <c r="E27" s="7"/>
      <c r="F27" s="7"/>
      <c r="G27" s="7"/>
      <c r="H27" s="7">
        <f>+H$14/7/2</f>
        <v>0</v>
      </c>
      <c r="I27" s="7">
        <f>+I26</f>
        <v>0</v>
      </c>
      <c r="J27" s="7">
        <f>+J26</f>
        <v>0</v>
      </c>
      <c r="K27" s="7">
        <f>+K26</f>
        <v>0</v>
      </c>
      <c r="L27" s="7">
        <f>+L26</f>
        <v>0</v>
      </c>
      <c r="M27" s="7">
        <f>+M26</f>
        <v>0</v>
      </c>
      <c r="N27" s="7">
        <f>+N$14/7</f>
        <v>0</v>
      </c>
      <c r="O27" s="7">
        <f>+O$14/7/2</f>
        <v>0</v>
      </c>
      <c r="P27" s="7"/>
      <c r="Q27" s="7"/>
      <c r="R27" s="7"/>
      <c r="S27" s="7"/>
      <c r="T27" s="7"/>
      <c r="U27" s="7"/>
      <c r="V27" s="43"/>
      <c r="W27" s="43"/>
      <c r="X27" s="43"/>
      <c r="Y27" s="7"/>
      <c r="Z27" s="7"/>
    </row>
    <row r="28" spans="1:26" x14ac:dyDescent="0.25">
      <c r="B28" s="3">
        <v>2006</v>
      </c>
      <c r="C28" s="13">
        <f t="shared" si="0"/>
        <v>0</v>
      </c>
      <c r="D28" s="7"/>
      <c r="E28" s="7"/>
      <c r="F28" s="7"/>
      <c r="G28" s="7"/>
      <c r="H28" s="7"/>
      <c r="I28" s="7">
        <f>+I$14/7/2</f>
        <v>0</v>
      </c>
      <c r="J28" s="7">
        <f>+J27</f>
        <v>0</v>
      </c>
      <c r="K28" s="7">
        <f>+K27</f>
        <v>0</v>
      </c>
      <c r="L28" s="7">
        <f>+L27</f>
        <v>0</v>
      </c>
      <c r="M28" s="7">
        <f>+M27</f>
        <v>0</v>
      </c>
      <c r="N28" s="7">
        <f>+N27</f>
        <v>0</v>
      </c>
      <c r="O28" s="7">
        <f>+O$14/7</f>
        <v>0</v>
      </c>
      <c r="P28" s="7">
        <f>+P$14/7/2</f>
        <v>0</v>
      </c>
      <c r="Q28" s="7"/>
      <c r="R28" s="7"/>
      <c r="S28" s="7"/>
      <c r="T28" s="7"/>
      <c r="U28" s="7"/>
      <c r="V28" s="43"/>
      <c r="W28" s="43"/>
      <c r="X28" s="43"/>
      <c r="Y28" s="7"/>
      <c r="Z28" s="7"/>
    </row>
    <row r="29" spans="1:26" x14ac:dyDescent="0.25">
      <c r="B29" s="3">
        <v>2007</v>
      </c>
      <c r="C29" s="13">
        <f t="shared" si="0"/>
        <v>0</v>
      </c>
      <c r="D29" s="7"/>
      <c r="E29" s="7"/>
      <c r="F29" s="7"/>
      <c r="G29" s="7"/>
      <c r="H29" s="7"/>
      <c r="I29" s="7"/>
      <c r="J29" s="7">
        <f>+J$14/7/2</f>
        <v>0</v>
      </c>
      <c r="K29" s="7">
        <f>+K28</f>
        <v>0</v>
      </c>
      <c r="L29" s="7">
        <f>+L28</f>
        <v>0</v>
      </c>
      <c r="M29" s="7">
        <f>+M28</f>
        <v>0</v>
      </c>
      <c r="N29" s="7">
        <f>+N28</f>
        <v>0</v>
      </c>
      <c r="O29" s="7">
        <f>+O28</f>
        <v>0</v>
      </c>
      <c r="P29" s="7">
        <f>+P$14/7</f>
        <v>0</v>
      </c>
      <c r="Q29" s="7">
        <f>+Q$14/7/2</f>
        <v>0</v>
      </c>
      <c r="R29" s="7"/>
      <c r="S29" s="7"/>
      <c r="T29" s="7"/>
      <c r="U29" s="7"/>
      <c r="V29" s="43"/>
      <c r="W29" s="43"/>
      <c r="X29" s="43"/>
      <c r="Y29" s="7"/>
      <c r="Z29" s="7"/>
    </row>
    <row r="30" spans="1:26" x14ac:dyDescent="0.25">
      <c r="B30" s="3">
        <v>2008</v>
      </c>
      <c r="C30" s="13">
        <f t="shared" si="0"/>
        <v>0</v>
      </c>
      <c r="D30" s="7"/>
      <c r="E30" s="7"/>
      <c r="F30" s="7"/>
      <c r="G30" s="7"/>
      <c r="H30" s="7"/>
      <c r="I30" s="7"/>
      <c r="J30" s="7"/>
      <c r="K30" s="7">
        <f>+K$14/7/2</f>
        <v>0</v>
      </c>
      <c r="L30" s="7">
        <f>+L29</f>
        <v>0</v>
      </c>
      <c r="M30" s="7">
        <f>+M29</f>
        <v>0</v>
      </c>
      <c r="N30" s="7">
        <f>+N29</f>
        <v>0</v>
      </c>
      <c r="O30" s="7">
        <f>+O29</f>
        <v>0</v>
      </c>
      <c r="P30" s="7">
        <f>+P29</f>
        <v>0</v>
      </c>
      <c r="Q30" s="7">
        <f>+Q$14/7</f>
        <v>0</v>
      </c>
      <c r="R30" s="7">
        <f>+R$14/7/2</f>
        <v>0</v>
      </c>
      <c r="S30" s="7"/>
      <c r="T30" s="7"/>
      <c r="U30" s="7"/>
      <c r="V30" s="43"/>
      <c r="W30" s="43"/>
      <c r="X30" s="43"/>
      <c r="Y30" s="7"/>
      <c r="Z30" s="7"/>
    </row>
    <row r="31" spans="1:26" x14ac:dyDescent="0.25">
      <c r="B31" s="3">
        <v>2009</v>
      </c>
      <c r="C31" s="13">
        <f t="shared" si="0"/>
        <v>0</v>
      </c>
      <c r="D31" s="7"/>
      <c r="E31" s="7"/>
      <c r="F31" s="7"/>
      <c r="G31" s="7"/>
      <c r="H31" s="7"/>
      <c r="I31" s="7"/>
      <c r="J31" s="7"/>
      <c r="K31" s="7"/>
      <c r="L31" s="7">
        <f>+L$14/7/2</f>
        <v>0</v>
      </c>
      <c r="M31" s="7">
        <f>+M30</f>
        <v>0</v>
      </c>
      <c r="N31" s="7">
        <f>+N30</f>
        <v>0</v>
      </c>
      <c r="O31" s="7">
        <f>+O30</f>
        <v>0</v>
      </c>
      <c r="P31" s="7">
        <f t="shared" ref="P31:P34" si="1">+P30</f>
        <v>0</v>
      </c>
      <c r="Q31" s="7">
        <f t="shared" ref="Q31:Q35" si="2">+Q$14/7</f>
        <v>0</v>
      </c>
      <c r="R31" s="7">
        <f>+R$14/7</f>
        <v>0</v>
      </c>
      <c r="S31" s="7">
        <f>+S$14/7/2</f>
        <v>0</v>
      </c>
      <c r="T31" s="7"/>
      <c r="U31" s="7"/>
      <c r="V31" s="43"/>
      <c r="W31" s="43"/>
      <c r="X31" s="43"/>
      <c r="Y31" s="7"/>
      <c r="Z31" s="7"/>
    </row>
    <row r="32" spans="1:26" x14ac:dyDescent="0.25">
      <c r="A32" s="38" t="s">
        <v>59</v>
      </c>
      <c r="B32" s="3">
        <v>2010</v>
      </c>
      <c r="C32" s="13">
        <f t="shared" si="0"/>
        <v>-20942.142857142859</v>
      </c>
      <c r="D32" s="7"/>
      <c r="E32" s="7"/>
      <c r="F32" s="7"/>
      <c r="G32" s="7"/>
      <c r="H32" s="7"/>
      <c r="I32" s="7"/>
      <c r="J32" s="7"/>
      <c r="K32" s="7"/>
      <c r="L32" s="7"/>
      <c r="M32" s="7">
        <f>+M$14/7/2</f>
        <v>0</v>
      </c>
      <c r="N32" s="7">
        <f>+N31</f>
        <v>0</v>
      </c>
      <c r="O32" s="7">
        <f>+O31</f>
        <v>0</v>
      </c>
      <c r="P32" s="7">
        <f t="shared" si="1"/>
        <v>0</v>
      </c>
      <c r="Q32" s="7">
        <f t="shared" si="2"/>
        <v>0</v>
      </c>
      <c r="R32" s="7">
        <f>+R31</f>
        <v>0</v>
      </c>
      <c r="S32" s="7">
        <f>+S$14/7</f>
        <v>0</v>
      </c>
      <c r="T32" s="7">
        <f>$T$14/7/2</f>
        <v>20942.142857142859</v>
      </c>
      <c r="U32" s="7"/>
      <c r="V32" s="43"/>
      <c r="W32" s="43"/>
      <c r="X32" s="43"/>
      <c r="Y32" s="7"/>
      <c r="Z32" s="7"/>
    </row>
    <row r="33" spans="1:28" x14ac:dyDescent="0.25">
      <c r="A33" s="38"/>
      <c r="B33" s="3">
        <v>2011</v>
      </c>
      <c r="C33" s="13">
        <f t="shared" si="0"/>
        <v>-41884.285714285717</v>
      </c>
      <c r="D33" s="7"/>
      <c r="E33" s="7"/>
      <c r="F33" s="7"/>
      <c r="G33" s="7"/>
      <c r="H33" s="7"/>
      <c r="I33" s="7"/>
      <c r="J33" s="7"/>
      <c r="K33" s="7"/>
      <c r="L33" s="7"/>
      <c r="M33" s="7"/>
      <c r="N33" s="7">
        <f>+N$14/7/2</f>
        <v>0</v>
      </c>
      <c r="O33" s="7">
        <f>+O32</f>
        <v>0</v>
      </c>
      <c r="P33" s="7">
        <f t="shared" si="1"/>
        <v>0</v>
      </c>
      <c r="Q33" s="7">
        <f t="shared" si="2"/>
        <v>0</v>
      </c>
      <c r="R33" s="7">
        <f t="shared" ref="R33:R36" si="3">+R32</f>
        <v>0</v>
      </c>
      <c r="S33" s="7">
        <f>+S32</f>
        <v>0</v>
      </c>
      <c r="T33" s="7">
        <f>+T$14/7</f>
        <v>41884.285714285717</v>
      </c>
      <c r="U33" s="7">
        <f>+U$14/7/2</f>
        <v>0</v>
      </c>
      <c r="V33" s="43"/>
      <c r="W33" s="43"/>
      <c r="X33" s="43"/>
      <c r="Y33" s="7"/>
      <c r="Z33" s="7"/>
    </row>
    <row r="34" spans="1:28" x14ac:dyDescent="0.25">
      <c r="A34" s="38"/>
      <c r="B34" s="3">
        <v>2012</v>
      </c>
      <c r="C34" s="13">
        <f t="shared" si="0"/>
        <v>-41884.285714285717</v>
      </c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>
        <f t="shared" si="1"/>
        <v>0</v>
      </c>
      <c r="Q34" s="7">
        <f t="shared" si="2"/>
        <v>0</v>
      </c>
      <c r="R34" s="7">
        <f t="shared" si="3"/>
        <v>0</v>
      </c>
      <c r="S34" s="7">
        <f t="shared" ref="S34:S36" si="4">+S33</f>
        <v>0</v>
      </c>
      <c r="T34" s="7">
        <f>T33</f>
        <v>41884.285714285717</v>
      </c>
      <c r="U34" s="7">
        <f>+U$14/7</f>
        <v>0</v>
      </c>
      <c r="V34" s="7">
        <f>+V$14/7/2</f>
        <v>0</v>
      </c>
      <c r="W34" s="43"/>
      <c r="X34" s="43"/>
      <c r="Y34" s="7"/>
      <c r="Z34" s="7"/>
    </row>
    <row r="35" spans="1:28" x14ac:dyDescent="0.25">
      <c r="A35" s="38"/>
      <c r="B35" s="3">
        <v>2013</v>
      </c>
      <c r="C35" s="13">
        <f t="shared" si="0"/>
        <v>-41884.285714285717</v>
      </c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>
        <f>P14/7/2</f>
        <v>0</v>
      </c>
      <c r="Q35" s="7">
        <f t="shared" si="2"/>
        <v>0</v>
      </c>
      <c r="R35" s="7">
        <f t="shared" si="3"/>
        <v>0</v>
      </c>
      <c r="S35" s="7">
        <f t="shared" si="4"/>
        <v>0</v>
      </c>
      <c r="T35" s="7">
        <f>T34</f>
        <v>41884.285714285717</v>
      </c>
      <c r="U35" s="7">
        <f>U34</f>
        <v>0</v>
      </c>
      <c r="V35" s="43">
        <f>V14/7</f>
        <v>0</v>
      </c>
      <c r="W35" s="43">
        <f>W14/7/2</f>
        <v>0</v>
      </c>
      <c r="X35" s="43"/>
      <c r="Y35" s="7"/>
      <c r="Z35" s="7"/>
    </row>
    <row r="36" spans="1:28" x14ac:dyDescent="0.25">
      <c r="A36" s="38"/>
      <c r="B36" s="3">
        <v>2014</v>
      </c>
      <c r="C36" s="13">
        <f t="shared" si="0"/>
        <v>-41884.285714285717</v>
      </c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>
        <f>Q14/7/2</f>
        <v>0</v>
      </c>
      <c r="R36" s="33">
        <f t="shared" si="3"/>
        <v>0</v>
      </c>
      <c r="S36" s="33">
        <f t="shared" si="4"/>
        <v>0</v>
      </c>
      <c r="T36" s="33">
        <f>T35</f>
        <v>41884.285714285717</v>
      </c>
      <c r="U36" s="33">
        <f>U35</f>
        <v>0</v>
      </c>
      <c r="V36" s="29">
        <f>V35</f>
        <v>0</v>
      </c>
      <c r="W36" s="29">
        <f>W14/7</f>
        <v>0</v>
      </c>
      <c r="X36" s="29">
        <f>X14/7/2</f>
        <v>0</v>
      </c>
      <c r="Y36" s="33"/>
      <c r="Z36" s="7"/>
    </row>
    <row r="37" spans="1:28" x14ac:dyDescent="0.25">
      <c r="A37" s="38"/>
      <c r="B37" s="3">
        <v>2015</v>
      </c>
      <c r="C37" s="13">
        <f t="shared" si="0"/>
        <v>-41884.285714285717</v>
      </c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>
        <f>R14/7/2</f>
        <v>0</v>
      </c>
      <c r="S37" s="33">
        <f>S36</f>
        <v>0</v>
      </c>
      <c r="T37" s="33">
        <f>T36</f>
        <v>41884.285714285717</v>
      </c>
      <c r="U37" s="33">
        <f>U36</f>
        <v>0</v>
      </c>
      <c r="V37" s="29">
        <f>V36</f>
        <v>0</v>
      </c>
      <c r="W37" s="29">
        <f>W36</f>
        <v>0</v>
      </c>
      <c r="X37" s="29">
        <f>X14/7</f>
        <v>0</v>
      </c>
      <c r="Y37" s="33">
        <f>Y14/7/2</f>
        <v>0</v>
      </c>
      <c r="Z37" s="7"/>
    </row>
    <row r="38" spans="1:28" x14ac:dyDescent="0.25">
      <c r="A38" s="38"/>
      <c r="B38" s="3">
        <v>2016</v>
      </c>
      <c r="C38" s="13">
        <f t="shared" si="0"/>
        <v>-41884.285714285717</v>
      </c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>
        <f>T14/7</f>
        <v>41884.285714285717</v>
      </c>
      <c r="U38" s="33"/>
      <c r="V38" s="29"/>
      <c r="W38" s="29"/>
      <c r="X38" s="29"/>
      <c r="Y38" s="33"/>
      <c r="Z38" s="7"/>
    </row>
    <row r="39" spans="1:28" x14ac:dyDescent="0.25">
      <c r="A39" s="38"/>
      <c r="B39" s="3">
        <v>2017</v>
      </c>
      <c r="C39" s="13">
        <f t="shared" si="0"/>
        <v>-20942.142857142859</v>
      </c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7">
        <f>$T$14/7/2</f>
        <v>20942.142857142859</v>
      </c>
      <c r="U39" s="33"/>
      <c r="V39" s="29"/>
      <c r="W39" s="29"/>
      <c r="X39" s="29"/>
      <c r="Y39" s="33"/>
      <c r="Z39" s="7"/>
    </row>
    <row r="40" spans="1:28" x14ac:dyDescent="0.25">
      <c r="A40" s="38"/>
      <c r="B40" s="3">
        <v>2018</v>
      </c>
      <c r="C40" s="13">
        <f>-SUM(D40:AB40)</f>
        <v>0</v>
      </c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7"/>
      <c r="U40" s="33"/>
      <c r="V40" s="29"/>
      <c r="W40" s="29"/>
      <c r="X40" s="29"/>
      <c r="Y40" s="33"/>
      <c r="Z40" s="7"/>
    </row>
    <row r="41" spans="1:28" x14ac:dyDescent="0.25">
      <c r="A41" s="38"/>
      <c r="B41" s="3"/>
      <c r="C41" s="254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37"/>
      <c r="W41" s="37"/>
      <c r="X41" s="37"/>
      <c r="Y41" s="8"/>
      <c r="Z41" s="8"/>
    </row>
    <row r="42" spans="1:28" x14ac:dyDescent="0.25">
      <c r="A42" s="38" t="s">
        <v>62</v>
      </c>
      <c r="B42" s="35">
        <f>SUM(D42:Y42)</f>
        <v>0</v>
      </c>
      <c r="C42" s="29">
        <f>SUM(C16:C41)</f>
        <v>-293190</v>
      </c>
      <c r="D42" s="7">
        <f t="shared" ref="D42:T42" si="5">-SUM(D16:D41)+D14</f>
        <v>0</v>
      </c>
      <c r="E42" s="7">
        <f t="shared" si="5"/>
        <v>0</v>
      </c>
      <c r="F42" s="7">
        <f t="shared" si="5"/>
        <v>0</v>
      </c>
      <c r="G42" s="7">
        <f t="shared" si="5"/>
        <v>0</v>
      </c>
      <c r="H42" s="7">
        <f t="shared" si="5"/>
        <v>0</v>
      </c>
      <c r="I42" s="7">
        <f t="shared" si="5"/>
        <v>0</v>
      </c>
      <c r="J42" s="7">
        <f t="shared" si="5"/>
        <v>0</v>
      </c>
      <c r="K42" s="7">
        <f t="shared" si="5"/>
        <v>0</v>
      </c>
      <c r="L42" s="7">
        <f t="shared" si="5"/>
        <v>0</v>
      </c>
      <c r="M42" s="7">
        <f t="shared" si="5"/>
        <v>0</v>
      </c>
      <c r="N42" s="7">
        <f t="shared" si="5"/>
        <v>0</v>
      </c>
      <c r="O42" s="7">
        <f t="shared" si="5"/>
        <v>0</v>
      </c>
      <c r="P42" s="7">
        <f t="shared" si="5"/>
        <v>0</v>
      </c>
      <c r="Q42" s="7">
        <f t="shared" si="5"/>
        <v>0</v>
      </c>
      <c r="R42" s="7">
        <f t="shared" si="5"/>
        <v>0</v>
      </c>
      <c r="S42" s="7">
        <f t="shared" si="5"/>
        <v>0</v>
      </c>
      <c r="T42" s="7">
        <f t="shared" si="5"/>
        <v>0</v>
      </c>
      <c r="U42" s="7">
        <f t="shared" ref="U42:AB42" si="6">-SUM(U16:U41)+U14</f>
        <v>0</v>
      </c>
      <c r="V42" s="43">
        <f t="shared" si="6"/>
        <v>0</v>
      </c>
      <c r="W42" s="43">
        <f t="shared" si="6"/>
        <v>0</v>
      </c>
      <c r="X42" s="43">
        <f t="shared" si="6"/>
        <v>0</v>
      </c>
      <c r="Y42" s="43">
        <f t="shared" si="6"/>
        <v>0</v>
      </c>
      <c r="Z42" s="43">
        <f t="shared" si="6"/>
        <v>0</v>
      </c>
      <c r="AA42" s="333">
        <f t="shared" si="6"/>
        <v>0</v>
      </c>
      <c r="AB42" s="333">
        <f t="shared" si="6"/>
        <v>0</v>
      </c>
    </row>
    <row r="43" spans="1:28" x14ac:dyDescent="0.25">
      <c r="A43" s="38"/>
      <c r="B43" s="29">
        <f>SUM(D43:Y43)</f>
        <v>0</v>
      </c>
      <c r="C43" s="3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8" x14ac:dyDescent="0.25">
      <c r="A44" s="39" t="s">
        <v>63</v>
      </c>
      <c r="B44" s="3"/>
      <c r="C44" s="30">
        <f>+C14+C42</f>
        <v>0</v>
      </c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33"/>
      <c r="U44" s="33"/>
      <c r="V44" s="33"/>
      <c r="W44" s="33"/>
      <c r="X44" s="33"/>
      <c r="Y44" s="33"/>
      <c r="Z44" s="33"/>
    </row>
    <row r="45" spans="1:28" x14ac:dyDescent="0.25">
      <c r="A45" s="3"/>
      <c r="B45" s="3"/>
      <c r="C45" s="3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8" x14ac:dyDescent="0.25">
      <c r="A46" s="3"/>
      <c r="B46" s="36"/>
      <c r="C46" s="3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8" x14ac:dyDescent="0.25">
      <c r="A47" s="3"/>
      <c r="B47" s="3"/>
      <c r="C47" s="3"/>
      <c r="E47" s="7"/>
      <c r="F47" s="4"/>
      <c r="G47" s="4"/>
      <c r="H47" s="4"/>
      <c r="I47" s="4"/>
      <c r="J47" s="4"/>
      <c r="K47" s="4"/>
      <c r="L47" s="4"/>
      <c r="M47" s="4"/>
      <c r="N47" s="7">
        <f>SUM(E32:E47)</f>
        <v>0</v>
      </c>
      <c r="O47" s="4"/>
      <c r="P47" s="4"/>
      <c r="Q47" s="4"/>
      <c r="R47" s="4"/>
      <c r="S47" s="4"/>
    </row>
    <row r="48" spans="1:28" x14ac:dyDescent="0.25">
      <c r="B48" s="3"/>
      <c r="C48" s="3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</row>
    <row r="49" spans="5:19" x14ac:dyDescent="0.25"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</row>
    <row r="50" spans="5:19" x14ac:dyDescent="0.25"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</row>
    <row r="51" spans="5:19" x14ac:dyDescent="0.25"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</row>
    <row r="52" spans="5:19" x14ac:dyDescent="0.25"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</row>
    <row r="53" spans="5:19" x14ac:dyDescent="0.25"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</row>
    <row r="54" spans="5:19" x14ac:dyDescent="0.25"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</row>
    <row r="55" spans="5:19" x14ac:dyDescent="0.25"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</row>
    <row r="56" spans="5:19" x14ac:dyDescent="0.25"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</row>
    <row r="57" spans="5:19" x14ac:dyDescent="0.25"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</row>
    <row r="58" spans="5:19" x14ac:dyDescent="0.25"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</row>
  </sheetData>
  <pageMargins left="0.7" right="0.7" top="0.75" bottom="0.75" header="0.3" footer="0.3"/>
  <pageSetup scale="65" orientation="landscape" r:id="rId1"/>
  <ignoredErrors>
    <ignoredError sqref="Q32:Q34 R32" formula="1"/>
  </ignoredErrors>
  <legacyDrawing r:id="rId2"/>
</worksheet>
</file>

<file path=xl/worksheets/sheet1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E00-000000000000}">
  <sheetPr codeName="Sheet155"/>
  <dimension ref="A1:AB58"/>
  <sheetViews>
    <sheetView workbookViewId="0"/>
  </sheetViews>
  <sheetFormatPr defaultColWidth="9.140625" defaultRowHeight="15" x14ac:dyDescent="0.25"/>
  <cols>
    <col min="1" max="1" width="20.85546875" customWidth="1"/>
    <col min="2" max="2" width="8.7109375" customWidth="1"/>
    <col min="3" max="3" width="12.85546875" customWidth="1"/>
    <col min="4" max="12" width="7.42578125" hidden="1" customWidth="1"/>
    <col min="13" max="13" width="7.5703125" hidden="1" customWidth="1"/>
    <col min="14" max="16" width="9.28515625" customWidth="1"/>
    <col min="17" max="17" width="12.140625" customWidth="1"/>
    <col min="18" max="21" width="11.28515625" customWidth="1"/>
    <col min="22" max="24" width="10.5703125" customWidth="1"/>
  </cols>
  <sheetData>
    <row r="1" spans="1:28" x14ac:dyDescent="0.25">
      <c r="A1" s="11" t="s">
        <v>10</v>
      </c>
    </row>
    <row r="2" spans="1:28" x14ac:dyDescent="0.25">
      <c r="A2" s="9" t="s">
        <v>14</v>
      </c>
    </row>
    <row r="3" spans="1:28" x14ac:dyDescent="0.25">
      <c r="A3" s="9" t="s">
        <v>80</v>
      </c>
    </row>
    <row r="4" spans="1:28" x14ac:dyDescent="0.25">
      <c r="R4" s="40" t="s">
        <v>4</v>
      </c>
      <c r="S4" s="41"/>
      <c r="T4" s="40" t="s">
        <v>8</v>
      </c>
      <c r="U4" s="40"/>
    </row>
    <row r="5" spans="1:28" x14ac:dyDescent="0.25">
      <c r="A5" s="10" t="s">
        <v>9</v>
      </c>
      <c r="B5" s="12" t="s">
        <v>64</v>
      </c>
      <c r="C5" s="12" t="s">
        <v>12</v>
      </c>
      <c r="R5" s="42" t="s">
        <v>2</v>
      </c>
      <c r="S5" s="42" t="s">
        <v>60</v>
      </c>
      <c r="T5" s="42" t="s">
        <v>7</v>
      </c>
      <c r="U5" s="42"/>
    </row>
    <row r="6" spans="1:28" x14ac:dyDescent="0.25">
      <c r="A6" s="9"/>
      <c r="B6" s="3"/>
      <c r="R6" s="3"/>
    </row>
    <row r="7" spans="1:28" x14ac:dyDescent="0.25">
      <c r="A7" s="213" t="s">
        <v>609</v>
      </c>
      <c r="B7" s="212">
        <v>720.2</v>
      </c>
      <c r="C7" s="214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5"/>
      <c r="P7" s="6"/>
      <c r="Q7" s="6"/>
      <c r="R7" s="13">
        <f>+C14</f>
        <v>11193.75</v>
      </c>
      <c r="S7" s="13">
        <f>+-C42</f>
        <v>11193.75</v>
      </c>
      <c r="T7" s="13">
        <f>+R7-S7</f>
        <v>0</v>
      </c>
      <c r="U7" s="13"/>
    </row>
    <row r="8" spans="1:28" x14ac:dyDescent="0.25">
      <c r="A8" s="213"/>
      <c r="B8" s="3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5"/>
      <c r="P8" s="6"/>
      <c r="Q8" s="6"/>
    </row>
    <row r="9" spans="1:28" x14ac:dyDescent="0.25">
      <c r="A9" s="2"/>
      <c r="B9" s="3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5"/>
      <c r="P9" s="6"/>
      <c r="Q9" s="6"/>
    </row>
    <row r="10" spans="1:28" x14ac:dyDescent="0.25">
      <c r="B10" s="3"/>
    </row>
    <row r="11" spans="1:28" x14ac:dyDescent="0.25">
      <c r="A11" s="686" t="s">
        <v>66</v>
      </c>
      <c r="B11" s="212" t="s">
        <v>74</v>
      </c>
      <c r="C11" s="214"/>
    </row>
    <row r="12" spans="1:28" x14ac:dyDescent="0.25">
      <c r="B12" s="28"/>
      <c r="C12" s="2"/>
    </row>
    <row r="13" spans="1:28" x14ac:dyDescent="0.25">
      <c r="A13" s="9" t="s">
        <v>5</v>
      </c>
      <c r="C13" s="31" t="s">
        <v>3</v>
      </c>
      <c r="D13" s="32">
        <v>1994</v>
      </c>
      <c r="E13" s="32">
        <v>1995</v>
      </c>
      <c r="F13" s="32">
        <v>1996</v>
      </c>
      <c r="G13" s="32">
        <v>1997</v>
      </c>
      <c r="H13" s="32">
        <v>1998</v>
      </c>
      <c r="I13" s="32">
        <v>1999</v>
      </c>
      <c r="J13" s="32">
        <v>2000</v>
      </c>
      <c r="K13" s="32">
        <v>2001</v>
      </c>
      <c r="L13" s="32">
        <v>2002</v>
      </c>
      <c r="M13" s="32">
        <v>2003</v>
      </c>
      <c r="N13" s="32">
        <v>2004</v>
      </c>
      <c r="O13" s="32">
        <v>2005</v>
      </c>
      <c r="P13" s="32">
        <v>2006</v>
      </c>
      <c r="Q13" s="32">
        <v>2007</v>
      </c>
      <c r="R13" s="32">
        <v>2008</v>
      </c>
      <c r="S13" s="32">
        <v>2009</v>
      </c>
      <c r="T13" s="32">
        <v>2010</v>
      </c>
      <c r="U13" s="32">
        <v>2011</v>
      </c>
      <c r="V13" s="32">
        <v>2012</v>
      </c>
      <c r="W13" s="32">
        <v>2013</v>
      </c>
      <c r="X13" s="32">
        <v>2014</v>
      </c>
      <c r="Y13" s="328">
        <v>2015</v>
      </c>
      <c r="Z13" s="32">
        <v>2016</v>
      </c>
      <c r="AA13" s="328">
        <v>2017</v>
      </c>
      <c r="AB13" s="32">
        <v>2018</v>
      </c>
    </row>
    <row r="14" spans="1:28" x14ac:dyDescent="0.25">
      <c r="A14" s="9" t="s">
        <v>73</v>
      </c>
      <c r="C14" s="29">
        <f>SUM(D14:Y14)</f>
        <v>11193.75</v>
      </c>
      <c r="D14" s="43"/>
      <c r="E14" s="43"/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43"/>
      <c r="Q14" s="33"/>
      <c r="R14" s="43"/>
      <c r="S14" s="29"/>
      <c r="T14" s="43"/>
      <c r="U14" s="43">
        <v>11193.75</v>
      </c>
      <c r="V14" s="43"/>
      <c r="W14" s="43"/>
      <c r="X14" s="43"/>
      <c r="Y14" s="7"/>
      <c r="Z14" s="7"/>
    </row>
    <row r="15" spans="1:28" x14ac:dyDescent="0.25">
      <c r="A15" s="34"/>
      <c r="B15" s="2"/>
      <c r="C15" s="2"/>
      <c r="N15" s="7"/>
      <c r="O15" s="7"/>
      <c r="P15" s="7"/>
      <c r="Q15" s="7"/>
      <c r="R15" s="7"/>
      <c r="S15" s="7"/>
      <c r="T15" s="7"/>
      <c r="U15" s="7"/>
      <c r="V15" s="43"/>
      <c r="W15" s="43"/>
      <c r="X15" s="43"/>
      <c r="Y15" s="7"/>
      <c r="Z15" s="7"/>
    </row>
    <row r="16" spans="1:28" x14ac:dyDescent="0.25">
      <c r="A16" s="9" t="s">
        <v>6</v>
      </c>
      <c r="B16" s="3">
        <v>1994</v>
      </c>
      <c r="C16" s="13">
        <f>-SUM(D16:Y16)</f>
        <v>0</v>
      </c>
      <c r="D16" s="7">
        <f>+D$14/7/2</f>
        <v>0</v>
      </c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43"/>
      <c r="W16" s="43"/>
      <c r="X16" s="43"/>
      <c r="Y16" s="7"/>
      <c r="Z16" s="7"/>
    </row>
    <row r="17" spans="1:26" x14ac:dyDescent="0.25">
      <c r="B17" s="3">
        <v>1995</v>
      </c>
      <c r="C17" s="13">
        <f t="shared" ref="C17:C39" si="0">-SUM(D17:Y17)</f>
        <v>0</v>
      </c>
      <c r="D17" s="7">
        <f>+D$14/7</f>
        <v>0</v>
      </c>
      <c r="E17" s="7">
        <f>+E$14/7/2</f>
        <v>0</v>
      </c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43"/>
      <c r="W17" s="43"/>
      <c r="X17" s="43"/>
      <c r="Y17" s="7"/>
      <c r="Z17" s="7"/>
    </row>
    <row r="18" spans="1:26" x14ac:dyDescent="0.25">
      <c r="B18" s="3">
        <v>1996</v>
      </c>
      <c r="C18" s="13">
        <f t="shared" si="0"/>
        <v>0</v>
      </c>
      <c r="D18" s="7">
        <f>+D17</f>
        <v>0</v>
      </c>
      <c r="E18" s="7">
        <f>+E$14/7</f>
        <v>0</v>
      </c>
      <c r="F18" s="7">
        <f>+F$14/7/2</f>
        <v>0</v>
      </c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43"/>
      <c r="W18" s="43"/>
      <c r="X18" s="43"/>
      <c r="Y18" s="7"/>
      <c r="Z18" s="7"/>
    </row>
    <row r="19" spans="1:26" x14ac:dyDescent="0.25">
      <c r="B19" s="3">
        <v>1997</v>
      </c>
      <c r="C19" s="13">
        <f t="shared" si="0"/>
        <v>0</v>
      </c>
      <c r="D19" s="7">
        <f>+D18</f>
        <v>0</v>
      </c>
      <c r="E19" s="7">
        <f>+E18</f>
        <v>0</v>
      </c>
      <c r="F19" s="7">
        <f>+F$14/7</f>
        <v>0</v>
      </c>
      <c r="G19" s="7">
        <f>+G$14/7/2</f>
        <v>0</v>
      </c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43"/>
      <c r="W19" s="43"/>
      <c r="X19" s="43"/>
      <c r="Y19" s="7"/>
      <c r="Z19" s="7"/>
    </row>
    <row r="20" spans="1:26" x14ac:dyDescent="0.25">
      <c r="B20" s="3">
        <v>1998</v>
      </c>
      <c r="C20" s="13">
        <f t="shared" si="0"/>
        <v>0</v>
      </c>
      <c r="D20" s="7">
        <f>+D19</f>
        <v>0</v>
      </c>
      <c r="E20" s="7">
        <f>+E19</f>
        <v>0</v>
      </c>
      <c r="F20" s="7">
        <f>+F19</f>
        <v>0</v>
      </c>
      <c r="G20" s="7">
        <f>+G$14/7</f>
        <v>0</v>
      </c>
      <c r="H20" s="7">
        <f>+H$14/7/2</f>
        <v>0</v>
      </c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43"/>
      <c r="W20" s="43"/>
      <c r="X20" s="43"/>
      <c r="Y20" s="7"/>
      <c r="Z20" s="7"/>
    </row>
    <row r="21" spans="1:26" x14ac:dyDescent="0.25">
      <c r="B21" s="3">
        <v>1999</v>
      </c>
      <c r="C21" s="13">
        <f t="shared" si="0"/>
        <v>0</v>
      </c>
      <c r="D21" s="7">
        <f>+D20</f>
        <v>0</v>
      </c>
      <c r="E21" s="7">
        <f>+E20</f>
        <v>0</v>
      </c>
      <c r="F21" s="7">
        <f>+F20</f>
        <v>0</v>
      </c>
      <c r="G21" s="7">
        <f>+G20</f>
        <v>0</v>
      </c>
      <c r="H21" s="7">
        <f>+H$14/7</f>
        <v>0</v>
      </c>
      <c r="I21" s="7">
        <f>+I$14/7/2</f>
        <v>0</v>
      </c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43"/>
      <c r="W21" s="43"/>
      <c r="X21" s="43"/>
      <c r="Y21" s="7"/>
      <c r="Z21" s="7"/>
    </row>
    <row r="22" spans="1:26" x14ac:dyDescent="0.25">
      <c r="B22" s="3">
        <v>2000</v>
      </c>
      <c r="C22" s="13">
        <f t="shared" si="0"/>
        <v>0</v>
      </c>
      <c r="D22" s="7">
        <f>+D21</f>
        <v>0</v>
      </c>
      <c r="E22" s="7">
        <f>+E21</f>
        <v>0</v>
      </c>
      <c r="F22" s="7">
        <f>+F21</f>
        <v>0</v>
      </c>
      <c r="G22" s="7">
        <f>+G21</f>
        <v>0</v>
      </c>
      <c r="H22" s="7">
        <f>+H21</f>
        <v>0</v>
      </c>
      <c r="I22" s="7">
        <f>+I$14/7</f>
        <v>0</v>
      </c>
      <c r="J22" s="7">
        <f>+J$14/7/2</f>
        <v>0</v>
      </c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43"/>
      <c r="W22" s="43"/>
      <c r="X22" s="43"/>
      <c r="Y22" s="7"/>
      <c r="Z22" s="7"/>
    </row>
    <row r="23" spans="1:26" x14ac:dyDescent="0.25">
      <c r="B23" s="3">
        <v>2001</v>
      </c>
      <c r="C23" s="13">
        <f t="shared" si="0"/>
        <v>0</v>
      </c>
      <c r="D23" s="7">
        <f>+D$14/7/2</f>
        <v>0</v>
      </c>
      <c r="E23" s="7">
        <f>+E22</f>
        <v>0</v>
      </c>
      <c r="F23" s="7">
        <f>+F22</f>
        <v>0</v>
      </c>
      <c r="G23" s="7">
        <f>+G22</f>
        <v>0</v>
      </c>
      <c r="H23" s="7">
        <f>+H22</f>
        <v>0</v>
      </c>
      <c r="I23" s="7">
        <f>+I22</f>
        <v>0</v>
      </c>
      <c r="J23" s="7">
        <f>+J$14/7</f>
        <v>0</v>
      </c>
      <c r="K23" s="7">
        <f>+K$14/7/2</f>
        <v>0</v>
      </c>
      <c r="L23" s="7"/>
      <c r="M23" s="7"/>
      <c r="N23" s="7"/>
      <c r="O23" s="7"/>
      <c r="P23" s="7"/>
      <c r="Q23" s="7"/>
      <c r="R23" s="7"/>
      <c r="S23" s="7"/>
      <c r="T23" s="7"/>
      <c r="U23" s="7"/>
      <c r="V23" s="43"/>
      <c r="W23" s="43"/>
      <c r="X23" s="43"/>
      <c r="Y23" s="7"/>
      <c r="Z23" s="7"/>
    </row>
    <row r="24" spans="1:26" x14ac:dyDescent="0.25">
      <c r="B24" s="3">
        <v>2002</v>
      </c>
      <c r="C24" s="13">
        <f t="shared" si="0"/>
        <v>0</v>
      </c>
      <c r="D24" s="7"/>
      <c r="E24" s="7">
        <f>+E$14/7/2</f>
        <v>0</v>
      </c>
      <c r="F24" s="7">
        <f>+F23</f>
        <v>0</v>
      </c>
      <c r="G24" s="7">
        <f>+G23</f>
        <v>0</v>
      </c>
      <c r="H24" s="7">
        <f>+H23</f>
        <v>0</v>
      </c>
      <c r="I24" s="7">
        <f>+I23</f>
        <v>0</v>
      </c>
      <c r="J24" s="7">
        <f>+J23</f>
        <v>0</v>
      </c>
      <c r="K24" s="7">
        <f>+K$14/7</f>
        <v>0</v>
      </c>
      <c r="L24" s="7">
        <f>+L$14/7/2</f>
        <v>0</v>
      </c>
      <c r="M24" s="7"/>
      <c r="N24" s="7"/>
      <c r="O24" s="7"/>
      <c r="P24" s="7"/>
      <c r="Q24" s="7"/>
      <c r="R24" s="7"/>
      <c r="S24" s="7"/>
      <c r="T24" s="7"/>
      <c r="U24" s="7"/>
      <c r="V24" s="43"/>
      <c r="W24" s="43"/>
      <c r="X24" s="43"/>
      <c r="Y24" s="7"/>
      <c r="Z24" s="7"/>
    </row>
    <row r="25" spans="1:26" x14ac:dyDescent="0.25">
      <c r="B25" s="3">
        <v>2003</v>
      </c>
      <c r="C25" s="13">
        <f t="shared" si="0"/>
        <v>0</v>
      </c>
      <c r="D25" s="7"/>
      <c r="E25" s="7"/>
      <c r="F25" s="7">
        <f>+F$14/7/2</f>
        <v>0</v>
      </c>
      <c r="G25" s="7">
        <f>+G24</f>
        <v>0</v>
      </c>
      <c r="H25" s="7">
        <f>+H24</f>
        <v>0</v>
      </c>
      <c r="I25" s="7">
        <f>+I24</f>
        <v>0</v>
      </c>
      <c r="J25" s="7">
        <f>+J24</f>
        <v>0</v>
      </c>
      <c r="K25" s="7">
        <f>+K24</f>
        <v>0</v>
      </c>
      <c r="L25" s="7">
        <f>+L$14/7</f>
        <v>0</v>
      </c>
      <c r="M25" s="7">
        <f>+M$14/7/2</f>
        <v>0</v>
      </c>
      <c r="N25" s="7"/>
      <c r="O25" s="7"/>
      <c r="P25" s="7"/>
      <c r="Q25" s="7"/>
      <c r="R25" s="7"/>
      <c r="S25" s="7"/>
      <c r="T25" s="7"/>
      <c r="U25" s="7"/>
      <c r="V25" s="43"/>
      <c r="W25" s="43"/>
      <c r="X25" s="43"/>
      <c r="Y25" s="7"/>
      <c r="Z25" s="7"/>
    </row>
    <row r="26" spans="1:26" x14ac:dyDescent="0.25">
      <c r="B26" s="3">
        <v>2004</v>
      </c>
      <c r="C26" s="13">
        <f t="shared" si="0"/>
        <v>0</v>
      </c>
      <c r="D26" s="7"/>
      <c r="E26" s="7"/>
      <c r="F26" s="7"/>
      <c r="G26" s="7">
        <f>+G$14/7/2</f>
        <v>0</v>
      </c>
      <c r="H26" s="7">
        <f>+H25</f>
        <v>0</v>
      </c>
      <c r="I26" s="7">
        <f>+I25</f>
        <v>0</v>
      </c>
      <c r="J26" s="7">
        <f>+J25</f>
        <v>0</v>
      </c>
      <c r="K26" s="7">
        <f>+K25</f>
        <v>0</v>
      </c>
      <c r="L26" s="7">
        <f>+L25</f>
        <v>0</v>
      </c>
      <c r="M26" s="7">
        <f>+M$14/7</f>
        <v>0</v>
      </c>
      <c r="N26" s="7">
        <f>+N$14/7/2</f>
        <v>0</v>
      </c>
      <c r="O26" s="7"/>
      <c r="P26" s="7"/>
      <c r="Q26" s="7"/>
      <c r="R26" s="7"/>
      <c r="S26" s="7"/>
      <c r="T26" s="7"/>
      <c r="U26" s="7"/>
      <c r="V26" s="43"/>
      <c r="W26" s="43"/>
      <c r="X26" s="43"/>
      <c r="Y26" s="7"/>
      <c r="Z26" s="7"/>
    </row>
    <row r="27" spans="1:26" x14ac:dyDescent="0.25">
      <c r="B27" s="3">
        <v>2005</v>
      </c>
      <c r="C27" s="13">
        <f t="shared" si="0"/>
        <v>0</v>
      </c>
      <c r="D27" s="7"/>
      <c r="E27" s="7"/>
      <c r="F27" s="7"/>
      <c r="G27" s="7"/>
      <c r="H27" s="7">
        <f>+H$14/7/2</f>
        <v>0</v>
      </c>
      <c r="I27" s="7">
        <f>+I26</f>
        <v>0</v>
      </c>
      <c r="J27" s="7">
        <f>+J26</f>
        <v>0</v>
      </c>
      <c r="K27" s="7">
        <f>+K26</f>
        <v>0</v>
      </c>
      <c r="L27" s="7">
        <f>+L26</f>
        <v>0</v>
      </c>
      <c r="M27" s="7">
        <f>+M26</f>
        <v>0</v>
      </c>
      <c r="N27" s="7">
        <f>+N$14/7</f>
        <v>0</v>
      </c>
      <c r="O27" s="7">
        <f>+O$14/7/2</f>
        <v>0</v>
      </c>
      <c r="P27" s="7"/>
      <c r="Q27" s="7"/>
      <c r="R27" s="7"/>
      <c r="S27" s="7"/>
      <c r="T27" s="7"/>
      <c r="U27" s="7"/>
      <c r="V27" s="43"/>
      <c r="W27" s="43"/>
      <c r="X27" s="43"/>
      <c r="Y27" s="7"/>
      <c r="Z27" s="7"/>
    </row>
    <row r="28" spans="1:26" x14ac:dyDescent="0.25">
      <c r="B28" s="3">
        <v>2006</v>
      </c>
      <c r="C28" s="13">
        <f t="shared" si="0"/>
        <v>0</v>
      </c>
      <c r="D28" s="7"/>
      <c r="E28" s="7"/>
      <c r="F28" s="7"/>
      <c r="G28" s="7"/>
      <c r="H28" s="7"/>
      <c r="I28" s="7">
        <f>+I$14/7/2</f>
        <v>0</v>
      </c>
      <c r="J28" s="7">
        <f>+J27</f>
        <v>0</v>
      </c>
      <c r="K28" s="7">
        <f>+K27</f>
        <v>0</v>
      </c>
      <c r="L28" s="7">
        <f>+L27</f>
        <v>0</v>
      </c>
      <c r="M28" s="7">
        <f>+M27</f>
        <v>0</v>
      </c>
      <c r="N28" s="7">
        <f>+N27</f>
        <v>0</v>
      </c>
      <c r="O28" s="7">
        <f>+O$14/7</f>
        <v>0</v>
      </c>
      <c r="P28" s="7">
        <f>+P$14/7/2</f>
        <v>0</v>
      </c>
      <c r="Q28" s="7"/>
      <c r="R28" s="7"/>
      <c r="S28" s="7"/>
      <c r="T28" s="7"/>
      <c r="U28" s="7"/>
      <c r="V28" s="43"/>
      <c r="W28" s="43"/>
      <c r="X28" s="43"/>
      <c r="Y28" s="7"/>
      <c r="Z28" s="7"/>
    </row>
    <row r="29" spans="1:26" x14ac:dyDescent="0.25">
      <c r="B29" s="3">
        <v>2007</v>
      </c>
      <c r="C29" s="13">
        <f t="shared" si="0"/>
        <v>0</v>
      </c>
      <c r="D29" s="7"/>
      <c r="E29" s="7"/>
      <c r="F29" s="7"/>
      <c r="G29" s="7"/>
      <c r="H29" s="7"/>
      <c r="I29" s="7"/>
      <c r="J29" s="7">
        <f>+J$14/7/2</f>
        <v>0</v>
      </c>
      <c r="K29" s="7">
        <f>+K28</f>
        <v>0</v>
      </c>
      <c r="L29" s="7">
        <f>+L28</f>
        <v>0</v>
      </c>
      <c r="M29" s="7">
        <f>+M28</f>
        <v>0</v>
      </c>
      <c r="N29" s="7">
        <f>+N28</f>
        <v>0</v>
      </c>
      <c r="O29" s="7">
        <f>+O28</f>
        <v>0</v>
      </c>
      <c r="P29" s="7">
        <f>+P$14/7</f>
        <v>0</v>
      </c>
      <c r="Q29" s="7">
        <f>+Q$14/7/2</f>
        <v>0</v>
      </c>
      <c r="R29" s="7"/>
      <c r="S29" s="7"/>
      <c r="T29" s="7"/>
      <c r="U29" s="7"/>
      <c r="V29" s="43"/>
      <c r="W29" s="43"/>
      <c r="X29" s="43"/>
      <c r="Y29" s="7"/>
      <c r="Z29" s="7"/>
    </row>
    <row r="30" spans="1:26" x14ac:dyDescent="0.25">
      <c r="B30" s="3">
        <v>2008</v>
      </c>
      <c r="C30" s="13">
        <f t="shared" si="0"/>
        <v>0</v>
      </c>
      <c r="D30" s="7"/>
      <c r="E30" s="7"/>
      <c r="F30" s="7"/>
      <c r="G30" s="7"/>
      <c r="H30" s="7"/>
      <c r="I30" s="7"/>
      <c r="J30" s="7"/>
      <c r="K30" s="7">
        <f>+K$14/7/2</f>
        <v>0</v>
      </c>
      <c r="L30" s="7">
        <f>+L29</f>
        <v>0</v>
      </c>
      <c r="M30" s="7">
        <f>+M29</f>
        <v>0</v>
      </c>
      <c r="N30" s="7">
        <f>+N29</f>
        <v>0</v>
      </c>
      <c r="O30" s="7">
        <f>+O29</f>
        <v>0</v>
      </c>
      <c r="P30" s="7">
        <f>+P29</f>
        <v>0</v>
      </c>
      <c r="Q30" s="7">
        <f>+Q$14/7</f>
        <v>0</v>
      </c>
      <c r="R30" s="7">
        <f>+R$14/7/2</f>
        <v>0</v>
      </c>
      <c r="S30" s="7"/>
      <c r="T30" s="7"/>
      <c r="U30" s="7"/>
      <c r="V30" s="43"/>
      <c r="W30" s="43"/>
      <c r="X30" s="43"/>
      <c r="Y30" s="7"/>
      <c r="Z30" s="7"/>
    </row>
    <row r="31" spans="1:26" x14ac:dyDescent="0.25">
      <c r="B31" s="3">
        <v>2009</v>
      </c>
      <c r="C31" s="13">
        <f t="shared" si="0"/>
        <v>0</v>
      </c>
      <c r="D31" s="7"/>
      <c r="E31" s="7"/>
      <c r="F31" s="7"/>
      <c r="G31" s="7"/>
      <c r="H31" s="7"/>
      <c r="I31" s="7"/>
      <c r="J31" s="7"/>
      <c r="K31" s="7"/>
      <c r="L31" s="7">
        <f>+L$14/7/2</f>
        <v>0</v>
      </c>
      <c r="M31" s="7">
        <f>+M30</f>
        <v>0</v>
      </c>
      <c r="N31" s="7">
        <f>+N30</f>
        <v>0</v>
      </c>
      <c r="O31" s="7">
        <f>+O30</f>
        <v>0</v>
      </c>
      <c r="P31" s="7">
        <f t="shared" ref="P31:P34" si="1">+P30</f>
        <v>0</v>
      </c>
      <c r="Q31" s="7">
        <f t="shared" ref="Q31:Q35" si="2">+Q$14/7</f>
        <v>0</v>
      </c>
      <c r="R31" s="7">
        <f>+R$14/7</f>
        <v>0</v>
      </c>
      <c r="S31" s="7">
        <f>+S$14/7/2</f>
        <v>0</v>
      </c>
      <c r="T31" s="7"/>
      <c r="U31" s="7"/>
      <c r="V31" s="43"/>
      <c r="W31" s="43"/>
      <c r="X31" s="43"/>
      <c r="Y31" s="7"/>
      <c r="Z31" s="7"/>
    </row>
    <row r="32" spans="1:26" x14ac:dyDescent="0.25">
      <c r="A32" s="38" t="s">
        <v>59</v>
      </c>
      <c r="B32" s="3">
        <v>2010</v>
      </c>
      <c r="C32" s="13">
        <f t="shared" si="0"/>
        <v>0</v>
      </c>
      <c r="D32" s="7"/>
      <c r="E32" s="7"/>
      <c r="F32" s="7"/>
      <c r="G32" s="7"/>
      <c r="H32" s="7"/>
      <c r="I32" s="7"/>
      <c r="J32" s="7"/>
      <c r="K32" s="7"/>
      <c r="L32" s="7"/>
      <c r="M32" s="7">
        <f>+M$14/7/2</f>
        <v>0</v>
      </c>
      <c r="N32" s="7">
        <f>+N31</f>
        <v>0</v>
      </c>
      <c r="O32" s="7">
        <f>+O31</f>
        <v>0</v>
      </c>
      <c r="P32" s="7">
        <f t="shared" si="1"/>
        <v>0</v>
      </c>
      <c r="Q32" s="7">
        <f t="shared" si="2"/>
        <v>0</v>
      </c>
      <c r="R32" s="7">
        <f>+R31</f>
        <v>0</v>
      </c>
      <c r="S32" s="7">
        <f>+S$14/7</f>
        <v>0</v>
      </c>
      <c r="T32" s="7">
        <f>+T$14/7/2</f>
        <v>0</v>
      </c>
      <c r="U32" s="7"/>
      <c r="V32" s="43"/>
      <c r="W32" s="43"/>
      <c r="X32" s="43"/>
      <c r="Y32" s="7"/>
      <c r="Z32" s="7"/>
    </row>
    <row r="33" spans="1:28" x14ac:dyDescent="0.25">
      <c r="A33" s="38"/>
      <c r="B33" s="3">
        <v>2011</v>
      </c>
      <c r="C33" s="13">
        <f t="shared" si="0"/>
        <v>-799.55357142857144</v>
      </c>
      <c r="D33" s="7"/>
      <c r="E33" s="7"/>
      <c r="F33" s="7"/>
      <c r="G33" s="7"/>
      <c r="H33" s="7"/>
      <c r="I33" s="7"/>
      <c r="J33" s="7"/>
      <c r="K33" s="7"/>
      <c r="L33" s="7"/>
      <c r="M33" s="7"/>
      <c r="N33" s="7">
        <f>+N$14/7/2</f>
        <v>0</v>
      </c>
      <c r="O33" s="7">
        <f>+O32</f>
        <v>0</v>
      </c>
      <c r="P33" s="7">
        <f t="shared" si="1"/>
        <v>0</v>
      </c>
      <c r="Q33" s="7">
        <f t="shared" si="2"/>
        <v>0</v>
      </c>
      <c r="R33" s="7">
        <f t="shared" ref="R33:S36" si="3">+R32</f>
        <v>0</v>
      </c>
      <c r="S33" s="7">
        <f>+S32</f>
        <v>0</v>
      </c>
      <c r="T33" s="7">
        <f>+T$14/7</f>
        <v>0</v>
      </c>
      <c r="U33" s="7">
        <f>$U$14/7/2</f>
        <v>799.55357142857144</v>
      </c>
      <c r="V33" s="43"/>
      <c r="W33" s="43"/>
      <c r="X33" s="43"/>
      <c r="Y33" s="7"/>
      <c r="Z33" s="7"/>
    </row>
    <row r="34" spans="1:28" x14ac:dyDescent="0.25">
      <c r="A34" s="38"/>
      <c r="B34" s="3">
        <v>2012</v>
      </c>
      <c r="C34" s="13">
        <f t="shared" si="0"/>
        <v>-1599.1071428571429</v>
      </c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>
        <f t="shared" si="1"/>
        <v>0</v>
      </c>
      <c r="Q34" s="7">
        <f t="shared" si="2"/>
        <v>0</v>
      </c>
      <c r="R34" s="7">
        <f t="shared" si="3"/>
        <v>0</v>
      </c>
      <c r="S34" s="7">
        <f t="shared" si="3"/>
        <v>0</v>
      </c>
      <c r="T34" s="7">
        <f>T33</f>
        <v>0</v>
      </c>
      <c r="U34" s="7">
        <f>$U$14/7</f>
        <v>1599.1071428571429</v>
      </c>
      <c r="V34" s="7">
        <f>+V$14/7/2</f>
        <v>0</v>
      </c>
      <c r="W34" s="43"/>
      <c r="X34" s="43"/>
      <c r="Y34" s="7"/>
      <c r="Z34" s="7"/>
    </row>
    <row r="35" spans="1:28" x14ac:dyDescent="0.25">
      <c r="A35" s="38"/>
      <c r="B35" s="3">
        <v>2013</v>
      </c>
      <c r="C35" s="13">
        <f t="shared" si="0"/>
        <v>-1599.1071428571429</v>
      </c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>
        <f>P14/7/2</f>
        <v>0</v>
      </c>
      <c r="Q35" s="7">
        <f t="shared" si="2"/>
        <v>0</v>
      </c>
      <c r="R35" s="7">
        <f t="shared" si="3"/>
        <v>0</v>
      </c>
      <c r="S35" s="7">
        <f t="shared" si="3"/>
        <v>0</v>
      </c>
      <c r="T35" s="7">
        <f>T34</f>
        <v>0</v>
      </c>
      <c r="U35" s="7">
        <f t="shared" ref="U35:U39" si="4">$U$14/7</f>
        <v>1599.1071428571429</v>
      </c>
      <c r="V35" s="43">
        <f>V14/7</f>
        <v>0</v>
      </c>
      <c r="W35" s="43">
        <f>W14/7/2</f>
        <v>0</v>
      </c>
      <c r="X35" s="43"/>
      <c r="Y35" s="7"/>
      <c r="Z35" s="7"/>
    </row>
    <row r="36" spans="1:28" x14ac:dyDescent="0.25">
      <c r="A36" s="38"/>
      <c r="B36" s="3">
        <v>2014</v>
      </c>
      <c r="C36" s="13">
        <f t="shared" si="0"/>
        <v>-1599.1071428571429</v>
      </c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>
        <f>Q14/7/2</f>
        <v>0</v>
      </c>
      <c r="R36" s="33">
        <f t="shared" si="3"/>
        <v>0</v>
      </c>
      <c r="S36" s="33">
        <f t="shared" si="3"/>
        <v>0</v>
      </c>
      <c r="T36" s="33">
        <f>T35</f>
        <v>0</v>
      </c>
      <c r="U36" s="7">
        <f t="shared" si="4"/>
        <v>1599.1071428571429</v>
      </c>
      <c r="V36" s="29">
        <f>V35</f>
        <v>0</v>
      </c>
      <c r="W36" s="29">
        <f>W14/7</f>
        <v>0</v>
      </c>
      <c r="X36" s="29">
        <f>X14/7/2</f>
        <v>0</v>
      </c>
      <c r="Y36" s="33"/>
      <c r="Z36" s="7"/>
    </row>
    <row r="37" spans="1:28" x14ac:dyDescent="0.25">
      <c r="A37" s="38"/>
      <c r="B37" s="3">
        <v>2015</v>
      </c>
      <c r="C37" s="13">
        <f t="shared" si="0"/>
        <v>-1599.1071428571429</v>
      </c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>
        <f>R14/7/2</f>
        <v>0</v>
      </c>
      <c r="S37" s="33">
        <f>S36</f>
        <v>0</v>
      </c>
      <c r="T37" s="33">
        <f>T36</f>
        <v>0</v>
      </c>
      <c r="U37" s="7">
        <f t="shared" si="4"/>
        <v>1599.1071428571429</v>
      </c>
      <c r="V37" s="29">
        <f>V36</f>
        <v>0</v>
      </c>
      <c r="W37" s="29">
        <f>W36</f>
        <v>0</v>
      </c>
      <c r="X37" s="29">
        <f>X14/7</f>
        <v>0</v>
      </c>
      <c r="Y37" s="33">
        <f>Y14/7/2</f>
        <v>0</v>
      </c>
      <c r="Z37" s="7"/>
    </row>
    <row r="38" spans="1:28" x14ac:dyDescent="0.25">
      <c r="A38" s="38"/>
      <c r="B38" s="3">
        <v>2016</v>
      </c>
      <c r="C38" s="13">
        <f t="shared" si="0"/>
        <v>-1599.1071428571429</v>
      </c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>
        <f>T14/7</f>
        <v>0</v>
      </c>
      <c r="U38" s="7">
        <f t="shared" si="4"/>
        <v>1599.1071428571429</v>
      </c>
      <c r="V38" s="29"/>
      <c r="W38" s="29"/>
      <c r="X38" s="29"/>
      <c r="Y38" s="33"/>
      <c r="Z38" s="7"/>
    </row>
    <row r="39" spans="1:28" x14ac:dyDescent="0.25">
      <c r="A39" s="38"/>
      <c r="B39" s="3">
        <v>2017</v>
      </c>
      <c r="C39" s="13">
        <f t="shared" si="0"/>
        <v>-1599.1071428571429</v>
      </c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7">
        <f t="shared" si="4"/>
        <v>1599.1071428571429</v>
      </c>
      <c r="V39" s="29"/>
      <c r="W39" s="29"/>
      <c r="X39" s="29"/>
      <c r="Y39" s="33"/>
      <c r="Z39" s="7"/>
    </row>
    <row r="40" spans="1:28" x14ac:dyDescent="0.25">
      <c r="A40" s="38"/>
      <c r="B40" s="3">
        <v>2018</v>
      </c>
      <c r="C40" s="13">
        <f>-SUM(D40:AB40)</f>
        <v>-799.55357142857144</v>
      </c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7">
        <f>$U$14/7/2</f>
        <v>799.55357142857144</v>
      </c>
      <c r="V40" s="29"/>
      <c r="W40" s="29"/>
      <c r="X40" s="29"/>
      <c r="Y40" s="33"/>
      <c r="Z40" s="7"/>
    </row>
    <row r="41" spans="1:28" x14ac:dyDescent="0.25">
      <c r="A41" s="38"/>
      <c r="B41" s="3"/>
      <c r="C41" s="254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37"/>
      <c r="W41" s="37"/>
      <c r="X41" s="37"/>
      <c r="Y41" s="8"/>
      <c r="Z41" s="8"/>
    </row>
    <row r="42" spans="1:28" x14ac:dyDescent="0.25">
      <c r="A42" s="38" t="s">
        <v>62</v>
      </c>
      <c r="B42" s="7">
        <f>SUM(D42:Y42)</f>
        <v>0</v>
      </c>
      <c r="C42" s="29">
        <f>SUM(C16:C41)</f>
        <v>-11193.75</v>
      </c>
      <c r="D42" s="7">
        <f t="shared" ref="D42:AB42" si="5">-SUM(D16:D41)+D14</f>
        <v>0</v>
      </c>
      <c r="E42" s="7">
        <f t="shared" si="5"/>
        <v>0</v>
      </c>
      <c r="F42" s="7">
        <f t="shared" si="5"/>
        <v>0</v>
      </c>
      <c r="G42" s="7">
        <f t="shared" si="5"/>
        <v>0</v>
      </c>
      <c r="H42" s="7">
        <f t="shared" si="5"/>
        <v>0</v>
      </c>
      <c r="I42" s="7">
        <f t="shared" si="5"/>
        <v>0</v>
      </c>
      <c r="J42" s="7">
        <f t="shared" si="5"/>
        <v>0</v>
      </c>
      <c r="K42" s="7">
        <f t="shared" si="5"/>
        <v>0</v>
      </c>
      <c r="L42" s="7">
        <f t="shared" si="5"/>
        <v>0</v>
      </c>
      <c r="M42" s="7">
        <f t="shared" si="5"/>
        <v>0</v>
      </c>
      <c r="N42" s="7">
        <f t="shared" si="5"/>
        <v>0</v>
      </c>
      <c r="O42" s="7">
        <f t="shared" si="5"/>
        <v>0</v>
      </c>
      <c r="P42" s="7">
        <f t="shared" si="5"/>
        <v>0</v>
      </c>
      <c r="Q42" s="7">
        <f t="shared" si="5"/>
        <v>0</v>
      </c>
      <c r="R42" s="7">
        <f t="shared" si="5"/>
        <v>0</v>
      </c>
      <c r="S42" s="7">
        <f t="shared" si="5"/>
        <v>0</v>
      </c>
      <c r="T42" s="7">
        <f t="shared" si="5"/>
        <v>0</v>
      </c>
      <c r="U42" s="7">
        <f t="shared" si="5"/>
        <v>0</v>
      </c>
      <c r="V42" s="43">
        <f t="shared" si="5"/>
        <v>0</v>
      </c>
      <c r="W42" s="43">
        <f t="shared" si="5"/>
        <v>0</v>
      </c>
      <c r="X42" s="43">
        <f t="shared" si="5"/>
        <v>0</v>
      </c>
      <c r="Y42" s="43">
        <f t="shared" si="5"/>
        <v>0</v>
      </c>
      <c r="Z42" s="43">
        <f t="shared" si="5"/>
        <v>0</v>
      </c>
      <c r="AA42" s="333">
        <f t="shared" si="5"/>
        <v>0</v>
      </c>
      <c r="AB42" s="333">
        <f t="shared" si="5"/>
        <v>0</v>
      </c>
    </row>
    <row r="43" spans="1:28" x14ac:dyDescent="0.25">
      <c r="A43" s="38"/>
      <c r="B43" s="29">
        <f>SUM(D43:Y43)</f>
        <v>0</v>
      </c>
      <c r="C43" s="3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8" x14ac:dyDescent="0.25">
      <c r="A44" s="39" t="s">
        <v>63</v>
      </c>
      <c r="B44" s="3"/>
      <c r="C44" s="30">
        <f>+C14+C42</f>
        <v>0</v>
      </c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33"/>
      <c r="U44" s="33"/>
      <c r="V44" s="33"/>
      <c r="W44" s="33"/>
      <c r="X44" s="33"/>
      <c r="Y44" s="33"/>
      <c r="Z44" s="33"/>
    </row>
    <row r="45" spans="1:28" x14ac:dyDescent="0.25">
      <c r="A45" s="3"/>
      <c r="B45" s="3"/>
      <c r="C45" s="3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8" x14ac:dyDescent="0.25">
      <c r="A46" s="3"/>
      <c r="B46" s="36"/>
      <c r="C46" s="3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8" x14ac:dyDescent="0.25">
      <c r="A47" s="3"/>
      <c r="B47" s="3"/>
      <c r="C47" s="3"/>
      <c r="E47" s="7"/>
      <c r="F47" s="4"/>
      <c r="G47" s="4"/>
      <c r="H47" s="4"/>
      <c r="I47" s="4"/>
      <c r="J47" s="4"/>
      <c r="K47" s="4"/>
      <c r="L47" s="4"/>
      <c r="M47" s="4"/>
      <c r="N47" s="7">
        <f>SUM(E32:E47)</f>
        <v>0</v>
      </c>
      <c r="O47" s="4"/>
      <c r="P47" s="4"/>
      <c r="Q47" s="4"/>
      <c r="R47" s="4"/>
      <c r="S47" s="4"/>
    </row>
    <row r="48" spans="1:28" x14ac:dyDescent="0.25">
      <c r="B48" s="3"/>
      <c r="C48" s="3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</row>
    <row r="49" spans="5:19" x14ac:dyDescent="0.25"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</row>
    <row r="50" spans="5:19" x14ac:dyDescent="0.25"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</row>
    <row r="51" spans="5:19" x14ac:dyDescent="0.25"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</row>
    <row r="52" spans="5:19" x14ac:dyDescent="0.25"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</row>
    <row r="53" spans="5:19" x14ac:dyDescent="0.25"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</row>
    <row r="54" spans="5:19" x14ac:dyDescent="0.25"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</row>
    <row r="55" spans="5:19" x14ac:dyDescent="0.25"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</row>
    <row r="56" spans="5:19" x14ac:dyDescent="0.25"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</row>
    <row r="57" spans="5:19" x14ac:dyDescent="0.25"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</row>
    <row r="58" spans="5:19" x14ac:dyDescent="0.25"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</row>
  </sheetData>
  <pageMargins left="0.7" right="0.7" top="0.75" bottom="0.75" header="0.3" footer="0.3"/>
  <pageSetup scale="65" orientation="landscape" r:id="rId1"/>
  <ignoredErrors>
    <ignoredError sqref="Q32:Q34 U36:U37 R32" formula="1"/>
  </ignoredErrors>
  <legacyDrawing r:id="rId2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F00-000000000000}">
  <sheetPr codeName="Sheet181"/>
  <dimension ref="A1:AB58"/>
  <sheetViews>
    <sheetView workbookViewId="0"/>
  </sheetViews>
  <sheetFormatPr defaultColWidth="9.140625" defaultRowHeight="15" x14ac:dyDescent="0.25"/>
  <cols>
    <col min="1" max="1" width="20.85546875" customWidth="1"/>
    <col min="2" max="2" width="8.7109375" customWidth="1"/>
    <col min="3" max="3" width="12.85546875" customWidth="1"/>
    <col min="4" max="12" width="7.42578125" hidden="1" customWidth="1"/>
    <col min="13" max="13" width="7.5703125" hidden="1" customWidth="1"/>
    <col min="14" max="16" width="9.28515625" customWidth="1"/>
    <col min="17" max="17" width="12.140625" customWidth="1"/>
    <col min="18" max="21" width="11.28515625" customWidth="1"/>
    <col min="22" max="24" width="10.5703125" customWidth="1"/>
  </cols>
  <sheetData>
    <row r="1" spans="1:28" x14ac:dyDescent="0.25">
      <c r="A1" s="11" t="s">
        <v>10</v>
      </c>
    </row>
    <row r="2" spans="1:28" x14ac:dyDescent="0.25">
      <c r="A2" s="9" t="s">
        <v>14</v>
      </c>
    </row>
    <row r="3" spans="1:28" x14ac:dyDescent="0.25">
      <c r="A3" s="9" t="s">
        <v>80</v>
      </c>
    </row>
    <row r="4" spans="1:28" x14ac:dyDescent="0.25">
      <c r="R4" s="40" t="s">
        <v>4</v>
      </c>
      <c r="S4" s="41"/>
      <c r="T4" s="40" t="s">
        <v>8</v>
      </c>
      <c r="U4" s="40"/>
    </row>
    <row r="5" spans="1:28" x14ac:dyDescent="0.25">
      <c r="A5" s="10" t="s">
        <v>9</v>
      </c>
      <c r="B5" s="12" t="s">
        <v>64</v>
      </c>
      <c r="C5" s="12" t="s">
        <v>12</v>
      </c>
      <c r="R5" s="42" t="s">
        <v>2</v>
      </c>
      <c r="S5" s="42" t="s">
        <v>60</v>
      </c>
      <c r="T5" s="42" t="s">
        <v>7</v>
      </c>
      <c r="U5" s="42"/>
    </row>
    <row r="6" spans="1:28" x14ac:dyDescent="0.25">
      <c r="A6" s="9"/>
      <c r="B6" s="3"/>
      <c r="R6" s="3"/>
    </row>
    <row r="7" spans="1:28" x14ac:dyDescent="0.25">
      <c r="A7" s="213" t="s">
        <v>610</v>
      </c>
      <c r="B7" s="212">
        <v>720.3</v>
      </c>
      <c r="C7" s="214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5"/>
      <c r="P7" s="6"/>
      <c r="Q7" s="6"/>
      <c r="R7" s="13">
        <f>+C14</f>
        <v>5367.47</v>
      </c>
      <c r="S7" s="13">
        <f>+-C42</f>
        <v>5367.47</v>
      </c>
      <c r="T7" s="13">
        <f>+R7-S7</f>
        <v>0</v>
      </c>
      <c r="U7" s="13"/>
    </row>
    <row r="8" spans="1:28" x14ac:dyDescent="0.25">
      <c r="A8" s="213"/>
      <c r="B8" s="3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5"/>
      <c r="P8" s="6"/>
      <c r="Q8" s="6"/>
    </row>
    <row r="9" spans="1:28" x14ac:dyDescent="0.25">
      <c r="A9" s="2"/>
      <c r="B9" s="3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5"/>
      <c r="P9" s="6"/>
      <c r="Q9" s="6"/>
    </row>
    <row r="10" spans="1:28" x14ac:dyDescent="0.25">
      <c r="B10" s="3"/>
    </row>
    <row r="11" spans="1:28" x14ac:dyDescent="0.25">
      <c r="A11" s="686" t="s">
        <v>66</v>
      </c>
      <c r="B11" s="212" t="s">
        <v>74</v>
      </c>
      <c r="C11" s="214"/>
    </row>
    <row r="12" spans="1:28" x14ac:dyDescent="0.25">
      <c r="B12" s="28"/>
      <c r="C12" s="2"/>
    </row>
    <row r="13" spans="1:28" x14ac:dyDescent="0.25">
      <c r="A13" s="9" t="s">
        <v>5</v>
      </c>
      <c r="C13" s="31" t="s">
        <v>3</v>
      </c>
      <c r="D13" s="32">
        <v>1994</v>
      </c>
      <c r="E13" s="32">
        <v>1995</v>
      </c>
      <c r="F13" s="32">
        <v>1996</v>
      </c>
      <c r="G13" s="32">
        <v>1997</v>
      </c>
      <c r="H13" s="32">
        <v>1998</v>
      </c>
      <c r="I13" s="32">
        <v>1999</v>
      </c>
      <c r="J13" s="32">
        <v>2000</v>
      </c>
      <c r="K13" s="32">
        <v>2001</v>
      </c>
      <c r="L13" s="32">
        <v>2002</v>
      </c>
      <c r="M13" s="32">
        <v>2003</v>
      </c>
      <c r="N13" s="32">
        <v>2004</v>
      </c>
      <c r="O13" s="32">
        <v>2005</v>
      </c>
      <c r="P13" s="32">
        <v>2006</v>
      </c>
      <c r="Q13" s="32">
        <v>2007</v>
      </c>
      <c r="R13" s="32">
        <v>2008</v>
      </c>
      <c r="S13" s="32">
        <v>2009</v>
      </c>
      <c r="T13" s="32">
        <v>2010</v>
      </c>
      <c r="U13" s="32">
        <v>2011</v>
      </c>
      <c r="V13" s="32">
        <v>2012</v>
      </c>
      <c r="W13" s="32">
        <v>2013</v>
      </c>
      <c r="X13" s="32">
        <v>2014</v>
      </c>
      <c r="Y13" s="328">
        <v>2015</v>
      </c>
      <c r="Z13" s="32">
        <v>2016</v>
      </c>
      <c r="AA13" s="328">
        <v>2017</v>
      </c>
      <c r="AB13" s="32">
        <v>2018</v>
      </c>
    </row>
    <row r="14" spans="1:28" x14ac:dyDescent="0.25">
      <c r="A14" s="9" t="s">
        <v>73</v>
      </c>
      <c r="C14" s="29">
        <f>SUM(D14:Y14)</f>
        <v>5367.47</v>
      </c>
      <c r="D14" s="43"/>
      <c r="E14" s="43"/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43"/>
      <c r="Q14" s="33"/>
      <c r="R14" s="43"/>
      <c r="S14" s="29"/>
      <c r="T14" s="43"/>
      <c r="U14" s="43">
        <v>5367.47</v>
      </c>
      <c r="V14" s="43"/>
      <c r="W14" s="43"/>
      <c r="X14" s="43"/>
      <c r="Y14" s="7"/>
      <c r="Z14" s="7"/>
    </row>
    <row r="15" spans="1:28" x14ac:dyDescent="0.25">
      <c r="A15" s="34"/>
      <c r="B15" s="2"/>
      <c r="C15" s="2"/>
      <c r="N15" s="7"/>
      <c r="O15" s="7"/>
      <c r="P15" s="7"/>
      <c r="Q15" s="7"/>
      <c r="R15" s="7"/>
      <c r="S15" s="7"/>
      <c r="T15" s="7"/>
      <c r="U15" s="7"/>
      <c r="V15" s="43"/>
      <c r="W15" s="43"/>
      <c r="X15" s="43"/>
      <c r="Y15" s="7"/>
      <c r="Z15" s="7"/>
    </row>
    <row r="16" spans="1:28" x14ac:dyDescent="0.25">
      <c r="A16" s="9" t="s">
        <v>6</v>
      </c>
      <c r="B16" s="3">
        <v>1994</v>
      </c>
      <c r="C16" s="13">
        <f>-SUM(D16:Y16)</f>
        <v>0</v>
      </c>
      <c r="D16" s="7">
        <f>+D$14/7/2</f>
        <v>0</v>
      </c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43"/>
      <c r="W16" s="43"/>
      <c r="X16" s="43"/>
      <c r="Y16" s="7"/>
      <c r="Z16" s="7"/>
    </row>
    <row r="17" spans="1:26" x14ac:dyDescent="0.25">
      <c r="B17" s="3">
        <v>1995</v>
      </c>
      <c r="C17" s="13">
        <f t="shared" ref="C17:C39" si="0">-SUM(D17:Y17)</f>
        <v>0</v>
      </c>
      <c r="D17" s="7">
        <f>+D$14/7</f>
        <v>0</v>
      </c>
      <c r="E17" s="7">
        <f>+E$14/7/2</f>
        <v>0</v>
      </c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43"/>
      <c r="W17" s="43"/>
      <c r="X17" s="43"/>
      <c r="Y17" s="7"/>
      <c r="Z17" s="7"/>
    </row>
    <row r="18" spans="1:26" x14ac:dyDescent="0.25">
      <c r="B18" s="3">
        <v>1996</v>
      </c>
      <c r="C18" s="13">
        <f t="shared" si="0"/>
        <v>0</v>
      </c>
      <c r="D18" s="7">
        <f>+D17</f>
        <v>0</v>
      </c>
      <c r="E18" s="7">
        <f>+E$14/7</f>
        <v>0</v>
      </c>
      <c r="F18" s="7">
        <f>+F$14/7/2</f>
        <v>0</v>
      </c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43"/>
      <c r="W18" s="43"/>
      <c r="X18" s="43"/>
      <c r="Y18" s="7"/>
      <c r="Z18" s="7"/>
    </row>
    <row r="19" spans="1:26" x14ac:dyDescent="0.25">
      <c r="B19" s="3">
        <v>1997</v>
      </c>
      <c r="C19" s="13">
        <f t="shared" si="0"/>
        <v>0</v>
      </c>
      <c r="D19" s="7">
        <f>+D18</f>
        <v>0</v>
      </c>
      <c r="E19" s="7">
        <f>+E18</f>
        <v>0</v>
      </c>
      <c r="F19" s="7">
        <f>+F$14/7</f>
        <v>0</v>
      </c>
      <c r="G19" s="7">
        <f>+G$14/7/2</f>
        <v>0</v>
      </c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43"/>
      <c r="W19" s="43"/>
      <c r="X19" s="43"/>
      <c r="Y19" s="7"/>
      <c r="Z19" s="7"/>
    </row>
    <row r="20" spans="1:26" x14ac:dyDescent="0.25">
      <c r="B20" s="3">
        <v>1998</v>
      </c>
      <c r="C20" s="13">
        <f t="shared" si="0"/>
        <v>0</v>
      </c>
      <c r="D20" s="7">
        <f>+D19</f>
        <v>0</v>
      </c>
      <c r="E20" s="7">
        <f>+E19</f>
        <v>0</v>
      </c>
      <c r="F20" s="7">
        <f>+F19</f>
        <v>0</v>
      </c>
      <c r="G20" s="7">
        <f>+G$14/7</f>
        <v>0</v>
      </c>
      <c r="H20" s="7">
        <f>+H$14/7/2</f>
        <v>0</v>
      </c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43"/>
      <c r="W20" s="43"/>
      <c r="X20" s="43"/>
      <c r="Y20" s="7"/>
      <c r="Z20" s="7"/>
    </row>
    <row r="21" spans="1:26" x14ac:dyDescent="0.25">
      <c r="B21" s="3">
        <v>1999</v>
      </c>
      <c r="C21" s="13">
        <f t="shared" si="0"/>
        <v>0</v>
      </c>
      <c r="D21" s="7">
        <f>+D20</f>
        <v>0</v>
      </c>
      <c r="E21" s="7">
        <f>+E20</f>
        <v>0</v>
      </c>
      <c r="F21" s="7">
        <f>+F20</f>
        <v>0</v>
      </c>
      <c r="G21" s="7">
        <f>+G20</f>
        <v>0</v>
      </c>
      <c r="H21" s="7">
        <f>+H$14/7</f>
        <v>0</v>
      </c>
      <c r="I21" s="7">
        <f>+I$14/7/2</f>
        <v>0</v>
      </c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43"/>
      <c r="W21" s="43"/>
      <c r="X21" s="43"/>
      <c r="Y21" s="7"/>
      <c r="Z21" s="7"/>
    </row>
    <row r="22" spans="1:26" x14ac:dyDescent="0.25">
      <c r="B22" s="3">
        <v>2000</v>
      </c>
      <c r="C22" s="13">
        <f t="shared" si="0"/>
        <v>0</v>
      </c>
      <c r="D22" s="7">
        <f>+D21</f>
        <v>0</v>
      </c>
      <c r="E22" s="7">
        <f>+E21</f>
        <v>0</v>
      </c>
      <c r="F22" s="7">
        <f>+F21</f>
        <v>0</v>
      </c>
      <c r="G22" s="7">
        <f>+G21</f>
        <v>0</v>
      </c>
      <c r="H22" s="7">
        <f>+H21</f>
        <v>0</v>
      </c>
      <c r="I22" s="7">
        <f>+I$14/7</f>
        <v>0</v>
      </c>
      <c r="J22" s="7">
        <f>+J$14/7/2</f>
        <v>0</v>
      </c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43"/>
      <c r="W22" s="43"/>
      <c r="X22" s="43"/>
      <c r="Y22" s="7"/>
      <c r="Z22" s="7"/>
    </row>
    <row r="23" spans="1:26" x14ac:dyDescent="0.25">
      <c r="B23" s="3">
        <v>2001</v>
      </c>
      <c r="C23" s="13">
        <f t="shared" si="0"/>
        <v>0</v>
      </c>
      <c r="D23" s="7">
        <f>+D$14/7/2</f>
        <v>0</v>
      </c>
      <c r="E23" s="7">
        <f>+E22</f>
        <v>0</v>
      </c>
      <c r="F23" s="7">
        <f>+F22</f>
        <v>0</v>
      </c>
      <c r="G23" s="7">
        <f>+G22</f>
        <v>0</v>
      </c>
      <c r="H23" s="7">
        <f>+H22</f>
        <v>0</v>
      </c>
      <c r="I23" s="7">
        <f>+I22</f>
        <v>0</v>
      </c>
      <c r="J23" s="7">
        <f>+J$14/7</f>
        <v>0</v>
      </c>
      <c r="K23" s="7">
        <f>+K$14/7/2</f>
        <v>0</v>
      </c>
      <c r="L23" s="7"/>
      <c r="M23" s="7"/>
      <c r="N23" s="7"/>
      <c r="O23" s="7"/>
      <c r="P23" s="7"/>
      <c r="Q23" s="7"/>
      <c r="R23" s="7"/>
      <c r="S23" s="7"/>
      <c r="T23" s="7"/>
      <c r="U23" s="7"/>
      <c r="V23" s="43"/>
      <c r="W23" s="43"/>
      <c r="X23" s="43"/>
      <c r="Y23" s="7"/>
      <c r="Z23" s="7"/>
    </row>
    <row r="24" spans="1:26" x14ac:dyDescent="0.25">
      <c r="B24" s="3">
        <v>2002</v>
      </c>
      <c r="C24" s="13">
        <f t="shared" si="0"/>
        <v>0</v>
      </c>
      <c r="D24" s="7"/>
      <c r="E24" s="7">
        <f>+E$14/7/2</f>
        <v>0</v>
      </c>
      <c r="F24" s="7">
        <f>+F23</f>
        <v>0</v>
      </c>
      <c r="G24" s="7">
        <f>+G23</f>
        <v>0</v>
      </c>
      <c r="H24" s="7">
        <f>+H23</f>
        <v>0</v>
      </c>
      <c r="I24" s="7">
        <f>+I23</f>
        <v>0</v>
      </c>
      <c r="J24" s="7">
        <f>+J23</f>
        <v>0</v>
      </c>
      <c r="K24" s="7">
        <f>+K$14/7</f>
        <v>0</v>
      </c>
      <c r="L24" s="7">
        <f>+L$14/7/2</f>
        <v>0</v>
      </c>
      <c r="M24" s="7"/>
      <c r="N24" s="7"/>
      <c r="O24" s="7"/>
      <c r="P24" s="7"/>
      <c r="Q24" s="7"/>
      <c r="R24" s="7"/>
      <c r="S24" s="7"/>
      <c r="T24" s="7"/>
      <c r="U24" s="7"/>
      <c r="V24" s="43"/>
      <c r="W24" s="43"/>
      <c r="X24" s="43"/>
      <c r="Y24" s="7"/>
      <c r="Z24" s="7"/>
    </row>
    <row r="25" spans="1:26" x14ac:dyDescent="0.25">
      <c r="B25" s="3">
        <v>2003</v>
      </c>
      <c r="C25" s="13">
        <f t="shared" si="0"/>
        <v>0</v>
      </c>
      <c r="D25" s="7"/>
      <c r="E25" s="7"/>
      <c r="F25" s="7">
        <f>+F$14/7/2</f>
        <v>0</v>
      </c>
      <c r="G25" s="7">
        <f>+G24</f>
        <v>0</v>
      </c>
      <c r="H25" s="7">
        <f>+H24</f>
        <v>0</v>
      </c>
      <c r="I25" s="7">
        <f>+I24</f>
        <v>0</v>
      </c>
      <c r="J25" s="7">
        <f>+J24</f>
        <v>0</v>
      </c>
      <c r="K25" s="7">
        <f>+K24</f>
        <v>0</v>
      </c>
      <c r="L25" s="7">
        <f>+L$14/7</f>
        <v>0</v>
      </c>
      <c r="M25" s="7">
        <f>+M$14/7/2</f>
        <v>0</v>
      </c>
      <c r="N25" s="7"/>
      <c r="O25" s="7"/>
      <c r="P25" s="7"/>
      <c r="Q25" s="7"/>
      <c r="R25" s="7"/>
      <c r="S25" s="7"/>
      <c r="T25" s="7"/>
      <c r="U25" s="7"/>
      <c r="V25" s="43"/>
      <c r="W25" s="43"/>
      <c r="X25" s="43"/>
      <c r="Y25" s="7"/>
      <c r="Z25" s="7"/>
    </row>
    <row r="26" spans="1:26" x14ac:dyDescent="0.25">
      <c r="B26" s="3">
        <v>2004</v>
      </c>
      <c r="C26" s="13">
        <f t="shared" si="0"/>
        <v>0</v>
      </c>
      <c r="D26" s="7"/>
      <c r="E26" s="7"/>
      <c r="F26" s="7"/>
      <c r="G26" s="7">
        <f>+G$14/7/2</f>
        <v>0</v>
      </c>
      <c r="H26" s="7">
        <f>+H25</f>
        <v>0</v>
      </c>
      <c r="I26" s="7">
        <f>+I25</f>
        <v>0</v>
      </c>
      <c r="J26" s="7">
        <f>+J25</f>
        <v>0</v>
      </c>
      <c r="K26" s="7">
        <f>+K25</f>
        <v>0</v>
      </c>
      <c r="L26" s="7">
        <f>+L25</f>
        <v>0</v>
      </c>
      <c r="M26" s="7">
        <f>+M$14/7</f>
        <v>0</v>
      </c>
      <c r="N26" s="7">
        <f>+N$14/7/2</f>
        <v>0</v>
      </c>
      <c r="O26" s="7"/>
      <c r="P26" s="7"/>
      <c r="Q26" s="7"/>
      <c r="R26" s="7"/>
      <c r="S26" s="7"/>
      <c r="T26" s="7"/>
      <c r="U26" s="7"/>
      <c r="V26" s="43"/>
      <c r="W26" s="43"/>
      <c r="X26" s="43"/>
      <c r="Y26" s="7"/>
      <c r="Z26" s="7"/>
    </row>
    <row r="27" spans="1:26" x14ac:dyDescent="0.25">
      <c r="B27" s="3">
        <v>2005</v>
      </c>
      <c r="C27" s="13">
        <f t="shared" si="0"/>
        <v>0</v>
      </c>
      <c r="D27" s="7"/>
      <c r="E27" s="7"/>
      <c r="F27" s="7"/>
      <c r="G27" s="7"/>
      <c r="H27" s="7">
        <f>+H$14/7/2</f>
        <v>0</v>
      </c>
      <c r="I27" s="7">
        <f>+I26</f>
        <v>0</v>
      </c>
      <c r="J27" s="7">
        <f>+J26</f>
        <v>0</v>
      </c>
      <c r="K27" s="7">
        <f>+K26</f>
        <v>0</v>
      </c>
      <c r="L27" s="7">
        <f>+L26</f>
        <v>0</v>
      </c>
      <c r="M27" s="7">
        <f>+M26</f>
        <v>0</v>
      </c>
      <c r="N27" s="7">
        <f>+N$14/7</f>
        <v>0</v>
      </c>
      <c r="O27" s="7">
        <f>+O$14/7/2</f>
        <v>0</v>
      </c>
      <c r="P27" s="7"/>
      <c r="Q27" s="7"/>
      <c r="R27" s="7"/>
      <c r="S27" s="7"/>
      <c r="T27" s="7"/>
      <c r="U27" s="7"/>
      <c r="V27" s="43"/>
      <c r="W27" s="43"/>
      <c r="X27" s="43"/>
      <c r="Y27" s="7"/>
      <c r="Z27" s="7"/>
    </row>
    <row r="28" spans="1:26" x14ac:dyDescent="0.25">
      <c r="B28" s="3">
        <v>2006</v>
      </c>
      <c r="C28" s="13">
        <f t="shared" si="0"/>
        <v>0</v>
      </c>
      <c r="D28" s="7"/>
      <c r="E28" s="7"/>
      <c r="F28" s="7"/>
      <c r="G28" s="7"/>
      <c r="H28" s="7"/>
      <c r="I28" s="7">
        <f>+I$14/7/2</f>
        <v>0</v>
      </c>
      <c r="J28" s="7">
        <f>+J27</f>
        <v>0</v>
      </c>
      <c r="K28" s="7">
        <f>+K27</f>
        <v>0</v>
      </c>
      <c r="L28" s="7">
        <f>+L27</f>
        <v>0</v>
      </c>
      <c r="M28" s="7">
        <f>+M27</f>
        <v>0</v>
      </c>
      <c r="N28" s="7">
        <f>+N27</f>
        <v>0</v>
      </c>
      <c r="O28" s="7">
        <f>+O$14/7</f>
        <v>0</v>
      </c>
      <c r="P28" s="7">
        <f>+P$14/7/2</f>
        <v>0</v>
      </c>
      <c r="Q28" s="7"/>
      <c r="R28" s="7"/>
      <c r="S28" s="7"/>
      <c r="T28" s="7"/>
      <c r="U28" s="7"/>
      <c r="V28" s="43"/>
      <c r="W28" s="43"/>
      <c r="X28" s="43"/>
      <c r="Y28" s="7"/>
      <c r="Z28" s="7"/>
    </row>
    <row r="29" spans="1:26" x14ac:dyDescent="0.25">
      <c r="B29" s="3">
        <v>2007</v>
      </c>
      <c r="C29" s="13">
        <f t="shared" si="0"/>
        <v>0</v>
      </c>
      <c r="D29" s="7"/>
      <c r="E29" s="7"/>
      <c r="F29" s="7"/>
      <c r="G29" s="7"/>
      <c r="H29" s="7"/>
      <c r="I29" s="7"/>
      <c r="J29" s="7">
        <f>+J$14/7/2</f>
        <v>0</v>
      </c>
      <c r="K29" s="7">
        <f>+K28</f>
        <v>0</v>
      </c>
      <c r="L29" s="7">
        <f>+L28</f>
        <v>0</v>
      </c>
      <c r="M29" s="7">
        <f>+M28</f>
        <v>0</v>
      </c>
      <c r="N29" s="7">
        <f>+N28</f>
        <v>0</v>
      </c>
      <c r="O29" s="7">
        <f>+O28</f>
        <v>0</v>
      </c>
      <c r="P29" s="7">
        <f>+P$14/7</f>
        <v>0</v>
      </c>
      <c r="Q29" s="7">
        <f>+Q$14/7/2</f>
        <v>0</v>
      </c>
      <c r="R29" s="7"/>
      <c r="S29" s="7"/>
      <c r="T29" s="7"/>
      <c r="U29" s="7"/>
      <c r="V29" s="43"/>
      <c r="W29" s="43"/>
      <c r="X29" s="43"/>
      <c r="Y29" s="7"/>
      <c r="Z29" s="7"/>
    </row>
    <row r="30" spans="1:26" x14ac:dyDescent="0.25">
      <c r="B30" s="3">
        <v>2008</v>
      </c>
      <c r="C30" s="13">
        <f t="shared" si="0"/>
        <v>0</v>
      </c>
      <c r="D30" s="7"/>
      <c r="E30" s="7"/>
      <c r="F30" s="7"/>
      <c r="G30" s="7"/>
      <c r="H30" s="7"/>
      <c r="I30" s="7"/>
      <c r="J30" s="7"/>
      <c r="K30" s="7">
        <f>+K$14/7/2</f>
        <v>0</v>
      </c>
      <c r="L30" s="7">
        <f>+L29</f>
        <v>0</v>
      </c>
      <c r="M30" s="7">
        <f>+M29</f>
        <v>0</v>
      </c>
      <c r="N30" s="7">
        <f>+N29</f>
        <v>0</v>
      </c>
      <c r="O30" s="7">
        <f>+O29</f>
        <v>0</v>
      </c>
      <c r="P30" s="7">
        <f>+P29</f>
        <v>0</v>
      </c>
      <c r="Q30" s="7">
        <f>+Q$14/7</f>
        <v>0</v>
      </c>
      <c r="R30" s="7">
        <f>+R$14/7/2</f>
        <v>0</v>
      </c>
      <c r="S30" s="7"/>
      <c r="T30" s="7"/>
      <c r="U30" s="7"/>
      <c r="V30" s="43"/>
      <c r="W30" s="43"/>
      <c r="X30" s="43"/>
      <c r="Y30" s="7"/>
      <c r="Z30" s="7"/>
    </row>
    <row r="31" spans="1:26" x14ac:dyDescent="0.25">
      <c r="B31" s="3">
        <v>2009</v>
      </c>
      <c r="C31" s="13">
        <f t="shared" si="0"/>
        <v>0</v>
      </c>
      <c r="D31" s="7"/>
      <c r="E31" s="7"/>
      <c r="F31" s="7"/>
      <c r="G31" s="7"/>
      <c r="H31" s="7"/>
      <c r="I31" s="7"/>
      <c r="J31" s="7"/>
      <c r="K31" s="7"/>
      <c r="L31" s="7">
        <f>+L$14/7/2</f>
        <v>0</v>
      </c>
      <c r="M31" s="7">
        <f>+M30</f>
        <v>0</v>
      </c>
      <c r="N31" s="7">
        <f>+N30</f>
        <v>0</v>
      </c>
      <c r="O31" s="7">
        <f>+O30</f>
        <v>0</v>
      </c>
      <c r="P31" s="7">
        <f t="shared" ref="P31:P34" si="1">+P30</f>
        <v>0</v>
      </c>
      <c r="Q31" s="7">
        <f t="shared" ref="Q31:Q35" si="2">+Q$14/7</f>
        <v>0</v>
      </c>
      <c r="R31" s="7">
        <f>+R$14/7</f>
        <v>0</v>
      </c>
      <c r="S31" s="7">
        <f>+S$14/7/2</f>
        <v>0</v>
      </c>
      <c r="T31" s="7"/>
      <c r="U31" s="7"/>
      <c r="V31" s="43"/>
      <c r="W31" s="43"/>
      <c r="X31" s="43"/>
      <c r="Y31" s="7"/>
      <c r="Z31" s="7"/>
    </row>
    <row r="32" spans="1:26" x14ac:dyDescent="0.25">
      <c r="A32" s="38" t="s">
        <v>59</v>
      </c>
      <c r="B32" s="3">
        <v>2010</v>
      </c>
      <c r="C32" s="13">
        <f t="shared" si="0"/>
        <v>0</v>
      </c>
      <c r="D32" s="7"/>
      <c r="E32" s="7"/>
      <c r="F32" s="7"/>
      <c r="G32" s="7"/>
      <c r="H32" s="7"/>
      <c r="I32" s="7"/>
      <c r="J32" s="7"/>
      <c r="K32" s="7"/>
      <c r="L32" s="7"/>
      <c r="M32" s="7">
        <f>+M$14/7/2</f>
        <v>0</v>
      </c>
      <c r="N32" s="7">
        <f>+N31</f>
        <v>0</v>
      </c>
      <c r="O32" s="7">
        <f>+O31</f>
        <v>0</v>
      </c>
      <c r="P32" s="7">
        <f t="shared" si="1"/>
        <v>0</v>
      </c>
      <c r="Q32" s="7">
        <f t="shared" si="2"/>
        <v>0</v>
      </c>
      <c r="R32" s="7">
        <f>+R31</f>
        <v>0</v>
      </c>
      <c r="S32" s="7">
        <f>+S$14/7</f>
        <v>0</v>
      </c>
      <c r="T32" s="7">
        <f>+T$14/7/2</f>
        <v>0</v>
      </c>
      <c r="U32" s="7"/>
      <c r="V32" s="43"/>
      <c r="W32" s="43"/>
      <c r="X32" s="43"/>
      <c r="Y32" s="7"/>
      <c r="Z32" s="7"/>
    </row>
    <row r="33" spans="1:28" x14ac:dyDescent="0.25">
      <c r="A33" s="38"/>
      <c r="B33" s="3">
        <v>2011</v>
      </c>
      <c r="C33" s="13">
        <f t="shared" si="0"/>
        <v>-383.3907142857143</v>
      </c>
      <c r="D33" s="7"/>
      <c r="E33" s="7"/>
      <c r="F33" s="7"/>
      <c r="G33" s="7"/>
      <c r="H33" s="7"/>
      <c r="I33" s="7"/>
      <c r="J33" s="7"/>
      <c r="K33" s="7"/>
      <c r="L33" s="7"/>
      <c r="M33" s="7"/>
      <c r="N33" s="7">
        <f>+N$14/7/2</f>
        <v>0</v>
      </c>
      <c r="O33" s="7">
        <f>+O32</f>
        <v>0</v>
      </c>
      <c r="P33" s="7">
        <f t="shared" si="1"/>
        <v>0</v>
      </c>
      <c r="Q33" s="7">
        <f t="shared" si="2"/>
        <v>0</v>
      </c>
      <c r="R33" s="7">
        <f t="shared" ref="R33:S36" si="3">+R32</f>
        <v>0</v>
      </c>
      <c r="S33" s="7">
        <f>+S32</f>
        <v>0</v>
      </c>
      <c r="T33" s="7">
        <f>+T$14/7</f>
        <v>0</v>
      </c>
      <c r="U33" s="7">
        <f>$U$14/7/2</f>
        <v>383.3907142857143</v>
      </c>
      <c r="V33" s="43"/>
      <c r="W33" s="43"/>
      <c r="X33" s="43"/>
      <c r="Y33" s="7"/>
      <c r="Z33" s="7"/>
    </row>
    <row r="34" spans="1:28" x14ac:dyDescent="0.25">
      <c r="A34" s="38"/>
      <c r="B34" s="3">
        <v>2012</v>
      </c>
      <c r="C34" s="13">
        <f t="shared" si="0"/>
        <v>-766.78142857142859</v>
      </c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>
        <f t="shared" si="1"/>
        <v>0</v>
      </c>
      <c r="Q34" s="7">
        <f t="shared" si="2"/>
        <v>0</v>
      </c>
      <c r="R34" s="7">
        <f t="shared" si="3"/>
        <v>0</v>
      </c>
      <c r="S34" s="7">
        <f t="shared" si="3"/>
        <v>0</v>
      </c>
      <c r="T34" s="7">
        <f>T33</f>
        <v>0</v>
      </c>
      <c r="U34" s="7">
        <f>$U$14/7</f>
        <v>766.78142857142859</v>
      </c>
      <c r="V34" s="7">
        <f>+V$14/7/2</f>
        <v>0</v>
      </c>
      <c r="W34" s="43"/>
      <c r="X34" s="43"/>
      <c r="Y34" s="7"/>
      <c r="Z34" s="7"/>
    </row>
    <row r="35" spans="1:28" x14ac:dyDescent="0.25">
      <c r="A35" s="38"/>
      <c r="B35" s="3">
        <v>2013</v>
      </c>
      <c r="C35" s="13">
        <f t="shared" si="0"/>
        <v>-766.78142857142859</v>
      </c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>
        <f>P14/7/2</f>
        <v>0</v>
      </c>
      <c r="Q35" s="7">
        <f t="shared" si="2"/>
        <v>0</v>
      </c>
      <c r="R35" s="7">
        <f t="shared" si="3"/>
        <v>0</v>
      </c>
      <c r="S35" s="7">
        <f t="shared" si="3"/>
        <v>0</v>
      </c>
      <c r="T35" s="7">
        <f>T34</f>
        <v>0</v>
      </c>
      <c r="U35" s="7">
        <f t="shared" ref="U35:U39" si="4">$U$14/7</f>
        <v>766.78142857142859</v>
      </c>
      <c r="V35" s="43">
        <f>V14/7</f>
        <v>0</v>
      </c>
      <c r="W35" s="43">
        <f>W14/7/2</f>
        <v>0</v>
      </c>
      <c r="X35" s="43"/>
      <c r="Y35" s="7"/>
      <c r="Z35" s="7"/>
    </row>
    <row r="36" spans="1:28" x14ac:dyDescent="0.25">
      <c r="A36" s="38"/>
      <c r="B36" s="3">
        <v>2014</v>
      </c>
      <c r="C36" s="13">
        <f t="shared" si="0"/>
        <v>-766.78142857142859</v>
      </c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>
        <f>Q14/7/2</f>
        <v>0</v>
      </c>
      <c r="R36" s="33">
        <f t="shared" si="3"/>
        <v>0</v>
      </c>
      <c r="S36" s="33">
        <f t="shared" si="3"/>
        <v>0</v>
      </c>
      <c r="T36" s="33">
        <f>T35</f>
        <v>0</v>
      </c>
      <c r="U36" s="7">
        <f t="shared" si="4"/>
        <v>766.78142857142859</v>
      </c>
      <c r="V36" s="29">
        <f>V35</f>
        <v>0</v>
      </c>
      <c r="W36" s="29">
        <f>W14/7</f>
        <v>0</v>
      </c>
      <c r="X36" s="29">
        <f>X14/7/2</f>
        <v>0</v>
      </c>
      <c r="Y36" s="33"/>
      <c r="Z36" s="7"/>
    </row>
    <row r="37" spans="1:28" x14ac:dyDescent="0.25">
      <c r="A37" s="38"/>
      <c r="B37" s="3">
        <v>2015</v>
      </c>
      <c r="C37" s="13">
        <f t="shared" si="0"/>
        <v>-766.78142857142859</v>
      </c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>
        <f>R14/7/2</f>
        <v>0</v>
      </c>
      <c r="S37" s="33">
        <f>S36</f>
        <v>0</v>
      </c>
      <c r="T37" s="33">
        <f>T36</f>
        <v>0</v>
      </c>
      <c r="U37" s="7">
        <f t="shared" si="4"/>
        <v>766.78142857142859</v>
      </c>
      <c r="V37" s="29">
        <f>V36</f>
        <v>0</v>
      </c>
      <c r="W37" s="29">
        <f>W36</f>
        <v>0</v>
      </c>
      <c r="X37" s="29">
        <f>X14/7</f>
        <v>0</v>
      </c>
      <c r="Y37" s="33">
        <f>Y14/7/2</f>
        <v>0</v>
      </c>
      <c r="Z37" s="7"/>
    </row>
    <row r="38" spans="1:28" x14ac:dyDescent="0.25">
      <c r="A38" s="38"/>
      <c r="B38" s="3">
        <v>2016</v>
      </c>
      <c r="C38" s="13">
        <f t="shared" si="0"/>
        <v>-766.78142857142859</v>
      </c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>
        <f>T14/7</f>
        <v>0</v>
      </c>
      <c r="U38" s="7">
        <f t="shared" si="4"/>
        <v>766.78142857142859</v>
      </c>
      <c r="V38" s="29"/>
      <c r="W38" s="29"/>
      <c r="X38" s="29"/>
      <c r="Y38" s="33"/>
      <c r="Z38" s="7"/>
    </row>
    <row r="39" spans="1:28" x14ac:dyDescent="0.25">
      <c r="A39" s="38"/>
      <c r="B39" s="3">
        <v>2017</v>
      </c>
      <c r="C39" s="13">
        <f t="shared" si="0"/>
        <v>-766.78142857142859</v>
      </c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7">
        <f t="shared" si="4"/>
        <v>766.78142857142859</v>
      </c>
      <c r="V39" s="29"/>
      <c r="W39" s="29"/>
      <c r="X39" s="29"/>
      <c r="Y39" s="33"/>
      <c r="Z39" s="7"/>
    </row>
    <row r="40" spans="1:28" x14ac:dyDescent="0.25">
      <c r="A40" s="38"/>
      <c r="B40" s="3">
        <v>2018</v>
      </c>
      <c r="C40" s="13">
        <f>-SUM(D40:AB40)</f>
        <v>-383.3907142857143</v>
      </c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7">
        <f>$U$14/7/2</f>
        <v>383.3907142857143</v>
      </c>
      <c r="V40" s="29"/>
      <c r="W40" s="29"/>
      <c r="X40" s="29"/>
      <c r="Y40" s="33"/>
      <c r="Z40" s="7"/>
    </row>
    <row r="41" spans="1:28" x14ac:dyDescent="0.25">
      <c r="A41" s="38"/>
      <c r="B41" s="3"/>
      <c r="C41" s="254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37"/>
      <c r="W41" s="37"/>
      <c r="X41" s="37"/>
      <c r="Y41" s="8"/>
      <c r="Z41" s="8"/>
    </row>
    <row r="42" spans="1:28" x14ac:dyDescent="0.25">
      <c r="A42" s="38" t="s">
        <v>62</v>
      </c>
      <c r="B42" s="7">
        <f>SUM(D42:Y42)</f>
        <v>0</v>
      </c>
      <c r="C42" s="29">
        <f>SUM(C16:C41)</f>
        <v>-5367.47</v>
      </c>
      <c r="D42" s="7">
        <f t="shared" ref="D42:AB42" si="5">-SUM(D16:D41)+D14</f>
        <v>0</v>
      </c>
      <c r="E42" s="7">
        <f t="shared" si="5"/>
        <v>0</v>
      </c>
      <c r="F42" s="7">
        <f t="shared" si="5"/>
        <v>0</v>
      </c>
      <c r="G42" s="7">
        <f t="shared" si="5"/>
        <v>0</v>
      </c>
      <c r="H42" s="7">
        <f t="shared" si="5"/>
        <v>0</v>
      </c>
      <c r="I42" s="7">
        <f t="shared" si="5"/>
        <v>0</v>
      </c>
      <c r="J42" s="7">
        <f t="shared" si="5"/>
        <v>0</v>
      </c>
      <c r="K42" s="7">
        <f t="shared" si="5"/>
        <v>0</v>
      </c>
      <c r="L42" s="7">
        <f t="shared" si="5"/>
        <v>0</v>
      </c>
      <c r="M42" s="7">
        <f t="shared" si="5"/>
        <v>0</v>
      </c>
      <c r="N42" s="7">
        <f t="shared" si="5"/>
        <v>0</v>
      </c>
      <c r="O42" s="7">
        <f t="shared" si="5"/>
        <v>0</v>
      </c>
      <c r="P42" s="7">
        <f t="shared" si="5"/>
        <v>0</v>
      </c>
      <c r="Q42" s="7">
        <f t="shared" si="5"/>
        <v>0</v>
      </c>
      <c r="R42" s="7">
        <f t="shared" si="5"/>
        <v>0</v>
      </c>
      <c r="S42" s="7">
        <f t="shared" si="5"/>
        <v>0</v>
      </c>
      <c r="T42" s="7">
        <f t="shared" si="5"/>
        <v>0</v>
      </c>
      <c r="U42" s="7">
        <f t="shared" si="5"/>
        <v>0</v>
      </c>
      <c r="V42" s="43">
        <f t="shared" si="5"/>
        <v>0</v>
      </c>
      <c r="W42" s="43">
        <f t="shared" si="5"/>
        <v>0</v>
      </c>
      <c r="X42" s="43">
        <f t="shared" si="5"/>
        <v>0</v>
      </c>
      <c r="Y42" s="43">
        <f t="shared" si="5"/>
        <v>0</v>
      </c>
      <c r="Z42" s="43">
        <f t="shared" si="5"/>
        <v>0</v>
      </c>
      <c r="AA42" s="333">
        <f t="shared" si="5"/>
        <v>0</v>
      </c>
      <c r="AB42" s="333">
        <f t="shared" si="5"/>
        <v>0</v>
      </c>
    </row>
    <row r="43" spans="1:28" x14ac:dyDescent="0.25">
      <c r="A43" s="38"/>
      <c r="B43" s="29">
        <f>SUM(D43:Y43)</f>
        <v>0</v>
      </c>
      <c r="C43" s="3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8" x14ac:dyDescent="0.25">
      <c r="A44" s="39" t="s">
        <v>63</v>
      </c>
      <c r="B44" s="3"/>
      <c r="C44" s="30">
        <f>+C14+C42</f>
        <v>0</v>
      </c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33"/>
      <c r="U44" s="33"/>
      <c r="V44" s="33"/>
      <c r="W44" s="33"/>
      <c r="X44" s="33"/>
      <c r="Y44" s="33"/>
      <c r="Z44" s="33"/>
    </row>
    <row r="45" spans="1:28" x14ac:dyDescent="0.25">
      <c r="A45" s="3"/>
      <c r="B45" s="3"/>
      <c r="C45" s="3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8" x14ac:dyDescent="0.25">
      <c r="A46" s="3"/>
      <c r="B46" s="36"/>
      <c r="C46" s="3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8" x14ac:dyDescent="0.25">
      <c r="A47" s="3"/>
      <c r="B47" s="3"/>
      <c r="C47" s="3"/>
      <c r="E47" s="7"/>
      <c r="F47" s="4"/>
      <c r="G47" s="4"/>
      <c r="H47" s="4"/>
      <c r="I47" s="4"/>
      <c r="J47" s="4"/>
      <c r="K47" s="4"/>
      <c r="L47" s="4"/>
      <c r="M47" s="4"/>
      <c r="N47" s="7">
        <f>SUM(E32:E47)</f>
        <v>0</v>
      </c>
      <c r="O47" s="4"/>
      <c r="P47" s="4"/>
      <c r="Q47" s="4"/>
      <c r="R47" s="4"/>
      <c r="S47" s="4"/>
    </row>
    <row r="48" spans="1:28" x14ac:dyDescent="0.25">
      <c r="B48" s="3"/>
      <c r="C48" s="3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</row>
    <row r="49" spans="5:19" x14ac:dyDescent="0.25"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</row>
    <row r="50" spans="5:19" x14ac:dyDescent="0.25"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</row>
    <row r="51" spans="5:19" x14ac:dyDescent="0.25"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</row>
    <row r="52" spans="5:19" x14ac:dyDescent="0.25"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</row>
    <row r="53" spans="5:19" x14ac:dyDescent="0.25"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</row>
    <row r="54" spans="5:19" x14ac:dyDescent="0.25"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</row>
    <row r="55" spans="5:19" x14ac:dyDescent="0.25"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</row>
    <row r="56" spans="5:19" x14ac:dyDescent="0.25"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</row>
    <row r="57" spans="5:19" x14ac:dyDescent="0.25"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</row>
    <row r="58" spans="5:19" x14ac:dyDescent="0.25"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</row>
  </sheetData>
  <pageMargins left="0.7" right="0.7" top="0.75" bottom="0.75" header="0.3" footer="0.3"/>
  <pageSetup scale="65" orientation="landscape" r:id="rId1"/>
  <ignoredErrors>
    <ignoredError sqref="Q32:Q34 U36:U37 R32" formula="1"/>
  </ignoredErrors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000-000000000000}">
  <sheetPr codeName="Sheet182"/>
  <dimension ref="A1:AB58"/>
  <sheetViews>
    <sheetView workbookViewId="0"/>
  </sheetViews>
  <sheetFormatPr defaultColWidth="9.140625" defaultRowHeight="15" x14ac:dyDescent="0.25"/>
  <cols>
    <col min="1" max="1" width="20.85546875" customWidth="1"/>
    <col min="2" max="2" width="8.7109375" customWidth="1"/>
    <col min="3" max="3" width="12.85546875" customWidth="1"/>
    <col min="4" max="12" width="7.42578125" hidden="1" customWidth="1"/>
    <col min="13" max="13" width="7.5703125" hidden="1" customWidth="1"/>
    <col min="14" max="16" width="9.28515625" customWidth="1"/>
    <col min="17" max="17" width="12.140625" customWidth="1"/>
    <col min="18" max="21" width="11.28515625" customWidth="1"/>
    <col min="22" max="24" width="10.5703125" customWidth="1"/>
  </cols>
  <sheetData>
    <row r="1" spans="1:28" x14ac:dyDescent="0.25">
      <c r="A1" s="11" t="s">
        <v>10</v>
      </c>
    </row>
    <row r="2" spans="1:28" x14ac:dyDescent="0.25">
      <c r="A2" s="9" t="s">
        <v>14</v>
      </c>
    </row>
    <row r="3" spans="1:28" x14ac:dyDescent="0.25">
      <c r="A3" s="9" t="s">
        <v>80</v>
      </c>
    </row>
    <row r="4" spans="1:28" x14ac:dyDescent="0.25">
      <c r="R4" s="40" t="s">
        <v>4</v>
      </c>
      <c r="S4" s="41"/>
      <c r="T4" s="40" t="s">
        <v>8</v>
      </c>
      <c r="U4" s="40"/>
    </row>
    <row r="5" spans="1:28" x14ac:dyDescent="0.25">
      <c r="A5" s="10" t="s">
        <v>9</v>
      </c>
      <c r="B5" s="12" t="s">
        <v>64</v>
      </c>
      <c r="C5" s="12" t="s">
        <v>12</v>
      </c>
      <c r="R5" s="42" t="s">
        <v>2</v>
      </c>
      <c r="S5" s="42" t="s">
        <v>60</v>
      </c>
      <c r="T5" s="42" t="s">
        <v>7</v>
      </c>
      <c r="U5" s="42"/>
    </row>
    <row r="6" spans="1:28" x14ac:dyDescent="0.25">
      <c r="A6" s="9"/>
      <c r="B6" s="3"/>
      <c r="R6" s="3"/>
    </row>
    <row r="7" spans="1:28" x14ac:dyDescent="0.25">
      <c r="A7" s="213" t="s">
        <v>612</v>
      </c>
      <c r="B7" s="212">
        <v>720.4</v>
      </c>
      <c r="C7" s="214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5"/>
      <c r="P7" s="6"/>
      <c r="Q7" s="6"/>
      <c r="R7" s="13">
        <f>+C14</f>
        <v>19909.93</v>
      </c>
      <c r="S7" s="13">
        <f>+-C42</f>
        <v>19909.930000000004</v>
      </c>
      <c r="T7" s="13">
        <f>+R7-S7</f>
        <v>0</v>
      </c>
      <c r="U7" s="13"/>
    </row>
    <row r="8" spans="1:28" x14ac:dyDescent="0.25">
      <c r="A8" s="213"/>
      <c r="B8" s="3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5"/>
      <c r="P8" s="6"/>
      <c r="Q8" s="6"/>
    </row>
    <row r="9" spans="1:28" x14ac:dyDescent="0.25">
      <c r="A9" s="2"/>
      <c r="B9" s="3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5"/>
      <c r="P9" s="6"/>
      <c r="Q9" s="6"/>
    </row>
    <row r="10" spans="1:28" x14ac:dyDescent="0.25">
      <c r="B10" s="3"/>
    </row>
    <row r="11" spans="1:28" x14ac:dyDescent="0.25">
      <c r="A11" s="686" t="s">
        <v>66</v>
      </c>
      <c r="B11" s="212" t="s">
        <v>74</v>
      </c>
      <c r="C11" s="214"/>
    </row>
    <row r="12" spans="1:28" x14ac:dyDescent="0.25">
      <c r="B12" s="28"/>
      <c r="C12" s="2"/>
    </row>
    <row r="13" spans="1:28" x14ac:dyDescent="0.25">
      <c r="A13" s="9" t="s">
        <v>5</v>
      </c>
      <c r="C13" s="31" t="s">
        <v>3</v>
      </c>
      <c r="D13" s="32">
        <v>1994</v>
      </c>
      <c r="E13" s="32">
        <v>1995</v>
      </c>
      <c r="F13" s="32">
        <v>1996</v>
      </c>
      <c r="G13" s="32">
        <v>1997</v>
      </c>
      <c r="H13" s="32">
        <v>1998</v>
      </c>
      <c r="I13" s="32">
        <v>1999</v>
      </c>
      <c r="J13" s="32">
        <v>2000</v>
      </c>
      <c r="K13" s="32">
        <v>2001</v>
      </c>
      <c r="L13" s="32">
        <v>2002</v>
      </c>
      <c r="M13" s="32">
        <v>2003</v>
      </c>
      <c r="N13" s="32">
        <v>2004</v>
      </c>
      <c r="O13" s="32">
        <v>2005</v>
      </c>
      <c r="P13" s="32">
        <v>2006</v>
      </c>
      <c r="Q13" s="32">
        <v>2007</v>
      </c>
      <c r="R13" s="32">
        <v>2008</v>
      </c>
      <c r="S13" s="32">
        <v>2009</v>
      </c>
      <c r="T13" s="32">
        <v>2010</v>
      </c>
      <c r="U13" s="32">
        <v>2011</v>
      </c>
      <c r="V13" s="32">
        <v>2012</v>
      </c>
      <c r="W13" s="32">
        <v>2013</v>
      </c>
      <c r="X13" s="32">
        <v>2014</v>
      </c>
      <c r="Y13" s="328">
        <v>2015</v>
      </c>
      <c r="Z13" s="32">
        <v>2016</v>
      </c>
      <c r="AA13" s="328">
        <v>2017</v>
      </c>
      <c r="AB13" s="32">
        <v>2018</v>
      </c>
    </row>
    <row r="14" spans="1:28" x14ac:dyDescent="0.25">
      <c r="A14" s="9" t="s">
        <v>73</v>
      </c>
      <c r="C14" s="29">
        <f>SUM(D14:Y14)</f>
        <v>19909.93</v>
      </c>
      <c r="D14" s="43"/>
      <c r="E14" s="43"/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43"/>
      <c r="Q14" s="33"/>
      <c r="R14" s="43"/>
      <c r="S14" s="29"/>
      <c r="T14" s="43"/>
      <c r="U14" s="43">
        <v>19909.93</v>
      </c>
      <c r="V14" s="43"/>
      <c r="W14" s="43"/>
      <c r="X14" s="43"/>
      <c r="Y14" s="7"/>
      <c r="Z14" s="7"/>
    </row>
    <row r="15" spans="1:28" x14ac:dyDescent="0.25">
      <c r="A15" s="34"/>
      <c r="B15" s="2"/>
      <c r="C15" s="2"/>
      <c r="N15" s="7"/>
      <c r="O15" s="7"/>
      <c r="P15" s="7"/>
      <c r="Q15" s="7"/>
      <c r="R15" s="7"/>
      <c r="S15" s="7"/>
      <c r="T15" s="7"/>
      <c r="U15" s="7"/>
      <c r="V15" s="43"/>
      <c r="W15" s="43"/>
      <c r="X15" s="43"/>
      <c r="Y15" s="7"/>
      <c r="Z15" s="7"/>
    </row>
    <row r="16" spans="1:28" x14ac:dyDescent="0.25">
      <c r="A16" s="9" t="s">
        <v>6</v>
      </c>
      <c r="B16" s="3">
        <v>1994</v>
      </c>
      <c r="C16" s="13">
        <f>-SUM(D16:Y16)</f>
        <v>0</v>
      </c>
      <c r="D16" s="7">
        <f>+D$14/7/2</f>
        <v>0</v>
      </c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43"/>
      <c r="W16" s="43"/>
      <c r="X16" s="43"/>
      <c r="Y16" s="7"/>
      <c r="Z16" s="7"/>
    </row>
    <row r="17" spans="1:26" x14ac:dyDescent="0.25">
      <c r="B17" s="3">
        <v>1995</v>
      </c>
      <c r="C17" s="13">
        <f t="shared" ref="C17:C39" si="0">-SUM(D17:Y17)</f>
        <v>0</v>
      </c>
      <c r="D17" s="7">
        <f>+D$14/7</f>
        <v>0</v>
      </c>
      <c r="E17" s="7">
        <f>+E$14/7/2</f>
        <v>0</v>
      </c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43"/>
      <c r="W17" s="43"/>
      <c r="X17" s="43"/>
      <c r="Y17" s="7"/>
      <c r="Z17" s="7"/>
    </row>
    <row r="18" spans="1:26" x14ac:dyDescent="0.25">
      <c r="B18" s="3">
        <v>1996</v>
      </c>
      <c r="C18" s="13">
        <f t="shared" si="0"/>
        <v>0</v>
      </c>
      <c r="D18" s="7">
        <f>+D17</f>
        <v>0</v>
      </c>
      <c r="E18" s="7">
        <f>+E$14/7</f>
        <v>0</v>
      </c>
      <c r="F18" s="7">
        <f>+F$14/7/2</f>
        <v>0</v>
      </c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43"/>
      <c r="W18" s="43"/>
      <c r="X18" s="43"/>
      <c r="Y18" s="7"/>
      <c r="Z18" s="7"/>
    </row>
    <row r="19" spans="1:26" x14ac:dyDescent="0.25">
      <c r="B19" s="3">
        <v>1997</v>
      </c>
      <c r="C19" s="13">
        <f t="shared" si="0"/>
        <v>0</v>
      </c>
      <c r="D19" s="7">
        <f>+D18</f>
        <v>0</v>
      </c>
      <c r="E19" s="7">
        <f>+E18</f>
        <v>0</v>
      </c>
      <c r="F19" s="7">
        <f>+F$14/7</f>
        <v>0</v>
      </c>
      <c r="G19" s="7">
        <f>+G$14/7/2</f>
        <v>0</v>
      </c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43"/>
      <c r="W19" s="43"/>
      <c r="X19" s="43"/>
      <c r="Y19" s="7"/>
      <c r="Z19" s="7"/>
    </row>
    <row r="20" spans="1:26" x14ac:dyDescent="0.25">
      <c r="B20" s="3">
        <v>1998</v>
      </c>
      <c r="C20" s="13">
        <f t="shared" si="0"/>
        <v>0</v>
      </c>
      <c r="D20" s="7">
        <f>+D19</f>
        <v>0</v>
      </c>
      <c r="E20" s="7">
        <f>+E19</f>
        <v>0</v>
      </c>
      <c r="F20" s="7">
        <f>+F19</f>
        <v>0</v>
      </c>
      <c r="G20" s="7">
        <f>+G$14/7</f>
        <v>0</v>
      </c>
      <c r="H20" s="7">
        <f>+H$14/7/2</f>
        <v>0</v>
      </c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43"/>
      <c r="W20" s="43"/>
      <c r="X20" s="43"/>
      <c r="Y20" s="7"/>
      <c r="Z20" s="7"/>
    </row>
    <row r="21" spans="1:26" x14ac:dyDescent="0.25">
      <c r="B21" s="3">
        <v>1999</v>
      </c>
      <c r="C21" s="13">
        <f t="shared" si="0"/>
        <v>0</v>
      </c>
      <c r="D21" s="7">
        <f>+D20</f>
        <v>0</v>
      </c>
      <c r="E21" s="7">
        <f>+E20</f>
        <v>0</v>
      </c>
      <c r="F21" s="7">
        <f>+F20</f>
        <v>0</v>
      </c>
      <c r="G21" s="7">
        <f>+G20</f>
        <v>0</v>
      </c>
      <c r="H21" s="7">
        <f>+H$14/7</f>
        <v>0</v>
      </c>
      <c r="I21" s="7">
        <f>+I$14/7/2</f>
        <v>0</v>
      </c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43"/>
      <c r="W21" s="43"/>
      <c r="X21" s="43"/>
      <c r="Y21" s="7"/>
      <c r="Z21" s="7"/>
    </row>
    <row r="22" spans="1:26" x14ac:dyDescent="0.25">
      <c r="B22" s="3">
        <v>2000</v>
      </c>
      <c r="C22" s="13">
        <f t="shared" si="0"/>
        <v>0</v>
      </c>
      <c r="D22" s="7">
        <f>+D21</f>
        <v>0</v>
      </c>
      <c r="E22" s="7">
        <f>+E21</f>
        <v>0</v>
      </c>
      <c r="F22" s="7">
        <f>+F21</f>
        <v>0</v>
      </c>
      <c r="G22" s="7">
        <f>+G21</f>
        <v>0</v>
      </c>
      <c r="H22" s="7">
        <f>+H21</f>
        <v>0</v>
      </c>
      <c r="I22" s="7">
        <f>+I$14/7</f>
        <v>0</v>
      </c>
      <c r="J22" s="7">
        <f>+J$14/7/2</f>
        <v>0</v>
      </c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43"/>
      <c r="W22" s="43"/>
      <c r="X22" s="43"/>
      <c r="Y22" s="7"/>
      <c r="Z22" s="7"/>
    </row>
    <row r="23" spans="1:26" x14ac:dyDescent="0.25">
      <c r="B23" s="3">
        <v>2001</v>
      </c>
      <c r="C23" s="13">
        <f t="shared" si="0"/>
        <v>0</v>
      </c>
      <c r="D23" s="7">
        <f>+D$14/7/2</f>
        <v>0</v>
      </c>
      <c r="E23" s="7">
        <f>+E22</f>
        <v>0</v>
      </c>
      <c r="F23" s="7">
        <f>+F22</f>
        <v>0</v>
      </c>
      <c r="G23" s="7">
        <f>+G22</f>
        <v>0</v>
      </c>
      <c r="H23" s="7">
        <f>+H22</f>
        <v>0</v>
      </c>
      <c r="I23" s="7">
        <f>+I22</f>
        <v>0</v>
      </c>
      <c r="J23" s="7">
        <f>+J$14/7</f>
        <v>0</v>
      </c>
      <c r="K23" s="7">
        <f>+K$14/7/2</f>
        <v>0</v>
      </c>
      <c r="L23" s="7"/>
      <c r="M23" s="7"/>
      <c r="N23" s="7"/>
      <c r="O23" s="7"/>
      <c r="P23" s="7"/>
      <c r="Q23" s="7"/>
      <c r="R23" s="7"/>
      <c r="S23" s="7"/>
      <c r="T23" s="7"/>
      <c r="U23" s="7"/>
      <c r="V23" s="43"/>
      <c r="W23" s="43"/>
      <c r="X23" s="43"/>
      <c r="Y23" s="7"/>
      <c r="Z23" s="7"/>
    </row>
    <row r="24" spans="1:26" x14ac:dyDescent="0.25">
      <c r="B24" s="3">
        <v>2002</v>
      </c>
      <c r="C24" s="13">
        <f t="shared" si="0"/>
        <v>0</v>
      </c>
      <c r="D24" s="7"/>
      <c r="E24" s="7">
        <f>+E$14/7/2</f>
        <v>0</v>
      </c>
      <c r="F24" s="7">
        <f>+F23</f>
        <v>0</v>
      </c>
      <c r="G24" s="7">
        <f>+G23</f>
        <v>0</v>
      </c>
      <c r="H24" s="7">
        <f>+H23</f>
        <v>0</v>
      </c>
      <c r="I24" s="7">
        <f>+I23</f>
        <v>0</v>
      </c>
      <c r="J24" s="7">
        <f>+J23</f>
        <v>0</v>
      </c>
      <c r="K24" s="7">
        <f>+K$14/7</f>
        <v>0</v>
      </c>
      <c r="L24" s="7">
        <f>+L$14/7/2</f>
        <v>0</v>
      </c>
      <c r="M24" s="7"/>
      <c r="N24" s="7"/>
      <c r="O24" s="7"/>
      <c r="P24" s="7"/>
      <c r="Q24" s="7"/>
      <c r="R24" s="7"/>
      <c r="S24" s="7"/>
      <c r="T24" s="7"/>
      <c r="U24" s="7"/>
      <c r="V24" s="43"/>
      <c r="W24" s="43"/>
      <c r="X24" s="43"/>
      <c r="Y24" s="7"/>
      <c r="Z24" s="7"/>
    </row>
    <row r="25" spans="1:26" x14ac:dyDescent="0.25">
      <c r="B25" s="3">
        <v>2003</v>
      </c>
      <c r="C25" s="13">
        <f t="shared" si="0"/>
        <v>0</v>
      </c>
      <c r="D25" s="7"/>
      <c r="E25" s="7"/>
      <c r="F25" s="7">
        <f>+F$14/7/2</f>
        <v>0</v>
      </c>
      <c r="G25" s="7">
        <f>+G24</f>
        <v>0</v>
      </c>
      <c r="H25" s="7">
        <f>+H24</f>
        <v>0</v>
      </c>
      <c r="I25" s="7">
        <f>+I24</f>
        <v>0</v>
      </c>
      <c r="J25" s="7">
        <f>+J24</f>
        <v>0</v>
      </c>
      <c r="K25" s="7">
        <f>+K24</f>
        <v>0</v>
      </c>
      <c r="L25" s="7">
        <f>+L$14/7</f>
        <v>0</v>
      </c>
      <c r="M25" s="7">
        <f>+M$14/7/2</f>
        <v>0</v>
      </c>
      <c r="N25" s="7"/>
      <c r="O25" s="7"/>
      <c r="P25" s="7"/>
      <c r="Q25" s="7"/>
      <c r="R25" s="7"/>
      <c r="S25" s="7"/>
      <c r="T25" s="7"/>
      <c r="U25" s="7"/>
      <c r="V25" s="43"/>
      <c r="W25" s="43"/>
      <c r="X25" s="43"/>
      <c r="Y25" s="7"/>
      <c r="Z25" s="7"/>
    </row>
    <row r="26" spans="1:26" x14ac:dyDescent="0.25">
      <c r="B26" s="3">
        <v>2004</v>
      </c>
      <c r="C26" s="13">
        <f t="shared" si="0"/>
        <v>0</v>
      </c>
      <c r="D26" s="7"/>
      <c r="E26" s="7"/>
      <c r="F26" s="7"/>
      <c r="G26" s="7">
        <f>+G$14/7/2</f>
        <v>0</v>
      </c>
      <c r="H26" s="7">
        <f>+H25</f>
        <v>0</v>
      </c>
      <c r="I26" s="7">
        <f>+I25</f>
        <v>0</v>
      </c>
      <c r="J26" s="7">
        <f>+J25</f>
        <v>0</v>
      </c>
      <c r="K26" s="7">
        <f>+K25</f>
        <v>0</v>
      </c>
      <c r="L26" s="7">
        <f>+L25</f>
        <v>0</v>
      </c>
      <c r="M26" s="7">
        <f>+M$14/7</f>
        <v>0</v>
      </c>
      <c r="N26" s="7">
        <f>+N$14/7/2</f>
        <v>0</v>
      </c>
      <c r="O26" s="7"/>
      <c r="P26" s="7"/>
      <c r="Q26" s="7"/>
      <c r="R26" s="7"/>
      <c r="S26" s="7"/>
      <c r="T26" s="7"/>
      <c r="U26" s="7"/>
      <c r="V26" s="43"/>
      <c r="W26" s="43"/>
      <c r="X26" s="43"/>
      <c r="Y26" s="7"/>
      <c r="Z26" s="7"/>
    </row>
    <row r="27" spans="1:26" x14ac:dyDescent="0.25">
      <c r="B27" s="3">
        <v>2005</v>
      </c>
      <c r="C27" s="13">
        <f t="shared" si="0"/>
        <v>0</v>
      </c>
      <c r="D27" s="7"/>
      <c r="E27" s="7"/>
      <c r="F27" s="7"/>
      <c r="G27" s="7"/>
      <c r="H27" s="7">
        <f>+H$14/7/2</f>
        <v>0</v>
      </c>
      <c r="I27" s="7">
        <f>+I26</f>
        <v>0</v>
      </c>
      <c r="J27" s="7">
        <f>+J26</f>
        <v>0</v>
      </c>
      <c r="K27" s="7">
        <f>+K26</f>
        <v>0</v>
      </c>
      <c r="L27" s="7">
        <f>+L26</f>
        <v>0</v>
      </c>
      <c r="M27" s="7">
        <f>+M26</f>
        <v>0</v>
      </c>
      <c r="N27" s="7">
        <f>+N$14/7</f>
        <v>0</v>
      </c>
      <c r="O27" s="7">
        <f>+O$14/7/2</f>
        <v>0</v>
      </c>
      <c r="P27" s="7"/>
      <c r="Q27" s="7"/>
      <c r="R27" s="7"/>
      <c r="S27" s="7"/>
      <c r="T27" s="7"/>
      <c r="U27" s="7"/>
      <c r="V27" s="43"/>
      <c r="W27" s="43"/>
      <c r="X27" s="43"/>
      <c r="Y27" s="7"/>
      <c r="Z27" s="7"/>
    </row>
    <row r="28" spans="1:26" x14ac:dyDescent="0.25">
      <c r="B28" s="3">
        <v>2006</v>
      </c>
      <c r="C28" s="13">
        <f t="shared" si="0"/>
        <v>0</v>
      </c>
      <c r="D28" s="7"/>
      <c r="E28" s="7"/>
      <c r="F28" s="7"/>
      <c r="G28" s="7"/>
      <c r="H28" s="7"/>
      <c r="I28" s="7">
        <f>+I$14/7/2</f>
        <v>0</v>
      </c>
      <c r="J28" s="7">
        <f>+J27</f>
        <v>0</v>
      </c>
      <c r="K28" s="7">
        <f>+K27</f>
        <v>0</v>
      </c>
      <c r="L28" s="7">
        <f>+L27</f>
        <v>0</v>
      </c>
      <c r="M28" s="7">
        <f>+M27</f>
        <v>0</v>
      </c>
      <c r="N28" s="7">
        <f>+N27</f>
        <v>0</v>
      </c>
      <c r="O28" s="7">
        <f>+O$14/7</f>
        <v>0</v>
      </c>
      <c r="P28" s="7">
        <f>+P$14/7/2</f>
        <v>0</v>
      </c>
      <c r="Q28" s="7"/>
      <c r="R28" s="7"/>
      <c r="S28" s="7"/>
      <c r="T28" s="7"/>
      <c r="U28" s="7"/>
      <c r="V28" s="43"/>
      <c r="W28" s="43"/>
      <c r="X28" s="43"/>
      <c r="Y28" s="7"/>
      <c r="Z28" s="7"/>
    </row>
    <row r="29" spans="1:26" x14ac:dyDescent="0.25">
      <c r="B29" s="3">
        <v>2007</v>
      </c>
      <c r="C29" s="13">
        <f t="shared" si="0"/>
        <v>0</v>
      </c>
      <c r="D29" s="7"/>
      <c r="E29" s="7"/>
      <c r="F29" s="7"/>
      <c r="G29" s="7"/>
      <c r="H29" s="7"/>
      <c r="I29" s="7"/>
      <c r="J29" s="7">
        <f>+J$14/7/2</f>
        <v>0</v>
      </c>
      <c r="K29" s="7">
        <f>+K28</f>
        <v>0</v>
      </c>
      <c r="L29" s="7">
        <f>+L28</f>
        <v>0</v>
      </c>
      <c r="M29" s="7">
        <f>+M28</f>
        <v>0</v>
      </c>
      <c r="N29" s="7">
        <f>+N28</f>
        <v>0</v>
      </c>
      <c r="O29" s="7">
        <f>+O28</f>
        <v>0</v>
      </c>
      <c r="P29" s="7">
        <f>+P$14/7</f>
        <v>0</v>
      </c>
      <c r="Q29" s="7">
        <f>+Q$14/7/2</f>
        <v>0</v>
      </c>
      <c r="R29" s="7"/>
      <c r="S29" s="7"/>
      <c r="T29" s="7"/>
      <c r="U29" s="7"/>
      <c r="V29" s="43"/>
      <c r="W29" s="43"/>
      <c r="X29" s="43"/>
      <c r="Y29" s="7"/>
      <c r="Z29" s="7"/>
    </row>
    <row r="30" spans="1:26" x14ac:dyDescent="0.25">
      <c r="B30" s="3">
        <v>2008</v>
      </c>
      <c r="C30" s="13">
        <f t="shared" si="0"/>
        <v>0</v>
      </c>
      <c r="D30" s="7"/>
      <c r="E30" s="7"/>
      <c r="F30" s="7"/>
      <c r="G30" s="7"/>
      <c r="H30" s="7"/>
      <c r="I30" s="7"/>
      <c r="J30" s="7"/>
      <c r="K30" s="7">
        <f>+K$14/7/2</f>
        <v>0</v>
      </c>
      <c r="L30" s="7">
        <f>+L29</f>
        <v>0</v>
      </c>
      <c r="M30" s="7">
        <f>+M29</f>
        <v>0</v>
      </c>
      <c r="N30" s="7">
        <f>+N29</f>
        <v>0</v>
      </c>
      <c r="O30" s="7">
        <f>+O29</f>
        <v>0</v>
      </c>
      <c r="P30" s="7">
        <f>+P29</f>
        <v>0</v>
      </c>
      <c r="Q30" s="7">
        <f>+Q$14/7</f>
        <v>0</v>
      </c>
      <c r="R30" s="7">
        <f>+R$14/7/2</f>
        <v>0</v>
      </c>
      <c r="S30" s="7"/>
      <c r="T30" s="7"/>
      <c r="U30" s="7"/>
      <c r="V30" s="43"/>
      <c r="W30" s="43"/>
      <c r="X30" s="43"/>
      <c r="Y30" s="7"/>
      <c r="Z30" s="7"/>
    </row>
    <row r="31" spans="1:26" x14ac:dyDescent="0.25">
      <c r="B31" s="3">
        <v>2009</v>
      </c>
      <c r="C31" s="13">
        <f t="shared" si="0"/>
        <v>0</v>
      </c>
      <c r="D31" s="7"/>
      <c r="E31" s="7"/>
      <c r="F31" s="7"/>
      <c r="G31" s="7"/>
      <c r="H31" s="7"/>
      <c r="I31" s="7"/>
      <c r="J31" s="7"/>
      <c r="K31" s="7"/>
      <c r="L31" s="7">
        <f>+L$14/7/2</f>
        <v>0</v>
      </c>
      <c r="M31" s="7">
        <f>+M30</f>
        <v>0</v>
      </c>
      <c r="N31" s="7">
        <f>+N30</f>
        <v>0</v>
      </c>
      <c r="O31" s="7">
        <f>+O30</f>
        <v>0</v>
      </c>
      <c r="P31" s="7">
        <f t="shared" ref="P31:P34" si="1">+P30</f>
        <v>0</v>
      </c>
      <c r="Q31" s="7">
        <f t="shared" ref="Q31:Q35" si="2">+Q$14/7</f>
        <v>0</v>
      </c>
      <c r="R31" s="7">
        <f>+R$14/7</f>
        <v>0</v>
      </c>
      <c r="S31" s="7">
        <f>+S$14/7/2</f>
        <v>0</v>
      </c>
      <c r="T31" s="7"/>
      <c r="U31" s="7"/>
      <c r="V31" s="43"/>
      <c r="W31" s="43"/>
      <c r="X31" s="43"/>
      <c r="Y31" s="7"/>
      <c r="Z31" s="7"/>
    </row>
    <row r="32" spans="1:26" x14ac:dyDescent="0.25">
      <c r="A32" s="38" t="s">
        <v>59</v>
      </c>
      <c r="B32" s="3">
        <v>2010</v>
      </c>
      <c r="C32" s="13">
        <f t="shared" si="0"/>
        <v>0</v>
      </c>
      <c r="D32" s="7"/>
      <c r="E32" s="7"/>
      <c r="F32" s="7"/>
      <c r="G32" s="7"/>
      <c r="H32" s="7"/>
      <c r="I32" s="7"/>
      <c r="J32" s="7"/>
      <c r="K32" s="7"/>
      <c r="L32" s="7"/>
      <c r="M32" s="7">
        <f>+M$14/7/2</f>
        <v>0</v>
      </c>
      <c r="N32" s="7">
        <f>+N31</f>
        <v>0</v>
      </c>
      <c r="O32" s="7">
        <f>+O31</f>
        <v>0</v>
      </c>
      <c r="P32" s="7">
        <f t="shared" si="1"/>
        <v>0</v>
      </c>
      <c r="Q32" s="7">
        <f t="shared" si="2"/>
        <v>0</v>
      </c>
      <c r="R32" s="7">
        <f>+R31</f>
        <v>0</v>
      </c>
      <c r="S32" s="7">
        <f>+S$14/7</f>
        <v>0</v>
      </c>
      <c r="T32" s="7">
        <f>+T$14/7/2</f>
        <v>0</v>
      </c>
      <c r="U32" s="7"/>
      <c r="V32" s="43"/>
      <c r="W32" s="43"/>
      <c r="X32" s="43"/>
      <c r="Y32" s="7"/>
      <c r="Z32" s="7"/>
    </row>
    <row r="33" spans="1:28" x14ac:dyDescent="0.25">
      <c r="A33" s="38"/>
      <c r="B33" s="3">
        <v>2011</v>
      </c>
      <c r="C33" s="13">
        <f t="shared" si="0"/>
        <v>-1422.1378571428572</v>
      </c>
      <c r="D33" s="7"/>
      <c r="E33" s="7"/>
      <c r="F33" s="7"/>
      <c r="G33" s="7"/>
      <c r="H33" s="7"/>
      <c r="I33" s="7"/>
      <c r="J33" s="7"/>
      <c r="K33" s="7"/>
      <c r="L33" s="7"/>
      <c r="M33" s="7"/>
      <c r="N33" s="7">
        <f>+N$14/7/2</f>
        <v>0</v>
      </c>
      <c r="O33" s="7">
        <f>+O32</f>
        <v>0</v>
      </c>
      <c r="P33" s="7">
        <f t="shared" si="1"/>
        <v>0</v>
      </c>
      <c r="Q33" s="7">
        <f t="shared" si="2"/>
        <v>0</v>
      </c>
      <c r="R33" s="7">
        <f t="shared" ref="R33:S36" si="3">+R32</f>
        <v>0</v>
      </c>
      <c r="S33" s="7">
        <f>+S32</f>
        <v>0</v>
      </c>
      <c r="T33" s="7">
        <f>+T$14/7</f>
        <v>0</v>
      </c>
      <c r="U33" s="7">
        <f>$U$14/7/2</f>
        <v>1422.1378571428572</v>
      </c>
      <c r="V33" s="43"/>
      <c r="W33" s="43"/>
      <c r="X33" s="43"/>
      <c r="Y33" s="7"/>
      <c r="Z33" s="7"/>
    </row>
    <row r="34" spans="1:28" x14ac:dyDescent="0.25">
      <c r="A34" s="38"/>
      <c r="B34" s="3">
        <v>2012</v>
      </c>
      <c r="C34" s="13">
        <f t="shared" si="0"/>
        <v>-2844.2757142857145</v>
      </c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>
        <f t="shared" si="1"/>
        <v>0</v>
      </c>
      <c r="Q34" s="7">
        <f t="shared" si="2"/>
        <v>0</v>
      </c>
      <c r="R34" s="7">
        <f t="shared" si="3"/>
        <v>0</v>
      </c>
      <c r="S34" s="7">
        <f t="shared" si="3"/>
        <v>0</v>
      </c>
      <c r="T34" s="7">
        <f>T33</f>
        <v>0</v>
      </c>
      <c r="U34" s="7">
        <f>$U$14/7</f>
        <v>2844.2757142857145</v>
      </c>
      <c r="V34" s="7">
        <f>+V$14/7/2</f>
        <v>0</v>
      </c>
      <c r="W34" s="43"/>
      <c r="X34" s="43"/>
      <c r="Y34" s="7"/>
      <c r="Z34" s="7"/>
    </row>
    <row r="35" spans="1:28" x14ac:dyDescent="0.25">
      <c r="A35" s="38"/>
      <c r="B35" s="3">
        <v>2013</v>
      </c>
      <c r="C35" s="13">
        <f t="shared" si="0"/>
        <v>-2844.2757142857145</v>
      </c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>
        <f>P14/7/2</f>
        <v>0</v>
      </c>
      <c r="Q35" s="7">
        <f t="shared" si="2"/>
        <v>0</v>
      </c>
      <c r="R35" s="7">
        <f t="shared" si="3"/>
        <v>0</v>
      </c>
      <c r="S35" s="7">
        <f t="shared" si="3"/>
        <v>0</v>
      </c>
      <c r="T35" s="7">
        <f>T34</f>
        <v>0</v>
      </c>
      <c r="U35" s="7">
        <f t="shared" ref="U35:U39" si="4">$U$14/7</f>
        <v>2844.2757142857145</v>
      </c>
      <c r="V35" s="43">
        <f>V14/7</f>
        <v>0</v>
      </c>
      <c r="W35" s="43">
        <f>W14/7/2</f>
        <v>0</v>
      </c>
      <c r="X35" s="43"/>
      <c r="Y35" s="7"/>
      <c r="Z35" s="7"/>
    </row>
    <row r="36" spans="1:28" x14ac:dyDescent="0.25">
      <c r="A36" s="38"/>
      <c r="B36" s="3">
        <v>2014</v>
      </c>
      <c r="C36" s="13">
        <f t="shared" si="0"/>
        <v>-2844.2757142857145</v>
      </c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>
        <f>Q14/7/2</f>
        <v>0</v>
      </c>
      <c r="R36" s="33">
        <f t="shared" si="3"/>
        <v>0</v>
      </c>
      <c r="S36" s="33">
        <f t="shared" si="3"/>
        <v>0</v>
      </c>
      <c r="T36" s="33">
        <f>T35</f>
        <v>0</v>
      </c>
      <c r="U36" s="7">
        <f t="shared" si="4"/>
        <v>2844.2757142857145</v>
      </c>
      <c r="V36" s="29">
        <f>V35</f>
        <v>0</v>
      </c>
      <c r="W36" s="29">
        <f>W14/7</f>
        <v>0</v>
      </c>
      <c r="X36" s="29">
        <f>X14/7/2</f>
        <v>0</v>
      </c>
      <c r="Y36" s="33"/>
      <c r="Z36" s="7"/>
    </row>
    <row r="37" spans="1:28" x14ac:dyDescent="0.25">
      <c r="A37" s="38"/>
      <c r="B37" s="3">
        <v>2015</v>
      </c>
      <c r="C37" s="13">
        <f t="shared" si="0"/>
        <v>-2844.2757142857145</v>
      </c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>
        <f>R14/7/2</f>
        <v>0</v>
      </c>
      <c r="S37" s="33">
        <f>S36</f>
        <v>0</v>
      </c>
      <c r="T37" s="33">
        <f>T36</f>
        <v>0</v>
      </c>
      <c r="U37" s="7">
        <f t="shared" si="4"/>
        <v>2844.2757142857145</v>
      </c>
      <c r="V37" s="29">
        <f>V36</f>
        <v>0</v>
      </c>
      <c r="W37" s="29">
        <f>W36</f>
        <v>0</v>
      </c>
      <c r="X37" s="29">
        <f>X14/7</f>
        <v>0</v>
      </c>
      <c r="Y37" s="33">
        <f>Y14/7/2</f>
        <v>0</v>
      </c>
      <c r="Z37" s="7"/>
    </row>
    <row r="38" spans="1:28" x14ac:dyDescent="0.25">
      <c r="A38" s="38"/>
      <c r="B38" s="3">
        <v>2016</v>
      </c>
      <c r="C38" s="13">
        <f t="shared" si="0"/>
        <v>-2844.2757142857145</v>
      </c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>
        <f>T14/7</f>
        <v>0</v>
      </c>
      <c r="U38" s="7">
        <f t="shared" si="4"/>
        <v>2844.2757142857145</v>
      </c>
      <c r="V38" s="29"/>
      <c r="W38" s="29"/>
      <c r="X38" s="29"/>
      <c r="Y38" s="33"/>
      <c r="Z38" s="7"/>
    </row>
    <row r="39" spans="1:28" x14ac:dyDescent="0.25">
      <c r="A39" s="38"/>
      <c r="B39" s="3">
        <v>2017</v>
      </c>
      <c r="C39" s="13">
        <f t="shared" si="0"/>
        <v>-2844.2757142857145</v>
      </c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7">
        <f t="shared" si="4"/>
        <v>2844.2757142857145</v>
      </c>
      <c r="V39" s="29"/>
      <c r="W39" s="29"/>
      <c r="X39" s="29"/>
      <c r="Y39" s="33"/>
      <c r="Z39" s="7"/>
    </row>
    <row r="40" spans="1:28" x14ac:dyDescent="0.25">
      <c r="A40" s="38"/>
      <c r="B40" s="3">
        <v>2018</v>
      </c>
      <c r="C40" s="13">
        <f>-SUM(D40:AB40)</f>
        <v>-1422.1378571428572</v>
      </c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7">
        <f>$U$14/7/2</f>
        <v>1422.1378571428572</v>
      </c>
      <c r="V40" s="29"/>
      <c r="W40" s="29"/>
      <c r="X40" s="29"/>
      <c r="Y40" s="33"/>
      <c r="Z40" s="7"/>
    </row>
    <row r="41" spans="1:28" x14ac:dyDescent="0.25">
      <c r="A41" s="38"/>
      <c r="B41" s="3"/>
      <c r="C41" s="254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37"/>
      <c r="W41" s="37"/>
      <c r="X41" s="37"/>
      <c r="Y41" s="8"/>
      <c r="Z41" s="8"/>
    </row>
    <row r="42" spans="1:28" x14ac:dyDescent="0.25">
      <c r="A42" s="38" t="s">
        <v>62</v>
      </c>
      <c r="B42" s="7">
        <f>SUM(D42:Y42)</f>
        <v>0</v>
      </c>
      <c r="C42" s="29">
        <f>SUM(C16:C41)</f>
        <v>-19909.930000000004</v>
      </c>
      <c r="D42" s="7">
        <f t="shared" ref="D42:AB42" si="5">-SUM(D16:D41)+D14</f>
        <v>0</v>
      </c>
      <c r="E42" s="7">
        <f t="shared" si="5"/>
        <v>0</v>
      </c>
      <c r="F42" s="7">
        <f t="shared" si="5"/>
        <v>0</v>
      </c>
      <c r="G42" s="7">
        <f t="shared" si="5"/>
        <v>0</v>
      </c>
      <c r="H42" s="7">
        <f t="shared" si="5"/>
        <v>0</v>
      </c>
      <c r="I42" s="7">
        <f t="shared" si="5"/>
        <v>0</v>
      </c>
      <c r="J42" s="7">
        <f t="shared" si="5"/>
        <v>0</v>
      </c>
      <c r="K42" s="7">
        <f t="shared" si="5"/>
        <v>0</v>
      </c>
      <c r="L42" s="7">
        <f t="shared" si="5"/>
        <v>0</v>
      </c>
      <c r="M42" s="7">
        <f t="shared" si="5"/>
        <v>0</v>
      </c>
      <c r="N42" s="7">
        <f t="shared" si="5"/>
        <v>0</v>
      </c>
      <c r="O42" s="7">
        <f t="shared" si="5"/>
        <v>0</v>
      </c>
      <c r="P42" s="7">
        <f t="shared" si="5"/>
        <v>0</v>
      </c>
      <c r="Q42" s="7">
        <f t="shared" si="5"/>
        <v>0</v>
      </c>
      <c r="R42" s="7">
        <f t="shared" si="5"/>
        <v>0</v>
      </c>
      <c r="S42" s="7">
        <f t="shared" si="5"/>
        <v>0</v>
      </c>
      <c r="T42" s="7">
        <f t="shared" si="5"/>
        <v>0</v>
      </c>
      <c r="U42" s="7">
        <f t="shared" si="5"/>
        <v>0</v>
      </c>
      <c r="V42" s="43">
        <f t="shared" si="5"/>
        <v>0</v>
      </c>
      <c r="W42" s="43">
        <f t="shared" si="5"/>
        <v>0</v>
      </c>
      <c r="X42" s="43">
        <f t="shared" si="5"/>
        <v>0</v>
      </c>
      <c r="Y42" s="43">
        <f t="shared" si="5"/>
        <v>0</v>
      </c>
      <c r="Z42" s="43">
        <f t="shared" si="5"/>
        <v>0</v>
      </c>
      <c r="AA42" s="333">
        <f t="shared" si="5"/>
        <v>0</v>
      </c>
      <c r="AB42" s="333">
        <f t="shared" si="5"/>
        <v>0</v>
      </c>
    </row>
    <row r="43" spans="1:28" x14ac:dyDescent="0.25">
      <c r="A43" s="38"/>
      <c r="B43" s="29">
        <f>SUM(D43:Y43)</f>
        <v>0</v>
      </c>
      <c r="C43" s="3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8" x14ac:dyDescent="0.25">
      <c r="A44" s="39" t="s">
        <v>63</v>
      </c>
      <c r="B44" s="3"/>
      <c r="C44" s="30">
        <f>+C14+C42</f>
        <v>0</v>
      </c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33"/>
      <c r="U44" s="33"/>
      <c r="V44" s="33"/>
      <c r="W44" s="33"/>
      <c r="X44" s="33"/>
      <c r="Y44" s="33"/>
      <c r="Z44" s="33"/>
    </row>
    <row r="45" spans="1:28" x14ac:dyDescent="0.25">
      <c r="A45" s="3"/>
      <c r="B45" s="3"/>
      <c r="C45" s="3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8" x14ac:dyDescent="0.25">
      <c r="A46" s="3"/>
      <c r="B46" s="36"/>
      <c r="C46" s="3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8" x14ac:dyDescent="0.25">
      <c r="A47" s="3"/>
      <c r="B47" s="3"/>
      <c r="C47" s="3"/>
      <c r="E47" s="7"/>
      <c r="F47" s="4"/>
      <c r="G47" s="4"/>
      <c r="H47" s="4"/>
      <c r="I47" s="4"/>
      <c r="J47" s="4"/>
      <c r="K47" s="4"/>
      <c r="L47" s="4"/>
      <c r="M47" s="4"/>
      <c r="N47" s="7">
        <f>SUM(E32:E47)</f>
        <v>0</v>
      </c>
      <c r="O47" s="4"/>
      <c r="P47" s="4"/>
      <c r="Q47" s="4"/>
      <c r="R47" s="4"/>
      <c r="S47" s="4"/>
    </row>
    <row r="48" spans="1:28" x14ac:dyDescent="0.25">
      <c r="B48" s="3"/>
      <c r="C48" s="3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</row>
    <row r="49" spans="5:19" x14ac:dyDescent="0.25"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</row>
    <row r="50" spans="5:19" x14ac:dyDescent="0.25"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</row>
    <row r="51" spans="5:19" x14ac:dyDescent="0.25"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</row>
    <row r="52" spans="5:19" x14ac:dyDescent="0.25"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</row>
    <row r="53" spans="5:19" x14ac:dyDescent="0.25"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</row>
    <row r="54" spans="5:19" x14ac:dyDescent="0.25"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</row>
    <row r="55" spans="5:19" x14ac:dyDescent="0.25"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</row>
    <row r="56" spans="5:19" x14ac:dyDescent="0.25"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</row>
    <row r="57" spans="5:19" x14ac:dyDescent="0.25"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</row>
    <row r="58" spans="5:19" x14ac:dyDescent="0.25"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</row>
  </sheetData>
  <pageMargins left="0.7" right="0.7" top="0.75" bottom="0.75" header="0.3" footer="0.3"/>
  <pageSetup scale="65" orientation="landscape" r:id="rId1"/>
  <ignoredErrors>
    <ignoredError sqref="Q32:Q34 U36:U37 R32" formula="1"/>
  </ignoredErrors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100-000000000000}">
  <sheetPr codeName="Sheet183"/>
  <dimension ref="A1:AB58"/>
  <sheetViews>
    <sheetView workbookViewId="0"/>
  </sheetViews>
  <sheetFormatPr defaultColWidth="9.140625" defaultRowHeight="15" x14ac:dyDescent="0.25"/>
  <cols>
    <col min="1" max="1" width="20.85546875" customWidth="1"/>
    <col min="2" max="2" width="8.7109375" customWidth="1"/>
    <col min="3" max="3" width="12.85546875" customWidth="1"/>
    <col min="4" max="12" width="7.42578125" hidden="1" customWidth="1"/>
    <col min="13" max="13" width="7.5703125" hidden="1" customWidth="1"/>
    <col min="14" max="16" width="9.28515625" customWidth="1"/>
    <col min="17" max="17" width="12.140625" customWidth="1"/>
    <col min="18" max="21" width="11.28515625" customWidth="1"/>
    <col min="22" max="24" width="10.5703125" customWidth="1"/>
  </cols>
  <sheetData>
    <row r="1" spans="1:28" x14ac:dyDescent="0.25">
      <c r="A1" s="11" t="s">
        <v>10</v>
      </c>
    </row>
    <row r="2" spans="1:28" x14ac:dyDescent="0.25">
      <c r="A2" s="9" t="s">
        <v>14</v>
      </c>
    </row>
    <row r="3" spans="1:28" x14ac:dyDescent="0.25">
      <c r="A3" s="9" t="s">
        <v>80</v>
      </c>
    </row>
    <row r="4" spans="1:28" x14ac:dyDescent="0.25">
      <c r="R4" s="40" t="s">
        <v>4</v>
      </c>
      <c r="S4" s="41"/>
      <c r="T4" s="40" t="s">
        <v>8</v>
      </c>
      <c r="U4" s="40"/>
    </row>
    <row r="5" spans="1:28" x14ac:dyDescent="0.25">
      <c r="A5" s="10" t="s">
        <v>9</v>
      </c>
      <c r="B5" s="12" t="s">
        <v>64</v>
      </c>
      <c r="C5" s="12" t="s">
        <v>12</v>
      </c>
      <c r="R5" s="42" t="s">
        <v>2</v>
      </c>
      <c r="S5" s="42" t="s">
        <v>60</v>
      </c>
      <c r="T5" s="42" t="s">
        <v>7</v>
      </c>
      <c r="U5" s="42"/>
    </row>
    <row r="6" spans="1:28" x14ac:dyDescent="0.25">
      <c r="A6" s="9"/>
      <c r="B6" s="3"/>
      <c r="R6" s="3"/>
    </row>
    <row r="7" spans="1:28" x14ac:dyDescent="0.25">
      <c r="A7" s="213" t="s">
        <v>620</v>
      </c>
      <c r="B7" s="212">
        <v>720.5</v>
      </c>
      <c r="C7" s="214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5"/>
      <c r="P7" s="6"/>
      <c r="Q7" s="6"/>
      <c r="R7" s="13">
        <f>+C14</f>
        <v>7528.45</v>
      </c>
      <c r="S7" s="13">
        <f>+-C42</f>
        <v>7528.45</v>
      </c>
      <c r="T7" s="13">
        <f>+R7-S7</f>
        <v>0</v>
      </c>
      <c r="U7" s="13"/>
    </row>
    <row r="8" spans="1:28" x14ac:dyDescent="0.25">
      <c r="A8" s="213"/>
      <c r="B8" s="3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5"/>
      <c r="P8" s="6"/>
      <c r="Q8" s="6"/>
    </row>
    <row r="9" spans="1:28" x14ac:dyDescent="0.25">
      <c r="A9" s="2"/>
      <c r="B9" s="3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5"/>
      <c r="P9" s="6"/>
      <c r="Q9" s="6"/>
    </row>
    <row r="10" spans="1:28" x14ac:dyDescent="0.25">
      <c r="B10" s="3"/>
    </row>
    <row r="11" spans="1:28" x14ac:dyDescent="0.25">
      <c r="A11" s="686" t="s">
        <v>66</v>
      </c>
      <c r="B11" s="212" t="s">
        <v>74</v>
      </c>
      <c r="C11" s="214"/>
    </row>
    <row r="12" spans="1:28" x14ac:dyDescent="0.25">
      <c r="B12" s="28"/>
      <c r="C12" s="2"/>
    </row>
    <row r="13" spans="1:28" x14ac:dyDescent="0.25">
      <c r="A13" s="9" t="s">
        <v>5</v>
      </c>
      <c r="C13" s="31" t="s">
        <v>3</v>
      </c>
      <c r="D13" s="32">
        <v>1994</v>
      </c>
      <c r="E13" s="32">
        <v>1995</v>
      </c>
      <c r="F13" s="32">
        <v>1996</v>
      </c>
      <c r="G13" s="32">
        <v>1997</v>
      </c>
      <c r="H13" s="32">
        <v>1998</v>
      </c>
      <c r="I13" s="32">
        <v>1999</v>
      </c>
      <c r="J13" s="32">
        <v>2000</v>
      </c>
      <c r="K13" s="32">
        <v>2001</v>
      </c>
      <c r="L13" s="32">
        <v>2002</v>
      </c>
      <c r="M13" s="32">
        <v>2003</v>
      </c>
      <c r="N13" s="32">
        <v>2004</v>
      </c>
      <c r="O13" s="32">
        <v>2005</v>
      </c>
      <c r="P13" s="32">
        <v>2006</v>
      </c>
      <c r="Q13" s="32">
        <v>2007</v>
      </c>
      <c r="R13" s="32">
        <v>2008</v>
      </c>
      <c r="S13" s="32">
        <v>2009</v>
      </c>
      <c r="T13" s="32">
        <v>2010</v>
      </c>
      <c r="U13" s="32">
        <v>2011</v>
      </c>
      <c r="V13" s="32">
        <v>2012</v>
      </c>
      <c r="W13" s="32">
        <v>2013</v>
      </c>
      <c r="X13" s="32">
        <v>2014</v>
      </c>
      <c r="Y13" s="328">
        <v>2015</v>
      </c>
      <c r="Z13" s="32">
        <v>2016</v>
      </c>
      <c r="AA13" s="328">
        <v>2017</v>
      </c>
      <c r="AB13" s="32">
        <v>2018</v>
      </c>
    </row>
    <row r="14" spans="1:28" x14ac:dyDescent="0.25">
      <c r="A14" s="9" t="s">
        <v>73</v>
      </c>
      <c r="C14" s="29">
        <f>SUM(D14:Y14)</f>
        <v>7528.45</v>
      </c>
      <c r="D14" s="43"/>
      <c r="E14" s="43"/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43"/>
      <c r="Q14" s="33"/>
      <c r="R14" s="43"/>
      <c r="S14" s="29"/>
      <c r="T14" s="43"/>
      <c r="U14" s="43">
        <v>7528.45</v>
      </c>
      <c r="V14" s="43"/>
      <c r="W14" s="43"/>
      <c r="X14" s="43"/>
      <c r="Y14" s="7"/>
      <c r="Z14" s="7"/>
    </row>
    <row r="15" spans="1:28" x14ac:dyDescent="0.25">
      <c r="A15" s="34"/>
      <c r="B15" s="2"/>
      <c r="C15" s="2"/>
      <c r="N15" s="7"/>
      <c r="O15" s="7"/>
      <c r="P15" s="7"/>
      <c r="Q15" s="7"/>
      <c r="R15" s="7"/>
      <c r="S15" s="7"/>
      <c r="T15" s="7"/>
      <c r="U15" s="7"/>
      <c r="V15" s="43"/>
      <c r="W15" s="43"/>
      <c r="X15" s="43"/>
      <c r="Y15" s="7"/>
      <c r="Z15" s="7"/>
    </row>
    <row r="16" spans="1:28" x14ac:dyDescent="0.25">
      <c r="A16" s="9" t="s">
        <v>6</v>
      </c>
      <c r="B16" s="3">
        <v>1994</v>
      </c>
      <c r="C16" s="13">
        <f>-SUM(D16:Y16)</f>
        <v>0</v>
      </c>
      <c r="D16" s="7">
        <f>+D$14/7/2</f>
        <v>0</v>
      </c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43"/>
      <c r="W16" s="43"/>
      <c r="X16" s="43"/>
      <c r="Y16" s="7"/>
      <c r="Z16" s="7"/>
    </row>
    <row r="17" spans="1:26" x14ac:dyDescent="0.25">
      <c r="B17" s="3">
        <v>1995</v>
      </c>
      <c r="C17" s="13">
        <f t="shared" ref="C17:C39" si="0">-SUM(D17:Y17)</f>
        <v>0</v>
      </c>
      <c r="D17" s="7">
        <f>+D$14/7</f>
        <v>0</v>
      </c>
      <c r="E17" s="7">
        <f>+E$14/7/2</f>
        <v>0</v>
      </c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43"/>
      <c r="W17" s="43"/>
      <c r="X17" s="43"/>
      <c r="Y17" s="7"/>
      <c r="Z17" s="7"/>
    </row>
    <row r="18" spans="1:26" x14ac:dyDescent="0.25">
      <c r="B18" s="3">
        <v>1996</v>
      </c>
      <c r="C18" s="13">
        <f t="shared" si="0"/>
        <v>0</v>
      </c>
      <c r="D18" s="7">
        <f>+D17</f>
        <v>0</v>
      </c>
      <c r="E18" s="7">
        <f>+E$14/7</f>
        <v>0</v>
      </c>
      <c r="F18" s="7">
        <f>+F$14/7/2</f>
        <v>0</v>
      </c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43"/>
      <c r="W18" s="43"/>
      <c r="X18" s="43"/>
      <c r="Y18" s="7"/>
      <c r="Z18" s="7"/>
    </row>
    <row r="19" spans="1:26" x14ac:dyDescent="0.25">
      <c r="B19" s="3">
        <v>1997</v>
      </c>
      <c r="C19" s="13">
        <f t="shared" si="0"/>
        <v>0</v>
      </c>
      <c r="D19" s="7">
        <f>+D18</f>
        <v>0</v>
      </c>
      <c r="E19" s="7">
        <f>+E18</f>
        <v>0</v>
      </c>
      <c r="F19" s="7">
        <f>+F$14/7</f>
        <v>0</v>
      </c>
      <c r="G19" s="7">
        <f>+G$14/7/2</f>
        <v>0</v>
      </c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43"/>
      <c r="W19" s="43"/>
      <c r="X19" s="43"/>
      <c r="Y19" s="7"/>
      <c r="Z19" s="7"/>
    </row>
    <row r="20" spans="1:26" x14ac:dyDescent="0.25">
      <c r="B20" s="3">
        <v>1998</v>
      </c>
      <c r="C20" s="13">
        <f t="shared" si="0"/>
        <v>0</v>
      </c>
      <c r="D20" s="7">
        <f>+D19</f>
        <v>0</v>
      </c>
      <c r="E20" s="7">
        <f>+E19</f>
        <v>0</v>
      </c>
      <c r="F20" s="7">
        <f>+F19</f>
        <v>0</v>
      </c>
      <c r="G20" s="7">
        <f>+G$14/7</f>
        <v>0</v>
      </c>
      <c r="H20" s="7">
        <f>+H$14/7/2</f>
        <v>0</v>
      </c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43"/>
      <c r="W20" s="43"/>
      <c r="X20" s="43"/>
      <c r="Y20" s="7"/>
      <c r="Z20" s="7"/>
    </row>
    <row r="21" spans="1:26" x14ac:dyDescent="0.25">
      <c r="B21" s="3">
        <v>1999</v>
      </c>
      <c r="C21" s="13">
        <f t="shared" si="0"/>
        <v>0</v>
      </c>
      <c r="D21" s="7">
        <f>+D20</f>
        <v>0</v>
      </c>
      <c r="E21" s="7">
        <f>+E20</f>
        <v>0</v>
      </c>
      <c r="F21" s="7">
        <f>+F20</f>
        <v>0</v>
      </c>
      <c r="G21" s="7">
        <f>+G20</f>
        <v>0</v>
      </c>
      <c r="H21" s="7">
        <f>+H$14/7</f>
        <v>0</v>
      </c>
      <c r="I21" s="7">
        <f>+I$14/7/2</f>
        <v>0</v>
      </c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43"/>
      <c r="W21" s="43"/>
      <c r="X21" s="43"/>
      <c r="Y21" s="7"/>
      <c r="Z21" s="7"/>
    </row>
    <row r="22" spans="1:26" x14ac:dyDescent="0.25">
      <c r="B22" s="3">
        <v>2000</v>
      </c>
      <c r="C22" s="13">
        <f t="shared" si="0"/>
        <v>0</v>
      </c>
      <c r="D22" s="7">
        <f>+D21</f>
        <v>0</v>
      </c>
      <c r="E22" s="7">
        <f>+E21</f>
        <v>0</v>
      </c>
      <c r="F22" s="7">
        <f>+F21</f>
        <v>0</v>
      </c>
      <c r="G22" s="7">
        <f>+G21</f>
        <v>0</v>
      </c>
      <c r="H22" s="7">
        <f>+H21</f>
        <v>0</v>
      </c>
      <c r="I22" s="7">
        <f>+I$14/7</f>
        <v>0</v>
      </c>
      <c r="J22" s="7">
        <f>+J$14/7/2</f>
        <v>0</v>
      </c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43"/>
      <c r="W22" s="43"/>
      <c r="X22" s="43"/>
      <c r="Y22" s="7"/>
      <c r="Z22" s="7"/>
    </row>
    <row r="23" spans="1:26" x14ac:dyDescent="0.25">
      <c r="B23" s="3">
        <v>2001</v>
      </c>
      <c r="C23" s="13">
        <f t="shared" si="0"/>
        <v>0</v>
      </c>
      <c r="D23" s="7">
        <f>+D$14/7/2</f>
        <v>0</v>
      </c>
      <c r="E23" s="7">
        <f>+E22</f>
        <v>0</v>
      </c>
      <c r="F23" s="7">
        <f>+F22</f>
        <v>0</v>
      </c>
      <c r="G23" s="7">
        <f>+G22</f>
        <v>0</v>
      </c>
      <c r="H23" s="7">
        <f>+H22</f>
        <v>0</v>
      </c>
      <c r="I23" s="7">
        <f>+I22</f>
        <v>0</v>
      </c>
      <c r="J23" s="7">
        <f>+J$14/7</f>
        <v>0</v>
      </c>
      <c r="K23" s="7">
        <f>+K$14/7/2</f>
        <v>0</v>
      </c>
      <c r="L23" s="7"/>
      <c r="M23" s="7"/>
      <c r="N23" s="7"/>
      <c r="O23" s="7"/>
      <c r="P23" s="7"/>
      <c r="Q23" s="7"/>
      <c r="R23" s="7"/>
      <c r="S23" s="7"/>
      <c r="T23" s="7"/>
      <c r="U23" s="7"/>
      <c r="V23" s="43"/>
      <c r="W23" s="43"/>
      <c r="X23" s="43"/>
      <c r="Y23" s="7"/>
      <c r="Z23" s="7"/>
    </row>
    <row r="24" spans="1:26" x14ac:dyDescent="0.25">
      <c r="B24" s="3">
        <v>2002</v>
      </c>
      <c r="C24" s="13">
        <f t="shared" si="0"/>
        <v>0</v>
      </c>
      <c r="D24" s="7"/>
      <c r="E24" s="7">
        <f>+E$14/7/2</f>
        <v>0</v>
      </c>
      <c r="F24" s="7">
        <f>+F23</f>
        <v>0</v>
      </c>
      <c r="G24" s="7">
        <f>+G23</f>
        <v>0</v>
      </c>
      <c r="H24" s="7">
        <f>+H23</f>
        <v>0</v>
      </c>
      <c r="I24" s="7">
        <f>+I23</f>
        <v>0</v>
      </c>
      <c r="J24" s="7">
        <f>+J23</f>
        <v>0</v>
      </c>
      <c r="K24" s="7">
        <f>+K$14/7</f>
        <v>0</v>
      </c>
      <c r="L24" s="7">
        <f>+L$14/7/2</f>
        <v>0</v>
      </c>
      <c r="M24" s="7"/>
      <c r="N24" s="7"/>
      <c r="O24" s="7"/>
      <c r="P24" s="7"/>
      <c r="Q24" s="7"/>
      <c r="R24" s="7"/>
      <c r="S24" s="7"/>
      <c r="T24" s="7"/>
      <c r="U24" s="7"/>
      <c r="V24" s="43"/>
      <c r="W24" s="43"/>
      <c r="X24" s="43"/>
      <c r="Y24" s="7"/>
      <c r="Z24" s="7"/>
    </row>
    <row r="25" spans="1:26" x14ac:dyDescent="0.25">
      <c r="B25" s="3">
        <v>2003</v>
      </c>
      <c r="C25" s="13">
        <f t="shared" si="0"/>
        <v>0</v>
      </c>
      <c r="D25" s="7"/>
      <c r="E25" s="7"/>
      <c r="F25" s="7">
        <f>+F$14/7/2</f>
        <v>0</v>
      </c>
      <c r="G25" s="7">
        <f>+G24</f>
        <v>0</v>
      </c>
      <c r="H25" s="7">
        <f>+H24</f>
        <v>0</v>
      </c>
      <c r="I25" s="7">
        <f>+I24</f>
        <v>0</v>
      </c>
      <c r="J25" s="7">
        <f>+J24</f>
        <v>0</v>
      </c>
      <c r="K25" s="7">
        <f>+K24</f>
        <v>0</v>
      </c>
      <c r="L25" s="7">
        <f>+L$14/7</f>
        <v>0</v>
      </c>
      <c r="M25" s="7">
        <f>+M$14/7/2</f>
        <v>0</v>
      </c>
      <c r="N25" s="7"/>
      <c r="O25" s="7"/>
      <c r="P25" s="7"/>
      <c r="Q25" s="7"/>
      <c r="R25" s="7"/>
      <c r="S25" s="7"/>
      <c r="T25" s="7"/>
      <c r="U25" s="7"/>
      <c r="V25" s="43"/>
      <c r="W25" s="43"/>
      <c r="X25" s="43"/>
      <c r="Y25" s="7"/>
      <c r="Z25" s="7"/>
    </row>
    <row r="26" spans="1:26" x14ac:dyDescent="0.25">
      <c r="B26" s="3">
        <v>2004</v>
      </c>
      <c r="C26" s="13">
        <f t="shared" si="0"/>
        <v>0</v>
      </c>
      <c r="D26" s="7"/>
      <c r="E26" s="7"/>
      <c r="F26" s="7"/>
      <c r="G26" s="7">
        <f>+G$14/7/2</f>
        <v>0</v>
      </c>
      <c r="H26" s="7">
        <f>+H25</f>
        <v>0</v>
      </c>
      <c r="I26" s="7">
        <f>+I25</f>
        <v>0</v>
      </c>
      <c r="J26" s="7">
        <f>+J25</f>
        <v>0</v>
      </c>
      <c r="K26" s="7">
        <f>+K25</f>
        <v>0</v>
      </c>
      <c r="L26" s="7">
        <f>+L25</f>
        <v>0</v>
      </c>
      <c r="M26" s="7">
        <f>+M$14/7</f>
        <v>0</v>
      </c>
      <c r="N26" s="7">
        <f>+N$14/7/2</f>
        <v>0</v>
      </c>
      <c r="O26" s="7"/>
      <c r="P26" s="7"/>
      <c r="Q26" s="7"/>
      <c r="R26" s="7"/>
      <c r="S26" s="7"/>
      <c r="T26" s="7"/>
      <c r="U26" s="7"/>
      <c r="V26" s="43"/>
      <c r="W26" s="43"/>
      <c r="X26" s="43"/>
      <c r="Y26" s="7"/>
      <c r="Z26" s="7"/>
    </row>
    <row r="27" spans="1:26" x14ac:dyDescent="0.25">
      <c r="B27" s="3">
        <v>2005</v>
      </c>
      <c r="C27" s="13">
        <f t="shared" si="0"/>
        <v>0</v>
      </c>
      <c r="D27" s="7"/>
      <c r="E27" s="7"/>
      <c r="F27" s="7"/>
      <c r="G27" s="7"/>
      <c r="H27" s="7">
        <f>+H$14/7/2</f>
        <v>0</v>
      </c>
      <c r="I27" s="7">
        <f>+I26</f>
        <v>0</v>
      </c>
      <c r="J27" s="7">
        <f>+J26</f>
        <v>0</v>
      </c>
      <c r="K27" s="7">
        <f>+K26</f>
        <v>0</v>
      </c>
      <c r="L27" s="7">
        <f>+L26</f>
        <v>0</v>
      </c>
      <c r="M27" s="7">
        <f>+M26</f>
        <v>0</v>
      </c>
      <c r="N27" s="7">
        <f>+N$14/7</f>
        <v>0</v>
      </c>
      <c r="O27" s="7">
        <f>+O$14/7/2</f>
        <v>0</v>
      </c>
      <c r="P27" s="7"/>
      <c r="Q27" s="7"/>
      <c r="R27" s="7"/>
      <c r="S27" s="7"/>
      <c r="T27" s="7"/>
      <c r="U27" s="7"/>
      <c r="V27" s="43"/>
      <c r="W27" s="43"/>
      <c r="X27" s="43"/>
      <c r="Y27" s="7"/>
      <c r="Z27" s="7"/>
    </row>
    <row r="28" spans="1:26" x14ac:dyDescent="0.25">
      <c r="B28" s="3">
        <v>2006</v>
      </c>
      <c r="C28" s="13">
        <f t="shared" si="0"/>
        <v>0</v>
      </c>
      <c r="D28" s="7"/>
      <c r="E28" s="7"/>
      <c r="F28" s="7"/>
      <c r="G28" s="7"/>
      <c r="H28" s="7"/>
      <c r="I28" s="7">
        <f>+I$14/7/2</f>
        <v>0</v>
      </c>
      <c r="J28" s="7">
        <f>+J27</f>
        <v>0</v>
      </c>
      <c r="K28" s="7">
        <f>+K27</f>
        <v>0</v>
      </c>
      <c r="L28" s="7">
        <f>+L27</f>
        <v>0</v>
      </c>
      <c r="M28" s="7">
        <f>+M27</f>
        <v>0</v>
      </c>
      <c r="N28" s="7">
        <f>+N27</f>
        <v>0</v>
      </c>
      <c r="O28" s="7">
        <f>+O$14/7</f>
        <v>0</v>
      </c>
      <c r="P28" s="7">
        <f>+P$14/7/2</f>
        <v>0</v>
      </c>
      <c r="Q28" s="7"/>
      <c r="R28" s="7"/>
      <c r="S28" s="7"/>
      <c r="T28" s="7"/>
      <c r="U28" s="7"/>
      <c r="V28" s="43"/>
      <c r="W28" s="43"/>
      <c r="X28" s="43"/>
      <c r="Y28" s="7"/>
      <c r="Z28" s="7"/>
    </row>
    <row r="29" spans="1:26" x14ac:dyDescent="0.25">
      <c r="B29" s="3">
        <v>2007</v>
      </c>
      <c r="C29" s="13">
        <f t="shared" si="0"/>
        <v>0</v>
      </c>
      <c r="D29" s="7"/>
      <c r="E29" s="7"/>
      <c r="F29" s="7"/>
      <c r="G29" s="7"/>
      <c r="H29" s="7"/>
      <c r="I29" s="7"/>
      <c r="J29" s="7">
        <f>+J$14/7/2</f>
        <v>0</v>
      </c>
      <c r="K29" s="7">
        <f>+K28</f>
        <v>0</v>
      </c>
      <c r="L29" s="7">
        <f>+L28</f>
        <v>0</v>
      </c>
      <c r="M29" s="7">
        <f>+M28</f>
        <v>0</v>
      </c>
      <c r="N29" s="7">
        <f>+N28</f>
        <v>0</v>
      </c>
      <c r="O29" s="7">
        <f>+O28</f>
        <v>0</v>
      </c>
      <c r="P29" s="7">
        <f>+P$14/7</f>
        <v>0</v>
      </c>
      <c r="Q29" s="7">
        <f>+Q$14/7/2</f>
        <v>0</v>
      </c>
      <c r="R29" s="7"/>
      <c r="S29" s="7"/>
      <c r="T29" s="7"/>
      <c r="U29" s="7"/>
      <c r="V29" s="43"/>
      <c r="W29" s="43"/>
      <c r="X29" s="43"/>
      <c r="Y29" s="7"/>
      <c r="Z29" s="7"/>
    </row>
    <row r="30" spans="1:26" x14ac:dyDescent="0.25">
      <c r="B30" s="3">
        <v>2008</v>
      </c>
      <c r="C30" s="13">
        <f t="shared" si="0"/>
        <v>0</v>
      </c>
      <c r="D30" s="7"/>
      <c r="E30" s="7"/>
      <c r="F30" s="7"/>
      <c r="G30" s="7"/>
      <c r="H30" s="7"/>
      <c r="I30" s="7"/>
      <c r="J30" s="7"/>
      <c r="K30" s="7">
        <f>+K$14/7/2</f>
        <v>0</v>
      </c>
      <c r="L30" s="7">
        <f>+L29</f>
        <v>0</v>
      </c>
      <c r="M30" s="7">
        <f>+M29</f>
        <v>0</v>
      </c>
      <c r="N30" s="7">
        <f>+N29</f>
        <v>0</v>
      </c>
      <c r="O30" s="7">
        <f>+O29</f>
        <v>0</v>
      </c>
      <c r="P30" s="7">
        <f>+P29</f>
        <v>0</v>
      </c>
      <c r="Q30" s="7">
        <f>+Q$14/7</f>
        <v>0</v>
      </c>
      <c r="R30" s="7">
        <f>+R$14/7/2</f>
        <v>0</v>
      </c>
      <c r="S30" s="7"/>
      <c r="T30" s="7"/>
      <c r="U30" s="7"/>
      <c r="V30" s="43"/>
      <c r="W30" s="43"/>
      <c r="X30" s="43"/>
      <c r="Y30" s="7"/>
      <c r="Z30" s="7"/>
    </row>
    <row r="31" spans="1:26" x14ac:dyDescent="0.25">
      <c r="B31" s="3">
        <v>2009</v>
      </c>
      <c r="C31" s="13">
        <f t="shared" si="0"/>
        <v>0</v>
      </c>
      <c r="D31" s="7"/>
      <c r="E31" s="7"/>
      <c r="F31" s="7"/>
      <c r="G31" s="7"/>
      <c r="H31" s="7"/>
      <c r="I31" s="7"/>
      <c r="J31" s="7"/>
      <c r="K31" s="7"/>
      <c r="L31" s="7">
        <f>+L$14/7/2</f>
        <v>0</v>
      </c>
      <c r="M31" s="7">
        <f>+M30</f>
        <v>0</v>
      </c>
      <c r="N31" s="7">
        <f>+N30</f>
        <v>0</v>
      </c>
      <c r="O31" s="7">
        <f>+O30</f>
        <v>0</v>
      </c>
      <c r="P31" s="7">
        <f t="shared" ref="P31:P34" si="1">+P30</f>
        <v>0</v>
      </c>
      <c r="Q31" s="7">
        <f t="shared" ref="Q31:Q35" si="2">+Q$14/7</f>
        <v>0</v>
      </c>
      <c r="R31" s="7">
        <f>+R$14/7</f>
        <v>0</v>
      </c>
      <c r="S31" s="7">
        <f>+S$14/7/2</f>
        <v>0</v>
      </c>
      <c r="T31" s="7"/>
      <c r="U31" s="7"/>
      <c r="V31" s="43"/>
      <c r="W31" s="43"/>
      <c r="X31" s="43"/>
      <c r="Y31" s="7"/>
      <c r="Z31" s="7"/>
    </row>
    <row r="32" spans="1:26" x14ac:dyDescent="0.25">
      <c r="A32" s="38" t="s">
        <v>59</v>
      </c>
      <c r="B32" s="3">
        <v>2010</v>
      </c>
      <c r="C32" s="13">
        <f t="shared" si="0"/>
        <v>0</v>
      </c>
      <c r="D32" s="7"/>
      <c r="E32" s="7"/>
      <c r="F32" s="7"/>
      <c r="G32" s="7"/>
      <c r="H32" s="7"/>
      <c r="I32" s="7"/>
      <c r="J32" s="7"/>
      <c r="K32" s="7"/>
      <c r="L32" s="7"/>
      <c r="M32" s="7">
        <f>+M$14/7/2</f>
        <v>0</v>
      </c>
      <c r="N32" s="7">
        <f>+N31</f>
        <v>0</v>
      </c>
      <c r="O32" s="7">
        <f>+O31</f>
        <v>0</v>
      </c>
      <c r="P32" s="7">
        <f t="shared" si="1"/>
        <v>0</v>
      </c>
      <c r="Q32" s="7">
        <f t="shared" si="2"/>
        <v>0</v>
      </c>
      <c r="R32" s="7">
        <f>+R31</f>
        <v>0</v>
      </c>
      <c r="S32" s="7">
        <f>+S$14/7</f>
        <v>0</v>
      </c>
      <c r="T32" s="7">
        <f>+T$14/7/2</f>
        <v>0</v>
      </c>
      <c r="U32" s="7"/>
      <c r="V32" s="43"/>
      <c r="W32" s="43"/>
      <c r="X32" s="43"/>
      <c r="Y32" s="7"/>
      <c r="Z32" s="7"/>
    </row>
    <row r="33" spans="1:28" x14ac:dyDescent="0.25">
      <c r="A33" s="38"/>
      <c r="B33" s="3">
        <v>2011</v>
      </c>
      <c r="C33" s="13">
        <f t="shared" si="0"/>
        <v>-537.74642857142851</v>
      </c>
      <c r="D33" s="7"/>
      <c r="E33" s="7"/>
      <c r="F33" s="7"/>
      <c r="G33" s="7"/>
      <c r="H33" s="7"/>
      <c r="I33" s="7"/>
      <c r="J33" s="7"/>
      <c r="K33" s="7"/>
      <c r="L33" s="7"/>
      <c r="M33" s="7"/>
      <c r="N33" s="7">
        <f>+N$14/7/2</f>
        <v>0</v>
      </c>
      <c r="O33" s="7">
        <f>+O32</f>
        <v>0</v>
      </c>
      <c r="P33" s="7">
        <f t="shared" si="1"/>
        <v>0</v>
      </c>
      <c r="Q33" s="7">
        <f t="shared" si="2"/>
        <v>0</v>
      </c>
      <c r="R33" s="7">
        <f t="shared" ref="R33:S36" si="3">+R32</f>
        <v>0</v>
      </c>
      <c r="S33" s="7">
        <f>+S32</f>
        <v>0</v>
      </c>
      <c r="T33" s="7">
        <f>+T$14/7</f>
        <v>0</v>
      </c>
      <c r="U33" s="7">
        <f>$U$14/7/2</f>
        <v>537.74642857142851</v>
      </c>
      <c r="V33" s="43"/>
      <c r="W33" s="43"/>
      <c r="X33" s="43"/>
      <c r="Y33" s="7"/>
      <c r="Z33" s="7"/>
    </row>
    <row r="34" spans="1:28" x14ac:dyDescent="0.25">
      <c r="A34" s="38"/>
      <c r="B34" s="3">
        <v>2012</v>
      </c>
      <c r="C34" s="13">
        <f t="shared" si="0"/>
        <v>-1075.492857142857</v>
      </c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>
        <f t="shared" si="1"/>
        <v>0</v>
      </c>
      <c r="Q34" s="7">
        <f t="shared" si="2"/>
        <v>0</v>
      </c>
      <c r="R34" s="7">
        <f t="shared" si="3"/>
        <v>0</v>
      </c>
      <c r="S34" s="7">
        <f t="shared" si="3"/>
        <v>0</v>
      </c>
      <c r="T34" s="7">
        <f>T33</f>
        <v>0</v>
      </c>
      <c r="U34" s="7">
        <f>$U$14/7</f>
        <v>1075.492857142857</v>
      </c>
      <c r="V34" s="7">
        <f>+V$14/7/2</f>
        <v>0</v>
      </c>
      <c r="W34" s="43"/>
      <c r="X34" s="43"/>
      <c r="Y34" s="7"/>
      <c r="Z34" s="7"/>
    </row>
    <row r="35" spans="1:28" x14ac:dyDescent="0.25">
      <c r="A35" s="38"/>
      <c r="B35" s="3">
        <v>2013</v>
      </c>
      <c r="C35" s="13">
        <f t="shared" si="0"/>
        <v>-1075.492857142857</v>
      </c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>
        <f>P14/7/2</f>
        <v>0</v>
      </c>
      <c r="Q35" s="7">
        <f t="shared" si="2"/>
        <v>0</v>
      </c>
      <c r="R35" s="7">
        <f t="shared" si="3"/>
        <v>0</v>
      </c>
      <c r="S35" s="7">
        <f t="shared" si="3"/>
        <v>0</v>
      </c>
      <c r="T35" s="7">
        <f>T34</f>
        <v>0</v>
      </c>
      <c r="U35" s="7">
        <f t="shared" ref="U35:U39" si="4">$U$14/7</f>
        <v>1075.492857142857</v>
      </c>
      <c r="V35" s="43">
        <f>V14/7</f>
        <v>0</v>
      </c>
      <c r="W35" s="43">
        <f>W14/7/2</f>
        <v>0</v>
      </c>
      <c r="X35" s="43"/>
      <c r="Y35" s="7"/>
      <c r="Z35" s="7"/>
    </row>
    <row r="36" spans="1:28" x14ac:dyDescent="0.25">
      <c r="A36" s="38"/>
      <c r="B36" s="3">
        <v>2014</v>
      </c>
      <c r="C36" s="13">
        <f t="shared" si="0"/>
        <v>-1075.492857142857</v>
      </c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>
        <f>Q14/7/2</f>
        <v>0</v>
      </c>
      <c r="R36" s="33">
        <f t="shared" si="3"/>
        <v>0</v>
      </c>
      <c r="S36" s="33">
        <f t="shared" si="3"/>
        <v>0</v>
      </c>
      <c r="T36" s="33">
        <f>T35</f>
        <v>0</v>
      </c>
      <c r="U36" s="7">
        <f t="shared" si="4"/>
        <v>1075.492857142857</v>
      </c>
      <c r="V36" s="29">
        <f>V35</f>
        <v>0</v>
      </c>
      <c r="W36" s="29">
        <f>W14/7</f>
        <v>0</v>
      </c>
      <c r="X36" s="29">
        <f>X14/7/2</f>
        <v>0</v>
      </c>
      <c r="Y36" s="33"/>
      <c r="Z36" s="7"/>
    </row>
    <row r="37" spans="1:28" x14ac:dyDescent="0.25">
      <c r="A37" s="38"/>
      <c r="B37" s="3">
        <v>2015</v>
      </c>
      <c r="C37" s="13">
        <f t="shared" si="0"/>
        <v>-1075.492857142857</v>
      </c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>
        <f>R14/7/2</f>
        <v>0</v>
      </c>
      <c r="S37" s="33">
        <f>S36</f>
        <v>0</v>
      </c>
      <c r="T37" s="33">
        <f>T36</f>
        <v>0</v>
      </c>
      <c r="U37" s="7">
        <f t="shared" si="4"/>
        <v>1075.492857142857</v>
      </c>
      <c r="V37" s="29">
        <f>V36</f>
        <v>0</v>
      </c>
      <c r="W37" s="29">
        <f>W36</f>
        <v>0</v>
      </c>
      <c r="X37" s="29">
        <f>X14/7</f>
        <v>0</v>
      </c>
      <c r="Y37" s="33">
        <f>Y14/7/2</f>
        <v>0</v>
      </c>
      <c r="Z37" s="7"/>
    </row>
    <row r="38" spans="1:28" x14ac:dyDescent="0.25">
      <c r="A38" s="38"/>
      <c r="B38" s="3">
        <v>2016</v>
      </c>
      <c r="C38" s="13">
        <f t="shared" si="0"/>
        <v>-1075.492857142857</v>
      </c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>
        <f>T14/7</f>
        <v>0</v>
      </c>
      <c r="U38" s="7">
        <f t="shared" si="4"/>
        <v>1075.492857142857</v>
      </c>
      <c r="V38" s="29"/>
      <c r="W38" s="29"/>
      <c r="X38" s="29"/>
      <c r="Y38" s="33"/>
      <c r="Z38" s="7"/>
    </row>
    <row r="39" spans="1:28" x14ac:dyDescent="0.25">
      <c r="A39" s="38"/>
      <c r="B39" s="3">
        <v>2017</v>
      </c>
      <c r="C39" s="13">
        <f t="shared" si="0"/>
        <v>-1075.492857142857</v>
      </c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7">
        <f t="shared" si="4"/>
        <v>1075.492857142857</v>
      </c>
      <c r="V39" s="29"/>
      <c r="W39" s="29"/>
      <c r="X39" s="29"/>
      <c r="Y39" s="33"/>
      <c r="Z39" s="7"/>
    </row>
    <row r="40" spans="1:28" x14ac:dyDescent="0.25">
      <c r="A40" s="38"/>
      <c r="B40" s="3">
        <v>2018</v>
      </c>
      <c r="C40" s="13">
        <f>-SUM(D40:AB40)</f>
        <v>-537.74642857142851</v>
      </c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7">
        <f>$U$14/7/2</f>
        <v>537.74642857142851</v>
      </c>
      <c r="V40" s="29"/>
      <c r="W40" s="29"/>
      <c r="X40" s="29"/>
      <c r="Y40" s="33"/>
      <c r="Z40" s="7"/>
    </row>
    <row r="41" spans="1:28" x14ac:dyDescent="0.25">
      <c r="A41" s="38"/>
      <c r="B41" s="3"/>
      <c r="C41" s="254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37"/>
      <c r="W41" s="37"/>
      <c r="X41" s="37"/>
      <c r="Y41" s="8"/>
      <c r="Z41" s="8"/>
    </row>
    <row r="42" spans="1:28" x14ac:dyDescent="0.25">
      <c r="A42" s="38" t="s">
        <v>62</v>
      </c>
      <c r="B42" s="7">
        <f>SUM(D42:Y42)</f>
        <v>0</v>
      </c>
      <c r="C42" s="29">
        <f>SUM(C16:C41)</f>
        <v>-7528.45</v>
      </c>
      <c r="D42" s="7">
        <f t="shared" ref="D42:AB42" si="5">-SUM(D16:D41)+D14</f>
        <v>0</v>
      </c>
      <c r="E42" s="7">
        <f t="shared" si="5"/>
        <v>0</v>
      </c>
      <c r="F42" s="7">
        <f t="shared" si="5"/>
        <v>0</v>
      </c>
      <c r="G42" s="7">
        <f t="shared" si="5"/>
        <v>0</v>
      </c>
      <c r="H42" s="7">
        <f t="shared" si="5"/>
        <v>0</v>
      </c>
      <c r="I42" s="7">
        <f t="shared" si="5"/>
        <v>0</v>
      </c>
      <c r="J42" s="7">
        <f t="shared" si="5"/>
        <v>0</v>
      </c>
      <c r="K42" s="7">
        <f t="shared" si="5"/>
        <v>0</v>
      </c>
      <c r="L42" s="7">
        <f t="shared" si="5"/>
        <v>0</v>
      </c>
      <c r="M42" s="7">
        <f t="shared" si="5"/>
        <v>0</v>
      </c>
      <c r="N42" s="7">
        <f t="shared" si="5"/>
        <v>0</v>
      </c>
      <c r="O42" s="7">
        <f t="shared" si="5"/>
        <v>0</v>
      </c>
      <c r="P42" s="7">
        <f t="shared" si="5"/>
        <v>0</v>
      </c>
      <c r="Q42" s="7">
        <f t="shared" si="5"/>
        <v>0</v>
      </c>
      <c r="R42" s="7">
        <f t="shared" si="5"/>
        <v>0</v>
      </c>
      <c r="S42" s="7">
        <f t="shared" si="5"/>
        <v>0</v>
      </c>
      <c r="T42" s="7">
        <f t="shared" si="5"/>
        <v>0</v>
      </c>
      <c r="U42" s="7">
        <f t="shared" si="5"/>
        <v>0</v>
      </c>
      <c r="V42" s="43">
        <f t="shared" si="5"/>
        <v>0</v>
      </c>
      <c r="W42" s="43">
        <f t="shared" si="5"/>
        <v>0</v>
      </c>
      <c r="X42" s="43">
        <f t="shared" si="5"/>
        <v>0</v>
      </c>
      <c r="Y42" s="43">
        <f t="shared" si="5"/>
        <v>0</v>
      </c>
      <c r="Z42" s="43">
        <f t="shared" si="5"/>
        <v>0</v>
      </c>
      <c r="AA42" s="333">
        <f t="shared" si="5"/>
        <v>0</v>
      </c>
      <c r="AB42" s="333">
        <f t="shared" si="5"/>
        <v>0</v>
      </c>
    </row>
    <row r="43" spans="1:28" x14ac:dyDescent="0.25">
      <c r="A43" s="38"/>
      <c r="B43" s="29">
        <f>SUM(D43:Y43)</f>
        <v>0</v>
      </c>
      <c r="C43" s="3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8" x14ac:dyDescent="0.25">
      <c r="A44" s="39" t="s">
        <v>63</v>
      </c>
      <c r="B44" s="3"/>
      <c r="C44" s="30">
        <f>+C14+C42</f>
        <v>0</v>
      </c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33"/>
      <c r="U44" s="33"/>
      <c r="V44" s="33"/>
      <c r="W44" s="33"/>
      <c r="X44" s="33"/>
      <c r="Y44" s="33"/>
      <c r="Z44" s="33"/>
    </row>
    <row r="45" spans="1:28" x14ac:dyDescent="0.25">
      <c r="A45" s="3"/>
      <c r="B45" s="3"/>
      <c r="C45" s="3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8" x14ac:dyDescent="0.25">
      <c r="A46" s="3"/>
      <c r="B46" s="36"/>
      <c r="C46" s="3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8" x14ac:dyDescent="0.25">
      <c r="A47" s="3"/>
      <c r="B47" s="3"/>
      <c r="C47" s="3"/>
      <c r="E47" s="7"/>
      <c r="F47" s="4"/>
      <c r="G47" s="4"/>
      <c r="H47" s="4"/>
      <c r="I47" s="4"/>
      <c r="J47" s="4"/>
      <c r="K47" s="4"/>
      <c r="L47" s="4"/>
      <c r="M47" s="4"/>
      <c r="N47" s="7">
        <f>SUM(E32:E47)</f>
        <v>0</v>
      </c>
      <c r="O47" s="4"/>
      <c r="P47" s="4"/>
      <c r="Q47" s="4"/>
      <c r="R47" s="4"/>
      <c r="S47" s="4"/>
    </row>
    <row r="48" spans="1:28" x14ac:dyDescent="0.25">
      <c r="B48" s="3"/>
      <c r="C48" s="3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</row>
    <row r="49" spans="5:19" x14ac:dyDescent="0.25"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</row>
    <row r="50" spans="5:19" x14ac:dyDescent="0.25"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</row>
    <row r="51" spans="5:19" x14ac:dyDescent="0.25"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</row>
    <row r="52" spans="5:19" x14ac:dyDescent="0.25"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</row>
    <row r="53" spans="5:19" x14ac:dyDescent="0.25"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</row>
    <row r="54" spans="5:19" x14ac:dyDescent="0.25"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</row>
    <row r="55" spans="5:19" x14ac:dyDescent="0.25"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</row>
    <row r="56" spans="5:19" x14ac:dyDescent="0.25"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</row>
    <row r="57" spans="5:19" x14ac:dyDescent="0.25"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</row>
    <row r="58" spans="5:19" x14ac:dyDescent="0.25"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</row>
  </sheetData>
  <pageMargins left="0.7" right="0.7" top="0.75" bottom="0.75" header="0.3" footer="0.3"/>
  <pageSetup scale="65" orientation="landscape" r:id="rId1"/>
  <ignoredErrors>
    <ignoredError sqref="U36:U37 Q32:Q34 R32" formula="1"/>
  </ignoredErrors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200-000000000000}">
  <sheetPr codeName="Sheet184"/>
  <dimension ref="A1:AB58"/>
  <sheetViews>
    <sheetView workbookViewId="0"/>
  </sheetViews>
  <sheetFormatPr defaultColWidth="9.140625" defaultRowHeight="15" x14ac:dyDescent="0.25"/>
  <cols>
    <col min="1" max="1" width="20.85546875" customWidth="1"/>
    <col min="2" max="2" width="8.7109375" customWidth="1"/>
    <col min="3" max="3" width="12.85546875" customWidth="1"/>
    <col min="4" max="12" width="7.42578125" hidden="1" customWidth="1"/>
    <col min="13" max="13" width="7.5703125" hidden="1" customWidth="1"/>
    <col min="14" max="16" width="9.28515625" customWidth="1"/>
    <col min="17" max="17" width="12.140625" customWidth="1"/>
    <col min="18" max="21" width="11.28515625" customWidth="1"/>
    <col min="22" max="24" width="10.5703125" customWidth="1"/>
  </cols>
  <sheetData>
    <row r="1" spans="1:28" x14ac:dyDescent="0.25">
      <c r="A1" s="11" t="s">
        <v>10</v>
      </c>
    </row>
    <row r="2" spans="1:28" x14ac:dyDescent="0.25">
      <c r="A2" s="9" t="s">
        <v>14</v>
      </c>
    </row>
    <row r="3" spans="1:28" x14ac:dyDescent="0.25">
      <c r="A3" s="9" t="s">
        <v>80</v>
      </c>
    </row>
    <row r="4" spans="1:28" x14ac:dyDescent="0.25">
      <c r="R4" s="40" t="s">
        <v>4</v>
      </c>
      <c r="S4" s="41"/>
      <c r="T4" s="40" t="s">
        <v>8</v>
      </c>
      <c r="U4" s="40"/>
    </row>
    <row r="5" spans="1:28" x14ac:dyDescent="0.25">
      <c r="A5" s="10" t="s">
        <v>9</v>
      </c>
      <c r="B5" s="12" t="s">
        <v>64</v>
      </c>
      <c r="C5" s="12" t="s">
        <v>12</v>
      </c>
      <c r="R5" s="42" t="s">
        <v>2</v>
      </c>
      <c r="S5" s="42" t="s">
        <v>60</v>
      </c>
      <c r="T5" s="42" t="s">
        <v>7</v>
      </c>
      <c r="U5" s="42"/>
    </row>
    <row r="6" spans="1:28" x14ac:dyDescent="0.25">
      <c r="A6" s="9"/>
      <c r="B6" s="3"/>
      <c r="R6" s="3"/>
    </row>
    <row r="7" spans="1:28" x14ac:dyDescent="0.25">
      <c r="A7" s="213" t="s">
        <v>505</v>
      </c>
      <c r="B7" s="212">
        <v>721</v>
      </c>
      <c r="C7" s="214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5"/>
      <c r="P7" s="6"/>
      <c r="Q7" s="6"/>
      <c r="R7" s="13">
        <f>+C14</f>
        <v>32500</v>
      </c>
      <c r="S7" s="13">
        <f>+-C42</f>
        <v>32500.000000000007</v>
      </c>
      <c r="T7" s="13">
        <f>+R7-S7</f>
        <v>0</v>
      </c>
      <c r="U7" s="13"/>
    </row>
    <row r="8" spans="1:28" x14ac:dyDescent="0.25">
      <c r="A8" s="213"/>
      <c r="B8" s="3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5"/>
      <c r="P8" s="6"/>
      <c r="Q8" s="6"/>
    </row>
    <row r="9" spans="1:28" x14ac:dyDescent="0.25">
      <c r="A9" s="2"/>
      <c r="B9" s="3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5"/>
      <c r="P9" s="6"/>
      <c r="Q9" s="6"/>
    </row>
    <row r="10" spans="1:28" x14ac:dyDescent="0.25">
      <c r="B10" s="3"/>
    </row>
    <row r="11" spans="1:28" x14ac:dyDescent="0.25">
      <c r="A11" s="686" t="s">
        <v>66</v>
      </c>
      <c r="B11" s="212" t="s">
        <v>1185</v>
      </c>
      <c r="C11" s="214"/>
    </row>
    <row r="12" spans="1:28" x14ac:dyDescent="0.25">
      <c r="B12" s="28"/>
      <c r="C12" s="2"/>
    </row>
    <row r="13" spans="1:28" x14ac:dyDescent="0.25">
      <c r="A13" s="9" t="s">
        <v>5</v>
      </c>
      <c r="C13" s="31" t="s">
        <v>3</v>
      </c>
      <c r="D13" s="32">
        <v>1994</v>
      </c>
      <c r="E13" s="32">
        <v>1995</v>
      </c>
      <c r="F13" s="32">
        <v>1996</v>
      </c>
      <c r="G13" s="32">
        <v>1997</v>
      </c>
      <c r="H13" s="32">
        <v>1998</v>
      </c>
      <c r="I13" s="32">
        <v>1999</v>
      </c>
      <c r="J13" s="32">
        <v>2000</v>
      </c>
      <c r="K13" s="32">
        <v>2001</v>
      </c>
      <c r="L13" s="32">
        <v>2002</v>
      </c>
      <c r="M13" s="32">
        <v>2003</v>
      </c>
      <c r="N13" s="32">
        <v>2004</v>
      </c>
      <c r="O13" s="32">
        <v>2005</v>
      </c>
      <c r="P13" s="32">
        <v>2006</v>
      </c>
      <c r="Q13" s="32">
        <v>2007</v>
      </c>
      <c r="R13" s="32">
        <v>2008</v>
      </c>
      <c r="S13" s="32">
        <v>2009</v>
      </c>
      <c r="T13" s="32">
        <v>2010</v>
      </c>
      <c r="U13" s="32">
        <v>2011</v>
      </c>
      <c r="V13" s="32">
        <v>2012</v>
      </c>
      <c r="W13" s="32">
        <v>2013</v>
      </c>
      <c r="X13" s="32">
        <v>2014</v>
      </c>
      <c r="Y13" s="328">
        <v>2015</v>
      </c>
      <c r="Z13" s="32">
        <v>2016</v>
      </c>
      <c r="AA13" s="328">
        <v>2017</v>
      </c>
      <c r="AB13" s="32">
        <v>2018</v>
      </c>
    </row>
    <row r="14" spans="1:28" x14ac:dyDescent="0.25">
      <c r="A14" s="9" t="s">
        <v>73</v>
      </c>
      <c r="C14" s="29">
        <f>SUM(D14:Y14)</f>
        <v>32500</v>
      </c>
      <c r="D14" s="43"/>
      <c r="E14" s="43"/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43"/>
      <c r="Q14" s="33"/>
      <c r="R14" s="43"/>
      <c r="S14" s="29"/>
      <c r="T14" s="43"/>
      <c r="U14" s="43">
        <v>32500</v>
      </c>
      <c r="V14" s="43"/>
      <c r="W14" s="43"/>
      <c r="X14" s="43"/>
      <c r="Y14" s="7"/>
      <c r="Z14" s="7"/>
    </row>
    <row r="15" spans="1:28" x14ac:dyDescent="0.25">
      <c r="A15" s="34"/>
      <c r="B15" s="2"/>
      <c r="C15" s="2"/>
      <c r="N15" s="7"/>
      <c r="O15" s="7"/>
      <c r="P15" s="7"/>
      <c r="Q15" s="7"/>
      <c r="R15" s="7"/>
      <c r="S15" s="7"/>
      <c r="T15" s="7"/>
      <c r="U15" s="7"/>
      <c r="V15" s="43"/>
      <c r="W15" s="43"/>
      <c r="X15" s="43"/>
      <c r="Y15" s="7"/>
      <c r="Z15" s="7"/>
    </row>
    <row r="16" spans="1:28" x14ac:dyDescent="0.25">
      <c r="A16" s="9" t="s">
        <v>6</v>
      </c>
      <c r="B16" s="3">
        <v>1994</v>
      </c>
      <c r="C16" s="13">
        <f>-SUM(D16:Y16)</f>
        <v>0</v>
      </c>
      <c r="D16" s="7">
        <f>+D$14/7/2</f>
        <v>0</v>
      </c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43"/>
      <c r="W16" s="43"/>
      <c r="X16" s="43"/>
      <c r="Y16" s="7"/>
      <c r="Z16" s="7"/>
    </row>
    <row r="17" spans="1:26" x14ac:dyDescent="0.25">
      <c r="B17" s="3">
        <v>1995</v>
      </c>
      <c r="C17" s="13">
        <f t="shared" ref="C17:C39" si="0">-SUM(D17:Y17)</f>
        <v>0</v>
      </c>
      <c r="D17" s="7">
        <f>+D$14/7</f>
        <v>0</v>
      </c>
      <c r="E17" s="7">
        <f>+E$14/7/2</f>
        <v>0</v>
      </c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43"/>
      <c r="W17" s="43"/>
      <c r="X17" s="43"/>
      <c r="Y17" s="7"/>
      <c r="Z17" s="7"/>
    </row>
    <row r="18" spans="1:26" x14ac:dyDescent="0.25">
      <c r="B18" s="3">
        <v>1996</v>
      </c>
      <c r="C18" s="13">
        <f t="shared" si="0"/>
        <v>0</v>
      </c>
      <c r="D18" s="7">
        <f>+D17</f>
        <v>0</v>
      </c>
      <c r="E18" s="7">
        <f>+E$14/7</f>
        <v>0</v>
      </c>
      <c r="F18" s="7">
        <f>+F$14/7/2</f>
        <v>0</v>
      </c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43"/>
      <c r="W18" s="43"/>
      <c r="X18" s="43"/>
      <c r="Y18" s="7"/>
      <c r="Z18" s="7"/>
    </row>
    <row r="19" spans="1:26" x14ac:dyDescent="0.25">
      <c r="B19" s="3">
        <v>1997</v>
      </c>
      <c r="C19" s="13">
        <f t="shared" si="0"/>
        <v>0</v>
      </c>
      <c r="D19" s="7">
        <f>+D18</f>
        <v>0</v>
      </c>
      <c r="E19" s="7">
        <f>+E18</f>
        <v>0</v>
      </c>
      <c r="F19" s="7">
        <f>+F$14/7</f>
        <v>0</v>
      </c>
      <c r="G19" s="7">
        <f>+G$14/7/2</f>
        <v>0</v>
      </c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43"/>
      <c r="W19" s="43"/>
      <c r="X19" s="43"/>
      <c r="Y19" s="7"/>
      <c r="Z19" s="7"/>
    </row>
    <row r="20" spans="1:26" x14ac:dyDescent="0.25">
      <c r="B20" s="3">
        <v>1998</v>
      </c>
      <c r="C20" s="13">
        <f t="shared" si="0"/>
        <v>0</v>
      </c>
      <c r="D20" s="7">
        <f>+D19</f>
        <v>0</v>
      </c>
      <c r="E20" s="7">
        <f>+E19</f>
        <v>0</v>
      </c>
      <c r="F20" s="7">
        <f>+F19</f>
        <v>0</v>
      </c>
      <c r="G20" s="7">
        <f>+G$14/7</f>
        <v>0</v>
      </c>
      <c r="H20" s="7">
        <f>+H$14/7/2</f>
        <v>0</v>
      </c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43"/>
      <c r="W20" s="43"/>
      <c r="X20" s="43"/>
      <c r="Y20" s="7"/>
      <c r="Z20" s="7"/>
    </row>
    <row r="21" spans="1:26" x14ac:dyDescent="0.25">
      <c r="B21" s="3">
        <v>1999</v>
      </c>
      <c r="C21" s="13">
        <f t="shared" si="0"/>
        <v>0</v>
      </c>
      <c r="D21" s="7">
        <f>+D20</f>
        <v>0</v>
      </c>
      <c r="E21" s="7">
        <f>+E20</f>
        <v>0</v>
      </c>
      <c r="F21" s="7">
        <f>+F20</f>
        <v>0</v>
      </c>
      <c r="G21" s="7">
        <f>+G20</f>
        <v>0</v>
      </c>
      <c r="H21" s="7">
        <f>+H$14/7</f>
        <v>0</v>
      </c>
      <c r="I21" s="7">
        <f>+I$14/7/2</f>
        <v>0</v>
      </c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43"/>
      <c r="W21" s="43"/>
      <c r="X21" s="43"/>
      <c r="Y21" s="7"/>
      <c r="Z21" s="7"/>
    </row>
    <row r="22" spans="1:26" x14ac:dyDescent="0.25">
      <c r="B22" s="3">
        <v>2000</v>
      </c>
      <c r="C22" s="13">
        <f t="shared" si="0"/>
        <v>0</v>
      </c>
      <c r="D22" s="7">
        <f>+D21</f>
        <v>0</v>
      </c>
      <c r="E22" s="7">
        <f>+E21</f>
        <v>0</v>
      </c>
      <c r="F22" s="7">
        <f>+F21</f>
        <v>0</v>
      </c>
      <c r="G22" s="7">
        <f>+G21</f>
        <v>0</v>
      </c>
      <c r="H22" s="7">
        <f>+H21</f>
        <v>0</v>
      </c>
      <c r="I22" s="7">
        <f>+I$14/7</f>
        <v>0</v>
      </c>
      <c r="J22" s="7">
        <f>+J$14/7/2</f>
        <v>0</v>
      </c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43"/>
      <c r="W22" s="43"/>
      <c r="X22" s="43"/>
      <c r="Y22" s="7"/>
      <c r="Z22" s="7"/>
    </row>
    <row r="23" spans="1:26" x14ac:dyDescent="0.25">
      <c r="B23" s="3">
        <v>2001</v>
      </c>
      <c r="C23" s="13">
        <f t="shared" si="0"/>
        <v>0</v>
      </c>
      <c r="D23" s="7">
        <f>+D$14/7/2</f>
        <v>0</v>
      </c>
      <c r="E23" s="7">
        <f>+E22</f>
        <v>0</v>
      </c>
      <c r="F23" s="7">
        <f>+F22</f>
        <v>0</v>
      </c>
      <c r="G23" s="7">
        <f>+G22</f>
        <v>0</v>
      </c>
      <c r="H23" s="7">
        <f>+H22</f>
        <v>0</v>
      </c>
      <c r="I23" s="7">
        <f>+I22</f>
        <v>0</v>
      </c>
      <c r="J23" s="7">
        <f>+J$14/7</f>
        <v>0</v>
      </c>
      <c r="K23" s="7">
        <f>+K$14/7/2</f>
        <v>0</v>
      </c>
      <c r="L23" s="7"/>
      <c r="M23" s="7"/>
      <c r="N23" s="7"/>
      <c r="O23" s="7"/>
      <c r="P23" s="7"/>
      <c r="Q23" s="7"/>
      <c r="R23" s="7"/>
      <c r="S23" s="7"/>
      <c r="T23" s="7"/>
      <c r="U23" s="7"/>
      <c r="V23" s="43"/>
      <c r="W23" s="43"/>
      <c r="X23" s="43"/>
      <c r="Y23" s="7"/>
      <c r="Z23" s="7"/>
    </row>
    <row r="24" spans="1:26" x14ac:dyDescent="0.25">
      <c r="B24" s="3">
        <v>2002</v>
      </c>
      <c r="C24" s="13">
        <f t="shared" si="0"/>
        <v>0</v>
      </c>
      <c r="D24" s="7"/>
      <c r="E24" s="7">
        <f>+E$14/7/2</f>
        <v>0</v>
      </c>
      <c r="F24" s="7">
        <f>+F23</f>
        <v>0</v>
      </c>
      <c r="G24" s="7">
        <f>+G23</f>
        <v>0</v>
      </c>
      <c r="H24" s="7">
        <f>+H23</f>
        <v>0</v>
      </c>
      <c r="I24" s="7">
        <f>+I23</f>
        <v>0</v>
      </c>
      <c r="J24" s="7">
        <f>+J23</f>
        <v>0</v>
      </c>
      <c r="K24" s="7">
        <f>+K$14/7</f>
        <v>0</v>
      </c>
      <c r="L24" s="7">
        <f>+L$14/7/2</f>
        <v>0</v>
      </c>
      <c r="M24" s="7"/>
      <c r="N24" s="7"/>
      <c r="O24" s="7"/>
      <c r="P24" s="7"/>
      <c r="Q24" s="7"/>
      <c r="R24" s="7"/>
      <c r="S24" s="7"/>
      <c r="T24" s="7"/>
      <c r="U24" s="7"/>
      <c r="V24" s="43"/>
      <c r="W24" s="43"/>
      <c r="X24" s="43"/>
      <c r="Y24" s="7"/>
      <c r="Z24" s="7"/>
    </row>
    <row r="25" spans="1:26" x14ac:dyDescent="0.25">
      <c r="B25" s="3">
        <v>2003</v>
      </c>
      <c r="C25" s="13">
        <f t="shared" si="0"/>
        <v>0</v>
      </c>
      <c r="D25" s="7"/>
      <c r="E25" s="7"/>
      <c r="F25" s="7">
        <f>+F$14/7/2</f>
        <v>0</v>
      </c>
      <c r="G25" s="7">
        <f>+G24</f>
        <v>0</v>
      </c>
      <c r="H25" s="7">
        <f>+H24</f>
        <v>0</v>
      </c>
      <c r="I25" s="7">
        <f>+I24</f>
        <v>0</v>
      </c>
      <c r="J25" s="7">
        <f>+J24</f>
        <v>0</v>
      </c>
      <c r="K25" s="7">
        <f>+K24</f>
        <v>0</v>
      </c>
      <c r="L25" s="7">
        <f>+L$14/7</f>
        <v>0</v>
      </c>
      <c r="M25" s="7">
        <f>+M$14/7/2</f>
        <v>0</v>
      </c>
      <c r="N25" s="7"/>
      <c r="O25" s="7"/>
      <c r="P25" s="7"/>
      <c r="Q25" s="7"/>
      <c r="R25" s="7"/>
      <c r="S25" s="7"/>
      <c r="T25" s="7"/>
      <c r="U25" s="7"/>
      <c r="V25" s="43"/>
      <c r="W25" s="43"/>
      <c r="X25" s="43"/>
      <c r="Y25" s="7"/>
      <c r="Z25" s="7"/>
    </row>
    <row r="26" spans="1:26" x14ac:dyDescent="0.25">
      <c r="B26" s="3">
        <v>2004</v>
      </c>
      <c r="C26" s="13">
        <f t="shared" si="0"/>
        <v>0</v>
      </c>
      <c r="D26" s="7"/>
      <c r="E26" s="7"/>
      <c r="F26" s="7"/>
      <c r="G26" s="7">
        <f>+G$14/7/2</f>
        <v>0</v>
      </c>
      <c r="H26" s="7">
        <f>+H25</f>
        <v>0</v>
      </c>
      <c r="I26" s="7">
        <f>+I25</f>
        <v>0</v>
      </c>
      <c r="J26" s="7">
        <f>+J25</f>
        <v>0</v>
      </c>
      <c r="K26" s="7">
        <f>+K25</f>
        <v>0</v>
      </c>
      <c r="L26" s="7">
        <f>+L25</f>
        <v>0</v>
      </c>
      <c r="M26" s="7">
        <f>+M$14/7</f>
        <v>0</v>
      </c>
      <c r="N26" s="7">
        <f>+N$14/7/2</f>
        <v>0</v>
      </c>
      <c r="O26" s="7"/>
      <c r="P26" s="7"/>
      <c r="Q26" s="7"/>
      <c r="R26" s="7"/>
      <c r="S26" s="7"/>
      <c r="T26" s="7"/>
      <c r="U26" s="7"/>
      <c r="V26" s="43"/>
      <c r="W26" s="43"/>
      <c r="X26" s="43"/>
      <c r="Y26" s="7"/>
      <c r="Z26" s="7"/>
    </row>
    <row r="27" spans="1:26" x14ac:dyDescent="0.25">
      <c r="B27" s="3">
        <v>2005</v>
      </c>
      <c r="C27" s="13">
        <f t="shared" si="0"/>
        <v>0</v>
      </c>
      <c r="D27" s="7"/>
      <c r="E27" s="7"/>
      <c r="F27" s="7"/>
      <c r="G27" s="7"/>
      <c r="H27" s="7">
        <f>+H$14/7/2</f>
        <v>0</v>
      </c>
      <c r="I27" s="7">
        <f>+I26</f>
        <v>0</v>
      </c>
      <c r="J27" s="7">
        <f>+J26</f>
        <v>0</v>
      </c>
      <c r="K27" s="7">
        <f>+K26</f>
        <v>0</v>
      </c>
      <c r="L27" s="7">
        <f>+L26</f>
        <v>0</v>
      </c>
      <c r="M27" s="7">
        <f>+M26</f>
        <v>0</v>
      </c>
      <c r="N27" s="7">
        <f>+N$14/7</f>
        <v>0</v>
      </c>
      <c r="O27" s="7">
        <f>+O$14/7/2</f>
        <v>0</v>
      </c>
      <c r="P27" s="7"/>
      <c r="Q27" s="7"/>
      <c r="R27" s="7"/>
      <c r="S27" s="7"/>
      <c r="T27" s="7"/>
      <c r="U27" s="7"/>
      <c r="V27" s="43"/>
      <c r="W27" s="43"/>
      <c r="X27" s="43"/>
      <c r="Y27" s="7"/>
      <c r="Z27" s="7"/>
    </row>
    <row r="28" spans="1:26" x14ac:dyDescent="0.25">
      <c r="B28" s="3">
        <v>2006</v>
      </c>
      <c r="C28" s="13">
        <f t="shared" si="0"/>
        <v>0</v>
      </c>
      <c r="D28" s="7"/>
      <c r="E28" s="7"/>
      <c r="F28" s="7"/>
      <c r="G28" s="7"/>
      <c r="H28" s="7"/>
      <c r="I28" s="7">
        <f>+I$14/7/2</f>
        <v>0</v>
      </c>
      <c r="J28" s="7">
        <f>+J27</f>
        <v>0</v>
      </c>
      <c r="K28" s="7">
        <f>+K27</f>
        <v>0</v>
      </c>
      <c r="L28" s="7">
        <f>+L27</f>
        <v>0</v>
      </c>
      <c r="M28" s="7">
        <f>+M27</f>
        <v>0</v>
      </c>
      <c r="N28" s="7">
        <f>+N27</f>
        <v>0</v>
      </c>
      <c r="O28" s="7">
        <f>+O$14/7</f>
        <v>0</v>
      </c>
      <c r="P28" s="7">
        <f>+P$14/7/2</f>
        <v>0</v>
      </c>
      <c r="Q28" s="7"/>
      <c r="R28" s="7"/>
      <c r="S28" s="7"/>
      <c r="T28" s="7"/>
      <c r="U28" s="7"/>
      <c r="V28" s="43"/>
      <c r="W28" s="43"/>
      <c r="X28" s="43"/>
      <c r="Y28" s="7"/>
      <c r="Z28" s="7"/>
    </row>
    <row r="29" spans="1:26" x14ac:dyDescent="0.25">
      <c r="B29" s="3">
        <v>2007</v>
      </c>
      <c r="C29" s="13">
        <f t="shared" si="0"/>
        <v>0</v>
      </c>
      <c r="D29" s="7"/>
      <c r="E29" s="7"/>
      <c r="F29" s="7"/>
      <c r="G29" s="7"/>
      <c r="H29" s="7"/>
      <c r="I29" s="7"/>
      <c r="J29" s="7">
        <f>+J$14/7/2</f>
        <v>0</v>
      </c>
      <c r="K29" s="7">
        <f>+K28</f>
        <v>0</v>
      </c>
      <c r="L29" s="7">
        <f>+L28</f>
        <v>0</v>
      </c>
      <c r="M29" s="7">
        <f>+M28</f>
        <v>0</v>
      </c>
      <c r="N29" s="7">
        <f>+N28</f>
        <v>0</v>
      </c>
      <c r="O29" s="7">
        <f>+O28</f>
        <v>0</v>
      </c>
      <c r="P29" s="7">
        <f>+P$14/7</f>
        <v>0</v>
      </c>
      <c r="Q29" s="7">
        <f>+Q$14/7/2</f>
        <v>0</v>
      </c>
      <c r="R29" s="7"/>
      <c r="S29" s="7"/>
      <c r="T29" s="7"/>
      <c r="U29" s="7"/>
      <c r="V29" s="43"/>
      <c r="W29" s="43"/>
      <c r="X29" s="43"/>
      <c r="Y29" s="7"/>
      <c r="Z29" s="7"/>
    </row>
    <row r="30" spans="1:26" x14ac:dyDescent="0.25">
      <c r="B30" s="3">
        <v>2008</v>
      </c>
      <c r="C30" s="13">
        <f t="shared" si="0"/>
        <v>0</v>
      </c>
      <c r="D30" s="7"/>
      <c r="E30" s="7"/>
      <c r="F30" s="7"/>
      <c r="G30" s="7"/>
      <c r="H30" s="7"/>
      <c r="I30" s="7"/>
      <c r="J30" s="7"/>
      <c r="K30" s="7">
        <f>+K$14/7/2</f>
        <v>0</v>
      </c>
      <c r="L30" s="7">
        <f>+L29</f>
        <v>0</v>
      </c>
      <c r="M30" s="7">
        <f>+M29</f>
        <v>0</v>
      </c>
      <c r="N30" s="7">
        <f>+N29</f>
        <v>0</v>
      </c>
      <c r="O30" s="7">
        <f>+O29</f>
        <v>0</v>
      </c>
      <c r="P30" s="7">
        <f>+P29</f>
        <v>0</v>
      </c>
      <c r="Q30" s="7">
        <f>+Q$14/7</f>
        <v>0</v>
      </c>
      <c r="R30" s="7">
        <f>+R$14/7/2</f>
        <v>0</v>
      </c>
      <c r="S30" s="7"/>
      <c r="T30" s="7"/>
      <c r="U30" s="7"/>
      <c r="V30" s="43"/>
      <c r="W30" s="43"/>
      <c r="X30" s="43"/>
      <c r="Y30" s="7"/>
      <c r="Z30" s="7"/>
    </row>
    <row r="31" spans="1:26" x14ac:dyDescent="0.25">
      <c r="B31" s="3">
        <v>2009</v>
      </c>
      <c r="C31" s="13">
        <f t="shared" si="0"/>
        <v>0</v>
      </c>
      <c r="D31" s="7"/>
      <c r="E31" s="7"/>
      <c r="F31" s="7"/>
      <c r="G31" s="7"/>
      <c r="H31" s="7"/>
      <c r="I31" s="7"/>
      <c r="J31" s="7"/>
      <c r="K31" s="7"/>
      <c r="L31" s="7">
        <f>+L$14/7/2</f>
        <v>0</v>
      </c>
      <c r="M31" s="7">
        <f>+M30</f>
        <v>0</v>
      </c>
      <c r="N31" s="7">
        <f>+N30</f>
        <v>0</v>
      </c>
      <c r="O31" s="7">
        <f>+O30</f>
        <v>0</v>
      </c>
      <c r="P31" s="7">
        <f t="shared" ref="P31:P34" si="1">+P30</f>
        <v>0</v>
      </c>
      <c r="Q31" s="7">
        <f t="shared" ref="Q31:Q35" si="2">+Q$14/7</f>
        <v>0</v>
      </c>
      <c r="R31" s="7">
        <f>+R$14/7</f>
        <v>0</v>
      </c>
      <c r="S31" s="7">
        <f>+S$14/7/2</f>
        <v>0</v>
      </c>
      <c r="T31" s="7"/>
      <c r="U31" s="7"/>
      <c r="V31" s="43"/>
      <c r="W31" s="43"/>
      <c r="X31" s="43"/>
      <c r="Y31" s="7"/>
      <c r="Z31" s="7"/>
    </row>
    <row r="32" spans="1:26" x14ac:dyDescent="0.25">
      <c r="A32" s="38" t="s">
        <v>59</v>
      </c>
      <c r="B32" s="3">
        <v>2010</v>
      </c>
      <c r="C32" s="13">
        <f t="shared" si="0"/>
        <v>0</v>
      </c>
      <c r="D32" s="7"/>
      <c r="E32" s="7"/>
      <c r="F32" s="7"/>
      <c r="G32" s="7"/>
      <c r="H32" s="7"/>
      <c r="I32" s="7"/>
      <c r="J32" s="7"/>
      <c r="K32" s="7"/>
      <c r="L32" s="7"/>
      <c r="M32" s="7">
        <f>+M$14/7/2</f>
        <v>0</v>
      </c>
      <c r="N32" s="7">
        <f>+N31</f>
        <v>0</v>
      </c>
      <c r="O32" s="7">
        <f>+O31</f>
        <v>0</v>
      </c>
      <c r="P32" s="7">
        <f t="shared" si="1"/>
        <v>0</v>
      </c>
      <c r="Q32" s="7">
        <f t="shared" si="2"/>
        <v>0</v>
      </c>
      <c r="R32" s="7">
        <f>+R31</f>
        <v>0</v>
      </c>
      <c r="S32" s="7">
        <f>+S$14/7</f>
        <v>0</v>
      </c>
      <c r="T32" s="7">
        <f>+T$14/7/2</f>
        <v>0</v>
      </c>
      <c r="U32" s="7"/>
      <c r="V32" s="43"/>
      <c r="W32" s="43"/>
      <c r="X32" s="43"/>
      <c r="Y32" s="7"/>
      <c r="Z32" s="7"/>
    </row>
    <row r="33" spans="1:28" x14ac:dyDescent="0.25">
      <c r="A33" s="38"/>
      <c r="B33" s="3">
        <v>2011</v>
      </c>
      <c r="C33" s="13">
        <f t="shared" si="0"/>
        <v>-2321.4285714285716</v>
      </c>
      <c r="D33" s="7"/>
      <c r="E33" s="7"/>
      <c r="F33" s="7"/>
      <c r="G33" s="7"/>
      <c r="H33" s="7"/>
      <c r="I33" s="7"/>
      <c r="J33" s="7"/>
      <c r="K33" s="7"/>
      <c r="L33" s="7"/>
      <c r="M33" s="7"/>
      <c r="N33" s="7">
        <f>+N$14/7/2</f>
        <v>0</v>
      </c>
      <c r="O33" s="7">
        <f>+O32</f>
        <v>0</v>
      </c>
      <c r="P33" s="7">
        <f t="shared" si="1"/>
        <v>0</v>
      </c>
      <c r="Q33" s="7">
        <f t="shared" si="2"/>
        <v>0</v>
      </c>
      <c r="R33" s="7">
        <f t="shared" ref="R33:S36" si="3">+R32</f>
        <v>0</v>
      </c>
      <c r="S33" s="7">
        <f>+S32</f>
        <v>0</v>
      </c>
      <c r="T33" s="7">
        <f>+T$14/7</f>
        <v>0</v>
      </c>
      <c r="U33" s="7">
        <f>$U$14/7/2</f>
        <v>2321.4285714285716</v>
      </c>
      <c r="V33" s="43"/>
      <c r="W33" s="43"/>
      <c r="X33" s="43"/>
      <c r="Y33" s="7"/>
      <c r="Z33" s="7"/>
    </row>
    <row r="34" spans="1:28" x14ac:dyDescent="0.25">
      <c r="A34" s="38"/>
      <c r="B34" s="3">
        <v>2012</v>
      </c>
      <c r="C34" s="13">
        <f t="shared" si="0"/>
        <v>-4642.8571428571431</v>
      </c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>
        <f t="shared" si="1"/>
        <v>0</v>
      </c>
      <c r="Q34" s="7">
        <f t="shared" si="2"/>
        <v>0</v>
      </c>
      <c r="R34" s="7">
        <f t="shared" si="3"/>
        <v>0</v>
      </c>
      <c r="S34" s="7">
        <f t="shared" si="3"/>
        <v>0</v>
      </c>
      <c r="T34" s="7">
        <f>T33</f>
        <v>0</v>
      </c>
      <c r="U34" s="7">
        <f>$U$14/7</f>
        <v>4642.8571428571431</v>
      </c>
      <c r="V34" s="7">
        <f>+V$14/7/2</f>
        <v>0</v>
      </c>
      <c r="W34" s="43"/>
      <c r="X34" s="43"/>
      <c r="Y34" s="7"/>
      <c r="Z34" s="7"/>
    </row>
    <row r="35" spans="1:28" x14ac:dyDescent="0.25">
      <c r="A35" s="38"/>
      <c r="B35" s="3">
        <v>2013</v>
      </c>
      <c r="C35" s="13">
        <f t="shared" si="0"/>
        <v>-4642.8571428571431</v>
      </c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>
        <f>P14/7/2</f>
        <v>0</v>
      </c>
      <c r="Q35" s="7">
        <f t="shared" si="2"/>
        <v>0</v>
      </c>
      <c r="R35" s="7">
        <f t="shared" si="3"/>
        <v>0</v>
      </c>
      <c r="S35" s="7">
        <f t="shared" si="3"/>
        <v>0</v>
      </c>
      <c r="T35" s="7">
        <f>T34</f>
        <v>0</v>
      </c>
      <c r="U35" s="7">
        <f t="shared" ref="U35:U39" si="4">$U$14/7</f>
        <v>4642.8571428571431</v>
      </c>
      <c r="V35" s="43">
        <f>V14/7</f>
        <v>0</v>
      </c>
      <c r="W35" s="43">
        <f>W14/7/2</f>
        <v>0</v>
      </c>
      <c r="X35" s="43"/>
      <c r="Y35" s="7"/>
      <c r="Z35" s="7"/>
    </row>
    <row r="36" spans="1:28" x14ac:dyDescent="0.25">
      <c r="A36" s="38"/>
      <c r="B36" s="3">
        <v>2014</v>
      </c>
      <c r="C36" s="13">
        <f t="shared" si="0"/>
        <v>-4642.8571428571431</v>
      </c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>
        <f>Q14/7/2</f>
        <v>0</v>
      </c>
      <c r="R36" s="33">
        <f t="shared" si="3"/>
        <v>0</v>
      </c>
      <c r="S36" s="33">
        <f t="shared" si="3"/>
        <v>0</v>
      </c>
      <c r="T36" s="33">
        <f>T35</f>
        <v>0</v>
      </c>
      <c r="U36" s="7">
        <f t="shared" si="4"/>
        <v>4642.8571428571431</v>
      </c>
      <c r="V36" s="29">
        <f>V35</f>
        <v>0</v>
      </c>
      <c r="W36" s="29">
        <f>W14/7</f>
        <v>0</v>
      </c>
      <c r="X36" s="29">
        <f>X14/7/2</f>
        <v>0</v>
      </c>
      <c r="Y36" s="33"/>
      <c r="Z36" s="7"/>
    </row>
    <row r="37" spans="1:28" x14ac:dyDescent="0.25">
      <c r="A37" s="38"/>
      <c r="B37" s="3">
        <v>2015</v>
      </c>
      <c r="C37" s="13">
        <f t="shared" si="0"/>
        <v>-4642.8571428571431</v>
      </c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>
        <f>R14/7/2</f>
        <v>0</v>
      </c>
      <c r="S37" s="33">
        <f>S36</f>
        <v>0</v>
      </c>
      <c r="T37" s="33">
        <f>T36</f>
        <v>0</v>
      </c>
      <c r="U37" s="7">
        <f t="shared" si="4"/>
        <v>4642.8571428571431</v>
      </c>
      <c r="V37" s="29">
        <f>V36</f>
        <v>0</v>
      </c>
      <c r="W37" s="29">
        <f>W36</f>
        <v>0</v>
      </c>
      <c r="X37" s="29">
        <f>X14/7</f>
        <v>0</v>
      </c>
      <c r="Y37" s="33">
        <f>Y14/7/2</f>
        <v>0</v>
      </c>
      <c r="Z37" s="7"/>
    </row>
    <row r="38" spans="1:28" x14ac:dyDescent="0.25">
      <c r="A38" s="38"/>
      <c r="B38" s="3">
        <v>2016</v>
      </c>
      <c r="C38" s="13">
        <f t="shared" si="0"/>
        <v>-4642.8571428571431</v>
      </c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>
        <f>T14/7</f>
        <v>0</v>
      </c>
      <c r="U38" s="7">
        <f t="shared" si="4"/>
        <v>4642.8571428571431</v>
      </c>
      <c r="V38" s="29"/>
      <c r="W38" s="29"/>
      <c r="X38" s="29"/>
      <c r="Y38" s="33"/>
      <c r="Z38" s="7"/>
    </row>
    <row r="39" spans="1:28" x14ac:dyDescent="0.25">
      <c r="A39" s="38"/>
      <c r="B39" s="3">
        <v>2017</v>
      </c>
      <c r="C39" s="13">
        <f t="shared" si="0"/>
        <v>-4642.8571428571431</v>
      </c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7">
        <f t="shared" si="4"/>
        <v>4642.8571428571431</v>
      </c>
      <c r="V39" s="29"/>
      <c r="W39" s="29"/>
      <c r="X39" s="29"/>
      <c r="Y39" s="33"/>
      <c r="Z39" s="7"/>
    </row>
    <row r="40" spans="1:28" x14ac:dyDescent="0.25">
      <c r="A40" s="38"/>
      <c r="B40" s="3">
        <v>2018</v>
      </c>
      <c r="C40" s="13">
        <f>-SUM(D40:AB40)</f>
        <v>-2321.4285714285716</v>
      </c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7">
        <f>$U$14/7/2</f>
        <v>2321.4285714285716</v>
      </c>
      <c r="V40" s="29"/>
      <c r="W40" s="29"/>
      <c r="X40" s="29"/>
      <c r="Y40" s="33"/>
      <c r="Z40" s="7"/>
    </row>
    <row r="41" spans="1:28" x14ac:dyDescent="0.25">
      <c r="A41" s="38"/>
      <c r="B41" s="3"/>
      <c r="C41" s="254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37"/>
      <c r="W41" s="37"/>
      <c r="X41" s="37"/>
      <c r="Y41" s="8"/>
      <c r="Z41" s="8"/>
    </row>
    <row r="42" spans="1:28" x14ac:dyDescent="0.25">
      <c r="A42" s="38" t="s">
        <v>62</v>
      </c>
      <c r="B42" s="7">
        <f>SUM(D42:Y42)</f>
        <v>0</v>
      </c>
      <c r="C42" s="29">
        <f>SUM(C16:C41)</f>
        <v>-32500.000000000007</v>
      </c>
      <c r="D42" s="7">
        <f t="shared" ref="D42:AB42" si="5">-SUM(D16:D41)+D14</f>
        <v>0</v>
      </c>
      <c r="E42" s="7">
        <f t="shared" si="5"/>
        <v>0</v>
      </c>
      <c r="F42" s="7">
        <f t="shared" si="5"/>
        <v>0</v>
      </c>
      <c r="G42" s="7">
        <f t="shared" si="5"/>
        <v>0</v>
      </c>
      <c r="H42" s="7">
        <f t="shared" si="5"/>
        <v>0</v>
      </c>
      <c r="I42" s="7">
        <f t="shared" si="5"/>
        <v>0</v>
      </c>
      <c r="J42" s="7">
        <f t="shared" si="5"/>
        <v>0</v>
      </c>
      <c r="K42" s="7">
        <f t="shared" si="5"/>
        <v>0</v>
      </c>
      <c r="L42" s="7">
        <f t="shared" si="5"/>
        <v>0</v>
      </c>
      <c r="M42" s="7">
        <f t="shared" si="5"/>
        <v>0</v>
      </c>
      <c r="N42" s="7">
        <f t="shared" si="5"/>
        <v>0</v>
      </c>
      <c r="O42" s="7">
        <f t="shared" si="5"/>
        <v>0</v>
      </c>
      <c r="P42" s="7">
        <f t="shared" si="5"/>
        <v>0</v>
      </c>
      <c r="Q42" s="7">
        <f t="shared" si="5"/>
        <v>0</v>
      </c>
      <c r="R42" s="7">
        <f t="shared" si="5"/>
        <v>0</v>
      </c>
      <c r="S42" s="7">
        <f t="shared" si="5"/>
        <v>0</v>
      </c>
      <c r="T42" s="7">
        <f t="shared" si="5"/>
        <v>0</v>
      </c>
      <c r="U42" s="7">
        <f t="shared" si="5"/>
        <v>0</v>
      </c>
      <c r="V42" s="43">
        <f t="shared" si="5"/>
        <v>0</v>
      </c>
      <c r="W42" s="43">
        <f t="shared" si="5"/>
        <v>0</v>
      </c>
      <c r="X42" s="43">
        <f t="shared" si="5"/>
        <v>0</v>
      </c>
      <c r="Y42" s="43">
        <f t="shared" si="5"/>
        <v>0</v>
      </c>
      <c r="Z42" s="43">
        <f t="shared" si="5"/>
        <v>0</v>
      </c>
      <c r="AA42" s="333">
        <f t="shared" si="5"/>
        <v>0</v>
      </c>
      <c r="AB42" s="333">
        <f t="shared" si="5"/>
        <v>0</v>
      </c>
    </row>
    <row r="43" spans="1:28" x14ac:dyDescent="0.25">
      <c r="A43" s="38"/>
      <c r="B43" s="29">
        <f>SUM(D43:Y43)</f>
        <v>0</v>
      </c>
      <c r="C43" s="3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8" x14ac:dyDescent="0.25">
      <c r="A44" s="39" t="s">
        <v>63</v>
      </c>
      <c r="B44" s="3"/>
      <c r="C44" s="30">
        <f>+C14+C42</f>
        <v>0</v>
      </c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33"/>
      <c r="U44" s="33"/>
      <c r="V44" s="33"/>
      <c r="W44" s="33"/>
      <c r="X44" s="33"/>
      <c r="Y44" s="33"/>
      <c r="Z44" s="33"/>
    </row>
    <row r="45" spans="1:28" x14ac:dyDescent="0.25">
      <c r="A45" s="3"/>
      <c r="B45" s="3"/>
      <c r="C45" s="3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8" x14ac:dyDescent="0.25">
      <c r="A46" s="3"/>
      <c r="B46" s="36"/>
      <c r="C46" s="3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8" x14ac:dyDescent="0.25">
      <c r="A47" s="3"/>
      <c r="B47" s="3"/>
      <c r="C47" s="3"/>
      <c r="E47" s="7"/>
      <c r="F47" s="4"/>
      <c r="G47" s="4"/>
      <c r="H47" s="4"/>
      <c r="I47" s="4"/>
      <c r="J47" s="4"/>
      <c r="K47" s="4"/>
      <c r="L47" s="4"/>
      <c r="M47" s="4"/>
      <c r="N47" s="7">
        <f>SUM(E32:E47)</f>
        <v>0</v>
      </c>
      <c r="O47" s="4"/>
      <c r="P47" s="4"/>
      <c r="Q47" s="4"/>
      <c r="R47" s="4"/>
      <c r="S47" s="4"/>
    </row>
    <row r="48" spans="1:28" x14ac:dyDescent="0.25">
      <c r="B48" s="3"/>
      <c r="C48" s="3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</row>
    <row r="49" spans="5:19" x14ac:dyDescent="0.25"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</row>
    <row r="50" spans="5:19" x14ac:dyDescent="0.25"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</row>
    <row r="51" spans="5:19" x14ac:dyDescent="0.25"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</row>
    <row r="52" spans="5:19" x14ac:dyDescent="0.25"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</row>
    <row r="53" spans="5:19" x14ac:dyDescent="0.25"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</row>
    <row r="54" spans="5:19" x14ac:dyDescent="0.25"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</row>
    <row r="55" spans="5:19" x14ac:dyDescent="0.25"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</row>
    <row r="56" spans="5:19" x14ac:dyDescent="0.25"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</row>
    <row r="57" spans="5:19" x14ac:dyDescent="0.25"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</row>
    <row r="58" spans="5:19" x14ac:dyDescent="0.25"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</row>
  </sheetData>
  <pageMargins left="0.7" right="0.7" top="0.75" bottom="0.75" header="0.3" footer="0.3"/>
  <pageSetup scale="65" orientation="landscape" r:id="rId1"/>
  <ignoredErrors>
    <ignoredError sqref="Q32:Q34 U36:U37 R32" formula="1"/>
  </ignoredErrors>
</worksheet>
</file>

<file path=xl/worksheets/sheet1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300-000000000000}">
  <sheetPr codeName="Sheet156"/>
  <dimension ref="A1:AB58"/>
  <sheetViews>
    <sheetView workbookViewId="0"/>
  </sheetViews>
  <sheetFormatPr defaultColWidth="9.140625" defaultRowHeight="15" x14ac:dyDescent="0.25"/>
  <cols>
    <col min="1" max="1" width="20.85546875" customWidth="1"/>
    <col min="2" max="2" width="8.7109375" customWidth="1"/>
    <col min="3" max="3" width="12.85546875" customWidth="1"/>
    <col min="4" max="12" width="7.42578125" hidden="1" customWidth="1"/>
    <col min="13" max="13" width="7.5703125" hidden="1" customWidth="1"/>
    <col min="14" max="16" width="9.28515625" customWidth="1"/>
    <col min="17" max="17" width="12.140625" customWidth="1"/>
    <col min="18" max="21" width="11.28515625" customWidth="1"/>
    <col min="22" max="24" width="10.5703125" customWidth="1"/>
  </cols>
  <sheetData>
    <row r="1" spans="1:28" x14ac:dyDescent="0.25">
      <c r="A1" s="11" t="s">
        <v>10</v>
      </c>
    </row>
    <row r="2" spans="1:28" x14ac:dyDescent="0.25">
      <c r="A2" s="9" t="s">
        <v>14</v>
      </c>
    </row>
    <row r="3" spans="1:28" x14ac:dyDescent="0.25">
      <c r="A3" s="9" t="s">
        <v>80</v>
      </c>
    </row>
    <row r="4" spans="1:28" x14ac:dyDescent="0.25">
      <c r="R4" s="40" t="s">
        <v>4</v>
      </c>
      <c r="S4" s="41"/>
      <c r="T4" s="40" t="s">
        <v>8</v>
      </c>
      <c r="U4" s="40"/>
    </row>
    <row r="5" spans="1:28" x14ac:dyDescent="0.25">
      <c r="A5" s="10" t="s">
        <v>9</v>
      </c>
      <c r="B5" s="12" t="s">
        <v>64</v>
      </c>
      <c r="C5" s="12" t="s">
        <v>12</v>
      </c>
      <c r="R5" s="42" t="s">
        <v>2</v>
      </c>
      <c r="S5" s="42" t="s">
        <v>60</v>
      </c>
      <c r="T5" s="42" t="s">
        <v>7</v>
      </c>
      <c r="U5" s="42"/>
    </row>
    <row r="6" spans="1:28" x14ac:dyDescent="0.25">
      <c r="A6" s="9"/>
      <c r="B6" s="3"/>
      <c r="R6" s="3"/>
    </row>
    <row r="7" spans="1:28" x14ac:dyDescent="0.25">
      <c r="A7" s="213" t="s">
        <v>952</v>
      </c>
      <c r="B7" s="212">
        <v>722</v>
      </c>
      <c r="C7" s="214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5"/>
      <c r="P7" s="6"/>
      <c r="Q7" s="6"/>
      <c r="R7" s="13">
        <f>+C14</f>
        <v>15000</v>
      </c>
      <c r="S7" s="13">
        <f>+-C42</f>
        <v>15000</v>
      </c>
      <c r="T7" s="13">
        <f>+R7-S7</f>
        <v>0</v>
      </c>
      <c r="U7" s="13"/>
    </row>
    <row r="8" spans="1:28" x14ac:dyDescent="0.25">
      <c r="A8" s="213"/>
      <c r="B8" s="3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5"/>
      <c r="P8" s="6"/>
      <c r="Q8" s="6"/>
    </row>
    <row r="9" spans="1:28" x14ac:dyDescent="0.25">
      <c r="A9" s="2"/>
      <c r="B9" s="3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5"/>
      <c r="P9" s="6"/>
      <c r="Q9" s="6"/>
    </row>
    <row r="10" spans="1:28" x14ac:dyDescent="0.25">
      <c r="B10" s="3"/>
    </row>
    <row r="11" spans="1:28" x14ac:dyDescent="0.25">
      <c r="A11" s="686" t="s">
        <v>66</v>
      </c>
      <c r="B11" s="212" t="s">
        <v>534</v>
      </c>
      <c r="C11" s="214"/>
    </row>
    <row r="12" spans="1:28" x14ac:dyDescent="0.25">
      <c r="B12" s="28"/>
      <c r="C12" s="2"/>
    </row>
    <row r="13" spans="1:28" x14ac:dyDescent="0.25">
      <c r="A13" s="9" t="s">
        <v>5</v>
      </c>
      <c r="C13" s="31" t="s">
        <v>3</v>
      </c>
      <c r="D13" s="32">
        <v>1994</v>
      </c>
      <c r="E13" s="32">
        <v>1995</v>
      </c>
      <c r="F13" s="32">
        <v>1996</v>
      </c>
      <c r="G13" s="32">
        <v>1997</v>
      </c>
      <c r="H13" s="32">
        <v>1998</v>
      </c>
      <c r="I13" s="32">
        <v>1999</v>
      </c>
      <c r="J13" s="32">
        <v>2000</v>
      </c>
      <c r="K13" s="32">
        <v>2001</v>
      </c>
      <c r="L13" s="32">
        <v>2002</v>
      </c>
      <c r="M13" s="32">
        <v>2003</v>
      </c>
      <c r="N13" s="32">
        <v>2004</v>
      </c>
      <c r="O13" s="32">
        <v>2005</v>
      </c>
      <c r="P13" s="32">
        <v>2006</v>
      </c>
      <c r="Q13" s="32">
        <v>2007</v>
      </c>
      <c r="R13" s="32">
        <v>2008</v>
      </c>
      <c r="S13" s="32">
        <v>2009</v>
      </c>
      <c r="T13" s="32">
        <v>2010</v>
      </c>
      <c r="U13" s="32">
        <v>2011</v>
      </c>
      <c r="V13" s="32">
        <v>2012</v>
      </c>
      <c r="W13" s="32">
        <v>2013</v>
      </c>
      <c r="X13" s="32">
        <v>2014</v>
      </c>
      <c r="Y13" s="328">
        <v>2015</v>
      </c>
      <c r="Z13" s="32">
        <v>2016</v>
      </c>
      <c r="AA13" s="328">
        <v>2017</v>
      </c>
      <c r="AB13" s="32">
        <v>2018</v>
      </c>
    </row>
    <row r="14" spans="1:28" x14ac:dyDescent="0.25">
      <c r="A14" s="9" t="s">
        <v>73</v>
      </c>
      <c r="C14" s="29">
        <f>SUM(D14:Y14)</f>
        <v>15000</v>
      </c>
      <c r="D14" s="43"/>
      <c r="E14" s="43"/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43"/>
      <c r="Q14" s="33"/>
      <c r="R14" s="43"/>
      <c r="S14" s="29"/>
      <c r="T14" s="43"/>
      <c r="U14" s="43">
        <v>15000</v>
      </c>
      <c r="V14" s="43"/>
      <c r="W14" s="43"/>
      <c r="X14" s="43"/>
      <c r="Y14" s="7"/>
      <c r="Z14" s="7"/>
    </row>
    <row r="15" spans="1:28" x14ac:dyDescent="0.25">
      <c r="A15" s="34"/>
      <c r="B15" s="2"/>
      <c r="C15" s="2"/>
      <c r="N15" s="7"/>
      <c r="O15" s="7"/>
      <c r="P15" s="7"/>
      <c r="Q15" s="7"/>
      <c r="R15" s="7"/>
      <c r="S15" s="7"/>
      <c r="T15" s="7"/>
      <c r="U15" s="7"/>
      <c r="V15" s="43"/>
      <c r="W15" s="43"/>
      <c r="X15" s="43"/>
      <c r="Y15" s="7"/>
      <c r="Z15" s="7"/>
    </row>
    <row r="16" spans="1:28" x14ac:dyDescent="0.25">
      <c r="A16" s="9" t="s">
        <v>6</v>
      </c>
      <c r="B16" s="3">
        <v>1994</v>
      </c>
      <c r="C16" s="13">
        <f>-SUM(D16:Y16)</f>
        <v>0</v>
      </c>
      <c r="D16" s="7">
        <f>+D$14/7/2</f>
        <v>0</v>
      </c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43"/>
      <c r="W16" s="43"/>
      <c r="X16" s="43"/>
      <c r="Y16" s="7"/>
      <c r="Z16" s="7"/>
    </row>
    <row r="17" spans="1:26" x14ac:dyDescent="0.25">
      <c r="B17" s="3">
        <v>1995</v>
      </c>
      <c r="C17" s="13">
        <f t="shared" ref="C17:C40" si="0">-SUM(D17:Y17)</f>
        <v>0</v>
      </c>
      <c r="D17" s="7">
        <f>+D$14/7</f>
        <v>0</v>
      </c>
      <c r="E17" s="7">
        <f>+E$14/7/2</f>
        <v>0</v>
      </c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43"/>
      <c r="W17" s="43"/>
      <c r="X17" s="43"/>
      <c r="Y17" s="7"/>
      <c r="Z17" s="7"/>
    </row>
    <row r="18" spans="1:26" x14ac:dyDescent="0.25">
      <c r="B18" s="3">
        <v>1996</v>
      </c>
      <c r="C18" s="13">
        <f t="shared" si="0"/>
        <v>0</v>
      </c>
      <c r="D18" s="7">
        <f>+D17</f>
        <v>0</v>
      </c>
      <c r="E18" s="7">
        <f>+E$14/7</f>
        <v>0</v>
      </c>
      <c r="F18" s="7">
        <f>+F$14/7/2</f>
        <v>0</v>
      </c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43"/>
      <c r="W18" s="43"/>
      <c r="X18" s="43"/>
      <c r="Y18" s="7"/>
      <c r="Z18" s="7"/>
    </row>
    <row r="19" spans="1:26" x14ac:dyDescent="0.25">
      <c r="B19" s="3">
        <v>1997</v>
      </c>
      <c r="C19" s="13">
        <f t="shared" si="0"/>
        <v>0</v>
      </c>
      <c r="D19" s="7">
        <f>+D18</f>
        <v>0</v>
      </c>
      <c r="E19" s="7">
        <f>+E18</f>
        <v>0</v>
      </c>
      <c r="F19" s="7">
        <f>+F$14/7</f>
        <v>0</v>
      </c>
      <c r="G19" s="7">
        <f>+G$14/7/2</f>
        <v>0</v>
      </c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43"/>
      <c r="W19" s="43"/>
      <c r="X19" s="43"/>
      <c r="Y19" s="7"/>
      <c r="Z19" s="7"/>
    </row>
    <row r="20" spans="1:26" x14ac:dyDescent="0.25">
      <c r="B20" s="3">
        <v>1998</v>
      </c>
      <c r="C20" s="13">
        <f t="shared" si="0"/>
        <v>0</v>
      </c>
      <c r="D20" s="7">
        <f>+D19</f>
        <v>0</v>
      </c>
      <c r="E20" s="7">
        <f>+E19</f>
        <v>0</v>
      </c>
      <c r="F20" s="7">
        <f>+F19</f>
        <v>0</v>
      </c>
      <c r="G20" s="7">
        <f>+G$14/7</f>
        <v>0</v>
      </c>
      <c r="H20" s="7">
        <f>+H$14/7/2</f>
        <v>0</v>
      </c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43"/>
      <c r="W20" s="43"/>
      <c r="X20" s="43"/>
      <c r="Y20" s="7"/>
      <c r="Z20" s="7"/>
    </row>
    <row r="21" spans="1:26" x14ac:dyDescent="0.25">
      <c r="B21" s="3">
        <v>1999</v>
      </c>
      <c r="C21" s="13">
        <f t="shared" si="0"/>
        <v>0</v>
      </c>
      <c r="D21" s="7">
        <f>+D20</f>
        <v>0</v>
      </c>
      <c r="E21" s="7">
        <f>+E20</f>
        <v>0</v>
      </c>
      <c r="F21" s="7">
        <f>+F20</f>
        <v>0</v>
      </c>
      <c r="G21" s="7">
        <f>+G20</f>
        <v>0</v>
      </c>
      <c r="H21" s="7">
        <f>+H$14/7</f>
        <v>0</v>
      </c>
      <c r="I21" s="7">
        <f>+I$14/7/2</f>
        <v>0</v>
      </c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43"/>
      <c r="W21" s="43"/>
      <c r="X21" s="43"/>
      <c r="Y21" s="7"/>
      <c r="Z21" s="7"/>
    </row>
    <row r="22" spans="1:26" x14ac:dyDescent="0.25">
      <c r="B22" s="3">
        <v>2000</v>
      </c>
      <c r="C22" s="13">
        <f t="shared" si="0"/>
        <v>0</v>
      </c>
      <c r="D22" s="7">
        <f>+D21</f>
        <v>0</v>
      </c>
      <c r="E22" s="7">
        <f>+E21</f>
        <v>0</v>
      </c>
      <c r="F22" s="7">
        <f>+F21</f>
        <v>0</v>
      </c>
      <c r="G22" s="7">
        <f>+G21</f>
        <v>0</v>
      </c>
      <c r="H22" s="7">
        <f>+H21</f>
        <v>0</v>
      </c>
      <c r="I22" s="7">
        <f>+I$14/7</f>
        <v>0</v>
      </c>
      <c r="J22" s="7">
        <f>+J$14/7/2</f>
        <v>0</v>
      </c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43"/>
      <c r="W22" s="43"/>
      <c r="X22" s="43"/>
      <c r="Y22" s="7"/>
      <c r="Z22" s="7"/>
    </row>
    <row r="23" spans="1:26" x14ac:dyDescent="0.25">
      <c r="B23" s="3">
        <v>2001</v>
      </c>
      <c r="C23" s="13">
        <f t="shared" si="0"/>
        <v>0</v>
      </c>
      <c r="D23" s="7">
        <f>+D$14/7/2</f>
        <v>0</v>
      </c>
      <c r="E23" s="7">
        <f>+E22</f>
        <v>0</v>
      </c>
      <c r="F23" s="7">
        <f>+F22</f>
        <v>0</v>
      </c>
      <c r="G23" s="7">
        <f>+G22</f>
        <v>0</v>
      </c>
      <c r="H23" s="7">
        <f>+H22</f>
        <v>0</v>
      </c>
      <c r="I23" s="7">
        <f>+I22</f>
        <v>0</v>
      </c>
      <c r="J23" s="7">
        <f>+J$14/7</f>
        <v>0</v>
      </c>
      <c r="K23" s="7">
        <f>+K$14/7/2</f>
        <v>0</v>
      </c>
      <c r="L23" s="7"/>
      <c r="M23" s="7"/>
      <c r="N23" s="7"/>
      <c r="O23" s="7"/>
      <c r="P23" s="7"/>
      <c r="Q23" s="7"/>
      <c r="R23" s="7"/>
      <c r="S23" s="7"/>
      <c r="T23" s="7"/>
      <c r="U23" s="7"/>
      <c r="V23" s="43"/>
      <c r="W23" s="43"/>
      <c r="X23" s="43"/>
      <c r="Y23" s="7"/>
      <c r="Z23" s="7"/>
    </row>
    <row r="24" spans="1:26" x14ac:dyDescent="0.25">
      <c r="B24" s="3">
        <v>2002</v>
      </c>
      <c r="C24" s="13">
        <f t="shared" si="0"/>
        <v>0</v>
      </c>
      <c r="D24" s="7"/>
      <c r="E24" s="7">
        <f>+E$14/7/2</f>
        <v>0</v>
      </c>
      <c r="F24" s="7">
        <f>+F23</f>
        <v>0</v>
      </c>
      <c r="G24" s="7">
        <f>+G23</f>
        <v>0</v>
      </c>
      <c r="H24" s="7">
        <f>+H23</f>
        <v>0</v>
      </c>
      <c r="I24" s="7">
        <f>+I23</f>
        <v>0</v>
      </c>
      <c r="J24" s="7">
        <f>+J23</f>
        <v>0</v>
      </c>
      <c r="K24" s="7">
        <f>+K$14/7</f>
        <v>0</v>
      </c>
      <c r="L24" s="7">
        <f>+L$14/7/2</f>
        <v>0</v>
      </c>
      <c r="M24" s="7"/>
      <c r="N24" s="7"/>
      <c r="O24" s="7"/>
      <c r="P24" s="7"/>
      <c r="Q24" s="7"/>
      <c r="R24" s="7"/>
      <c r="S24" s="7"/>
      <c r="T24" s="7"/>
      <c r="U24" s="7"/>
      <c r="V24" s="43"/>
      <c r="W24" s="43"/>
      <c r="X24" s="43"/>
      <c r="Y24" s="7"/>
      <c r="Z24" s="7"/>
    </row>
    <row r="25" spans="1:26" x14ac:dyDescent="0.25">
      <c r="B25" s="3">
        <v>2003</v>
      </c>
      <c r="C25" s="13">
        <f t="shared" si="0"/>
        <v>0</v>
      </c>
      <c r="D25" s="7"/>
      <c r="E25" s="7"/>
      <c r="F25" s="7">
        <f>+F$14/7/2</f>
        <v>0</v>
      </c>
      <c r="G25" s="7">
        <f>+G24</f>
        <v>0</v>
      </c>
      <c r="H25" s="7">
        <f>+H24</f>
        <v>0</v>
      </c>
      <c r="I25" s="7">
        <f>+I24</f>
        <v>0</v>
      </c>
      <c r="J25" s="7">
        <f>+J24</f>
        <v>0</v>
      </c>
      <c r="K25" s="7">
        <f>+K24</f>
        <v>0</v>
      </c>
      <c r="L25" s="7">
        <f>+L$14/7</f>
        <v>0</v>
      </c>
      <c r="M25" s="7">
        <f>+M$14/7/2</f>
        <v>0</v>
      </c>
      <c r="N25" s="7"/>
      <c r="O25" s="7"/>
      <c r="P25" s="7"/>
      <c r="Q25" s="7"/>
      <c r="R25" s="7"/>
      <c r="S25" s="7"/>
      <c r="T25" s="7"/>
      <c r="U25" s="7"/>
      <c r="V25" s="43"/>
      <c r="W25" s="43"/>
      <c r="X25" s="43"/>
      <c r="Y25" s="7"/>
      <c r="Z25" s="7"/>
    </row>
    <row r="26" spans="1:26" x14ac:dyDescent="0.25">
      <c r="B26" s="3">
        <v>2004</v>
      </c>
      <c r="C26" s="13">
        <f t="shared" si="0"/>
        <v>0</v>
      </c>
      <c r="D26" s="7"/>
      <c r="E26" s="7"/>
      <c r="F26" s="7"/>
      <c r="G26" s="7">
        <f>+G$14/7/2</f>
        <v>0</v>
      </c>
      <c r="H26" s="7">
        <f>+H25</f>
        <v>0</v>
      </c>
      <c r="I26" s="7">
        <f>+I25</f>
        <v>0</v>
      </c>
      <c r="J26" s="7">
        <f>+J25</f>
        <v>0</v>
      </c>
      <c r="K26" s="7">
        <f>+K25</f>
        <v>0</v>
      </c>
      <c r="L26" s="7">
        <f>+L25</f>
        <v>0</v>
      </c>
      <c r="M26" s="7">
        <f>+M$14/7</f>
        <v>0</v>
      </c>
      <c r="N26" s="7">
        <f>+N$14/7/2</f>
        <v>0</v>
      </c>
      <c r="O26" s="7"/>
      <c r="P26" s="7"/>
      <c r="Q26" s="7"/>
      <c r="R26" s="7"/>
      <c r="S26" s="7"/>
      <c r="T26" s="7"/>
      <c r="U26" s="7"/>
      <c r="V26" s="43"/>
      <c r="W26" s="43"/>
      <c r="X26" s="43"/>
      <c r="Y26" s="7"/>
      <c r="Z26" s="7"/>
    </row>
    <row r="27" spans="1:26" x14ac:dyDescent="0.25">
      <c r="B27" s="3">
        <v>2005</v>
      </c>
      <c r="C27" s="13">
        <f t="shared" si="0"/>
        <v>0</v>
      </c>
      <c r="D27" s="7"/>
      <c r="E27" s="7"/>
      <c r="F27" s="7"/>
      <c r="G27" s="7"/>
      <c r="H27" s="7">
        <f>+H$14/7/2</f>
        <v>0</v>
      </c>
      <c r="I27" s="7">
        <f>+I26</f>
        <v>0</v>
      </c>
      <c r="J27" s="7">
        <f>+J26</f>
        <v>0</v>
      </c>
      <c r="K27" s="7">
        <f>+K26</f>
        <v>0</v>
      </c>
      <c r="L27" s="7">
        <f>+L26</f>
        <v>0</v>
      </c>
      <c r="M27" s="7">
        <f>+M26</f>
        <v>0</v>
      </c>
      <c r="N27" s="7">
        <f>+N$14/7</f>
        <v>0</v>
      </c>
      <c r="O27" s="7">
        <f>+O$14/7/2</f>
        <v>0</v>
      </c>
      <c r="P27" s="7"/>
      <c r="Q27" s="7"/>
      <c r="R27" s="7"/>
      <c r="S27" s="7"/>
      <c r="T27" s="7"/>
      <c r="U27" s="7"/>
      <c r="V27" s="43"/>
      <c r="W27" s="43"/>
      <c r="X27" s="43"/>
      <c r="Y27" s="7"/>
      <c r="Z27" s="7"/>
    </row>
    <row r="28" spans="1:26" x14ac:dyDescent="0.25">
      <c r="B28" s="3">
        <v>2006</v>
      </c>
      <c r="C28" s="13">
        <f t="shared" si="0"/>
        <v>0</v>
      </c>
      <c r="D28" s="7"/>
      <c r="E28" s="7"/>
      <c r="F28" s="7"/>
      <c r="G28" s="7"/>
      <c r="H28" s="7"/>
      <c r="I28" s="7">
        <f>+I$14/7/2</f>
        <v>0</v>
      </c>
      <c r="J28" s="7">
        <f>+J27</f>
        <v>0</v>
      </c>
      <c r="K28" s="7">
        <f>+K27</f>
        <v>0</v>
      </c>
      <c r="L28" s="7">
        <f>+L27</f>
        <v>0</v>
      </c>
      <c r="M28" s="7">
        <f>+M27</f>
        <v>0</v>
      </c>
      <c r="N28" s="7">
        <f>+N27</f>
        <v>0</v>
      </c>
      <c r="O28" s="7">
        <f>+O$14/7</f>
        <v>0</v>
      </c>
      <c r="P28" s="7">
        <f>+P$14/7/2</f>
        <v>0</v>
      </c>
      <c r="Q28" s="7"/>
      <c r="R28" s="7"/>
      <c r="S28" s="7"/>
      <c r="T28" s="7"/>
      <c r="U28" s="7"/>
      <c r="V28" s="43"/>
      <c r="W28" s="43"/>
      <c r="X28" s="43"/>
      <c r="Y28" s="7"/>
      <c r="Z28" s="7"/>
    </row>
    <row r="29" spans="1:26" x14ac:dyDescent="0.25">
      <c r="B29" s="3">
        <v>2007</v>
      </c>
      <c r="C29" s="13">
        <f t="shared" si="0"/>
        <v>0</v>
      </c>
      <c r="D29" s="7"/>
      <c r="E29" s="7"/>
      <c r="F29" s="7"/>
      <c r="G29" s="7"/>
      <c r="H29" s="7"/>
      <c r="I29" s="7"/>
      <c r="J29" s="7">
        <f>+J$14/7/2</f>
        <v>0</v>
      </c>
      <c r="K29" s="7">
        <f>+K28</f>
        <v>0</v>
      </c>
      <c r="L29" s="7">
        <f>+L28</f>
        <v>0</v>
      </c>
      <c r="M29" s="7">
        <f>+M28</f>
        <v>0</v>
      </c>
      <c r="N29" s="7">
        <f>+N28</f>
        <v>0</v>
      </c>
      <c r="O29" s="7">
        <f>+O28</f>
        <v>0</v>
      </c>
      <c r="P29" s="7">
        <f>+P$14/7</f>
        <v>0</v>
      </c>
      <c r="Q29" s="7">
        <f>+Q$14/7/2</f>
        <v>0</v>
      </c>
      <c r="R29" s="7"/>
      <c r="S29" s="7"/>
      <c r="T29" s="7"/>
      <c r="U29" s="7"/>
      <c r="V29" s="43"/>
      <c r="W29" s="43"/>
      <c r="X29" s="43"/>
      <c r="Y29" s="7"/>
      <c r="Z29" s="7"/>
    </row>
    <row r="30" spans="1:26" x14ac:dyDescent="0.25">
      <c r="B30" s="3">
        <v>2008</v>
      </c>
      <c r="C30" s="13">
        <f t="shared" si="0"/>
        <v>0</v>
      </c>
      <c r="D30" s="7"/>
      <c r="E30" s="7"/>
      <c r="F30" s="7"/>
      <c r="G30" s="7"/>
      <c r="H30" s="7"/>
      <c r="I30" s="7"/>
      <c r="J30" s="7"/>
      <c r="K30" s="7">
        <f>+K$14/7/2</f>
        <v>0</v>
      </c>
      <c r="L30" s="7">
        <f>+L29</f>
        <v>0</v>
      </c>
      <c r="M30" s="7">
        <f>+M29</f>
        <v>0</v>
      </c>
      <c r="N30" s="7">
        <f>+N29</f>
        <v>0</v>
      </c>
      <c r="O30" s="7">
        <f>+O29</f>
        <v>0</v>
      </c>
      <c r="P30" s="7">
        <f>+P29</f>
        <v>0</v>
      </c>
      <c r="Q30" s="7">
        <f>+Q$14/7</f>
        <v>0</v>
      </c>
      <c r="R30" s="7">
        <f>+R$14/7/2</f>
        <v>0</v>
      </c>
      <c r="S30" s="7"/>
      <c r="T30" s="7"/>
      <c r="U30" s="7"/>
      <c r="V30" s="43"/>
      <c r="W30" s="43"/>
      <c r="X30" s="43"/>
      <c r="Y30" s="7"/>
      <c r="Z30" s="7"/>
    </row>
    <row r="31" spans="1:26" x14ac:dyDescent="0.25">
      <c r="B31" s="3">
        <v>2009</v>
      </c>
      <c r="C31" s="13">
        <f t="shared" si="0"/>
        <v>0</v>
      </c>
      <c r="D31" s="7"/>
      <c r="E31" s="7"/>
      <c r="F31" s="7"/>
      <c r="G31" s="7"/>
      <c r="H31" s="7"/>
      <c r="I31" s="7"/>
      <c r="J31" s="7"/>
      <c r="K31" s="7"/>
      <c r="L31" s="7">
        <f>+L$14/7/2</f>
        <v>0</v>
      </c>
      <c r="M31" s="7">
        <f>+M30</f>
        <v>0</v>
      </c>
      <c r="N31" s="7">
        <f>+N30</f>
        <v>0</v>
      </c>
      <c r="O31" s="7">
        <f>+O30</f>
        <v>0</v>
      </c>
      <c r="P31" s="7">
        <f t="shared" ref="P31:P34" si="1">+P30</f>
        <v>0</v>
      </c>
      <c r="Q31" s="7">
        <f t="shared" ref="Q31:Q35" si="2">+Q$14/7</f>
        <v>0</v>
      </c>
      <c r="R31" s="7">
        <f>+R$14/7</f>
        <v>0</v>
      </c>
      <c r="S31" s="7">
        <f>+S$14/7/2</f>
        <v>0</v>
      </c>
      <c r="T31" s="7"/>
      <c r="U31" s="7"/>
      <c r="V31" s="43"/>
      <c r="W31" s="43"/>
      <c r="X31" s="43"/>
      <c r="Y31" s="7"/>
      <c r="Z31" s="7"/>
    </row>
    <row r="32" spans="1:26" x14ac:dyDescent="0.25">
      <c r="A32" s="38" t="s">
        <v>59</v>
      </c>
      <c r="B32" s="3">
        <v>2010</v>
      </c>
      <c r="C32" s="13">
        <f t="shared" si="0"/>
        <v>0</v>
      </c>
      <c r="D32" s="7"/>
      <c r="E32" s="7"/>
      <c r="F32" s="7"/>
      <c r="G32" s="7"/>
      <c r="H32" s="7"/>
      <c r="I32" s="7"/>
      <c r="J32" s="7"/>
      <c r="K32" s="7"/>
      <c r="L32" s="7"/>
      <c r="M32" s="7">
        <f>+M$14/7/2</f>
        <v>0</v>
      </c>
      <c r="N32" s="7">
        <f>+N31</f>
        <v>0</v>
      </c>
      <c r="O32" s="7">
        <f>+O31</f>
        <v>0</v>
      </c>
      <c r="P32" s="7">
        <f t="shared" si="1"/>
        <v>0</v>
      </c>
      <c r="Q32" s="7">
        <f t="shared" si="2"/>
        <v>0</v>
      </c>
      <c r="R32" s="7">
        <f>+R31</f>
        <v>0</v>
      </c>
      <c r="S32" s="7">
        <f>+S$14/7</f>
        <v>0</v>
      </c>
      <c r="T32" s="7">
        <f>+T$14/7/2</f>
        <v>0</v>
      </c>
      <c r="U32" s="7"/>
      <c r="V32" s="43"/>
      <c r="W32" s="43"/>
      <c r="X32" s="43"/>
      <c r="Y32" s="7"/>
      <c r="Z32" s="7"/>
    </row>
    <row r="33" spans="1:28" x14ac:dyDescent="0.25">
      <c r="A33" s="38"/>
      <c r="B33" s="3">
        <v>2011</v>
      </c>
      <c r="C33" s="13">
        <f t="shared" si="0"/>
        <v>-1071.4285714285713</v>
      </c>
      <c r="D33" s="7"/>
      <c r="E33" s="7"/>
      <c r="F33" s="7"/>
      <c r="G33" s="7"/>
      <c r="H33" s="7"/>
      <c r="I33" s="7"/>
      <c r="J33" s="7"/>
      <c r="K33" s="7"/>
      <c r="L33" s="7"/>
      <c r="M33" s="7"/>
      <c r="N33" s="7">
        <f>+N$14/7/2</f>
        <v>0</v>
      </c>
      <c r="O33" s="7">
        <f>+O32</f>
        <v>0</v>
      </c>
      <c r="P33" s="7">
        <f t="shared" si="1"/>
        <v>0</v>
      </c>
      <c r="Q33" s="7">
        <f t="shared" si="2"/>
        <v>0</v>
      </c>
      <c r="R33" s="7">
        <f t="shared" ref="R33:S36" si="3">+R32</f>
        <v>0</v>
      </c>
      <c r="S33" s="7">
        <f>+S32</f>
        <v>0</v>
      </c>
      <c r="T33" s="7">
        <f>+T$14/7</f>
        <v>0</v>
      </c>
      <c r="U33" s="7">
        <f>$U$14/7/2</f>
        <v>1071.4285714285713</v>
      </c>
      <c r="V33" s="43"/>
      <c r="W33" s="43"/>
      <c r="X33" s="43"/>
      <c r="Y33" s="7"/>
      <c r="Z33" s="7"/>
    </row>
    <row r="34" spans="1:28" x14ac:dyDescent="0.25">
      <c r="A34" s="38"/>
      <c r="B34" s="3">
        <v>2012</v>
      </c>
      <c r="C34" s="13">
        <f t="shared" si="0"/>
        <v>-2142.8571428571427</v>
      </c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>
        <f t="shared" si="1"/>
        <v>0</v>
      </c>
      <c r="Q34" s="7">
        <f t="shared" si="2"/>
        <v>0</v>
      </c>
      <c r="R34" s="7">
        <f t="shared" si="3"/>
        <v>0</v>
      </c>
      <c r="S34" s="7">
        <f t="shared" si="3"/>
        <v>0</v>
      </c>
      <c r="T34" s="7">
        <f>T33</f>
        <v>0</v>
      </c>
      <c r="U34" s="7">
        <f>$U$14/7</f>
        <v>2142.8571428571427</v>
      </c>
      <c r="V34" s="7">
        <f>+V$14/7/2</f>
        <v>0</v>
      </c>
      <c r="W34" s="43"/>
      <c r="X34" s="43"/>
      <c r="Y34" s="7"/>
      <c r="Z34" s="7"/>
    </row>
    <row r="35" spans="1:28" x14ac:dyDescent="0.25">
      <c r="A35" s="38"/>
      <c r="B35" s="3">
        <v>2013</v>
      </c>
      <c r="C35" s="13">
        <f t="shared" si="0"/>
        <v>-2142.8571428571427</v>
      </c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>
        <f>P14/7/2</f>
        <v>0</v>
      </c>
      <c r="Q35" s="7">
        <f t="shared" si="2"/>
        <v>0</v>
      </c>
      <c r="R35" s="7">
        <f t="shared" si="3"/>
        <v>0</v>
      </c>
      <c r="S35" s="7">
        <f t="shared" si="3"/>
        <v>0</v>
      </c>
      <c r="T35" s="7">
        <f>T34</f>
        <v>0</v>
      </c>
      <c r="U35" s="7">
        <f t="shared" ref="U35:U39" si="4">$U$14/7</f>
        <v>2142.8571428571427</v>
      </c>
      <c r="V35" s="43">
        <f>V14/7</f>
        <v>0</v>
      </c>
      <c r="W35" s="43">
        <f>W14/7/2</f>
        <v>0</v>
      </c>
      <c r="X35" s="43"/>
      <c r="Y35" s="7"/>
      <c r="Z35" s="7"/>
    </row>
    <row r="36" spans="1:28" x14ac:dyDescent="0.25">
      <c r="A36" s="38"/>
      <c r="B36" s="3">
        <v>2014</v>
      </c>
      <c r="C36" s="13">
        <f t="shared" si="0"/>
        <v>-2142.8571428571427</v>
      </c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>
        <f>Q14/7/2</f>
        <v>0</v>
      </c>
      <c r="R36" s="33">
        <f t="shared" si="3"/>
        <v>0</v>
      </c>
      <c r="S36" s="33">
        <f t="shared" si="3"/>
        <v>0</v>
      </c>
      <c r="T36" s="33">
        <f>T35</f>
        <v>0</v>
      </c>
      <c r="U36" s="7">
        <f t="shared" si="4"/>
        <v>2142.8571428571427</v>
      </c>
      <c r="V36" s="29">
        <f>V35</f>
        <v>0</v>
      </c>
      <c r="W36" s="29">
        <f>W14/7</f>
        <v>0</v>
      </c>
      <c r="X36" s="29">
        <f>X14/7/2</f>
        <v>0</v>
      </c>
      <c r="Y36" s="33"/>
      <c r="Z36" s="7"/>
    </row>
    <row r="37" spans="1:28" x14ac:dyDescent="0.25">
      <c r="A37" s="38"/>
      <c r="B37" s="3">
        <v>2015</v>
      </c>
      <c r="C37" s="13">
        <f t="shared" si="0"/>
        <v>-2142.8571428571427</v>
      </c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>
        <f>R14/7/2</f>
        <v>0</v>
      </c>
      <c r="S37" s="33">
        <f>S36</f>
        <v>0</v>
      </c>
      <c r="T37" s="33">
        <f>T36</f>
        <v>0</v>
      </c>
      <c r="U37" s="7">
        <f t="shared" si="4"/>
        <v>2142.8571428571427</v>
      </c>
      <c r="V37" s="29">
        <f>V36</f>
        <v>0</v>
      </c>
      <c r="W37" s="29">
        <f>W36</f>
        <v>0</v>
      </c>
      <c r="X37" s="29">
        <f>X14/7</f>
        <v>0</v>
      </c>
      <c r="Y37" s="33">
        <f>Y14/7/2</f>
        <v>0</v>
      </c>
      <c r="Z37" s="7"/>
    </row>
    <row r="38" spans="1:28" x14ac:dyDescent="0.25">
      <c r="A38" s="38"/>
      <c r="B38" s="3">
        <v>2016</v>
      </c>
      <c r="C38" s="13">
        <f t="shared" si="0"/>
        <v>-2142.8571428571427</v>
      </c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>
        <f>T14/7</f>
        <v>0</v>
      </c>
      <c r="U38" s="7">
        <f t="shared" si="4"/>
        <v>2142.8571428571427</v>
      </c>
      <c r="V38" s="29"/>
      <c r="W38" s="29"/>
      <c r="X38" s="29"/>
      <c r="Y38" s="33"/>
      <c r="Z38" s="7"/>
    </row>
    <row r="39" spans="1:28" x14ac:dyDescent="0.25">
      <c r="A39" s="38"/>
      <c r="B39" s="3">
        <v>2017</v>
      </c>
      <c r="C39" s="13">
        <f t="shared" si="0"/>
        <v>-2142.8571428571427</v>
      </c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7">
        <f t="shared" si="4"/>
        <v>2142.8571428571427</v>
      </c>
      <c r="V39" s="29"/>
      <c r="W39" s="29"/>
      <c r="X39" s="29"/>
      <c r="Y39" s="33"/>
      <c r="Z39" s="7"/>
    </row>
    <row r="40" spans="1:28" x14ac:dyDescent="0.25">
      <c r="A40" s="38" t="s">
        <v>1193</v>
      </c>
      <c r="B40" s="3">
        <v>2018</v>
      </c>
      <c r="C40" s="13">
        <f t="shared" si="0"/>
        <v>-1071.4285714285713</v>
      </c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7">
        <f>$U$14/7/2</f>
        <v>1071.4285714285713</v>
      </c>
      <c r="V40" s="29"/>
      <c r="W40" s="29"/>
      <c r="X40" s="29"/>
      <c r="Y40" s="33"/>
      <c r="Z40" s="7"/>
    </row>
    <row r="41" spans="1:28" x14ac:dyDescent="0.25">
      <c r="A41" s="38"/>
      <c r="B41" s="3"/>
      <c r="C41" s="254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37"/>
      <c r="W41" s="37"/>
      <c r="X41" s="37"/>
      <c r="Y41" s="8"/>
      <c r="Z41" s="8"/>
    </row>
    <row r="42" spans="1:28" x14ac:dyDescent="0.25">
      <c r="A42" s="38" t="s">
        <v>62</v>
      </c>
      <c r="B42" s="7">
        <f>SUM(D42:Y42)</f>
        <v>0</v>
      </c>
      <c r="C42" s="29">
        <f>SUM(C16:C41)</f>
        <v>-15000</v>
      </c>
      <c r="D42" s="7">
        <f t="shared" ref="D42:AB42" si="5">-SUM(D16:D41)+D14</f>
        <v>0</v>
      </c>
      <c r="E42" s="7">
        <f t="shared" si="5"/>
        <v>0</v>
      </c>
      <c r="F42" s="7">
        <f t="shared" si="5"/>
        <v>0</v>
      </c>
      <c r="G42" s="7">
        <f t="shared" si="5"/>
        <v>0</v>
      </c>
      <c r="H42" s="7">
        <f t="shared" si="5"/>
        <v>0</v>
      </c>
      <c r="I42" s="7">
        <f t="shared" si="5"/>
        <v>0</v>
      </c>
      <c r="J42" s="7">
        <f t="shared" si="5"/>
        <v>0</v>
      </c>
      <c r="K42" s="7">
        <f t="shared" si="5"/>
        <v>0</v>
      </c>
      <c r="L42" s="7">
        <f t="shared" si="5"/>
        <v>0</v>
      </c>
      <c r="M42" s="7">
        <f t="shared" si="5"/>
        <v>0</v>
      </c>
      <c r="N42" s="7">
        <f t="shared" si="5"/>
        <v>0</v>
      </c>
      <c r="O42" s="7">
        <f t="shared" si="5"/>
        <v>0</v>
      </c>
      <c r="P42" s="7">
        <f t="shared" si="5"/>
        <v>0</v>
      </c>
      <c r="Q42" s="7">
        <f t="shared" si="5"/>
        <v>0</v>
      </c>
      <c r="R42" s="7">
        <f t="shared" si="5"/>
        <v>0</v>
      </c>
      <c r="S42" s="7">
        <f t="shared" si="5"/>
        <v>0</v>
      </c>
      <c r="T42" s="7">
        <f t="shared" si="5"/>
        <v>0</v>
      </c>
      <c r="U42" s="7">
        <f t="shared" si="5"/>
        <v>0</v>
      </c>
      <c r="V42" s="43">
        <f t="shared" si="5"/>
        <v>0</v>
      </c>
      <c r="W42" s="43">
        <f t="shared" si="5"/>
        <v>0</v>
      </c>
      <c r="X42" s="43">
        <f t="shared" si="5"/>
        <v>0</v>
      </c>
      <c r="Y42" s="43">
        <f t="shared" si="5"/>
        <v>0</v>
      </c>
      <c r="Z42" s="43">
        <f t="shared" si="5"/>
        <v>0</v>
      </c>
      <c r="AA42" s="333">
        <f t="shared" si="5"/>
        <v>0</v>
      </c>
      <c r="AB42" s="333">
        <f t="shared" si="5"/>
        <v>0</v>
      </c>
    </row>
    <row r="43" spans="1:28" x14ac:dyDescent="0.25">
      <c r="A43" s="38"/>
      <c r="B43" s="29">
        <f>SUM(D43:Y43)</f>
        <v>0</v>
      </c>
      <c r="C43" s="3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8" x14ac:dyDescent="0.25">
      <c r="A44" s="39" t="s">
        <v>63</v>
      </c>
      <c r="B44" s="3"/>
      <c r="C44" s="30">
        <f>+C14+C42</f>
        <v>0</v>
      </c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33"/>
      <c r="U44" s="33"/>
      <c r="V44" s="33"/>
      <c r="W44" s="33"/>
      <c r="X44" s="33"/>
      <c r="Y44" s="33"/>
      <c r="Z44" s="33"/>
    </row>
    <row r="45" spans="1:28" x14ac:dyDescent="0.25">
      <c r="A45" s="3"/>
      <c r="B45" s="3"/>
      <c r="C45" s="3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8" x14ac:dyDescent="0.25">
      <c r="A46" s="3"/>
      <c r="B46" s="36"/>
      <c r="C46" s="3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8" x14ac:dyDescent="0.25">
      <c r="A47" s="3"/>
      <c r="B47" s="3"/>
      <c r="C47" s="3"/>
      <c r="E47" s="7"/>
      <c r="F47" s="4"/>
      <c r="G47" s="4"/>
      <c r="H47" s="4"/>
      <c r="I47" s="4"/>
      <c r="J47" s="4"/>
      <c r="K47" s="4"/>
      <c r="L47" s="4"/>
      <c r="M47" s="4"/>
      <c r="N47" s="7">
        <f>SUM(E32:E47)</f>
        <v>0</v>
      </c>
      <c r="O47" s="4"/>
      <c r="P47" s="4"/>
      <c r="Q47" s="4"/>
      <c r="R47" s="4"/>
      <c r="S47" s="4"/>
    </row>
    <row r="48" spans="1:28" x14ac:dyDescent="0.25">
      <c r="B48" s="3"/>
      <c r="C48" s="3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</row>
    <row r="49" spans="5:19" x14ac:dyDescent="0.25"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</row>
    <row r="50" spans="5:19" x14ac:dyDescent="0.25"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</row>
    <row r="51" spans="5:19" x14ac:dyDescent="0.25"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</row>
    <row r="52" spans="5:19" x14ac:dyDescent="0.25"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</row>
    <row r="53" spans="5:19" x14ac:dyDescent="0.25"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</row>
    <row r="54" spans="5:19" x14ac:dyDescent="0.25"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</row>
    <row r="55" spans="5:19" x14ac:dyDescent="0.25"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</row>
    <row r="56" spans="5:19" x14ac:dyDescent="0.25"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</row>
    <row r="57" spans="5:19" x14ac:dyDescent="0.25"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</row>
    <row r="58" spans="5:19" x14ac:dyDescent="0.25"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</row>
  </sheetData>
  <pageMargins left="0.7" right="0.7" top="0.75" bottom="0.75" header="0.3" footer="0.3"/>
  <pageSetup scale="65" orientation="landscape" r:id="rId1"/>
  <ignoredErrors>
    <ignoredError sqref="Q32:Q34 U36:U37 R32" formula="1"/>
  </ignoredErrors>
  <legacyDrawing r:id="rId2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400-000000000000}">
  <sheetPr codeName="Sheet117">
    <tabColor theme="9" tint="-0.249977111117893"/>
    <pageSetUpPr fitToPage="1"/>
  </sheetPr>
  <dimension ref="A1:AH64"/>
  <sheetViews>
    <sheetView workbookViewId="0"/>
  </sheetViews>
  <sheetFormatPr defaultRowHeight="15" x14ac:dyDescent="0.25"/>
  <cols>
    <col min="1" max="1" width="20.85546875" style="289" customWidth="1"/>
    <col min="2" max="2" width="9.85546875" style="289" bestFit="1" customWidth="1"/>
    <col min="3" max="3" width="12.85546875" style="289" customWidth="1"/>
    <col min="4" max="12" width="7.42578125" style="289" hidden="1" customWidth="1"/>
    <col min="13" max="13" width="7.5703125" style="289" hidden="1" customWidth="1"/>
    <col min="14" max="17" width="9.28515625" style="289" customWidth="1"/>
    <col min="18" max="19" width="11.28515625" style="289" customWidth="1"/>
    <col min="20" max="20" width="10.7109375" style="289" bestFit="1" customWidth="1"/>
    <col min="21" max="21" width="9.140625" style="289"/>
    <col min="22" max="22" width="10.5703125" style="289" customWidth="1"/>
    <col min="23" max="23" width="13" style="289" customWidth="1"/>
    <col min="24" max="24" width="10.5703125" style="289" customWidth="1"/>
    <col min="25" max="25" width="9.140625" style="289"/>
    <col min="26" max="26" width="11.5703125" style="289" bestFit="1" customWidth="1"/>
    <col min="27" max="16384" width="9.140625" style="289"/>
  </cols>
  <sheetData>
    <row r="1" spans="1:34" x14ac:dyDescent="0.25">
      <c r="A1" s="360" t="s">
        <v>10</v>
      </c>
      <c r="O1" s="289" t="s">
        <v>647</v>
      </c>
    </row>
    <row r="2" spans="1:34" x14ac:dyDescent="0.25">
      <c r="A2" s="365" t="s">
        <v>438</v>
      </c>
      <c r="O2" s="461" t="s">
        <v>997</v>
      </c>
      <c r="P2" s="461"/>
      <c r="Q2" s="461"/>
      <c r="R2" s="461"/>
    </row>
    <row r="3" spans="1:34" x14ac:dyDescent="0.25">
      <c r="A3" s="365" t="s">
        <v>80</v>
      </c>
    </row>
    <row r="4" spans="1:34" x14ac:dyDescent="0.25">
      <c r="R4" s="584" t="s">
        <v>4</v>
      </c>
      <c r="S4" s="585"/>
      <c r="T4" s="584" t="s">
        <v>8</v>
      </c>
    </row>
    <row r="5" spans="1:34" x14ac:dyDescent="0.25">
      <c r="A5" s="586" t="s">
        <v>9</v>
      </c>
      <c r="B5" s="475" t="s">
        <v>64</v>
      </c>
      <c r="C5" s="475" t="s">
        <v>12</v>
      </c>
      <c r="N5" s="569" t="s">
        <v>693</v>
      </c>
      <c r="R5" s="587" t="s">
        <v>2</v>
      </c>
      <c r="S5" s="587" t="s">
        <v>60</v>
      </c>
      <c r="T5" s="587" t="s">
        <v>7</v>
      </c>
    </row>
    <row r="6" spans="1:34" x14ac:dyDescent="0.25">
      <c r="B6" s="290"/>
      <c r="R6" s="290"/>
    </row>
    <row r="7" spans="1:34" x14ac:dyDescent="0.25">
      <c r="A7" s="588" t="str">
        <f>SUMMARY!B186</f>
        <v xml:space="preserve">KOLOMNA VBM </v>
      </c>
      <c r="B7" s="589">
        <f>SUMMARY!A186</f>
        <v>723</v>
      </c>
      <c r="C7" s="589">
        <f>SUMMARY!D186</f>
        <v>1</v>
      </c>
      <c r="D7" s="687"/>
      <c r="E7" s="687"/>
      <c r="F7" s="687"/>
      <c r="G7" s="687"/>
      <c r="H7" s="687"/>
      <c r="I7" s="687"/>
      <c r="J7" s="687"/>
      <c r="K7" s="687"/>
      <c r="L7" s="687"/>
      <c r="M7" s="687"/>
      <c r="N7" s="688" t="s">
        <v>583</v>
      </c>
      <c r="O7" s="689"/>
      <c r="P7" s="421"/>
      <c r="Q7" s="421"/>
      <c r="R7" s="423">
        <f>+C14</f>
        <v>2939202.41</v>
      </c>
      <c r="S7" s="423">
        <f>+-C48</f>
        <v>2939202.41</v>
      </c>
      <c r="T7" s="423">
        <f>+R7-S7</f>
        <v>0</v>
      </c>
    </row>
    <row r="8" spans="1:34" x14ac:dyDescent="0.25">
      <c r="A8" s="588"/>
      <c r="B8" s="290"/>
      <c r="D8" s="634"/>
      <c r="E8" s="634"/>
      <c r="F8" s="634"/>
      <c r="G8" s="634"/>
      <c r="H8" s="634"/>
      <c r="I8" s="634"/>
      <c r="J8" s="634"/>
      <c r="K8" s="634"/>
      <c r="L8" s="634"/>
      <c r="M8" s="634"/>
      <c r="N8" s="634"/>
      <c r="O8" s="635"/>
      <c r="P8" s="421"/>
      <c r="Q8" s="421"/>
    </row>
    <row r="9" spans="1:34" x14ac:dyDescent="0.25">
      <c r="A9" s="437"/>
      <c r="B9" s="290"/>
      <c r="D9" s="634"/>
      <c r="E9" s="634"/>
      <c r="F9" s="634"/>
      <c r="G9" s="634"/>
      <c r="H9" s="634"/>
      <c r="I9" s="634"/>
      <c r="J9" s="634"/>
      <c r="K9" s="634"/>
      <c r="L9" s="634"/>
      <c r="M9" s="634"/>
      <c r="N9" s="634"/>
      <c r="O9" s="635"/>
      <c r="P9" s="421"/>
      <c r="Q9" s="421"/>
    </row>
    <row r="10" spans="1:34" x14ac:dyDescent="0.25">
      <c r="B10" s="290"/>
    </row>
    <row r="11" spans="1:34" x14ac:dyDescent="0.25">
      <c r="A11" s="458" t="s">
        <v>66</v>
      </c>
      <c r="B11" s="589" t="str">
        <f>SUMMARY!F186</f>
        <v>BURL1</v>
      </c>
      <c r="C11" s="590"/>
    </row>
    <row r="12" spans="1:34" x14ac:dyDescent="0.25">
      <c r="B12" s="594"/>
      <c r="C12" s="437"/>
    </row>
    <row r="13" spans="1:34" x14ac:dyDescent="0.25">
      <c r="A13" s="365" t="s">
        <v>5</v>
      </c>
      <c r="C13" s="595" t="s">
        <v>3</v>
      </c>
      <c r="D13" s="596">
        <v>1994</v>
      </c>
      <c r="E13" s="596">
        <v>1995</v>
      </c>
      <c r="F13" s="596">
        <v>1996</v>
      </c>
      <c r="G13" s="596">
        <v>1997</v>
      </c>
      <c r="H13" s="596">
        <v>1998</v>
      </c>
      <c r="I13" s="596">
        <v>1999</v>
      </c>
      <c r="J13" s="596">
        <v>2000</v>
      </c>
      <c r="K13" s="596">
        <v>2001</v>
      </c>
      <c r="L13" s="596">
        <v>2002</v>
      </c>
      <c r="M13" s="596">
        <v>2003</v>
      </c>
      <c r="N13" s="596">
        <v>2004</v>
      </c>
      <c r="O13" s="596">
        <f>N13+1</f>
        <v>2005</v>
      </c>
      <c r="P13" s="596">
        <f t="shared" ref="P13:AH13" si="0">O13+1</f>
        <v>2006</v>
      </c>
      <c r="Q13" s="596">
        <f t="shared" si="0"/>
        <v>2007</v>
      </c>
      <c r="R13" s="596">
        <f t="shared" si="0"/>
        <v>2008</v>
      </c>
      <c r="S13" s="596">
        <f t="shared" si="0"/>
        <v>2009</v>
      </c>
      <c r="T13" s="596">
        <f t="shared" si="0"/>
        <v>2010</v>
      </c>
      <c r="U13" s="596">
        <f t="shared" si="0"/>
        <v>2011</v>
      </c>
      <c r="V13" s="596">
        <f t="shared" si="0"/>
        <v>2012</v>
      </c>
      <c r="W13" s="596">
        <f t="shared" si="0"/>
        <v>2013</v>
      </c>
      <c r="X13" s="596">
        <f t="shared" si="0"/>
        <v>2014</v>
      </c>
      <c r="Y13" s="596">
        <f t="shared" si="0"/>
        <v>2015</v>
      </c>
      <c r="Z13" s="596">
        <f t="shared" si="0"/>
        <v>2016</v>
      </c>
      <c r="AA13" s="596">
        <f t="shared" si="0"/>
        <v>2017</v>
      </c>
      <c r="AB13" s="596">
        <f t="shared" si="0"/>
        <v>2018</v>
      </c>
      <c r="AC13" s="596">
        <f t="shared" si="0"/>
        <v>2019</v>
      </c>
      <c r="AD13" s="596">
        <f t="shared" si="0"/>
        <v>2020</v>
      </c>
      <c r="AE13" s="596">
        <f t="shared" si="0"/>
        <v>2021</v>
      </c>
      <c r="AF13" s="596">
        <f t="shared" si="0"/>
        <v>2022</v>
      </c>
      <c r="AG13" s="596">
        <f t="shared" si="0"/>
        <v>2023</v>
      </c>
      <c r="AH13" s="596">
        <f t="shared" si="0"/>
        <v>2024</v>
      </c>
    </row>
    <row r="14" spans="1:34" x14ac:dyDescent="0.25">
      <c r="A14" s="365" t="s">
        <v>73</v>
      </c>
      <c r="C14" s="681">
        <f>SUM(D14:AH14)</f>
        <v>2939202.41</v>
      </c>
      <c r="D14" s="362">
        <f>+'Equip Review 032310'!G29</f>
        <v>0</v>
      </c>
      <c r="E14" s="362">
        <f>+'Equip Review 032310'!H29</f>
        <v>0</v>
      </c>
      <c r="F14" s="362">
        <f>+'Equip Review 032310'!I29</f>
        <v>0</v>
      </c>
      <c r="G14" s="362">
        <f>+'Equip Review 032310'!J29</f>
        <v>0</v>
      </c>
      <c r="H14" s="362">
        <f>+'Equip Review 032310'!K29</f>
        <v>0</v>
      </c>
      <c r="I14" s="362">
        <f>+'Equip Review 032310'!L29</f>
        <v>0</v>
      </c>
      <c r="J14" s="362">
        <f>+'Equip Review 032310'!M29</f>
        <v>0</v>
      </c>
      <c r="K14" s="362">
        <f>+'Equip Review 032310'!N29</f>
        <v>0</v>
      </c>
      <c r="L14" s="362">
        <f>+'Equip Review 032310'!O29</f>
        <v>0</v>
      </c>
      <c r="M14" s="362">
        <f>+'Equip Review 032310'!P29</f>
        <v>0</v>
      </c>
      <c r="N14" s="362"/>
      <c r="O14" s="362"/>
      <c r="P14" s="362"/>
      <c r="Q14" s="362"/>
      <c r="R14" s="362"/>
      <c r="S14" s="362"/>
      <c r="T14" s="362"/>
      <c r="U14" s="482"/>
      <c r="V14" s="364">
        <v>1471965.28</v>
      </c>
      <c r="W14" s="362">
        <v>326945.26</v>
      </c>
      <c r="X14" s="362">
        <v>0</v>
      </c>
      <c r="Y14" s="599"/>
      <c r="Z14" s="599">
        <v>1140291.8700000001</v>
      </c>
    </row>
    <row r="15" spans="1:34" x14ac:dyDescent="0.25">
      <c r="A15" s="602"/>
      <c r="B15" s="437"/>
      <c r="C15" s="437"/>
      <c r="N15" s="362"/>
      <c r="O15" s="599"/>
      <c r="P15" s="599"/>
      <c r="Q15" s="599"/>
      <c r="R15" s="599"/>
      <c r="S15" s="362"/>
      <c r="T15" s="362"/>
      <c r="U15" s="362"/>
      <c r="V15" s="362"/>
      <c r="W15" s="362"/>
      <c r="X15" s="362"/>
      <c r="Y15" s="599"/>
      <c r="Z15" s="599"/>
    </row>
    <row r="16" spans="1:34" x14ac:dyDescent="0.25">
      <c r="A16" s="365" t="s">
        <v>6</v>
      </c>
      <c r="B16" s="290">
        <v>1994</v>
      </c>
      <c r="C16" s="423">
        <f>-SUM(D16:AH16)</f>
        <v>0</v>
      </c>
      <c r="D16" s="599">
        <f>+D$14/7/2</f>
        <v>0</v>
      </c>
      <c r="E16" s="599"/>
      <c r="F16" s="599"/>
      <c r="G16" s="599"/>
      <c r="H16" s="599"/>
      <c r="I16" s="599"/>
      <c r="J16" s="599"/>
      <c r="K16" s="599"/>
      <c r="L16" s="599"/>
      <c r="M16" s="599"/>
      <c r="N16" s="599"/>
      <c r="O16" s="599"/>
      <c r="P16" s="599"/>
      <c r="Q16" s="599"/>
      <c r="R16" s="599"/>
      <c r="S16" s="362"/>
      <c r="T16" s="362"/>
      <c r="U16" s="362"/>
      <c r="V16" s="362"/>
      <c r="W16" s="362"/>
      <c r="X16" s="362"/>
      <c r="Y16" s="599"/>
      <c r="Z16" s="599"/>
    </row>
    <row r="17" spans="1:26" x14ac:dyDescent="0.25">
      <c r="B17" s="290">
        <f>B16+1</f>
        <v>1995</v>
      </c>
      <c r="C17" s="423">
        <f t="shared" ref="C17:C46" si="1">-SUM(D17:AH17)</f>
        <v>0</v>
      </c>
      <c r="D17" s="599">
        <f>+D$14/7</f>
        <v>0</v>
      </c>
      <c r="E17" s="599">
        <f>+E$14/7/2</f>
        <v>0</v>
      </c>
      <c r="F17" s="599"/>
      <c r="G17" s="599"/>
      <c r="H17" s="599"/>
      <c r="I17" s="599"/>
      <c r="J17" s="599"/>
      <c r="K17" s="599"/>
      <c r="L17" s="599"/>
      <c r="M17" s="599"/>
      <c r="N17" s="599"/>
      <c r="O17" s="599"/>
      <c r="P17" s="599"/>
      <c r="Q17" s="599"/>
      <c r="R17" s="599"/>
      <c r="S17" s="362"/>
      <c r="T17" s="362"/>
      <c r="U17" s="362"/>
      <c r="V17" s="362"/>
      <c r="W17" s="362"/>
      <c r="X17" s="362"/>
      <c r="Y17" s="599"/>
      <c r="Z17" s="599"/>
    </row>
    <row r="18" spans="1:26" x14ac:dyDescent="0.25">
      <c r="B18" s="290">
        <f t="shared" ref="B18:B46" si="2">B17+1</f>
        <v>1996</v>
      </c>
      <c r="C18" s="423">
        <f t="shared" si="1"/>
        <v>0</v>
      </c>
      <c r="D18" s="599">
        <f>+D17</f>
        <v>0</v>
      </c>
      <c r="E18" s="599">
        <f>+E$14/7</f>
        <v>0</v>
      </c>
      <c r="F18" s="599">
        <f>+F$14/7/2</f>
        <v>0</v>
      </c>
      <c r="G18" s="599"/>
      <c r="H18" s="599"/>
      <c r="I18" s="599"/>
      <c r="J18" s="599"/>
      <c r="K18" s="599"/>
      <c r="L18" s="599"/>
      <c r="M18" s="599"/>
      <c r="N18" s="599"/>
      <c r="O18" s="599"/>
      <c r="P18" s="599"/>
      <c r="Q18" s="599"/>
      <c r="R18" s="599"/>
      <c r="S18" s="362"/>
      <c r="T18" s="362"/>
      <c r="U18" s="362"/>
      <c r="V18" s="362"/>
      <c r="W18" s="362"/>
      <c r="X18" s="362"/>
      <c r="Y18" s="599"/>
      <c r="Z18" s="599"/>
    </row>
    <row r="19" spans="1:26" x14ac:dyDescent="0.25">
      <c r="B19" s="290">
        <f t="shared" si="2"/>
        <v>1997</v>
      </c>
      <c r="C19" s="423">
        <f t="shared" si="1"/>
        <v>0</v>
      </c>
      <c r="D19" s="599">
        <f>+D18</f>
        <v>0</v>
      </c>
      <c r="E19" s="599">
        <f>+E18</f>
        <v>0</v>
      </c>
      <c r="F19" s="599">
        <f>+F$14/7</f>
        <v>0</v>
      </c>
      <c r="G19" s="599">
        <f>+G$14/7/2</f>
        <v>0</v>
      </c>
      <c r="H19" s="599"/>
      <c r="I19" s="599"/>
      <c r="J19" s="599"/>
      <c r="K19" s="599"/>
      <c r="L19" s="599"/>
      <c r="M19" s="599"/>
      <c r="N19" s="599"/>
      <c r="O19" s="599"/>
      <c r="P19" s="599"/>
      <c r="Q19" s="599"/>
      <c r="R19" s="599"/>
      <c r="S19" s="362"/>
      <c r="T19" s="362"/>
      <c r="U19" s="362"/>
      <c r="V19" s="362"/>
      <c r="W19" s="362"/>
      <c r="X19" s="362"/>
      <c r="Y19" s="599"/>
      <c r="Z19" s="599"/>
    </row>
    <row r="20" spans="1:26" x14ac:dyDescent="0.25">
      <c r="B20" s="290">
        <f t="shared" si="2"/>
        <v>1998</v>
      </c>
      <c r="C20" s="423">
        <f t="shared" si="1"/>
        <v>0</v>
      </c>
      <c r="D20" s="599">
        <f>+D19</f>
        <v>0</v>
      </c>
      <c r="E20" s="599">
        <f>+E19</f>
        <v>0</v>
      </c>
      <c r="F20" s="599">
        <f>+F19</f>
        <v>0</v>
      </c>
      <c r="G20" s="599">
        <f>+G$14/7</f>
        <v>0</v>
      </c>
      <c r="H20" s="599">
        <f>+H$14/7/2</f>
        <v>0</v>
      </c>
      <c r="I20" s="599"/>
      <c r="J20" s="599"/>
      <c r="K20" s="599"/>
      <c r="L20" s="599"/>
      <c r="M20" s="599"/>
      <c r="N20" s="599"/>
      <c r="O20" s="599"/>
      <c r="P20" s="599"/>
      <c r="Q20" s="599"/>
      <c r="R20" s="599"/>
      <c r="S20" s="362"/>
      <c r="T20" s="362"/>
      <c r="U20" s="362"/>
      <c r="V20" s="362"/>
      <c r="W20" s="362"/>
      <c r="X20" s="362"/>
      <c r="Y20" s="599"/>
      <c r="Z20" s="599"/>
    </row>
    <row r="21" spans="1:26" x14ac:dyDescent="0.25">
      <c r="B21" s="290">
        <f t="shared" si="2"/>
        <v>1999</v>
      </c>
      <c r="C21" s="423">
        <f t="shared" si="1"/>
        <v>0</v>
      </c>
      <c r="D21" s="599">
        <f>+D20</f>
        <v>0</v>
      </c>
      <c r="E21" s="599">
        <f>+E20</f>
        <v>0</v>
      </c>
      <c r="F21" s="599">
        <f>+F20</f>
        <v>0</v>
      </c>
      <c r="G21" s="599">
        <f>+G20</f>
        <v>0</v>
      </c>
      <c r="H21" s="599">
        <f>+H$14/7</f>
        <v>0</v>
      </c>
      <c r="I21" s="599">
        <f>+I$14/7/2</f>
        <v>0</v>
      </c>
      <c r="J21" s="599"/>
      <c r="K21" s="599"/>
      <c r="L21" s="599"/>
      <c r="M21" s="599"/>
      <c r="N21" s="599"/>
      <c r="O21" s="599"/>
      <c r="P21" s="599"/>
      <c r="Q21" s="599"/>
      <c r="R21" s="599"/>
      <c r="S21" s="362"/>
      <c r="T21" s="362"/>
      <c r="U21" s="362"/>
      <c r="V21" s="362"/>
      <c r="W21" s="362"/>
      <c r="X21" s="362"/>
      <c r="Y21" s="599"/>
      <c r="Z21" s="599"/>
    </row>
    <row r="22" spans="1:26" x14ac:dyDescent="0.25">
      <c r="B22" s="290">
        <f t="shared" si="2"/>
        <v>2000</v>
      </c>
      <c r="C22" s="423">
        <f t="shared" si="1"/>
        <v>0</v>
      </c>
      <c r="D22" s="599">
        <f>+D21</f>
        <v>0</v>
      </c>
      <c r="E22" s="599">
        <f>+E21</f>
        <v>0</v>
      </c>
      <c r="F22" s="599">
        <f>+F21</f>
        <v>0</v>
      </c>
      <c r="G22" s="599">
        <f>+G21</f>
        <v>0</v>
      </c>
      <c r="H22" s="599">
        <f>+H21</f>
        <v>0</v>
      </c>
      <c r="I22" s="599">
        <f>+I$14/7</f>
        <v>0</v>
      </c>
      <c r="J22" s="599">
        <f>+J$14/7/2</f>
        <v>0</v>
      </c>
      <c r="K22" s="599"/>
      <c r="L22" s="599"/>
      <c r="M22" s="599"/>
      <c r="N22" s="599"/>
      <c r="O22" s="599"/>
      <c r="P22" s="599"/>
      <c r="Q22" s="599"/>
      <c r="R22" s="599"/>
      <c r="S22" s="362"/>
      <c r="T22" s="362"/>
      <c r="U22" s="362"/>
      <c r="V22" s="362"/>
      <c r="W22" s="362"/>
      <c r="X22" s="362"/>
      <c r="Y22" s="599"/>
      <c r="Z22" s="599"/>
    </row>
    <row r="23" spans="1:26" x14ac:dyDescent="0.25">
      <c r="B23" s="290">
        <f t="shared" si="2"/>
        <v>2001</v>
      </c>
      <c r="C23" s="423">
        <f t="shared" si="1"/>
        <v>0</v>
      </c>
      <c r="D23" s="599">
        <f>+D$14/7/2</f>
        <v>0</v>
      </c>
      <c r="E23" s="599">
        <f>+E22</f>
        <v>0</v>
      </c>
      <c r="F23" s="599">
        <f>+F22</f>
        <v>0</v>
      </c>
      <c r="G23" s="599">
        <f>+G22</f>
        <v>0</v>
      </c>
      <c r="H23" s="599">
        <f>+H22</f>
        <v>0</v>
      </c>
      <c r="I23" s="599">
        <f>+I22</f>
        <v>0</v>
      </c>
      <c r="J23" s="599">
        <f>+J$14/7</f>
        <v>0</v>
      </c>
      <c r="K23" s="599">
        <f>+K$14/7/2</f>
        <v>0</v>
      </c>
      <c r="L23" s="599"/>
      <c r="M23" s="599"/>
      <c r="N23" s="599"/>
      <c r="O23" s="599"/>
      <c r="P23" s="599"/>
      <c r="Q23" s="599"/>
      <c r="R23" s="599"/>
      <c r="S23" s="362"/>
      <c r="T23" s="362"/>
      <c r="U23" s="362"/>
      <c r="V23" s="362"/>
      <c r="W23" s="362"/>
      <c r="X23" s="362"/>
      <c r="Y23" s="599"/>
      <c r="Z23" s="599"/>
    </row>
    <row r="24" spans="1:26" x14ac:dyDescent="0.25">
      <c r="B24" s="290">
        <f t="shared" si="2"/>
        <v>2002</v>
      </c>
      <c r="C24" s="423">
        <f t="shared" si="1"/>
        <v>0</v>
      </c>
      <c r="D24" s="599"/>
      <c r="E24" s="599">
        <f>+E$14/7/2</f>
        <v>0</v>
      </c>
      <c r="F24" s="599">
        <f>+F23</f>
        <v>0</v>
      </c>
      <c r="G24" s="599">
        <f>+G23</f>
        <v>0</v>
      </c>
      <c r="H24" s="599">
        <f>+H23</f>
        <v>0</v>
      </c>
      <c r="I24" s="599">
        <f>+I23</f>
        <v>0</v>
      </c>
      <c r="J24" s="599">
        <f>+J23</f>
        <v>0</v>
      </c>
      <c r="K24" s="599">
        <f>+K$14/7</f>
        <v>0</v>
      </c>
      <c r="L24" s="599">
        <f>+L$14/7/2</f>
        <v>0</v>
      </c>
      <c r="M24" s="599"/>
      <c r="N24" s="599"/>
      <c r="O24" s="599"/>
      <c r="P24" s="599"/>
      <c r="Q24" s="599"/>
      <c r="R24" s="599"/>
      <c r="S24" s="362"/>
      <c r="T24" s="362"/>
      <c r="U24" s="362"/>
      <c r="V24" s="362"/>
      <c r="W24" s="362"/>
      <c r="X24" s="362"/>
      <c r="Y24" s="599"/>
      <c r="Z24" s="599"/>
    </row>
    <row r="25" spans="1:26" x14ac:dyDescent="0.25">
      <c r="B25" s="290">
        <f t="shared" si="2"/>
        <v>2003</v>
      </c>
      <c r="C25" s="423">
        <f t="shared" si="1"/>
        <v>0</v>
      </c>
      <c r="D25" s="599"/>
      <c r="E25" s="599"/>
      <c r="F25" s="599">
        <f>+F$14/7/2</f>
        <v>0</v>
      </c>
      <c r="G25" s="599">
        <f>+G24</f>
        <v>0</v>
      </c>
      <c r="H25" s="599">
        <f>+H24</f>
        <v>0</v>
      </c>
      <c r="I25" s="599">
        <f>+I24</f>
        <v>0</v>
      </c>
      <c r="J25" s="599">
        <f>+J24</f>
        <v>0</v>
      </c>
      <c r="K25" s="599">
        <f>+K24</f>
        <v>0</v>
      </c>
      <c r="L25" s="599">
        <f>+L$14/7</f>
        <v>0</v>
      </c>
      <c r="M25" s="599">
        <f>+M$14/7/2</f>
        <v>0</v>
      </c>
      <c r="N25" s="599"/>
      <c r="O25" s="599"/>
      <c r="P25" s="599"/>
      <c r="Q25" s="599"/>
      <c r="R25" s="599"/>
      <c r="S25" s="362"/>
      <c r="T25" s="362"/>
      <c r="U25" s="362"/>
      <c r="V25" s="362"/>
      <c r="W25" s="362"/>
      <c r="X25" s="362"/>
      <c r="Y25" s="599"/>
      <c r="Z25" s="599"/>
    </row>
    <row r="26" spans="1:26" x14ac:dyDescent="0.25">
      <c r="B26" s="290">
        <f t="shared" si="2"/>
        <v>2004</v>
      </c>
      <c r="C26" s="423">
        <f t="shared" si="1"/>
        <v>0</v>
      </c>
      <c r="D26" s="599"/>
      <c r="E26" s="599"/>
      <c r="F26" s="599"/>
      <c r="G26" s="599">
        <f>+G$14/7/2</f>
        <v>0</v>
      </c>
      <c r="H26" s="599">
        <f>+H25</f>
        <v>0</v>
      </c>
      <c r="I26" s="599">
        <f>+I25</f>
        <v>0</v>
      </c>
      <c r="J26" s="599">
        <f>+J25</f>
        <v>0</v>
      </c>
      <c r="K26" s="599">
        <f>+K25</f>
        <v>0</v>
      </c>
      <c r="L26" s="599">
        <f>+L25</f>
        <v>0</v>
      </c>
      <c r="M26" s="599">
        <f>+M$14/7</f>
        <v>0</v>
      </c>
      <c r="N26" s="599">
        <f>+N$14/7/2</f>
        <v>0</v>
      </c>
      <c r="O26" s="599"/>
      <c r="P26" s="599"/>
      <c r="Q26" s="599"/>
      <c r="R26" s="599"/>
      <c r="S26" s="362"/>
      <c r="T26" s="362"/>
      <c r="U26" s="362"/>
      <c r="V26" s="362"/>
      <c r="W26" s="362"/>
      <c r="X26" s="362"/>
      <c r="Y26" s="599"/>
      <c r="Z26" s="599"/>
    </row>
    <row r="27" spans="1:26" x14ac:dyDescent="0.25">
      <c r="B27" s="290">
        <f t="shared" si="2"/>
        <v>2005</v>
      </c>
      <c r="C27" s="423">
        <f t="shared" si="1"/>
        <v>0</v>
      </c>
      <c r="D27" s="599"/>
      <c r="E27" s="599"/>
      <c r="F27" s="599"/>
      <c r="G27" s="599"/>
      <c r="H27" s="599">
        <f>+H$14/7/2</f>
        <v>0</v>
      </c>
      <c r="I27" s="599">
        <f>+I26</f>
        <v>0</v>
      </c>
      <c r="J27" s="599">
        <f>+J26</f>
        <v>0</v>
      </c>
      <c r="K27" s="599">
        <f>+K26</f>
        <v>0</v>
      </c>
      <c r="L27" s="599">
        <f>+L26</f>
        <v>0</v>
      </c>
      <c r="M27" s="599">
        <f>+M26</f>
        <v>0</v>
      </c>
      <c r="N27" s="599">
        <f>+N$14/7</f>
        <v>0</v>
      </c>
      <c r="O27" s="599">
        <f>+O$14/7/2</f>
        <v>0</v>
      </c>
      <c r="P27" s="599"/>
      <c r="Q27" s="599"/>
      <c r="R27" s="599"/>
      <c r="S27" s="362"/>
      <c r="T27" s="362"/>
      <c r="U27" s="362"/>
      <c r="V27" s="362"/>
      <c r="W27" s="362"/>
      <c r="X27" s="362"/>
      <c r="Y27" s="599"/>
      <c r="Z27" s="599"/>
    </row>
    <row r="28" spans="1:26" x14ac:dyDescent="0.25">
      <c r="B28" s="290">
        <f t="shared" si="2"/>
        <v>2006</v>
      </c>
      <c r="C28" s="423">
        <f t="shared" si="1"/>
        <v>0</v>
      </c>
      <c r="D28" s="599"/>
      <c r="E28" s="599"/>
      <c r="F28" s="599"/>
      <c r="G28" s="599"/>
      <c r="H28" s="599"/>
      <c r="I28" s="599">
        <f>+I$14/7/2</f>
        <v>0</v>
      </c>
      <c r="J28" s="599">
        <f>+J27</f>
        <v>0</v>
      </c>
      <c r="K28" s="599">
        <f>+K27</f>
        <v>0</v>
      </c>
      <c r="L28" s="599">
        <f>+L27</f>
        <v>0</v>
      </c>
      <c r="M28" s="599">
        <f>+M27</f>
        <v>0</v>
      </c>
      <c r="N28" s="599">
        <f>+N27</f>
        <v>0</v>
      </c>
      <c r="O28" s="599">
        <f>+O$14/7</f>
        <v>0</v>
      </c>
      <c r="P28" s="599">
        <f>+P$14/7/2</f>
        <v>0</v>
      </c>
      <c r="Q28" s="599"/>
      <c r="R28" s="599"/>
      <c r="S28" s="362"/>
      <c r="T28" s="362"/>
      <c r="U28" s="362"/>
      <c r="V28" s="362"/>
      <c r="W28" s="362"/>
      <c r="X28" s="362"/>
      <c r="Y28" s="599"/>
      <c r="Z28" s="599"/>
    </row>
    <row r="29" spans="1:26" x14ac:dyDescent="0.25">
      <c r="B29" s="290">
        <f t="shared" si="2"/>
        <v>2007</v>
      </c>
      <c r="C29" s="423">
        <f t="shared" si="1"/>
        <v>0</v>
      </c>
      <c r="D29" s="599"/>
      <c r="E29" s="599"/>
      <c r="F29" s="599"/>
      <c r="G29" s="599"/>
      <c r="H29" s="599"/>
      <c r="I29" s="599"/>
      <c r="J29" s="599">
        <f>+J$14/7/2</f>
        <v>0</v>
      </c>
      <c r="K29" s="599">
        <f>+K28</f>
        <v>0</v>
      </c>
      <c r="L29" s="599">
        <f>+L28</f>
        <v>0</v>
      </c>
      <c r="M29" s="599">
        <f>+M28</f>
        <v>0</v>
      </c>
      <c r="N29" s="599">
        <f>+N28</f>
        <v>0</v>
      </c>
      <c r="O29" s="599">
        <f>+O28</f>
        <v>0</v>
      </c>
      <c r="P29" s="599">
        <f>+P$14/7</f>
        <v>0</v>
      </c>
      <c r="Q29" s="599">
        <f>+Q$14/7/2</f>
        <v>0</v>
      </c>
      <c r="R29" s="599"/>
      <c r="S29" s="362"/>
      <c r="T29" s="362"/>
      <c r="U29" s="362"/>
      <c r="V29" s="362"/>
      <c r="W29" s="362"/>
      <c r="X29" s="362"/>
      <c r="Y29" s="599"/>
      <c r="Z29" s="599"/>
    </row>
    <row r="30" spans="1:26" x14ac:dyDescent="0.25">
      <c r="B30" s="290">
        <f t="shared" si="2"/>
        <v>2008</v>
      </c>
      <c r="C30" s="423">
        <f t="shared" si="1"/>
        <v>0</v>
      </c>
      <c r="D30" s="599"/>
      <c r="E30" s="599"/>
      <c r="F30" s="599"/>
      <c r="G30" s="599"/>
      <c r="H30" s="599"/>
      <c r="I30" s="599"/>
      <c r="J30" s="599"/>
      <c r="K30" s="599">
        <f>+K$14/7/2</f>
        <v>0</v>
      </c>
      <c r="L30" s="599">
        <f>+L29</f>
        <v>0</v>
      </c>
      <c r="M30" s="599">
        <f>+M29</f>
        <v>0</v>
      </c>
      <c r="N30" s="599">
        <f>+N29</f>
        <v>0</v>
      </c>
      <c r="O30" s="599">
        <f>+O29</f>
        <v>0</v>
      </c>
      <c r="P30" s="599">
        <f>+P29</f>
        <v>0</v>
      </c>
      <c r="Q30" s="599">
        <f>+Q$14/7</f>
        <v>0</v>
      </c>
      <c r="R30" s="599">
        <f>+R$14/7/2</f>
        <v>0</v>
      </c>
      <c r="S30" s="362"/>
      <c r="T30" s="362"/>
      <c r="U30" s="362"/>
      <c r="V30" s="362"/>
      <c r="W30" s="362"/>
      <c r="X30" s="362"/>
      <c r="Y30" s="599"/>
      <c r="Z30" s="599"/>
    </row>
    <row r="31" spans="1:26" x14ac:dyDescent="0.25">
      <c r="B31" s="290">
        <f t="shared" si="2"/>
        <v>2009</v>
      </c>
      <c r="C31" s="423">
        <f t="shared" si="1"/>
        <v>0</v>
      </c>
      <c r="D31" s="599"/>
      <c r="E31" s="599"/>
      <c r="F31" s="599"/>
      <c r="G31" s="599"/>
      <c r="H31" s="599"/>
      <c r="I31" s="599"/>
      <c r="J31" s="599"/>
      <c r="K31" s="599"/>
      <c r="L31" s="599">
        <f>+L$14/7/2</f>
        <v>0</v>
      </c>
      <c r="M31" s="599">
        <f>+M30</f>
        <v>0</v>
      </c>
      <c r="N31" s="599">
        <f>+N30</f>
        <v>0</v>
      </c>
      <c r="O31" s="599">
        <f>+O30</f>
        <v>0</v>
      </c>
      <c r="P31" s="599">
        <f t="shared" ref="P31:P34" si="3">+P30</f>
        <v>0</v>
      </c>
      <c r="Q31" s="599">
        <f t="shared" ref="Q31:Q35" si="4">+Q$14/7</f>
        <v>0</v>
      </c>
      <c r="R31" s="599">
        <f>+R$14/7</f>
        <v>0</v>
      </c>
      <c r="S31" s="362">
        <f>+S$14/7/2</f>
        <v>0</v>
      </c>
      <c r="T31" s="362"/>
      <c r="U31" s="362"/>
      <c r="V31" s="362"/>
      <c r="W31" s="362"/>
      <c r="X31" s="362"/>
      <c r="Y31" s="599"/>
      <c r="Z31" s="599"/>
    </row>
    <row r="32" spans="1:26" x14ac:dyDescent="0.25">
      <c r="A32" s="361" t="s">
        <v>59</v>
      </c>
      <c r="B32" s="290">
        <f t="shared" si="2"/>
        <v>2010</v>
      </c>
      <c r="C32" s="423">
        <f t="shared" si="1"/>
        <v>0</v>
      </c>
      <c r="D32" s="599"/>
      <c r="E32" s="599"/>
      <c r="F32" s="599"/>
      <c r="G32" s="599"/>
      <c r="H32" s="599"/>
      <c r="I32" s="599"/>
      <c r="J32" s="599"/>
      <c r="K32" s="599"/>
      <c r="L32" s="599"/>
      <c r="M32" s="599">
        <f>+M$14/7/2</f>
        <v>0</v>
      </c>
      <c r="N32" s="599">
        <f>+N31</f>
        <v>0</v>
      </c>
      <c r="O32" s="599">
        <f>+O31</f>
        <v>0</v>
      </c>
      <c r="P32" s="599">
        <f t="shared" si="3"/>
        <v>0</v>
      </c>
      <c r="Q32" s="599">
        <f t="shared" si="4"/>
        <v>0</v>
      </c>
      <c r="R32" s="599">
        <f>+R31</f>
        <v>0</v>
      </c>
      <c r="S32" s="362">
        <f>+S$14/7</f>
        <v>0</v>
      </c>
      <c r="T32" s="362">
        <f>+T$14/7/2</f>
        <v>0</v>
      </c>
      <c r="U32" s="362"/>
      <c r="V32" s="362"/>
      <c r="W32" s="362"/>
      <c r="X32" s="362"/>
      <c r="Y32" s="599"/>
      <c r="Z32" s="599"/>
    </row>
    <row r="33" spans="1:34" x14ac:dyDescent="0.25">
      <c r="A33" s="361"/>
      <c r="B33" s="290">
        <f t="shared" si="2"/>
        <v>2011</v>
      </c>
      <c r="C33" s="423">
        <f t="shared" si="1"/>
        <v>0</v>
      </c>
      <c r="D33" s="599"/>
      <c r="E33" s="599"/>
      <c r="F33" s="599"/>
      <c r="G33" s="599"/>
      <c r="H33" s="599"/>
      <c r="I33" s="599"/>
      <c r="J33" s="599"/>
      <c r="K33" s="599"/>
      <c r="L33" s="599"/>
      <c r="M33" s="599"/>
      <c r="N33" s="599">
        <f>+N$14/7/2</f>
        <v>0</v>
      </c>
      <c r="O33" s="599">
        <f>+O32</f>
        <v>0</v>
      </c>
      <c r="P33" s="599">
        <f t="shared" si="3"/>
        <v>0</v>
      </c>
      <c r="Q33" s="599">
        <f t="shared" si="4"/>
        <v>0</v>
      </c>
      <c r="R33" s="599">
        <f t="shared" ref="R33:R36" si="5">+R32</f>
        <v>0</v>
      </c>
      <c r="S33" s="362">
        <f>+S32</f>
        <v>0</v>
      </c>
      <c r="T33" s="362">
        <f>+T$14/7</f>
        <v>0</v>
      </c>
      <c r="U33" s="362">
        <f>+U$14/7/2</f>
        <v>0</v>
      </c>
      <c r="V33" s="362"/>
      <c r="W33" s="362"/>
      <c r="X33" s="362"/>
      <c r="Y33" s="599"/>
      <c r="Z33" s="599"/>
    </row>
    <row r="34" spans="1:34" x14ac:dyDescent="0.25">
      <c r="A34" s="361"/>
      <c r="B34" s="290">
        <f t="shared" si="2"/>
        <v>2012</v>
      </c>
      <c r="C34" s="423">
        <f t="shared" si="1"/>
        <v>-105140.37714285715</v>
      </c>
      <c r="D34" s="599"/>
      <c r="E34" s="599"/>
      <c r="F34" s="599"/>
      <c r="G34" s="599"/>
      <c r="H34" s="599"/>
      <c r="I34" s="599"/>
      <c r="J34" s="599"/>
      <c r="K34" s="599"/>
      <c r="L34" s="599"/>
      <c r="M34" s="599"/>
      <c r="N34" s="599"/>
      <c r="O34" s="599">
        <f>+O$14/7/2</f>
        <v>0</v>
      </c>
      <c r="P34" s="599">
        <f t="shared" si="3"/>
        <v>0</v>
      </c>
      <c r="Q34" s="599">
        <f t="shared" si="4"/>
        <v>0</v>
      </c>
      <c r="R34" s="599">
        <f t="shared" si="5"/>
        <v>0</v>
      </c>
      <c r="S34" s="362">
        <f t="shared" ref="S34:S36" si="6">+S33</f>
        <v>0</v>
      </c>
      <c r="T34" s="362">
        <f>T33</f>
        <v>0</v>
      </c>
      <c r="U34" s="362">
        <f>+U$14/7</f>
        <v>0</v>
      </c>
      <c r="V34" s="362">
        <f>$V$14/7/2</f>
        <v>105140.37714285715</v>
      </c>
      <c r="W34" s="362"/>
      <c r="X34" s="362"/>
      <c r="Y34" s="599"/>
      <c r="Z34" s="599"/>
    </row>
    <row r="35" spans="1:34" x14ac:dyDescent="0.25">
      <c r="A35" s="361"/>
      <c r="B35" s="290">
        <f t="shared" si="2"/>
        <v>2013</v>
      </c>
      <c r="C35" s="423">
        <f t="shared" si="1"/>
        <v>-233633.98714285716</v>
      </c>
      <c r="D35" s="599"/>
      <c r="E35" s="599"/>
      <c r="F35" s="599"/>
      <c r="G35" s="599"/>
      <c r="H35" s="599"/>
      <c r="I35" s="599"/>
      <c r="J35" s="599"/>
      <c r="K35" s="599"/>
      <c r="L35" s="599"/>
      <c r="M35" s="599"/>
      <c r="N35" s="599"/>
      <c r="O35" s="599"/>
      <c r="P35" s="599">
        <f>P14/7/2</f>
        <v>0</v>
      </c>
      <c r="Q35" s="599">
        <f t="shared" si="4"/>
        <v>0</v>
      </c>
      <c r="R35" s="599">
        <f t="shared" si="5"/>
        <v>0</v>
      </c>
      <c r="S35" s="362">
        <f t="shared" si="6"/>
        <v>0</v>
      </c>
      <c r="T35" s="362">
        <f>T34</f>
        <v>0</v>
      </c>
      <c r="U35" s="362">
        <f>U34</f>
        <v>0</v>
      </c>
      <c r="V35" s="362">
        <f>$V$14/7</f>
        <v>210280.7542857143</v>
      </c>
      <c r="W35" s="362">
        <f>$W$14/7/2</f>
        <v>23353.232857142859</v>
      </c>
      <c r="X35" s="362"/>
      <c r="Y35" s="599"/>
      <c r="Z35" s="599"/>
    </row>
    <row r="36" spans="1:34" x14ac:dyDescent="0.25">
      <c r="A36" s="361"/>
      <c r="B36" s="290">
        <f t="shared" si="2"/>
        <v>2014</v>
      </c>
      <c r="C36" s="423">
        <f t="shared" si="1"/>
        <v>-256987.22000000003</v>
      </c>
      <c r="D36" s="605"/>
      <c r="E36" s="605"/>
      <c r="F36" s="605"/>
      <c r="G36" s="605"/>
      <c r="H36" s="605"/>
      <c r="I36" s="605"/>
      <c r="J36" s="605"/>
      <c r="K36" s="605"/>
      <c r="L36" s="605"/>
      <c r="M36" s="605"/>
      <c r="N36" s="605"/>
      <c r="O36" s="605"/>
      <c r="P36" s="605"/>
      <c r="Q36" s="605">
        <f>Q14/7/2</f>
        <v>0</v>
      </c>
      <c r="R36" s="605">
        <f t="shared" si="5"/>
        <v>0</v>
      </c>
      <c r="S36" s="399">
        <f t="shared" si="6"/>
        <v>0</v>
      </c>
      <c r="T36" s="399">
        <f>T35</f>
        <v>0</v>
      </c>
      <c r="U36" s="399">
        <f>U35</f>
        <v>0</v>
      </c>
      <c r="V36" s="362">
        <f t="shared" ref="V36:V40" si="7">$V$14/7</f>
        <v>210280.7542857143</v>
      </c>
      <c r="W36" s="399">
        <f>$W$14/7</f>
        <v>46706.465714285718</v>
      </c>
      <c r="X36" s="399">
        <f>X14/7/2</f>
        <v>0</v>
      </c>
      <c r="Y36" s="605"/>
      <c r="Z36" s="599"/>
    </row>
    <row r="37" spans="1:34" x14ac:dyDescent="0.25">
      <c r="A37" s="361"/>
      <c r="B37" s="290">
        <f t="shared" si="2"/>
        <v>2015</v>
      </c>
      <c r="C37" s="423">
        <f t="shared" si="1"/>
        <v>-256987.22000000003</v>
      </c>
      <c r="D37" s="605"/>
      <c r="E37" s="605"/>
      <c r="F37" s="605"/>
      <c r="G37" s="605"/>
      <c r="H37" s="605"/>
      <c r="I37" s="605"/>
      <c r="J37" s="605"/>
      <c r="K37" s="605"/>
      <c r="L37" s="605"/>
      <c r="M37" s="605"/>
      <c r="N37" s="605"/>
      <c r="O37" s="605"/>
      <c r="P37" s="605"/>
      <c r="Q37" s="605"/>
      <c r="R37" s="605">
        <f>R14/7/2</f>
        <v>0</v>
      </c>
      <c r="S37" s="399">
        <f>S36</f>
        <v>0</v>
      </c>
      <c r="T37" s="399">
        <f>T36</f>
        <v>0</v>
      </c>
      <c r="U37" s="399">
        <f>U36</f>
        <v>0</v>
      </c>
      <c r="V37" s="362">
        <f t="shared" si="7"/>
        <v>210280.7542857143</v>
      </c>
      <c r="W37" s="399">
        <f t="shared" ref="W37:W41" si="8">$W$14/7</f>
        <v>46706.465714285718</v>
      </c>
      <c r="X37" s="399">
        <f>X14/7</f>
        <v>0</v>
      </c>
      <c r="Y37" s="605">
        <f>Y14/7/2</f>
        <v>0</v>
      </c>
      <c r="Z37" s="599"/>
    </row>
    <row r="38" spans="1:34" x14ac:dyDescent="0.25">
      <c r="A38" s="361"/>
      <c r="B38" s="290">
        <f t="shared" si="2"/>
        <v>2016</v>
      </c>
      <c r="C38" s="423">
        <f t="shared" si="1"/>
        <v>-338436.63928571431</v>
      </c>
      <c r="D38" s="605"/>
      <c r="E38" s="605"/>
      <c r="F38" s="605"/>
      <c r="G38" s="605"/>
      <c r="H38" s="605"/>
      <c r="I38" s="605"/>
      <c r="J38" s="605"/>
      <c r="K38" s="605"/>
      <c r="L38" s="605"/>
      <c r="M38" s="605"/>
      <c r="N38" s="605"/>
      <c r="O38" s="605"/>
      <c r="P38" s="605"/>
      <c r="Q38" s="605"/>
      <c r="R38" s="605"/>
      <c r="S38" s="399"/>
      <c r="T38" s="399"/>
      <c r="U38" s="399"/>
      <c r="V38" s="362">
        <f t="shared" si="7"/>
        <v>210280.7542857143</v>
      </c>
      <c r="W38" s="399">
        <f t="shared" si="8"/>
        <v>46706.465714285718</v>
      </c>
      <c r="X38" s="399"/>
      <c r="Y38" s="605"/>
      <c r="Z38" s="399">
        <f>$Z$14/7/2</f>
        <v>81449.419285714292</v>
      </c>
    </row>
    <row r="39" spans="1:34" x14ac:dyDescent="0.25">
      <c r="A39" s="361"/>
      <c r="B39" s="290">
        <f t="shared" si="2"/>
        <v>2017</v>
      </c>
      <c r="C39" s="423">
        <f t="shared" si="1"/>
        <v>-419886.05857142864</v>
      </c>
      <c r="D39" s="605"/>
      <c r="E39" s="605"/>
      <c r="F39" s="605"/>
      <c r="G39" s="605"/>
      <c r="H39" s="605"/>
      <c r="I39" s="605"/>
      <c r="J39" s="605"/>
      <c r="K39" s="605"/>
      <c r="L39" s="605"/>
      <c r="M39" s="605"/>
      <c r="N39" s="605"/>
      <c r="O39" s="605"/>
      <c r="P39" s="605"/>
      <c r="Q39" s="605"/>
      <c r="R39" s="605"/>
      <c r="S39" s="399"/>
      <c r="T39" s="399"/>
      <c r="U39" s="399"/>
      <c r="V39" s="362">
        <f t="shared" si="7"/>
        <v>210280.7542857143</v>
      </c>
      <c r="W39" s="399">
        <f t="shared" si="8"/>
        <v>46706.465714285718</v>
      </c>
      <c r="X39" s="399"/>
      <c r="Y39" s="605"/>
      <c r="Z39" s="399">
        <f>$Z$14/7</f>
        <v>162898.83857142858</v>
      </c>
    </row>
    <row r="40" spans="1:34" x14ac:dyDescent="0.25">
      <c r="A40" s="361"/>
      <c r="B40" s="290">
        <f t="shared" si="2"/>
        <v>2018</v>
      </c>
      <c r="C40" s="423">
        <f t="shared" si="1"/>
        <v>-419886.05857142864</v>
      </c>
      <c r="D40" s="605"/>
      <c r="E40" s="605"/>
      <c r="F40" s="605"/>
      <c r="G40" s="605"/>
      <c r="H40" s="605"/>
      <c r="I40" s="605"/>
      <c r="J40" s="605"/>
      <c r="K40" s="605"/>
      <c r="L40" s="605"/>
      <c r="M40" s="605"/>
      <c r="N40" s="605"/>
      <c r="O40" s="605"/>
      <c r="P40" s="605"/>
      <c r="Q40" s="605"/>
      <c r="R40" s="605"/>
      <c r="S40" s="399"/>
      <c r="T40" s="399"/>
      <c r="U40" s="399"/>
      <c r="V40" s="362">
        <f t="shared" si="7"/>
        <v>210280.7542857143</v>
      </c>
      <c r="W40" s="399">
        <f t="shared" si="8"/>
        <v>46706.465714285718</v>
      </c>
      <c r="X40" s="399"/>
      <c r="Y40" s="605"/>
      <c r="Z40" s="399">
        <f t="shared" ref="Z40:Z44" si="9">$Z$14/7</f>
        <v>162898.83857142858</v>
      </c>
    </row>
    <row r="41" spans="1:34" x14ac:dyDescent="0.25">
      <c r="A41" s="361"/>
      <c r="B41" s="290">
        <f t="shared" si="2"/>
        <v>2019</v>
      </c>
      <c r="C41" s="423">
        <f t="shared" si="1"/>
        <v>-314745.68142857146</v>
      </c>
      <c r="D41" s="605"/>
      <c r="E41" s="605"/>
      <c r="F41" s="605"/>
      <c r="G41" s="605"/>
      <c r="H41" s="605"/>
      <c r="I41" s="605"/>
      <c r="J41" s="605"/>
      <c r="K41" s="605"/>
      <c r="L41" s="605"/>
      <c r="M41" s="605"/>
      <c r="N41" s="605"/>
      <c r="O41" s="605"/>
      <c r="P41" s="605"/>
      <c r="Q41" s="605"/>
      <c r="R41" s="605"/>
      <c r="S41" s="399"/>
      <c r="T41" s="399"/>
      <c r="U41" s="399"/>
      <c r="V41" s="362">
        <f>$V$14/7/2</f>
        <v>105140.37714285715</v>
      </c>
      <c r="W41" s="399">
        <f t="shared" si="8"/>
        <v>46706.465714285718</v>
      </c>
      <c r="X41" s="399"/>
      <c r="Y41" s="605"/>
      <c r="Z41" s="399">
        <f t="shared" si="9"/>
        <v>162898.83857142858</v>
      </c>
    </row>
    <row r="42" spans="1:34" x14ac:dyDescent="0.25">
      <c r="A42" s="361"/>
      <c r="B42" s="290">
        <f t="shared" si="2"/>
        <v>2020</v>
      </c>
      <c r="C42" s="423">
        <f t="shared" si="1"/>
        <v>-186252.07142857145</v>
      </c>
      <c r="D42" s="605"/>
      <c r="E42" s="605"/>
      <c r="F42" s="605"/>
      <c r="G42" s="605"/>
      <c r="H42" s="605"/>
      <c r="I42" s="605"/>
      <c r="J42" s="605"/>
      <c r="K42" s="605"/>
      <c r="L42" s="605"/>
      <c r="M42" s="605"/>
      <c r="N42" s="605"/>
      <c r="O42" s="605"/>
      <c r="P42" s="605"/>
      <c r="Q42" s="605"/>
      <c r="R42" s="605"/>
      <c r="S42" s="399"/>
      <c r="T42" s="399"/>
      <c r="U42" s="399"/>
      <c r="V42" s="362"/>
      <c r="W42" s="399">
        <f>$W$14/7/2</f>
        <v>23353.232857142859</v>
      </c>
      <c r="X42" s="399"/>
      <c r="Y42" s="605"/>
      <c r="Z42" s="399">
        <f t="shared" si="9"/>
        <v>162898.83857142858</v>
      </c>
    </row>
    <row r="43" spans="1:34" x14ac:dyDescent="0.25">
      <c r="A43" s="361"/>
      <c r="B43" s="290">
        <f t="shared" si="2"/>
        <v>2021</v>
      </c>
      <c r="C43" s="423">
        <f t="shared" si="1"/>
        <v>-162898.83857142858</v>
      </c>
      <c r="D43" s="605"/>
      <c r="E43" s="605"/>
      <c r="F43" s="605"/>
      <c r="G43" s="605"/>
      <c r="H43" s="605"/>
      <c r="I43" s="605"/>
      <c r="J43" s="605"/>
      <c r="K43" s="605"/>
      <c r="L43" s="605"/>
      <c r="M43" s="605"/>
      <c r="N43" s="605"/>
      <c r="O43" s="605"/>
      <c r="P43" s="605"/>
      <c r="Q43" s="605"/>
      <c r="R43" s="605"/>
      <c r="S43" s="399"/>
      <c r="T43" s="399"/>
      <c r="U43" s="399"/>
      <c r="V43" s="362"/>
      <c r="W43" s="399"/>
      <c r="X43" s="399"/>
      <c r="Y43" s="605"/>
      <c r="Z43" s="399">
        <f t="shared" si="9"/>
        <v>162898.83857142858</v>
      </c>
    </row>
    <row r="44" spans="1:34" x14ac:dyDescent="0.25">
      <c r="A44" s="361"/>
      <c r="B44" s="290">
        <f t="shared" si="2"/>
        <v>2022</v>
      </c>
      <c r="C44" s="423">
        <f t="shared" si="1"/>
        <v>-162898.83857142858</v>
      </c>
      <c r="D44" s="605"/>
      <c r="E44" s="605"/>
      <c r="F44" s="605"/>
      <c r="G44" s="605"/>
      <c r="H44" s="605"/>
      <c r="I44" s="605"/>
      <c r="J44" s="605"/>
      <c r="K44" s="605"/>
      <c r="L44" s="605"/>
      <c r="M44" s="605"/>
      <c r="N44" s="605"/>
      <c r="O44" s="605"/>
      <c r="P44" s="605"/>
      <c r="Q44" s="605"/>
      <c r="R44" s="605"/>
      <c r="S44" s="399"/>
      <c r="T44" s="399"/>
      <c r="U44" s="399"/>
      <c r="V44" s="362"/>
      <c r="W44" s="399"/>
      <c r="X44" s="399"/>
      <c r="Y44" s="605"/>
      <c r="Z44" s="399">
        <f t="shared" si="9"/>
        <v>162898.83857142858</v>
      </c>
    </row>
    <row r="45" spans="1:34" x14ac:dyDescent="0.25">
      <c r="A45" s="361"/>
      <c r="B45" s="290">
        <f t="shared" si="2"/>
        <v>2023</v>
      </c>
      <c r="C45" s="423">
        <f t="shared" si="1"/>
        <v>-81449.419285714292</v>
      </c>
      <c r="D45" s="605"/>
      <c r="E45" s="605"/>
      <c r="F45" s="605"/>
      <c r="G45" s="605"/>
      <c r="H45" s="605"/>
      <c r="I45" s="605"/>
      <c r="J45" s="605"/>
      <c r="K45" s="605"/>
      <c r="L45" s="605"/>
      <c r="M45" s="605"/>
      <c r="N45" s="605"/>
      <c r="O45" s="605"/>
      <c r="P45" s="605"/>
      <c r="Q45" s="605"/>
      <c r="R45" s="605"/>
      <c r="S45" s="399"/>
      <c r="T45" s="399"/>
      <c r="U45" s="399"/>
      <c r="V45" s="362"/>
      <c r="W45" s="399"/>
      <c r="X45" s="399"/>
      <c r="Y45" s="605"/>
      <c r="Z45" s="399">
        <f>$Z$14/7/2</f>
        <v>81449.419285714292</v>
      </c>
    </row>
    <row r="46" spans="1:34" x14ac:dyDescent="0.25">
      <c r="A46" s="361"/>
      <c r="B46" s="290">
        <f t="shared" si="2"/>
        <v>2024</v>
      </c>
      <c r="C46" s="423">
        <f t="shared" si="1"/>
        <v>0</v>
      </c>
      <c r="D46" s="605"/>
      <c r="E46" s="605"/>
      <c r="F46" s="605"/>
      <c r="G46" s="605"/>
      <c r="H46" s="605"/>
      <c r="I46" s="605"/>
      <c r="J46" s="605"/>
      <c r="K46" s="605"/>
      <c r="L46" s="605"/>
      <c r="M46" s="605"/>
      <c r="N46" s="605"/>
      <c r="O46" s="605"/>
      <c r="P46" s="605"/>
      <c r="Q46" s="605"/>
      <c r="R46" s="605"/>
      <c r="S46" s="399"/>
      <c r="T46" s="399"/>
      <c r="U46" s="399"/>
      <c r="V46" s="362"/>
      <c r="W46" s="399"/>
      <c r="X46" s="399"/>
      <c r="Y46" s="605"/>
      <c r="Z46" s="399"/>
    </row>
    <row r="47" spans="1:34" x14ac:dyDescent="0.25">
      <c r="A47" s="361"/>
      <c r="B47" s="290"/>
      <c r="C47" s="511"/>
      <c r="D47" s="607"/>
      <c r="E47" s="607"/>
      <c r="F47" s="607"/>
      <c r="G47" s="607"/>
      <c r="H47" s="607"/>
      <c r="I47" s="607"/>
      <c r="J47" s="607"/>
      <c r="K47" s="607"/>
      <c r="L47" s="607"/>
      <c r="M47" s="607"/>
      <c r="N47" s="605"/>
      <c r="O47" s="605"/>
      <c r="P47" s="605"/>
      <c r="Q47" s="605"/>
      <c r="R47" s="605"/>
      <c r="S47" s="399"/>
      <c r="T47" s="605"/>
      <c r="U47" s="605"/>
      <c r="V47" s="399"/>
      <c r="W47" s="399"/>
      <c r="X47" s="399"/>
      <c r="Y47" s="605"/>
      <c r="Z47" s="605"/>
    </row>
    <row r="48" spans="1:34" x14ac:dyDescent="0.25">
      <c r="A48" s="361" t="s">
        <v>62</v>
      </c>
      <c r="B48" s="623">
        <f>SUM(D48:AH48)</f>
        <v>0</v>
      </c>
      <c r="C48" s="399">
        <f>SUM(C16:C47)</f>
        <v>-2939202.41</v>
      </c>
      <c r="D48" s="599">
        <f t="shared" ref="D48:N48" si="10">-SUM(D16:D47)+D14</f>
        <v>0</v>
      </c>
      <c r="E48" s="599">
        <f t="shared" si="10"/>
        <v>0</v>
      </c>
      <c r="F48" s="599">
        <f t="shared" si="10"/>
        <v>0</v>
      </c>
      <c r="G48" s="599">
        <f t="shared" si="10"/>
        <v>0</v>
      </c>
      <c r="H48" s="599">
        <f t="shared" si="10"/>
        <v>0</v>
      </c>
      <c r="I48" s="599">
        <f t="shared" si="10"/>
        <v>0</v>
      </c>
      <c r="J48" s="599">
        <f t="shared" si="10"/>
        <v>0</v>
      </c>
      <c r="K48" s="599">
        <f t="shared" si="10"/>
        <v>0</v>
      </c>
      <c r="L48" s="599">
        <f t="shared" si="10"/>
        <v>0</v>
      </c>
      <c r="M48" s="599">
        <f t="shared" si="10"/>
        <v>0</v>
      </c>
      <c r="N48" s="609">
        <f t="shared" si="10"/>
        <v>0</v>
      </c>
      <c r="O48" s="609">
        <f t="shared" ref="O48:AH48" si="11">-SUM(O16:O47)+O14</f>
        <v>0</v>
      </c>
      <c r="P48" s="609">
        <f t="shared" si="11"/>
        <v>0</v>
      </c>
      <c r="Q48" s="609">
        <f t="shared" si="11"/>
        <v>0</v>
      </c>
      <c r="R48" s="609">
        <f t="shared" si="11"/>
        <v>0</v>
      </c>
      <c r="S48" s="609">
        <f t="shared" si="11"/>
        <v>0</v>
      </c>
      <c r="T48" s="609">
        <f t="shared" si="11"/>
        <v>0</v>
      </c>
      <c r="U48" s="609">
        <f t="shared" si="11"/>
        <v>0</v>
      </c>
      <c r="V48" s="609">
        <f t="shared" si="11"/>
        <v>0</v>
      </c>
      <c r="W48" s="609">
        <f t="shared" si="11"/>
        <v>0</v>
      </c>
      <c r="X48" s="609">
        <f t="shared" si="11"/>
        <v>0</v>
      </c>
      <c r="Y48" s="609">
        <f t="shared" si="11"/>
        <v>0</v>
      </c>
      <c r="Z48" s="609">
        <f t="shared" si="11"/>
        <v>0</v>
      </c>
      <c r="AA48" s="609">
        <f t="shared" si="11"/>
        <v>0</v>
      </c>
      <c r="AB48" s="609">
        <f t="shared" si="11"/>
        <v>0</v>
      </c>
      <c r="AC48" s="609">
        <f t="shared" si="11"/>
        <v>0</v>
      </c>
      <c r="AD48" s="609">
        <f t="shared" si="11"/>
        <v>0</v>
      </c>
      <c r="AE48" s="609">
        <f t="shared" si="11"/>
        <v>0</v>
      </c>
      <c r="AF48" s="609">
        <f t="shared" si="11"/>
        <v>0</v>
      </c>
      <c r="AG48" s="609">
        <f t="shared" si="11"/>
        <v>0</v>
      </c>
      <c r="AH48" s="609">
        <f t="shared" si="11"/>
        <v>0</v>
      </c>
    </row>
    <row r="49" spans="1:26" x14ac:dyDescent="0.25">
      <c r="A49" s="361"/>
      <c r="B49" s="399">
        <f>SUM(D49:Y49)</f>
        <v>0</v>
      </c>
      <c r="C49" s="479"/>
      <c r="D49" s="599"/>
      <c r="E49" s="599"/>
      <c r="F49" s="599"/>
      <c r="G49" s="599"/>
      <c r="H49" s="599"/>
      <c r="I49" s="599"/>
      <c r="J49" s="599"/>
      <c r="K49" s="599"/>
      <c r="L49" s="599"/>
      <c r="M49" s="599"/>
      <c r="N49" s="599"/>
      <c r="O49" s="599"/>
      <c r="P49" s="599"/>
      <c r="Q49" s="599"/>
      <c r="R49" s="599"/>
      <c r="S49" s="599"/>
      <c r="T49" s="599"/>
      <c r="U49" s="599"/>
      <c r="V49" s="599"/>
      <c r="W49" s="599"/>
      <c r="X49" s="599"/>
      <c r="Y49" s="599"/>
      <c r="Z49" s="599"/>
    </row>
    <row r="50" spans="1:26" x14ac:dyDescent="0.25">
      <c r="A50" s="387" t="s">
        <v>63</v>
      </c>
      <c r="B50" s="290"/>
      <c r="C50" s="611">
        <f>+C14+C48</f>
        <v>0</v>
      </c>
      <c r="D50" s="599"/>
      <c r="E50" s="599"/>
      <c r="F50" s="599"/>
      <c r="G50" s="599"/>
      <c r="H50" s="599"/>
      <c r="I50" s="599"/>
      <c r="J50" s="599"/>
      <c r="K50" s="599"/>
      <c r="L50" s="599"/>
      <c r="M50" s="599"/>
      <c r="N50" s="599"/>
      <c r="O50" s="599"/>
      <c r="P50" s="599"/>
      <c r="Q50" s="599"/>
      <c r="R50" s="599"/>
      <c r="S50" s="599"/>
      <c r="T50" s="605"/>
      <c r="U50" s="605"/>
      <c r="V50" s="605"/>
      <c r="W50" s="605"/>
      <c r="X50" s="605"/>
      <c r="Y50" s="605"/>
      <c r="Z50" s="605"/>
    </row>
    <row r="51" spans="1:26" x14ac:dyDescent="0.25">
      <c r="A51" s="290"/>
      <c r="B51" s="290"/>
      <c r="C51" s="290"/>
      <c r="D51" s="599"/>
      <c r="E51" s="599"/>
      <c r="F51" s="599"/>
      <c r="G51" s="599"/>
      <c r="H51" s="599"/>
      <c r="I51" s="599"/>
      <c r="J51" s="599"/>
      <c r="K51" s="599"/>
      <c r="L51" s="599"/>
      <c r="M51" s="599"/>
      <c r="N51" s="599"/>
      <c r="O51" s="599"/>
      <c r="P51" s="599"/>
      <c r="Q51" s="599"/>
      <c r="R51" s="599"/>
      <c r="S51" s="599"/>
      <c r="T51" s="599"/>
      <c r="U51" s="599"/>
      <c r="V51" s="599"/>
      <c r="W51" s="599"/>
      <c r="X51" s="599"/>
      <c r="Y51" s="599"/>
      <c r="Z51" s="599"/>
    </row>
    <row r="52" spans="1:26" x14ac:dyDescent="0.25">
      <c r="A52" s="290" t="s">
        <v>916</v>
      </c>
      <c r="B52" s="612"/>
      <c r="C52" s="290"/>
      <c r="D52" s="599"/>
      <c r="E52" s="599"/>
      <c r="F52" s="599"/>
      <c r="G52" s="599"/>
      <c r="H52" s="599"/>
      <c r="I52" s="599"/>
      <c r="J52" s="599"/>
      <c r="K52" s="599"/>
      <c r="L52" s="599"/>
      <c r="M52" s="599"/>
      <c r="N52" s="599"/>
      <c r="O52" s="599"/>
      <c r="P52" s="599"/>
      <c r="Q52" s="599"/>
      <c r="R52" s="599"/>
      <c r="S52" s="599"/>
      <c r="T52" s="599"/>
      <c r="U52" s="599"/>
      <c r="V52" s="599"/>
      <c r="W52" s="599"/>
      <c r="X52" s="599"/>
      <c r="Y52" s="599"/>
      <c r="Z52" s="599"/>
    </row>
    <row r="53" spans="1:26" x14ac:dyDescent="0.25">
      <c r="A53" s="290"/>
      <c r="B53" s="290"/>
      <c r="C53" s="290"/>
      <c r="E53" s="599"/>
      <c r="F53" s="544"/>
      <c r="G53" s="544"/>
      <c r="H53" s="544"/>
      <c r="I53" s="544"/>
      <c r="J53" s="544"/>
      <c r="K53" s="544"/>
      <c r="L53" s="544"/>
      <c r="M53" s="544"/>
      <c r="N53" s="599">
        <f>SUM(E32:E53)</f>
        <v>0</v>
      </c>
      <c r="O53" s="544"/>
      <c r="P53" s="544"/>
      <c r="Q53" s="544"/>
      <c r="R53" s="544"/>
      <c r="S53" s="544"/>
    </row>
    <row r="54" spans="1:26" x14ac:dyDescent="0.25">
      <c r="A54" s="290" t="s">
        <v>962</v>
      </c>
      <c r="B54" s="290"/>
      <c r="C54" s="290"/>
      <c r="E54" s="544"/>
      <c r="F54" s="544"/>
      <c r="G54" s="544"/>
      <c r="H54" s="544"/>
      <c r="I54" s="544"/>
      <c r="J54" s="544"/>
      <c r="K54" s="544"/>
      <c r="L54" s="544"/>
      <c r="M54" s="544"/>
      <c r="N54" s="544"/>
      <c r="O54" s="544"/>
      <c r="P54" s="544"/>
      <c r="Q54" s="544"/>
      <c r="R54" s="544"/>
      <c r="S54" s="544"/>
    </row>
    <row r="55" spans="1:26" x14ac:dyDescent="0.25">
      <c r="E55" s="544"/>
      <c r="F55" s="544"/>
      <c r="G55" s="544"/>
      <c r="H55" s="544"/>
      <c r="I55" s="544"/>
      <c r="J55" s="544"/>
      <c r="K55" s="544"/>
      <c r="L55" s="544"/>
      <c r="M55" s="544"/>
      <c r="N55" s="544"/>
      <c r="O55" s="544"/>
      <c r="P55" s="544"/>
      <c r="Q55" s="544"/>
      <c r="R55" s="544"/>
      <c r="S55" s="544"/>
    </row>
    <row r="56" spans="1:26" x14ac:dyDescent="0.25">
      <c r="E56" s="544"/>
      <c r="F56" s="544"/>
      <c r="G56" s="544"/>
      <c r="H56" s="544"/>
      <c r="I56" s="544"/>
      <c r="J56" s="544"/>
      <c r="K56" s="544"/>
      <c r="L56" s="544"/>
      <c r="M56" s="544"/>
      <c r="N56" s="544"/>
      <c r="O56" s="544"/>
      <c r="P56" s="544"/>
      <c r="Q56" s="544"/>
      <c r="R56" s="544"/>
      <c r="S56" s="544"/>
    </row>
    <row r="57" spans="1:26" x14ac:dyDescent="0.25">
      <c r="E57" s="544"/>
      <c r="F57" s="544"/>
      <c r="G57" s="544"/>
      <c r="H57" s="544"/>
      <c r="I57" s="544"/>
      <c r="J57" s="544"/>
      <c r="K57" s="544"/>
      <c r="L57" s="544"/>
      <c r="M57" s="544"/>
      <c r="N57" s="544"/>
      <c r="O57" s="544"/>
      <c r="P57" s="544"/>
      <c r="Q57" s="544"/>
      <c r="R57" s="544"/>
      <c r="S57" s="544"/>
    </row>
    <row r="58" spans="1:26" x14ac:dyDescent="0.25">
      <c r="E58" s="544"/>
      <c r="F58" s="544"/>
      <c r="G58" s="544"/>
      <c r="H58" s="544"/>
      <c r="I58" s="544"/>
      <c r="J58" s="544"/>
      <c r="K58" s="544"/>
      <c r="L58" s="544"/>
      <c r="M58" s="544"/>
      <c r="N58" s="544"/>
      <c r="O58" s="544"/>
      <c r="P58" s="544"/>
      <c r="Q58" s="544"/>
      <c r="R58" s="544"/>
      <c r="S58" s="544"/>
    </row>
    <row r="59" spans="1:26" x14ac:dyDescent="0.25">
      <c r="E59" s="544"/>
      <c r="F59" s="544"/>
      <c r="G59" s="544"/>
      <c r="H59" s="544"/>
      <c r="I59" s="544"/>
      <c r="J59" s="544"/>
      <c r="K59" s="544"/>
      <c r="L59" s="544"/>
      <c r="M59" s="544"/>
      <c r="N59" s="544"/>
      <c r="O59" s="544"/>
      <c r="P59" s="544"/>
      <c r="Q59" s="544"/>
      <c r="R59" s="544"/>
      <c r="S59" s="544"/>
    </row>
    <row r="60" spans="1:26" x14ac:dyDescent="0.25">
      <c r="E60" s="544"/>
      <c r="F60" s="544"/>
      <c r="G60" s="544"/>
      <c r="H60" s="544"/>
      <c r="I60" s="544"/>
      <c r="J60" s="544"/>
      <c r="K60" s="544"/>
      <c r="L60" s="544"/>
      <c r="M60" s="544"/>
      <c r="N60" s="544"/>
      <c r="O60" s="544"/>
      <c r="P60" s="544"/>
      <c r="Q60" s="544"/>
      <c r="R60" s="544"/>
      <c r="S60" s="544"/>
    </row>
    <row r="61" spans="1:26" x14ac:dyDescent="0.25">
      <c r="E61" s="544"/>
      <c r="F61" s="544"/>
      <c r="G61" s="544"/>
      <c r="H61" s="544"/>
      <c r="I61" s="544"/>
      <c r="J61" s="544"/>
      <c r="K61" s="544"/>
      <c r="L61" s="544"/>
      <c r="M61" s="544"/>
      <c r="N61" s="544"/>
      <c r="O61" s="544"/>
      <c r="P61" s="544"/>
      <c r="Q61" s="544"/>
      <c r="R61" s="544"/>
      <c r="S61" s="544"/>
    </row>
    <row r="62" spans="1:26" x14ac:dyDescent="0.25">
      <c r="E62" s="544"/>
      <c r="F62" s="544"/>
      <c r="G62" s="544"/>
      <c r="H62" s="544"/>
      <c r="I62" s="544"/>
      <c r="J62" s="544"/>
      <c r="K62" s="544"/>
      <c r="L62" s="544"/>
      <c r="M62" s="544"/>
      <c r="N62" s="544"/>
      <c r="O62" s="544"/>
      <c r="P62" s="544"/>
      <c r="Q62" s="544"/>
      <c r="R62" s="544"/>
      <c r="S62" s="544"/>
    </row>
    <row r="63" spans="1:26" x14ac:dyDescent="0.25">
      <c r="E63" s="544"/>
      <c r="F63" s="544"/>
      <c r="G63" s="544"/>
      <c r="H63" s="544"/>
      <c r="I63" s="544"/>
      <c r="J63" s="544"/>
      <c r="K63" s="544"/>
      <c r="L63" s="544"/>
      <c r="M63" s="544"/>
      <c r="N63" s="544"/>
      <c r="O63" s="544"/>
      <c r="P63" s="544"/>
      <c r="Q63" s="544"/>
      <c r="R63" s="544"/>
      <c r="S63" s="544"/>
    </row>
    <row r="64" spans="1:26" x14ac:dyDescent="0.25">
      <c r="E64" s="544"/>
      <c r="F64" s="544"/>
      <c r="G64" s="544"/>
      <c r="H64" s="544"/>
      <c r="I64" s="544"/>
      <c r="J64" s="544"/>
      <c r="K64" s="544"/>
      <c r="L64" s="544"/>
      <c r="M64" s="544"/>
      <c r="N64" s="544"/>
      <c r="O64" s="544"/>
      <c r="P64" s="544"/>
      <c r="Q64" s="544"/>
      <c r="R64" s="544"/>
      <c r="S64" s="544"/>
    </row>
  </sheetData>
  <pageMargins left="0.7" right="0.7" top="0.75" bottom="0.75" header="0.3" footer="0.3"/>
  <pageSetup scale="69" orientation="landscape" horizontalDpi="4294967294" verticalDpi="4294967294" r:id="rId1"/>
  <headerFooter>
    <oddFooter>&amp;Z&amp;F&amp;RPage &amp;P</oddFooter>
  </headerFooter>
  <ignoredErrors>
    <ignoredError sqref="Q32:Q35 R32" formula="1"/>
  </ignoredErrors>
</worksheet>
</file>

<file path=xl/worksheets/sheet1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500-000000000000}">
  <sheetPr codeName="Sheet118">
    <tabColor theme="9" tint="-0.249977111117893"/>
    <pageSetUpPr fitToPage="1"/>
  </sheetPr>
  <dimension ref="A1:AB59"/>
  <sheetViews>
    <sheetView workbookViewId="0"/>
  </sheetViews>
  <sheetFormatPr defaultRowHeight="15" x14ac:dyDescent="0.25"/>
  <cols>
    <col min="1" max="1" width="20.85546875" customWidth="1"/>
    <col min="2" max="2" width="8.7109375" customWidth="1"/>
    <col min="3" max="3" width="12.85546875" customWidth="1"/>
    <col min="4" max="12" width="7.42578125" hidden="1" customWidth="1"/>
    <col min="13" max="13" width="7.5703125" hidden="1" customWidth="1"/>
    <col min="14" max="17" width="9.28515625" customWidth="1"/>
    <col min="18" max="19" width="11.28515625" customWidth="1"/>
    <col min="20" max="20" width="15.28515625" customWidth="1"/>
    <col min="21" max="21" width="11.5703125" bestFit="1" customWidth="1"/>
    <col min="22" max="24" width="10.5703125" customWidth="1"/>
  </cols>
  <sheetData>
    <row r="1" spans="1:28" x14ac:dyDescent="0.25">
      <c r="A1" s="11" t="s">
        <v>10</v>
      </c>
      <c r="O1" t="s">
        <v>647</v>
      </c>
    </row>
    <row r="2" spans="1:28" x14ac:dyDescent="0.25">
      <c r="A2" s="9" t="s">
        <v>438</v>
      </c>
    </row>
    <row r="3" spans="1:28" x14ac:dyDescent="0.25">
      <c r="A3" s="9" t="s">
        <v>80</v>
      </c>
    </row>
    <row r="4" spans="1:28" x14ac:dyDescent="0.25">
      <c r="R4" s="40" t="s">
        <v>4</v>
      </c>
      <c r="S4" s="41"/>
      <c r="T4" s="40" t="s">
        <v>8</v>
      </c>
    </row>
    <row r="5" spans="1:28" x14ac:dyDescent="0.25">
      <c r="A5" s="10" t="s">
        <v>9</v>
      </c>
      <c r="B5" s="12" t="s">
        <v>64</v>
      </c>
      <c r="C5" s="12" t="s">
        <v>12</v>
      </c>
      <c r="R5" s="42" t="s">
        <v>2</v>
      </c>
      <c r="S5" s="42" t="s">
        <v>60</v>
      </c>
      <c r="T5" s="42" t="s">
        <v>7</v>
      </c>
    </row>
    <row r="6" spans="1:28" x14ac:dyDescent="0.25">
      <c r="B6" s="3"/>
      <c r="R6" s="3"/>
    </row>
    <row r="7" spans="1:28" x14ac:dyDescent="0.25">
      <c r="A7" s="213" t="str">
        <f>SUMMARY!B187</f>
        <v>TOSHIBA R22 #4</v>
      </c>
      <c r="B7" s="212">
        <f>SUMMARY!A187</f>
        <v>724</v>
      </c>
      <c r="C7" s="214">
        <f>SUMMARY!D187</f>
        <v>130401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5"/>
      <c r="P7" s="6"/>
      <c r="Q7" s="6"/>
      <c r="R7" s="13">
        <f>+C14</f>
        <v>912932.41</v>
      </c>
      <c r="S7" s="13">
        <f>+-C43</f>
        <v>912932.40999999992</v>
      </c>
      <c r="T7" s="13">
        <f>+R7-S7</f>
        <v>0</v>
      </c>
    </row>
    <row r="8" spans="1:28" x14ac:dyDescent="0.25">
      <c r="A8" s="213"/>
      <c r="B8" s="3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5"/>
      <c r="P8" s="6"/>
      <c r="Q8" s="6"/>
    </row>
    <row r="9" spans="1:28" x14ac:dyDescent="0.25">
      <c r="A9" s="2"/>
      <c r="B9" s="3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5"/>
      <c r="P9" s="6"/>
      <c r="Q9" s="6"/>
    </row>
    <row r="10" spans="1:28" x14ac:dyDescent="0.25">
      <c r="B10" s="3"/>
    </row>
    <row r="11" spans="1:28" x14ac:dyDescent="0.25">
      <c r="A11" s="686" t="s">
        <v>66</v>
      </c>
      <c r="B11" s="219" t="str">
        <f>SUMMARY!F187</f>
        <v>3100</v>
      </c>
      <c r="C11" s="214"/>
    </row>
    <row r="12" spans="1:28" x14ac:dyDescent="0.25">
      <c r="B12" s="28"/>
      <c r="C12" s="2"/>
    </row>
    <row r="13" spans="1:28" x14ac:dyDescent="0.25">
      <c r="A13" s="9" t="s">
        <v>5</v>
      </c>
      <c r="C13" s="31" t="s">
        <v>3</v>
      </c>
      <c r="D13" s="32">
        <v>1994</v>
      </c>
      <c r="E13" s="32">
        <v>1995</v>
      </c>
      <c r="F13" s="32">
        <v>1996</v>
      </c>
      <c r="G13" s="32">
        <v>1997</v>
      </c>
      <c r="H13" s="32">
        <v>1998</v>
      </c>
      <c r="I13" s="32">
        <v>1999</v>
      </c>
      <c r="J13" s="32">
        <v>2000</v>
      </c>
      <c r="K13" s="32">
        <v>2001</v>
      </c>
      <c r="L13" s="32">
        <v>2002</v>
      </c>
      <c r="M13" s="32">
        <v>2003</v>
      </c>
      <c r="N13" s="32">
        <v>2004</v>
      </c>
      <c r="O13" s="32">
        <v>2005</v>
      </c>
      <c r="P13" s="32">
        <v>2006</v>
      </c>
      <c r="Q13" s="32">
        <v>2007</v>
      </c>
      <c r="R13" s="32">
        <v>2008</v>
      </c>
      <c r="S13" s="32">
        <v>2009</v>
      </c>
      <c r="T13" s="32">
        <v>2010</v>
      </c>
      <c r="U13" s="32">
        <v>2011</v>
      </c>
      <c r="V13" s="32">
        <v>2012</v>
      </c>
      <c r="W13" s="32">
        <v>2013</v>
      </c>
      <c r="X13" s="32">
        <v>2014</v>
      </c>
      <c r="Y13" s="328">
        <v>2015</v>
      </c>
      <c r="Z13" s="32">
        <v>2016</v>
      </c>
      <c r="AA13" s="328">
        <v>2017</v>
      </c>
      <c r="AB13" s="32">
        <v>2018</v>
      </c>
    </row>
    <row r="14" spans="1:28" x14ac:dyDescent="0.25">
      <c r="A14" s="9" t="s">
        <v>73</v>
      </c>
      <c r="C14" s="222">
        <f>SUM(D14:Y14)</f>
        <v>912932.41</v>
      </c>
      <c r="D14" s="43">
        <f>+'Equip Review 032310'!G29</f>
        <v>0</v>
      </c>
      <c r="E14" s="43">
        <f>+'Equip Review 032310'!H29</f>
        <v>0</v>
      </c>
      <c r="F14" s="43">
        <f>+'Equip Review 032310'!I29</f>
        <v>0</v>
      </c>
      <c r="G14" s="43">
        <f>+'Equip Review 032310'!J29</f>
        <v>0</v>
      </c>
      <c r="H14" s="43">
        <f>+'Equip Review 032310'!K29</f>
        <v>0</v>
      </c>
      <c r="I14" s="43">
        <f>+'Equip Review 032310'!L29</f>
        <v>0</v>
      </c>
      <c r="J14" s="43">
        <f>+'Equip Review 032310'!M29</f>
        <v>0</v>
      </c>
      <c r="K14" s="43">
        <f>+'Equip Review 032310'!N29</f>
        <v>0</v>
      </c>
      <c r="L14" s="43">
        <f>+'Equip Review 032310'!O29</f>
        <v>0</v>
      </c>
      <c r="M14" s="43">
        <f>+'Equip Review 032310'!P29</f>
        <v>0</v>
      </c>
      <c r="N14" s="43"/>
      <c r="O14" s="43"/>
      <c r="P14" s="43"/>
      <c r="Q14" s="43"/>
      <c r="R14" s="43"/>
      <c r="S14" s="43"/>
      <c r="T14" s="43"/>
      <c r="U14" s="43"/>
      <c r="V14" s="43">
        <v>912932.41</v>
      </c>
      <c r="W14" s="43"/>
      <c r="X14" s="43"/>
      <c r="Y14" s="7"/>
      <c r="Z14" s="7"/>
    </row>
    <row r="15" spans="1:28" x14ac:dyDescent="0.25">
      <c r="A15" s="34"/>
      <c r="B15" s="2"/>
      <c r="C15" s="2"/>
      <c r="N15" s="7"/>
      <c r="O15" s="7"/>
      <c r="P15" s="7"/>
      <c r="Q15" s="7"/>
      <c r="R15" s="7"/>
      <c r="S15" s="43"/>
      <c r="T15" s="43"/>
      <c r="U15" s="43"/>
      <c r="V15" s="43"/>
      <c r="W15" s="43"/>
      <c r="X15" s="43"/>
      <c r="Y15" s="7"/>
      <c r="Z15" s="7"/>
    </row>
    <row r="16" spans="1:28" x14ac:dyDescent="0.25">
      <c r="A16" s="9" t="s">
        <v>6</v>
      </c>
      <c r="B16" s="3">
        <v>1994</v>
      </c>
      <c r="C16" s="13">
        <f>-SUM(D16:Y16)</f>
        <v>0</v>
      </c>
      <c r="D16" s="7">
        <f>+D$14/7/2</f>
        <v>0</v>
      </c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43"/>
      <c r="T16" s="43"/>
      <c r="U16" s="43"/>
      <c r="V16" s="43"/>
      <c r="W16" s="43"/>
      <c r="X16" s="43"/>
      <c r="Y16" s="7"/>
      <c r="Z16" s="7"/>
    </row>
    <row r="17" spans="1:26" x14ac:dyDescent="0.25">
      <c r="B17" s="3">
        <v>1995</v>
      </c>
      <c r="C17" s="13">
        <f t="shared" ref="C17:C39" si="0">-SUM(D17:Y17)</f>
        <v>0</v>
      </c>
      <c r="D17" s="7">
        <f>+D$14/7</f>
        <v>0</v>
      </c>
      <c r="E17" s="7">
        <f>+E$14/7/2</f>
        <v>0</v>
      </c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43"/>
      <c r="T17" s="43"/>
      <c r="U17" s="43"/>
      <c r="V17" s="43"/>
      <c r="W17" s="43"/>
      <c r="X17" s="43"/>
      <c r="Y17" s="7"/>
      <c r="Z17" s="7"/>
    </row>
    <row r="18" spans="1:26" x14ac:dyDescent="0.25">
      <c r="B18" s="3">
        <v>1996</v>
      </c>
      <c r="C18" s="13">
        <f t="shared" si="0"/>
        <v>0</v>
      </c>
      <c r="D18" s="7">
        <f>+D17</f>
        <v>0</v>
      </c>
      <c r="E18" s="7">
        <f>+E$14/7</f>
        <v>0</v>
      </c>
      <c r="F18" s="7">
        <f>+F$14/7/2</f>
        <v>0</v>
      </c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43"/>
      <c r="T18" s="43"/>
      <c r="U18" s="43"/>
      <c r="V18" s="43"/>
      <c r="W18" s="43"/>
      <c r="X18" s="43"/>
      <c r="Y18" s="7"/>
      <c r="Z18" s="7"/>
    </row>
    <row r="19" spans="1:26" x14ac:dyDescent="0.25">
      <c r="B19" s="3">
        <v>1997</v>
      </c>
      <c r="C19" s="13">
        <f t="shared" si="0"/>
        <v>0</v>
      </c>
      <c r="D19" s="7">
        <f>+D18</f>
        <v>0</v>
      </c>
      <c r="E19" s="7">
        <f>+E18</f>
        <v>0</v>
      </c>
      <c r="F19" s="7">
        <f>+F$14/7</f>
        <v>0</v>
      </c>
      <c r="G19" s="7">
        <f>+G$14/7/2</f>
        <v>0</v>
      </c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43"/>
      <c r="T19" s="43"/>
      <c r="U19" s="43"/>
      <c r="V19" s="43"/>
      <c r="W19" s="43"/>
      <c r="X19" s="43"/>
      <c r="Y19" s="7"/>
      <c r="Z19" s="7"/>
    </row>
    <row r="20" spans="1:26" x14ac:dyDescent="0.25">
      <c r="B20" s="3">
        <v>1998</v>
      </c>
      <c r="C20" s="13">
        <f t="shared" si="0"/>
        <v>0</v>
      </c>
      <c r="D20" s="7">
        <f>+D19</f>
        <v>0</v>
      </c>
      <c r="E20" s="7">
        <f>+E19</f>
        <v>0</v>
      </c>
      <c r="F20" s="7">
        <f>+F19</f>
        <v>0</v>
      </c>
      <c r="G20" s="7">
        <f>+G$14/7</f>
        <v>0</v>
      </c>
      <c r="H20" s="7">
        <f>+H$14/7/2</f>
        <v>0</v>
      </c>
      <c r="I20" s="7"/>
      <c r="J20" s="7"/>
      <c r="K20" s="7"/>
      <c r="L20" s="7"/>
      <c r="M20" s="7"/>
      <c r="N20" s="7"/>
      <c r="O20" s="7"/>
      <c r="P20" s="7"/>
      <c r="Q20" s="7"/>
      <c r="R20" s="7"/>
      <c r="S20" s="43"/>
      <c r="T20" s="43"/>
      <c r="U20" s="43"/>
      <c r="V20" s="43"/>
      <c r="W20" s="43"/>
      <c r="X20" s="43"/>
      <c r="Y20" s="7"/>
      <c r="Z20" s="7"/>
    </row>
    <row r="21" spans="1:26" x14ac:dyDescent="0.25">
      <c r="B21" s="3">
        <v>1999</v>
      </c>
      <c r="C21" s="13">
        <f t="shared" si="0"/>
        <v>0</v>
      </c>
      <c r="D21" s="7">
        <f>+D20</f>
        <v>0</v>
      </c>
      <c r="E21" s="7">
        <f>+E20</f>
        <v>0</v>
      </c>
      <c r="F21" s="7">
        <f>+F20</f>
        <v>0</v>
      </c>
      <c r="G21" s="7">
        <f>+G20</f>
        <v>0</v>
      </c>
      <c r="H21" s="7">
        <f>+H$14/7</f>
        <v>0</v>
      </c>
      <c r="I21" s="7">
        <f>+I$14/7/2</f>
        <v>0</v>
      </c>
      <c r="J21" s="7"/>
      <c r="K21" s="7"/>
      <c r="L21" s="7"/>
      <c r="M21" s="7"/>
      <c r="N21" s="7"/>
      <c r="O21" s="7"/>
      <c r="P21" s="7"/>
      <c r="Q21" s="7"/>
      <c r="R21" s="7"/>
      <c r="S21" s="43"/>
      <c r="T21" s="43"/>
      <c r="U21" s="43"/>
      <c r="V21" s="43"/>
      <c r="W21" s="43"/>
      <c r="X21" s="43"/>
      <c r="Y21" s="7"/>
      <c r="Z21" s="7"/>
    </row>
    <row r="22" spans="1:26" x14ac:dyDescent="0.25">
      <c r="B22" s="3">
        <v>2000</v>
      </c>
      <c r="C22" s="13">
        <f t="shared" si="0"/>
        <v>0</v>
      </c>
      <c r="D22" s="7">
        <f>+D21</f>
        <v>0</v>
      </c>
      <c r="E22" s="7">
        <f>+E21</f>
        <v>0</v>
      </c>
      <c r="F22" s="7">
        <f>+F21</f>
        <v>0</v>
      </c>
      <c r="G22" s="7">
        <f>+G21</f>
        <v>0</v>
      </c>
      <c r="H22" s="7">
        <f>+H21</f>
        <v>0</v>
      </c>
      <c r="I22" s="7">
        <f>+I$14/7</f>
        <v>0</v>
      </c>
      <c r="J22" s="7">
        <f>+J$14/7/2</f>
        <v>0</v>
      </c>
      <c r="K22" s="7"/>
      <c r="L22" s="7"/>
      <c r="M22" s="7"/>
      <c r="N22" s="7"/>
      <c r="O22" s="7"/>
      <c r="P22" s="7"/>
      <c r="Q22" s="7"/>
      <c r="R22" s="7"/>
      <c r="S22" s="43"/>
      <c r="T22" s="43"/>
      <c r="U22" s="43"/>
      <c r="V22" s="43"/>
      <c r="W22" s="43"/>
      <c r="X22" s="43"/>
      <c r="Y22" s="7"/>
      <c r="Z22" s="7"/>
    </row>
    <row r="23" spans="1:26" x14ac:dyDescent="0.25">
      <c r="B23" s="3">
        <v>2001</v>
      </c>
      <c r="C23" s="13">
        <f t="shared" si="0"/>
        <v>0</v>
      </c>
      <c r="D23" s="7">
        <f>+D$14/7/2</f>
        <v>0</v>
      </c>
      <c r="E23" s="7">
        <f>+E22</f>
        <v>0</v>
      </c>
      <c r="F23" s="7">
        <f>+F22</f>
        <v>0</v>
      </c>
      <c r="G23" s="7">
        <f>+G22</f>
        <v>0</v>
      </c>
      <c r="H23" s="7">
        <f>+H22</f>
        <v>0</v>
      </c>
      <c r="I23" s="7">
        <f>+I22</f>
        <v>0</v>
      </c>
      <c r="J23" s="7">
        <f>+J$14/7</f>
        <v>0</v>
      </c>
      <c r="K23" s="7">
        <f>+K$14/7/2</f>
        <v>0</v>
      </c>
      <c r="L23" s="7"/>
      <c r="M23" s="7"/>
      <c r="N23" s="7"/>
      <c r="O23" s="7"/>
      <c r="P23" s="7"/>
      <c r="Q23" s="7"/>
      <c r="R23" s="7"/>
      <c r="S23" s="43"/>
      <c r="T23" s="43"/>
      <c r="U23" s="43"/>
      <c r="V23" s="43"/>
      <c r="W23" s="43"/>
      <c r="X23" s="43"/>
      <c r="Y23" s="7"/>
      <c r="Z23" s="7"/>
    </row>
    <row r="24" spans="1:26" x14ac:dyDescent="0.25">
      <c r="B24" s="3">
        <v>2002</v>
      </c>
      <c r="C24" s="13">
        <f t="shared" si="0"/>
        <v>0</v>
      </c>
      <c r="D24" s="7"/>
      <c r="E24" s="7">
        <f>+E$14/7/2</f>
        <v>0</v>
      </c>
      <c r="F24" s="7">
        <f>+F23</f>
        <v>0</v>
      </c>
      <c r="G24" s="7">
        <f>+G23</f>
        <v>0</v>
      </c>
      <c r="H24" s="7">
        <f>+H23</f>
        <v>0</v>
      </c>
      <c r="I24" s="7">
        <f>+I23</f>
        <v>0</v>
      </c>
      <c r="J24" s="7">
        <f>+J23</f>
        <v>0</v>
      </c>
      <c r="K24" s="7">
        <f>+K$14/7</f>
        <v>0</v>
      </c>
      <c r="L24" s="7">
        <f>+L$14/7/2</f>
        <v>0</v>
      </c>
      <c r="M24" s="7"/>
      <c r="N24" s="7"/>
      <c r="O24" s="7"/>
      <c r="P24" s="7"/>
      <c r="Q24" s="7"/>
      <c r="R24" s="7"/>
      <c r="S24" s="43"/>
      <c r="T24" s="43"/>
      <c r="U24" s="43"/>
      <c r="V24" s="43"/>
      <c r="W24" s="43"/>
      <c r="X24" s="43"/>
      <c r="Y24" s="7"/>
      <c r="Z24" s="7"/>
    </row>
    <row r="25" spans="1:26" x14ac:dyDescent="0.25">
      <c r="B25" s="3">
        <v>2003</v>
      </c>
      <c r="C25" s="13">
        <f t="shared" si="0"/>
        <v>0</v>
      </c>
      <c r="D25" s="7"/>
      <c r="E25" s="7"/>
      <c r="F25" s="7">
        <f>+F$14/7/2</f>
        <v>0</v>
      </c>
      <c r="G25" s="7">
        <f>+G24</f>
        <v>0</v>
      </c>
      <c r="H25" s="7">
        <f>+H24</f>
        <v>0</v>
      </c>
      <c r="I25" s="7">
        <f>+I24</f>
        <v>0</v>
      </c>
      <c r="J25" s="7">
        <f>+J24</f>
        <v>0</v>
      </c>
      <c r="K25" s="7">
        <f>+K24</f>
        <v>0</v>
      </c>
      <c r="L25" s="7">
        <f>+L$14/7</f>
        <v>0</v>
      </c>
      <c r="M25" s="7">
        <f>+M$14/7/2</f>
        <v>0</v>
      </c>
      <c r="N25" s="7"/>
      <c r="O25" s="7"/>
      <c r="P25" s="7"/>
      <c r="Q25" s="7"/>
      <c r="R25" s="7"/>
      <c r="S25" s="43"/>
      <c r="T25" s="43"/>
      <c r="U25" s="43"/>
      <c r="V25" s="43"/>
      <c r="W25" s="43"/>
      <c r="X25" s="43"/>
      <c r="Y25" s="7"/>
      <c r="Z25" s="7"/>
    </row>
    <row r="26" spans="1:26" x14ac:dyDescent="0.25">
      <c r="B26" s="3">
        <v>2004</v>
      </c>
      <c r="C26" s="13">
        <f t="shared" si="0"/>
        <v>0</v>
      </c>
      <c r="D26" s="7"/>
      <c r="E26" s="7"/>
      <c r="F26" s="7"/>
      <c r="G26" s="7">
        <f>+G$14/7/2</f>
        <v>0</v>
      </c>
      <c r="H26" s="7">
        <f>+H25</f>
        <v>0</v>
      </c>
      <c r="I26" s="7">
        <f>+I25</f>
        <v>0</v>
      </c>
      <c r="J26" s="7">
        <f>+J25</f>
        <v>0</v>
      </c>
      <c r="K26" s="7">
        <f>+K25</f>
        <v>0</v>
      </c>
      <c r="L26" s="7">
        <f>+L25</f>
        <v>0</v>
      </c>
      <c r="M26" s="7">
        <f>+M$14/7</f>
        <v>0</v>
      </c>
      <c r="N26" s="7">
        <f>+N$14/7/2</f>
        <v>0</v>
      </c>
      <c r="O26" s="7"/>
      <c r="P26" s="7"/>
      <c r="Q26" s="7"/>
      <c r="R26" s="7"/>
      <c r="S26" s="43"/>
      <c r="T26" s="43"/>
      <c r="U26" s="43"/>
      <c r="V26" s="43"/>
      <c r="W26" s="43"/>
      <c r="X26" s="43"/>
      <c r="Y26" s="7"/>
      <c r="Z26" s="7"/>
    </row>
    <row r="27" spans="1:26" x14ac:dyDescent="0.25">
      <c r="B27" s="3">
        <v>2005</v>
      </c>
      <c r="C27" s="13">
        <f t="shared" si="0"/>
        <v>0</v>
      </c>
      <c r="D27" s="7"/>
      <c r="E27" s="7"/>
      <c r="F27" s="7"/>
      <c r="G27" s="7"/>
      <c r="H27" s="7">
        <f>+H$14/7/2</f>
        <v>0</v>
      </c>
      <c r="I27" s="7">
        <f>+I26</f>
        <v>0</v>
      </c>
      <c r="J27" s="7">
        <f>+J26</f>
        <v>0</v>
      </c>
      <c r="K27" s="7">
        <f>+K26</f>
        <v>0</v>
      </c>
      <c r="L27" s="7">
        <f>+L26</f>
        <v>0</v>
      </c>
      <c r="M27" s="7">
        <f>+M26</f>
        <v>0</v>
      </c>
      <c r="N27" s="7">
        <f>+N$14/7</f>
        <v>0</v>
      </c>
      <c r="O27" s="7">
        <f>+O$14/7/2</f>
        <v>0</v>
      </c>
      <c r="P27" s="7"/>
      <c r="Q27" s="7"/>
      <c r="R27" s="7"/>
      <c r="S27" s="43"/>
      <c r="T27" s="43"/>
      <c r="U27" s="43"/>
      <c r="V27" s="43"/>
      <c r="W27" s="43"/>
      <c r="X27" s="43"/>
      <c r="Y27" s="7"/>
      <c r="Z27" s="7"/>
    </row>
    <row r="28" spans="1:26" x14ac:dyDescent="0.25">
      <c r="B28" s="3">
        <v>2006</v>
      </c>
      <c r="C28" s="13">
        <f t="shared" si="0"/>
        <v>0</v>
      </c>
      <c r="D28" s="7"/>
      <c r="E28" s="7"/>
      <c r="F28" s="7"/>
      <c r="G28" s="7"/>
      <c r="H28" s="7"/>
      <c r="I28" s="7">
        <f>+I$14/7/2</f>
        <v>0</v>
      </c>
      <c r="J28" s="7">
        <f>+J27</f>
        <v>0</v>
      </c>
      <c r="K28" s="7">
        <f>+K27</f>
        <v>0</v>
      </c>
      <c r="L28" s="7">
        <f>+L27</f>
        <v>0</v>
      </c>
      <c r="M28" s="7">
        <f>+M27</f>
        <v>0</v>
      </c>
      <c r="N28" s="7">
        <f>+N27</f>
        <v>0</v>
      </c>
      <c r="O28" s="7">
        <f>+O$14/7</f>
        <v>0</v>
      </c>
      <c r="P28" s="7">
        <f>+P$14/7/2</f>
        <v>0</v>
      </c>
      <c r="Q28" s="7"/>
      <c r="R28" s="7"/>
      <c r="S28" s="43"/>
      <c r="T28" s="43"/>
      <c r="U28" s="43"/>
      <c r="V28" s="43"/>
      <c r="W28" s="43"/>
      <c r="X28" s="43"/>
      <c r="Y28" s="7"/>
      <c r="Z28" s="7"/>
    </row>
    <row r="29" spans="1:26" x14ac:dyDescent="0.25">
      <c r="B29" s="3">
        <v>2007</v>
      </c>
      <c r="C29" s="13">
        <f t="shared" si="0"/>
        <v>0</v>
      </c>
      <c r="D29" s="7"/>
      <c r="E29" s="7"/>
      <c r="F29" s="7"/>
      <c r="G29" s="7"/>
      <c r="H29" s="7"/>
      <c r="I29" s="7"/>
      <c r="J29" s="7">
        <f>+J$14/7/2</f>
        <v>0</v>
      </c>
      <c r="K29" s="7">
        <f>+K28</f>
        <v>0</v>
      </c>
      <c r="L29" s="7">
        <f>+L28</f>
        <v>0</v>
      </c>
      <c r="M29" s="7">
        <f>+M28</f>
        <v>0</v>
      </c>
      <c r="N29" s="7">
        <f>+N28</f>
        <v>0</v>
      </c>
      <c r="O29" s="7">
        <f>+O28</f>
        <v>0</v>
      </c>
      <c r="P29" s="7">
        <f>+P$14/7</f>
        <v>0</v>
      </c>
      <c r="Q29" s="7">
        <f>+Q$14/7/2</f>
        <v>0</v>
      </c>
      <c r="R29" s="7"/>
      <c r="S29" s="43"/>
      <c r="T29" s="43"/>
      <c r="U29" s="43"/>
      <c r="V29" s="43"/>
      <c r="W29" s="43"/>
      <c r="X29" s="43"/>
      <c r="Y29" s="7"/>
      <c r="Z29" s="7"/>
    </row>
    <row r="30" spans="1:26" x14ac:dyDescent="0.25">
      <c r="B30" s="3">
        <v>2008</v>
      </c>
      <c r="C30" s="13">
        <f t="shared" si="0"/>
        <v>0</v>
      </c>
      <c r="D30" s="7"/>
      <c r="E30" s="7"/>
      <c r="F30" s="7"/>
      <c r="G30" s="7"/>
      <c r="H30" s="7"/>
      <c r="I30" s="7"/>
      <c r="J30" s="7"/>
      <c r="K30" s="7">
        <f>+K$14/7/2</f>
        <v>0</v>
      </c>
      <c r="L30" s="7">
        <f>+L29</f>
        <v>0</v>
      </c>
      <c r="M30" s="7">
        <f>+M29</f>
        <v>0</v>
      </c>
      <c r="N30" s="7">
        <f>+N29</f>
        <v>0</v>
      </c>
      <c r="O30" s="7">
        <f>+O29</f>
        <v>0</v>
      </c>
      <c r="P30" s="7">
        <f>+P29</f>
        <v>0</v>
      </c>
      <c r="Q30" s="7">
        <f>+Q$14/7</f>
        <v>0</v>
      </c>
      <c r="R30" s="7">
        <f>+R$14/7/2</f>
        <v>0</v>
      </c>
      <c r="S30" s="43"/>
      <c r="T30" s="43"/>
      <c r="U30" s="43"/>
      <c r="V30" s="43"/>
      <c r="W30" s="43"/>
      <c r="X30" s="43"/>
      <c r="Y30" s="7"/>
      <c r="Z30" s="7"/>
    </row>
    <row r="31" spans="1:26" x14ac:dyDescent="0.25">
      <c r="B31" s="3">
        <v>2009</v>
      </c>
      <c r="C31" s="13">
        <f t="shared" si="0"/>
        <v>0</v>
      </c>
      <c r="D31" s="7"/>
      <c r="E31" s="7"/>
      <c r="F31" s="7"/>
      <c r="G31" s="7"/>
      <c r="H31" s="7"/>
      <c r="I31" s="7"/>
      <c r="J31" s="7"/>
      <c r="K31" s="7"/>
      <c r="L31" s="7">
        <f>+L$14/7/2</f>
        <v>0</v>
      </c>
      <c r="M31" s="7">
        <f>+M30</f>
        <v>0</v>
      </c>
      <c r="N31" s="7">
        <f>+N30</f>
        <v>0</v>
      </c>
      <c r="O31" s="7">
        <f>+O30</f>
        <v>0</v>
      </c>
      <c r="P31" s="7">
        <f t="shared" ref="P31:P34" si="1">+P30</f>
        <v>0</v>
      </c>
      <c r="Q31" s="7">
        <f t="shared" ref="Q31:Q35" si="2">+Q$14/7</f>
        <v>0</v>
      </c>
      <c r="R31" s="7">
        <f>+R$14/7</f>
        <v>0</v>
      </c>
      <c r="S31" s="43">
        <f>+S$14/7/2</f>
        <v>0</v>
      </c>
      <c r="T31" s="43"/>
      <c r="U31" s="43"/>
      <c r="V31" s="43"/>
      <c r="W31" s="43"/>
      <c r="X31" s="43"/>
      <c r="Y31" s="7"/>
      <c r="Z31" s="7"/>
    </row>
    <row r="32" spans="1:26" x14ac:dyDescent="0.25">
      <c r="A32" s="38" t="s">
        <v>59</v>
      </c>
      <c r="B32" s="3">
        <v>2010</v>
      </c>
      <c r="C32" s="13">
        <f t="shared" si="0"/>
        <v>0</v>
      </c>
      <c r="D32" s="7"/>
      <c r="E32" s="7"/>
      <c r="F32" s="7"/>
      <c r="G32" s="7"/>
      <c r="H32" s="7"/>
      <c r="I32" s="7"/>
      <c r="J32" s="7"/>
      <c r="K32" s="7"/>
      <c r="L32" s="7"/>
      <c r="M32" s="7">
        <f>+M$14/7/2</f>
        <v>0</v>
      </c>
      <c r="N32" s="7">
        <f>+N31</f>
        <v>0</v>
      </c>
      <c r="O32" s="7">
        <f>+O31</f>
        <v>0</v>
      </c>
      <c r="P32" s="7">
        <f t="shared" si="1"/>
        <v>0</v>
      </c>
      <c r="Q32" s="7">
        <f t="shared" si="2"/>
        <v>0</v>
      </c>
      <c r="R32" s="7">
        <f>+R31</f>
        <v>0</v>
      </c>
      <c r="S32" s="43">
        <f>+S$14/7</f>
        <v>0</v>
      </c>
      <c r="T32" s="43">
        <f>+T$14/7/2</f>
        <v>0</v>
      </c>
      <c r="U32" s="43"/>
      <c r="V32" s="43"/>
      <c r="W32" s="43"/>
      <c r="X32" s="43"/>
      <c r="Y32" s="7"/>
      <c r="Z32" s="7"/>
    </row>
    <row r="33" spans="1:28" x14ac:dyDescent="0.25">
      <c r="A33" s="38"/>
      <c r="B33" s="3">
        <v>2011</v>
      </c>
      <c r="C33" s="13">
        <f t="shared" si="0"/>
        <v>0</v>
      </c>
      <c r="D33" s="7"/>
      <c r="E33" s="7"/>
      <c r="F33" s="7"/>
      <c r="G33" s="7"/>
      <c r="H33" s="7"/>
      <c r="I33" s="7"/>
      <c r="J33" s="7"/>
      <c r="K33" s="7"/>
      <c r="L33" s="7"/>
      <c r="M33" s="7"/>
      <c r="N33" s="7">
        <f>+N$14/7/2</f>
        <v>0</v>
      </c>
      <c r="O33" s="7">
        <f>+O32</f>
        <v>0</v>
      </c>
      <c r="P33" s="7">
        <f t="shared" si="1"/>
        <v>0</v>
      </c>
      <c r="Q33" s="7">
        <f t="shared" si="2"/>
        <v>0</v>
      </c>
      <c r="R33" s="7">
        <f t="shared" ref="R33:R36" si="3">+R32</f>
        <v>0</v>
      </c>
      <c r="S33" s="43">
        <f>+S32</f>
        <v>0</v>
      </c>
      <c r="T33" s="43">
        <f>+T$14/7</f>
        <v>0</v>
      </c>
      <c r="U33" s="43">
        <f>$U$14/7/2</f>
        <v>0</v>
      </c>
      <c r="V33" s="43"/>
      <c r="W33" s="43"/>
      <c r="X33" s="43"/>
      <c r="Y33" s="7"/>
      <c r="Z33" s="7"/>
    </row>
    <row r="34" spans="1:28" x14ac:dyDescent="0.25">
      <c r="A34" s="38"/>
      <c r="B34" s="3">
        <v>2012</v>
      </c>
      <c r="C34" s="13">
        <f t="shared" si="0"/>
        <v>-65209.457857142857</v>
      </c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>
        <f>+O$14/7/2</f>
        <v>0</v>
      </c>
      <c r="P34" s="7">
        <f t="shared" si="1"/>
        <v>0</v>
      </c>
      <c r="Q34" s="7">
        <f t="shared" si="2"/>
        <v>0</v>
      </c>
      <c r="R34" s="7">
        <f t="shared" si="3"/>
        <v>0</v>
      </c>
      <c r="S34" s="43">
        <f t="shared" ref="S34:S36" si="4">+S33</f>
        <v>0</v>
      </c>
      <c r="T34" s="43">
        <f>T33</f>
        <v>0</v>
      </c>
      <c r="U34" s="43">
        <f>$U$14/7</f>
        <v>0</v>
      </c>
      <c r="V34" s="43">
        <f>$V$14/7/2</f>
        <v>65209.457857142857</v>
      </c>
      <c r="W34" s="43"/>
      <c r="X34" s="43"/>
      <c r="Y34" s="7"/>
      <c r="Z34" s="7"/>
    </row>
    <row r="35" spans="1:28" x14ac:dyDescent="0.25">
      <c r="A35" s="38"/>
      <c r="B35" s="3">
        <v>2013</v>
      </c>
      <c r="C35" s="13">
        <f t="shared" si="0"/>
        <v>-130418.91571428571</v>
      </c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>
        <f>P14/7/2</f>
        <v>0</v>
      </c>
      <c r="Q35" s="7">
        <f t="shared" si="2"/>
        <v>0</v>
      </c>
      <c r="R35" s="7">
        <f t="shared" si="3"/>
        <v>0</v>
      </c>
      <c r="S35" s="43">
        <f t="shared" si="4"/>
        <v>0</v>
      </c>
      <c r="T35" s="43">
        <f>T34</f>
        <v>0</v>
      </c>
      <c r="U35" s="43">
        <f t="shared" ref="U35:U39" si="5">$U$14/7</f>
        <v>0</v>
      </c>
      <c r="V35" s="43">
        <f>$V$14/7</f>
        <v>130418.91571428571</v>
      </c>
      <c r="W35" s="43">
        <f>W14/7/2</f>
        <v>0</v>
      </c>
      <c r="X35" s="43"/>
      <c r="Y35" s="7"/>
      <c r="Z35" s="7"/>
    </row>
    <row r="36" spans="1:28" x14ac:dyDescent="0.25">
      <c r="A36" s="38"/>
      <c r="B36" s="3">
        <v>2014</v>
      </c>
      <c r="C36" s="13">
        <f t="shared" si="0"/>
        <v>-130418.91571428571</v>
      </c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>
        <f>Q14/7/2</f>
        <v>0</v>
      </c>
      <c r="R36" s="33">
        <f t="shared" si="3"/>
        <v>0</v>
      </c>
      <c r="S36" s="29">
        <f t="shared" si="4"/>
        <v>0</v>
      </c>
      <c r="T36" s="29">
        <f>T35</f>
        <v>0</v>
      </c>
      <c r="U36" s="43">
        <f t="shared" si="5"/>
        <v>0</v>
      </c>
      <c r="V36" s="43">
        <f t="shared" ref="V36:V40" si="6">$V$14/7</f>
        <v>130418.91571428571</v>
      </c>
      <c r="W36" s="29">
        <f>W14/7</f>
        <v>0</v>
      </c>
      <c r="X36" s="29">
        <f>X14/7/2</f>
        <v>0</v>
      </c>
      <c r="Y36" s="33"/>
      <c r="Z36" s="7"/>
    </row>
    <row r="37" spans="1:28" x14ac:dyDescent="0.25">
      <c r="A37" s="38"/>
      <c r="B37" s="3">
        <v>2015</v>
      </c>
      <c r="C37" s="13">
        <f t="shared" si="0"/>
        <v>-130418.91571428571</v>
      </c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>
        <f>R14/7/2</f>
        <v>0</v>
      </c>
      <c r="S37" s="29">
        <f>S36</f>
        <v>0</v>
      </c>
      <c r="T37" s="29">
        <f>T36</f>
        <v>0</v>
      </c>
      <c r="U37" s="43">
        <f t="shared" si="5"/>
        <v>0</v>
      </c>
      <c r="V37" s="43">
        <f t="shared" si="6"/>
        <v>130418.91571428571</v>
      </c>
      <c r="W37" s="29">
        <f>W36</f>
        <v>0</v>
      </c>
      <c r="X37" s="29">
        <f>X14/7</f>
        <v>0</v>
      </c>
      <c r="Y37" s="33">
        <f>Y14/7/2</f>
        <v>0</v>
      </c>
      <c r="Z37" s="7"/>
    </row>
    <row r="38" spans="1:28" x14ac:dyDescent="0.25">
      <c r="A38" s="38"/>
      <c r="B38" s="3">
        <v>2016</v>
      </c>
      <c r="C38" s="13">
        <f t="shared" si="0"/>
        <v>-130418.91571428571</v>
      </c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29"/>
      <c r="T38" s="29"/>
      <c r="U38" s="43">
        <f t="shared" si="5"/>
        <v>0</v>
      </c>
      <c r="V38" s="43">
        <f t="shared" si="6"/>
        <v>130418.91571428571</v>
      </c>
      <c r="W38" s="29"/>
      <c r="X38" s="29"/>
      <c r="Y38" s="33"/>
      <c r="Z38" s="7"/>
    </row>
    <row r="39" spans="1:28" x14ac:dyDescent="0.25">
      <c r="A39" s="38"/>
      <c r="B39" s="3">
        <v>2017</v>
      </c>
      <c r="C39" s="13">
        <f t="shared" si="0"/>
        <v>-130418.91571428571</v>
      </c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29"/>
      <c r="T39" s="29"/>
      <c r="U39" s="43">
        <f t="shared" si="5"/>
        <v>0</v>
      </c>
      <c r="V39" s="43">
        <f t="shared" si="6"/>
        <v>130418.91571428571</v>
      </c>
      <c r="W39" s="29"/>
      <c r="X39" s="29"/>
      <c r="Y39" s="33"/>
      <c r="Z39" s="7"/>
    </row>
    <row r="40" spans="1:28" x14ac:dyDescent="0.25">
      <c r="A40" s="38"/>
      <c r="B40" s="3">
        <v>2018</v>
      </c>
      <c r="C40" s="13">
        <f>-SUM(D40:AB40)</f>
        <v>-130418.91571428571</v>
      </c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29"/>
      <c r="T40" s="29"/>
      <c r="U40" s="43">
        <f>$U$14/7/2</f>
        <v>0</v>
      </c>
      <c r="V40" s="43">
        <f t="shared" si="6"/>
        <v>130418.91571428571</v>
      </c>
      <c r="W40" s="29"/>
      <c r="X40" s="29"/>
      <c r="Y40" s="33"/>
      <c r="Z40" s="7"/>
    </row>
    <row r="41" spans="1:28" x14ac:dyDescent="0.25">
      <c r="A41" s="38"/>
      <c r="B41" s="3">
        <v>2019</v>
      </c>
      <c r="C41" s="13">
        <f>-SUM(D41:AB41)</f>
        <v>-65209.457857142857</v>
      </c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29"/>
      <c r="T41" s="29"/>
      <c r="U41" s="43"/>
      <c r="V41" s="43">
        <f>+V34</f>
        <v>65209.457857142857</v>
      </c>
      <c r="W41" s="29"/>
      <c r="X41" s="29"/>
      <c r="Y41" s="33"/>
      <c r="Z41" s="7"/>
    </row>
    <row r="42" spans="1:28" x14ac:dyDescent="0.25">
      <c r="A42" s="38"/>
      <c r="B42" s="3"/>
      <c r="C42" s="254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37"/>
      <c r="T42" s="8"/>
      <c r="U42" s="8"/>
      <c r="V42" s="37"/>
      <c r="W42" s="37"/>
      <c r="X42" s="37"/>
      <c r="Y42" s="8"/>
      <c r="Z42" s="7"/>
    </row>
    <row r="43" spans="1:28" x14ac:dyDescent="0.25">
      <c r="A43" s="38" t="s">
        <v>62</v>
      </c>
      <c r="B43" s="7">
        <f>SUM(D43:Y43)</f>
        <v>0</v>
      </c>
      <c r="C43" s="29">
        <f>SUM(C16:C42)</f>
        <v>-912932.40999999992</v>
      </c>
      <c r="D43" s="7">
        <f t="shared" ref="D43:AB43" si="7">-SUM(D16:D42)+D14</f>
        <v>0</v>
      </c>
      <c r="E43" s="7">
        <f t="shared" si="7"/>
        <v>0</v>
      </c>
      <c r="F43" s="7">
        <f t="shared" si="7"/>
        <v>0</v>
      </c>
      <c r="G43" s="7">
        <f t="shared" si="7"/>
        <v>0</v>
      </c>
      <c r="H43" s="7">
        <f t="shared" si="7"/>
        <v>0</v>
      </c>
      <c r="I43" s="7">
        <f t="shared" si="7"/>
        <v>0</v>
      </c>
      <c r="J43" s="7">
        <f t="shared" si="7"/>
        <v>0</v>
      </c>
      <c r="K43" s="7">
        <f t="shared" si="7"/>
        <v>0</v>
      </c>
      <c r="L43" s="7">
        <f t="shared" si="7"/>
        <v>0</v>
      </c>
      <c r="M43" s="7">
        <f t="shared" si="7"/>
        <v>0</v>
      </c>
      <c r="N43" s="7">
        <f t="shared" si="7"/>
        <v>0</v>
      </c>
      <c r="O43" s="7">
        <f t="shared" si="7"/>
        <v>0</v>
      </c>
      <c r="P43" s="7">
        <f t="shared" si="7"/>
        <v>0</v>
      </c>
      <c r="Q43" s="7">
        <f t="shared" si="7"/>
        <v>0</v>
      </c>
      <c r="R43" s="7">
        <f t="shared" si="7"/>
        <v>0</v>
      </c>
      <c r="S43" s="7">
        <f t="shared" si="7"/>
        <v>0</v>
      </c>
      <c r="T43" s="7">
        <f t="shared" si="7"/>
        <v>0</v>
      </c>
      <c r="U43" s="7">
        <f t="shared" si="7"/>
        <v>0</v>
      </c>
      <c r="V43" s="43">
        <f t="shared" si="7"/>
        <v>0</v>
      </c>
      <c r="W43" s="43">
        <f t="shared" si="7"/>
        <v>0</v>
      </c>
      <c r="X43" s="43">
        <f t="shared" si="7"/>
        <v>0</v>
      </c>
      <c r="Y43" s="43">
        <f t="shared" si="7"/>
        <v>0</v>
      </c>
      <c r="Z43" s="333">
        <f t="shared" si="7"/>
        <v>0</v>
      </c>
      <c r="AA43" s="333">
        <f t="shared" si="7"/>
        <v>0</v>
      </c>
      <c r="AB43" s="333">
        <f t="shared" si="7"/>
        <v>0</v>
      </c>
    </row>
    <row r="44" spans="1:28" x14ac:dyDescent="0.25">
      <c r="A44" s="38"/>
      <c r="B44" s="29">
        <f>SUM(D44:Y44)</f>
        <v>0</v>
      </c>
      <c r="C44" s="3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8" x14ac:dyDescent="0.25">
      <c r="A45" s="39" t="s">
        <v>63</v>
      </c>
      <c r="B45" s="3"/>
      <c r="C45" s="30">
        <f>+C14+C43</f>
        <v>0</v>
      </c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33"/>
      <c r="U45" s="33"/>
      <c r="V45" s="33"/>
      <c r="W45" s="33"/>
      <c r="X45" s="33"/>
      <c r="Y45" s="33"/>
      <c r="Z45" s="33"/>
    </row>
    <row r="46" spans="1:28" x14ac:dyDescent="0.25">
      <c r="A46" s="3"/>
      <c r="B46" s="3"/>
      <c r="C46" s="3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8" x14ac:dyDescent="0.25">
      <c r="A47" s="38" t="s">
        <v>919</v>
      </c>
      <c r="B47" s="36"/>
      <c r="C47" s="3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8" x14ac:dyDescent="0.25">
      <c r="A48" s="38" t="s">
        <v>956</v>
      </c>
      <c r="B48" s="3"/>
      <c r="C48" s="3"/>
      <c r="E48" s="7"/>
      <c r="F48" s="4"/>
      <c r="G48" s="4"/>
      <c r="H48" s="4"/>
      <c r="I48" s="4"/>
      <c r="J48" s="4"/>
      <c r="K48" s="4"/>
      <c r="L48" s="4"/>
      <c r="M48" s="4"/>
      <c r="N48" s="7">
        <f>SUM(E32:E48)</f>
        <v>0</v>
      </c>
      <c r="O48" s="4"/>
      <c r="P48" s="4"/>
      <c r="Q48" s="4"/>
      <c r="R48" s="4"/>
      <c r="S48" s="4"/>
    </row>
    <row r="49" spans="2:19" x14ac:dyDescent="0.25">
      <c r="B49" s="3"/>
      <c r="C49" s="3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</row>
    <row r="50" spans="2:19" x14ac:dyDescent="0.25"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</row>
    <row r="51" spans="2:19" x14ac:dyDescent="0.25"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</row>
    <row r="52" spans="2:19" x14ac:dyDescent="0.25"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</row>
    <row r="53" spans="2:19" x14ac:dyDescent="0.25"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</row>
    <row r="54" spans="2:19" x14ac:dyDescent="0.25"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</row>
    <row r="55" spans="2:19" x14ac:dyDescent="0.25"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</row>
    <row r="56" spans="2:19" x14ac:dyDescent="0.25"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</row>
    <row r="57" spans="2:19" x14ac:dyDescent="0.25"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</row>
    <row r="58" spans="2:19" x14ac:dyDescent="0.25"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</row>
    <row r="59" spans="2:19" x14ac:dyDescent="0.25"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</row>
  </sheetData>
  <pageMargins left="0.7" right="0.7" top="0.75" bottom="0.75" header="0.3" footer="0.3"/>
  <pageSetup scale="62" orientation="landscape" horizontalDpi="4294967294" verticalDpi="4294967294" r:id="rId1"/>
  <headerFooter>
    <oddFooter>&amp;Z&amp;F&amp;RPage &amp;P</oddFooter>
  </headerFooter>
  <ignoredErrors>
    <ignoredError sqref="Q32:Q34 R32" formula="1"/>
  </ignoredErrors>
  <legacyDrawing r:id="rId2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600-000000000000}">
  <sheetPr codeName="Sheet119">
    <tabColor theme="9" tint="-0.249977111117893"/>
    <pageSetUpPr fitToPage="1"/>
  </sheetPr>
  <dimension ref="A1:AB58"/>
  <sheetViews>
    <sheetView workbookViewId="0"/>
  </sheetViews>
  <sheetFormatPr defaultRowHeight="15" x14ac:dyDescent="0.25"/>
  <cols>
    <col min="1" max="1" width="20.85546875" customWidth="1"/>
    <col min="2" max="2" width="8.7109375" customWidth="1"/>
    <col min="3" max="3" width="12.85546875" customWidth="1"/>
    <col min="4" max="12" width="7.42578125" hidden="1" customWidth="1"/>
    <col min="13" max="13" width="7.5703125" hidden="1" customWidth="1"/>
    <col min="14" max="17" width="9.28515625" customWidth="1"/>
    <col min="18" max="19" width="11.28515625" customWidth="1"/>
    <col min="20" max="20" width="9.42578125" customWidth="1"/>
    <col min="21" max="21" width="10.5703125" bestFit="1" customWidth="1"/>
    <col min="22" max="24" width="10.5703125" customWidth="1"/>
  </cols>
  <sheetData>
    <row r="1" spans="1:28" x14ac:dyDescent="0.25">
      <c r="A1" s="11" t="s">
        <v>10</v>
      </c>
      <c r="O1" t="s">
        <v>647</v>
      </c>
    </row>
    <row r="2" spans="1:28" x14ac:dyDescent="0.25">
      <c r="A2" s="9" t="s">
        <v>438</v>
      </c>
    </row>
    <row r="3" spans="1:28" x14ac:dyDescent="0.25">
      <c r="A3" s="9" t="s">
        <v>80</v>
      </c>
    </row>
    <row r="4" spans="1:28" x14ac:dyDescent="0.25">
      <c r="R4" s="40" t="s">
        <v>4</v>
      </c>
      <c r="S4" s="41"/>
      <c r="T4" s="40" t="s">
        <v>8</v>
      </c>
    </row>
    <row r="5" spans="1:28" x14ac:dyDescent="0.25">
      <c r="A5" s="10" t="s">
        <v>9</v>
      </c>
      <c r="B5" s="12" t="s">
        <v>64</v>
      </c>
      <c r="C5" s="12" t="s">
        <v>12</v>
      </c>
      <c r="R5" s="42" t="s">
        <v>2</v>
      </c>
      <c r="S5" s="42" t="s">
        <v>60</v>
      </c>
      <c r="T5" s="42" t="s">
        <v>7</v>
      </c>
    </row>
    <row r="6" spans="1:28" x14ac:dyDescent="0.25">
      <c r="B6" s="3"/>
      <c r="R6" s="3"/>
    </row>
    <row r="7" spans="1:28" x14ac:dyDescent="0.25">
      <c r="A7" s="213" t="str">
        <f>SUMMARY!B188</f>
        <v>CMEGAMAT LIFT MODEL</v>
      </c>
      <c r="B7" s="212">
        <f>SUMMARY!A188</f>
        <v>725</v>
      </c>
      <c r="C7" s="214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5"/>
      <c r="P7" s="6"/>
      <c r="Q7" s="6"/>
      <c r="R7" s="13">
        <f>+C14</f>
        <v>67000</v>
      </c>
      <c r="S7" s="13">
        <f>+-C42</f>
        <v>67000</v>
      </c>
      <c r="T7" s="13">
        <f>+R7-S7</f>
        <v>0</v>
      </c>
    </row>
    <row r="8" spans="1:28" x14ac:dyDescent="0.25">
      <c r="A8" s="213"/>
      <c r="B8" s="3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5"/>
      <c r="P8" s="6"/>
      <c r="Q8" s="6"/>
    </row>
    <row r="9" spans="1:28" x14ac:dyDescent="0.25">
      <c r="A9" s="2"/>
      <c r="B9" s="3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5"/>
      <c r="P9" s="6"/>
      <c r="Q9" s="6"/>
    </row>
    <row r="10" spans="1:28" x14ac:dyDescent="0.25">
      <c r="B10" s="3"/>
    </row>
    <row r="11" spans="1:28" x14ac:dyDescent="0.25">
      <c r="A11" s="686" t="s">
        <v>66</v>
      </c>
      <c r="B11" s="212" t="s">
        <v>534</v>
      </c>
      <c r="C11" s="214"/>
    </row>
    <row r="12" spans="1:28" x14ac:dyDescent="0.25">
      <c r="B12" s="28"/>
      <c r="C12" s="2"/>
    </row>
    <row r="13" spans="1:28" x14ac:dyDescent="0.25">
      <c r="A13" s="9" t="s">
        <v>5</v>
      </c>
      <c r="C13" s="31" t="s">
        <v>3</v>
      </c>
      <c r="D13" s="32">
        <v>1994</v>
      </c>
      <c r="E13" s="32">
        <v>1995</v>
      </c>
      <c r="F13" s="32">
        <v>1996</v>
      </c>
      <c r="G13" s="32">
        <v>1997</v>
      </c>
      <c r="H13" s="32">
        <v>1998</v>
      </c>
      <c r="I13" s="32">
        <v>1999</v>
      </c>
      <c r="J13" s="32">
        <v>2000</v>
      </c>
      <c r="K13" s="32">
        <v>2001</v>
      </c>
      <c r="L13" s="32">
        <v>2002</v>
      </c>
      <c r="M13" s="32">
        <v>2003</v>
      </c>
      <c r="N13" s="32">
        <v>2004</v>
      </c>
      <c r="O13" s="32">
        <v>2005</v>
      </c>
      <c r="P13" s="32">
        <v>2006</v>
      </c>
      <c r="Q13" s="32">
        <v>2007</v>
      </c>
      <c r="R13" s="32">
        <v>2008</v>
      </c>
      <c r="S13" s="32">
        <v>2009</v>
      </c>
      <c r="T13" s="32">
        <v>2010</v>
      </c>
      <c r="U13" s="32">
        <v>2011</v>
      </c>
      <c r="V13" s="32">
        <v>2012</v>
      </c>
      <c r="W13" s="32">
        <v>2013</v>
      </c>
      <c r="X13" s="32">
        <v>2014</v>
      </c>
      <c r="Y13" s="328">
        <v>2015</v>
      </c>
      <c r="Z13" s="32">
        <v>2016</v>
      </c>
      <c r="AA13" s="328">
        <v>2017</v>
      </c>
      <c r="AB13" s="32">
        <v>2018</v>
      </c>
    </row>
    <row r="14" spans="1:28" x14ac:dyDescent="0.25">
      <c r="A14" s="9" t="s">
        <v>73</v>
      </c>
      <c r="C14" s="222">
        <f>SUM(D14:Y14)</f>
        <v>67000</v>
      </c>
      <c r="D14" s="43">
        <f>+'Equip Review 032310'!G29</f>
        <v>0</v>
      </c>
      <c r="E14" s="43">
        <f>+'Equip Review 032310'!H29</f>
        <v>0</v>
      </c>
      <c r="F14" s="43">
        <f>+'Equip Review 032310'!I29</f>
        <v>0</v>
      </c>
      <c r="G14" s="43">
        <f>+'Equip Review 032310'!J29</f>
        <v>0</v>
      </c>
      <c r="H14" s="43">
        <f>+'Equip Review 032310'!K29</f>
        <v>0</v>
      </c>
      <c r="I14" s="43">
        <f>+'Equip Review 032310'!L29</f>
        <v>0</v>
      </c>
      <c r="J14" s="43">
        <f>+'Equip Review 032310'!M29</f>
        <v>0</v>
      </c>
      <c r="K14" s="43">
        <f>+'Equip Review 032310'!N29</f>
        <v>0</v>
      </c>
      <c r="L14" s="43">
        <f>+'Equip Review 032310'!O29</f>
        <v>0</v>
      </c>
      <c r="M14" s="43">
        <f>+'Equip Review 032310'!P29</f>
        <v>0</v>
      </c>
      <c r="N14" s="43"/>
      <c r="O14" s="43"/>
      <c r="P14" s="43"/>
      <c r="Q14" s="43"/>
      <c r="R14" s="43"/>
      <c r="S14" s="43"/>
      <c r="T14" s="43"/>
      <c r="U14" s="43">
        <v>67000</v>
      </c>
      <c r="V14" s="43"/>
      <c r="W14" s="43"/>
      <c r="X14" s="43"/>
      <c r="Y14" s="7"/>
      <c r="Z14" s="7"/>
    </row>
    <row r="15" spans="1:28" x14ac:dyDescent="0.25">
      <c r="A15" s="34"/>
      <c r="B15" s="2"/>
      <c r="C15" s="2"/>
      <c r="N15" s="7"/>
      <c r="O15" s="7"/>
      <c r="P15" s="7"/>
      <c r="Q15" s="7"/>
      <c r="R15" s="7"/>
      <c r="S15" s="43"/>
      <c r="T15" s="43"/>
      <c r="U15" s="43"/>
      <c r="V15" s="43"/>
      <c r="W15" s="43"/>
      <c r="X15" s="43"/>
      <c r="Y15" s="7"/>
      <c r="Z15" s="7"/>
    </row>
    <row r="16" spans="1:28" x14ac:dyDescent="0.25">
      <c r="A16" s="9" t="s">
        <v>6</v>
      </c>
      <c r="B16" s="3">
        <v>1994</v>
      </c>
      <c r="C16" s="13">
        <f>-SUM(D16:Y16)</f>
        <v>0</v>
      </c>
      <c r="D16" s="7">
        <f>+D$14/7/2</f>
        <v>0</v>
      </c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43"/>
      <c r="T16" s="43"/>
      <c r="U16" s="43"/>
      <c r="V16" s="43"/>
      <c r="W16" s="43"/>
      <c r="X16" s="43"/>
      <c r="Y16" s="7"/>
      <c r="Z16" s="7"/>
    </row>
    <row r="17" spans="1:26" x14ac:dyDescent="0.25">
      <c r="B17" s="3">
        <v>1995</v>
      </c>
      <c r="C17" s="13">
        <f t="shared" ref="C17:C39" si="0">-SUM(D17:Y17)</f>
        <v>0</v>
      </c>
      <c r="D17" s="7">
        <f>+D$14/7</f>
        <v>0</v>
      </c>
      <c r="E17" s="7">
        <f>+E$14/7/2</f>
        <v>0</v>
      </c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43"/>
      <c r="T17" s="43"/>
      <c r="U17" s="43"/>
      <c r="V17" s="43"/>
      <c r="W17" s="43"/>
      <c r="X17" s="43"/>
      <c r="Y17" s="7"/>
      <c r="Z17" s="7"/>
    </row>
    <row r="18" spans="1:26" x14ac:dyDescent="0.25">
      <c r="B18" s="3">
        <v>1996</v>
      </c>
      <c r="C18" s="13">
        <f t="shared" si="0"/>
        <v>0</v>
      </c>
      <c r="D18" s="7">
        <f>+D17</f>
        <v>0</v>
      </c>
      <c r="E18" s="7">
        <f>+E$14/7</f>
        <v>0</v>
      </c>
      <c r="F18" s="7">
        <f>+F$14/7/2</f>
        <v>0</v>
      </c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43"/>
      <c r="T18" s="43"/>
      <c r="U18" s="43"/>
      <c r="V18" s="43"/>
      <c r="W18" s="43"/>
      <c r="X18" s="43"/>
      <c r="Y18" s="7"/>
      <c r="Z18" s="7"/>
    </row>
    <row r="19" spans="1:26" x14ac:dyDescent="0.25">
      <c r="B19" s="3">
        <v>1997</v>
      </c>
      <c r="C19" s="13">
        <f t="shared" si="0"/>
        <v>0</v>
      </c>
      <c r="D19" s="7">
        <f>+D18</f>
        <v>0</v>
      </c>
      <c r="E19" s="7">
        <f>+E18</f>
        <v>0</v>
      </c>
      <c r="F19" s="7">
        <f>+F$14/7</f>
        <v>0</v>
      </c>
      <c r="G19" s="7">
        <f>+G$14/7/2</f>
        <v>0</v>
      </c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43"/>
      <c r="T19" s="43"/>
      <c r="U19" s="43"/>
      <c r="V19" s="43"/>
      <c r="W19" s="43"/>
      <c r="X19" s="43"/>
      <c r="Y19" s="7"/>
      <c r="Z19" s="7"/>
    </row>
    <row r="20" spans="1:26" x14ac:dyDescent="0.25">
      <c r="B20" s="3">
        <v>1998</v>
      </c>
      <c r="C20" s="13">
        <f t="shared" si="0"/>
        <v>0</v>
      </c>
      <c r="D20" s="7">
        <f>+D19</f>
        <v>0</v>
      </c>
      <c r="E20" s="7">
        <f>+E19</f>
        <v>0</v>
      </c>
      <c r="F20" s="7">
        <f>+F19</f>
        <v>0</v>
      </c>
      <c r="G20" s="7">
        <f>+G$14/7</f>
        <v>0</v>
      </c>
      <c r="H20" s="7">
        <f>+H$14/7/2</f>
        <v>0</v>
      </c>
      <c r="I20" s="7"/>
      <c r="J20" s="7"/>
      <c r="K20" s="7"/>
      <c r="L20" s="7"/>
      <c r="M20" s="7"/>
      <c r="N20" s="7"/>
      <c r="O20" s="7"/>
      <c r="P20" s="7"/>
      <c r="Q20" s="7"/>
      <c r="R20" s="7"/>
      <c r="S20" s="43"/>
      <c r="T20" s="43"/>
      <c r="U20" s="43"/>
      <c r="V20" s="43"/>
      <c r="W20" s="43"/>
      <c r="X20" s="43"/>
      <c r="Y20" s="7"/>
      <c r="Z20" s="7"/>
    </row>
    <row r="21" spans="1:26" x14ac:dyDescent="0.25">
      <c r="B21" s="3">
        <v>1999</v>
      </c>
      <c r="C21" s="13">
        <f t="shared" si="0"/>
        <v>0</v>
      </c>
      <c r="D21" s="7">
        <f>+D20</f>
        <v>0</v>
      </c>
      <c r="E21" s="7">
        <f>+E20</f>
        <v>0</v>
      </c>
      <c r="F21" s="7">
        <f>+F20</f>
        <v>0</v>
      </c>
      <c r="G21" s="7">
        <f>+G20</f>
        <v>0</v>
      </c>
      <c r="H21" s="7">
        <f>+H$14/7</f>
        <v>0</v>
      </c>
      <c r="I21" s="7">
        <f>+I$14/7/2</f>
        <v>0</v>
      </c>
      <c r="J21" s="7"/>
      <c r="K21" s="7"/>
      <c r="L21" s="7"/>
      <c r="M21" s="7"/>
      <c r="N21" s="7"/>
      <c r="O21" s="7"/>
      <c r="P21" s="7"/>
      <c r="Q21" s="7"/>
      <c r="R21" s="7"/>
      <c r="S21" s="43"/>
      <c r="T21" s="43"/>
      <c r="U21" s="43"/>
      <c r="V21" s="43"/>
      <c r="W21" s="43"/>
      <c r="X21" s="43"/>
      <c r="Y21" s="7"/>
      <c r="Z21" s="7"/>
    </row>
    <row r="22" spans="1:26" x14ac:dyDescent="0.25">
      <c r="B22" s="3">
        <v>2000</v>
      </c>
      <c r="C22" s="13">
        <f t="shared" si="0"/>
        <v>0</v>
      </c>
      <c r="D22" s="7">
        <f>+D21</f>
        <v>0</v>
      </c>
      <c r="E22" s="7">
        <f>+E21</f>
        <v>0</v>
      </c>
      <c r="F22" s="7">
        <f>+F21</f>
        <v>0</v>
      </c>
      <c r="G22" s="7">
        <f>+G21</f>
        <v>0</v>
      </c>
      <c r="H22" s="7">
        <f>+H21</f>
        <v>0</v>
      </c>
      <c r="I22" s="7">
        <f>+I$14/7</f>
        <v>0</v>
      </c>
      <c r="J22" s="7">
        <f>+J$14/7/2</f>
        <v>0</v>
      </c>
      <c r="K22" s="7"/>
      <c r="L22" s="7"/>
      <c r="M22" s="7"/>
      <c r="N22" s="7"/>
      <c r="O22" s="7"/>
      <c r="P22" s="7"/>
      <c r="Q22" s="7"/>
      <c r="R22" s="7"/>
      <c r="S22" s="43"/>
      <c r="T22" s="43"/>
      <c r="U22" s="43"/>
      <c r="V22" s="43"/>
      <c r="W22" s="43"/>
      <c r="X22" s="43"/>
      <c r="Y22" s="7"/>
      <c r="Z22" s="7"/>
    </row>
    <row r="23" spans="1:26" x14ac:dyDescent="0.25">
      <c r="B23" s="3">
        <v>2001</v>
      </c>
      <c r="C23" s="13">
        <f t="shared" si="0"/>
        <v>0</v>
      </c>
      <c r="D23" s="7">
        <f>+D$14/7/2</f>
        <v>0</v>
      </c>
      <c r="E23" s="7">
        <f>+E22</f>
        <v>0</v>
      </c>
      <c r="F23" s="7">
        <f>+F22</f>
        <v>0</v>
      </c>
      <c r="G23" s="7">
        <f>+G22</f>
        <v>0</v>
      </c>
      <c r="H23" s="7">
        <f>+H22</f>
        <v>0</v>
      </c>
      <c r="I23" s="7">
        <f>+I22</f>
        <v>0</v>
      </c>
      <c r="J23" s="7">
        <f>+J$14/7</f>
        <v>0</v>
      </c>
      <c r="K23" s="7">
        <f>+K$14/7/2</f>
        <v>0</v>
      </c>
      <c r="L23" s="7"/>
      <c r="M23" s="7"/>
      <c r="N23" s="7"/>
      <c r="O23" s="7"/>
      <c r="P23" s="7"/>
      <c r="Q23" s="7"/>
      <c r="R23" s="7"/>
      <c r="S23" s="43"/>
      <c r="T23" s="43"/>
      <c r="U23" s="43"/>
      <c r="V23" s="43"/>
      <c r="W23" s="43"/>
      <c r="X23" s="43"/>
      <c r="Y23" s="7"/>
      <c r="Z23" s="7"/>
    </row>
    <row r="24" spans="1:26" x14ac:dyDescent="0.25">
      <c r="B24" s="3">
        <v>2002</v>
      </c>
      <c r="C24" s="13">
        <f t="shared" si="0"/>
        <v>0</v>
      </c>
      <c r="D24" s="7"/>
      <c r="E24" s="7">
        <f>+E$14/7/2</f>
        <v>0</v>
      </c>
      <c r="F24" s="7">
        <f>+F23</f>
        <v>0</v>
      </c>
      <c r="G24" s="7">
        <f>+G23</f>
        <v>0</v>
      </c>
      <c r="H24" s="7">
        <f>+H23</f>
        <v>0</v>
      </c>
      <c r="I24" s="7">
        <f>+I23</f>
        <v>0</v>
      </c>
      <c r="J24" s="7">
        <f>+J23</f>
        <v>0</v>
      </c>
      <c r="K24" s="7">
        <f>+K$14/7</f>
        <v>0</v>
      </c>
      <c r="L24" s="7">
        <f>+L$14/7/2</f>
        <v>0</v>
      </c>
      <c r="M24" s="7"/>
      <c r="N24" s="7"/>
      <c r="O24" s="7"/>
      <c r="P24" s="7"/>
      <c r="Q24" s="7"/>
      <c r="R24" s="7"/>
      <c r="S24" s="43"/>
      <c r="T24" s="43"/>
      <c r="U24" s="43"/>
      <c r="V24" s="43"/>
      <c r="W24" s="43"/>
      <c r="X24" s="43"/>
      <c r="Y24" s="7"/>
      <c r="Z24" s="7"/>
    </row>
    <row r="25" spans="1:26" x14ac:dyDescent="0.25">
      <c r="B25" s="3">
        <v>2003</v>
      </c>
      <c r="C25" s="13">
        <f t="shared" si="0"/>
        <v>0</v>
      </c>
      <c r="D25" s="7"/>
      <c r="E25" s="7"/>
      <c r="F25" s="7">
        <f>+F$14/7/2</f>
        <v>0</v>
      </c>
      <c r="G25" s="7">
        <f>+G24</f>
        <v>0</v>
      </c>
      <c r="H25" s="7">
        <f>+H24</f>
        <v>0</v>
      </c>
      <c r="I25" s="7">
        <f>+I24</f>
        <v>0</v>
      </c>
      <c r="J25" s="7">
        <f>+J24</f>
        <v>0</v>
      </c>
      <c r="K25" s="7">
        <f>+K24</f>
        <v>0</v>
      </c>
      <c r="L25" s="7">
        <f>+L$14/7</f>
        <v>0</v>
      </c>
      <c r="M25" s="7">
        <f>+M$14/7/2</f>
        <v>0</v>
      </c>
      <c r="N25" s="7"/>
      <c r="O25" s="7"/>
      <c r="P25" s="7"/>
      <c r="Q25" s="7"/>
      <c r="R25" s="7"/>
      <c r="S25" s="43"/>
      <c r="T25" s="43"/>
      <c r="U25" s="43"/>
      <c r="V25" s="43"/>
      <c r="W25" s="43"/>
      <c r="X25" s="43"/>
      <c r="Y25" s="7"/>
      <c r="Z25" s="7"/>
    </row>
    <row r="26" spans="1:26" x14ac:dyDescent="0.25">
      <c r="B26" s="3">
        <v>2004</v>
      </c>
      <c r="C26" s="13">
        <f t="shared" si="0"/>
        <v>0</v>
      </c>
      <c r="D26" s="7"/>
      <c r="E26" s="7"/>
      <c r="F26" s="7"/>
      <c r="G26" s="7">
        <f>+G$14/7/2</f>
        <v>0</v>
      </c>
      <c r="H26" s="7">
        <f>+H25</f>
        <v>0</v>
      </c>
      <c r="I26" s="7">
        <f>+I25</f>
        <v>0</v>
      </c>
      <c r="J26" s="7">
        <f>+J25</f>
        <v>0</v>
      </c>
      <c r="K26" s="7">
        <f>+K25</f>
        <v>0</v>
      </c>
      <c r="L26" s="7">
        <f>+L25</f>
        <v>0</v>
      </c>
      <c r="M26" s="7">
        <f>+M$14/7</f>
        <v>0</v>
      </c>
      <c r="N26" s="7">
        <f>+N$14/7/2</f>
        <v>0</v>
      </c>
      <c r="O26" s="7"/>
      <c r="P26" s="7"/>
      <c r="Q26" s="7"/>
      <c r="R26" s="7"/>
      <c r="S26" s="43"/>
      <c r="T26" s="43"/>
      <c r="U26" s="43"/>
      <c r="V26" s="43"/>
      <c r="W26" s="43"/>
      <c r="X26" s="43"/>
      <c r="Y26" s="7"/>
      <c r="Z26" s="7"/>
    </row>
    <row r="27" spans="1:26" x14ac:dyDescent="0.25">
      <c r="B27" s="3">
        <v>2005</v>
      </c>
      <c r="C27" s="13">
        <f t="shared" si="0"/>
        <v>0</v>
      </c>
      <c r="D27" s="7"/>
      <c r="E27" s="7"/>
      <c r="F27" s="7"/>
      <c r="G27" s="7"/>
      <c r="H27" s="7">
        <f>+H$14/7/2</f>
        <v>0</v>
      </c>
      <c r="I27" s="7">
        <f>+I26</f>
        <v>0</v>
      </c>
      <c r="J27" s="7">
        <f>+J26</f>
        <v>0</v>
      </c>
      <c r="K27" s="7">
        <f>+K26</f>
        <v>0</v>
      </c>
      <c r="L27" s="7">
        <f>+L26</f>
        <v>0</v>
      </c>
      <c r="M27" s="7">
        <f>+M26</f>
        <v>0</v>
      </c>
      <c r="N27" s="7">
        <f>+N$14/7</f>
        <v>0</v>
      </c>
      <c r="O27" s="7">
        <f>+O$14/7/2</f>
        <v>0</v>
      </c>
      <c r="P27" s="7"/>
      <c r="Q27" s="7"/>
      <c r="R27" s="7"/>
      <c r="S27" s="43"/>
      <c r="T27" s="43"/>
      <c r="U27" s="43"/>
      <c r="V27" s="43"/>
      <c r="W27" s="43"/>
      <c r="X27" s="43"/>
      <c r="Y27" s="7"/>
      <c r="Z27" s="7"/>
    </row>
    <row r="28" spans="1:26" x14ac:dyDescent="0.25">
      <c r="B28" s="3">
        <v>2006</v>
      </c>
      <c r="C28" s="13">
        <f t="shared" si="0"/>
        <v>0</v>
      </c>
      <c r="D28" s="7"/>
      <c r="E28" s="7"/>
      <c r="F28" s="7"/>
      <c r="G28" s="7"/>
      <c r="H28" s="7"/>
      <c r="I28" s="7">
        <f>+I$14/7/2</f>
        <v>0</v>
      </c>
      <c r="J28" s="7">
        <f>+J27</f>
        <v>0</v>
      </c>
      <c r="K28" s="7">
        <f>+K27</f>
        <v>0</v>
      </c>
      <c r="L28" s="7">
        <f>+L27</f>
        <v>0</v>
      </c>
      <c r="M28" s="7">
        <f>+M27</f>
        <v>0</v>
      </c>
      <c r="N28" s="7">
        <f>+N27</f>
        <v>0</v>
      </c>
      <c r="O28" s="7">
        <f>+O$14/7</f>
        <v>0</v>
      </c>
      <c r="P28" s="7">
        <f>+P$14/7/2</f>
        <v>0</v>
      </c>
      <c r="Q28" s="7"/>
      <c r="R28" s="7"/>
      <c r="S28" s="43"/>
      <c r="T28" s="43"/>
      <c r="U28" s="43"/>
      <c r="V28" s="43"/>
      <c r="W28" s="43"/>
      <c r="X28" s="43"/>
      <c r="Y28" s="7"/>
      <c r="Z28" s="7"/>
    </row>
    <row r="29" spans="1:26" x14ac:dyDescent="0.25">
      <c r="B29" s="3">
        <v>2007</v>
      </c>
      <c r="C29" s="13">
        <f t="shared" si="0"/>
        <v>0</v>
      </c>
      <c r="D29" s="7"/>
      <c r="E29" s="7"/>
      <c r="F29" s="7"/>
      <c r="G29" s="7"/>
      <c r="H29" s="7"/>
      <c r="I29" s="7"/>
      <c r="J29" s="7">
        <f>+J$14/7/2</f>
        <v>0</v>
      </c>
      <c r="K29" s="7">
        <f>+K28</f>
        <v>0</v>
      </c>
      <c r="L29" s="7">
        <f>+L28</f>
        <v>0</v>
      </c>
      <c r="M29" s="7">
        <f>+M28</f>
        <v>0</v>
      </c>
      <c r="N29" s="7">
        <f>+N28</f>
        <v>0</v>
      </c>
      <c r="O29" s="7">
        <f>+O28</f>
        <v>0</v>
      </c>
      <c r="P29" s="7">
        <f>+P$14/7</f>
        <v>0</v>
      </c>
      <c r="Q29" s="7">
        <f>+Q$14/7/2</f>
        <v>0</v>
      </c>
      <c r="R29" s="7"/>
      <c r="S29" s="43"/>
      <c r="T29" s="43"/>
      <c r="U29" s="43"/>
      <c r="V29" s="43"/>
      <c r="W29" s="43"/>
      <c r="X29" s="43"/>
      <c r="Y29" s="7"/>
      <c r="Z29" s="7"/>
    </row>
    <row r="30" spans="1:26" x14ac:dyDescent="0.25">
      <c r="B30" s="3">
        <v>2008</v>
      </c>
      <c r="C30" s="13">
        <f t="shared" si="0"/>
        <v>0</v>
      </c>
      <c r="D30" s="7"/>
      <c r="E30" s="7"/>
      <c r="F30" s="7"/>
      <c r="G30" s="7"/>
      <c r="H30" s="7"/>
      <c r="I30" s="7"/>
      <c r="J30" s="7"/>
      <c r="K30" s="7">
        <f>+K$14/7/2</f>
        <v>0</v>
      </c>
      <c r="L30" s="7">
        <f>+L29</f>
        <v>0</v>
      </c>
      <c r="M30" s="7">
        <f>+M29</f>
        <v>0</v>
      </c>
      <c r="N30" s="7">
        <f>+N29</f>
        <v>0</v>
      </c>
      <c r="O30" s="7">
        <f>+O29</f>
        <v>0</v>
      </c>
      <c r="P30" s="7">
        <f>+P29</f>
        <v>0</v>
      </c>
      <c r="Q30" s="7">
        <f>+Q$14/7</f>
        <v>0</v>
      </c>
      <c r="R30" s="7">
        <f>+R$14/7/2</f>
        <v>0</v>
      </c>
      <c r="S30" s="43"/>
      <c r="T30" s="43"/>
      <c r="U30" s="43"/>
      <c r="V30" s="43"/>
      <c r="W30" s="43"/>
      <c r="X30" s="43"/>
      <c r="Y30" s="7"/>
      <c r="Z30" s="7"/>
    </row>
    <row r="31" spans="1:26" x14ac:dyDescent="0.25">
      <c r="B31" s="3">
        <v>2009</v>
      </c>
      <c r="C31" s="13">
        <f t="shared" si="0"/>
        <v>0</v>
      </c>
      <c r="D31" s="7"/>
      <c r="E31" s="7"/>
      <c r="F31" s="7"/>
      <c r="G31" s="7"/>
      <c r="H31" s="7"/>
      <c r="I31" s="7"/>
      <c r="J31" s="7"/>
      <c r="K31" s="7"/>
      <c r="L31" s="7">
        <f>+L$14/7/2</f>
        <v>0</v>
      </c>
      <c r="M31" s="7">
        <f>+M30</f>
        <v>0</v>
      </c>
      <c r="N31" s="7">
        <f>+N30</f>
        <v>0</v>
      </c>
      <c r="O31" s="7">
        <f>+O30</f>
        <v>0</v>
      </c>
      <c r="P31" s="7">
        <f t="shared" ref="P31:P34" si="1">+P30</f>
        <v>0</v>
      </c>
      <c r="Q31" s="7">
        <f t="shared" ref="Q31:Q35" si="2">+Q$14/7</f>
        <v>0</v>
      </c>
      <c r="R31" s="7">
        <f>+R$14/7</f>
        <v>0</v>
      </c>
      <c r="S31" s="43">
        <f>+S$14/7/2</f>
        <v>0</v>
      </c>
      <c r="T31" s="43"/>
      <c r="U31" s="43"/>
      <c r="V31" s="43"/>
      <c r="W31" s="43"/>
      <c r="X31" s="43"/>
      <c r="Y31" s="7"/>
      <c r="Z31" s="7"/>
    </row>
    <row r="32" spans="1:26" x14ac:dyDescent="0.25">
      <c r="A32" s="38" t="s">
        <v>59</v>
      </c>
      <c r="B32" s="3">
        <v>2010</v>
      </c>
      <c r="C32" s="13">
        <f t="shared" si="0"/>
        <v>0</v>
      </c>
      <c r="D32" s="7"/>
      <c r="E32" s="7"/>
      <c r="F32" s="7"/>
      <c r="G32" s="7"/>
      <c r="H32" s="7"/>
      <c r="I32" s="7"/>
      <c r="J32" s="7"/>
      <c r="K32" s="7"/>
      <c r="L32" s="7"/>
      <c r="M32" s="7">
        <f>+M$14/7/2</f>
        <v>0</v>
      </c>
      <c r="N32" s="7">
        <f>+N31</f>
        <v>0</v>
      </c>
      <c r="O32" s="7">
        <f>+O31</f>
        <v>0</v>
      </c>
      <c r="P32" s="7">
        <f t="shared" si="1"/>
        <v>0</v>
      </c>
      <c r="Q32" s="7">
        <f t="shared" si="2"/>
        <v>0</v>
      </c>
      <c r="R32" s="7">
        <f>+R31</f>
        <v>0</v>
      </c>
      <c r="S32" s="43">
        <f>+S$14/7</f>
        <v>0</v>
      </c>
      <c r="T32" s="43">
        <f>+T$14/7/2</f>
        <v>0</v>
      </c>
      <c r="U32" s="43"/>
      <c r="V32" s="43"/>
      <c r="W32" s="43"/>
      <c r="X32" s="43"/>
      <c r="Y32" s="7"/>
      <c r="Z32" s="7"/>
    </row>
    <row r="33" spans="1:28" x14ac:dyDescent="0.25">
      <c r="A33" s="38"/>
      <c r="B33" s="3">
        <v>2011</v>
      </c>
      <c r="C33" s="13">
        <f t="shared" si="0"/>
        <v>-4785.7142857142853</v>
      </c>
      <c r="D33" s="7"/>
      <c r="E33" s="7"/>
      <c r="F33" s="7"/>
      <c r="G33" s="7"/>
      <c r="H33" s="7"/>
      <c r="I33" s="7"/>
      <c r="J33" s="7"/>
      <c r="K33" s="7"/>
      <c r="L33" s="7"/>
      <c r="M33" s="7"/>
      <c r="N33" s="7">
        <f>+N$14/7/2</f>
        <v>0</v>
      </c>
      <c r="O33" s="7">
        <f>+O32</f>
        <v>0</v>
      </c>
      <c r="P33" s="7">
        <f t="shared" si="1"/>
        <v>0</v>
      </c>
      <c r="Q33" s="7">
        <f t="shared" si="2"/>
        <v>0</v>
      </c>
      <c r="R33" s="7">
        <f t="shared" ref="R33:R36" si="3">+R32</f>
        <v>0</v>
      </c>
      <c r="S33" s="43">
        <f>+S32</f>
        <v>0</v>
      </c>
      <c r="T33" s="43">
        <f>+T$14/7</f>
        <v>0</v>
      </c>
      <c r="U33" s="43">
        <f>$U$14/7/2</f>
        <v>4785.7142857142853</v>
      </c>
      <c r="V33" s="43"/>
      <c r="W33" s="43"/>
      <c r="X33" s="43"/>
      <c r="Y33" s="7"/>
      <c r="Z33" s="7"/>
    </row>
    <row r="34" spans="1:28" x14ac:dyDescent="0.25">
      <c r="A34" s="38"/>
      <c r="B34" s="3">
        <v>2012</v>
      </c>
      <c r="C34" s="13">
        <f t="shared" si="0"/>
        <v>-9571.4285714285706</v>
      </c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>
        <f>+O$14/7/2</f>
        <v>0</v>
      </c>
      <c r="P34" s="7">
        <f t="shared" si="1"/>
        <v>0</v>
      </c>
      <c r="Q34" s="7">
        <f t="shared" si="2"/>
        <v>0</v>
      </c>
      <c r="R34" s="7">
        <f t="shared" si="3"/>
        <v>0</v>
      </c>
      <c r="S34" s="43">
        <f t="shared" ref="S34:S36" si="4">+S33</f>
        <v>0</v>
      </c>
      <c r="T34" s="43">
        <f>T33</f>
        <v>0</v>
      </c>
      <c r="U34" s="43">
        <f>$U$14/7</f>
        <v>9571.4285714285706</v>
      </c>
      <c r="V34" s="43">
        <f>+V$14/7/2</f>
        <v>0</v>
      </c>
      <c r="W34" s="43"/>
      <c r="X34" s="43"/>
      <c r="Y34" s="7"/>
      <c r="Z34" s="7"/>
    </row>
    <row r="35" spans="1:28" x14ac:dyDescent="0.25">
      <c r="A35" s="38"/>
      <c r="B35" s="3">
        <v>2013</v>
      </c>
      <c r="C35" s="13">
        <f t="shared" si="0"/>
        <v>-9571.4285714285706</v>
      </c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>
        <f>P14/7/2</f>
        <v>0</v>
      </c>
      <c r="Q35" s="7">
        <f t="shared" si="2"/>
        <v>0</v>
      </c>
      <c r="R35" s="7">
        <f t="shared" si="3"/>
        <v>0</v>
      </c>
      <c r="S35" s="43">
        <f t="shared" si="4"/>
        <v>0</v>
      </c>
      <c r="T35" s="43">
        <f>T34</f>
        <v>0</v>
      </c>
      <c r="U35" s="43">
        <f t="shared" ref="U35:U39" si="5">$U$14/7</f>
        <v>9571.4285714285706</v>
      </c>
      <c r="V35" s="43">
        <f>V14/7</f>
        <v>0</v>
      </c>
      <c r="W35" s="43">
        <f>W14/7/2</f>
        <v>0</v>
      </c>
      <c r="X35" s="43"/>
      <c r="Y35" s="7"/>
      <c r="Z35" s="7"/>
    </row>
    <row r="36" spans="1:28" x14ac:dyDescent="0.25">
      <c r="A36" s="38"/>
      <c r="B36" s="3">
        <v>2014</v>
      </c>
      <c r="C36" s="13">
        <f t="shared" si="0"/>
        <v>-9571.4285714285706</v>
      </c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>
        <f>Q14/7/2</f>
        <v>0</v>
      </c>
      <c r="R36" s="33">
        <f t="shared" si="3"/>
        <v>0</v>
      </c>
      <c r="S36" s="29">
        <f t="shared" si="4"/>
        <v>0</v>
      </c>
      <c r="T36" s="29">
        <f>T35</f>
        <v>0</v>
      </c>
      <c r="U36" s="43">
        <f t="shared" si="5"/>
        <v>9571.4285714285706</v>
      </c>
      <c r="V36" s="29">
        <f>V35</f>
        <v>0</v>
      </c>
      <c r="W36" s="29">
        <f>W14/7</f>
        <v>0</v>
      </c>
      <c r="X36" s="29">
        <f>X14/7/2</f>
        <v>0</v>
      </c>
      <c r="Y36" s="33"/>
      <c r="Z36" s="7"/>
    </row>
    <row r="37" spans="1:28" x14ac:dyDescent="0.25">
      <c r="A37" s="38"/>
      <c r="B37" s="3">
        <v>2015</v>
      </c>
      <c r="C37" s="13">
        <f t="shared" si="0"/>
        <v>-9571.4285714285706</v>
      </c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>
        <f>R14/7/2</f>
        <v>0</v>
      </c>
      <c r="S37" s="29">
        <f>S36</f>
        <v>0</v>
      </c>
      <c r="T37" s="29">
        <f>T36</f>
        <v>0</v>
      </c>
      <c r="U37" s="43">
        <f t="shared" si="5"/>
        <v>9571.4285714285706</v>
      </c>
      <c r="V37" s="29">
        <f>V36</f>
        <v>0</v>
      </c>
      <c r="W37" s="29">
        <f>W36</f>
        <v>0</v>
      </c>
      <c r="X37" s="29">
        <f>X14/7</f>
        <v>0</v>
      </c>
      <c r="Y37" s="33">
        <f>Y14/7/2</f>
        <v>0</v>
      </c>
      <c r="Z37" s="7"/>
    </row>
    <row r="38" spans="1:28" x14ac:dyDescent="0.25">
      <c r="A38" s="38"/>
      <c r="B38" s="3">
        <v>2016</v>
      </c>
      <c r="C38" s="13">
        <f t="shared" si="0"/>
        <v>-9571.4285714285706</v>
      </c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29"/>
      <c r="T38" s="29"/>
      <c r="U38" s="43">
        <f t="shared" si="5"/>
        <v>9571.4285714285706</v>
      </c>
      <c r="V38" s="29"/>
      <c r="W38" s="29"/>
      <c r="X38" s="29"/>
      <c r="Y38" s="33"/>
      <c r="Z38" s="7"/>
    </row>
    <row r="39" spans="1:28" x14ac:dyDescent="0.25">
      <c r="A39" s="38"/>
      <c r="B39" s="3">
        <v>2017</v>
      </c>
      <c r="C39" s="13">
        <f t="shared" si="0"/>
        <v>-9571.4285714285706</v>
      </c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29"/>
      <c r="T39" s="29"/>
      <c r="U39" s="43">
        <f t="shared" si="5"/>
        <v>9571.4285714285706</v>
      </c>
      <c r="V39" s="29"/>
      <c r="W39" s="29"/>
      <c r="X39" s="29"/>
      <c r="Y39" s="33"/>
      <c r="Z39" s="7"/>
    </row>
    <row r="40" spans="1:28" x14ac:dyDescent="0.25">
      <c r="A40" s="38"/>
      <c r="B40" s="3">
        <v>2018</v>
      </c>
      <c r="C40" s="13">
        <f>-SUM(D40:AB40)</f>
        <v>-4785.7142857142853</v>
      </c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29"/>
      <c r="T40" s="29"/>
      <c r="U40" s="43">
        <f>$U$14/7/2</f>
        <v>4785.7142857142853</v>
      </c>
      <c r="V40" s="29"/>
      <c r="W40" s="29"/>
      <c r="X40" s="29"/>
      <c r="Y40" s="33"/>
      <c r="Z40" s="7"/>
    </row>
    <row r="41" spans="1:28" x14ac:dyDescent="0.25">
      <c r="A41" s="38"/>
      <c r="B41" s="3"/>
      <c r="C41" s="254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37"/>
      <c r="T41" s="8"/>
      <c r="U41" s="8"/>
      <c r="V41" s="37"/>
      <c r="W41" s="37"/>
      <c r="X41" s="37"/>
      <c r="Y41" s="8"/>
      <c r="Z41" s="7"/>
    </row>
    <row r="42" spans="1:28" x14ac:dyDescent="0.25">
      <c r="A42" s="38" t="s">
        <v>62</v>
      </c>
      <c r="B42" s="7">
        <f>SUM(D42:Y42)</f>
        <v>0</v>
      </c>
      <c r="C42" s="29">
        <f>SUM(C16:C41)</f>
        <v>-67000</v>
      </c>
      <c r="D42" s="7">
        <f t="shared" ref="D42:AB42" si="6">-SUM(D16:D41)+D14</f>
        <v>0</v>
      </c>
      <c r="E42" s="7">
        <f t="shared" si="6"/>
        <v>0</v>
      </c>
      <c r="F42" s="7">
        <f t="shared" si="6"/>
        <v>0</v>
      </c>
      <c r="G42" s="7">
        <f t="shared" si="6"/>
        <v>0</v>
      </c>
      <c r="H42" s="7">
        <f t="shared" si="6"/>
        <v>0</v>
      </c>
      <c r="I42" s="7">
        <f t="shared" si="6"/>
        <v>0</v>
      </c>
      <c r="J42" s="7">
        <f t="shared" si="6"/>
        <v>0</v>
      </c>
      <c r="K42" s="7">
        <f t="shared" si="6"/>
        <v>0</v>
      </c>
      <c r="L42" s="7">
        <f t="shared" si="6"/>
        <v>0</v>
      </c>
      <c r="M42" s="7">
        <f t="shared" si="6"/>
        <v>0</v>
      </c>
      <c r="N42" s="7">
        <f t="shared" si="6"/>
        <v>0</v>
      </c>
      <c r="O42" s="7">
        <f t="shared" si="6"/>
        <v>0</v>
      </c>
      <c r="P42" s="7">
        <f t="shared" si="6"/>
        <v>0</v>
      </c>
      <c r="Q42" s="7">
        <f t="shared" si="6"/>
        <v>0</v>
      </c>
      <c r="R42" s="7">
        <f t="shared" si="6"/>
        <v>0</v>
      </c>
      <c r="S42" s="7">
        <f t="shared" si="6"/>
        <v>0</v>
      </c>
      <c r="T42" s="7">
        <f t="shared" si="6"/>
        <v>0</v>
      </c>
      <c r="U42" s="7">
        <f t="shared" si="6"/>
        <v>0</v>
      </c>
      <c r="V42" s="43">
        <f t="shared" si="6"/>
        <v>0</v>
      </c>
      <c r="W42" s="43">
        <f t="shared" si="6"/>
        <v>0</v>
      </c>
      <c r="X42" s="43">
        <f t="shared" si="6"/>
        <v>0</v>
      </c>
      <c r="Y42" s="43">
        <f t="shared" si="6"/>
        <v>0</v>
      </c>
      <c r="Z42" s="333">
        <f t="shared" si="6"/>
        <v>0</v>
      </c>
      <c r="AA42" s="333">
        <f t="shared" si="6"/>
        <v>0</v>
      </c>
      <c r="AB42" s="333">
        <f t="shared" si="6"/>
        <v>0</v>
      </c>
    </row>
    <row r="43" spans="1:28" x14ac:dyDescent="0.25">
      <c r="A43" s="38"/>
      <c r="B43" s="29">
        <f>SUM(D43:Y43)</f>
        <v>0</v>
      </c>
      <c r="C43" s="3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8" x14ac:dyDescent="0.25">
      <c r="A44" s="39" t="s">
        <v>63</v>
      </c>
      <c r="B44" s="3"/>
      <c r="C44" s="30">
        <f>+C14+C42</f>
        <v>0</v>
      </c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33"/>
      <c r="U44" s="33"/>
      <c r="V44" s="33"/>
      <c r="W44" s="33"/>
      <c r="X44" s="33"/>
      <c r="Y44" s="33"/>
      <c r="Z44" s="33"/>
    </row>
    <row r="45" spans="1:28" x14ac:dyDescent="0.25">
      <c r="A45" s="3"/>
      <c r="B45" s="3"/>
      <c r="C45" s="3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8" x14ac:dyDescent="0.25">
      <c r="A46" s="3"/>
      <c r="B46" s="36"/>
      <c r="C46" s="3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8" x14ac:dyDescent="0.25">
      <c r="A47" s="3"/>
      <c r="B47" s="3"/>
      <c r="C47" s="3"/>
      <c r="E47" s="7"/>
      <c r="F47" s="4"/>
      <c r="G47" s="4"/>
      <c r="H47" s="4"/>
      <c r="I47" s="4"/>
      <c r="J47" s="4"/>
      <c r="K47" s="4"/>
      <c r="L47" s="4"/>
      <c r="M47" s="4"/>
      <c r="N47" s="7">
        <f>SUM(E32:E47)</f>
        <v>0</v>
      </c>
      <c r="O47" s="4"/>
      <c r="P47" s="4"/>
      <c r="Q47" s="4"/>
      <c r="R47" s="4"/>
      <c r="S47" s="4"/>
    </row>
    <row r="48" spans="1:28" x14ac:dyDescent="0.25">
      <c r="B48" s="3"/>
      <c r="C48" s="3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</row>
    <row r="49" spans="5:19" x14ac:dyDescent="0.25"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</row>
    <row r="50" spans="5:19" x14ac:dyDescent="0.25"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</row>
    <row r="51" spans="5:19" x14ac:dyDescent="0.25"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</row>
    <row r="52" spans="5:19" x14ac:dyDescent="0.25"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</row>
    <row r="53" spans="5:19" x14ac:dyDescent="0.25"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</row>
    <row r="54" spans="5:19" x14ac:dyDescent="0.25"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</row>
    <row r="55" spans="5:19" x14ac:dyDescent="0.25"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</row>
    <row r="56" spans="5:19" x14ac:dyDescent="0.25"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</row>
    <row r="57" spans="5:19" x14ac:dyDescent="0.25"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</row>
    <row r="58" spans="5:19" x14ac:dyDescent="0.25"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</row>
  </sheetData>
  <pageMargins left="0.7" right="0.7" top="0.75" bottom="0.75" header="0.3" footer="0.3"/>
  <pageSetup scale="71" orientation="landscape" horizontalDpi="4294967294" verticalDpi="4294967294" r:id="rId1"/>
  <headerFooter>
    <oddFooter>&amp;Z&amp;F&amp;RPage &amp;P</oddFooter>
  </headerFooter>
  <ignoredErrors>
    <ignoredError sqref="Q32:Q34 U36:U37 R32" formula="1"/>
  </ignoredErrors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700-000000000000}">
  <sheetPr codeName="Sheet120">
    <tabColor theme="9" tint="-0.249977111117893"/>
    <pageSetUpPr fitToPage="1"/>
  </sheetPr>
  <dimension ref="A1:AB58"/>
  <sheetViews>
    <sheetView workbookViewId="0"/>
  </sheetViews>
  <sheetFormatPr defaultRowHeight="15" x14ac:dyDescent="0.25"/>
  <cols>
    <col min="1" max="1" width="20.85546875" customWidth="1"/>
    <col min="2" max="2" width="8.7109375" customWidth="1"/>
    <col min="3" max="3" width="12.85546875" customWidth="1"/>
    <col min="4" max="12" width="7.42578125" hidden="1" customWidth="1"/>
    <col min="13" max="13" width="7.5703125" hidden="1" customWidth="1"/>
    <col min="14" max="17" width="9.28515625" customWidth="1"/>
    <col min="18" max="19" width="11.28515625" customWidth="1"/>
    <col min="20" max="20" width="9.42578125" customWidth="1"/>
    <col min="21" max="21" width="9.42578125" bestFit="1" customWidth="1"/>
    <col min="22" max="24" width="10.5703125" customWidth="1"/>
  </cols>
  <sheetData>
    <row r="1" spans="1:28" x14ac:dyDescent="0.25">
      <c r="A1" s="11" t="s">
        <v>10</v>
      </c>
      <c r="O1" t="s">
        <v>647</v>
      </c>
    </row>
    <row r="2" spans="1:28" x14ac:dyDescent="0.25">
      <c r="A2" s="9" t="s">
        <v>438</v>
      </c>
    </row>
    <row r="3" spans="1:28" x14ac:dyDescent="0.25">
      <c r="A3" s="9" t="s">
        <v>691</v>
      </c>
    </row>
    <row r="4" spans="1:28" x14ac:dyDescent="0.25">
      <c r="R4" s="40" t="s">
        <v>4</v>
      </c>
      <c r="S4" s="41"/>
      <c r="T4" s="40" t="s">
        <v>8</v>
      </c>
    </row>
    <row r="5" spans="1:28" x14ac:dyDescent="0.25">
      <c r="A5" s="10" t="s">
        <v>9</v>
      </c>
      <c r="B5" s="12" t="s">
        <v>64</v>
      </c>
      <c r="C5" s="12" t="s">
        <v>12</v>
      </c>
      <c r="R5" s="42" t="s">
        <v>2</v>
      </c>
      <c r="S5" s="42" t="s">
        <v>60</v>
      </c>
      <c r="T5" s="42" t="s">
        <v>7</v>
      </c>
    </row>
    <row r="6" spans="1:28" x14ac:dyDescent="0.25">
      <c r="A6" s="9" t="s">
        <v>692</v>
      </c>
      <c r="B6" s="3">
        <v>726</v>
      </c>
      <c r="C6" s="3">
        <v>130410</v>
      </c>
      <c r="R6" s="3"/>
    </row>
    <row r="7" spans="1:28" x14ac:dyDescent="0.25">
      <c r="A7" s="213"/>
      <c r="B7" s="212"/>
      <c r="C7" s="214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5"/>
      <c r="P7" s="6"/>
      <c r="Q7" s="6"/>
      <c r="R7" s="13">
        <f>+C14</f>
        <v>852662.5</v>
      </c>
      <c r="S7" s="13">
        <f>+-C42</f>
        <v>852662.49999999988</v>
      </c>
      <c r="T7" s="13">
        <f>+R7-S7</f>
        <v>0</v>
      </c>
    </row>
    <row r="8" spans="1:28" x14ac:dyDescent="0.25">
      <c r="A8" s="213"/>
      <c r="B8" s="3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5"/>
      <c r="P8" s="6"/>
      <c r="Q8" s="6"/>
    </row>
    <row r="9" spans="1:28" x14ac:dyDescent="0.25">
      <c r="A9" s="2"/>
      <c r="B9" s="3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5"/>
      <c r="P9" s="6"/>
      <c r="Q9" s="6"/>
    </row>
    <row r="10" spans="1:28" x14ac:dyDescent="0.25">
      <c r="B10" s="3"/>
    </row>
    <row r="11" spans="1:28" x14ac:dyDescent="0.25">
      <c r="A11" s="686" t="s">
        <v>66</v>
      </c>
      <c r="B11" s="212" t="s">
        <v>534</v>
      </c>
      <c r="C11" s="214"/>
    </row>
    <row r="12" spans="1:28" x14ac:dyDescent="0.25">
      <c r="B12" s="28"/>
      <c r="C12" s="2"/>
    </row>
    <row r="13" spans="1:28" x14ac:dyDescent="0.25">
      <c r="A13" s="9" t="s">
        <v>5</v>
      </c>
      <c r="C13" s="31" t="s">
        <v>3</v>
      </c>
      <c r="D13" s="32">
        <v>1994</v>
      </c>
      <c r="E13" s="32">
        <v>1995</v>
      </c>
      <c r="F13" s="32">
        <v>1996</v>
      </c>
      <c r="G13" s="32">
        <v>1997</v>
      </c>
      <c r="H13" s="32">
        <v>1998</v>
      </c>
      <c r="I13" s="32">
        <v>1999</v>
      </c>
      <c r="J13" s="32">
        <v>2000</v>
      </c>
      <c r="K13" s="32">
        <v>2001</v>
      </c>
      <c r="L13" s="32">
        <v>2002</v>
      </c>
      <c r="M13" s="32">
        <v>2003</v>
      </c>
      <c r="N13" s="32">
        <v>2004</v>
      </c>
      <c r="O13" s="32">
        <v>2005</v>
      </c>
      <c r="P13" s="32">
        <v>2006</v>
      </c>
      <c r="Q13" s="32">
        <v>2007</v>
      </c>
      <c r="R13" s="32">
        <v>2008</v>
      </c>
      <c r="S13" s="32">
        <v>2009</v>
      </c>
      <c r="T13" s="32">
        <v>2010</v>
      </c>
      <c r="U13" s="32">
        <v>2011</v>
      </c>
      <c r="V13" s="32">
        <v>2012</v>
      </c>
      <c r="W13" s="32">
        <v>2013</v>
      </c>
      <c r="X13" s="32">
        <v>2014</v>
      </c>
      <c r="Y13" s="328">
        <v>2015</v>
      </c>
      <c r="Z13" s="32">
        <v>2016</v>
      </c>
      <c r="AA13" s="328">
        <v>2017</v>
      </c>
      <c r="AB13" s="32">
        <v>2018</v>
      </c>
    </row>
    <row r="14" spans="1:28" x14ac:dyDescent="0.25">
      <c r="A14" s="9" t="s">
        <v>73</v>
      </c>
      <c r="C14" s="222">
        <f>SUM(D14:Y14)</f>
        <v>852662.5</v>
      </c>
      <c r="D14" s="43">
        <f>+'Equip Review 032310'!G29</f>
        <v>0</v>
      </c>
      <c r="E14" s="43">
        <f>+'Equip Review 032310'!H29</f>
        <v>0</v>
      </c>
      <c r="F14" s="43">
        <f>+'Equip Review 032310'!I29</f>
        <v>0</v>
      </c>
      <c r="G14" s="43">
        <f>+'Equip Review 032310'!J29</f>
        <v>0</v>
      </c>
      <c r="H14" s="43">
        <f>+'Equip Review 032310'!K29</f>
        <v>0</v>
      </c>
      <c r="I14" s="43">
        <f>+'Equip Review 032310'!L29</f>
        <v>0</v>
      </c>
      <c r="J14" s="43">
        <f>+'Equip Review 032310'!M29</f>
        <v>0</v>
      </c>
      <c r="K14" s="43">
        <f>+'Equip Review 032310'!N29</f>
        <v>0</v>
      </c>
      <c r="L14" s="43">
        <f>+'Equip Review 032310'!O29</f>
        <v>0</v>
      </c>
      <c r="M14" s="43">
        <f>+'Equip Review 032310'!P29</f>
        <v>0</v>
      </c>
      <c r="N14" s="43"/>
      <c r="O14" s="43"/>
      <c r="P14" s="43"/>
      <c r="Q14" s="43"/>
      <c r="R14" s="43"/>
      <c r="S14" s="43"/>
      <c r="T14" s="43"/>
      <c r="U14" s="43">
        <v>852662.5</v>
      </c>
      <c r="V14" s="43"/>
      <c r="W14" s="43"/>
      <c r="X14" s="43"/>
      <c r="Y14" s="7"/>
      <c r="Z14" s="7"/>
    </row>
    <row r="15" spans="1:28" x14ac:dyDescent="0.25">
      <c r="A15" s="34"/>
      <c r="B15" s="2"/>
      <c r="C15" s="2"/>
      <c r="N15" s="7"/>
      <c r="O15" s="7"/>
      <c r="P15" s="7"/>
      <c r="Q15" s="7"/>
      <c r="R15" s="7"/>
      <c r="S15" s="43"/>
      <c r="T15" s="43"/>
      <c r="U15" s="43"/>
      <c r="V15" s="43"/>
      <c r="W15" s="43"/>
      <c r="X15" s="43"/>
      <c r="Y15" s="7"/>
      <c r="Z15" s="7"/>
    </row>
    <row r="16" spans="1:28" x14ac:dyDescent="0.25">
      <c r="A16" s="9" t="s">
        <v>6</v>
      </c>
      <c r="B16" s="3">
        <v>1994</v>
      </c>
      <c r="C16" s="13">
        <f>-SUM(D16:Y16)</f>
        <v>0</v>
      </c>
      <c r="D16" s="7">
        <f>+D$14/7/2</f>
        <v>0</v>
      </c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43"/>
      <c r="T16" s="43"/>
      <c r="U16" s="43"/>
      <c r="V16" s="43"/>
      <c r="W16" s="43"/>
      <c r="X16" s="43"/>
      <c r="Y16" s="7"/>
      <c r="Z16" s="7"/>
    </row>
    <row r="17" spans="1:26" x14ac:dyDescent="0.25">
      <c r="B17" s="3">
        <v>1995</v>
      </c>
      <c r="C17" s="13">
        <f t="shared" ref="C17:C39" si="0">-SUM(D17:Y17)</f>
        <v>0</v>
      </c>
      <c r="D17" s="7">
        <f>+D$14/7</f>
        <v>0</v>
      </c>
      <c r="E17" s="7">
        <f>+E$14/7/2</f>
        <v>0</v>
      </c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43"/>
      <c r="T17" s="43"/>
      <c r="U17" s="43"/>
      <c r="V17" s="43"/>
      <c r="W17" s="43"/>
      <c r="X17" s="43"/>
      <c r="Y17" s="7"/>
      <c r="Z17" s="7"/>
    </row>
    <row r="18" spans="1:26" x14ac:dyDescent="0.25">
      <c r="B18" s="3">
        <v>1996</v>
      </c>
      <c r="C18" s="13">
        <f t="shared" si="0"/>
        <v>0</v>
      </c>
      <c r="D18" s="7">
        <f>+D17</f>
        <v>0</v>
      </c>
      <c r="E18" s="7">
        <f>+E$14/7</f>
        <v>0</v>
      </c>
      <c r="F18" s="7">
        <f>+F$14/7/2</f>
        <v>0</v>
      </c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43"/>
      <c r="T18" s="43"/>
      <c r="U18" s="43"/>
      <c r="V18" s="43"/>
      <c r="W18" s="43"/>
      <c r="X18" s="43"/>
      <c r="Y18" s="7"/>
      <c r="Z18" s="7"/>
    </row>
    <row r="19" spans="1:26" x14ac:dyDescent="0.25">
      <c r="B19" s="3">
        <v>1997</v>
      </c>
      <c r="C19" s="13">
        <f t="shared" si="0"/>
        <v>0</v>
      </c>
      <c r="D19" s="7">
        <f>+D18</f>
        <v>0</v>
      </c>
      <c r="E19" s="7">
        <f>+E18</f>
        <v>0</v>
      </c>
      <c r="F19" s="7">
        <f>+F$14/7</f>
        <v>0</v>
      </c>
      <c r="G19" s="7">
        <f>+G$14/7/2</f>
        <v>0</v>
      </c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43"/>
      <c r="T19" s="43"/>
      <c r="U19" s="43"/>
      <c r="V19" s="43"/>
      <c r="W19" s="43"/>
      <c r="X19" s="43"/>
      <c r="Y19" s="7"/>
      <c r="Z19" s="7"/>
    </row>
    <row r="20" spans="1:26" x14ac:dyDescent="0.25">
      <c r="B20" s="3">
        <v>1998</v>
      </c>
      <c r="C20" s="13">
        <f t="shared" si="0"/>
        <v>0</v>
      </c>
      <c r="D20" s="7">
        <f>+D19</f>
        <v>0</v>
      </c>
      <c r="E20" s="7">
        <f>+E19</f>
        <v>0</v>
      </c>
      <c r="F20" s="7">
        <f>+F19</f>
        <v>0</v>
      </c>
      <c r="G20" s="7">
        <f>+G$14/7</f>
        <v>0</v>
      </c>
      <c r="H20" s="7">
        <f>+H$14/7/2</f>
        <v>0</v>
      </c>
      <c r="I20" s="7"/>
      <c r="J20" s="7"/>
      <c r="K20" s="7"/>
      <c r="L20" s="7"/>
      <c r="M20" s="7"/>
      <c r="N20" s="7"/>
      <c r="O20" s="7"/>
      <c r="P20" s="7"/>
      <c r="Q20" s="7"/>
      <c r="R20" s="7"/>
      <c r="S20" s="43"/>
      <c r="T20" s="43"/>
      <c r="U20" s="43"/>
      <c r="V20" s="43"/>
      <c r="W20" s="43"/>
      <c r="X20" s="43"/>
      <c r="Y20" s="7"/>
      <c r="Z20" s="7"/>
    </row>
    <row r="21" spans="1:26" x14ac:dyDescent="0.25">
      <c r="B21" s="3">
        <v>1999</v>
      </c>
      <c r="C21" s="13">
        <f t="shared" si="0"/>
        <v>0</v>
      </c>
      <c r="D21" s="7">
        <f>+D20</f>
        <v>0</v>
      </c>
      <c r="E21" s="7">
        <f>+E20</f>
        <v>0</v>
      </c>
      <c r="F21" s="7">
        <f>+F20</f>
        <v>0</v>
      </c>
      <c r="G21" s="7">
        <f>+G20</f>
        <v>0</v>
      </c>
      <c r="H21" s="7">
        <f>+H$14/7</f>
        <v>0</v>
      </c>
      <c r="I21" s="7">
        <f>+I$14/7/2</f>
        <v>0</v>
      </c>
      <c r="J21" s="7"/>
      <c r="K21" s="7"/>
      <c r="L21" s="7"/>
      <c r="M21" s="7"/>
      <c r="N21" s="7"/>
      <c r="O21" s="7"/>
      <c r="P21" s="7"/>
      <c r="Q21" s="7"/>
      <c r="R21" s="7"/>
      <c r="S21" s="43"/>
      <c r="T21" s="43"/>
      <c r="U21" s="43"/>
      <c r="V21" s="43"/>
      <c r="W21" s="43"/>
      <c r="X21" s="43"/>
      <c r="Y21" s="7"/>
      <c r="Z21" s="7"/>
    </row>
    <row r="22" spans="1:26" x14ac:dyDescent="0.25">
      <c r="B22" s="3">
        <v>2000</v>
      </c>
      <c r="C22" s="13">
        <f t="shared" si="0"/>
        <v>0</v>
      </c>
      <c r="D22" s="7">
        <f>+D21</f>
        <v>0</v>
      </c>
      <c r="E22" s="7">
        <f>+E21</f>
        <v>0</v>
      </c>
      <c r="F22" s="7">
        <f>+F21</f>
        <v>0</v>
      </c>
      <c r="G22" s="7">
        <f>+G21</f>
        <v>0</v>
      </c>
      <c r="H22" s="7">
        <f>+H21</f>
        <v>0</v>
      </c>
      <c r="I22" s="7">
        <f>+I$14/7</f>
        <v>0</v>
      </c>
      <c r="J22" s="7">
        <f>+J$14/7/2</f>
        <v>0</v>
      </c>
      <c r="K22" s="7"/>
      <c r="L22" s="7"/>
      <c r="M22" s="7"/>
      <c r="N22" s="7"/>
      <c r="O22" s="7"/>
      <c r="P22" s="7"/>
      <c r="Q22" s="7"/>
      <c r="R22" s="7"/>
      <c r="S22" s="43"/>
      <c r="T22" s="43"/>
      <c r="U22" s="43"/>
      <c r="V22" s="43"/>
      <c r="W22" s="43"/>
      <c r="X22" s="43"/>
      <c r="Y22" s="7"/>
      <c r="Z22" s="7"/>
    </row>
    <row r="23" spans="1:26" x14ac:dyDescent="0.25">
      <c r="B23" s="3">
        <v>2001</v>
      </c>
      <c r="C23" s="13">
        <f t="shared" si="0"/>
        <v>0</v>
      </c>
      <c r="D23" s="7">
        <f>+D$14/7/2</f>
        <v>0</v>
      </c>
      <c r="E23" s="7">
        <f>+E22</f>
        <v>0</v>
      </c>
      <c r="F23" s="7">
        <f>+F22</f>
        <v>0</v>
      </c>
      <c r="G23" s="7">
        <f>+G22</f>
        <v>0</v>
      </c>
      <c r="H23" s="7">
        <f>+H22</f>
        <v>0</v>
      </c>
      <c r="I23" s="7">
        <f>+I22</f>
        <v>0</v>
      </c>
      <c r="J23" s="7">
        <f>+J$14/7</f>
        <v>0</v>
      </c>
      <c r="K23" s="7">
        <f>+K$14/7/2</f>
        <v>0</v>
      </c>
      <c r="L23" s="7"/>
      <c r="M23" s="7"/>
      <c r="N23" s="7"/>
      <c r="O23" s="7"/>
      <c r="P23" s="7"/>
      <c r="Q23" s="7"/>
      <c r="R23" s="7"/>
      <c r="S23" s="43"/>
      <c r="T23" s="43"/>
      <c r="U23" s="43"/>
      <c r="V23" s="43"/>
      <c r="W23" s="43"/>
      <c r="X23" s="43"/>
      <c r="Y23" s="7"/>
      <c r="Z23" s="7"/>
    </row>
    <row r="24" spans="1:26" x14ac:dyDescent="0.25">
      <c r="B24" s="3">
        <v>2002</v>
      </c>
      <c r="C24" s="13">
        <f t="shared" si="0"/>
        <v>0</v>
      </c>
      <c r="D24" s="7"/>
      <c r="E24" s="7">
        <f>+E$14/7/2</f>
        <v>0</v>
      </c>
      <c r="F24" s="7">
        <f>+F23</f>
        <v>0</v>
      </c>
      <c r="G24" s="7">
        <f>+G23</f>
        <v>0</v>
      </c>
      <c r="H24" s="7">
        <f>+H23</f>
        <v>0</v>
      </c>
      <c r="I24" s="7">
        <f>+I23</f>
        <v>0</v>
      </c>
      <c r="J24" s="7">
        <f>+J23</f>
        <v>0</v>
      </c>
      <c r="K24" s="7">
        <f>+K$14/7</f>
        <v>0</v>
      </c>
      <c r="L24" s="7">
        <f>+L$14/7/2</f>
        <v>0</v>
      </c>
      <c r="M24" s="7"/>
      <c r="N24" s="7"/>
      <c r="O24" s="7"/>
      <c r="P24" s="7"/>
      <c r="Q24" s="7"/>
      <c r="R24" s="7"/>
      <c r="S24" s="43"/>
      <c r="T24" s="43"/>
      <c r="U24" s="43"/>
      <c r="V24" s="43"/>
      <c r="W24" s="43"/>
      <c r="X24" s="43"/>
      <c r="Y24" s="7"/>
      <c r="Z24" s="7"/>
    </row>
    <row r="25" spans="1:26" x14ac:dyDescent="0.25">
      <c r="B25" s="3">
        <v>2003</v>
      </c>
      <c r="C25" s="13">
        <f t="shared" si="0"/>
        <v>0</v>
      </c>
      <c r="D25" s="7"/>
      <c r="E25" s="7"/>
      <c r="F25" s="7">
        <f>+F$14/7/2</f>
        <v>0</v>
      </c>
      <c r="G25" s="7">
        <f>+G24</f>
        <v>0</v>
      </c>
      <c r="H25" s="7">
        <f>+H24</f>
        <v>0</v>
      </c>
      <c r="I25" s="7">
        <f>+I24</f>
        <v>0</v>
      </c>
      <c r="J25" s="7">
        <f>+J24</f>
        <v>0</v>
      </c>
      <c r="K25" s="7">
        <f>+K24</f>
        <v>0</v>
      </c>
      <c r="L25" s="7">
        <f>+L$14/7</f>
        <v>0</v>
      </c>
      <c r="M25" s="7">
        <f>+M$14/7/2</f>
        <v>0</v>
      </c>
      <c r="N25" s="7"/>
      <c r="O25" s="7"/>
      <c r="P25" s="7"/>
      <c r="Q25" s="7"/>
      <c r="R25" s="7"/>
      <c r="S25" s="43"/>
      <c r="T25" s="43"/>
      <c r="U25" s="43"/>
      <c r="V25" s="43"/>
      <c r="W25" s="43"/>
      <c r="X25" s="43"/>
      <c r="Y25" s="7"/>
      <c r="Z25" s="7"/>
    </row>
    <row r="26" spans="1:26" x14ac:dyDescent="0.25">
      <c r="B26" s="3">
        <v>2004</v>
      </c>
      <c r="C26" s="13">
        <f t="shared" si="0"/>
        <v>0</v>
      </c>
      <c r="D26" s="7"/>
      <c r="E26" s="7"/>
      <c r="F26" s="7"/>
      <c r="G26" s="7">
        <f>+G$14/7/2</f>
        <v>0</v>
      </c>
      <c r="H26" s="7">
        <f>+H25</f>
        <v>0</v>
      </c>
      <c r="I26" s="7">
        <f>+I25</f>
        <v>0</v>
      </c>
      <c r="J26" s="7">
        <f>+J25</f>
        <v>0</v>
      </c>
      <c r="K26" s="7">
        <f>+K25</f>
        <v>0</v>
      </c>
      <c r="L26" s="7">
        <f>+L25</f>
        <v>0</v>
      </c>
      <c r="M26" s="7">
        <f>+M$14/7</f>
        <v>0</v>
      </c>
      <c r="N26" s="7">
        <f>+N$14/7/2</f>
        <v>0</v>
      </c>
      <c r="O26" s="7"/>
      <c r="P26" s="7"/>
      <c r="Q26" s="7"/>
      <c r="R26" s="7"/>
      <c r="S26" s="43"/>
      <c r="T26" s="43"/>
      <c r="U26" s="43"/>
      <c r="V26" s="43"/>
      <c r="W26" s="43"/>
      <c r="X26" s="43"/>
      <c r="Y26" s="7"/>
      <c r="Z26" s="7"/>
    </row>
    <row r="27" spans="1:26" x14ac:dyDescent="0.25">
      <c r="B27" s="3">
        <v>2005</v>
      </c>
      <c r="C27" s="13">
        <f t="shared" si="0"/>
        <v>0</v>
      </c>
      <c r="D27" s="7"/>
      <c r="E27" s="7"/>
      <c r="F27" s="7"/>
      <c r="G27" s="7"/>
      <c r="H27" s="7">
        <f>+H$14/7/2</f>
        <v>0</v>
      </c>
      <c r="I27" s="7">
        <f>+I26</f>
        <v>0</v>
      </c>
      <c r="J27" s="7">
        <f>+J26</f>
        <v>0</v>
      </c>
      <c r="K27" s="7">
        <f>+K26</f>
        <v>0</v>
      </c>
      <c r="L27" s="7">
        <f>+L26</f>
        <v>0</v>
      </c>
      <c r="M27" s="7">
        <f>+M26</f>
        <v>0</v>
      </c>
      <c r="N27" s="7">
        <f>+N$14/7</f>
        <v>0</v>
      </c>
      <c r="O27" s="7">
        <f>+O$14/7/2</f>
        <v>0</v>
      </c>
      <c r="P27" s="7"/>
      <c r="Q27" s="7"/>
      <c r="R27" s="7"/>
      <c r="S27" s="43"/>
      <c r="T27" s="43"/>
      <c r="U27" s="43"/>
      <c r="V27" s="43"/>
      <c r="W27" s="43"/>
      <c r="X27" s="43"/>
      <c r="Y27" s="7"/>
      <c r="Z27" s="7"/>
    </row>
    <row r="28" spans="1:26" x14ac:dyDescent="0.25">
      <c r="B28" s="3">
        <v>2006</v>
      </c>
      <c r="C28" s="13">
        <f t="shared" si="0"/>
        <v>0</v>
      </c>
      <c r="D28" s="7"/>
      <c r="E28" s="7"/>
      <c r="F28" s="7"/>
      <c r="G28" s="7"/>
      <c r="H28" s="7"/>
      <c r="I28" s="7">
        <f>+I$14/7/2</f>
        <v>0</v>
      </c>
      <c r="J28" s="7">
        <f>+J27</f>
        <v>0</v>
      </c>
      <c r="K28" s="7">
        <f>+K27</f>
        <v>0</v>
      </c>
      <c r="L28" s="7">
        <f>+L27</f>
        <v>0</v>
      </c>
      <c r="M28" s="7">
        <f>+M27</f>
        <v>0</v>
      </c>
      <c r="N28" s="7">
        <f>+N27</f>
        <v>0</v>
      </c>
      <c r="O28" s="7">
        <f>+O$14/7</f>
        <v>0</v>
      </c>
      <c r="P28" s="7">
        <f>+P$14/7/2</f>
        <v>0</v>
      </c>
      <c r="Q28" s="7"/>
      <c r="R28" s="7"/>
      <c r="S28" s="43"/>
      <c r="T28" s="43"/>
      <c r="U28" s="43"/>
      <c r="V28" s="43"/>
      <c r="W28" s="43"/>
      <c r="X28" s="43"/>
      <c r="Y28" s="7"/>
      <c r="Z28" s="7"/>
    </row>
    <row r="29" spans="1:26" x14ac:dyDescent="0.25">
      <c r="B29" s="3">
        <v>2007</v>
      </c>
      <c r="C29" s="13">
        <f t="shared" si="0"/>
        <v>0</v>
      </c>
      <c r="D29" s="7"/>
      <c r="E29" s="7"/>
      <c r="F29" s="7"/>
      <c r="G29" s="7"/>
      <c r="H29" s="7"/>
      <c r="I29" s="7"/>
      <c r="J29" s="7">
        <f>+J$14/7/2</f>
        <v>0</v>
      </c>
      <c r="K29" s="7">
        <f>+K28</f>
        <v>0</v>
      </c>
      <c r="L29" s="7">
        <f>+L28</f>
        <v>0</v>
      </c>
      <c r="M29" s="7">
        <f>+M28</f>
        <v>0</v>
      </c>
      <c r="N29" s="7">
        <f>+N28</f>
        <v>0</v>
      </c>
      <c r="O29" s="7">
        <f>+O28</f>
        <v>0</v>
      </c>
      <c r="P29" s="7">
        <f>+P$14/7</f>
        <v>0</v>
      </c>
      <c r="Q29" s="7">
        <f>+Q$14/7/2</f>
        <v>0</v>
      </c>
      <c r="R29" s="7"/>
      <c r="S29" s="43"/>
      <c r="T29" s="43"/>
      <c r="U29" s="43"/>
      <c r="V29" s="43"/>
      <c r="W29" s="43"/>
      <c r="X29" s="43"/>
      <c r="Y29" s="7"/>
      <c r="Z29" s="7"/>
    </row>
    <row r="30" spans="1:26" x14ac:dyDescent="0.25">
      <c r="B30" s="3">
        <v>2008</v>
      </c>
      <c r="C30" s="13">
        <f t="shared" si="0"/>
        <v>0</v>
      </c>
      <c r="D30" s="7"/>
      <c r="E30" s="7"/>
      <c r="F30" s="7"/>
      <c r="G30" s="7"/>
      <c r="H30" s="7"/>
      <c r="I30" s="7"/>
      <c r="J30" s="7"/>
      <c r="K30" s="7">
        <f>+K$14/7/2</f>
        <v>0</v>
      </c>
      <c r="L30" s="7">
        <f>+L29</f>
        <v>0</v>
      </c>
      <c r="M30" s="7">
        <f>+M29</f>
        <v>0</v>
      </c>
      <c r="N30" s="7">
        <f>+N29</f>
        <v>0</v>
      </c>
      <c r="O30" s="7">
        <f>+O29</f>
        <v>0</v>
      </c>
      <c r="P30" s="7">
        <f>+P29</f>
        <v>0</v>
      </c>
      <c r="Q30" s="7">
        <f>+Q$14/7</f>
        <v>0</v>
      </c>
      <c r="R30" s="7">
        <f>+R$14/7/2</f>
        <v>0</v>
      </c>
      <c r="S30" s="43"/>
      <c r="T30" s="43"/>
      <c r="U30" s="43"/>
      <c r="V30" s="43"/>
      <c r="W30" s="43"/>
      <c r="X30" s="43"/>
      <c r="Y30" s="7"/>
      <c r="Z30" s="7"/>
    </row>
    <row r="31" spans="1:26" x14ac:dyDescent="0.25">
      <c r="B31" s="3">
        <v>2009</v>
      </c>
      <c r="C31" s="13">
        <f t="shared" si="0"/>
        <v>0</v>
      </c>
      <c r="D31" s="7"/>
      <c r="E31" s="7"/>
      <c r="F31" s="7"/>
      <c r="G31" s="7"/>
      <c r="H31" s="7"/>
      <c r="I31" s="7"/>
      <c r="J31" s="7"/>
      <c r="K31" s="7"/>
      <c r="L31" s="7">
        <f>+L$14/7/2</f>
        <v>0</v>
      </c>
      <c r="M31" s="7">
        <f>+M30</f>
        <v>0</v>
      </c>
      <c r="N31" s="7">
        <f>+N30</f>
        <v>0</v>
      </c>
      <c r="O31" s="7">
        <f>+O30</f>
        <v>0</v>
      </c>
      <c r="P31" s="7">
        <f t="shared" ref="P31:P34" si="1">+P30</f>
        <v>0</v>
      </c>
      <c r="Q31" s="7">
        <f t="shared" ref="Q31:Q35" si="2">+Q$14/7</f>
        <v>0</v>
      </c>
      <c r="R31" s="7">
        <f>+R$14/7</f>
        <v>0</v>
      </c>
      <c r="S31" s="43">
        <f>$S$14/7/2</f>
        <v>0</v>
      </c>
      <c r="T31" s="43"/>
      <c r="U31" s="43"/>
      <c r="V31" s="43"/>
      <c r="W31" s="43"/>
      <c r="X31" s="43"/>
      <c r="Y31" s="7"/>
      <c r="Z31" s="7"/>
    </row>
    <row r="32" spans="1:26" x14ac:dyDescent="0.25">
      <c r="A32" s="38" t="s">
        <v>59</v>
      </c>
      <c r="B32" s="3">
        <v>2010</v>
      </c>
      <c r="C32" s="13">
        <f t="shared" si="0"/>
        <v>0</v>
      </c>
      <c r="D32" s="7"/>
      <c r="E32" s="7"/>
      <c r="F32" s="7"/>
      <c r="G32" s="7"/>
      <c r="H32" s="7"/>
      <c r="I32" s="7"/>
      <c r="J32" s="7"/>
      <c r="K32" s="7"/>
      <c r="L32" s="7"/>
      <c r="M32" s="7">
        <f>+M$14/7/2</f>
        <v>0</v>
      </c>
      <c r="N32" s="7">
        <f>+N31</f>
        <v>0</v>
      </c>
      <c r="O32" s="7">
        <f>+O31</f>
        <v>0</v>
      </c>
      <c r="P32" s="7">
        <f t="shared" si="1"/>
        <v>0</v>
      </c>
      <c r="Q32" s="7">
        <f t="shared" si="2"/>
        <v>0</v>
      </c>
      <c r="R32" s="7">
        <f>+R31</f>
        <v>0</v>
      </c>
      <c r="S32" s="43">
        <f>+S$14/7</f>
        <v>0</v>
      </c>
      <c r="T32" s="43">
        <f>+T$14/7/2</f>
        <v>0</v>
      </c>
      <c r="U32" s="43"/>
      <c r="V32" s="43"/>
      <c r="W32" s="43"/>
      <c r="X32" s="43"/>
      <c r="Y32" s="7"/>
      <c r="Z32" s="7"/>
    </row>
    <row r="33" spans="1:28" x14ac:dyDescent="0.25">
      <c r="A33" s="38"/>
      <c r="B33" s="3">
        <v>2011</v>
      </c>
      <c r="C33" s="13">
        <f t="shared" si="0"/>
        <v>-60904.464285714283</v>
      </c>
      <c r="D33" s="7"/>
      <c r="E33" s="7"/>
      <c r="F33" s="7"/>
      <c r="G33" s="7"/>
      <c r="H33" s="7"/>
      <c r="I33" s="7"/>
      <c r="J33" s="7"/>
      <c r="K33" s="7"/>
      <c r="L33" s="7"/>
      <c r="M33" s="7"/>
      <c r="N33" s="7">
        <f>+N$14/7/2</f>
        <v>0</v>
      </c>
      <c r="O33" s="7">
        <f>+O32</f>
        <v>0</v>
      </c>
      <c r="P33" s="7">
        <f t="shared" si="1"/>
        <v>0</v>
      </c>
      <c r="Q33" s="7">
        <f t="shared" si="2"/>
        <v>0</v>
      </c>
      <c r="R33" s="7">
        <f t="shared" ref="R33:R36" si="3">+R32</f>
        <v>0</v>
      </c>
      <c r="S33" s="43">
        <f>+S32</f>
        <v>0</v>
      </c>
      <c r="T33" s="43">
        <f>+T$14/7</f>
        <v>0</v>
      </c>
      <c r="U33" s="43">
        <f>+U$14/7/2</f>
        <v>60904.464285714283</v>
      </c>
      <c r="V33" s="43"/>
      <c r="W33" s="43"/>
      <c r="X33" s="43"/>
      <c r="Y33" s="7"/>
      <c r="Z33" s="7"/>
    </row>
    <row r="34" spans="1:28" x14ac:dyDescent="0.25">
      <c r="A34" s="38"/>
      <c r="B34" s="3">
        <v>2012</v>
      </c>
      <c r="C34" s="13">
        <f t="shared" si="0"/>
        <v>-121808.92857142857</v>
      </c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>
        <f>+O$14/7/2</f>
        <v>0</v>
      </c>
      <c r="P34" s="7">
        <f t="shared" si="1"/>
        <v>0</v>
      </c>
      <c r="Q34" s="7">
        <f t="shared" si="2"/>
        <v>0</v>
      </c>
      <c r="R34" s="7">
        <f t="shared" si="3"/>
        <v>0</v>
      </c>
      <c r="S34" s="43">
        <f t="shared" ref="S34:S36" si="4">+S33</f>
        <v>0</v>
      </c>
      <c r="T34" s="43">
        <f>T33</f>
        <v>0</v>
      </c>
      <c r="U34" s="43">
        <f>+U$14/7</f>
        <v>121808.92857142857</v>
      </c>
      <c r="V34" s="43">
        <f>V14/7/2</f>
        <v>0</v>
      </c>
      <c r="W34" s="43"/>
      <c r="X34" s="43"/>
      <c r="Y34" s="7"/>
      <c r="Z34" s="7"/>
    </row>
    <row r="35" spans="1:28" x14ac:dyDescent="0.25">
      <c r="A35" s="38"/>
      <c r="B35" s="3">
        <v>2013</v>
      </c>
      <c r="C35" s="13">
        <f t="shared" si="0"/>
        <v>-121808.92857142857</v>
      </c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>
        <f>P14/7/2</f>
        <v>0</v>
      </c>
      <c r="Q35" s="7">
        <f t="shared" si="2"/>
        <v>0</v>
      </c>
      <c r="R35" s="7">
        <f t="shared" si="3"/>
        <v>0</v>
      </c>
      <c r="S35" s="43">
        <f t="shared" si="4"/>
        <v>0</v>
      </c>
      <c r="T35" s="43">
        <f>T34</f>
        <v>0</v>
      </c>
      <c r="U35" s="43">
        <f>U34</f>
        <v>121808.92857142857</v>
      </c>
      <c r="V35" s="43">
        <f>V14/7</f>
        <v>0</v>
      </c>
      <c r="W35" s="43">
        <f>W14/7/2</f>
        <v>0</v>
      </c>
      <c r="X35" s="43"/>
      <c r="Y35" s="7"/>
      <c r="Z35" s="7"/>
    </row>
    <row r="36" spans="1:28" x14ac:dyDescent="0.25">
      <c r="A36" s="38"/>
      <c r="B36" s="3">
        <v>2014</v>
      </c>
      <c r="C36" s="13">
        <f t="shared" si="0"/>
        <v>-121808.92857142857</v>
      </c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>
        <f>Q14/7/2</f>
        <v>0</v>
      </c>
      <c r="R36" s="33">
        <f t="shared" si="3"/>
        <v>0</v>
      </c>
      <c r="S36" s="29">
        <f t="shared" si="4"/>
        <v>0</v>
      </c>
      <c r="T36" s="29">
        <f>T35</f>
        <v>0</v>
      </c>
      <c r="U36" s="29">
        <f>U35</f>
        <v>121808.92857142857</v>
      </c>
      <c r="V36" s="29">
        <f>V35</f>
        <v>0</v>
      </c>
      <c r="W36" s="29">
        <f>W14/7</f>
        <v>0</v>
      </c>
      <c r="X36" s="29">
        <f>X14/7/2</f>
        <v>0</v>
      </c>
      <c r="Y36" s="33"/>
      <c r="Z36" s="7"/>
    </row>
    <row r="37" spans="1:28" x14ac:dyDescent="0.25">
      <c r="A37" s="38"/>
      <c r="B37" s="3">
        <v>2015</v>
      </c>
      <c r="C37" s="13">
        <f t="shared" si="0"/>
        <v>-121808.92857142857</v>
      </c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>
        <f>R14/7/2</f>
        <v>0</v>
      </c>
      <c r="S37" s="29">
        <f>S36</f>
        <v>0</v>
      </c>
      <c r="T37" s="29">
        <f>T36</f>
        <v>0</v>
      </c>
      <c r="U37" s="29">
        <f>U36</f>
        <v>121808.92857142857</v>
      </c>
      <c r="V37" s="29">
        <f>V36</f>
        <v>0</v>
      </c>
      <c r="W37" s="29">
        <f>W36</f>
        <v>0</v>
      </c>
      <c r="X37" s="29">
        <f>X14/7</f>
        <v>0</v>
      </c>
      <c r="Y37" s="33">
        <f>Y14/7/2</f>
        <v>0</v>
      </c>
      <c r="Z37" s="7"/>
    </row>
    <row r="38" spans="1:28" x14ac:dyDescent="0.25">
      <c r="A38" s="38"/>
      <c r="B38" s="3">
        <v>2016</v>
      </c>
      <c r="C38" s="13">
        <f t="shared" si="0"/>
        <v>-121808.92857142857</v>
      </c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43">
        <f>$S$14/7/2</f>
        <v>0</v>
      </c>
      <c r="T38" s="29"/>
      <c r="U38" s="29">
        <f>U37</f>
        <v>121808.92857142857</v>
      </c>
      <c r="V38" s="29">
        <f>V14/7</f>
        <v>0</v>
      </c>
      <c r="W38" s="29"/>
      <c r="X38" s="29"/>
      <c r="Y38" s="33"/>
      <c r="Z38" s="7"/>
    </row>
    <row r="39" spans="1:28" x14ac:dyDescent="0.25">
      <c r="A39" s="38"/>
      <c r="B39" s="3">
        <v>2017</v>
      </c>
      <c r="C39" s="13">
        <f t="shared" si="0"/>
        <v>-121808.92857142857</v>
      </c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29"/>
      <c r="T39" s="29"/>
      <c r="U39" s="29">
        <f>U38</f>
        <v>121808.92857142857</v>
      </c>
      <c r="V39" s="29"/>
      <c r="W39" s="29"/>
      <c r="X39" s="29"/>
      <c r="Y39" s="33"/>
      <c r="Z39" s="7"/>
    </row>
    <row r="40" spans="1:28" x14ac:dyDescent="0.25">
      <c r="A40" s="38"/>
      <c r="B40" s="3">
        <v>2018</v>
      </c>
      <c r="C40" s="13">
        <f>-SUM(D40:AB40)</f>
        <v>-60904.464285714283</v>
      </c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29"/>
      <c r="T40" s="29"/>
      <c r="U40" s="43">
        <f>+U$14/7/2</f>
        <v>60904.464285714283</v>
      </c>
      <c r="V40" s="29"/>
      <c r="W40" s="29"/>
      <c r="X40" s="29"/>
      <c r="Y40" s="33"/>
      <c r="Z40" s="7"/>
    </row>
    <row r="41" spans="1:28" x14ac:dyDescent="0.25">
      <c r="A41" s="38"/>
      <c r="B41" s="3"/>
      <c r="C41" s="254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37"/>
      <c r="T41" s="8"/>
      <c r="U41" s="8"/>
      <c r="V41" s="37"/>
      <c r="W41" s="37"/>
      <c r="X41" s="37"/>
      <c r="Y41" s="8"/>
      <c r="Z41" s="8"/>
    </row>
    <row r="42" spans="1:28" x14ac:dyDescent="0.25">
      <c r="A42" s="38" t="s">
        <v>62</v>
      </c>
      <c r="B42" s="7">
        <f>SUM(D42:Y42)</f>
        <v>0</v>
      </c>
      <c r="C42" s="29">
        <f>SUM(C16:C41)</f>
        <v>-852662.49999999988</v>
      </c>
      <c r="D42" s="7">
        <f t="shared" ref="D42:AB42" si="5">-SUM(D16:D41)+D14</f>
        <v>0</v>
      </c>
      <c r="E42" s="7">
        <f t="shared" si="5"/>
        <v>0</v>
      </c>
      <c r="F42" s="7">
        <f t="shared" si="5"/>
        <v>0</v>
      </c>
      <c r="G42" s="7">
        <f t="shared" si="5"/>
        <v>0</v>
      </c>
      <c r="H42" s="7">
        <f t="shared" si="5"/>
        <v>0</v>
      </c>
      <c r="I42" s="7">
        <f t="shared" si="5"/>
        <v>0</v>
      </c>
      <c r="J42" s="7">
        <f t="shared" si="5"/>
        <v>0</v>
      </c>
      <c r="K42" s="7">
        <f t="shared" si="5"/>
        <v>0</v>
      </c>
      <c r="L42" s="7">
        <f t="shared" si="5"/>
        <v>0</v>
      </c>
      <c r="M42" s="7">
        <f t="shared" si="5"/>
        <v>0</v>
      </c>
      <c r="N42" s="7">
        <f t="shared" si="5"/>
        <v>0</v>
      </c>
      <c r="O42" s="7">
        <f t="shared" si="5"/>
        <v>0</v>
      </c>
      <c r="P42" s="7">
        <f t="shared" si="5"/>
        <v>0</v>
      </c>
      <c r="Q42" s="7">
        <f t="shared" si="5"/>
        <v>0</v>
      </c>
      <c r="R42" s="7">
        <f t="shared" si="5"/>
        <v>0</v>
      </c>
      <c r="S42" s="7">
        <f t="shared" si="5"/>
        <v>0</v>
      </c>
      <c r="T42" s="7">
        <f t="shared" si="5"/>
        <v>0</v>
      </c>
      <c r="U42" s="7">
        <f t="shared" si="5"/>
        <v>0</v>
      </c>
      <c r="V42" s="43">
        <f t="shared" si="5"/>
        <v>0</v>
      </c>
      <c r="W42" s="43">
        <f t="shared" si="5"/>
        <v>0</v>
      </c>
      <c r="X42" s="43">
        <f t="shared" si="5"/>
        <v>0</v>
      </c>
      <c r="Y42" s="43">
        <f t="shared" si="5"/>
        <v>0</v>
      </c>
      <c r="Z42" s="43">
        <f t="shared" si="5"/>
        <v>0</v>
      </c>
      <c r="AA42" s="333">
        <f t="shared" si="5"/>
        <v>0</v>
      </c>
      <c r="AB42" s="333">
        <f t="shared" si="5"/>
        <v>0</v>
      </c>
    </row>
    <row r="43" spans="1:28" x14ac:dyDescent="0.25">
      <c r="A43" s="38"/>
      <c r="B43" s="29">
        <f>SUM(D43:Y43)</f>
        <v>0</v>
      </c>
      <c r="C43" s="3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8" x14ac:dyDescent="0.25">
      <c r="A44" s="39" t="s">
        <v>63</v>
      </c>
      <c r="B44" s="3"/>
      <c r="C44" s="30">
        <f>+C14+C42</f>
        <v>0</v>
      </c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33"/>
      <c r="U44" s="33"/>
      <c r="V44" s="33"/>
      <c r="W44" s="33"/>
      <c r="X44" s="33"/>
      <c r="Y44" s="33"/>
      <c r="Z44" s="33"/>
    </row>
    <row r="45" spans="1:28" x14ac:dyDescent="0.25">
      <c r="A45" s="3"/>
      <c r="B45" s="3"/>
      <c r="C45" s="3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8" x14ac:dyDescent="0.25">
      <c r="A46" s="3"/>
      <c r="B46" s="36"/>
      <c r="C46" s="3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8" x14ac:dyDescent="0.25">
      <c r="A47" s="3"/>
      <c r="B47" s="3"/>
      <c r="C47" s="3"/>
      <c r="E47" s="7"/>
      <c r="F47" s="4"/>
      <c r="G47" s="4"/>
      <c r="H47" s="4"/>
      <c r="I47" s="4"/>
      <c r="J47" s="4"/>
      <c r="K47" s="4"/>
      <c r="L47" s="4"/>
      <c r="M47" s="4"/>
      <c r="N47" s="7">
        <f>SUM(E32:E47)</f>
        <v>0</v>
      </c>
      <c r="O47" s="4"/>
      <c r="P47" s="4"/>
      <c r="Q47" s="4"/>
      <c r="R47" s="4"/>
      <c r="S47" s="4"/>
    </row>
    <row r="48" spans="1:28" x14ac:dyDescent="0.25">
      <c r="B48" s="3"/>
      <c r="C48" s="3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</row>
    <row r="49" spans="5:19" x14ac:dyDescent="0.25"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</row>
    <row r="50" spans="5:19" x14ac:dyDescent="0.25"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</row>
    <row r="51" spans="5:19" x14ac:dyDescent="0.25"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</row>
    <row r="52" spans="5:19" x14ac:dyDescent="0.25"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</row>
    <row r="53" spans="5:19" x14ac:dyDescent="0.25"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</row>
    <row r="54" spans="5:19" x14ac:dyDescent="0.25"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</row>
    <row r="55" spans="5:19" x14ac:dyDescent="0.25"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</row>
    <row r="56" spans="5:19" x14ac:dyDescent="0.25"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</row>
    <row r="57" spans="5:19" x14ac:dyDescent="0.25"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</row>
    <row r="58" spans="5:19" x14ac:dyDescent="0.25"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</row>
  </sheetData>
  <pageMargins left="0.7" right="0.7" top="0.75" bottom="0.75" header="0.3" footer="0.3"/>
  <pageSetup scale="71" orientation="landscape" horizontalDpi="4294967294" verticalDpi="4294967294" r:id="rId1"/>
  <headerFooter>
    <oddFooter>&amp;Z&amp;F&amp;RPage &amp;P</oddFooter>
  </headerFooter>
  <ignoredErrors>
    <ignoredError sqref="Q32:Q34 R32" formula="1"/>
  </ignoredErrors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800-000000000000}">
  <sheetPr codeName="Sheet121">
    <tabColor theme="9" tint="-0.249977111117893"/>
    <pageSetUpPr fitToPage="1"/>
  </sheetPr>
  <dimension ref="A1:AB62"/>
  <sheetViews>
    <sheetView workbookViewId="0"/>
  </sheetViews>
  <sheetFormatPr defaultColWidth="8.85546875" defaultRowHeight="15" x14ac:dyDescent="0.25"/>
  <cols>
    <col min="1" max="1" width="20.85546875" customWidth="1"/>
    <col min="2" max="2" width="9.5703125" bestFit="1" customWidth="1"/>
    <col min="3" max="3" width="12.85546875" customWidth="1"/>
    <col min="4" max="12" width="7.42578125" hidden="1" customWidth="1"/>
    <col min="13" max="13" width="7.5703125" hidden="1" customWidth="1"/>
    <col min="14" max="17" width="9.28515625" customWidth="1"/>
    <col min="18" max="19" width="11.28515625" customWidth="1"/>
    <col min="20" max="20" width="9.42578125" customWidth="1"/>
    <col min="21" max="21" width="11.5703125" bestFit="1" customWidth="1"/>
    <col min="22" max="24" width="10.5703125" customWidth="1"/>
    <col min="25" max="25" width="11.5703125" bestFit="1" customWidth="1"/>
  </cols>
  <sheetData>
    <row r="1" spans="1:28" x14ac:dyDescent="0.25">
      <c r="A1" s="11" t="s">
        <v>10</v>
      </c>
      <c r="O1" t="s">
        <v>647</v>
      </c>
    </row>
    <row r="2" spans="1:28" x14ac:dyDescent="0.25">
      <c r="A2" s="9" t="s">
        <v>438</v>
      </c>
    </row>
    <row r="3" spans="1:28" x14ac:dyDescent="0.25">
      <c r="A3" s="9" t="s">
        <v>691</v>
      </c>
    </row>
    <row r="4" spans="1:28" x14ac:dyDescent="0.25">
      <c r="R4" s="40" t="s">
        <v>4</v>
      </c>
      <c r="S4" s="41"/>
      <c r="T4" s="40" t="s">
        <v>8</v>
      </c>
    </row>
    <row r="5" spans="1:28" x14ac:dyDescent="0.25">
      <c r="A5" s="10" t="s">
        <v>9</v>
      </c>
      <c r="B5" s="12" t="s">
        <v>64</v>
      </c>
      <c r="C5" s="12" t="s">
        <v>12</v>
      </c>
      <c r="R5" s="42" t="s">
        <v>2</v>
      </c>
      <c r="S5" s="42" t="s">
        <v>60</v>
      </c>
      <c r="T5" s="42" t="s">
        <v>7</v>
      </c>
    </row>
    <row r="6" spans="1:28" x14ac:dyDescent="0.25">
      <c r="A6" s="9" t="s">
        <v>1049</v>
      </c>
      <c r="B6" s="3">
        <v>727</v>
      </c>
      <c r="C6" s="3"/>
      <c r="R6" s="3"/>
    </row>
    <row r="7" spans="1:28" x14ac:dyDescent="0.25">
      <c r="A7" s="213" t="s">
        <v>968</v>
      </c>
      <c r="B7" s="212"/>
      <c r="C7" s="214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5"/>
      <c r="P7" s="6"/>
      <c r="Q7" s="6"/>
      <c r="R7" s="13">
        <f>+C14</f>
        <v>403426.47</v>
      </c>
      <c r="S7" s="13">
        <f>+-C46</f>
        <v>403426.46999999991</v>
      </c>
      <c r="T7" s="13">
        <f>+R7-S7</f>
        <v>0</v>
      </c>
    </row>
    <row r="8" spans="1:28" x14ac:dyDescent="0.25">
      <c r="A8" s="213"/>
      <c r="B8" s="3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5"/>
      <c r="P8" s="6"/>
      <c r="Q8" s="6"/>
    </row>
    <row r="9" spans="1:28" x14ac:dyDescent="0.25">
      <c r="A9" s="2"/>
      <c r="B9" s="3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5"/>
      <c r="P9" s="6"/>
      <c r="Q9" s="6"/>
    </row>
    <row r="10" spans="1:28" x14ac:dyDescent="0.25">
      <c r="B10" s="3"/>
    </row>
    <row r="11" spans="1:28" x14ac:dyDescent="0.25">
      <c r="A11" s="686" t="s">
        <v>66</v>
      </c>
      <c r="B11" s="212" t="s">
        <v>1261</v>
      </c>
      <c r="C11" s="214"/>
    </row>
    <row r="12" spans="1:28" x14ac:dyDescent="0.25">
      <c r="B12" s="28"/>
      <c r="C12" s="2"/>
    </row>
    <row r="13" spans="1:28" x14ac:dyDescent="0.25">
      <c r="A13" s="9" t="s">
        <v>5</v>
      </c>
      <c r="C13" s="31" t="s">
        <v>3</v>
      </c>
      <c r="D13" s="32">
        <v>1994</v>
      </c>
      <c r="E13" s="32">
        <v>1995</v>
      </c>
      <c r="F13" s="32">
        <v>1996</v>
      </c>
      <c r="G13" s="32">
        <v>1997</v>
      </c>
      <c r="H13" s="32">
        <v>1998</v>
      </c>
      <c r="I13" s="32">
        <v>1999</v>
      </c>
      <c r="J13" s="32">
        <v>2000</v>
      </c>
      <c r="K13" s="32">
        <v>2001</v>
      </c>
      <c r="L13" s="32">
        <v>2002</v>
      </c>
      <c r="M13" s="32">
        <v>2003</v>
      </c>
      <c r="N13" s="32">
        <v>2004</v>
      </c>
      <c r="O13" s="32">
        <v>2005</v>
      </c>
      <c r="P13" s="32">
        <v>2006</v>
      </c>
      <c r="Q13" s="32">
        <v>2007</v>
      </c>
      <c r="R13" s="32">
        <v>2008</v>
      </c>
      <c r="S13" s="32">
        <v>2009</v>
      </c>
      <c r="T13" s="32">
        <v>2010</v>
      </c>
      <c r="U13" s="32">
        <v>2011</v>
      </c>
      <c r="V13" s="32">
        <v>2012</v>
      </c>
      <c r="W13" s="32">
        <v>2013</v>
      </c>
      <c r="X13" s="32">
        <v>2014</v>
      </c>
      <c r="Y13" s="328">
        <v>2015</v>
      </c>
      <c r="Z13" s="32">
        <v>2016</v>
      </c>
      <c r="AA13" s="328">
        <v>2017</v>
      </c>
      <c r="AB13" s="32">
        <v>2018</v>
      </c>
    </row>
    <row r="14" spans="1:28" x14ac:dyDescent="0.25">
      <c r="A14" s="9" t="s">
        <v>73</v>
      </c>
      <c r="C14" s="222">
        <f>SUM(D14:AB14)</f>
        <v>403426.47</v>
      </c>
      <c r="D14" s="43">
        <f>+'Equip Review 032310'!G29</f>
        <v>0</v>
      </c>
      <c r="E14" s="43">
        <f>+'Equip Review 032310'!H29</f>
        <v>0</v>
      </c>
      <c r="F14" s="43">
        <f>+'Equip Review 032310'!I29</f>
        <v>0</v>
      </c>
      <c r="G14" s="43">
        <f>+'Equip Review 032310'!J29</f>
        <v>0</v>
      </c>
      <c r="H14" s="43">
        <f>+'Equip Review 032310'!K29</f>
        <v>0</v>
      </c>
      <c r="I14" s="43">
        <f>+'Equip Review 032310'!L29</f>
        <v>0</v>
      </c>
      <c r="J14" s="43">
        <f>+'Equip Review 032310'!M29</f>
        <v>0</v>
      </c>
      <c r="K14" s="43">
        <f>+'Equip Review 032310'!N29</f>
        <v>0</v>
      </c>
      <c r="L14" s="43">
        <f>+'Equip Review 032310'!O29</f>
        <v>0</v>
      </c>
      <c r="M14" s="43">
        <f>+'Equip Review 032310'!P29</f>
        <v>0</v>
      </c>
      <c r="N14" s="43"/>
      <c r="O14" s="43"/>
      <c r="P14" s="43"/>
      <c r="Q14" s="43"/>
      <c r="R14" s="43"/>
      <c r="S14" s="43"/>
      <c r="T14" s="43"/>
      <c r="U14" s="7"/>
      <c r="V14" s="43">
        <v>0</v>
      </c>
      <c r="W14" s="43">
        <v>202201.95</v>
      </c>
      <c r="X14" s="43"/>
      <c r="Y14" s="7">
        <v>201224.52</v>
      </c>
      <c r="Z14" s="7"/>
    </row>
    <row r="15" spans="1:28" x14ac:dyDescent="0.25">
      <c r="A15" s="34"/>
      <c r="B15" s="2"/>
      <c r="C15" s="2"/>
      <c r="N15" s="7"/>
      <c r="O15" s="7"/>
      <c r="P15" s="7"/>
      <c r="Q15" s="7"/>
      <c r="R15" s="7"/>
      <c r="S15" s="43"/>
      <c r="T15" s="43"/>
      <c r="U15" s="43"/>
      <c r="V15" s="43"/>
      <c r="W15" s="43"/>
      <c r="X15" s="43"/>
      <c r="Y15" s="7"/>
      <c r="Z15" s="7"/>
    </row>
    <row r="16" spans="1:28" x14ac:dyDescent="0.25">
      <c r="A16" s="9" t="s">
        <v>6</v>
      </c>
      <c r="B16" s="3">
        <v>1994</v>
      </c>
      <c r="C16" s="13">
        <f>-SUM(D16:Y16)</f>
        <v>0</v>
      </c>
      <c r="D16" s="7">
        <f>+D$14/7/2</f>
        <v>0</v>
      </c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43"/>
      <c r="T16" s="43"/>
      <c r="U16" s="43"/>
      <c r="V16" s="43"/>
      <c r="W16" s="43"/>
      <c r="X16" s="43"/>
      <c r="Y16" s="7"/>
      <c r="Z16" s="7"/>
    </row>
    <row r="17" spans="1:26" x14ac:dyDescent="0.25">
      <c r="B17" s="3">
        <v>1995</v>
      </c>
      <c r="C17" s="13">
        <f t="shared" ref="C17:C39" si="0">-SUM(D17:Y17)</f>
        <v>0</v>
      </c>
      <c r="D17" s="7">
        <f>+D$14/7</f>
        <v>0</v>
      </c>
      <c r="E17" s="7">
        <f>+E$14/7/2</f>
        <v>0</v>
      </c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43"/>
      <c r="T17" s="43"/>
      <c r="U17" s="43"/>
      <c r="V17" s="43"/>
      <c r="W17" s="43"/>
      <c r="X17" s="43"/>
      <c r="Y17" s="7"/>
      <c r="Z17" s="7"/>
    </row>
    <row r="18" spans="1:26" x14ac:dyDescent="0.25">
      <c r="B18" s="3">
        <v>1996</v>
      </c>
      <c r="C18" s="13">
        <f t="shared" si="0"/>
        <v>0</v>
      </c>
      <c r="D18" s="7">
        <f>+D17</f>
        <v>0</v>
      </c>
      <c r="E18" s="7">
        <f>+E$14/7</f>
        <v>0</v>
      </c>
      <c r="F18" s="7">
        <f>+F$14/7/2</f>
        <v>0</v>
      </c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43"/>
      <c r="T18" s="43"/>
      <c r="U18" s="43"/>
      <c r="V18" s="43"/>
      <c r="W18" s="43"/>
      <c r="X18" s="43"/>
      <c r="Y18" s="7"/>
      <c r="Z18" s="7"/>
    </row>
    <row r="19" spans="1:26" x14ac:dyDescent="0.25">
      <c r="B19" s="3">
        <v>1997</v>
      </c>
      <c r="C19" s="13">
        <f t="shared" si="0"/>
        <v>0</v>
      </c>
      <c r="D19" s="7">
        <f>+D18</f>
        <v>0</v>
      </c>
      <c r="E19" s="7">
        <f>+E18</f>
        <v>0</v>
      </c>
      <c r="F19" s="7">
        <f>+F$14/7</f>
        <v>0</v>
      </c>
      <c r="G19" s="7">
        <f>+G$14/7/2</f>
        <v>0</v>
      </c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43"/>
      <c r="T19" s="43"/>
      <c r="U19" s="43"/>
      <c r="V19" s="43"/>
      <c r="W19" s="43"/>
      <c r="X19" s="43"/>
      <c r="Y19" s="7"/>
      <c r="Z19" s="7"/>
    </row>
    <row r="20" spans="1:26" x14ac:dyDescent="0.25">
      <c r="B20" s="3">
        <v>1998</v>
      </c>
      <c r="C20" s="13">
        <f t="shared" si="0"/>
        <v>0</v>
      </c>
      <c r="D20" s="7">
        <f>+D19</f>
        <v>0</v>
      </c>
      <c r="E20" s="7">
        <f>+E19</f>
        <v>0</v>
      </c>
      <c r="F20" s="7">
        <f>+F19</f>
        <v>0</v>
      </c>
      <c r="G20" s="7">
        <f>+G$14/7</f>
        <v>0</v>
      </c>
      <c r="H20" s="7">
        <f>+H$14/7/2</f>
        <v>0</v>
      </c>
      <c r="I20" s="7"/>
      <c r="J20" s="7"/>
      <c r="K20" s="7"/>
      <c r="L20" s="7"/>
      <c r="M20" s="7"/>
      <c r="N20" s="7"/>
      <c r="O20" s="7"/>
      <c r="P20" s="7"/>
      <c r="Q20" s="7"/>
      <c r="R20" s="7"/>
      <c r="S20" s="43"/>
      <c r="T20" s="43"/>
      <c r="U20" s="43"/>
      <c r="V20" s="43"/>
      <c r="W20" s="43"/>
      <c r="X20" s="43"/>
      <c r="Y20" s="7"/>
      <c r="Z20" s="7"/>
    </row>
    <row r="21" spans="1:26" x14ac:dyDescent="0.25">
      <c r="B21" s="3">
        <v>1999</v>
      </c>
      <c r="C21" s="13">
        <f t="shared" si="0"/>
        <v>0</v>
      </c>
      <c r="D21" s="7">
        <f>+D20</f>
        <v>0</v>
      </c>
      <c r="E21" s="7">
        <f>+E20</f>
        <v>0</v>
      </c>
      <c r="F21" s="7">
        <f>+F20</f>
        <v>0</v>
      </c>
      <c r="G21" s="7">
        <f>+G20</f>
        <v>0</v>
      </c>
      <c r="H21" s="7">
        <f>+H$14/7</f>
        <v>0</v>
      </c>
      <c r="I21" s="7">
        <f>+I$14/7/2</f>
        <v>0</v>
      </c>
      <c r="J21" s="7"/>
      <c r="K21" s="7"/>
      <c r="L21" s="7"/>
      <c r="M21" s="7"/>
      <c r="N21" s="7"/>
      <c r="O21" s="7"/>
      <c r="P21" s="7"/>
      <c r="Q21" s="7"/>
      <c r="R21" s="7"/>
      <c r="S21" s="43"/>
      <c r="T21" s="43"/>
      <c r="U21" s="43"/>
      <c r="V21" s="43"/>
      <c r="W21" s="43"/>
      <c r="X21" s="43"/>
      <c r="Y21" s="7"/>
      <c r="Z21" s="7"/>
    </row>
    <row r="22" spans="1:26" x14ac:dyDescent="0.25">
      <c r="B22" s="3">
        <v>2000</v>
      </c>
      <c r="C22" s="13">
        <f t="shared" si="0"/>
        <v>0</v>
      </c>
      <c r="D22" s="7">
        <f>+D21</f>
        <v>0</v>
      </c>
      <c r="E22" s="7">
        <f>+E21</f>
        <v>0</v>
      </c>
      <c r="F22" s="7">
        <f>+F21</f>
        <v>0</v>
      </c>
      <c r="G22" s="7">
        <f>+G21</f>
        <v>0</v>
      </c>
      <c r="H22" s="7">
        <f>+H21</f>
        <v>0</v>
      </c>
      <c r="I22" s="7">
        <f>+I$14/7</f>
        <v>0</v>
      </c>
      <c r="J22" s="7">
        <f>+J$14/7/2</f>
        <v>0</v>
      </c>
      <c r="K22" s="7"/>
      <c r="L22" s="7"/>
      <c r="M22" s="7"/>
      <c r="N22" s="7"/>
      <c r="O22" s="7"/>
      <c r="P22" s="7"/>
      <c r="Q22" s="7"/>
      <c r="R22" s="7"/>
      <c r="S22" s="43"/>
      <c r="T22" s="43"/>
      <c r="U22" s="43"/>
      <c r="V22" s="43"/>
      <c r="W22" s="43"/>
      <c r="X22" s="43"/>
      <c r="Y22" s="7"/>
      <c r="Z22" s="7"/>
    </row>
    <row r="23" spans="1:26" x14ac:dyDescent="0.25">
      <c r="B23" s="3">
        <v>2001</v>
      </c>
      <c r="C23" s="13">
        <f t="shared" si="0"/>
        <v>0</v>
      </c>
      <c r="D23" s="7">
        <f>+D$14/7/2</f>
        <v>0</v>
      </c>
      <c r="E23" s="7">
        <f>+E22</f>
        <v>0</v>
      </c>
      <c r="F23" s="7">
        <f>+F22</f>
        <v>0</v>
      </c>
      <c r="G23" s="7">
        <f>+G22</f>
        <v>0</v>
      </c>
      <c r="H23" s="7">
        <f>+H22</f>
        <v>0</v>
      </c>
      <c r="I23" s="7">
        <f>+I22</f>
        <v>0</v>
      </c>
      <c r="J23" s="7">
        <f>+J$14/7</f>
        <v>0</v>
      </c>
      <c r="K23" s="7">
        <f>+K$14/7/2</f>
        <v>0</v>
      </c>
      <c r="L23" s="7"/>
      <c r="M23" s="7"/>
      <c r="N23" s="7"/>
      <c r="O23" s="7"/>
      <c r="P23" s="7"/>
      <c r="Q23" s="7"/>
      <c r="R23" s="7"/>
      <c r="S23" s="43"/>
      <c r="T23" s="43"/>
      <c r="U23" s="43"/>
      <c r="V23" s="43"/>
      <c r="W23" s="43"/>
      <c r="X23" s="43"/>
      <c r="Y23" s="7"/>
      <c r="Z23" s="7"/>
    </row>
    <row r="24" spans="1:26" x14ac:dyDescent="0.25">
      <c r="B24" s="3">
        <v>2002</v>
      </c>
      <c r="C24" s="13">
        <f t="shared" si="0"/>
        <v>0</v>
      </c>
      <c r="D24" s="7"/>
      <c r="E24" s="7">
        <f>+E$14/7/2</f>
        <v>0</v>
      </c>
      <c r="F24" s="7">
        <f>+F23</f>
        <v>0</v>
      </c>
      <c r="G24" s="7">
        <f>+G23</f>
        <v>0</v>
      </c>
      <c r="H24" s="7">
        <f>+H23</f>
        <v>0</v>
      </c>
      <c r="I24" s="7">
        <f>+I23</f>
        <v>0</v>
      </c>
      <c r="J24" s="7">
        <f>+J23</f>
        <v>0</v>
      </c>
      <c r="K24" s="7">
        <f>+K$14/7</f>
        <v>0</v>
      </c>
      <c r="L24" s="7">
        <f>+L$14/7/2</f>
        <v>0</v>
      </c>
      <c r="M24" s="7"/>
      <c r="N24" s="7"/>
      <c r="O24" s="7"/>
      <c r="P24" s="7"/>
      <c r="Q24" s="7"/>
      <c r="R24" s="7"/>
      <c r="S24" s="43"/>
      <c r="T24" s="43"/>
      <c r="U24" s="43"/>
      <c r="V24" s="43"/>
      <c r="W24" s="43"/>
      <c r="X24" s="43"/>
      <c r="Y24" s="7"/>
      <c r="Z24" s="7"/>
    </row>
    <row r="25" spans="1:26" x14ac:dyDescent="0.25">
      <c r="B25" s="3">
        <v>2003</v>
      </c>
      <c r="C25" s="13">
        <f t="shared" si="0"/>
        <v>0</v>
      </c>
      <c r="D25" s="7"/>
      <c r="E25" s="7"/>
      <c r="F25" s="7">
        <f>+F$14/7/2</f>
        <v>0</v>
      </c>
      <c r="G25" s="7">
        <f>+G24</f>
        <v>0</v>
      </c>
      <c r="H25" s="7">
        <f>+H24</f>
        <v>0</v>
      </c>
      <c r="I25" s="7">
        <f>+I24</f>
        <v>0</v>
      </c>
      <c r="J25" s="7">
        <f>+J24</f>
        <v>0</v>
      </c>
      <c r="K25" s="7">
        <f>+K24</f>
        <v>0</v>
      </c>
      <c r="L25" s="7">
        <f>+L$14/7</f>
        <v>0</v>
      </c>
      <c r="M25" s="7">
        <f>+M$14/7/2</f>
        <v>0</v>
      </c>
      <c r="N25" s="7"/>
      <c r="O25" s="7"/>
      <c r="P25" s="7"/>
      <c r="Q25" s="7"/>
      <c r="R25" s="7"/>
      <c r="S25" s="43"/>
      <c r="T25" s="43"/>
      <c r="U25" s="43"/>
      <c r="V25" s="43"/>
      <c r="W25" s="43"/>
      <c r="X25" s="43"/>
      <c r="Y25" s="7"/>
      <c r="Z25" s="7"/>
    </row>
    <row r="26" spans="1:26" x14ac:dyDescent="0.25">
      <c r="B26" s="3">
        <v>2004</v>
      </c>
      <c r="C26" s="13">
        <f t="shared" si="0"/>
        <v>0</v>
      </c>
      <c r="D26" s="7"/>
      <c r="E26" s="7"/>
      <c r="F26" s="7"/>
      <c r="G26" s="7">
        <f>+G$14/7/2</f>
        <v>0</v>
      </c>
      <c r="H26" s="7">
        <f>+H25</f>
        <v>0</v>
      </c>
      <c r="I26" s="7">
        <f>+I25</f>
        <v>0</v>
      </c>
      <c r="J26" s="7">
        <f>+J25</f>
        <v>0</v>
      </c>
      <c r="K26" s="7">
        <f>+K25</f>
        <v>0</v>
      </c>
      <c r="L26" s="7">
        <f>+L25</f>
        <v>0</v>
      </c>
      <c r="M26" s="7">
        <f>+M$14/7</f>
        <v>0</v>
      </c>
      <c r="N26" s="7">
        <f>+N$14/7/2</f>
        <v>0</v>
      </c>
      <c r="O26" s="7"/>
      <c r="P26" s="7"/>
      <c r="Q26" s="7"/>
      <c r="R26" s="7"/>
      <c r="S26" s="43"/>
      <c r="T26" s="43"/>
      <c r="U26" s="43"/>
      <c r="V26" s="43"/>
      <c r="W26" s="43"/>
      <c r="X26" s="43"/>
      <c r="Y26" s="7"/>
      <c r="Z26" s="7"/>
    </row>
    <row r="27" spans="1:26" x14ac:dyDescent="0.25">
      <c r="B27" s="3">
        <v>2005</v>
      </c>
      <c r="C27" s="13">
        <f t="shared" si="0"/>
        <v>0</v>
      </c>
      <c r="D27" s="7"/>
      <c r="E27" s="7"/>
      <c r="F27" s="7"/>
      <c r="G27" s="7"/>
      <c r="H27" s="7">
        <f>+H$14/7/2</f>
        <v>0</v>
      </c>
      <c r="I27" s="7">
        <f>+I26</f>
        <v>0</v>
      </c>
      <c r="J27" s="7">
        <f>+J26</f>
        <v>0</v>
      </c>
      <c r="K27" s="7">
        <f>+K26</f>
        <v>0</v>
      </c>
      <c r="L27" s="7">
        <f>+L26</f>
        <v>0</v>
      </c>
      <c r="M27" s="7">
        <f>+M26</f>
        <v>0</v>
      </c>
      <c r="N27" s="7">
        <f>+N$14/7</f>
        <v>0</v>
      </c>
      <c r="O27" s="7">
        <f>+O$14/7/2</f>
        <v>0</v>
      </c>
      <c r="P27" s="7"/>
      <c r="Q27" s="7"/>
      <c r="R27" s="7"/>
      <c r="S27" s="43"/>
      <c r="T27" s="43"/>
      <c r="U27" s="43"/>
      <c r="V27" s="43"/>
      <c r="W27" s="43"/>
      <c r="X27" s="43"/>
      <c r="Y27" s="7"/>
      <c r="Z27" s="7"/>
    </row>
    <row r="28" spans="1:26" x14ac:dyDescent="0.25">
      <c r="B28" s="3">
        <v>2006</v>
      </c>
      <c r="C28" s="13">
        <f t="shared" si="0"/>
        <v>0</v>
      </c>
      <c r="D28" s="7"/>
      <c r="E28" s="7"/>
      <c r="F28" s="7"/>
      <c r="G28" s="7"/>
      <c r="H28" s="7"/>
      <c r="I28" s="7">
        <f>+I$14/7/2</f>
        <v>0</v>
      </c>
      <c r="J28" s="7">
        <f>+J27</f>
        <v>0</v>
      </c>
      <c r="K28" s="7">
        <f>+K27</f>
        <v>0</v>
      </c>
      <c r="L28" s="7">
        <f>+L27</f>
        <v>0</v>
      </c>
      <c r="M28" s="7">
        <f>+M27</f>
        <v>0</v>
      </c>
      <c r="N28" s="7">
        <f>+N27</f>
        <v>0</v>
      </c>
      <c r="O28" s="7">
        <f>+O$14/7</f>
        <v>0</v>
      </c>
      <c r="P28" s="7">
        <f>+P$14/7/2</f>
        <v>0</v>
      </c>
      <c r="Q28" s="7"/>
      <c r="R28" s="7"/>
      <c r="S28" s="43"/>
      <c r="T28" s="43"/>
      <c r="U28" s="43"/>
      <c r="V28" s="43"/>
      <c r="W28" s="43"/>
      <c r="X28" s="43"/>
      <c r="Y28" s="7"/>
      <c r="Z28" s="7"/>
    </row>
    <row r="29" spans="1:26" x14ac:dyDescent="0.25">
      <c r="B29" s="3">
        <v>2007</v>
      </c>
      <c r="C29" s="13">
        <f t="shared" si="0"/>
        <v>0</v>
      </c>
      <c r="D29" s="7"/>
      <c r="E29" s="7"/>
      <c r="F29" s="7"/>
      <c r="G29" s="7"/>
      <c r="H29" s="7"/>
      <c r="I29" s="7"/>
      <c r="J29" s="7">
        <f>+J$14/7/2</f>
        <v>0</v>
      </c>
      <c r="K29" s="7">
        <f>+K28</f>
        <v>0</v>
      </c>
      <c r="L29" s="7">
        <f>+L28</f>
        <v>0</v>
      </c>
      <c r="M29" s="7">
        <f>+M28</f>
        <v>0</v>
      </c>
      <c r="N29" s="7">
        <f>+N28</f>
        <v>0</v>
      </c>
      <c r="O29" s="7">
        <f>+O28</f>
        <v>0</v>
      </c>
      <c r="P29" s="7">
        <f>+P$14/7</f>
        <v>0</v>
      </c>
      <c r="Q29" s="7">
        <f>+Q$14/7/2</f>
        <v>0</v>
      </c>
      <c r="R29" s="7"/>
      <c r="S29" s="43"/>
      <c r="T29" s="43"/>
      <c r="U29" s="43"/>
      <c r="V29" s="43"/>
      <c r="W29" s="43"/>
      <c r="X29" s="43"/>
      <c r="Y29" s="7"/>
      <c r="Z29" s="7"/>
    </row>
    <row r="30" spans="1:26" x14ac:dyDescent="0.25">
      <c r="B30" s="3">
        <v>2008</v>
      </c>
      <c r="C30" s="13">
        <f t="shared" si="0"/>
        <v>0</v>
      </c>
      <c r="D30" s="7"/>
      <c r="E30" s="7"/>
      <c r="F30" s="7"/>
      <c r="G30" s="7"/>
      <c r="H30" s="7"/>
      <c r="I30" s="7"/>
      <c r="J30" s="7"/>
      <c r="K30" s="7">
        <f>+K$14/7/2</f>
        <v>0</v>
      </c>
      <c r="L30" s="7">
        <f>+L29</f>
        <v>0</v>
      </c>
      <c r="M30" s="7">
        <f>+M29</f>
        <v>0</v>
      </c>
      <c r="N30" s="7">
        <f>+N29</f>
        <v>0</v>
      </c>
      <c r="O30" s="7">
        <f>+O29</f>
        <v>0</v>
      </c>
      <c r="P30" s="7">
        <f>+P29</f>
        <v>0</v>
      </c>
      <c r="Q30" s="7">
        <f>+Q$14/7</f>
        <v>0</v>
      </c>
      <c r="R30" s="7">
        <f>+R$14/7/2</f>
        <v>0</v>
      </c>
      <c r="S30" s="43"/>
      <c r="T30" s="43"/>
      <c r="U30" s="43"/>
      <c r="V30" s="43"/>
      <c r="W30" s="43"/>
      <c r="X30" s="43"/>
      <c r="Y30" s="7"/>
      <c r="Z30" s="7"/>
    </row>
    <row r="31" spans="1:26" x14ac:dyDescent="0.25">
      <c r="B31" s="3">
        <v>2009</v>
      </c>
      <c r="C31" s="13">
        <f t="shared" si="0"/>
        <v>0</v>
      </c>
      <c r="D31" s="7"/>
      <c r="E31" s="7"/>
      <c r="F31" s="7"/>
      <c r="G31" s="7"/>
      <c r="H31" s="7"/>
      <c r="I31" s="7"/>
      <c r="J31" s="7"/>
      <c r="K31" s="7"/>
      <c r="L31" s="7">
        <f>+L$14/7/2</f>
        <v>0</v>
      </c>
      <c r="M31" s="7">
        <f>+M30</f>
        <v>0</v>
      </c>
      <c r="N31" s="7">
        <f>+N30</f>
        <v>0</v>
      </c>
      <c r="O31" s="7">
        <f>+O30</f>
        <v>0</v>
      </c>
      <c r="P31" s="7">
        <f t="shared" ref="P31:P34" si="1">+P30</f>
        <v>0</v>
      </c>
      <c r="Q31" s="7">
        <f t="shared" ref="Q31:Q35" si="2">+Q$14/7</f>
        <v>0</v>
      </c>
      <c r="R31" s="7">
        <f>+R$14/7</f>
        <v>0</v>
      </c>
      <c r="S31" s="43">
        <f>+S$14/7/2</f>
        <v>0</v>
      </c>
      <c r="T31" s="43"/>
      <c r="U31" s="43"/>
      <c r="V31" s="43"/>
      <c r="W31" s="43"/>
      <c r="X31" s="43"/>
      <c r="Y31" s="7"/>
      <c r="Z31" s="7"/>
    </row>
    <row r="32" spans="1:26" x14ac:dyDescent="0.25">
      <c r="A32" s="38" t="s">
        <v>59</v>
      </c>
      <c r="B32" s="3">
        <v>2010</v>
      </c>
      <c r="C32" s="13">
        <f t="shared" si="0"/>
        <v>0</v>
      </c>
      <c r="D32" s="7"/>
      <c r="E32" s="7"/>
      <c r="F32" s="7"/>
      <c r="G32" s="7"/>
      <c r="H32" s="7"/>
      <c r="I32" s="7"/>
      <c r="J32" s="7"/>
      <c r="K32" s="7"/>
      <c r="L32" s="7"/>
      <c r="M32" s="7">
        <f>+M$14/7/2</f>
        <v>0</v>
      </c>
      <c r="N32" s="7">
        <f>+N31</f>
        <v>0</v>
      </c>
      <c r="O32" s="7">
        <f>+O31</f>
        <v>0</v>
      </c>
      <c r="P32" s="7">
        <f t="shared" si="1"/>
        <v>0</v>
      </c>
      <c r="Q32" s="7">
        <f t="shared" si="2"/>
        <v>0</v>
      </c>
      <c r="R32" s="7">
        <f>+R31</f>
        <v>0</v>
      </c>
      <c r="S32" s="43">
        <f>+S$14/7</f>
        <v>0</v>
      </c>
      <c r="T32" s="43">
        <f>+T$14/7/2</f>
        <v>0</v>
      </c>
      <c r="U32" s="43"/>
      <c r="V32" s="43"/>
      <c r="W32" s="43"/>
      <c r="X32" s="43"/>
      <c r="Y32" s="7"/>
      <c r="Z32" s="7"/>
    </row>
    <row r="33" spans="1:28" x14ac:dyDescent="0.25">
      <c r="A33" s="38"/>
      <c r="B33" s="3">
        <v>2011</v>
      </c>
      <c r="C33" s="13">
        <f t="shared" si="0"/>
        <v>0</v>
      </c>
      <c r="D33" s="7"/>
      <c r="E33" s="7"/>
      <c r="F33" s="7"/>
      <c r="G33" s="7"/>
      <c r="H33" s="7"/>
      <c r="I33" s="7"/>
      <c r="J33" s="7"/>
      <c r="K33" s="7"/>
      <c r="L33" s="7"/>
      <c r="M33" s="7"/>
      <c r="N33" s="7">
        <f>+N$14/7/2</f>
        <v>0</v>
      </c>
      <c r="O33" s="7">
        <f>+O32</f>
        <v>0</v>
      </c>
      <c r="P33" s="7">
        <f t="shared" si="1"/>
        <v>0</v>
      </c>
      <c r="Q33" s="7">
        <f t="shared" si="2"/>
        <v>0</v>
      </c>
      <c r="R33" s="7">
        <f t="shared" ref="R33:R36" si="3">+R32</f>
        <v>0</v>
      </c>
      <c r="S33" s="43">
        <f>+S32</f>
        <v>0</v>
      </c>
      <c r="T33" s="43">
        <f>+T$14/7</f>
        <v>0</v>
      </c>
      <c r="U33" s="43"/>
      <c r="V33" s="43"/>
      <c r="W33" s="43"/>
      <c r="X33" s="43"/>
      <c r="Y33" s="7"/>
      <c r="Z33" s="7"/>
    </row>
    <row r="34" spans="1:28" x14ac:dyDescent="0.25">
      <c r="A34" s="38"/>
      <c r="B34" s="3">
        <v>2012</v>
      </c>
      <c r="C34" s="13">
        <f t="shared" si="0"/>
        <v>0</v>
      </c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>
        <f>+O$14/7/2</f>
        <v>0</v>
      </c>
      <c r="P34" s="7">
        <f t="shared" si="1"/>
        <v>0</v>
      </c>
      <c r="Q34" s="7">
        <f t="shared" si="2"/>
        <v>0</v>
      </c>
      <c r="R34" s="7">
        <f t="shared" si="3"/>
        <v>0</v>
      </c>
      <c r="S34" s="43">
        <f t="shared" ref="S34:S36" si="4">+S33</f>
        <v>0</v>
      </c>
      <c r="T34" s="43">
        <f>T33</f>
        <v>0</v>
      </c>
      <c r="U34" s="43"/>
      <c r="V34" s="43">
        <f>V14/7/2</f>
        <v>0</v>
      </c>
      <c r="W34" s="43"/>
      <c r="X34" s="43"/>
      <c r="Y34" s="7"/>
      <c r="Z34" s="7"/>
    </row>
    <row r="35" spans="1:28" x14ac:dyDescent="0.25">
      <c r="A35" s="38"/>
      <c r="B35" s="3">
        <v>2013</v>
      </c>
      <c r="C35" s="13">
        <f t="shared" si="0"/>
        <v>-14442.996428571429</v>
      </c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>
        <f>P14/7/2</f>
        <v>0</v>
      </c>
      <c r="Q35" s="7">
        <f t="shared" si="2"/>
        <v>0</v>
      </c>
      <c r="R35" s="7">
        <f t="shared" si="3"/>
        <v>0</v>
      </c>
      <c r="S35" s="43">
        <f t="shared" si="4"/>
        <v>0</v>
      </c>
      <c r="T35" s="43">
        <f>T34</f>
        <v>0</v>
      </c>
      <c r="U35" s="43">
        <f>U34</f>
        <v>0</v>
      </c>
      <c r="V35" s="43">
        <f>V14/7</f>
        <v>0</v>
      </c>
      <c r="W35" s="43">
        <f>$W$14/7/2</f>
        <v>14442.996428571429</v>
      </c>
      <c r="X35" s="43"/>
      <c r="Y35" s="7"/>
      <c r="Z35" s="7"/>
    </row>
    <row r="36" spans="1:28" x14ac:dyDescent="0.25">
      <c r="A36" s="38"/>
      <c r="B36" s="3">
        <v>2014</v>
      </c>
      <c r="C36" s="13">
        <f t="shared" si="0"/>
        <v>-28885.992857142857</v>
      </c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>
        <f>Q14/7/2</f>
        <v>0</v>
      </c>
      <c r="R36" s="33">
        <f t="shared" si="3"/>
        <v>0</v>
      </c>
      <c r="S36" s="29">
        <f t="shared" si="4"/>
        <v>0</v>
      </c>
      <c r="T36" s="29">
        <f>T35</f>
        <v>0</v>
      </c>
      <c r="U36" s="29">
        <f>U35</f>
        <v>0</v>
      </c>
      <c r="V36" s="29">
        <f>V35</f>
        <v>0</v>
      </c>
      <c r="W36" s="29">
        <f>$W$14/7</f>
        <v>28885.992857142857</v>
      </c>
      <c r="X36" s="29">
        <f>X14/7/2</f>
        <v>0</v>
      </c>
      <c r="Y36" s="33"/>
      <c r="Z36" s="7"/>
    </row>
    <row r="37" spans="1:28" x14ac:dyDescent="0.25">
      <c r="A37" s="38"/>
      <c r="B37" s="3">
        <v>2015</v>
      </c>
      <c r="C37" s="13">
        <f t="shared" si="0"/>
        <v>-43259.172857142854</v>
      </c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>
        <f>R14/7/2</f>
        <v>0</v>
      </c>
      <c r="S37" s="29">
        <f>S36</f>
        <v>0</v>
      </c>
      <c r="T37" s="29">
        <f>T36</f>
        <v>0</v>
      </c>
      <c r="U37" s="29">
        <f>U36</f>
        <v>0</v>
      </c>
      <c r="V37" s="29">
        <f>V36</f>
        <v>0</v>
      </c>
      <c r="W37" s="29">
        <f t="shared" ref="W37:W41" si="5">$W$14/7</f>
        <v>28885.992857142857</v>
      </c>
      <c r="X37" s="29">
        <f>X14/7</f>
        <v>0</v>
      </c>
      <c r="Y37" s="33">
        <f>$Y$14/7/2</f>
        <v>14373.179999999998</v>
      </c>
      <c r="Z37" s="7"/>
    </row>
    <row r="38" spans="1:28" x14ac:dyDescent="0.25">
      <c r="A38" s="38"/>
      <c r="B38" s="3">
        <v>2016</v>
      </c>
      <c r="C38" s="13">
        <f t="shared" si="0"/>
        <v>-57632.352857142854</v>
      </c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29"/>
      <c r="T38" s="29"/>
      <c r="U38" s="29"/>
      <c r="V38" s="29"/>
      <c r="W38" s="29">
        <f t="shared" si="5"/>
        <v>28885.992857142857</v>
      </c>
      <c r="X38" s="29">
        <f t="shared" ref="X38" si="6">X14/7</f>
        <v>0</v>
      </c>
      <c r="Y38" s="29">
        <f>$Y$14/7</f>
        <v>28746.359999999997</v>
      </c>
      <c r="Z38" s="7"/>
    </row>
    <row r="39" spans="1:28" x14ac:dyDescent="0.25">
      <c r="A39" s="38"/>
      <c r="B39" s="3">
        <v>2017</v>
      </c>
      <c r="C39" s="13">
        <f t="shared" si="0"/>
        <v>-57632.352857142854</v>
      </c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29"/>
      <c r="T39" s="29"/>
      <c r="U39" s="29"/>
      <c r="V39" s="29"/>
      <c r="W39" s="29">
        <f t="shared" si="5"/>
        <v>28885.992857142857</v>
      </c>
      <c r="X39" s="29"/>
      <c r="Y39" s="29">
        <f>$Y$14/7</f>
        <v>28746.359999999997</v>
      </c>
      <c r="Z39" s="7"/>
    </row>
    <row r="40" spans="1:28" x14ac:dyDescent="0.25">
      <c r="A40" s="38"/>
      <c r="B40" s="3">
        <v>2018</v>
      </c>
      <c r="C40" s="13">
        <f>-SUM(D40:AB40)</f>
        <v>-57632.352857142854</v>
      </c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29"/>
      <c r="T40" s="29"/>
      <c r="U40" s="29"/>
      <c r="V40" s="29"/>
      <c r="W40" s="29">
        <f t="shared" si="5"/>
        <v>28885.992857142857</v>
      </c>
      <c r="X40" s="29"/>
      <c r="Y40" s="29">
        <f>$Y$14/7</f>
        <v>28746.359999999997</v>
      </c>
      <c r="Z40" s="7"/>
    </row>
    <row r="41" spans="1:28" x14ac:dyDescent="0.25">
      <c r="A41" s="38"/>
      <c r="B41" s="3">
        <v>2019</v>
      </c>
      <c r="C41" s="13">
        <f>-SUM(D41:AB41)</f>
        <v>-57632.352857142854</v>
      </c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29"/>
      <c r="T41" s="29"/>
      <c r="U41" s="29"/>
      <c r="V41" s="29"/>
      <c r="W41" s="29">
        <f t="shared" si="5"/>
        <v>28885.992857142857</v>
      </c>
      <c r="X41" s="29"/>
      <c r="Y41" s="29">
        <f>$Y$14/7</f>
        <v>28746.359999999997</v>
      </c>
      <c r="Z41" s="7"/>
    </row>
    <row r="42" spans="1:28" x14ac:dyDescent="0.25">
      <c r="A42" s="38"/>
      <c r="B42" s="3">
        <v>2020</v>
      </c>
      <c r="C42" s="13">
        <f t="shared" ref="C42:C44" si="7">-SUM(D42:AB42)</f>
        <v>-43189.356428571424</v>
      </c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29"/>
      <c r="T42" s="29"/>
      <c r="U42" s="29"/>
      <c r="V42" s="29"/>
      <c r="W42" s="29">
        <f>$W$14/7/2</f>
        <v>14442.996428571429</v>
      </c>
      <c r="X42" s="29"/>
      <c r="Y42" s="29">
        <f t="shared" ref="Y42:Y43" si="8">$Y$14/7</f>
        <v>28746.359999999997</v>
      </c>
      <c r="Z42" s="7"/>
    </row>
    <row r="43" spans="1:28" x14ac:dyDescent="0.25">
      <c r="A43" s="38"/>
      <c r="B43" s="3">
        <v>2021</v>
      </c>
      <c r="C43" s="13">
        <f t="shared" si="7"/>
        <v>-28746.359999999997</v>
      </c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29"/>
      <c r="T43" s="29"/>
      <c r="U43" s="29"/>
      <c r="V43" s="29"/>
      <c r="W43" s="29"/>
      <c r="X43" s="29"/>
      <c r="Y43" s="29">
        <f t="shared" si="8"/>
        <v>28746.359999999997</v>
      </c>
      <c r="Z43" s="7"/>
    </row>
    <row r="44" spans="1:28" x14ac:dyDescent="0.25">
      <c r="A44" s="38"/>
      <c r="B44" s="3">
        <v>2022</v>
      </c>
      <c r="C44" s="13">
        <f t="shared" si="7"/>
        <v>-14373.179999999998</v>
      </c>
      <c r="D44" s="33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29"/>
      <c r="T44" s="29"/>
      <c r="U44" s="29"/>
      <c r="V44" s="29"/>
      <c r="W44" s="29"/>
      <c r="X44" s="29"/>
      <c r="Y44" s="29">
        <f>$Y$14/7/2</f>
        <v>14373.179999999998</v>
      </c>
      <c r="Z44" s="7"/>
    </row>
    <row r="45" spans="1:28" x14ac:dyDescent="0.25">
      <c r="A45" s="38"/>
      <c r="B45" s="3"/>
      <c r="C45" s="254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37"/>
      <c r="T45" s="8"/>
      <c r="U45" s="8"/>
      <c r="V45" s="37"/>
      <c r="W45" s="37"/>
      <c r="X45" s="37"/>
      <c r="Y45" s="8"/>
      <c r="Z45" s="8"/>
    </row>
    <row r="46" spans="1:28" x14ac:dyDescent="0.25">
      <c r="A46" s="38" t="s">
        <v>62</v>
      </c>
      <c r="B46" s="7">
        <f>SUM(D46:AB46)</f>
        <v>0</v>
      </c>
      <c r="C46" s="29">
        <f>SUM(C16:C45)</f>
        <v>-403426.46999999991</v>
      </c>
      <c r="D46" s="7">
        <f t="shared" ref="D46:U46" si="9">-SUM(D16:D45)+D14</f>
        <v>0</v>
      </c>
      <c r="E46" s="7">
        <f t="shared" si="9"/>
        <v>0</v>
      </c>
      <c r="F46" s="7">
        <f t="shared" si="9"/>
        <v>0</v>
      </c>
      <c r="G46" s="7">
        <f t="shared" si="9"/>
        <v>0</v>
      </c>
      <c r="H46" s="7">
        <f t="shared" si="9"/>
        <v>0</v>
      </c>
      <c r="I46" s="7">
        <f t="shared" si="9"/>
        <v>0</v>
      </c>
      <c r="J46" s="7">
        <f t="shared" si="9"/>
        <v>0</v>
      </c>
      <c r="K46" s="7">
        <f t="shared" si="9"/>
        <v>0</v>
      </c>
      <c r="L46" s="7">
        <f t="shared" si="9"/>
        <v>0</v>
      </c>
      <c r="M46" s="7">
        <f t="shared" si="9"/>
        <v>0</v>
      </c>
      <c r="N46" s="7">
        <f t="shared" si="9"/>
        <v>0</v>
      </c>
      <c r="O46" s="7">
        <f t="shared" si="9"/>
        <v>0</v>
      </c>
      <c r="P46" s="7">
        <f t="shared" si="9"/>
        <v>0</v>
      </c>
      <c r="Q46" s="7">
        <f t="shared" si="9"/>
        <v>0</v>
      </c>
      <c r="R46" s="7">
        <f t="shared" si="9"/>
        <v>0</v>
      </c>
      <c r="S46" s="7">
        <f t="shared" si="9"/>
        <v>0</v>
      </c>
      <c r="T46" s="7">
        <f t="shared" si="9"/>
        <v>0</v>
      </c>
      <c r="U46" s="7">
        <f t="shared" si="9"/>
        <v>0</v>
      </c>
      <c r="V46" s="43">
        <f>-SUM(V16:V45)+V14</f>
        <v>0</v>
      </c>
      <c r="W46" s="43">
        <f>-SUM(W16:W45)+W14</f>
        <v>0</v>
      </c>
      <c r="X46" s="43">
        <f>-SUM(X16:X45)+X14</f>
        <v>0</v>
      </c>
      <c r="Y46" s="43">
        <f>-SUM(Y16:Y45)+Y14</f>
        <v>0</v>
      </c>
      <c r="Z46" s="43">
        <f>-SUM(Z16:Z45)+Z14</f>
        <v>0</v>
      </c>
      <c r="AA46" s="333">
        <f t="shared" ref="AA46:AB46" si="10">-SUM(AA16:AA45)+AA14</f>
        <v>0</v>
      </c>
      <c r="AB46" s="333">
        <f t="shared" si="10"/>
        <v>0</v>
      </c>
    </row>
    <row r="47" spans="1:28" x14ac:dyDescent="0.25">
      <c r="A47" s="38"/>
      <c r="B47" s="29">
        <f>SUM(D47:Y47)</f>
        <v>0</v>
      </c>
      <c r="C47" s="3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8" x14ac:dyDescent="0.25">
      <c r="A48" s="39" t="s">
        <v>63</v>
      </c>
      <c r="B48" s="3"/>
      <c r="C48" s="30">
        <f>+C14+C46</f>
        <v>0</v>
      </c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33"/>
      <c r="U48" s="33"/>
      <c r="V48" s="33"/>
      <c r="W48" s="33"/>
      <c r="X48" s="33"/>
      <c r="Y48" s="33"/>
      <c r="Z48" s="33"/>
    </row>
    <row r="49" spans="1:26" x14ac:dyDescent="0.25">
      <c r="A49" s="3"/>
      <c r="B49" s="3"/>
      <c r="C49" s="3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x14ac:dyDescent="0.25">
      <c r="A50" s="3"/>
      <c r="B50" s="36"/>
      <c r="C50" s="3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x14ac:dyDescent="0.25">
      <c r="A51" s="3"/>
      <c r="B51" s="3"/>
      <c r="C51" s="3"/>
      <c r="E51" s="7"/>
      <c r="F51" s="4"/>
      <c r="G51" s="4"/>
      <c r="H51" s="4"/>
      <c r="I51" s="4"/>
      <c r="J51" s="4"/>
      <c r="K51" s="4"/>
      <c r="L51" s="4"/>
      <c r="M51" s="4"/>
      <c r="N51" s="7">
        <f>SUM(E32:E51)</f>
        <v>0</v>
      </c>
      <c r="O51" s="4"/>
      <c r="P51" s="4"/>
      <c r="Q51" s="4"/>
      <c r="R51" s="4"/>
      <c r="S51" s="4"/>
    </row>
    <row r="52" spans="1:26" x14ac:dyDescent="0.25">
      <c r="B52" s="3"/>
      <c r="C52" s="3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</row>
    <row r="53" spans="1:26" x14ac:dyDescent="0.25"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</row>
    <row r="54" spans="1:26" x14ac:dyDescent="0.25"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</row>
    <row r="55" spans="1:26" x14ac:dyDescent="0.25"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</row>
    <row r="56" spans="1:26" x14ac:dyDescent="0.25"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</row>
    <row r="57" spans="1:26" x14ac:dyDescent="0.25"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</row>
    <row r="58" spans="1:26" x14ac:dyDescent="0.25"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</row>
    <row r="59" spans="1:26" x14ac:dyDescent="0.25"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</row>
    <row r="60" spans="1:26" x14ac:dyDescent="0.25"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</row>
    <row r="61" spans="1:26" x14ac:dyDescent="0.25"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</row>
    <row r="62" spans="1:26" x14ac:dyDescent="0.25"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</row>
  </sheetData>
  <pageMargins left="0.7" right="0.7" top="0.75" bottom="0.75" header="0.3" footer="0.3"/>
  <pageSetup scale="69" orientation="landscape" horizontalDpi="4294967294" verticalDpi="4294967294" r:id="rId1"/>
  <headerFooter>
    <oddFooter>&amp;Z&amp;F&amp;RPage &amp;P</oddFooter>
  </headerFooter>
  <ignoredErrors>
    <ignoredError sqref="Q32:Q34 R32" formula="1"/>
  </ignoredErrors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900-000000000000}">
  <sheetPr codeName="Sheet122">
    <tabColor theme="9" tint="-0.249977111117893"/>
    <pageSetUpPr fitToPage="1"/>
  </sheetPr>
  <dimension ref="A1:AH64"/>
  <sheetViews>
    <sheetView workbookViewId="0">
      <selection activeCell="Z38" sqref="Z38:Z44"/>
    </sheetView>
  </sheetViews>
  <sheetFormatPr defaultColWidth="8.85546875" defaultRowHeight="15" x14ac:dyDescent="0.25"/>
  <cols>
    <col min="1" max="1" width="20.85546875" style="289" customWidth="1"/>
    <col min="2" max="2" width="10.5703125" style="289" bestFit="1" customWidth="1"/>
    <col min="3" max="3" width="12.85546875" style="289" customWidth="1"/>
    <col min="4" max="12" width="7.42578125" style="289" hidden="1" customWidth="1"/>
    <col min="13" max="13" width="7.5703125" style="289" hidden="1" customWidth="1"/>
    <col min="14" max="17" width="9.28515625" style="289" customWidth="1"/>
    <col min="18" max="19" width="11.28515625" style="289" customWidth="1"/>
    <col min="20" max="20" width="10.7109375" style="289" bestFit="1" customWidth="1"/>
    <col min="21" max="21" width="11.5703125" style="289" bestFit="1" customWidth="1"/>
    <col min="22" max="24" width="10.5703125" style="289" customWidth="1"/>
    <col min="25" max="25" width="8.85546875" style="289"/>
    <col min="26" max="26" width="10.7109375" style="289" bestFit="1" customWidth="1"/>
    <col min="27" max="16384" width="8.85546875" style="289"/>
  </cols>
  <sheetData>
    <row r="1" spans="1:34" x14ac:dyDescent="0.25">
      <c r="A1" s="360" t="s">
        <v>10</v>
      </c>
      <c r="O1" s="289" t="s">
        <v>647</v>
      </c>
    </row>
    <row r="2" spans="1:34" x14ac:dyDescent="0.25">
      <c r="A2" s="365" t="s">
        <v>438</v>
      </c>
    </row>
    <row r="3" spans="1:34" x14ac:dyDescent="0.25">
      <c r="A3" s="365" t="s">
        <v>691</v>
      </c>
    </row>
    <row r="4" spans="1:34" x14ac:dyDescent="0.25">
      <c r="R4" s="584" t="s">
        <v>4</v>
      </c>
      <c r="S4" s="585"/>
      <c r="T4" s="584" t="s">
        <v>8</v>
      </c>
    </row>
    <row r="5" spans="1:34" x14ac:dyDescent="0.25">
      <c r="A5" s="586" t="s">
        <v>9</v>
      </c>
      <c r="B5" s="475" t="s">
        <v>64</v>
      </c>
      <c r="C5" s="475" t="s">
        <v>12</v>
      </c>
      <c r="R5" s="587" t="s">
        <v>2</v>
      </c>
      <c r="S5" s="587" t="s">
        <v>60</v>
      </c>
      <c r="T5" s="587" t="s">
        <v>7</v>
      </c>
    </row>
    <row r="6" spans="1:34" x14ac:dyDescent="0.25">
      <c r="A6" s="365" t="s">
        <v>967</v>
      </c>
      <c r="B6" s="290">
        <v>728</v>
      </c>
      <c r="C6" s="290"/>
      <c r="R6" s="290"/>
    </row>
    <row r="7" spans="1:34" x14ac:dyDescent="0.25">
      <c r="A7" s="588" t="s">
        <v>988</v>
      </c>
      <c r="B7" s="589"/>
      <c r="C7" s="290" t="s">
        <v>697</v>
      </c>
      <c r="D7" s="634"/>
      <c r="E7" s="634"/>
      <c r="F7" s="634"/>
      <c r="G7" s="634"/>
      <c r="H7" s="634"/>
      <c r="I7" s="634"/>
      <c r="J7" s="634"/>
      <c r="K7" s="634"/>
      <c r="L7" s="634"/>
      <c r="M7" s="634"/>
      <c r="N7" s="634"/>
      <c r="O7" s="635"/>
      <c r="P7" s="421"/>
      <c r="Q7" s="421"/>
      <c r="R7" s="423">
        <f>+C14</f>
        <v>1043553.78</v>
      </c>
      <c r="S7" s="423">
        <f>+-C48</f>
        <v>0</v>
      </c>
      <c r="T7" s="423">
        <f>+R7-S7</f>
        <v>1043553.78</v>
      </c>
    </row>
    <row r="8" spans="1:34" x14ac:dyDescent="0.25">
      <c r="A8" s="588"/>
      <c r="B8" s="290"/>
      <c r="D8" s="634"/>
      <c r="E8" s="634"/>
      <c r="F8" s="634"/>
      <c r="G8" s="634"/>
      <c r="H8" s="634"/>
      <c r="I8" s="634"/>
      <c r="J8" s="634"/>
      <c r="K8" s="634"/>
      <c r="L8" s="634"/>
      <c r="M8" s="634"/>
      <c r="N8" s="634"/>
      <c r="O8" s="635"/>
      <c r="P8" s="421"/>
      <c r="Q8" s="421"/>
    </row>
    <row r="9" spans="1:34" x14ac:dyDescent="0.25">
      <c r="A9" s="437"/>
      <c r="B9" s="290"/>
      <c r="D9" s="634"/>
      <c r="E9" s="634"/>
      <c r="F9" s="634"/>
      <c r="G9" s="634"/>
      <c r="H9" s="634"/>
      <c r="I9" s="634"/>
      <c r="J9" s="634"/>
      <c r="K9" s="634"/>
      <c r="L9" s="634"/>
      <c r="M9" s="634"/>
      <c r="N9" s="634"/>
      <c r="O9" s="635"/>
      <c r="P9" s="421"/>
      <c r="Q9" s="421"/>
    </row>
    <row r="10" spans="1:34" x14ac:dyDescent="0.25">
      <c r="B10" s="290"/>
    </row>
    <row r="11" spans="1:34" x14ac:dyDescent="0.25">
      <c r="A11" s="458" t="s">
        <v>66</v>
      </c>
      <c r="B11" s="589" t="s">
        <v>1261</v>
      </c>
      <c r="C11" s="590"/>
    </row>
    <row r="12" spans="1:34" x14ac:dyDescent="0.25">
      <c r="B12" s="594"/>
      <c r="C12" s="437"/>
    </row>
    <row r="13" spans="1:34" x14ac:dyDescent="0.25">
      <c r="A13" s="365" t="s">
        <v>5</v>
      </c>
      <c r="C13" s="595" t="s">
        <v>3</v>
      </c>
      <c r="D13" s="596">
        <v>1994</v>
      </c>
      <c r="E13" s="596">
        <v>1995</v>
      </c>
      <c r="F13" s="596">
        <v>1996</v>
      </c>
      <c r="G13" s="596">
        <v>1997</v>
      </c>
      <c r="H13" s="596">
        <v>1998</v>
      </c>
      <c r="I13" s="596">
        <v>1999</v>
      </c>
      <c r="J13" s="596">
        <v>2000</v>
      </c>
      <c r="K13" s="596">
        <v>2001</v>
      </c>
      <c r="L13" s="596">
        <v>2002</v>
      </c>
      <c r="M13" s="596">
        <v>2003</v>
      </c>
      <c r="N13" s="596">
        <v>2004</v>
      </c>
      <c r="O13" s="596">
        <f>N13+1</f>
        <v>2005</v>
      </c>
      <c r="P13" s="596">
        <f t="shared" ref="P13:AH13" si="0">O13+1</f>
        <v>2006</v>
      </c>
      <c r="Q13" s="596">
        <f t="shared" si="0"/>
        <v>2007</v>
      </c>
      <c r="R13" s="596">
        <f t="shared" si="0"/>
        <v>2008</v>
      </c>
      <c r="S13" s="596">
        <f t="shared" si="0"/>
        <v>2009</v>
      </c>
      <c r="T13" s="596">
        <f t="shared" si="0"/>
        <v>2010</v>
      </c>
      <c r="U13" s="596">
        <f t="shared" si="0"/>
        <v>2011</v>
      </c>
      <c r="V13" s="596">
        <f t="shared" si="0"/>
        <v>2012</v>
      </c>
      <c r="W13" s="596">
        <f t="shared" si="0"/>
        <v>2013</v>
      </c>
      <c r="X13" s="596">
        <f t="shared" si="0"/>
        <v>2014</v>
      </c>
      <c r="Y13" s="596">
        <f t="shared" si="0"/>
        <v>2015</v>
      </c>
      <c r="Z13" s="596">
        <f t="shared" si="0"/>
        <v>2016</v>
      </c>
      <c r="AA13" s="596">
        <f t="shared" si="0"/>
        <v>2017</v>
      </c>
      <c r="AB13" s="596">
        <f t="shared" si="0"/>
        <v>2018</v>
      </c>
      <c r="AC13" s="596">
        <f t="shared" si="0"/>
        <v>2019</v>
      </c>
      <c r="AD13" s="596">
        <f t="shared" si="0"/>
        <v>2020</v>
      </c>
      <c r="AE13" s="596">
        <f t="shared" si="0"/>
        <v>2021</v>
      </c>
      <c r="AF13" s="596">
        <f t="shared" si="0"/>
        <v>2022</v>
      </c>
      <c r="AG13" s="596">
        <f t="shared" si="0"/>
        <v>2023</v>
      </c>
      <c r="AH13" s="596">
        <f t="shared" si="0"/>
        <v>2024</v>
      </c>
    </row>
    <row r="14" spans="1:34" x14ac:dyDescent="0.25">
      <c r="A14" s="365" t="s">
        <v>73</v>
      </c>
      <c r="C14" s="681">
        <f>SUM(D14:AH14)</f>
        <v>1043553.78</v>
      </c>
      <c r="D14" s="362">
        <f>+'Equip Review 032310'!G29</f>
        <v>0</v>
      </c>
      <c r="E14" s="362">
        <f>+'Equip Review 032310'!H29</f>
        <v>0</v>
      </c>
      <c r="F14" s="362">
        <f>+'Equip Review 032310'!I29</f>
        <v>0</v>
      </c>
      <c r="G14" s="362">
        <f>+'Equip Review 032310'!J29</f>
        <v>0</v>
      </c>
      <c r="H14" s="362">
        <f>+'Equip Review 032310'!K29</f>
        <v>0</v>
      </c>
      <c r="I14" s="362">
        <f>+'Equip Review 032310'!L29</f>
        <v>0</v>
      </c>
      <c r="J14" s="362">
        <f>+'Equip Review 032310'!M29</f>
        <v>0</v>
      </c>
      <c r="K14" s="362">
        <f>+'Equip Review 032310'!N29</f>
        <v>0</v>
      </c>
      <c r="L14" s="362">
        <f>+'Equip Review 032310'!O29</f>
        <v>0</v>
      </c>
      <c r="M14" s="362">
        <f>+'Equip Review 032310'!P29</f>
        <v>0</v>
      </c>
      <c r="N14" s="362"/>
      <c r="O14" s="362"/>
      <c r="P14" s="362"/>
      <c r="Q14" s="362"/>
      <c r="R14" s="362"/>
      <c r="S14" s="362"/>
      <c r="T14" s="362"/>
      <c r="U14" s="599"/>
      <c r="V14" s="362">
        <v>0</v>
      </c>
      <c r="W14" s="454">
        <v>536139.48</v>
      </c>
      <c r="X14" s="362"/>
      <c r="Y14" s="599"/>
      <c r="Z14" s="599">
        <f>136878.63+569.8+369965.87</f>
        <v>507414.3</v>
      </c>
    </row>
    <row r="15" spans="1:34" x14ac:dyDescent="0.25">
      <c r="A15" s="602"/>
      <c r="B15" s="437"/>
      <c r="C15" s="437"/>
      <c r="N15" s="599"/>
      <c r="O15" s="599"/>
      <c r="P15" s="599"/>
      <c r="Q15" s="599"/>
      <c r="R15" s="599"/>
      <c r="S15" s="362"/>
      <c r="T15" s="362"/>
      <c r="U15" s="362"/>
      <c r="V15" s="362"/>
      <c r="W15" s="362"/>
      <c r="X15" s="362"/>
      <c r="Y15" s="599"/>
      <c r="Z15" s="599"/>
    </row>
    <row r="16" spans="1:34" x14ac:dyDescent="0.25">
      <c r="A16" s="365" t="s">
        <v>6</v>
      </c>
      <c r="B16" s="290">
        <v>1994</v>
      </c>
      <c r="C16" s="423">
        <f>-SUM(D16:AH16)</f>
        <v>0</v>
      </c>
      <c r="D16" s="599">
        <f>+D$14/7/2</f>
        <v>0</v>
      </c>
      <c r="E16" s="599"/>
      <c r="F16" s="599"/>
      <c r="G16" s="599"/>
      <c r="H16" s="599"/>
      <c r="I16" s="599"/>
      <c r="J16" s="599"/>
      <c r="K16" s="599"/>
      <c r="L16" s="599"/>
      <c r="M16" s="599"/>
      <c r="N16" s="599"/>
      <c r="O16" s="599"/>
      <c r="P16" s="599"/>
      <c r="Q16" s="599"/>
      <c r="R16" s="599"/>
      <c r="S16" s="362"/>
      <c r="T16" s="362"/>
      <c r="U16" s="362"/>
      <c r="V16" s="362"/>
      <c r="W16" s="362"/>
      <c r="X16" s="362"/>
      <c r="Y16" s="599"/>
      <c r="Z16" s="599"/>
    </row>
    <row r="17" spans="1:26" x14ac:dyDescent="0.25">
      <c r="B17" s="290">
        <f>B16+1</f>
        <v>1995</v>
      </c>
      <c r="C17" s="423">
        <f t="shared" ref="C17:C46" si="1">-SUM(D17:AH17)</f>
        <v>0</v>
      </c>
      <c r="D17" s="599">
        <f>+D$14/7</f>
        <v>0</v>
      </c>
      <c r="E17" s="599">
        <f>+E$14/7/2</f>
        <v>0</v>
      </c>
      <c r="F17" s="599"/>
      <c r="G17" s="599"/>
      <c r="H17" s="599"/>
      <c r="I17" s="599"/>
      <c r="J17" s="599"/>
      <c r="K17" s="599"/>
      <c r="L17" s="599"/>
      <c r="M17" s="599"/>
      <c r="N17" s="599"/>
      <c r="O17" s="599"/>
      <c r="P17" s="599"/>
      <c r="Q17" s="599"/>
      <c r="R17" s="599"/>
      <c r="S17" s="362"/>
      <c r="T17" s="362"/>
      <c r="U17" s="362"/>
      <c r="V17" s="362"/>
      <c r="W17" s="362"/>
      <c r="X17" s="362"/>
      <c r="Y17" s="599"/>
      <c r="Z17" s="599"/>
    </row>
    <row r="18" spans="1:26" x14ac:dyDescent="0.25">
      <c r="B18" s="290">
        <f t="shared" ref="B18:B46" si="2">B17+1</f>
        <v>1996</v>
      </c>
      <c r="C18" s="423">
        <f t="shared" si="1"/>
        <v>0</v>
      </c>
      <c r="D18" s="599">
        <f>+D17</f>
        <v>0</v>
      </c>
      <c r="E18" s="599">
        <f>+E$14/7</f>
        <v>0</v>
      </c>
      <c r="F18" s="599">
        <f>+F$14/7/2</f>
        <v>0</v>
      </c>
      <c r="G18" s="599"/>
      <c r="H18" s="599"/>
      <c r="I18" s="599"/>
      <c r="J18" s="599"/>
      <c r="K18" s="599"/>
      <c r="L18" s="599"/>
      <c r="M18" s="599"/>
      <c r="N18" s="599"/>
      <c r="O18" s="599"/>
      <c r="P18" s="599"/>
      <c r="Q18" s="599"/>
      <c r="R18" s="599"/>
      <c r="S18" s="362"/>
      <c r="T18" s="362"/>
      <c r="U18" s="362"/>
      <c r="V18" s="362"/>
      <c r="W18" s="362"/>
      <c r="X18" s="362"/>
      <c r="Y18" s="599"/>
      <c r="Z18" s="599"/>
    </row>
    <row r="19" spans="1:26" x14ac:dyDescent="0.25">
      <c r="B19" s="290">
        <f t="shared" si="2"/>
        <v>1997</v>
      </c>
      <c r="C19" s="423">
        <f t="shared" si="1"/>
        <v>0</v>
      </c>
      <c r="D19" s="599">
        <f>+D18</f>
        <v>0</v>
      </c>
      <c r="E19" s="599">
        <f>+E18</f>
        <v>0</v>
      </c>
      <c r="F19" s="599">
        <f>+F$14/7</f>
        <v>0</v>
      </c>
      <c r="G19" s="599">
        <f>+G$14/7/2</f>
        <v>0</v>
      </c>
      <c r="H19" s="599"/>
      <c r="I19" s="599"/>
      <c r="J19" s="599"/>
      <c r="K19" s="599"/>
      <c r="L19" s="599"/>
      <c r="M19" s="599"/>
      <c r="N19" s="599"/>
      <c r="O19" s="599"/>
      <c r="P19" s="599"/>
      <c r="Q19" s="599"/>
      <c r="R19" s="599"/>
      <c r="S19" s="362"/>
      <c r="T19" s="362"/>
      <c r="U19" s="362"/>
      <c r="V19" s="362"/>
      <c r="W19" s="362"/>
      <c r="X19" s="362"/>
      <c r="Y19" s="599"/>
      <c r="Z19" s="599"/>
    </row>
    <row r="20" spans="1:26" x14ac:dyDescent="0.25">
      <c r="B20" s="290">
        <f t="shared" si="2"/>
        <v>1998</v>
      </c>
      <c r="C20" s="423">
        <f t="shared" si="1"/>
        <v>0</v>
      </c>
      <c r="D20" s="599">
        <f>+D19</f>
        <v>0</v>
      </c>
      <c r="E20" s="599">
        <f>+E19</f>
        <v>0</v>
      </c>
      <c r="F20" s="599">
        <f>+F19</f>
        <v>0</v>
      </c>
      <c r="G20" s="599">
        <f>+G$14/7</f>
        <v>0</v>
      </c>
      <c r="H20" s="599">
        <f>+H$14/7/2</f>
        <v>0</v>
      </c>
      <c r="I20" s="599"/>
      <c r="J20" s="599"/>
      <c r="K20" s="599"/>
      <c r="L20" s="599"/>
      <c r="M20" s="599"/>
      <c r="N20" s="599"/>
      <c r="O20" s="599"/>
      <c r="P20" s="599"/>
      <c r="Q20" s="599"/>
      <c r="R20" s="599"/>
      <c r="S20" s="362"/>
      <c r="T20" s="362"/>
      <c r="U20" s="362"/>
      <c r="V20" s="362"/>
      <c r="W20" s="362"/>
      <c r="X20" s="362"/>
      <c r="Y20" s="599"/>
      <c r="Z20" s="599"/>
    </row>
    <row r="21" spans="1:26" x14ac:dyDescent="0.25">
      <c r="B21" s="290">
        <f t="shared" si="2"/>
        <v>1999</v>
      </c>
      <c r="C21" s="423">
        <f t="shared" si="1"/>
        <v>0</v>
      </c>
      <c r="D21" s="599">
        <f>+D20</f>
        <v>0</v>
      </c>
      <c r="E21" s="599">
        <f>+E20</f>
        <v>0</v>
      </c>
      <c r="F21" s="599">
        <f>+F20</f>
        <v>0</v>
      </c>
      <c r="G21" s="599">
        <f>+G20</f>
        <v>0</v>
      </c>
      <c r="H21" s="599">
        <f>+H$14/7</f>
        <v>0</v>
      </c>
      <c r="I21" s="599">
        <f>+I$14/7/2</f>
        <v>0</v>
      </c>
      <c r="J21" s="599"/>
      <c r="K21" s="599"/>
      <c r="L21" s="599"/>
      <c r="M21" s="599"/>
      <c r="N21" s="599"/>
      <c r="O21" s="599"/>
      <c r="P21" s="599"/>
      <c r="Q21" s="599"/>
      <c r="R21" s="599"/>
      <c r="S21" s="362"/>
      <c r="T21" s="362"/>
      <c r="U21" s="362"/>
      <c r="V21" s="362"/>
      <c r="W21" s="362"/>
      <c r="X21" s="362"/>
      <c r="Y21" s="599"/>
      <c r="Z21" s="599"/>
    </row>
    <row r="22" spans="1:26" x14ac:dyDescent="0.25">
      <c r="B22" s="290">
        <f t="shared" si="2"/>
        <v>2000</v>
      </c>
      <c r="C22" s="423">
        <f t="shared" si="1"/>
        <v>0</v>
      </c>
      <c r="D22" s="599">
        <f>+D21</f>
        <v>0</v>
      </c>
      <c r="E22" s="599">
        <f>+E21</f>
        <v>0</v>
      </c>
      <c r="F22" s="599">
        <f>+F21</f>
        <v>0</v>
      </c>
      <c r="G22" s="599">
        <f>+G21</f>
        <v>0</v>
      </c>
      <c r="H22" s="599">
        <f>+H21</f>
        <v>0</v>
      </c>
      <c r="I22" s="599">
        <f>+I$14/7</f>
        <v>0</v>
      </c>
      <c r="J22" s="599">
        <f>+J$14/7/2</f>
        <v>0</v>
      </c>
      <c r="K22" s="599"/>
      <c r="L22" s="599"/>
      <c r="M22" s="599"/>
      <c r="N22" s="599"/>
      <c r="O22" s="599"/>
      <c r="P22" s="599"/>
      <c r="Q22" s="599"/>
      <c r="R22" s="599"/>
      <c r="S22" s="362"/>
      <c r="T22" s="362"/>
      <c r="U22" s="362"/>
      <c r="V22" s="362"/>
      <c r="W22" s="362"/>
      <c r="X22" s="362"/>
      <c r="Y22" s="599"/>
      <c r="Z22" s="599"/>
    </row>
    <row r="23" spans="1:26" x14ac:dyDescent="0.25">
      <c r="B23" s="290">
        <f t="shared" si="2"/>
        <v>2001</v>
      </c>
      <c r="C23" s="423">
        <f t="shared" si="1"/>
        <v>0</v>
      </c>
      <c r="D23" s="599">
        <f>+D$14/7/2</f>
        <v>0</v>
      </c>
      <c r="E23" s="599">
        <f>+E22</f>
        <v>0</v>
      </c>
      <c r="F23" s="599">
        <f>+F22</f>
        <v>0</v>
      </c>
      <c r="G23" s="599">
        <f>+G22</f>
        <v>0</v>
      </c>
      <c r="H23" s="599">
        <f>+H22</f>
        <v>0</v>
      </c>
      <c r="I23" s="599">
        <f>+I22</f>
        <v>0</v>
      </c>
      <c r="J23" s="599">
        <f>+J$14/7</f>
        <v>0</v>
      </c>
      <c r="K23" s="599">
        <f>+K$14/7/2</f>
        <v>0</v>
      </c>
      <c r="L23" s="599"/>
      <c r="M23" s="599"/>
      <c r="N23" s="599"/>
      <c r="O23" s="599"/>
      <c r="P23" s="599"/>
      <c r="Q23" s="599"/>
      <c r="R23" s="599"/>
      <c r="S23" s="362"/>
      <c r="T23" s="362"/>
      <c r="U23" s="362"/>
      <c r="V23" s="362"/>
      <c r="W23" s="362"/>
      <c r="X23" s="362"/>
      <c r="Y23" s="599"/>
      <c r="Z23" s="599"/>
    </row>
    <row r="24" spans="1:26" x14ac:dyDescent="0.25">
      <c r="B24" s="290">
        <f t="shared" si="2"/>
        <v>2002</v>
      </c>
      <c r="C24" s="423">
        <f t="shared" si="1"/>
        <v>0</v>
      </c>
      <c r="D24" s="599"/>
      <c r="E24" s="599">
        <f>+E$14/7/2</f>
        <v>0</v>
      </c>
      <c r="F24" s="599">
        <f>+F23</f>
        <v>0</v>
      </c>
      <c r="G24" s="599">
        <f>+G23</f>
        <v>0</v>
      </c>
      <c r="H24" s="599">
        <f>+H23</f>
        <v>0</v>
      </c>
      <c r="I24" s="599">
        <f>+I23</f>
        <v>0</v>
      </c>
      <c r="J24" s="599">
        <f>+J23</f>
        <v>0</v>
      </c>
      <c r="K24" s="599">
        <f>+K$14/7</f>
        <v>0</v>
      </c>
      <c r="L24" s="599">
        <f>+L$14/7/2</f>
        <v>0</v>
      </c>
      <c r="M24" s="599"/>
      <c r="N24" s="599"/>
      <c r="O24" s="599"/>
      <c r="P24" s="599"/>
      <c r="Q24" s="599"/>
      <c r="R24" s="599"/>
      <c r="S24" s="362"/>
      <c r="T24" s="362"/>
      <c r="U24" s="362"/>
      <c r="V24" s="362"/>
      <c r="W24" s="362"/>
      <c r="X24" s="362"/>
      <c r="Y24" s="599"/>
      <c r="Z24" s="599"/>
    </row>
    <row r="25" spans="1:26" x14ac:dyDescent="0.25">
      <c r="B25" s="290">
        <f t="shared" si="2"/>
        <v>2003</v>
      </c>
      <c r="C25" s="423">
        <f t="shared" si="1"/>
        <v>0</v>
      </c>
      <c r="D25" s="599"/>
      <c r="E25" s="599"/>
      <c r="F25" s="599">
        <f>+F$14/7/2</f>
        <v>0</v>
      </c>
      <c r="G25" s="599">
        <f>+G24</f>
        <v>0</v>
      </c>
      <c r="H25" s="599">
        <f>+H24</f>
        <v>0</v>
      </c>
      <c r="I25" s="599">
        <f>+I24</f>
        <v>0</v>
      </c>
      <c r="J25" s="599">
        <f>+J24</f>
        <v>0</v>
      </c>
      <c r="K25" s="599">
        <f>+K24</f>
        <v>0</v>
      </c>
      <c r="L25" s="599">
        <f>+L$14/7</f>
        <v>0</v>
      </c>
      <c r="M25" s="599">
        <f>+M$14/7/2</f>
        <v>0</v>
      </c>
      <c r="N25" s="599"/>
      <c r="O25" s="599"/>
      <c r="P25" s="599"/>
      <c r="Q25" s="599"/>
      <c r="R25" s="599"/>
      <c r="S25" s="362"/>
      <c r="T25" s="362"/>
      <c r="U25" s="362"/>
      <c r="V25" s="362"/>
      <c r="W25" s="362"/>
      <c r="X25" s="362"/>
      <c r="Y25" s="599"/>
      <c r="Z25" s="599"/>
    </row>
    <row r="26" spans="1:26" x14ac:dyDescent="0.25">
      <c r="B26" s="290">
        <f t="shared" si="2"/>
        <v>2004</v>
      </c>
      <c r="C26" s="423">
        <f t="shared" si="1"/>
        <v>0</v>
      </c>
      <c r="D26" s="599"/>
      <c r="E26" s="599"/>
      <c r="F26" s="599"/>
      <c r="G26" s="599">
        <f>+G$14/7/2</f>
        <v>0</v>
      </c>
      <c r="H26" s="599">
        <f>+H25</f>
        <v>0</v>
      </c>
      <c r="I26" s="599">
        <f>+I25</f>
        <v>0</v>
      </c>
      <c r="J26" s="599">
        <f>+J25</f>
        <v>0</v>
      </c>
      <c r="K26" s="599">
        <f>+K25</f>
        <v>0</v>
      </c>
      <c r="L26" s="599">
        <f>+L25</f>
        <v>0</v>
      </c>
      <c r="M26" s="599">
        <f>+M$14/7</f>
        <v>0</v>
      </c>
      <c r="N26" s="599">
        <f>+N$14/7/2</f>
        <v>0</v>
      </c>
      <c r="O26" s="599"/>
      <c r="P26" s="599"/>
      <c r="Q26" s="599"/>
      <c r="R26" s="599"/>
      <c r="S26" s="362"/>
      <c r="T26" s="362"/>
      <c r="U26" s="362"/>
      <c r="V26" s="362"/>
      <c r="W26" s="362"/>
      <c r="X26" s="362"/>
      <c r="Y26" s="599"/>
      <c r="Z26" s="599"/>
    </row>
    <row r="27" spans="1:26" x14ac:dyDescent="0.25">
      <c r="B27" s="290">
        <f t="shared" si="2"/>
        <v>2005</v>
      </c>
      <c r="C27" s="423">
        <f t="shared" si="1"/>
        <v>0</v>
      </c>
      <c r="D27" s="599"/>
      <c r="E27" s="599"/>
      <c r="F27" s="599"/>
      <c r="G27" s="599"/>
      <c r="H27" s="599">
        <f>+H$14/7/2</f>
        <v>0</v>
      </c>
      <c r="I27" s="599">
        <f>+I26</f>
        <v>0</v>
      </c>
      <c r="J27" s="599">
        <f>+J26</f>
        <v>0</v>
      </c>
      <c r="K27" s="599">
        <f>+K26</f>
        <v>0</v>
      </c>
      <c r="L27" s="599">
        <f>+L26</f>
        <v>0</v>
      </c>
      <c r="M27" s="599">
        <f>+M26</f>
        <v>0</v>
      </c>
      <c r="N27" s="599">
        <f>+N$14/7</f>
        <v>0</v>
      </c>
      <c r="O27" s="599">
        <f>+O$14/7/2</f>
        <v>0</v>
      </c>
      <c r="P27" s="599"/>
      <c r="Q27" s="599"/>
      <c r="R27" s="599"/>
      <c r="S27" s="362"/>
      <c r="T27" s="362"/>
      <c r="U27" s="362"/>
      <c r="V27" s="362"/>
      <c r="W27" s="362"/>
      <c r="X27" s="362"/>
      <c r="Y27" s="599"/>
      <c r="Z27" s="599"/>
    </row>
    <row r="28" spans="1:26" x14ac:dyDescent="0.25">
      <c r="B28" s="290">
        <f t="shared" si="2"/>
        <v>2006</v>
      </c>
      <c r="C28" s="423">
        <f t="shared" si="1"/>
        <v>0</v>
      </c>
      <c r="D28" s="599"/>
      <c r="E28" s="599"/>
      <c r="F28" s="599"/>
      <c r="G28" s="599"/>
      <c r="H28" s="599"/>
      <c r="I28" s="599">
        <f>+I$14/7/2</f>
        <v>0</v>
      </c>
      <c r="J28" s="599">
        <f>+J27</f>
        <v>0</v>
      </c>
      <c r="K28" s="599">
        <f>+K27</f>
        <v>0</v>
      </c>
      <c r="L28" s="599">
        <f>+L27</f>
        <v>0</v>
      </c>
      <c r="M28" s="599">
        <f>+M27</f>
        <v>0</v>
      </c>
      <c r="N28" s="599">
        <f>+N27</f>
        <v>0</v>
      </c>
      <c r="O28" s="599">
        <f>+O$14/7</f>
        <v>0</v>
      </c>
      <c r="P28" s="599">
        <f>+P$14/7/2</f>
        <v>0</v>
      </c>
      <c r="Q28" s="599"/>
      <c r="R28" s="599"/>
      <c r="S28" s="362"/>
      <c r="T28" s="362"/>
      <c r="U28" s="362"/>
      <c r="V28" s="362"/>
      <c r="W28" s="362"/>
      <c r="X28" s="362"/>
      <c r="Y28" s="599"/>
      <c r="Z28" s="599"/>
    </row>
    <row r="29" spans="1:26" x14ac:dyDescent="0.25">
      <c r="B29" s="290">
        <f t="shared" si="2"/>
        <v>2007</v>
      </c>
      <c r="C29" s="423">
        <f t="shared" si="1"/>
        <v>0</v>
      </c>
      <c r="D29" s="599"/>
      <c r="E29" s="599"/>
      <c r="F29" s="599"/>
      <c r="G29" s="599"/>
      <c r="H29" s="599"/>
      <c r="I29" s="599"/>
      <c r="J29" s="599">
        <f>+J$14/7/2</f>
        <v>0</v>
      </c>
      <c r="K29" s="599">
        <f>+K28</f>
        <v>0</v>
      </c>
      <c r="L29" s="599">
        <f>+L28</f>
        <v>0</v>
      </c>
      <c r="M29" s="599">
        <f>+M28</f>
        <v>0</v>
      </c>
      <c r="N29" s="599">
        <f>+N28</f>
        <v>0</v>
      </c>
      <c r="O29" s="599">
        <f>+O28</f>
        <v>0</v>
      </c>
      <c r="P29" s="599">
        <f>+P$14/7</f>
        <v>0</v>
      </c>
      <c r="Q29" s="599">
        <f>+Q$14/7/2</f>
        <v>0</v>
      </c>
      <c r="R29" s="599"/>
      <c r="S29" s="362"/>
      <c r="T29" s="362"/>
      <c r="U29" s="362"/>
      <c r="V29" s="362"/>
      <c r="W29" s="362"/>
      <c r="X29" s="362"/>
      <c r="Y29" s="599"/>
      <c r="Z29" s="599"/>
    </row>
    <row r="30" spans="1:26" x14ac:dyDescent="0.25">
      <c r="B30" s="290">
        <f t="shared" si="2"/>
        <v>2008</v>
      </c>
      <c r="C30" s="423">
        <f t="shared" si="1"/>
        <v>0</v>
      </c>
      <c r="D30" s="599"/>
      <c r="E30" s="599"/>
      <c r="F30" s="599"/>
      <c r="G30" s="599"/>
      <c r="H30" s="599"/>
      <c r="I30" s="599"/>
      <c r="J30" s="599"/>
      <c r="K30" s="599">
        <f>+K$14/7/2</f>
        <v>0</v>
      </c>
      <c r="L30" s="599">
        <f>+L29</f>
        <v>0</v>
      </c>
      <c r="M30" s="599">
        <f>+M29</f>
        <v>0</v>
      </c>
      <c r="N30" s="599">
        <f>+N29</f>
        <v>0</v>
      </c>
      <c r="O30" s="599">
        <f>+O29</f>
        <v>0</v>
      </c>
      <c r="P30" s="599">
        <f>+P29</f>
        <v>0</v>
      </c>
      <c r="Q30" s="599">
        <f>+Q$14/7</f>
        <v>0</v>
      </c>
      <c r="R30" s="599">
        <f>+R$14/7/2</f>
        <v>0</v>
      </c>
      <c r="S30" s="362"/>
      <c r="T30" s="362"/>
      <c r="U30" s="362"/>
      <c r="V30" s="362"/>
      <c r="W30" s="362"/>
      <c r="X30" s="362"/>
      <c r="Y30" s="599"/>
      <c r="Z30" s="599"/>
    </row>
    <row r="31" spans="1:26" x14ac:dyDescent="0.25">
      <c r="B31" s="290">
        <f t="shared" si="2"/>
        <v>2009</v>
      </c>
      <c r="C31" s="423">
        <f t="shared" si="1"/>
        <v>0</v>
      </c>
      <c r="D31" s="599"/>
      <c r="E31" s="599"/>
      <c r="F31" s="599"/>
      <c r="G31" s="599"/>
      <c r="H31" s="599"/>
      <c r="I31" s="599"/>
      <c r="J31" s="599"/>
      <c r="K31" s="599"/>
      <c r="L31" s="599">
        <f>+L$14/7/2</f>
        <v>0</v>
      </c>
      <c r="M31" s="599">
        <f>+M30</f>
        <v>0</v>
      </c>
      <c r="N31" s="599">
        <f>+N30</f>
        <v>0</v>
      </c>
      <c r="O31" s="599">
        <f>+O30</f>
        <v>0</v>
      </c>
      <c r="P31" s="599">
        <f t="shared" ref="P31:P34" si="3">+P30</f>
        <v>0</v>
      </c>
      <c r="Q31" s="599">
        <f t="shared" ref="Q31:Q35" si="4">+Q$14/7</f>
        <v>0</v>
      </c>
      <c r="R31" s="599">
        <f>+R$14/7</f>
        <v>0</v>
      </c>
      <c r="S31" s="362">
        <f>+S$14/7/2</f>
        <v>0</v>
      </c>
      <c r="T31" s="362"/>
      <c r="U31" s="362"/>
      <c r="V31" s="362"/>
      <c r="W31" s="362"/>
      <c r="X31" s="362"/>
      <c r="Y31" s="599"/>
      <c r="Z31" s="599"/>
    </row>
    <row r="32" spans="1:26" x14ac:dyDescent="0.25">
      <c r="A32" s="361" t="s">
        <v>59</v>
      </c>
      <c r="B32" s="290">
        <f t="shared" si="2"/>
        <v>2010</v>
      </c>
      <c r="C32" s="423">
        <f t="shared" si="1"/>
        <v>0</v>
      </c>
      <c r="D32" s="599"/>
      <c r="E32" s="599"/>
      <c r="F32" s="599"/>
      <c r="G32" s="599"/>
      <c r="H32" s="599"/>
      <c r="I32" s="599"/>
      <c r="J32" s="599"/>
      <c r="K32" s="599"/>
      <c r="L32" s="599"/>
      <c r="M32" s="599">
        <f>+M$14/7/2</f>
        <v>0</v>
      </c>
      <c r="N32" s="599">
        <f>+N31</f>
        <v>0</v>
      </c>
      <c r="O32" s="599">
        <f>+O31</f>
        <v>0</v>
      </c>
      <c r="P32" s="599">
        <f t="shared" si="3"/>
        <v>0</v>
      </c>
      <c r="Q32" s="599">
        <f t="shared" si="4"/>
        <v>0</v>
      </c>
      <c r="R32" s="599">
        <f>+R31</f>
        <v>0</v>
      </c>
      <c r="S32" s="362">
        <f>+S$14/7</f>
        <v>0</v>
      </c>
      <c r="T32" s="362">
        <f>+T$14/7/2</f>
        <v>0</v>
      </c>
      <c r="U32" s="362"/>
      <c r="V32" s="362"/>
      <c r="W32" s="362"/>
      <c r="X32" s="362"/>
      <c r="Y32" s="599"/>
      <c r="Z32" s="599"/>
    </row>
    <row r="33" spans="1:34" x14ac:dyDescent="0.25">
      <c r="A33" s="361"/>
      <c r="B33" s="290">
        <f t="shared" si="2"/>
        <v>2011</v>
      </c>
      <c r="C33" s="423">
        <f t="shared" si="1"/>
        <v>0</v>
      </c>
      <c r="D33" s="599"/>
      <c r="E33" s="599"/>
      <c r="F33" s="599"/>
      <c r="G33" s="599"/>
      <c r="H33" s="599"/>
      <c r="I33" s="599"/>
      <c r="J33" s="599"/>
      <c r="K33" s="599"/>
      <c r="L33" s="599"/>
      <c r="M33" s="599"/>
      <c r="N33" s="599">
        <f>+N$14/7/2</f>
        <v>0</v>
      </c>
      <c r="O33" s="599">
        <f>+O32</f>
        <v>0</v>
      </c>
      <c r="P33" s="599">
        <f t="shared" si="3"/>
        <v>0</v>
      </c>
      <c r="Q33" s="599">
        <f t="shared" si="4"/>
        <v>0</v>
      </c>
      <c r="R33" s="599">
        <f t="shared" ref="R33:R36" si="5">+R32</f>
        <v>0</v>
      </c>
      <c r="S33" s="362">
        <f>+S32</f>
        <v>0</v>
      </c>
      <c r="T33" s="362">
        <f>+T$14/7</f>
        <v>0</v>
      </c>
      <c r="U33" s="362"/>
      <c r="V33" s="362"/>
      <c r="W33" s="362"/>
      <c r="X33" s="362"/>
      <c r="Y33" s="599"/>
      <c r="Z33" s="599"/>
    </row>
    <row r="34" spans="1:34" x14ac:dyDescent="0.25">
      <c r="A34" s="361"/>
      <c r="B34" s="290">
        <f t="shared" si="2"/>
        <v>2012</v>
      </c>
      <c r="C34" s="423">
        <f t="shared" si="1"/>
        <v>0</v>
      </c>
      <c r="D34" s="599"/>
      <c r="E34" s="599"/>
      <c r="F34" s="599"/>
      <c r="G34" s="599"/>
      <c r="H34" s="599"/>
      <c r="I34" s="599"/>
      <c r="J34" s="599"/>
      <c r="K34" s="599"/>
      <c r="L34" s="599"/>
      <c r="M34" s="599"/>
      <c r="N34" s="599"/>
      <c r="O34" s="599">
        <f>+O$14/7/2</f>
        <v>0</v>
      </c>
      <c r="P34" s="599">
        <f t="shared" si="3"/>
        <v>0</v>
      </c>
      <c r="Q34" s="599">
        <f t="shared" si="4"/>
        <v>0</v>
      </c>
      <c r="R34" s="599">
        <f t="shared" si="5"/>
        <v>0</v>
      </c>
      <c r="S34" s="362">
        <f t="shared" ref="S34:S36" si="6">+S33</f>
        <v>0</v>
      </c>
      <c r="T34" s="362">
        <f>T33</f>
        <v>0</v>
      </c>
      <c r="U34" s="362"/>
      <c r="V34" s="362">
        <f>V14/7/2</f>
        <v>0</v>
      </c>
      <c r="W34" s="362"/>
      <c r="X34" s="362"/>
      <c r="Y34" s="599"/>
      <c r="Z34" s="599"/>
    </row>
    <row r="35" spans="1:34" x14ac:dyDescent="0.25">
      <c r="A35" s="361"/>
      <c r="B35" s="290">
        <f t="shared" si="2"/>
        <v>2013</v>
      </c>
      <c r="C35" s="423">
        <f t="shared" si="1"/>
        <v>0</v>
      </c>
      <c r="D35" s="599"/>
      <c r="E35" s="599"/>
      <c r="F35" s="599"/>
      <c r="G35" s="599"/>
      <c r="H35" s="599"/>
      <c r="I35" s="599"/>
      <c r="J35" s="599"/>
      <c r="K35" s="599"/>
      <c r="L35" s="599"/>
      <c r="M35" s="599"/>
      <c r="N35" s="599"/>
      <c r="O35" s="599"/>
      <c r="P35" s="599">
        <f>P14/7/2</f>
        <v>0</v>
      </c>
      <c r="Q35" s="599">
        <f t="shared" si="4"/>
        <v>0</v>
      </c>
      <c r="R35" s="599">
        <f t="shared" si="5"/>
        <v>0</v>
      </c>
      <c r="S35" s="362">
        <f t="shared" si="6"/>
        <v>0</v>
      </c>
      <c r="T35" s="362">
        <f>T34</f>
        <v>0</v>
      </c>
      <c r="U35" s="362">
        <f>U34</f>
        <v>0</v>
      </c>
      <c r="V35" s="362">
        <f>V14/7</f>
        <v>0</v>
      </c>
      <c r="W35" s="362"/>
      <c r="X35" s="362"/>
      <c r="Y35" s="599"/>
      <c r="Z35" s="599"/>
    </row>
    <row r="36" spans="1:34" x14ac:dyDescent="0.25">
      <c r="A36" s="361"/>
      <c r="B36" s="290">
        <f t="shared" si="2"/>
        <v>2014</v>
      </c>
      <c r="C36" s="423">
        <f t="shared" si="1"/>
        <v>0</v>
      </c>
      <c r="D36" s="605"/>
      <c r="E36" s="605"/>
      <c r="F36" s="605"/>
      <c r="G36" s="605"/>
      <c r="H36" s="605"/>
      <c r="I36" s="605"/>
      <c r="J36" s="605"/>
      <c r="K36" s="605"/>
      <c r="L36" s="605"/>
      <c r="M36" s="605"/>
      <c r="N36" s="605"/>
      <c r="O36" s="605"/>
      <c r="P36" s="605"/>
      <c r="Q36" s="605">
        <f>Q14/7/2</f>
        <v>0</v>
      </c>
      <c r="R36" s="605">
        <f t="shared" si="5"/>
        <v>0</v>
      </c>
      <c r="S36" s="399">
        <f t="shared" si="6"/>
        <v>0</v>
      </c>
      <c r="T36" s="399">
        <f>T35</f>
        <v>0</v>
      </c>
      <c r="U36" s="399">
        <f>U35</f>
        <v>0</v>
      </c>
      <c r="V36" s="399">
        <f>V35</f>
        <v>0</v>
      </c>
      <c r="W36" s="399"/>
      <c r="X36" s="399">
        <f>X14/7/2</f>
        <v>0</v>
      </c>
      <c r="Y36" s="605"/>
      <c r="Z36" s="599"/>
    </row>
    <row r="37" spans="1:34" x14ac:dyDescent="0.25">
      <c r="A37" s="361"/>
      <c r="B37" s="290">
        <f t="shared" si="2"/>
        <v>2015</v>
      </c>
      <c r="C37" s="423">
        <f t="shared" si="1"/>
        <v>0</v>
      </c>
      <c r="D37" s="605"/>
      <c r="E37" s="605"/>
      <c r="F37" s="605"/>
      <c r="G37" s="605"/>
      <c r="H37" s="605"/>
      <c r="I37" s="605"/>
      <c r="J37" s="605"/>
      <c r="K37" s="605"/>
      <c r="L37" s="605"/>
      <c r="M37" s="605"/>
      <c r="N37" s="605"/>
      <c r="O37" s="605"/>
      <c r="P37" s="605"/>
      <c r="Q37" s="605"/>
      <c r="R37" s="605">
        <f>R14/7/2</f>
        <v>0</v>
      </c>
      <c r="S37" s="399">
        <f>S36</f>
        <v>0</v>
      </c>
      <c r="T37" s="399">
        <f>T36</f>
        <v>0</v>
      </c>
      <c r="U37" s="399">
        <f>U36</f>
        <v>0</v>
      </c>
      <c r="V37" s="399">
        <f>V36</f>
        <v>0</v>
      </c>
      <c r="W37" s="399"/>
      <c r="X37" s="399">
        <f>X14/7</f>
        <v>0</v>
      </c>
      <c r="Y37" s="605">
        <f>Y14/7/2</f>
        <v>0</v>
      </c>
      <c r="Z37" s="599"/>
    </row>
    <row r="38" spans="1:34" x14ac:dyDescent="0.25">
      <c r="A38" s="361"/>
      <c r="B38" s="290">
        <f t="shared" si="2"/>
        <v>2016</v>
      </c>
      <c r="C38" s="423">
        <f t="shared" si="1"/>
        <v>0</v>
      </c>
      <c r="D38" s="605"/>
      <c r="E38" s="605"/>
      <c r="F38" s="605"/>
      <c r="G38" s="605"/>
      <c r="H38" s="605"/>
      <c r="I38" s="605"/>
      <c r="J38" s="605"/>
      <c r="K38" s="605"/>
      <c r="L38" s="605"/>
      <c r="M38" s="605"/>
      <c r="N38" s="605"/>
      <c r="O38" s="605"/>
      <c r="P38" s="605"/>
      <c r="Q38" s="605"/>
      <c r="R38" s="605"/>
      <c r="S38" s="399"/>
      <c r="T38" s="399"/>
      <c r="U38" s="399"/>
      <c r="V38" s="399"/>
      <c r="W38" s="399"/>
      <c r="X38" s="399"/>
      <c r="Y38" s="605"/>
      <c r="Z38" s="399"/>
    </row>
    <row r="39" spans="1:34" x14ac:dyDescent="0.25">
      <c r="A39" s="361"/>
      <c r="B39" s="290">
        <f t="shared" si="2"/>
        <v>2017</v>
      </c>
      <c r="C39" s="423">
        <f t="shared" si="1"/>
        <v>0</v>
      </c>
      <c r="D39" s="605"/>
      <c r="E39" s="605"/>
      <c r="F39" s="605"/>
      <c r="G39" s="605"/>
      <c r="H39" s="605"/>
      <c r="I39" s="605"/>
      <c r="J39" s="605"/>
      <c r="K39" s="605"/>
      <c r="L39" s="605"/>
      <c r="M39" s="605"/>
      <c r="N39" s="605"/>
      <c r="O39" s="605"/>
      <c r="P39" s="605"/>
      <c r="Q39" s="605"/>
      <c r="R39" s="605"/>
      <c r="S39" s="399"/>
      <c r="T39" s="399"/>
      <c r="U39" s="399"/>
      <c r="V39" s="399"/>
      <c r="W39" s="399"/>
      <c r="X39" s="399"/>
      <c r="Y39" s="605"/>
      <c r="Z39" s="399"/>
    </row>
    <row r="40" spans="1:34" x14ac:dyDescent="0.25">
      <c r="A40" s="361"/>
      <c r="B40" s="290">
        <f t="shared" si="2"/>
        <v>2018</v>
      </c>
      <c r="C40" s="423">
        <f t="shared" si="1"/>
        <v>0</v>
      </c>
      <c r="D40" s="605"/>
      <c r="E40" s="605"/>
      <c r="F40" s="605"/>
      <c r="G40" s="605"/>
      <c r="H40" s="605"/>
      <c r="I40" s="605"/>
      <c r="J40" s="605"/>
      <c r="K40" s="605"/>
      <c r="L40" s="605"/>
      <c r="M40" s="605"/>
      <c r="N40" s="605"/>
      <c r="O40" s="605"/>
      <c r="P40" s="605"/>
      <c r="Q40" s="605"/>
      <c r="R40" s="605"/>
      <c r="S40" s="399"/>
      <c r="T40" s="399"/>
      <c r="U40" s="399"/>
      <c r="V40" s="399"/>
      <c r="W40" s="399"/>
      <c r="X40" s="399"/>
      <c r="Y40" s="605"/>
      <c r="Z40" s="399"/>
    </row>
    <row r="41" spans="1:34" x14ac:dyDescent="0.25">
      <c r="A41" s="361"/>
      <c r="B41" s="290">
        <f t="shared" si="2"/>
        <v>2019</v>
      </c>
      <c r="C41" s="423">
        <f t="shared" si="1"/>
        <v>0</v>
      </c>
      <c r="D41" s="605"/>
      <c r="E41" s="605"/>
      <c r="F41" s="605"/>
      <c r="G41" s="605"/>
      <c r="H41" s="605"/>
      <c r="I41" s="605"/>
      <c r="J41" s="605"/>
      <c r="K41" s="605"/>
      <c r="L41" s="605"/>
      <c r="M41" s="605"/>
      <c r="N41" s="605"/>
      <c r="O41" s="605"/>
      <c r="P41" s="605"/>
      <c r="Q41" s="605"/>
      <c r="R41" s="605"/>
      <c r="S41" s="399"/>
      <c r="T41" s="399"/>
      <c r="U41" s="399"/>
      <c r="V41" s="399"/>
      <c r="W41" s="399"/>
      <c r="X41" s="399"/>
      <c r="Y41" s="605"/>
      <c r="Z41" s="399"/>
    </row>
    <row r="42" spans="1:34" x14ac:dyDescent="0.25">
      <c r="A42" s="361"/>
      <c r="B42" s="290">
        <f t="shared" si="2"/>
        <v>2020</v>
      </c>
      <c r="C42" s="423">
        <f t="shared" si="1"/>
        <v>0</v>
      </c>
      <c r="D42" s="605"/>
      <c r="E42" s="605"/>
      <c r="F42" s="605"/>
      <c r="G42" s="605"/>
      <c r="H42" s="605"/>
      <c r="I42" s="605"/>
      <c r="J42" s="605"/>
      <c r="K42" s="605"/>
      <c r="L42" s="605"/>
      <c r="M42" s="605"/>
      <c r="N42" s="605"/>
      <c r="O42" s="605"/>
      <c r="P42" s="605"/>
      <c r="Q42" s="605"/>
      <c r="R42" s="605"/>
      <c r="S42" s="399"/>
      <c r="T42" s="399"/>
      <c r="U42" s="399"/>
      <c r="V42" s="399"/>
      <c r="W42" s="399"/>
      <c r="X42" s="399"/>
      <c r="Y42" s="605"/>
      <c r="Z42" s="399"/>
    </row>
    <row r="43" spans="1:34" x14ac:dyDescent="0.25">
      <c r="A43" s="361"/>
      <c r="B43" s="290">
        <f t="shared" si="2"/>
        <v>2021</v>
      </c>
      <c r="C43" s="423">
        <f t="shared" si="1"/>
        <v>0</v>
      </c>
      <c r="D43" s="605"/>
      <c r="E43" s="605"/>
      <c r="F43" s="605"/>
      <c r="G43" s="605"/>
      <c r="H43" s="605"/>
      <c r="I43" s="605"/>
      <c r="J43" s="605"/>
      <c r="K43" s="605"/>
      <c r="L43" s="605"/>
      <c r="M43" s="605"/>
      <c r="N43" s="605"/>
      <c r="O43" s="605"/>
      <c r="P43" s="605"/>
      <c r="Q43" s="605"/>
      <c r="R43" s="605"/>
      <c r="S43" s="399"/>
      <c r="T43" s="399"/>
      <c r="U43" s="399"/>
      <c r="V43" s="399"/>
      <c r="W43" s="399"/>
      <c r="X43" s="399"/>
      <c r="Y43" s="605"/>
      <c r="Z43" s="399"/>
    </row>
    <row r="44" spans="1:34" x14ac:dyDescent="0.25">
      <c r="A44" s="361"/>
      <c r="B44" s="290">
        <f t="shared" si="2"/>
        <v>2022</v>
      </c>
      <c r="C44" s="423">
        <f t="shared" si="1"/>
        <v>0</v>
      </c>
      <c r="D44" s="605"/>
      <c r="E44" s="605"/>
      <c r="F44" s="605"/>
      <c r="G44" s="605"/>
      <c r="H44" s="605"/>
      <c r="I44" s="605"/>
      <c r="J44" s="605"/>
      <c r="K44" s="605"/>
      <c r="L44" s="605"/>
      <c r="M44" s="605"/>
      <c r="N44" s="605"/>
      <c r="O44" s="605"/>
      <c r="P44" s="605"/>
      <c r="Q44" s="605"/>
      <c r="R44" s="605"/>
      <c r="S44" s="399"/>
      <c r="T44" s="399"/>
      <c r="U44" s="399"/>
      <c r="V44" s="399"/>
      <c r="W44" s="399"/>
      <c r="X44" s="399"/>
      <c r="Y44" s="605"/>
      <c r="Z44" s="399"/>
    </row>
    <row r="45" spans="1:34" x14ac:dyDescent="0.25">
      <c r="A45" s="361"/>
      <c r="B45" s="290">
        <f t="shared" si="2"/>
        <v>2023</v>
      </c>
      <c r="C45" s="423">
        <f t="shared" si="1"/>
        <v>0</v>
      </c>
      <c r="D45" s="605"/>
      <c r="E45" s="605"/>
      <c r="F45" s="605"/>
      <c r="G45" s="605"/>
      <c r="H45" s="605"/>
      <c r="I45" s="605"/>
      <c r="J45" s="605"/>
      <c r="K45" s="605"/>
      <c r="L45" s="605"/>
      <c r="M45" s="605"/>
      <c r="N45" s="605"/>
      <c r="O45" s="605"/>
      <c r="P45" s="605"/>
      <c r="Q45" s="605"/>
      <c r="R45" s="605"/>
      <c r="S45" s="399"/>
      <c r="T45" s="399"/>
      <c r="U45" s="399"/>
      <c r="V45" s="399"/>
      <c r="W45" s="399"/>
      <c r="X45" s="399"/>
      <c r="Y45" s="605"/>
      <c r="Z45" s="399"/>
    </row>
    <row r="46" spans="1:34" x14ac:dyDescent="0.25">
      <c r="A46" s="361"/>
      <c r="B46" s="290">
        <f t="shared" si="2"/>
        <v>2024</v>
      </c>
      <c r="C46" s="423">
        <f t="shared" si="1"/>
        <v>0</v>
      </c>
      <c r="D46" s="605"/>
      <c r="E46" s="605"/>
      <c r="F46" s="605"/>
      <c r="G46" s="605"/>
      <c r="H46" s="605"/>
      <c r="I46" s="605"/>
      <c r="J46" s="605"/>
      <c r="K46" s="605"/>
      <c r="L46" s="605"/>
      <c r="M46" s="605"/>
      <c r="N46" s="605"/>
      <c r="O46" s="605"/>
      <c r="P46" s="605"/>
      <c r="Q46" s="605"/>
      <c r="R46" s="605"/>
      <c r="S46" s="399"/>
      <c r="T46" s="399"/>
      <c r="U46" s="399"/>
      <c r="V46" s="399"/>
      <c r="W46" s="399"/>
      <c r="X46" s="399"/>
      <c r="Y46" s="605"/>
      <c r="Z46" s="399"/>
    </row>
    <row r="47" spans="1:34" x14ac:dyDescent="0.25">
      <c r="A47" s="361"/>
      <c r="B47" s="290"/>
      <c r="C47" s="511">
        <f t="shared" ref="C47" si="7">SUM(D47:Z47)</f>
        <v>0</v>
      </c>
      <c r="D47" s="607"/>
      <c r="E47" s="607"/>
      <c r="F47" s="607"/>
      <c r="G47" s="607"/>
      <c r="H47" s="607"/>
      <c r="I47" s="607"/>
      <c r="J47" s="607"/>
      <c r="K47" s="607"/>
      <c r="L47" s="607"/>
      <c r="M47" s="607"/>
      <c r="N47" s="605"/>
      <c r="O47" s="605"/>
      <c r="P47" s="605"/>
      <c r="Q47" s="605"/>
      <c r="R47" s="605"/>
      <c r="S47" s="399"/>
      <c r="T47" s="605"/>
      <c r="U47" s="605"/>
      <c r="V47" s="399"/>
      <c r="W47" s="399"/>
      <c r="X47" s="399"/>
      <c r="Y47" s="605"/>
      <c r="Z47" s="605"/>
    </row>
    <row r="48" spans="1:34" x14ac:dyDescent="0.25">
      <c r="A48" s="361" t="s">
        <v>62</v>
      </c>
      <c r="B48" s="623">
        <f>SUM(D48:AH48)</f>
        <v>1043553.78</v>
      </c>
      <c r="C48" s="399">
        <f>SUM(C16:C47)</f>
        <v>0</v>
      </c>
      <c r="D48" s="599">
        <f t="shared" ref="D48:N48" si="8">-SUM(D16:D47)+D14</f>
        <v>0</v>
      </c>
      <c r="E48" s="599">
        <f t="shared" si="8"/>
        <v>0</v>
      </c>
      <c r="F48" s="599">
        <f t="shared" si="8"/>
        <v>0</v>
      </c>
      <c r="G48" s="599">
        <f t="shared" si="8"/>
        <v>0</v>
      </c>
      <c r="H48" s="599">
        <f t="shared" si="8"/>
        <v>0</v>
      </c>
      <c r="I48" s="599">
        <f t="shared" si="8"/>
        <v>0</v>
      </c>
      <c r="J48" s="599">
        <f t="shared" si="8"/>
        <v>0</v>
      </c>
      <c r="K48" s="599">
        <f t="shared" si="8"/>
        <v>0</v>
      </c>
      <c r="L48" s="599">
        <f t="shared" si="8"/>
        <v>0</v>
      </c>
      <c r="M48" s="599">
        <f t="shared" si="8"/>
        <v>0</v>
      </c>
      <c r="N48" s="609">
        <f t="shared" si="8"/>
        <v>0</v>
      </c>
      <c r="O48" s="609">
        <f t="shared" ref="O48:AH48" si="9">-SUM(O16:O47)+O14</f>
        <v>0</v>
      </c>
      <c r="P48" s="609">
        <f t="shared" si="9"/>
        <v>0</v>
      </c>
      <c r="Q48" s="609">
        <f t="shared" si="9"/>
        <v>0</v>
      </c>
      <c r="R48" s="609">
        <f t="shared" si="9"/>
        <v>0</v>
      </c>
      <c r="S48" s="609">
        <f t="shared" si="9"/>
        <v>0</v>
      </c>
      <c r="T48" s="609">
        <f t="shared" si="9"/>
        <v>0</v>
      </c>
      <c r="U48" s="609">
        <f t="shared" si="9"/>
        <v>0</v>
      </c>
      <c r="V48" s="609">
        <f t="shared" si="9"/>
        <v>0</v>
      </c>
      <c r="W48" s="609">
        <f t="shared" si="9"/>
        <v>536139.48</v>
      </c>
      <c r="X48" s="609">
        <f t="shared" si="9"/>
        <v>0</v>
      </c>
      <c r="Y48" s="609">
        <f t="shared" si="9"/>
        <v>0</v>
      </c>
      <c r="Z48" s="609">
        <f t="shared" si="9"/>
        <v>507414.3</v>
      </c>
      <c r="AA48" s="609">
        <f t="shared" si="9"/>
        <v>0</v>
      </c>
      <c r="AB48" s="609">
        <f t="shared" si="9"/>
        <v>0</v>
      </c>
      <c r="AC48" s="609">
        <f t="shared" si="9"/>
        <v>0</v>
      </c>
      <c r="AD48" s="609">
        <f t="shared" si="9"/>
        <v>0</v>
      </c>
      <c r="AE48" s="609">
        <f t="shared" si="9"/>
        <v>0</v>
      </c>
      <c r="AF48" s="609">
        <f t="shared" si="9"/>
        <v>0</v>
      </c>
      <c r="AG48" s="609">
        <f t="shared" si="9"/>
        <v>0</v>
      </c>
      <c r="AH48" s="609">
        <f t="shared" si="9"/>
        <v>0</v>
      </c>
    </row>
    <row r="49" spans="1:26" x14ac:dyDescent="0.25">
      <c r="A49" s="361"/>
      <c r="B49" s="399">
        <f>SUM(D49:Y49)</f>
        <v>0</v>
      </c>
      <c r="C49" s="479"/>
      <c r="D49" s="599"/>
      <c r="E49" s="599"/>
      <c r="F49" s="599"/>
      <c r="G49" s="599"/>
      <c r="H49" s="599"/>
      <c r="I49" s="599"/>
      <c r="J49" s="599"/>
      <c r="K49" s="599"/>
      <c r="L49" s="599"/>
      <c r="M49" s="599"/>
      <c r="N49" s="599"/>
      <c r="O49" s="599"/>
      <c r="P49" s="599"/>
      <c r="Q49" s="599"/>
      <c r="R49" s="599"/>
      <c r="S49" s="599"/>
      <c r="T49" s="599"/>
      <c r="U49" s="599"/>
      <c r="V49" s="599"/>
      <c r="W49" s="599"/>
      <c r="X49" s="599"/>
      <c r="Y49" s="599"/>
      <c r="Z49" s="599"/>
    </row>
    <row r="50" spans="1:26" x14ac:dyDescent="0.25">
      <c r="A50" s="387" t="s">
        <v>63</v>
      </c>
      <c r="B50" s="290"/>
      <c r="C50" s="611">
        <f>+C14+C48</f>
        <v>1043553.78</v>
      </c>
      <c r="D50" s="599"/>
      <c r="E50" s="599"/>
      <c r="F50" s="599"/>
      <c r="G50" s="599"/>
      <c r="H50" s="599"/>
      <c r="I50" s="599"/>
      <c r="J50" s="599"/>
      <c r="K50" s="599"/>
      <c r="L50" s="599"/>
      <c r="M50" s="599"/>
      <c r="N50" s="599"/>
      <c r="O50" s="599"/>
      <c r="P50" s="599"/>
      <c r="Q50" s="599"/>
      <c r="R50" s="599"/>
      <c r="S50" s="599"/>
      <c r="T50" s="605"/>
      <c r="U50" s="605"/>
      <c r="V50" s="605"/>
      <c r="W50" s="605"/>
      <c r="X50" s="605"/>
      <c r="Y50" s="605"/>
      <c r="Z50" s="605"/>
    </row>
    <row r="51" spans="1:26" x14ac:dyDescent="0.25">
      <c r="A51" s="290"/>
      <c r="B51" s="290"/>
      <c r="C51" s="290"/>
      <c r="D51" s="599"/>
      <c r="E51" s="599"/>
      <c r="F51" s="599"/>
      <c r="G51" s="599"/>
      <c r="H51" s="599"/>
      <c r="I51" s="599"/>
      <c r="J51" s="599"/>
      <c r="K51" s="599"/>
      <c r="L51" s="599"/>
      <c r="M51" s="599"/>
      <c r="N51" s="599"/>
      <c r="O51" s="599"/>
      <c r="P51" s="599"/>
      <c r="Q51" s="599"/>
      <c r="R51" s="599"/>
      <c r="S51" s="599"/>
      <c r="T51" s="599"/>
      <c r="U51" s="599"/>
      <c r="V51" s="599"/>
      <c r="W51" s="599"/>
      <c r="X51" s="599"/>
      <c r="Y51" s="599"/>
      <c r="Z51" s="599"/>
    </row>
    <row r="52" spans="1:26" x14ac:dyDescent="0.25">
      <c r="A52" s="290"/>
      <c r="B52" s="612"/>
      <c r="C52" s="290"/>
      <c r="D52" s="599"/>
      <c r="E52" s="599"/>
      <c r="F52" s="599"/>
      <c r="G52" s="599"/>
      <c r="H52" s="599"/>
      <c r="I52" s="599"/>
      <c r="J52" s="599"/>
      <c r="K52" s="599"/>
      <c r="L52" s="599"/>
      <c r="M52" s="599"/>
      <c r="N52" s="599"/>
      <c r="O52" s="599"/>
      <c r="P52" s="599"/>
      <c r="Q52" s="599"/>
      <c r="R52" s="599"/>
      <c r="S52" s="599"/>
      <c r="T52" s="599"/>
      <c r="U52" s="599"/>
      <c r="V52" s="599"/>
      <c r="W52" s="599"/>
      <c r="X52" s="599"/>
      <c r="Y52" s="599"/>
      <c r="Z52" s="599"/>
    </row>
    <row r="53" spans="1:26" x14ac:dyDescent="0.25">
      <c r="A53" s="290"/>
      <c r="B53" s="290"/>
      <c r="C53" s="290"/>
      <c r="E53" s="599"/>
      <c r="F53" s="544"/>
      <c r="G53" s="544"/>
      <c r="H53" s="544"/>
      <c r="I53" s="544"/>
      <c r="J53" s="544"/>
      <c r="K53" s="544"/>
      <c r="L53" s="544"/>
      <c r="M53" s="544"/>
      <c r="N53" s="599">
        <f>SUM(E32:E53)</f>
        <v>0</v>
      </c>
      <c r="O53" s="544"/>
      <c r="P53" s="544"/>
      <c r="Q53" s="544"/>
      <c r="R53" s="544"/>
      <c r="S53" s="544"/>
    </row>
    <row r="54" spans="1:26" x14ac:dyDescent="0.25">
      <c r="B54" s="290"/>
      <c r="C54" s="290"/>
      <c r="E54" s="544"/>
      <c r="F54" s="544"/>
      <c r="G54" s="544"/>
      <c r="H54" s="544"/>
      <c r="I54" s="544"/>
      <c r="J54" s="544"/>
      <c r="K54" s="544"/>
      <c r="L54" s="544"/>
      <c r="M54" s="544"/>
      <c r="N54" s="544"/>
      <c r="O54" s="544"/>
      <c r="P54" s="544"/>
      <c r="Q54" s="544"/>
      <c r="R54" s="544"/>
      <c r="S54" s="544"/>
    </row>
    <row r="55" spans="1:26" x14ac:dyDescent="0.25">
      <c r="E55" s="544"/>
      <c r="F55" s="544"/>
      <c r="G55" s="544"/>
      <c r="H55" s="544"/>
      <c r="I55" s="544"/>
      <c r="J55" s="544"/>
      <c r="K55" s="544"/>
      <c r="L55" s="544"/>
      <c r="M55" s="544"/>
      <c r="N55" s="544"/>
      <c r="O55" s="544"/>
      <c r="P55" s="544"/>
      <c r="Q55" s="544"/>
      <c r="R55" s="544"/>
      <c r="S55" s="544"/>
    </row>
    <row r="56" spans="1:26" x14ac:dyDescent="0.25">
      <c r="E56" s="544"/>
      <c r="F56" s="544"/>
      <c r="G56" s="544"/>
      <c r="H56" s="544"/>
      <c r="I56" s="544"/>
      <c r="J56" s="544"/>
      <c r="K56" s="544"/>
      <c r="L56" s="544"/>
      <c r="M56" s="544"/>
      <c r="N56" s="544"/>
      <c r="O56" s="544"/>
      <c r="P56" s="544"/>
      <c r="Q56" s="544"/>
      <c r="R56" s="544"/>
      <c r="S56" s="544"/>
    </row>
    <row r="57" spans="1:26" x14ac:dyDescent="0.25">
      <c r="E57" s="544"/>
      <c r="F57" s="544"/>
      <c r="G57" s="544"/>
      <c r="H57" s="544"/>
      <c r="I57" s="544"/>
      <c r="J57" s="544"/>
      <c r="K57" s="544"/>
      <c r="L57" s="544"/>
      <c r="M57" s="544"/>
      <c r="N57" s="544"/>
      <c r="O57" s="544"/>
      <c r="P57" s="544"/>
      <c r="Q57" s="544"/>
      <c r="R57" s="544"/>
      <c r="S57" s="544"/>
    </row>
    <row r="58" spans="1:26" x14ac:dyDescent="0.25">
      <c r="E58" s="544"/>
      <c r="F58" s="544"/>
      <c r="G58" s="544"/>
      <c r="H58" s="544"/>
      <c r="I58" s="544"/>
      <c r="J58" s="544"/>
      <c r="K58" s="544"/>
      <c r="L58" s="544"/>
      <c r="M58" s="544"/>
      <c r="N58" s="544"/>
      <c r="O58" s="544"/>
      <c r="P58" s="544"/>
      <c r="Q58" s="544"/>
      <c r="R58" s="544"/>
      <c r="S58" s="544"/>
    </row>
    <row r="59" spans="1:26" x14ac:dyDescent="0.25">
      <c r="E59" s="544"/>
      <c r="F59" s="544"/>
      <c r="G59" s="544"/>
      <c r="H59" s="544"/>
      <c r="I59" s="544"/>
      <c r="J59" s="544"/>
      <c r="K59" s="544"/>
      <c r="L59" s="544"/>
      <c r="M59" s="544"/>
      <c r="N59" s="544"/>
      <c r="O59" s="544"/>
      <c r="P59" s="544"/>
      <c r="Q59" s="544"/>
      <c r="R59" s="544"/>
      <c r="S59" s="544"/>
    </row>
    <row r="60" spans="1:26" x14ac:dyDescent="0.25">
      <c r="E60" s="544"/>
      <c r="F60" s="544"/>
      <c r="G60" s="544"/>
      <c r="H60" s="544"/>
      <c r="I60" s="544"/>
      <c r="J60" s="544"/>
      <c r="K60" s="544"/>
      <c r="L60" s="544"/>
      <c r="M60" s="544"/>
      <c r="N60" s="544"/>
      <c r="O60" s="544"/>
      <c r="P60" s="544"/>
      <c r="Q60" s="544"/>
      <c r="R60" s="544"/>
      <c r="S60" s="544"/>
    </row>
    <row r="61" spans="1:26" x14ac:dyDescent="0.25">
      <c r="E61" s="544"/>
      <c r="F61" s="544"/>
      <c r="G61" s="544"/>
      <c r="H61" s="544"/>
      <c r="I61" s="544"/>
      <c r="J61" s="544"/>
      <c r="K61" s="544"/>
      <c r="L61" s="544"/>
      <c r="M61" s="544"/>
      <c r="N61" s="544"/>
      <c r="O61" s="544"/>
      <c r="P61" s="544"/>
      <c r="Q61" s="544"/>
      <c r="R61" s="544"/>
      <c r="S61" s="544"/>
    </row>
    <row r="62" spans="1:26" x14ac:dyDescent="0.25">
      <c r="E62" s="544"/>
      <c r="F62" s="544"/>
      <c r="G62" s="544"/>
      <c r="H62" s="544"/>
      <c r="I62" s="544"/>
      <c r="J62" s="544"/>
      <c r="K62" s="544"/>
      <c r="L62" s="544"/>
      <c r="M62" s="544"/>
      <c r="N62" s="544"/>
      <c r="O62" s="544"/>
      <c r="P62" s="544"/>
      <c r="Q62" s="544"/>
      <c r="R62" s="544"/>
      <c r="S62" s="544"/>
    </row>
    <row r="63" spans="1:26" x14ac:dyDescent="0.25">
      <c r="E63" s="544"/>
      <c r="F63" s="544"/>
      <c r="G63" s="544"/>
      <c r="H63" s="544"/>
      <c r="I63" s="544"/>
      <c r="J63" s="544"/>
      <c r="K63" s="544"/>
      <c r="L63" s="544"/>
      <c r="M63" s="544"/>
      <c r="N63" s="544"/>
      <c r="O63" s="544"/>
      <c r="P63" s="544"/>
      <c r="Q63" s="544"/>
      <c r="R63" s="544"/>
      <c r="S63" s="544"/>
    </row>
    <row r="64" spans="1:26" x14ac:dyDescent="0.25">
      <c r="E64" s="544"/>
      <c r="F64" s="544"/>
      <c r="G64" s="544"/>
      <c r="H64" s="544"/>
      <c r="I64" s="544"/>
      <c r="J64" s="544"/>
      <c r="K64" s="544"/>
      <c r="L64" s="544"/>
      <c r="M64" s="544"/>
      <c r="N64" s="544"/>
      <c r="O64" s="544"/>
      <c r="P64" s="544"/>
      <c r="Q64" s="544"/>
      <c r="R64" s="544"/>
      <c r="S64" s="544"/>
    </row>
  </sheetData>
  <pageMargins left="0.7" right="0.7" top="0.75" bottom="0.75" header="0.3" footer="0.3"/>
  <pageSetup scale="69" orientation="landscape" horizontalDpi="4294967294" verticalDpi="4294967294" r:id="rId1"/>
  <headerFooter>
    <oddFooter>&amp;Z&amp;F&amp;RPage &amp;P</oddFooter>
  </headerFooter>
  <ignoredErrors>
    <ignoredError sqref="Q32:Q34 R32" formula="1"/>
  </ignoredErrors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A00-000000000000}">
  <sheetPr codeName="Sheet123">
    <tabColor theme="6" tint="-0.249977111117893"/>
    <pageSetUpPr fitToPage="1"/>
  </sheetPr>
  <dimension ref="A1:AB62"/>
  <sheetViews>
    <sheetView workbookViewId="0"/>
  </sheetViews>
  <sheetFormatPr defaultRowHeight="15" x14ac:dyDescent="0.25"/>
  <cols>
    <col min="1" max="1" width="20.85546875" customWidth="1"/>
    <col min="2" max="2" width="10.7109375" customWidth="1"/>
    <col min="3" max="3" width="12.85546875" customWidth="1"/>
    <col min="4" max="12" width="7.42578125" hidden="1" customWidth="1"/>
    <col min="13" max="13" width="7.5703125" hidden="1" customWidth="1"/>
    <col min="14" max="25" width="10.42578125" customWidth="1"/>
  </cols>
  <sheetData>
    <row r="1" spans="1:28" x14ac:dyDescent="0.25">
      <c r="A1" s="11" t="s">
        <v>10</v>
      </c>
      <c r="O1" t="s">
        <v>647</v>
      </c>
    </row>
    <row r="2" spans="1:28" x14ac:dyDescent="0.25">
      <c r="A2" s="9" t="s">
        <v>438</v>
      </c>
    </row>
    <row r="3" spans="1:28" x14ac:dyDescent="0.25">
      <c r="A3" s="9" t="s">
        <v>918</v>
      </c>
    </row>
    <row r="4" spans="1:28" x14ac:dyDescent="0.25">
      <c r="R4" s="40" t="s">
        <v>4</v>
      </c>
      <c r="S4" s="41"/>
      <c r="T4" s="40" t="s">
        <v>8</v>
      </c>
    </row>
    <row r="5" spans="1:28" x14ac:dyDescent="0.25">
      <c r="A5" s="10" t="s">
        <v>9</v>
      </c>
      <c r="B5" s="12" t="s">
        <v>64</v>
      </c>
      <c r="C5" s="12" t="s">
        <v>12</v>
      </c>
      <c r="R5" s="42" t="s">
        <v>2</v>
      </c>
      <c r="S5" s="42" t="s">
        <v>60</v>
      </c>
      <c r="T5" s="42" t="s">
        <v>7</v>
      </c>
    </row>
    <row r="6" spans="1:28" x14ac:dyDescent="0.25">
      <c r="A6" s="9" t="s">
        <v>657</v>
      </c>
      <c r="B6" s="3">
        <v>800</v>
      </c>
      <c r="R6" s="3"/>
    </row>
    <row r="7" spans="1:28" x14ac:dyDescent="0.25">
      <c r="A7" s="213"/>
      <c r="B7" s="212"/>
      <c r="C7" s="214"/>
      <c r="D7" s="293"/>
      <c r="E7" s="293"/>
      <c r="F7" s="293"/>
      <c r="G7" s="293"/>
      <c r="H7" s="293"/>
      <c r="I7" s="293"/>
      <c r="J7" s="293"/>
      <c r="K7" s="293"/>
      <c r="L7" s="293"/>
      <c r="M7" s="293"/>
      <c r="N7" s="293"/>
      <c r="O7" s="294"/>
      <c r="P7" s="6"/>
      <c r="Q7" s="6"/>
      <c r="R7" s="13">
        <f>+C14</f>
        <v>2361191.66</v>
      </c>
      <c r="S7" s="13">
        <f>+-C46</f>
        <v>2361191.6599999997</v>
      </c>
      <c r="T7" s="13">
        <f>+R7-S7</f>
        <v>0</v>
      </c>
    </row>
    <row r="8" spans="1:28" x14ac:dyDescent="0.25">
      <c r="A8" s="213"/>
      <c r="B8" s="3"/>
      <c r="D8" s="293"/>
      <c r="E8" s="293"/>
      <c r="F8" s="293"/>
      <c r="G8" s="293"/>
      <c r="H8" s="293"/>
      <c r="I8" s="293"/>
      <c r="J8" s="293"/>
      <c r="K8" s="293"/>
      <c r="L8" s="293"/>
      <c r="M8" s="293"/>
      <c r="N8" s="293"/>
      <c r="O8" s="294"/>
      <c r="P8" s="6"/>
      <c r="Q8" s="6"/>
    </row>
    <row r="9" spans="1:28" x14ac:dyDescent="0.25">
      <c r="A9" s="2"/>
      <c r="B9" s="3"/>
      <c r="D9" s="293"/>
      <c r="E9" s="293"/>
      <c r="F9" s="293"/>
      <c r="G9" s="293"/>
      <c r="H9" s="293"/>
      <c r="I9" s="293"/>
      <c r="J9" s="293"/>
      <c r="K9" s="293"/>
      <c r="L9" s="293"/>
      <c r="M9" s="293"/>
      <c r="N9" s="293"/>
      <c r="O9" s="294"/>
      <c r="P9" s="6"/>
      <c r="Q9" s="6"/>
    </row>
    <row r="10" spans="1:28" x14ac:dyDescent="0.25">
      <c r="B10" s="3"/>
    </row>
    <row r="11" spans="1:28" x14ac:dyDescent="0.25">
      <c r="A11" s="686" t="s">
        <v>66</v>
      </c>
      <c r="B11" s="212" t="s">
        <v>656</v>
      </c>
      <c r="C11" s="214"/>
    </row>
    <row r="12" spans="1:28" x14ac:dyDescent="0.25">
      <c r="B12" s="28"/>
      <c r="C12" s="2"/>
    </row>
    <row r="13" spans="1:28" x14ac:dyDescent="0.25">
      <c r="A13" s="9" t="s">
        <v>5</v>
      </c>
      <c r="C13" s="31" t="s">
        <v>3</v>
      </c>
      <c r="D13" s="32">
        <v>1994</v>
      </c>
      <c r="E13" s="32">
        <v>1995</v>
      </c>
      <c r="F13" s="32">
        <v>1996</v>
      </c>
      <c r="G13" s="32">
        <v>1997</v>
      </c>
      <c r="H13" s="32">
        <v>1998</v>
      </c>
      <c r="I13" s="32">
        <v>1999</v>
      </c>
      <c r="J13" s="32">
        <v>2000</v>
      </c>
      <c r="K13" s="32">
        <v>2001</v>
      </c>
      <c r="L13" s="32">
        <v>2002</v>
      </c>
      <c r="M13" s="32">
        <v>2003</v>
      </c>
      <c r="N13" s="32">
        <v>2004</v>
      </c>
      <c r="O13" s="32">
        <v>2005</v>
      </c>
      <c r="P13" s="32">
        <v>2006</v>
      </c>
      <c r="Q13" s="32">
        <v>2007</v>
      </c>
      <c r="R13" s="32">
        <v>2008</v>
      </c>
      <c r="S13" s="32">
        <v>2009</v>
      </c>
      <c r="T13" s="32">
        <v>2010</v>
      </c>
      <c r="U13" s="32">
        <v>2011</v>
      </c>
      <c r="V13" s="32">
        <v>2012</v>
      </c>
      <c r="W13" s="32">
        <v>2013</v>
      </c>
      <c r="X13" s="32">
        <v>2014</v>
      </c>
      <c r="Y13" s="328">
        <v>2015</v>
      </c>
      <c r="Z13" s="32">
        <v>2016</v>
      </c>
      <c r="AA13" s="328">
        <v>2017</v>
      </c>
      <c r="AB13" s="32">
        <v>2018</v>
      </c>
    </row>
    <row r="14" spans="1:28" x14ac:dyDescent="0.25">
      <c r="A14" s="9" t="s">
        <v>73</v>
      </c>
      <c r="C14" s="295">
        <f>SUM(D14:Y14)</f>
        <v>2361191.66</v>
      </c>
      <c r="D14" s="233">
        <v>0</v>
      </c>
      <c r="E14" s="233">
        <v>0</v>
      </c>
      <c r="F14" s="233">
        <v>0</v>
      </c>
      <c r="G14" s="233">
        <v>0</v>
      </c>
      <c r="H14" s="233">
        <v>0</v>
      </c>
      <c r="I14" s="233">
        <v>0</v>
      </c>
      <c r="J14" s="233">
        <v>0</v>
      </c>
      <c r="K14" s="233">
        <v>0</v>
      </c>
      <c r="L14" s="233">
        <v>0</v>
      </c>
      <c r="M14" s="233">
        <v>0</v>
      </c>
      <c r="N14" s="233"/>
      <c r="O14" s="233"/>
      <c r="P14" s="233"/>
      <c r="Q14" s="233"/>
      <c r="R14" s="233"/>
      <c r="S14" s="233"/>
      <c r="T14" s="233"/>
      <c r="U14" s="296"/>
      <c r="V14" s="296"/>
      <c r="W14" s="296">
        <v>403281</v>
      </c>
      <c r="X14" s="43">
        <v>1932098.61</v>
      </c>
      <c r="Y14" s="7">
        <v>25812.05</v>
      </c>
    </row>
    <row r="15" spans="1:28" x14ac:dyDescent="0.25">
      <c r="A15" s="34"/>
      <c r="B15" s="2"/>
      <c r="C15" s="2"/>
      <c r="S15" s="233"/>
      <c r="T15" s="233"/>
      <c r="U15" s="233"/>
      <c r="V15" s="233"/>
      <c r="W15" s="233"/>
      <c r="X15" s="233"/>
    </row>
    <row r="16" spans="1:28" x14ac:dyDescent="0.25">
      <c r="A16" s="9" t="s">
        <v>6</v>
      </c>
      <c r="B16" s="3">
        <v>1994</v>
      </c>
      <c r="C16" s="13">
        <f>-SUM(D16:Y16)</f>
        <v>0</v>
      </c>
      <c r="D16" s="297">
        <f>+D$14/7/2</f>
        <v>0</v>
      </c>
      <c r="E16" s="297"/>
      <c r="F16" s="297"/>
      <c r="G16" s="297"/>
      <c r="H16" s="297"/>
      <c r="I16" s="297"/>
      <c r="J16" s="297"/>
      <c r="K16" s="297"/>
      <c r="L16" s="297"/>
      <c r="M16" s="297"/>
      <c r="N16" s="297"/>
      <c r="O16" s="297"/>
      <c r="P16" s="297"/>
      <c r="Q16" s="297"/>
      <c r="R16" s="297"/>
      <c r="S16" s="233"/>
      <c r="T16" s="233"/>
      <c r="U16" s="233"/>
      <c r="V16" s="233"/>
      <c r="W16" s="233"/>
      <c r="X16" s="233"/>
      <c r="Y16" s="297"/>
      <c r="Z16" s="297"/>
    </row>
    <row r="17" spans="1:26" x14ac:dyDescent="0.25">
      <c r="B17" s="3">
        <v>1995</v>
      </c>
      <c r="C17" s="13">
        <f t="shared" ref="C17:C39" si="0">-SUM(D17:Y17)</f>
        <v>0</v>
      </c>
      <c r="D17" s="297">
        <f>+D$14/7</f>
        <v>0</v>
      </c>
      <c r="E17" s="297">
        <f>+E$14/7/2</f>
        <v>0</v>
      </c>
      <c r="F17" s="297"/>
      <c r="G17" s="297"/>
      <c r="H17" s="297"/>
      <c r="I17" s="297"/>
      <c r="J17" s="297"/>
      <c r="K17" s="297"/>
      <c r="L17" s="297"/>
      <c r="M17" s="297"/>
      <c r="N17" s="297"/>
      <c r="O17" s="297"/>
      <c r="P17" s="297"/>
      <c r="Q17" s="297"/>
      <c r="R17" s="297"/>
      <c r="S17" s="233"/>
      <c r="T17" s="233"/>
      <c r="U17" s="233"/>
      <c r="V17" s="233"/>
      <c r="W17" s="233"/>
      <c r="X17" s="233"/>
      <c r="Y17" s="297"/>
      <c r="Z17" s="297"/>
    </row>
    <row r="18" spans="1:26" x14ac:dyDescent="0.25">
      <c r="B18" s="3">
        <v>1996</v>
      </c>
      <c r="C18" s="13">
        <f t="shared" si="0"/>
        <v>0</v>
      </c>
      <c r="D18" s="297">
        <f>+D17</f>
        <v>0</v>
      </c>
      <c r="E18" s="297">
        <f>+E$14/7</f>
        <v>0</v>
      </c>
      <c r="F18" s="297">
        <f>+F$14/7/2</f>
        <v>0</v>
      </c>
      <c r="G18" s="297"/>
      <c r="H18" s="297"/>
      <c r="I18" s="297"/>
      <c r="J18" s="297"/>
      <c r="K18" s="297"/>
      <c r="L18" s="297"/>
      <c r="M18" s="297"/>
      <c r="N18" s="297"/>
      <c r="O18" s="297"/>
      <c r="P18" s="297"/>
      <c r="Q18" s="297"/>
      <c r="R18" s="297"/>
      <c r="S18" s="233"/>
      <c r="T18" s="233"/>
      <c r="U18" s="233"/>
      <c r="V18" s="233"/>
      <c r="W18" s="233"/>
      <c r="X18" s="233"/>
      <c r="Y18" s="297"/>
      <c r="Z18" s="297"/>
    </row>
    <row r="19" spans="1:26" x14ac:dyDescent="0.25">
      <c r="B19" s="3">
        <v>1997</v>
      </c>
      <c r="C19" s="13">
        <f t="shared" si="0"/>
        <v>0</v>
      </c>
      <c r="D19" s="297">
        <f>+D18</f>
        <v>0</v>
      </c>
      <c r="E19" s="297">
        <f>+E18</f>
        <v>0</v>
      </c>
      <c r="F19" s="297">
        <f>+F$14/7</f>
        <v>0</v>
      </c>
      <c r="G19" s="297">
        <f>+G$14/7/2</f>
        <v>0</v>
      </c>
      <c r="H19" s="297"/>
      <c r="I19" s="297"/>
      <c r="J19" s="297"/>
      <c r="K19" s="297"/>
      <c r="L19" s="297"/>
      <c r="M19" s="297"/>
      <c r="N19" s="297"/>
      <c r="O19" s="297"/>
      <c r="P19" s="297"/>
      <c r="Q19" s="297"/>
      <c r="R19" s="297"/>
      <c r="S19" s="233"/>
      <c r="T19" s="233"/>
      <c r="U19" s="233"/>
      <c r="V19" s="233"/>
      <c r="W19" s="233"/>
      <c r="X19" s="233"/>
      <c r="Y19" s="297"/>
      <c r="Z19" s="297"/>
    </row>
    <row r="20" spans="1:26" x14ac:dyDescent="0.25">
      <c r="B20" s="3">
        <v>1998</v>
      </c>
      <c r="C20" s="13">
        <f t="shared" si="0"/>
        <v>0</v>
      </c>
      <c r="D20" s="297">
        <f>+D19</f>
        <v>0</v>
      </c>
      <c r="E20" s="297">
        <f>+E19</f>
        <v>0</v>
      </c>
      <c r="F20" s="297">
        <f>+F19</f>
        <v>0</v>
      </c>
      <c r="G20" s="297">
        <f>+G$14/7</f>
        <v>0</v>
      </c>
      <c r="H20" s="297">
        <f>+H$14/7/2</f>
        <v>0</v>
      </c>
      <c r="I20" s="297"/>
      <c r="J20" s="297"/>
      <c r="K20" s="297"/>
      <c r="L20" s="297"/>
      <c r="M20" s="297"/>
      <c r="N20" s="297"/>
      <c r="O20" s="297"/>
      <c r="P20" s="297"/>
      <c r="Q20" s="297"/>
      <c r="R20" s="297"/>
      <c r="S20" s="233"/>
      <c r="T20" s="233"/>
      <c r="U20" s="233"/>
      <c r="V20" s="233"/>
      <c r="W20" s="233"/>
      <c r="X20" s="233"/>
      <c r="Y20" s="297"/>
      <c r="Z20" s="297"/>
    </row>
    <row r="21" spans="1:26" x14ac:dyDescent="0.25">
      <c r="B21" s="3">
        <v>1999</v>
      </c>
      <c r="C21" s="13">
        <f t="shared" si="0"/>
        <v>0</v>
      </c>
      <c r="D21" s="297">
        <f>+D20</f>
        <v>0</v>
      </c>
      <c r="E21" s="297">
        <f>+E20</f>
        <v>0</v>
      </c>
      <c r="F21" s="297">
        <f>+F20</f>
        <v>0</v>
      </c>
      <c r="G21" s="297">
        <f>+G20</f>
        <v>0</v>
      </c>
      <c r="H21" s="297">
        <f>+H$14/7</f>
        <v>0</v>
      </c>
      <c r="I21" s="297">
        <f>+I$14/7/2</f>
        <v>0</v>
      </c>
      <c r="J21" s="297"/>
      <c r="K21" s="297"/>
      <c r="L21" s="297"/>
      <c r="M21" s="297"/>
      <c r="N21" s="297"/>
      <c r="O21" s="297"/>
      <c r="P21" s="297"/>
      <c r="Q21" s="297"/>
      <c r="R21" s="297"/>
      <c r="S21" s="233"/>
      <c r="T21" s="233"/>
      <c r="U21" s="233"/>
      <c r="V21" s="233"/>
      <c r="W21" s="233"/>
      <c r="X21" s="233"/>
      <c r="Y21" s="297"/>
      <c r="Z21" s="297"/>
    </row>
    <row r="22" spans="1:26" x14ac:dyDescent="0.25">
      <c r="B22" s="3">
        <v>2000</v>
      </c>
      <c r="C22" s="13">
        <f t="shared" si="0"/>
        <v>0</v>
      </c>
      <c r="D22" s="297">
        <f>+D21</f>
        <v>0</v>
      </c>
      <c r="E22" s="297">
        <f>+E21</f>
        <v>0</v>
      </c>
      <c r="F22" s="297">
        <f>+F21</f>
        <v>0</v>
      </c>
      <c r="G22" s="297">
        <f>+G21</f>
        <v>0</v>
      </c>
      <c r="H22" s="297">
        <f>+H21</f>
        <v>0</v>
      </c>
      <c r="I22" s="297">
        <f>+I$14/7</f>
        <v>0</v>
      </c>
      <c r="J22" s="297">
        <f>+J$14/7/2</f>
        <v>0</v>
      </c>
      <c r="K22" s="297"/>
      <c r="L22" s="297"/>
      <c r="M22" s="297"/>
      <c r="N22" s="297"/>
      <c r="O22" s="297"/>
      <c r="P22" s="297"/>
      <c r="Q22" s="297"/>
      <c r="R22" s="297"/>
      <c r="S22" s="233"/>
      <c r="T22" s="233"/>
      <c r="U22" s="233"/>
      <c r="V22" s="233"/>
      <c r="W22" s="233"/>
      <c r="X22" s="233"/>
      <c r="Y22" s="297"/>
      <c r="Z22" s="297"/>
    </row>
    <row r="23" spans="1:26" x14ac:dyDescent="0.25">
      <c r="B23" s="3">
        <v>2001</v>
      </c>
      <c r="C23" s="13">
        <f t="shared" si="0"/>
        <v>0</v>
      </c>
      <c r="D23" s="297">
        <f>+D$14/7/2</f>
        <v>0</v>
      </c>
      <c r="E23" s="297">
        <f>+E22</f>
        <v>0</v>
      </c>
      <c r="F23" s="297">
        <f>+F22</f>
        <v>0</v>
      </c>
      <c r="G23" s="297">
        <f>+G22</f>
        <v>0</v>
      </c>
      <c r="H23" s="297">
        <f>+H22</f>
        <v>0</v>
      </c>
      <c r="I23" s="297">
        <f>+I22</f>
        <v>0</v>
      </c>
      <c r="J23" s="297">
        <f>+J$14/7</f>
        <v>0</v>
      </c>
      <c r="K23" s="297">
        <f>+K$14/7/2</f>
        <v>0</v>
      </c>
      <c r="L23" s="297"/>
      <c r="M23" s="297"/>
      <c r="N23" s="297"/>
      <c r="O23" s="297"/>
      <c r="P23" s="297"/>
      <c r="Q23" s="297"/>
      <c r="R23" s="297"/>
      <c r="S23" s="233"/>
      <c r="T23" s="233"/>
      <c r="U23" s="233"/>
      <c r="V23" s="233"/>
      <c r="W23" s="233"/>
      <c r="X23" s="233"/>
      <c r="Y23" s="297"/>
      <c r="Z23" s="297"/>
    </row>
    <row r="24" spans="1:26" x14ac:dyDescent="0.25">
      <c r="B24" s="3">
        <v>2002</v>
      </c>
      <c r="C24" s="13">
        <f t="shared" si="0"/>
        <v>0</v>
      </c>
      <c r="D24" s="297"/>
      <c r="E24" s="297">
        <f>+E$14/7/2</f>
        <v>0</v>
      </c>
      <c r="F24" s="297">
        <f>+F23</f>
        <v>0</v>
      </c>
      <c r="G24" s="297">
        <f>+G23</f>
        <v>0</v>
      </c>
      <c r="H24" s="297">
        <f>+H23</f>
        <v>0</v>
      </c>
      <c r="I24" s="297">
        <f>+I23</f>
        <v>0</v>
      </c>
      <c r="J24" s="297">
        <f>+J23</f>
        <v>0</v>
      </c>
      <c r="K24" s="297">
        <f>+K$14/7</f>
        <v>0</v>
      </c>
      <c r="L24" s="297">
        <f>+L$14/7/2</f>
        <v>0</v>
      </c>
      <c r="M24" s="297"/>
      <c r="N24" s="297"/>
      <c r="O24" s="297"/>
      <c r="P24" s="297"/>
      <c r="Q24" s="297"/>
      <c r="R24" s="297"/>
      <c r="S24" s="233"/>
      <c r="T24" s="233"/>
      <c r="U24" s="233"/>
      <c r="V24" s="233"/>
      <c r="W24" s="233"/>
      <c r="X24" s="233"/>
      <c r="Y24" s="297"/>
      <c r="Z24" s="297"/>
    </row>
    <row r="25" spans="1:26" x14ac:dyDescent="0.25">
      <c r="B25" s="3">
        <v>2003</v>
      </c>
      <c r="C25" s="13">
        <f t="shared" si="0"/>
        <v>0</v>
      </c>
      <c r="D25" s="297"/>
      <c r="E25" s="297"/>
      <c r="F25" s="297">
        <f>+F$14/7/2</f>
        <v>0</v>
      </c>
      <c r="G25" s="297">
        <f>+G24</f>
        <v>0</v>
      </c>
      <c r="H25" s="297">
        <f>+H24</f>
        <v>0</v>
      </c>
      <c r="I25" s="297">
        <f>+I24</f>
        <v>0</v>
      </c>
      <c r="J25" s="297">
        <f>+J24</f>
        <v>0</v>
      </c>
      <c r="K25" s="297">
        <f>+K24</f>
        <v>0</v>
      </c>
      <c r="L25" s="297">
        <f>+L$14/7</f>
        <v>0</v>
      </c>
      <c r="M25" s="297">
        <f>+M$14/7/2</f>
        <v>0</v>
      </c>
      <c r="N25" s="297"/>
      <c r="O25" s="297"/>
      <c r="P25" s="297"/>
      <c r="Q25" s="297"/>
      <c r="R25" s="297"/>
      <c r="S25" s="233"/>
      <c r="T25" s="233"/>
      <c r="U25" s="233"/>
      <c r="V25" s="233"/>
      <c r="W25" s="233"/>
      <c r="X25" s="233"/>
      <c r="Y25" s="297"/>
      <c r="Z25" s="297"/>
    </row>
    <row r="26" spans="1:26" x14ac:dyDescent="0.25">
      <c r="B26" s="3">
        <v>2004</v>
      </c>
      <c r="C26" s="13">
        <f t="shared" si="0"/>
        <v>0</v>
      </c>
      <c r="D26" s="297"/>
      <c r="E26" s="297"/>
      <c r="F26" s="297"/>
      <c r="G26" s="297">
        <f>+G$14/7/2</f>
        <v>0</v>
      </c>
      <c r="H26" s="297">
        <f>+H25</f>
        <v>0</v>
      </c>
      <c r="I26" s="297">
        <f>+I25</f>
        <v>0</v>
      </c>
      <c r="J26" s="297">
        <f>+J25</f>
        <v>0</v>
      </c>
      <c r="K26" s="297">
        <f>+K25</f>
        <v>0</v>
      </c>
      <c r="L26" s="297">
        <f>+L25</f>
        <v>0</v>
      </c>
      <c r="M26" s="297">
        <f>+M$14/7</f>
        <v>0</v>
      </c>
      <c r="N26" s="7">
        <f>+N$14/7/2</f>
        <v>0</v>
      </c>
      <c r="O26" s="7"/>
      <c r="P26" s="7"/>
      <c r="Q26" s="7"/>
      <c r="R26" s="7"/>
      <c r="S26" s="43"/>
      <c r="T26" s="43"/>
      <c r="U26" s="43"/>
      <c r="V26" s="43"/>
      <c r="W26" s="43"/>
      <c r="X26" s="43"/>
      <c r="Y26" s="7"/>
      <c r="Z26" s="297"/>
    </row>
    <row r="27" spans="1:26" x14ac:dyDescent="0.25">
      <c r="B27" s="3">
        <v>2005</v>
      </c>
      <c r="C27" s="13">
        <f t="shared" si="0"/>
        <v>0</v>
      </c>
      <c r="D27" s="297"/>
      <c r="E27" s="297"/>
      <c r="F27" s="297"/>
      <c r="G27" s="297"/>
      <c r="H27" s="297">
        <f>+H$14/7/2</f>
        <v>0</v>
      </c>
      <c r="I27" s="297">
        <f>+I26</f>
        <v>0</v>
      </c>
      <c r="J27" s="297">
        <f>+J26</f>
        <v>0</v>
      </c>
      <c r="K27" s="297">
        <f>+K26</f>
        <v>0</v>
      </c>
      <c r="L27" s="297">
        <f>+L26</f>
        <v>0</v>
      </c>
      <c r="M27" s="297">
        <f>+M26</f>
        <v>0</v>
      </c>
      <c r="N27" s="7">
        <f>+N$14/7</f>
        <v>0</v>
      </c>
      <c r="O27" s="7">
        <f>+O$14/7/2</f>
        <v>0</v>
      </c>
      <c r="P27" s="7"/>
      <c r="Q27" s="7"/>
      <c r="R27" s="7"/>
      <c r="S27" s="43"/>
      <c r="T27" s="43"/>
      <c r="U27" s="43"/>
      <c r="V27" s="43"/>
      <c r="W27" s="43"/>
      <c r="X27" s="43"/>
      <c r="Y27" s="7"/>
      <c r="Z27" s="297"/>
    </row>
    <row r="28" spans="1:26" x14ac:dyDescent="0.25">
      <c r="B28" s="3">
        <v>2006</v>
      </c>
      <c r="C28" s="13">
        <f t="shared" si="0"/>
        <v>0</v>
      </c>
      <c r="D28" s="297"/>
      <c r="E28" s="297"/>
      <c r="F28" s="297"/>
      <c r="G28" s="297"/>
      <c r="H28" s="297"/>
      <c r="I28" s="297">
        <f>+I$14/7/2</f>
        <v>0</v>
      </c>
      <c r="J28" s="297">
        <f>+J27</f>
        <v>0</v>
      </c>
      <c r="K28" s="297">
        <f>+K27</f>
        <v>0</v>
      </c>
      <c r="L28" s="297">
        <f>+L27</f>
        <v>0</v>
      </c>
      <c r="M28" s="297">
        <f>+M27</f>
        <v>0</v>
      </c>
      <c r="N28" s="7">
        <f>+N27</f>
        <v>0</v>
      </c>
      <c r="O28" s="7">
        <f>+O$14/7</f>
        <v>0</v>
      </c>
      <c r="P28" s="7">
        <f>+P$14/7/2</f>
        <v>0</v>
      </c>
      <c r="Q28" s="7"/>
      <c r="R28" s="7"/>
      <c r="S28" s="43"/>
      <c r="T28" s="43"/>
      <c r="U28" s="43"/>
      <c r="V28" s="43"/>
      <c r="W28" s="43"/>
      <c r="X28" s="43"/>
      <c r="Y28" s="7"/>
      <c r="Z28" s="297"/>
    </row>
    <row r="29" spans="1:26" x14ac:dyDescent="0.25">
      <c r="B29" s="3">
        <v>2007</v>
      </c>
      <c r="C29" s="13">
        <f t="shared" si="0"/>
        <v>0</v>
      </c>
      <c r="D29" s="297"/>
      <c r="E29" s="297"/>
      <c r="F29" s="297"/>
      <c r="G29" s="297"/>
      <c r="H29" s="297"/>
      <c r="I29" s="297"/>
      <c r="J29" s="297">
        <f>+J$14/7/2</f>
        <v>0</v>
      </c>
      <c r="K29" s="297">
        <f>+K28</f>
        <v>0</v>
      </c>
      <c r="L29" s="297">
        <f>+L28</f>
        <v>0</v>
      </c>
      <c r="M29" s="297">
        <f>+M28</f>
        <v>0</v>
      </c>
      <c r="N29" s="7">
        <f>+N28</f>
        <v>0</v>
      </c>
      <c r="O29" s="7">
        <f>+O28</f>
        <v>0</v>
      </c>
      <c r="P29" s="7">
        <f>+P$14/7</f>
        <v>0</v>
      </c>
      <c r="Q29" s="7">
        <f>+Q$14/7/2</f>
        <v>0</v>
      </c>
      <c r="R29" s="7"/>
      <c r="S29" s="43"/>
      <c r="T29" s="43"/>
      <c r="U29" s="43"/>
      <c r="V29" s="43"/>
      <c r="W29" s="43"/>
      <c r="X29" s="43"/>
      <c r="Y29" s="7"/>
      <c r="Z29" s="297"/>
    </row>
    <row r="30" spans="1:26" x14ac:dyDescent="0.25">
      <c r="B30" s="3">
        <v>2008</v>
      </c>
      <c r="C30" s="13">
        <f t="shared" si="0"/>
        <v>0</v>
      </c>
      <c r="D30" s="297"/>
      <c r="E30" s="297"/>
      <c r="F30" s="297"/>
      <c r="G30" s="297"/>
      <c r="H30" s="297"/>
      <c r="I30" s="297"/>
      <c r="J30" s="297"/>
      <c r="K30" s="297">
        <f>+K$14/7/2</f>
        <v>0</v>
      </c>
      <c r="L30" s="297">
        <f>+L29</f>
        <v>0</v>
      </c>
      <c r="M30" s="297">
        <f>+M29</f>
        <v>0</v>
      </c>
      <c r="N30" s="7">
        <f>+N29</f>
        <v>0</v>
      </c>
      <c r="O30" s="7">
        <f>+O29</f>
        <v>0</v>
      </c>
      <c r="P30" s="7">
        <f>+P29</f>
        <v>0</v>
      </c>
      <c r="Q30" s="7">
        <f>+Q$14/7</f>
        <v>0</v>
      </c>
      <c r="R30" s="7">
        <f>+R$14/7/2</f>
        <v>0</v>
      </c>
      <c r="S30" s="43"/>
      <c r="T30" s="43"/>
      <c r="U30" s="43"/>
      <c r="V30" s="43"/>
      <c r="W30" s="43"/>
      <c r="X30" s="43"/>
      <c r="Y30" s="7"/>
      <c r="Z30" s="297"/>
    </row>
    <row r="31" spans="1:26" x14ac:dyDescent="0.25">
      <c r="B31" s="3">
        <v>2009</v>
      </c>
      <c r="C31" s="13">
        <f t="shared" si="0"/>
        <v>0</v>
      </c>
      <c r="D31" s="297"/>
      <c r="E31" s="297"/>
      <c r="F31" s="297"/>
      <c r="G31" s="297"/>
      <c r="H31" s="297"/>
      <c r="I31" s="297"/>
      <c r="J31" s="297"/>
      <c r="K31" s="297"/>
      <c r="L31" s="297">
        <f>+L$14/7/2</f>
        <v>0</v>
      </c>
      <c r="M31" s="297">
        <f>+M30</f>
        <v>0</v>
      </c>
      <c r="N31" s="7">
        <f>+N30</f>
        <v>0</v>
      </c>
      <c r="O31" s="7">
        <f>+O30</f>
        <v>0</v>
      </c>
      <c r="P31" s="7">
        <f>+P30</f>
        <v>0</v>
      </c>
      <c r="Q31" s="7">
        <f>+Q30</f>
        <v>0</v>
      </c>
      <c r="R31" s="7">
        <f>+R$14/7</f>
        <v>0</v>
      </c>
      <c r="S31" s="43">
        <f>+S$14/7/2</f>
        <v>0</v>
      </c>
      <c r="T31" s="43"/>
      <c r="U31" s="43"/>
      <c r="V31" s="43"/>
      <c r="W31" s="43"/>
      <c r="X31" s="43"/>
      <c r="Y31" s="7"/>
      <c r="Z31" s="297"/>
    </row>
    <row r="32" spans="1:26" x14ac:dyDescent="0.25">
      <c r="A32" s="38" t="s">
        <v>59</v>
      </c>
      <c r="B32" s="3">
        <v>2010</v>
      </c>
      <c r="C32" s="13">
        <f t="shared" si="0"/>
        <v>0</v>
      </c>
      <c r="D32" s="297"/>
      <c r="E32" s="297"/>
      <c r="F32" s="297"/>
      <c r="G32" s="297"/>
      <c r="H32" s="297"/>
      <c r="I32" s="297"/>
      <c r="J32" s="297"/>
      <c r="K32" s="297"/>
      <c r="L32" s="297"/>
      <c r="M32" s="297">
        <f>+M$14/7/2</f>
        <v>0</v>
      </c>
      <c r="N32" s="7">
        <f>+N31</f>
        <v>0</v>
      </c>
      <c r="O32" s="7">
        <f>+O31</f>
        <v>0</v>
      </c>
      <c r="P32" s="7">
        <f>+P31</f>
        <v>0</v>
      </c>
      <c r="Q32" s="7">
        <f>+Q31</f>
        <v>0</v>
      </c>
      <c r="R32" s="7">
        <f>+R31</f>
        <v>0</v>
      </c>
      <c r="S32" s="43">
        <f>+S$14/7</f>
        <v>0</v>
      </c>
      <c r="T32" s="43">
        <f>+T$14/7/2</f>
        <v>0</v>
      </c>
      <c r="U32" s="43"/>
      <c r="V32" s="43"/>
      <c r="W32" s="43"/>
      <c r="X32" s="43"/>
      <c r="Y32" s="7"/>
      <c r="Z32" s="297"/>
    </row>
    <row r="33" spans="1:27" x14ac:dyDescent="0.25">
      <c r="A33" s="38"/>
      <c r="B33" s="3">
        <v>2011</v>
      </c>
      <c r="C33" s="13">
        <f t="shared" si="0"/>
        <v>0</v>
      </c>
      <c r="D33" s="297"/>
      <c r="E33" s="297"/>
      <c r="F33" s="297"/>
      <c r="G33" s="297"/>
      <c r="H33" s="297"/>
      <c r="I33" s="297"/>
      <c r="J33" s="297"/>
      <c r="K33" s="297"/>
      <c r="L33" s="297"/>
      <c r="M33" s="297"/>
      <c r="N33" s="7">
        <f>+N$14/7/2</f>
        <v>0</v>
      </c>
      <c r="O33" s="7">
        <f>+O32</f>
        <v>0</v>
      </c>
      <c r="P33" s="7">
        <f>+P32</f>
        <v>0</v>
      </c>
      <c r="Q33" s="7">
        <f>+Q32</f>
        <v>0</v>
      </c>
      <c r="R33" s="7">
        <f>+R32</f>
        <v>0</v>
      </c>
      <c r="S33" s="43">
        <f>+S32</f>
        <v>0</v>
      </c>
      <c r="T33" s="43">
        <f>+T$14/7</f>
        <v>0</v>
      </c>
      <c r="U33" s="43">
        <f>+U$14/7/2</f>
        <v>0</v>
      </c>
      <c r="V33" s="43"/>
      <c r="W33" s="43"/>
      <c r="X33" s="43"/>
      <c r="Y33" s="7"/>
      <c r="Z33" s="297"/>
    </row>
    <row r="34" spans="1:27" x14ac:dyDescent="0.25">
      <c r="A34" s="38"/>
      <c r="B34" s="3">
        <v>2012</v>
      </c>
      <c r="C34" s="13">
        <f t="shared" si="0"/>
        <v>0</v>
      </c>
      <c r="D34" s="297"/>
      <c r="E34" s="297"/>
      <c r="F34" s="297"/>
      <c r="G34" s="297"/>
      <c r="H34" s="297"/>
      <c r="I34" s="297"/>
      <c r="J34" s="297"/>
      <c r="K34" s="297"/>
      <c r="L34" s="297"/>
      <c r="M34" s="297"/>
      <c r="N34" s="7"/>
      <c r="O34" s="7">
        <f>+O$14/7/2</f>
        <v>0</v>
      </c>
      <c r="P34" s="7">
        <f>+P33</f>
        <v>0</v>
      </c>
      <c r="Q34" s="7">
        <f>+Q33</f>
        <v>0</v>
      </c>
      <c r="R34" s="7">
        <f>+R33</f>
        <v>0</v>
      </c>
      <c r="S34" s="43">
        <f>+S33</f>
        <v>0</v>
      </c>
      <c r="T34" s="43">
        <f>+T$14/7</f>
        <v>0</v>
      </c>
      <c r="U34" s="43">
        <f>+U$14/7</f>
        <v>0</v>
      </c>
      <c r="V34" s="43">
        <f>+V$14/7/2</f>
        <v>0</v>
      </c>
      <c r="W34" s="43"/>
      <c r="X34" s="43"/>
      <c r="Y34" s="7"/>
      <c r="Z34" s="297"/>
    </row>
    <row r="35" spans="1:27" x14ac:dyDescent="0.25">
      <c r="A35" s="38"/>
      <c r="B35" s="3">
        <v>2013</v>
      </c>
      <c r="C35" s="13">
        <f t="shared" si="0"/>
        <v>-28805.785714285714</v>
      </c>
      <c r="D35" s="297"/>
      <c r="E35" s="297"/>
      <c r="F35" s="297"/>
      <c r="G35" s="297"/>
      <c r="H35" s="297"/>
      <c r="I35" s="297"/>
      <c r="J35" s="297"/>
      <c r="K35" s="297"/>
      <c r="L35" s="297"/>
      <c r="M35" s="297"/>
      <c r="N35" s="7"/>
      <c r="O35" s="7"/>
      <c r="P35" s="7">
        <f>P14/7/2</f>
        <v>0</v>
      </c>
      <c r="Q35" s="7">
        <f>Q14</f>
        <v>0</v>
      </c>
      <c r="R35" s="7">
        <f t="shared" ref="R35:U36" si="1">R34</f>
        <v>0</v>
      </c>
      <c r="S35" s="43">
        <f t="shared" si="1"/>
        <v>0</v>
      </c>
      <c r="T35" s="43">
        <f t="shared" si="1"/>
        <v>0</v>
      </c>
      <c r="U35" s="43">
        <f t="shared" si="1"/>
        <v>0</v>
      </c>
      <c r="V35" s="43">
        <f>V14/7</f>
        <v>0</v>
      </c>
      <c r="W35" s="43">
        <f>$W$14/7/2</f>
        <v>28805.785714285714</v>
      </c>
      <c r="X35" s="43"/>
      <c r="Y35" s="7"/>
      <c r="Z35" s="297"/>
    </row>
    <row r="36" spans="1:27" x14ac:dyDescent="0.25">
      <c r="A36" s="38"/>
      <c r="B36" s="3">
        <v>2014</v>
      </c>
      <c r="C36" s="13">
        <f t="shared" si="0"/>
        <v>-195618.61499999999</v>
      </c>
      <c r="D36" s="297"/>
      <c r="E36" s="297"/>
      <c r="F36" s="297"/>
      <c r="G36" s="297"/>
      <c r="H36" s="297"/>
      <c r="I36" s="297"/>
      <c r="J36" s="297"/>
      <c r="K36" s="297"/>
      <c r="L36" s="297"/>
      <c r="M36" s="297"/>
      <c r="N36" s="7"/>
      <c r="O36" s="7"/>
      <c r="P36" s="7"/>
      <c r="Q36" s="7">
        <f>Q14/7/2</f>
        <v>0</v>
      </c>
      <c r="R36" s="7">
        <f t="shared" si="1"/>
        <v>0</v>
      </c>
      <c r="S36" s="43">
        <f t="shared" si="1"/>
        <v>0</v>
      </c>
      <c r="T36" s="43">
        <f t="shared" si="1"/>
        <v>0</v>
      </c>
      <c r="U36" s="43">
        <f t="shared" si="1"/>
        <v>0</v>
      </c>
      <c r="V36" s="43">
        <f>V35</f>
        <v>0</v>
      </c>
      <c r="W36" s="43">
        <f>$W$14/7</f>
        <v>57611.571428571428</v>
      </c>
      <c r="X36" s="43">
        <f>$X$14/7/2</f>
        <v>138007.04357142857</v>
      </c>
      <c r="Y36" s="7"/>
      <c r="Z36" s="297"/>
    </row>
    <row r="37" spans="1:27" x14ac:dyDescent="0.25">
      <c r="A37" s="38"/>
      <c r="B37" s="3">
        <v>2015</v>
      </c>
      <c r="C37" s="13">
        <f t="shared" si="0"/>
        <v>-335469.37642857141</v>
      </c>
      <c r="D37" s="297"/>
      <c r="E37" s="297"/>
      <c r="F37" s="297"/>
      <c r="G37" s="297"/>
      <c r="H37" s="297"/>
      <c r="I37" s="297"/>
      <c r="J37" s="297"/>
      <c r="K37" s="297"/>
      <c r="L37" s="297"/>
      <c r="M37" s="297"/>
      <c r="N37" s="7"/>
      <c r="O37" s="7"/>
      <c r="P37" s="7"/>
      <c r="Q37" s="7"/>
      <c r="R37" s="7">
        <f>R14/7/2</f>
        <v>0</v>
      </c>
      <c r="S37" s="43">
        <f>S36</f>
        <v>0</v>
      </c>
      <c r="T37" s="43">
        <f>T36</f>
        <v>0</v>
      </c>
      <c r="U37" s="43">
        <f>U36</f>
        <v>0</v>
      </c>
      <c r="V37" s="43">
        <f>V36</f>
        <v>0</v>
      </c>
      <c r="W37" s="43">
        <f t="shared" ref="W37:W41" si="2">$W$14/7</f>
        <v>57611.571428571428</v>
      </c>
      <c r="X37" s="43">
        <f>$X$14/7</f>
        <v>276014.08714285714</v>
      </c>
      <c r="Y37" s="7">
        <f>$Y$14/7/2</f>
        <v>1843.7178571428572</v>
      </c>
      <c r="Z37" s="297"/>
    </row>
    <row r="38" spans="1:27" x14ac:dyDescent="0.25">
      <c r="A38" s="38"/>
      <c r="B38" s="3">
        <v>2016</v>
      </c>
      <c r="C38" s="13">
        <f t="shared" si="0"/>
        <v>-337313.09428571427</v>
      </c>
      <c r="D38" s="297"/>
      <c r="E38" s="297"/>
      <c r="F38" s="297"/>
      <c r="G38" s="297"/>
      <c r="H38" s="297"/>
      <c r="I38" s="297"/>
      <c r="J38" s="297"/>
      <c r="K38" s="297"/>
      <c r="L38" s="297"/>
      <c r="M38" s="297"/>
      <c r="N38" s="7"/>
      <c r="O38" s="7"/>
      <c r="P38" s="7"/>
      <c r="Q38" s="7"/>
      <c r="R38" s="7"/>
      <c r="S38" s="43"/>
      <c r="T38" s="43"/>
      <c r="U38" s="43"/>
      <c r="V38" s="43"/>
      <c r="W38" s="43">
        <f t="shared" si="2"/>
        <v>57611.571428571428</v>
      </c>
      <c r="X38" s="43">
        <f t="shared" ref="X38:X42" si="3">$X$14/7</f>
        <v>276014.08714285714</v>
      </c>
      <c r="Y38" s="43">
        <f>$Y$14/7</f>
        <v>3687.4357142857143</v>
      </c>
      <c r="Z38" s="297"/>
    </row>
    <row r="39" spans="1:27" x14ac:dyDescent="0.25">
      <c r="A39" s="38"/>
      <c r="B39" s="3">
        <v>2017</v>
      </c>
      <c r="C39" s="13">
        <f t="shared" si="0"/>
        <v>-337313.09428571427</v>
      </c>
      <c r="D39" s="297"/>
      <c r="E39" s="297"/>
      <c r="F39" s="297"/>
      <c r="G39" s="297"/>
      <c r="H39" s="297"/>
      <c r="I39" s="297"/>
      <c r="J39" s="297"/>
      <c r="K39" s="297"/>
      <c r="L39" s="297"/>
      <c r="M39" s="297"/>
      <c r="N39" s="7"/>
      <c r="O39" s="7"/>
      <c r="P39" s="7"/>
      <c r="Q39" s="7"/>
      <c r="R39" s="7"/>
      <c r="S39" s="43"/>
      <c r="T39" s="43"/>
      <c r="U39" s="43"/>
      <c r="V39" s="43"/>
      <c r="W39" s="43">
        <f t="shared" si="2"/>
        <v>57611.571428571428</v>
      </c>
      <c r="X39" s="43">
        <f t="shared" si="3"/>
        <v>276014.08714285714</v>
      </c>
      <c r="Y39" s="43">
        <f>$Y$14/7</f>
        <v>3687.4357142857143</v>
      </c>
      <c r="Z39" s="297"/>
    </row>
    <row r="40" spans="1:27" x14ac:dyDescent="0.25">
      <c r="A40" s="38"/>
      <c r="B40" s="3">
        <v>2018</v>
      </c>
      <c r="C40" s="13">
        <f>-SUM(D40:AA40)</f>
        <v>-337313.09428571427</v>
      </c>
      <c r="D40" s="297"/>
      <c r="E40" s="297"/>
      <c r="F40" s="297"/>
      <c r="G40" s="297"/>
      <c r="H40" s="297"/>
      <c r="I40" s="297"/>
      <c r="J40" s="297"/>
      <c r="K40" s="297"/>
      <c r="L40" s="297"/>
      <c r="M40" s="297"/>
      <c r="N40" s="7"/>
      <c r="O40" s="7"/>
      <c r="P40" s="7"/>
      <c r="Q40" s="7"/>
      <c r="R40" s="7"/>
      <c r="S40" s="43"/>
      <c r="T40" s="43"/>
      <c r="U40" s="43"/>
      <c r="V40" s="43"/>
      <c r="W40" s="43">
        <f t="shared" si="2"/>
        <v>57611.571428571428</v>
      </c>
      <c r="X40" s="43">
        <f t="shared" si="3"/>
        <v>276014.08714285714</v>
      </c>
      <c r="Y40" s="43">
        <f>$Y$14/7</f>
        <v>3687.4357142857143</v>
      </c>
      <c r="Z40" s="297"/>
    </row>
    <row r="41" spans="1:27" x14ac:dyDescent="0.25">
      <c r="A41" s="38"/>
      <c r="B41" s="3">
        <v>2019</v>
      </c>
      <c r="C41" s="13">
        <f>-SUM(D41:AA41)</f>
        <v>-337313.09428571427</v>
      </c>
      <c r="D41" s="297"/>
      <c r="E41" s="297"/>
      <c r="F41" s="297"/>
      <c r="G41" s="297"/>
      <c r="H41" s="297"/>
      <c r="I41" s="297"/>
      <c r="J41" s="297"/>
      <c r="K41" s="297"/>
      <c r="L41" s="297"/>
      <c r="M41" s="297"/>
      <c r="N41" s="7"/>
      <c r="O41" s="7"/>
      <c r="P41" s="7"/>
      <c r="Q41" s="7"/>
      <c r="R41" s="7"/>
      <c r="S41" s="43"/>
      <c r="T41" s="43"/>
      <c r="U41" s="43"/>
      <c r="V41" s="43"/>
      <c r="W41" s="43">
        <f t="shared" si="2"/>
        <v>57611.571428571428</v>
      </c>
      <c r="X41" s="43">
        <f t="shared" si="3"/>
        <v>276014.08714285714</v>
      </c>
      <c r="Y41" s="43">
        <f>$Y$14/7</f>
        <v>3687.4357142857143</v>
      </c>
      <c r="Z41" s="297"/>
    </row>
    <row r="42" spans="1:27" x14ac:dyDescent="0.25">
      <c r="A42" s="38"/>
      <c r="B42" s="3">
        <v>2020</v>
      </c>
      <c r="C42" s="13">
        <f t="shared" ref="C42:C43" si="4">-SUM(D42:AA42)</f>
        <v>-308507.30857142858</v>
      </c>
      <c r="D42" s="297"/>
      <c r="E42" s="297"/>
      <c r="F42" s="297"/>
      <c r="G42" s="297"/>
      <c r="H42" s="297"/>
      <c r="I42" s="297"/>
      <c r="J42" s="297"/>
      <c r="K42" s="297"/>
      <c r="L42" s="297"/>
      <c r="M42" s="297"/>
      <c r="N42" s="7"/>
      <c r="O42" s="7"/>
      <c r="P42" s="7"/>
      <c r="Q42" s="7"/>
      <c r="R42" s="7"/>
      <c r="S42" s="43"/>
      <c r="T42" s="43"/>
      <c r="U42" s="43"/>
      <c r="V42" s="43"/>
      <c r="W42" s="43">
        <f>$W$14/7/2</f>
        <v>28805.785714285714</v>
      </c>
      <c r="X42" s="43">
        <f t="shared" si="3"/>
        <v>276014.08714285714</v>
      </c>
      <c r="Y42" s="43">
        <f t="shared" ref="Y42:Y43" si="5">$Y$14/7</f>
        <v>3687.4357142857143</v>
      </c>
      <c r="Z42" s="297"/>
    </row>
    <row r="43" spans="1:27" x14ac:dyDescent="0.25">
      <c r="A43" s="38"/>
      <c r="B43" s="3">
        <v>2021</v>
      </c>
      <c r="C43" s="13">
        <f t="shared" si="4"/>
        <v>-141694.47928571427</v>
      </c>
      <c r="D43" s="297"/>
      <c r="E43" s="297"/>
      <c r="F43" s="297"/>
      <c r="G43" s="297"/>
      <c r="H43" s="297"/>
      <c r="I43" s="297"/>
      <c r="J43" s="297"/>
      <c r="K43" s="297"/>
      <c r="L43" s="297"/>
      <c r="M43" s="297"/>
      <c r="N43" s="7"/>
      <c r="O43" s="7"/>
      <c r="P43" s="7"/>
      <c r="Q43" s="7"/>
      <c r="R43" s="7"/>
      <c r="S43" s="43"/>
      <c r="T43" s="43"/>
      <c r="U43" s="43"/>
      <c r="V43" s="43"/>
      <c r="W43" s="43"/>
      <c r="X43" s="43">
        <f>$X$14/7/2</f>
        <v>138007.04357142857</v>
      </c>
      <c r="Y43" s="43">
        <f t="shared" si="5"/>
        <v>3687.4357142857143</v>
      </c>
      <c r="Z43" s="297"/>
    </row>
    <row r="44" spans="1:27" x14ac:dyDescent="0.25">
      <c r="A44" s="38"/>
      <c r="B44" s="3">
        <v>2022</v>
      </c>
      <c r="C44" s="13">
        <f>-SUM(D44:AA44)</f>
        <v>-1843.7178571428572</v>
      </c>
      <c r="D44" s="297"/>
      <c r="E44" s="297"/>
      <c r="F44" s="297"/>
      <c r="G44" s="297"/>
      <c r="H44" s="297"/>
      <c r="I44" s="297"/>
      <c r="J44" s="297"/>
      <c r="K44" s="297"/>
      <c r="L44" s="297"/>
      <c r="M44" s="297"/>
      <c r="N44" s="7"/>
      <c r="O44" s="7"/>
      <c r="P44" s="7"/>
      <c r="Q44" s="7"/>
      <c r="R44" s="7"/>
      <c r="S44" s="43"/>
      <c r="T44" s="43"/>
      <c r="U44" s="43"/>
      <c r="V44" s="43"/>
      <c r="W44" s="43"/>
      <c r="X44" s="43"/>
      <c r="Y44" s="43">
        <f>$Y$14/7/2</f>
        <v>1843.7178571428572</v>
      </c>
      <c r="Z44" s="297"/>
    </row>
    <row r="45" spans="1:27" x14ac:dyDescent="0.25">
      <c r="A45" s="38"/>
      <c r="B45" s="3"/>
      <c r="C45" s="12"/>
      <c r="D45" s="298"/>
      <c r="E45" s="298"/>
      <c r="F45" s="298"/>
      <c r="G45" s="298"/>
      <c r="H45" s="298"/>
      <c r="I45" s="298"/>
      <c r="J45" s="298"/>
      <c r="K45" s="298"/>
      <c r="L45" s="298"/>
      <c r="M45" s="298"/>
      <c r="N45" s="298"/>
      <c r="O45" s="298"/>
      <c r="P45" s="298"/>
      <c r="Q45" s="298"/>
      <c r="R45" s="298"/>
      <c r="S45" s="298"/>
      <c r="T45" s="298"/>
      <c r="U45" s="338"/>
      <c r="V45" s="275"/>
      <c r="W45" s="275"/>
      <c r="X45" s="275"/>
      <c r="Y45" s="297"/>
      <c r="Z45" s="297"/>
    </row>
    <row r="46" spans="1:27" x14ac:dyDescent="0.25">
      <c r="A46" s="38" t="s">
        <v>62</v>
      </c>
      <c r="B46" s="297">
        <f>SUM(D46:AA46)</f>
        <v>0</v>
      </c>
      <c r="C46" s="275">
        <f>SUM(C16:C45)</f>
        <v>-2361191.6599999997</v>
      </c>
      <c r="D46" s="297">
        <f>-SUM(D16:D45)+D14</f>
        <v>0</v>
      </c>
      <c r="E46" s="297">
        <f t="shared" ref="E46:T46" si="6">-SUM(E16:E45)+E14</f>
        <v>0</v>
      </c>
      <c r="F46" s="297">
        <f t="shared" si="6"/>
        <v>0</v>
      </c>
      <c r="G46" s="297">
        <f t="shared" si="6"/>
        <v>0</v>
      </c>
      <c r="H46" s="297">
        <f t="shared" si="6"/>
        <v>0</v>
      </c>
      <c r="I46" s="297">
        <f t="shared" si="6"/>
        <v>0</v>
      </c>
      <c r="J46" s="297">
        <f t="shared" si="6"/>
        <v>0</v>
      </c>
      <c r="K46" s="297">
        <f t="shared" si="6"/>
        <v>0</v>
      </c>
      <c r="L46" s="297">
        <f t="shared" si="6"/>
        <v>0</v>
      </c>
      <c r="M46" s="297">
        <f t="shared" si="6"/>
        <v>0</v>
      </c>
      <c r="N46" s="297">
        <f t="shared" si="6"/>
        <v>0</v>
      </c>
      <c r="O46" s="297">
        <f t="shared" si="6"/>
        <v>0</v>
      </c>
      <c r="P46" s="297">
        <f t="shared" si="6"/>
        <v>0</v>
      </c>
      <c r="Q46" s="297">
        <f t="shared" si="6"/>
        <v>0</v>
      </c>
      <c r="R46" s="297">
        <f t="shared" si="6"/>
        <v>0</v>
      </c>
      <c r="S46" s="297">
        <f t="shared" si="6"/>
        <v>0</v>
      </c>
      <c r="T46" s="297">
        <f t="shared" si="6"/>
        <v>0</v>
      </c>
      <c r="U46" s="330">
        <f>-SUM(U16:U45)+U14</f>
        <v>0</v>
      </c>
      <c r="V46" s="330">
        <f t="shared" ref="V46:AA46" si="7">-SUM(V16:V45)+V14</f>
        <v>0</v>
      </c>
      <c r="W46" s="330">
        <f t="shared" si="7"/>
        <v>0</v>
      </c>
      <c r="X46" s="330">
        <f t="shared" si="7"/>
        <v>0</v>
      </c>
      <c r="Y46" s="330">
        <f t="shared" si="7"/>
        <v>0</v>
      </c>
      <c r="Z46" s="330">
        <f t="shared" si="7"/>
        <v>0</v>
      </c>
      <c r="AA46" s="330">
        <f t="shared" si="7"/>
        <v>0</v>
      </c>
    </row>
    <row r="47" spans="1:27" x14ac:dyDescent="0.25">
      <c r="A47" s="38"/>
      <c r="B47" s="275"/>
      <c r="C47" s="299"/>
      <c r="D47" s="297"/>
      <c r="E47" s="297"/>
      <c r="F47" s="297"/>
      <c r="G47" s="297"/>
      <c r="H47" s="297"/>
      <c r="I47" s="297"/>
      <c r="J47" s="297"/>
      <c r="K47" s="297"/>
      <c r="L47" s="297"/>
      <c r="M47" s="297"/>
      <c r="N47" s="297"/>
      <c r="O47" s="297"/>
      <c r="P47" s="297"/>
      <c r="Q47" s="297"/>
      <c r="R47" s="297"/>
      <c r="S47" s="297"/>
      <c r="T47" s="297"/>
      <c r="U47" s="297"/>
      <c r="V47" s="297"/>
      <c r="W47" s="297"/>
      <c r="X47" s="297"/>
      <c r="Y47" s="297"/>
      <c r="Z47" s="297"/>
    </row>
    <row r="48" spans="1:27" x14ac:dyDescent="0.25">
      <c r="A48" s="39" t="s">
        <v>63</v>
      </c>
      <c r="B48" s="3"/>
      <c r="C48" s="30">
        <f>+C14+C46</f>
        <v>0</v>
      </c>
      <c r="D48" s="297"/>
      <c r="E48" s="297"/>
      <c r="F48" s="297"/>
      <c r="G48" s="297"/>
      <c r="H48" s="297"/>
      <c r="I48" s="297"/>
      <c r="J48" s="297"/>
      <c r="K48" s="297"/>
      <c r="L48" s="297"/>
      <c r="M48" s="297"/>
      <c r="N48" s="297"/>
      <c r="O48" s="297"/>
      <c r="P48" s="297"/>
      <c r="Q48" s="297"/>
      <c r="R48" s="297"/>
      <c r="S48" s="297"/>
      <c r="T48" s="297"/>
      <c r="U48" s="297"/>
      <c r="V48" s="297"/>
      <c r="W48" s="297"/>
      <c r="X48" s="297"/>
      <c r="Y48" s="297"/>
      <c r="Z48" s="297"/>
    </row>
    <row r="49" spans="1:26" x14ac:dyDescent="0.25">
      <c r="A49" s="3"/>
      <c r="B49" s="3"/>
      <c r="C49" s="3"/>
      <c r="D49" s="297"/>
      <c r="E49" s="297"/>
      <c r="F49" s="297"/>
      <c r="G49" s="297"/>
      <c r="H49" s="297"/>
      <c r="I49" s="297"/>
      <c r="J49" s="297"/>
      <c r="K49" s="297"/>
      <c r="L49" s="297"/>
      <c r="M49" s="297"/>
      <c r="N49" s="297"/>
      <c r="O49" s="297"/>
      <c r="P49" s="297"/>
      <c r="Q49" s="297"/>
      <c r="R49" s="297"/>
      <c r="S49" s="297"/>
      <c r="T49" s="297"/>
      <c r="U49" s="297"/>
      <c r="V49" s="297"/>
      <c r="W49" s="297"/>
      <c r="X49" s="297"/>
      <c r="Y49" s="297"/>
      <c r="Z49" s="297"/>
    </row>
    <row r="50" spans="1:26" x14ac:dyDescent="0.25">
      <c r="A50" s="3"/>
      <c r="B50" s="36"/>
      <c r="C50" s="3"/>
      <c r="D50" s="297"/>
      <c r="E50" s="297"/>
      <c r="F50" s="297"/>
      <c r="G50" s="297"/>
      <c r="H50" s="297"/>
      <c r="I50" s="297"/>
      <c r="J50" s="297"/>
      <c r="K50" s="297"/>
      <c r="L50" s="297"/>
      <c r="M50" s="297"/>
      <c r="N50" s="297"/>
      <c r="O50" s="297"/>
      <c r="P50" s="297"/>
      <c r="Q50" s="297"/>
      <c r="R50" s="297"/>
      <c r="S50" s="297"/>
      <c r="T50" s="297"/>
      <c r="U50" s="297" t="s">
        <v>1282</v>
      </c>
      <c r="V50" s="297"/>
      <c r="W50" s="297"/>
      <c r="X50" s="297">
        <f>+X41+W46+Y41</f>
        <v>279701.52285714285</v>
      </c>
      <c r="Y50" s="297"/>
      <c r="Z50" s="297"/>
    </row>
    <row r="51" spans="1:26" x14ac:dyDescent="0.25">
      <c r="A51" s="3"/>
      <c r="B51" s="3"/>
      <c r="C51" s="3"/>
      <c r="E51" s="297"/>
      <c r="F51" s="301"/>
      <c r="G51" s="301"/>
      <c r="H51" s="301"/>
      <c r="I51" s="301"/>
      <c r="J51" s="301"/>
      <c r="K51" s="301"/>
      <c r="L51" s="301"/>
      <c r="M51" s="301"/>
      <c r="N51" s="297">
        <f>SUM(E32:E51)</f>
        <v>0</v>
      </c>
      <c r="O51" s="301"/>
      <c r="P51" s="301"/>
      <c r="Q51" s="301"/>
      <c r="R51" s="301"/>
      <c r="S51" s="301"/>
      <c r="U51" t="s">
        <v>1283</v>
      </c>
      <c r="X51" s="297">
        <f>138007/12*5+3687/12*5</f>
        <v>59039.166666666672</v>
      </c>
    </row>
    <row r="52" spans="1:26" x14ac:dyDescent="0.25">
      <c r="B52" s="3"/>
      <c r="C52" s="3"/>
      <c r="E52" s="301"/>
      <c r="F52" s="301"/>
      <c r="G52" s="301"/>
      <c r="H52" s="301"/>
      <c r="I52" s="301"/>
      <c r="J52" s="301"/>
      <c r="K52" s="301"/>
      <c r="L52" s="301"/>
      <c r="M52" s="301"/>
      <c r="N52" s="301"/>
      <c r="O52" s="301"/>
      <c r="P52" s="301"/>
      <c r="Q52" s="301"/>
      <c r="R52" s="301"/>
      <c r="S52" s="301"/>
      <c r="U52" t="s">
        <v>1284</v>
      </c>
      <c r="X52" s="13">
        <f>SUM(X50:X51)</f>
        <v>338740.68952380953</v>
      </c>
    </row>
    <row r="53" spans="1:26" x14ac:dyDescent="0.25">
      <c r="E53" s="301"/>
      <c r="F53" s="301"/>
      <c r="G53" s="301"/>
      <c r="H53" s="301"/>
      <c r="I53" s="301"/>
      <c r="J53" s="301"/>
      <c r="K53" s="301"/>
      <c r="L53" s="301"/>
      <c r="M53" s="301"/>
      <c r="N53" s="301"/>
      <c r="O53" s="301"/>
      <c r="P53" s="301"/>
      <c r="Q53" s="301"/>
      <c r="R53" s="301"/>
      <c r="S53" s="301"/>
    </row>
    <row r="54" spans="1:26" x14ac:dyDescent="0.25">
      <c r="E54" s="301"/>
      <c r="F54" s="301"/>
      <c r="G54" s="301"/>
      <c r="H54" s="301"/>
      <c r="I54" s="301"/>
      <c r="J54" s="301"/>
      <c r="K54" s="301"/>
      <c r="L54" s="301"/>
      <c r="M54" s="301"/>
      <c r="N54" s="301"/>
      <c r="O54" s="301"/>
      <c r="P54" s="301"/>
      <c r="Q54" s="301"/>
      <c r="R54" s="301"/>
      <c r="S54" s="301"/>
      <c r="U54" t="s">
        <v>1285</v>
      </c>
      <c r="X54">
        <v>452046</v>
      </c>
    </row>
    <row r="55" spans="1:26" x14ac:dyDescent="0.25">
      <c r="E55" s="301"/>
      <c r="F55" s="301"/>
      <c r="G55" s="301"/>
      <c r="H55" s="301"/>
      <c r="I55" s="301"/>
      <c r="J55" s="301"/>
      <c r="K55" s="301"/>
      <c r="L55" s="301"/>
      <c r="M55" s="301"/>
      <c r="N55" s="301"/>
      <c r="O55" s="301"/>
      <c r="P55" s="301"/>
      <c r="Q55" s="301"/>
      <c r="R55" s="301"/>
      <c r="S55" s="301"/>
      <c r="U55" t="s">
        <v>1286</v>
      </c>
      <c r="X55" s="13">
        <f>+X54-X52</f>
        <v>113305.31047619047</v>
      </c>
    </row>
    <row r="56" spans="1:26" x14ac:dyDescent="0.25">
      <c r="E56" s="301"/>
      <c r="F56" s="301"/>
      <c r="G56" s="301"/>
      <c r="H56" s="301"/>
      <c r="I56" s="301"/>
      <c r="J56" s="301"/>
      <c r="K56" s="301"/>
      <c r="L56" s="301"/>
      <c r="M56" s="301"/>
      <c r="N56" s="301"/>
      <c r="O56" s="301"/>
      <c r="P56" s="301"/>
      <c r="Q56" s="301"/>
      <c r="R56" s="301"/>
      <c r="S56" s="301"/>
    </row>
    <row r="57" spans="1:26" x14ac:dyDescent="0.25">
      <c r="E57" s="301"/>
      <c r="F57" s="301"/>
      <c r="G57" s="301"/>
      <c r="H57" s="301"/>
      <c r="I57" s="301"/>
      <c r="J57" s="301"/>
      <c r="K57" s="301"/>
      <c r="L57" s="301"/>
      <c r="M57" s="301"/>
      <c r="N57" s="301"/>
      <c r="O57" s="301"/>
      <c r="P57" s="301"/>
      <c r="Q57" s="301"/>
      <c r="R57" s="301"/>
      <c r="S57" s="301"/>
    </row>
    <row r="58" spans="1:26" x14ac:dyDescent="0.25">
      <c r="E58" s="301"/>
      <c r="F58" s="301"/>
      <c r="G58" s="301"/>
      <c r="H58" s="301"/>
      <c r="I58" s="301"/>
      <c r="J58" s="301"/>
      <c r="K58" s="301"/>
      <c r="L58" s="301"/>
      <c r="M58" s="301"/>
      <c r="N58" s="301"/>
      <c r="O58" s="301"/>
      <c r="P58" s="301"/>
      <c r="Q58" s="301"/>
      <c r="R58" s="301"/>
      <c r="S58" s="301"/>
    </row>
    <row r="59" spans="1:26" x14ac:dyDescent="0.25">
      <c r="E59" s="301"/>
      <c r="F59" s="301"/>
      <c r="G59" s="301"/>
      <c r="H59" s="301"/>
      <c r="I59" s="301"/>
      <c r="J59" s="301"/>
      <c r="K59" s="301"/>
      <c r="L59" s="301"/>
      <c r="M59" s="301"/>
      <c r="N59" s="301"/>
      <c r="O59" s="301"/>
      <c r="P59" s="301"/>
      <c r="Q59" s="301"/>
      <c r="R59" s="301"/>
      <c r="S59" s="301"/>
    </row>
    <row r="60" spans="1:26" x14ac:dyDescent="0.25">
      <c r="E60" s="301"/>
      <c r="F60" s="301"/>
      <c r="G60" s="301"/>
      <c r="H60" s="301"/>
      <c r="I60" s="301"/>
      <c r="J60" s="301"/>
      <c r="K60" s="301"/>
      <c r="L60" s="301"/>
      <c r="M60" s="301"/>
      <c r="N60" s="301"/>
      <c r="O60" s="301"/>
      <c r="P60" s="301"/>
      <c r="Q60" s="301"/>
      <c r="R60" s="301"/>
      <c r="S60" s="301"/>
    </row>
    <row r="61" spans="1:26" x14ac:dyDescent="0.25">
      <c r="E61" s="301"/>
      <c r="F61" s="301"/>
      <c r="G61" s="301"/>
      <c r="H61" s="301"/>
      <c r="I61" s="301"/>
      <c r="J61" s="301"/>
      <c r="K61" s="301"/>
      <c r="L61" s="301"/>
      <c r="M61" s="301"/>
      <c r="N61" s="301"/>
      <c r="O61" s="301"/>
      <c r="P61" s="301"/>
      <c r="Q61" s="301"/>
      <c r="R61" s="301"/>
      <c r="S61" s="301"/>
    </row>
    <row r="62" spans="1:26" x14ac:dyDescent="0.25">
      <c r="E62" s="301"/>
      <c r="F62" s="301"/>
      <c r="G62" s="301"/>
      <c r="H62" s="301"/>
      <c r="I62" s="301"/>
      <c r="J62" s="301"/>
      <c r="K62" s="301"/>
      <c r="L62" s="301"/>
      <c r="M62" s="301"/>
      <c r="N62" s="301"/>
      <c r="O62" s="301"/>
      <c r="P62" s="301"/>
      <c r="Q62" s="301"/>
      <c r="R62" s="301"/>
      <c r="S62" s="301"/>
    </row>
  </sheetData>
  <pageMargins left="0.7" right="0.7" top="0.75" bottom="0.75" header="0.3" footer="0.3"/>
  <pageSetup scale="68" orientation="landscape" horizontalDpi="4294967294" verticalDpi="4294967294" r:id="rId1"/>
  <headerFooter>
    <oddFooter>&amp;Z&amp;F&amp;RPage &amp;P</oddFooter>
  </headerFooter>
</worksheet>
</file>

<file path=xl/worksheets/sheet1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B00-000000000000}">
  <sheetPr codeName="Sheet124">
    <tabColor theme="6" tint="-0.249977111117893"/>
    <pageSetUpPr fitToPage="1"/>
  </sheetPr>
  <dimension ref="A1:AB62"/>
  <sheetViews>
    <sheetView workbookViewId="0"/>
  </sheetViews>
  <sheetFormatPr defaultRowHeight="15" x14ac:dyDescent="0.25"/>
  <cols>
    <col min="1" max="1" width="20.85546875" customWidth="1"/>
    <col min="2" max="2" width="10.28515625" customWidth="1"/>
    <col min="3" max="3" width="12.85546875" customWidth="1"/>
    <col min="4" max="12" width="7.42578125" hidden="1" customWidth="1"/>
    <col min="13" max="13" width="7.5703125" hidden="1" customWidth="1"/>
    <col min="14" max="25" width="10.42578125" customWidth="1"/>
  </cols>
  <sheetData>
    <row r="1" spans="1:28" x14ac:dyDescent="0.25">
      <c r="A1" s="11" t="s">
        <v>10</v>
      </c>
      <c r="O1" t="s">
        <v>647</v>
      </c>
    </row>
    <row r="2" spans="1:28" x14ac:dyDescent="0.25">
      <c r="A2" s="9" t="s">
        <v>438</v>
      </c>
    </row>
    <row r="3" spans="1:28" x14ac:dyDescent="0.25">
      <c r="A3" s="9" t="s">
        <v>918</v>
      </c>
    </row>
    <row r="4" spans="1:28" x14ac:dyDescent="0.25">
      <c r="R4" s="40" t="s">
        <v>4</v>
      </c>
      <c r="S4" s="41"/>
      <c r="T4" s="40" t="s">
        <v>8</v>
      </c>
    </row>
    <row r="5" spans="1:28" x14ac:dyDescent="0.25">
      <c r="A5" s="10" t="s">
        <v>9</v>
      </c>
      <c r="B5" s="12" t="s">
        <v>64</v>
      </c>
      <c r="C5" s="12" t="s">
        <v>12</v>
      </c>
      <c r="R5" s="42" t="s">
        <v>2</v>
      </c>
      <c r="S5" s="42" t="s">
        <v>60</v>
      </c>
      <c r="T5" s="42" t="s">
        <v>7</v>
      </c>
    </row>
    <row r="6" spans="1:28" x14ac:dyDescent="0.25">
      <c r="B6" s="3"/>
      <c r="R6" s="3"/>
    </row>
    <row r="7" spans="1:28" x14ac:dyDescent="0.25">
      <c r="A7" s="213" t="s">
        <v>912</v>
      </c>
      <c r="B7" s="212">
        <v>801</v>
      </c>
      <c r="C7" s="214"/>
      <c r="D7" s="293"/>
      <c r="E7" s="293"/>
      <c r="F7" s="293"/>
      <c r="G7" s="293"/>
      <c r="H7" s="293"/>
      <c r="I7" s="293"/>
      <c r="J7" s="293"/>
      <c r="K7" s="293"/>
      <c r="L7" s="293"/>
      <c r="M7" s="293"/>
      <c r="N7" s="293"/>
      <c r="O7" s="294"/>
      <c r="P7" s="6"/>
      <c r="Q7" s="6"/>
      <c r="R7" s="13">
        <f>+C14</f>
        <v>2099259.42</v>
      </c>
      <c r="S7" s="13">
        <f>+-C46</f>
        <v>2099259.42</v>
      </c>
      <c r="T7" s="13">
        <f>+R7-S7</f>
        <v>0</v>
      </c>
    </row>
    <row r="8" spans="1:28" x14ac:dyDescent="0.25">
      <c r="A8" s="213"/>
      <c r="B8" s="3"/>
      <c r="D8" s="293"/>
      <c r="E8" s="293"/>
      <c r="F8" s="293"/>
      <c r="G8" s="293"/>
      <c r="H8" s="293"/>
      <c r="I8" s="293"/>
      <c r="J8" s="293"/>
      <c r="K8" s="293"/>
      <c r="L8" s="293"/>
      <c r="M8" s="293"/>
      <c r="N8" s="293"/>
      <c r="O8" s="294"/>
      <c r="P8" s="6"/>
      <c r="Q8" s="6"/>
    </row>
    <row r="9" spans="1:28" x14ac:dyDescent="0.25">
      <c r="A9" s="2"/>
      <c r="B9" s="3"/>
      <c r="D9" s="293"/>
      <c r="E9" s="293"/>
      <c r="F9" s="293"/>
      <c r="G9" s="293"/>
      <c r="H9" s="293"/>
      <c r="I9" s="293"/>
      <c r="J9" s="293"/>
      <c r="K9" s="293"/>
      <c r="L9" s="293"/>
      <c r="M9" s="293"/>
      <c r="N9" s="293"/>
      <c r="O9" s="294"/>
      <c r="P9" s="6"/>
      <c r="Q9" s="6"/>
    </row>
    <row r="10" spans="1:28" x14ac:dyDescent="0.25">
      <c r="B10" s="3"/>
    </row>
    <row r="11" spans="1:28" x14ac:dyDescent="0.25">
      <c r="A11" s="686" t="s">
        <v>66</v>
      </c>
      <c r="B11" s="212" t="s">
        <v>656</v>
      </c>
      <c r="C11" s="214"/>
    </row>
    <row r="12" spans="1:28" x14ac:dyDescent="0.25">
      <c r="B12" s="28"/>
      <c r="C12" s="2"/>
    </row>
    <row r="13" spans="1:28" x14ac:dyDescent="0.25">
      <c r="A13" s="9" t="s">
        <v>5</v>
      </c>
      <c r="C13" s="31" t="s">
        <v>3</v>
      </c>
      <c r="D13" s="32">
        <v>1994</v>
      </c>
      <c r="E13" s="32">
        <v>1995</v>
      </c>
      <c r="F13" s="32">
        <v>1996</v>
      </c>
      <c r="G13" s="32">
        <v>1997</v>
      </c>
      <c r="H13" s="32">
        <v>1998</v>
      </c>
      <c r="I13" s="32">
        <v>1999</v>
      </c>
      <c r="J13" s="32">
        <v>2000</v>
      </c>
      <c r="K13" s="32">
        <v>2001</v>
      </c>
      <c r="L13" s="32">
        <v>2002</v>
      </c>
      <c r="M13" s="32">
        <v>2003</v>
      </c>
      <c r="N13" s="32">
        <v>2004</v>
      </c>
      <c r="O13" s="32">
        <v>2005</v>
      </c>
      <c r="P13" s="32">
        <v>2006</v>
      </c>
      <c r="Q13" s="32">
        <v>2007</v>
      </c>
      <c r="R13" s="32">
        <v>2008</v>
      </c>
      <c r="S13" s="32">
        <v>2009</v>
      </c>
      <c r="T13" s="32">
        <v>2010</v>
      </c>
      <c r="U13" s="32">
        <v>2011</v>
      </c>
      <c r="V13" s="32">
        <v>2012</v>
      </c>
      <c r="W13" s="32">
        <v>2013</v>
      </c>
      <c r="X13" s="32">
        <v>2014</v>
      </c>
      <c r="Y13" s="328">
        <v>2015</v>
      </c>
      <c r="Z13" s="32">
        <v>2016</v>
      </c>
      <c r="AA13" s="328">
        <v>2017</v>
      </c>
      <c r="AB13" s="32">
        <v>2018</v>
      </c>
    </row>
    <row r="14" spans="1:28" x14ac:dyDescent="0.25">
      <c r="A14" s="9" t="s">
        <v>73</v>
      </c>
      <c r="C14" s="295">
        <f>SUM(D14:Y14)</f>
        <v>2099259.42</v>
      </c>
      <c r="D14" s="233">
        <v>0</v>
      </c>
      <c r="E14" s="233">
        <v>0</v>
      </c>
      <c r="F14" s="233">
        <v>0</v>
      </c>
      <c r="G14" s="233">
        <v>0</v>
      </c>
      <c r="H14" s="233">
        <v>0</v>
      </c>
      <c r="I14" s="233">
        <v>0</v>
      </c>
      <c r="J14" s="233">
        <v>0</v>
      </c>
      <c r="K14" s="233">
        <v>0</v>
      </c>
      <c r="L14" s="233">
        <v>0</v>
      </c>
      <c r="M14" s="233">
        <v>0</v>
      </c>
      <c r="N14" s="233"/>
      <c r="O14" s="233"/>
      <c r="P14" s="233"/>
      <c r="Q14" s="233"/>
      <c r="R14" s="233"/>
      <c r="S14" s="233"/>
      <c r="T14" s="233"/>
      <c r="U14" s="233"/>
      <c r="V14" s="233"/>
      <c r="W14" s="233"/>
      <c r="X14" s="233">
        <v>2328684.42</v>
      </c>
      <c r="Y14" s="233">
        <v>-229425</v>
      </c>
    </row>
    <row r="15" spans="1:28" x14ac:dyDescent="0.25">
      <c r="A15" s="34"/>
      <c r="B15" s="2"/>
      <c r="C15" s="2"/>
      <c r="S15" s="233"/>
      <c r="T15" s="233"/>
      <c r="U15" s="233"/>
      <c r="V15" s="233"/>
      <c r="W15" s="233"/>
      <c r="X15" s="233"/>
    </row>
    <row r="16" spans="1:28" x14ac:dyDescent="0.25">
      <c r="A16" s="9" t="s">
        <v>6</v>
      </c>
      <c r="B16" s="3">
        <v>1994</v>
      </c>
      <c r="C16" s="13">
        <f>-SUM(D16:Y16)</f>
        <v>0</v>
      </c>
      <c r="D16" s="297">
        <f>+D$14/7/2</f>
        <v>0</v>
      </c>
      <c r="E16" s="297"/>
      <c r="F16" s="297"/>
      <c r="G16" s="297"/>
      <c r="H16" s="297"/>
      <c r="I16" s="297"/>
      <c r="J16" s="297"/>
      <c r="K16" s="297"/>
      <c r="L16" s="297"/>
      <c r="M16" s="297"/>
      <c r="N16" s="297"/>
      <c r="O16" s="297"/>
      <c r="P16" s="297"/>
      <c r="Q16" s="297"/>
      <c r="R16" s="297"/>
      <c r="S16" s="233"/>
      <c r="T16" s="233"/>
      <c r="U16" s="233"/>
      <c r="V16" s="233"/>
      <c r="W16" s="233"/>
      <c r="X16" s="233"/>
      <c r="Y16" s="297"/>
      <c r="Z16" s="297"/>
    </row>
    <row r="17" spans="1:26" x14ac:dyDescent="0.25">
      <c r="B17" s="3">
        <v>1995</v>
      </c>
      <c r="C17" s="13">
        <f t="shared" ref="C17:C39" si="0">-SUM(D17:Y17)</f>
        <v>0</v>
      </c>
      <c r="D17" s="297">
        <f>+D$14/7</f>
        <v>0</v>
      </c>
      <c r="E17" s="297">
        <f>+E$14/7/2</f>
        <v>0</v>
      </c>
      <c r="F17" s="297"/>
      <c r="G17" s="297"/>
      <c r="H17" s="297"/>
      <c r="I17" s="297"/>
      <c r="J17" s="297"/>
      <c r="K17" s="297"/>
      <c r="L17" s="297"/>
      <c r="M17" s="297"/>
      <c r="N17" s="297"/>
      <c r="O17" s="297"/>
      <c r="P17" s="297"/>
      <c r="Q17" s="297"/>
      <c r="R17" s="297"/>
      <c r="S17" s="233"/>
      <c r="T17" s="233"/>
      <c r="U17" s="233"/>
      <c r="V17" s="233"/>
      <c r="W17" s="233"/>
      <c r="X17" s="233"/>
      <c r="Y17" s="297"/>
      <c r="Z17" s="297"/>
    </row>
    <row r="18" spans="1:26" x14ac:dyDescent="0.25">
      <c r="B18" s="3">
        <v>1996</v>
      </c>
      <c r="C18" s="13">
        <f t="shared" si="0"/>
        <v>0</v>
      </c>
      <c r="D18" s="297">
        <f>+D17</f>
        <v>0</v>
      </c>
      <c r="E18" s="297">
        <f>+E$14/7</f>
        <v>0</v>
      </c>
      <c r="F18" s="297">
        <f>+F$14/7/2</f>
        <v>0</v>
      </c>
      <c r="G18" s="297"/>
      <c r="H18" s="297"/>
      <c r="I18" s="297"/>
      <c r="J18" s="297"/>
      <c r="K18" s="297"/>
      <c r="L18" s="297"/>
      <c r="M18" s="297"/>
      <c r="N18" s="297"/>
      <c r="O18" s="297"/>
      <c r="P18" s="297"/>
      <c r="Q18" s="297"/>
      <c r="R18" s="297"/>
      <c r="S18" s="233"/>
      <c r="T18" s="233"/>
      <c r="U18" s="233"/>
      <c r="V18" s="233"/>
      <c r="W18" s="233"/>
      <c r="X18" s="233"/>
      <c r="Y18" s="297"/>
      <c r="Z18" s="297"/>
    </row>
    <row r="19" spans="1:26" x14ac:dyDescent="0.25">
      <c r="B19" s="3">
        <v>1997</v>
      </c>
      <c r="C19" s="13">
        <f t="shared" si="0"/>
        <v>0</v>
      </c>
      <c r="D19" s="297">
        <f>+D18</f>
        <v>0</v>
      </c>
      <c r="E19" s="297">
        <f>+E18</f>
        <v>0</v>
      </c>
      <c r="F19" s="297">
        <f>+F$14/7</f>
        <v>0</v>
      </c>
      <c r="G19" s="297">
        <f>+G$14/7/2</f>
        <v>0</v>
      </c>
      <c r="H19" s="297"/>
      <c r="I19" s="297"/>
      <c r="J19" s="297"/>
      <c r="K19" s="297"/>
      <c r="L19" s="297"/>
      <c r="M19" s="297"/>
      <c r="N19" s="297"/>
      <c r="O19" s="297"/>
      <c r="P19" s="297"/>
      <c r="Q19" s="297"/>
      <c r="R19" s="297"/>
      <c r="S19" s="233"/>
      <c r="T19" s="233"/>
      <c r="U19" s="233"/>
      <c r="V19" s="233"/>
      <c r="W19" s="233"/>
      <c r="X19" s="233"/>
      <c r="Y19" s="297"/>
      <c r="Z19" s="297"/>
    </row>
    <row r="20" spans="1:26" x14ac:dyDescent="0.25">
      <c r="B20" s="3">
        <v>1998</v>
      </c>
      <c r="C20" s="13">
        <f t="shared" si="0"/>
        <v>0</v>
      </c>
      <c r="D20" s="297">
        <f>+D19</f>
        <v>0</v>
      </c>
      <c r="E20" s="297">
        <f>+E19</f>
        <v>0</v>
      </c>
      <c r="F20" s="297">
        <f>+F19</f>
        <v>0</v>
      </c>
      <c r="G20" s="297">
        <f>+G$14/7</f>
        <v>0</v>
      </c>
      <c r="H20" s="297">
        <f>+H$14/7/2</f>
        <v>0</v>
      </c>
      <c r="I20" s="297"/>
      <c r="J20" s="297"/>
      <c r="K20" s="297"/>
      <c r="L20" s="297"/>
      <c r="M20" s="297"/>
      <c r="N20" s="297"/>
      <c r="O20" s="297"/>
      <c r="P20" s="297"/>
      <c r="Q20" s="297"/>
      <c r="R20" s="297"/>
      <c r="S20" s="233"/>
      <c r="T20" s="233"/>
      <c r="U20" s="233"/>
      <c r="V20" s="233"/>
      <c r="W20" s="233"/>
      <c r="X20" s="233"/>
      <c r="Y20" s="297"/>
      <c r="Z20" s="297"/>
    </row>
    <row r="21" spans="1:26" x14ac:dyDescent="0.25">
      <c r="B21" s="3">
        <v>1999</v>
      </c>
      <c r="C21" s="13">
        <f t="shared" si="0"/>
        <v>0</v>
      </c>
      <c r="D21" s="297">
        <f>+D20</f>
        <v>0</v>
      </c>
      <c r="E21" s="297">
        <f>+E20</f>
        <v>0</v>
      </c>
      <c r="F21" s="297">
        <f>+F20</f>
        <v>0</v>
      </c>
      <c r="G21" s="297">
        <f>+G20</f>
        <v>0</v>
      </c>
      <c r="H21" s="297">
        <f>+H$14/7</f>
        <v>0</v>
      </c>
      <c r="I21" s="297">
        <f>+I$14/7/2</f>
        <v>0</v>
      </c>
      <c r="J21" s="297"/>
      <c r="K21" s="297"/>
      <c r="L21" s="297"/>
      <c r="M21" s="297"/>
      <c r="N21" s="297"/>
      <c r="O21" s="297"/>
      <c r="P21" s="297"/>
      <c r="Q21" s="297"/>
      <c r="R21" s="297"/>
      <c r="S21" s="233"/>
      <c r="T21" s="233"/>
      <c r="U21" s="233"/>
      <c r="V21" s="233"/>
      <c r="W21" s="233"/>
      <c r="X21" s="233"/>
      <c r="Y21" s="297"/>
      <c r="Z21" s="297"/>
    </row>
    <row r="22" spans="1:26" x14ac:dyDescent="0.25">
      <c r="B22" s="3">
        <v>2000</v>
      </c>
      <c r="C22" s="13">
        <f t="shared" si="0"/>
        <v>0</v>
      </c>
      <c r="D22" s="297">
        <f>+D21</f>
        <v>0</v>
      </c>
      <c r="E22" s="297">
        <f>+E21</f>
        <v>0</v>
      </c>
      <c r="F22" s="297">
        <f>+F21</f>
        <v>0</v>
      </c>
      <c r="G22" s="297">
        <f>+G21</f>
        <v>0</v>
      </c>
      <c r="H22" s="297">
        <f>+H21</f>
        <v>0</v>
      </c>
      <c r="I22" s="297">
        <f>+I$14/7</f>
        <v>0</v>
      </c>
      <c r="J22" s="297">
        <f>+J$14/7/2</f>
        <v>0</v>
      </c>
      <c r="K22" s="297"/>
      <c r="L22" s="297"/>
      <c r="M22" s="297"/>
      <c r="N22" s="297"/>
      <c r="O22" s="297"/>
      <c r="P22" s="297"/>
      <c r="Q22" s="297"/>
      <c r="R22" s="297"/>
      <c r="S22" s="233"/>
      <c r="T22" s="233"/>
      <c r="U22" s="233"/>
      <c r="V22" s="233"/>
      <c r="W22" s="233"/>
      <c r="X22" s="233"/>
      <c r="Y22" s="297"/>
      <c r="Z22" s="297"/>
    </row>
    <row r="23" spans="1:26" x14ac:dyDescent="0.25">
      <c r="B23" s="3">
        <v>2001</v>
      </c>
      <c r="C23" s="13">
        <f t="shared" si="0"/>
        <v>0</v>
      </c>
      <c r="D23" s="297">
        <f>+D$14/7/2</f>
        <v>0</v>
      </c>
      <c r="E23" s="297">
        <f>+E22</f>
        <v>0</v>
      </c>
      <c r="F23" s="297">
        <f>+F22</f>
        <v>0</v>
      </c>
      <c r="G23" s="297">
        <f>+G22</f>
        <v>0</v>
      </c>
      <c r="H23" s="297">
        <f>+H22</f>
        <v>0</v>
      </c>
      <c r="I23" s="297">
        <f>+I22</f>
        <v>0</v>
      </c>
      <c r="J23" s="297">
        <f>+J$14/7</f>
        <v>0</v>
      </c>
      <c r="K23" s="297">
        <f>+K$14/7/2</f>
        <v>0</v>
      </c>
      <c r="L23" s="297"/>
      <c r="M23" s="297"/>
      <c r="N23" s="297"/>
      <c r="O23" s="297"/>
      <c r="P23" s="297"/>
      <c r="Q23" s="297"/>
      <c r="R23" s="297"/>
      <c r="S23" s="233"/>
      <c r="T23" s="233"/>
      <c r="U23" s="233"/>
      <c r="V23" s="233"/>
      <c r="W23" s="233"/>
      <c r="X23" s="233"/>
      <c r="Y23" s="297"/>
      <c r="Z23" s="297"/>
    </row>
    <row r="24" spans="1:26" x14ac:dyDescent="0.25">
      <c r="B24" s="3">
        <v>2002</v>
      </c>
      <c r="C24" s="13">
        <f t="shared" si="0"/>
        <v>0</v>
      </c>
      <c r="D24" s="297"/>
      <c r="E24" s="297">
        <f>+E$14/7/2</f>
        <v>0</v>
      </c>
      <c r="F24" s="297">
        <f>+F23</f>
        <v>0</v>
      </c>
      <c r="G24" s="297">
        <f>+G23</f>
        <v>0</v>
      </c>
      <c r="H24" s="297">
        <f>+H23</f>
        <v>0</v>
      </c>
      <c r="I24" s="297">
        <f>+I23</f>
        <v>0</v>
      </c>
      <c r="J24" s="297">
        <f>+J23</f>
        <v>0</v>
      </c>
      <c r="K24" s="297">
        <f>+K$14/7</f>
        <v>0</v>
      </c>
      <c r="L24" s="297">
        <f>+L$14/7/2</f>
        <v>0</v>
      </c>
      <c r="M24" s="297"/>
      <c r="N24" s="297"/>
      <c r="O24" s="297"/>
      <c r="P24" s="297"/>
      <c r="Q24" s="297"/>
      <c r="R24" s="297"/>
      <c r="S24" s="233"/>
      <c r="T24" s="233"/>
      <c r="U24" s="233"/>
      <c r="V24" s="233"/>
      <c r="W24" s="233"/>
      <c r="X24" s="233"/>
      <c r="Y24" s="297"/>
      <c r="Z24" s="297"/>
    </row>
    <row r="25" spans="1:26" x14ac:dyDescent="0.25">
      <c r="B25" s="3">
        <v>2003</v>
      </c>
      <c r="C25" s="13">
        <f t="shared" si="0"/>
        <v>0</v>
      </c>
      <c r="D25" s="297"/>
      <c r="E25" s="297"/>
      <c r="F25" s="297">
        <f>+F$14/7/2</f>
        <v>0</v>
      </c>
      <c r="G25" s="297">
        <f>+G24</f>
        <v>0</v>
      </c>
      <c r="H25" s="297">
        <f>+H24</f>
        <v>0</v>
      </c>
      <c r="I25" s="297">
        <f>+I24</f>
        <v>0</v>
      </c>
      <c r="J25" s="297">
        <f>+J24</f>
        <v>0</v>
      </c>
      <c r="K25" s="297">
        <f>+K24</f>
        <v>0</v>
      </c>
      <c r="L25" s="297">
        <f>+L$14/7</f>
        <v>0</v>
      </c>
      <c r="M25" s="297">
        <f>+M$14/7/2</f>
        <v>0</v>
      </c>
      <c r="N25" s="297"/>
      <c r="O25" s="297"/>
      <c r="P25" s="297"/>
      <c r="Q25" s="297"/>
      <c r="R25" s="297"/>
      <c r="S25" s="233"/>
      <c r="T25" s="233"/>
      <c r="U25" s="233"/>
      <c r="V25" s="233"/>
      <c r="W25" s="233"/>
      <c r="X25" s="233"/>
      <c r="Y25" s="297"/>
      <c r="Z25" s="297"/>
    </row>
    <row r="26" spans="1:26" x14ac:dyDescent="0.25">
      <c r="B26" s="3">
        <v>2004</v>
      </c>
      <c r="C26" s="13">
        <f t="shared" si="0"/>
        <v>0</v>
      </c>
      <c r="D26" s="297"/>
      <c r="E26" s="297"/>
      <c r="F26" s="297"/>
      <c r="G26" s="297">
        <f>+G$14/7/2</f>
        <v>0</v>
      </c>
      <c r="H26" s="297">
        <f>+H25</f>
        <v>0</v>
      </c>
      <c r="I26" s="297">
        <f>+I25</f>
        <v>0</v>
      </c>
      <c r="J26" s="297">
        <f>+J25</f>
        <v>0</v>
      </c>
      <c r="K26" s="297">
        <f>+K25</f>
        <v>0</v>
      </c>
      <c r="L26" s="297">
        <f>+L25</f>
        <v>0</v>
      </c>
      <c r="M26" s="297">
        <f>+M$14/7</f>
        <v>0</v>
      </c>
      <c r="N26" s="7">
        <f>+N$14/7/2</f>
        <v>0</v>
      </c>
      <c r="O26" s="7"/>
      <c r="P26" s="7"/>
      <c r="Q26" s="7"/>
      <c r="R26" s="7"/>
      <c r="S26" s="43"/>
      <c r="T26" s="43"/>
      <c r="U26" s="43"/>
      <c r="V26" s="43"/>
      <c r="W26" s="43"/>
      <c r="X26" s="43"/>
      <c r="Y26" s="7"/>
      <c r="Z26" s="297"/>
    </row>
    <row r="27" spans="1:26" x14ac:dyDescent="0.25">
      <c r="B27" s="3">
        <v>2005</v>
      </c>
      <c r="C27" s="13">
        <f t="shared" si="0"/>
        <v>0</v>
      </c>
      <c r="D27" s="297"/>
      <c r="E27" s="297"/>
      <c r="F27" s="297"/>
      <c r="G27" s="297"/>
      <c r="H27" s="297">
        <f>+H$14/7/2</f>
        <v>0</v>
      </c>
      <c r="I27" s="297">
        <f>+I26</f>
        <v>0</v>
      </c>
      <c r="J27" s="297">
        <f>+J26</f>
        <v>0</v>
      </c>
      <c r="K27" s="297">
        <f>+K26</f>
        <v>0</v>
      </c>
      <c r="L27" s="297">
        <f>+L26</f>
        <v>0</v>
      </c>
      <c r="M27" s="297">
        <f>+M26</f>
        <v>0</v>
      </c>
      <c r="N27" s="7">
        <f>+N$14/7</f>
        <v>0</v>
      </c>
      <c r="O27" s="7">
        <f>+O$14/7/2</f>
        <v>0</v>
      </c>
      <c r="P27" s="7"/>
      <c r="Q27" s="7"/>
      <c r="R27" s="7"/>
      <c r="S27" s="43"/>
      <c r="T27" s="43"/>
      <c r="U27" s="43"/>
      <c r="V27" s="43"/>
      <c r="W27" s="43"/>
      <c r="X27" s="43"/>
      <c r="Y27" s="7"/>
      <c r="Z27" s="297"/>
    </row>
    <row r="28" spans="1:26" x14ac:dyDescent="0.25">
      <c r="B28" s="3">
        <v>2006</v>
      </c>
      <c r="C28" s="13">
        <f t="shared" si="0"/>
        <v>0</v>
      </c>
      <c r="D28" s="297"/>
      <c r="E28" s="297"/>
      <c r="F28" s="297"/>
      <c r="G28" s="297"/>
      <c r="H28" s="297"/>
      <c r="I28" s="297">
        <f>+I$14/7/2</f>
        <v>0</v>
      </c>
      <c r="J28" s="297">
        <f>+J27</f>
        <v>0</v>
      </c>
      <c r="K28" s="297">
        <f>+K27</f>
        <v>0</v>
      </c>
      <c r="L28" s="297">
        <f>+L27</f>
        <v>0</v>
      </c>
      <c r="M28" s="297">
        <f>+M27</f>
        <v>0</v>
      </c>
      <c r="N28" s="7">
        <f>+N27</f>
        <v>0</v>
      </c>
      <c r="O28" s="7">
        <f>+O$14/7</f>
        <v>0</v>
      </c>
      <c r="P28" s="7">
        <f>+P$14/7/2</f>
        <v>0</v>
      </c>
      <c r="Q28" s="7"/>
      <c r="R28" s="7"/>
      <c r="S28" s="43"/>
      <c r="T28" s="43"/>
      <c r="U28" s="43"/>
      <c r="V28" s="43"/>
      <c r="W28" s="43"/>
      <c r="X28" s="43"/>
      <c r="Y28" s="7"/>
      <c r="Z28" s="297"/>
    </row>
    <row r="29" spans="1:26" x14ac:dyDescent="0.25">
      <c r="B29" s="3">
        <v>2007</v>
      </c>
      <c r="C29" s="13">
        <f t="shared" si="0"/>
        <v>0</v>
      </c>
      <c r="D29" s="297"/>
      <c r="E29" s="297"/>
      <c r="F29" s="297"/>
      <c r="G29" s="297"/>
      <c r="H29" s="297"/>
      <c r="I29" s="297"/>
      <c r="J29" s="297">
        <f>+J$14/7/2</f>
        <v>0</v>
      </c>
      <c r="K29" s="297">
        <f>+K28</f>
        <v>0</v>
      </c>
      <c r="L29" s="297">
        <f>+L28</f>
        <v>0</v>
      </c>
      <c r="M29" s="297">
        <f>+M28</f>
        <v>0</v>
      </c>
      <c r="N29" s="7">
        <f>+N28</f>
        <v>0</v>
      </c>
      <c r="O29" s="7">
        <f>+O28</f>
        <v>0</v>
      </c>
      <c r="P29" s="7">
        <f>+P$14/7</f>
        <v>0</v>
      </c>
      <c r="Q29" s="7">
        <f>+Q$14/7/2</f>
        <v>0</v>
      </c>
      <c r="R29" s="7"/>
      <c r="S29" s="43"/>
      <c r="T29" s="43"/>
      <c r="U29" s="43"/>
      <c r="V29" s="43"/>
      <c r="W29" s="43"/>
      <c r="X29" s="43"/>
      <c r="Y29" s="7"/>
      <c r="Z29" s="297"/>
    </row>
    <row r="30" spans="1:26" x14ac:dyDescent="0.25">
      <c r="B30" s="3">
        <v>2008</v>
      </c>
      <c r="C30" s="13">
        <f t="shared" si="0"/>
        <v>0</v>
      </c>
      <c r="D30" s="297"/>
      <c r="E30" s="297"/>
      <c r="F30" s="297"/>
      <c r="G30" s="297"/>
      <c r="H30" s="297"/>
      <c r="I30" s="297"/>
      <c r="J30" s="297"/>
      <c r="K30" s="297">
        <f>+K$14/7/2</f>
        <v>0</v>
      </c>
      <c r="L30" s="297">
        <f>+L29</f>
        <v>0</v>
      </c>
      <c r="M30" s="297">
        <f>+M29</f>
        <v>0</v>
      </c>
      <c r="N30" s="7">
        <f>+N29</f>
        <v>0</v>
      </c>
      <c r="O30" s="7">
        <f>+O29</f>
        <v>0</v>
      </c>
      <c r="P30" s="7">
        <f>+P29</f>
        <v>0</v>
      </c>
      <c r="Q30" s="7">
        <f>+Q$14/7</f>
        <v>0</v>
      </c>
      <c r="R30" s="7">
        <f>+R$14/7/2</f>
        <v>0</v>
      </c>
      <c r="S30" s="43"/>
      <c r="T30" s="43"/>
      <c r="U30" s="43"/>
      <c r="V30" s="43"/>
      <c r="W30" s="43"/>
      <c r="X30" s="43"/>
      <c r="Y30" s="7"/>
      <c r="Z30" s="297"/>
    </row>
    <row r="31" spans="1:26" x14ac:dyDescent="0.25">
      <c r="B31" s="3">
        <v>2009</v>
      </c>
      <c r="C31" s="13">
        <f t="shared" si="0"/>
        <v>0</v>
      </c>
      <c r="D31" s="297"/>
      <c r="E31" s="297"/>
      <c r="F31" s="297"/>
      <c r="G31" s="297"/>
      <c r="H31" s="297"/>
      <c r="I31" s="297"/>
      <c r="J31" s="297"/>
      <c r="K31" s="297"/>
      <c r="L31" s="297">
        <f>+L$14/7/2</f>
        <v>0</v>
      </c>
      <c r="M31" s="297">
        <f>+M30</f>
        <v>0</v>
      </c>
      <c r="N31" s="7">
        <f>+N30</f>
        <v>0</v>
      </c>
      <c r="O31" s="7">
        <f>+O30</f>
        <v>0</v>
      </c>
      <c r="P31" s="7">
        <f>+P30</f>
        <v>0</v>
      </c>
      <c r="Q31" s="7">
        <f>+Q30</f>
        <v>0</v>
      </c>
      <c r="R31" s="7">
        <f>+R$14/7</f>
        <v>0</v>
      </c>
      <c r="S31" s="43">
        <f>+S$14/7/2</f>
        <v>0</v>
      </c>
      <c r="T31" s="43"/>
      <c r="U31" s="43"/>
      <c r="V31" s="43"/>
      <c r="W31" s="43"/>
      <c r="X31" s="43"/>
      <c r="Y31" s="7"/>
      <c r="Z31" s="297"/>
    </row>
    <row r="32" spans="1:26" x14ac:dyDescent="0.25">
      <c r="A32" s="38" t="s">
        <v>59</v>
      </c>
      <c r="B32" s="3">
        <v>2010</v>
      </c>
      <c r="C32" s="13">
        <f t="shared" si="0"/>
        <v>0</v>
      </c>
      <c r="D32" s="297"/>
      <c r="E32" s="297"/>
      <c r="F32" s="297"/>
      <c r="G32" s="297"/>
      <c r="H32" s="297"/>
      <c r="I32" s="297"/>
      <c r="J32" s="297"/>
      <c r="K32" s="297"/>
      <c r="L32" s="297"/>
      <c r="M32" s="297">
        <f>+M$14/7/2</f>
        <v>0</v>
      </c>
      <c r="N32" s="7">
        <f>+N31</f>
        <v>0</v>
      </c>
      <c r="O32" s="7">
        <f>+O31</f>
        <v>0</v>
      </c>
      <c r="P32" s="7">
        <f>+P31</f>
        <v>0</v>
      </c>
      <c r="Q32" s="7">
        <f>+Q31</f>
        <v>0</v>
      </c>
      <c r="R32" s="7">
        <f>+R31</f>
        <v>0</v>
      </c>
      <c r="S32" s="43">
        <f>+S$14/7</f>
        <v>0</v>
      </c>
      <c r="T32" s="43">
        <f>+T$14/7/2</f>
        <v>0</v>
      </c>
      <c r="U32" s="43"/>
      <c r="V32" s="43"/>
      <c r="W32" s="43"/>
      <c r="X32" s="43"/>
      <c r="Y32" s="7"/>
      <c r="Z32" s="297"/>
    </row>
    <row r="33" spans="1:28" x14ac:dyDescent="0.25">
      <c r="A33" s="38"/>
      <c r="B33" s="3">
        <v>2011</v>
      </c>
      <c r="C33" s="13">
        <f t="shared" si="0"/>
        <v>0</v>
      </c>
      <c r="D33" s="297"/>
      <c r="E33" s="297"/>
      <c r="F33" s="297"/>
      <c r="G33" s="297"/>
      <c r="H33" s="297"/>
      <c r="I33" s="297"/>
      <c r="J33" s="297"/>
      <c r="K33" s="297"/>
      <c r="L33" s="297"/>
      <c r="M33" s="297"/>
      <c r="N33" s="7">
        <f>+N$14/7/2</f>
        <v>0</v>
      </c>
      <c r="O33" s="7">
        <f>+O32</f>
        <v>0</v>
      </c>
      <c r="P33" s="7">
        <f>+P32</f>
        <v>0</v>
      </c>
      <c r="Q33" s="7">
        <f>+Q32</f>
        <v>0</v>
      </c>
      <c r="R33" s="7">
        <f>+R32</f>
        <v>0</v>
      </c>
      <c r="S33" s="43">
        <f>+S32</f>
        <v>0</v>
      </c>
      <c r="T33" s="43">
        <f>+T$14/7</f>
        <v>0</v>
      </c>
      <c r="U33" s="43">
        <f>+U$14/7/2</f>
        <v>0</v>
      </c>
      <c r="V33" s="43"/>
      <c r="W33" s="43"/>
      <c r="X33" s="43"/>
      <c r="Y33" s="7"/>
      <c r="Z33" s="297"/>
    </row>
    <row r="34" spans="1:28" x14ac:dyDescent="0.25">
      <c r="A34" s="38"/>
      <c r="B34" s="3">
        <v>2012</v>
      </c>
      <c r="C34" s="13">
        <f t="shared" si="0"/>
        <v>0</v>
      </c>
      <c r="D34" s="297"/>
      <c r="E34" s="297"/>
      <c r="F34" s="297"/>
      <c r="G34" s="297"/>
      <c r="H34" s="297"/>
      <c r="I34" s="297"/>
      <c r="J34" s="297"/>
      <c r="K34" s="297"/>
      <c r="L34" s="297"/>
      <c r="M34" s="297"/>
      <c r="N34" s="7"/>
      <c r="O34" s="7">
        <f>+O$14/7/2</f>
        <v>0</v>
      </c>
      <c r="P34" s="7">
        <f>+P33</f>
        <v>0</v>
      </c>
      <c r="Q34" s="7">
        <f>+Q33</f>
        <v>0</v>
      </c>
      <c r="R34" s="7">
        <f>+R33</f>
        <v>0</v>
      </c>
      <c r="S34" s="43">
        <f>+S33</f>
        <v>0</v>
      </c>
      <c r="T34" s="43">
        <f>+T$14/7</f>
        <v>0</v>
      </c>
      <c r="U34" s="43">
        <f>+U$14/7</f>
        <v>0</v>
      </c>
      <c r="V34" s="43">
        <f>+V$14/7/2</f>
        <v>0</v>
      </c>
      <c r="W34" s="43"/>
      <c r="X34" s="43"/>
      <c r="Y34" s="7"/>
      <c r="Z34" s="297"/>
    </row>
    <row r="35" spans="1:28" x14ac:dyDescent="0.25">
      <c r="A35" s="38"/>
      <c r="B35" s="3">
        <v>2013</v>
      </c>
      <c r="C35" s="13">
        <f t="shared" si="0"/>
        <v>0</v>
      </c>
      <c r="D35" s="297"/>
      <c r="E35" s="297"/>
      <c r="F35" s="297"/>
      <c r="G35" s="297"/>
      <c r="H35" s="297"/>
      <c r="I35" s="297"/>
      <c r="J35" s="297"/>
      <c r="K35" s="297"/>
      <c r="L35" s="297"/>
      <c r="M35" s="297"/>
      <c r="N35" s="7"/>
      <c r="O35" s="7"/>
      <c r="P35" s="7">
        <f>P14/7/2</f>
        <v>0</v>
      </c>
      <c r="Q35" s="7">
        <f>Q14</f>
        <v>0</v>
      </c>
      <c r="R35" s="7">
        <f t="shared" ref="R35:U36" si="1">R34</f>
        <v>0</v>
      </c>
      <c r="S35" s="43">
        <f t="shared" si="1"/>
        <v>0</v>
      </c>
      <c r="T35" s="43">
        <f t="shared" si="1"/>
        <v>0</v>
      </c>
      <c r="U35" s="43">
        <f t="shared" si="1"/>
        <v>0</v>
      </c>
      <c r="V35" s="43">
        <f>V14/7</f>
        <v>0</v>
      </c>
      <c r="W35" s="43"/>
      <c r="X35" s="43"/>
      <c r="Y35" s="7"/>
      <c r="Z35" s="297"/>
    </row>
    <row r="36" spans="1:28" x14ac:dyDescent="0.25">
      <c r="A36" s="38"/>
      <c r="B36" s="3">
        <v>2014</v>
      </c>
      <c r="C36" s="13">
        <f t="shared" si="0"/>
        <v>-166334.60142857142</v>
      </c>
      <c r="D36" s="297"/>
      <c r="E36" s="297"/>
      <c r="F36" s="297"/>
      <c r="G36" s="297"/>
      <c r="H36" s="297"/>
      <c r="I36" s="297"/>
      <c r="J36" s="297"/>
      <c r="K36" s="297"/>
      <c r="L36" s="297"/>
      <c r="M36" s="297"/>
      <c r="N36" s="7"/>
      <c r="O36" s="7"/>
      <c r="P36" s="7"/>
      <c r="Q36" s="7">
        <f>Q14/7/2</f>
        <v>0</v>
      </c>
      <c r="R36" s="7">
        <f t="shared" si="1"/>
        <v>0</v>
      </c>
      <c r="S36" s="43">
        <f t="shared" si="1"/>
        <v>0</v>
      </c>
      <c r="T36" s="43">
        <f t="shared" si="1"/>
        <v>0</v>
      </c>
      <c r="U36" s="43">
        <f t="shared" si="1"/>
        <v>0</v>
      </c>
      <c r="V36" s="43">
        <f>V35</f>
        <v>0</v>
      </c>
      <c r="W36" s="43"/>
      <c r="X36" s="43">
        <f>$X$14/7/2</f>
        <v>166334.60142857142</v>
      </c>
      <c r="Y36" s="7"/>
      <c r="Z36" s="297"/>
    </row>
    <row r="37" spans="1:28" x14ac:dyDescent="0.25">
      <c r="A37" s="38"/>
      <c r="B37" s="3">
        <v>2015</v>
      </c>
      <c r="C37" s="13">
        <f t="shared" si="0"/>
        <v>-316281.70285714284</v>
      </c>
      <c r="D37" s="297"/>
      <c r="E37" s="297"/>
      <c r="F37" s="297"/>
      <c r="G37" s="297"/>
      <c r="H37" s="297"/>
      <c r="I37" s="297"/>
      <c r="J37" s="297"/>
      <c r="K37" s="297"/>
      <c r="L37" s="297"/>
      <c r="M37" s="297"/>
      <c r="N37" s="7"/>
      <c r="O37" s="7"/>
      <c r="P37" s="7"/>
      <c r="Q37" s="7"/>
      <c r="R37" s="7">
        <f>R14/7/2</f>
        <v>0</v>
      </c>
      <c r="S37" s="43">
        <f>S36</f>
        <v>0</v>
      </c>
      <c r="T37" s="43">
        <f>T36</f>
        <v>0</v>
      </c>
      <c r="U37" s="43">
        <f>U36</f>
        <v>0</v>
      </c>
      <c r="V37" s="43">
        <f>V36</f>
        <v>0</v>
      </c>
      <c r="W37" s="43">
        <f>W36</f>
        <v>0</v>
      </c>
      <c r="X37" s="43">
        <f>$X$14/7</f>
        <v>332669.20285714284</v>
      </c>
      <c r="Y37" s="7">
        <f>$Y$14/7/2</f>
        <v>-16387.5</v>
      </c>
      <c r="Z37" s="297"/>
    </row>
    <row r="38" spans="1:28" x14ac:dyDescent="0.25">
      <c r="A38" s="38"/>
      <c r="B38" s="3">
        <v>2016</v>
      </c>
      <c r="C38" s="13">
        <f t="shared" si="0"/>
        <v>-299894.20285714284</v>
      </c>
      <c r="D38" s="297"/>
      <c r="E38" s="297"/>
      <c r="F38" s="297"/>
      <c r="G38" s="297"/>
      <c r="H38" s="297"/>
      <c r="I38" s="297"/>
      <c r="J38" s="297"/>
      <c r="K38" s="297"/>
      <c r="L38" s="297"/>
      <c r="M38" s="297"/>
      <c r="N38" s="7"/>
      <c r="O38" s="7"/>
      <c r="P38" s="7"/>
      <c r="Q38" s="7"/>
      <c r="R38" s="7"/>
      <c r="S38" s="43"/>
      <c r="T38" s="43"/>
      <c r="U38" s="43"/>
      <c r="V38" s="43"/>
      <c r="W38" s="43"/>
      <c r="X38" s="43">
        <f t="shared" ref="X38:X42" si="2">$X$14/7</f>
        <v>332669.20285714284</v>
      </c>
      <c r="Y38" s="43">
        <f>$Y$14/7</f>
        <v>-32775</v>
      </c>
      <c r="Z38" s="297"/>
    </row>
    <row r="39" spans="1:28" x14ac:dyDescent="0.25">
      <c r="A39" s="38"/>
      <c r="B39" s="3">
        <v>2017</v>
      </c>
      <c r="C39" s="13">
        <f t="shared" si="0"/>
        <v>-299894.20285714284</v>
      </c>
      <c r="D39" s="297"/>
      <c r="E39" s="297"/>
      <c r="F39" s="297"/>
      <c r="G39" s="297"/>
      <c r="H39" s="297"/>
      <c r="I39" s="297"/>
      <c r="J39" s="297"/>
      <c r="K39" s="297"/>
      <c r="L39" s="297"/>
      <c r="M39" s="297"/>
      <c r="N39" s="7"/>
      <c r="O39" s="7"/>
      <c r="P39" s="7"/>
      <c r="Q39" s="7"/>
      <c r="R39" s="7"/>
      <c r="S39" s="43"/>
      <c r="T39" s="43"/>
      <c r="U39" s="43"/>
      <c r="V39" s="43"/>
      <c r="W39" s="43"/>
      <c r="X39" s="43">
        <f t="shared" si="2"/>
        <v>332669.20285714284</v>
      </c>
      <c r="Y39" s="43">
        <f>$Y$14/7</f>
        <v>-32775</v>
      </c>
      <c r="Z39" s="297"/>
    </row>
    <row r="40" spans="1:28" x14ac:dyDescent="0.25">
      <c r="A40" s="38"/>
      <c r="B40" s="3">
        <v>2018</v>
      </c>
      <c r="C40" s="13">
        <f>-SUM(D40:AB40)</f>
        <v>-299894.20285714284</v>
      </c>
      <c r="D40" s="297"/>
      <c r="E40" s="297"/>
      <c r="F40" s="297"/>
      <c r="G40" s="297"/>
      <c r="H40" s="297"/>
      <c r="I40" s="297"/>
      <c r="J40" s="297"/>
      <c r="K40" s="297"/>
      <c r="L40" s="297"/>
      <c r="M40" s="297"/>
      <c r="N40" s="7"/>
      <c r="O40" s="7"/>
      <c r="P40" s="7"/>
      <c r="Q40" s="7"/>
      <c r="R40" s="7"/>
      <c r="S40" s="43"/>
      <c r="T40" s="43"/>
      <c r="U40" s="43"/>
      <c r="V40" s="43"/>
      <c r="W40" s="43"/>
      <c r="X40" s="43">
        <f t="shared" si="2"/>
        <v>332669.20285714284</v>
      </c>
      <c r="Y40" s="43">
        <f>$Y$14/7</f>
        <v>-32775</v>
      </c>
      <c r="Z40" s="297"/>
    </row>
    <row r="41" spans="1:28" x14ac:dyDescent="0.25">
      <c r="A41" s="38"/>
      <c r="B41" s="3">
        <v>2019</v>
      </c>
      <c r="C41" s="13">
        <f>-SUM(D41:AB41)</f>
        <v>-299894.20285714284</v>
      </c>
      <c r="D41" s="297"/>
      <c r="E41" s="297"/>
      <c r="F41" s="297"/>
      <c r="G41" s="297"/>
      <c r="H41" s="297"/>
      <c r="I41" s="297"/>
      <c r="J41" s="297"/>
      <c r="K41" s="297"/>
      <c r="L41" s="297"/>
      <c r="M41" s="297"/>
      <c r="N41" s="7"/>
      <c r="O41" s="7"/>
      <c r="P41" s="7"/>
      <c r="Q41" s="7"/>
      <c r="R41" s="7"/>
      <c r="S41" s="43"/>
      <c r="T41" s="43"/>
      <c r="U41" s="43"/>
      <c r="V41" s="43"/>
      <c r="W41" s="43"/>
      <c r="X41" s="43">
        <f t="shared" si="2"/>
        <v>332669.20285714284</v>
      </c>
      <c r="Y41" s="43">
        <f>$Y$14/7</f>
        <v>-32775</v>
      </c>
      <c r="Z41" s="297"/>
    </row>
    <row r="42" spans="1:28" x14ac:dyDescent="0.25">
      <c r="A42" s="38"/>
      <c r="B42" s="3">
        <v>2020</v>
      </c>
      <c r="C42" s="13">
        <f t="shared" ref="C42:C44" si="3">-SUM(D42:AB42)</f>
        <v>-299894.20285714284</v>
      </c>
      <c r="D42" s="297"/>
      <c r="E42" s="297"/>
      <c r="F42" s="297"/>
      <c r="G42" s="297"/>
      <c r="H42" s="297"/>
      <c r="I42" s="297"/>
      <c r="J42" s="297"/>
      <c r="K42" s="297"/>
      <c r="L42" s="297"/>
      <c r="M42" s="297"/>
      <c r="N42" s="7"/>
      <c r="O42" s="7"/>
      <c r="P42" s="7"/>
      <c r="Q42" s="7"/>
      <c r="R42" s="7"/>
      <c r="S42" s="43"/>
      <c r="T42" s="43"/>
      <c r="U42" s="43"/>
      <c r="V42" s="43"/>
      <c r="W42" s="43"/>
      <c r="X42" s="43">
        <f t="shared" si="2"/>
        <v>332669.20285714284</v>
      </c>
      <c r="Y42" s="43">
        <f t="shared" ref="Y42:Y43" si="4">$Y$14/7</f>
        <v>-32775</v>
      </c>
      <c r="Z42" s="297"/>
    </row>
    <row r="43" spans="1:28" x14ac:dyDescent="0.25">
      <c r="A43" s="38"/>
      <c r="B43" s="3">
        <v>2021</v>
      </c>
      <c r="C43" s="13">
        <f t="shared" si="3"/>
        <v>-133559.60142857142</v>
      </c>
      <c r="D43" s="297"/>
      <c r="E43" s="297"/>
      <c r="F43" s="297"/>
      <c r="G43" s="297"/>
      <c r="H43" s="297"/>
      <c r="I43" s="297"/>
      <c r="J43" s="297"/>
      <c r="K43" s="297"/>
      <c r="L43" s="297"/>
      <c r="M43" s="297"/>
      <c r="N43" s="7"/>
      <c r="O43" s="7"/>
      <c r="P43" s="7"/>
      <c r="Q43" s="7"/>
      <c r="R43" s="7"/>
      <c r="S43" s="43"/>
      <c r="T43" s="43"/>
      <c r="U43" s="43"/>
      <c r="V43" s="43"/>
      <c r="W43" s="43"/>
      <c r="X43" s="43">
        <f>$X$14/7/2</f>
        <v>166334.60142857142</v>
      </c>
      <c r="Y43" s="43">
        <f t="shared" si="4"/>
        <v>-32775</v>
      </c>
      <c r="Z43" s="297"/>
    </row>
    <row r="44" spans="1:28" x14ac:dyDescent="0.25">
      <c r="A44" s="38"/>
      <c r="B44" s="3">
        <v>2022</v>
      </c>
      <c r="C44" s="13">
        <f t="shared" si="3"/>
        <v>16387.5</v>
      </c>
      <c r="D44" s="297"/>
      <c r="E44" s="297"/>
      <c r="F44" s="297"/>
      <c r="G44" s="297"/>
      <c r="H44" s="297"/>
      <c r="I44" s="297"/>
      <c r="J44" s="297"/>
      <c r="K44" s="297"/>
      <c r="L44" s="297"/>
      <c r="M44" s="297"/>
      <c r="N44" s="7"/>
      <c r="O44" s="7"/>
      <c r="P44" s="7"/>
      <c r="Q44" s="7"/>
      <c r="R44" s="7"/>
      <c r="S44" s="43"/>
      <c r="T44" s="43"/>
      <c r="U44" s="43"/>
      <c r="V44" s="43"/>
      <c r="W44" s="43"/>
      <c r="X44" s="43"/>
      <c r="Y44" s="43">
        <f>$Y$14/7/2</f>
        <v>-16387.5</v>
      </c>
      <c r="Z44" s="297"/>
    </row>
    <row r="45" spans="1:28" x14ac:dyDescent="0.25">
      <c r="A45" s="38"/>
      <c r="B45" s="3"/>
      <c r="C45" s="12"/>
      <c r="D45" s="298"/>
      <c r="E45" s="298"/>
      <c r="F45" s="298"/>
      <c r="G45" s="298"/>
      <c r="H45" s="298"/>
      <c r="I45" s="298"/>
      <c r="J45" s="298"/>
      <c r="K45" s="298"/>
      <c r="L45" s="298"/>
      <c r="M45" s="298"/>
      <c r="N45" s="298"/>
      <c r="O45" s="298"/>
      <c r="P45" s="298"/>
      <c r="Q45" s="298"/>
      <c r="R45" s="298"/>
      <c r="S45" s="298"/>
      <c r="T45" s="298"/>
      <c r="U45" s="338"/>
      <c r="V45" s="275"/>
      <c r="W45" s="275"/>
      <c r="X45" s="275"/>
      <c r="Y45" s="297"/>
      <c r="Z45" s="297"/>
    </row>
    <row r="46" spans="1:28" x14ac:dyDescent="0.25">
      <c r="A46" s="38" t="s">
        <v>62</v>
      </c>
      <c r="B46" s="297">
        <f>SUM(D46:AB46)</f>
        <v>0</v>
      </c>
      <c r="C46" s="275">
        <f>SUM(C16:C45)</f>
        <v>-2099259.42</v>
      </c>
      <c r="D46" s="297">
        <f>-SUM(D16:D45)+D14</f>
        <v>0</v>
      </c>
      <c r="E46" s="297">
        <f t="shared" ref="E46:T46" si="5">-SUM(E16:E45)+E14</f>
        <v>0</v>
      </c>
      <c r="F46" s="297">
        <f t="shared" si="5"/>
        <v>0</v>
      </c>
      <c r="G46" s="297">
        <f t="shared" si="5"/>
        <v>0</v>
      </c>
      <c r="H46" s="297">
        <f t="shared" si="5"/>
        <v>0</v>
      </c>
      <c r="I46" s="297">
        <f t="shared" si="5"/>
        <v>0</v>
      </c>
      <c r="J46" s="297">
        <f t="shared" si="5"/>
        <v>0</v>
      </c>
      <c r="K46" s="297">
        <f t="shared" si="5"/>
        <v>0</v>
      </c>
      <c r="L46" s="297">
        <f t="shared" si="5"/>
        <v>0</v>
      </c>
      <c r="M46" s="297">
        <f t="shared" si="5"/>
        <v>0</v>
      </c>
      <c r="N46" s="297">
        <f t="shared" si="5"/>
        <v>0</v>
      </c>
      <c r="O46" s="297">
        <f t="shared" si="5"/>
        <v>0</v>
      </c>
      <c r="P46" s="297">
        <f t="shared" si="5"/>
        <v>0</v>
      </c>
      <c r="Q46" s="297">
        <f t="shared" si="5"/>
        <v>0</v>
      </c>
      <c r="R46" s="297">
        <f t="shared" si="5"/>
        <v>0</v>
      </c>
      <c r="S46" s="297">
        <f t="shared" si="5"/>
        <v>0</v>
      </c>
      <c r="T46" s="297">
        <f t="shared" si="5"/>
        <v>0</v>
      </c>
      <c r="U46" s="330">
        <f>-SUM(U16:U45)+U14</f>
        <v>0</v>
      </c>
      <c r="V46" s="330">
        <f t="shared" ref="V46:AB46" si="6">-SUM(V16:V45)+V14</f>
        <v>0</v>
      </c>
      <c r="W46" s="330">
        <f t="shared" si="6"/>
        <v>0</v>
      </c>
      <c r="X46" s="330">
        <f t="shared" si="6"/>
        <v>0</v>
      </c>
      <c r="Y46" s="330">
        <f t="shared" si="6"/>
        <v>0</v>
      </c>
      <c r="Z46" s="330">
        <f t="shared" si="6"/>
        <v>0</v>
      </c>
      <c r="AA46" s="330">
        <f t="shared" si="6"/>
        <v>0</v>
      </c>
      <c r="AB46" s="330">
        <f t="shared" si="6"/>
        <v>0</v>
      </c>
    </row>
    <row r="47" spans="1:28" x14ac:dyDescent="0.25">
      <c r="A47" s="38"/>
      <c r="B47" s="275"/>
      <c r="C47" s="299"/>
      <c r="D47" s="297"/>
      <c r="E47" s="297"/>
      <c r="F47" s="297"/>
      <c r="G47" s="297"/>
      <c r="H47" s="297"/>
      <c r="I47" s="297"/>
      <c r="J47" s="297"/>
      <c r="K47" s="297"/>
      <c r="L47" s="297"/>
      <c r="M47" s="297"/>
      <c r="N47" s="297"/>
      <c r="O47" s="297"/>
      <c r="P47" s="297"/>
      <c r="Q47" s="297"/>
      <c r="R47" s="297"/>
      <c r="S47" s="297"/>
      <c r="T47" s="297"/>
      <c r="U47" s="297"/>
      <c r="V47" s="297"/>
      <c r="W47" s="297"/>
      <c r="X47" s="297"/>
      <c r="Y47" s="297"/>
      <c r="Z47" s="297"/>
    </row>
    <row r="48" spans="1:28" x14ac:dyDescent="0.25">
      <c r="A48" s="39" t="s">
        <v>63</v>
      </c>
      <c r="B48" s="3"/>
      <c r="C48" s="30">
        <f>+C14+C46</f>
        <v>0</v>
      </c>
      <c r="D48" s="297"/>
      <c r="E48" s="297"/>
      <c r="F48" s="297"/>
      <c r="G48" s="297"/>
      <c r="H48" s="297"/>
      <c r="I48" s="297"/>
      <c r="J48" s="297"/>
      <c r="K48" s="297"/>
      <c r="L48" s="297"/>
      <c r="M48" s="297"/>
      <c r="N48" s="297"/>
      <c r="O48" s="297"/>
      <c r="P48" s="297"/>
      <c r="Q48" s="297"/>
      <c r="R48" s="297"/>
      <c r="S48" s="297"/>
      <c r="T48" s="297"/>
      <c r="U48" s="297"/>
      <c r="V48" s="297"/>
      <c r="W48" s="297"/>
      <c r="X48" s="297"/>
      <c r="Y48" s="297"/>
      <c r="Z48" s="297"/>
    </row>
    <row r="49" spans="1:26" x14ac:dyDescent="0.25">
      <c r="A49" s="3"/>
      <c r="B49" s="3"/>
      <c r="C49" s="3"/>
      <c r="D49" s="297"/>
      <c r="E49" s="297"/>
      <c r="F49" s="297"/>
      <c r="G49" s="297"/>
      <c r="H49" s="297"/>
      <c r="I49" s="297"/>
      <c r="J49" s="297"/>
      <c r="K49" s="297"/>
      <c r="L49" s="297"/>
      <c r="M49" s="297"/>
      <c r="N49" s="297"/>
      <c r="O49" s="297"/>
      <c r="P49" s="297"/>
      <c r="Q49" s="297"/>
      <c r="R49" s="297"/>
      <c r="S49" s="297"/>
      <c r="T49" s="297"/>
      <c r="U49" s="297"/>
      <c r="V49" s="297"/>
      <c r="W49" s="297"/>
      <c r="X49" s="297"/>
      <c r="Y49" s="297"/>
      <c r="Z49" s="297"/>
    </row>
    <row r="50" spans="1:26" x14ac:dyDescent="0.25">
      <c r="A50" s="3"/>
      <c r="B50" s="36"/>
      <c r="C50" s="3"/>
      <c r="D50" s="297"/>
      <c r="E50" s="297"/>
      <c r="F50" s="297"/>
      <c r="G50" s="297"/>
      <c r="H50" s="297"/>
      <c r="I50" s="297"/>
      <c r="J50" s="297"/>
      <c r="K50" s="297"/>
      <c r="L50" s="297"/>
      <c r="M50" s="297"/>
      <c r="N50" s="297"/>
      <c r="O50" s="297"/>
      <c r="P50" s="297"/>
      <c r="Q50" s="297"/>
      <c r="R50" s="297"/>
      <c r="S50" s="297"/>
      <c r="T50" s="297"/>
      <c r="U50" s="297"/>
      <c r="V50" s="297"/>
      <c r="W50" s="297"/>
      <c r="X50" s="297"/>
      <c r="Y50" s="297"/>
      <c r="Z50" s="297"/>
    </row>
    <row r="51" spans="1:26" x14ac:dyDescent="0.25">
      <c r="A51" s="3"/>
      <c r="B51" s="3"/>
      <c r="C51" s="3"/>
      <c r="E51" s="297"/>
      <c r="F51" s="301"/>
      <c r="G51" s="301"/>
      <c r="H51" s="301"/>
      <c r="I51" s="301"/>
      <c r="J51" s="301"/>
      <c r="K51" s="301"/>
      <c r="L51" s="301"/>
      <c r="M51" s="301"/>
      <c r="N51" s="297">
        <f>SUM(E32:E51)</f>
        <v>0</v>
      </c>
      <c r="O51" s="301"/>
      <c r="P51" s="301"/>
      <c r="Q51" s="301"/>
      <c r="R51" s="301"/>
      <c r="S51" s="301"/>
    </row>
    <row r="52" spans="1:26" x14ac:dyDescent="0.25">
      <c r="B52" s="3"/>
      <c r="C52" s="3"/>
      <c r="E52" s="301"/>
      <c r="F52" s="301"/>
      <c r="G52" s="301"/>
      <c r="H52" s="301"/>
      <c r="I52" s="301"/>
      <c r="J52" s="301"/>
      <c r="K52" s="301"/>
      <c r="L52" s="301"/>
      <c r="M52" s="301"/>
      <c r="N52" s="301"/>
      <c r="O52" s="301"/>
      <c r="P52" s="301"/>
      <c r="Q52" s="301"/>
      <c r="R52" s="301"/>
      <c r="S52" s="301"/>
    </row>
    <row r="53" spans="1:26" x14ac:dyDescent="0.25">
      <c r="E53" s="301"/>
      <c r="F53" s="301"/>
      <c r="G53" s="301"/>
      <c r="H53" s="301"/>
      <c r="I53" s="301"/>
      <c r="J53" s="301"/>
      <c r="K53" s="301"/>
      <c r="L53" s="301"/>
      <c r="M53" s="301"/>
      <c r="N53" s="301"/>
      <c r="O53" s="301"/>
      <c r="P53" s="301"/>
      <c r="Q53" s="301"/>
      <c r="R53" s="301"/>
      <c r="S53" s="301"/>
    </row>
    <row r="54" spans="1:26" x14ac:dyDescent="0.25">
      <c r="E54" s="301"/>
      <c r="F54" s="301"/>
      <c r="G54" s="301"/>
      <c r="H54" s="301"/>
      <c r="I54" s="301"/>
      <c r="J54" s="301"/>
      <c r="K54" s="301"/>
      <c r="L54" s="301"/>
      <c r="M54" s="301"/>
      <c r="N54" s="301"/>
      <c r="O54" s="301"/>
      <c r="P54" s="301"/>
      <c r="Q54" s="301"/>
      <c r="R54" s="301"/>
      <c r="S54" s="301"/>
    </row>
    <row r="55" spans="1:26" x14ac:dyDescent="0.25">
      <c r="E55" s="301"/>
      <c r="F55" s="301"/>
      <c r="G55" s="301"/>
      <c r="H55" s="301"/>
      <c r="I55" s="301"/>
      <c r="J55" s="301"/>
      <c r="K55" s="301"/>
      <c r="L55" s="301"/>
      <c r="M55" s="301"/>
      <c r="N55" s="301"/>
      <c r="O55" s="301"/>
      <c r="P55" s="301"/>
      <c r="Q55" s="301"/>
      <c r="R55" s="301"/>
      <c r="S55" s="301"/>
    </row>
    <row r="56" spans="1:26" x14ac:dyDescent="0.25">
      <c r="E56" s="301"/>
      <c r="F56" s="301"/>
      <c r="G56" s="301"/>
      <c r="H56" s="301"/>
      <c r="I56" s="301"/>
      <c r="J56" s="301"/>
      <c r="K56" s="301"/>
      <c r="L56" s="301"/>
      <c r="M56" s="301"/>
      <c r="N56" s="301"/>
      <c r="O56" s="301"/>
      <c r="P56" s="301"/>
      <c r="Q56" s="301"/>
      <c r="R56" s="301"/>
      <c r="S56" s="301"/>
    </row>
    <row r="57" spans="1:26" x14ac:dyDescent="0.25">
      <c r="E57" s="301"/>
      <c r="F57" s="301"/>
      <c r="G57" s="301"/>
      <c r="H57" s="301"/>
      <c r="I57" s="301"/>
      <c r="J57" s="301"/>
      <c r="K57" s="301"/>
      <c r="L57" s="301"/>
      <c r="M57" s="301"/>
      <c r="N57" s="301"/>
      <c r="O57" s="301"/>
      <c r="P57" s="301"/>
      <c r="Q57" s="301"/>
      <c r="R57" s="301"/>
      <c r="S57" s="301"/>
    </row>
    <row r="58" spans="1:26" x14ac:dyDescent="0.25">
      <c r="E58" s="301"/>
      <c r="F58" s="301"/>
      <c r="G58" s="301"/>
      <c r="H58" s="301"/>
      <c r="I58" s="301"/>
      <c r="J58" s="301"/>
      <c r="K58" s="301"/>
      <c r="L58" s="301"/>
      <c r="M58" s="301"/>
      <c r="N58" s="301"/>
      <c r="O58" s="301"/>
      <c r="P58" s="301"/>
      <c r="Q58" s="301"/>
      <c r="R58" s="301"/>
      <c r="S58" s="301"/>
    </row>
    <row r="59" spans="1:26" x14ac:dyDescent="0.25">
      <c r="E59" s="301"/>
      <c r="F59" s="301"/>
      <c r="G59" s="301"/>
      <c r="H59" s="301"/>
      <c r="I59" s="301"/>
      <c r="J59" s="301"/>
      <c r="K59" s="301"/>
      <c r="L59" s="301"/>
      <c r="M59" s="301"/>
      <c r="N59" s="301"/>
      <c r="O59" s="301"/>
      <c r="P59" s="301"/>
      <c r="Q59" s="301"/>
      <c r="R59" s="301"/>
      <c r="S59" s="301"/>
    </row>
    <row r="60" spans="1:26" x14ac:dyDescent="0.25">
      <c r="E60" s="301"/>
      <c r="F60" s="301"/>
      <c r="G60" s="301"/>
      <c r="H60" s="301"/>
      <c r="I60" s="301"/>
      <c r="J60" s="301"/>
      <c r="K60" s="301"/>
      <c r="L60" s="301"/>
      <c r="M60" s="301"/>
      <c r="N60" s="301"/>
      <c r="O60" s="301"/>
      <c r="P60" s="301"/>
      <c r="Q60" s="301"/>
      <c r="R60" s="301"/>
      <c r="S60" s="301"/>
    </row>
    <row r="61" spans="1:26" x14ac:dyDescent="0.25">
      <c r="E61" s="301"/>
      <c r="F61" s="301"/>
      <c r="G61" s="301"/>
      <c r="H61" s="301"/>
      <c r="I61" s="301"/>
      <c r="J61" s="301"/>
      <c r="K61" s="301"/>
      <c r="L61" s="301"/>
      <c r="M61" s="301"/>
      <c r="N61" s="301"/>
      <c r="O61" s="301"/>
      <c r="P61" s="301"/>
      <c r="Q61" s="301"/>
      <c r="R61" s="301"/>
      <c r="S61" s="301"/>
    </row>
    <row r="62" spans="1:26" x14ac:dyDescent="0.25">
      <c r="E62" s="301"/>
      <c r="F62" s="301"/>
      <c r="G62" s="301"/>
      <c r="H62" s="301"/>
      <c r="I62" s="301"/>
      <c r="J62" s="301"/>
      <c r="K62" s="301"/>
      <c r="L62" s="301"/>
      <c r="M62" s="301"/>
      <c r="N62" s="301"/>
      <c r="O62" s="301"/>
      <c r="P62" s="301"/>
      <c r="Q62" s="301"/>
      <c r="R62" s="301"/>
      <c r="S62" s="301"/>
    </row>
  </sheetData>
  <pageMargins left="0.7" right="0.7" top="0.75" bottom="0.75" header="0.3" footer="0.3"/>
  <pageSetup scale="62" orientation="landscape" horizontalDpi="4294967294" verticalDpi="4294967294" r:id="rId1"/>
  <headerFooter>
    <oddFooter>&amp;Z&amp;F&amp;RPage &amp;P</oddFooter>
  </headerFooter>
  <legacyDrawing r:id="rId2"/>
</worksheet>
</file>

<file path=xl/worksheets/sheet1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C00-000000000000}">
  <sheetPr codeName="Sheet125">
    <tabColor theme="6" tint="-0.249977111117893"/>
    <pageSetUpPr fitToPage="1"/>
  </sheetPr>
  <dimension ref="A1:AB61"/>
  <sheetViews>
    <sheetView workbookViewId="0"/>
  </sheetViews>
  <sheetFormatPr defaultRowHeight="15" x14ac:dyDescent="0.25"/>
  <cols>
    <col min="1" max="1" width="20.85546875" customWidth="1"/>
    <col min="2" max="2" width="9.5703125" bestFit="1" customWidth="1"/>
    <col min="3" max="3" width="12.85546875" customWidth="1"/>
    <col min="4" max="12" width="7.42578125" hidden="1" customWidth="1"/>
    <col min="13" max="13" width="7.5703125" hidden="1" customWidth="1"/>
    <col min="14" max="25" width="10.42578125" customWidth="1"/>
  </cols>
  <sheetData>
    <row r="1" spans="1:28" x14ac:dyDescent="0.25">
      <c r="A1" s="11" t="s">
        <v>10</v>
      </c>
      <c r="O1" t="s">
        <v>647</v>
      </c>
    </row>
    <row r="2" spans="1:28" x14ac:dyDescent="0.25">
      <c r="A2" s="9" t="s">
        <v>438</v>
      </c>
    </row>
    <row r="3" spans="1:28" x14ac:dyDescent="0.25">
      <c r="A3" s="9" t="s">
        <v>918</v>
      </c>
    </row>
    <row r="4" spans="1:28" x14ac:dyDescent="0.25">
      <c r="R4" s="40" t="s">
        <v>4</v>
      </c>
      <c r="S4" s="41"/>
      <c r="T4" s="40" t="s">
        <v>8</v>
      </c>
    </row>
    <row r="5" spans="1:28" x14ac:dyDescent="0.25">
      <c r="A5" s="10" t="s">
        <v>9</v>
      </c>
      <c r="B5" s="12" t="s">
        <v>64</v>
      </c>
      <c r="C5" s="12" t="s">
        <v>12</v>
      </c>
      <c r="R5" s="42" t="s">
        <v>2</v>
      </c>
      <c r="S5" s="42" t="s">
        <v>60</v>
      </c>
      <c r="T5" s="42" t="s">
        <v>7</v>
      </c>
    </row>
    <row r="6" spans="1:28" x14ac:dyDescent="0.25">
      <c r="A6" s="9" t="s">
        <v>915</v>
      </c>
      <c r="B6" s="3">
        <v>802</v>
      </c>
      <c r="R6" s="3"/>
    </row>
    <row r="7" spans="1:28" x14ac:dyDescent="0.25">
      <c r="A7" s="213"/>
      <c r="B7" s="212"/>
      <c r="C7" s="214"/>
      <c r="D7" s="293"/>
      <c r="E7" s="293"/>
      <c r="F7" s="293"/>
      <c r="G7" s="293"/>
      <c r="H7" s="293"/>
      <c r="I7" s="293"/>
      <c r="J7" s="293"/>
      <c r="K7" s="293"/>
      <c r="L7" s="293"/>
      <c r="M7" s="293"/>
      <c r="N7" s="293"/>
      <c r="O7" s="294"/>
      <c r="P7" s="6"/>
      <c r="Q7" s="6"/>
      <c r="R7" s="13">
        <f>+C14</f>
        <v>266988.61</v>
      </c>
      <c r="S7" s="13">
        <f>+-C45</f>
        <v>266988.60999999993</v>
      </c>
      <c r="T7" s="13">
        <f>+R7-S7</f>
        <v>0</v>
      </c>
    </row>
    <row r="8" spans="1:28" x14ac:dyDescent="0.25">
      <c r="A8" s="213"/>
      <c r="B8" s="3"/>
      <c r="D8" s="293"/>
      <c r="E8" s="293"/>
      <c r="F8" s="293"/>
      <c r="G8" s="293"/>
      <c r="H8" s="293"/>
      <c r="I8" s="293"/>
      <c r="J8" s="293"/>
      <c r="K8" s="293"/>
      <c r="L8" s="293"/>
      <c r="M8" s="293"/>
      <c r="N8" s="293"/>
      <c r="O8" s="294"/>
      <c r="P8" s="6"/>
      <c r="Q8" s="6"/>
    </row>
    <row r="9" spans="1:28" x14ac:dyDescent="0.25">
      <c r="A9" s="2"/>
      <c r="B9" s="3"/>
      <c r="D9" s="293"/>
      <c r="E9" s="293"/>
      <c r="F9" s="293"/>
      <c r="G9" s="293"/>
      <c r="H9" s="293"/>
      <c r="I9" s="293"/>
      <c r="J9" s="293"/>
      <c r="K9" s="293"/>
      <c r="L9" s="293"/>
      <c r="M9" s="293"/>
      <c r="N9" s="293"/>
      <c r="O9" s="294"/>
      <c r="P9" s="6"/>
      <c r="Q9" s="6"/>
    </row>
    <row r="10" spans="1:28" x14ac:dyDescent="0.25">
      <c r="B10" s="3"/>
    </row>
    <row r="11" spans="1:28" x14ac:dyDescent="0.25">
      <c r="A11" s="686" t="s">
        <v>66</v>
      </c>
      <c r="B11" s="212" t="s">
        <v>1261</v>
      </c>
      <c r="C11" s="214"/>
    </row>
    <row r="12" spans="1:28" x14ac:dyDescent="0.25">
      <c r="B12" s="28"/>
      <c r="C12" s="2"/>
    </row>
    <row r="13" spans="1:28" x14ac:dyDescent="0.25">
      <c r="A13" s="9" t="s">
        <v>5</v>
      </c>
      <c r="C13" s="31" t="s">
        <v>3</v>
      </c>
      <c r="D13" s="32">
        <v>1994</v>
      </c>
      <c r="E13" s="32">
        <v>1995</v>
      </c>
      <c r="F13" s="32">
        <v>1996</v>
      </c>
      <c r="G13" s="32">
        <v>1997</v>
      </c>
      <c r="H13" s="32">
        <v>1998</v>
      </c>
      <c r="I13" s="32">
        <v>1999</v>
      </c>
      <c r="J13" s="32">
        <v>2000</v>
      </c>
      <c r="K13" s="32">
        <v>2001</v>
      </c>
      <c r="L13" s="32">
        <v>2002</v>
      </c>
      <c r="M13" s="32">
        <v>2003</v>
      </c>
      <c r="N13" s="32">
        <v>2004</v>
      </c>
      <c r="O13" s="32">
        <v>2005</v>
      </c>
      <c r="P13" s="32">
        <v>2006</v>
      </c>
      <c r="Q13" s="32">
        <v>2007</v>
      </c>
      <c r="R13" s="32">
        <v>2008</v>
      </c>
      <c r="S13" s="32">
        <v>2009</v>
      </c>
      <c r="T13" s="32">
        <v>2010</v>
      </c>
      <c r="U13" s="32">
        <v>2011</v>
      </c>
      <c r="V13" s="32">
        <v>2012</v>
      </c>
      <c r="W13" s="32">
        <v>2013</v>
      </c>
      <c r="X13" s="32">
        <v>2014</v>
      </c>
      <c r="Y13" s="328">
        <v>2015</v>
      </c>
      <c r="Z13" s="32">
        <v>2016</v>
      </c>
      <c r="AA13" s="328">
        <v>2017</v>
      </c>
      <c r="AB13" s="32">
        <v>2018</v>
      </c>
    </row>
    <row r="14" spans="1:28" x14ac:dyDescent="0.25">
      <c r="A14" s="9" t="s">
        <v>73</v>
      </c>
      <c r="C14" s="295">
        <f>SUM(D14:Y14)</f>
        <v>266988.61</v>
      </c>
      <c r="D14" s="233">
        <v>0</v>
      </c>
      <c r="E14" s="233">
        <v>0</v>
      </c>
      <c r="F14" s="233">
        <v>0</v>
      </c>
      <c r="G14" s="233">
        <v>0</v>
      </c>
      <c r="H14" s="233">
        <v>0</v>
      </c>
      <c r="I14" s="233">
        <v>0</v>
      </c>
      <c r="J14" s="233">
        <v>0</v>
      </c>
      <c r="K14" s="233">
        <v>0</v>
      </c>
      <c r="L14" s="233">
        <v>0</v>
      </c>
      <c r="M14" s="233">
        <v>0</v>
      </c>
      <c r="N14" s="233"/>
      <c r="O14" s="233"/>
      <c r="P14" s="233"/>
      <c r="Q14" s="233"/>
      <c r="R14" s="233"/>
      <c r="S14" s="233"/>
      <c r="T14" s="233"/>
      <c r="U14" s="233"/>
      <c r="V14" s="233">
        <v>62775.360000000001</v>
      </c>
      <c r="W14" s="233">
        <f>334135.66/2</f>
        <v>167067.82999999999</v>
      </c>
      <c r="X14" s="233">
        <f>74290.84/2</f>
        <v>37145.42</v>
      </c>
    </row>
    <row r="15" spans="1:28" x14ac:dyDescent="0.25">
      <c r="A15" s="34"/>
      <c r="B15" s="2"/>
      <c r="C15" s="2"/>
      <c r="S15" s="233"/>
      <c r="T15" s="233"/>
      <c r="U15" s="233"/>
      <c r="V15" s="233"/>
      <c r="W15" s="233"/>
      <c r="X15" s="233"/>
    </row>
    <row r="16" spans="1:28" x14ac:dyDescent="0.25">
      <c r="A16" s="9" t="s">
        <v>6</v>
      </c>
      <c r="B16" s="3">
        <v>1994</v>
      </c>
      <c r="C16" s="13">
        <f>-SUM(D16:Y16)</f>
        <v>0</v>
      </c>
      <c r="D16" s="297">
        <f>+D$14/7/2</f>
        <v>0</v>
      </c>
      <c r="E16" s="297"/>
      <c r="F16" s="297"/>
      <c r="G16" s="297"/>
      <c r="H16" s="297"/>
      <c r="I16" s="297"/>
      <c r="J16" s="297"/>
      <c r="K16" s="297"/>
      <c r="L16" s="297"/>
      <c r="M16" s="297"/>
      <c r="N16" s="297"/>
      <c r="O16" s="297"/>
      <c r="P16" s="297"/>
      <c r="Q16" s="297"/>
      <c r="R16" s="297"/>
      <c r="S16" s="233"/>
      <c r="T16" s="233"/>
      <c r="U16" s="233"/>
      <c r="V16" s="233"/>
      <c r="W16" s="233"/>
      <c r="X16" s="233"/>
      <c r="Y16" s="297"/>
      <c r="Z16" s="297"/>
    </row>
    <row r="17" spans="1:26" x14ac:dyDescent="0.25">
      <c r="B17" s="3">
        <v>1995</v>
      </c>
      <c r="C17" s="13">
        <f t="shared" ref="C17:C43" si="0">-SUM(D17:Y17)</f>
        <v>0</v>
      </c>
      <c r="D17" s="297">
        <f>+D$14/7</f>
        <v>0</v>
      </c>
      <c r="E17" s="297">
        <f>+E$14/7/2</f>
        <v>0</v>
      </c>
      <c r="F17" s="297"/>
      <c r="G17" s="297"/>
      <c r="H17" s="297"/>
      <c r="I17" s="297"/>
      <c r="J17" s="297"/>
      <c r="K17" s="297"/>
      <c r="L17" s="297"/>
      <c r="M17" s="297"/>
      <c r="N17" s="297"/>
      <c r="O17" s="297"/>
      <c r="P17" s="297"/>
      <c r="Q17" s="297"/>
      <c r="R17" s="297"/>
      <c r="S17" s="233"/>
      <c r="T17" s="233"/>
      <c r="U17" s="233"/>
      <c r="V17" s="233"/>
      <c r="W17" s="233"/>
      <c r="X17" s="233"/>
      <c r="Y17" s="297"/>
      <c r="Z17" s="297"/>
    </row>
    <row r="18" spans="1:26" x14ac:dyDescent="0.25">
      <c r="B18" s="3">
        <v>1996</v>
      </c>
      <c r="C18" s="13">
        <f t="shared" si="0"/>
        <v>0</v>
      </c>
      <c r="D18" s="297">
        <f>+D17</f>
        <v>0</v>
      </c>
      <c r="E18" s="297">
        <f>+E$14/7</f>
        <v>0</v>
      </c>
      <c r="F18" s="297">
        <f>+F$14/7/2</f>
        <v>0</v>
      </c>
      <c r="G18" s="297"/>
      <c r="H18" s="297"/>
      <c r="I18" s="297"/>
      <c r="J18" s="297"/>
      <c r="K18" s="297"/>
      <c r="L18" s="297"/>
      <c r="M18" s="297"/>
      <c r="N18" s="297"/>
      <c r="O18" s="297"/>
      <c r="P18" s="297"/>
      <c r="Q18" s="297"/>
      <c r="R18" s="297"/>
      <c r="S18" s="233"/>
      <c r="T18" s="233"/>
      <c r="U18" s="233"/>
      <c r="V18" s="233"/>
      <c r="W18" s="233"/>
      <c r="X18" s="233"/>
      <c r="Y18" s="297"/>
      <c r="Z18" s="297"/>
    </row>
    <row r="19" spans="1:26" x14ac:dyDescent="0.25">
      <c r="B19" s="3">
        <v>1997</v>
      </c>
      <c r="C19" s="13">
        <f t="shared" si="0"/>
        <v>0</v>
      </c>
      <c r="D19" s="297">
        <f>+D18</f>
        <v>0</v>
      </c>
      <c r="E19" s="297">
        <f>+E18</f>
        <v>0</v>
      </c>
      <c r="F19" s="297">
        <f>+F$14/7</f>
        <v>0</v>
      </c>
      <c r="G19" s="297">
        <f>+G$14/7/2</f>
        <v>0</v>
      </c>
      <c r="H19" s="297"/>
      <c r="I19" s="297"/>
      <c r="J19" s="297"/>
      <c r="K19" s="297"/>
      <c r="L19" s="297"/>
      <c r="M19" s="297"/>
      <c r="N19" s="297"/>
      <c r="O19" s="297"/>
      <c r="P19" s="297"/>
      <c r="Q19" s="297"/>
      <c r="R19" s="297"/>
      <c r="S19" s="233"/>
      <c r="T19" s="233"/>
      <c r="U19" s="233"/>
      <c r="V19" s="233"/>
      <c r="W19" s="233"/>
      <c r="X19" s="233"/>
      <c r="Y19" s="297"/>
      <c r="Z19" s="297"/>
    </row>
    <row r="20" spans="1:26" x14ac:dyDescent="0.25">
      <c r="B20" s="3">
        <v>1998</v>
      </c>
      <c r="C20" s="13">
        <f t="shared" si="0"/>
        <v>0</v>
      </c>
      <c r="D20" s="297">
        <f>+D19</f>
        <v>0</v>
      </c>
      <c r="E20" s="297">
        <f>+E19</f>
        <v>0</v>
      </c>
      <c r="F20" s="297">
        <f>+F19</f>
        <v>0</v>
      </c>
      <c r="G20" s="297">
        <f>+G$14/7</f>
        <v>0</v>
      </c>
      <c r="H20" s="297">
        <f>+H$14/7/2</f>
        <v>0</v>
      </c>
      <c r="I20" s="297"/>
      <c r="J20" s="297"/>
      <c r="K20" s="297"/>
      <c r="L20" s="297"/>
      <c r="M20" s="297"/>
      <c r="N20" s="297"/>
      <c r="O20" s="297"/>
      <c r="P20" s="297"/>
      <c r="Q20" s="297"/>
      <c r="R20" s="297"/>
      <c r="S20" s="233"/>
      <c r="T20" s="233"/>
      <c r="U20" s="233"/>
      <c r="V20" s="233"/>
      <c r="W20" s="233"/>
      <c r="X20" s="233"/>
      <c r="Y20" s="297"/>
      <c r="Z20" s="297"/>
    </row>
    <row r="21" spans="1:26" x14ac:dyDescent="0.25">
      <c r="B21" s="3">
        <v>1999</v>
      </c>
      <c r="C21" s="13">
        <f t="shared" si="0"/>
        <v>0</v>
      </c>
      <c r="D21" s="297">
        <f>+D20</f>
        <v>0</v>
      </c>
      <c r="E21" s="297">
        <f>+E20</f>
        <v>0</v>
      </c>
      <c r="F21" s="297">
        <f>+F20</f>
        <v>0</v>
      </c>
      <c r="G21" s="297">
        <f>+G20</f>
        <v>0</v>
      </c>
      <c r="H21" s="297">
        <f>+H$14/7</f>
        <v>0</v>
      </c>
      <c r="I21" s="297">
        <f>+I$14/7/2</f>
        <v>0</v>
      </c>
      <c r="J21" s="297"/>
      <c r="K21" s="297"/>
      <c r="L21" s="297"/>
      <c r="M21" s="297"/>
      <c r="N21" s="297"/>
      <c r="O21" s="297"/>
      <c r="P21" s="297"/>
      <c r="Q21" s="297"/>
      <c r="R21" s="297"/>
      <c r="S21" s="233"/>
      <c r="T21" s="233"/>
      <c r="U21" s="233"/>
      <c r="V21" s="233"/>
      <c r="W21" s="233"/>
      <c r="X21" s="233"/>
      <c r="Y21" s="297"/>
      <c r="Z21" s="297"/>
    </row>
    <row r="22" spans="1:26" x14ac:dyDescent="0.25">
      <c r="B22" s="3">
        <v>2000</v>
      </c>
      <c r="C22" s="13">
        <f t="shared" si="0"/>
        <v>0</v>
      </c>
      <c r="D22" s="297">
        <f>+D21</f>
        <v>0</v>
      </c>
      <c r="E22" s="297">
        <f>+E21</f>
        <v>0</v>
      </c>
      <c r="F22" s="297">
        <f>+F21</f>
        <v>0</v>
      </c>
      <c r="G22" s="297">
        <f>+G21</f>
        <v>0</v>
      </c>
      <c r="H22" s="297">
        <f>+H21</f>
        <v>0</v>
      </c>
      <c r="I22" s="297">
        <f>+I$14/7</f>
        <v>0</v>
      </c>
      <c r="J22" s="297">
        <f>+J$14/7/2</f>
        <v>0</v>
      </c>
      <c r="K22" s="297"/>
      <c r="L22" s="297"/>
      <c r="M22" s="297"/>
      <c r="N22" s="297"/>
      <c r="O22" s="297"/>
      <c r="P22" s="297"/>
      <c r="Q22" s="297"/>
      <c r="R22" s="297"/>
      <c r="S22" s="233"/>
      <c r="T22" s="233"/>
      <c r="U22" s="233"/>
      <c r="V22" s="233"/>
      <c r="W22" s="233"/>
      <c r="X22" s="233"/>
      <c r="Y22" s="297"/>
      <c r="Z22" s="297"/>
    </row>
    <row r="23" spans="1:26" x14ac:dyDescent="0.25">
      <c r="B23" s="3">
        <v>2001</v>
      </c>
      <c r="C23" s="13">
        <f t="shared" si="0"/>
        <v>0</v>
      </c>
      <c r="D23" s="297">
        <f>+D$14/7/2</f>
        <v>0</v>
      </c>
      <c r="E23" s="297">
        <f>+E22</f>
        <v>0</v>
      </c>
      <c r="F23" s="297">
        <f>+F22</f>
        <v>0</v>
      </c>
      <c r="G23" s="297">
        <f>+G22</f>
        <v>0</v>
      </c>
      <c r="H23" s="297">
        <f>+H22</f>
        <v>0</v>
      </c>
      <c r="I23" s="297">
        <f>+I22</f>
        <v>0</v>
      </c>
      <c r="J23" s="297">
        <f>+J$14/7</f>
        <v>0</v>
      </c>
      <c r="K23" s="297">
        <f>+K$14/7/2</f>
        <v>0</v>
      </c>
      <c r="L23" s="297"/>
      <c r="M23" s="297"/>
      <c r="N23" s="297"/>
      <c r="O23" s="297"/>
      <c r="P23" s="297"/>
      <c r="Q23" s="297"/>
      <c r="R23" s="297"/>
      <c r="S23" s="233"/>
      <c r="T23" s="233"/>
      <c r="U23" s="233"/>
      <c r="V23" s="233"/>
      <c r="W23" s="233"/>
      <c r="X23" s="233"/>
      <c r="Y23" s="297"/>
      <c r="Z23" s="297"/>
    </row>
    <row r="24" spans="1:26" x14ac:dyDescent="0.25">
      <c r="B24" s="3">
        <v>2002</v>
      </c>
      <c r="C24" s="13">
        <f t="shared" si="0"/>
        <v>0</v>
      </c>
      <c r="D24" s="297"/>
      <c r="E24" s="297">
        <f>+E$14/7/2</f>
        <v>0</v>
      </c>
      <c r="F24" s="297">
        <f>+F23</f>
        <v>0</v>
      </c>
      <c r="G24" s="297">
        <f>+G23</f>
        <v>0</v>
      </c>
      <c r="H24" s="297">
        <f>+H23</f>
        <v>0</v>
      </c>
      <c r="I24" s="297">
        <f>+I23</f>
        <v>0</v>
      </c>
      <c r="J24" s="297">
        <f>+J23</f>
        <v>0</v>
      </c>
      <c r="K24" s="297">
        <f>+K$14/7</f>
        <v>0</v>
      </c>
      <c r="L24" s="297">
        <f>+L$14/7/2</f>
        <v>0</v>
      </c>
      <c r="M24" s="297"/>
      <c r="N24" s="297"/>
      <c r="O24" s="297"/>
      <c r="P24" s="297"/>
      <c r="Q24" s="297"/>
      <c r="R24" s="297"/>
      <c r="S24" s="233"/>
      <c r="T24" s="233"/>
      <c r="U24" s="233"/>
      <c r="V24" s="233"/>
      <c r="W24" s="233"/>
      <c r="X24" s="233"/>
      <c r="Y24" s="297"/>
      <c r="Z24" s="297"/>
    </row>
    <row r="25" spans="1:26" x14ac:dyDescent="0.25">
      <c r="B25" s="3">
        <v>2003</v>
      </c>
      <c r="C25" s="13">
        <f t="shared" si="0"/>
        <v>0</v>
      </c>
      <c r="D25" s="297"/>
      <c r="E25" s="297"/>
      <c r="F25" s="297">
        <f>+F$14/7/2</f>
        <v>0</v>
      </c>
      <c r="G25" s="297">
        <f>+G24</f>
        <v>0</v>
      </c>
      <c r="H25" s="297">
        <f>+H24</f>
        <v>0</v>
      </c>
      <c r="I25" s="297">
        <f>+I24</f>
        <v>0</v>
      </c>
      <c r="J25" s="297">
        <f>+J24</f>
        <v>0</v>
      </c>
      <c r="K25" s="297">
        <f>+K24</f>
        <v>0</v>
      </c>
      <c r="L25" s="297">
        <f>+L$14/7</f>
        <v>0</v>
      </c>
      <c r="M25" s="297">
        <f>+M$14/7/2</f>
        <v>0</v>
      </c>
      <c r="N25" s="297"/>
      <c r="O25" s="297"/>
      <c r="P25" s="297"/>
      <c r="Q25" s="297"/>
      <c r="R25" s="297"/>
      <c r="S25" s="233"/>
      <c r="T25" s="233"/>
      <c r="U25" s="233"/>
      <c r="V25" s="233"/>
      <c r="W25" s="233"/>
      <c r="X25" s="233"/>
      <c r="Y25" s="297"/>
      <c r="Z25" s="297"/>
    </row>
    <row r="26" spans="1:26" x14ac:dyDescent="0.25">
      <c r="B26" s="3">
        <v>2004</v>
      </c>
      <c r="C26" s="13">
        <f t="shared" si="0"/>
        <v>0</v>
      </c>
      <c r="D26" s="297"/>
      <c r="E26" s="297"/>
      <c r="F26" s="297"/>
      <c r="G26" s="297">
        <f>+G$14/7/2</f>
        <v>0</v>
      </c>
      <c r="H26" s="297">
        <f>+H25</f>
        <v>0</v>
      </c>
      <c r="I26" s="297">
        <f>+I25</f>
        <v>0</v>
      </c>
      <c r="J26" s="297">
        <f>+J25</f>
        <v>0</v>
      </c>
      <c r="K26" s="297">
        <f>+K25</f>
        <v>0</v>
      </c>
      <c r="L26" s="297">
        <f>+L25</f>
        <v>0</v>
      </c>
      <c r="M26" s="297">
        <f>+M$14/7</f>
        <v>0</v>
      </c>
      <c r="N26" s="7">
        <f>+N$14/7/2</f>
        <v>0</v>
      </c>
      <c r="O26" s="7"/>
      <c r="P26" s="7"/>
      <c r="Q26" s="7"/>
      <c r="R26" s="7"/>
      <c r="S26" s="43"/>
      <c r="T26" s="43"/>
      <c r="U26" s="43"/>
      <c r="V26" s="43"/>
      <c r="W26" s="43"/>
      <c r="X26" s="43"/>
      <c r="Y26" s="7"/>
      <c r="Z26" s="297"/>
    </row>
    <row r="27" spans="1:26" x14ac:dyDescent="0.25">
      <c r="B27" s="3">
        <v>2005</v>
      </c>
      <c r="C27" s="13">
        <f t="shared" si="0"/>
        <v>0</v>
      </c>
      <c r="D27" s="297"/>
      <c r="E27" s="297"/>
      <c r="F27" s="297"/>
      <c r="G27" s="297"/>
      <c r="H27" s="297">
        <f>+H$14/7/2</f>
        <v>0</v>
      </c>
      <c r="I27" s="297">
        <f>+I26</f>
        <v>0</v>
      </c>
      <c r="J27" s="297">
        <f>+J26</f>
        <v>0</v>
      </c>
      <c r="K27" s="297">
        <f>+K26</f>
        <v>0</v>
      </c>
      <c r="L27" s="297">
        <f>+L26</f>
        <v>0</v>
      </c>
      <c r="M27" s="297">
        <f>+M26</f>
        <v>0</v>
      </c>
      <c r="N27" s="7">
        <f>+N$14/7</f>
        <v>0</v>
      </c>
      <c r="O27" s="7">
        <f>+O$14/7/2</f>
        <v>0</v>
      </c>
      <c r="P27" s="7"/>
      <c r="Q27" s="7"/>
      <c r="R27" s="7"/>
      <c r="S27" s="43"/>
      <c r="T27" s="43"/>
      <c r="U27" s="43"/>
      <c r="V27" s="43"/>
      <c r="W27" s="43"/>
      <c r="X27" s="43"/>
      <c r="Y27" s="7"/>
      <c r="Z27" s="297"/>
    </row>
    <row r="28" spans="1:26" x14ac:dyDescent="0.25">
      <c r="B28" s="3">
        <v>2006</v>
      </c>
      <c r="C28" s="13">
        <f t="shared" si="0"/>
        <v>0</v>
      </c>
      <c r="D28" s="297"/>
      <c r="E28" s="297"/>
      <c r="F28" s="297"/>
      <c r="G28" s="297"/>
      <c r="H28" s="297"/>
      <c r="I28" s="297">
        <f>+I$14/7/2</f>
        <v>0</v>
      </c>
      <c r="J28" s="297">
        <f>+J27</f>
        <v>0</v>
      </c>
      <c r="K28" s="297">
        <f>+K27</f>
        <v>0</v>
      </c>
      <c r="L28" s="297">
        <f>+L27</f>
        <v>0</v>
      </c>
      <c r="M28" s="297">
        <f>+M27</f>
        <v>0</v>
      </c>
      <c r="N28" s="7">
        <f>+N27</f>
        <v>0</v>
      </c>
      <c r="O28" s="7">
        <f>+O$14/7</f>
        <v>0</v>
      </c>
      <c r="P28" s="7">
        <f>+P$14/7/2</f>
        <v>0</v>
      </c>
      <c r="Q28" s="7"/>
      <c r="R28" s="7"/>
      <c r="S28" s="43"/>
      <c r="T28" s="43"/>
      <c r="U28" s="43"/>
      <c r="V28" s="43"/>
      <c r="W28" s="43"/>
      <c r="X28" s="43"/>
      <c r="Y28" s="7"/>
      <c r="Z28" s="297"/>
    </row>
    <row r="29" spans="1:26" x14ac:dyDescent="0.25">
      <c r="B29" s="3">
        <v>2007</v>
      </c>
      <c r="C29" s="13">
        <f t="shared" si="0"/>
        <v>0</v>
      </c>
      <c r="D29" s="297"/>
      <c r="E29" s="297"/>
      <c r="F29" s="297"/>
      <c r="G29" s="297"/>
      <c r="H29" s="297"/>
      <c r="I29" s="297"/>
      <c r="J29" s="297">
        <f>+J$14/7/2</f>
        <v>0</v>
      </c>
      <c r="K29" s="297">
        <f>+K28</f>
        <v>0</v>
      </c>
      <c r="L29" s="297">
        <f>+L28</f>
        <v>0</v>
      </c>
      <c r="M29" s="297">
        <f>+M28</f>
        <v>0</v>
      </c>
      <c r="N29" s="7">
        <f>+N28</f>
        <v>0</v>
      </c>
      <c r="O29" s="7">
        <f>+O28</f>
        <v>0</v>
      </c>
      <c r="P29" s="7">
        <f>+P$14/7</f>
        <v>0</v>
      </c>
      <c r="Q29" s="7">
        <f>+Q$14/7/2</f>
        <v>0</v>
      </c>
      <c r="R29" s="7"/>
      <c r="S29" s="43"/>
      <c r="T29" s="43"/>
      <c r="U29" s="43"/>
      <c r="V29" s="43"/>
      <c r="W29" s="43"/>
      <c r="X29" s="43"/>
      <c r="Y29" s="7"/>
      <c r="Z29" s="297"/>
    </row>
    <row r="30" spans="1:26" x14ac:dyDescent="0.25">
      <c r="B30" s="3">
        <v>2008</v>
      </c>
      <c r="C30" s="13">
        <f t="shared" si="0"/>
        <v>0</v>
      </c>
      <c r="D30" s="297"/>
      <c r="E30" s="297"/>
      <c r="F30" s="297"/>
      <c r="G30" s="297"/>
      <c r="H30" s="297"/>
      <c r="I30" s="297"/>
      <c r="J30" s="297"/>
      <c r="K30" s="297">
        <f>+K$14/7/2</f>
        <v>0</v>
      </c>
      <c r="L30" s="297">
        <f>+L29</f>
        <v>0</v>
      </c>
      <c r="M30" s="297">
        <f>+M29</f>
        <v>0</v>
      </c>
      <c r="N30" s="7">
        <f>+N29</f>
        <v>0</v>
      </c>
      <c r="O30" s="7">
        <f>+O29</f>
        <v>0</v>
      </c>
      <c r="P30" s="7">
        <f>+P29</f>
        <v>0</v>
      </c>
      <c r="Q30" s="7">
        <f>+Q$14/7</f>
        <v>0</v>
      </c>
      <c r="R30" s="7">
        <f>+R$14/7/2</f>
        <v>0</v>
      </c>
      <c r="S30" s="43"/>
      <c r="T30" s="43"/>
      <c r="U30" s="43"/>
      <c r="V30" s="43"/>
      <c r="W30" s="43"/>
      <c r="X30" s="43"/>
      <c r="Y30" s="7"/>
      <c r="Z30" s="297"/>
    </row>
    <row r="31" spans="1:26" x14ac:dyDescent="0.25">
      <c r="B31" s="3">
        <v>2009</v>
      </c>
      <c r="C31" s="13">
        <f t="shared" si="0"/>
        <v>0</v>
      </c>
      <c r="D31" s="297"/>
      <c r="E31" s="297"/>
      <c r="F31" s="297"/>
      <c r="G31" s="297"/>
      <c r="H31" s="297"/>
      <c r="I31" s="297"/>
      <c r="J31" s="297"/>
      <c r="K31" s="297"/>
      <c r="L31" s="297">
        <f>+L$14/7/2</f>
        <v>0</v>
      </c>
      <c r="M31" s="297">
        <f>+M30</f>
        <v>0</v>
      </c>
      <c r="N31" s="7">
        <f>+N30</f>
        <v>0</v>
      </c>
      <c r="O31" s="7">
        <f>+O30</f>
        <v>0</v>
      </c>
      <c r="P31" s="7">
        <f>+P30</f>
        <v>0</v>
      </c>
      <c r="Q31" s="7">
        <f>+Q30</f>
        <v>0</v>
      </c>
      <c r="R31" s="7">
        <f>+R$14/7</f>
        <v>0</v>
      </c>
      <c r="S31" s="43">
        <f>+S$14/7/2</f>
        <v>0</v>
      </c>
      <c r="T31" s="43"/>
      <c r="U31" s="43"/>
      <c r="V31" s="43"/>
      <c r="W31" s="43"/>
      <c r="X31" s="43"/>
      <c r="Y31" s="7"/>
      <c r="Z31" s="297"/>
    </row>
    <row r="32" spans="1:26" x14ac:dyDescent="0.25">
      <c r="A32" s="38" t="s">
        <v>59</v>
      </c>
      <c r="B32" s="3">
        <v>2010</v>
      </c>
      <c r="C32" s="13">
        <f t="shared" si="0"/>
        <v>0</v>
      </c>
      <c r="D32" s="297"/>
      <c r="E32" s="297"/>
      <c r="F32" s="297"/>
      <c r="G32" s="297"/>
      <c r="H32" s="297"/>
      <c r="I32" s="297"/>
      <c r="J32" s="297"/>
      <c r="K32" s="297"/>
      <c r="L32" s="297"/>
      <c r="M32" s="297">
        <f>+M$14/7/2</f>
        <v>0</v>
      </c>
      <c r="N32" s="7">
        <f>+N31</f>
        <v>0</v>
      </c>
      <c r="O32" s="7">
        <f>+O31</f>
        <v>0</v>
      </c>
      <c r="P32" s="7">
        <f>+P31</f>
        <v>0</v>
      </c>
      <c r="Q32" s="7">
        <f>+Q31</f>
        <v>0</v>
      </c>
      <c r="R32" s="7">
        <f>+R31</f>
        <v>0</v>
      </c>
      <c r="S32" s="43">
        <f>+S$14/7</f>
        <v>0</v>
      </c>
      <c r="T32" s="43">
        <f>+T$14/7/2</f>
        <v>0</v>
      </c>
      <c r="U32" s="43"/>
      <c r="V32" s="43"/>
      <c r="W32" s="43"/>
      <c r="X32" s="43"/>
      <c r="Y32" s="7"/>
      <c r="Z32" s="297"/>
    </row>
    <row r="33" spans="1:28" x14ac:dyDescent="0.25">
      <c r="A33" s="38"/>
      <c r="B33" s="3">
        <v>2011</v>
      </c>
      <c r="C33" s="13">
        <f t="shared" si="0"/>
        <v>0</v>
      </c>
      <c r="D33" s="297"/>
      <c r="E33" s="297"/>
      <c r="F33" s="297"/>
      <c r="G33" s="297"/>
      <c r="H33" s="297"/>
      <c r="I33" s="297"/>
      <c r="J33" s="297"/>
      <c r="K33" s="297"/>
      <c r="L33" s="297"/>
      <c r="M33" s="297"/>
      <c r="N33" s="7">
        <f>+N$14/7/2</f>
        <v>0</v>
      </c>
      <c r="O33" s="7">
        <f>+O32</f>
        <v>0</v>
      </c>
      <c r="P33" s="7">
        <f>+P32</f>
        <v>0</v>
      </c>
      <c r="Q33" s="7">
        <f>+Q32</f>
        <v>0</v>
      </c>
      <c r="R33" s="7">
        <f>+R32</f>
        <v>0</v>
      </c>
      <c r="S33" s="43">
        <f>+S32</f>
        <v>0</v>
      </c>
      <c r="T33" s="43">
        <f>+T$14/7</f>
        <v>0</v>
      </c>
      <c r="U33" s="43">
        <f>+U$14/7/2</f>
        <v>0</v>
      </c>
      <c r="V33" s="43"/>
      <c r="W33" s="43"/>
      <c r="X33" s="43"/>
      <c r="Y33" s="7"/>
      <c r="Z33" s="297"/>
    </row>
    <row r="34" spans="1:28" x14ac:dyDescent="0.25">
      <c r="A34" s="38"/>
      <c r="B34" s="3">
        <v>2012</v>
      </c>
      <c r="C34" s="13">
        <f t="shared" si="0"/>
        <v>-4483.954285714286</v>
      </c>
      <c r="D34" s="297"/>
      <c r="E34" s="297"/>
      <c r="F34" s="297"/>
      <c r="G34" s="297"/>
      <c r="H34" s="297"/>
      <c r="I34" s="297"/>
      <c r="J34" s="297"/>
      <c r="K34" s="297"/>
      <c r="L34" s="297"/>
      <c r="M34" s="297"/>
      <c r="N34" s="7"/>
      <c r="O34" s="7">
        <f>+O$14/7/2</f>
        <v>0</v>
      </c>
      <c r="P34" s="7">
        <f>+P33</f>
        <v>0</v>
      </c>
      <c r="Q34" s="7">
        <f>+Q33</f>
        <v>0</v>
      </c>
      <c r="R34" s="7">
        <f>+R33</f>
        <v>0</v>
      </c>
      <c r="S34" s="43">
        <f>+S33</f>
        <v>0</v>
      </c>
      <c r="T34" s="43">
        <f>+T$14/7</f>
        <v>0</v>
      </c>
      <c r="U34" s="43">
        <f>+U$14/7</f>
        <v>0</v>
      </c>
      <c r="V34" s="43">
        <f>$V$14/7/2</f>
        <v>4483.954285714286</v>
      </c>
      <c r="W34" s="43"/>
      <c r="X34" s="43"/>
      <c r="Y34" s="7"/>
      <c r="Z34" s="297"/>
    </row>
    <row r="35" spans="1:28" x14ac:dyDescent="0.25">
      <c r="A35" s="38"/>
      <c r="B35" s="3">
        <v>2013</v>
      </c>
      <c r="C35" s="13">
        <f t="shared" si="0"/>
        <v>-20901.324999999997</v>
      </c>
      <c r="D35" s="297"/>
      <c r="E35" s="297"/>
      <c r="F35" s="297"/>
      <c r="G35" s="297"/>
      <c r="H35" s="297"/>
      <c r="I35" s="297"/>
      <c r="J35" s="297"/>
      <c r="K35" s="297"/>
      <c r="L35" s="297"/>
      <c r="M35" s="297"/>
      <c r="N35" s="7"/>
      <c r="O35" s="7"/>
      <c r="P35" s="7">
        <f>P14/7/2</f>
        <v>0</v>
      </c>
      <c r="Q35" s="7">
        <f>Q14</f>
        <v>0</v>
      </c>
      <c r="R35" s="7">
        <f t="shared" ref="R35:U36" si="1">R34</f>
        <v>0</v>
      </c>
      <c r="S35" s="43">
        <f t="shared" si="1"/>
        <v>0</v>
      </c>
      <c r="T35" s="43">
        <f t="shared" si="1"/>
        <v>0</v>
      </c>
      <c r="U35" s="43">
        <f t="shared" si="1"/>
        <v>0</v>
      </c>
      <c r="V35" s="43">
        <f>$V$14/7</f>
        <v>8967.908571428572</v>
      </c>
      <c r="W35" s="43">
        <f>$W$14/7/2</f>
        <v>11933.416428571427</v>
      </c>
      <c r="X35" s="43"/>
      <c r="Y35" s="7"/>
      <c r="Z35" s="297"/>
    </row>
    <row r="36" spans="1:28" x14ac:dyDescent="0.25">
      <c r="A36" s="38"/>
      <c r="B36" s="3">
        <v>2014</v>
      </c>
      <c r="C36" s="13">
        <f t="shared" si="0"/>
        <v>-35487.985714285714</v>
      </c>
      <c r="D36" s="297"/>
      <c r="E36" s="297"/>
      <c r="F36" s="297"/>
      <c r="G36" s="297"/>
      <c r="H36" s="297"/>
      <c r="I36" s="297"/>
      <c r="J36" s="297"/>
      <c r="K36" s="297"/>
      <c r="L36" s="297"/>
      <c r="M36" s="297"/>
      <c r="N36" s="7"/>
      <c r="O36" s="7"/>
      <c r="P36" s="7"/>
      <c r="Q36" s="7">
        <f>Q14/7/2</f>
        <v>0</v>
      </c>
      <c r="R36" s="7">
        <f t="shared" si="1"/>
        <v>0</v>
      </c>
      <c r="S36" s="43">
        <f t="shared" si="1"/>
        <v>0</v>
      </c>
      <c r="T36" s="43">
        <f t="shared" si="1"/>
        <v>0</v>
      </c>
      <c r="U36" s="43">
        <f t="shared" si="1"/>
        <v>0</v>
      </c>
      <c r="V36" s="43">
        <f t="shared" ref="V36:V40" si="2">$V$14/7</f>
        <v>8967.908571428572</v>
      </c>
      <c r="W36" s="43">
        <f>$W$14/7</f>
        <v>23866.832857142854</v>
      </c>
      <c r="X36" s="43">
        <f>$X$14/7/2</f>
        <v>2653.2442857142855</v>
      </c>
      <c r="Y36" s="7"/>
      <c r="Z36" s="297"/>
    </row>
    <row r="37" spans="1:28" x14ac:dyDescent="0.25">
      <c r="A37" s="38"/>
      <c r="B37" s="3">
        <v>2015</v>
      </c>
      <c r="C37" s="13">
        <f t="shared" si="0"/>
        <v>-38141.229999999996</v>
      </c>
      <c r="D37" s="297"/>
      <c r="E37" s="297"/>
      <c r="F37" s="297"/>
      <c r="G37" s="297"/>
      <c r="H37" s="297"/>
      <c r="I37" s="297"/>
      <c r="J37" s="297"/>
      <c r="K37" s="297"/>
      <c r="L37" s="297"/>
      <c r="M37" s="297"/>
      <c r="N37" s="7"/>
      <c r="O37" s="7"/>
      <c r="P37" s="7"/>
      <c r="Q37" s="7"/>
      <c r="R37" s="7">
        <f>R14/7/2</f>
        <v>0</v>
      </c>
      <c r="S37" s="43">
        <f>S36</f>
        <v>0</v>
      </c>
      <c r="T37" s="43">
        <f>T36</f>
        <v>0</v>
      </c>
      <c r="U37" s="43">
        <f>U36</f>
        <v>0</v>
      </c>
      <c r="V37" s="43">
        <f t="shared" si="2"/>
        <v>8967.908571428572</v>
      </c>
      <c r="W37" s="43">
        <f t="shared" ref="W37:W41" si="3">$W$14/7</f>
        <v>23866.832857142854</v>
      </c>
      <c r="X37" s="43">
        <f>$X$14/7</f>
        <v>5306.488571428571</v>
      </c>
      <c r="Y37" s="7">
        <f>Y14/7/2</f>
        <v>0</v>
      </c>
      <c r="Z37" s="297"/>
    </row>
    <row r="38" spans="1:28" x14ac:dyDescent="0.25">
      <c r="A38" s="38"/>
      <c r="B38" s="3">
        <v>2016</v>
      </c>
      <c r="C38" s="13">
        <f t="shared" si="0"/>
        <v>-38141.229999999996</v>
      </c>
      <c r="D38" s="297"/>
      <c r="E38" s="297"/>
      <c r="F38" s="297"/>
      <c r="G38" s="297"/>
      <c r="H38" s="297"/>
      <c r="I38" s="297"/>
      <c r="J38" s="297"/>
      <c r="K38" s="297"/>
      <c r="L38" s="297"/>
      <c r="M38" s="297"/>
      <c r="N38" s="7"/>
      <c r="O38" s="7"/>
      <c r="P38" s="7"/>
      <c r="Q38" s="7"/>
      <c r="R38" s="7"/>
      <c r="S38" s="43"/>
      <c r="T38" s="43"/>
      <c r="U38" s="43"/>
      <c r="V38" s="43">
        <f t="shared" si="2"/>
        <v>8967.908571428572</v>
      </c>
      <c r="W38" s="43">
        <f t="shared" si="3"/>
        <v>23866.832857142854</v>
      </c>
      <c r="X38" s="43">
        <f t="shared" ref="X38:X42" si="4">$X$14/7</f>
        <v>5306.488571428571</v>
      </c>
      <c r="Y38" s="43">
        <f t="shared" ref="Y38:Z38" si="5">Y14/7</f>
        <v>0</v>
      </c>
      <c r="Z38" s="43">
        <f t="shared" si="5"/>
        <v>0</v>
      </c>
    </row>
    <row r="39" spans="1:28" x14ac:dyDescent="0.25">
      <c r="A39" s="38"/>
      <c r="B39" s="3">
        <v>2017</v>
      </c>
      <c r="C39" s="13">
        <f t="shared" si="0"/>
        <v>-38141.229999999996</v>
      </c>
      <c r="D39" s="297"/>
      <c r="E39" s="297"/>
      <c r="F39" s="297"/>
      <c r="G39" s="297"/>
      <c r="H39" s="297"/>
      <c r="I39" s="297"/>
      <c r="J39" s="297"/>
      <c r="K39" s="297"/>
      <c r="L39" s="297"/>
      <c r="M39" s="297"/>
      <c r="N39" s="7"/>
      <c r="O39" s="7"/>
      <c r="P39" s="7"/>
      <c r="Q39" s="7"/>
      <c r="R39" s="7"/>
      <c r="S39" s="43"/>
      <c r="T39" s="43"/>
      <c r="U39" s="43"/>
      <c r="V39" s="43">
        <f t="shared" si="2"/>
        <v>8967.908571428572</v>
      </c>
      <c r="W39" s="43">
        <f t="shared" si="3"/>
        <v>23866.832857142854</v>
      </c>
      <c r="X39" s="43">
        <f t="shared" si="4"/>
        <v>5306.488571428571</v>
      </c>
      <c r="Y39" s="43"/>
      <c r="Z39" s="43"/>
    </row>
    <row r="40" spans="1:28" x14ac:dyDescent="0.25">
      <c r="A40" s="38"/>
      <c r="B40" s="3">
        <v>2018</v>
      </c>
      <c r="C40" s="13">
        <f t="shared" si="0"/>
        <v>-38141.229999999996</v>
      </c>
      <c r="D40" s="297"/>
      <c r="E40" s="297"/>
      <c r="F40" s="297"/>
      <c r="G40" s="297"/>
      <c r="H40" s="297"/>
      <c r="I40" s="297"/>
      <c r="J40" s="297"/>
      <c r="K40" s="297"/>
      <c r="L40" s="297"/>
      <c r="M40" s="297"/>
      <c r="N40" s="7"/>
      <c r="O40" s="7"/>
      <c r="P40" s="7"/>
      <c r="Q40" s="7"/>
      <c r="R40" s="7"/>
      <c r="S40" s="43"/>
      <c r="T40" s="43"/>
      <c r="U40" s="43"/>
      <c r="V40" s="43">
        <f t="shared" si="2"/>
        <v>8967.908571428572</v>
      </c>
      <c r="W40" s="43">
        <f t="shared" si="3"/>
        <v>23866.832857142854</v>
      </c>
      <c r="X40" s="43">
        <f t="shared" si="4"/>
        <v>5306.488571428571</v>
      </c>
      <c r="Y40" s="43"/>
      <c r="Z40" s="43"/>
    </row>
    <row r="41" spans="1:28" x14ac:dyDescent="0.25">
      <c r="A41" s="38"/>
      <c r="B41" s="3">
        <v>2019</v>
      </c>
      <c r="C41" s="13">
        <f t="shared" si="0"/>
        <v>-33657.275714285708</v>
      </c>
      <c r="D41" s="297"/>
      <c r="E41" s="297"/>
      <c r="F41" s="297"/>
      <c r="G41" s="297"/>
      <c r="H41" s="297"/>
      <c r="I41" s="297"/>
      <c r="J41" s="297"/>
      <c r="K41" s="297"/>
      <c r="L41" s="297"/>
      <c r="M41" s="297"/>
      <c r="N41" s="7"/>
      <c r="O41" s="7"/>
      <c r="P41" s="7"/>
      <c r="Q41" s="7"/>
      <c r="R41" s="7"/>
      <c r="S41" s="43"/>
      <c r="T41" s="43"/>
      <c r="U41" s="43"/>
      <c r="V41" s="43">
        <f>$V$14/7/2</f>
        <v>4483.954285714286</v>
      </c>
      <c r="W41" s="43">
        <f t="shared" si="3"/>
        <v>23866.832857142854</v>
      </c>
      <c r="X41" s="43">
        <f t="shared" si="4"/>
        <v>5306.488571428571</v>
      </c>
      <c r="Y41" s="43"/>
      <c r="Z41" s="43"/>
    </row>
    <row r="42" spans="1:28" x14ac:dyDescent="0.25">
      <c r="A42" s="38"/>
      <c r="B42" s="3">
        <v>2020</v>
      </c>
      <c r="C42" s="13">
        <f t="shared" si="0"/>
        <v>-17239.904999999999</v>
      </c>
      <c r="D42" s="297"/>
      <c r="E42" s="297"/>
      <c r="F42" s="297"/>
      <c r="G42" s="297"/>
      <c r="H42" s="297"/>
      <c r="I42" s="297"/>
      <c r="J42" s="297"/>
      <c r="K42" s="297"/>
      <c r="L42" s="297"/>
      <c r="M42" s="297"/>
      <c r="N42" s="7"/>
      <c r="O42" s="7"/>
      <c r="P42" s="7"/>
      <c r="Q42" s="7"/>
      <c r="R42" s="7"/>
      <c r="S42" s="43"/>
      <c r="T42" s="43"/>
      <c r="U42" s="43"/>
      <c r="V42" s="43"/>
      <c r="W42" s="43">
        <f>$W$14/7/2</f>
        <v>11933.416428571427</v>
      </c>
      <c r="X42" s="43">
        <f t="shared" si="4"/>
        <v>5306.488571428571</v>
      </c>
      <c r="Y42" s="43"/>
      <c r="Z42" s="43"/>
    </row>
    <row r="43" spans="1:28" x14ac:dyDescent="0.25">
      <c r="A43" s="38"/>
      <c r="B43" s="3">
        <v>2021</v>
      </c>
      <c r="C43" s="13">
        <f t="shared" si="0"/>
        <v>-2653.2442857142855</v>
      </c>
      <c r="D43" s="297"/>
      <c r="E43" s="297"/>
      <c r="F43" s="297"/>
      <c r="G43" s="297"/>
      <c r="H43" s="297"/>
      <c r="I43" s="297"/>
      <c r="J43" s="297"/>
      <c r="K43" s="297"/>
      <c r="L43" s="297"/>
      <c r="M43" s="297"/>
      <c r="N43" s="7"/>
      <c r="O43" s="7"/>
      <c r="P43" s="7"/>
      <c r="Q43" s="7"/>
      <c r="R43" s="7"/>
      <c r="S43" s="43"/>
      <c r="T43" s="43"/>
      <c r="U43" s="43"/>
      <c r="V43" s="43"/>
      <c r="W43" s="43"/>
      <c r="X43" s="43">
        <f>$X$14/7/2</f>
        <v>2653.2442857142855</v>
      </c>
      <c r="Y43" s="43"/>
      <c r="Z43" s="43"/>
    </row>
    <row r="44" spans="1:28" x14ac:dyDescent="0.25">
      <c r="A44" s="38"/>
      <c r="B44" s="3"/>
      <c r="C44" s="12"/>
      <c r="D44" s="298"/>
      <c r="E44" s="298"/>
      <c r="F44" s="298"/>
      <c r="G44" s="298"/>
      <c r="H44" s="298"/>
      <c r="I44" s="298"/>
      <c r="J44" s="298"/>
      <c r="K44" s="298"/>
      <c r="L44" s="298"/>
      <c r="M44" s="298"/>
      <c r="N44" s="298"/>
      <c r="O44" s="298"/>
      <c r="P44" s="298"/>
      <c r="Q44" s="298"/>
      <c r="R44" s="298"/>
      <c r="S44" s="298"/>
      <c r="T44" s="298"/>
      <c r="U44" s="338"/>
      <c r="V44" s="275"/>
      <c r="W44" s="275"/>
      <c r="X44" s="275"/>
      <c r="Y44" s="297"/>
      <c r="Z44" s="298"/>
    </row>
    <row r="45" spans="1:28" x14ac:dyDescent="0.25">
      <c r="A45" s="38" t="s">
        <v>62</v>
      </c>
      <c r="B45" s="297">
        <f>SUM(D45:Y45)</f>
        <v>0</v>
      </c>
      <c r="C45" s="275">
        <f>SUM(C16:C44)</f>
        <v>-266988.60999999993</v>
      </c>
      <c r="D45" s="297">
        <f>-SUM(D16:D44)+D14</f>
        <v>0</v>
      </c>
      <c r="E45" s="297">
        <f t="shared" ref="E45:T45" si="6">-SUM(E16:E44)+E14</f>
        <v>0</v>
      </c>
      <c r="F45" s="297">
        <f t="shared" si="6"/>
        <v>0</v>
      </c>
      <c r="G45" s="297">
        <f t="shared" si="6"/>
        <v>0</v>
      </c>
      <c r="H45" s="297">
        <f t="shared" si="6"/>
        <v>0</v>
      </c>
      <c r="I45" s="297">
        <f t="shared" si="6"/>
        <v>0</v>
      </c>
      <c r="J45" s="297">
        <f t="shared" si="6"/>
        <v>0</v>
      </c>
      <c r="K45" s="297">
        <f t="shared" si="6"/>
        <v>0</v>
      </c>
      <c r="L45" s="297">
        <f t="shared" si="6"/>
        <v>0</v>
      </c>
      <c r="M45" s="297">
        <f t="shared" si="6"/>
        <v>0</v>
      </c>
      <c r="N45" s="297">
        <f t="shared" si="6"/>
        <v>0</v>
      </c>
      <c r="O45" s="297">
        <f t="shared" si="6"/>
        <v>0</v>
      </c>
      <c r="P45" s="297">
        <f t="shared" si="6"/>
        <v>0</v>
      </c>
      <c r="Q45" s="297">
        <f t="shared" si="6"/>
        <v>0</v>
      </c>
      <c r="R45" s="297">
        <f t="shared" si="6"/>
        <v>0</v>
      </c>
      <c r="S45" s="297">
        <f t="shared" si="6"/>
        <v>0</v>
      </c>
      <c r="T45" s="297">
        <f t="shared" si="6"/>
        <v>0</v>
      </c>
      <c r="U45" s="330">
        <f>-SUM(U16:U44)+U14</f>
        <v>0</v>
      </c>
      <c r="V45" s="330">
        <f t="shared" ref="V45:AB45" si="7">-SUM(V16:V44)+V14</f>
        <v>0</v>
      </c>
      <c r="W45" s="330">
        <f t="shared" si="7"/>
        <v>0</v>
      </c>
      <c r="X45" s="330">
        <f t="shared" si="7"/>
        <v>0</v>
      </c>
      <c r="Y45" s="330">
        <f t="shared" si="7"/>
        <v>0</v>
      </c>
      <c r="Z45" s="330">
        <f t="shared" si="7"/>
        <v>0</v>
      </c>
      <c r="AA45" s="330">
        <f t="shared" si="7"/>
        <v>0</v>
      </c>
      <c r="AB45" s="330">
        <f t="shared" si="7"/>
        <v>0</v>
      </c>
    </row>
    <row r="46" spans="1:28" x14ac:dyDescent="0.25">
      <c r="A46" s="38"/>
      <c r="B46" s="275"/>
      <c r="C46" s="299"/>
      <c r="D46" s="297"/>
      <c r="E46" s="297"/>
      <c r="F46" s="297"/>
      <c r="G46" s="297"/>
      <c r="H46" s="297"/>
      <c r="I46" s="297"/>
      <c r="J46" s="297"/>
      <c r="K46" s="297"/>
      <c r="L46" s="297"/>
      <c r="M46" s="297"/>
      <c r="N46" s="297"/>
      <c r="O46" s="297"/>
      <c r="P46" s="297"/>
      <c r="Q46" s="297"/>
      <c r="R46" s="297"/>
      <c r="S46" s="297"/>
      <c r="T46" s="297"/>
      <c r="U46" s="297"/>
      <c r="V46" s="297"/>
      <c r="W46" s="297"/>
      <c r="X46" s="297"/>
      <c r="Y46" s="297"/>
      <c r="Z46" s="297"/>
    </row>
    <row r="47" spans="1:28" x14ac:dyDescent="0.25">
      <c r="A47" s="39" t="s">
        <v>63</v>
      </c>
      <c r="B47" s="3"/>
      <c r="C47" s="30">
        <f>+C14+C45</f>
        <v>0</v>
      </c>
      <c r="D47" s="297"/>
      <c r="E47" s="297"/>
      <c r="F47" s="297"/>
      <c r="G47" s="297"/>
      <c r="H47" s="297"/>
      <c r="I47" s="297"/>
      <c r="J47" s="297"/>
      <c r="K47" s="297"/>
      <c r="L47" s="297"/>
      <c r="M47" s="297"/>
      <c r="N47" s="297"/>
      <c r="O47" s="297"/>
      <c r="P47" s="297"/>
      <c r="Q47" s="297"/>
      <c r="R47" s="297"/>
      <c r="S47" s="297"/>
      <c r="T47" s="297"/>
      <c r="U47" s="297"/>
      <c r="V47" s="297"/>
      <c r="W47" s="297"/>
      <c r="X47" s="297"/>
      <c r="Y47" s="297"/>
      <c r="Z47" s="297"/>
    </row>
    <row r="48" spans="1:28" x14ac:dyDescent="0.25">
      <c r="A48" s="3"/>
      <c r="B48" s="3"/>
      <c r="C48" s="3"/>
      <c r="D48" s="297"/>
      <c r="E48" s="297"/>
      <c r="F48" s="297"/>
      <c r="G48" s="297"/>
      <c r="H48" s="297"/>
      <c r="I48" s="297"/>
      <c r="J48" s="297"/>
      <c r="K48" s="297"/>
      <c r="L48" s="297"/>
      <c r="M48" s="297"/>
      <c r="N48" s="297"/>
      <c r="O48" s="297"/>
      <c r="P48" s="297"/>
      <c r="Q48" s="297"/>
      <c r="R48" s="297"/>
      <c r="S48" s="297"/>
      <c r="T48" s="297"/>
      <c r="U48" s="297"/>
      <c r="V48" s="297"/>
      <c r="W48" s="297"/>
      <c r="X48" s="297"/>
      <c r="Y48" s="297"/>
      <c r="Z48" s="297"/>
    </row>
    <row r="49" spans="1:26" x14ac:dyDescent="0.25">
      <c r="A49" s="3"/>
      <c r="B49" s="36"/>
      <c r="C49" s="3"/>
      <c r="D49" s="297"/>
      <c r="E49" s="297"/>
      <c r="F49" s="297"/>
      <c r="G49" s="297"/>
      <c r="H49" s="297"/>
      <c r="I49" s="297"/>
      <c r="J49" s="297"/>
      <c r="K49" s="297"/>
      <c r="L49" s="297"/>
      <c r="M49" s="297"/>
      <c r="N49" s="297"/>
      <c r="O49" s="297"/>
      <c r="P49" s="297"/>
      <c r="Q49" s="297"/>
      <c r="R49" s="297"/>
      <c r="S49" s="297"/>
      <c r="T49" s="297"/>
      <c r="U49" s="297"/>
      <c r="V49" s="297"/>
      <c r="W49" s="297"/>
      <c r="X49" s="297"/>
      <c r="Y49" s="297"/>
      <c r="Z49" s="297"/>
    </row>
    <row r="50" spans="1:26" x14ac:dyDescent="0.25">
      <c r="A50" s="3" t="s">
        <v>916</v>
      </c>
      <c r="B50" s="3"/>
      <c r="C50" s="3"/>
      <c r="E50" s="297"/>
      <c r="F50" s="301"/>
      <c r="G50" s="301"/>
      <c r="H50" s="301"/>
      <c r="I50" s="301"/>
      <c r="J50" s="301"/>
      <c r="K50" s="301"/>
      <c r="L50" s="301"/>
      <c r="M50" s="301"/>
      <c r="N50" s="297">
        <f>SUM(E32:E50)</f>
        <v>0</v>
      </c>
      <c r="O50" s="301"/>
      <c r="P50" s="301"/>
      <c r="Q50" s="301"/>
      <c r="R50" s="301"/>
      <c r="S50" s="301"/>
    </row>
    <row r="51" spans="1:26" x14ac:dyDescent="0.25">
      <c r="A51" t="s">
        <v>969</v>
      </c>
      <c r="B51" s="3"/>
      <c r="C51" s="3"/>
      <c r="E51" s="301"/>
      <c r="F51" s="301"/>
      <c r="G51" s="301"/>
      <c r="H51" s="301"/>
      <c r="I51" s="301"/>
      <c r="J51" s="301"/>
      <c r="K51" s="301"/>
      <c r="L51" s="301"/>
      <c r="M51" s="301"/>
      <c r="N51" s="301"/>
      <c r="O51" s="301"/>
      <c r="P51" s="301"/>
      <c r="Q51" s="301"/>
      <c r="R51" s="301"/>
      <c r="S51" s="301"/>
    </row>
    <row r="52" spans="1:26" x14ac:dyDescent="0.25">
      <c r="A52" t="s">
        <v>971</v>
      </c>
      <c r="E52" s="301"/>
      <c r="F52" s="301"/>
      <c r="G52" s="301"/>
      <c r="H52" s="301"/>
      <c r="I52" s="301"/>
      <c r="J52" s="301"/>
      <c r="K52" s="301"/>
      <c r="L52" s="301"/>
      <c r="M52" s="301"/>
      <c r="N52" s="301"/>
      <c r="O52" s="301"/>
      <c r="P52" s="301"/>
      <c r="Q52" s="301"/>
      <c r="R52" s="301"/>
      <c r="S52" s="301"/>
    </row>
    <row r="53" spans="1:26" x14ac:dyDescent="0.25">
      <c r="E53" s="301"/>
      <c r="F53" s="301"/>
      <c r="G53" s="301"/>
      <c r="H53" s="301"/>
      <c r="I53" s="301"/>
      <c r="J53" s="301"/>
      <c r="K53" s="301"/>
      <c r="L53" s="301"/>
      <c r="M53" s="301"/>
      <c r="N53" s="301"/>
      <c r="O53" s="301"/>
      <c r="P53" s="301"/>
      <c r="Q53" s="301"/>
      <c r="R53" s="301"/>
      <c r="S53" s="301"/>
    </row>
    <row r="54" spans="1:26" x14ac:dyDescent="0.25">
      <c r="E54" s="301"/>
      <c r="F54" s="301"/>
      <c r="G54" s="301"/>
      <c r="H54" s="301"/>
      <c r="I54" s="301"/>
      <c r="J54" s="301"/>
      <c r="K54" s="301"/>
      <c r="L54" s="301"/>
      <c r="M54" s="301"/>
      <c r="N54" s="301"/>
      <c r="O54" s="301"/>
      <c r="P54" s="301"/>
      <c r="Q54" s="301"/>
      <c r="R54" s="301"/>
      <c r="S54" s="301"/>
    </row>
    <row r="55" spans="1:26" x14ac:dyDescent="0.25">
      <c r="E55" s="301"/>
      <c r="F55" s="301"/>
      <c r="G55" s="301"/>
      <c r="H55" s="301"/>
      <c r="I55" s="301"/>
      <c r="J55" s="301"/>
      <c r="K55" s="301"/>
      <c r="L55" s="301"/>
      <c r="M55" s="301"/>
      <c r="N55" s="301"/>
      <c r="O55" s="301"/>
      <c r="P55" s="301"/>
      <c r="Q55" s="301"/>
      <c r="R55" s="301"/>
      <c r="S55" s="301"/>
    </row>
    <row r="56" spans="1:26" x14ac:dyDescent="0.25">
      <c r="E56" s="301"/>
      <c r="F56" s="301"/>
      <c r="G56" s="301"/>
      <c r="H56" s="301"/>
      <c r="I56" s="301"/>
      <c r="J56" s="301"/>
      <c r="K56" s="301"/>
      <c r="L56" s="301"/>
      <c r="M56" s="301"/>
      <c r="N56" s="301"/>
      <c r="O56" s="301"/>
      <c r="P56" s="301"/>
      <c r="Q56" s="301"/>
      <c r="R56" s="301"/>
      <c r="S56" s="301"/>
    </row>
    <row r="57" spans="1:26" x14ac:dyDescent="0.25">
      <c r="E57" s="301"/>
      <c r="F57" s="301"/>
      <c r="G57" s="301"/>
      <c r="H57" s="301"/>
      <c r="I57" s="301"/>
      <c r="J57" s="301"/>
      <c r="K57" s="301"/>
      <c r="L57" s="301"/>
      <c r="M57" s="301"/>
      <c r="N57" s="301"/>
      <c r="O57" s="301"/>
      <c r="P57" s="301"/>
      <c r="Q57" s="301"/>
      <c r="R57" s="301"/>
      <c r="S57" s="301"/>
    </row>
    <row r="58" spans="1:26" x14ac:dyDescent="0.25">
      <c r="E58" s="301"/>
      <c r="F58" s="301"/>
      <c r="G58" s="301"/>
      <c r="H58" s="301"/>
      <c r="I58" s="301"/>
      <c r="J58" s="301"/>
      <c r="K58" s="301"/>
      <c r="L58" s="301"/>
      <c r="M58" s="301"/>
      <c r="N58" s="301"/>
      <c r="O58" s="301"/>
      <c r="P58" s="301"/>
      <c r="Q58" s="301"/>
      <c r="R58" s="301"/>
      <c r="S58" s="301"/>
    </row>
    <row r="59" spans="1:26" x14ac:dyDescent="0.25">
      <c r="E59" s="301"/>
      <c r="F59" s="301"/>
      <c r="G59" s="301"/>
      <c r="H59" s="301"/>
      <c r="I59" s="301"/>
      <c r="J59" s="301"/>
      <c r="K59" s="301"/>
      <c r="L59" s="301"/>
      <c r="M59" s="301"/>
      <c r="N59" s="301"/>
      <c r="O59" s="301"/>
      <c r="P59" s="301"/>
      <c r="Q59" s="301"/>
      <c r="R59" s="301"/>
      <c r="S59" s="301"/>
    </row>
    <row r="60" spans="1:26" x14ac:dyDescent="0.25">
      <c r="E60" s="301"/>
      <c r="F60" s="301"/>
      <c r="G60" s="301"/>
      <c r="H60" s="301"/>
      <c r="I60" s="301"/>
      <c r="J60" s="301"/>
      <c r="K60" s="301"/>
      <c r="L60" s="301"/>
      <c r="M60" s="301"/>
      <c r="N60" s="301"/>
      <c r="O60" s="301"/>
      <c r="P60" s="301"/>
      <c r="Q60" s="301"/>
      <c r="R60" s="301"/>
      <c r="S60" s="301"/>
    </row>
    <row r="61" spans="1:26" x14ac:dyDescent="0.25">
      <c r="E61" s="301"/>
      <c r="F61" s="301"/>
      <c r="G61" s="301"/>
      <c r="H61" s="301"/>
      <c r="I61" s="301"/>
      <c r="J61" s="301"/>
      <c r="K61" s="301"/>
      <c r="L61" s="301"/>
      <c r="M61" s="301"/>
      <c r="N61" s="301"/>
      <c r="O61" s="301"/>
      <c r="P61" s="301"/>
      <c r="Q61" s="301"/>
      <c r="R61" s="301"/>
      <c r="S61" s="301"/>
    </row>
  </sheetData>
  <pageMargins left="0.7" right="0.7" top="0.75" bottom="0.75" header="0.3" footer="0.3"/>
  <pageSetup scale="62" orientation="landscape" horizontalDpi="4294967294" verticalDpi="4294967294" r:id="rId1"/>
  <headerFooter>
    <oddFooter>&amp;Z&amp;F&amp;RPage &amp;P</oddFooter>
  </headerFooter>
  <legacyDrawing r:id="rId2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D00-000000000000}">
  <sheetPr codeName="Sheet126">
    <tabColor theme="6" tint="-0.249977111117893"/>
    <pageSetUpPr fitToPage="1"/>
  </sheetPr>
  <dimension ref="A1:AB61"/>
  <sheetViews>
    <sheetView workbookViewId="0"/>
  </sheetViews>
  <sheetFormatPr defaultRowHeight="15" x14ac:dyDescent="0.25"/>
  <cols>
    <col min="1" max="1" width="20.85546875" customWidth="1"/>
    <col min="2" max="2" width="9.5703125" bestFit="1" customWidth="1"/>
    <col min="3" max="3" width="12.85546875" customWidth="1"/>
    <col min="4" max="12" width="7.42578125" hidden="1" customWidth="1"/>
    <col min="13" max="13" width="7.5703125" hidden="1" customWidth="1"/>
    <col min="14" max="25" width="10.42578125" customWidth="1"/>
  </cols>
  <sheetData>
    <row r="1" spans="1:28" x14ac:dyDescent="0.25">
      <c r="A1" s="11" t="s">
        <v>10</v>
      </c>
      <c r="O1" t="s">
        <v>647</v>
      </c>
    </row>
    <row r="2" spans="1:28" x14ac:dyDescent="0.25">
      <c r="A2" s="9" t="s">
        <v>438</v>
      </c>
    </row>
    <row r="3" spans="1:28" x14ac:dyDescent="0.25">
      <c r="A3" s="9" t="s">
        <v>918</v>
      </c>
    </row>
    <row r="4" spans="1:28" x14ac:dyDescent="0.25">
      <c r="R4" s="40" t="s">
        <v>4</v>
      </c>
      <c r="S4" s="41"/>
      <c r="T4" s="40" t="s">
        <v>8</v>
      </c>
    </row>
    <row r="5" spans="1:28" x14ac:dyDescent="0.25">
      <c r="A5" s="10" t="s">
        <v>9</v>
      </c>
      <c r="B5" s="12" t="s">
        <v>64</v>
      </c>
      <c r="C5" s="12" t="s">
        <v>12</v>
      </c>
      <c r="R5" s="42" t="s">
        <v>2</v>
      </c>
      <c r="S5" s="42" t="s">
        <v>60</v>
      </c>
      <c r="T5" s="42" t="s">
        <v>7</v>
      </c>
    </row>
    <row r="6" spans="1:28" x14ac:dyDescent="0.25">
      <c r="A6" s="9" t="s">
        <v>917</v>
      </c>
      <c r="B6" s="3">
        <v>803</v>
      </c>
      <c r="R6" s="3"/>
    </row>
    <row r="7" spans="1:28" x14ac:dyDescent="0.25">
      <c r="A7" s="213"/>
      <c r="B7" s="212"/>
      <c r="C7" s="214"/>
      <c r="D7" s="293"/>
      <c r="E7" s="293"/>
      <c r="F7" s="293"/>
      <c r="G7" s="293"/>
      <c r="H7" s="293"/>
      <c r="I7" s="293"/>
      <c r="J7" s="293"/>
      <c r="K7" s="293"/>
      <c r="L7" s="293"/>
      <c r="M7" s="293"/>
      <c r="N7" s="293"/>
      <c r="O7" s="294"/>
      <c r="P7" s="6"/>
      <c r="Q7" s="6"/>
      <c r="R7" s="13">
        <f>+C14</f>
        <v>266988.61</v>
      </c>
      <c r="S7" s="13">
        <f>+-C45</f>
        <v>266988.60999999993</v>
      </c>
      <c r="T7" s="13">
        <f>+R7-S7</f>
        <v>0</v>
      </c>
    </row>
    <row r="8" spans="1:28" x14ac:dyDescent="0.25">
      <c r="A8" s="213"/>
      <c r="B8" s="3"/>
      <c r="D8" s="293"/>
      <c r="E8" s="293"/>
      <c r="F8" s="293"/>
      <c r="G8" s="293"/>
      <c r="H8" s="293"/>
      <c r="I8" s="293"/>
      <c r="J8" s="293"/>
      <c r="K8" s="293"/>
      <c r="L8" s="293"/>
      <c r="M8" s="293"/>
      <c r="N8" s="293"/>
      <c r="O8" s="294"/>
      <c r="P8" s="6"/>
      <c r="Q8" s="6"/>
    </row>
    <row r="9" spans="1:28" x14ac:dyDescent="0.25">
      <c r="A9" s="2"/>
      <c r="B9" s="3"/>
      <c r="D9" s="293"/>
      <c r="E9" s="293"/>
      <c r="F9" s="293"/>
      <c r="G9" s="293"/>
      <c r="H9" s="293"/>
      <c r="I9" s="293"/>
      <c r="J9" s="293"/>
      <c r="K9" s="293"/>
      <c r="L9" s="293"/>
      <c r="M9" s="293"/>
      <c r="N9" s="293"/>
      <c r="O9" s="294"/>
      <c r="P9" s="6"/>
      <c r="Q9" s="6"/>
    </row>
    <row r="10" spans="1:28" x14ac:dyDescent="0.25">
      <c r="B10" s="3"/>
    </row>
    <row r="11" spans="1:28" x14ac:dyDescent="0.25">
      <c r="A11" s="686" t="s">
        <v>66</v>
      </c>
      <c r="B11" s="212" t="s">
        <v>1261</v>
      </c>
      <c r="C11" s="214"/>
    </row>
    <row r="12" spans="1:28" x14ac:dyDescent="0.25">
      <c r="B12" s="28"/>
      <c r="C12" s="2"/>
    </row>
    <row r="13" spans="1:28" x14ac:dyDescent="0.25">
      <c r="A13" s="9" t="s">
        <v>5</v>
      </c>
      <c r="C13" s="31" t="s">
        <v>3</v>
      </c>
      <c r="D13" s="32">
        <v>1994</v>
      </c>
      <c r="E13" s="32">
        <v>1995</v>
      </c>
      <c r="F13" s="32">
        <v>1996</v>
      </c>
      <c r="G13" s="32">
        <v>1997</v>
      </c>
      <c r="H13" s="32">
        <v>1998</v>
      </c>
      <c r="I13" s="32">
        <v>1999</v>
      </c>
      <c r="J13" s="32">
        <v>2000</v>
      </c>
      <c r="K13" s="32">
        <v>2001</v>
      </c>
      <c r="L13" s="32">
        <v>2002</v>
      </c>
      <c r="M13" s="32">
        <v>2003</v>
      </c>
      <c r="N13" s="32">
        <v>2004</v>
      </c>
      <c r="O13" s="32">
        <v>2005</v>
      </c>
      <c r="P13" s="32">
        <v>2006</v>
      </c>
      <c r="Q13" s="32">
        <v>2007</v>
      </c>
      <c r="R13" s="32">
        <v>2008</v>
      </c>
      <c r="S13" s="32">
        <v>2009</v>
      </c>
      <c r="T13" s="32">
        <v>2010</v>
      </c>
      <c r="U13" s="32">
        <v>2011</v>
      </c>
      <c r="V13" s="32">
        <v>2012</v>
      </c>
      <c r="W13" s="32">
        <v>2013</v>
      </c>
      <c r="X13" s="32">
        <v>2014</v>
      </c>
      <c r="Y13" s="328">
        <v>2015</v>
      </c>
      <c r="Z13" s="32">
        <v>2016</v>
      </c>
      <c r="AA13" s="328">
        <v>2017</v>
      </c>
      <c r="AB13" s="32">
        <v>2018</v>
      </c>
    </row>
    <row r="14" spans="1:28" x14ac:dyDescent="0.25">
      <c r="A14" s="9" t="s">
        <v>73</v>
      </c>
      <c r="C14" s="295">
        <f>SUM(D14:Y14)</f>
        <v>266988.61</v>
      </c>
      <c r="D14" s="233">
        <v>0</v>
      </c>
      <c r="E14" s="233">
        <v>0</v>
      </c>
      <c r="F14" s="233">
        <v>0</v>
      </c>
      <c r="G14" s="233">
        <v>0</v>
      </c>
      <c r="H14" s="233">
        <v>0</v>
      </c>
      <c r="I14" s="233">
        <v>0</v>
      </c>
      <c r="J14" s="233">
        <v>0</v>
      </c>
      <c r="K14" s="233">
        <v>0</v>
      </c>
      <c r="L14" s="233">
        <v>0</v>
      </c>
      <c r="M14" s="233">
        <v>0</v>
      </c>
      <c r="N14" s="233"/>
      <c r="O14" s="233"/>
      <c r="P14" s="233"/>
      <c r="Q14" s="233"/>
      <c r="R14" s="233"/>
      <c r="S14" s="233"/>
      <c r="T14" s="233"/>
      <c r="U14" s="233"/>
      <c r="V14" s="233">
        <v>62775.360000000001</v>
      </c>
      <c r="W14" s="233">
        <f>334135.66/2</f>
        <v>167067.82999999999</v>
      </c>
      <c r="X14" s="233">
        <f>74290.84/2</f>
        <v>37145.42</v>
      </c>
    </row>
    <row r="15" spans="1:28" x14ac:dyDescent="0.25">
      <c r="A15" s="34"/>
      <c r="B15" s="2"/>
      <c r="C15" s="2"/>
      <c r="S15" s="233"/>
      <c r="T15" s="233"/>
      <c r="U15" s="233"/>
      <c r="V15" s="233"/>
      <c r="W15" s="233"/>
      <c r="X15" s="233"/>
    </row>
    <row r="16" spans="1:28" x14ac:dyDescent="0.25">
      <c r="A16" s="9" t="s">
        <v>6</v>
      </c>
      <c r="B16" s="3">
        <v>1994</v>
      </c>
      <c r="C16" s="13">
        <f>-SUM(D16:Y16)</f>
        <v>0</v>
      </c>
      <c r="D16" s="297">
        <f>+D$14/7/2</f>
        <v>0</v>
      </c>
      <c r="E16" s="297"/>
      <c r="F16" s="297"/>
      <c r="G16" s="297"/>
      <c r="H16" s="297"/>
      <c r="I16" s="297"/>
      <c r="J16" s="297"/>
      <c r="K16" s="297"/>
      <c r="L16" s="297"/>
      <c r="M16" s="297"/>
      <c r="N16" s="297"/>
      <c r="O16" s="297"/>
      <c r="P16" s="297"/>
      <c r="Q16" s="297"/>
      <c r="R16" s="297"/>
      <c r="S16" s="233"/>
      <c r="T16" s="233"/>
      <c r="U16" s="233"/>
      <c r="V16" s="233"/>
      <c r="W16" s="233"/>
      <c r="X16" s="233"/>
      <c r="Y16" s="297"/>
      <c r="Z16" s="297"/>
    </row>
    <row r="17" spans="1:26" x14ac:dyDescent="0.25">
      <c r="B17" s="3">
        <v>1995</v>
      </c>
      <c r="C17" s="13">
        <f t="shared" ref="C17:C39" si="0">-SUM(D17:Y17)</f>
        <v>0</v>
      </c>
      <c r="D17" s="297">
        <f>+D$14/7</f>
        <v>0</v>
      </c>
      <c r="E17" s="297">
        <f>+E$14/7/2</f>
        <v>0</v>
      </c>
      <c r="F17" s="297"/>
      <c r="G17" s="297"/>
      <c r="H17" s="297"/>
      <c r="I17" s="297"/>
      <c r="J17" s="297"/>
      <c r="K17" s="297"/>
      <c r="L17" s="297"/>
      <c r="M17" s="297"/>
      <c r="N17" s="297"/>
      <c r="O17" s="297"/>
      <c r="P17" s="297"/>
      <c r="Q17" s="297"/>
      <c r="R17" s="297"/>
      <c r="S17" s="233"/>
      <c r="T17" s="233"/>
      <c r="U17" s="233"/>
      <c r="V17" s="233"/>
      <c r="W17" s="233"/>
      <c r="X17" s="233"/>
      <c r="Y17" s="297"/>
      <c r="Z17" s="297"/>
    </row>
    <row r="18" spans="1:26" x14ac:dyDescent="0.25">
      <c r="B18" s="3">
        <v>1996</v>
      </c>
      <c r="C18" s="13">
        <f t="shared" si="0"/>
        <v>0</v>
      </c>
      <c r="D18" s="297">
        <f>+D17</f>
        <v>0</v>
      </c>
      <c r="E18" s="297">
        <f>+E$14/7</f>
        <v>0</v>
      </c>
      <c r="F18" s="297">
        <f>+F$14/7/2</f>
        <v>0</v>
      </c>
      <c r="G18" s="297"/>
      <c r="H18" s="297"/>
      <c r="I18" s="297"/>
      <c r="J18" s="297"/>
      <c r="K18" s="297"/>
      <c r="L18" s="297"/>
      <c r="M18" s="297"/>
      <c r="N18" s="297"/>
      <c r="O18" s="297"/>
      <c r="P18" s="297"/>
      <c r="Q18" s="297"/>
      <c r="R18" s="297"/>
      <c r="S18" s="233"/>
      <c r="T18" s="233"/>
      <c r="U18" s="233"/>
      <c r="V18" s="233"/>
      <c r="W18" s="233"/>
      <c r="X18" s="233"/>
      <c r="Y18" s="297"/>
      <c r="Z18" s="297"/>
    </row>
    <row r="19" spans="1:26" x14ac:dyDescent="0.25">
      <c r="B19" s="3">
        <v>1997</v>
      </c>
      <c r="C19" s="13">
        <f t="shared" si="0"/>
        <v>0</v>
      </c>
      <c r="D19" s="297">
        <f>+D18</f>
        <v>0</v>
      </c>
      <c r="E19" s="297">
        <f>+E18</f>
        <v>0</v>
      </c>
      <c r="F19" s="297">
        <f>+F$14/7</f>
        <v>0</v>
      </c>
      <c r="G19" s="297">
        <f>+G$14/7/2</f>
        <v>0</v>
      </c>
      <c r="H19" s="297"/>
      <c r="I19" s="297"/>
      <c r="J19" s="297"/>
      <c r="K19" s="297"/>
      <c r="L19" s="297"/>
      <c r="M19" s="297"/>
      <c r="N19" s="297"/>
      <c r="O19" s="297"/>
      <c r="P19" s="297"/>
      <c r="Q19" s="297"/>
      <c r="R19" s="297"/>
      <c r="S19" s="233"/>
      <c r="T19" s="233"/>
      <c r="U19" s="233"/>
      <c r="V19" s="233"/>
      <c r="W19" s="233"/>
      <c r="X19" s="233"/>
      <c r="Y19" s="297"/>
      <c r="Z19" s="297"/>
    </row>
    <row r="20" spans="1:26" x14ac:dyDescent="0.25">
      <c r="B20" s="3">
        <v>1998</v>
      </c>
      <c r="C20" s="13">
        <f t="shared" si="0"/>
        <v>0</v>
      </c>
      <c r="D20" s="297">
        <f>+D19</f>
        <v>0</v>
      </c>
      <c r="E20" s="297">
        <f>+E19</f>
        <v>0</v>
      </c>
      <c r="F20" s="297">
        <f>+F19</f>
        <v>0</v>
      </c>
      <c r="G20" s="297">
        <f>+G$14/7</f>
        <v>0</v>
      </c>
      <c r="H20" s="297">
        <f>+H$14/7/2</f>
        <v>0</v>
      </c>
      <c r="I20" s="297"/>
      <c r="J20" s="297"/>
      <c r="K20" s="297"/>
      <c r="L20" s="297"/>
      <c r="M20" s="297"/>
      <c r="N20" s="297"/>
      <c r="O20" s="297"/>
      <c r="P20" s="297"/>
      <c r="Q20" s="297"/>
      <c r="R20" s="297"/>
      <c r="S20" s="233"/>
      <c r="T20" s="233"/>
      <c r="U20" s="233"/>
      <c r="V20" s="233"/>
      <c r="W20" s="233"/>
      <c r="X20" s="233"/>
      <c r="Y20" s="297"/>
      <c r="Z20" s="297"/>
    </row>
    <row r="21" spans="1:26" x14ac:dyDescent="0.25">
      <c r="B21" s="3">
        <v>1999</v>
      </c>
      <c r="C21" s="13">
        <f t="shared" si="0"/>
        <v>0</v>
      </c>
      <c r="D21" s="297">
        <f>+D20</f>
        <v>0</v>
      </c>
      <c r="E21" s="297">
        <f>+E20</f>
        <v>0</v>
      </c>
      <c r="F21" s="297">
        <f>+F20</f>
        <v>0</v>
      </c>
      <c r="G21" s="297">
        <f>+G20</f>
        <v>0</v>
      </c>
      <c r="H21" s="297">
        <f>+H$14/7</f>
        <v>0</v>
      </c>
      <c r="I21" s="297">
        <f>+I$14/7/2</f>
        <v>0</v>
      </c>
      <c r="J21" s="297"/>
      <c r="K21" s="297"/>
      <c r="L21" s="297"/>
      <c r="M21" s="297"/>
      <c r="N21" s="297"/>
      <c r="O21" s="297"/>
      <c r="P21" s="297"/>
      <c r="Q21" s="297"/>
      <c r="R21" s="297"/>
      <c r="S21" s="233"/>
      <c r="T21" s="233"/>
      <c r="U21" s="233"/>
      <c r="V21" s="233"/>
      <c r="W21" s="233"/>
      <c r="X21" s="233"/>
      <c r="Y21" s="297"/>
      <c r="Z21" s="297"/>
    </row>
    <row r="22" spans="1:26" x14ac:dyDescent="0.25">
      <c r="B22" s="3">
        <v>2000</v>
      </c>
      <c r="C22" s="13">
        <f t="shared" si="0"/>
        <v>0</v>
      </c>
      <c r="D22" s="297">
        <f>+D21</f>
        <v>0</v>
      </c>
      <c r="E22" s="297">
        <f>+E21</f>
        <v>0</v>
      </c>
      <c r="F22" s="297">
        <f>+F21</f>
        <v>0</v>
      </c>
      <c r="G22" s="297">
        <f>+G21</f>
        <v>0</v>
      </c>
      <c r="H22" s="297">
        <f>+H21</f>
        <v>0</v>
      </c>
      <c r="I22" s="297">
        <f>+I$14/7</f>
        <v>0</v>
      </c>
      <c r="J22" s="297">
        <f>+J$14/7/2</f>
        <v>0</v>
      </c>
      <c r="K22" s="297"/>
      <c r="L22" s="297"/>
      <c r="M22" s="297"/>
      <c r="N22" s="297"/>
      <c r="O22" s="297"/>
      <c r="P22" s="297"/>
      <c r="Q22" s="297"/>
      <c r="R22" s="297"/>
      <c r="S22" s="233"/>
      <c r="T22" s="233"/>
      <c r="U22" s="233"/>
      <c r="V22" s="233"/>
      <c r="W22" s="233"/>
      <c r="X22" s="233"/>
      <c r="Y22" s="297"/>
      <c r="Z22" s="297"/>
    </row>
    <row r="23" spans="1:26" x14ac:dyDescent="0.25">
      <c r="B23" s="3">
        <v>2001</v>
      </c>
      <c r="C23" s="13">
        <f t="shared" si="0"/>
        <v>0</v>
      </c>
      <c r="D23" s="297">
        <f>+D$14/7/2</f>
        <v>0</v>
      </c>
      <c r="E23" s="297">
        <f>+E22</f>
        <v>0</v>
      </c>
      <c r="F23" s="297">
        <f>+F22</f>
        <v>0</v>
      </c>
      <c r="G23" s="297">
        <f>+G22</f>
        <v>0</v>
      </c>
      <c r="H23" s="297">
        <f>+H22</f>
        <v>0</v>
      </c>
      <c r="I23" s="297">
        <f>+I22</f>
        <v>0</v>
      </c>
      <c r="J23" s="297">
        <f>+J$14/7</f>
        <v>0</v>
      </c>
      <c r="K23" s="297">
        <f>+K$14/7/2</f>
        <v>0</v>
      </c>
      <c r="L23" s="297"/>
      <c r="M23" s="297"/>
      <c r="N23" s="297"/>
      <c r="O23" s="297"/>
      <c r="P23" s="297"/>
      <c r="Q23" s="297"/>
      <c r="R23" s="297"/>
      <c r="S23" s="233"/>
      <c r="T23" s="233"/>
      <c r="U23" s="233"/>
      <c r="V23" s="233"/>
      <c r="W23" s="233"/>
      <c r="X23" s="233"/>
      <c r="Y23" s="297"/>
      <c r="Z23" s="297"/>
    </row>
    <row r="24" spans="1:26" x14ac:dyDescent="0.25">
      <c r="B24" s="3">
        <v>2002</v>
      </c>
      <c r="C24" s="13">
        <f t="shared" si="0"/>
        <v>0</v>
      </c>
      <c r="D24" s="297"/>
      <c r="E24" s="297">
        <f>+E$14/7/2</f>
        <v>0</v>
      </c>
      <c r="F24" s="297">
        <f>+F23</f>
        <v>0</v>
      </c>
      <c r="G24" s="297">
        <f>+G23</f>
        <v>0</v>
      </c>
      <c r="H24" s="297">
        <f>+H23</f>
        <v>0</v>
      </c>
      <c r="I24" s="297">
        <f>+I23</f>
        <v>0</v>
      </c>
      <c r="J24" s="297">
        <f>+J23</f>
        <v>0</v>
      </c>
      <c r="K24" s="297">
        <f>+K$14/7</f>
        <v>0</v>
      </c>
      <c r="L24" s="297">
        <f>+L$14/7/2</f>
        <v>0</v>
      </c>
      <c r="M24" s="297"/>
      <c r="N24" s="297"/>
      <c r="O24" s="297"/>
      <c r="P24" s="297"/>
      <c r="Q24" s="297"/>
      <c r="R24" s="297"/>
      <c r="S24" s="233"/>
      <c r="T24" s="233"/>
      <c r="U24" s="233"/>
      <c r="V24" s="233"/>
      <c r="W24" s="233"/>
      <c r="X24" s="233"/>
      <c r="Y24" s="297"/>
      <c r="Z24" s="297"/>
    </row>
    <row r="25" spans="1:26" x14ac:dyDescent="0.25">
      <c r="B25" s="3">
        <v>2003</v>
      </c>
      <c r="C25" s="13">
        <f t="shared" si="0"/>
        <v>0</v>
      </c>
      <c r="D25" s="297"/>
      <c r="E25" s="297"/>
      <c r="F25" s="297">
        <f>+F$14/7/2</f>
        <v>0</v>
      </c>
      <c r="G25" s="297">
        <f>+G24</f>
        <v>0</v>
      </c>
      <c r="H25" s="297">
        <f>+H24</f>
        <v>0</v>
      </c>
      <c r="I25" s="297">
        <f>+I24</f>
        <v>0</v>
      </c>
      <c r="J25" s="297">
        <f>+J24</f>
        <v>0</v>
      </c>
      <c r="K25" s="297">
        <f>+K24</f>
        <v>0</v>
      </c>
      <c r="L25" s="297">
        <f>+L$14/7</f>
        <v>0</v>
      </c>
      <c r="M25" s="297">
        <f>+M$14/7/2</f>
        <v>0</v>
      </c>
      <c r="N25" s="297"/>
      <c r="O25" s="297"/>
      <c r="P25" s="297"/>
      <c r="Q25" s="297"/>
      <c r="R25" s="297"/>
      <c r="S25" s="233"/>
      <c r="T25" s="233"/>
      <c r="U25" s="233"/>
      <c r="V25" s="233"/>
      <c r="W25" s="233"/>
      <c r="X25" s="233"/>
      <c r="Y25" s="297"/>
      <c r="Z25" s="297"/>
    </row>
    <row r="26" spans="1:26" x14ac:dyDescent="0.25">
      <c r="B26" s="3">
        <v>2004</v>
      </c>
      <c r="C26" s="13">
        <f t="shared" si="0"/>
        <v>0</v>
      </c>
      <c r="D26" s="297"/>
      <c r="E26" s="297"/>
      <c r="F26" s="297"/>
      <c r="G26" s="297">
        <f>+G$14/7/2</f>
        <v>0</v>
      </c>
      <c r="H26" s="297">
        <f>+H25</f>
        <v>0</v>
      </c>
      <c r="I26" s="297">
        <f>+I25</f>
        <v>0</v>
      </c>
      <c r="J26" s="297">
        <f>+J25</f>
        <v>0</v>
      </c>
      <c r="K26" s="297">
        <f>+K25</f>
        <v>0</v>
      </c>
      <c r="L26" s="297">
        <f>+L25</f>
        <v>0</v>
      </c>
      <c r="M26" s="297">
        <f>+M$14/7</f>
        <v>0</v>
      </c>
      <c r="N26" s="7">
        <f>+N$14/7/2</f>
        <v>0</v>
      </c>
      <c r="O26" s="7"/>
      <c r="P26" s="7"/>
      <c r="Q26" s="7"/>
      <c r="R26" s="7"/>
      <c r="S26" s="43"/>
      <c r="T26" s="43"/>
      <c r="U26" s="43"/>
      <c r="V26" s="43"/>
      <c r="W26" s="43"/>
      <c r="X26" s="43"/>
      <c r="Y26" s="7"/>
      <c r="Z26" s="297"/>
    </row>
    <row r="27" spans="1:26" x14ac:dyDescent="0.25">
      <c r="B27" s="3">
        <v>2005</v>
      </c>
      <c r="C27" s="13">
        <f t="shared" si="0"/>
        <v>0</v>
      </c>
      <c r="D27" s="297"/>
      <c r="E27" s="297"/>
      <c r="F27" s="297"/>
      <c r="G27" s="297"/>
      <c r="H27" s="297">
        <f>+H$14/7/2</f>
        <v>0</v>
      </c>
      <c r="I27" s="297">
        <f>+I26</f>
        <v>0</v>
      </c>
      <c r="J27" s="297">
        <f>+J26</f>
        <v>0</v>
      </c>
      <c r="K27" s="297">
        <f>+K26</f>
        <v>0</v>
      </c>
      <c r="L27" s="297">
        <f>+L26</f>
        <v>0</v>
      </c>
      <c r="M27" s="297">
        <f>+M26</f>
        <v>0</v>
      </c>
      <c r="N27" s="7">
        <f>+N$14/7</f>
        <v>0</v>
      </c>
      <c r="O27" s="7">
        <f>+O$14/7/2</f>
        <v>0</v>
      </c>
      <c r="P27" s="7"/>
      <c r="Q27" s="7"/>
      <c r="R27" s="7"/>
      <c r="S27" s="43"/>
      <c r="T27" s="43"/>
      <c r="U27" s="43"/>
      <c r="V27" s="43"/>
      <c r="W27" s="43"/>
      <c r="X27" s="43"/>
      <c r="Y27" s="7"/>
      <c r="Z27" s="297"/>
    </row>
    <row r="28" spans="1:26" x14ac:dyDescent="0.25">
      <c r="B28" s="3">
        <v>2006</v>
      </c>
      <c r="C28" s="13">
        <f t="shared" si="0"/>
        <v>0</v>
      </c>
      <c r="D28" s="297"/>
      <c r="E28" s="297"/>
      <c r="F28" s="297"/>
      <c r="G28" s="297"/>
      <c r="H28" s="297"/>
      <c r="I28" s="297">
        <f>+I$14/7/2</f>
        <v>0</v>
      </c>
      <c r="J28" s="297">
        <f>+J27</f>
        <v>0</v>
      </c>
      <c r="K28" s="297">
        <f>+K27</f>
        <v>0</v>
      </c>
      <c r="L28" s="297">
        <f>+L27</f>
        <v>0</v>
      </c>
      <c r="M28" s="297">
        <f>+M27</f>
        <v>0</v>
      </c>
      <c r="N28" s="7">
        <f>+N27</f>
        <v>0</v>
      </c>
      <c r="O28" s="7">
        <f>+O$14/7</f>
        <v>0</v>
      </c>
      <c r="P28" s="7">
        <f>+P$14/7/2</f>
        <v>0</v>
      </c>
      <c r="Q28" s="7"/>
      <c r="R28" s="7"/>
      <c r="S28" s="43"/>
      <c r="T28" s="43"/>
      <c r="U28" s="43"/>
      <c r="V28" s="43"/>
      <c r="W28" s="43"/>
      <c r="X28" s="43"/>
      <c r="Y28" s="7"/>
      <c r="Z28" s="297"/>
    </row>
    <row r="29" spans="1:26" x14ac:dyDescent="0.25">
      <c r="B29" s="3">
        <v>2007</v>
      </c>
      <c r="C29" s="13">
        <f t="shared" si="0"/>
        <v>0</v>
      </c>
      <c r="D29" s="297"/>
      <c r="E29" s="297"/>
      <c r="F29" s="297"/>
      <c r="G29" s="297"/>
      <c r="H29" s="297"/>
      <c r="I29" s="297"/>
      <c r="J29" s="297">
        <f>+J$14/7/2</f>
        <v>0</v>
      </c>
      <c r="K29" s="297">
        <f>+K28</f>
        <v>0</v>
      </c>
      <c r="L29" s="297">
        <f>+L28</f>
        <v>0</v>
      </c>
      <c r="M29" s="297">
        <f>+M28</f>
        <v>0</v>
      </c>
      <c r="N29" s="7">
        <f>+N28</f>
        <v>0</v>
      </c>
      <c r="O29" s="7">
        <f>+O28</f>
        <v>0</v>
      </c>
      <c r="P29" s="7">
        <f>+P$14/7</f>
        <v>0</v>
      </c>
      <c r="Q29" s="7">
        <f>+Q$14/7/2</f>
        <v>0</v>
      </c>
      <c r="R29" s="7"/>
      <c r="S29" s="43"/>
      <c r="T29" s="43"/>
      <c r="U29" s="43"/>
      <c r="V29" s="43"/>
      <c r="W29" s="43"/>
      <c r="X29" s="43"/>
      <c r="Y29" s="7"/>
      <c r="Z29" s="297"/>
    </row>
    <row r="30" spans="1:26" x14ac:dyDescent="0.25">
      <c r="B30" s="3">
        <v>2008</v>
      </c>
      <c r="C30" s="13">
        <f t="shared" si="0"/>
        <v>0</v>
      </c>
      <c r="D30" s="297"/>
      <c r="E30" s="297"/>
      <c r="F30" s="297"/>
      <c r="G30" s="297"/>
      <c r="H30" s="297"/>
      <c r="I30" s="297"/>
      <c r="J30" s="297"/>
      <c r="K30" s="297">
        <f>+K$14/7/2</f>
        <v>0</v>
      </c>
      <c r="L30" s="297">
        <f>+L29</f>
        <v>0</v>
      </c>
      <c r="M30" s="297">
        <f>+M29</f>
        <v>0</v>
      </c>
      <c r="N30" s="7">
        <f>+N29</f>
        <v>0</v>
      </c>
      <c r="O30" s="7">
        <f>+O29</f>
        <v>0</v>
      </c>
      <c r="P30" s="7">
        <f>+P29</f>
        <v>0</v>
      </c>
      <c r="Q30" s="7">
        <f>+Q$14/7</f>
        <v>0</v>
      </c>
      <c r="R30" s="7">
        <f>+R$14/7/2</f>
        <v>0</v>
      </c>
      <c r="S30" s="43"/>
      <c r="T30" s="43"/>
      <c r="U30" s="43"/>
      <c r="V30" s="43"/>
      <c r="W30" s="43"/>
      <c r="X30" s="43"/>
      <c r="Y30" s="7"/>
      <c r="Z30" s="297"/>
    </row>
    <row r="31" spans="1:26" x14ac:dyDescent="0.25">
      <c r="B31" s="3">
        <v>2009</v>
      </c>
      <c r="C31" s="13">
        <f t="shared" si="0"/>
        <v>0</v>
      </c>
      <c r="D31" s="297"/>
      <c r="E31" s="297"/>
      <c r="F31" s="297"/>
      <c r="G31" s="297"/>
      <c r="H31" s="297"/>
      <c r="I31" s="297"/>
      <c r="J31" s="297"/>
      <c r="K31" s="297"/>
      <c r="L31" s="297">
        <f>+L$14/7/2</f>
        <v>0</v>
      </c>
      <c r="M31" s="297">
        <f>+M30</f>
        <v>0</v>
      </c>
      <c r="N31" s="7">
        <f>+N30</f>
        <v>0</v>
      </c>
      <c r="O31" s="7">
        <f>+O30</f>
        <v>0</v>
      </c>
      <c r="P31" s="7">
        <f>+P30</f>
        <v>0</v>
      </c>
      <c r="Q31" s="7">
        <f>+Q30</f>
        <v>0</v>
      </c>
      <c r="R31" s="7">
        <f>+R$14/7</f>
        <v>0</v>
      </c>
      <c r="S31" s="43">
        <f>+S$14/7/2</f>
        <v>0</v>
      </c>
      <c r="T31" s="43"/>
      <c r="U31" s="43"/>
      <c r="V31" s="43"/>
      <c r="W31" s="43"/>
      <c r="X31" s="43"/>
      <c r="Y31" s="7"/>
      <c r="Z31" s="297"/>
    </row>
    <row r="32" spans="1:26" x14ac:dyDescent="0.25">
      <c r="A32" s="38" t="s">
        <v>59</v>
      </c>
      <c r="B32" s="3">
        <v>2010</v>
      </c>
      <c r="C32" s="13">
        <f t="shared" si="0"/>
        <v>0</v>
      </c>
      <c r="D32" s="297"/>
      <c r="E32" s="297"/>
      <c r="F32" s="297"/>
      <c r="G32" s="297"/>
      <c r="H32" s="297"/>
      <c r="I32" s="297"/>
      <c r="J32" s="297"/>
      <c r="K32" s="297"/>
      <c r="L32" s="297"/>
      <c r="M32" s="297">
        <f>+M$14/7/2</f>
        <v>0</v>
      </c>
      <c r="N32" s="7">
        <f>+N31</f>
        <v>0</v>
      </c>
      <c r="O32" s="7">
        <f>+O31</f>
        <v>0</v>
      </c>
      <c r="P32" s="7">
        <f>+P31</f>
        <v>0</v>
      </c>
      <c r="Q32" s="7">
        <f>+Q31</f>
        <v>0</v>
      </c>
      <c r="R32" s="7">
        <f>+R31</f>
        <v>0</v>
      </c>
      <c r="S32" s="43">
        <f>+S$14/7</f>
        <v>0</v>
      </c>
      <c r="T32" s="43">
        <f>+T$14/7/2</f>
        <v>0</v>
      </c>
      <c r="U32" s="43"/>
      <c r="V32" s="43"/>
      <c r="W32" s="43"/>
      <c r="X32" s="43"/>
      <c r="Y32" s="7"/>
      <c r="Z32" s="297"/>
    </row>
    <row r="33" spans="1:28" x14ac:dyDescent="0.25">
      <c r="A33" s="38"/>
      <c r="B33" s="3">
        <v>2011</v>
      </c>
      <c r="C33" s="13">
        <f t="shared" si="0"/>
        <v>0</v>
      </c>
      <c r="D33" s="297"/>
      <c r="E33" s="297"/>
      <c r="F33" s="297"/>
      <c r="G33" s="297"/>
      <c r="H33" s="297"/>
      <c r="I33" s="297"/>
      <c r="J33" s="297"/>
      <c r="K33" s="297"/>
      <c r="L33" s="297"/>
      <c r="M33" s="297"/>
      <c r="N33" s="7">
        <f>+N$14/7/2</f>
        <v>0</v>
      </c>
      <c r="O33" s="7">
        <f>+O32</f>
        <v>0</v>
      </c>
      <c r="P33" s="7">
        <f>+P32</f>
        <v>0</v>
      </c>
      <c r="Q33" s="7">
        <f>+Q32</f>
        <v>0</v>
      </c>
      <c r="R33" s="7">
        <f>+R32</f>
        <v>0</v>
      </c>
      <c r="S33" s="43">
        <f>+S32</f>
        <v>0</v>
      </c>
      <c r="T33" s="43">
        <f>+T$14/7</f>
        <v>0</v>
      </c>
      <c r="U33" s="43">
        <f>+U$14/7/2</f>
        <v>0</v>
      </c>
      <c r="V33" s="43"/>
      <c r="W33" s="43"/>
      <c r="X33" s="43"/>
      <c r="Y33" s="7"/>
      <c r="Z33" s="297"/>
    </row>
    <row r="34" spans="1:28" x14ac:dyDescent="0.25">
      <c r="A34" s="38"/>
      <c r="B34" s="3">
        <v>2012</v>
      </c>
      <c r="C34" s="13">
        <f t="shared" si="0"/>
        <v>-4483.954285714286</v>
      </c>
      <c r="D34" s="297"/>
      <c r="E34" s="297"/>
      <c r="F34" s="297"/>
      <c r="G34" s="297"/>
      <c r="H34" s="297"/>
      <c r="I34" s="297"/>
      <c r="J34" s="297"/>
      <c r="K34" s="297"/>
      <c r="L34" s="297"/>
      <c r="M34" s="297"/>
      <c r="N34" s="7"/>
      <c r="O34" s="7">
        <f>+O$14/7/2</f>
        <v>0</v>
      </c>
      <c r="P34" s="7">
        <f>+P33</f>
        <v>0</v>
      </c>
      <c r="Q34" s="7">
        <f>+Q33</f>
        <v>0</v>
      </c>
      <c r="R34" s="7">
        <f>+R33</f>
        <v>0</v>
      </c>
      <c r="S34" s="43">
        <f>+S33</f>
        <v>0</v>
      </c>
      <c r="T34" s="43">
        <f>+T$14/7</f>
        <v>0</v>
      </c>
      <c r="U34" s="43">
        <f>+U$14/7</f>
        <v>0</v>
      </c>
      <c r="V34" s="43">
        <f>$V$14/7/2</f>
        <v>4483.954285714286</v>
      </c>
      <c r="W34" s="43"/>
      <c r="X34" s="43"/>
      <c r="Y34" s="7"/>
      <c r="Z34" s="297"/>
    </row>
    <row r="35" spans="1:28" x14ac:dyDescent="0.25">
      <c r="A35" s="38"/>
      <c r="B35" s="3">
        <v>2013</v>
      </c>
      <c r="C35" s="13">
        <f t="shared" si="0"/>
        <v>-20901.324999999997</v>
      </c>
      <c r="D35" s="297"/>
      <c r="E35" s="297"/>
      <c r="F35" s="297"/>
      <c r="G35" s="297"/>
      <c r="H35" s="297"/>
      <c r="I35" s="297"/>
      <c r="J35" s="297"/>
      <c r="K35" s="297"/>
      <c r="L35" s="297"/>
      <c r="M35" s="297"/>
      <c r="N35" s="7"/>
      <c r="O35" s="7"/>
      <c r="P35" s="7">
        <f>P14/7/2</f>
        <v>0</v>
      </c>
      <c r="Q35" s="7">
        <f>Q14</f>
        <v>0</v>
      </c>
      <c r="R35" s="7">
        <f t="shared" ref="R35:U36" si="1">R34</f>
        <v>0</v>
      </c>
      <c r="S35" s="43">
        <f t="shared" si="1"/>
        <v>0</v>
      </c>
      <c r="T35" s="43">
        <f t="shared" si="1"/>
        <v>0</v>
      </c>
      <c r="U35" s="43">
        <f t="shared" si="1"/>
        <v>0</v>
      </c>
      <c r="V35" s="43">
        <f>$V$14/7</f>
        <v>8967.908571428572</v>
      </c>
      <c r="W35" s="43">
        <f>$W$14/7/2</f>
        <v>11933.416428571427</v>
      </c>
      <c r="X35" s="43"/>
      <c r="Y35" s="7"/>
      <c r="Z35" s="297"/>
    </row>
    <row r="36" spans="1:28" x14ac:dyDescent="0.25">
      <c r="A36" s="38"/>
      <c r="B36" s="3">
        <v>2014</v>
      </c>
      <c r="C36" s="13">
        <f t="shared" si="0"/>
        <v>-35487.985714285714</v>
      </c>
      <c r="D36" s="297"/>
      <c r="E36" s="297"/>
      <c r="F36" s="297"/>
      <c r="G36" s="297"/>
      <c r="H36" s="297"/>
      <c r="I36" s="297"/>
      <c r="J36" s="297"/>
      <c r="K36" s="297"/>
      <c r="L36" s="297"/>
      <c r="M36" s="297"/>
      <c r="N36" s="7"/>
      <c r="O36" s="7"/>
      <c r="P36" s="7"/>
      <c r="Q36" s="7">
        <f>Q14/7/2</f>
        <v>0</v>
      </c>
      <c r="R36" s="7">
        <f t="shared" si="1"/>
        <v>0</v>
      </c>
      <c r="S36" s="43">
        <f t="shared" si="1"/>
        <v>0</v>
      </c>
      <c r="T36" s="43">
        <f t="shared" si="1"/>
        <v>0</v>
      </c>
      <c r="U36" s="43">
        <f t="shared" si="1"/>
        <v>0</v>
      </c>
      <c r="V36" s="43">
        <f t="shared" ref="V36:V40" si="2">$V$14/7</f>
        <v>8967.908571428572</v>
      </c>
      <c r="W36" s="43">
        <f>$W$14/7</f>
        <v>23866.832857142854</v>
      </c>
      <c r="X36" s="43">
        <f>$X$14/7/2</f>
        <v>2653.2442857142855</v>
      </c>
      <c r="Y36" s="7"/>
      <c r="Z36" s="297"/>
    </row>
    <row r="37" spans="1:28" x14ac:dyDescent="0.25">
      <c r="A37" s="38"/>
      <c r="B37" s="3">
        <v>2015</v>
      </c>
      <c r="C37" s="13">
        <f t="shared" si="0"/>
        <v>-38141.229999999996</v>
      </c>
      <c r="D37" s="297"/>
      <c r="E37" s="297"/>
      <c r="F37" s="297"/>
      <c r="G37" s="297"/>
      <c r="H37" s="297"/>
      <c r="I37" s="297"/>
      <c r="J37" s="297"/>
      <c r="K37" s="297"/>
      <c r="L37" s="297"/>
      <c r="M37" s="297"/>
      <c r="N37" s="7"/>
      <c r="O37" s="7"/>
      <c r="P37" s="7"/>
      <c r="Q37" s="7"/>
      <c r="R37" s="7">
        <f>R14/7/2</f>
        <v>0</v>
      </c>
      <c r="S37" s="43">
        <f>S36</f>
        <v>0</v>
      </c>
      <c r="T37" s="43">
        <f>T36</f>
        <v>0</v>
      </c>
      <c r="U37" s="43">
        <f>U36</f>
        <v>0</v>
      </c>
      <c r="V37" s="43">
        <f t="shared" si="2"/>
        <v>8967.908571428572</v>
      </c>
      <c r="W37" s="43">
        <f t="shared" ref="W37:W41" si="3">$W$14/7</f>
        <v>23866.832857142854</v>
      </c>
      <c r="X37" s="43">
        <f>$X$14/7</f>
        <v>5306.488571428571</v>
      </c>
      <c r="Y37" s="7">
        <f>Y14/7/2</f>
        <v>0</v>
      </c>
      <c r="Z37" s="297"/>
    </row>
    <row r="38" spans="1:28" x14ac:dyDescent="0.25">
      <c r="A38" s="38"/>
      <c r="B38" s="3">
        <v>2016</v>
      </c>
      <c r="C38" s="13">
        <f t="shared" si="0"/>
        <v>-38141.229999999996</v>
      </c>
      <c r="D38" s="297"/>
      <c r="E38" s="297"/>
      <c r="F38" s="297"/>
      <c r="G38" s="297"/>
      <c r="H38" s="297"/>
      <c r="I38" s="297"/>
      <c r="J38" s="297"/>
      <c r="K38" s="297"/>
      <c r="L38" s="297"/>
      <c r="M38" s="297"/>
      <c r="N38" s="7"/>
      <c r="O38" s="7"/>
      <c r="P38" s="7"/>
      <c r="Q38" s="7"/>
      <c r="R38" s="7"/>
      <c r="S38" s="43"/>
      <c r="T38" s="43"/>
      <c r="U38" s="43"/>
      <c r="V38" s="43">
        <f t="shared" si="2"/>
        <v>8967.908571428572</v>
      </c>
      <c r="W38" s="43">
        <f t="shared" si="3"/>
        <v>23866.832857142854</v>
      </c>
      <c r="X38" s="43">
        <f t="shared" ref="X38:X42" si="4">$X$14/7</f>
        <v>5306.488571428571</v>
      </c>
      <c r="Y38" s="7"/>
      <c r="Z38" s="297"/>
    </row>
    <row r="39" spans="1:28" x14ac:dyDescent="0.25">
      <c r="A39" s="38"/>
      <c r="B39" s="3">
        <v>2017</v>
      </c>
      <c r="C39" s="13">
        <f t="shared" si="0"/>
        <v>-38141.229999999996</v>
      </c>
      <c r="D39" s="297"/>
      <c r="E39" s="297"/>
      <c r="F39" s="297"/>
      <c r="G39" s="297"/>
      <c r="H39" s="297"/>
      <c r="I39" s="297"/>
      <c r="J39" s="297"/>
      <c r="K39" s="297"/>
      <c r="L39" s="297"/>
      <c r="M39" s="297"/>
      <c r="N39" s="7"/>
      <c r="O39" s="7"/>
      <c r="P39" s="7"/>
      <c r="Q39" s="7"/>
      <c r="R39" s="7"/>
      <c r="S39" s="43"/>
      <c r="T39" s="43"/>
      <c r="U39" s="43"/>
      <c r="V39" s="43">
        <f t="shared" si="2"/>
        <v>8967.908571428572</v>
      </c>
      <c r="W39" s="43">
        <f t="shared" si="3"/>
        <v>23866.832857142854</v>
      </c>
      <c r="X39" s="43">
        <f t="shared" si="4"/>
        <v>5306.488571428571</v>
      </c>
      <c r="Y39" s="7"/>
      <c r="Z39" s="297"/>
    </row>
    <row r="40" spans="1:28" x14ac:dyDescent="0.25">
      <c r="A40" s="38"/>
      <c r="B40" s="3">
        <v>2018</v>
      </c>
      <c r="C40" s="13">
        <f>-SUM(D40:AB40)</f>
        <v>-38141.229999999996</v>
      </c>
      <c r="D40" s="297"/>
      <c r="E40" s="297"/>
      <c r="F40" s="297"/>
      <c r="G40" s="297"/>
      <c r="H40" s="297"/>
      <c r="I40" s="297"/>
      <c r="J40" s="297"/>
      <c r="K40" s="297"/>
      <c r="L40" s="297"/>
      <c r="M40" s="297"/>
      <c r="N40" s="7"/>
      <c r="O40" s="7"/>
      <c r="P40" s="7"/>
      <c r="Q40" s="7"/>
      <c r="R40" s="7"/>
      <c r="S40" s="43"/>
      <c r="T40" s="43"/>
      <c r="U40" s="43"/>
      <c r="V40" s="43">
        <f t="shared" si="2"/>
        <v>8967.908571428572</v>
      </c>
      <c r="W40" s="43">
        <f t="shared" si="3"/>
        <v>23866.832857142854</v>
      </c>
      <c r="X40" s="43">
        <f t="shared" si="4"/>
        <v>5306.488571428571</v>
      </c>
      <c r="Y40" s="7"/>
      <c r="Z40" s="297"/>
    </row>
    <row r="41" spans="1:28" x14ac:dyDescent="0.25">
      <c r="A41" s="38"/>
      <c r="B41" s="3">
        <v>2019</v>
      </c>
      <c r="C41" s="13">
        <f>-SUM(D41:AB41)</f>
        <v>-33657.275714285708</v>
      </c>
      <c r="D41" s="297"/>
      <c r="E41" s="297"/>
      <c r="F41" s="297"/>
      <c r="G41" s="297"/>
      <c r="H41" s="297"/>
      <c r="I41" s="297"/>
      <c r="J41" s="297"/>
      <c r="K41" s="297"/>
      <c r="L41" s="297"/>
      <c r="M41" s="297"/>
      <c r="N41" s="7"/>
      <c r="O41" s="7"/>
      <c r="P41" s="7"/>
      <c r="Q41" s="7"/>
      <c r="R41" s="7"/>
      <c r="S41" s="43"/>
      <c r="T41" s="43"/>
      <c r="U41" s="43"/>
      <c r="V41" s="43">
        <f>$V$14/7/2</f>
        <v>4483.954285714286</v>
      </c>
      <c r="W41" s="43">
        <f t="shared" si="3"/>
        <v>23866.832857142854</v>
      </c>
      <c r="X41" s="43">
        <f t="shared" si="4"/>
        <v>5306.488571428571</v>
      </c>
      <c r="Y41" s="7"/>
      <c r="Z41" s="297"/>
    </row>
    <row r="42" spans="1:28" x14ac:dyDescent="0.25">
      <c r="A42" s="38"/>
      <c r="B42" s="3">
        <v>2020</v>
      </c>
      <c r="C42" s="13">
        <f t="shared" ref="C42:C43" si="5">-SUM(D42:AB42)</f>
        <v>-17239.904999999999</v>
      </c>
      <c r="D42" s="297"/>
      <c r="E42" s="297"/>
      <c r="F42" s="297"/>
      <c r="G42" s="297"/>
      <c r="H42" s="297"/>
      <c r="I42" s="297"/>
      <c r="J42" s="297"/>
      <c r="K42" s="297"/>
      <c r="L42" s="297"/>
      <c r="M42" s="297"/>
      <c r="N42" s="7"/>
      <c r="O42" s="7"/>
      <c r="P42" s="7"/>
      <c r="Q42" s="7"/>
      <c r="R42" s="7"/>
      <c r="S42" s="43"/>
      <c r="T42" s="43"/>
      <c r="U42" s="43"/>
      <c r="V42" s="43"/>
      <c r="W42" s="43">
        <f>$W$14/7/2</f>
        <v>11933.416428571427</v>
      </c>
      <c r="X42" s="43">
        <f t="shared" si="4"/>
        <v>5306.488571428571</v>
      </c>
      <c r="Y42" s="7"/>
      <c r="Z42" s="297"/>
    </row>
    <row r="43" spans="1:28" x14ac:dyDescent="0.25">
      <c r="A43" s="38"/>
      <c r="B43" s="3">
        <v>2021</v>
      </c>
      <c r="C43" s="13">
        <f t="shared" si="5"/>
        <v>-2653.2442857142855</v>
      </c>
      <c r="D43" s="297"/>
      <c r="E43" s="297"/>
      <c r="F43" s="297"/>
      <c r="G43" s="297"/>
      <c r="H43" s="297"/>
      <c r="I43" s="297"/>
      <c r="J43" s="297"/>
      <c r="K43" s="297"/>
      <c r="L43" s="297"/>
      <c r="M43" s="297"/>
      <c r="N43" s="7"/>
      <c r="O43" s="7"/>
      <c r="P43" s="7"/>
      <c r="Q43" s="7"/>
      <c r="R43" s="7"/>
      <c r="S43" s="43"/>
      <c r="T43" s="43"/>
      <c r="U43" s="43"/>
      <c r="V43" s="43"/>
      <c r="W43" s="43"/>
      <c r="X43" s="43">
        <f>$X$14/7/2</f>
        <v>2653.2442857142855</v>
      </c>
      <c r="Y43" s="7"/>
      <c r="Z43" s="297"/>
    </row>
    <row r="44" spans="1:28" x14ac:dyDescent="0.25">
      <c r="A44" s="38"/>
      <c r="B44" s="3"/>
      <c r="C44" s="12"/>
      <c r="D44" s="298"/>
      <c r="E44" s="298"/>
      <c r="F44" s="298"/>
      <c r="G44" s="298"/>
      <c r="H44" s="298"/>
      <c r="I44" s="298"/>
      <c r="J44" s="298"/>
      <c r="K44" s="298"/>
      <c r="L44" s="298"/>
      <c r="M44" s="298"/>
      <c r="N44" s="298"/>
      <c r="O44" s="298"/>
      <c r="P44" s="298"/>
      <c r="Q44" s="298"/>
      <c r="R44" s="298"/>
      <c r="S44" s="298"/>
      <c r="T44" s="298"/>
      <c r="U44" s="338"/>
      <c r="V44" s="275"/>
      <c r="W44" s="275"/>
      <c r="X44" s="275"/>
      <c r="Y44" s="297"/>
      <c r="Z44" s="297"/>
    </row>
    <row r="45" spans="1:28" x14ac:dyDescent="0.25">
      <c r="A45" s="38" t="s">
        <v>62</v>
      </c>
      <c r="B45" s="297">
        <f>SUM(D45:Y45)</f>
        <v>0</v>
      </c>
      <c r="C45" s="275">
        <f>SUM(C16:C44)</f>
        <v>-266988.60999999993</v>
      </c>
      <c r="D45" s="297">
        <f>-SUM(D16:D44)+D14</f>
        <v>0</v>
      </c>
      <c r="E45" s="297">
        <f t="shared" ref="E45:T45" si="6">-SUM(E16:E44)+E14</f>
        <v>0</v>
      </c>
      <c r="F45" s="297">
        <f t="shared" si="6"/>
        <v>0</v>
      </c>
      <c r="G45" s="297">
        <f t="shared" si="6"/>
        <v>0</v>
      </c>
      <c r="H45" s="297">
        <f t="shared" si="6"/>
        <v>0</v>
      </c>
      <c r="I45" s="297">
        <f t="shared" si="6"/>
        <v>0</v>
      </c>
      <c r="J45" s="297">
        <f t="shared" si="6"/>
        <v>0</v>
      </c>
      <c r="K45" s="297">
        <f t="shared" si="6"/>
        <v>0</v>
      </c>
      <c r="L45" s="297">
        <f t="shared" si="6"/>
        <v>0</v>
      </c>
      <c r="M45" s="297">
        <f t="shared" si="6"/>
        <v>0</v>
      </c>
      <c r="N45" s="297">
        <f t="shared" si="6"/>
        <v>0</v>
      </c>
      <c r="O45" s="297">
        <f t="shared" si="6"/>
        <v>0</v>
      </c>
      <c r="P45" s="297">
        <f t="shared" si="6"/>
        <v>0</v>
      </c>
      <c r="Q45" s="297">
        <f t="shared" si="6"/>
        <v>0</v>
      </c>
      <c r="R45" s="297">
        <f t="shared" si="6"/>
        <v>0</v>
      </c>
      <c r="S45" s="297">
        <f t="shared" si="6"/>
        <v>0</v>
      </c>
      <c r="T45" s="297">
        <f t="shared" si="6"/>
        <v>0</v>
      </c>
      <c r="U45" s="330">
        <f>-SUM(U16:U44)+U14</f>
        <v>0</v>
      </c>
      <c r="V45" s="330">
        <f t="shared" ref="V45:AB45" si="7">-SUM(V16:V44)+V14</f>
        <v>0</v>
      </c>
      <c r="W45" s="330">
        <f t="shared" si="7"/>
        <v>0</v>
      </c>
      <c r="X45" s="330">
        <f t="shared" si="7"/>
        <v>0</v>
      </c>
      <c r="Y45" s="330">
        <f t="shared" si="7"/>
        <v>0</v>
      </c>
      <c r="Z45" s="330">
        <f t="shared" si="7"/>
        <v>0</v>
      </c>
      <c r="AA45" s="330">
        <f t="shared" si="7"/>
        <v>0</v>
      </c>
      <c r="AB45" s="330">
        <f t="shared" si="7"/>
        <v>0</v>
      </c>
    </row>
    <row r="46" spans="1:28" x14ac:dyDescent="0.25">
      <c r="A46" s="38"/>
      <c r="B46" s="275"/>
      <c r="C46" s="299"/>
      <c r="D46" s="297"/>
      <c r="E46" s="297"/>
      <c r="F46" s="297"/>
      <c r="G46" s="297"/>
      <c r="H46" s="297"/>
      <c r="I46" s="297"/>
      <c r="J46" s="297"/>
      <c r="K46" s="297"/>
      <c r="L46" s="297"/>
      <c r="M46" s="297"/>
      <c r="N46" s="297"/>
      <c r="O46" s="297"/>
      <c r="P46" s="297"/>
      <c r="Q46" s="297"/>
      <c r="R46" s="297"/>
      <c r="S46" s="297"/>
      <c r="T46" s="297"/>
      <c r="U46" s="297"/>
      <c r="V46" s="297"/>
      <c r="W46" s="297"/>
      <c r="X46" s="297"/>
      <c r="Y46" s="297"/>
      <c r="Z46" s="297"/>
    </row>
    <row r="47" spans="1:28" x14ac:dyDescent="0.25">
      <c r="A47" s="39" t="s">
        <v>63</v>
      </c>
      <c r="B47" s="3"/>
      <c r="C47" s="30">
        <f>+C14+C45</f>
        <v>0</v>
      </c>
      <c r="D47" s="297"/>
      <c r="E47" s="297"/>
      <c r="F47" s="297"/>
      <c r="G47" s="297"/>
      <c r="H47" s="297"/>
      <c r="I47" s="297"/>
      <c r="J47" s="297"/>
      <c r="K47" s="297"/>
      <c r="L47" s="297"/>
      <c r="M47" s="297"/>
      <c r="N47" s="297"/>
      <c r="O47" s="297"/>
      <c r="P47" s="297"/>
      <c r="Q47" s="297"/>
      <c r="R47" s="297"/>
      <c r="S47" s="297"/>
      <c r="T47" s="297"/>
      <c r="U47" s="297"/>
      <c r="V47" s="297"/>
      <c r="W47" s="297"/>
      <c r="X47" s="297"/>
      <c r="Y47" s="297"/>
      <c r="Z47" s="297"/>
    </row>
    <row r="48" spans="1:28" x14ac:dyDescent="0.25">
      <c r="A48" s="3"/>
      <c r="B48" s="3"/>
      <c r="C48" s="3"/>
      <c r="D48" s="297"/>
      <c r="E48" s="297"/>
      <c r="F48" s="297"/>
      <c r="G48" s="297"/>
      <c r="H48" s="297"/>
      <c r="I48" s="297"/>
      <c r="J48" s="297"/>
      <c r="K48" s="297"/>
      <c r="L48" s="297"/>
      <c r="M48" s="297"/>
      <c r="N48" s="297"/>
      <c r="O48" s="297"/>
      <c r="P48" s="297"/>
      <c r="Q48" s="297"/>
      <c r="R48" s="297"/>
      <c r="S48" s="297"/>
      <c r="T48" s="297"/>
      <c r="U48" s="297"/>
      <c r="V48" s="297"/>
      <c r="W48" s="297"/>
      <c r="X48" s="297"/>
      <c r="Y48" s="297"/>
      <c r="Z48" s="297"/>
    </row>
    <row r="49" spans="1:26" x14ac:dyDescent="0.25">
      <c r="A49" s="3"/>
      <c r="B49" s="36"/>
      <c r="C49" s="3"/>
      <c r="D49" s="297"/>
      <c r="E49" s="297"/>
      <c r="F49" s="297"/>
      <c r="G49" s="297"/>
      <c r="H49" s="297"/>
      <c r="I49" s="297"/>
      <c r="J49" s="297"/>
      <c r="K49" s="297"/>
      <c r="L49" s="297"/>
      <c r="M49" s="297"/>
      <c r="N49" s="297"/>
      <c r="O49" s="297"/>
      <c r="P49" s="297"/>
      <c r="Q49" s="297"/>
      <c r="R49" s="297"/>
      <c r="S49" s="297"/>
      <c r="T49" s="297"/>
      <c r="U49" s="297"/>
      <c r="V49" s="297"/>
      <c r="W49" s="297"/>
      <c r="X49" s="297"/>
      <c r="Y49" s="297"/>
      <c r="Z49" s="297"/>
    </row>
    <row r="50" spans="1:26" x14ac:dyDescent="0.25">
      <c r="A50" s="3" t="s">
        <v>916</v>
      </c>
      <c r="B50" s="3"/>
      <c r="C50" s="3"/>
      <c r="E50" s="297"/>
      <c r="F50" s="301"/>
      <c r="G50" s="301"/>
      <c r="H50" s="301"/>
      <c r="I50" s="301"/>
      <c r="J50" s="301"/>
      <c r="K50" s="301"/>
      <c r="L50" s="301"/>
      <c r="M50" s="301"/>
      <c r="N50" s="297">
        <f>SUM(E32:E50)</f>
        <v>0</v>
      </c>
      <c r="O50" s="301"/>
      <c r="P50" s="301"/>
      <c r="Q50" s="301"/>
      <c r="R50" s="301"/>
      <c r="S50" s="301"/>
    </row>
    <row r="51" spans="1:26" x14ac:dyDescent="0.25">
      <c r="A51" t="s">
        <v>970</v>
      </c>
      <c r="B51" s="3"/>
      <c r="C51" s="3"/>
      <c r="E51" s="301"/>
      <c r="F51" s="301"/>
      <c r="G51" s="301"/>
      <c r="H51" s="301"/>
      <c r="I51" s="301"/>
      <c r="J51" s="301"/>
      <c r="K51" s="301"/>
      <c r="L51" s="301"/>
      <c r="M51" s="301"/>
      <c r="N51" s="301"/>
      <c r="O51" s="301"/>
      <c r="P51" s="301"/>
      <c r="Q51" s="301"/>
      <c r="R51" s="301"/>
      <c r="S51" s="301"/>
    </row>
    <row r="52" spans="1:26" x14ac:dyDescent="0.25">
      <c r="A52" t="s">
        <v>971</v>
      </c>
      <c r="E52" s="301"/>
      <c r="F52" s="301"/>
      <c r="G52" s="301"/>
      <c r="H52" s="301"/>
      <c r="I52" s="301"/>
      <c r="J52" s="301"/>
      <c r="K52" s="301"/>
      <c r="L52" s="301"/>
      <c r="M52" s="301"/>
      <c r="N52" s="301"/>
      <c r="O52" s="301"/>
      <c r="P52" s="301"/>
      <c r="Q52" s="301"/>
      <c r="R52" s="301"/>
      <c r="S52" s="301"/>
    </row>
    <row r="53" spans="1:26" x14ac:dyDescent="0.25">
      <c r="E53" s="301"/>
      <c r="F53" s="301"/>
      <c r="G53" s="301"/>
      <c r="H53" s="301"/>
      <c r="I53" s="301"/>
      <c r="J53" s="301"/>
      <c r="K53" s="301"/>
      <c r="L53" s="301"/>
      <c r="M53" s="301"/>
      <c r="N53" s="301"/>
      <c r="O53" s="301"/>
      <c r="P53" s="301"/>
      <c r="Q53" s="301"/>
      <c r="R53" s="301"/>
      <c r="S53" s="301"/>
    </row>
    <row r="54" spans="1:26" x14ac:dyDescent="0.25">
      <c r="E54" s="301"/>
      <c r="F54" s="301"/>
      <c r="G54" s="301"/>
      <c r="H54" s="301"/>
      <c r="I54" s="301"/>
      <c r="J54" s="301"/>
      <c r="K54" s="301"/>
      <c r="L54" s="301"/>
      <c r="M54" s="301"/>
      <c r="N54" s="301"/>
      <c r="O54" s="301"/>
      <c r="P54" s="301"/>
      <c r="Q54" s="301"/>
      <c r="R54" s="301"/>
      <c r="S54" s="301"/>
    </row>
    <row r="55" spans="1:26" x14ac:dyDescent="0.25">
      <c r="E55" s="301"/>
      <c r="F55" s="301"/>
      <c r="G55" s="301"/>
      <c r="H55" s="301"/>
      <c r="I55" s="301"/>
      <c r="J55" s="301"/>
      <c r="K55" s="301"/>
      <c r="L55" s="301"/>
      <c r="M55" s="301"/>
      <c r="N55" s="301"/>
      <c r="O55" s="301"/>
      <c r="P55" s="301"/>
      <c r="Q55" s="301"/>
      <c r="R55" s="301"/>
      <c r="S55" s="301"/>
    </row>
    <row r="56" spans="1:26" x14ac:dyDescent="0.25">
      <c r="E56" s="301"/>
      <c r="F56" s="301"/>
      <c r="G56" s="301"/>
      <c r="H56" s="301"/>
      <c r="I56" s="301"/>
      <c r="J56" s="301"/>
      <c r="K56" s="301"/>
      <c r="L56" s="301"/>
      <c r="M56" s="301"/>
      <c r="N56" s="301"/>
      <c r="O56" s="301"/>
      <c r="P56" s="301"/>
      <c r="Q56" s="301"/>
      <c r="R56" s="301"/>
      <c r="S56" s="301"/>
    </row>
    <row r="57" spans="1:26" x14ac:dyDescent="0.25">
      <c r="E57" s="301"/>
      <c r="F57" s="301"/>
      <c r="G57" s="301"/>
      <c r="H57" s="301"/>
      <c r="I57" s="301"/>
      <c r="J57" s="301"/>
      <c r="K57" s="301"/>
      <c r="L57" s="301"/>
      <c r="M57" s="301"/>
      <c r="N57" s="301"/>
      <c r="O57" s="301"/>
      <c r="P57" s="301"/>
      <c r="Q57" s="301"/>
      <c r="R57" s="301"/>
      <c r="S57" s="301"/>
    </row>
    <row r="58" spans="1:26" x14ac:dyDescent="0.25">
      <c r="E58" s="301"/>
      <c r="F58" s="301"/>
      <c r="G58" s="301"/>
      <c r="H58" s="301"/>
      <c r="I58" s="301"/>
      <c r="J58" s="301"/>
      <c r="K58" s="301"/>
      <c r="L58" s="301"/>
      <c r="M58" s="301"/>
      <c r="N58" s="301"/>
      <c r="O58" s="301"/>
      <c r="P58" s="301"/>
      <c r="Q58" s="301"/>
      <c r="R58" s="301"/>
      <c r="S58" s="301"/>
    </row>
    <row r="59" spans="1:26" x14ac:dyDescent="0.25">
      <c r="E59" s="301"/>
      <c r="F59" s="301"/>
      <c r="G59" s="301"/>
      <c r="H59" s="301"/>
      <c r="I59" s="301"/>
      <c r="J59" s="301"/>
      <c r="K59" s="301"/>
      <c r="L59" s="301"/>
      <c r="M59" s="301"/>
      <c r="N59" s="301"/>
      <c r="O59" s="301"/>
      <c r="P59" s="301"/>
      <c r="Q59" s="301"/>
      <c r="R59" s="301"/>
      <c r="S59" s="301"/>
    </row>
    <row r="60" spans="1:26" x14ac:dyDescent="0.25">
      <c r="E60" s="301"/>
      <c r="F60" s="301"/>
      <c r="G60" s="301"/>
      <c r="H60" s="301"/>
      <c r="I60" s="301"/>
      <c r="J60" s="301"/>
      <c r="K60" s="301"/>
      <c r="L60" s="301"/>
      <c r="M60" s="301"/>
      <c r="N60" s="301"/>
      <c r="O60" s="301"/>
      <c r="P60" s="301"/>
      <c r="Q60" s="301"/>
      <c r="R60" s="301"/>
      <c r="S60" s="301"/>
    </row>
    <row r="61" spans="1:26" x14ac:dyDescent="0.25">
      <c r="E61" s="301"/>
      <c r="F61" s="301"/>
      <c r="G61" s="301"/>
      <c r="H61" s="301"/>
      <c r="I61" s="301"/>
      <c r="J61" s="301"/>
      <c r="K61" s="301"/>
      <c r="L61" s="301"/>
      <c r="M61" s="301"/>
      <c r="N61" s="301"/>
      <c r="O61" s="301"/>
      <c r="P61" s="301"/>
      <c r="Q61" s="301"/>
      <c r="R61" s="301"/>
      <c r="S61" s="301"/>
    </row>
  </sheetData>
  <pageMargins left="0.7" right="0.7" top="0.75" bottom="0.75" header="0.3" footer="0.3"/>
  <pageSetup scale="69" orientation="landscape" horizontalDpi="4294967294" verticalDpi="4294967294" r:id="rId1"/>
  <headerFooter>
    <oddFooter>&amp;Z&amp;F&amp;RPage &amp;P</oddFooter>
  </headerFooter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E00-000000000000}">
  <sheetPr codeName="Sheet127">
    <tabColor theme="6" tint="-0.249977111117893"/>
    <pageSetUpPr fitToPage="1"/>
  </sheetPr>
  <dimension ref="A1:AC62"/>
  <sheetViews>
    <sheetView workbookViewId="0"/>
  </sheetViews>
  <sheetFormatPr defaultRowHeight="15" x14ac:dyDescent="0.25"/>
  <cols>
    <col min="1" max="1" width="20.85546875" customWidth="1"/>
    <col min="2" max="2" width="8.7109375" customWidth="1"/>
    <col min="3" max="3" width="12.85546875" customWidth="1"/>
    <col min="4" max="12" width="7.42578125" hidden="1" customWidth="1"/>
    <col min="13" max="13" width="7.5703125" hidden="1" customWidth="1"/>
    <col min="14" max="25" width="10.42578125" customWidth="1"/>
  </cols>
  <sheetData>
    <row r="1" spans="1:28" x14ac:dyDescent="0.25">
      <c r="A1" s="11" t="s">
        <v>10</v>
      </c>
      <c r="O1" t="s">
        <v>647</v>
      </c>
    </row>
    <row r="2" spans="1:28" x14ac:dyDescent="0.25">
      <c r="A2" s="9" t="s">
        <v>438</v>
      </c>
    </row>
    <row r="3" spans="1:28" x14ac:dyDescent="0.25">
      <c r="A3" s="9" t="s">
        <v>918</v>
      </c>
    </row>
    <row r="4" spans="1:28" x14ac:dyDescent="0.25">
      <c r="R4" s="40" t="s">
        <v>4</v>
      </c>
      <c r="S4" s="41"/>
      <c r="T4" s="40" t="s">
        <v>8</v>
      </c>
    </row>
    <row r="5" spans="1:28" x14ac:dyDescent="0.25">
      <c r="A5" s="10" t="s">
        <v>9</v>
      </c>
      <c r="B5" s="12" t="s">
        <v>64</v>
      </c>
      <c r="C5" s="12" t="s">
        <v>12</v>
      </c>
      <c r="R5" s="42" t="s">
        <v>2</v>
      </c>
      <c r="S5" s="42" t="s">
        <v>60</v>
      </c>
      <c r="T5" s="42" t="s">
        <v>7</v>
      </c>
    </row>
    <row r="6" spans="1:28" x14ac:dyDescent="0.25">
      <c r="B6" s="3"/>
      <c r="R6" s="3"/>
    </row>
    <row r="7" spans="1:28" x14ac:dyDescent="0.25">
      <c r="A7" s="213" t="s">
        <v>1426</v>
      </c>
      <c r="B7" s="212">
        <v>804</v>
      </c>
      <c r="C7" s="214"/>
      <c r="D7" s="293"/>
      <c r="E7" s="293"/>
      <c r="F7" s="293"/>
      <c r="G7" s="293"/>
      <c r="H7" s="293"/>
      <c r="I7" s="293"/>
      <c r="J7" s="293"/>
      <c r="K7" s="293"/>
      <c r="L7" s="293"/>
      <c r="M7" s="293"/>
      <c r="N7" s="293"/>
      <c r="O7" s="294"/>
      <c r="P7" s="6"/>
      <c r="Q7" s="6"/>
      <c r="R7" s="13">
        <f>+C14</f>
        <v>793511.27999999991</v>
      </c>
      <c r="S7" s="13">
        <f>+-C46</f>
        <v>793511.28</v>
      </c>
      <c r="T7" s="13">
        <f>+R7-S7</f>
        <v>0</v>
      </c>
    </row>
    <row r="8" spans="1:28" x14ac:dyDescent="0.25">
      <c r="A8" s="213"/>
      <c r="B8" s="3"/>
      <c r="D8" s="293"/>
      <c r="E8" s="293"/>
      <c r="F8" s="293"/>
      <c r="G8" s="293"/>
      <c r="H8" s="293"/>
      <c r="I8" s="293"/>
      <c r="J8" s="293"/>
      <c r="K8" s="293"/>
      <c r="L8" s="293"/>
      <c r="M8" s="293"/>
      <c r="N8" s="293"/>
      <c r="O8" s="294"/>
      <c r="P8" s="6"/>
      <c r="Q8" s="6"/>
    </row>
    <row r="9" spans="1:28" x14ac:dyDescent="0.25">
      <c r="A9" s="2"/>
      <c r="B9" s="3"/>
      <c r="D9" s="293"/>
      <c r="E9" s="293"/>
      <c r="F9" s="293"/>
      <c r="G9" s="293"/>
      <c r="H9" s="293"/>
      <c r="I9" s="293"/>
      <c r="J9" s="293"/>
      <c r="K9" s="293"/>
      <c r="L9" s="293"/>
      <c r="M9" s="293"/>
      <c r="N9" s="293"/>
      <c r="O9" s="294"/>
      <c r="P9" s="6"/>
      <c r="Q9" s="6"/>
    </row>
    <row r="10" spans="1:28" x14ac:dyDescent="0.25">
      <c r="B10" s="3"/>
    </row>
    <row r="11" spans="1:28" x14ac:dyDescent="0.25">
      <c r="A11" s="686" t="s">
        <v>66</v>
      </c>
      <c r="B11" s="212" t="s">
        <v>74</v>
      </c>
      <c r="C11" s="214"/>
    </row>
    <row r="12" spans="1:28" x14ac:dyDescent="0.25">
      <c r="B12" s="28"/>
      <c r="C12" s="2"/>
    </row>
    <row r="13" spans="1:28" x14ac:dyDescent="0.25">
      <c r="A13" s="9" t="s">
        <v>5</v>
      </c>
      <c r="C13" s="31" t="s">
        <v>3</v>
      </c>
      <c r="D13" s="32">
        <v>1994</v>
      </c>
      <c r="E13" s="32">
        <v>1995</v>
      </c>
      <c r="F13" s="32">
        <v>1996</v>
      </c>
      <c r="G13" s="32">
        <v>1997</v>
      </c>
      <c r="H13" s="32">
        <v>1998</v>
      </c>
      <c r="I13" s="32">
        <v>1999</v>
      </c>
      <c r="J13" s="32">
        <v>2000</v>
      </c>
      <c r="K13" s="32">
        <v>2001</v>
      </c>
      <c r="L13" s="32">
        <v>2002</v>
      </c>
      <c r="M13" s="32">
        <v>2003</v>
      </c>
      <c r="N13" s="32">
        <v>2004</v>
      </c>
      <c r="O13" s="32">
        <v>2005</v>
      </c>
      <c r="P13" s="32">
        <v>2006</v>
      </c>
      <c r="Q13" s="32">
        <v>2007</v>
      </c>
      <c r="R13" s="32">
        <v>2008</v>
      </c>
      <c r="S13" s="32">
        <v>2009</v>
      </c>
      <c r="T13" s="32">
        <v>2010</v>
      </c>
      <c r="U13" s="32">
        <v>2011</v>
      </c>
      <c r="V13" s="32">
        <v>2012</v>
      </c>
      <c r="W13" s="32">
        <v>2013</v>
      </c>
      <c r="X13" s="32">
        <v>2014</v>
      </c>
      <c r="Y13" s="328">
        <v>2015</v>
      </c>
      <c r="Z13" s="32">
        <v>2016</v>
      </c>
      <c r="AA13" s="328">
        <v>2017</v>
      </c>
      <c r="AB13" s="32">
        <v>2018</v>
      </c>
    </row>
    <row r="14" spans="1:28" x14ac:dyDescent="0.25">
      <c r="A14" s="9" t="s">
        <v>73</v>
      </c>
      <c r="C14" s="295">
        <f>SUM(D14:Y14)</f>
        <v>793511.27999999991</v>
      </c>
      <c r="D14" s="233">
        <v>0</v>
      </c>
      <c r="E14" s="233">
        <v>0</v>
      </c>
      <c r="F14" s="233">
        <v>0</v>
      </c>
      <c r="G14" s="233">
        <v>0</v>
      </c>
      <c r="H14" s="233">
        <v>0</v>
      </c>
      <c r="I14" s="233">
        <v>0</v>
      </c>
      <c r="J14" s="233">
        <v>0</v>
      </c>
      <c r="K14" s="233">
        <v>0</v>
      </c>
      <c r="L14" s="233">
        <v>0</v>
      </c>
      <c r="M14" s="233">
        <v>0</v>
      </c>
      <c r="N14" s="233"/>
      <c r="O14" s="233"/>
      <c r="P14" s="233"/>
      <c r="Q14" s="233"/>
      <c r="R14" s="233"/>
      <c r="S14" s="233"/>
      <c r="T14" s="233"/>
      <c r="U14" s="233"/>
      <c r="V14" s="233"/>
      <c r="W14" s="233">
        <v>236810.59</v>
      </c>
      <c r="X14" s="233">
        <v>0</v>
      </c>
      <c r="Y14" s="7">
        <v>556700.68999999994</v>
      </c>
    </row>
    <row r="15" spans="1:28" x14ac:dyDescent="0.25">
      <c r="A15" s="34"/>
      <c r="B15" s="2"/>
      <c r="C15" s="2"/>
      <c r="S15" s="233"/>
      <c r="T15" s="233"/>
      <c r="U15" s="233"/>
      <c r="V15" s="233"/>
      <c r="W15" s="233"/>
      <c r="X15" s="233"/>
      <c r="Y15" s="7"/>
    </row>
    <row r="16" spans="1:28" x14ac:dyDescent="0.25">
      <c r="A16" s="9" t="s">
        <v>6</v>
      </c>
      <c r="B16" s="3">
        <v>1994</v>
      </c>
      <c r="C16" s="13">
        <f>-SUM(D16:Y16)</f>
        <v>0</v>
      </c>
      <c r="D16" s="297">
        <f>+D$14/7/2</f>
        <v>0</v>
      </c>
      <c r="E16" s="297"/>
      <c r="F16" s="297"/>
      <c r="G16" s="297"/>
      <c r="H16" s="297"/>
      <c r="I16" s="297"/>
      <c r="J16" s="297"/>
      <c r="K16" s="297"/>
      <c r="L16" s="297"/>
      <c r="M16" s="297"/>
      <c r="N16" s="297"/>
      <c r="O16" s="297"/>
      <c r="P16" s="297"/>
      <c r="Q16" s="297"/>
      <c r="R16" s="297"/>
      <c r="S16" s="233"/>
      <c r="T16" s="233"/>
      <c r="U16" s="233"/>
      <c r="V16" s="233"/>
      <c r="W16" s="233"/>
      <c r="X16" s="233"/>
      <c r="Y16" s="297"/>
      <c r="Z16" s="297"/>
    </row>
    <row r="17" spans="1:26" x14ac:dyDescent="0.25">
      <c r="B17" s="3">
        <v>1995</v>
      </c>
      <c r="C17" s="13">
        <f t="shared" ref="C17:C39" si="0">-SUM(D17:Y17)</f>
        <v>0</v>
      </c>
      <c r="D17" s="297">
        <f>+D$14/7</f>
        <v>0</v>
      </c>
      <c r="E17" s="297">
        <f>+E$14/7/2</f>
        <v>0</v>
      </c>
      <c r="F17" s="297"/>
      <c r="G17" s="297"/>
      <c r="H17" s="297"/>
      <c r="I17" s="297"/>
      <c r="J17" s="297"/>
      <c r="K17" s="297"/>
      <c r="L17" s="297"/>
      <c r="M17" s="297"/>
      <c r="N17" s="297"/>
      <c r="O17" s="297"/>
      <c r="P17" s="297"/>
      <c r="Q17" s="297"/>
      <c r="R17" s="297"/>
      <c r="S17" s="233"/>
      <c r="T17" s="233"/>
      <c r="U17" s="233"/>
      <c r="V17" s="233"/>
      <c r="W17" s="233"/>
      <c r="X17" s="233"/>
      <c r="Y17" s="297"/>
      <c r="Z17" s="297"/>
    </row>
    <row r="18" spans="1:26" x14ac:dyDescent="0.25">
      <c r="B18" s="3">
        <v>1996</v>
      </c>
      <c r="C18" s="13">
        <f t="shared" si="0"/>
        <v>0</v>
      </c>
      <c r="D18" s="297">
        <f>+D17</f>
        <v>0</v>
      </c>
      <c r="E18" s="297">
        <f>+E$14/7</f>
        <v>0</v>
      </c>
      <c r="F18" s="297">
        <f>+F$14/7/2</f>
        <v>0</v>
      </c>
      <c r="G18" s="297"/>
      <c r="H18" s="297"/>
      <c r="I18" s="297"/>
      <c r="J18" s="297"/>
      <c r="K18" s="297"/>
      <c r="L18" s="297"/>
      <c r="M18" s="297"/>
      <c r="N18" s="297"/>
      <c r="O18" s="297"/>
      <c r="P18" s="297"/>
      <c r="Q18" s="297"/>
      <c r="R18" s="297"/>
      <c r="S18" s="233"/>
      <c r="T18" s="233"/>
      <c r="U18" s="233"/>
      <c r="V18" s="233"/>
      <c r="W18" s="233"/>
      <c r="X18" s="233"/>
      <c r="Y18" s="297"/>
      <c r="Z18" s="297"/>
    </row>
    <row r="19" spans="1:26" x14ac:dyDescent="0.25">
      <c r="B19" s="3">
        <v>1997</v>
      </c>
      <c r="C19" s="13">
        <f t="shared" si="0"/>
        <v>0</v>
      </c>
      <c r="D19" s="297">
        <f>+D18</f>
        <v>0</v>
      </c>
      <c r="E19" s="297">
        <f>+E18</f>
        <v>0</v>
      </c>
      <c r="F19" s="297">
        <f>+F$14/7</f>
        <v>0</v>
      </c>
      <c r="G19" s="297">
        <f>+G$14/7/2</f>
        <v>0</v>
      </c>
      <c r="H19" s="297"/>
      <c r="I19" s="297"/>
      <c r="J19" s="297"/>
      <c r="K19" s="297"/>
      <c r="L19" s="297"/>
      <c r="M19" s="297"/>
      <c r="N19" s="297"/>
      <c r="O19" s="297"/>
      <c r="P19" s="297"/>
      <c r="Q19" s="297"/>
      <c r="R19" s="297"/>
      <c r="S19" s="233"/>
      <c r="T19" s="233"/>
      <c r="U19" s="233"/>
      <c r="V19" s="233"/>
      <c r="W19" s="233"/>
      <c r="X19" s="233"/>
      <c r="Y19" s="297"/>
      <c r="Z19" s="297"/>
    </row>
    <row r="20" spans="1:26" x14ac:dyDescent="0.25">
      <c r="B20" s="3">
        <v>1998</v>
      </c>
      <c r="C20" s="13">
        <f t="shared" si="0"/>
        <v>0</v>
      </c>
      <c r="D20" s="297">
        <f>+D19</f>
        <v>0</v>
      </c>
      <c r="E20" s="297">
        <f>+E19</f>
        <v>0</v>
      </c>
      <c r="F20" s="297">
        <f>+F19</f>
        <v>0</v>
      </c>
      <c r="G20" s="297">
        <f>+G$14/7</f>
        <v>0</v>
      </c>
      <c r="H20" s="297">
        <f>+H$14/7/2</f>
        <v>0</v>
      </c>
      <c r="I20" s="297"/>
      <c r="J20" s="297"/>
      <c r="K20" s="297"/>
      <c r="L20" s="297"/>
      <c r="M20" s="297"/>
      <c r="N20" s="297"/>
      <c r="O20" s="297"/>
      <c r="P20" s="297"/>
      <c r="Q20" s="297"/>
      <c r="R20" s="297"/>
      <c r="S20" s="233"/>
      <c r="T20" s="233"/>
      <c r="U20" s="233"/>
      <c r="V20" s="233"/>
      <c r="W20" s="233"/>
      <c r="X20" s="233"/>
      <c r="Y20" s="297"/>
      <c r="Z20" s="297"/>
    </row>
    <row r="21" spans="1:26" x14ac:dyDescent="0.25">
      <c r="B21" s="3">
        <v>1999</v>
      </c>
      <c r="C21" s="13">
        <f t="shared" si="0"/>
        <v>0</v>
      </c>
      <c r="D21" s="297">
        <f>+D20</f>
        <v>0</v>
      </c>
      <c r="E21" s="297">
        <f>+E20</f>
        <v>0</v>
      </c>
      <c r="F21" s="297">
        <f>+F20</f>
        <v>0</v>
      </c>
      <c r="G21" s="297">
        <f>+G20</f>
        <v>0</v>
      </c>
      <c r="H21" s="297">
        <f>+H$14/7</f>
        <v>0</v>
      </c>
      <c r="I21" s="297">
        <f>+I$14/7/2</f>
        <v>0</v>
      </c>
      <c r="J21" s="297"/>
      <c r="K21" s="297"/>
      <c r="L21" s="297"/>
      <c r="M21" s="297"/>
      <c r="N21" s="297"/>
      <c r="O21" s="297"/>
      <c r="P21" s="297"/>
      <c r="Q21" s="297"/>
      <c r="R21" s="297"/>
      <c r="S21" s="233"/>
      <c r="T21" s="233"/>
      <c r="U21" s="233"/>
      <c r="V21" s="233"/>
      <c r="W21" s="233"/>
      <c r="X21" s="233"/>
      <c r="Y21" s="297"/>
      <c r="Z21" s="297"/>
    </row>
    <row r="22" spans="1:26" x14ac:dyDescent="0.25">
      <c r="B22" s="3">
        <v>2000</v>
      </c>
      <c r="C22" s="13">
        <f t="shared" si="0"/>
        <v>0</v>
      </c>
      <c r="D22" s="297">
        <f>+D21</f>
        <v>0</v>
      </c>
      <c r="E22" s="297">
        <f>+E21</f>
        <v>0</v>
      </c>
      <c r="F22" s="297">
        <f>+F21</f>
        <v>0</v>
      </c>
      <c r="G22" s="297">
        <f>+G21</f>
        <v>0</v>
      </c>
      <c r="H22" s="297">
        <f>+H21</f>
        <v>0</v>
      </c>
      <c r="I22" s="297">
        <f>+I$14/7</f>
        <v>0</v>
      </c>
      <c r="J22" s="297">
        <f>+J$14/7/2</f>
        <v>0</v>
      </c>
      <c r="K22" s="297"/>
      <c r="L22" s="297"/>
      <c r="M22" s="297"/>
      <c r="N22" s="297"/>
      <c r="O22" s="297"/>
      <c r="P22" s="297"/>
      <c r="Q22" s="297"/>
      <c r="R22" s="297"/>
      <c r="S22" s="233"/>
      <c r="T22" s="233"/>
      <c r="U22" s="233"/>
      <c r="V22" s="233"/>
      <c r="W22" s="233"/>
      <c r="X22" s="233"/>
      <c r="Y22" s="297"/>
      <c r="Z22" s="297"/>
    </row>
    <row r="23" spans="1:26" x14ac:dyDescent="0.25">
      <c r="B23" s="3">
        <v>2001</v>
      </c>
      <c r="C23" s="13">
        <f t="shared" si="0"/>
        <v>0</v>
      </c>
      <c r="D23" s="297">
        <f>+D$14/7/2</f>
        <v>0</v>
      </c>
      <c r="E23" s="297">
        <f>+E22</f>
        <v>0</v>
      </c>
      <c r="F23" s="297">
        <f>+F22</f>
        <v>0</v>
      </c>
      <c r="G23" s="297">
        <f>+G22</f>
        <v>0</v>
      </c>
      <c r="H23" s="297">
        <f>+H22</f>
        <v>0</v>
      </c>
      <c r="I23" s="297">
        <f>+I22</f>
        <v>0</v>
      </c>
      <c r="J23" s="297">
        <f>+J$14/7</f>
        <v>0</v>
      </c>
      <c r="K23" s="297">
        <f>+K$14/7/2</f>
        <v>0</v>
      </c>
      <c r="L23" s="297"/>
      <c r="M23" s="297"/>
      <c r="N23" s="297"/>
      <c r="O23" s="297"/>
      <c r="P23" s="297"/>
      <c r="Q23" s="297"/>
      <c r="R23" s="297"/>
      <c r="S23" s="233"/>
      <c r="T23" s="233"/>
      <c r="U23" s="233"/>
      <c r="V23" s="233"/>
      <c r="W23" s="233"/>
      <c r="X23" s="233"/>
      <c r="Y23" s="297"/>
      <c r="Z23" s="297"/>
    </row>
    <row r="24" spans="1:26" x14ac:dyDescent="0.25">
      <c r="B24" s="3">
        <v>2002</v>
      </c>
      <c r="C24" s="13">
        <f t="shared" si="0"/>
        <v>0</v>
      </c>
      <c r="D24" s="297"/>
      <c r="E24" s="297">
        <f>+E$14/7/2</f>
        <v>0</v>
      </c>
      <c r="F24" s="297">
        <f>+F23</f>
        <v>0</v>
      </c>
      <c r="G24" s="297">
        <f>+G23</f>
        <v>0</v>
      </c>
      <c r="H24" s="297">
        <f>+H23</f>
        <v>0</v>
      </c>
      <c r="I24" s="297">
        <f>+I23</f>
        <v>0</v>
      </c>
      <c r="J24" s="297">
        <f>+J23</f>
        <v>0</v>
      </c>
      <c r="K24" s="297">
        <f>+K$14/7</f>
        <v>0</v>
      </c>
      <c r="L24" s="297">
        <f>+L$14/7/2</f>
        <v>0</v>
      </c>
      <c r="M24" s="297"/>
      <c r="N24" s="297"/>
      <c r="O24" s="297"/>
      <c r="P24" s="297"/>
      <c r="Q24" s="297"/>
      <c r="R24" s="297"/>
      <c r="S24" s="233"/>
      <c r="T24" s="233"/>
      <c r="U24" s="233"/>
      <c r="V24" s="233"/>
      <c r="W24" s="233"/>
      <c r="X24" s="233"/>
      <c r="Y24" s="297"/>
      <c r="Z24" s="297"/>
    </row>
    <row r="25" spans="1:26" x14ac:dyDescent="0.25">
      <c r="B25" s="3">
        <v>2003</v>
      </c>
      <c r="C25" s="13">
        <f t="shared" si="0"/>
        <v>0</v>
      </c>
      <c r="D25" s="297"/>
      <c r="E25" s="297"/>
      <c r="F25" s="297">
        <f>+F$14/7/2</f>
        <v>0</v>
      </c>
      <c r="G25" s="297">
        <f>+G24</f>
        <v>0</v>
      </c>
      <c r="H25" s="297">
        <f>+H24</f>
        <v>0</v>
      </c>
      <c r="I25" s="297">
        <f>+I24</f>
        <v>0</v>
      </c>
      <c r="J25" s="297">
        <f>+J24</f>
        <v>0</v>
      </c>
      <c r="K25" s="297">
        <f>+K24</f>
        <v>0</v>
      </c>
      <c r="L25" s="297">
        <f>+L$14/7</f>
        <v>0</v>
      </c>
      <c r="M25" s="297">
        <f>+M$14/7/2</f>
        <v>0</v>
      </c>
      <c r="N25" s="297"/>
      <c r="O25" s="297"/>
      <c r="P25" s="297"/>
      <c r="Q25" s="297"/>
      <c r="R25" s="297"/>
      <c r="S25" s="233"/>
      <c r="T25" s="233"/>
      <c r="U25" s="233"/>
      <c r="V25" s="233"/>
      <c r="W25" s="233"/>
      <c r="X25" s="233"/>
      <c r="Y25" s="297"/>
      <c r="Z25" s="297"/>
    </row>
    <row r="26" spans="1:26" x14ac:dyDescent="0.25">
      <c r="B26" s="3">
        <v>2004</v>
      </c>
      <c r="C26" s="13">
        <f t="shared" si="0"/>
        <v>0</v>
      </c>
      <c r="D26" s="297"/>
      <c r="E26" s="297"/>
      <c r="F26" s="297"/>
      <c r="G26" s="297">
        <f>+G$14/7/2</f>
        <v>0</v>
      </c>
      <c r="H26" s="297">
        <f>+H25</f>
        <v>0</v>
      </c>
      <c r="I26" s="297">
        <f>+I25</f>
        <v>0</v>
      </c>
      <c r="J26" s="297">
        <f>+J25</f>
        <v>0</v>
      </c>
      <c r="K26" s="297">
        <f>+K25</f>
        <v>0</v>
      </c>
      <c r="L26" s="297">
        <f>+L25</f>
        <v>0</v>
      </c>
      <c r="M26" s="297">
        <f>+M$14/7</f>
        <v>0</v>
      </c>
      <c r="N26" s="7">
        <f>+N$14/7/2</f>
        <v>0</v>
      </c>
      <c r="O26" s="7"/>
      <c r="P26" s="7"/>
      <c r="Q26" s="7"/>
      <c r="R26" s="7"/>
      <c r="S26" s="43"/>
      <c r="T26" s="43"/>
      <c r="U26" s="43"/>
      <c r="V26" s="43"/>
      <c r="W26" s="43"/>
      <c r="X26" s="43"/>
      <c r="Y26" s="7"/>
      <c r="Z26" s="297"/>
    </row>
    <row r="27" spans="1:26" x14ac:dyDescent="0.25">
      <c r="B27" s="3">
        <v>2005</v>
      </c>
      <c r="C27" s="13">
        <f t="shared" si="0"/>
        <v>0</v>
      </c>
      <c r="D27" s="297"/>
      <c r="E27" s="297"/>
      <c r="F27" s="297"/>
      <c r="G27" s="297"/>
      <c r="H27" s="297">
        <f>+H$14/7/2</f>
        <v>0</v>
      </c>
      <c r="I27" s="297">
        <f>+I26</f>
        <v>0</v>
      </c>
      <c r="J27" s="297">
        <f>+J26</f>
        <v>0</v>
      </c>
      <c r="K27" s="297">
        <f>+K26</f>
        <v>0</v>
      </c>
      <c r="L27" s="297">
        <f>+L26</f>
        <v>0</v>
      </c>
      <c r="M27" s="297">
        <f>+M26</f>
        <v>0</v>
      </c>
      <c r="N27" s="7">
        <f>+N$14/7</f>
        <v>0</v>
      </c>
      <c r="O27" s="7">
        <f>+O$14/7/2</f>
        <v>0</v>
      </c>
      <c r="P27" s="7"/>
      <c r="Q27" s="7"/>
      <c r="R27" s="7"/>
      <c r="S27" s="43"/>
      <c r="T27" s="43"/>
      <c r="U27" s="43"/>
      <c r="V27" s="43"/>
      <c r="W27" s="43"/>
      <c r="X27" s="43"/>
      <c r="Y27" s="7"/>
      <c r="Z27" s="297"/>
    </row>
    <row r="28" spans="1:26" x14ac:dyDescent="0.25">
      <c r="B28" s="3">
        <v>2006</v>
      </c>
      <c r="C28" s="13">
        <f t="shared" si="0"/>
        <v>0</v>
      </c>
      <c r="D28" s="297"/>
      <c r="E28" s="297"/>
      <c r="F28" s="297"/>
      <c r="G28" s="297"/>
      <c r="H28" s="297"/>
      <c r="I28" s="297">
        <f>+I$14/7/2</f>
        <v>0</v>
      </c>
      <c r="J28" s="297">
        <f>+J27</f>
        <v>0</v>
      </c>
      <c r="K28" s="297">
        <f>+K27</f>
        <v>0</v>
      </c>
      <c r="L28" s="297">
        <f>+L27</f>
        <v>0</v>
      </c>
      <c r="M28" s="297">
        <f>+M27</f>
        <v>0</v>
      </c>
      <c r="N28" s="7">
        <f>+N27</f>
        <v>0</v>
      </c>
      <c r="O28" s="7">
        <f>+O$14/7</f>
        <v>0</v>
      </c>
      <c r="P28" s="7">
        <f>+P$14/7/2</f>
        <v>0</v>
      </c>
      <c r="Q28" s="7"/>
      <c r="R28" s="7"/>
      <c r="S28" s="43"/>
      <c r="T28" s="43"/>
      <c r="U28" s="43"/>
      <c r="V28" s="43"/>
      <c r="W28" s="43"/>
      <c r="X28" s="43"/>
      <c r="Y28" s="7"/>
      <c r="Z28" s="297"/>
    </row>
    <row r="29" spans="1:26" x14ac:dyDescent="0.25">
      <c r="B29" s="3">
        <v>2007</v>
      </c>
      <c r="C29" s="13">
        <f t="shared" si="0"/>
        <v>0</v>
      </c>
      <c r="D29" s="297"/>
      <c r="E29" s="297"/>
      <c r="F29" s="297"/>
      <c r="G29" s="297"/>
      <c r="H29" s="297"/>
      <c r="I29" s="297"/>
      <c r="J29" s="297">
        <f>+J$14/7/2</f>
        <v>0</v>
      </c>
      <c r="K29" s="297">
        <f>+K28</f>
        <v>0</v>
      </c>
      <c r="L29" s="297">
        <f>+L28</f>
        <v>0</v>
      </c>
      <c r="M29" s="297">
        <f>+M28</f>
        <v>0</v>
      </c>
      <c r="N29" s="7">
        <f>+N28</f>
        <v>0</v>
      </c>
      <c r="O29" s="7">
        <f>+O28</f>
        <v>0</v>
      </c>
      <c r="P29" s="7">
        <f>+P$14/7</f>
        <v>0</v>
      </c>
      <c r="Q29" s="7">
        <f>+Q$14/7/2</f>
        <v>0</v>
      </c>
      <c r="R29" s="7"/>
      <c r="S29" s="43"/>
      <c r="T29" s="43"/>
      <c r="U29" s="43"/>
      <c r="V29" s="43"/>
      <c r="W29" s="43"/>
      <c r="X29" s="43"/>
      <c r="Y29" s="7"/>
      <c r="Z29" s="297"/>
    </row>
    <row r="30" spans="1:26" x14ac:dyDescent="0.25">
      <c r="B30" s="3">
        <v>2008</v>
      </c>
      <c r="C30" s="13">
        <f t="shared" si="0"/>
        <v>0</v>
      </c>
      <c r="D30" s="297"/>
      <c r="E30" s="297"/>
      <c r="F30" s="297"/>
      <c r="G30" s="297"/>
      <c r="H30" s="297"/>
      <c r="I30" s="297"/>
      <c r="J30" s="297"/>
      <c r="K30" s="297">
        <f>+K$14/7/2</f>
        <v>0</v>
      </c>
      <c r="L30" s="297">
        <f>+L29</f>
        <v>0</v>
      </c>
      <c r="M30" s="297">
        <f>+M29</f>
        <v>0</v>
      </c>
      <c r="N30" s="7">
        <f>+N29</f>
        <v>0</v>
      </c>
      <c r="O30" s="7">
        <f>+O29</f>
        <v>0</v>
      </c>
      <c r="P30" s="7">
        <f>+P29</f>
        <v>0</v>
      </c>
      <c r="Q30" s="7">
        <f>+Q$14/7</f>
        <v>0</v>
      </c>
      <c r="R30" s="7">
        <f>+R$14/7/2</f>
        <v>0</v>
      </c>
      <c r="S30" s="43"/>
      <c r="T30" s="43"/>
      <c r="U30" s="43"/>
      <c r="V30" s="43"/>
      <c r="W30" s="43"/>
      <c r="X30" s="43"/>
      <c r="Y30" s="7"/>
      <c r="Z30" s="297"/>
    </row>
    <row r="31" spans="1:26" x14ac:dyDescent="0.25">
      <c r="B31" s="3">
        <v>2009</v>
      </c>
      <c r="C31" s="13">
        <f t="shared" si="0"/>
        <v>0</v>
      </c>
      <c r="D31" s="297"/>
      <c r="E31" s="297"/>
      <c r="F31" s="297"/>
      <c r="G31" s="297"/>
      <c r="H31" s="297"/>
      <c r="I31" s="297"/>
      <c r="J31" s="297"/>
      <c r="K31" s="297"/>
      <c r="L31" s="297">
        <f>+L$14/7/2</f>
        <v>0</v>
      </c>
      <c r="M31" s="297">
        <f>+M30</f>
        <v>0</v>
      </c>
      <c r="N31" s="7">
        <f>+N30</f>
        <v>0</v>
      </c>
      <c r="O31" s="7">
        <f>+O30</f>
        <v>0</v>
      </c>
      <c r="P31" s="7">
        <f>+P30</f>
        <v>0</v>
      </c>
      <c r="Q31" s="7">
        <f>+Q30</f>
        <v>0</v>
      </c>
      <c r="R31" s="7">
        <f>+R$14/7</f>
        <v>0</v>
      </c>
      <c r="S31" s="43">
        <f>+S$14/7/2</f>
        <v>0</v>
      </c>
      <c r="T31" s="43"/>
      <c r="U31" s="43"/>
      <c r="V31" s="43"/>
      <c r="W31" s="43"/>
      <c r="X31" s="43"/>
      <c r="Y31" s="7"/>
      <c r="Z31" s="297"/>
    </row>
    <row r="32" spans="1:26" x14ac:dyDescent="0.25">
      <c r="A32" s="38" t="s">
        <v>59</v>
      </c>
      <c r="B32" s="3">
        <v>2010</v>
      </c>
      <c r="C32" s="13">
        <f t="shared" si="0"/>
        <v>0</v>
      </c>
      <c r="D32" s="297"/>
      <c r="E32" s="297"/>
      <c r="F32" s="297"/>
      <c r="G32" s="297"/>
      <c r="H32" s="297"/>
      <c r="I32" s="297"/>
      <c r="J32" s="297"/>
      <c r="K32" s="297"/>
      <c r="L32" s="297"/>
      <c r="M32" s="297">
        <f>+M$14/7/2</f>
        <v>0</v>
      </c>
      <c r="N32" s="7">
        <f>+N31</f>
        <v>0</v>
      </c>
      <c r="O32" s="7">
        <f>+O31</f>
        <v>0</v>
      </c>
      <c r="P32" s="7">
        <f>+P31</f>
        <v>0</v>
      </c>
      <c r="Q32" s="7">
        <f>+Q31</f>
        <v>0</v>
      </c>
      <c r="R32" s="7">
        <f>+R31</f>
        <v>0</v>
      </c>
      <c r="S32" s="43">
        <f>+S$14/7</f>
        <v>0</v>
      </c>
      <c r="T32" s="43">
        <f>+T$14/7/2</f>
        <v>0</v>
      </c>
      <c r="U32" s="43"/>
      <c r="V32" s="43"/>
      <c r="W32" s="43"/>
      <c r="X32" s="43"/>
      <c r="Y32" s="7"/>
      <c r="Z32" s="297"/>
    </row>
    <row r="33" spans="1:29" x14ac:dyDescent="0.25">
      <c r="A33" s="38"/>
      <c r="B33" s="3">
        <v>2011</v>
      </c>
      <c r="C33" s="13">
        <f t="shared" si="0"/>
        <v>0</v>
      </c>
      <c r="D33" s="297"/>
      <c r="E33" s="297"/>
      <c r="F33" s="297"/>
      <c r="G33" s="297"/>
      <c r="H33" s="297"/>
      <c r="I33" s="297"/>
      <c r="J33" s="297"/>
      <c r="K33" s="297"/>
      <c r="L33" s="297"/>
      <c r="M33" s="297"/>
      <c r="N33" s="7">
        <f>+N$14/7/2</f>
        <v>0</v>
      </c>
      <c r="O33" s="7">
        <f>+O32</f>
        <v>0</v>
      </c>
      <c r="P33" s="7">
        <f>+P32</f>
        <v>0</v>
      </c>
      <c r="Q33" s="7">
        <f>+Q32</f>
        <v>0</v>
      </c>
      <c r="R33" s="7">
        <f>+R32</f>
        <v>0</v>
      </c>
      <c r="S33" s="43">
        <f>+S32</f>
        <v>0</v>
      </c>
      <c r="T33" s="43">
        <f>+T$14/7</f>
        <v>0</v>
      </c>
      <c r="U33" s="43">
        <f>+U$14/7/2</f>
        <v>0</v>
      </c>
      <c r="V33" s="43"/>
      <c r="W33" s="43"/>
      <c r="X33" s="43"/>
      <c r="Y33" s="7"/>
      <c r="Z33" s="297"/>
    </row>
    <row r="34" spans="1:29" x14ac:dyDescent="0.25">
      <c r="A34" s="38"/>
      <c r="B34" s="3">
        <v>2012</v>
      </c>
      <c r="C34" s="13">
        <f t="shared" si="0"/>
        <v>0</v>
      </c>
      <c r="D34" s="297"/>
      <c r="E34" s="297"/>
      <c r="F34" s="297"/>
      <c r="G34" s="297"/>
      <c r="H34" s="297"/>
      <c r="I34" s="297"/>
      <c r="J34" s="297"/>
      <c r="K34" s="297"/>
      <c r="L34" s="297"/>
      <c r="M34" s="297"/>
      <c r="N34" s="7"/>
      <c r="O34" s="7">
        <f>+O$14/7/2</f>
        <v>0</v>
      </c>
      <c r="P34" s="7">
        <f>+P33</f>
        <v>0</v>
      </c>
      <c r="Q34" s="7">
        <f>+Q33</f>
        <v>0</v>
      </c>
      <c r="R34" s="7">
        <f>+R33</f>
        <v>0</v>
      </c>
      <c r="S34" s="43">
        <f>+S33</f>
        <v>0</v>
      </c>
      <c r="T34" s="43">
        <f>+T$14/7</f>
        <v>0</v>
      </c>
      <c r="U34" s="43">
        <f>+U$14/7</f>
        <v>0</v>
      </c>
      <c r="V34" s="43">
        <f>+V$14/7/2</f>
        <v>0</v>
      </c>
      <c r="W34" s="43"/>
      <c r="X34" s="43"/>
      <c r="Y34" s="7"/>
      <c r="Z34" s="297"/>
    </row>
    <row r="35" spans="1:29" x14ac:dyDescent="0.25">
      <c r="A35" s="38"/>
      <c r="B35" s="3">
        <v>2013</v>
      </c>
      <c r="C35" s="13">
        <f t="shared" si="0"/>
        <v>-16915.042142857143</v>
      </c>
      <c r="D35" s="297"/>
      <c r="E35" s="297"/>
      <c r="F35" s="297"/>
      <c r="G35" s="297"/>
      <c r="H35" s="297"/>
      <c r="I35" s="297"/>
      <c r="J35" s="297"/>
      <c r="K35" s="297"/>
      <c r="L35" s="297"/>
      <c r="M35" s="297"/>
      <c r="N35" s="7"/>
      <c r="O35" s="7"/>
      <c r="P35" s="7">
        <f>P14/7/2</f>
        <v>0</v>
      </c>
      <c r="Q35" s="7">
        <f>Q14</f>
        <v>0</v>
      </c>
      <c r="R35" s="7">
        <f t="shared" ref="R35:U36" si="1">R34</f>
        <v>0</v>
      </c>
      <c r="S35" s="43">
        <f t="shared" si="1"/>
        <v>0</v>
      </c>
      <c r="T35" s="43">
        <f t="shared" si="1"/>
        <v>0</v>
      </c>
      <c r="U35" s="43">
        <f t="shared" si="1"/>
        <v>0</v>
      </c>
      <c r="V35" s="43">
        <f>V14/7</f>
        <v>0</v>
      </c>
      <c r="W35" s="43">
        <f>$W$14/7/2</f>
        <v>16915.042142857143</v>
      </c>
      <c r="X35" s="43"/>
      <c r="Y35" s="7"/>
      <c r="Z35" s="297"/>
    </row>
    <row r="36" spans="1:29" x14ac:dyDescent="0.25">
      <c r="A36" s="38"/>
      <c r="B36" s="3">
        <v>2014</v>
      </c>
      <c r="C36" s="13">
        <f t="shared" si="0"/>
        <v>-33830.084285714285</v>
      </c>
      <c r="D36" s="297"/>
      <c r="E36" s="297"/>
      <c r="F36" s="297"/>
      <c r="G36" s="297"/>
      <c r="H36" s="297"/>
      <c r="I36" s="297"/>
      <c r="J36" s="297"/>
      <c r="K36" s="297"/>
      <c r="L36" s="297"/>
      <c r="M36" s="297"/>
      <c r="N36" s="7"/>
      <c r="O36" s="7"/>
      <c r="P36" s="7"/>
      <c r="Q36" s="7">
        <f>Q14/7/2</f>
        <v>0</v>
      </c>
      <c r="R36" s="7">
        <f t="shared" si="1"/>
        <v>0</v>
      </c>
      <c r="S36" s="43">
        <f t="shared" si="1"/>
        <v>0</v>
      </c>
      <c r="T36" s="43">
        <f t="shared" si="1"/>
        <v>0</v>
      </c>
      <c r="U36" s="43">
        <f t="shared" si="1"/>
        <v>0</v>
      </c>
      <c r="V36" s="43">
        <f>V35</f>
        <v>0</v>
      </c>
      <c r="W36" s="43">
        <f>$W$14/7</f>
        <v>33830.084285714285</v>
      </c>
      <c r="X36" s="43"/>
      <c r="Y36" s="7"/>
      <c r="Z36" s="297"/>
    </row>
    <row r="37" spans="1:29" x14ac:dyDescent="0.25">
      <c r="A37" s="38"/>
      <c r="B37" s="3">
        <v>2015</v>
      </c>
      <c r="C37" s="13">
        <f t="shared" si="0"/>
        <v>-73594.419285714277</v>
      </c>
      <c r="D37" s="297"/>
      <c r="E37" s="297"/>
      <c r="F37" s="297"/>
      <c r="G37" s="297"/>
      <c r="H37" s="297"/>
      <c r="I37" s="297"/>
      <c r="J37" s="297"/>
      <c r="K37" s="297"/>
      <c r="L37" s="297"/>
      <c r="M37" s="297"/>
      <c r="N37" s="7"/>
      <c r="O37" s="7"/>
      <c r="P37" s="7"/>
      <c r="Q37" s="7"/>
      <c r="R37" s="7">
        <f>R14/7/2</f>
        <v>0</v>
      </c>
      <c r="S37" s="43">
        <f>S36</f>
        <v>0</v>
      </c>
      <c r="T37" s="43">
        <f>T36</f>
        <v>0</v>
      </c>
      <c r="U37" s="43">
        <f>U36</f>
        <v>0</v>
      </c>
      <c r="V37" s="43">
        <f>V36</f>
        <v>0</v>
      </c>
      <c r="W37" s="43">
        <f t="shared" ref="W37:W41" si="2">$W$14/7</f>
        <v>33830.084285714285</v>
      </c>
      <c r="X37" s="43">
        <f>X14/7</f>
        <v>0</v>
      </c>
      <c r="Y37" s="7">
        <f>$Y$14/7/2</f>
        <v>39764.334999999999</v>
      </c>
      <c r="Z37" s="297"/>
    </row>
    <row r="38" spans="1:29" x14ac:dyDescent="0.25">
      <c r="A38" s="38"/>
      <c r="B38" s="3">
        <v>2016</v>
      </c>
      <c r="C38" s="13">
        <f t="shared" si="0"/>
        <v>-113358.75428571428</v>
      </c>
      <c r="D38" s="297"/>
      <c r="E38" s="297"/>
      <c r="F38" s="297"/>
      <c r="G38" s="297"/>
      <c r="H38" s="297"/>
      <c r="I38" s="297"/>
      <c r="J38" s="297"/>
      <c r="K38" s="297"/>
      <c r="L38" s="297"/>
      <c r="M38" s="297"/>
      <c r="N38" s="7"/>
      <c r="O38" s="7"/>
      <c r="P38" s="7"/>
      <c r="Q38" s="7"/>
      <c r="R38" s="7"/>
      <c r="S38" s="43"/>
      <c r="T38" s="43"/>
      <c r="U38" s="43"/>
      <c r="V38" s="43"/>
      <c r="W38" s="43">
        <f t="shared" si="2"/>
        <v>33830.084285714285</v>
      </c>
      <c r="X38" s="43"/>
      <c r="Y38" s="43">
        <f>$Y$14/7</f>
        <v>79528.67</v>
      </c>
      <c r="Z38" s="297"/>
    </row>
    <row r="39" spans="1:29" x14ac:dyDescent="0.25">
      <c r="A39" s="38"/>
      <c r="B39" s="3">
        <v>2017</v>
      </c>
      <c r="C39" s="13">
        <f t="shared" si="0"/>
        <v>-113358.75428571428</v>
      </c>
      <c r="D39" s="297"/>
      <c r="E39" s="297"/>
      <c r="F39" s="297"/>
      <c r="G39" s="297"/>
      <c r="H39" s="297"/>
      <c r="I39" s="297"/>
      <c r="J39" s="297"/>
      <c r="K39" s="297"/>
      <c r="L39" s="297"/>
      <c r="M39" s="297"/>
      <c r="N39" s="7"/>
      <c r="O39" s="7"/>
      <c r="P39" s="7"/>
      <c r="Q39" s="7"/>
      <c r="R39" s="7"/>
      <c r="S39" s="43"/>
      <c r="T39" s="43"/>
      <c r="U39" s="43"/>
      <c r="V39" s="43"/>
      <c r="W39" s="43">
        <f t="shared" si="2"/>
        <v>33830.084285714285</v>
      </c>
      <c r="X39" s="43"/>
      <c r="Y39" s="43">
        <f>$Y$14/7</f>
        <v>79528.67</v>
      </c>
      <c r="Z39" s="297"/>
    </row>
    <row r="40" spans="1:29" x14ac:dyDescent="0.25">
      <c r="A40" s="38"/>
      <c r="B40" s="3">
        <v>2018</v>
      </c>
      <c r="C40" s="13">
        <f>-SUM(D40:AC40)</f>
        <v>-113358.75428571428</v>
      </c>
      <c r="D40" s="297"/>
      <c r="E40" s="297"/>
      <c r="F40" s="297"/>
      <c r="G40" s="297"/>
      <c r="H40" s="297"/>
      <c r="I40" s="297"/>
      <c r="J40" s="297"/>
      <c r="K40" s="297"/>
      <c r="L40" s="297"/>
      <c r="M40" s="297"/>
      <c r="N40" s="7"/>
      <c r="O40" s="7"/>
      <c r="P40" s="7"/>
      <c r="Q40" s="7"/>
      <c r="R40" s="7"/>
      <c r="S40" s="43"/>
      <c r="T40" s="43"/>
      <c r="U40" s="43"/>
      <c r="V40" s="43"/>
      <c r="W40" s="43">
        <f t="shared" si="2"/>
        <v>33830.084285714285</v>
      </c>
      <c r="X40" s="43"/>
      <c r="Y40" s="43">
        <f>$Y$14/7</f>
        <v>79528.67</v>
      </c>
      <c r="Z40" s="297"/>
    </row>
    <row r="41" spans="1:29" x14ac:dyDescent="0.25">
      <c r="A41" s="38"/>
      <c r="B41" s="3">
        <v>2019</v>
      </c>
      <c r="C41" s="13">
        <f>-SUM(D41:AC41)</f>
        <v>-113358.75428571428</v>
      </c>
      <c r="D41" s="297"/>
      <c r="E41" s="297"/>
      <c r="F41" s="297"/>
      <c r="G41" s="297"/>
      <c r="H41" s="297"/>
      <c r="I41" s="297"/>
      <c r="J41" s="297"/>
      <c r="K41" s="297"/>
      <c r="L41" s="297"/>
      <c r="M41" s="297"/>
      <c r="N41" s="7"/>
      <c r="O41" s="7"/>
      <c r="P41" s="7"/>
      <c r="Q41" s="7"/>
      <c r="R41" s="7"/>
      <c r="S41" s="43"/>
      <c r="T41" s="43"/>
      <c r="U41" s="43"/>
      <c r="V41" s="43"/>
      <c r="W41" s="43">
        <f t="shared" si="2"/>
        <v>33830.084285714285</v>
      </c>
      <c r="X41" s="43"/>
      <c r="Y41" s="43">
        <f>$Y$14/7</f>
        <v>79528.67</v>
      </c>
      <c r="Z41" s="297"/>
    </row>
    <row r="42" spans="1:29" x14ac:dyDescent="0.25">
      <c r="A42" s="38"/>
      <c r="B42" s="3">
        <v>2020</v>
      </c>
      <c r="C42" s="13">
        <f t="shared" ref="C42:C44" si="3">-SUM(D42:AC42)</f>
        <v>-96443.712142857141</v>
      </c>
      <c r="D42" s="297"/>
      <c r="E42" s="297"/>
      <c r="F42" s="297"/>
      <c r="G42" s="297"/>
      <c r="H42" s="297"/>
      <c r="I42" s="297"/>
      <c r="J42" s="297"/>
      <c r="K42" s="297"/>
      <c r="L42" s="297"/>
      <c r="M42" s="297"/>
      <c r="N42" s="7"/>
      <c r="O42" s="7"/>
      <c r="P42" s="7"/>
      <c r="Q42" s="7"/>
      <c r="R42" s="7"/>
      <c r="S42" s="43"/>
      <c r="T42" s="43"/>
      <c r="U42" s="43"/>
      <c r="V42" s="43"/>
      <c r="W42" s="43">
        <f>$W$14/7/2</f>
        <v>16915.042142857143</v>
      </c>
      <c r="X42" s="43"/>
      <c r="Y42" s="43">
        <f t="shared" ref="Y42:Y43" si="4">$Y$14/7</f>
        <v>79528.67</v>
      </c>
      <c r="Z42" s="297"/>
    </row>
    <row r="43" spans="1:29" x14ac:dyDescent="0.25">
      <c r="A43" s="38"/>
      <c r="B43" s="3">
        <v>2021</v>
      </c>
      <c r="C43" s="13">
        <f t="shared" si="3"/>
        <v>-79528.67</v>
      </c>
      <c r="D43" s="297"/>
      <c r="E43" s="297"/>
      <c r="F43" s="297"/>
      <c r="G43" s="297"/>
      <c r="H43" s="297"/>
      <c r="I43" s="297"/>
      <c r="J43" s="297"/>
      <c r="K43" s="297"/>
      <c r="L43" s="297"/>
      <c r="M43" s="297"/>
      <c r="N43" s="7"/>
      <c r="O43" s="7"/>
      <c r="P43" s="7"/>
      <c r="Q43" s="7"/>
      <c r="R43" s="7"/>
      <c r="S43" s="43"/>
      <c r="T43" s="43"/>
      <c r="U43" s="43"/>
      <c r="V43" s="43"/>
      <c r="W43" s="43"/>
      <c r="X43" s="43"/>
      <c r="Y43" s="43">
        <f t="shared" si="4"/>
        <v>79528.67</v>
      </c>
      <c r="Z43" s="297"/>
    </row>
    <row r="44" spans="1:29" x14ac:dyDescent="0.25">
      <c r="A44" s="38"/>
      <c r="B44" s="3">
        <v>2022</v>
      </c>
      <c r="C44" s="13">
        <f t="shared" si="3"/>
        <v>-39764.334999999999</v>
      </c>
      <c r="D44" s="297"/>
      <c r="E44" s="297"/>
      <c r="F44" s="297"/>
      <c r="G44" s="297"/>
      <c r="H44" s="297"/>
      <c r="I44" s="297"/>
      <c r="J44" s="297"/>
      <c r="K44" s="297"/>
      <c r="L44" s="297"/>
      <c r="M44" s="297"/>
      <c r="N44" s="7"/>
      <c r="O44" s="7"/>
      <c r="P44" s="7"/>
      <c r="Q44" s="7"/>
      <c r="R44" s="7"/>
      <c r="S44" s="43"/>
      <c r="T44" s="43"/>
      <c r="U44" s="43"/>
      <c r="V44" s="43"/>
      <c r="W44" s="43"/>
      <c r="X44" s="43"/>
      <c r="Y44" s="43">
        <f>$Y$14/7/2</f>
        <v>39764.334999999999</v>
      </c>
      <c r="Z44" s="297"/>
    </row>
    <row r="45" spans="1:29" x14ac:dyDescent="0.25">
      <c r="A45" s="38"/>
      <c r="B45" s="3"/>
      <c r="C45" s="12"/>
      <c r="D45" s="298"/>
      <c r="E45" s="298"/>
      <c r="F45" s="298"/>
      <c r="G45" s="298"/>
      <c r="H45" s="298"/>
      <c r="I45" s="298"/>
      <c r="J45" s="298"/>
      <c r="K45" s="298"/>
      <c r="L45" s="298"/>
      <c r="M45" s="298"/>
      <c r="N45" s="298"/>
      <c r="O45" s="298"/>
      <c r="P45" s="298"/>
      <c r="Q45" s="298"/>
      <c r="R45" s="298"/>
      <c r="S45" s="298"/>
      <c r="T45" s="298"/>
      <c r="U45" s="338"/>
      <c r="V45" s="275"/>
      <c r="W45" s="275"/>
      <c r="X45" s="275"/>
      <c r="Y45" s="297"/>
      <c r="Z45" s="297"/>
    </row>
    <row r="46" spans="1:29" x14ac:dyDescent="0.25">
      <c r="A46" s="38" t="s">
        <v>62</v>
      </c>
      <c r="B46" s="297">
        <f>SUM(D46:AC46)</f>
        <v>0</v>
      </c>
      <c r="C46" s="275">
        <f>SUM(C16:C45)</f>
        <v>-793511.28</v>
      </c>
      <c r="D46" s="297">
        <f>-SUM(D16:D45)+D14</f>
        <v>0</v>
      </c>
      <c r="E46" s="297">
        <f t="shared" ref="E46:T46" si="5">-SUM(E16:E45)+E14</f>
        <v>0</v>
      </c>
      <c r="F46" s="297">
        <f t="shared" si="5"/>
        <v>0</v>
      </c>
      <c r="G46" s="297">
        <f t="shared" si="5"/>
        <v>0</v>
      </c>
      <c r="H46" s="297">
        <f t="shared" si="5"/>
        <v>0</v>
      </c>
      <c r="I46" s="297">
        <f t="shared" si="5"/>
        <v>0</v>
      </c>
      <c r="J46" s="297">
        <f t="shared" si="5"/>
        <v>0</v>
      </c>
      <c r="K46" s="297">
        <f t="shared" si="5"/>
        <v>0</v>
      </c>
      <c r="L46" s="297">
        <f t="shared" si="5"/>
        <v>0</v>
      </c>
      <c r="M46" s="297">
        <f t="shared" si="5"/>
        <v>0</v>
      </c>
      <c r="N46" s="297">
        <f t="shared" si="5"/>
        <v>0</v>
      </c>
      <c r="O46" s="297">
        <f t="shared" si="5"/>
        <v>0</v>
      </c>
      <c r="P46" s="297">
        <f t="shared" si="5"/>
        <v>0</v>
      </c>
      <c r="Q46" s="297">
        <f t="shared" si="5"/>
        <v>0</v>
      </c>
      <c r="R46" s="297">
        <f t="shared" si="5"/>
        <v>0</v>
      </c>
      <c r="S46" s="297">
        <f t="shared" si="5"/>
        <v>0</v>
      </c>
      <c r="T46" s="297">
        <f t="shared" si="5"/>
        <v>0</v>
      </c>
      <c r="U46" s="330">
        <f>-SUM(U16:U45)+U14</f>
        <v>0</v>
      </c>
      <c r="V46" s="330">
        <f t="shared" ref="V46:AC46" si="6">-SUM(V16:V45)+V14</f>
        <v>0</v>
      </c>
      <c r="W46" s="330">
        <f t="shared" si="6"/>
        <v>0</v>
      </c>
      <c r="X46" s="330">
        <f t="shared" si="6"/>
        <v>0</v>
      </c>
      <c r="Y46" s="330">
        <f t="shared" si="6"/>
        <v>0</v>
      </c>
      <c r="Z46" s="330">
        <f t="shared" si="6"/>
        <v>0</v>
      </c>
      <c r="AA46" s="330">
        <f t="shared" si="6"/>
        <v>0</v>
      </c>
      <c r="AB46" s="330">
        <f t="shared" si="6"/>
        <v>0</v>
      </c>
      <c r="AC46" s="330">
        <f t="shared" si="6"/>
        <v>0</v>
      </c>
    </row>
    <row r="47" spans="1:29" x14ac:dyDescent="0.25">
      <c r="A47" s="38"/>
      <c r="B47" s="275"/>
      <c r="C47" s="299"/>
      <c r="D47" s="297"/>
      <c r="E47" s="297"/>
      <c r="F47" s="297"/>
      <c r="G47" s="297"/>
      <c r="H47" s="297"/>
      <c r="I47" s="297"/>
      <c r="J47" s="297"/>
      <c r="K47" s="297"/>
      <c r="L47" s="297"/>
      <c r="M47" s="297"/>
      <c r="N47" s="297"/>
      <c r="O47" s="297"/>
      <c r="P47" s="297"/>
      <c r="Q47" s="297"/>
      <c r="R47" s="297"/>
      <c r="S47" s="297"/>
      <c r="T47" s="297"/>
      <c r="U47" s="297"/>
      <c r="V47" s="297"/>
      <c r="W47" s="297"/>
      <c r="X47" s="297"/>
      <c r="Y47" s="297"/>
      <c r="Z47" s="297"/>
    </row>
    <row r="48" spans="1:29" x14ac:dyDescent="0.25">
      <c r="A48" s="39" t="s">
        <v>63</v>
      </c>
      <c r="B48" s="3"/>
      <c r="C48" s="30">
        <f>+C14+C46</f>
        <v>0</v>
      </c>
      <c r="D48" s="297"/>
      <c r="E48" s="297"/>
      <c r="F48" s="297"/>
      <c r="G48" s="297"/>
      <c r="H48" s="297"/>
      <c r="I48" s="297"/>
      <c r="J48" s="297"/>
      <c r="K48" s="297"/>
      <c r="L48" s="297"/>
      <c r="M48" s="297"/>
      <c r="N48" s="297"/>
      <c r="O48" s="297"/>
      <c r="P48" s="297"/>
      <c r="Q48" s="297"/>
      <c r="R48" s="297"/>
      <c r="S48" s="297"/>
      <c r="T48" s="297"/>
      <c r="U48" s="297"/>
      <c r="V48" s="297"/>
      <c r="W48" s="297"/>
      <c r="X48" s="297"/>
      <c r="Y48" s="297"/>
      <c r="Z48" s="297"/>
    </row>
    <row r="49" spans="1:26" x14ac:dyDescent="0.25">
      <c r="A49" s="3"/>
      <c r="B49" s="3"/>
      <c r="C49" s="3"/>
      <c r="D49" s="297"/>
      <c r="E49" s="297"/>
      <c r="F49" s="297"/>
      <c r="G49" s="297"/>
      <c r="H49" s="297"/>
      <c r="I49" s="297"/>
      <c r="J49" s="297"/>
      <c r="K49" s="297"/>
      <c r="L49" s="297"/>
      <c r="M49" s="297"/>
      <c r="N49" s="297"/>
      <c r="O49" s="297"/>
      <c r="P49" s="297"/>
      <c r="Q49" s="297"/>
      <c r="R49" s="297"/>
      <c r="S49" s="297"/>
      <c r="T49" s="297"/>
      <c r="U49" s="297"/>
      <c r="V49" s="297"/>
      <c r="W49" s="297"/>
      <c r="X49" s="297"/>
      <c r="Y49" s="297"/>
      <c r="Z49" s="297"/>
    </row>
    <row r="50" spans="1:26" x14ac:dyDescent="0.25">
      <c r="A50" s="3"/>
      <c r="B50" s="36"/>
      <c r="C50" s="3"/>
      <c r="D50" s="297"/>
      <c r="E50" s="297"/>
      <c r="F50" s="297"/>
      <c r="G50" s="297"/>
      <c r="H50" s="297"/>
      <c r="I50" s="297"/>
      <c r="J50" s="297"/>
      <c r="K50" s="297"/>
      <c r="L50" s="297"/>
      <c r="M50" s="297"/>
      <c r="N50" s="297"/>
      <c r="O50" s="297"/>
      <c r="P50" s="297"/>
      <c r="Q50" s="297"/>
      <c r="R50" s="297"/>
      <c r="S50" s="297"/>
      <c r="T50" s="297"/>
      <c r="U50" s="297"/>
      <c r="V50" s="297"/>
      <c r="W50" s="297"/>
      <c r="X50" s="297"/>
      <c r="Y50" s="297"/>
      <c r="Z50" s="297"/>
    </row>
    <row r="51" spans="1:26" x14ac:dyDescent="0.25">
      <c r="A51" s="3" t="s">
        <v>911</v>
      </c>
      <c r="B51" s="3"/>
      <c r="C51" s="3"/>
      <c r="E51" s="297"/>
      <c r="F51" s="301"/>
      <c r="G51" s="301"/>
      <c r="H51" s="301"/>
      <c r="I51" s="301"/>
      <c r="J51" s="301"/>
      <c r="K51" s="301"/>
      <c r="L51" s="301"/>
      <c r="M51" s="301"/>
      <c r="N51" s="297">
        <f>SUM(E32:E51)</f>
        <v>0</v>
      </c>
      <c r="O51" s="301"/>
      <c r="P51" s="301"/>
      <c r="Q51" s="301"/>
      <c r="R51" s="301"/>
      <c r="S51" s="301"/>
    </row>
    <row r="52" spans="1:26" x14ac:dyDescent="0.25">
      <c r="A52" t="s">
        <v>1014</v>
      </c>
      <c r="B52" s="3"/>
      <c r="C52" s="3"/>
      <c r="E52" s="301"/>
      <c r="F52" s="301"/>
      <c r="G52" s="301"/>
      <c r="H52" s="301"/>
      <c r="I52" s="301"/>
      <c r="J52" s="301"/>
      <c r="K52" s="301"/>
      <c r="L52" s="301"/>
      <c r="M52" s="301"/>
      <c r="N52" s="301"/>
      <c r="O52" s="301"/>
      <c r="P52" s="301"/>
      <c r="Q52" s="301"/>
      <c r="R52" s="301"/>
      <c r="S52" s="301"/>
    </row>
    <row r="53" spans="1:26" x14ac:dyDescent="0.25">
      <c r="E53" s="301"/>
      <c r="F53" s="301"/>
      <c r="G53" s="301"/>
      <c r="H53" s="301"/>
      <c r="I53" s="301"/>
      <c r="J53" s="301"/>
      <c r="K53" s="301"/>
      <c r="L53" s="301"/>
      <c r="M53" s="301"/>
      <c r="N53" s="301"/>
      <c r="O53" s="301"/>
      <c r="P53" s="301"/>
      <c r="Q53" s="301"/>
      <c r="R53" s="301"/>
      <c r="S53" s="301"/>
    </row>
    <row r="54" spans="1:26" x14ac:dyDescent="0.25">
      <c r="E54" s="301"/>
      <c r="F54" s="301"/>
      <c r="G54" s="301"/>
      <c r="H54" s="301"/>
      <c r="I54" s="301"/>
      <c r="J54" s="301"/>
      <c r="K54" s="301"/>
      <c r="L54" s="301"/>
      <c r="M54" s="301"/>
      <c r="N54" s="301"/>
      <c r="O54" s="301"/>
      <c r="P54" s="301"/>
      <c r="Q54" s="301"/>
      <c r="R54" s="301"/>
      <c r="S54" s="301"/>
    </row>
    <row r="55" spans="1:26" x14ac:dyDescent="0.25">
      <c r="E55" s="301"/>
      <c r="F55" s="301"/>
      <c r="G55" s="301"/>
      <c r="H55" s="301"/>
      <c r="I55" s="301"/>
      <c r="J55" s="301"/>
      <c r="K55" s="301"/>
      <c r="L55" s="301"/>
      <c r="M55" s="301"/>
      <c r="N55" s="301"/>
      <c r="O55" s="301"/>
      <c r="P55" s="301"/>
      <c r="Q55" s="301"/>
      <c r="R55" s="301"/>
      <c r="S55" s="301"/>
    </row>
    <row r="56" spans="1:26" x14ac:dyDescent="0.25">
      <c r="E56" s="301"/>
      <c r="F56" s="301"/>
      <c r="G56" s="301"/>
      <c r="H56" s="301"/>
      <c r="I56" s="301"/>
      <c r="J56" s="301"/>
      <c r="K56" s="301"/>
      <c r="L56" s="301"/>
      <c r="M56" s="301"/>
      <c r="N56" s="301"/>
      <c r="O56" s="301"/>
      <c r="P56" s="301"/>
      <c r="Q56" s="301"/>
      <c r="R56" s="301"/>
      <c r="S56" s="301"/>
    </row>
    <row r="57" spans="1:26" x14ac:dyDescent="0.25">
      <c r="E57" s="301"/>
      <c r="F57" s="301"/>
      <c r="G57" s="301"/>
      <c r="H57" s="301"/>
      <c r="I57" s="301"/>
      <c r="J57" s="301"/>
      <c r="K57" s="301"/>
      <c r="L57" s="301"/>
      <c r="M57" s="301"/>
      <c r="N57" s="301"/>
      <c r="O57" s="301"/>
      <c r="P57" s="301"/>
      <c r="Q57" s="301"/>
      <c r="R57" s="301"/>
      <c r="S57" s="301"/>
    </row>
    <row r="58" spans="1:26" x14ac:dyDescent="0.25">
      <c r="E58" s="301"/>
      <c r="F58" s="301"/>
      <c r="G58" s="301"/>
      <c r="H58" s="301"/>
      <c r="I58" s="301"/>
      <c r="J58" s="301"/>
      <c r="K58" s="301"/>
      <c r="L58" s="301"/>
      <c r="M58" s="301"/>
      <c r="N58" s="301"/>
      <c r="O58" s="301"/>
      <c r="P58" s="301"/>
      <c r="Q58" s="301"/>
      <c r="R58" s="301"/>
      <c r="S58" s="301"/>
    </row>
    <row r="59" spans="1:26" x14ac:dyDescent="0.25">
      <c r="E59" s="301"/>
      <c r="F59" s="301"/>
      <c r="G59" s="301"/>
      <c r="H59" s="301"/>
      <c r="I59" s="301"/>
      <c r="J59" s="301"/>
      <c r="K59" s="301"/>
      <c r="L59" s="301"/>
      <c r="M59" s="301"/>
      <c r="N59" s="301"/>
      <c r="O59" s="301"/>
      <c r="P59" s="301"/>
      <c r="Q59" s="301"/>
      <c r="R59" s="301"/>
      <c r="S59" s="301"/>
    </row>
    <row r="60" spans="1:26" x14ac:dyDescent="0.25">
      <c r="E60" s="301"/>
      <c r="F60" s="301"/>
      <c r="G60" s="301"/>
      <c r="H60" s="301"/>
      <c r="I60" s="301"/>
      <c r="J60" s="301"/>
      <c r="K60" s="301"/>
      <c r="L60" s="301"/>
      <c r="M60" s="301"/>
      <c r="N60" s="301"/>
      <c r="O60" s="301"/>
      <c r="P60" s="301"/>
      <c r="Q60" s="301"/>
      <c r="R60" s="301"/>
      <c r="S60" s="301"/>
    </row>
    <row r="61" spans="1:26" x14ac:dyDescent="0.25">
      <c r="E61" s="301"/>
      <c r="F61" s="301"/>
      <c r="G61" s="301"/>
      <c r="H61" s="301"/>
      <c r="I61" s="301"/>
      <c r="J61" s="301"/>
      <c r="K61" s="301"/>
      <c r="L61" s="301"/>
      <c r="M61" s="301"/>
      <c r="N61" s="301"/>
      <c r="O61" s="301"/>
      <c r="P61" s="301"/>
      <c r="Q61" s="301"/>
      <c r="R61" s="301"/>
      <c r="S61" s="301"/>
    </row>
    <row r="62" spans="1:26" x14ac:dyDescent="0.25">
      <c r="E62" s="301"/>
      <c r="F62" s="301"/>
      <c r="G62" s="301"/>
      <c r="H62" s="301"/>
      <c r="I62" s="301"/>
      <c r="J62" s="301"/>
      <c r="K62" s="301"/>
      <c r="L62" s="301"/>
      <c r="M62" s="301"/>
      <c r="N62" s="301"/>
      <c r="O62" s="301"/>
      <c r="P62" s="301"/>
      <c r="Q62" s="301"/>
      <c r="R62" s="301"/>
      <c r="S62" s="301"/>
    </row>
  </sheetData>
  <pageMargins left="0.7" right="0.7" top="0.75" bottom="0.75" header="0.3" footer="0.3"/>
  <pageSetup scale="69" orientation="landscape" horizontalDpi="4294967294" verticalDpi="4294967294" r:id="rId1"/>
  <headerFooter>
    <oddFooter>&amp;Z&amp;F&amp;RPage &amp;P</oddFooter>
  </headerFooter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F00-000000000000}">
  <sheetPr codeName="Sheet94">
    <tabColor theme="6" tint="-0.249977111117893"/>
    <pageSetUpPr fitToPage="1"/>
  </sheetPr>
  <dimension ref="A1:AB59"/>
  <sheetViews>
    <sheetView workbookViewId="0"/>
  </sheetViews>
  <sheetFormatPr defaultRowHeight="15" x14ac:dyDescent="0.25"/>
  <cols>
    <col min="1" max="1" width="20.85546875" customWidth="1"/>
    <col min="2" max="2" width="8.7109375" customWidth="1"/>
    <col min="3" max="3" width="12.85546875" customWidth="1"/>
    <col min="4" max="12" width="7.42578125" hidden="1" customWidth="1"/>
    <col min="13" max="13" width="7.5703125" hidden="1" customWidth="1"/>
    <col min="14" max="25" width="10.42578125" customWidth="1"/>
  </cols>
  <sheetData>
    <row r="1" spans="1:28" x14ac:dyDescent="0.25">
      <c r="A1" s="11" t="s">
        <v>10</v>
      </c>
      <c r="O1" t="s">
        <v>647</v>
      </c>
    </row>
    <row r="2" spans="1:28" x14ac:dyDescent="0.25">
      <c r="A2" s="9" t="s">
        <v>438</v>
      </c>
    </row>
    <row r="3" spans="1:28" x14ac:dyDescent="0.25">
      <c r="A3" s="9" t="s">
        <v>80</v>
      </c>
    </row>
    <row r="4" spans="1:28" x14ac:dyDescent="0.25">
      <c r="R4" s="40" t="s">
        <v>4</v>
      </c>
      <c r="S4" s="41"/>
      <c r="T4" s="40" t="s">
        <v>8</v>
      </c>
    </row>
    <row r="5" spans="1:28" x14ac:dyDescent="0.25">
      <c r="A5" s="10" t="s">
        <v>9</v>
      </c>
      <c r="B5" s="12" t="s">
        <v>64</v>
      </c>
      <c r="C5" s="12" t="s">
        <v>12</v>
      </c>
      <c r="R5" s="42" t="s">
        <v>2</v>
      </c>
      <c r="S5" s="42" t="s">
        <v>60</v>
      </c>
      <c r="T5" s="42" t="s">
        <v>7</v>
      </c>
    </row>
    <row r="6" spans="1:28" x14ac:dyDescent="0.25">
      <c r="B6" s="3"/>
      <c r="R6" s="3"/>
    </row>
    <row r="7" spans="1:28" x14ac:dyDescent="0.25">
      <c r="A7" s="2" t="s">
        <v>431</v>
      </c>
      <c r="B7" s="212">
        <v>805</v>
      </c>
      <c r="C7" s="214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5"/>
      <c r="P7" s="6"/>
      <c r="Q7" s="6"/>
      <c r="R7" s="13">
        <f>+C14</f>
        <v>449700</v>
      </c>
      <c r="S7" s="13">
        <f>+-C43</f>
        <v>449700.00000000006</v>
      </c>
      <c r="T7" s="13">
        <f>+R7-S7</f>
        <v>0</v>
      </c>
    </row>
    <row r="8" spans="1:28" x14ac:dyDescent="0.25">
      <c r="A8" s="213"/>
      <c r="B8" s="3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5"/>
      <c r="P8" s="6"/>
      <c r="Q8" s="6"/>
    </row>
    <row r="9" spans="1:28" x14ac:dyDescent="0.25">
      <c r="A9" s="2"/>
      <c r="B9" s="3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5"/>
      <c r="P9" s="6"/>
      <c r="Q9" s="6"/>
    </row>
    <row r="10" spans="1:28" x14ac:dyDescent="0.25">
      <c r="B10" s="3"/>
    </row>
    <row r="11" spans="1:28" x14ac:dyDescent="0.25">
      <c r="A11" s="686" t="s">
        <v>66</v>
      </c>
      <c r="B11" s="212" t="s">
        <v>656</v>
      </c>
      <c r="C11" s="214"/>
    </row>
    <row r="12" spans="1:28" x14ac:dyDescent="0.25">
      <c r="B12" s="28"/>
      <c r="C12" s="2"/>
    </row>
    <row r="13" spans="1:28" x14ac:dyDescent="0.25">
      <c r="A13" s="9" t="s">
        <v>5</v>
      </c>
      <c r="C13" s="31" t="s">
        <v>3</v>
      </c>
      <c r="D13" s="32">
        <v>1994</v>
      </c>
      <c r="E13" s="32">
        <v>1995</v>
      </c>
      <c r="F13" s="32">
        <v>1996</v>
      </c>
      <c r="G13" s="32">
        <v>1997</v>
      </c>
      <c r="H13" s="32">
        <v>1998</v>
      </c>
      <c r="I13" s="32">
        <v>1999</v>
      </c>
      <c r="J13" s="32">
        <v>2000</v>
      </c>
      <c r="K13" s="32">
        <v>2001</v>
      </c>
      <c r="L13" s="32">
        <v>2002</v>
      </c>
      <c r="M13" s="32">
        <v>2003</v>
      </c>
      <c r="N13" s="32">
        <v>2004</v>
      </c>
      <c r="O13" s="32">
        <v>2005</v>
      </c>
      <c r="P13" s="32">
        <v>2006</v>
      </c>
      <c r="Q13" s="32">
        <v>2007</v>
      </c>
      <c r="R13" s="32">
        <v>2008</v>
      </c>
      <c r="S13" s="32">
        <v>2009</v>
      </c>
      <c r="T13" s="32">
        <v>2010</v>
      </c>
      <c r="U13" s="32">
        <v>2011</v>
      </c>
      <c r="V13" s="32">
        <v>2012</v>
      </c>
      <c r="W13" s="32">
        <v>2013</v>
      </c>
      <c r="X13" s="32">
        <v>2014</v>
      </c>
      <c r="Y13" s="328">
        <v>2015</v>
      </c>
      <c r="Z13" s="32">
        <v>2016</v>
      </c>
      <c r="AA13" s="328">
        <v>2017</v>
      </c>
      <c r="AB13" s="32">
        <v>2018</v>
      </c>
    </row>
    <row r="14" spans="1:28" x14ac:dyDescent="0.25">
      <c r="A14" s="9" t="s">
        <v>73</v>
      </c>
      <c r="C14" s="222">
        <f>SUM(D14:Z14)</f>
        <v>449700</v>
      </c>
      <c r="D14" s="43">
        <f>+'Equip Review 032310'!G29</f>
        <v>0</v>
      </c>
      <c r="E14" s="43">
        <f>+'Equip Review 032310'!H29</f>
        <v>0</v>
      </c>
      <c r="F14" s="43">
        <f>+'Equip Review 032310'!I29</f>
        <v>0</v>
      </c>
      <c r="G14" s="43">
        <f>+'Equip Review 032310'!J29</f>
        <v>0</v>
      </c>
      <c r="H14" s="43">
        <f>+'Equip Review 032310'!K29</f>
        <v>0</v>
      </c>
      <c r="I14" s="43">
        <f>+'Equip Review 032310'!L29</f>
        <v>0</v>
      </c>
      <c r="J14" s="43">
        <f>+'Equip Review 032310'!M29</f>
        <v>0</v>
      </c>
      <c r="K14" s="43">
        <f>+'Equip Review 032310'!N29</f>
        <v>0</v>
      </c>
      <c r="L14" s="43">
        <f>+'Equip Review 032310'!O29</f>
        <v>0</v>
      </c>
      <c r="M14" s="43">
        <f>+'Equip Review 032310'!P29</f>
        <v>0</v>
      </c>
      <c r="N14" s="43"/>
      <c r="O14" s="43"/>
      <c r="P14" s="43"/>
      <c r="Q14" s="43"/>
      <c r="R14" s="43"/>
      <c r="S14" s="43"/>
      <c r="T14" s="43"/>
      <c r="U14" s="43"/>
      <c r="V14" s="43">
        <v>449700</v>
      </c>
      <c r="W14" s="43"/>
      <c r="X14" s="43"/>
    </row>
    <row r="15" spans="1:28" x14ac:dyDescent="0.25">
      <c r="A15" s="34"/>
      <c r="B15" s="2"/>
      <c r="C15" s="2"/>
      <c r="S15" s="43"/>
      <c r="T15" s="43"/>
      <c r="U15" s="43"/>
      <c r="V15" s="43"/>
      <c r="W15" s="43"/>
      <c r="X15" s="43"/>
    </row>
    <row r="16" spans="1:28" x14ac:dyDescent="0.25">
      <c r="A16" s="9" t="s">
        <v>6</v>
      </c>
      <c r="B16" s="3">
        <v>1994</v>
      </c>
      <c r="C16" s="13">
        <f>-SUM(D16:Z16)</f>
        <v>0</v>
      </c>
      <c r="D16" s="7">
        <f>+D$14/7/2</f>
        <v>0</v>
      </c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43"/>
      <c r="T16" s="43"/>
      <c r="U16" s="43"/>
      <c r="V16" s="43"/>
      <c r="W16" s="43"/>
      <c r="X16" s="43"/>
      <c r="Y16" s="7"/>
      <c r="Z16" s="7"/>
    </row>
    <row r="17" spans="1:26" x14ac:dyDescent="0.25">
      <c r="B17" s="3">
        <v>1995</v>
      </c>
      <c r="C17" s="13">
        <f t="shared" ref="C17:C39" si="0">-SUM(D17:Z17)</f>
        <v>0</v>
      </c>
      <c r="D17" s="7">
        <f>+D$14/7</f>
        <v>0</v>
      </c>
      <c r="E17" s="7">
        <f>+E$14/7/2</f>
        <v>0</v>
      </c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43"/>
      <c r="T17" s="43"/>
      <c r="U17" s="43"/>
      <c r="V17" s="43"/>
      <c r="W17" s="43"/>
      <c r="X17" s="43"/>
      <c r="Y17" s="7"/>
      <c r="Z17" s="7"/>
    </row>
    <row r="18" spans="1:26" x14ac:dyDescent="0.25">
      <c r="B18" s="3">
        <v>1996</v>
      </c>
      <c r="C18" s="13">
        <f t="shared" si="0"/>
        <v>0</v>
      </c>
      <c r="D18" s="7">
        <f>+D17</f>
        <v>0</v>
      </c>
      <c r="E18" s="7">
        <f>+E$14/7</f>
        <v>0</v>
      </c>
      <c r="F18" s="7">
        <f>+F$14/7/2</f>
        <v>0</v>
      </c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43"/>
      <c r="T18" s="43"/>
      <c r="U18" s="43"/>
      <c r="V18" s="43"/>
      <c r="W18" s="43"/>
      <c r="X18" s="43"/>
      <c r="Y18" s="7"/>
      <c r="Z18" s="7"/>
    </row>
    <row r="19" spans="1:26" x14ac:dyDescent="0.25">
      <c r="B19" s="3">
        <v>1997</v>
      </c>
      <c r="C19" s="13">
        <f t="shared" si="0"/>
        <v>0</v>
      </c>
      <c r="D19" s="7">
        <f>+D18</f>
        <v>0</v>
      </c>
      <c r="E19" s="7">
        <f>+E18</f>
        <v>0</v>
      </c>
      <c r="F19" s="7">
        <f>+F$14/7</f>
        <v>0</v>
      </c>
      <c r="G19" s="7">
        <f>+G$14/7/2</f>
        <v>0</v>
      </c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43"/>
      <c r="T19" s="43"/>
      <c r="U19" s="43"/>
      <c r="V19" s="43"/>
      <c r="W19" s="43"/>
      <c r="X19" s="43"/>
      <c r="Y19" s="7"/>
      <c r="Z19" s="7"/>
    </row>
    <row r="20" spans="1:26" x14ac:dyDescent="0.25">
      <c r="B20" s="3">
        <v>1998</v>
      </c>
      <c r="C20" s="13">
        <f t="shared" si="0"/>
        <v>0</v>
      </c>
      <c r="D20" s="7">
        <f>+D19</f>
        <v>0</v>
      </c>
      <c r="E20" s="7">
        <f>+E19</f>
        <v>0</v>
      </c>
      <c r="F20" s="7">
        <f>+F19</f>
        <v>0</v>
      </c>
      <c r="G20" s="7">
        <f>+G$14/7</f>
        <v>0</v>
      </c>
      <c r="H20" s="7">
        <f>+H$14/7/2</f>
        <v>0</v>
      </c>
      <c r="I20" s="7"/>
      <c r="J20" s="7"/>
      <c r="K20" s="7"/>
      <c r="L20" s="7"/>
      <c r="M20" s="7"/>
      <c r="N20" s="7"/>
      <c r="O20" s="7"/>
      <c r="P20" s="7"/>
      <c r="Q20" s="7"/>
      <c r="R20" s="7"/>
      <c r="S20" s="43"/>
      <c r="T20" s="43"/>
      <c r="U20" s="43"/>
      <c r="V20" s="43"/>
      <c r="W20" s="43"/>
      <c r="X20" s="43"/>
      <c r="Y20" s="7"/>
      <c r="Z20" s="7"/>
    </row>
    <row r="21" spans="1:26" x14ac:dyDescent="0.25">
      <c r="B21" s="3">
        <v>1999</v>
      </c>
      <c r="C21" s="13">
        <f t="shared" si="0"/>
        <v>0</v>
      </c>
      <c r="D21" s="7">
        <f>+D20</f>
        <v>0</v>
      </c>
      <c r="E21" s="7">
        <f>+E20</f>
        <v>0</v>
      </c>
      <c r="F21" s="7">
        <f>+F20</f>
        <v>0</v>
      </c>
      <c r="G21" s="7">
        <f>+G20</f>
        <v>0</v>
      </c>
      <c r="H21" s="7">
        <f>+H$14/7</f>
        <v>0</v>
      </c>
      <c r="I21" s="7">
        <f>+I$14/7/2</f>
        <v>0</v>
      </c>
      <c r="J21" s="7"/>
      <c r="K21" s="7"/>
      <c r="L21" s="7"/>
      <c r="M21" s="7"/>
      <c r="N21" s="7"/>
      <c r="O21" s="7"/>
      <c r="P21" s="7"/>
      <c r="Q21" s="7"/>
      <c r="R21" s="7"/>
      <c r="S21" s="43"/>
      <c r="T21" s="43"/>
      <c r="U21" s="43"/>
      <c r="V21" s="43"/>
      <c r="W21" s="43"/>
      <c r="X21" s="43"/>
      <c r="Y21" s="7"/>
      <c r="Z21" s="7"/>
    </row>
    <row r="22" spans="1:26" x14ac:dyDescent="0.25">
      <c r="B22" s="3">
        <v>2000</v>
      </c>
      <c r="C22" s="13">
        <f t="shared" si="0"/>
        <v>0</v>
      </c>
      <c r="D22" s="7">
        <f>+D21</f>
        <v>0</v>
      </c>
      <c r="E22" s="7">
        <f>+E21</f>
        <v>0</v>
      </c>
      <c r="F22" s="7">
        <f>+F21</f>
        <v>0</v>
      </c>
      <c r="G22" s="7">
        <f>+G21</f>
        <v>0</v>
      </c>
      <c r="H22" s="7">
        <f>+H21</f>
        <v>0</v>
      </c>
      <c r="I22" s="7">
        <f>+I$14/7</f>
        <v>0</v>
      </c>
      <c r="J22" s="7">
        <f>+J$14/7/2</f>
        <v>0</v>
      </c>
      <c r="K22" s="7"/>
      <c r="L22" s="7"/>
      <c r="M22" s="7"/>
      <c r="N22" s="7"/>
      <c r="O22" s="7"/>
      <c r="P22" s="7"/>
      <c r="Q22" s="7"/>
      <c r="R22" s="7"/>
      <c r="S22" s="43"/>
      <c r="T22" s="43"/>
      <c r="U22" s="43"/>
      <c r="V22" s="43"/>
      <c r="W22" s="43"/>
      <c r="X22" s="43"/>
      <c r="Y22" s="7"/>
      <c r="Z22" s="7"/>
    </row>
    <row r="23" spans="1:26" x14ac:dyDescent="0.25">
      <c r="B23" s="3">
        <v>2001</v>
      </c>
      <c r="C23" s="13">
        <f t="shared" si="0"/>
        <v>0</v>
      </c>
      <c r="D23" s="7">
        <f>+D$14/7/2</f>
        <v>0</v>
      </c>
      <c r="E23" s="7">
        <f>+E22</f>
        <v>0</v>
      </c>
      <c r="F23" s="7">
        <f>+F22</f>
        <v>0</v>
      </c>
      <c r="G23" s="7">
        <f>+G22</f>
        <v>0</v>
      </c>
      <c r="H23" s="7">
        <f>+H22</f>
        <v>0</v>
      </c>
      <c r="I23" s="7">
        <f>+I22</f>
        <v>0</v>
      </c>
      <c r="J23" s="7">
        <f>+J$14/7</f>
        <v>0</v>
      </c>
      <c r="K23" s="7">
        <f>+K$14/7/2</f>
        <v>0</v>
      </c>
      <c r="L23" s="7"/>
      <c r="M23" s="7"/>
      <c r="N23" s="7"/>
      <c r="O23" s="7"/>
      <c r="P23" s="7"/>
      <c r="Q23" s="7"/>
      <c r="R23" s="7"/>
      <c r="S23" s="43"/>
      <c r="T23" s="43"/>
      <c r="U23" s="43"/>
      <c r="V23" s="43"/>
      <c r="W23" s="43"/>
      <c r="X23" s="43"/>
      <c r="Y23" s="7"/>
      <c r="Z23" s="7"/>
    </row>
    <row r="24" spans="1:26" x14ac:dyDescent="0.25">
      <c r="B24" s="3">
        <v>2002</v>
      </c>
      <c r="C24" s="13">
        <f t="shared" si="0"/>
        <v>0</v>
      </c>
      <c r="D24" s="7"/>
      <c r="E24" s="7">
        <f>+E$14/7/2</f>
        <v>0</v>
      </c>
      <c r="F24" s="7">
        <f>+F23</f>
        <v>0</v>
      </c>
      <c r="G24" s="7">
        <f>+G23</f>
        <v>0</v>
      </c>
      <c r="H24" s="7">
        <f>+H23</f>
        <v>0</v>
      </c>
      <c r="I24" s="7">
        <f>+I23</f>
        <v>0</v>
      </c>
      <c r="J24" s="7">
        <f>+J23</f>
        <v>0</v>
      </c>
      <c r="K24" s="7">
        <f>+K$14/7</f>
        <v>0</v>
      </c>
      <c r="L24" s="7">
        <f>+L$14/7/2</f>
        <v>0</v>
      </c>
      <c r="M24" s="7"/>
      <c r="N24" s="7"/>
      <c r="O24" s="7"/>
      <c r="P24" s="7"/>
      <c r="Q24" s="7"/>
      <c r="R24" s="7"/>
      <c r="S24" s="43"/>
      <c r="T24" s="43"/>
      <c r="U24" s="43"/>
      <c r="V24" s="43"/>
      <c r="W24" s="43"/>
      <c r="X24" s="43"/>
      <c r="Y24" s="7"/>
      <c r="Z24" s="7"/>
    </row>
    <row r="25" spans="1:26" x14ac:dyDescent="0.25">
      <c r="B25" s="3">
        <v>2003</v>
      </c>
      <c r="C25" s="13">
        <f t="shared" si="0"/>
        <v>0</v>
      </c>
      <c r="D25" s="7"/>
      <c r="E25" s="7"/>
      <c r="F25" s="7">
        <f>+F$14/7/2</f>
        <v>0</v>
      </c>
      <c r="G25" s="7">
        <f>+G24</f>
        <v>0</v>
      </c>
      <c r="H25" s="7">
        <f>+H24</f>
        <v>0</v>
      </c>
      <c r="I25" s="7">
        <f>+I24</f>
        <v>0</v>
      </c>
      <c r="J25" s="7">
        <f>+J24</f>
        <v>0</v>
      </c>
      <c r="K25" s="7">
        <f>+K24</f>
        <v>0</v>
      </c>
      <c r="L25" s="7">
        <f>+L$14/7</f>
        <v>0</v>
      </c>
      <c r="M25" s="7">
        <f>+M$14/7/2</f>
        <v>0</v>
      </c>
      <c r="N25" s="7"/>
      <c r="O25" s="7"/>
      <c r="P25" s="7"/>
      <c r="Q25" s="7"/>
      <c r="R25" s="7"/>
      <c r="S25" s="43"/>
      <c r="T25" s="43"/>
      <c r="U25" s="43"/>
      <c r="V25" s="43"/>
      <c r="W25" s="43"/>
      <c r="X25" s="43"/>
      <c r="Y25" s="7"/>
      <c r="Z25" s="7"/>
    </row>
    <row r="26" spans="1:26" x14ac:dyDescent="0.25">
      <c r="B26" s="3">
        <v>2004</v>
      </c>
      <c r="C26" s="13">
        <f t="shared" si="0"/>
        <v>0</v>
      </c>
      <c r="D26" s="7"/>
      <c r="E26" s="7"/>
      <c r="F26" s="7"/>
      <c r="G26" s="7">
        <f>+G$14/7/2</f>
        <v>0</v>
      </c>
      <c r="H26" s="7">
        <f>+H25</f>
        <v>0</v>
      </c>
      <c r="I26" s="7">
        <f>+I25</f>
        <v>0</v>
      </c>
      <c r="J26" s="7">
        <f>+J25</f>
        <v>0</v>
      </c>
      <c r="K26" s="7">
        <f>+K25</f>
        <v>0</v>
      </c>
      <c r="L26" s="7">
        <f>+L25</f>
        <v>0</v>
      </c>
      <c r="M26" s="7">
        <f>+M$14/7</f>
        <v>0</v>
      </c>
      <c r="N26" s="7">
        <f>+N$14/7/2</f>
        <v>0</v>
      </c>
      <c r="O26" s="7"/>
      <c r="P26" s="7"/>
      <c r="Q26" s="7"/>
      <c r="R26" s="7"/>
      <c r="S26" s="43"/>
      <c r="T26" s="43"/>
      <c r="U26" s="43"/>
      <c r="V26" s="43"/>
      <c r="W26" s="43"/>
      <c r="X26" s="43"/>
      <c r="Y26" s="7"/>
      <c r="Z26" s="7"/>
    </row>
    <row r="27" spans="1:26" x14ac:dyDescent="0.25">
      <c r="B27" s="3">
        <v>2005</v>
      </c>
      <c r="C27" s="13">
        <f t="shared" si="0"/>
        <v>0</v>
      </c>
      <c r="D27" s="7"/>
      <c r="E27" s="7"/>
      <c r="F27" s="7"/>
      <c r="G27" s="7"/>
      <c r="H27" s="7">
        <f>+H$14/7/2</f>
        <v>0</v>
      </c>
      <c r="I27" s="7">
        <f>+I26</f>
        <v>0</v>
      </c>
      <c r="J27" s="7">
        <f>+J26</f>
        <v>0</v>
      </c>
      <c r="K27" s="7">
        <f>+K26</f>
        <v>0</v>
      </c>
      <c r="L27" s="7">
        <f>+L26</f>
        <v>0</v>
      </c>
      <c r="M27" s="7">
        <f>+M26</f>
        <v>0</v>
      </c>
      <c r="N27" s="7">
        <f>+N$14/7</f>
        <v>0</v>
      </c>
      <c r="O27" s="7">
        <f>+O$14/7/2</f>
        <v>0</v>
      </c>
      <c r="P27" s="7"/>
      <c r="Q27" s="7"/>
      <c r="R27" s="7"/>
      <c r="S27" s="43"/>
      <c r="T27" s="43"/>
      <c r="U27" s="43"/>
      <c r="V27" s="43"/>
      <c r="W27" s="43"/>
      <c r="X27" s="43"/>
      <c r="Y27" s="7"/>
      <c r="Z27" s="7"/>
    </row>
    <row r="28" spans="1:26" x14ac:dyDescent="0.25">
      <c r="B28" s="3">
        <v>2006</v>
      </c>
      <c r="C28" s="13">
        <f t="shared" si="0"/>
        <v>0</v>
      </c>
      <c r="D28" s="7"/>
      <c r="E28" s="7"/>
      <c r="F28" s="7"/>
      <c r="G28" s="7"/>
      <c r="H28" s="7"/>
      <c r="I28" s="7">
        <f>+I$14/7/2</f>
        <v>0</v>
      </c>
      <c r="J28" s="7">
        <f>+J27</f>
        <v>0</v>
      </c>
      <c r="K28" s="7">
        <f>+K27</f>
        <v>0</v>
      </c>
      <c r="L28" s="7">
        <f>+L27</f>
        <v>0</v>
      </c>
      <c r="M28" s="7">
        <f>+M27</f>
        <v>0</v>
      </c>
      <c r="N28" s="7">
        <f>+N27</f>
        <v>0</v>
      </c>
      <c r="O28" s="7">
        <f>+O$14/7</f>
        <v>0</v>
      </c>
      <c r="P28" s="7">
        <f>+P$14/7/2</f>
        <v>0</v>
      </c>
      <c r="Q28" s="7"/>
      <c r="R28" s="7"/>
      <c r="S28" s="43"/>
      <c r="T28" s="43"/>
      <c r="U28" s="43"/>
      <c r="V28" s="43"/>
      <c r="W28" s="43"/>
      <c r="X28" s="43"/>
      <c r="Y28" s="7"/>
      <c r="Z28" s="7"/>
    </row>
    <row r="29" spans="1:26" x14ac:dyDescent="0.25">
      <c r="B29" s="3">
        <v>2007</v>
      </c>
      <c r="C29" s="13">
        <f t="shared" si="0"/>
        <v>0</v>
      </c>
      <c r="D29" s="7"/>
      <c r="E29" s="7"/>
      <c r="F29" s="7"/>
      <c r="G29" s="7"/>
      <c r="H29" s="7"/>
      <c r="I29" s="7"/>
      <c r="J29" s="7">
        <f>+J$14/7/2</f>
        <v>0</v>
      </c>
      <c r="K29" s="7">
        <f>+K28</f>
        <v>0</v>
      </c>
      <c r="L29" s="7">
        <f>+L28</f>
        <v>0</v>
      </c>
      <c r="M29" s="7">
        <f>+M28</f>
        <v>0</v>
      </c>
      <c r="N29" s="7">
        <f>+N28</f>
        <v>0</v>
      </c>
      <c r="O29" s="7">
        <f>+O28</f>
        <v>0</v>
      </c>
      <c r="P29" s="7">
        <f>+P$14/7</f>
        <v>0</v>
      </c>
      <c r="Q29" s="7">
        <f>+Q$14/7/2</f>
        <v>0</v>
      </c>
      <c r="R29" s="7"/>
      <c r="S29" s="43"/>
      <c r="T29" s="43"/>
      <c r="U29" s="43"/>
      <c r="V29" s="43"/>
      <c r="W29" s="43"/>
      <c r="X29" s="43"/>
      <c r="Y29" s="7"/>
      <c r="Z29" s="7"/>
    </row>
    <row r="30" spans="1:26" x14ac:dyDescent="0.25">
      <c r="B30" s="3">
        <v>2008</v>
      </c>
      <c r="C30" s="13">
        <f t="shared" si="0"/>
        <v>0</v>
      </c>
      <c r="D30" s="7"/>
      <c r="E30" s="7"/>
      <c r="F30" s="7"/>
      <c r="G30" s="7"/>
      <c r="H30" s="7"/>
      <c r="I30" s="7"/>
      <c r="J30" s="7"/>
      <c r="K30" s="7">
        <f>+K$14/7/2</f>
        <v>0</v>
      </c>
      <c r="L30" s="7">
        <f>+L29</f>
        <v>0</v>
      </c>
      <c r="M30" s="7">
        <f>+M29</f>
        <v>0</v>
      </c>
      <c r="N30" s="7">
        <f>+N29</f>
        <v>0</v>
      </c>
      <c r="O30" s="7">
        <f>+O29</f>
        <v>0</v>
      </c>
      <c r="P30" s="7">
        <f>+P29</f>
        <v>0</v>
      </c>
      <c r="Q30" s="7">
        <f>+Q$14/7</f>
        <v>0</v>
      </c>
      <c r="R30" s="7">
        <f>+R$14/7/2</f>
        <v>0</v>
      </c>
      <c r="S30" s="43"/>
      <c r="T30" s="43"/>
      <c r="U30" s="43"/>
      <c r="V30" s="43"/>
      <c r="W30" s="43"/>
      <c r="X30" s="43"/>
      <c r="Y30" s="7"/>
      <c r="Z30" s="7"/>
    </row>
    <row r="31" spans="1:26" x14ac:dyDescent="0.25">
      <c r="B31" s="3">
        <v>2009</v>
      </c>
      <c r="C31" s="13">
        <f t="shared" si="0"/>
        <v>0</v>
      </c>
      <c r="D31" s="7"/>
      <c r="E31" s="7"/>
      <c r="F31" s="7"/>
      <c r="G31" s="7"/>
      <c r="H31" s="7"/>
      <c r="I31" s="7"/>
      <c r="J31" s="7"/>
      <c r="K31" s="7"/>
      <c r="L31" s="7">
        <f>+L$14/7/2</f>
        <v>0</v>
      </c>
      <c r="M31" s="7">
        <f>+M30</f>
        <v>0</v>
      </c>
      <c r="N31" s="7">
        <f>+N30</f>
        <v>0</v>
      </c>
      <c r="O31" s="7">
        <f>+O30</f>
        <v>0</v>
      </c>
      <c r="P31" s="7">
        <f>+P30</f>
        <v>0</v>
      </c>
      <c r="Q31" s="7">
        <f>+Q30</f>
        <v>0</v>
      </c>
      <c r="R31" s="7">
        <f>+R$14/7</f>
        <v>0</v>
      </c>
      <c r="S31" s="43">
        <f>+S$14/7/2</f>
        <v>0</v>
      </c>
      <c r="T31" s="43"/>
      <c r="U31" s="43"/>
      <c r="V31" s="43"/>
      <c r="W31" s="43"/>
      <c r="X31" s="43"/>
      <c r="Y31" s="7"/>
      <c r="Z31" s="7"/>
    </row>
    <row r="32" spans="1:26" x14ac:dyDescent="0.25">
      <c r="A32" s="38" t="s">
        <v>59</v>
      </c>
      <c r="B32" s="3">
        <v>2010</v>
      </c>
      <c r="C32" s="13">
        <f t="shared" si="0"/>
        <v>0</v>
      </c>
      <c r="D32" s="7"/>
      <c r="E32" s="7"/>
      <c r="F32" s="7"/>
      <c r="G32" s="7"/>
      <c r="H32" s="7"/>
      <c r="I32" s="7"/>
      <c r="J32" s="7"/>
      <c r="K32" s="7"/>
      <c r="L32" s="7"/>
      <c r="M32" s="7">
        <f>+M$14/7/2</f>
        <v>0</v>
      </c>
      <c r="N32" s="7">
        <f>+N31</f>
        <v>0</v>
      </c>
      <c r="O32" s="7">
        <f>+O31</f>
        <v>0</v>
      </c>
      <c r="P32" s="7">
        <f>+P31</f>
        <v>0</v>
      </c>
      <c r="Q32" s="7">
        <f>+Q31</f>
        <v>0</v>
      </c>
      <c r="R32" s="7">
        <f>+R31</f>
        <v>0</v>
      </c>
      <c r="S32" s="43">
        <f>+S$14/7</f>
        <v>0</v>
      </c>
      <c r="T32" s="43">
        <f>+T$14/7/2</f>
        <v>0</v>
      </c>
      <c r="U32" s="43"/>
      <c r="V32" s="43"/>
      <c r="W32" s="43"/>
      <c r="X32" s="43"/>
      <c r="Y32" s="7"/>
      <c r="Z32" s="7"/>
    </row>
    <row r="33" spans="1:28" x14ac:dyDescent="0.25">
      <c r="A33" s="38"/>
      <c r="B33" s="3">
        <v>2011</v>
      </c>
      <c r="C33" s="13">
        <f t="shared" si="0"/>
        <v>0</v>
      </c>
      <c r="D33" s="7"/>
      <c r="E33" s="7"/>
      <c r="F33" s="7"/>
      <c r="G33" s="7"/>
      <c r="H33" s="7"/>
      <c r="I33" s="7"/>
      <c r="J33" s="7"/>
      <c r="K33" s="7"/>
      <c r="L33" s="7"/>
      <c r="M33" s="7"/>
      <c r="N33" s="7">
        <f>+N$14/7/2</f>
        <v>0</v>
      </c>
      <c r="O33" s="7">
        <f>+O32</f>
        <v>0</v>
      </c>
      <c r="P33" s="7">
        <f>+P32</f>
        <v>0</v>
      </c>
      <c r="Q33" s="7">
        <f>+Q32</f>
        <v>0</v>
      </c>
      <c r="R33" s="7">
        <f>+R32</f>
        <v>0</v>
      </c>
      <c r="S33" s="43">
        <f>+S32</f>
        <v>0</v>
      </c>
      <c r="T33" s="43">
        <f>+T$14/7</f>
        <v>0</v>
      </c>
      <c r="U33" s="43">
        <f>+U$14/7/2</f>
        <v>0</v>
      </c>
      <c r="V33" s="43"/>
      <c r="W33" s="43"/>
      <c r="X33" s="43"/>
      <c r="Y33" s="7"/>
      <c r="Z33" s="7"/>
    </row>
    <row r="34" spans="1:28" x14ac:dyDescent="0.25">
      <c r="A34" s="38"/>
      <c r="B34" s="3">
        <v>2012</v>
      </c>
      <c r="C34" s="13">
        <f t="shared" si="0"/>
        <v>-32121.428571428572</v>
      </c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>
        <f>+O$14/7/2</f>
        <v>0</v>
      </c>
      <c r="P34" s="7">
        <f>+P33</f>
        <v>0</v>
      </c>
      <c r="Q34" s="7">
        <f>+Q33</f>
        <v>0</v>
      </c>
      <c r="R34" s="7">
        <f>+R33</f>
        <v>0</v>
      </c>
      <c r="S34" s="43">
        <f>+S33</f>
        <v>0</v>
      </c>
      <c r="T34" s="43">
        <f>+T$14/7</f>
        <v>0</v>
      </c>
      <c r="U34" s="43">
        <f>+U$14/7</f>
        <v>0</v>
      </c>
      <c r="V34" s="43">
        <f>$V$14/7/2</f>
        <v>32121.428571428572</v>
      </c>
      <c r="W34" s="43"/>
      <c r="X34" s="43"/>
      <c r="Y34" s="7"/>
      <c r="Z34" s="7"/>
    </row>
    <row r="35" spans="1:28" x14ac:dyDescent="0.25">
      <c r="A35" s="38"/>
      <c r="B35" s="3">
        <v>2013</v>
      </c>
      <c r="C35" s="13">
        <f t="shared" si="0"/>
        <v>-64242.857142857145</v>
      </c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>
        <f>P14/7/2</f>
        <v>0</v>
      </c>
      <c r="Q35" s="7">
        <f>Q14</f>
        <v>0</v>
      </c>
      <c r="R35" s="7">
        <f t="shared" ref="R35:U36" si="1">R34</f>
        <v>0</v>
      </c>
      <c r="S35" s="43">
        <f t="shared" si="1"/>
        <v>0</v>
      </c>
      <c r="T35" s="43">
        <f t="shared" si="1"/>
        <v>0</v>
      </c>
      <c r="U35" s="43">
        <f t="shared" si="1"/>
        <v>0</v>
      </c>
      <c r="V35" s="43">
        <f>$V$14/7</f>
        <v>64242.857142857145</v>
      </c>
      <c r="W35" s="43">
        <f>W14/7/2</f>
        <v>0</v>
      </c>
      <c r="X35" s="43"/>
      <c r="Y35" s="7"/>
      <c r="Z35" s="7"/>
    </row>
    <row r="36" spans="1:28" x14ac:dyDescent="0.25">
      <c r="A36" s="38"/>
      <c r="B36" s="3">
        <v>2014</v>
      </c>
      <c r="C36" s="13">
        <f t="shared" si="0"/>
        <v>-64242.857142857145</v>
      </c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>
        <f>Q14/7/2</f>
        <v>0</v>
      </c>
      <c r="R36" s="7">
        <f t="shared" si="1"/>
        <v>0</v>
      </c>
      <c r="S36" s="43">
        <f t="shared" si="1"/>
        <v>0</v>
      </c>
      <c r="T36" s="43">
        <f t="shared" si="1"/>
        <v>0</v>
      </c>
      <c r="U36" s="43">
        <f t="shared" si="1"/>
        <v>0</v>
      </c>
      <c r="V36" s="43">
        <f t="shared" ref="V36:V40" si="2">$V$14/7</f>
        <v>64242.857142857145</v>
      </c>
      <c r="W36" s="43">
        <f>W14/7</f>
        <v>0</v>
      </c>
      <c r="X36" s="43">
        <f>X14/7/2</f>
        <v>0</v>
      </c>
      <c r="Y36" s="7"/>
      <c r="Z36" s="7"/>
    </row>
    <row r="37" spans="1:28" x14ac:dyDescent="0.25">
      <c r="A37" s="38"/>
      <c r="B37" s="3">
        <v>2015</v>
      </c>
      <c r="C37" s="13">
        <f t="shared" si="0"/>
        <v>-64242.857142857145</v>
      </c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>
        <f>R14/7/2</f>
        <v>0</v>
      </c>
      <c r="S37" s="43">
        <f>S36</f>
        <v>0</v>
      </c>
      <c r="T37" s="43">
        <f>T36</f>
        <v>0</v>
      </c>
      <c r="U37" s="43">
        <f>U36</f>
        <v>0</v>
      </c>
      <c r="V37" s="43">
        <f t="shared" si="2"/>
        <v>64242.857142857145</v>
      </c>
      <c r="W37" s="43">
        <f>W36</f>
        <v>0</v>
      </c>
      <c r="X37" s="43">
        <f>X14/7</f>
        <v>0</v>
      </c>
      <c r="Y37" s="7">
        <f>Y14/7/2</f>
        <v>0</v>
      </c>
      <c r="Z37" s="7"/>
    </row>
    <row r="38" spans="1:28" x14ac:dyDescent="0.25">
      <c r="A38" s="38"/>
      <c r="B38" s="3">
        <v>2016</v>
      </c>
      <c r="C38" s="13">
        <f t="shared" si="0"/>
        <v>-64242.857142857145</v>
      </c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43">
        <f>S36</f>
        <v>0</v>
      </c>
      <c r="T38" s="43">
        <f>T36</f>
        <v>0</v>
      </c>
      <c r="U38" s="43">
        <f>U36</f>
        <v>0</v>
      </c>
      <c r="V38" s="43">
        <f t="shared" si="2"/>
        <v>64242.857142857145</v>
      </c>
      <c r="W38" s="43">
        <f>W14/7</f>
        <v>0</v>
      </c>
      <c r="X38" s="43">
        <f>X14/7</f>
        <v>0</v>
      </c>
      <c r="Y38" s="7">
        <f>Y14/7/2</f>
        <v>0</v>
      </c>
      <c r="Z38" s="7"/>
    </row>
    <row r="39" spans="1:28" x14ac:dyDescent="0.25">
      <c r="A39" s="38"/>
      <c r="B39" s="3">
        <v>2017</v>
      </c>
      <c r="C39" s="13">
        <f t="shared" si="0"/>
        <v>-64242.857142857145</v>
      </c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43"/>
      <c r="T39" s="43"/>
      <c r="U39" s="43"/>
      <c r="V39" s="43">
        <f t="shared" si="2"/>
        <v>64242.857142857145</v>
      </c>
      <c r="W39" s="43"/>
      <c r="X39" s="43"/>
      <c r="Y39" s="7"/>
      <c r="Z39" s="7"/>
    </row>
    <row r="40" spans="1:28" x14ac:dyDescent="0.25">
      <c r="A40" s="38"/>
      <c r="B40" s="3">
        <v>2018</v>
      </c>
      <c r="C40" s="13">
        <f>-SUM(D40:AB40)</f>
        <v>-64242.857142857145</v>
      </c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43"/>
      <c r="T40" s="43"/>
      <c r="U40" s="43"/>
      <c r="V40" s="43">
        <f t="shared" si="2"/>
        <v>64242.857142857145</v>
      </c>
      <c r="W40" s="43"/>
      <c r="X40" s="43"/>
      <c r="Y40" s="7"/>
      <c r="Z40" s="7"/>
    </row>
    <row r="41" spans="1:28" x14ac:dyDescent="0.25">
      <c r="A41" s="38"/>
      <c r="B41" s="3">
        <v>2019</v>
      </c>
      <c r="C41" s="13">
        <f>-SUM(D41:AB41)</f>
        <v>-32121.428571428572</v>
      </c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43"/>
      <c r="T41" s="43"/>
      <c r="U41" s="43"/>
      <c r="V41" s="43">
        <f>$V$14/7/2</f>
        <v>32121.428571428572</v>
      </c>
      <c r="W41" s="43"/>
      <c r="X41" s="43"/>
      <c r="Y41" s="7"/>
      <c r="Z41" s="7"/>
    </row>
    <row r="42" spans="1:28" x14ac:dyDescent="0.25">
      <c r="A42" s="38"/>
      <c r="B42" s="3"/>
      <c r="C42" s="12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37"/>
      <c r="W42" s="37"/>
      <c r="X42" s="29"/>
      <c r="Y42" s="7"/>
      <c r="Z42" s="7"/>
    </row>
    <row r="43" spans="1:28" x14ac:dyDescent="0.25">
      <c r="A43" s="38" t="s">
        <v>62</v>
      </c>
      <c r="B43" s="7">
        <f>SUM(D43:X43)</f>
        <v>0</v>
      </c>
      <c r="C43" s="29">
        <f>SUM(C16:C42)</f>
        <v>-449700.00000000006</v>
      </c>
      <c r="D43" s="7">
        <f t="shared" ref="D43:AB43" si="3">-SUM(D16:D42)+D14</f>
        <v>0</v>
      </c>
      <c r="E43" s="7">
        <f t="shared" si="3"/>
        <v>0</v>
      </c>
      <c r="F43" s="7">
        <f t="shared" si="3"/>
        <v>0</v>
      </c>
      <c r="G43" s="7">
        <f t="shared" si="3"/>
        <v>0</v>
      </c>
      <c r="H43" s="7">
        <f t="shared" si="3"/>
        <v>0</v>
      </c>
      <c r="I43" s="7">
        <f t="shared" si="3"/>
        <v>0</v>
      </c>
      <c r="J43" s="7">
        <f t="shared" si="3"/>
        <v>0</v>
      </c>
      <c r="K43" s="7">
        <f t="shared" si="3"/>
        <v>0</v>
      </c>
      <c r="L43" s="7">
        <f t="shared" si="3"/>
        <v>0</v>
      </c>
      <c r="M43" s="7">
        <f t="shared" si="3"/>
        <v>0</v>
      </c>
      <c r="N43" s="7">
        <f t="shared" si="3"/>
        <v>0</v>
      </c>
      <c r="O43" s="7">
        <f t="shared" si="3"/>
        <v>0</v>
      </c>
      <c r="P43" s="7">
        <f t="shared" si="3"/>
        <v>0</v>
      </c>
      <c r="Q43" s="7">
        <f t="shared" si="3"/>
        <v>0</v>
      </c>
      <c r="R43" s="7">
        <f t="shared" si="3"/>
        <v>0</v>
      </c>
      <c r="S43" s="7">
        <f t="shared" si="3"/>
        <v>0</v>
      </c>
      <c r="T43" s="7">
        <f t="shared" si="3"/>
        <v>0</v>
      </c>
      <c r="U43" s="7">
        <f t="shared" si="3"/>
        <v>0</v>
      </c>
      <c r="V43" s="43">
        <f t="shared" si="3"/>
        <v>0</v>
      </c>
      <c r="W43" s="43">
        <f t="shared" si="3"/>
        <v>0</v>
      </c>
      <c r="X43" s="333">
        <f t="shared" si="3"/>
        <v>0</v>
      </c>
      <c r="Y43" s="333">
        <f t="shared" si="3"/>
        <v>0</v>
      </c>
      <c r="Z43" s="333">
        <f t="shared" si="3"/>
        <v>0</v>
      </c>
      <c r="AA43" s="333">
        <f t="shared" si="3"/>
        <v>0</v>
      </c>
      <c r="AB43" s="333">
        <f t="shared" si="3"/>
        <v>0</v>
      </c>
    </row>
    <row r="44" spans="1:28" x14ac:dyDescent="0.25">
      <c r="A44" s="38"/>
      <c r="B44" s="29"/>
      <c r="C44" s="3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8" x14ac:dyDescent="0.25">
      <c r="A45" s="39" t="s">
        <v>63</v>
      </c>
      <c r="B45" s="3"/>
      <c r="C45" s="30">
        <f>+C14+C43</f>
        <v>0</v>
      </c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8" x14ac:dyDescent="0.25">
      <c r="A46" s="3"/>
      <c r="B46" s="3"/>
      <c r="C46" s="3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8" x14ac:dyDescent="0.25">
      <c r="A47" s="3"/>
      <c r="B47" s="36"/>
      <c r="C47" s="3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8" x14ac:dyDescent="0.25">
      <c r="A48" s="3"/>
      <c r="B48" s="3"/>
      <c r="C48" s="3"/>
      <c r="E48" s="7"/>
      <c r="F48" s="4"/>
      <c r="G48" s="4"/>
      <c r="H48" s="4"/>
      <c r="I48" s="4"/>
      <c r="J48" s="4"/>
      <c r="K48" s="4"/>
      <c r="L48" s="4"/>
      <c r="M48" s="4"/>
      <c r="N48" s="7">
        <f>SUM(E32:E48)</f>
        <v>0</v>
      </c>
      <c r="O48" s="4"/>
      <c r="P48" s="4"/>
      <c r="Q48" s="4"/>
      <c r="R48" s="4"/>
      <c r="S48" s="4"/>
    </row>
    <row r="49" spans="2:19" x14ac:dyDescent="0.25">
      <c r="B49" s="3"/>
      <c r="C49" s="3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</row>
    <row r="50" spans="2:19" x14ac:dyDescent="0.25"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</row>
    <row r="51" spans="2:19" x14ac:dyDescent="0.25"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</row>
    <row r="52" spans="2:19" x14ac:dyDescent="0.25"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</row>
    <row r="53" spans="2:19" x14ac:dyDescent="0.25"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</row>
    <row r="54" spans="2:19" x14ac:dyDescent="0.25"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</row>
    <row r="55" spans="2:19" x14ac:dyDescent="0.25"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</row>
    <row r="56" spans="2:19" x14ac:dyDescent="0.25"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</row>
    <row r="57" spans="2:19" x14ac:dyDescent="0.25"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</row>
    <row r="58" spans="2:19" x14ac:dyDescent="0.25"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</row>
    <row r="59" spans="2:19" x14ac:dyDescent="0.25"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</row>
  </sheetData>
  <pageMargins left="0.7" right="0.7" top="0.75" bottom="0.75" header="0.3" footer="0.3"/>
  <pageSetup scale="69" orientation="landscape" horizontalDpi="4294967294" verticalDpi="4294967294" r:id="rId1"/>
  <headerFooter>
    <oddFooter>&amp;Z&amp;F&amp;RPage &amp;P</oddFooter>
  </headerFooter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000-000000000000}">
  <sheetPr codeName="Sheet185">
    <tabColor theme="6" tint="-0.249977111117893"/>
    <pageSetUpPr fitToPage="1"/>
  </sheetPr>
  <dimension ref="A1:AB61"/>
  <sheetViews>
    <sheetView workbookViewId="0"/>
  </sheetViews>
  <sheetFormatPr defaultColWidth="9.140625" defaultRowHeight="15" x14ac:dyDescent="0.25"/>
  <cols>
    <col min="1" max="1" width="20.85546875" customWidth="1"/>
    <col min="2" max="2" width="9.5703125" bestFit="1" customWidth="1"/>
    <col min="3" max="3" width="12.85546875" customWidth="1"/>
    <col min="4" max="12" width="7.42578125" hidden="1" customWidth="1"/>
    <col min="13" max="13" width="7.5703125" hidden="1" customWidth="1"/>
    <col min="14" max="25" width="10.42578125" customWidth="1"/>
  </cols>
  <sheetData>
    <row r="1" spans="1:28" x14ac:dyDescent="0.25">
      <c r="A1" s="11" t="s">
        <v>10</v>
      </c>
      <c r="O1" t="s">
        <v>647</v>
      </c>
    </row>
    <row r="2" spans="1:28" x14ac:dyDescent="0.25">
      <c r="A2" s="9" t="s">
        <v>438</v>
      </c>
    </row>
    <row r="3" spans="1:28" x14ac:dyDescent="0.25">
      <c r="A3" s="9" t="s">
        <v>80</v>
      </c>
    </row>
    <row r="4" spans="1:28" x14ac:dyDescent="0.25">
      <c r="R4" s="40" t="s">
        <v>4</v>
      </c>
      <c r="S4" s="41"/>
      <c r="T4" s="40" t="s">
        <v>8</v>
      </c>
    </row>
    <row r="5" spans="1:28" x14ac:dyDescent="0.25">
      <c r="A5" s="10" t="s">
        <v>9</v>
      </c>
      <c r="B5" s="12" t="s">
        <v>64</v>
      </c>
      <c r="C5" s="12" t="s">
        <v>12</v>
      </c>
      <c r="R5" s="42" t="s">
        <v>2</v>
      </c>
      <c r="S5" s="42" t="s">
        <v>60</v>
      </c>
      <c r="T5" s="42" t="s">
        <v>7</v>
      </c>
    </row>
    <row r="6" spans="1:28" x14ac:dyDescent="0.25">
      <c r="B6" s="3"/>
      <c r="R6" s="3"/>
    </row>
    <row r="7" spans="1:28" x14ac:dyDescent="0.25">
      <c r="A7" s="213" t="s">
        <v>699</v>
      </c>
      <c r="B7" s="212">
        <v>806</v>
      </c>
      <c r="C7" s="214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5"/>
      <c r="P7" s="6"/>
      <c r="Q7" s="6"/>
      <c r="R7" s="13">
        <f>+C14</f>
        <v>44081.25</v>
      </c>
      <c r="S7" s="13">
        <f>+-C45</f>
        <v>44081.25</v>
      </c>
      <c r="T7" s="13">
        <f>+R7-S7</f>
        <v>0</v>
      </c>
    </row>
    <row r="8" spans="1:28" x14ac:dyDescent="0.25">
      <c r="A8" s="213"/>
      <c r="B8" s="3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5"/>
      <c r="P8" s="6"/>
      <c r="Q8" s="6"/>
    </row>
    <row r="9" spans="1:28" x14ac:dyDescent="0.25">
      <c r="A9" s="2"/>
      <c r="B9" s="3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5"/>
      <c r="P9" s="6"/>
      <c r="Q9" s="6"/>
    </row>
    <row r="10" spans="1:28" x14ac:dyDescent="0.25">
      <c r="B10" s="3"/>
    </row>
    <row r="11" spans="1:28" x14ac:dyDescent="0.25">
      <c r="A11" s="686" t="s">
        <v>66</v>
      </c>
      <c r="B11" s="212" t="s">
        <v>1261</v>
      </c>
      <c r="C11" s="214"/>
    </row>
    <row r="12" spans="1:28" x14ac:dyDescent="0.25">
      <c r="B12" s="28"/>
      <c r="C12" s="2"/>
    </row>
    <row r="13" spans="1:28" x14ac:dyDescent="0.25">
      <c r="A13" s="9" t="s">
        <v>5</v>
      </c>
      <c r="C13" s="31" t="s">
        <v>3</v>
      </c>
      <c r="D13" s="32">
        <v>1994</v>
      </c>
      <c r="E13" s="32">
        <v>1995</v>
      </c>
      <c r="F13" s="32">
        <v>1996</v>
      </c>
      <c r="G13" s="32">
        <v>1997</v>
      </c>
      <c r="H13" s="32">
        <v>1998</v>
      </c>
      <c r="I13" s="32">
        <v>1999</v>
      </c>
      <c r="J13" s="32">
        <v>2000</v>
      </c>
      <c r="K13" s="32">
        <v>2001</v>
      </c>
      <c r="L13" s="32">
        <v>2002</v>
      </c>
      <c r="M13" s="32">
        <v>2003</v>
      </c>
      <c r="N13" s="32">
        <v>2004</v>
      </c>
      <c r="O13" s="32">
        <v>2005</v>
      </c>
      <c r="P13" s="32">
        <v>2006</v>
      </c>
      <c r="Q13" s="32">
        <v>2007</v>
      </c>
      <c r="R13" s="32">
        <v>2008</v>
      </c>
      <c r="S13" s="32">
        <v>2009</v>
      </c>
      <c r="T13" s="32">
        <v>2010</v>
      </c>
      <c r="U13" s="32">
        <v>2011</v>
      </c>
      <c r="V13" s="32">
        <v>2012</v>
      </c>
      <c r="W13" s="32">
        <v>2013</v>
      </c>
      <c r="X13" s="32">
        <v>2014</v>
      </c>
      <c r="Y13" s="328">
        <v>2015</v>
      </c>
      <c r="Z13" s="32">
        <v>2016</v>
      </c>
      <c r="AA13" s="328">
        <v>2017</v>
      </c>
      <c r="AB13" s="32">
        <v>2018</v>
      </c>
    </row>
    <row r="14" spans="1:28" x14ac:dyDescent="0.25">
      <c r="A14" s="9" t="s">
        <v>73</v>
      </c>
      <c r="C14" s="222">
        <f>SUM(D14:Z14)</f>
        <v>44081.25</v>
      </c>
      <c r="D14" s="43">
        <f>+'Equip Review 032310'!G29</f>
        <v>0</v>
      </c>
      <c r="E14" s="43">
        <f>+'Equip Review 032310'!H29</f>
        <v>0</v>
      </c>
      <c r="F14" s="43">
        <f>+'Equip Review 032310'!I29</f>
        <v>0</v>
      </c>
      <c r="G14" s="43">
        <f>+'Equip Review 032310'!J29</f>
        <v>0</v>
      </c>
      <c r="H14" s="43">
        <f>+'Equip Review 032310'!K29</f>
        <v>0</v>
      </c>
      <c r="I14" s="43">
        <f>+'Equip Review 032310'!L29</f>
        <v>0</v>
      </c>
      <c r="J14" s="43">
        <f>+'Equip Review 032310'!M29</f>
        <v>0</v>
      </c>
      <c r="K14" s="43">
        <f>+'Equip Review 032310'!N29</f>
        <v>0</v>
      </c>
      <c r="L14" s="43">
        <f>+'Equip Review 032310'!O29</f>
        <v>0</v>
      </c>
      <c r="M14" s="43">
        <f>+'Equip Review 032310'!P29</f>
        <v>0</v>
      </c>
      <c r="N14" s="43"/>
      <c r="O14" s="43"/>
      <c r="P14" s="43"/>
      <c r="Q14" s="43"/>
      <c r="R14" s="43"/>
      <c r="S14" s="43"/>
      <c r="T14" s="43"/>
      <c r="U14" s="43"/>
      <c r="V14" s="43"/>
      <c r="W14" s="43">
        <v>44081.25</v>
      </c>
      <c r="X14" s="43"/>
    </row>
    <row r="15" spans="1:28" x14ac:dyDescent="0.25">
      <c r="A15" s="34"/>
      <c r="B15" s="2"/>
      <c r="C15" s="2"/>
      <c r="S15" s="43"/>
      <c r="T15" s="43"/>
      <c r="U15" s="43"/>
      <c r="V15" s="43"/>
      <c r="W15" s="43"/>
      <c r="X15" s="43"/>
    </row>
    <row r="16" spans="1:28" x14ac:dyDescent="0.25">
      <c r="A16" s="9" t="s">
        <v>6</v>
      </c>
      <c r="B16" s="3">
        <v>1994</v>
      </c>
      <c r="C16" s="13">
        <f>-SUM(D16:Z16)</f>
        <v>0</v>
      </c>
      <c r="D16" s="7">
        <f>+D$14/7/2</f>
        <v>0</v>
      </c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43"/>
      <c r="T16" s="43"/>
      <c r="U16" s="43"/>
      <c r="V16" s="43"/>
      <c r="W16" s="43"/>
      <c r="X16" s="43"/>
      <c r="Y16" s="7"/>
      <c r="Z16" s="7"/>
    </row>
    <row r="17" spans="1:26" x14ac:dyDescent="0.25">
      <c r="B17" s="3">
        <v>1995</v>
      </c>
      <c r="C17" s="13">
        <f t="shared" ref="C17:C39" si="0">-SUM(D17:Z17)</f>
        <v>0</v>
      </c>
      <c r="D17" s="7">
        <f>+D$14/7</f>
        <v>0</v>
      </c>
      <c r="E17" s="7">
        <f>+E$14/7/2</f>
        <v>0</v>
      </c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43"/>
      <c r="T17" s="43"/>
      <c r="U17" s="43"/>
      <c r="V17" s="43"/>
      <c r="W17" s="43"/>
      <c r="X17" s="43"/>
      <c r="Y17" s="7"/>
      <c r="Z17" s="7"/>
    </row>
    <row r="18" spans="1:26" x14ac:dyDescent="0.25">
      <c r="B18" s="3">
        <v>1996</v>
      </c>
      <c r="C18" s="13">
        <f t="shared" si="0"/>
        <v>0</v>
      </c>
      <c r="D18" s="7">
        <f>+D17</f>
        <v>0</v>
      </c>
      <c r="E18" s="7">
        <f>+E$14/7</f>
        <v>0</v>
      </c>
      <c r="F18" s="7">
        <f>+F$14/7/2</f>
        <v>0</v>
      </c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43"/>
      <c r="T18" s="43"/>
      <c r="U18" s="43"/>
      <c r="V18" s="43"/>
      <c r="W18" s="43"/>
      <c r="X18" s="43"/>
      <c r="Y18" s="7"/>
      <c r="Z18" s="7"/>
    </row>
    <row r="19" spans="1:26" x14ac:dyDescent="0.25">
      <c r="B19" s="3">
        <v>1997</v>
      </c>
      <c r="C19" s="13">
        <f t="shared" si="0"/>
        <v>0</v>
      </c>
      <c r="D19" s="7">
        <f>+D18</f>
        <v>0</v>
      </c>
      <c r="E19" s="7">
        <f>+E18</f>
        <v>0</v>
      </c>
      <c r="F19" s="7">
        <f>+F$14/7</f>
        <v>0</v>
      </c>
      <c r="G19" s="7">
        <f>+G$14/7/2</f>
        <v>0</v>
      </c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43"/>
      <c r="T19" s="43"/>
      <c r="U19" s="43"/>
      <c r="V19" s="43"/>
      <c r="W19" s="43"/>
      <c r="X19" s="43"/>
      <c r="Y19" s="7"/>
      <c r="Z19" s="7"/>
    </row>
    <row r="20" spans="1:26" x14ac:dyDescent="0.25">
      <c r="B20" s="3">
        <v>1998</v>
      </c>
      <c r="C20" s="13">
        <f t="shared" si="0"/>
        <v>0</v>
      </c>
      <c r="D20" s="7">
        <f>+D19</f>
        <v>0</v>
      </c>
      <c r="E20" s="7">
        <f>+E19</f>
        <v>0</v>
      </c>
      <c r="F20" s="7">
        <f>+F19</f>
        <v>0</v>
      </c>
      <c r="G20" s="7">
        <f>+G$14/7</f>
        <v>0</v>
      </c>
      <c r="H20" s="7">
        <f>+H$14/7/2</f>
        <v>0</v>
      </c>
      <c r="I20" s="7"/>
      <c r="J20" s="7"/>
      <c r="K20" s="7"/>
      <c r="L20" s="7"/>
      <c r="M20" s="7"/>
      <c r="N20" s="7"/>
      <c r="O20" s="7"/>
      <c r="P20" s="7"/>
      <c r="Q20" s="7"/>
      <c r="R20" s="7"/>
      <c r="S20" s="43"/>
      <c r="T20" s="43"/>
      <c r="U20" s="43"/>
      <c r="V20" s="43"/>
      <c r="W20" s="43"/>
      <c r="X20" s="43"/>
      <c r="Y20" s="7"/>
      <c r="Z20" s="7"/>
    </row>
    <row r="21" spans="1:26" x14ac:dyDescent="0.25">
      <c r="B21" s="3">
        <v>1999</v>
      </c>
      <c r="C21" s="13">
        <f t="shared" si="0"/>
        <v>0</v>
      </c>
      <c r="D21" s="7">
        <f>+D20</f>
        <v>0</v>
      </c>
      <c r="E21" s="7">
        <f>+E20</f>
        <v>0</v>
      </c>
      <c r="F21" s="7">
        <f>+F20</f>
        <v>0</v>
      </c>
      <c r="G21" s="7">
        <f>+G20</f>
        <v>0</v>
      </c>
      <c r="H21" s="7">
        <f>+H$14/7</f>
        <v>0</v>
      </c>
      <c r="I21" s="7">
        <f>+I$14/7/2</f>
        <v>0</v>
      </c>
      <c r="J21" s="7"/>
      <c r="K21" s="7"/>
      <c r="L21" s="7"/>
      <c r="M21" s="7"/>
      <c r="N21" s="7"/>
      <c r="O21" s="7"/>
      <c r="P21" s="7"/>
      <c r="Q21" s="7"/>
      <c r="R21" s="7"/>
      <c r="S21" s="43"/>
      <c r="T21" s="43"/>
      <c r="U21" s="43"/>
      <c r="V21" s="43"/>
      <c r="W21" s="43"/>
      <c r="X21" s="43"/>
      <c r="Y21" s="7"/>
      <c r="Z21" s="7"/>
    </row>
    <row r="22" spans="1:26" x14ac:dyDescent="0.25">
      <c r="B22" s="3">
        <v>2000</v>
      </c>
      <c r="C22" s="13">
        <f t="shared" si="0"/>
        <v>0</v>
      </c>
      <c r="D22" s="7">
        <f>+D21</f>
        <v>0</v>
      </c>
      <c r="E22" s="7">
        <f>+E21</f>
        <v>0</v>
      </c>
      <c r="F22" s="7">
        <f>+F21</f>
        <v>0</v>
      </c>
      <c r="G22" s="7">
        <f>+G21</f>
        <v>0</v>
      </c>
      <c r="H22" s="7">
        <f>+H21</f>
        <v>0</v>
      </c>
      <c r="I22" s="7">
        <f>+I$14/7</f>
        <v>0</v>
      </c>
      <c r="J22" s="7">
        <f>+J$14/7/2</f>
        <v>0</v>
      </c>
      <c r="K22" s="7"/>
      <c r="L22" s="7"/>
      <c r="M22" s="7"/>
      <c r="N22" s="7"/>
      <c r="O22" s="7"/>
      <c r="P22" s="7"/>
      <c r="Q22" s="7"/>
      <c r="R22" s="7"/>
      <c r="S22" s="43"/>
      <c r="T22" s="43"/>
      <c r="U22" s="43"/>
      <c r="V22" s="43"/>
      <c r="W22" s="43"/>
      <c r="X22" s="43"/>
      <c r="Y22" s="7"/>
      <c r="Z22" s="7"/>
    </row>
    <row r="23" spans="1:26" x14ac:dyDescent="0.25">
      <c r="B23" s="3">
        <v>2001</v>
      </c>
      <c r="C23" s="13">
        <f t="shared" si="0"/>
        <v>0</v>
      </c>
      <c r="D23" s="7">
        <f>+D$14/7/2</f>
        <v>0</v>
      </c>
      <c r="E23" s="7">
        <f>+E22</f>
        <v>0</v>
      </c>
      <c r="F23" s="7">
        <f>+F22</f>
        <v>0</v>
      </c>
      <c r="G23" s="7">
        <f>+G22</f>
        <v>0</v>
      </c>
      <c r="H23" s="7">
        <f>+H22</f>
        <v>0</v>
      </c>
      <c r="I23" s="7">
        <f>+I22</f>
        <v>0</v>
      </c>
      <c r="J23" s="7">
        <f>+J$14/7</f>
        <v>0</v>
      </c>
      <c r="K23" s="7">
        <f>+K$14/7/2</f>
        <v>0</v>
      </c>
      <c r="L23" s="7"/>
      <c r="M23" s="7"/>
      <c r="N23" s="7"/>
      <c r="O23" s="7"/>
      <c r="P23" s="7"/>
      <c r="Q23" s="7"/>
      <c r="R23" s="7"/>
      <c r="S23" s="43"/>
      <c r="T23" s="43"/>
      <c r="U23" s="43"/>
      <c r="V23" s="43"/>
      <c r="W23" s="43"/>
      <c r="X23" s="43"/>
      <c r="Y23" s="7"/>
      <c r="Z23" s="7"/>
    </row>
    <row r="24" spans="1:26" x14ac:dyDescent="0.25">
      <c r="B24" s="3">
        <v>2002</v>
      </c>
      <c r="C24" s="13">
        <f t="shared" si="0"/>
        <v>0</v>
      </c>
      <c r="D24" s="7"/>
      <c r="E24" s="7">
        <f>+E$14/7/2</f>
        <v>0</v>
      </c>
      <c r="F24" s="7">
        <f>+F23</f>
        <v>0</v>
      </c>
      <c r="G24" s="7">
        <f>+G23</f>
        <v>0</v>
      </c>
      <c r="H24" s="7">
        <f>+H23</f>
        <v>0</v>
      </c>
      <c r="I24" s="7">
        <f>+I23</f>
        <v>0</v>
      </c>
      <c r="J24" s="7">
        <f>+J23</f>
        <v>0</v>
      </c>
      <c r="K24" s="7">
        <f>+K$14/7</f>
        <v>0</v>
      </c>
      <c r="L24" s="7">
        <f>+L$14/7/2</f>
        <v>0</v>
      </c>
      <c r="M24" s="7"/>
      <c r="N24" s="7"/>
      <c r="O24" s="7"/>
      <c r="P24" s="7"/>
      <c r="Q24" s="7"/>
      <c r="R24" s="7"/>
      <c r="S24" s="43"/>
      <c r="T24" s="43"/>
      <c r="U24" s="43"/>
      <c r="V24" s="43"/>
      <c r="W24" s="43"/>
      <c r="X24" s="43"/>
      <c r="Y24" s="7"/>
      <c r="Z24" s="7"/>
    </row>
    <row r="25" spans="1:26" x14ac:dyDescent="0.25">
      <c r="B25" s="3">
        <v>2003</v>
      </c>
      <c r="C25" s="13">
        <f t="shared" si="0"/>
        <v>0</v>
      </c>
      <c r="D25" s="7"/>
      <c r="E25" s="7"/>
      <c r="F25" s="7">
        <f>+F$14/7/2</f>
        <v>0</v>
      </c>
      <c r="G25" s="7">
        <f>+G24</f>
        <v>0</v>
      </c>
      <c r="H25" s="7">
        <f>+H24</f>
        <v>0</v>
      </c>
      <c r="I25" s="7">
        <f>+I24</f>
        <v>0</v>
      </c>
      <c r="J25" s="7">
        <f>+J24</f>
        <v>0</v>
      </c>
      <c r="K25" s="7">
        <f>+K24</f>
        <v>0</v>
      </c>
      <c r="L25" s="7">
        <f>+L$14/7</f>
        <v>0</v>
      </c>
      <c r="M25" s="7">
        <f>+M$14/7/2</f>
        <v>0</v>
      </c>
      <c r="N25" s="7"/>
      <c r="O25" s="7"/>
      <c r="P25" s="7"/>
      <c r="Q25" s="7"/>
      <c r="R25" s="7"/>
      <c r="S25" s="43"/>
      <c r="T25" s="43"/>
      <c r="U25" s="43"/>
      <c r="V25" s="43"/>
      <c r="W25" s="43"/>
      <c r="X25" s="43"/>
      <c r="Y25" s="7"/>
      <c r="Z25" s="7"/>
    </row>
    <row r="26" spans="1:26" x14ac:dyDescent="0.25">
      <c r="B26" s="3">
        <v>2004</v>
      </c>
      <c r="C26" s="13">
        <f t="shared" si="0"/>
        <v>0</v>
      </c>
      <c r="D26" s="7"/>
      <c r="E26" s="7"/>
      <c r="F26" s="7"/>
      <c r="G26" s="7">
        <f>+G$14/7/2</f>
        <v>0</v>
      </c>
      <c r="H26" s="7">
        <f>+H25</f>
        <v>0</v>
      </c>
      <c r="I26" s="7">
        <f>+I25</f>
        <v>0</v>
      </c>
      <c r="J26" s="7">
        <f>+J25</f>
        <v>0</v>
      </c>
      <c r="K26" s="7">
        <f>+K25</f>
        <v>0</v>
      </c>
      <c r="L26" s="7">
        <f>+L25</f>
        <v>0</v>
      </c>
      <c r="M26" s="7">
        <f>+M$14/7</f>
        <v>0</v>
      </c>
      <c r="N26" s="7">
        <f>+N$14/7/2</f>
        <v>0</v>
      </c>
      <c r="O26" s="7"/>
      <c r="P26" s="7"/>
      <c r="Q26" s="7"/>
      <c r="R26" s="7"/>
      <c r="S26" s="43"/>
      <c r="T26" s="43"/>
      <c r="U26" s="43"/>
      <c r="V26" s="43"/>
      <c r="W26" s="43"/>
      <c r="X26" s="43"/>
      <c r="Y26" s="7"/>
      <c r="Z26" s="7"/>
    </row>
    <row r="27" spans="1:26" x14ac:dyDescent="0.25">
      <c r="B27" s="3">
        <v>2005</v>
      </c>
      <c r="C27" s="13">
        <f t="shared" si="0"/>
        <v>0</v>
      </c>
      <c r="D27" s="7"/>
      <c r="E27" s="7"/>
      <c r="F27" s="7"/>
      <c r="G27" s="7"/>
      <c r="H27" s="7">
        <f>+H$14/7/2</f>
        <v>0</v>
      </c>
      <c r="I27" s="7">
        <f>+I26</f>
        <v>0</v>
      </c>
      <c r="J27" s="7">
        <f>+J26</f>
        <v>0</v>
      </c>
      <c r="K27" s="7">
        <f>+K26</f>
        <v>0</v>
      </c>
      <c r="L27" s="7">
        <f>+L26</f>
        <v>0</v>
      </c>
      <c r="M27" s="7">
        <f>+M26</f>
        <v>0</v>
      </c>
      <c r="N27" s="7">
        <f>+N$14/7</f>
        <v>0</v>
      </c>
      <c r="O27" s="7">
        <f>+O$14/7/2</f>
        <v>0</v>
      </c>
      <c r="P27" s="7"/>
      <c r="Q27" s="7"/>
      <c r="R27" s="7"/>
      <c r="S27" s="43"/>
      <c r="T27" s="43"/>
      <c r="U27" s="43"/>
      <c r="V27" s="43"/>
      <c r="W27" s="43"/>
      <c r="X27" s="43"/>
      <c r="Y27" s="7"/>
      <c r="Z27" s="7"/>
    </row>
    <row r="28" spans="1:26" x14ac:dyDescent="0.25">
      <c r="B28" s="3">
        <v>2006</v>
      </c>
      <c r="C28" s="13">
        <f t="shared" si="0"/>
        <v>0</v>
      </c>
      <c r="D28" s="7"/>
      <c r="E28" s="7"/>
      <c r="F28" s="7"/>
      <c r="G28" s="7"/>
      <c r="H28" s="7"/>
      <c r="I28" s="7">
        <f>+I$14/7/2</f>
        <v>0</v>
      </c>
      <c r="J28" s="7">
        <f>+J27</f>
        <v>0</v>
      </c>
      <c r="K28" s="7">
        <f>+K27</f>
        <v>0</v>
      </c>
      <c r="L28" s="7">
        <f>+L27</f>
        <v>0</v>
      </c>
      <c r="M28" s="7">
        <f>+M27</f>
        <v>0</v>
      </c>
      <c r="N28" s="7">
        <f>+N27</f>
        <v>0</v>
      </c>
      <c r="O28" s="7">
        <f>+O$14/7</f>
        <v>0</v>
      </c>
      <c r="P28" s="7">
        <f>+P$14/7/2</f>
        <v>0</v>
      </c>
      <c r="Q28" s="7"/>
      <c r="R28" s="7"/>
      <c r="S28" s="43"/>
      <c r="T28" s="43"/>
      <c r="U28" s="43"/>
      <c r="V28" s="43"/>
      <c r="W28" s="43"/>
      <c r="X28" s="43"/>
      <c r="Y28" s="7"/>
      <c r="Z28" s="7"/>
    </row>
    <row r="29" spans="1:26" x14ac:dyDescent="0.25">
      <c r="B29" s="3">
        <v>2007</v>
      </c>
      <c r="C29" s="13">
        <f t="shared" si="0"/>
        <v>0</v>
      </c>
      <c r="D29" s="7"/>
      <c r="E29" s="7"/>
      <c r="F29" s="7"/>
      <c r="G29" s="7"/>
      <c r="H29" s="7"/>
      <c r="I29" s="7"/>
      <c r="J29" s="7">
        <f>+J$14/7/2</f>
        <v>0</v>
      </c>
      <c r="K29" s="7">
        <f>+K28</f>
        <v>0</v>
      </c>
      <c r="L29" s="7">
        <f>+L28</f>
        <v>0</v>
      </c>
      <c r="M29" s="7">
        <f>+M28</f>
        <v>0</v>
      </c>
      <c r="N29" s="7">
        <f>+N28</f>
        <v>0</v>
      </c>
      <c r="O29" s="7">
        <f>+O28</f>
        <v>0</v>
      </c>
      <c r="P29" s="7">
        <f>+P$14/7</f>
        <v>0</v>
      </c>
      <c r="Q29" s="7">
        <f>+Q$14/7/2</f>
        <v>0</v>
      </c>
      <c r="R29" s="7"/>
      <c r="S29" s="43"/>
      <c r="T29" s="43"/>
      <c r="U29" s="43"/>
      <c r="V29" s="43"/>
      <c r="W29" s="43"/>
      <c r="X29" s="43"/>
      <c r="Y29" s="7"/>
      <c r="Z29" s="7"/>
    </row>
    <row r="30" spans="1:26" x14ac:dyDescent="0.25">
      <c r="B30" s="3">
        <v>2008</v>
      </c>
      <c r="C30" s="13">
        <f t="shared" si="0"/>
        <v>0</v>
      </c>
      <c r="D30" s="7"/>
      <c r="E30" s="7"/>
      <c r="F30" s="7"/>
      <c r="G30" s="7"/>
      <c r="H30" s="7"/>
      <c r="I30" s="7"/>
      <c r="J30" s="7"/>
      <c r="K30" s="7">
        <f>+K$14/7/2</f>
        <v>0</v>
      </c>
      <c r="L30" s="7">
        <f>+L29</f>
        <v>0</v>
      </c>
      <c r="M30" s="7">
        <f>+M29</f>
        <v>0</v>
      </c>
      <c r="N30" s="7">
        <f>+N29</f>
        <v>0</v>
      </c>
      <c r="O30" s="7">
        <f>+O29</f>
        <v>0</v>
      </c>
      <c r="P30" s="7">
        <f>+P29</f>
        <v>0</v>
      </c>
      <c r="Q30" s="7">
        <f>+Q$14/7</f>
        <v>0</v>
      </c>
      <c r="R30" s="7">
        <f>+R$14/7/2</f>
        <v>0</v>
      </c>
      <c r="S30" s="43"/>
      <c r="T30" s="43"/>
      <c r="U30" s="43"/>
      <c r="V30" s="43"/>
      <c r="W30" s="43"/>
      <c r="X30" s="43"/>
      <c r="Y30" s="7"/>
      <c r="Z30" s="7"/>
    </row>
    <row r="31" spans="1:26" x14ac:dyDescent="0.25">
      <c r="B31" s="3">
        <v>2009</v>
      </c>
      <c r="C31" s="13">
        <f t="shared" si="0"/>
        <v>0</v>
      </c>
      <c r="D31" s="7"/>
      <c r="E31" s="7"/>
      <c r="F31" s="7"/>
      <c r="G31" s="7"/>
      <c r="H31" s="7"/>
      <c r="I31" s="7"/>
      <c r="J31" s="7"/>
      <c r="K31" s="7"/>
      <c r="L31" s="7">
        <f>+L$14/7/2</f>
        <v>0</v>
      </c>
      <c r="M31" s="7">
        <f>+M30</f>
        <v>0</v>
      </c>
      <c r="N31" s="7">
        <f>+N30</f>
        <v>0</v>
      </c>
      <c r="O31" s="7">
        <f>+O30</f>
        <v>0</v>
      </c>
      <c r="P31" s="7">
        <f>+P30</f>
        <v>0</v>
      </c>
      <c r="Q31" s="7">
        <f>+Q30</f>
        <v>0</v>
      </c>
      <c r="R31" s="7">
        <f>+R$14/7</f>
        <v>0</v>
      </c>
      <c r="S31" s="43">
        <f>+S$14/7/2</f>
        <v>0</v>
      </c>
      <c r="T31" s="43"/>
      <c r="U31" s="43"/>
      <c r="V31" s="43"/>
      <c r="W31" s="43"/>
      <c r="X31" s="43"/>
      <c r="Y31" s="7"/>
      <c r="Z31" s="7"/>
    </row>
    <row r="32" spans="1:26" x14ac:dyDescent="0.25">
      <c r="A32" s="38" t="s">
        <v>59</v>
      </c>
      <c r="B32" s="3">
        <v>2010</v>
      </c>
      <c r="C32" s="13">
        <f t="shared" si="0"/>
        <v>0</v>
      </c>
      <c r="D32" s="7"/>
      <c r="E32" s="7"/>
      <c r="F32" s="7"/>
      <c r="G32" s="7"/>
      <c r="H32" s="7"/>
      <c r="I32" s="7"/>
      <c r="J32" s="7"/>
      <c r="K32" s="7"/>
      <c r="L32" s="7"/>
      <c r="M32" s="7">
        <f>+M$14/7/2</f>
        <v>0</v>
      </c>
      <c r="N32" s="7">
        <f>+N31</f>
        <v>0</v>
      </c>
      <c r="O32" s="7">
        <f>+O31</f>
        <v>0</v>
      </c>
      <c r="P32" s="7">
        <f>+P31</f>
        <v>0</v>
      </c>
      <c r="Q32" s="7">
        <f>+Q31</f>
        <v>0</v>
      </c>
      <c r="R32" s="7">
        <f>+R31</f>
        <v>0</v>
      </c>
      <c r="S32" s="43">
        <f>+S$14/7</f>
        <v>0</v>
      </c>
      <c r="T32" s="43">
        <f>+T$14/7/2</f>
        <v>0</v>
      </c>
      <c r="U32" s="43"/>
      <c r="V32" s="43"/>
      <c r="W32" s="43"/>
      <c r="X32" s="43"/>
      <c r="Y32" s="7"/>
      <c r="Z32" s="7"/>
    </row>
    <row r="33" spans="1:28" x14ac:dyDescent="0.25">
      <c r="A33" s="38"/>
      <c r="B33" s="3">
        <v>2011</v>
      </c>
      <c r="C33" s="13">
        <f t="shared" si="0"/>
        <v>0</v>
      </c>
      <c r="D33" s="7"/>
      <c r="E33" s="7"/>
      <c r="F33" s="7"/>
      <c r="G33" s="7"/>
      <c r="H33" s="7"/>
      <c r="I33" s="7"/>
      <c r="J33" s="7"/>
      <c r="K33" s="7"/>
      <c r="L33" s="7"/>
      <c r="M33" s="7"/>
      <c r="N33" s="7">
        <f>+N$14/7/2</f>
        <v>0</v>
      </c>
      <c r="O33" s="7">
        <f>+O32</f>
        <v>0</v>
      </c>
      <c r="P33" s="7">
        <f>+P32</f>
        <v>0</v>
      </c>
      <c r="Q33" s="7">
        <f>+Q32</f>
        <v>0</v>
      </c>
      <c r="R33" s="7">
        <f>+R32</f>
        <v>0</v>
      </c>
      <c r="S33" s="43">
        <f>+S32</f>
        <v>0</v>
      </c>
      <c r="T33" s="43">
        <f>+T$14/7</f>
        <v>0</v>
      </c>
      <c r="U33" s="43">
        <f>+U$14/7/2</f>
        <v>0</v>
      </c>
      <c r="V33" s="43"/>
      <c r="W33" s="43"/>
      <c r="X33" s="43"/>
      <c r="Y33" s="7"/>
      <c r="Z33" s="7"/>
    </row>
    <row r="34" spans="1:28" x14ac:dyDescent="0.25">
      <c r="A34" s="38"/>
      <c r="B34" s="3">
        <v>2012</v>
      </c>
      <c r="C34" s="13">
        <f t="shared" si="0"/>
        <v>0</v>
      </c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>
        <f>+O$14/7/2</f>
        <v>0</v>
      </c>
      <c r="P34" s="7">
        <f>+P33</f>
        <v>0</v>
      </c>
      <c r="Q34" s="7">
        <f>+Q33</f>
        <v>0</v>
      </c>
      <c r="R34" s="7">
        <f>+R33</f>
        <v>0</v>
      </c>
      <c r="S34" s="43">
        <f>+S33</f>
        <v>0</v>
      </c>
      <c r="T34" s="43">
        <f>+T$14/7</f>
        <v>0</v>
      </c>
      <c r="U34" s="43">
        <f>+U$14/7</f>
        <v>0</v>
      </c>
      <c r="V34" s="43">
        <f>+V$14/7/2</f>
        <v>0</v>
      </c>
      <c r="W34" s="43"/>
      <c r="X34" s="43"/>
      <c r="Y34" s="7"/>
      <c r="Z34" s="7"/>
    </row>
    <row r="35" spans="1:28" x14ac:dyDescent="0.25">
      <c r="A35" s="38"/>
      <c r="B35" s="3">
        <v>2013</v>
      </c>
      <c r="C35" s="13">
        <f t="shared" si="0"/>
        <v>-3148.6607142857142</v>
      </c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>
        <f>P14/7/2</f>
        <v>0</v>
      </c>
      <c r="Q35" s="7">
        <f>Q14</f>
        <v>0</v>
      </c>
      <c r="R35" s="7">
        <f t="shared" ref="R35:U36" si="1">R34</f>
        <v>0</v>
      </c>
      <c r="S35" s="43">
        <f t="shared" si="1"/>
        <v>0</v>
      </c>
      <c r="T35" s="43">
        <f t="shared" si="1"/>
        <v>0</v>
      </c>
      <c r="U35" s="43">
        <f t="shared" si="1"/>
        <v>0</v>
      </c>
      <c r="V35" s="43">
        <f>V14/7</f>
        <v>0</v>
      </c>
      <c r="W35" s="43">
        <f>$W$14/7/2</f>
        <v>3148.6607142857142</v>
      </c>
      <c r="X35" s="43"/>
      <c r="Y35" s="7"/>
      <c r="Z35" s="7"/>
    </row>
    <row r="36" spans="1:28" x14ac:dyDescent="0.25">
      <c r="A36" s="38"/>
      <c r="B36" s="3">
        <v>2014</v>
      </c>
      <c r="C36" s="13">
        <f t="shared" si="0"/>
        <v>-6297.3214285714284</v>
      </c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>
        <f>Q14/7/2</f>
        <v>0</v>
      </c>
      <c r="R36" s="7">
        <f t="shared" si="1"/>
        <v>0</v>
      </c>
      <c r="S36" s="43">
        <f t="shared" si="1"/>
        <v>0</v>
      </c>
      <c r="T36" s="43">
        <f t="shared" si="1"/>
        <v>0</v>
      </c>
      <c r="U36" s="43">
        <f t="shared" si="1"/>
        <v>0</v>
      </c>
      <c r="V36" s="43">
        <f>V35</f>
        <v>0</v>
      </c>
      <c r="W36" s="43">
        <f>$W$14/7</f>
        <v>6297.3214285714284</v>
      </c>
      <c r="X36" s="43">
        <f>X14/7/2</f>
        <v>0</v>
      </c>
      <c r="Y36" s="7"/>
      <c r="Z36" s="7"/>
    </row>
    <row r="37" spans="1:28" x14ac:dyDescent="0.25">
      <c r="A37" s="38"/>
      <c r="B37" s="3">
        <v>2015</v>
      </c>
      <c r="C37" s="13">
        <f t="shared" si="0"/>
        <v>-6297.3214285714284</v>
      </c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>
        <f>R14/7/2</f>
        <v>0</v>
      </c>
      <c r="S37" s="43">
        <f>S36</f>
        <v>0</v>
      </c>
      <c r="T37" s="43">
        <f>T36</f>
        <v>0</v>
      </c>
      <c r="U37" s="43">
        <f>U36</f>
        <v>0</v>
      </c>
      <c r="V37" s="43">
        <f>V36</f>
        <v>0</v>
      </c>
      <c r="W37" s="43">
        <f t="shared" ref="W37:W41" si="2">$W$14/7</f>
        <v>6297.3214285714284</v>
      </c>
      <c r="X37" s="43">
        <f>X14/7</f>
        <v>0</v>
      </c>
      <c r="Y37" s="7">
        <f>Y14/7/2</f>
        <v>0</v>
      </c>
      <c r="Z37" s="7"/>
    </row>
    <row r="38" spans="1:28" x14ac:dyDescent="0.25">
      <c r="A38" s="38"/>
      <c r="B38" s="3">
        <v>2016</v>
      </c>
      <c r="C38" s="13">
        <f t="shared" si="0"/>
        <v>-6297.3214285714284</v>
      </c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43">
        <f>S36</f>
        <v>0</v>
      </c>
      <c r="T38" s="43">
        <f>T36</f>
        <v>0</v>
      </c>
      <c r="U38" s="43">
        <f>U36</f>
        <v>0</v>
      </c>
      <c r="V38" s="43">
        <f>V36</f>
        <v>0</v>
      </c>
      <c r="W38" s="43">
        <f t="shared" si="2"/>
        <v>6297.3214285714284</v>
      </c>
      <c r="X38" s="43">
        <f>X14/7</f>
        <v>0</v>
      </c>
      <c r="Y38" s="7">
        <f>Y14/7/2</f>
        <v>0</v>
      </c>
      <c r="Z38" s="7"/>
    </row>
    <row r="39" spans="1:28" x14ac:dyDescent="0.25">
      <c r="A39" s="38"/>
      <c r="B39" s="3">
        <v>2017</v>
      </c>
      <c r="C39" s="13">
        <f t="shared" si="0"/>
        <v>-6297.3214285714284</v>
      </c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43"/>
      <c r="T39" s="43"/>
      <c r="U39" s="43"/>
      <c r="V39" s="43"/>
      <c r="W39" s="43">
        <f t="shared" si="2"/>
        <v>6297.3214285714284</v>
      </c>
      <c r="X39" s="43"/>
      <c r="Y39" s="7"/>
      <c r="Z39" s="7"/>
    </row>
    <row r="40" spans="1:28" x14ac:dyDescent="0.25">
      <c r="A40" s="38"/>
      <c r="B40" s="3">
        <v>2018</v>
      </c>
      <c r="C40" s="13">
        <f>-SUM(D40:AB40)</f>
        <v>-6297.3214285714284</v>
      </c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43"/>
      <c r="T40" s="43"/>
      <c r="U40" s="43"/>
      <c r="V40" s="43"/>
      <c r="W40" s="43">
        <f t="shared" si="2"/>
        <v>6297.3214285714284</v>
      </c>
      <c r="X40" s="43"/>
      <c r="Y40" s="7"/>
      <c r="Z40" s="7"/>
    </row>
    <row r="41" spans="1:28" x14ac:dyDescent="0.25">
      <c r="A41" s="38"/>
      <c r="B41" s="3">
        <v>2019</v>
      </c>
      <c r="C41" s="13">
        <f>-SUM(D41:AB41)</f>
        <v>-6297.3214285714284</v>
      </c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43"/>
      <c r="T41" s="43"/>
      <c r="U41" s="43"/>
      <c r="V41" s="43"/>
      <c r="W41" s="43">
        <f t="shared" si="2"/>
        <v>6297.3214285714284</v>
      </c>
      <c r="X41" s="43"/>
      <c r="Y41" s="7"/>
      <c r="Z41" s="7"/>
    </row>
    <row r="42" spans="1:28" x14ac:dyDescent="0.25">
      <c r="A42" s="38"/>
      <c r="B42" s="3">
        <v>2020</v>
      </c>
      <c r="C42" s="13">
        <f t="shared" ref="C42:C43" si="3">-SUM(D42:AB42)</f>
        <v>-3148.6607142857142</v>
      </c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43"/>
      <c r="T42" s="43"/>
      <c r="U42" s="43"/>
      <c r="V42" s="43"/>
      <c r="W42" s="43">
        <f>$W$14/7/2</f>
        <v>3148.6607142857142</v>
      </c>
      <c r="X42" s="43"/>
      <c r="Y42" s="7"/>
      <c r="Z42" s="7"/>
    </row>
    <row r="43" spans="1:28" x14ac:dyDescent="0.25">
      <c r="A43" s="38"/>
      <c r="B43" s="3">
        <v>2021</v>
      </c>
      <c r="C43" s="13">
        <f t="shared" si="3"/>
        <v>0</v>
      </c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43"/>
      <c r="T43" s="43"/>
      <c r="U43" s="43"/>
      <c r="V43" s="43"/>
      <c r="W43" s="43"/>
      <c r="X43" s="43"/>
      <c r="Y43" s="7"/>
      <c r="Z43" s="7"/>
    </row>
    <row r="44" spans="1:28" x14ac:dyDescent="0.25">
      <c r="A44" s="38"/>
      <c r="B44" s="3"/>
      <c r="C44" s="12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37"/>
      <c r="W44" s="37"/>
      <c r="X44" s="29"/>
      <c r="Y44" s="7"/>
      <c r="Z44" s="7"/>
    </row>
    <row r="45" spans="1:28" x14ac:dyDescent="0.25">
      <c r="A45" s="38" t="s">
        <v>62</v>
      </c>
      <c r="B45" s="7">
        <f>SUM(D45:X45)</f>
        <v>0</v>
      </c>
      <c r="C45" s="29">
        <f>SUM(C16:C44)</f>
        <v>-44081.25</v>
      </c>
      <c r="D45" s="7">
        <f t="shared" ref="D45:AB45" si="4">-SUM(D16:D44)+D14</f>
        <v>0</v>
      </c>
      <c r="E45" s="7">
        <f t="shared" si="4"/>
        <v>0</v>
      </c>
      <c r="F45" s="7">
        <f t="shared" si="4"/>
        <v>0</v>
      </c>
      <c r="G45" s="7">
        <f t="shared" si="4"/>
        <v>0</v>
      </c>
      <c r="H45" s="7">
        <f t="shared" si="4"/>
        <v>0</v>
      </c>
      <c r="I45" s="7">
        <f t="shared" si="4"/>
        <v>0</v>
      </c>
      <c r="J45" s="7">
        <f t="shared" si="4"/>
        <v>0</v>
      </c>
      <c r="K45" s="7">
        <f t="shared" si="4"/>
        <v>0</v>
      </c>
      <c r="L45" s="7">
        <f t="shared" si="4"/>
        <v>0</v>
      </c>
      <c r="M45" s="7">
        <f t="shared" si="4"/>
        <v>0</v>
      </c>
      <c r="N45" s="7">
        <f t="shared" si="4"/>
        <v>0</v>
      </c>
      <c r="O45" s="7">
        <f t="shared" si="4"/>
        <v>0</v>
      </c>
      <c r="P45" s="7">
        <f t="shared" si="4"/>
        <v>0</v>
      </c>
      <c r="Q45" s="7">
        <f t="shared" si="4"/>
        <v>0</v>
      </c>
      <c r="R45" s="7">
        <f t="shared" si="4"/>
        <v>0</v>
      </c>
      <c r="S45" s="7">
        <f t="shared" si="4"/>
        <v>0</v>
      </c>
      <c r="T45" s="7">
        <f t="shared" si="4"/>
        <v>0</v>
      </c>
      <c r="U45" s="7">
        <f t="shared" si="4"/>
        <v>0</v>
      </c>
      <c r="V45" s="43">
        <f t="shared" si="4"/>
        <v>0</v>
      </c>
      <c r="W45" s="43">
        <f t="shared" si="4"/>
        <v>0</v>
      </c>
      <c r="X45" s="333">
        <f t="shared" si="4"/>
        <v>0</v>
      </c>
      <c r="Y45" s="333">
        <f t="shared" si="4"/>
        <v>0</v>
      </c>
      <c r="Z45" s="333">
        <f t="shared" si="4"/>
        <v>0</v>
      </c>
      <c r="AA45" s="333">
        <f t="shared" si="4"/>
        <v>0</v>
      </c>
      <c r="AB45" s="333">
        <f t="shared" si="4"/>
        <v>0</v>
      </c>
    </row>
    <row r="46" spans="1:28" x14ac:dyDescent="0.25">
      <c r="A46" s="38"/>
      <c r="B46" s="29"/>
      <c r="C46" s="3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8" x14ac:dyDescent="0.25">
      <c r="A47" s="39" t="s">
        <v>63</v>
      </c>
      <c r="B47" s="3"/>
      <c r="C47" s="30">
        <f>+C14+C45</f>
        <v>0</v>
      </c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8" x14ac:dyDescent="0.25">
      <c r="A48" s="3"/>
      <c r="B48" s="3"/>
      <c r="C48" s="3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x14ac:dyDescent="0.25">
      <c r="A49" s="3"/>
      <c r="B49" s="36"/>
      <c r="C49" s="3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x14ac:dyDescent="0.25">
      <c r="A50" s="3"/>
      <c r="B50" s="3"/>
      <c r="C50" s="3"/>
      <c r="E50" s="7"/>
      <c r="F50" s="4"/>
      <c r="G50" s="4"/>
      <c r="H50" s="4"/>
      <c r="I50" s="4"/>
      <c r="J50" s="4"/>
      <c r="K50" s="4"/>
      <c r="L50" s="4"/>
      <c r="M50" s="4"/>
      <c r="N50" s="7">
        <f>SUM(E32:E50)</f>
        <v>0</v>
      </c>
      <c r="O50" s="4"/>
      <c r="P50" s="4"/>
      <c r="Q50" s="4"/>
      <c r="R50" s="4"/>
      <c r="S50" s="4"/>
    </row>
    <row r="51" spans="1:26" x14ac:dyDescent="0.25">
      <c r="B51" s="3"/>
      <c r="C51" s="3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</row>
    <row r="52" spans="1:26" x14ac:dyDescent="0.25"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</row>
    <row r="53" spans="1:26" x14ac:dyDescent="0.25"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</row>
    <row r="54" spans="1:26" x14ac:dyDescent="0.25"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</row>
    <row r="55" spans="1:26" x14ac:dyDescent="0.25"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</row>
    <row r="56" spans="1:26" x14ac:dyDescent="0.25"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</row>
    <row r="57" spans="1:26" x14ac:dyDescent="0.25"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</row>
    <row r="58" spans="1:26" x14ac:dyDescent="0.25"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</row>
    <row r="59" spans="1:26" x14ac:dyDescent="0.25"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</row>
    <row r="60" spans="1:26" x14ac:dyDescent="0.25"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</row>
    <row r="61" spans="1:26" x14ac:dyDescent="0.25"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</row>
  </sheetData>
  <pageMargins left="0.7" right="0.7" top="0.75" bottom="0.75" header="0.3" footer="0.3"/>
  <pageSetup scale="69" orientation="landscape" horizontalDpi="4294967294" verticalDpi="4294967294" r:id="rId1"/>
  <headerFooter>
    <oddFooter>&amp;Z&amp;F&amp;RPage &amp;P</oddFooter>
  </headerFooter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100-000000000000}">
  <sheetPr codeName="Sheet186">
    <tabColor theme="6" tint="-0.249977111117893"/>
    <pageSetUpPr fitToPage="1"/>
  </sheetPr>
  <dimension ref="A1:AB61"/>
  <sheetViews>
    <sheetView workbookViewId="0"/>
  </sheetViews>
  <sheetFormatPr defaultColWidth="9.140625" defaultRowHeight="15" x14ac:dyDescent="0.25"/>
  <cols>
    <col min="1" max="1" width="20.85546875" customWidth="1"/>
    <col min="2" max="2" width="9.5703125" bestFit="1" customWidth="1"/>
    <col min="3" max="3" width="12.85546875" customWidth="1"/>
    <col min="4" max="12" width="7.42578125" hidden="1" customWidth="1"/>
    <col min="13" max="13" width="7.5703125" hidden="1" customWidth="1"/>
    <col min="14" max="25" width="10.42578125" customWidth="1"/>
  </cols>
  <sheetData>
    <row r="1" spans="1:28" x14ac:dyDescent="0.25">
      <c r="A1" s="11" t="s">
        <v>10</v>
      </c>
      <c r="O1" t="s">
        <v>647</v>
      </c>
    </row>
    <row r="2" spans="1:28" x14ac:dyDescent="0.25">
      <c r="A2" s="9" t="s">
        <v>438</v>
      </c>
    </row>
    <row r="3" spans="1:28" x14ac:dyDescent="0.25">
      <c r="A3" s="9" t="s">
        <v>80</v>
      </c>
    </row>
    <row r="4" spans="1:28" x14ac:dyDescent="0.25">
      <c r="R4" s="40" t="s">
        <v>4</v>
      </c>
      <c r="S4" s="41"/>
      <c r="T4" s="40" t="s">
        <v>8</v>
      </c>
    </row>
    <row r="5" spans="1:28" x14ac:dyDescent="0.25">
      <c r="A5" s="10" t="s">
        <v>9</v>
      </c>
      <c r="B5" s="12" t="s">
        <v>64</v>
      </c>
      <c r="C5" s="12" t="s">
        <v>12</v>
      </c>
      <c r="R5" s="42" t="s">
        <v>2</v>
      </c>
      <c r="S5" s="42" t="s">
        <v>60</v>
      </c>
      <c r="T5" s="42" t="s">
        <v>7</v>
      </c>
    </row>
    <row r="6" spans="1:28" x14ac:dyDescent="0.25">
      <c r="B6" s="3"/>
      <c r="R6" s="3"/>
    </row>
    <row r="7" spans="1:28" x14ac:dyDescent="0.25">
      <c r="A7" s="213" t="s">
        <v>701</v>
      </c>
      <c r="B7" s="212">
        <v>807</v>
      </c>
      <c r="C7" s="214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5"/>
      <c r="P7" s="6"/>
      <c r="Q7" s="6"/>
      <c r="R7" s="13">
        <f>+C14</f>
        <v>58000</v>
      </c>
      <c r="S7" s="13">
        <f>+-C45</f>
        <v>58000.000000000015</v>
      </c>
      <c r="T7" s="13">
        <f>+R7-S7</f>
        <v>0</v>
      </c>
    </row>
    <row r="8" spans="1:28" x14ac:dyDescent="0.25">
      <c r="A8" s="213"/>
      <c r="B8" s="3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5"/>
      <c r="P8" s="6"/>
      <c r="Q8" s="6"/>
    </row>
    <row r="9" spans="1:28" x14ac:dyDescent="0.25">
      <c r="A9" s="2"/>
      <c r="B9" s="3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5"/>
      <c r="P9" s="6"/>
      <c r="Q9" s="6"/>
    </row>
    <row r="10" spans="1:28" x14ac:dyDescent="0.25">
      <c r="B10" s="3"/>
    </row>
    <row r="11" spans="1:28" x14ac:dyDescent="0.25">
      <c r="A11" s="686" t="s">
        <v>66</v>
      </c>
      <c r="B11" s="212" t="s">
        <v>1261</v>
      </c>
      <c r="C11" s="214"/>
    </row>
    <row r="12" spans="1:28" x14ac:dyDescent="0.25">
      <c r="B12" s="28"/>
      <c r="C12" s="2"/>
    </row>
    <row r="13" spans="1:28" x14ac:dyDescent="0.25">
      <c r="A13" s="9" t="s">
        <v>5</v>
      </c>
      <c r="C13" s="31" t="s">
        <v>3</v>
      </c>
      <c r="D13" s="32">
        <v>1994</v>
      </c>
      <c r="E13" s="32">
        <v>1995</v>
      </c>
      <c r="F13" s="32">
        <v>1996</v>
      </c>
      <c r="G13" s="32">
        <v>1997</v>
      </c>
      <c r="H13" s="32">
        <v>1998</v>
      </c>
      <c r="I13" s="32">
        <v>1999</v>
      </c>
      <c r="J13" s="32">
        <v>2000</v>
      </c>
      <c r="K13" s="32">
        <v>2001</v>
      </c>
      <c r="L13" s="32">
        <v>2002</v>
      </c>
      <c r="M13" s="32">
        <v>2003</v>
      </c>
      <c r="N13" s="32">
        <v>2004</v>
      </c>
      <c r="O13" s="32">
        <v>2005</v>
      </c>
      <c r="P13" s="32">
        <v>2006</v>
      </c>
      <c r="Q13" s="32">
        <v>2007</v>
      </c>
      <c r="R13" s="32">
        <v>2008</v>
      </c>
      <c r="S13" s="32">
        <v>2009</v>
      </c>
      <c r="T13" s="32">
        <v>2010</v>
      </c>
      <c r="U13" s="32">
        <v>2011</v>
      </c>
      <c r="V13" s="32">
        <v>2012</v>
      </c>
      <c r="W13" s="32">
        <v>2013</v>
      </c>
      <c r="X13" s="32">
        <v>2014</v>
      </c>
      <c r="Y13" s="328">
        <v>2015</v>
      </c>
      <c r="Z13" s="32">
        <v>2016</v>
      </c>
      <c r="AA13" s="328">
        <v>2017</v>
      </c>
      <c r="AB13" s="32">
        <v>2018</v>
      </c>
    </row>
    <row r="14" spans="1:28" x14ac:dyDescent="0.25">
      <c r="A14" s="9" t="s">
        <v>73</v>
      </c>
      <c r="C14" s="222">
        <f>SUM(D14:Z14)</f>
        <v>58000</v>
      </c>
      <c r="D14" s="43">
        <f>+'Equip Review 032310'!G29</f>
        <v>0</v>
      </c>
      <c r="E14" s="43">
        <f>+'Equip Review 032310'!H29</f>
        <v>0</v>
      </c>
      <c r="F14" s="43">
        <f>+'Equip Review 032310'!I29</f>
        <v>0</v>
      </c>
      <c r="G14" s="43">
        <f>+'Equip Review 032310'!J29</f>
        <v>0</v>
      </c>
      <c r="H14" s="43">
        <f>+'Equip Review 032310'!K29</f>
        <v>0</v>
      </c>
      <c r="I14" s="43">
        <f>+'Equip Review 032310'!L29</f>
        <v>0</v>
      </c>
      <c r="J14" s="43">
        <f>+'Equip Review 032310'!M29</f>
        <v>0</v>
      </c>
      <c r="K14" s="43">
        <f>+'Equip Review 032310'!N29</f>
        <v>0</v>
      </c>
      <c r="L14" s="43">
        <f>+'Equip Review 032310'!O29</f>
        <v>0</v>
      </c>
      <c r="M14" s="43">
        <f>+'Equip Review 032310'!P29</f>
        <v>0</v>
      </c>
      <c r="N14" s="43"/>
      <c r="O14" s="43"/>
      <c r="P14" s="43"/>
      <c r="Q14" s="43"/>
      <c r="R14" s="43"/>
      <c r="S14" s="43"/>
      <c r="T14" s="43"/>
      <c r="U14" s="43"/>
      <c r="V14" s="43"/>
      <c r="W14" s="43">
        <v>58000</v>
      </c>
      <c r="X14" s="43"/>
    </row>
    <row r="15" spans="1:28" x14ac:dyDescent="0.25">
      <c r="A15" s="34"/>
      <c r="B15" s="2"/>
      <c r="C15" s="2"/>
      <c r="S15" s="43"/>
      <c r="T15" s="43"/>
      <c r="U15" s="43"/>
      <c r="V15" s="43"/>
      <c r="W15" s="43"/>
      <c r="X15" s="43"/>
    </row>
    <row r="16" spans="1:28" x14ac:dyDescent="0.25">
      <c r="A16" s="9" t="s">
        <v>6</v>
      </c>
      <c r="B16" s="3">
        <v>1994</v>
      </c>
      <c r="C16" s="13">
        <f>-SUM(D16:Z16)</f>
        <v>0</v>
      </c>
      <c r="D16" s="7">
        <f>+D$14/7/2</f>
        <v>0</v>
      </c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43"/>
      <c r="T16" s="43"/>
      <c r="U16" s="43"/>
      <c r="V16" s="43"/>
      <c r="W16" s="43"/>
      <c r="X16" s="43"/>
      <c r="Y16" s="7"/>
      <c r="Z16" s="7"/>
    </row>
    <row r="17" spans="1:26" x14ac:dyDescent="0.25">
      <c r="B17" s="3">
        <v>1995</v>
      </c>
      <c r="C17" s="13">
        <f t="shared" ref="C17:C39" si="0">-SUM(D17:Z17)</f>
        <v>0</v>
      </c>
      <c r="D17" s="7">
        <f>+D$14/7</f>
        <v>0</v>
      </c>
      <c r="E17" s="7">
        <f>+E$14/7/2</f>
        <v>0</v>
      </c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43"/>
      <c r="T17" s="43"/>
      <c r="U17" s="43"/>
      <c r="V17" s="43"/>
      <c r="W17" s="43"/>
      <c r="X17" s="43"/>
      <c r="Y17" s="7"/>
      <c r="Z17" s="7"/>
    </row>
    <row r="18" spans="1:26" x14ac:dyDescent="0.25">
      <c r="B18" s="3">
        <v>1996</v>
      </c>
      <c r="C18" s="13">
        <f t="shared" si="0"/>
        <v>0</v>
      </c>
      <c r="D18" s="7">
        <f>+D17</f>
        <v>0</v>
      </c>
      <c r="E18" s="7">
        <f>+E$14/7</f>
        <v>0</v>
      </c>
      <c r="F18" s="7">
        <f>+F$14/7/2</f>
        <v>0</v>
      </c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43"/>
      <c r="T18" s="43"/>
      <c r="U18" s="43"/>
      <c r="V18" s="43"/>
      <c r="W18" s="43"/>
      <c r="X18" s="43"/>
      <c r="Y18" s="7"/>
      <c r="Z18" s="7"/>
    </row>
    <row r="19" spans="1:26" x14ac:dyDescent="0.25">
      <c r="B19" s="3">
        <v>1997</v>
      </c>
      <c r="C19" s="13">
        <f t="shared" si="0"/>
        <v>0</v>
      </c>
      <c r="D19" s="7">
        <f>+D18</f>
        <v>0</v>
      </c>
      <c r="E19" s="7">
        <f>+E18</f>
        <v>0</v>
      </c>
      <c r="F19" s="7">
        <f>+F$14/7</f>
        <v>0</v>
      </c>
      <c r="G19" s="7">
        <f>+G$14/7/2</f>
        <v>0</v>
      </c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43"/>
      <c r="T19" s="43"/>
      <c r="U19" s="43"/>
      <c r="V19" s="43"/>
      <c r="W19" s="43"/>
      <c r="X19" s="43"/>
      <c r="Y19" s="7"/>
      <c r="Z19" s="7"/>
    </row>
    <row r="20" spans="1:26" x14ac:dyDescent="0.25">
      <c r="B20" s="3">
        <v>1998</v>
      </c>
      <c r="C20" s="13">
        <f t="shared" si="0"/>
        <v>0</v>
      </c>
      <c r="D20" s="7">
        <f>+D19</f>
        <v>0</v>
      </c>
      <c r="E20" s="7">
        <f>+E19</f>
        <v>0</v>
      </c>
      <c r="F20" s="7">
        <f>+F19</f>
        <v>0</v>
      </c>
      <c r="G20" s="7">
        <f>+G$14/7</f>
        <v>0</v>
      </c>
      <c r="H20" s="7">
        <f>+H$14/7/2</f>
        <v>0</v>
      </c>
      <c r="I20" s="7"/>
      <c r="J20" s="7"/>
      <c r="K20" s="7"/>
      <c r="L20" s="7"/>
      <c r="M20" s="7"/>
      <c r="N20" s="7"/>
      <c r="O20" s="7"/>
      <c r="P20" s="7"/>
      <c r="Q20" s="7"/>
      <c r="R20" s="7"/>
      <c r="S20" s="43"/>
      <c r="T20" s="43"/>
      <c r="U20" s="43"/>
      <c r="V20" s="43"/>
      <c r="W20" s="43"/>
      <c r="X20" s="43"/>
      <c r="Y20" s="7"/>
      <c r="Z20" s="7"/>
    </row>
    <row r="21" spans="1:26" x14ac:dyDescent="0.25">
      <c r="B21" s="3">
        <v>1999</v>
      </c>
      <c r="C21" s="13">
        <f t="shared" si="0"/>
        <v>0</v>
      </c>
      <c r="D21" s="7">
        <f>+D20</f>
        <v>0</v>
      </c>
      <c r="E21" s="7">
        <f>+E20</f>
        <v>0</v>
      </c>
      <c r="F21" s="7">
        <f>+F20</f>
        <v>0</v>
      </c>
      <c r="G21" s="7">
        <f>+G20</f>
        <v>0</v>
      </c>
      <c r="H21" s="7">
        <f>+H$14/7</f>
        <v>0</v>
      </c>
      <c r="I21" s="7">
        <f>+I$14/7/2</f>
        <v>0</v>
      </c>
      <c r="J21" s="7"/>
      <c r="K21" s="7"/>
      <c r="L21" s="7"/>
      <c r="M21" s="7"/>
      <c r="N21" s="7"/>
      <c r="O21" s="7"/>
      <c r="P21" s="7"/>
      <c r="Q21" s="7"/>
      <c r="R21" s="7"/>
      <c r="S21" s="43"/>
      <c r="T21" s="43"/>
      <c r="U21" s="43"/>
      <c r="V21" s="43"/>
      <c r="W21" s="43"/>
      <c r="X21" s="43"/>
      <c r="Y21" s="7"/>
      <c r="Z21" s="7"/>
    </row>
    <row r="22" spans="1:26" x14ac:dyDescent="0.25">
      <c r="B22" s="3">
        <v>2000</v>
      </c>
      <c r="C22" s="13">
        <f t="shared" si="0"/>
        <v>0</v>
      </c>
      <c r="D22" s="7">
        <f>+D21</f>
        <v>0</v>
      </c>
      <c r="E22" s="7">
        <f>+E21</f>
        <v>0</v>
      </c>
      <c r="F22" s="7">
        <f>+F21</f>
        <v>0</v>
      </c>
      <c r="G22" s="7">
        <f>+G21</f>
        <v>0</v>
      </c>
      <c r="H22" s="7">
        <f>+H21</f>
        <v>0</v>
      </c>
      <c r="I22" s="7">
        <f>+I$14/7</f>
        <v>0</v>
      </c>
      <c r="J22" s="7">
        <f>+J$14/7/2</f>
        <v>0</v>
      </c>
      <c r="K22" s="7"/>
      <c r="L22" s="7"/>
      <c r="M22" s="7"/>
      <c r="N22" s="7"/>
      <c r="O22" s="7"/>
      <c r="P22" s="7"/>
      <c r="Q22" s="7"/>
      <c r="R22" s="7"/>
      <c r="S22" s="43"/>
      <c r="T22" s="43"/>
      <c r="U22" s="43"/>
      <c r="V22" s="43"/>
      <c r="W22" s="43"/>
      <c r="X22" s="43"/>
      <c r="Y22" s="7"/>
      <c r="Z22" s="7"/>
    </row>
    <row r="23" spans="1:26" x14ac:dyDescent="0.25">
      <c r="B23" s="3">
        <v>2001</v>
      </c>
      <c r="C23" s="13">
        <f t="shared" si="0"/>
        <v>0</v>
      </c>
      <c r="D23" s="7">
        <f>+D$14/7/2</f>
        <v>0</v>
      </c>
      <c r="E23" s="7">
        <f>+E22</f>
        <v>0</v>
      </c>
      <c r="F23" s="7">
        <f>+F22</f>
        <v>0</v>
      </c>
      <c r="G23" s="7">
        <f>+G22</f>
        <v>0</v>
      </c>
      <c r="H23" s="7">
        <f>+H22</f>
        <v>0</v>
      </c>
      <c r="I23" s="7">
        <f>+I22</f>
        <v>0</v>
      </c>
      <c r="J23" s="7">
        <f>+J$14/7</f>
        <v>0</v>
      </c>
      <c r="K23" s="7">
        <f>+K$14/7/2</f>
        <v>0</v>
      </c>
      <c r="L23" s="7"/>
      <c r="M23" s="7"/>
      <c r="N23" s="7"/>
      <c r="O23" s="7"/>
      <c r="P23" s="7"/>
      <c r="Q23" s="7"/>
      <c r="R23" s="7"/>
      <c r="S23" s="43"/>
      <c r="T23" s="43"/>
      <c r="U23" s="43"/>
      <c r="V23" s="43"/>
      <c r="W23" s="43"/>
      <c r="X23" s="43"/>
      <c r="Y23" s="7"/>
      <c r="Z23" s="7"/>
    </row>
    <row r="24" spans="1:26" x14ac:dyDescent="0.25">
      <c r="B24" s="3">
        <v>2002</v>
      </c>
      <c r="C24" s="13">
        <f t="shared" si="0"/>
        <v>0</v>
      </c>
      <c r="D24" s="7"/>
      <c r="E24" s="7">
        <f>+E$14/7/2</f>
        <v>0</v>
      </c>
      <c r="F24" s="7">
        <f>+F23</f>
        <v>0</v>
      </c>
      <c r="G24" s="7">
        <f>+G23</f>
        <v>0</v>
      </c>
      <c r="H24" s="7">
        <f>+H23</f>
        <v>0</v>
      </c>
      <c r="I24" s="7">
        <f>+I23</f>
        <v>0</v>
      </c>
      <c r="J24" s="7">
        <f>+J23</f>
        <v>0</v>
      </c>
      <c r="K24" s="7">
        <f>+K$14/7</f>
        <v>0</v>
      </c>
      <c r="L24" s="7">
        <f>+L$14/7/2</f>
        <v>0</v>
      </c>
      <c r="M24" s="7"/>
      <c r="N24" s="7"/>
      <c r="O24" s="7"/>
      <c r="P24" s="7"/>
      <c r="Q24" s="7"/>
      <c r="R24" s="7"/>
      <c r="S24" s="43"/>
      <c r="T24" s="43"/>
      <c r="U24" s="43"/>
      <c r="V24" s="43"/>
      <c r="W24" s="43"/>
      <c r="X24" s="43"/>
      <c r="Y24" s="7"/>
      <c r="Z24" s="7"/>
    </row>
    <row r="25" spans="1:26" x14ac:dyDescent="0.25">
      <c r="B25" s="3">
        <v>2003</v>
      </c>
      <c r="C25" s="13">
        <f t="shared" si="0"/>
        <v>0</v>
      </c>
      <c r="D25" s="7"/>
      <c r="E25" s="7"/>
      <c r="F25" s="7">
        <f>+F$14/7/2</f>
        <v>0</v>
      </c>
      <c r="G25" s="7">
        <f>+G24</f>
        <v>0</v>
      </c>
      <c r="H25" s="7">
        <f>+H24</f>
        <v>0</v>
      </c>
      <c r="I25" s="7">
        <f>+I24</f>
        <v>0</v>
      </c>
      <c r="J25" s="7">
        <f>+J24</f>
        <v>0</v>
      </c>
      <c r="K25" s="7">
        <f>+K24</f>
        <v>0</v>
      </c>
      <c r="L25" s="7">
        <f>+L$14/7</f>
        <v>0</v>
      </c>
      <c r="M25" s="7">
        <f>+M$14/7/2</f>
        <v>0</v>
      </c>
      <c r="N25" s="7"/>
      <c r="O25" s="7"/>
      <c r="P25" s="7"/>
      <c r="Q25" s="7"/>
      <c r="R25" s="7"/>
      <c r="S25" s="43"/>
      <c r="T25" s="43"/>
      <c r="U25" s="43"/>
      <c r="V25" s="43"/>
      <c r="W25" s="43"/>
      <c r="X25" s="43"/>
      <c r="Y25" s="7"/>
      <c r="Z25" s="7"/>
    </row>
    <row r="26" spans="1:26" x14ac:dyDescent="0.25">
      <c r="B26" s="3">
        <v>2004</v>
      </c>
      <c r="C26" s="13">
        <f t="shared" si="0"/>
        <v>0</v>
      </c>
      <c r="D26" s="7"/>
      <c r="E26" s="7"/>
      <c r="F26" s="7"/>
      <c r="G26" s="7">
        <f>+G$14/7/2</f>
        <v>0</v>
      </c>
      <c r="H26" s="7">
        <f>+H25</f>
        <v>0</v>
      </c>
      <c r="I26" s="7">
        <f>+I25</f>
        <v>0</v>
      </c>
      <c r="J26" s="7">
        <f>+J25</f>
        <v>0</v>
      </c>
      <c r="K26" s="7">
        <f>+K25</f>
        <v>0</v>
      </c>
      <c r="L26" s="7">
        <f>+L25</f>
        <v>0</v>
      </c>
      <c r="M26" s="7">
        <f>+M$14/7</f>
        <v>0</v>
      </c>
      <c r="N26" s="7">
        <f>+N$14/7/2</f>
        <v>0</v>
      </c>
      <c r="O26" s="7"/>
      <c r="P26" s="7"/>
      <c r="Q26" s="7"/>
      <c r="R26" s="7"/>
      <c r="S26" s="43"/>
      <c r="T26" s="43"/>
      <c r="U26" s="43"/>
      <c r="V26" s="43"/>
      <c r="W26" s="43"/>
      <c r="X26" s="43"/>
      <c r="Y26" s="7"/>
      <c r="Z26" s="7"/>
    </row>
    <row r="27" spans="1:26" x14ac:dyDescent="0.25">
      <c r="B27" s="3">
        <v>2005</v>
      </c>
      <c r="C27" s="13">
        <f t="shared" si="0"/>
        <v>0</v>
      </c>
      <c r="D27" s="7"/>
      <c r="E27" s="7"/>
      <c r="F27" s="7"/>
      <c r="G27" s="7"/>
      <c r="H27" s="7">
        <f>+H$14/7/2</f>
        <v>0</v>
      </c>
      <c r="I27" s="7">
        <f>+I26</f>
        <v>0</v>
      </c>
      <c r="J27" s="7">
        <f>+J26</f>
        <v>0</v>
      </c>
      <c r="K27" s="7">
        <f>+K26</f>
        <v>0</v>
      </c>
      <c r="L27" s="7">
        <f>+L26</f>
        <v>0</v>
      </c>
      <c r="M27" s="7">
        <f>+M26</f>
        <v>0</v>
      </c>
      <c r="N27" s="7">
        <f>+N$14/7</f>
        <v>0</v>
      </c>
      <c r="O27" s="7">
        <f>+O$14/7/2</f>
        <v>0</v>
      </c>
      <c r="P27" s="7"/>
      <c r="Q27" s="7"/>
      <c r="R27" s="7"/>
      <c r="S27" s="43"/>
      <c r="T27" s="43"/>
      <c r="U27" s="43"/>
      <c r="V27" s="43"/>
      <c r="W27" s="43"/>
      <c r="X27" s="43"/>
      <c r="Y27" s="7"/>
      <c r="Z27" s="7"/>
    </row>
    <row r="28" spans="1:26" x14ac:dyDescent="0.25">
      <c r="B28" s="3">
        <v>2006</v>
      </c>
      <c r="C28" s="13">
        <f t="shared" si="0"/>
        <v>0</v>
      </c>
      <c r="D28" s="7"/>
      <c r="E28" s="7"/>
      <c r="F28" s="7"/>
      <c r="G28" s="7"/>
      <c r="H28" s="7"/>
      <c r="I28" s="7">
        <f>+I$14/7/2</f>
        <v>0</v>
      </c>
      <c r="J28" s="7">
        <f>+J27</f>
        <v>0</v>
      </c>
      <c r="K28" s="7">
        <f>+K27</f>
        <v>0</v>
      </c>
      <c r="L28" s="7">
        <f>+L27</f>
        <v>0</v>
      </c>
      <c r="M28" s="7">
        <f>+M27</f>
        <v>0</v>
      </c>
      <c r="N28" s="7">
        <f>+N27</f>
        <v>0</v>
      </c>
      <c r="O28" s="7">
        <f>+O$14/7</f>
        <v>0</v>
      </c>
      <c r="P28" s="7">
        <f>+P$14/7/2</f>
        <v>0</v>
      </c>
      <c r="Q28" s="7"/>
      <c r="R28" s="7"/>
      <c r="S28" s="43"/>
      <c r="T28" s="43"/>
      <c r="U28" s="43"/>
      <c r="V28" s="43"/>
      <c r="W28" s="43"/>
      <c r="X28" s="43"/>
      <c r="Y28" s="7"/>
      <c r="Z28" s="7"/>
    </row>
    <row r="29" spans="1:26" x14ac:dyDescent="0.25">
      <c r="B29" s="3">
        <v>2007</v>
      </c>
      <c r="C29" s="13">
        <f t="shared" si="0"/>
        <v>0</v>
      </c>
      <c r="D29" s="7"/>
      <c r="E29" s="7"/>
      <c r="F29" s="7"/>
      <c r="G29" s="7"/>
      <c r="H29" s="7"/>
      <c r="I29" s="7"/>
      <c r="J29" s="7">
        <f>+J$14/7/2</f>
        <v>0</v>
      </c>
      <c r="K29" s="7">
        <f>+K28</f>
        <v>0</v>
      </c>
      <c r="L29" s="7">
        <f>+L28</f>
        <v>0</v>
      </c>
      <c r="M29" s="7">
        <f>+M28</f>
        <v>0</v>
      </c>
      <c r="N29" s="7">
        <f>+N28</f>
        <v>0</v>
      </c>
      <c r="O29" s="7">
        <f>+O28</f>
        <v>0</v>
      </c>
      <c r="P29" s="7">
        <f>+P$14/7</f>
        <v>0</v>
      </c>
      <c r="Q29" s="7">
        <f>+Q$14/7/2</f>
        <v>0</v>
      </c>
      <c r="R29" s="7"/>
      <c r="S29" s="43"/>
      <c r="T29" s="43"/>
      <c r="U29" s="43"/>
      <c r="V29" s="43"/>
      <c r="W29" s="43"/>
      <c r="X29" s="43"/>
      <c r="Y29" s="7"/>
      <c r="Z29" s="7"/>
    </row>
    <row r="30" spans="1:26" x14ac:dyDescent="0.25">
      <c r="B30" s="3">
        <v>2008</v>
      </c>
      <c r="C30" s="13">
        <f t="shared" si="0"/>
        <v>0</v>
      </c>
      <c r="D30" s="7"/>
      <c r="E30" s="7"/>
      <c r="F30" s="7"/>
      <c r="G30" s="7"/>
      <c r="H30" s="7"/>
      <c r="I30" s="7"/>
      <c r="J30" s="7"/>
      <c r="K30" s="7">
        <f>+K$14/7/2</f>
        <v>0</v>
      </c>
      <c r="L30" s="7">
        <f>+L29</f>
        <v>0</v>
      </c>
      <c r="M30" s="7">
        <f>+M29</f>
        <v>0</v>
      </c>
      <c r="N30" s="7">
        <f>+N29</f>
        <v>0</v>
      </c>
      <c r="O30" s="7">
        <f>+O29</f>
        <v>0</v>
      </c>
      <c r="P30" s="7">
        <f>+P29</f>
        <v>0</v>
      </c>
      <c r="Q30" s="7">
        <f>+Q$14/7</f>
        <v>0</v>
      </c>
      <c r="R30" s="7">
        <f>+R$14/7/2</f>
        <v>0</v>
      </c>
      <c r="S30" s="43"/>
      <c r="T30" s="43"/>
      <c r="U30" s="43"/>
      <c r="V30" s="43"/>
      <c r="W30" s="43"/>
      <c r="X30" s="43"/>
      <c r="Y30" s="7"/>
      <c r="Z30" s="7"/>
    </row>
    <row r="31" spans="1:26" x14ac:dyDescent="0.25">
      <c r="B31" s="3">
        <v>2009</v>
      </c>
      <c r="C31" s="13">
        <f t="shared" si="0"/>
        <v>0</v>
      </c>
      <c r="D31" s="7"/>
      <c r="E31" s="7"/>
      <c r="F31" s="7"/>
      <c r="G31" s="7"/>
      <c r="H31" s="7"/>
      <c r="I31" s="7"/>
      <c r="J31" s="7"/>
      <c r="K31" s="7"/>
      <c r="L31" s="7">
        <f>+L$14/7/2</f>
        <v>0</v>
      </c>
      <c r="M31" s="7">
        <f>+M30</f>
        <v>0</v>
      </c>
      <c r="N31" s="7">
        <f>+N30</f>
        <v>0</v>
      </c>
      <c r="O31" s="7">
        <f>+O30</f>
        <v>0</v>
      </c>
      <c r="P31" s="7">
        <f>+P30</f>
        <v>0</v>
      </c>
      <c r="Q31" s="7">
        <f>+Q30</f>
        <v>0</v>
      </c>
      <c r="R31" s="7">
        <f>+R$14/7</f>
        <v>0</v>
      </c>
      <c r="S31" s="43">
        <f>+S$14/7/2</f>
        <v>0</v>
      </c>
      <c r="T31" s="43"/>
      <c r="U31" s="43"/>
      <c r="V31" s="43"/>
      <c r="W31" s="43"/>
      <c r="X31" s="43"/>
      <c r="Y31" s="7"/>
      <c r="Z31" s="7"/>
    </row>
    <row r="32" spans="1:26" x14ac:dyDescent="0.25">
      <c r="A32" s="38" t="s">
        <v>59</v>
      </c>
      <c r="B32" s="3">
        <v>2010</v>
      </c>
      <c r="C32" s="13">
        <f t="shared" si="0"/>
        <v>0</v>
      </c>
      <c r="D32" s="7"/>
      <c r="E32" s="7"/>
      <c r="F32" s="7"/>
      <c r="G32" s="7"/>
      <c r="H32" s="7"/>
      <c r="I32" s="7"/>
      <c r="J32" s="7"/>
      <c r="K32" s="7"/>
      <c r="L32" s="7"/>
      <c r="M32" s="7">
        <f>+M$14/7/2</f>
        <v>0</v>
      </c>
      <c r="N32" s="7">
        <f>+N31</f>
        <v>0</v>
      </c>
      <c r="O32" s="7">
        <f>+O31</f>
        <v>0</v>
      </c>
      <c r="P32" s="7">
        <f>+P31</f>
        <v>0</v>
      </c>
      <c r="Q32" s="7">
        <f>+Q31</f>
        <v>0</v>
      </c>
      <c r="R32" s="7">
        <f>+R31</f>
        <v>0</v>
      </c>
      <c r="S32" s="43">
        <f>+S$14/7</f>
        <v>0</v>
      </c>
      <c r="T32" s="43">
        <f>+T$14/7/2</f>
        <v>0</v>
      </c>
      <c r="U32" s="43"/>
      <c r="V32" s="43"/>
      <c r="W32" s="43"/>
      <c r="X32" s="43"/>
      <c r="Y32" s="7"/>
      <c r="Z32" s="7"/>
    </row>
    <row r="33" spans="1:28" x14ac:dyDescent="0.25">
      <c r="A33" s="38"/>
      <c r="B33" s="3">
        <v>2011</v>
      </c>
      <c r="C33" s="13">
        <f t="shared" si="0"/>
        <v>0</v>
      </c>
      <c r="D33" s="7"/>
      <c r="E33" s="7"/>
      <c r="F33" s="7"/>
      <c r="G33" s="7"/>
      <c r="H33" s="7"/>
      <c r="I33" s="7"/>
      <c r="J33" s="7"/>
      <c r="K33" s="7"/>
      <c r="L33" s="7"/>
      <c r="M33" s="7"/>
      <c r="N33" s="7">
        <f>+N$14/7/2</f>
        <v>0</v>
      </c>
      <c r="O33" s="7">
        <f>+O32</f>
        <v>0</v>
      </c>
      <c r="P33" s="7">
        <f>+P32</f>
        <v>0</v>
      </c>
      <c r="Q33" s="7">
        <f>+Q32</f>
        <v>0</v>
      </c>
      <c r="R33" s="7">
        <f>+R32</f>
        <v>0</v>
      </c>
      <c r="S33" s="43">
        <f>+S32</f>
        <v>0</v>
      </c>
      <c r="T33" s="43">
        <f>+T$14/7</f>
        <v>0</v>
      </c>
      <c r="U33" s="43">
        <f>+U$14/7/2</f>
        <v>0</v>
      </c>
      <c r="V33" s="43"/>
      <c r="W33" s="43"/>
      <c r="X33" s="43"/>
      <c r="Y33" s="7"/>
      <c r="Z33" s="7"/>
    </row>
    <row r="34" spans="1:28" x14ac:dyDescent="0.25">
      <c r="A34" s="38"/>
      <c r="B34" s="3">
        <v>2012</v>
      </c>
      <c r="C34" s="13">
        <f t="shared" si="0"/>
        <v>0</v>
      </c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>
        <f>+O$14/7/2</f>
        <v>0</v>
      </c>
      <c r="P34" s="7">
        <f>+P33</f>
        <v>0</v>
      </c>
      <c r="Q34" s="7">
        <f>+Q33</f>
        <v>0</v>
      </c>
      <c r="R34" s="7">
        <f>+R33</f>
        <v>0</v>
      </c>
      <c r="S34" s="43">
        <f>+S33</f>
        <v>0</v>
      </c>
      <c r="T34" s="43">
        <f>+T$14/7</f>
        <v>0</v>
      </c>
      <c r="U34" s="43">
        <f>+U$14/7</f>
        <v>0</v>
      </c>
      <c r="V34" s="43">
        <f>+V$14/7/2</f>
        <v>0</v>
      </c>
      <c r="W34" s="43"/>
      <c r="X34" s="43"/>
      <c r="Y34" s="7"/>
      <c r="Z34" s="7"/>
    </row>
    <row r="35" spans="1:28" x14ac:dyDescent="0.25">
      <c r="A35" s="38"/>
      <c r="B35" s="3">
        <v>2013</v>
      </c>
      <c r="C35" s="13">
        <f t="shared" si="0"/>
        <v>-4142.8571428571431</v>
      </c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>
        <f>P14/7/2</f>
        <v>0</v>
      </c>
      <c r="Q35" s="7">
        <f>Q14</f>
        <v>0</v>
      </c>
      <c r="R35" s="7">
        <f t="shared" ref="R35:U36" si="1">R34</f>
        <v>0</v>
      </c>
      <c r="S35" s="43">
        <f t="shared" si="1"/>
        <v>0</v>
      </c>
      <c r="T35" s="43">
        <f t="shared" si="1"/>
        <v>0</v>
      </c>
      <c r="U35" s="43">
        <f t="shared" si="1"/>
        <v>0</v>
      </c>
      <c r="V35" s="43">
        <f>V14/7</f>
        <v>0</v>
      </c>
      <c r="W35" s="43">
        <f>$W$14/7/2</f>
        <v>4142.8571428571431</v>
      </c>
      <c r="X35" s="43"/>
      <c r="Y35" s="7"/>
      <c r="Z35" s="7"/>
    </row>
    <row r="36" spans="1:28" x14ac:dyDescent="0.25">
      <c r="A36" s="38"/>
      <c r="B36" s="3">
        <v>2014</v>
      </c>
      <c r="C36" s="13">
        <f t="shared" si="0"/>
        <v>-8285.7142857142862</v>
      </c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>
        <f>Q14/7/2</f>
        <v>0</v>
      </c>
      <c r="R36" s="7">
        <f t="shared" si="1"/>
        <v>0</v>
      </c>
      <c r="S36" s="43">
        <f t="shared" si="1"/>
        <v>0</v>
      </c>
      <c r="T36" s="43">
        <f t="shared" si="1"/>
        <v>0</v>
      </c>
      <c r="U36" s="43">
        <f t="shared" si="1"/>
        <v>0</v>
      </c>
      <c r="V36" s="43">
        <f>V35</f>
        <v>0</v>
      </c>
      <c r="W36" s="43">
        <f>$W$14/7</f>
        <v>8285.7142857142862</v>
      </c>
      <c r="X36" s="43">
        <f>X14/7/2</f>
        <v>0</v>
      </c>
      <c r="Y36" s="7"/>
      <c r="Z36" s="7"/>
    </row>
    <row r="37" spans="1:28" x14ac:dyDescent="0.25">
      <c r="A37" s="38"/>
      <c r="B37" s="3">
        <v>2015</v>
      </c>
      <c r="C37" s="13">
        <f t="shared" si="0"/>
        <v>-8285.7142857142862</v>
      </c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>
        <f>R14/7/2</f>
        <v>0</v>
      </c>
      <c r="S37" s="43">
        <f>S36</f>
        <v>0</v>
      </c>
      <c r="T37" s="43">
        <f>T36</f>
        <v>0</v>
      </c>
      <c r="U37" s="43">
        <f>U36</f>
        <v>0</v>
      </c>
      <c r="V37" s="43">
        <f>V36</f>
        <v>0</v>
      </c>
      <c r="W37" s="43">
        <f t="shared" ref="W37:W41" si="2">$W$14/7</f>
        <v>8285.7142857142862</v>
      </c>
      <c r="X37" s="43">
        <f>X14/7</f>
        <v>0</v>
      </c>
      <c r="Y37" s="7">
        <f>Y14/7/2</f>
        <v>0</v>
      </c>
      <c r="Z37" s="7"/>
    </row>
    <row r="38" spans="1:28" x14ac:dyDescent="0.25">
      <c r="A38" s="38"/>
      <c r="B38" s="3">
        <v>2016</v>
      </c>
      <c r="C38" s="13">
        <f t="shared" si="0"/>
        <v>-8285.7142857142862</v>
      </c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43">
        <f>S36</f>
        <v>0</v>
      </c>
      <c r="T38" s="43">
        <f>T36</f>
        <v>0</v>
      </c>
      <c r="U38" s="43">
        <f>U36</f>
        <v>0</v>
      </c>
      <c r="V38" s="43">
        <f>V36</f>
        <v>0</v>
      </c>
      <c r="W38" s="43">
        <f t="shared" si="2"/>
        <v>8285.7142857142862</v>
      </c>
      <c r="X38" s="43">
        <f>X14/7</f>
        <v>0</v>
      </c>
      <c r="Y38" s="7">
        <f>Y14/7/2</f>
        <v>0</v>
      </c>
      <c r="Z38" s="7"/>
    </row>
    <row r="39" spans="1:28" x14ac:dyDescent="0.25">
      <c r="A39" s="38"/>
      <c r="B39" s="3">
        <v>2017</v>
      </c>
      <c r="C39" s="13">
        <f t="shared" si="0"/>
        <v>-8285.7142857142862</v>
      </c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43"/>
      <c r="T39" s="43"/>
      <c r="U39" s="43"/>
      <c r="V39" s="43"/>
      <c r="W39" s="43">
        <f t="shared" si="2"/>
        <v>8285.7142857142862</v>
      </c>
      <c r="X39" s="43"/>
      <c r="Y39" s="7"/>
      <c r="Z39" s="7"/>
    </row>
    <row r="40" spans="1:28" x14ac:dyDescent="0.25">
      <c r="A40" s="38"/>
      <c r="B40" s="3">
        <v>2018</v>
      </c>
      <c r="C40" s="13">
        <f>-SUM(D40:AB40)</f>
        <v>-8285.7142857142862</v>
      </c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43"/>
      <c r="T40" s="43"/>
      <c r="U40" s="43"/>
      <c r="V40" s="43"/>
      <c r="W40" s="43">
        <f t="shared" si="2"/>
        <v>8285.7142857142862</v>
      </c>
      <c r="X40" s="43"/>
      <c r="Y40" s="7"/>
      <c r="Z40" s="7"/>
    </row>
    <row r="41" spans="1:28" x14ac:dyDescent="0.25">
      <c r="A41" s="38"/>
      <c r="B41" s="3">
        <v>2019</v>
      </c>
      <c r="C41" s="13">
        <f>-SUM(D41:AB41)</f>
        <v>-8285.7142857142862</v>
      </c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43"/>
      <c r="T41" s="43"/>
      <c r="U41" s="43"/>
      <c r="V41" s="43"/>
      <c r="W41" s="43">
        <f t="shared" si="2"/>
        <v>8285.7142857142862</v>
      </c>
      <c r="X41" s="43"/>
      <c r="Y41" s="7"/>
      <c r="Z41" s="7"/>
    </row>
    <row r="42" spans="1:28" x14ac:dyDescent="0.25">
      <c r="A42" s="38"/>
      <c r="B42" s="3">
        <v>2020</v>
      </c>
      <c r="C42" s="13">
        <f t="shared" ref="C42:C43" si="3">-SUM(D42:AB42)</f>
        <v>-4142.8571428571431</v>
      </c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43"/>
      <c r="T42" s="43"/>
      <c r="U42" s="43"/>
      <c r="V42" s="43"/>
      <c r="W42" s="43">
        <f>$W$14/7/2</f>
        <v>4142.8571428571431</v>
      </c>
      <c r="X42" s="43"/>
      <c r="Y42" s="7"/>
      <c r="Z42" s="7"/>
    </row>
    <row r="43" spans="1:28" x14ac:dyDescent="0.25">
      <c r="A43" s="38"/>
      <c r="B43" s="3">
        <v>2021</v>
      </c>
      <c r="C43" s="13">
        <f t="shared" si="3"/>
        <v>0</v>
      </c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43"/>
      <c r="T43" s="43"/>
      <c r="U43" s="43"/>
      <c r="V43" s="43"/>
      <c r="W43" s="43"/>
      <c r="X43" s="43"/>
      <c r="Y43" s="7"/>
      <c r="Z43" s="7"/>
    </row>
    <row r="44" spans="1:28" x14ac:dyDescent="0.25">
      <c r="A44" s="38"/>
      <c r="B44" s="3"/>
      <c r="C44" s="12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37"/>
      <c r="W44" s="37"/>
      <c r="X44" s="29"/>
      <c r="Y44" s="7"/>
      <c r="Z44" s="7"/>
    </row>
    <row r="45" spans="1:28" x14ac:dyDescent="0.25">
      <c r="A45" s="38" t="s">
        <v>62</v>
      </c>
      <c r="B45" s="7">
        <f>SUM(D45:X45)</f>
        <v>0</v>
      </c>
      <c r="C45" s="29">
        <f>SUM(C16:C44)</f>
        <v>-58000.000000000015</v>
      </c>
      <c r="D45" s="7">
        <f t="shared" ref="D45:AB45" si="4">-SUM(D16:D44)+D14</f>
        <v>0</v>
      </c>
      <c r="E45" s="7">
        <f t="shared" si="4"/>
        <v>0</v>
      </c>
      <c r="F45" s="7">
        <f t="shared" si="4"/>
        <v>0</v>
      </c>
      <c r="G45" s="7">
        <f t="shared" si="4"/>
        <v>0</v>
      </c>
      <c r="H45" s="7">
        <f t="shared" si="4"/>
        <v>0</v>
      </c>
      <c r="I45" s="7">
        <f t="shared" si="4"/>
        <v>0</v>
      </c>
      <c r="J45" s="7">
        <f t="shared" si="4"/>
        <v>0</v>
      </c>
      <c r="K45" s="7">
        <f t="shared" si="4"/>
        <v>0</v>
      </c>
      <c r="L45" s="7">
        <f t="shared" si="4"/>
        <v>0</v>
      </c>
      <c r="M45" s="7">
        <f t="shared" si="4"/>
        <v>0</v>
      </c>
      <c r="N45" s="7">
        <f t="shared" si="4"/>
        <v>0</v>
      </c>
      <c r="O45" s="7">
        <f t="shared" si="4"/>
        <v>0</v>
      </c>
      <c r="P45" s="7">
        <f t="shared" si="4"/>
        <v>0</v>
      </c>
      <c r="Q45" s="7">
        <f t="shared" si="4"/>
        <v>0</v>
      </c>
      <c r="R45" s="7">
        <f t="shared" si="4"/>
        <v>0</v>
      </c>
      <c r="S45" s="7">
        <f t="shared" si="4"/>
        <v>0</v>
      </c>
      <c r="T45" s="7">
        <f t="shared" si="4"/>
        <v>0</v>
      </c>
      <c r="U45" s="7">
        <f t="shared" si="4"/>
        <v>0</v>
      </c>
      <c r="V45" s="43">
        <f t="shared" si="4"/>
        <v>0</v>
      </c>
      <c r="W45" s="43">
        <f t="shared" si="4"/>
        <v>0</v>
      </c>
      <c r="X45" s="333">
        <f t="shared" si="4"/>
        <v>0</v>
      </c>
      <c r="Y45" s="333">
        <f t="shared" si="4"/>
        <v>0</v>
      </c>
      <c r="Z45" s="333">
        <f t="shared" si="4"/>
        <v>0</v>
      </c>
      <c r="AA45" s="333">
        <f t="shared" si="4"/>
        <v>0</v>
      </c>
      <c r="AB45" s="333">
        <f t="shared" si="4"/>
        <v>0</v>
      </c>
    </row>
    <row r="46" spans="1:28" x14ac:dyDescent="0.25">
      <c r="A46" s="38"/>
      <c r="B46" s="29"/>
      <c r="C46" s="3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8" x14ac:dyDescent="0.25">
      <c r="A47" s="39" t="s">
        <v>63</v>
      </c>
      <c r="B47" s="3"/>
      <c r="C47" s="30">
        <f>+C14+C45</f>
        <v>0</v>
      </c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8" x14ac:dyDescent="0.25">
      <c r="A48" s="3"/>
      <c r="B48" s="3"/>
      <c r="C48" s="3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x14ac:dyDescent="0.25">
      <c r="A49" s="3"/>
      <c r="B49" s="36"/>
      <c r="C49" s="3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x14ac:dyDescent="0.25">
      <c r="A50" s="3"/>
      <c r="B50" s="3"/>
      <c r="C50" s="3"/>
      <c r="E50" s="7"/>
      <c r="F50" s="4"/>
      <c r="G50" s="4"/>
      <c r="H50" s="4"/>
      <c r="I50" s="4"/>
      <c r="J50" s="4"/>
      <c r="K50" s="4"/>
      <c r="L50" s="4"/>
      <c r="M50" s="4"/>
      <c r="N50" s="7">
        <f>SUM(E32:E50)</f>
        <v>0</v>
      </c>
      <c r="O50" s="4"/>
      <c r="P50" s="4"/>
      <c r="Q50" s="4"/>
      <c r="R50" s="4"/>
      <c r="S50" s="4"/>
    </row>
    <row r="51" spans="1:26" x14ac:dyDescent="0.25">
      <c r="B51" s="3"/>
      <c r="C51" s="3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</row>
    <row r="52" spans="1:26" x14ac:dyDescent="0.25"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</row>
    <row r="53" spans="1:26" x14ac:dyDescent="0.25"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</row>
    <row r="54" spans="1:26" x14ac:dyDescent="0.25"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</row>
    <row r="55" spans="1:26" x14ac:dyDescent="0.25"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</row>
    <row r="56" spans="1:26" x14ac:dyDescent="0.25"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</row>
    <row r="57" spans="1:26" x14ac:dyDescent="0.25"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</row>
    <row r="58" spans="1:26" x14ac:dyDescent="0.25"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</row>
    <row r="59" spans="1:26" x14ac:dyDescent="0.25"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</row>
    <row r="60" spans="1:26" x14ac:dyDescent="0.25"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</row>
    <row r="61" spans="1:26" x14ac:dyDescent="0.25"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</row>
  </sheetData>
  <pageMargins left="0.7" right="0.7" top="0.75" bottom="0.75" header="0.3" footer="0.3"/>
  <pageSetup scale="69" orientation="landscape" horizontalDpi="4294967294" verticalDpi="4294967294" r:id="rId1"/>
  <headerFooter>
    <oddFooter>&amp;Z&amp;F&amp;RPage &amp;P</oddFooter>
  </headerFooter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200-000000000000}">
  <sheetPr codeName="Sheet187">
    <tabColor theme="6" tint="-0.249977111117893"/>
    <pageSetUpPr fitToPage="1"/>
  </sheetPr>
  <dimension ref="A1:AB61"/>
  <sheetViews>
    <sheetView workbookViewId="0"/>
  </sheetViews>
  <sheetFormatPr defaultColWidth="9.140625" defaultRowHeight="15" x14ac:dyDescent="0.25"/>
  <cols>
    <col min="1" max="1" width="20.85546875" customWidth="1"/>
    <col min="2" max="2" width="9.5703125" bestFit="1" customWidth="1"/>
    <col min="3" max="3" width="12.85546875" customWidth="1"/>
    <col min="4" max="12" width="7.42578125" hidden="1" customWidth="1"/>
    <col min="13" max="13" width="7.5703125" hidden="1" customWidth="1"/>
    <col min="14" max="25" width="10.42578125" customWidth="1"/>
  </cols>
  <sheetData>
    <row r="1" spans="1:28" x14ac:dyDescent="0.25">
      <c r="A1" s="11" t="s">
        <v>10</v>
      </c>
      <c r="O1" t="s">
        <v>647</v>
      </c>
    </row>
    <row r="2" spans="1:28" x14ac:dyDescent="0.25">
      <c r="A2" s="9" t="s">
        <v>438</v>
      </c>
    </row>
    <row r="3" spans="1:28" x14ac:dyDescent="0.25">
      <c r="A3" s="9" t="s">
        <v>80</v>
      </c>
    </row>
    <row r="4" spans="1:28" x14ac:dyDescent="0.25">
      <c r="R4" s="40" t="s">
        <v>4</v>
      </c>
      <c r="S4" s="41"/>
      <c r="T4" s="40" t="s">
        <v>8</v>
      </c>
    </row>
    <row r="5" spans="1:28" x14ac:dyDescent="0.25">
      <c r="A5" s="10" t="s">
        <v>9</v>
      </c>
      <c r="B5" s="12" t="s">
        <v>64</v>
      </c>
      <c r="C5" s="12" t="s">
        <v>12</v>
      </c>
      <c r="R5" s="42" t="s">
        <v>2</v>
      </c>
      <c r="S5" s="42" t="s">
        <v>60</v>
      </c>
      <c r="T5" s="42" t="s">
        <v>7</v>
      </c>
    </row>
    <row r="6" spans="1:28" x14ac:dyDescent="0.25">
      <c r="B6" s="3"/>
      <c r="R6" s="3"/>
    </row>
    <row r="7" spans="1:28" x14ac:dyDescent="0.25">
      <c r="A7" s="213" t="s">
        <v>704</v>
      </c>
      <c r="B7" s="212">
        <v>808</v>
      </c>
      <c r="C7" s="214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5"/>
      <c r="P7" s="6"/>
      <c r="Q7" s="6"/>
      <c r="R7" s="13">
        <f>+C14</f>
        <v>10445.25</v>
      </c>
      <c r="S7" s="13">
        <f>+-C45</f>
        <v>10445.25</v>
      </c>
      <c r="T7" s="13">
        <f>+R7-S7</f>
        <v>0</v>
      </c>
    </row>
    <row r="8" spans="1:28" x14ac:dyDescent="0.25">
      <c r="A8" s="213"/>
      <c r="B8" s="3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5"/>
      <c r="P8" s="6"/>
      <c r="Q8" s="6"/>
    </row>
    <row r="9" spans="1:28" x14ac:dyDescent="0.25">
      <c r="A9" s="2"/>
      <c r="B9" s="3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5"/>
      <c r="P9" s="6"/>
      <c r="Q9" s="6"/>
    </row>
    <row r="10" spans="1:28" x14ac:dyDescent="0.25">
      <c r="B10" s="3"/>
    </row>
    <row r="11" spans="1:28" x14ac:dyDescent="0.25">
      <c r="A11" s="686" t="s">
        <v>66</v>
      </c>
      <c r="B11" s="212" t="s">
        <v>1261</v>
      </c>
      <c r="C11" s="214"/>
    </row>
    <row r="12" spans="1:28" x14ac:dyDescent="0.25">
      <c r="B12" s="28"/>
      <c r="C12" s="2"/>
    </row>
    <row r="13" spans="1:28" x14ac:dyDescent="0.25">
      <c r="A13" s="9" t="s">
        <v>5</v>
      </c>
      <c r="C13" s="31" t="s">
        <v>3</v>
      </c>
      <c r="D13" s="32">
        <v>1994</v>
      </c>
      <c r="E13" s="32">
        <v>1995</v>
      </c>
      <c r="F13" s="32">
        <v>1996</v>
      </c>
      <c r="G13" s="32">
        <v>1997</v>
      </c>
      <c r="H13" s="32">
        <v>1998</v>
      </c>
      <c r="I13" s="32">
        <v>1999</v>
      </c>
      <c r="J13" s="32">
        <v>2000</v>
      </c>
      <c r="K13" s="32">
        <v>2001</v>
      </c>
      <c r="L13" s="32">
        <v>2002</v>
      </c>
      <c r="M13" s="32">
        <v>2003</v>
      </c>
      <c r="N13" s="32">
        <v>2004</v>
      </c>
      <c r="O13" s="32">
        <v>2005</v>
      </c>
      <c r="P13" s="32">
        <v>2006</v>
      </c>
      <c r="Q13" s="32">
        <v>2007</v>
      </c>
      <c r="R13" s="32">
        <v>2008</v>
      </c>
      <c r="S13" s="32">
        <v>2009</v>
      </c>
      <c r="T13" s="32">
        <v>2010</v>
      </c>
      <c r="U13" s="32">
        <v>2011</v>
      </c>
      <c r="V13" s="32">
        <v>2012</v>
      </c>
      <c r="W13" s="32">
        <v>2013</v>
      </c>
      <c r="X13" s="32">
        <v>2014</v>
      </c>
      <c r="Y13" s="328">
        <v>2015</v>
      </c>
      <c r="Z13" s="32">
        <v>2016</v>
      </c>
      <c r="AA13" s="328">
        <v>2017</v>
      </c>
      <c r="AB13" s="32">
        <v>2018</v>
      </c>
    </row>
    <row r="14" spans="1:28" x14ac:dyDescent="0.25">
      <c r="A14" s="9" t="s">
        <v>73</v>
      </c>
      <c r="C14" s="222">
        <f>SUM(D14:Z14)</f>
        <v>10445.25</v>
      </c>
      <c r="D14" s="43">
        <f>+'Equip Review 032310'!G29</f>
        <v>0</v>
      </c>
      <c r="E14" s="43">
        <f>+'Equip Review 032310'!H29</f>
        <v>0</v>
      </c>
      <c r="F14" s="43">
        <f>+'Equip Review 032310'!I29</f>
        <v>0</v>
      </c>
      <c r="G14" s="43">
        <f>+'Equip Review 032310'!J29</f>
        <v>0</v>
      </c>
      <c r="H14" s="43">
        <f>+'Equip Review 032310'!K29</f>
        <v>0</v>
      </c>
      <c r="I14" s="43">
        <f>+'Equip Review 032310'!L29</f>
        <v>0</v>
      </c>
      <c r="J14" s="43">
        <f>+'Equip Review 032310'!M29</f>
        <v>0</v>
      </c>
      <c r="K14" s="43">
        <f>+'Equip Review 032310'!N29</f>
        <v>0</v>
      </c>
      <c r="L14" s="43">
        <f>+'Equip Review 032310'!O29</f>
        <v>0</v>
      </c>
      <c r="M14" s="43">
        <f>+'Equip Review 032310'!P29</f>
        <v>0</v>
      </c>
      <c r="N14" s="43"/>
      <c r="O14" s="43"/>
      <c r="P14" s="43"/>
      <c r="Q14" s="43"/>
      <c r="R14" s="43"/>
      <c r="S14" s="43"/>
      <c r="T14" s="43"/>
      <c r="U14" s="43"/>
      <c r="V14" s="43"/>
      <c r="W14" s="43">
        <v>10445.25</v>
      </c>
      <c r="X14" s="43"/>
    </row>
    <row r="15" spans="1:28" x14ac:dyDescent="0.25">
      <c r="A15" s="34"/>
      <c r="B15" s="2"/>
      <c r="C15" s="2"/>
      <c r="S15" s="43"/>
      <c r="T15" s="43"/>
      <c r="U15" s="43"/>
      <c r="V15" s="43"/>
      <c r="W15" s="43"/>
      <c r="X15" s="43"/>
    </row>
    <row r="16" spans="1:28" x14ac:dyDescent="0.25">
      <c r="A16" s="9" t="s">
        <v>6</v>
      </c>
      <c r="B16" s="3">
        <v>1994</v>
      </c>
      <c r="C16" s="13">
        <f>-SUM(D16:Z16)</f>
        <v>0</v>
      </c>
      <c r="D16" s="7">
        <f>+D$14/7/2</f>
        <v>0</v>
      </c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43"/>
      <c r="T16" s="43"/>
      <c r="U16" s="43"/>
      <c r="V16" s="43"/>
      <c r="W16" s="43"/>
      <c r="X16" s="43"/>
      <c r="Y16" s="7"/>
      <c r="Z16" s="7"/>
    </row>
    <row r="17" spans="1:26" x14ac:dyDescent="0.25">
      <c r="B17" s="3">
        <v>1995</v>
      </c>
      <c r="C17" s="13">
        <f t="shared" ref="C17:C39" si="0">-SUM(D17:Z17)</f>
        <v>0</v>
      </c>
      <c r="D17" s="7">
        <f>+D$14/7</f>
        <v>0</v>
      </c>
      <c r="E17" s="7">
        <f>+E$14/7/2</f>
        <v>0</v>
      </c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43"/>
      <c r="T17" s="43"/>
      <c r="U17" s="43"/>
      <c r="V17" s="43"/>
      <c r="W17" s="43"/>
      <c r="X17" s="43"/>
      <c r="Y17" s="7"/>
      <c r="Z17" s="7"/>
    </row>
    <row r="18" spans="1:26" x14ac:dyDescent="0.25">
      <c r="B18" s="3">
        <v>1996</v>
      </c>
      <c r="C18" s="13">
        <f t="shared" si="0"/>
        <v>0</v>
      </c>
      <c r="D18" s="7">
        <f>+D17</f>
        <v>0</v>
      </c>
      <c r="E18" s="7">
        <f>+E$14/7</f>
        <v>0</v>
      </c>
      <c r="F18" s="7">
        <f>+F$14/7/2</f>
        <v>0</v>
      </c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43"/>
      <c r="T18" s="43"/>
      <c r="U18" s="43"/>
      <c r="V18" s="43"/>
      <c r="W18" s="43"/>
      <c r="X18" s="43"/>
      <c r="Y18" s="7"/>
      <c r="Z18" s="7"/>
    </row>
    <row r="19" spans="1:26" x14ac:dyDescent="0.25">
      <c r="B19" s="3">
        <v>1997</v>
      </c>
      <c r="C19" s="13">
        <f t="shared" si="0"/>
        <v>0</v>
      </c>
      <c r="D19" s="7">
        <f>+D18</f>
        <v>0</v>
      </c>
      <c r="E19" s="7">
        <f>+E18</f>
        <v>0</v>
      </c>
      <c r="F19" s="7">
        <f>+F$14/7</f>
        <v>0</v>
      </c>
      <c r="G19" s="7">
        <f>+G$14/7/2</f>
        <v>0</v>
      </c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43"/>
      <c r="T19" s="43"/>
      <c r="U19" s="43"/>
      <c r="V19" s="43"/>
      <c r="W19" s="43"/>
      <c r="X19" s="43"/>
      <c r="Y19" s="7"/>
      <c r="Z19" s="7"/>
    </row>
    <row r="20" spans="1:26" x14ac:dyDescent="0.25">
      <c r="B20" s="3">
        <v>1998</v>
      </c>
      <c r="C20" s="13">
        <f t="shared" si="0"/>
        <v>0</v>
      </c>
      <c r="D20" s="7">
        <f>+D19</f>
        <v>0</v>
      </c>
      <c r="E20" s="7">
        <f>+E19</f>
        <v>0</v>
      </c>
      <c r="F20" s="7">
        <f>+F19</f>
        <v>0</v>
      </c>
      <c r="G20" s="7">
        <f>+G$14/7</f>
        <v>0</v>
      </c>
      <c r="H20" s="7">
        <f>+H$14/7/2</f>
        <v>0</v>
      </c>
      <c r="I20" s="7"/>
      <c r="J20" s="7"/>
      <c r="K20" s="7"/>
      <c r="L20" s="7"/>
      <c r="M20" s="7"/>
      <c r="N20" s="7"/>
      <c r="O20" s="7"/>
      <c r="P20" s="7"/>
      <c r="Q20" s="7"/>
      <c r="R20" s="7"/>
      <c r="S20" s="43"/>
      <c r="T20" s="43"/>
      <c r="U20" s="43"/>
      <c r="V20" s="43"/>
      <c r="W20" s="43"/>
      <c r="X20" s="43"/>
      <c r="Y20" s="7"/>
      <c r="Z20" s="7"/>
    </row>
    <row r="21" spans="1:26" x14ac:dyDescent="0.25">
      <c r="B21" s="3">
        <v>1999</v>
      </c>
      <c r="C21" s="13">
        <f t="shared" si="0"/>
        <v>0</v>
      </c>
      <c r="D21" s="7">
        <f>+D20</f>
        <v>0</v>
      </c>
      <c r="E21" s="7">
        <f>+E20</f>
        <v>0</v>
      </c>
      <c r="F21" s="7">
        <f>+F20</f>
        <v>0</v>
      </c>
      <c r="G21" s="7">
        <f>+G20</f>
        <v>0</v>
      </c>
      <c r="H21" s="7">
        <f>+H$14/7</f>
        <v>0</v>
      </c>
      <c r="I21" s="7">
        <f>+I$14/7/2</f>
        <v>0</v>
      </c>
      <c r="J21" s="7"/>
      <c r="K21" s="7"/>
      <c r="L21" s="7"/>
      <c r="M21" s="7"/>
      <c r="N21" s="7"/>
      <c r="O21" s="7"/>
      <c r="P21" s="7"/>
      <c r="Q21" s="7"/>
      <c r="R21" s="7"/>
      <c r="S21" s="43"/>
      <c r="T21" s="43"/>
      <c r="U21" s="43"/>
      <c r="V21" s="43"/>
      <c r="W21" s="43"/>
      <c r="X21" s="43"/>
      <c r="Y21" s="7"/>
      <c r="Z21" s="7"/>
    </row>
    <row r="22" spans="1:26" x14ac:dyDescent="0.25">
      <c r="B22" s="3">
        <v>2000</v>
      </c>
      <c r="C22" s="13">
        <f t="shared" si="0"/>
        <v>0</v>
      </c>
      <c r="D22" s="7">
        <f>+D21</f>
        <v>0</v>
      </c>
      <c r="E22" s="7">
        <f>+E21</f>
        <v>0</v>
      </c>
      <c r="F22" s="7">
        <f>+F21</f>
        <v>0</v>
      </c>
      <c r="G22" s="7">
        <f>+G21</f>
        <v>0</v>
      </c>
      <c r="H22" s="7">
        <f>+H21</f>
        <v>0</v>
      </c>
      <c r="I22" s="7">
        <f>+I$14/7</f>
        <v>0</v>
      </c>
      <c r="J22" s="7">
        <f>+J$14/7/2</f>
        <v>0</v>
      </c>
      <c r="K22" s="7"/>
      <c r="L22" s="7"/>
      <c r="M22" s="7"/>
      <c r="N22" s="7"/>
      <c r="O22" s="7"/>
      <c r="P22" s="7"/>
      <c r="Q22" s="7"/>
      <c r="R22" s="7"/>
      <c r="S22" s="43"/>
      <c r="T22" s="43"/>
      <c r="U22" s="43"/>
      <c r="V22" s="43"/>
      <c r="W22" s="43"/>
      <c r="X22" s="43"/>
      <c r="Y22" s="7"/>
      <c r="Z22" s="7"/>
    </row>
    <row r="23" spans="1:26" x14ac:dyDescent="0.25">
      <c r="B23" s="3">
        <v>2001</v>
      </c>
      <c r="C23" s="13">
        <f t="shared" si="0"/>
        <v>0</v>
      </c>
      <c r="D23" s="7">
        <f>+D$14/7/2</f>
        <v>0</v>
      </c>
      <c r="E23" s="7">
        <f>+E22</f>
        <v>0</v>
      </c>
      <c r="F23" s="7">
        <f>+F22</f>
        <v>0</v>
      </c>
      <c r="G23" s="7">
        <f>+G22</f>
        <v>0</v>
      </c>
      <c r="H23" s="7">
        <f>+H22</f>
        <v>0</v>
      </c>
      <c r="I23" s="7">
        <f>+I22</f>
        <v>0</v>
      </c>
      <c r="J23" s="7">
        <f>+J$14/7</f>
        <v>0</v>
      </c>
      <c r="K23" s="7">
        <f>+K$14/7/2</f>
        <v>0</v>
      </c>
      <c r="L23" s="7"/>
      <c r="M23" s="7"/>
      <c r="N23" s="7"/>
      <c r="O23" s="7"/>
      <c r="P23" s="7"/>
      <c r="Q23" s="7"/>
      <c r="R23" s="7"/>
      <c r="S23" s="43"/>
      <c r="T23" s="43"/>
      <c r="U23" s="43"/>
      <c r="V23" s="43"/>
      <c r="W23" s="43"/>
      <c r="X23" s="43"/>
      <c r="Y23" s="7"/>
      <c r="Z23" s="7"/>
    </row>
    <row r="24" spans="1:26" x14ac:dyDescent="0.25">
      <c r="B24" s="3">
        <v>2002</v>
      </c>
      <c r="C24" s="13">
        <f t="shared" si="0"/>
        <v>0</v>
      </c>
      <c r="D24" s="7"/>
      <c r="E24" s="7">
        <f>+E$14/7/2</f>
        <v>0</v>
      </c>
      <c r="F24" s="7">
        <f>+F23</f>
        <v>0</v>
      </c>
      <c r="G24" s="7">
        <f>+G23</f>
        <v>0</v>
      </c>
      <c r="H24" s="7">
        <f>+H23</f>
        <v>0</v>
      </c>
      <c r="I24" s="7">
        <f>+I23</f>
        <v>0</v>
      </c>
      <c r="J24" s="7">
        <f>+J23</f>
        <v>0</v>
      </c>
      <c r="K24" s="7">
        <f>+K$14/7</f>
        <v>0</v>
      </c>
      <c r="L24" s="7">
        <f>+L$14/7/2</f>
        <v>0</v>
      </c>
      <c r="M24" s="7"/>
      <c r="N24" s="7"/>
      <c r="O24" s="7"/>
      <c r="P24" s="7"/>
      <c r="Q24" s="7"/>
      <c r="R24" s="7"/>
      <c r="S24" s="43"/>
      <c r="T24" s="43"/>
      <c r="U24" s="43"/>
      <c r="V24" s="43"/>
      <c r="W24" s="43"/>
      <c r="X24" s="43"/>
      <c r="Y24" s="7"/>
      <c r="Z24" s="7"/>
    </row>
    <row r="25" spans="1:26" x14ac:dyDescent="0.25">
      <c r="B25" s="3">
        <v>2003</v>
      </c>
      <c r="C25" s="13">
        <f t="shared" si="0"/>
        <v>0</v>
      </c>
      <c r="D25" s="7"/>
      <c r="E25" s="7"/>
      <c r="F25" s="7">
        <f>+F$14/7/2</f>
        <v>0</v>
      </c>
      <c r="G25" s="7">
        <f>+G24</f>
        <v>0</v>
      </c>
      <c r="H25" s="7">
        <f>+H24</f>
        <v>0</v>
      </c>
      <c r="I25" s="7">
        <f>+I24</f>
        <v>0</v>
      </c>
      <c r="J25" s="7">
        <f>+J24</f>
        <v>0</v>
      </c>
      <c r="K25" s="7">
        <f>+K24</f>
        <v>0</v>
      </c>
      <c r="L25" s="7">
        <f>+L$14/7</f>
        <v>0</v>
      </c>
      <c r="M25" s="7">
        <f>+M$14/7/2</f>
        <v>0</v>
      </c>
      <c r="N25" s="7"/>
      <c r="O25" s="7"/>
      <c r="P25" s="7"/>
      <c r="Q25" s="7"/>
      <c r="R25" s="7"/>
      <c r="S25" s="43"/>
      <c r="T25" s="43"/>
      <c r="U25" s="43"/>
      <c r="V25" s="43"/>
      <c r="W25" s="43"/>
      <c r="X25" s="43"/>
      <c r="Y25" s="7"/>
      <c r="Z25" s="7"/>
    </row>
    <row r="26" spans="1:26" x14ac:dyDescent="0.25">
      <c r="B26" s="3">
        <v>2004</v>
      </c>
      <c r="C26" s="13">
        <f t="shared" si="0"/>
        <v>0</v>
      </c>
      <c r="D26" s="7"/>
      <c r="E26" s="7"/>
      <c r="F26" s="7"/>
      <c r="G26" s="7">
        <f>+G$14/7/2</f>
        <v>0</v>
      </c>
      <c r="H26" s="7">
        <f>+H25</f>
        <v>0</v>
      </c>
      <c r="I26" s="7">
        <f>+I25</f>
        <v>0</v>
      </c>
      <c r="J26" s="7">
        <f>+J25</f>
        <v>0</v>
      </c>
      <c r="K26" s="7">
        <f>+K25</f>
        <v>0</v>
      </c>
      <c r="L26" s="7">
        <f>+L25</f>
        <v>0</v>
      </c>
      <c r="M26" s="7">
        <f>+M$14/7</f>
        <v>0</v>
      </c>
      <c r="N26" s="7">
        <f>+N$14/7/2</f>
        <v>0</v>
      </c>
      <c r="O26" s="7"/>
      <c r="P26" s="7"/>
      <c r="Q26" s="7"/>
      <c r="R26" s="7"/>
      <c r="S26" s="43"/>
      <c r="T26" s="43"/>
      <c r="U26" s="43"/>
      <c r="V26" s="43"/>
      <c r="W26" s="43"/>
      <c r="X26" s="43"/>
      <c r="Y26" s="7"/>
      <c r="Z26" s="7"/>
    </row>
    <row r="27" spans="1:26" x14ac:dyDescent="0.25">
      <c r="B27" s="3">
        <v>2005</v>
      </c>
      <c r="C27" s="13">
        <f t="shared" si="0"/>
        <v>0</v>
      </c>
      <c r="D27" s="7"/>
      <c r="E27" s="7"/>
      <c r="F27" s="7"/>
      <c r="G27" s="7"/>
      <c r="H27" s="7">
        <f>+H$14/7/2</f>
        <v>0</v>
      </c>
      <c r="I27" s="7">
        <f>+I26</f>
        <v>0</v>
      </c>
      <c r="J27" s="7">
        <f>+J26</f>
        <v>0</v>
      </c>
      <c r="K27" s="7">
        <f>+K26</f>
        <v>0</v>
      </c>
      <c r="L27" s="7">
        <f>+L26</f>
        <v>0</v>
      </c>
      <c r="M27" s="7">
        <f>+M26</f>
        <v>0</v>
      </c>
      <c r="N27" s="7">
        <f>+N$14/7</f>
        <v>0</v>
      </c>
      <c r="O27" s="7">
        <f>+O$14/7/2</f>
        <v>0</v>
      </c>
      <c r="P27" s="7"/>
      <c r="Q27" s="7"/>
      <c r="R27" s="7"/>
      <c r="S27" s="43"/>
      <c r="T27" s="43"/>
      <c r="U27" s="43"/>
      <c r="V27" s="43"/>
      <c r="W27" s="43"/>
      <c r="X27" s="43"/>
      <c r="Y27" s="7"/>
      <c r="Z27" s="7"/>
    </row>
    <row r="28" spans="1:26" x14ac:dyDescent="0.25">
      <c r="B28" s="3">
        <v>2006</v>
      </c>
      <c r="C28" s="13">
        <f t="shared" si="0"/>
        <v>0</v>
      </c>
      <c r="D28" s="7"/>
      <c r="E28" s="7"/>
      <c r="F28" s="7"/>
      <c r="G28" s="7"/>
      <c r="H28" s="7"/>
      <c r="I28" s="7">
        <f>+I$14/7/2</f>
        <v>0</v>
      </c>
      <c r="J28" s="7">
        <f>+J27</f>
        <v>0</v>
      </c>
      <c r="K28" s="7">
        <f>+K27</f>
        <v>0</v>
      </c>
      <c r="L28" s="7">
        <f>+L27</f>
        <v>0</v>
      </c>
      <c r="M28" s="7">
        <f>+M27</f>
        <v>0</v>
      </c>
      <c r="N28" s="7">
        <f>+N27</f>
        <v>0</v>
      </c>
      <c r="O28" s="7">
        <f>+O$14/7</f>
        <v>0</v>
      </c>
      <c r="P28" s="7">
        <f>+P$14/7/2</f>
        <v>0</v>
      </c>
      <c r="Q28" s="7"/>
      <c r="R28" s="7"/>
      <c r="S28" s="43"/>
      <c r="T28" s="43"/>
      <c r="U28" s="43"/>
      <c r="V28" s="43"/>
      <c r="W28" s="43"/>
      <c r="X28" s="43"/>
      <c r="Y28" s="7"/>
      <c r="Z28" s="7"/>
    </row>
    <row r="29" spans="1:26" x14ac:dyDescent="0.25">
      <c r="B29" s="3">
        <v>2007</v>
      </c>
      <c r="C29" s="13">
        <f t="shared" si="0"/>
        <v>0</v>
      </c>
      <c r="D29" s="7"/>
      <c r="E29" s="7"/>
      <c r="F29" s="7"/>
      <c r="G29" s="7"/>
      <c r="H29" s="7"/>
      <c r="I29" s="7"/>
      <c r="J29" s="7">
        <f>+J$14/7/2</f>
        <v>0</v>
      </c>
      <c r="K29" s="7">
        <f>+K28</f>
        <v>0</v>
      </c>
      <c r="L29" s="7">
        <f>+L28</f>
        <v>0</v>
      </c>
      <c r="M29" s="7">
        <f>+M28</f>
        <v>0</v>
      </c>
      <c r="N29" s="7">
        <f>+N28</f>
        <v>0</v>
      </c>
      <c r="O29" s="7">
        <f>+O28</f>
        <v>0</v>
      </c>
      <c r="P29" s="7">
        <f>+P$14/7</f>
        <v>0</v>
      </c>
      <c r="Q29" s="7">
        <f>+Q$14/7/2</f>
        <v>0</v>
      </c>
      <c r="R29" s="7"/>
      <c r="S29" s="43"/>
      <c r="T29" s="43"/>
      <c r="U29" s="43"/>
      <c r="V29" s="43"/>
      <c r="W29" s="43"/>
      <c r="X29" s="43"/>
      <c r="Y29" s="7"/>
      <c r="Z29" s="7"/>
    </row>
    <row r="30" spans="1:26" x14ac:dyDescent="0.25">
      <c r="B30" s="3">
        <v>2008</v>
      </c>
      <c r="C30" s="13">
        <f t="shared" si="0"/>
        <v>0</v>
      </c>
      <c r="D30" s="7"/>
      <c r="E30" s="7"/>
      <c r="F30" s="7"/>
      <c r="G30" s="7"/>
      <c r="H30" s="7"/>
      <c r="I30" s="7"/>
      <c r="J30" s="7"/>
      <c r="K30" s="7">
        <f>+K$14/7/2</f>
        <v>0</v>
      </c>
      <c r="L30" s="7">
        <f>+L29</f>
        <v>0</v>
      </c>
      <c r="M30" s="7">
        <f>+M29</f>
        <v>0</v>
      </c>
      <c r="N30" s="7">
        <f>+N29</f>
        <v>0</v>
      </c>
      <c r="O30" s="7">
        <f>+O29</f>
        <v>0</v>
      </c>
      <c r="P30" s="7">
        <f>+P29</f>
        <v>0</v>
      </c>
      <c r="Q30" s="7">
        <f>+Q$14/7</f>
        <v>0</v>
      </c>
      <c r="R30" s="7">
        <f>+R$14/7/2</f>
        <v>0</v>
      </c>
      <c r="S30" s="43"/>
      <c r="T30" s="43"/>
      <c r="U30" s="43"/>
      <c r="V30" s="43"/>
      <c r="W30" s="43"/>
      <c r="X30" s="43"/>
      <c r="Y30" s="7"/>
      <c r="Z30" s="7"/>
    </row>
    <row r="31" spans="1:26" x14ac:dyDescent="0.25">
      <c r="B31" s="3">
        <v>2009</v>
      </c>
      <c r="C31" s="13">
        <f t="shared" si="0"/>
        <v>0</v>
      </c>
      <c r="D31" s="7"/>
      <c r="E31" s="7"/>
      <c r="F31" s="7"/>
      <c r="G31" s="7"/>
      <c r="H31" s="7"/>
      <c r="I31" s="7"/>
      <c r="J31" s="7"/>
      <c r="K31" s="7"/>
      <c r="L31" s="7">
        <f>+L$14/7/2</f>
        <v>0</v>
      </c>
      <c r="M31" s="7">
        <f>+M30</f>
        <v>0</v>
      </c>
      <c r="N31" s="7">
        <f>+N30</f>
        <v>0</v>
      </c>
      <c r="O31" s="7">
        <f>+O30</f>
        <v>0</v>
      </c>
      <c r="P31" s="7">
        <f>+P30</f>
        <v>0</v>
      </c>
      <c r="Q31" s="7">
        <f>+Q30</f>
        <v>0</v>
      </c>
      <c r="R31" s="7">
        <f>+R$14/7</f>
        <v>0</v>
      </c>
      <c r="S31" s="43">
        <f>+S$14/7/2</f>
        <v>0</v>
      </c>
      <c r="T31" s="43"/>
      <c r="U31" s="43"/>
      <c r="V31" s="43"/>
      <c r="W31" s="43"/>
      <c r="X31" s="43"/>
      <c r="Y31" s="7"/>
      <c r="Z31" s="7"/>
    </row>
    <row r="32" spans="1:26" x14ac:dyDescent="0.25">
      <c r="A32" s="38" t="s">
        <v>59</v>
      </c>
      <c r="B32" s="3">
        <v>2010</v>
      </c>
      <c r="C32" s="13">
        <f t="shared" si="0"/>
        <v>0</v>
      </c>
      <c r="D32" s="7"/>
      <c r="E32" s="7"/>
      <c r="F32" s="7"/>
      <c r="G32" s="7"/>
      <c r="H32" s="7"/>
      <c r="I32" s="7"/>
      <c r="J32" s="7"/>
      <c r="K32" s="7"/>
      <c r="L32" s="7"/>
      <c r="M32" s="7">
        <f>+M$14/7/2</f>
        <v>0</v>
      </c>
      <c r="N32" s="7">
        <f>+N31</f>
        <v>0</v>
      </c>
      <c r="O32" s="7">
        <f>+O31</f>
        <v>0</v>
      </c>
      <c r="P32" s="7">
        <f>+P31</f>
        <v>0</v>
      </c>
      <c r="Q32" s="7">
        <f>+Q31</f>
        <v>0</v>
      </c>
      <c r="R32" s="7">
        <f>+R31</f>
        <v>0</v>
      </c>
      <c r="S32" s="43">
        <f>+S$14/7</f>
        <v>0</v>
      </c>
      <c r="T32" s="43">
        <f>+T$14/7/2</f>
        <v>0</v>
      </c>
      <c r="U32" s="43"/>
      <c r="V32" s="43"/>
      <c r="W32" s="43"/>
      <c r="X32" s="43"/>
      <c r="Y32" s="7"/>
      <c r="Z32" s="7"/>
    </row>
    <row r="33" spans="1:28" x14ac:dyDescent="0.25">
      <c r="A33" s="38"/>
      <c r="B33" s="3">
        <v>2011</v>
      </c>
      <c r="C33" s="13">
        <f t="shared" si="0"/>
        <v>0</v>
      </c>
      <c r="D33" s="7"/>
      <c r="E33" s="7"/>
      <c r="F33" s="7"/>
      <c r="G33" s="7"/>
      <c r="H33" s="7"/>
      <c r="I33" s="7"/>
      <c r="J33" s="7"/>
      <c r="K33" s="7"/>
      <c r="L33" s="7"/>
      <c r="M33" s="7"/>
      <c r="N33" s="7">
        <f>+N$14/7/2</f>
        <v>0</v>
      </c>
      <c r="O33" s="7">
        <f>+O32</f>
        <v>0</v>
      </c>
      <c r="P33" s="7">
        <f>+P32</f>
        <v>0</v>
      </c>
      <c r="Q33" s="7">
        <f>+Q32</f>
        <v>0</v>
      </c>
      <c r="R33" s="7">
        <f>+R32</f>
        <v>0</v>
      </c>
      <c r="S33" s="43">
        <f>+S32</f>
        <v>0</v>
      </c>
      <c r="T33" s="43">
        <f>+T$14/7</f>
        <v>0</v>
      </c>
      <c r="U33" s="43">
        <f>+U$14/7/2</f>
        <v>0</v>
      </c>
      <c r="V33" s="43"/>
      <c r="W33" s="43"/>
      <c r="X33" s="43"/>
      <c r="Y33" s="7"/>
      <c r="Z33" s="7"/>
    </row>
    <row r="34" spans="1:28" x14ac:dyDescent="0.25">
      <c r="A34" s="38"/>
      <c r="B34" s="3">
        <v>2012</v>
      </c>
      <c r="C34" s="13">
        <f t="shared" si="0"/>
        <v>0</v>
      </c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>
        <f>+O$14/7/2</f>
        <v>0</v>
      </c>
      <c r="P34" s="7">
        <f>+P33</f>
        <v>0</v>
      </c>
      <c r="Q34" s="7">
        <f>+Q33</f>
        <v>0</v>
      </c>
      <c r="R34" s="7">
        <f>+R33</f>
        <v>0</v>
      </c>
      <c r="S34" s="43">
        <f>+S33</f>
        <v>0</v>
      </c>
      <c r="T34" s="43">
        <f>+T$14/7</f>
        <v>0</v>
      </c>
      <c r="U34" s="43">
        <f>+U$14/7</f>
        <v>0</v>
      </c>
      <c r="V34" s="43">
        <f>+V$14/7/2</f>
        <v>0</v>
      </c>
      <c r="W34" s="43"/>
      <c r="X34" s="43"/>
      <c r="Y34" s="7"/>
      <c r="Z34" s="7"/>
    </row>
    <row r="35" spans="1:28" x14ac:dyDescent="0.25">
      <c r="A35" s="38"/>
      <c r="B35" s="3">
        <v>2013</v>
      </c>
      <c r="C35" s="13">
        <f t="shared" si="0"/>
        <v>-746.08928571428567</v>
      </c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>
        <f>P14/7/2</f>
        <v>0</v>
      </c>
      <c r="Q35" s="7">
        <f>Q14</f>
        <v>0</v>
      </c>
      <c r="R35" s="7">
        <f t="shared" ref="R35:U36" si="1">R34</f>
        <v>0</v>
      </c>
      <c r="S35" s="43">
        <f t="shared" si="1"/>
        <v>0</v>
      </c>
      <c r="T35" s="43">
        <f t="shared" si="1"/>
        <v>0</v>
      </c>
      <c r="U35" s="43">
        <f t="shared" si="1"/>
        <v>0</v>
      </c>
      <c r="V35" s="43">
        <f>V14/7</f>
        <v>0</v>
      </c>
      <c r="W35" s="43">
        <f>$W$14/7/2</f>
        <v>746.08928571428567</v>
      </c>
      <c r="X35" s="43"/>
      <c r="Y35" s="7"/>
      <c r="Z35" s="7"/>
    </row>
    <row r="36" spans="1:28" x14ac:dyDescent="0.25">
      <c r="A36" s="38"/>
      <c r="B36" s="3">
        <v>2014</v>
      </c>
      <c r="C36" s="13">
        <f t="shared" si="0"/>
        <v>-1492.1785714285713</v>
      </c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>
        <f>Q14/7/2</f>
        <v>0</v>
      </c>
      <c r="R36" s="7">
        <f t="shared" si="1"/>
        <v>0</v>
      </c>
      <c r="S36" s="43">
        <f t="shared" si="1"/>
        <v>0</v>
      </c>
      <c r="T36" s="43">
        <f t="shared" si="1"/>
        <v>0</v>
      </c>
      <c r="U36" s="43">
        <f t="shared" si="1"/>
        <v>0</v>
      </c>
      <c r="V36" s="43">
        <f>V35</f>
        <v>0</v>
      </c>
      <c r="W36" s="43">
        <f>$W$14/7</f>
        <v>1492.1785714285713</v>
      </c>
      <c r="X36" s="43">
        <f>X14/7/2</f>
        <v>0</v>
      </c>
      <c r="Y36" s="7"/>
      <c r="Z36" s="7"/>
    </row>
    <row r="37" spans="1:28" x14ac:dyDescent="0.25">
      <c r="A37" s="38"/>
      <c r="B37" s="3">
        <v>2015</v>
      </c>
      <c r="C37" s="13">
        <f t="shared" si="0"/>
        <v>-1492.1785714285713</v>
      </c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>
        <f>R14/7/2</f>
        <v>0</v>
      </c>
      <c r="S37" s="43">
        <f>S36</f>
        <v>0</v>
      </c>
      <c r="T37" s="43">
        <f>T36</f>
        <v>0</v>
      </c>
      <c r="U37" s="43">
        <f>U36</f>
        <v>0</v>
      </c>
      <c r="V37" s="43">
        <f>V36</f>
        <v>0</v>
      </c>
      <c r="W37" s="43">
        <f t="shared" ref="W37:W41" si="2">$W$14/7</f>
        <v>1492.1785714285713</v>
      </c>
      <c r="X37" s="43">
        <f>X14/7</f>
        <v>0</v>
      </c>
      <c r="Y37" s="7">
        <f>Y14/7/2</f>
        <v>0</v>
      </c>
      <c r="Z37" s="7"/>
    </row>
    <row r="38" spans="1:28" x14ac:dyDescent="0.25">
      <c r="A38" s="38"/>
      <c r="B38" s="3">
        <v>2016</v>
      </c>
      <c r="C38" s="13">
        <f t="shared" si="0"/>
        <v>-1492.1785714285713</v>
      </c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43">
        <f>S36</f>
        <v>0</v>
      </c>
      <c r="T38" s="43">
        <f>T36</f>
        <v>0</v>
      </c>
      <c r="U38" s="43">
        <f>U36</f>
        <v>0</v>
      </c>
      <c r="V38" s="43">
        <f>V36</f>
        <v>0</v>
      </c>
      <c r="W38" s="43">
        <f t="shared" si="2"/>
        <v>1492.1785714285713</v>
      </c>
      <c r="X38" s="43">
        <f>X14/7</f>
        <v>0</v>
      </c>
      <c r="Y38" s="7">
        <f>Y14/7/2</f>
        <v>0</v>
      </c>
      <c r="Z38" s="7"/>
    </row>
    <row r="39" spans="1:28" x14ac:dyDescent="0.25">
      <c r="A39" s="38"/>
      <c r="B39" s="3">
        <v>2017</v>
      </c>
      <c r="C39" s="13">
        <f t="shared" si="0"/>
        <v>-1492.1785714285713</v>
      </c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43"/>
      <c r="T39" s="43"/>
      <c r="U39" s="43"/>
      <c r="V39" s="43"/>
      <c r="W39" s="43">
        <f t="shared" si="2"/>
        <v>1492.1785714285713</v>
      </c>
      <c r="X39" s="43"/>
      <c r="Y39" s="7"/>
      <c r="Z39" s="7"/>
    </row>
    <row r="40" spans="1:28" x14ac:dyDescent="0.25">
      <c r="A40" s="38"/>
      <c r="B40" s="3">
        <v>2018</v>
      </c>
      <c r="C40" s="13">
        <f>-SUM(D40:AB40)</f>
        <v>-1492.1785714285713</v>
      </c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43"/>
      <c r="T40" s="43"/>
      <c r="U40" s="43"/>
      <c r="V40" s="43"/>
      <c r="W40" s="43">
        <f t="shared" si="2"/>
        <v>1492.1785714285713</v>
      </c>
      <c r="X40" s="43"/>
      <c r="Y40" s="7"/>
      <c r="Z40" s="7"/>
    </row>
    <row r="41" spans="1:28" x14ac:dyDescent="0.25">
      <c r="A41" s="38"/>
      <c r="B41" s="3">
        <v>2019</v>
      </c>
      <c r="C41" s="13">
        <f>-SUM(D41:AB41)</f>
        <v>-1492.1785714285713</v>
      </c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43"/>
      <c r="T41" s="43"/>
      <c r="U41" s="43"/>
      <c r="V41" s="43"/>
      <c r="W41" s="43">
        <f t="shared" si="2"/>
        <v>1492.1785714285713</v>
      </c>
      <c r="X41" s="43"/>
      <c r="Y41" s="7"/>
      <c r="Z41" s="7"/>
    </row>
    <row r="42" spans="1:28" x14ac:dyDescent="0.25">
      <c r="A42" s="38"/>
      <c r="B42" s="3">
        <v>2020</v>
      </c>
      <c r="C42" s="13">
        <f t="shared" ref="C42:C43" si="3">-SUM(D42:AB42)</f>
        <v>-746.08928571428567</v>
      </c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43"/>
      <c r="T42" s="43"/>
      <c r="U42" s="43"/>
      <c r="V42" s="43"/>
      <c r="W42" s="43">
        <f>$W$14/7/2</f>
        <v>746.08928571428567</v>
      </c>
      <c r="X42" s="43"/>
      <c r="Y42" s="7"/>
      <c r="Z42" s="7"/>
    </row>
    <row r="43" spans="1:28" x14ac:dyDescent="0.25">
      <c r="A43" s="38"/>
      <c r="B43" s="3">
        <v>2021</v>
      </c>
      <c r="C43" s="13">
        <f t="shared" si="3"/>
        <v>0</v>
      </c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43"/>
      <c r="T43" s="43"/>
      <c r="U43" s="43"/>
      <c r="V43" s="43"/>
      <c r="W43" s="43"/>
      <c r="X43" s="43"/>
      <c r="Y43" s="7"/>
      <c r="Z43" s="7"/>
    </row>
    <row r="44" spans="1:28" x14ac:dyDescent="0.25">
      <c r="A44" s="38"/>
      <c r="B44" s="3"/>
      <c r="C44" s="12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37"/>
      <c r="W44" s="37"/>
      <c r="X44" s="29"/>
      <c r="Y44" s="7"/>
      <c r="Z44" s="7"/>
    </row>
    <row r="45" spans="1:28" x14ac:dyDescent="0.25">
      <c r="A45" s="38" t="s">
        <v>62</v>
      </c>
      <c r="B45" s="7">
        <f>SUM(D45:X45)</f>
        <v>0</v>
      </c>
      <c r="C45" s="29">
        <f>SUM(C16:C44)</f>
        <v>-10445.25</v>
      </c>
      <c r="D45" s="7">
        <f t="shared" ref="D45:AB45" si="4">-SUM(D16:D44)+D14</f>
        <v>0</v>
      </c>
      <c r="E45" s="7">
        <f t="shared" si="4"/>
        <v>0</v>
      </c>
      <c r="F45" s="7">
        <f t="shared" si="4"/>
        <v>0</v>
      </c>
      <c r="G45" s="7">
        <f t="shared" si="4"/>
        <v>0</v>
      </c>
      <c r="H45" s="7">
        <f t="shared" si="4"/>
        <v>0</v>
      </c>
      <c r="I45" s="7">
        <f t="shared" si="4"/>
        <v>0</v>
      </c>
      <c r="J45" s="7">
        <f t="shared" si="4"/>
        <v>0</v>
      </c>
      <c r="K45" s="7">
        <f t="shared" si="4"/>
        <v>0</v>
      </c>
      <c r="L45" s="7">
        <f t="shared" si="4"/>
        <v>0</v>
      </c>
      <c r="M45" s="7">
        <f t="shared" si="4"/>
        <v>0</v>
      </c>
      <c r="N45" s="7">
        <f t="shared" si="4"/>
        <v>0</v>
      </c>
      <c r="O45" s="7">
        <f t="shared" si="4"/>
        <v>0</v>
      </c>
      <c r="P45" s="7">
        <f t="shared" si="4"/>
        <v>0</v>
      </c>
      <c r="Q45" s="7">
        <f t="shared" si="4"/>
        <v>0</v>
      </c>
      <c r="R45" s="7">
        <f t="shared" si="4"/>
        <v>0</v>
      </c>
      <c r="S45" s="7">
        <f t="shared" si="4"/>
        <v>0</v>
      </c>
      <c r="T45" s="7">
        <f t="shared" si="4"/>
        <v>0</v>
      </c>
      <c r="U45" s="7">
        <f t="shared" si="4"/>
        <v>0</v>
      </c>
      <c r="V45" s="43">
        <f t="shared" si="4"/>
        <v>0</v>
      </c>
      <c r="W45" s="43">
        <f t="shared" si="4"/>
        <v>0</v>
      </c>
      <c r="X45" s="333">
        <f t="shared" si="4"/>
        <v>0</v>
      </c>
      <c r="Y45" s="333">
        <f t="shared" si="4"/>
        <v>0</v>
      </c>
      <c r="Z45" s="333">
        <f t="shared" si="4"/>
        <v>0</v>
      </c>
      <c r="AA45" s="333">
        <f t="shared" si="4"/>
        <v>0</v>
      </c>
      <c r="AB45" s="333">
        <f t="shared" si="4"/>
        <v>0</v>
      </c>
    </row>
    <row r="46" spans="1:28" x14ac:dyDescent="0.25">
      <c r="A46" s="38"/>
      <c r="B46" s="29"/>
      <c r="C46" s="3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8" x14ac:dyDescent="0.25">
      <c r="A47" s="39" t="s">
        <v>63</v>
      </c>
      <c r="B47" s="3"/>
      <c r="C47" s="30">
        <f>+C14+C45</f>
        <v>0</v>
      </c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8" x14ac:dyDescent="0.25">
      <c r="A48" s="3"/>
      <c r="B48" s="3"/>
      <c r="C48" s="3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x14ac:dyDescent="0.25">
      <c r="A49" s="3"/>
      <c r="B49" s="36"/>
      <c r="C49" s="3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x14ac:dyDescent="0.25">
      <c r="A50" s="3"/>
      <c r="B50" s="3"/>
      <c r="C50" s="3"/>
      <c r="E50" s="7"/>
      <c r="F50" s="4"/>
      <c r="G50" s="4"/>
      <c r="H50" s="4"/>
      <c r="I50" s="4"/>
      <c r="J50" s="4"/>
      <c r="K50" s="4"/>
      <c r="L50" s="4"/>
      <c r="M50" s="4"/>
      <c r="N50" s="7">
        <f>SUM(E32:E50)</f>
        <v>0</v>
      </c>
      <c r="O50" s="4"/>
      <c r="P50" s="4"/>
      <c r="Q50" s="4"/>
      <c r="R50" s="4"/>
      <c r="S50" s="4"/>
    </row>
    <row r="51" spans="1:26" x14ac:dyDescent="0.25">
      <c r="B51" s="3"/>
      <c r="C51" s="3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</row>
    <row r="52" spans="1:26" x14ac:dyDescent="0.25"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</row>
    <row r="53" spans="1:26" x14ac:dyDescent="0.25"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</row>
    <row r="54" spans="1:26" x14ac:dyDescent="0.25"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</row>
    <row r="55" spans="1:26" x14ac:dyDescent="0.25"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</row>
    <row r="56" spans="1:26" x14ac:dyDescent="0.25"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</row>
    <row r="57" spans="1:26" x14ac:dyDescent="0.25"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</row>
    <row r="58" spans="1:26" x14ac:dyDescent="0.25"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</row>
    <row r="59" spans="1:26" x14ac:dyDescent="0.25"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</row>
    <row r="60" spans="1:26" x14ac:dyDescent="0.25"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</row>
    <row r="61" spans="1:26" x14ac:dyDescent="0.25"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</row>
  </sheetData>
  <pageMargins left="0.7" right="0.7" top="0.75" bottom="0.75" header="0.3" footer="0.3"/>
  <pageSetup scale="69" orientation="landscape" horizontalDpi="4294967294" verticalDpi="4294967294" r:id="rId1"/>
  <headerFooter>
    <oddFooter>&amp;Z&amp;F&amp;RPage &amp;P</oddFooter>
  </headerFooter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300-000000000000}">
  <sheetPr codeName="Sheet188">
    <tabColor theme="6" tint="-0.249977111117893"/>
    <pageSetUpPr fitToPage="1"/>
  </sheetPr>
  <dimension ref="A1:AB61"/>
  <sheetViews>
    <sheetView workbookViewId="0"/>
  </sheetViews>
  <sheetFormatPr defaultColWidth="9.140625" defaultRowHeight="15" x14ac:dyDescent="0.25"/>
  <cols>
    <col min="1" max="1" width="20.85546875" customWidth="1"/>
    <col min="2" max="2" width="8.7109375" customWidth="1"/>
    <col min="3" max="3" width="12.85546875" customWidth="1"/>
    <col min="4" max="12" width="7.42578125" hidden="1" customWidth="1"/>
    <col min="13" max="13" width="7.5703125" hidden="1" customWidth="1"/>
    <col min="14" max="25" width="10.42578125" customWidth="1"/>
  </cols>
  <sheetData>
    <row r="1" spans="1:28" x14ac:dyDescent="0.25">
      <c r="A1" s="11" t="s">
        <v>10</v>
      </c>
      <c r="O1" t="s">
        <v>647</v>
      </c>
    </row>
    <row r="2" spans="1:28" x14ac:dyDescent="0.25">
      <c r="A2" s="9" t="s">
        <v>438</v>
      </c>
    </row>
    <row r="3" spans="1:28" x14ac:dyDescent="0.25">
      <c r="A3" s="9" t="s">
        <v>80</v>
      </c>
    </row>
    <row r="4" spans="1:28" x14ac:dyDescent="0.25">
      <c r="R4" s="40" t="s">
        <v>4</v>
      </c>
      <c r="S4" s="41"/>
      <c r="T4" s="40" t="s">
        <v>8</v>
      </c>
    </row>
    <row r="5" spans="1:28" x14ac:dyDescent="0.25">
      <c r="A5" s="10" t="s">
        <v>9</v>
      </c>
      <c r="B5" s="12" t="s">
        <v>64</v>
      </c>
      <c r="C5" s="12" t="s">
        <v>12</v>
      </c>
      <c r="R5" s="42" t="s">
        <v>2</v>
      </c>
      <c r="S5" s="42" t="s">
        <v>60</v>
      </c>
      <c r="T5" s="42" t="s">
        <v>7</v>
      </c>
    </row>
    <row r="6" spans="1:28" x14ac:dyDescent="0.25">
      <c r="B6" s="3"/>
      <c r="R6" s="3"/>
    </row>
    <row r="7" spans="1:28" x14ac:dyDescent="0.25">
      <c r="A7" s="213" t="s">
        <v>707</v>
      </c>
      <c r="B7" s="212">
        <v>809</v>
      </c>
      <c r="C7" s="214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5"/>
      <c r="P7" s="6"/>
      <c r="Q7" s="6"/>
      <c r="R7" s="13">
        <f>+C14</f>
        <v>3562.5</v>
      </c>
      <c r="S7" s="13">
        <f>+-C45</f>
        <v>3562.5000000000005</v>
      </c>
      <c r="T7" s="13">
        <f>+R7-S7</f>
        <v>0</v>
      </c>
    </row>
    <row r="8" spans="1:28" x14ac:dyDescent="0.25">
      <c r="A8" s="213"/>
      <c r="B8" s="3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5"/>
      <c r="P8" s="6"/>
      <c r="Q8" s="6"/>
    </row>
    <row r="9" spans="1:28" x14ac:dyDescent="0.25">
      <c r="A9" s="2"/>
      <c r="B9" s="3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5"/>
      <c r="P9" s="6"/>
      <c r="Q9" s="6"/>
    </row>
    <row r="10" spans="1:28" x14ac:dyDescent="0.25">
      <c r="B10" s="3"/>
    </row>
    <row r="11" spans="1:28" x14ac:dyDescent="0.25">
      <c r="A11" s="686" t="s">
        <v>66</v>
      </c>
      <c r="B11" s="212" t="s">
        <v>999</v>
      </c>
      <c r="C11" s="214"/>
    </row>
    <row r="12" spans="1:28" x14ac:dyDescent="0.25">
      <c r="B12" s="28"/>
      <c r="C12" s="2"/>
    </row>
    <row r="13" spans="1:28" x14ac:dyDescent="0.25">
      <c r="A13" s="9" t="s">
        <v>5</v>
      </c>
      <c r="C13" s="31" t="s">
        <v>3</v>
      </c>
      <c r="D13" s="32">
        <v>1994</v>
      </c>
      <c r="E13" s="32">
        <v>1995</v>
      </c>
      <c r="F13" s="32">
        <v>1996</v>
      </c>
      <c r="G13" s="32">
        <v>1997</v>
      </c>
      <c r="H13" s="32">
        <v>1998</v>
      </c>
      <c r="I13" s="32">
        <v>1999</v>
      </c>
      <c r="J13" s="32">
        <v>2000</v>
      </c>
      <c r="K13" s="32">
        <v>2001</v>
      </c>
      <c r="L13" s="32">
        <v>2002</v>
      </c>
      <c r="M13" s="32">
        <v>2003</v>
      </c>
      <c r="N13" s="32">
        <v>2004</v>
      </c>
      <c r="O13" s="32">
        <v>2005</v>
      </c>
      <c r="P13" s="32">
        <v>2006</v>
      </c>
      <c r="Q13" s="32">
        <v>2007</v>
      </c>
      <c r="R13" s="32">
        <v>2008</v>
      </c>
      <c r="S13" s="32">
        <v>2009</v>
      </c>
      <c r="T13" s="32">
        <v>2010</v>
      </c>
      <c r="U13" s="32">
        <v>2011</v>
      </c>
      <c r="V13" s="32">
        <v>2012</v>
      </c>
      <c r="W13" s="32">
        <v>2013</v>
      </c>
      <c r="X13" s="32">
        <v>2014</v>
      </c>
      <c r="Y13" s="328">
        <v>2015</v>
      </c>
      <c r="Z13" s="32">
        <v>2016</v>
      </c>
      <c r="AA13" s="328">
        <v>2017</v>
      </c>
      <c r="AB13" s="32">
        <v>2018</v>
      </c>
    </row>
    <row r="14" spans="1:28" x14ac:dyDescent="0.25">
      <c r="A14" s="9" t="s">
        <v>73</v>
      </c>
      <c r="C14" s="222">
        <f>SUM(D14:Z14)</f>
        <v>3562.5</v>
      </c>
      <c r="D14" s="43">
        <f>+'Equip Review 032310'!G29</f>
        <v>0</v>
      </c>
      <c r="E14" s="43">
        <f>+'Equip Review 032310'!H29</f>
        <v>0</v>
      </c>
      <c r="F14" s="43">
        <f>+'Equip Review 032310'!I29</f>
        <v>0</v>
      </c>
      <c r="G14" s="43">
        <f>+'Equip Review 032310'!J29</f>
        <v>0</v>
      </c>
      <c r="H14" s="43">
        <f>+'Equip Review 032310'!K29</f>
        <v>0</v>
      </c>
      <c r="I14" s="43">
        <f>+'Equip Review 032310'!L29</f>
        <v>0</v>
      </c>
      <c r="J14" s="43">
        <f>+'Equip Review 032310'!M29</f>
        <v>0</v>
      </c>
      <c r="K14" s="43">
        <f>+'Equip Review 032310'!N29</f>
        <v>0</v>
      </c>
      <c r="L14" s="43">
        <f>+'Equip Review 032310'!O29</f>
        <v>0</v>
      </c>
      <c r="M14" s="43">
        <f>+'Equip Review 032310'!P29</f>
        <v>0</v>
      </c>
      <c r="N14" s="43"/>
      <c r="O14" s="43"/>
      <c r="P14" s="43"/>
      <c r="Q14" s="43"/>
      <c r="R14" s="43"/>
      <c r="S14" s="43"/>
      <c r="T14" s="43"/>
      <c r="U14" s="43"/>
      <c r="V14" s="43"/>
      <c r="W14" s="43">
        <f>10687.5/3</f>
        <v>3562.5</v>
      </c>
      <c r="X14" s="43"/>
    </row>
    <row r="15" spans="1:28" x14ac:dyDescent="0.25">
      <c r="A15" s="34"/>
      <c r="B15" s="2"/>
      <c r="C15" s="2"/>
      <c r="S15" s="43"/>
      <c r="T15" s="43"/>
      <c r="U15" s="43"/>
      <c r="V15" s="43"/>
      <c r="W15" s="43"/>
      <c r="X15" s="43"/>
    </row>
    <row r="16" spans="1:28" x14ac:dyDescent="0.25">
      <c r="A16" s="9" t="s">
        <v>6</v>
      </c>
      <c r="B16" s="3">
        <v>1994</v>
      </c>
      <c r="C16" s="13">
        <f>-SUM(D16:Z16)</f>
        <v>0</v>
      </c>
      <c r="D16" s="7">
        <f>+D$14/7/2</f>
        <v>0</v>
      </c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43"/>
      <c r="T16" s="43"/>
      <c r="U16" s="43"/>
      <c r="V16" s="43"/>
      <c r="W16" s="43"/>
      <c r="X16" s="43"/>
      <c r="Y16" s="7"/>
      <c r="Z16" s="7"/>
    </row>
    <row r="17" spans="1:26" x14ac:dyDescent="0.25">
      <c r="B17" s="3">
        <v>1995</v>
      </c>
      <c r="C17" s="13">
        <f t="shared" ref="C17:C39" si="0">-SUM(D17:Z17)</f>
        <v>0</v>
      </c>
      <c r="D17" s="7">
        <f>+D$14/7</f>
        <v>0</v>
      </c>
      <c r="E17" s="7">
        <f>+E$14/7/2</f>
        <v>0</v>
      </c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43"/>
      <c r="T17" s="43"/>
      <c r="U17" s="43"/>
      <c r="V17" s="43"/>
      <c r="W17" s="43"/>
      <c r="X17" s="43"/>
      <c r="Y17" s="7"/>
      <c r="Z17" s="7"/>
    </row>
    <row r="18" spans="1:26" x14ac:dyDescent="0.25">
      <c r="B18" s="3">
        <v>1996</v>
      </c>
      <c r="C18" s="13">
        <f t="shared" si="0"/>
        <v>0</v>
      </c>
      <c r="D18" s="7">
        <f>+D17</f>
        <v>0</v>
      </c>
      <c r="E18" s="7">
        <f>+E$14/7</f>
        <v>0</v>
      </c>
      <c r="F18" s="7">
        <f>+F$14/7/2</f>
        <v>0</v>
      </c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43"/>
      <c r="T18" s="43"/>
      <c r="U18" s="43"/>
      <c r="V18" s="43"/>
      <c r="W18" s="43"/>
      <c r="X18" s="43"/>
      <c r="Y18" s="7"/>
      <c r="Z18" s="7"/>
    </row>
    <row r="19" spans="1:26" x14ac:dyDescent="0.25">
      <c r="B19" s="3">
        <v>1997</v>
      </c>
      <c r="C19" s="13">
        <f t="shared" si="0"/>
        <v>0</v>
      </c>
      <c r="D19" s="7">
        <f>+D18</f>
        <v>0</v>
      </c>
      <c r="E19" s="7">
        <f>+E18</f>
        <v>0</v>
      </c>
      <c r="F19" s="7">
        <f>+F$14/7</f>
        <v>0</v>
      </c>
      <c r="G19" s="7">
        <f>+G$14/7/2</f>
        <v>0</v>
      </c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43"/>
      <c r="T19" s="43"/>
      <c r="U19" s="43"/>
      <c r="V19" s="43"/>
      <c r="W19" s="43"/>
      <c r="X19" s="43"/>
      <c r="Y19" s="7"/>
      <c r="Z19" s="7"/>
    </row>
    <row r="20" spans="1:26" x14ac:dyDescent="0.25">
      <c r="B20" s="3">
        <v>1998</v>
      </c>
      <c r="C20" s="13">
        <f t="shared" si="0"/>
        <v>0</v>
      </c>
      <c r="D20" s="7">
        <f>+D19</f>
        <v>0</v>
      </c>
      <c r="E20" s="7">
        <f>+E19</f>
        <v>0</v>
      </c>
      <c r="F20" s="7">
        <f>+F19</f>
        <v>0</v>
      </c>
      <c r="G20" s="7">
        <f>+G$14/7</f>
        <v>0</v>
      </c>
      <c r="H20" s="7">
        <f>+H$14/7/2</f>
        <v>0</v>
      </c>
      <c r="I20" s="7"/>
      <c r="J20" s="7"/>
      <c r="K20" s="7"/>
      <c r="L20" s="7"/>
      <c r="M20" s="7"/>
      <c r="N20" s="7"/>
      <c r="O20" s="7"/>
      <c r="P20" s="7"/>
      <c r="Q20" s="7"/>
      <c r="R20" s="7"/>
      <c r="S20" s="43"/>
      <c r="T20" s="43"/>
      <c r="U20" s="43"/>
      <c r="V20" s="43"/>
      <c r="W20" s="43"/>
      <c r="X20" s="43"/>
      <c r="Y20" s="7"/>
      <c r="Z20" s="7"/>
    </row>
    <row r="21" spans="1:26" x14ac:dyDescent="0.25">
      <c r="B21" s="3">
        <v>1999</v>
      </c>
      <c r="C21" s="13">
        <f t="shared" si="0"/>
        <v>0</v>
      </c>
      <c r="D21" s="7">
        <f>+D20</f>
        <v>0</v>
      </c>
      <c r="E21" s="7">
        <f>+E20</f>
        <v>0</v>
      </c>
      <c r="F21" s="7">
        <f>+F20</f>
        <v>0</v>
      </c>
      <c r="G21" s="7">
        <f>+G20</f>
        <v>0</v>
      </c>
      <c r="H21" s="7">
        <f>+H$14/7</f>
        <v>0</v>
      </c>
      <c r="I21" s="7">
        <f>+I$14/7/2</f>
        <v>0</v>
      </c>
      <c r="J21" s="7"/>
      <c r="K21" s="7"/>
      <c r="L21" s="7"/>
      <c r="M21" s="7"/>
      <c r="N21" s="7"/>
      <c r="O21" s="7"/>
      <c r="P21" s="7"/>
      <c r="Q21" s="7"/>
      <c r="R21" s="7"/>
      <c r="S21" s="43"/>
      <c r="T21" s="43"/>
      <c r="U21" s="43"/>
      <c r="V21" s="43"/>
      <c r="W21" s="43"/>
      <c r="X21" s="43"/>
      <c r="Y21" s="7"/>
      <c r="Z21" s="7"/>
    </row>
    <row r="22" spans="1:26" x14ac:dyDescent="0.25">
      <c r="B22" s="3">
        <v>2000</v>
      </c>
      <c r="C22" s="13">
        <f t="shared" si="0"/>
        <v>0</v>
      </c>
      <c r="D22" s="7">
        <f>+D21</f>
        <v>0</v>
      </c>
      <c r="E22" s="7">
        <f>+E21</f>
        <v>0</v>
      </c>
      <c r="F22" s="7">
        <f>+F21</f>
        <v>0</v>
      </c>
      <c r="G22" s="7">
        <f>+G21</f>
        <v>0</v>
      </c>
      <c r="H22" s="7">
        <f>+H21</f>
        <v>0</v>
      </c>
      <c r="I22" s="7">
        <f>+I$14/7</f>
        <v>0</v>
      </c>
      <c r="J22" s="7">
        <f>+J$14/7/2</f>
        <v>0</v>
      </c>
      <c r="K22" s="7"/>
      <c r="L22" s="7"/>
      <c r="M22" s="7"/>
      <c r="N22" s="7"/>
      <c r="O22" s="7"/>
      <c r="P22" s="7"/>
      <c r="Q22" s="7"/>
      <c r="R22" s="7"/>
      <c r="S22" s="43"/>
      <c r="T22" s="43"/>
      <c r="U22" s="43"/>
      <c r="V22" s="43"/>
      <c r="W22" s="43"/>
      <c r="X22" s="43"/>
      <c r="Y22" s="7"/>
      <c r="Z22" s="7"/>
    </row>
    <row r="23" spans="1:26" x14ac:dyDescent="0.25">
      <c r="B23" s="3">
        <v>2001</v>
      </c>
      <c r="C23" s="13">
        <f t="shared" si="0"/>
        <v>0</v>
      </c>
      <c r="D23" s="7">
        <f>+D$14/7/2</f>
        <v>0</v>
      </c>
      <c r="E23" s="7">
        <f>+E22</f>
        <v>0</v>
      </c>
      <c r="F23" s="7">
        <f>+F22</f>
        <v>0</v>
      </c>
      <c r="G23" s="7">
        <f>+G22</f>
        <v>0</v>
      </c>
      <c r="H23" s="7">
        <f>+H22</f>
        <v>0</v>
      </c>
      <c r="I23" s="7">
        <f>+I22</f>
        <v>0</v>
      </c>
      <c r="J23" s="7">
        <f>+J$14/7</f>
        <v>0</v>
      </c>
      <c r="K23" s="7">
        <f>+K$14/7/2</f>
        <v>0</v>
      </c>
      <c r="L23" s="7"/>
      <c r="M23" s="7"/>
      <c r="N23" s="7"/>
      <c r="O23" s="7"/>
      <c r="P23" s="7"/>
      <c r="Q23" s="7"/>
      <c r="R23" s="7"/>
      <c r="S23" s="43"/>
      <c r="T23" s="43"/>
      <c r="U23" s="43"/>
      <c r="V23" s="43"/>
      <c r="W23" s="43"/>
      <c r="X23" s="43"/>
      <c r="Y23" s="7"/>
      <c r="Z23" s="7"/>
    </row>
    <row r="24" spans="1:26" x14ac:dyDescent="0.25">
      <c r="B24" s="3">
        <v>2002</v>
      </c>
      <c r="C24" s="13">
        <f t="shared" si="0"/>
        <v>0</v>
      </c>
      <c r="D24" s="7"/>
      <c r="E24" s="7">
        <f>+E$14/7/2</f>
        <v>0</v>
      </c>
      <c r="F24" s="7">
        <f>+F23</f>
        <v>0</v>
      </c>
      <c r="G24" s="7">
        <f>+G23</f>
        <v>0</v>
      </c>
      <c r="H24" s="7">
        <f>+H23</f>
        <v>0</v>
      </c>
      <c r="I24" s="7">
        <f>+I23</f>
        <v>0</v>
      </c>
      <c r="J24" s="7">
        <f>+J23</f>
        <v>0</v>
      </c>
      <c r="K24" s="7">
        <f>+K$14/7</f>
        <v>0</v>
      </c>
      <c r="L24" s="7">
        <f>+L$14/7/2</f>
        <v>0</v>
      </c>
      <c r="M24" s="7"/>
      <c r="N24" s="7"/>
      <c r="O24" s="7"/>
      <c r="P24" s="7"/>
      <c r="Q24" s="7"/>
      <c r="R24" s="7"/>
      <c r="S24" s="43"/>
      <c r="T24" s="43"/>
      <c r="U24" s="43"/>
      <c r="V24" s="43"/>
      <c r="W24" s="43"/>
      <c r="X24" s="43"/>
      <c r="Y24" s="7"/>
      <c r="Z24" s="7"/>
    </row>
    <row r="25" spans="1:26" x14ac:dyDescent="0.25">
      <c r="B25" s="3">
        <v>2003</v>
      </c>
      <c r="C25" s="13">
        <f t="shared" si="0"/>
        <v>0</v>
      </c>
      <c r="D25" s="7"/>
      <c r="E25" s="7"/>
      <c r="F25" s="7">
        <f>+F$14/7/2</f>
        <v>0</v>
      </c>
      <c r="G25" s="7">
        <f>+G24</f>
        <v>0</v>
      </c>
      <c r="H25" s="7">
        <f>+H24</f>
        <v>0</v>
      </c>
      <c r="I25" s="7">
        <f>+I24</f>
        <v>0</v>
      </c>
      <c r="J25" s="7">
        <f>+J24</f>
        <v>0</v>
      </c>
      <c r="K25" s="7">
        <f>+K24</f>
        <v>0</v>
      </c>
      <c r="L25" s="7">
        <f>+L$14/7</f>
        <v>0</v>
      </c>
      <c r="M25" s="7">
        <f>+M$14/7/2</f>
        <v>0</v>
      </c>
      <c r="N25" s="7"/>
      <c r="O25" s="7"/>
      <c r="P25" s="7"/>
      <c r="Q25" s="7"/>
      <c r="R25" s="7"/>
      <c r="S25" s="43"/>
      <c r="T25" s="43"/>
      <c r="U25" s="43"/>
      <c r="V25" s="43"/>
      <c r="W25" s="43"/>
      <c r="X25" s="43"/>
      <c r="Y25" s="7"/>
      <c r="Z25" s="7"/>
    </row>
    <row r="26" spans="1:26" x14ac:dyDescent="0.25">
      <c r="B26" s="3">
        <v>2004</v>
      </c>
      <c r="C26" s="13">
        <f t="shared" si="0"/>
        <v>0</v>
      </c>
      <c r="D26" s="7"/>
      <c r="E26" s="7"/>
      <c r="F26" s="7"/>
      <c r="G26" s="7">
        <f>+G$14/7/2</f>
        <v>0</v>
      </c>
      <c r="H26" s="7">
        <f>+H25</f>
        <v>0</v>
      </c>
      <c r="I26" s="7">
        <f>+I25</f>
        <v>0</v>
      </c>
      <c r="J26" s="7">
        <f>+J25</f>
        <v>0</v>
      </c>
      <c r="K26" s="7">
        <f>+K25</f>
        <v>0</v>
      </c>
      <c r="L26" s="7">
        <f>+L25</f>
        <v>0</v>
      </c>
      <c r="M26" s="7">
        <f>+M$14/7</f>
        <v>0</v>
      </c>
      <c r="N26" s="7">
        <f>+N$14/7/2</f>
        <v>0</v>
      </c>
      <c r="O26" s="7"/>
      <c r="P26" s="7"/>
      <c r="Q26" s="7"/>
      <c r="R26" s="7"/>
      <c r="S26" s="43"/>
      <c r="T26" s="43"/>
      <c r="U26" s="43"/>
      <c r="V26" s="43"/>
      <c r="W26" s="43"/>
      <c r="X26" s="43"/>
      <c r="Y26" s="7"/>
      <c r="Z26" s="7"/>
    </row>
    <row r="27" spans="1:26" x14ac:dyDescent="0.25">
      <c r="B27" s="3">
        <v>2005</v>
      </c>
      <c r="C27" s="13">
        <f t="shared" si="0"/>
        <v>0</v>
      </c>
      <c r="D27" s="7"/>
      <c r="E27" s="7"/>
      <c r="F27" s="7"/>
      <c r="G27" s="7"/>
      <c r="H27" s="7">
        <f>+H$14/7/2</f>
        <v>0</v>
      </c>
      <c r="I27" s="7">
        <f>+I26</f>
        <v>0</v>
      </c>
      <c r="J27" s="7">
        <f>+J26</f>
        <v>0</v>
      </c>
      <c r="K27" s="7">
        <f>+K26</f>
        <v>0</v>
      </c>
      <c r="L27" s="7">
        <f>+L26</f>
        <v>0</v>
      </c>
      <c r="M27" s="7">
        <f>+M26</f>
        <v>0</v>
      </c>
      <c r="N27" s="7">
        <f>+N$14/7</f>
        <v>0</v>
      </c>
      <c r="O27" s="7">
        <f>+O$14/7/2</f>
        <v>0</v>
      </c>
      <c r="P27" s="7"/>
      <c r="Q27" s="7"/>
      <c r="R27" s="7"/>
      <c r="S27" s="43"/>
      <c r="T27" s="43"/>
      <c r="U27" s="43"/>
      <c r="V27" s="43"/>
      <c r="W27" s="43"/>
      <c r="X27" s="43"/>
      <c r="Y27" s="7"/>
      <c r="Z27" s="7"/>
    </row>
    <row r="28" spans="1:26" x14ac:dyDescent="0.25">
      <c r="B28" s="3">
        <v>2006</v>
      </c>
      <c r="C28" s="13">
        <f t="shared" si="0"/>
        <v>0</v>
      </c>
      <c r="D28" s="7"/>
      <c r="E28" s="7"/>
      <c r="F28" s="7"/>
      <c r="G28" s="7"/>
      <c r="H28" s="7"/>
      <c r="I28" s="7">
        <f>+I$14/7/2</f>
        <v>0</v>
      </c>
      <c r="J28" s="7">
        <f>+J27</f>
        <v>0</v>
      </c>
      <c r="K28" s="7">
        <f>+K27</f>
        <v>0</v>
      </c>
      <c r="L28" s="7">
        <f>+L27</f>
        <v>0</v>
      </c>
      <c r="M28" s="7">
        <f>+M27</f>
        <v>0</v>
      </c>
      <c r="N28" s="7">
        <f>+N27</f>
        <v>0</v>
      </c>
      <c r="O28" s="7">
        <f>+O$14/7</f>
        <v>0</v>
      </c>
      <c r="P28" s="7">
        <f>+P$14/7/2</f>
        <v>0</v>
      </c>
      <c r="Q28" s="7"/>
      <c r="R28" s="7"/>
      <c r="S28" s="43"/>
      <c r="T28" s="43"/>
      <c r="U28" s="43"/>
      <c r="V28" s="43"/>
      <c r="W28" s="43"/>
      <c r="X28" s="43"/>
      <c r="Y28" s="7"/>
      <c r="Z28" s="7"/>
    </row>
    <row r="29" spans="1:26" x14ac:dyDescent="0.25">
      <c r="B29" s="3">
        <v>2007</v>
      </c>
      <c r="C29" s="13">
        <f t="shared" si="0"/>
        <v>0</v>
      </c>
      <c r="D29" s="7"/>
      <c r="E29" s="7"/>
      <c r="F29" s="7"/>
      <c r="G29" s="7"/>
      <c r="H29" s="7"/>
      <c r="I29" s="7"/>
      <c r="J29" s="7">
        <f>+J$14/7/2</f>
        <v>0</v>
      </c>
      <c r="K29" s="7">
        <f>+K28</f>
        <v>0</v>
      </c>
      <c r="L29" s="7">
        <f>+L28</f>
        <v>0</v>
      </c>
      <c r="M29" s="7">
        <f>+M28</f>
        <v>0</v>
      </c>
      <c r="N29" s="7">
        <f>+N28</f>
        <v>0</v>
      </c>
      <c r="O29" s="7">
        <f>+O28</f>
        <v>0</v>
      </c>
      <c r="P29" s="7">
        <f>+P$14/7</f>
        <v>0</v>
      </c>
      <c r="Q29" s="7">
        <f>+Q$14/7/2</f>
        <v>0</v>
      </c>
      <c r="R29" s="7"/>
      <c r="S29" s="43"/>
      <c r="T29" s="43"/>
      <c r="U29" s="43"/>
      <c r="V29" s="43"/>
      <c r="W29" s="43"/>
      <c r="X29" s="43"/>
      <c r="Y29" s="7"/>
      <c r="Z29" s="7"/>
    </row>
    <row r="30" spans="1:26" x14ac:dyDescent="0.25">
      <c r="B30" s="3">
        <v>2008</v>
      </c>
      <c r="C30" s="13">
        <f t="shared" si="0"/>
        <v>0</v>
      </c>
      <c r="D30" s="7"/>
      <c r="E30" s="7"/>
      <c r="F30" s="7"/>
      <c r="G30" s="7"/>
      <c r="H30" s="7"/>
      <c r="I30" s="7"/>
      <c r="J30" s="7"/>
      <c r="K30" s="7">
        <f>+K$14/7/2</f>
        <v>0</v>
      </c>
      <c r="L30" s="7">
        <f>+L29</f>
        <v>0</v>
      </c>
      <c r="M30" s="7">
        <f>+M29</f>
        <v>0</v>
      </c>
      <c r="N30" s="7">
        <f>+N29</f>
        <v>0</v>
      </c>
      <c r="O30" s="7">
        <f>+O29</f>
        <v>0</v>
      </c>
      <c r="P30" s="7">
        <f>+P29</f>
        <v>0</v>
      </c>
      <c r="Q30" s="7">
        <f>+Q$14/7</f>
        <v>0</v>
      </c>
      <c r="R30" s="7">
        <f>+R$14/7/2</f>
        <v>0</v>
      </c>
      <c r="S30" s="43"/>
      <c r="T30" s="43"/>
      <c r="U30" s="43"/>
      <c r="V30" s="43"/>
      <c r="W30" s="43"/>
      <c r="X30" s="43"/>
      <c r="Y30" s="7"/>
      <c r="Z30" s="7"/>
    </row>
    <row r="31" spans="1:26" x14ac:dyDescent="0.25">
      <c r="B31" s="3">
        <v>2009</v>
      </c>
      <c r="C31" s="13">
        <f t="shared" si="0"/>
        <v>0</v>
      </c>
      <c r="D31" s="7"/>
      <c r="E31" s="7"/>
      <c r="F31" s="7"/>
      <c r="G31" s="7"/>
      <c r="H31" s="7"/>
      <c r="I31" s="7"/>
      <c r="J31" s="7"/>
      <c r="K31" s="7"/>
      <c r="L31" s="7">
        <f>+L$14/7/2</f>
        <v>0</v>
      </c>
      <c r="M31" s="7">
        <f>+M30</f>
        <v>0</v>
      </c>
      <c r="N31" s="7">
        <f>+N30</f>
        <v>0</v>
      </c>
      <c r="O31" s="7">
        <f>+O30</f>
        <v>0</v>
      </c>
      <c r="P31" s="7">
        <f>+P30</f>
        <v>0</v>
      </c>
      <c r="Q31" s="7">
        <f>+Q30</f>
        <v>0</v>
      </c>
      <c r="R31" s="7">
        <f>+R$14/7</f>
        <v>0</v>
      </c>
      <c r="S31" s="43">
        <f>+S$14/7/2</f>
        <v>0</v>
      </c>
      <c r="T31" s="43"/>
      <c r="U31" s="43"/>
      <c r="V31" s="43"/>
      <c r="W31" s="43"/>
      <c r="X31" s="43"/>
      <c r="Y31" s="7"/>
      <c r="Z31" s="7"/>
    </row>
    <row r="32" spans="1:26" x14ac:dyDescent="0.25">
      <c r="A32" s="38" t="s">
        <v>59</v>
      </c>
      <c r="B32" s="3">
        <v>2010</v>
      </c>
      <c r="C32" s="13">
        <f t="shared" si="0"/>
        <v>0</v>
      </c>
      <c r="D32" s="7"/>
      <c r="E32" s="7"/>
      <c r="F32" s="7"/>
      <c r="G32" s="7"/>
      <c r="H32" s="7"/>
      <c r="I32" s="7"/>
      <c r="J32" s="7"/>
      <c r="K32" s="7"/>
      <c r="L32" s="7"/>
      <c r="M32" s="7">
        <f>+M$14/7/2</f>
        <v>0</v>
      </c>
      <c r="N32" s="7">
        <f>+N31</f>
        <v>0</v>
      </c>
      <c r="O32" s="7">
        <f>+O31</f>
        <v>0</v>
      </c>
      <c r="P32" s="7">
        <f>+P31</f>
        <v>0</v>
      </c>
      <c r="Q32" s="7">
        <f>+Q31</f>
        <v>0</v>
      </c>
      <c r="R32" s="7">
        <f>+R31</f>
        <v>0</v>
      </c>
      <c r="S32" s="43">
        <f>+S$14/7</f>
        <v>0</v>
      </c>
      <c r="T32" s="43">
        <f>+T$14/7/2</f>
        <v>0</v>
      </c>
      <c r="U32" s="43"/>
      <c r="V32" s="43"/>
      <c r="W32" s="43"/>
      <c r="X32" s="43"/>
      <c r="Y32" s="7"/>
      <c r="Z32" s="7"/>
    </row>
    <row r="33" spans="1:28" x14ac:dyDescent="0.25">
      <c r="A33" s="38"/>
      <c r="B33" s="3">
        <v>2011</v>
      </c>
      <c r="C33" s="13">
        <f t="shared" si="0"/>
        <v>0</v>
      </c>
      <c r="D33" s="7"/>
      <c r="E33" s="7"/>
      <c r="F33" s="7"/>
      <c r="G33" s="7"/>
      <c r="H33" s="7"/>
      <c r="I33" s="7"/>
      <c r="J33" s="7"/>
      <c r="K33" s="7"/>
      <c r="L33" s="7"/>
      <c r="M33" s="7"/>
      <c r="N33" s="7">
        <f>+N$14/7/2</f>
        <v>0</v>
      </c>
      <c r="O33" s="7">
        <f>+O32</f>
        <v>0</v>
      </c>
      <c r="P33" s="7">
        <f>+P32</f>
        <v>0</v>
      </c>
      <c r="Q33" s="7">
        <f>+Q32</f>
        <v>0</v>
      </c>
      <c r="R33" s="7">
        <f>+R32</f>
        <v>0</v>
      </c>
      <c r="S33" s="43">
        <f>+S32</f>
        <v>0</v>
      </c>
      <c r="T33" s="43">
        <f>+T$14/7</f>
        <v>0</v>
      </c>
      <c r="U33" s="43">
        <f>+U$14/7/2</f>
        <v>0</v>
      </c>
      <c r="V33" s="43"/>
      <c r="W33" s="43"/>
      <c r="X33" s="43"/>
      <c r="Y33" s="7"/>
      <c r="Z33" s="7"/>
    </row>
    <row r="34" spans="1:28" x14ac:dyDescent="0.25">
      <c r="A34" s="38"/>
      <c r="B34" s="3">
        <v>2012</v>
      </c>
      <c r="C34" s="13">
        <f t="shared" si="0"/>
        <v>0</v>
      </c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>
        <f>+O$14/7/2</f>
        <v>0</v>
      </c>
      <c r="P34" s="7">
        <f>+P33</f>
        <v>0</v>
      </c>
      <c r="Q34" s="7">
        <f>+Q33</f>
        <v>0</v>
      </c>
      <c r="R34" s="7">
        <f>+R33</f>
        <v>0</v>
      </c>
      <c r="S34" s="43">
        <f>+S33</f>
        <v>0</v>
      </c>
      <c r="T34" s="43">
        <f>+T$14/7</f>
        <v>0</v>
      </c>
      <c r="U34" s="43">
        <f>+U$14/7</f>
        <v>0</v>
      </c>
      <c r="V34" s="43">
        <f>+V$14/7/2</f>
        <v>0</v>
      </c>
      <c r="W34" s="43"/>
      <c r="X34" s="43"/>
      <c r="Y34" s="7"/>
      <c r="Z34" s="7"/>
    </row>
    <row r="35" spans="1:28" x14ac:dyDescent="0.25">
      <c r="A35" s="38"/>
      <c r="B35" s="3">
        <v>2013</v>
      </c>
      <c r="C35" s="13">
        <f t="shared" si="0"/>
        <v>-254.46428571428572</v>
      </c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>
        <f>P14/7/2</f>
        <v>0</v>
      </c>
      <c r="Q35" s="7">
        <f>Q14</f>
        <v>0</v>
      </c>
      <c r="R35" s="7">
        <f t="shared" ref="R35:U36" si="1">R34</f>
        <v>0</v>
      </c>
      <c r="S35" s="43">
        <f t="shared" si="1"/>
        <v>0</v>
      </c>
      <c r="T35" s="43">
        <f t="shared" si="1"/>
        <v>0</v>
      </c>
      <c r="U35" s="43">
        <f t="shared" si="1"/>
        <v>0</v>
      </c>
      <c r="V35" s="43">
        <f>V14/7</f>
        <v>0</v>
      </c>
      <c r="W35" s="43">
        <f>$W$14/7/2</f>
        <v>254.46428571428572</v>
      </c>
      <c r="X35" s="43"/>
      <c r="Y35" s="7"/>
      <c r="Z35" s="7"/>
    </row>
    <row r="36" spans="1:28" x14ac:dyDescent="0.25">
      <c r="A36" s="38"/>
      <c r="B36" s="3">
        <v>2014</v>
      </c>
      <c r="C36" s="13">
        <f t="shared" si="0"/>
        <v>-508.92857142857144</v>
      </c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>
        <f>Q14/7/2</f>
        <v>0</v>
      </c>
      <c r="R36" s="7">
        <f t="shared" si="1"/>
        <v>0</v>
      </c>
      <c r="S36" s="43">
        <f t="shared" si="1"/>
        <v>0</v>
      </c>
      <c r="T36" s="43">
        <f t="shared" si="1"/>
        <v>0</v>
      </c>
      <c r="U36" s="43">
        <f t="shared" si="1"/>
        <v>0</v>
      </c>
      <c r="V36" s="43">
        <f>V35</f>
        <v>0</v>
      </c>
      <c r="W36" s="43">
        <f>$W$14/7</f>
        <v>508.92857142857144</v>
      </c>
      <c r="X36" s="43">
        <f>X14/7/2</f>
        <v>0</v>
      </c>
      <c r="Y36" s="7"/>
      <c r="Z36" s="7"/>
    </row>
    <row r="37" spans="1:28" x14ac:dyDescent="0.25">
      <c r="A37" s="38"/>
      <c r="B37" s="3">
        <v>2015</v>
      </c>
      <c r="C37" s="13">
        <f t="shared" si="0"/>
        <v>-508.92857142857144</v>
      </c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>
        <f>R14/7/2</f>
        <v>0</v>
      </c>
      <c r="S37" s="43">
        <f>S36</f>
        <v>0</v>
      </c>
      <c r="T37" s="43">
        <f>T36</f>
        <v>0</v>
      </c>
      <c r="U37" s="43">
        <f>U36</f>
        <v>0</v>
      </c>
      <c r="V37" s="43">
        <f>V36</f>
        <v>0</v>
      </c>
      <c r="W37" s="43">
        <f t="shared" ref="W37:W41" si="2">$W$14/7</f>
        <v>508.92857142857144</v>
      </c>
      <c r="X37" s="43">
        <f>X14/7</f>
        <v>0</v>
      </c>
      <c r="Y37" s="7">
        <f>Y14/7/2</f>
        <v>0</v>
      </c>
      <c r="Z37" s="7"/>
    </row>
    <row r="38" spans="1:28" x14ac:dyDescent="0.25">
      <c r="A38" s="38"/>
      <c r="B38" s="3">
        <v>2016</v>
      </c>
      <c r="C38" s="13">
        <f t="shared" si="0"/>
        <v>-508.92857142857144</v>
      </c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43">
        <f>S36</f>
        <v>0</v>
      </c>
      <c r="T38" s="43">
        <f>T36</f>
        <v>0</v>
      </c>
      <c r="U38" s="43">
        <f>U36</f>
        <v>0</v>
      </c>
      <c r="V38" s="43">
        <f>V36</f>
        <v>0</v>
      </c>
      <c r="W38" s="43">
        <f t="shared" si="2"/>
        <v>508.92857142857144</v>
      </c>
      <c r="X38" s="43">
        <f>X14/7</f>
        <v>0</v>
      </c>
      <c r="Y38" s="7">
        <f>Y14/7/2</f>
        <v>0</v>
      </c>
      <c r="Z38" s="7"/>
    </row>
    <row r="39" spans="1:28" x14ac:dyDescent="0.25">
      <c r="A39" s="38"/>
      <c r="B39" s="3">
        <v>2017</v>
      </c>
      <c r="C39" s="13">
        <f t="shared" si="0"/>
        <v>-508.92857142857144</v>
      </c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43"/>
      <c r="T39" s="43"/>
      <c r="U39" s="43"/>
      <c r="V39" s="43"/>
      <c r="W39" s="43">
        <f t="shared" si="2"/>
        <v>508.92857142857144</v>
      </c>
      <c r="X39" s="43"/>
      <c r="Y39" s="7"/>
      <c r="Z39" s="7"/>
    </row>
    <row r="40" spans="1:28" x14ac:dyDescent="0.25">
      <c r="A40" s="38"/>
      <c r="B40" s="3">
        <v>2018</v>
      </c>
      <c r="C40" s="13">
        <f>-SUM(D40:AB40)</f>
        <v>-508.92857142857144</v>
      </c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43"/>
      <c r="T40" s="43"/>
      <c r="U40" s="43"/>
      <c r="V40" s="43"/>
      <c r="W40" s="43">
        <f t="shared" si="2"/>
        <v>508.92857142857144</v>
      </c>
      <c r="X40" s="43"/>
      <c r="Y40" s="7"/>
      <c r="Z40" s="7"/>
    </row>
    <row r="41" spans="1:28" x14ac:dyDescent="0.25">
      <c r="A41" s="38"/>
      <c r="B41" s="3">
        <v>2019</v>
      </c>
      <c r="C41" s="13">
        <f>-SUM(D41:AB41)</f>
        <v>-508.92857142857144</v>
      </c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43"/>
      <c r="T41" s="43"/>
      <c r="U41" s="43"/>
      <c r="V41" s="43"/>
      <c r="W41" s="43">
        <f t="shared" si="2"/>
        <v>508.92857142857144</v>
      </c>
      <c r="X41" s="43"/>
      <c r="Y41" s="7"/>
      <c r="Z41" s="7"/>
    </row>
    <row r="42" spans="1:28" x14ac:dyDescent="0.25">
      <c r="A42" s="38"/>
      <c r="B42" s="3">
        <v>2020</v>
      </c>
      <c r="C42" s="13">
        <f t="shared" ref="C42:C43" si="3">-SUM(D42:AB42)</f>
        <v>-254.46428571428572</v>
      </c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43"/>
      <c r="T42" s="43"/>
      <c r="U42" s="43"/>
      <c r="V42" s="43"/>
      <c r="W42" s="43">
        <f>$W$14/7/2</f>
        <v>254.46428571428572</v>
      </c>
      <c r="X42" s="43"/>
      <c r="Y42" s="7"/>
      <c r="Z42" s="7"/>
    </row>
    <row r="43" spans="1:28" x14ac:dyDescent="0.25">
      <c r="A43" s="38"/>
      <c r="B43" s="3">
        <v>2021</v>
      </c>
      <c r="C43" s="13">
        <f t="shared" si="3"/>
        <v>0</v>
      </c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43"/>
      <c r="T43" s="43"/>
      <c r="U43" s="43"/>
      <c r="V43" s="43"/>
      <c r="W43" s="43"/>
      <c r="X43" s="43"/>
      <c r="Y43" s="7"/>
      <c r="Z43" s="7"/>
    </row>
    <row r="44" spans="1:28" x14ac:dyDescent="0.25">
      <c r="A44" s="38"/>
      <c r="B44" s="3"/>
      <c r="C44" s="12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37"/>
      <c r="W44" s="37"/>
      <c r="X44" s="29"/>
      <c r="Y44" s="7"/>
      <c r="Z44" s="7"/>
    </row>
    <row r="45" spans="1:28" x14ac:dyDescent="0.25">
      <c r="A45" s="38" t="s">
        <v>62</v>
      </c>
      <c r="B45" s="7">
        <f>SUM(D45:X45)</f>
        <v>0</v>
      </c>
      <c r="C45" s="29">
        <f>SUM(C16:C44)</f>
        <v>-3562.5000000000005</v>
      </c>
      <c r="D45" s="7">
        <f t="shared" ref="D45:AB45" si="4">-SUM(D16:D44)+D14</f>
        <v>0</v>
      </c>
      <c r="E45" s="7">
        <f t="shared" si="4"/>
        <v>0</v>
      </c>
      <c r="F45" s="7">
        <f t="shared" si="4"/>
        <v>0</v>
      </c>
      <c r="G45" s="7">
        <f t="shared" si="4"/>
        <v>0</v>
      </c>
      <c r="H45" s="7">
        <f t="shared" si="4"/>
        <v>0</v>
      </c>
      <c r="I45" s="7">
        <f t="shared" si="4"/>
        <v>0</v>
      </c>
      <c r="J45" s="7">
        <f t="shared" si="4"/>
        <v>0</v>
      </c>
      <c r="K45" s="7">
        <f t="shared" si="4"/>
        <v>0</v>
      </c>
      <c r="L45" s="7">
        <f t="shared" si="4"/>
        <v>0</v>
      </c>
      <c r="M45" s="7">
        <f t="shared" si="4"/>
        <v>0</v>
      </c>
      <c r="N45" s="7">
        <f t="shared" si="4"/>
        <v>0</v>
      </c>
      <c r="O45" s="7">
        <f t="shared" si="4"/>
        <v>0</v>
      </c>
      <c r="P45" s="7">
        <f t="shared" si="4"/>
        <v>0</v>
      </c>
      <c r="Q45" s="7">
        <f t="shared" si="4"/>
        <v>0</v>
      </c>
      <c r="R45" s="7">
        <f t="shared" si="4"/>
        <v>0</v>
      </c>
      <c r="S45" s="7">
        <f t="shared" si="4"/>
        <v>0</v>
      </c>
      <c r="T45" s="7">
        <f t="shared" si="4"/>
        <v>0</v>
      </c>
      <c r="U45" s="7">
        <f t="shared" si="4"/>
        <v>0</v>
      </c>
      <c r="V45" s="43">
        <f t="shared" si="4"/>
        <v>0</v>
      </c>
      <c r="W45" s="43">
        <f t="shared" si="4"/>
        <v>0</v>
      </c>
      <c r="X45" s="333">
        <f t="shared" si="4"/>
        <v>0</v>
      </c>
      <c r="Y45" s="333">
        <f t="shared" si="4"/>
        <v>0</v>
      </c>
      <c r="Z45" s="333">
        <f t="shared" si="4"/>
        <v>0</v>
      </c>
      <c r="AA45" s="333">
        <f t="shared" si="4"/>
        <v>0</v>
      </c>
      <c r="AB45" s="333">
        <f t="shared" si="4"/>
        <v>0</v>
      </c>
    </row>
    <row r="46" spans="1:28" x14ac:dyDescent="0.25">
      <c r="A46" s="38"/>
      <c r="B46" s="29"/>
      <c r="C46" s="3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8" x14ac:dyDescent="0.25">
      <c r="A47" s="39" t="s">
        <v>63</v>
      </c>
      <c r="B47" s="3"/>
      <c r="C47" s="30">
        <f>+C14+C45</f>
        <v>0</v>
      </c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8" x14ac:dyDescent="0.25">
      <c r="A48" s="3"/>
      <c r="B48" s="3"/>
      <c r="C48" s="3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x14ac:dyDescent="0.25">
      <c r="A49" s="3"/>
      <c r="B49" s="36"/>
      <c r="C49" s="3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x14ac:dyDescent="0.25">
      <c r="A50" s="3"/>
      <c r="B50" s="3"/>
      <c r="C50" s="3"/>
      <c r="E50" s="7"/>
      <c r="F50" s="4"/>
      <c r="G50" s="4"/>
      <c r="H50" s="4"/>
      <c r="I50" s="4"/>
      <c r="J50" s="4"/>
      <c r="K50" s="4"/>
      <c r="L50" s="4"/>
      <c r="M50" s="4"/>
      <c r="N50" s="7">
        <f>SUM(E32:E50)</f>
        <v>0</v>
      </c>
      <c r="O50" s="4"/>
      <c r="P50" s="4"/>
      <c r="Q50" s="4"/>
      <c r="R50" s="4"/>
      <c r="S50" s="4"/>
    </row>
    <row r="51" spans="1:26" x14ac:dyDescent="0.25">
      <c r="B51" s="3"/>
      <c r="C51" s="3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</row>
    <row r="52" spans="1:26" x14ac:dyDescent="0.25"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</row>
    <row r="53" spans="1:26" x14ac:dyDescent="0.25"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</row>
    <row r="54" spans="1:26" x14ac:dyDescent="0.25"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</row>
    <row r="55" spans="1:26" x14ac:dyDescent="0.25"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</row>
    <row r="56" spans="1:26" x14ac:dyDescent="0.25"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</row>
    <row r="57" spans="1:26" x14ac:dyDescent="0.25"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</row>
    <row r="58" spans="1:26" x14ac:dyDescent="0.25"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</row>
    <row r="59" spans="1:26" x14ac:dyDescent="0.25"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</row>
    <row r="60" spans="1:26" x14ac:dyDescent="0.25"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</row>
    <row r="61" spans="1:26" x14ac:dyDescent="0.25"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</row>
  </sheetData>
  <pageMargins left="0.7" right="0.7" top="0.75" bottom="0.75" header="0.3" footer="0.3"/>
  <pageSetup scale="69" orientation="landscape" horizontalDpi="4294967294" verticalDpi="4294967294" r:id="rId1"/>
  <headerFooter>
    <oddFooter>&amp;Z&amp;F&amp;RPage &amp;P</oddFooter>
  </headerFooter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400-000000000000}">
  <sheetPr codeName="Sheet189">
    <tabColor theme="6" tint="-0.249977111117893"/>
    <pageSetUpPr fitToPage="1"/>
  </sheetPr>
  <dimension ref="A1:AB61"/>
  <sheetViews>
    <sheetView workbookViewId="0"/>
  </sheetViews>
  <sheetFormatPr defaultColWidth="9.140625" defaultRowHeight="15" x14ac:dyDescent="0.25"/>
  <cols>
    <col min="1" max="1" width="20.85546875" customWidth="1"/>
    <col min="2" max="2" width="9.5703125" bestFit="1" customWidth="1"/>
    <col min="3" max="3" width="12.85546875" customWidth="1"/>
    <col min="4" max="12" width="7.42578125" hidden="1" customWidth="1"/>
    <col min="13" max="13" width="7.5703125" hidden="1" customWidth="1"/>
    <col min="14" max="25" width="10.42578125" customWidth="1"/>
  </cols>
  <sheetData>
    <row r="1" spans="1:28" x14ac:dyDescent="0.25">
      <c r="A1" s="11" t="s">
        <v>10</v>
      </c>
      <c r="O1" t="s">
        <v>647</v>
      </c>
    </row>
    <row r="2" spans="1:28" x14ac:dyDescent="0.25">
      <c r="A2" s="9" t="s">
        <v>438</v>
      </c>
    </row>
    <row r="3" spans="1:28" x14ac:dyDescent="0.25">
      <c r="A3" s="9" t="s">
        <v>80</v>
      </c>
    </row>
    <row r="4" spans="1:28" x14ac:dyDescent="0.25">
      <c r="R4" s="40" t="s">
        <v>4</v>
      </c>
      <c r="S4" s="41"/>
      <c r="T4" s="40" t="s">
        <v>8</v>
      </c>
    </row>
    <row r="5" spans="1:28" x14ac:dyDescent="0.25">
      <c r="A5" s="10" t="s">
        <v>9</v>
      </c>
      <c r="B5" s="12" t="s">
        <v>64</v>
      </c>
      <c r="C5" s="12" t="s">
        <v>12</v>
      </c>
      <c r="R5" s="42" t="s">
        <v>2</v>
      </c>
      <c r="S5" s="42" t="s">
        <v>60</v>
      </c>
      <c r="T5" s="42" t="s">
        <v>7</v>
      </c>
    </row>
    <row r="6" spans="1:28" x14ac:dyDescent="0.25">
      <c r="B6" s="3"/>
      <c r="R6" s="3"/>
    </row>
    <row r="7" spans="1:28" x14ac:dyDescent="0.25">
      <c r="A7" s="213" t="s">
        <v>707</v>
      </c>
      <c r="B7" s="212">
        <v>810</v>
      </c>
      <c r="C7" s="214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5"/>
      <c r="P7" s="6"/>
      <c r="Q7" s="6"/>
      <c r="R7" s="13">
        <f>+C14</f>
        <v>3562.5</v>
      </c>
      <c r="S7" s="13">
        <f>+-C45</f>
        <v>3562.5000000000005</v>
      </c>
      <c r="T7" s="13">
        <f>+R7-S7</f>
        <v>0</v>
      </c>
    </row>
    <row r="8" spans="1:28" x14ac:dyDescent="0.25">
      <c r="A8" s="213"/>
      <c r="B8" s="3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5"/>
      <c r="P8" s="6"/>
      <c r="Q8" s="6"/>
    </row>
    <row r="9" spans="1:28" x14ac:dyDescent="0.25">
      <c r="A9" s="2"/>
      <c r="B9" s="3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5"/>
      <c r="P9" s="6"/>
      <c r="Q9" s="6"/>
    </row>
    <row r="10" spans="1:28" x14ac:dyDescent="0.25">
      <c r="B10" s="3"/>
    </row>
    <row r="11" spans="1:28" x14ac:dyDescent="0.25">
      <c r="A11" s="686" t="s">
        <v>66</v>
      </c>
      <c r="B11" s="212" t="s">
        <v>1261</v>
      </c>
      <c r="C11" s="214"/>
    </row>
    <row r="12" spans="1:28" x14ac:dyDescent="0.25">
      <c r="B12" s="28"/>
      <c r="C12" s="2"/>
    </row>
    <row r="13" spans="1:28" x14ac:dyDescent="0.25">
      <c r="A13" s="9" t="s">
        <v>5</v>
      </c>
      <c r="C13" s="31" t="s">
        <v>3</v>
      </c>
      <c r="D13" s="32">
        <v>1994</v>
      </c>
      <c r="E13" s="32">
        <v>1995</v>
      </c>
      <c r="F13" s="32">
        <v>1996</v>
      </c>
      <c r="G13" s="32">
        <v>1997</v>
      </c>
      <c r="H13" s="32">
        <v>1998</v>
      </c>
      <c r="I13" s="32">
        <v>1999</v>
      </c>
      <c r="J13" s="32">
        <v>2000</v>
      </c>
      <c r="K13" s="32">
        <v>2001</v>
      </c>
      <c r="L13" s="32">
        <v>2002</v>
      </c>
      <c r="M13" s="32">
        <v>2003</v>
      </c>
      <c r="N13" s="32">
        <v>2004</v>
      </c>
      <c r="O13" s="32">
        <v>2005</v>
      </c>
      <c r="P13" s="32">
        <v>2006</v>
      </c>
      <c r="Q13" s="32">
        <v>2007</v>
      </c>
      <c r="R13" s="32">
        <v>2008</v>
      </c>
      <c r="S13" s="32">
        <v>2009</v>
      </c>
      <c r="T13" s="32">
        <v>2010</v>
      </c>
      <c r="U13" s="32">
        <v>2011</v>
      </c>
      <c r="V13" s="32">
        <v>2012</v>
      </c>
      <c r="W13" s="32">
        <v>2013</v>
      </c>
      <c r="X13" s="32">
        <v>2014</v>
      </c>
      <c r="Y13" s="328">
        <v>2015</v>
      </c>
      <c r="Z13" s="32">
        <v>2016</v>
      </c>
      <c r="AA13" s="328">
        <v>2017</v>
      </c>
      <c r="AB13" s="32">
        <v>2018</v>
      </c>
    </row>
    <row r="14" spans="1:28" x14ac:dyDescent="0.25">
      <c r="A14" s="9" t="s">
        <v>73</v>
      </c>
      <c r="C14" s="222">
        <f>SUM(D14:Z14)</f>
        <v>3562.5</v>
      </c>
      <c r="D14" s="43">
        <f>+'Equip Review 032310'!G29</f>
        <v>0</v>
      </c>
      <c r="E14" s="43">
        <f>+'Equip Review 032310'!H29</f>
        <v>0</v>
      </c>
      <c r="F14" s="43">
        <f>+'Equip Review 032310'!I29</f>
        <v>0</v>
      </c>
      <c r="G14" s="43">
        <f>+'Equip Review 032310'!J29</f>
        <v>0</v>
      </c>
      <c r="H14" s="43">
        <f>+'Equip Review 032310'!K29</f>
        <v>0</v>
      </c>
      <c r="I14" s="43">
        <f>+'Equip Review 032310'!L29</f>
        <v>0</v>
      </c>
      <c r="J14" s="43">
        <f>+'Equip Review 032310'!M29</f>
        <v>0</v>
      </c>
      <c r="K14" s="43">
        <f>+'Equip Review 032310'!N29</f>
        <v>0</v>
      </c>
      <c r="L14" s="43">
        <f>+'Equip Review 032310'!O29</f>
        <v>0</v>
      </c>
      <c r="M14" s="43">
        <f>+'Equip Review 032310'!P29</f>
        <v>0</v>
      </c>
      <c r="N14" s="43"/>
      <c r="O14" s="43"/>
      <c r="P14" s="43"/>
      <c r="Q14" s="43"/>
      <c r="R14" s="43"/>
      <c r="S14" s="43"/>
      <c r="T14" s="43"/>
      <c r="U14" s="43"/>
      <c r="V14" s="43"/>
      <c r="W14" s="43">
        <f>10687.5/3</f>
        <v>3562.5</v>
      </c>
      <c r="X14" s="43"/>
    </row>
    <row r="15" spans="1:28" x14ac:dyDescent="0.25">
      <c r="A15" s="34"/>
      <c r="B15" s="2"/>
      <c r="C15" s="2"/>
      <c r="S15" s="43"/>
      <c r="T15" s="43"/>
      <c r="U15" s="43"/>
      <c r="V15" s="43"/>
      <c r="W15" s="43"/>
      <c r="X15" s="43"/>
    </row>
    <row r="16" spans="1:28" x14ac:dyDescent="0.25">
      <c r="A16" s="9" t="s">
        <v>6</v>
      </c>
      <c r="B16" s="3">
        <v>1994</v>
      </c>
      <c r="C16" s="13">
        <f>-SUM(D16:Z16)</f>
        <v>0</v>
      </c>
      <c r="D16" s="7">
        <f>+D$14/7/2</f>
        <v>0</v>
      </c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43"/>
      <c r="T16" s="43"/>
      <c r="U16" s="43"/>
      <c r="V16" s="43"/>
      <c r="W16" s="43"/>
      <c r="X16" s="43"/>
      <c r="Y16" s="7"/>
      <c r="Z16" s="7"/>
    </row>
    <row r="17" spans="1:26" x14ac:dyDescent="0.25">
      <c r="B17" s="3">
        <v>1995</v>
      </c>
      <c r="C17" s="13">
        <f t="shared" ref="C17:C39" si="0">-SUM(D17:Z17)</f>
        <v>0</v>
      </c>
      <c r="D17" s="7">
        <f>+D$14/7</f>
        <v>0</v>
      </c>
      <c r="E17" s="7">
        <f>+E$14/7/2</f>
        <v>0</v>
      </c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43"/>
      <c r="T17" s="43"/>
      <c r="U17" s="43"/>
      <c r="V17" s="43"/>
      <c r="W17" s="43"/>
      <c r="X17" s="43"/>
      <c r="Y17" s="7"/>
      <c r="Z17" s="7"/>
    </row>
    <row r="18" spans="1:26" x14ac:dyDescent="0.25">
      <c r="B18" s="3">
        <v>1996</v>
      </c>
      <c r="C18" s="13">
        <f t="shared" si="0"/>
        <v>0</v>
      </c>
      <c r="D18" s="7">
        <f>+D17</f>
        <v>0</v>
      </c>
      <c r="E18" s="7">
        <f>+E$14/7</f>
        <v>0</v>
      </c>
      <c r="F18" s="7">
        <f>+F$14/7/2</f>
        <v>0</v>
      </c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43"/>
      <c r="T18" s="43"/>
      <c r="U18" s="43"/>
      <c r="V18" s="43"/>
      <c r="W18" s="43"/>
      <c r="X18" s="43"/>
      <c r="Y18" s="7"/>
      <c r="Z18" s="7"/>
    </row>
    <row r="19" spans="1:26" x14ac:dyDescent="0.25">
      <c r="B19" s="3">
        <v>1997</v>
      </c>
      <c r="C19" s="13">
        <f t="shared" si="0"/>
        <v>0</v>
      </c>
      <c r="D19" s="7">
        <f>+D18</f>
        <v>0</v>
      </c>
      <c r="E19" s="7">
        <f>+E18</f>
        <v>0</v>
      </c>
      <c r="F19" s="7">
        <f>+F$14/7</f>
        <v>0</v>
      </c>
      <c r="G19" s="7">
        <f>+G$14/7/2</f>
        <v>0</v>
      </c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43"/>
      <c r="T19" s="43"/>
      <c r="U19" s="43"/>
      <c r="V19" s="43"/>
      <c r="W19" s="43"/>
      <c r="X19" s="43"/>
      <c r="Y19" s="7"/>
      <c r="Z19" s="7"/>
    </row>
    <row r="20" spans="1:26" x14ac:dyDescent="0.25">
      <c r="B20" s="3">
        <v>1998</v>
      </c>
      <c r="C20" s="13">
        <f t="shared" si="0"/>
        <v>0</v>
      </c>
      <c r="D20" s="7">
        <f>+D19</f>
        <v>0</v>
      </c>
      <c r="E20" s="7">
        <f>+E19</f>
        <v>0</v>
      </c>
      <c r="F20" s="7">
        <f>+F19</f>
        <v>0</v>
      </c>
      <c r="G20" s="7">
        <f>+G$14/7</f>
        <v>0</v>
      </c>
      <c r="H20" s="7">
        <f>+H$14/7/2</f>
        <v>0</v>
      </c>
      <c r="I20" s="7"/>
      <c r="J20" s="7"/>
      <c r="K20" s="7"/>
      <c r="L20" s="7"/>
      <c r="M20" s="7"/>
      <c r="N20" s="7"/>
      <c r="O20" s="7"/>
      <c r="P20" s="7"/>
      <c r="Q20" s="7"/>
      <c r="R20" s="7"/>
      <c r="S20" s="43"/>
      <c r="T20" s="43"/>
      <c r="U20" s="43"/>
      <c r="V20" s="43"/>
      <c r="W20" s="43"/>
      <c r="X20" s="43"/>
      <c r="Y20" s="7"/>
      <c r="Z20" s="7"/>
    </row>
    <row r="21" spans="1:26" x14ac:dyDescent="0.25">
      <c r="B21" s="3">
        <v>1999</v>
      </c>
      <c r="C21" s="13">
        <f t="shared" si="0"/>
        <v>0</v>
      </c>
      <c r="D21" s="7">
        <f>+D20</f>
        <v>0</v>
      </c>
      <c r="E21" s="7">
        <f>+E20</f>
        <v>0</v>
      </c>
      <c r="F21" s="7">
        <f>+F20</f>
        <v>0</v>
      </c>
      <c r="G21" s="7">
        <f>+G20</f>
        <v>0</v>
      </c>
      <c r="H21" s="7">
        <f>+H$14/7</f>
        <v>0</v>
      </c>
      <c r="I21" s="7">
        <f>+I$14/7/2</f>
        <v>0</v>
      </c>
      <c r="J21" s="7"/>
      <c r="K21" s="7"/>
      <c r="L21" s="7"/>
      <c r="M21" s="7"/>
      <c r="N21" s="7"/>
      <c r="O21" s="7"/>
      <c r="P21" s="7"/>
      <c r="Q21" s="7"/>
      <c r="R21" s="7"/>
      <c r="S21" s="43"/>
      <c r="T21" s="43"/>
      <c r="U21" s="43"/>
      <c r="V21" s="43"/>
      <c r="W21" s="43"/>
      <c r="X21" s="43"/>
      <c r="Y21" s="7"/>
      <c r="Z21" s="7"/>
    </row>
    <row r="22" spans="1:26" x14ac:dyDescent="0.25">
      <c r="B22" s="3">
        <v>2000</v>
      </c>
      <c r="C22" s="13">
        <f t="shared" si="0"/>
        <v>0</v>
      </c>
      <c r="D22" s="7">
        <f>+D21</f>
        <v>0</v>
      </c>
      <c r="E22" s="7">
        <f>+E21</f>
        <v>0</v>
      </c>
      <c r="F22" s="7">
        <f>+F21</f>
        <v>0</v>
      </c>
      <c r="G22" s="7">
        <f>+G21</f>
        <v>0</v>
      </c>
      <c r="H22" s="7">
        <f>+H21</f>
        <v>0</v>
      </c>
      <c r="I22" s="7">
        <f>+I$14/7</f>
        <v>0</v>
      </c>
      <c r="J22" s="7">
        <f>+J$14/7/2</f>
        <v>0</v>
      </c>
      <c r="K22" s="7"/>
      <c r="L22" s="7"/>
      <c r="M22" s="7"/>
      <c r="N22" s="7"/>
      <c r="O22" s="7"/>
      <c r="P22" s="7"/>
      <c r="Q22" s="7"/>
      <c r="R22" s="7"/>
      <c r="S22" s="43"/>
      <c r="T22" s="43"/>
      <c r="U22" s="43"/>
      <c r="V22" s="43"/>
      <c r="W22" s="43"/>
      <c r="X22" s="43"/>
      <c r="Y22" s="7"/>
      <c r="Z22" s="7"/>
    </row>
    <row r="23" spans="1:26" x14ac:dyDescent="0.25">
      <c r="B23" s="3">
        <v>2001</v>
      </c>
      <c r="C23" s="13">
        <f t="shared" si="0"/>
        <v>0</v>
      </c>
      <c r="D23" s="7">
        <f>+D$14/7/2</f>
        <v>0</v>
      </c>
      <c r="E23" s="7">
        <f>+E22</f>
        <v>0</v>
      </c>
      <c r="F23" s="7">
        <f>+F22</f>
        <v>0</v>
      </c>
      <c r="G23" s="7">
        <f>+G22</f>
        <v>0</v>
      </c>
      <c r="H23" s="7">
        <f>+H22</f>
        <v>0</v>
      </c>
      <c r="I23" s="7">
        <f>+I22</f>
        <v>0</v>
      </c>
      <c r="J23" s="7">
        <f>+J$14/7</f>
        <v>0</v>
      </c>
      <c r="K23" s="7">
        <f>+K$14/7/2</f>
        <v>0</v>
      </c>
      <c r="L23" s="7"/>
      <c r="M23" s="7"/>
      <c r="N23" s="7"/>
      <c r="O23" s="7"/>
      <c r="P23" s="7"/>
      <c r="Q23" s="7"/>
      <c r="R23" s="7"/>
      <c r="S23" s="43"/>
      <c r="T23" s="43"/>
      <c r="U23" s="43"/>
      <c r="V23" s="43"/>
      <c r="W23" s="43"/>
      <c r="X23" s="43"/>
      <c r="Y23" s="7"/>
      <c r="Z23" s="7"/>
    </row>
    <row r="24" spans="1:26" x14ac:dyDescent="0.25">
      <c r="B24" s="3">
        <v>2002</v>
      </c>
      <c r="C24" s="13">
        <f t="shared" si="0"/>
        <v>0</v>
      </c>
      <c r="D24" s="7"/>
      <c r="E24" s="7">
        <f>+E$14/7/2</f>
        <v>0</v>
      </c>
      <c r="F24" s="7">
        <f>+F23</f>
        <v>0</v>
      </c>
      <c r="G24" s="7">
        <f>+G23</f>
        <v>0</v>
      </c>
      <c r="H24" s="7">
        <f>+H23</f>
        <v>0</v>
      </c>
      <c r="I24" s="7">
        <f>+I23</f>
        <v>0</v>
      </c>
      <c r="J24" s="7">
        <f>+J23</f>
        <v>0</v>
      </c>
      <c r="K24" s="7">
        <f>+K$14/7</f>
        <v>0</v>
      </c>
      <c r="L24" s="7">
        <f>+L$14/7/2</f>
        <v>0</v>
      </c>
      <c r="M24" s="7"/>
      <c r="N24" s="7"/>
      <c r="O24" s="7"/>
      <c r="P24" s="7"/>
      <c r="Q24" s="7"/>
      <c r="R24" s="7"/>
      <c r="S24" s="43"/>
      <c r="T24" s="43"/>
      <c r="U24" s="43"/>
      <c r="V24" s="43"/>
      <c r="W24" s="43"/>
      <c r="X24" s="43"/>
      <c r="Y24" s="7"/>
      <c r="Z24" s="7"/>
    </row>
    <row r="25" spans="1:26" x14ac:dyDescent="0.25">
      <c r="B25" s="3">
        <v>2003</v>
      </c>
      <c r="C25" s="13">
        <f t="shared" si="0"/>
        <v>0</v>
      </c>
      <c r="D25" s="7"/>
      <c r="E25" s="7"/>
      <c r="F25" s="7">
        <f>+F$14/7/2</f>
        <v>0</v>
      </c>
      <c r="G25" s="7">
        <f>+G24</f>
        <v>0</v>
      </c>
      <c r="H25" s="7">
        <f>+H24</f>
        <v>0</v>
      </c>
      <c r="I25" s="7">
        <f>+I24</f>
        <v>0</v>
      </c>
      <c r="J25" s="7">
        <f>+J24</f>
        <v>0</v>
      </c>
      <c r="K25" s="7">
        <f>+K24</f>
        <v>0</v>
      </c>
      <c r="L25" s="7">
        <f>+L$14/7</f>
        <v>0</v>
      </c>
      <c r="M25" s="7">
        <f>+M$14/7/2</f>
        <v>0</v>
      </c>
      <c r="N25" s="7"/>
      <c r="O25" s="7"/>
      <c r="P25" s="7"/>
      <c r="Q25" s="7"/>
      <c r="R25" s="7"/>
      <c r="S25" s="43"/>
      <c r="T25" s="43"/>
      <c r="U25" s="43"/>
      <c r="V25" s="43"/>
      <c r="W25" s="43"/>
      <c r="X25" s="43"/>
      <c r="Y25" s="7"/>
      <c r="Z25" s="7"/>
    </row>
    <row r="26" spans="1:26" x14ac:dyDescent="0.25">
      <c r="B26" s="3">
        <v>2004</v>
      </c>
      <c r="C26" s="13">
        <f t="shared" si="0"/>
        <v>0</v>
      </c>
      <c r="D26" s="7"/>
      <c r="E26" s="7"/>
      <c r="F26" s="7"/>
      <c r="G26" s="7">
        <f>+G$14/7/2</f>
        <v>0</v>
      </c>
      <c r="H26" s="7">
        <f>+H25</f>
        <v>0</v>
      </c>
      <c r="I26" s="7">
        <f>+I25</f>
        <v>0</v>
      </c>
      <c r="J26" s="7">
        <f>+J25</f>
        <v>0</v>
      </c>
      <c r="K26" s="7">
        <f>+K25</f>
        <v>0</v>
      </c>
      <c r="L26" s="7">
        <f>+L25</f>
        <v>0</v>
      </c>
      <c r="M26" s="7">
        <f>+M$14/7</f>
        <v>0</v>
      </c>
      <c r="N26" s="7">
        <f>+N$14/7/2</f>
        <v>0</v>
      </c>
      <c r="O26" s="7"/>
      <c r="P26" s="7"/>
      <c r="Q26" s="7"/>
      <c r="R26" s="7"/>
      <c r="S26" s="43"/>
      <c r="T26" s="43"/>
      <c r="U26" s="43"/>
      <c r="V26" s="43"/>
      <c r="W26" s="43"/>
      <c r="X26" s="43"/>
      <c r="Y26" s="7"/>
      <c r="Z26" s="7"/>
    </row>
    <row r="27" spans="1:26" x14ac:dyDescent="0.25">
      <c r="B27" s="3">
        <v>2005</v>
      </c>
      <c r="C27" s="13">
        <f t="shared" si="0"/>
        <v>0</v>
      </c>
      <c r="D27" s="7"/>
      <c r="E27" s="7"/>
      <c r="F27" s="7"/>
      <c r="G27" s="7"/>
      <c r="H27" s="7">
        <f>+H$14/7/2</f>
        <v>0</v>
      </c>
      <c r="I27" s="7">
        <f>+I26</f>
        <v>0</v>
      </c>
      <c r="J27" s="7">
        <f>+J26</f>
        <v>0</v>
      </c>
      <c r="K27" s="7">
        <f>+K26</f>
        <v>0</v>
      </c>
      <c r="L27" s="7">
        <f>+L26</f>
        <v>0</v>
      </c>
      <c r="M27" s="7">
        <f>+M26</f>
        <v>0</v>
      </c>
      <c r="N27" s="7">
        <f>+N$14/7</f>
        <v>0</v>
      </c>
      <c r="O27" s="7">
        <f>+O$14/7/2</f>
        <v>0</v>
      </c>
      <c r="P27" s="7"/>
      <c r="Q27" s="7"/>
      <c r="R27" s="7"/>
      <c r="S27" s="43"/>
      <c r="T27" s="43"/>
      <c r="U27" s="43"/>
      <c r="V27" s="43"/>
      <c r="W27" s="43"/>
      <c r="X27" s="43"/>
      <c r="Y27" s="7"/>
      <c r="Z27" s="7"/>
    </row>
    <row r="28" spans="1:26" x14ac:dyDescent="0.25">
      <c r="B28" s="3">
        <v>2006</v>
      </c>
      <c r="C28" s="13">
        <f t="shared" si="0"/>
        <v>0</v>
      </c>
      <c r="D28" s="7"/>
      <c r="E28" s="7"/>
      <c r="F28" s="7"/>
      <c r="G28" s="7"/>
      <c r="H28" s="7"/>
      <c r="I28" s="7">
        <f>+I$14/7/2</f>
        <v>0</v>
      </c>
      <c r="J28" s="7">
        <f>+J27</f>
        <v>0</v>
      </c>
      <c r="K28" s="7">
        <f>+K27</f>
        <v>0</v>
      </c>
      <c r="L28" s="7">
        <f>+L27</f>
        <v>0</v>
      </c>
      <c r="M28" s="7">
        <f>+M27</f>
        <v>0</v>
      </c>
      <c r="N28" s="7">
        <f>+N27</f>
        <v>0</v>
      </c>
      <c r="O28" s="7">
        <f>+O$14/7</f>
        <v>0</v>
      </c>
      <c r="P28" s="7">
        <f>+P$14/7/2</f>
        <v>0</v>
      </c>
      <c r="Q28" s="7"/>
      <c r="R28" s="7"/>
      <c r="S28" s="43"/>
      <c r="T28" s="43"/>
      <c r="U28" s="43"/>
      <c r="V28" s="43"/>
      <c r="W28" s="43"/>
      <c r="X28" s="43"/>
      <c r="Y28" s="7"/>
      <c r="Z28" s="7"/>
    </row>
    <row r="29" spans="1:26" x14ac:dyDescent="0.25">
      <c r="B29" s="3">
        <v>2007</v>
      </c>
      <c r="C29" s="13">
        <f t="shared" si="0"/>
        <v>0</v>
      </c>
      <c r="D29" s="7"/>
      <c r="E29" s="7"/>
      <c r="F29" s="7"/>
      <c r="G29" s="7"/>
      <c r="H29" s="7"/>
      <c r="I29" s="7"/>
      <c r="J29" s="7">
        <f>+J$14/7/2</f>
        <v>0</v>
      </c>
      <c r="K29" s="7">
        <f>+K28</f>
        <v>0</v>
      </c>
      <c r="L29" s="7">
        <f>+L28</f>
        <v>0</v>
      </c>
      <c r="M29" s="7">
        <f>+M28</f>
        <v>0</v>
      </c>
      <c r="N29" s="7">
        <f>+N28</f>
        <v>0</v>
      </c>
      <c r="O29" s="7">
        <f>+O28</f>
        <v>0</v>
      </c>
      <c r="P29" s="7">
        <f>+P$14/7</f>
        <v>0</v>
      </c>
      <c r="Q29" s="7">
        <f>+Q$14/7/2</f>
        <v>0</v>
      </c>
      <c r="R29" s="7"/>
      <c r="S29" s="43"/>
      <c r="T29" s="43"/>
      <c r="U29" s="43"/>
      <c r="V29" s="43"/>
      <c r="W29" s="43"/>
      <c r="X29" s="43"/>
      <c r="Y29" s="7"/>
      <c r="Z29" s="7"/>
    </row>
    <row r="30" spans="1:26" x14ac:dyDescent="0.25">
      <c r="B30" s="3">
        <v>2008</v>
      </c>
      <c r="C30" s="13">
        <f t="shared" si="0"/>
        <v>0</v>
      </c>
      <c r="D30" s="7"/>
      <c r="E30" s="7"/>
      <c r="F30" s="7"/>
      <c r="G30" s="7"/>
      <c r="H30" s="7"/>
      <c r="I30" s="7"/>
      <c r="J30" s="7"/>
      <c r="K30" s="7">
        <f>+K$14/7/2</f>
        <v>0</v>
      </c>
      <c r="L30" s="7">
        <f>+L29</f>
        <v>0</v>
      </c>
      <c r="M30" s="7">
        <f>+M29</f>
        <v>0</v>
      </c>
      <c r="N30" s="7">
        <f>+N29</f>
        <v>0</v>
      </c>
      <c r="O30" s="7">
        <f>+O29</f>
        <v>0</v>
      </c>
      <c r="P30" s="7">
        <f>+P29</f>
        <v>0</v>
      </c>
      <c r="Q30" s="7">
        <f>+Q$14/7</f>
        <v>0</v>
      </c>
      <c r="R30" s="7">
        <f>+R$14/7/2</f>
        <v>0</v>
      </c>
      <c r="S30" s="43"/>
      <c r="T30" s="43"/>
      <c r="U30" s="43"/>
      <c r="V30" s="43"/>
      <c r="W30" s="43"/>
      <c r="X30" s="43"/>
      <c r="Y30" s="7"/>
      <c r="Z30" s="7"/>
    </row>
    <row r="31" spans="1:26" x14ac:dyDescent="0.25">
      <c r="B31" s="3">
        <v>2009</v>
      </c>
      <c r="C31" s="13">
        <f t="shared" si="0"/>
        <v>0</v>
      </c>
      <c r="D31" s="7"/>
      <c r="E31" s="7"/>
      <c r="F31" s="7"/>
      <c r="G31" s="7"/>
      <c r="H31" s="7"/>
      <c r="I31" s="7"/>
      <c r="J31" s="7"/>
      <c r="K31" s="7"/>
      <c r="L31" s="7">
        <f>+L$14/7/2</f>
        <v>0</v>
      </c>
      <c r="M31" s="7">
        <f>+M30</f>
        <v>0</v>
      </c>
      <c r="N31" s="7">
        <f>+N30</f>
        <v>0</v>
      </c>
      <c r="O31" s="7">
        <f>+O30</f>
        <v>0</v>
      </c>
      <c r="P31" s="7">
        <f>+P30</f>
        <v>0</v>
      </c>
      <c r="Q31" s="7">
        <f>+Q30</f>
        <v>0</v>
      </c>
      <c r="R31" s="7">
        <f>+R$14/7</f>
        <v>0</v>
      </c>
      <c r="S31" s="43">
        <f>+S$14/7/2</f>
        <v>0</v>
      </c>
      <c r="T31" s="43"/>
      <c r="U31" s="43"/>
      <c r="V31" s="43"/>
      <c r="W31" s="43"/>
      <c r="X31" s="43"/>
      <c r="Y31" s="7"/>
      <c r="Z31" s="7"/>
    </row>
    <row r="32" spans="1:26" x14ac:dyDescent="0.25">
      <c r="A32" s="38" t="s">
        <v>59</v>
      </c>
      <c r="B32" s="3">
        <v>2010</v>
      </c>
      <c r="C32" s="13">
        <f t="shared" si="0"/>
        <v>0</v>
      </c>
      <c r="D32" s="7"/>
      <c r="E32" s="7"/>
      <c r="F32" s="7"/>
      <c r="G32" s="7"/>
      <c r="H32" s="7"/>
      <c r="I32" s="7"/>
      <c r="J32" s="7"/>
      <c r="K32" s="7"/>
      <c r="L32" s="7"/>
      <c r="M32" s="7">
        <f>+M$14/7/2</f>
        <v>0</v>
      </c>
      <c r="N32" s="7">
        <f>+N31</f>
        <v>0</v>
      </c>
      <c r="O32" s="7">
        <f>+O31</f>
        <v>0</v>
      </c>
      <c r="P32" s="7">
        <f>+P31</f>
        <v>0</v>
      </c>
      <c r="Q32" s="7">
        <f>+Q31</f>
        <v>0</v>
      </c>
      <c r="R32" s="7">
        <f>+R31</f>
        <v>0</v>
      </c>
      <c r="S32" s="43">
        <f>+S$14/7</f>
        <v>0</v>
      </c>
      <c r="T32" s="43">
        <f>+T$14/7/2</f>
        <v>0</v>
      </c>
      <c r="U32" s="43"/>
      <c r="V32" s="43"/>
      <c r="W32" s="43"/>
      <c r="X32" s="43"/>
      <c r="Y32" s="7"/>
      <c r="Z32" s="7"/>
    </row>
    <row r="33" spans="1:28" x14ac:dyDescent="0.25">
      <c r="A33" s="38"/>
      <c r="B33" s="3">
        <v>2011</v>
      </c>
      <c r="C33" s="13">
        <f t="shared" si="0"/>
        <v>0</v>
      </c>
      <c r="D33" s="7"/>
      <c r="E33" s="7"/>
      <c r="F33" s="7"/>
      <c r="G33" s="7"/>
      <c r="H33" s="7"/>
      <c r="I33" s="7"/>
      <c r="J33" s="7"/>
      <c r="K33" s="7"/>
      <c r="L33" s="7"/>
      <c r="M33" s="7"/>
      <c r="N33" s="7">
        <f>+N$14/7/2</f>
        <v>0</v>
      </c>
      <c r="O33" s="7">
        <f>+O32</f>
        <v>0</v>
      </c>
      <c r="P33" s="7">
        <f>+P32</f>
        <v>0</v>
      </c>
      <c r="Q33" s="7">
        <f>+Q32</f>
        <v>0</v>
      </c>
      <c r="R33" s="7">
        <f>+R32</f>
        <v>0</v>
      </c>
      <c r="S33" s="43">
        <f>+S32</f>
        <v>0</v>
      </c>
      <c r="T33" s="43">
        <f>+T$14/7</f>
        <v>0</v>
      </c>
      <c r="U33" s="43">
        <f>+U$14/7/2</f>
        <v>0</v>
      </c>
      <c r="V33" s="43"/>
      <c r="W33" s="43"/>
      <c r="X33" s="43"/>
      <c r="Y33" s="7"/>
      <c r="Z33" s="7"/>
    </row>
    <row r="34" spans="1:28" x14ac:dyDescent="0.25">
      <c r="A34" s="38"/>
      <c r="B34" s="3">
        <v>2012</v>
      </c>
      <c r="C34" s="13">
        <f t="shared" si="0"/>
        <v>0</v>
      </c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>
        <f>+O$14/7/2</f>
        <v>0</v>
      </c>
      <c r="P34" s="7">
        <f>+P33</f>
        <v>0</v>
      </c>
      <c r="Q34" s="7">
        <f>+Q33</f>
        <v>0</v>
      </c>
      <c r="R34" s="7">
        <f>+R33</f>
        <v>0</v>
      </c>
      <c r="S34" s="43">
        <f>+S33</f>
        <v>0</v>
      </c>
      <c r="T34" s="43">
        <f>+T$14/7</f>
        <v>0</v>
      </c>
      <c r="U34" s="43">
        <f>+U$14/7</f>
        <v>0</v>
      </c>
      <c r="V34" s="43">
        <f>+V$14/7/2</f>
        <v>0</v>
      </c>
      <c r="W34" s="43"/>
      <c r="X34" s="43"/>
      <c r="Y34" s="7"/>
      <c r="Z34" s="7"/>
    </row>
    <row r="35" spans="1:28" x14ac:dyDescent="0.25">
      <c r="A35" s="38"/>
      <c r="B35" s="3">
        <v>2013</v>
      </c>
      <c r="C35" s="13">
        <f t="shared" si="0"/>
        <v>-254.46428571428572</v>
      </c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>
        <f>P14/7/2</f>
        <v>0</v>
      </c>
      <c r="Q35" s="7">
        <f>Q14</f>
        <v>0</v>
      </c>
      <c r="R35" s="7">
        <f t="shared" ref="R35:U36" si="1">R34</f>
        <v>0</v>
      </c>
      <c r="S35" s="43">
        <f t="shared" si="1"/>
        <v>0</v>
      </c>
      <c r="T35" s="43">
        <f t="shared" si="1"/>
        <v>0</v>
      </c>
      <c r="U35" s="43">
        <f t="shared" si="1"/>
        <v>0</v>
      </c>
      <c r="V35" s="43">
        <f>V14/7</f>
        <v>0</v>
      </c>
      <c r="W35" s="43">
        <f>$W$14/7/2</f>
        <v>254.46428571428572</v>
      </c>
      <c r="X35" s="43"/>
      <c r="Y35" s="7"/>
      <c r="Z35" s="7"/>
    </row>
    <row r="36" spans="1:28" x14ac:dyDescent="0.25">
      <c r="A36" s="38"/>
      <c r="B36" s="3">
        <v>2014</v>
      </c>
      <c r="C36" s="13">
        <f t="shared" si="0"/>
        <v>-508.92857142857144</v>
      </c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>
        <f>Q14/7/2</f>
        <v>0</v>
      </c>
      <c r="R36" s="7">
        <f t="shared" si="1"/>
        <v>0</v>
      </c>
      <c r="S36" s="43">
        <f t="shared" si="1"/>
        <v>0</v>
      </c>
      <c r="T36" s="43">
        <f t="shared" si="1"/>
        <v>0</v>
      </c>
      <c r="U36" s="43">
        <f t="shared" si="1"/>
        <v>0</v>
      </c>
      <c r="V36" s="43">
        <f>V35</f>
        <v>0</v>
      </c>
      <c r="W36" s="43">
        <f>$W$14/7</f>
        <v>508.92857142857144</v>
      </c>
      <c r="X36" s="43">
        <f>X14/7/2</f>
        <v>0</v>
      </c>
      <c r="Y36" s="7"/>
      <c r="Z36" s="7"/>
    </row>
    <row r="37" spans="1:28" x14ac:dyDescent="0.25">
      <c r="A37" s="38"/>
      <c r="B37" s="3">
        <v>2015</v>
      </c>
      <c r="C37" s="13">
        <f t="shared" si="0"/>
        <v>-508.92857142857144</v>
      </c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>
        <f>R14/7/2</f>
        <v>0</v>
      </c>
      <c r="S37" s="43">
        <f>S36</f>
        <v>0</v>
      </c>
      <c r="T37" s="43">
        <f>T36</f>
        <v>0</v>
      </c>
      <c r="U37" s="43">
        <f>U36</f>
        <v>0</v>
      </c>
      <c r="V37" s="43">
        <f>V36</f>
        <v>0</v>
      </c>
      <c r="W37" s="43">
        <f t="shared" ref="W37:W41" si="2">$W$14/7</f>
        <v>508.92857142857144</v>
      </c>
      <c r="X37" s="43">
        <f>X14/7</f>
        <v>0</v>
      </c>
      <c r="Y37" s="7">
        <f>Y14/7/2</f>
        <v>0</v>
      </c>
      <c r="Z37" s="7"/>
    </row>
    <row r="38" spans="1:28" x14ac:dyDescent="0.25">
      <c r="A38" s="38"/>
      <c r="B38" s="3">
        <v>2016</v>
      </c>
      <c r="C38" s="13">
        <f t="shared" si="0"/>
        <v>-508.92857142857144</v>
      </c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43">
        <f>S36</f>
        <v>0</v>
      </c>
      <c r="T38" s="43">
        <f>T36</f>
        <v>0</v>
      </c>
      <c r="U38" s="43">
        <f>U36</f>
        <v>0</v>
      </c>
      <c r="V38" s="43">
        <f>V36</f>
        <v>0</v>
      </c>
      <c r="W38" s="43">
        <f t="shared" si="2"/>
        <v>508.92857142857144</v>
      </c>
      <c r="X38" s="43">
        <f>X14/7</f>
        <v>0</v>
      </c>
      <c r="Y38" s="7">
        <f>Y14/7/2</f>
        <v>0</v>
      </c>
      <c r="Z38" s="7"/>
    </row>
    <row r="39" spans="1:28" x14ac:dyDescent="0.25">
      <c r="A39" s="38"/>
      <c r="B39" s="3">
        <v>2017</v>
      </c>
      <c r="C39" s="13">
        <f t="shared" si="0"/>
        <v>-508.92857142857144</v>
      </c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43"/>
      <c r="T39" s="43"/>
      <c r="U39" s="43"/>
      <c r="V39" s="43"/>
      <c r="W39" s="43">
        <f t="shared" si="2"/>
        <v>508.92857142857144</v>
      </c>
      <c r="X39" s="43"/>
      <c r="Y39" s="7"/>
      <c r="Z39" s="7"/>
    </row>
    <row r="40" spans="1:28" x14ac:dyDescent="0.25">
      <c r="A40" s="38"/>
      <c r="B40" s="3">
        <v>2018</v>
      </c>
      <c r="C40" s="13">
        <f>-SUM(D40:AB40)</f>
        <v>-508.92857142857144</v>
      </c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43"/>
      <c r="T40" s="43"/>
      <c r="U40" s="43"/>
      <c r="V40" s="43"/>
      <c r="W40" s="43">
        <f t="shared" si="2"/>
        <v>508.92857142857144</v>
      </c>
      <c r="X40" s="43"/>
      <c r="Y40" s="7"/>
      <c r="Z40" s="7"/>
    </row>
    <row r="41" spans="1:28" x14ac:dyDescent="0.25">
      <c r="A41" s="38"/>
      <c r="B41" s="3">
        <v>2019</v>
      </c>
      <c r="C41" s="13">
        <f>-SUM(D41:AB41)</f>
        <v>-508.92857142857144</v>
      </c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43"/>
      <c r="T41" s="43"/>
      <c r="U41" s="43"/>
      <c r="V41" s="43"/>
      <c r="W41" s="43">
        <f t="shared" si="2"/>
        <v>508.92857142857144</v>
      </c>
      <c r="X41" s="43"/>
      <c r="Y41" s="7"/>
      <c r="Z41" s="7"/>
    </row>
    <row r="42" spans="1:28" x14ac:dyDescent="0.25">
      <c r="A42" s="38"/>
      <c r="B42" s="3">
        <v>2020</v>
      </c>
      <c r="C42" s="13">
        <f t="shared" ref="C42:C43" si="3">-SUM(D42:AB42)</f>
        <v>-254.46428571428572</v>
      </c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43"/>
      <c r="T42" s="43"/>
      <c r="U42" s="43"/>
      <c r="V42" s="43"/>
      <c r="W42" s="43">
        <f>$W$14/7/2</f>
        <v>254.46428571428572</v>
      </c>
      <c r="X42" s="43"/>
      <c r="Y42" s="7"/>
      <c r="Z42" s="7"/>
    </row>
    <row r="43" spans="1:28" x14ac:dyDescent="0.25">
      <c r="A43" s="38"/>
      <c r="B43" s="3">
        <v>2021</v>
      </c>
      <c r="C43" s="13">
        <f t="shared" si="3"/>
        <v>0</v>
      </c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43"/>
      <c r="T43" s="43"/>
      <c r="U43" s="43"/>
      <c r="V43" s="43"/>
      <c r="W43" s="43"/>
      <c r="X43" s="43"/>
      <c r="Y43" s="7"/>
      <c r="Z43" s="7"/>
    </row>
    <row r="44" spans="1:28" x14ac:dyDescent="0.25">
      <c r="A44" s="38"/>
      <c r="B44" s="7"/>
      <c r="C44" s="12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37"/>
      <c r="W44" s="37"/>
      <c r="X44" s="29"/>
      <c r="Y44" s="7"/>
      <c r="Z44" s="7"/>
    </row>
    <row r="45" spans="1:28" x14ac:dyDescent="0.25">
      <c r="A45" s="38" t="s">
        <v>62</v>
      </c>
      <c r="B45" s="7">
        <f>SUM(D45:X45)</f>
        <v>0</v>
      </c>
      <c r="C45" s="29">
        <f>SUM(C16:C44)</f>
        <v>-3562.5000000000005</v>
      </c>
      <c r="D45" s="7">
        <f t="shared" ref="D45:AB45" si="4">-SUM(D16:D44)+D14</f>
        <v>0</v>
      </c>
      <c r="E45" s="7">
        <f t="shared" si="4"/>
        <v>0</v>
      </c>
      <c r="F45" s="7">
        <f t="shared" si="4"/>
        <v>0</v>
      </c>
      <c r="G45" s="7">
        <f t="shared" si="4"/>
        <v>0</v>
      </c>
      <c r="H45" s="7">
        <f t="shared" si="4"/>
        <v>0</v>
      </c>
      <c r="I45" s="7">
        <f t="shared" si="4"/>
        <v>0</v>
      </c>
      <c r="J45" s="7">
        <f t="shared" si="4"/>
        <v>0</v>
      </c>
      <c r="K45" s="7">
        <f t="shared" si="4"/>
        <v>0</v>
      </c>
      <c r="L45" s="7">
        <f t="shared" si="4"/>
        <v>0</v>
      </c>
      <c r="M45" s="7">
        <f t="shared" si="4"/>
        <v>0</v>
      </c>
      <c r="N45" s="7">
        <f t="shared" si="4"/>
        <v>0</v>
      </c>
      <c r="O45" s="7">
        <f t="shared" si="4"/>
        <v>0</v>
      </c>
      <c r="P45" s="7">
        <f t="shared" si="4"/>
        <v>0</v>
      </c>
      <c r="Q45" s="7">
        <f t="shared" si="4"/>
        <v>0</v>
      </c>
      <c r="R45" s="7">
        <f t="shared" si="4"/>
        <v>0</v>
      </c>
      <c r="S45" s="7">
        <f t="shared" si="4"/>
        <v>0</v>
      </c>
      <c r="T45" s="7">
        <f t="shared" si="4"/>
        <v>0</v>
      </c>
      <c r="U45" s="7">
        <f t="shared" si="4"/>
        <v>0</v>
      </c>
      <c r="V45" s="43">
        <f t="shared" si="4"/>
        <v>0</v>
      </c>
      <c r="W45" s="43">
        <f t="shared" si="4"/>
        <v>0</v>
      </c>
      <c r="X45" s="333">
        <f t="shared" si="4"/>
        <v>0</v>
      </c>
      <c r="Y45" s="333">
        <f t="shared" si="4"/>
        <v>0</v>
      </c>
      <c r="Z45" s="333">
        <f t="shared" si="4"/>
        <v>0</v>
      </c>
      <c r="AA45" s="333">
        <f t="shared" si="4"/>
        <v>0</v>
      </c>
      <c r="AB45" s="333">
        <f t="shared" si="4"/>
        <v>0</v>
      </c>
    </row>
    <row r="46" spans="1:28" x14ac:dyDescent="0.25">
      <c r="A46" s="38"/>
      <c r="B46" s="29"/>
      <c r="C46" s="3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8" x14ac:dyDescent="0.25">
      <c r="A47" s="39" t="s">
        <v>63</v>
      </c>
      <c r="B47" s="3"/>
      <c r="C47" s="30">
        <f>+C14+C45</f>
        <v>0</v>
      </c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8" x14ac:dyDescent="0.25">
      <c r="A48" s="3"/>
      <c r="B48" s="3"/>
      <c r="C48" s="3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x14ac:dyDescent="0.25">
      <c r="A49" s="3"/>
      <c r="B49" s="36"/>
      <c r="C49" s="3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x14ac:dyDescent="0.25">
      <c r="A50" s="3"/>
      <c r="B50" s="3"/>
      <c r="C50" s="3"/>
      <c r="E50" s="7"/>
      <c r="F50" s="4"/>
      <c r="G50" s="4"/>
      <c r="H50" s="4"/>
      <c r="I50" s="4"/>
      <c r="J50" s="4"/>
      <c r="K50" s="4"/>
      <c r="L50" s="4"/>
      <c r="M50" s="4"/>
      <c r="N50" s="7">
        <f>SUM(E32:E50)</f>
        <v>0</v>
      </c>
      <c r="O50" s="4"/>
      <c r="P50" s="4"/>
      <c r="Q50" s="4"/>
      <c r="R50" s="4"/>
      <c r="S50" s="4"/>
    </row>
    <row r="51" spans="1:26" x14ac:dyDescent="0.25">
      <c r="B51" s="3"/>
      <c r="C51" s="3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</row>
    <row r="52" spans="1:26" x14ac:dyDescent="0.25"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</row>
    <row r="53" spans="1:26" x14ac:dyDescent="0.25"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</row>
    <row r="54" spans="1:26" x14ac:dyDescent="0.25"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</row>
    <row r="55" spans="1:26" x14ac:dyDescent="0.25"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</row>
    <row r="56" spans="1:26" x14ac:dyDescent="0.25"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</row>
    <row r="57" spans="1:26" x14ac:dyDescent="0.25"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</row>
    <row r="58" spans="1:26" x14ac:dyDescent="0.25"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</row>
    <row r="59" spans="1:26" x14ac:dyDescent="0.25"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</row>
    <row r="60" spans="1:26" x14ac:dyDescent="0.25"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</row>
    <row r="61" spans="1:26" x14ac:dyDescent="0.25"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</row>
  </sheetData>
  <pageMargins left="0.7" right="0.7" top="0.75" bottom="0.75" header="0.3" footer="0.3"/>
  <pageSetup scale="69" orientation="landscape" horizontalDpi="4294967294" verticalDpi="4294967294" r:id="rId1"/>
  <headerFooter>
    <oddFooter>&amp;Z&amp;F&amp;RPage &amp;P</oddFooter>
  </headerFooter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500-000000000000}">
  <sheetPr codeName="Sheet190">
    <tabColor theme="6" tint="-0.249977111117893"/>
    <pageSetUpPr fitToPage="1"/>
  </sheetPr>
  <dimension ref="A1:AB61"/>
  <sheetViews>
    <sheetView workbookViewId="0"/>
  </sheetViews>
  <sheetFormatPr defaultColWidth="9.140625" defaultRowHeight="15" x14ac:dyDescent="0.25"/>
  <cols>
    <col min="1" max="1" width="20.85546875" customWidth="1"/>
    <col min="2" max="2" width="8.7109375" customWidth="1"/>
    <col min="3" max="3" width="12.85546875" customWidth="1"/>
    <col min="4" max="12" width="7.42578125" hidden="1" customWidth="1"/>
    <col min="13" max="13" width="7.5703125" hidden="1" customWidth="1"/>
    <col min="14" max="25" width="10.42578125" customWidth="1"/>
  </cols>
  <sheetData>
    <row r="1" spans="1:28" x14ac:dyDescent="0.25">
      <c r="A1" s="11" t="s">
        <v>10</v>
      </c>
      <c r="O1" t="s">
        <v>647</v>
      </c>
    </row>
    <row r="2" spans="1:28" x14ac:dyDescent="0.25">
      <c r="A2" s="9" t="s">
        <v>438</v>
      </c>
    </row>
    <row r="3" spans="1:28" x14ac:dyDescent="0.25">
      <c r="A3" s="9" t="s">
        <v>80</v>
      </c>
    </row>
    <row r="4" spans="1:28" x14ac:dyDescent="0.25">
      <c r="R4" s="40" t="s">
        <v>4</v>
      </c>
      <c r="S4" s="41"/>
      <c r="T4" s="40" t="s">
        <v>8</v>
      </c>
    </row>
    <row r="5" spans="1:28" x14ac:dyDescent="0.25">
      <c r="A5" s="10" t="s">
        <v>9</v>
      </c>
      <c r="B5" s="12" t="s">
        <v>64</v>
      </c>
      <c r="C5" s="12" t="s">
        <v>12</v>
      </c>
      <c r="R5" s="42" t="s">
        <v>2</v>
      </c>
      <c r="S5" s="42" t="s">
        <v>60</v>
      </c>
      <c r="T5" s="42" t="s">
        <v>7</v>
      </c>
    </row>
    <row r="6" spans="1:28" x14ac:dyDescent="0.25">
      <c r="B6" s="3"/>
      <c r="R6" s="3"/>
    </row>
    <row r="7" spans="1:28" x14ac:dyDescent="0.25">
      <c r="A7" s="213" t="s">
        <v>707</v>
      </c>
      <c r="B7" s="212">
        <v>811</v>
      </c>
      <c r="C7" s="214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5"/>
      <c r="P7" s="6"/>
      <c r="Q7" s="6"/>
      <c r="R7" s="13">
        <f>+C14</f>
        <v>3562.5</v>
      </c>
      <c r="S7" s="13">
        <f>+-C45</f>
        <v>3562.5000000000005</v>
      </c>
      <c r="T7" s="13">
        <f>+R7-S7</f>
        <v>0</v>
      </c>
    </row>
    <row r="8" spans="1:28" x14ac:dyDescent="0.25">
      <c r="A8" s="213"/>
      <c r="B8" s="3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5"/>
      <c r="P8" s="6"/>
      <c r="Q8" s="6"/>
    </row>
    <row r="9" spans="1:28" x14ac:dyDescent="0.25">
      <c r="A9" s="2"/>
      <c r="B9" s="3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5"/>
      <c r="P9" s="6"/>
      <c r="Q9" s="6"/>
    </row>
    <row r="10" spans="1:28" x14ac:dyDescent="0.25">
      <c r="B10" s="3"/>
    </row>
    <row r="11" spans="1:28" x14ac:dyDescent="0.25">
      <c r="A11" s="686" t="s">
        <v>66</v>
      </c>
      <c r="B11" s="212" t="s">
        <v>74</v>
      </c>
      <c r="C11" s="214"/>
    </row>
    <row r="12" spans="1:28" x14ac:dyDescent="0.25">
      <c r="B12" s="28"/>
      <c r="C12" s="2"/>
    </row>
    <row r="13" spans="1:28" x14ac:dyDescent="0.25">
      <c r="A13" s="9" t="s">
        <v>5</v>
      </c>
      <c r="C13" s="31" t="s">
        <v>3</v>
      </c>
      <c r="D13" s="32">
        <v>1994</v>
      </c>
      <c r="E13" s="32">
        <v>1995</v>
      </c>
      <c r="F13" s="32">
        <v>1996</v>
      </c>
      <c r="G13" s="32">
        <v>1997</v>
      </c>
      <c r="H13" s="32">
        <v>1998</v>
      </c>
      <c r="I13" s="32">
        <v>1999</v>
      </c>
      <c r="J13" s="32">
        <v>2000</v>
      </c>
      <c r="K13" s="32">
        <v>2001</v>
      </c>
      <c r="L13" s="32">
        <v>2002</v>
      </c>
      <c r="M13" s="32">
        <v>2003</v>
      </c>
      <c r="N13" s="32">
        <v>2004</v>
      </c>
      <c r="O13" s="32">
        <v>2005</v>
      </c>
      <c r="P13" s="32">
        <v>2006</v>
      </c>
      <c r="Q13" s="32">
        <v>2007</v>
      </c>
      <c r="R13" s="32">
        <v>2008</v>
      </c>
      <c r="S13" s="32">
        <v>2009</v>
      </c>
      <c r="T13" s="32">
        <v>2010</v>
      </c>
      <c r="U13" s="32">
        <v>2011</v>
      </c>
      <c r="V13" s="32">
        <v>2012</v>
      </c>
      <c r="W13" s="32">
        <v>2013</v>
      </c>
      <c r="X13" s="32">
        <v>2014</v>
      </c>
      <c r="Y13" s="328">
        <v>2015</v>
      </c>
      <c r="Z13" s="32">
        <v>2016</v>
      </c>
      <c r="AA13" s="328">
        <v>2017</v>
      </c>
      <c r="AB13" s="32">
        <v>2018</v>
      </c>
    </row>
    <row r="14" spans="1:28" x14ac:dyDescent="0.25">
      <c r="A14" s="9" t="s">
        <v>73</v>
      </c>
      <c r="C14" s="222">
        <f>SUM(D14:Z14)</f>
        <v>3562.5</v>
      </c>
      <c r="D14" s="43">
        <f>+'Equip Review 032310'!G29</f>
        <v>0</v>
      </c>
      <c r="E14" s="43">
        <f>+'Equip Review 032310'!H29</f>
        <v>0</v>
      </c>
      <c r="F14" s="43">
        <f>+'Equip Review 032310'!I29</f>
        <v>0</v>
      </c>
      <c r="G14" s="43">
        <f>+'Equip Review 032310'!J29</f>
        <v>0</v>
      </c>
      <c r="H14" s="43">
        <f>+'Equip Review 032310'!K29</f>
        <v>0</v>
      </c>
      <c r="I14" s="43">
        <f>+'Equip Review 032310'!L29</f>
        <v>0</v>
      </c>
      <c r="J14" s="43">
        <f>+'Equip Review 032310'!M29</f>
        <v>0</v>
      </c>
      <c r="K14" s="43">
        <f>+'Equip Review 032310'!N29</f>
        <v>0</v>
      </c>
      <c r="L14" s="43">
        <f>+'Equip Review 032310'!O29</f>
        <v>0</v>
      </c>
      <c r="M14" s="43">
        <f>+'Equip Review 032310'!P29</f>
        <v>0</v>
      </c>
      <c r="N14" s="43"/>
      <c r="O14" s="43"/>
      <c r="P14" s="43"/>
      <c r="Q14" s="43"/>
      <c r="R14" s="43"/>
      <c r="S14" s="43"/>
      <c r="T14" s="43"/>
      <c r="U14" s="43"/>
      <c r="V14" s="43"/>
      <c r="W14" s="43">
        <f>10687.5/3</f>
        <v>3562.5</v>
      </c>
      <c r="X14" s="43"/>
    </row>
    <row r="15" spans="1:28" x14ac:dyDescent="0.25">
      <c r="A15" s="34"/>
      <c r="B15" s="2"/>
      <c r="C15" s="2"/>
      <c r="S15" s="43"/>
      <c r="T15" s="43"/>
      <c r="U15" s="43"/>
      <c r="V15" s="43"/>
      <c r="W15" s="43"/>
      <c r="X15" s="43"/>
    </row>
    <row r="16" spans="1:28" x14ac:dyDescent="0.25">
      <c r="A16" s="9" t="s">
        <v>6</v>
      </c>
      <c r="B16" s="3">
        <v>1994</v>
      </c>
      <c r="C16" s="13">
        <f>-SUM(D16:Z16)</f>
        <v>0</v>
      </c>
      <c r="D16" s="7">
        <f>+D$14/7/2</f>
        <v>0</v>
      </c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43"/>
      <c r="T16" s="43"/>
      <c r="U16" s="43"/>
      <c r="V16" s="43"/>
      <c r="W16" s="43"/>
      <c r="X16" s="43"/>
      <c r="Y16" s="7"/>
      <c r="Z16" s="7"/>
    </row>
    <row r="17" spans="1:26" x14ac:dyDescent="0.25">
      <c r="B17" s="3">
        <v>1995</v>
      </c>
      <c r="C17" s="13">
        <f t="shared" ref="C17:C39" si="0">-SUM(D17:Z17)</f>
        <v>0</v>
      </c>
      <c r="D17" s="7">
        <f>+D$14/7</f>
        <v>0</v>
      </c>
      <c r="E17" s="7">
        <f>+E$14/7/2</f>
        <v>0</v>
      </c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43"/>
      <c r="T17" s="43"/>
      <c r="U17" s="43"/>
      <c r="V17" s="43"/>
      <c r="W17" s="43"/>
      <c r="X17" s="43"/>
      <c r="Y17" s="7"/>
      <c r="Z17" s="7"/>
    </row>
    <row r="18" spans="1:26" x14ac:dyDescent="0.25">
      <c r="B18" s="3">
        <v>1996</v>
      </c>
      <c r="C18" s="13">
        <f t="shared" si="0"/>
        <v>0</v>
      </c>
      <c r="D18" s="7">
        <f>+D17</f>
        <v>0</v>
      </c>
      <c r="E18" s="7">
        <f>+E$14/7</f>
        <v>0</v>
      </c>
      <c r="F18" s="7">
        <f>+F$14/7/2</f>
        <v>0</v>
      </c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43"/>
      <c r="T18" s="43"/>
      <c r="U18" s="43"/>
      <c r="V18" s="43"/>
      <c r="W18" s="43"/>
      <c r="X18" s="43"/>
      <c r="Y18" s="7"/>
      <c r="Z18" s="7"/>
    </row>
    <row r="19" spans="1:26" x14ac:dyDescent="0.25">
      <c r="B19" s="3">
        <v>1997</v>
      </c>
      <c r="C19" s="13">
        <f t="shared" si="0"/>
        <v>0</v>
      </c>
      <c r="D19" s="7">
        <f>+D18</f>
        <v>0</v>
      </c>
      <c r="E19" s="7">
        <f>+E18</f>
        <v>0</v>
      </c>
      <c r="F19" s="7">
        <f>+F$14/7</f>
        <v>0</v>
      </c>
      <c r="G19" s="7">
        <f>+G$14/7/2</f>
        <v>0</v>
      </c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43"/>
      <c r="T19" s="43"/>
      <c r="U19" s="43"/>
      <c r="V19" s="43"/>
      <c r="W19" s="43"/>
      <c r="X19" s="43"/>
      <c r="Y19" s="7"/>
      <c r="Z19" s="7"/>
    </row>
    <row r="20" spans="1:26" x14ac:dyDescent="0.25">
      <c r="B20" s="3">
        <v>1998</v>
      </c>
      <c r="C20" s="13">
        <f t="shared" si="0"/>
        <v>0</v>
      </c>
      <c r="D20" s="7">
        <f>+D19</f>
        <v>0</v>
      </c>
      <c r="E20" s="7">
        <f>+E19</f>
        <v>0</v>
      </c>
      <c r="F20" s="7">
        <f>+F19</f>
        <v>0</v>
      </c>
      <c r="G20" s="7">
        <f>+G$14/7</f>
        <v>0</v>
      </c>
      <c r="H20" s="7">
        <f>+H$14/7/2</f>
        <v>0</v>
      </c>
      <c r="I20" s="7"/>
      <c r="J20" s="7"/>
      <c r="K20" s="7"/>
      <c r="L20" s="7"/>
      <c r="M20" s="7"/>
      <c r="N20" s="7"/>
      <c r="O20" s="7"/>
      <c r="P20" s="7"/>
      <c r="Q20" s="7"/>
      <c r="R20" s="7"/>
      <c r="S20" s="43"/>
      <c r="T20" s="43"/>
      <c r="U20" s="43"/>
      <c r="V20" s="43"/>
      <c r="W20" s="43"/>
      <c r="X20" s="43"/>
      <c r="Y20" s="7"/>
      <c r="Z20" s="7"/>
    </row>
    <row r="21" spans="1:26" x14ac:dyDescent="0.25">
      <c r="B21" s="3">
        <v>1999</v>
      </c>
      <c r="C21" s="13">
        <f t="shared" si="0"/>
        <v>0</v>
      </c>
      <c r="D21" s="7">
        <f>+D20</f>
        <v>0</v>
      </c>
      <c r="E21" s="7">
        <f>+E20</f>
        <v>0</v>
      </c>
      <c r="F21" s="7">
        <f>+F20</f>
        <v>0</v>
      </c>
      <c r="G21" s="7">
        <f>+G20</f>
        <v>0</v>
      </c>
      <c r="H21" s="7">
        <f>+H$14/7</f>
        <v>0</v>
      </c>
      <c r="I21" s="7">
        <f>+I$14/7/2</f>
        <v>0</v>
      </c>
      <c r="J21" s="7"/>
      <c r="K21" s="7"/>
      <c r="L21" s="7"/>
      <c r="M21" s="7"/>
      <c r="N21" s="7"/>
      <c r="O21" s="7"/>
      <c r="P21" s="7"/>
      <c r="Q21" s="7"/>
      <c r="R21" s="7"/>
      <c r="S21" s="43"/>
      <c r="T21" s="43"/>
      <c r="U21" s="43"/>
      <c r="V21" s="43"/>
      <c r="W21" s="43"/>
      <c r="X21" s="43"/>
      <c r="Y21" s="7"/>
      <c r="Z21" s="7"/>
    </row>
    <row r="22" spans="1:26" x14ac:dyDescent="0.25">
      <c r="B22" s="3">
        <v>2000</v>
      </c>
      <c r="C22" s="13">
        <f t="shared" si="0"/>
        <v>0</v>
      </c>
      <c r="D22" s="7">
        <f>+D21</f>
        <v>0</v>
      </c>
      <c r="E22" s="7">
        <f>+E21</f>
        <v>0</v>
      </c>
      <c r="F22" s="7">
        <f>+F21</f>
        <v>0</v>
      </c>
      <c r="G22" s="7">
        <f>+G21</f>
        <v>0</v>
      </c>
      <c r="H22" s="7">
        <f>+H21</f>
        <v>0</v>
      </c>
      <c r="I22" s="7">
        <f>+I$14/7</f>
        <v>0</v>
      </c>
      <c r="J22" s="7">
        <f>+J$14/7/2</f>
        <v>0</v>
      </c>
      <c r="K22" s="7"/>
      <c r="L22" s="7"/>
      <c r="M22" s="7"/>
      <c r="N22" s="7"/>
      <c r="O22" s="7"/>
      <c r="P22" s="7"/>
      <c r="Q22" s="7"/>
      <c r="R22" s="7"/>
      <c r="S22" s="43"/>
      <c r="T22" s="43"/>
      <c r="U22" s="43"/>
      <c r="V22" s="43"/>
      <c r="W22" s="43"/>
      <c r="X22" s="43"/>
      <c r="Y22" s="7"/>
      <c r="Z22" s="7"/>
    </row>
    <row r="23" spans="1:26" x14ac:dyDescent="0.25">
      <c r="B23" s="3">
        <v>2001</v>
      </c>
      <c r="C23" s="13">
        <f t="shared" si="0"/>
        <v>0</v>
      </c>
      <c r="D23" s="7">
        <f>+D$14/7/2</f>
        <v>0</v>
      </c>
      <c r="E23" s="7">
        <f>+E22</f>
        <v>0</v>
      </c>
      <c r="F23" s="7">
        <f>+F22</f>
        <v>0</v>
      </c>
      <c r="G23" s="7">
        <f>+G22</f>
        <v>0</v>
      </c>
      <c r="H23" s="7">
        <f>+H22</f>
        <v>0</v>
      </c>
      <c r="I23" s="7">
        <f>+I22</f>
        <v>0</v>
      </c>
      <c r="J23" s="7">
        <f>+J$14/7</f>
        <v>0</v>
      </c>
      <c r="K23" s="7">
        <f>+K$14/7/2</f>
        <v>0</v>
      </c>
      <c r="L23" s="7"/>
      <c r="M23" s="7"/>
      <c r="N23" s="7"/>
      <c r="O23" s="7"/>
      <c r="P23" s="7"/>
      <c r="Q23" s="7"/>
      <c r="R23" s="7"/>
      <c r="S23" s="43"/>
      <c r="T23" s="43"/>
      <c r="U23" s="43"/>
      <c r="V23" s="43"/>
      <c r="W23" s="43"/>
      <c r="X23" s="43"/>
      <c r="Y23" s="7"/>
      <c r="Z23" s="7"/>
    </row>
    <row r="24" spans="1:26" x14ac:dyDescent="0.25">
      <c r="B24" s="3">
        <v>2002</v>
      </c>
      <c r="C24" s="13">
        <f t="shared" si="0"/>
        <v>0</v>
      </c>
      <c r="D24" s="7"/>
      <c r="E24" s="7">
        <f>+E$14/7/2</f>
        <v>0</v>
      </c>
      <c r="F24" s="7">
        <f>+F23</f>
        <v>0</v>
      </c>
      <c r="G24" s="7">
        <f>+G23</f>
        <v>0</v>
      </c>
      <c r="H24" s="7">
        <f>+H23</f>
        <v>0</v>
      </c>
      <c r="I24" s="7">
        <f>+I23</f>
        <v>0</v>
      </c>
      <c r="J24" s="7">
        <f>+J23</f>
        <v>0</v>
      </c>
      <c r="K24" s="7">
        <f>+K$14/7</f>
        <v>0</v>
      </c>
      <c r="L24" s="7">
        <f>+L$14/7/2</f>
        <v>0</v>
      </c>
      <c r="M24" s="7"/>
      <c r="N24" s="7"/>
      <c r="O24" s="7"/>
      <c r="P24" s="7"/>
      <c r="Q24" s="7"/>
      <c r="R24" s="7"/>
      <c r="S24" s="43"/>
      <c r="T24" s="43"/>
      <c r="U24" s="43"/>
      <c r="V24" s="43"/>
      <c r="W24" s="43"/>
      <c r="X24" s="43"/>
      <c r="Y24" s="7"/>
      <c r="Z24" s="7"/>
    </row>
    <row r="25" spans="1:26" x14ac:dyDescent="0.25">
      <c r="B25" s="3">
        <v>2003</v>
      </c>
      <c r="C25" s="13">
        <f t="shared" si="0"/>
        <v>0</v>
      </c>
      <c r="D25" s="7"/>
      <c r="E25" s="7"/>
      <c r="F25" s="7">
        <f>+F$14/7/2</f>
        <v>0</v>
      </c>
      <c r="G25" s="7">
        <f>+G24</f>
        <v>0</v>
      </c>
      <c r="H25" s="7">
        <f>+H24</f>
        <v>0</v>
      </c>
      <c r="I25" s="7">
        <f>+I24</f>
        <v>0</v>
      </c>
      <c r="J25" s="7">
        <f>+J24</f>
        <v>0</v>
      </c>
      <c r="K25" s="7">
        <f>+K24</f>
        <v>0</v>
      </c>
      <c r="L25" s="7">
        <f>+L$14/7</f>
        <v>0</v>
      </c>
      <c r="M25" s="7">
        <f>+M$14/7/2</f>
        <v>0</v>
      </c>
      <c r="N25" s="7"/>
      <c r="O25" s="7"/>
      <c r="P25" s="7"/>
      <c r="Q25" s="7"/>
      <c r="R25" s="7"/>
      <c r="S25" s="43"/>
      <c r="T25" s="43"/>
      <c r="U25" s="43"/>
      <c r="V25" s="43"/>
      <c r="W25" s="43"/>
      <c r="X25" s="43"/>
      <c r="Y25" s="7"/>
      <c r="Z25" s="7"/>
    </row>
    <row r="26" spans="1:26" x14ac:dyDescent="0.25">
      <c r="B26" s="3">
        <v>2004</v>
      </c>
      <c r="C26" s="13">
        <f t="shared" si="0"/>
        <v>0</v>
      </c>
      <c r="D26" s="7"/>
      <c r="E26" s="7"/>
      <c r="F26" s="7"/>
      <c r="G26" s="7">
        <f>+G$14/7/2</f>
        <v>0</v>
      </c>
      <c r="H26" s="7">
        <f>+H25</f>
        <v>0</v>
      </c>
      <c r="I26" s="7">
        <f>+I25</f>
        <v>0</v>
      </c>
      <c r="J26" s="7">
        <f>+J25</f>
        <v>0</v>
      </c>
      <c r="K26" s="7">
        <f>+K25</f>
        <v>0</v>
      </c>
      <c r="L26" s="7">
        <f>+L25</f>
        <v>0</v>
      </c>
      <c r="M26" s="7">
        <f>+M$14/7</f>
        <v>0</v>
      </c>
      <c r="N26" s="7">
        <f>+N$14/7/2</f>
        <v>0</v>
      </c>
      <c r="O26" s="7"/>
      <c r="P26" s="7"/>
      <c r="Q26" s="7"/>
      <c r="R26" s="7"/>
      <c r="S26" s="43"/>
      <c r="T26" s="43"/>
      <c r="U26" s="43"/>
      <c r="V26" s="43"/>
      <c r="W26" s="43"/>
      <c r="X26" s="43"/>
      <c r="Y26" s="7"/>
      <c r="Z26" s="7"/>
    </row>
    <row r="27" spans="1:26" x14ac:dyDescent="0.25">
      <c r="B27" s="3">
        <v>2005</v>
      </c>
      <c r="C27" s="13">
        <f t="shared" si="0"/>
        <v>0</v>
      </c>
      <c r="D27" s="7"/>
      <c r="E27" s="7"/>
      <c r="F27" s="7"/>
      <c r="G27" s="7"/>
      <c r="H27" s="7">
        <f>+H$14/7/2</f>
        <v>0</v>
      </c>
      <c r="I27" s="7">
        <f>+I26</f>
        <v>0</v>
      </c>
      <c r="J27" s="7">
        <f>+J26</f>
        <v>0</v>
      </c>
      <c r="K27" s="7">
        <f>+K26</f>
        <v>0</v>
      </c>
      <c r="L27" s="7">
        <f>+L26</f>
        <v>0</v>
      </c>
      <c r="M27" s="7">
        <f>+M26</f>
        <v>0</v>
      </c>
      <c r="N27" s="7">
        <f>+N$14/7</f>
        <v>0</v>
      </c>
      <c r="O27" s="7">
        <f>+O$14/7/2</f>
        <v>0</v>
      </c>
      <c r="P27" s="7"/>
      <c r="Q27" s="7"/>
      <c r="R27" s="7"/>
      <c r="S27" s="43"/>
      <c r="T27" s="43"/>
      <c r="U27" s="43"/>
      <c r="V27" s="43"/>
      <c r="W27" s="43"/>
      <c r="X27" s="43"/>
      <c r="Y27" s="7"/>
      <c r="Z27" s="7"/>
    </row>
    <row r="28" spans="1:26" x14ac:dyDescent="0.25">
      <c r="B28" s="3">
        <v>2006</v>
      </c>
      <c r="C28" s="13">
        <f t="shared" si="0"/>
        <v>0</v>
      </c>
      <c r="D28" s="7"/>
      <c r="E28" s="7"/>
      <c r="F28" s="7"/>
      <c r="G28" s="7"/>
      <c r="H28" s="7"/>
      <c r="I28" s="7">
        <f>+I$14/7/2</f>
        <v>0</v>
      </c>
      <c r="J28" s="7">
        <f>+J27</f>
        <v>0</v>
      </c>
      <c r="K28" s="7">
        <f>+K27</f>
        <v>0</v>
      </c>
      <c r="L28" s="7">
        <f>+L27</f>
        <v>0</v>
      </c>
      <c r="M28" s="7">
        <f>+M27</f>
        <v>0</v>
      </c>
      <c r="N28" s="7">
        <f>+N27</f>
        <v>0</v>
      </c>
      <c r="O28" s="7">
        <f>+O$14/7</f>
        <v>0</v>
      </c>
      <c r="P28" s="7">
        <f>+P$14/7/2</f>
        <v>0</v>
      </c>
      <c r="Q28" s="7"/>
      <c r="R28" s="7"/>
      <c r="S28" s="43"/>
      <c r="T28" s="43"/>
      <c r="U28" s="43"/>
      <c r="V28" s="43"/>
      <c r="W28" s="43"/>
      <c r="X28" s="43"/>
      <c r="Y28" s="7"/>
      <c r="Z28" s="7"/>
    </row>
    <row r="29" spans="1:26" x14ac:dyDescent="0.25">
      <c r="B29" s="3">
        <v>2007</v>
      </c>
      <c r="C29" s="13">
        <f t="shared" si="0"/>
        <v>0</v>
      </c>
      <c r="D29" s="7"/>
      <c r="E29" s="7"/>
      <c r="F29" s="7"/>
      <c r="G29" s="7"/>
      <c r="H29" s="7"/>
      <c r="I29" s="7"/>
      <c r="J29" s="7">
        <f>+J$14/7/2</f>
        <v>0</v>
      </c>
      <c r="K29" s="7">
        <f>+K28</f>
        <v>0</v>
      </c>
      <c r="L29" s="7">
        <f>+L28</f>
        <v>0</v>
      </c>
      <c r="M29" s="7">
        <f>+M28</f>
        <v>0</v>
      </c>
      <c r="N29" s="7">
        <f>+N28</f>
        <v>0</v>
      </c>
      <c r="O29" s="7">
        <f>+O28</f>
        <v>0</v>
      </c>
      <c r="P29" s="7">
        <f>+P$14/7</f>
        <v>0</v>
      </c>
      <c r="Q29" s="7">
        <f>+Q$14/7/2</f>
        <v>0</v>
      </c>
      <c r="R29" s="7"/>
      <c r="S29" s="43"/>
      <c r="T29" s="43"/>
      <c r="U29" s="43"/>
      <c r="V29" s="43"/>
      <c r="W29" s="43"/>
      <c r="X29" s="43"/>
      <c r="Y29" s="7"/>
      <c r="Z29" s="7"/>
    </row>
    <row r="30" spans="1:26" x14ac:dyDescent="0.25">
      <c r="B30" s="3">
        <v>2008</v>
      </c>
      <c r="C30" s="13">
        <f t="shared" si="0"/>
        <v>0</v>
      </c>
      <c r="D30" s="7"/>
      <c r="E30" s="7"/>
      <c r="F30" s="7"/>
      <c r="G30" s="7"/>
      <c r="H30" s="7"/>
      <c r="I30" s="7"/>
      <c r="J30" s="7"/>
      <c r="K30" s="7">
        <f>+K$14/7/2</f>
        <v>0</v>
      </c>
      <c r="L30" s="7">
        <f>+L29</f>
        <v>0</v>
      </c>
      <c r="M30" s="7">
        <f>+M29</f>
        <v>0</v>
      </c>
      <c r="N30" s="7">
        <f>+N29</f>
        <v>0</v>
      </c>
      <c r="O30" s="7">
        <f>+O29</f>
        <v>0</v>
      </c>
      <c r="P30" s="7">
        <f>+P29</f>
        <v>0</v>
      </c>
      <c r="Q30" s="7">
        <f>+Q$14/7</f>
        <v>0</v>
      </c>
      <c r="R30" s="7">
        <f>+R$14/7/2</f>
        <v>0</v>
      </c>
      <c r="S30" s="43"/>
      <c r="T30" s="43"/>
      <c r="U30" s="43"/>
      <c r="V30" s="43"/>
      <c r="W30" s="43"/>
      <c r="X30" s="43"/>
      <c r="Y30" s="7"/>
      <c r="Z30" s="7"/>
    </row>
    <row r="31" spans="1:26" x14ac:dyDescent="0.25">
      <c r="B31" s="3">
        <v>2009</v>
      </c>
      <c r="C31" s="13">
        <f t="shared" si="0"/>
        <v>0</v>
      </c>
      <c r="D31" s="7"/>
      <c r="E31" s="7"/>
      <c r="F31" s="7"/>
      <c r="G31" s="7"/>
      <c r="H31" s="7"/>
      <c r="I31" s="7"/>
      <c r="J31" s="7"/>
      <c r="K31" s="7"/>
      <c r="L31" s="7">
        <f>+L$14/7/2</f>
        <v>0</v>
      </c>
      <c r="M31" s="7">
        <f>+M30</f>
        <v>0</v>
      </c>
      <c r="N31" s="7">
        <f>+N30</f>
        <v>0</v>
      </c>
      <c r="O31" s="7">
        <f>+O30</f>
        <v>0</v>
      </c>
      <c r="P31" s="7">
        <f>+P30</f>
        <v>0</v>
      </c>
      <c r="Q31" s="7">
        <f>+Q30</f>
        <v>0</v>
      </c>
      <c r="R31" s="7">
        <f>+R$14/7</f>
        <v>0</v>
      </c>
      <c r="S31" s="43">
        <f>+S$14/7/2</f>
        <v>0</v>
      </c>
      <c r="T31" s="43"/>
      <c r="U31" s="43"/>
      <c r="V31" s="43"/>
      <c r="W31" s="43"/>
      <c r="X31" s="43"/>
      <c r="Y31" s="7"/>
      <c r="Z31" s="7"/>
    </row>
    <row r="32" spans="1:26" x14ac:dyDescent="0.25">
      <c r="A32" s="38" t="s">
        <v>59</v>
      </c>
      <c r="B32" s="3">
        <v>2010</v>
      </c>
      <c r="C32" s="13">
        <f t="shared" si="0"/>
        <v>0</v>
      </c>
      <c r="D32" s="7"/>
      <c r="E32" s="7"/>
      <c r="F32" s="7"/>
      <c r="G32" s="7"/>
      <c r="H32" s="7"/>
      <c r="I32" s="7"/>
      <c r="J32" s="7"/>
      <c r="K32" s="7"/>
      <c r="L32" s="7"/>
      <c r="M32" s="7">
        <f>+M$14/7/2</f>
        <v>0</v>
      </c>
      <c r="N32" s="7">
        <f>+N31</f>
        <v>0</v>
      </c>
      <c r="O32" s="7">
        <f>+O31</f>
        <v>0</v>
      </c>
      <c r="P32" s="7">
        <f>+P31</f>
        <v>0</v>
      </c>
      <c r="Q32" s="7">
        <f>+Q31</f>
        <v>0</v>
      </c>
      <c r="R32" s="7">
        <f>+R31</f>
        <v>0</v>
      </c>
      <c r="S32" s="43">
        <f>+S$14/7</f>
        <v>0</v>
      </c>
      <c r="T32" s="43">
        <f>+T$14/7/2</f>
        <v>0</v>
      </c>
      <c r="U32" s="43"/>
      <c r="V32" s="43"/>
      <c r="W32" s="43"/>
      <c r="X32" s="43"/>
      <c r="Y32" s="7"/>
      <c r="Z32" s="7"/>
    </row>
    <row r="33" spans="1:28" x14ac:dyDescent="0.25">
      <c r="A33" s="38"/>
      <c r="B33" s="3">
        <v>2011</v>
      </c>
      <c r="C33" s="13">
        <f t="shared" si="0"/>
        <v>0</v>
      </c>
      <c r="D33" s="7"/>
      <c r="E33" s="7"/>
      <c r="F33" s="7"/>
      <c r="G33" s="7"/>
      <c r="H33" s="7"/>
      <c r="I33" s="7"/>
      <c r="J33" s="7"/>
      <c r="K33" s="7"/>
      <c r="L33" s="7"/>
      <c r="M33" s="7"/>
      <c r="N33" s="7">
        <f>+N$14/7/2</f>
        <v>0</v>
      </c>
      <c r="O33" s="7">
        <f>+O32</f>
        <v>0</v>
      </c>
      <c r="P33" s="7">
        <f>+P32</f>
        <v>0</v>
      </c>
      <c r="Q33" s="7">
        <f>+Q32</f>
        <v>0</v>
      </c>
      <c r="R33" s="7">
        <f>+R32</f>
        <v>0</v>
      </c>
      <c r="S33" s="43">
        <f>+S32</f>
        <v>0</v>
      </c>
      <c r="T33" s="43">
        <f>+T$14/7</f>
        <v>0</v>
      </c>
      <c r="U33" s="43">
        <f>+U$14/7/2</f>
        <v>0</v>
      </c>
      <c r="V33" s="43"/>
      <c r="W33" s="43"/>
      <c r="X33" s="43"/>
      <c r="Y33" s="7"/>
      <c r="Z33" s="7"/>
    </row>
    <row r="34" spans="1:28" x14ac:dyDescent="0.25">
      <c r="A34" s="38"/>
      <c r="B34" s="3">
        <v>2012</v>
      </c>
      <c r="C34" s="13">
        <f t="shared" si="0"/>
        <v>0</v>
      </c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>
        <f>+O$14/7/2</f>
        <v>0</v>
      </c>
      <c r="P34" s="7">
        <f>+P33</f>
        <v>0</v>
      </c>
      <c r="Q34" s="7">
        <f>+Q33</f>
        <v>0</v>
      </c>
      <c r="R34" s="7">
        <f>+R33</f>
        <v>0</v>
      </c>
      <c r="S34" s="43">
        <f>+S33</f>
        <v>0</v>
      </c>
      <c r="T34" s="43">
        <f>+T$14/7</f>
        <v>0</v>
      </c>
      <c r="U34" s="43">
        <f>+U$14/7</f>
        <v>0</v>
      </c>
      <c r="V34" s="43">
        <f>+V$14/7/2</f>
        <v>0</v>
      </c>
      <c r="W34" s="43"/>
      <c r="X34" s="43"/>
      <c r="Y34" s="7"/>
      <c r="Z34" s="7"/>
    </row>
    <row r="35" spans="1:28" x14ac:dyDescent="0.25">
      <c r="A35" s="38"/>
      <c r="B35" s="3">
        <v>2013</v>
      </c>
      <c r="C35" s="13">
        <f t="shared" si="0"/>
        <v>-254.46428571428572</v>
      </c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>
        <f>P14/7/2</f>
        <v>0</v>
      </c>
      <c r="Q35" s="7">
        <f>Q14</f>
        <v>0</v>
      </c>
      <c r="R35" s="7">
        <f t="shared" ref="R35:U36" si="1">R34</f>
        <v>0</v>
      </c>
      <c r="S35" s="43">
        <f t="shared" si="1"/>
        <v>0</v>
      </c>
      <c r="T35" s="43">
        <f t="shared" si="1"/>
        <v>0</v>
      </c>
      <c r="U35" s="43">
        <f t="shared" si="1"/>
        <v>0</v>
      </c>
      <c r="V35" s="43">
        <f>V14/7</f>
        <v>0</v>
      </c>
      <c r="W35" s="43">
        <f>$W$14/7/2</f>
        <v>254.46428571428572</v>
      </c>
      <c r="X35" s="43"/>
      <c r="Y35" s="7"/>
      <c r="Z35" s="7"/>
    </row>
    <row r="36" spans="1:28" x14ac:dyDescent="0.25">
      <c r="A36" s="38"/>
      <c r="B36" s="3">
        <v>2014</v>
      </c>
      <c r="C36" s="13">
        <f t="shared" si="0"/>
        <v>-508.92857142857144</v>
      </c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>
        <f>Q14/7/2</f>
        <v>0</v>
      </c>
      <c r="R36" s="7">
        <f t="shared" si="1"/>
        <v>0</v>
      </c>
      <c r="S36" s="43">
        <f t="shared" si="1"/>
        <v>0</v>
      </c>
      <c r="T36" s="43">
        <f t="shared" si="1"/>
        <v>0</v>
      </c>
      <c r="U36" s="43">
        <f t="shared" si="1"/>
        <v>0</v>
      </c>
      <c r="V36" s="43">
        <f>V35</f>
        <v>0</v>
      </c>
      <c r="W36" s="43">
        <f>$W$14/7</f>
        <v>508.92857142857144</v>
      </c>
      <c r="X36" s="43">
        <f>X14/7/2</f>
        <v>0</v>
      </c>
      <c r="Y36" s="7"/>
      <c r="Z36" s="7"/>
    </row>
    <row r="37" spans="1:28" x14ac:dyDescent="0.25">
      <c r="A37" s="38"/>
      <c r="B37" s="3">
        <v>2015</v>
      </c>
      <c r="C37" s="13">
        <f t="shared" si="0"/>
        <v>-508.92857142857144</v>
      </c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>
        <f>R14/7/2</f>
        <v>0</v>
      </c>
      <c r="S37" s="43">
        <f>S36</f>
        <v>0</v>
      </c>
      <c r="T37" s="43">
        <f>T36</f>
        <v>0</v>
      </c>
      <c r="U37" s="43">
        <f>U36</f>
        <v>0</v>
      </c>
      <c r="V37" s="43">
        <f>V36</f>
        <v>0</v>
      </c>
      <c r="W37" s="43">
        <f t="shared" ref="W37:W41" si="2">$W$14/7</f>
        <v>508.92857142857144</v>
      </c>
      <c r="X37" s="43">
        <f>X14/7</f>
        <v>0</v>
      </c>
      <c r="Y37" s="7">
        <f>Y14/7/2</f>
        <v>0</v>
      </c>
      <c r="Z37" s="7"/>
    </row>
    <row r="38" spans="1:28" x14ac:dyDescent="0.25">
      <c r="A38" s="38"/>
      <c r="B38" s="3">
        <v>2016</v>
      </c>
      <c r="C38" s="13">
        <f t="shared" si="0"/>
        <v>-508.92857142857144</v>
      </c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43">
        <f>S36</f>
        <v>0</v>
      </c>
      <c r="T38" s="43">
        <f>T36</f>
        <v>0</v>
      </c>
      <c r="U38" s="43">
        <f>U36</f>
        <v>0</v>
      </c>
      <c r="V38" s="43">
        <f>V36</f>
        <v>0</v>
      </c>
      <c r="W38" s="43">
        <f t="shared" si="2"/>
        <v>508.92857142857144</v>
      </c>
      <c r="X38" s="43">
        <f>X14/7</f>
        <v>0</v>
      </c>
      <c r="Y38" s="7">
        <f>Y14/7/2</f>
        <v>0</v>
      </c>
      <c r="Z38" s="7"/>
    </row>
    <row r="39" spans="1:28" x14ac:dyDescent="0.25">
      <c r="A39" s="38"/>
      <c r="B39" s="3">
        <v>2017</v>
      </c>
      <c r="C39" s="13">
        <f t="shared" si="0"/>
        <v>-508.92857142857144</v>
      </c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43"/>
      <c r="T39" s="43"/>
      <c r="U39" s="43"/>
      <c r="V39" s="43"/>
      <c r="W39" s="43">
        <f t="shared" si="2"/>
        <v>508.92857142857144</v>
      </c>
      <c r="X39" s="43"/>
      <c r="Y39" s="7"/>
      <c r="Z39" s="7"/>
    </row>
    <row r="40" spans="1:28" x14ac:dyDescent="0.25">
      <c r="A40" s="38"/>
      <c r="B40" s="3">
        <v>2018</v>
      </c>
      <c r="C40" s="13">
        <f>-SUM(D40:AB40)</f>
        <v>-508.92857142857144</v>
      </c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43"/>
      <c r="T40" s="43"/>
      <c r="U40" s="43"/>
      <c r="V40" s="43"/>
      <c r="W40" s="43">
        <f t="shared" si="2"/>
        <v>508.92857142857144</v>
      </c>
      <c r="X40" s="43"/>
      <c r="Y40" s="7"/>
      <c r="Z40" s="7"/>
    </row>
    <row r="41" spans="1:28" x14ac:dyDescent="0.25">
      <c r="A41" s="38"/>
      <c r="B41" s="3">
        <v>2019</v>
      </c>
      <c r="C41" s="13">
        <f>-SUM(D41:AB41)</f>
        <v>-508.92857142857144</v>
      </c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43"/>
      <c r="T41" s="43"/>
      <c r="U41" s="43"/>
      <c r="V41" s="43"/>
      <c r="W41" s="43">
        <f t="shared" si="2"/>
        <v>508.92857142857144</v>
      </c>
      <c r="X41" s="43"/>
      <c r="Y41" s="7"/>
      <c r="Z41" s="7"/>
    </row>
    <row r="42" spans="1:28" x14ac:dyDescent="0.25">
      <c r="A42" s="38"/>
      <c r="B42" s="3">
        <v>2020</v>
      </c>
      <c r="C42" s="13">
        <f t="shared" ref="C42:C43" si="3">-SUM(D42:AB42)</f>
        <v>-254.46428571428572</v>
      </c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43"/>
      <c r="T42" s="43"/>
      <c r="U42" s="43"/>
      <c r="V42" s="43"/>
      <c r="W42" s="43">
        <f>$W$14/7/2</f>
        <v>254.46428571428572</v>
      </c>
      <c r="X42" s="43"/>
      <c r="Y42" s="7"/>
      <c r="Z42" s="7"/>
    </row>
    <row r="43" spans="1:28" x14ac:dyDescent="0.25">
      <c r="A43" s="38"/>
      <c r="B43" s="3">
        <v>2021</v>
      </c>
      <c r="C43" s="13">
        <f t="shared" si="3"/>
        <v>0</v>
      </c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43"/>
      <c r="T43" s="43"/>
      <c r="U43" s="43"/>
      <c r="V43" s="43"/>
      <c r="W43" s="43"/>
      <c r="X43" s="43"/>
      <c r="Y43" s="7"/>
      <c r="Z43" s="7"/>
    </row>
    <row r="44" spans="1:28" x14ac:dyDescent="0.25">
      <c r="A44" s="38"/>
      <c r="B44" s="3"/>
      <c r="C44" s="12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37"/>
      <c r="W44" s="37"/>
      <c r="X44" s="29"/>
      <c r="Y44" s="7"/>
      <c r="Z44" s="7"/>
    </row>
    <row r="45" spans="1:28" x14ac:dyDescent="0.25">
      <c r="A45" s="38" t="s">
        <v>62</v>
      </c>
      <c r="B45" s="7">
        <f>SUM(D45:X45)</f>
        <v>0</v>
      </c>
      <c r="C45" s="29">
        <f>SUM(C16:C44)</f>
        <v>-3562.5000000000005</v>
      </c>
      <c r="D45" s="7">
        <f t="shared" ref="D45:AB45" si="4">-SUM(D16:D44)+D14</f>
        <v>0</v>
      </c>
      <c r="E45" s="7">
        <f t="shared" si="4"/>
        <v>0</v>
      </c>
      <c r="F45" s="7">
        <f t="shared" si="4"/>
        <v>0</v>
      </c>
      <c r="G45" s="7">
        <f t="shared" si="4"/>
        <v>0</v>
      </c>
      <c r="H45" s="7">
        <f t="shared" si="4"/>
        <v>0</v>
      </c>
      <c r="I45" s="7">
        <f t="shared" si="4"/>
        <v>0</v>
      </c>
      <c r="J45" s="7">
        <f t="shared" si="4"/>
        <v>0</v>
      </c>
      <c r="K45" s="7">
        <f t="shared" si="4"/>
        <v>0</v>
      </c>
      <c r="L45" s="7">
        <f t="shared" si="4"/>
        <v>0</v>
      </c>
      <c r="M45" s="7">
        <f t="shared" si="4"/>
        <v>0</v>
      </c>
      <c r="N45" s="7">
        <f t="shared" si="4"/>
        <v>0</v>
      </c>
      <c r="O45" s="7">
        <f t="shared" si="4"/>
        <v>0</v>
      </c>
      <c r="P45" s="7">
        <f t="shared" si="4"/>
        <v>0</v>
      </c>
      <c r="Q45" s="7">
        <f t="shared" si="4"/>
        <v>0</v>
      </c>
      <c r="R45" s="7">
        <f t="shared" si="4"/>
        <v>0</v>
      </c>
      <c r="S45" s="7">
        <f t="shared" si="4"/>
        <v>0</v>
      </c>
      <c r="T45" s="7">
        <f t="shared" si="4"/>
        <v>0</v>
      </c>
      <c r="U45" s="7">
        <f t="shared" si="4"/>
        <v>0</v>
      </c>
      <c r="V45" s="43">
        <f t="shared" si="4"/>
        <v>0</v>
      </c>
      <c r="W45" s="43">
        <f t="shared" si="4"/>
        <v>0</v>
      </c>
      <c r="X45" s="333">
        <f t="shared" si="4"/>
        <v>0</v>
      </c>
      <c r="Y45" s="333">
        <f t="shared" si="4"/>
        <v>0</v>
      </c>
      <c r="Z45" s="333">
        <f t="shared" si="4"/>
        <v>0</v>
      </c>
      <c r="AA45" s="333">
        <f t="shared" si="4"/>
        <v>0</v>
      </c>
      <c r="AB45" s="333">
        <f t="shared" si="4"/>
        <v>0</v>
      </c>
    </row>
    <row r="46" spans="1:28" x14ac:dyDescent="0.25">
      <c r="A46" s="38"/>
      <c r="B46" s="29"/>
      <c r="C46" s="3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8" x14ac:dyDescent="0.25">
      <c r="A47" s="39" t="s">
        <v>63</v>
      </c>
      <c r="B47" s="3"/>
      <c r="C47" s="30">
        <f>+C14+C45</f>
        <v>0</v>
      </c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8" x14ac:dyDescent="0.25">
      <c r="A48" s="3"/>
      <c r="B48" s="3"/>
      <c r="C48" s="3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x14ac:dyDescent="0.25">
      <c r="A49" s="3"/>
      <c r="B49" s="36"/>
      <c r="C49" s="3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x14ac:dyDescent="0.25">
      <c r="A50" s="3"/>
      <c r="B50" s="3"/>
      <c r="C50" s="3"/>
      <c r="E50" s="7"/>
      <c r="F50" s="4"/>
      <c r="G50" s="4"/>
      <c r="H50" s="4"/>
      <c r="I50" s="4"/>
      <c r="J50" s="4"/>
      <c r="K50" s="4"/>
      <c r="L50" s="4"/>
      <c r="M50" s="4"/>
      <c r="N50" s="7">
        <f>SUM(E32:E50)</f>
        <v>0</v>
      </c>
      <c r="O50" s="4"/>
      <c r="P50" s="4"/>
      <c r="Q50" s="4"/>
      <c r="R50" s="4"/>
      <c r="S50" s="4"/>
    </row>
    <row r="51" spans="1:26" x14ac:dyDescent="0.25">
      <c r="B51" s="3"/>
      <c r="C51" s="3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</row>
    <row r="52" spans="1:26" x14ac:dyDescent="0.25"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</row>
    <row r="53" spans="1:26" x14ac:dyDescent="0.25"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</row>
    <row r="54" spans="1:26" x14ac:dyDescent="0.25"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</row>
    <row r="55" spans="1:26" x14ac:dyDescent="0.25"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</row>
    <row r="56" spans="1:26" x14ac:dyDescent="0.25"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</row>
    <row r="57" spans="1:26" x14ac:dyDescent="0.25"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</row>
    <row r="58" spans="1:26" x14ac:dyDescent="0.25"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</row>
    <row r="59" spans="1:26" x14ac:dyDescent="0.25"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</row>
    <row r="60" spans="1:26" x14ac:dyDescent="0.25"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</row>
    <row r="61" spans="1:26" x14ac:dyDescent="0.25"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</row>
  </sheetData>
  <pageMargins left="0.7" right="0.7" top="0.75" bottom="0.75" header="0.3" footer="0.3"/>
  <pageSetup scale="69" orientation="landscape" horizontalDpi="4294967294" verticalDpi="4294967294" r:id="rId1"/>
  <headerFooter>
    <oddFooter>&amp;Z&amp;F&amp;RPage &amp;P</oddFooter>
  </headerFooter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600-000000000000}">
  <sheetPr codeName="Sheet191">
    <tabColor theme="6" tint="-0.249977111117893"/>
    <pageSetUpPr fitToPage="1"/>
  </sheetPr>
  <dimension ref="A1:AB61"/>
  <sheetViews>
    <sheetView workbookViewId="0"/>
  </sheetViews>
  <sheetFormatPr defaultColWidth="9.140625" defaultRowHeight="15" x14ac:dyDescent="0.25"/>
  <cols>
    <col min="1" max="1" width="20.85546875" customWidth="1"/>
    <col min="2" max="2" width="9.5703125" bestFit="1" customWidth="1"/>
    <col min="3" max="3" width="12.85546875" customWidth="1"/>
    <col min="4" max="12" width="7.42578125" hidden="1" customWidth="1"/>
    <col min="13" max="13" width="7.5703125" hidden="1" customWidth="1"/>
    <col min="14" max="25" width="10.42578125" customWidth="1"/>
  </cols>
  <sheetData>
    <row r="1" spans="1:28" x14ac:dyDescent="0.25">
      <c r="A1" s="11" t="s">
        <v>10</v>
      </c>
      <c r="O1" t="s">
        <v>647</v>
      </c>
    </row>
    <row r="2" spans="1:28" x14ac:dyDescent="0.25">
      <c r="A2" s="9" t="s">
        <v>438</v>
      </c>
    </row>
    <row r="3" spans="1:28" x14ac:dyDescent="0.25">
      <c r="A3" s="9" t="s">
        <v>80</v>
      </c>
    </row>
    <row r="4" spans="1:28" x14ac:dyDescent="0.25">
      <c r="R4" s="40" t="s">
        <v>4</v>
      </c>
      <c r="S4" s="41"/>
      <c r="T4" s="40" t="s">
        <v>8</v>
      </c>
    </row>
    <row r="5" spans="1:28" x14ac:dyDescent="0.25">
      <c r="A5" s="10" t="s">
        <v>9</v>
      </c>
      <c r="B5" s="12" t="s">
        <v>64</v>
      </c>
      <c r="C5" s="12" t="s">
        <v>12</v>
      </c>
      <c r="R5" s="42" t="s">
        <v>2</v>
      </c>
      <c r="S5" s="42" t="s">
        <v>60</v>
      </c>
      <c r="T5" s="42" t="s">
        <v>7</v>
      </c>
    </row>
    <row r="6" spans="1:28" x14ac:dyDescent="0.25">
      <c r="B6" s="3"/>
      <c r="R6" s="3"/>
    </row>
    <row r="7" spans="1:28" x14ac:dyDescent="0.25">
      <c r="A7" s="213" t="s">
        <v>709</v>
      </c>
      <c r="B7" s="212">
        <v>812</v>
      </c>
      <c r="C7" s="214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5"/>
      <c r="P7" s="6"/>
      <c r="Q7" s="6"/>
      <c r="R7" s="13">
        <f>+C14</f>
        <v>9594.0499999999993</v>
      </c>
      <c r="S7" s="13">
        <f>+-C45</f>
        <v>9594.0499999999993</v>
      </c>
      <c r="T7" s="13">
        <f>+R7-S7</f>
        <v>0</v>
      </c>
    </row>
    <row r="8" spans="1:28" x14ac:dyDescent="0.25">
      <c r="A8" s="213"/>
      <c r="B8" s="3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5"/>
      <c r="P8" s="6"/>
      <c r="Q8" s="6"/>
    </row>
    <row r="9" spans="1:28" x14ac:dyDescent="0.25">
      <c r="A9" s="2"/>
      <c r="B9" s="3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5"/>
      <c r="P9" s="6"/>
      <c r="Q9" s="6"/>
    </row>
    <row r="10" spans="1:28" x14ac:dyDescent="0.25">
      <c r="B10" s="3"/>
    </row>
    <row r="11" spans="1:28" x14ac:dyDescent="0.25">
      <c r="A11" s="686" t="s">
        <v>66</v>
      </c>
      <c r="B11" s="212" t="s">
        <v>1261</v>
      </c>
      <c r="C11" s="214"/>
    </row>
    <row r="12" spans="1:28" x14ac:dyDescent="0.25">
      <c r="B12" s="28"/>
      <c r="C12" s="2"/>
    </row>
    <row r="13" spans="1:28" x14ac:dyDescent="0.25">
      <c r="A13" s="9" t="s">
        <v>5</v>
      </c>
      <c r="C13" s="31" t="s">
        <v>3</v>
      </c>
      <c r="D13" s="32">
        <v>1994</v>
      </c>
      <c r="E13" s="32">
        <v>1995</v>
      </c>
      <c r="F13" s="32">
        <v>1996</v>
      </c>
      <c r="G13" s="32">
        <v>1997</v>
      </c>
      <c r="H13" s="32">
        <v>1998</v>
      </c>
      <c r="I13" s="32">
        <v>1999</v>
      </c>
      <c r="J13" s="32">
        <v>2000</v>
      </c>
      <c r="K13" s="32">
        <v>2001</v>
      </c>
      <c r="L13" s="32">
        <v>2002</v>
      </c>
      <c r="M13" s="32">
        <v>2003</v>
      </c>
      <c r="N13" s="32">
        <v>2004</v>
      </c>
      <c r="O13" s="32">
        <v>2005</v>
      </c>
      <c r="P13" s="32">
        <v>2006</v>
      </c>
      <c r="Q13" s="32">
        <v>2007</v>
      </c>
      <c r="R13" s="32">
        <v>2008</v>
      </c>
      <c r="S13" s="32">
        <v>2009</v>
      </c>
      <c r="T13" s="32">
        <v>2010</v>
      </c>
      <c r="U13" s="32">
        <v>2011</v>
      </c>
      <c r="V13" s="32">
        <v>2012</v>
      </c>
      <c r="W13" s="32">
        <v>2013</v>
      </c>
      <c r="X13" s="32">
        <v>2014</v>
      </c>
      <c r="Y13" s="328">
        <v>2015</v>
      </c>
      <c r="Z13" s="32">
        <v>2016</v>
      </c>
      <c r="AA13" s="328">
        <v>2017</v>
      </c>
      <c r="AB13" s="32">
        <v>2018</v>
      </c>
    </row>
    <row r="14" spans="1:28" x14ac:dyDescent="0.25">
      <c r="A14" s="9" t="s">
        <v>73</v>
      </c>
      <c r="C14" s="222">
        <f>SUM(D14:Z14)</f>
        <v>9594.0499999999993</v>
      </c>
      <c r="D14" s="43">
        <f>+'Equip Review 032310'!G29</f>
        <v>0</v>
      </c>
      <c r="E14" s="43">
        <f>+'Equip Review 032310'!H29</f>
        <v>0</v>
      </c>
      <c r="F14" s="43">
        <f>+'Equip Review 032310'!I29</f>
        <v>0</v>
      </c>
      <c r="G14" s="43">
        <f>+'Equip Review 032310'!J29</f>
        <v>0</v>
      </c>
      <c r="H14" s="43">
        <f>+'Equip Review 032310'!K29</f>
        <v>0</v>
      </c>
      <c r="I14" s="43">
        <f>+'Equip Review 032310'!L29</f>
        <v>0</v>
      </c>
      <c r="J14" s="43">
        <f>+'Equip Review 032310'!M29</f>
        <v>0</v>
      </c>
      <c r="K14" s="43">
        <f>+'Equip Review 032310'!N29</f>
        <v>0</v>
      </c>
      <c r="L14" s="43">
        <f>+'Equip Review 032310'!O29</f>
        <v>0</v>
      </c>
      <c r="M14" s="43">
        <f>+'Equip Review 032310'!P29</f>
        <v>0</v>
      </c>
      <c r="N14" s="43"/>
      <c r="O14" s="43"/>
      <c r="P14" s="43"/>
      <c r="Q14" s="43"/>
      <c r="R14" s="43"/>
      <c r="S14" s="43"/>
      <c r="T14" s="43"/>
      <c r="U14" s="43"/>
      <c r="V14" s="43"/>
      <c r="W14" s="43">
        <v>9594.0499999999993</v>
      </c>
      <c r="X14" s="43"/>
    </row>
    <row r="15" spans="1:28" x14ac:dyDescent="0.25">
      <c r="A15" s="34"/>
      <c r="B15" s="2"/>
      <c r="C15" s="2"/>
      <c r="S15" s="43"/>
      <c r="T15" s="43"/>
      <c r="U15" s="43"/>
      <c r="V15" s="43"/>
      <c r="W15" s="43"/>
      <c r="X15" s="43"/>
    </row>
    <row r="16" spans="1:28" x14ac:dyDescent="0.25">
      <c r="A16" s="9" t="s">
        <v>6</v>
      </c>
      <c r="B16" s="3">
        <v>1994</v>
      </c>
      <c r="C16" s="13">
        <f>-SUM(D16:Z16)</f>
        <v>0</v>
      </c>
      <c r="D16" s="7">
        <f>+D$14/7/2</f>
        <v>0</v>
      </c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43"/>
      <c r="T16" s="43"/>
      <c r="U16" s="43"/>
      <c r="V16" s="43"/>
      <c r="W16" s="43"/>
      <c r="X16" s="43"/>
      <c r="Y16" s="7"/>
      <c r="Z16" s="7"/>
    </row>
    <row r="17" spans="1:26" x14ac:dyDescent="0.25">
      <c r="B17" s="3">
        <v>1995</v>
      </c>
      <c r="C17" s="13">
        <f t="shared" ref="C17:C39" si="0">-SUM(D17:Z17)</f>
        <v>0</v>
      </c>
      <c r="D17" s="7">
        <f>+D$14/7</f>
        <v>0</v>
      </c>
      <c r="E17" s="7">
        <f>+E$14/7/2</f>
        <v>0</v>
      </c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43"/>
      <c r="T17" s="43"/>
      <c r="U17" s="43"/>
      <c r="V17" s="43"/>
      <c r="W17" s="43"/>
      <c r="X17" s="43"/>
      <c r="Y17" s="7"/>
      <c r="Z17" s="7"/>
    </row>
    <row r="18" spans="1:26" x14ac:dyDescent="0.25">
      <c r="B18" s="3">
        <v>1996</v>
      </c>
      <c r="C18" s="13">
        <f t="shared" si="0"/>
        <v>0</v>
      </c>
      <c r="D18" s="7">
        <f>+D17</f>
        <v>0</v>
      </c>
      <c r="E18" s="7">
        <f>+E$14/7</f>
        <v>0</v>
      </c>
      <c r="F18" s="7">
        <f>+F$14/7/2</f>
        <v>0</v>
      </c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43"/>
      <c r="T18" s="43"/>
      <c r="U18" s="43"/>
      <c r="V18" s="43"/>
      <c r="W18" s="43"/>
      <c r="X18" s="43"/>
      <c r="Y18" s="7"/>
      <c r="Z18" s="7"/>
    </row>
    <row r="19" spans="1:26" x14ac:dyDescent="0.25">
      <c r="B19" s="3">
        <v>1997</v>
      </c>
      <c r="C19" s="13">
        <f t="shared" si="0"/>
        <v>0</v>
      </c>
      <c r="D19" s="7">
        <f>+D18</f>
        <v>0</v>
      </c>
      <c r="E19" s="7">
        <f>+E18</f>
        <v>0</v>
      </c>
      <c r="F19" s="7">
        <f>+F$14/7</f>
        <v>0</v>
      </c>
      <c r="G19" s="7">
        <f>+G$14/7/2</f>
        <v>0</v>
      </c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43"/>
      <c r="T19" s="43"/>
      <c r="U19" s="43"/>
      <c r="V19" s="43"/>
      <c r="W19" s="43"/>
      <c r="X19" s="43"/>
      <c r="Y19" s="7"/>
      <c r="Z19" s="7"/>
    </row>
    <row r="20" spans="1:26" x14ac:dyDescent="0.25">
      <c r="B20" s="3">
        <v>1998</v>
      </c>
      <c r="C20" s="13">
        <f t="shared" si="0"/>
        <v>0</v>
      </c>
      <c r="D20" s="7">
        <f>+D19</f>
        <v>0</v>
      </c>
      <c r="E20" s="7">
        <f>+E19</f>
        <v>0</v>
      </c>
      <c r="F20" s="7">
        <f>+F19</f>
        <v>0</v>
      </c>
      <c r="G20" s="7">
        <f>+G$14/7</f>
        <v>0</v>
      </c>
      <c r="H20" s="7">
        <f>+H$14/7/2</f>
        <v>0</v>
      </c>
      <c r="I20" s="7"/>
      <c r="J20" s="7"/>
      <c r="K20" s="7"/>
      <c r="L20" s="7"/>
      <c r="M20" s="7"/>
      <c r="N20" s="7"/>
      <c r="O20" s="7"/>
      <c r="P20" s="7"/>
      <c r="Q20" s="7"/>
      <c r="R20" s="7"/>
      <c r="S20" s="43"/>
      <c r="T20" s="43"/>
      <c r="U20" s="43"/>
      <c r="V20" s="43"/>
      <c r="W20" s="43"/>
      <c r="X20" s="43"/>
      <c r="Y20" s="7"/>
      <c r="Z20" s="7"/>
    </row>
    <row r="21" spans="1:26" x14ac:dyDescent="0.25">
      <c r="B21" s="3">
        <v>1999</v>
      </c>
      <c r="C21" s="13">
        <f t="shared" si="0"/>
        <v>0</v>
      </c>
      <c r="D21" s="7">
        <f>+D20</f>
        <v>0</v>
      </c>
      <c r="E21" s="7">
        <f>+E20</f>
        <v>0</v>
      </c>
      <c r="F21" s="7">
        <f>+F20</f>
        <v>0</v>
      </c>
      <c r="G21" s="7">
        <f>+G20</f>
        <v>0</v>
      </c>
      <c r="H21" s="7">
        <f>+H$14/7</f>
        <v>0</v>
      </c>
      <c r="I21" s="7">
        <f>+I$14/7/2</f>
        <v>0</v>
      </c>
      <c r="J21" s="7"/>
      <c r="K21" s="7"/>
      <c r="L21" s="7"/>
      <c r="M21" s="7"/>
      <c r="N21" s="7"/>
      <c r="O21" s="7"/>
      <c r="P21" s="7"/>
      <c r="Q21" s="7"/>
      <c r="R21" s="7"/>
      <c r="S21" s="43"/>
      <c r="T21" s="43"/>
      <c r="U21" s="43"/>
      <c r="V21" s="43"/>
      <c r="W21" s="43"/>
      <c r="X21" s="43"/>
      <c r="Y21" s="7"/>
      <c r="Z21" s="7"/>
    </row>
    <row r="22" spans="1:26" x14ac:dyDescent="0.25">
      <c r="B22" s="3">
        <v>2000</v>
      </c>
      <c r="C22" s="13">
        <f t="shared" si="0"/>
        <v>0</v>
      </c>
      <c r="D22" s="7">
        <f>+D21</f>
        <v>0</v>
      </c>
      <c r="E22" s="7">
        <f>+E21</f>
        <v>0</v>
      </c>
      <c r="F22" s="7">
        <f>+F21</f>
        <v>0</v>
      </c>
      <c r="G22" s="7">
        <f>+G21</f>
        <v>0</v>
      </c>
      <c r="H22" s="7">
        <f>+H21</f>
        <v>0</v>
      </c>
      <c r="I22" s="7">
        <f>+I$14/7</f>
        <v>0</v>
      </c>
      <c r="J22" s="7">
        <f>+J$14/7/2</f>
        <v>0</v>
      </c>
      <c r="K22" s="7"/>
      <c r="L22" s="7"/>
      <c r="M22" s="7"/>
      <c r="N22" s="7"/>
      <c r="O22" s="7"/>
      <c r="P22" s="7"/>
      <c r="Q22" s="7"/>
      <c r="R22" s="7"/>
      <c r="S22" s="43"/>
      <c r="T22" s="43"/>
      <c r="U22" s="43"/>
      <c r="V22" s="43"/>
      <c r="W22" s="43"/>
      <c r="X22" s="43"/>
      <c r="Y22" s="7"/>
      <c r="Z22" s="7"/>
    </row>
    <row r="23" spans="1:26" x14ac:dyDescent="0.25">
      <c r="B23" s="3">
        <v>2001</v>
      </c>
      <c r="C23" s="13">
        <f t="shared" si="0"/>
        <v>0</v>
      </c>
      <c r="D23" s="7">
        <f>+D$14/7/2</f>
        <v>0</v>
      </c>
      <c r="E23" s="7">
        <f>+E22</f>
        <v>0</v>
      </c>
      <c r="F23" s="7">
        <f>+F22</f>
        <v>0</v>
      </c>
      <c r="G23" s="7">
        <f>+G22</f>
        <v>0</v>
      </c>
      <c r="H23" s="7">
        <f>+H22</f>
        <v>0</v>
      </c>
      <c r="I23" s="7">
        <f>+I22</f>
        <v>0</v>
      </c>
      <c r="J23" s="7">
        <f>+J$14/7</f>
        <v>0</v>
      </c>
      <c r="K23" s="7">
        <f>+K$14/7/2</f>
        <v>0</v>
      </c>
      <c r="L23" s="7"/>
      <c r="M23" s="7"/>
      <c r="N23" s="7"/>
      <c r="O23" s="7"/>
      <c r="P23" s="7"/>
      <c r="Q23" s="7"/>
      <c r="R23" s="7"/>
      <c r="S23" s="43"/>
      <c r="T23" s="43"/>
      <c r="U23" s="43"/>
      <c r="V23" s="43"/>
      <c r="W23" s="43"/>
      <c r="X23" s="43"/>
      <c r="Y23" s="7"/>
      <c r="Z23" s="7"/>
    </row>
    <row r="24" spans="1:26" x14ac:dyDescent="0.25">
      <c r="B24" s="3">
        <v>2002</v>
      </c>
      <c r="C24" s="13">
        <f t="shared" si="0"/>
        <v>0</v>
      </c>
      <c r="D24" s="7"/>
      <c r="E24" s="7">
        <f>+E$14/7/2</f>
        <v>0</v>
      </c>
      <c r="F24" s="7">
        <f>+F23</f>
        <v>0</v>
      </c>
      <c r="G24" s="7">
        <f>+G23</f>
        <v>0</v>
      </c>
      <c r="H24" s="7">
        <f>+H23</f>
        <v>0</v>
      </c>
      <c r="I24" s="7">
        <f>+I23</f>
        <v>0</v>
      </c>
      <c r="J24" s="7">
        <f>+J23</f>
        <v>0</v>
      </c>
      <c r="K24" s="7">
        <f>+K$14/7</f>
        <v>0</v>
      </c>
      <c r="L24" s="7">
        <f>+L$14/7/2</f>
        <v>0</v>
      </c>
      <c r="M24" s="7"/>
      <c r="N24" s="7"/>
      <c r="O24" s="7"/>
      <c r="P24" s="7"/>
      <c r="Q24" s="7"/>
      <c r="R24" s="7"/>
      <c r="S24" s="43"/>
      <c r="T24" s="43"/>
      <c r="U24" s="43"/>
      <c r="V24" s="43"/>
      <c r="W24" s="43"/>
      <c r="X24" s="43"/>
      <c r="Y24" s="7"/>
      <c r="Z24" s="7"/>
    </row>
    <row r="25" spans="1:26" x14ac:dyDescent="0.25">
      <c r="B25" s="3">
        <v>2003</v>
      </c>
      <c r="C25" s="13">
        <f t="shared" si="0"/>
        <v>0</v>
      </c>
      <c r="D25" s="7"/>
      <c r="E25" s="7"/>
      <c r="F25" s="7">
        <f>+F$14/7/2</f>
        <v>0</v>
      </c>
      <c r="G25" s="7">
        <f>+G24</f>
        <v>0</v>
      </c>
      <c r="H25" s="7">
        <f>+H24</f>
        <v>0</v>
      </c>
      <c r="I25" s="7">
        <f>+I24</f>
        <v>0</v>
      </c>
      <c r="J25" s="7">
        <f>+J24</f>
        <v>0</v>
      </c>
      <c r="K25" s="7">
        <f>+K24</f>
        <v>0</v>
      </c>
      <c r="L25" s="7">
        <f>+L$14/7</f>
        <v>0</v>
      </c>
      <c r="M25" s="7">
        <f>+M$14/7/2</f>
        <v>0</v>
      </c>
      <c r="N25" s="7"/>
      <c r="O25" s="7"/>
      <c r="P25" s="7"/>
      <c r="Q25" s="7"/>
      <c r="R25" s="7"/>
      <c r="S25" s="43"/>
      <c r="T25" s="43"/>
      <c r="U25" s="43"/>
      <c r="V25" s="43"/>
      <c r="W25" s="43"/>
      <c r="X25" s="43"/>
      <c r="Y25" s="7"/>
      <c r="Z25" s="7"/>
    </row>
    <row r="26" spans="1:26" x14ac:dyDescent="0.25">
      <c r="B26" s="3">
        <v>2004</v>
      </c>
      <c r="C26" s="13">
        <f t="shared" si="0"/>
        <v>0</v>
      </c>
      <c r="D26" s="7"/>
      <c r="E26" s="7"/>
      <c r="F26" s="7"/>
      <c r="G26" s="7">
        <f>+G$14/7/2</f>
        <v>0</v>
      </c>
      <c r="H26" s="7">
        <f>+H25</f>
        <v>0</v>
      </c>
      <c r="I26" s="7">
        <f>+I25</f>
        <v>0</v>
      </c>
      <c r="J26" s="7">
        <f>+J25</f>
        <v>0</v>
      </c>
      <c r="K26" s="7">
        <f>+K25</f>
        <v>0</v>
      </c>
      <c r="L26" s="7">
        <f>+L25</f>
        <v>0</v>
      </c>
      <c r="M26" s="7">
        <f>+M$14/7</f>
        <v>0</v>
      </c>
      <c r="N26" s="7">
        <f>+N$14/7/2</f>
        <v>0</v>
      </c>
      <c r="O26" s="7"/>
      <c r="P26" s="7"/>
      <c r="Q26" s="7"/>
      <c r="R26" s="7"/>
      <c r="S26" s="43"/>
      <c r="T26" s="43"/>
      <c r="U26" s="43"/>
      <c r="V26" s="43"/>
      <c r="W26" s="43"/>
      <c r="X26" s="43"/>
      <c r="Y26" s="7"/>
      <c r="Z26" s="7"/>
    </row>
    <row r="27" spans="1:26" x14ac:dyDescent="0.25">
      <c r="B27" s="3">
        <v>2005</v>
      </c>
      <c r="C27" s="13">
        <f t="shared" si="0"/>
        <v>0</v>
      </c>
      <c r="D27" s="7"/>
      <c r="E27" s="7"/>
      <c r="F27" s="7"/>
      <c r="G27" s="7"/>
      <c r="H27" s="7">
        <f>+H$14/7/2</f>
        <v>0</v>
      </c>
      <c r="I27" s="7">
        <f>+I26</f>
        <v>0</v>
      </c>
      <c r="J27" s="7">
        <f>+J26</f>
        <v>0</v>
      </c>
      <c r="K27" s="7">
        <f>+K26</f>
        <v>0</v>
      </c>
      <c r="L27" s="7">
        <f>+L26</f>
        <v>0</v>
      </c>
      <c r="M27" s="7">
        <f>+M26</f>
        <v>0</v>
      </c>
      <c r="N27" s="7">
        <f>+N$14/7</f>
        <v>0</v>
      </c>
      <c r="O27" s="7">
        <f>+O$14/7/2</f>
        <v>0</v>
      </c>
      <c r="P27" s="7"/>
      <c r="Q27" s="7"/>
      <c r="R27" s="7"/>
      <c r="S27" s="43"/>
      <c r="T27" s="43"/>
      <c r="U27" s="43"/>
      <c r="V27" s="43"/>
      <c r="W27" s="43"/>
      <c r="X27" s="43"/>
      <c r="Y27" s="7"/>
      <c r="Z27" s="7"/>
    </row>
    <row r="28" spans="1:26" x14ac:dyDescent="0.25">
      <c r="B28" s="3">
        <v>2006</v>
      </c>
      <c r="C28" s="13">
        <f t="shared" si="0"/>
        <v>0</v>
      </c>
      <c r="D28" s="7"/>
      <c r="E28" s="7"/>
      <c r="F28" s="7"/>
      <c r="G28" s="7"/>
      <c r="H28" s="7"/>
      <c r="I28" s="7">
        <f>+I$14/7/2</f>
        <v>0</v>
      </c>
      <c r="J28" s="7">
        <f>+J27</f>
        <v>0</v>
      </c>
      <c r="K28" s="7">
        <f>+K27</f>
        <v>0</v>
      </c>
      <c r="L28" s="7">
        <f>+L27</f>
        <v>0</v>
      </c>
      <c r="M28" s="7">
        <f>+M27</f>
        <v>0</v>
      </c>
      <c r="N28" s="7">
        <f>+N27</f>
        <v>0</v>
      </c>
      <c r="O28" s="7">
        <f>+O$14/7</f>
        <v>0</v>
      </c>
      <c r="P28" s="7">
        <f>+P$14/7/2</f>
        <v>0</v>
      </c>
      <c r="Q28" s="7"/>
      <c r="R28" s="7"/>
      <c r="S28" s="43"/>
      <c r="T28" s="43"/>
      <c r="U28" s="43"/>
      <c r="V28" s="43"/>
      <c r="W28" s="43"/>
      <c r="X28" s="43"/>
      <c r="Y28" s="7"/>
      <c r="Z28" s="7"/>
    </row>
    <row r="29" spans="1:26" x14ac:dyDescent="0.25">
      <c r="B29" s="3">
        <v>2007</v>
      </c>
      <c r="C29" s="13">
        <f t="shared" si="0"/>
        <v>0</v>
      </c>
      <c r="D29" s="7"/>
      <c r="E29" s="7"/>
      <c r="F29" s="7"/>
      <c r="G29" s="7"/>
      <c r="H29" s="7"/>
      <c r="I29" s="7"/>
      <c r="J29" s="7">
        <f>+J$14/7/2</f>
        <v>0</v>
      </c>
      <c r="K29" s="7">
        <f>+K28</f>
        <v>0</v>
      </c>
      <c r="L29" s="7">
        <f>+L28</f>
        <v>0</v>
      </c>
      <c r="M29" s="7">
        <f>+M28</f>
        <v>0</v>
      </c>
      <c r="N29" s="7">
        <f>+N28</f>
        <v>0</v>
      </c>
      <c r="O29" s="7">
        <f>+O28</f>
        <v>0</v>
      </c>
      <c r="P29" s="7">
        <f>+P$14/7</f>
        <v>0</v>
      </c>
      <c r="Q29" s="7">
        <f>+Q$14/7/2</f>
        <v>0</v>
      </c>
      <c r="R29" s="7"/>
      <c r="S29" s="43"/>
      <c r="T29" s="43"/>
      <c r="U29" s="43"/>
      <c r="V29" s="43"/>
      <c r="W29" s="43"/>
      <c r="X29" s="43"/>
      <c r="Y29" s="7"/>
      <c r="Z29" s="7"/>
    </row>
    <row r="30" spans="1:26" x14ac:dyDescent="0.25">
      <c r="B30" s="3">
        <v>2008</v>
      </c>
      <c r="C30" s="13">
        <f t="shared" si="0"/>
        <v>0</v>
      </c>
      <c r="D30" s="7"/>
      <c r="E30" s="7"/>
      <c r="F30" s="7"/>
      <c r="G30" s="7"/>
      <c r="H30" s="7"/>
      <c r="I30" s="7"/>
      <c r="J30" s="7"/>
      <c r="K30" s="7">
        <f>+K$14/7/2</f>
        <v>0</v>
      </c>
      <c r="L30" s="7">
        <f>+L29</f>
        <v>0</v>
      </c>
      <c r="M30" s="7">
        <f>+M29</f>
        <v>0</v>
      </c>
      <c r="N30" s="7">
        <f>+N29</f>
        <v>0</v>
      </c>
      <c r="O30" s="7">
        <f>+O29</f>
        <v>0</v>
      </c>
      <c r="P30" s="7">
        <f>+P29</f>
        <v>0</v>
      </c>
      <c r="Q30" s="7">
        <f>+Q$14/7</f>
        <v>0</v>
      </c>
      <c r="R30" s="7">
        <f>+R$14/7/2</f>
        <v>0</v>
      </c>
      <c r="S30" s="43"/>
      <c r="T30" s="43"/>
      <c r="U30" s="43"/>
      <c r="V30" s="43"/>
      <c r="W30" s="43"/>
      <c r="X30" s="43"/>
      <c r="Y30" s="7"/>
      <c r="Z30" s="7"/>
    </row>
    <row r="31" spans="1:26" x14ac:dyDescent="0.25">
      <c r="B31" s="3">
        <v>2009</v>
      </c>
      <c r="C31" s="13">
        <f t="shared" si="0"/>
        <v>0</v>
      </c>
      <c r="D31" s="7"/>
      <c r="E31" s="7"/>
      <c r="F31" s="7"/>
      <c r="G31" s="7"/>
      <c r="H31" s="7"/>
      <c r="I31" s="7"/>
      <c r="J31" s="7"/>
      <c r="K31" s="7"/>
      <c r="L31" s="7">
        <f>+L$14/7/2</f>
        <v>0</v>
      </c>
      <c r="M31" s="7">
        <f>+M30</f>
        <v>0</v>
      </c>
      <c r="N31" s="7">
        <f>+N30</f>
        <v>0</v>
      </c>
      <c r="O31" s="7">
        <f>+O30</f>
        <v>0</v>
      </c>
      <c r="P31" s="7">
        <f>+P30</f>
        <v>0</v>
      </c>
      <c r="Q31" s="7">
        <f>+Q30</f>
        <v>0</v>
      </c>
      <c r="R31" s="7">
        <f>+R$14/7</f>
        <v>0</v>
      </c>
      <c r="S31" s="43">
        <f>+S$14/7/2</f>
        <v>0</v>
      </c>
      <c r="T31" s="43"/>
      <c r="U31" s="43"/>
      <c r="V31" s="43"/>
      <c r="W31" s="43"/>
      <c r="X31" s="43"/>
      <c r="Y31" s="7"/>
      <c r="Z31" s="7"/>
    </row>
    <row r="32" spans="1:26" x14ac:dyDescent="0.25">
      <c r="A32" s="38" t="s">
        <v>59</v>
      </c>
      <c r="B32" s="3">
        <v>2010</v>
      </c>
      <c r="C32" s="13">
        <f t="shared" si="0"/>
        <v>0</v>
      </c>
      <c r="D32" s="7"/>
      <c r="E32" s="7"/>
      <c r="F32" s="7"/>
      <c r="G32" s="7"/>
      <c r="H32" s="7"/>
      <c r="I32" s="7"/>
      <c r="J32" s="7"/>
      <c r="K32" s="7"/>
      <c r="L32" s="7"/>
      <c r="M32" s="7">
        <f>+M$14/7/2</f>
        <v>0</v>
      </c>
      <c r="N32" s="7">
        <f>+N31</f>
        <v>0</v>
      </c>
      <c r="O32" s="7">
        <f>+O31</f>
        <v>0</v>
      </c>
      <c r="P32" s="7">
        <f>+P31</f>
        <v>0</v>
      </c>
      <c r="Q32" s="7">
        <f>+Q31</f>
        <v>0</v>
      </c>
      <c r="R32" s="7">
        <f>+R31</f>
        <v>0</v>
      </c>
      <c r="S32" s="43">
        <f>+S$14/7</f>
        <v>0</v>
      </c>
      <c r="T32" s="43">
        <f>+T$14/7/2</f>
        <v>0</v>
      </c>
      <c r="U32" s="43"/>
      <c r="V32" s="43"/>
      <c r="W32" s="43"/>
      <c r="X32" s="43"/>
      <c r="Y32" s="7"/>
      <c r="Z32" s="7"/>
    </row>
    <row r="33" spans="1:28" x14ac:dyDescent="0.25">
      <c r="A33" s="38"/>
      <c r="B33" s="3">
        <v>2011</v>
      </c>
      <c r="C33" s="13">
        <f t="shared" si="0"/>
        <v>0</v>
      </c>
      <c r="D33" s="7"/>
      <c r="E33" s="7"/>
      <c r="F33" s="7"/>
      <c r="G33" s="7"/>
      <c r="H33" s="7"/>
      <c r="I33" s="7"/>
      <c r="J33" s="7"/>
      <c r="K33" s="7"/>
      <c r="L33" s="7"/>
      <c r="M33" s="7"/>
      <c r="N33" s="7">
        <f>+N$14/7/2</f>
        <v>0</v>
      </c>
      <c r="O33" s="7">
        <f>+O32</f>
        <v>0</v>
      </c>
      <c r="P33" s="7">
        <f>+P32</f>
        <v>0</v>
      </c>
      <c r="Q33" s="7">
        <f>+Q32</f>
        <v>0</v>
      </c>
      <c r="R33" s="7">
        <f>+R32</f>
        <v>0</v>
      </c>
      <c r="S33" s="43">
        <f>+S32</f>
        <v>0</v>
      </c>
      <c r="T33" s="43">
        <f>+T$14/7</f>
        <v>0</v>
      </c>
      <c r="U33" s="43">
        <f>+U$14/7/2</f>
        <v>0</v>
      </c>
      <c r="V33" s="43"/>
      <c r="W33" s="43"/>
      <c r="X33" s="43"/>
      <c r="Y33" s="7"/>
      <c r="Z33" s="7"/>
    </row>
    <row r="34" spans="1:28" x14ac:dyDescent="0.25">
      <c r="A34" s="38"/>
      <c r="B34" s="3">
        <v>2012</v>
      </c>
      <c r="C34" s="13">
        <f t="shared" si="0"/>
        <v>0</v>
      </c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>
        <f>+O$14/7/2</f>
        <v>0</v>
      </c>
      <c r="P34" s="7">
        <f>+P33</f>
        <v>0</v>
      </c>
      <c r="Q34" s="7">
        <f>+Q33</f>
        <v>0</v>
      </c>
      <c r="R34" s="7">
        <f>+R33</f>
        <v>0</v>
      </c>
      <c r="S34" s="43">
        <f>+S33</f>
        <v>0</v>
      </c>
      <c r="T34" s="43">
        <f>+T$14/7</f>
        <v>0</v>
      </c>
      <c r="U34" s="43">
        <f>+U$14/7</f>
        <v>0</v>
      </c>
      <c r="V34" s="43">
        <f>+V$14/7/2</f>
        <v>0</v>
      </c>
      <c r="W34" s="43"/>
      <c r="X34" s="43"/>
      <c r="Y34" s="7"/>
      <c r="Z34" s="7"/>
    </row>
    <row r="35" spans="1:28" x14ac:dyDescent="0.25">
      <c r="A35" s="38"/>
      <c r="B35" s="3">
        <v>2013</v>
      </c>
      <c r="C35" s="13">
        <f t="shared" si="0"/>
        <v>-685.28928571428571</v>
      </c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>
        <f>P14/7/2</f>
        <v>0</v>
      </c>
      <c r="Q35" s="7">
        <f>Q14</f>
        <v>0</v>
      </c>
      <c r="R35" s="7">
        <f t="shared" ref="R35:U36" si="1">R34</f>
        <v>0</v>
      </c>
      <c r="S35" s="43">
        <f t="shared" si="1"/>
        <v>0</v>
      </c>
      <c r="T35" s="43">
        <f t="shared" si="1"/>
        <v>0</v>
      </c>
      <c r="U35" s="43">
        <f t="shared" si="1"/>
        <v>0</v>
      </c>
      <c r="V35" s="43">
        <f>V14/7</f>
        <v>0</v>
      </c>
      <c r="W35" s="43">
        <f>$W$14/7/2</f>
        <v>685.28928571428571</v>
      </c>
      <c r="X35" s="43"/>
      <c r="Y35" s="7"/>
      <c r="Z35" s="7"/>
    </row>
    <row r="36" spans="1:28" x14ac:dyDescent="0.25">
      <c r="A36" s="38"/>
      <c r="B36" s="3">
        <v>2014</v>
      </c>
      <c r="C36" s="13">
        <f t="shared" si="0"/>
        <v>-1370.5785714285714</v>
      </c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>
        <f>Q14/7/2</f>
        <v>0</v>
      </c>
      <c r="R36" s="7">
        <f t="shared" si="1"/>
        <v>0</v>
      </c>
      <c r="S36" s="43">
        <f t="shared" si="1"/>
        <v>0</v>
      </c>
      <c r="T36" s="43">
        <f t="shared" si="1"/>
        <v>0</v>
      </c>
      <c r="U36" s="43">
        <f t="shared" si="1"/>
        <v>0</v>
      </c>
      <c r="V36" s="43">
        <f>V35</f>
        <v>0</v>
      </c>
      <c r="W36" s="43">
        <f>$W$14/7</f>
        <v>1370.5785714285714</v>
      </c>
      <c r="X36" s="43">
        <f>X14/7/2</f>
        <v>0</v>
      </c>
      <c r="Y36" s="7"/>
      <c r="Z36" s="7"/>
    </row>
    <row r="37" spans="1:28" x14ac:dyDescent="0.25">
      <c r="A37" s="38"/>
      <c r="B37" s="3">
        <v>2015</v>
      </c>
      <c r="C37" s="13">
        <f t="shared" si="0"/>
        <v>-1370.5785714285714</v>
      </c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>
        <f>R14/7/2</f>
        <v>0</v>
      </c>
      <c r="S37" s="43">
        <f>S36</f>
        <v>0</v>
      </c>
      <c r="T37" s="43">
        <f>T36</f>
        <v>0</v>
      </c>
      <c r="U37" s="43">
        <f>U36</f>
        <v>0</v>
      </c>
      <c r="V37" s="43">
        <f>V36</f>
        <v>0</v>
      </c>
      <c r="W37" s="43">
        <f t="shared" ref="W37:W41" si="2">$W$14/7</f>
        <v>1370.5785714285714</v>
      </c>
      <c r="X37" s="43">
        <f>X14/7</f>
        <v>0</v>
      </c>
      <c r="Y37" s="7">
        <f>Y14/7/2</f>
        <v>0</v>
      </c>
      <c r="Z37" s="7"/>
    </row>
    <row r="38" spans="1:28" x14ac:dyDescent="0.25">
      <c r="A38" s="38"/>
      <c r="B38" s="3">
        <v>2016</v>
      </c>
      <c r="C38" s="13">
        <f t="shared" si="0"/>
        <v>-1370.5785714285714</v>
      </c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43">
        <f>S36</f>
        <v>0</v>
      </c>
      <c r="T38" s="43">
        <f>T36</f>
        <v>0</v>
      </c>
      <c r="U38" s="43">
        <f>U36</f>
        <v>0</v>
      </c>
      <c r="V38" s="43">
        <f>V36</f>
        <v>0</v>
      </c>
      <c r="W38" s="43">
        <f t="shared" si="2"/>
        <v>1370.5785714285714</v>
      </c>
      <c r="X38" s="43">
        <f>X14/7</f>
        <v>0</v>
      </c>
      <c r="Y38" s="7">
        <f>Y14/7/2</f>
        <v>0</v>
      </c>
      <c r="Z38" s="7"/>
    </row>
    <row r="39" spans="1:28" x14ac:dyDescent="0.25">
      <c r="A39" s="38"/>
      <c r="B39" s="3">
        <v>2017</v>
      </c>
      <c r="C39" s="13">
        <f t="shared" si="0"/>
        <v>-1370.5785714285714</v>
      </c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43"/>
      <c r="T39" s="43"/>
      <c r="U39" s="43"/>
      <c r="V39" s="43"/>
      <c r="W39" s="43">
        <f t="shared" si="2"/>
        <v>1370.5785714285714</v>
      </c>
      <c r="X39" s="43"/>
      <c r="Y39" s="7"/>
      <c r="Z39" s="7"/>
    </row>
    <row r="40" spans="1:28" x14ac:dyDescent="0.25">
      <c r="A40" s="38"/>
      <c r="B40" s="3">
        <v>2018</v>
      </c>
      <c r="C40" s="13">
        <f>-SUM(D40:AB40)</f>
        <v>-1370.5785714285714</v>
      </c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43"/>
      <c r="T40" s="43"/>
      <c r="U40" s="43"/>
      <c r="V40" s="43"/>
      <c r="W40" s="43">
        <f t="shared" si="2"/>
        <v>1370.5785714285714</v>
      </c>
      <c r="X40" s="43"/>
      <c r="Y40" s="7"/>
      <c r="Z40" s="7"/>
    </row>
    <row r="41" spans="1:28" x14ac:dyDescent="0.25">
      <c r="A41" s="38"/>
      <c r="B41" s="3">
        <v>2019</v>
      </c>
      <c r="C41" s="13">
        <f>-SUM(D41:AB41)</f>
        <v>-1370.5785714285714</v>
      </c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43"/>
      <c r="T41" s="43"/>
      <c r="U41" s="43"/>
      <c r="V41" s="43"/>
      <c r="W41" s="43">
        <f t="shared" si="2"/>
        <v>1370.5785714285714</v>
      </c>
      <c r="X41" s="43"/>
      <c r="Y41" s="7"/>
      <c r="Z41" s="7"/>
    </row>
    <row r="42" spans="1:28" x14ac:dyDescent="0.25">
      <c r="A42" s="38"/>
      <c r="B42" s="3">
        <v>2020</v>
      </c>
      <c r="C42" s="13">
        <f t="shared" ref="C42:C43" si="3">-SUM(D42:AB42)</f>
        <v>-685.28928571428571</v>
      </c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43"/>
      <c r="T42" s="43"/>
      <c r="U42" s="43"/>
      <c r="V42" s="43"/>
      <c r="W42" s="43">
        <f>$W$14/7/2</f>
        <v>685.28928571428571</v>
      </c>
      <c r="X42" s="43"/>
      <c r="Y42" s="7"/>
      <c r="Z42" s="7"/>
    </row>
    <row r="43" spans="1:28" x14ac:dyDescent="0.25">
      <c r="A43" s="38"/>
      <c r="B43" s="3">
        <v>2021</v>
      </c>
      <c r="C43" s="13">
        <f t="shared" si="3"/>
        <v>0</v>
      </c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43"/>
      <c r="T43" s="43"/>
      <c r="U43" s="43"/>
      <c r="V43" s="43"/>
      <c r="W43" s="43"/>
      <c r="X43" s="43"/>
      <c r="Y43" s="7"/>
      <c r="Z43" s="7"/>
    </row>
    <row r="44" spans="1:28" x14ac:dyDescent="0.25">
      <c r="A44" s="38"/>
      <c r="B44" s="3"/>
      <c r="C44" s="12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37"/>
      <c r="W44" s="37"/>
      <c r="X44" s="29"/>
      <c r="Y44" s="7"/>
      <c r="Z44" s="7"/>
    </row>
    <row r="45" spans="1:28" x14ac:dyDescent="0.25">
      <c r="A45" s="38" t="s">
        <v>62</v>
      </c>
      <c r="B45" s="7">
        <f>SUM(D45:X45)</f>
        <v>0</v>
      </c>
      <c r="C45" s="29">
        <f>SUM(C16:C44)</f>
        <v>-9594.0499999999993</v>
      </c>
      <c r="D45" s="7">
        <f t="shared" ref="D45:AB45" si="4">-SUM(D16:D44)+D14</f>
        <v>0</v>
      </c>
      <c r="E45" s="7">
        <f t="shared" si="4"/>
        <v>0</v>
      </c>
      <c r="F45" s="7">
        <f t="shared" si="4"/>
        <v>0</v>
      </c>
      <c r="G45" s="7">
        <f t="shared" si="4"/>
        <v>0</v>
      </c>
      <c r="H45" s="7">
        <f t="shared" si="4"/>
        <v>0</v>
      </c>
      <c r="I45" s="7">
        <f t="shared" si="4"/>
        <v>0</v>
      </c>
      <c r="J45" s="7">
        <f t="shared" si="4"/>
        <v>0</v>
      </c>
      <c r="K45" s="7">
        <f t="shared" si="4"/>
        <v>0</v>
      </c>
      <c r="L45" s="7">
        <f t="shared" si="4"/>
        <v>0</v>
      </c>
      <c r="M45" s="7">
        <f t="shared" si="4"/>
        <v>0</v>
      </c>
      <c r="N45" s="7">
        <f t="shared" si="4"/>
        <v>0</v>
      </c>
      <c r="O45" s="7">
        <f t="shared" si="4"/>
        <v>0</v>
      </c>
      <c r="P45" s="7">
        <f t="shared" si="4"/>
        <v>0</v>
      </c>
      <c r="Q45" s="7">
        <f t="shared" si="4"/>
        <v>0</v>
      </c>
      <c r="R45" s="7">
        <f t="shared" si="4"/>
        <v>0</v>
      </c>
      <c r="S45" s="7">
        <f t="shared" si="4"/>
        <v>0</v>
      </c>
      <c r="T45" s="7">
        <f t="shared" si="4"/>
        <v>0</v>
      </c>
      <c r="U45" s="7">
        <f t="shared" si="4"/>
        <v>0</v>
      </c>
      <c r="V45" s="43">
        <f t="shared" si="4"/>
        <v>0</v>
      </c>
      <c r="W45" s="43">
        <f t="shared" si="4"/>
        <v>0</v>
      </c>
      <c r="X45" s="333">
        <f t="shared" si="4"/>
        <v>0</v>
      </c>
      <c r="Y45" s="333">
        <f t="shared" si="4"/>
        <v>0</v>
      </c>
      <c r="Z45" s="333">
        <f t="shared" si="4"/>
        <v>0</v>
      </c>
      <c r="AA45" s="333">
        <f t="shared" si="4"/>
        <v>0</v>
      </c>
      <c r="AB45" s="333">
        <f t="shared" si="4"/>
        <v>0</v>
      </c>
    </row>
    <row r="46" spans="1:28" x14ac:dyDescent="0.25">
      <c r="A46" s="38"/>
      <c r="B46" s="29"/>
      <c r="C46" s="3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8" x14ac:dyDescent="0.25">
      <c r="A47" s="39" t="s">
        <v>63</v>
      </c>
      <c r="B47" s="3"/>
      <c r="C47" s="30">
        <f>+C14+C45</f>
        <v>0</v>
      </c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8" x14ac:dyDescent="0.25">
      <c r="A48" s="3"/>
      <c r="B48" s="3"/>
      <c r="C48" s="3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x14ac:dyDescent="0.25">
      <c r="A49" s="3"/>
      <c r="B49" s="36"/>
      <c r="C49" s="3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x14ac:dyDescent="0.25">
      <c r="A50" s="3"/>
      <c r="B50" s="3"/>
      <c r="C50" s="3"/>
      <c r="E50" s="7"/>
      <c r="F50" s="4"/>
      <c r="G50" s="4"/>
      <c r="H50" s="4"/>
      <c r="I50" s="4"/>
      <c r="J50" s="4"/>
      <c r="K50" s="4"/>
      <c r="L50" s="4"/>
      <c r="M50" s="4"/>
      <c r="N50" s="7">
        <f>SUM(E32:E50)</f>
        <v>0</v>
      </c>
      <c r="O50" s="4"/>
      <c r="P50" s="4"/>
      <c r="Q50" s="4"/>
      <c r="R50" s="4"/>
      <c r="S50" s="4"/>
    </row>
    <row r="51" spans="1:26" x14ac:dyDescent="0.25">
      <c r="B51" s="3"/>
      <c r="C51" s="3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</row>
    <row r="52" spans="1:26" x14ac:dyDescent="0.25"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</row>
    <row r="53" spans="1:26" x14ac:dyDescent="0.25"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</row>
    <row r="54" spans="1:26" x14ac:dyDescent="0.25"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</row>
    <row r="55" spans="1:26" x14ac:dyDescent="0.25"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</row>
    <row r="56" spans="1:26" x14ac:dyDescent="0.25"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</row>
    <row r="57" spans="1:26" x14ac:dyDescent="0.25"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</row>
    <row r="58" spans="1:26" x14ac:dyDescent="0.25"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</row>
    <row r="59" spans="1:26" x14ac:dyDescent="0.25"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</row>
    <row r="60" spans="1:26" x14ac:dyDescent="0.25"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</row>
    <row r="61" spans="1:26" x14ac:dyDescent="0.25"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</row>
  </sheetData>
  <pageMargins left="0.7" right="0.7" top="0.75" bottom="0.75" header="0.3" footer="0.3"/>
  <pageSetup scale="69" orientation="landscape" horizontalDpi="4294967294" verticalDpi="4294967294" r:id="rId1"/>
  <headerFooter>
    <oddFooter>&amp;Z&amp;F&amp;RPage &amp;P</oddFooter>
  </headerFooter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700-000000000000}">
  <sheetPr codeName="Sheet192">
    <tabColor theme="6" tint="-0.249977111117893"/>
    <pageSetUpPr fitToPage="1"/>
  </sheetPr>
  <dimension ref="A1:AB61"/>
  <sheetViews>
    <sheetView workbookViewId="0"/>
  </sheetViews>
  <sheetFormatPr defaultColWidth="9.140625" defaultRowHeight="15" x14ac:dyDescent="0.25"/>
  <cols>
    <col min="1" max="1" width="20.85546875" customWidth="1"/>
    <col min="2" max="2" width="9.5703125" bestFit="1" customWidth="1"/>
    <col min="3" max="3" width="12.85546875" customWidth="1"/>
    <col min="4" max="12" width="7.42578125" hidden="1" customWidth="1"/>
    <col min="13" max="13" width="7.5703125" hidden="1" customWidth="1"/>
    <col min="14" max="25" width="10.42578125" customWidth="1"/>
  </cols>
  <sheetData>
    <row r="1" spans="1:28" x14ac:dyDescent="0.25">
      <c r="A1" s="11" t="s">
        <v>10</v>
      </c>
      <c r="O1" t="s">
        <v>647</v>
      </c>
    </row>
    <row r="2" spans="1:28" x14ac:dyDescent="0.25">
      <c r="A2" s="9" t="s">
        <v>438</v>
      </c>
    </row>
    <row r="3" spans="1:28" x14ac:dyDescent="0.25">
      <c r="A3" s="9" t="s">
        <v>80</v>
      </c>
    </row>
    <row r="4" spans="1:28" x14ac:dyDescent="0.25">
      <c r="R4" s="40" t="s">
        <v>4</v>
      </c>
      <c r="S4" s="41"/>
      <c r="T4" s="40" t="s">
        <v>8</v>
      </c>
    </row>
    <row r="5" spans="1:28" x14ac:dyDescent="0.25">
      <c r="A5" s="10" t="s">
        <v>9</v>
      </c>
      <c r="B5" s="12" t="s">
        <v>64</v>
      </c>
      <c r="C5" s="12" t="s">
        <v>12</v>
      </c>
      <c r="R5" s="42" t="s">
        <v>2</v>
      </c>
      <c r="S5" s="42" t="s">
        <v>60</v>
      </c>
      <c r="T5" s="42" t="s">
        <v>7</v>
      </c>
    </row>
    <row r="6" spans="1:28" x14ac:dyDescent="0.25">
      <c r="B6" s="3"/>
      <c r="R6" s="3"/>
    </row>
    <row r="7" spans="1:28" x14ac:dyDescent="0.25">
      <c r="A7" s="213" t="s">
        <v>709</v>
      </c>
      <c r="B7" s="212">
        <v>813</v>
      </c>
      <c r="C7" s="214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5"/>
      <c r="P7" s="6"/>
      <c r="Q7" s="6"/>
      <c r="R7" s="13">
        <f>+C14</f>
        <v>9594.0499999999993</v>
      </c>
      <c r="S7" s="13">
        <f>+-C45</f>
        <v>9594.0499999999993</v>
      </c>
      <c r="T7" s="13">
        <f>+R7-S7</f>
        <v>0</v>
      </c>
    </row>
    <row r="8" spans="1:28" x14ac:dyDescent="0.25">
      <c r="A8" s="213"/>
      <c r="B8" s="3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5"/>
      <c r="P8" s="6"/>
      <c r="Q8" s="6"/>
    </row>
    <row r="9" spans="1:28" x14ac:dyDescent="0.25">
      <c r="A9" s="2"/>
      <c r="B9" s="3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5"/>
      <c r="P9" s="6"/>
      <c r="Q9" s="6"/>
    </row>
    <row r="10" spans="1:28" x14ac:dyDescent="0.25">
      <c r="B10" s="3"/>
    </row>
    <row r="11" spans="1:28" x14ac:dyDescent="0.25">
      <c r="A11" s="686" t="s">
        <v>66</v>
      </c>
      <c r="B11" s="212" t="s">
        <v>1261</v>
      </c>
      <c r="C11" s="214"/>
    </row>
    <row r="12" spans="1:28" x14ac:dyDescent="0.25">
      <c r="B12" s="28"/>
      <c r="C12" s="2"/>
    </row>
    <row r="13" spans="1:28" x14ac:dyDescent="0.25">
      <c r="A13" s="9" t="s">
        <v>5</v>
      </c>
      <c r="C13" s="31" t="s">
        <v>3</v>
      </c>
      <c r="D13" s="32">
        <v>1994</v>
      </c>
      <c r="E13" s="32">
        <v>1995</v>
      </c>
      <c r="F13" s="32">
        <v>1996</v>
      </c>
      <c r="G13" s="32">
        <v>1997</v>
      </c>
      <c r="H13" s="32">
        <v>1998</v>
      </c>
      <c r="I13" s="32">
        <v>1999</v>
      </c>
      <c r="J13" s="32">
        <v>2000</v>
      </c>
      <c r="K13" s="32">
        <v>2001</v>
      </c>
      <c r="L13" s="32">
        <v>2002</v>
      </c>
      <c r="M13" s="32">
        <v>2003</v>
      </c>
      <c r="N13" s="32">
        <v>2004</v>
      </c>
      <c r="O13" s="32">
        <v>2005</v>
      </c>
      <c r="P13" s="32">
        <v>2006</v>
      </c>
      <c r="Q13" s="32">
        <v>2007</v>
      </c>
      <c r="R13" s="32">
        <v>2008</v>
      </c>
      <c r="S13" s="32">
        <v>2009</v>
      </c>
      <c r="T13" s="32">
        <v>2010</v>
      </c>
      <c r="U13" s="32">
        <v>2011</v>
      </c>
      <c r="V13" s="32">
        <v>2012</v>
      </c>
      <c r="W13" s="32">
        <v>2013</v>
      </c>
      <c r="X13" s="32">
        <v>2014</v>
      </c>
      <c r="Y13" s="328">
        <v>2015</v>
      </c>
      <c r="Z13" s="32">
        <v>2016</v>
      </c>
      <c r="AA13" s="328">
        <v>2017</v>
      </c>
      <c r="AB13" s="32">
        <v>2018</v>
      </c>
    </row>
    <row r="14" spans="1:28" x14ac:dyDescent="0.25">
      <c r="A14" s="9" t="s">
        <v>73</v>
      </c>
      <c r="C14" s="222">
        <f>SUM(D14:Z14)</f>
        <v>9594.0499999999993</v>
      </c>
      <c r="D14" s="43">
        <f>+'Equip Review 032310'!G29</f>
        <v>0</v>
      </c>
      <c r="E14" s="43">
        <f>+'Equip Review 032310'!H29</f>
        <v>0</v>
      </c>
      <c r="F14" s="43">
        <f>+'Equip Review 032310'!I29</f>
        <v>0</v>
      </c>
      <c r="G14" s="43">
        <f>+'Equip Review 032310'!J29</f>
        <v>0</v>
      </c>
      <c r="H14" s="43">
        <f>+'Equip Review 032310'!K29</f>
        <v>0</v>
      </c>
      <c r="I14" s="43">
        <f>+'Equip Review 032310'!L29</f>
        <v>0</v>
      </c>
      <c r="J14" s="43">
        <f>+'Equip Review 032310'!M29</f>
        <v>0</v>
      </c>
      <c r="K14" s="43">
        <f>+'Equip Review 032310'!N29</f>
        <v>0</v>
      </c>
      <c r="L14" s="43">
        <f>+'Equip Review 032310'!O29</f>
        <v>0</v>
      </c>
      <c r="M14" s="43">
        <f>+'Equip Review 032310'!P29</f>
        <v>0</v>
      </c>
      <c r="N14" s="43"/>
      <c r="O14" s="43"/>
      <c r="P14" s="43"/>
      <c r="Q14" s="43"/>
      <c r="R14" s="43"/>
      <c r="S14" s="43"/>
      <c r="T14" s="43"/>
      <c r="U14" s="43"/>
      <c r="V14" s="43"/>
      <c r="W14" s="43">
        <v>9594.0499999999993</v>
      </c>
      <c r="X14" s="43"/>
    </row>
    <row r="15" spans="1:28" x14ac:dyDescent="0.25">
      <c r="A15" s="34"/>
      <c r="B15" s="2"/>
      <c r="C15" s="2"/>
      <c r="S15" s="43"/>
      <c r="T15" s="43"/>
      <c r="U15" s="43"/>
      <c r="V15" s="43"/>
      <c r="W15" s="43"/>
      <c r="X15" s="43"/>
    </row>
    <row r="16" spans="1:28" x14ac:dyDescent="0.25">
      <c r="A16" s="9" t="s">
        <v>6</v>
      </c>
      <c r="B16" s="3">
        <v>1994</v>
      </c>
      <c r="C16" s="13">
        <f>-SUM(D16:Z16)</f>
        <v>0</v>
      </c>
      <c r="D16" s="7">
        <f>+D$14/7/2</f>
        <v>0</v>
      </c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43"/>
      <c r="T16" s="43"/>
      <c r="U16" s="43"/>
      <c r="V16" s="43"/>
      <c r="W16" s="43"/>
      <c r="X16" s="43"/>
      <c r="Y16" s="7"/>
      <c r="Z16" s="7"/>
    </row>
    <row r="17" spans="1:26" x14ac:dyDescent="0.25">
      <c r="B17" s="3">
        <v>1995</v>
      </c>
      <c r="C17" s="13">
        <f t="shared" ref="C17:C39" si="0">-SUM(D17:Z17)</f>
        <v>0</v>
      </c>
      <c r="D17" s="7">
        <f>+D$14/7</f>
        <v>0</v>
      </c>
      <c r="E17" s="7">
        <f>+E$14/7/2</f>
        <v>0</v>
      </c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43"/>
      <c r="T17" s="43"/>
      <c r="U17" s="43"/>
      <c r="V17" s="43"/>
      <c r="W17" s="43"/>
      <c r="X17" s="43"/>
      <c r="Y17" s="7"/>
      <c r="Z17" s="7"/>
    </row>
    <row r="18" spans="1:26" x14ac:dyDescent="0.25">
      <c r="B18" s="3">
        <v>1996</v>
      </c>
      <c r="C18" s="13">
        <f t="shared" si="0"/>
        <v>0</v>
      </c>
      <c r="D18" s="7">
        <f>+D17</f>
        <v>0</v>
      </c>
      <c r="E18" s="7">
        <f>+E$14/7</f>
        <v>0</v>
      </c>
      <c r="F18" s="7">
        <f>+F$14/7/2</f>
        <v>0</v>
      </c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43"/>
      <c r="T18" s="43"/>
      <c r="U18" s="43"/>
      <c r="V18" s="43"/>
      <c r="W18" s="43"/>
      <c r="X18" s="43"/>
      <c r="Y18" s="7"/>
      <c r="Z18" s="7"/>
    </row>
    <row r="19" spans="1:26" x14ac:dyDescent="0.25">
      <c r="B19" s="3">
        <v>1997</v>
      </c>
      <c r="C19" s="13">
        <f t="shared" si="0"/>
        <v>0</v>
      </c>
      <c r="D19" s="7">
        <f>+D18</f>
        <v>0</v>
      </c>
      <c r="E19" s="7">
        <f>+E18</f>
        <v>0</v>
      </c>
      <c r="F19" s="7">
        <f>+F$14/7</f>
        <v>0</v>
      </c>
      <c r="G19" s="7">
        <f>+G$14/7/2</f>
        <v>0</v>
      </c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43"/>
      <c r="T19" s="43"/>
      <c r="U19" s="43"/>
      <c r="V19" s="43"/>
      <c r="W19" s="43"/>
      <c r="X19" s="43"/>
      <c r="Y19" s="7"/>
      <c r="Z19" s="7"/>
    </row>
    <row r="20" spans="1:26" x14ac:dyDescent="0.25">
      <c r="B20" s="3">
        <v>1998</v>
      </c>
      <c r="C20" s="13">
        <f t="shared" si="0"/>
        <v>0</v>
      </c>
      <c r="D20" s="7">
        <f>+D19</f>
        <v>0</v>
      </c>
      <c r="E20" s="7">
        <f>+E19</f>
        <v>0</v>
      </c>
      <c r="F20" s="7">
        <f>+F19</f>
        <v>0</v>
      </c>
      <c r="G20" s="7">
        <f>+G$14/7</f>
        <v>0</v>
      </c>
      <c r="H20" s="7">
        <f>+H$14/7/2</f>
        <v>0</v>
      </c>
      <c r="I20" s="7"/>
      <c r="J20" s="7"/>
      <c r="K20" s="7"/>
      <c r="L20" s="7"/>
      <c r="M20" s="7"/>
      <c r="N20" s="7"/>
      <c r="O20" s="7"/>
      <c r="P20" s="7"/>
      <c r="Q20" s="7"/>
      <c r="R20" s="7"/>
      <c r="S20" s="43"/>
      <c r="T20" s="43"/>
      <c r="U20" s="43"/>
      <c r="V20" s="43"/>
      <c r="W20" s="43"/>
      <c r="X20" s="43"/>
      <c r="Y20" s="7"/>
      <c r="Z20" s="7"/>
    </row>
    <row r="21" spans="1:26" x14ac:dyDescent="0.25">
      <c r="B21" s="3">
        <v>1999</v>
      </c>
      <c r="C21" s="13">
        <f t="shared" si="0"/>
        <v>0</v>
      </c>
      <c r="D21" s="7">
        <f>+D20</f>
        <v>0</v>
      </c>
      <c r="E21" s="7">
        <f>+E20</f>
        <v>0</v>
      </c>
      <c r="F21" s="7">
        <f>+F20</f>
        <v>0</v>
      </c>
      <c r="G21" s="7">
        <f>+G20</f>
        <v>0</v>
      </c>
      <c r="H21" s="7">
        <f>+H$14/7</f>
        <v>0</v>
      </c>
      <c r="I21" s="7">
        <f>+I$14/7/2</f>
        <v>0</v>
      </c>
      <c r="J21" s="7"/>
      <c r="K21" s="7"/>
      <c r="L21" s="7"/>
      <c r="M21" s="7"/>
      <c r="N21" s="7"/>
      <c r="O21" s="7"/>
      <c r="P21" s="7"/>
      <c r="Q21" s="7"/>
      <c r="R21" s="7"/>
      <c r="S21" s="43"/>
      <c r="T21" s="43"/>
      <c r="U21" s="43"/>
      <c r="V21" s="43"/>
      <c r="W21" s="43"/>
      <c r="X21" s="43"/>
      <c r="Y21" s="7"/>
      <c r="Z21" s="7"/>
    </row>
    <row r="22" spans="1:26" x14ac:dyDescent="0.25">
      <c r="B22" s="3">
        <v>2000</v>
      </c>
      <c r="C22" s="13">
        <f t="shared" si="0"/>
        <v>0</v>
      </c>
      <c r="D22" s="7">
        <f>+D21</f>
        <v>0</v>
      </c>
      <c r="E22" s="7">
        <f>+E21</f>
        <v>0</v>
      </c>
      <c r="F22" s="7">
        <f>+F21</f>
        <v>0</v>
      </c>
      <c r="G22" s="7">
        <f>+G21</f>
        <v>0</v>
      </c>
      <c r="H22" s="7">
        <f>+H21</f>
        <v>0</v>
      </c>
      <c r="I22" s="7">
        <f>+I$14/7</f>
        <v>0</v>
      </c>
      <c r="J22" s="7">
        <f>+J$14/7/2</f>
        <v>0</v>
      </c>
      <c r="K22" s="7"/>
      <c r="L22" s="7"/>
      <c r="M22" s="7"/>
      <c r="N22" s="7"/>
      <c r="O22" s="7"/>
      <c r="P22" s="7"/>
      <c r="Q22" s="7"/>
      <c r="R22" s="7"/>
      <c r="S22" s="43"/>
      <c r="T22" s="43"/>
      <c r="U22" s="43"/>
      <c r="V22" s="43"/>
      <c r="W22" s="43"/>
      <c r="X22" s="43"/>
      <c r="Y22" s="7"/>
      <c r="Z22" s="7"/>
    </row>
    <row r="23" spans="1:26" x14ac:dyDescent="0.25">
      <c r="B23" s="3">
        <v>2001</v>
      </c>
      <c r="C23" s="13">
        <f t="shared" si="0"/>
        <v>0</v>
      </c>
      <c r="D23" s="7">
        <f>+D$14/7/2</f>
        <v>0</v>
      </c>
      <c r="E23" s="7">
        <f>+E22</f>
        <v>0</v>
      </c>
      <c r="F23" s="7">
        <f>+F22</f>
        <v>0</v>
      </c>
      <c r="G23" s="7">
        <f>+G22</f>
        <v>0</v>
      </c>
      <c r="H23" s="7">
        <f>+H22</f>
        <v>0</v>
      </c>
      <c r="I23" s="7">
        <f>+I22</f>
        <v>0</v>
      </c>
      <c r="J23" s="7">
        <f>+J$14/7</f>
        <v>0</v>
      </c>
      <c r="K23" s="7">
        <f>+K$14/7/2</f>
        <v>0</v>
      </c>
      <c r="L23" s="7"/>
      <c r="M23" s="7"/>
      <c r="N23" s="7"/>
      <c r="O23" s="7"/>
      <c r="P23" s="7"/>
      <c r="Q23" s="7"/>
      <c r="R23" s="7"/>
      <c r="S23" s="43"/>
      <c r="T23" s="43"/>
      <c r="U23" s="43"/>
      <c r="V23" s="43"/>
      <c r="W23" s="43"/>
      <c r="X23" s="43"/>
      <c r="Y23" s="7"/>
      <c r="Z23" s="7"/>
    </row>
    <row r="24" spans="1:26" x14ac:dyDescent="0.25">
      <c r="B24" s="3">
        <v>2002</v>
      </c>
      <c r="C24" s="13">
        <f t="shared" si="0"/>
        <v>0</v>
      </c>
      <c r="D24" s="7"/>
      <c r="E24" s="7">
        <f>+E$14/7/2</f>
        <v>0</v>
      </c>
      <c r="F24" s="7">
        <f>+F23</f>
        <v>0</v>
      </c>
      <c r="G24" s="7">
        <f>+G23</f>
        <v>0</v>
      </c>
      <c r="H24" s="7">
        <f>+H23</f>
        <v>0</v>
      </c>
      <c r="I24" s="7">
        <f>+I23</f>
        <v>0</v>
      </c>
      <c r="J24" s="7">
        <f>+J23</f>
        <v>0</v>
      </c>
      <c r="K24" s="7">
        <f>+K$14/7</f>
        <v>0</v>
      </c>
      <c r="L24" s="7">
        <f>+L$14/7/2</f>
        <v>0</v>
      </c>
      <c r="M24" s="7"/>
      <c r="N24" s="7"/>
      <c r="O24" s="7"/>
      <c r="P24" s="7"/>
      <c r="Q24" s="7"/>
      <c r="R24" s="7"/>
      <c r="S24" s="43"/>
      <c r="T24" s="43"/>
      <c r="U24" s="43"/>
      <c r="V24" s="43"/>
      <c r="W24" s="43"/>
      <c r="X24" s="43"/>
      <c r="Y24" s="7"/>
      <c r="Z24" s="7"/>
    </row>
    <row r="25" spans="1:26" x14ac:dyDescent="0.25">
      <c r="B25" s="3">
        <v>2003</v>
      </c>
      <c r="C25" s="13">
        <f t="shared" si="0"/>
        <v>0</v>
      </c>
      <c r="D25" s="7"/>
      <c r="E25" s="7"/>
      <c r="F25" s="7">
        <f>+F$14/7/2</f>
        <v>0</v>
      </c>
      <c r="G25" s="7">
        <f>+G24</f>
        <v>0</v>
      </c>
      <c r="H25" s="7">
        <f>+H24</f>
        <v>0</v>
      </c>
      <c r="I25" s="7">
        <f>+I24</f>
        <v>0</v>
      </c>
      <c r="J25" s="7">
        <f>+J24</f>
        <v>0</v>
      </c>
      <c r="K25" s="7">
        <f>+K24</f>
        <v>0</v>
      </c>
      <c r="L25" s="7">
        <f>+L$14/7</f>
        <v>0</v>
      </c>
      <c r="M25" s="7">
        <f>+M$14/7/2</f>
        <v>0</v>
      </c>
      <c r="N25" s="7"/>
      <c r="O25" s="7"/>
      <c r="P25" s="7"/>
      <c r="Q25" s="7"/>
      <c r="R25" s="7"/>
      <c r="S25" s="43"/>
      <c r="T25" s="43"/>
      <c r="U25" s="43"/>
      <c r="V25" s="43"/>
      <c r="W25" s="43"/>
      <c r="X25" s="43"/>
      <c r="Y25" s="7"/>
      <c r="Z25" s="7"/>
    </row>
    <row r="26" spans="1:26" x14ac:dyDescent="0.25">
      <c r="B26" s="3">
        <v>2004</v>
      </c>
      <c r="C26" s="13">
        <f t="shared" si="0"/>
        <v>0</v>
      </c>
      <c r="D26" s="7"/>
      <c r="E26" s="7"/>
      <c r="F26" s="7"/>
      <c r="G26" s="7">
        <f>+G$14/7/2</f>
        <v>0</v>
      </c>
      <c r="H26" s="7">
        <f>+H25</f>
        <v>0</v>
      </c>
      <c r="I26" s="7">
        <f>+I25</f>
        <v>0</v>
      </c>
      <c r="J26" s="7">
        <f>+J25</f>
        <v>0</v>
      </c>
      <c r="K26" s="7">
        <f>+K25</f>
        <v>0</v>
      </c>
      <c r="L26" s="7">
        <f>+L25</f>
        <v>0</v>
      </c>
      <c r="M26" s="7">
        <f>+M$14/7</f>
        <v>0</v>
      </c>
      <c r="N26" s="7">
        <f>+N$14/7/2</f>
        <v>0</v>
      </c>
      <c r="O26" s="7"/>
      <c r="P26" s="7"/>
      <c r="Q26" s="7"/>
      <c r="R26" s="7"/>
      <c r="S26" s="43"/>
      <c r="T26" s="43"/>
      <c r="U26" s="43"/>
      <c r="V26" s="43"/>
      <c r="W26" s="43"/>
      <c r="X26" s="43"/>
      <c r="Y26" s="7"/>
      <c r="Z26" s="7"/>
    </row>
    <row r="27" spans="1:26" x14ac:dyDescent="0.25">
      <c r="B27" s="3">
        <v>2005</v>
      </c>
      <c r="C27" s="13">
        <f t="shared" si="0"/>
        <v>0</v>
      </c>
      <c r="D27" s="7"/>
      <c r="E27" s="7"/>
      <c r="F27" s="7"/>
      <c r="G27" s="7"/>
      <c r="H27" s="7">
        <f>+H$14/7/2</f>
        <v>0</v>
      </c>
      <c r="I27" s="7">
        <f>+I26</f>
        <v>0</v>
      </c>
      <c r="J27" s="7">
        <f>+J26</f>
        <v>0</v>
      </c>
      <c r="K27" s="7">
        <f>+K26</f>
        <v>0</v>
      </c>
      <c r="L27" s="7">
        <f>+L26</f>
        <v>0</v>
      </c>
      <c r="M27" s="7">
        <f>+M26</f>
        <v>0</v>
      </c>
      <c r="N27" s="7">
        <f>+N$14/7</f>
        <v>0</v>
      </c>
      <c r="O27" s="7">
        <f>+O$14/7/2</f>
        <v>0</v>
      </c>
      <c r="P27" s="7"/>
      <c r="Q27" s="7"/>
      <c r="R27" s="7"/>
      <c r="S27" s="43"/>
      <c r="T27" s="43"/>
      <c r="U27" s="43"/>
      <c r="V27" s="43"/>
      <c r="W27" s="43"/>
      <c r="X27" s="43"/>
      <c r="Y27" s="7"/>
      <c r="Z27" s="7"/>
    </row>
    <row r="28" spans="1:26" x14ac:dyDescent="0.25">
      <c r="B28" s="3">
        <v>2006</v>
      </c>
      <c r="C28" s="13">
        <f t="shared" si="0"/>
        <v>0</v>
      </c>
      <c r="D28" s="7"/>
      <c r="E28" s="7"/>
      <c r="F28" s="7"/>
      <c r="G28" s="7"/>
      <c r="H28" s="7"/>
      <c r="I28" s="7">
        <f>+I$14/7/2</f>
        <v>0</v>
      </c>
      <c r="J28" s="7">
        <f>+J27</f>
        <v>0</v>
      </c>
      <c r="K28" s="7">
        <f>+K27</f>
        <v>0</v>
      </c>
      <c r="L28" s="7">
        <f>+L27</f>
        <v>0</v>
      </c>
      <c r="M28" s="7">
        <f>+M27</f>
        <v>0</v>
      </c>
      <c r="N28" s="7">
        <f>+N27</f>
        <v>0</v>
      </c>
      <c r="O28" s="7">
        <f>+O$14/7</f>
        <v>0</v>
      </c>
      <c r="P28" s="7">
        <f>+P$14/7/2</f>
        <v>0</v>
      </c>
      <c r="Q28" s="7"/>
      <c r="R28" s="7"/>
      <c r="S28" s="43"/>
      <c r="T28" s="43"/>
      <c r="U28" s="43"/>
      <c r="V28" s="43"/>
      <c r="W28" s="43"/>
      <c r="X28" s="43"/>
      <c r="Y28" s="7"/>
      <c r="Z28" s="7"/>
    </row>
    <row r="29" spans="1:26" x14ac:dyDescent="0.25">
      <c r="B29" s="3">
        <v>2007</v>
      </c>
      <c r="C29" s="13">
        <f t="shared" si="0"/>
        <v>0</v>
      </c>
      <c r="D29" s="7"/>
      <c r="E29" s="7"/>
      <c r="F29" s="7"/>
      <c r="G29" s="7"/>
      <c r="H29" s="7"/>
      <c r="I29" s="7"/>
      <c r="J29" s="7">
        <f>+J$14/7/2</f>
        <v>0</v>
      </c>
      <c r="K29" s="7">
        <f>+K28</f>
        <v>0</v>
      </c>
      <c r="L29" s="7">
        <f>+L28</f>
        <v>0</v>
      </c>
      <c r="M29" s="7">
        <f>+M28</f>
        <v>0</v>
      </c>
      <c r="N29" s="7">
        <f>+N28</f>
        <v>0</v>
      </c>
      <c r="O29" s="7">
        <f>+O28</f>
        <v>0</v>
      </c>
      <c r="P29" s="7">
        <f>+P$14/7</f>
        <v>0</v>
      </c>
      <c r="Q29" s="7">
        <f>+Q$14/7/2</f>
        <v>0</v>
      </c>
      <c r="R29" s="7"/>
      <c r="S29" s="43"/>
      <c r="T29" s="43"/>
      <c r="U29" s="43"/>
      <c r="V29" s="43"/>
      <c r="W29" s="43"/>
      <c r="X29" s="43"/>
      <c r="Y29" s="7"/>
      <c r="Z29" s="7"/>
    </row>
    <row r="30" spans="1:26" x14ac:dyDescent="0.25">
      <c r="B30" s="3">
        <v>2008</v>
      </c>
      <c r="C30" s="13">
        <f t="shared" si="0"/>
        <v>0</v>
      </c>
      <c r="D30" s="7"/>
      <c r="E30" s="7"/>
      <c r="F30" s="7"/>
      <c r="G30" s="7"/>
      <c r="H30" s="7"/>
      <c r="I30" s="7"/>
      <c r="J30" s="7"/>
      <c r="K30" s="7">
        <f>+K$14/7/2</f>
        <v>0</v>
      </c>
      <c r="L30" s="7">
        <f>+L29</f>
        <v>0</v>
      </c>
      <c r="M30" s="7">
        <f>+M29</f>
        <v>0</v>
      </c>
      <c r="N30" s="7">
        <f>+N29</f>
        <v>0</v>
      </c>
      <c r="O30" s="7">
        <f>+O29</f>
        <v>0</v>
      </c>
      <c r="P30" s="7">
        <f>+P29</f>
        <v>0</v>
      </c>
      <c r="Q30" s="7">
        <f>+Q$14/7</f>
        <v>0</v>
      </c>
      <c r="R30" s="7">
        <f>+R$14/7/2</f>
        <v>0</v>
      </c>
      <c r="S30" s="43"/>
      <c r="T30" s="43"/>
      <c r="U30" s="43"/>
      <c r="V30" s="43"/>
      <c r="W30" s="43"/>
      <c r="X30" s="43"/>
      <c r="Y30" s="7"/>
      <c r="Z30" s="7"/>
    </row>
    <row r="31" spans="1:26" x14ac:dyDescent="0.25">
      <c r="B31" s="3">
        <v>2009</v>
      </c>
      <c r="C31" s="13">
        <f t="shared" si="0"/>
        <v>0</v>
      </c>
      <c r="D31" s="7"/>
      <c r="E31" s="7"/>
      <c r="F31" s="7"/>
      <c r="G31" s="7"/>
      <c r="H31" s="7"/>
      <c r="I31" s="7"/>
      <c r="J31" s="7"/>
      <c r="K31" s="7"/>
      <c r="L31" s="7">
        <f>+L$14/7/2</f>
        <v>0</v>
      </c>
      <c r="M31" s="7">
        <f>+M30</f>
        <v>0</v>
      </c>
      <c r="N31" s="7">
        <f>+N30</f>
        <v>0</v>
      </c>
      <c r="O31" s="7">
        <f>+O30</f>
        <v>0</v>
      </c>
      <c r="P31" s="7">
        <f>+P30</f>
        <v>0</v>
      </c>
      <c r="Q31" s="7">
        <f>+Q30</f>
        <v>0</v>
      </c>
      <c r="R31" s="7">
        <f>+R$14/7</f>
        <v>0</v>
      </c>
      <c r="S31" s="43">
        <f>+S$14/7/2</f>
        <v>0</v>
      </c>
      <c r="T31" s="43"/>
      <c r="U31" s="43"/>
      <c r="V31" s="43"/>
      <c r="W31" s="43"/>
      <c r="X31" s="43"/>
      <c r="Y31" s="7"/>
      <c r="Z31" s="7"/>
    </row>
    <row r="32" spans="1:26" x14ac:dyDescent="0.25">
      <c r="A32" s="38" t="s">
        <v>59</v>
      </c>
      <c r="B32" s="3">
        <v>2010</v>
      </c>
      <c r="C32" s="13">
        <f t="shared" si="0"/>
        <v>0</v>
      </c>
      <c r="D32" s="7"/>
      <c r="E32" s="7"/>
      <c r="F32" s="7"/>
      <c r="G32" s="7"/>
      <c r="H32" s="7"/>
      <c r="I32" s="7"/>
      <c r="J32" s="7"/>
      <c r="K32" s="7"/>
      <c r="L32" s="7"/>
      <c r="M32" s="7">
        <f>+M$14/7/2</f>
        <v>0</v>
      </c>
      <c r="N32" s="7">
        <f>+N31</f>
        <v>0</v>
      </c>
      <c r="O32" s="7">
        <f>+O31</f>
        <v>0</v>
      </c>
      <c r="P32" s="7">
        <f>+P31</f>
        <v>0</v>
      </c>
      <c r="Q32" s="7">
        <f>+Q31</f>
        <v>0</v>
      </c>
      <c r="R32" s="7">
        <f>+R31</f>
        <v>0</v>
      </c>
      <c r="S32" s="43">
        <f>+S$14/7</f>
        <v>0</v>
      </c>
      <c r="T32" s="43">
        <f>+T$14/7/2</f>
        <v>0</v>
      </c>
      <c r="U32" s="43"/>
      <c r="V32" s="43"/>
      <c r="W32" s="43"/>
      <c r="X32" s="43"/>
      <c r="Y32" s="7"/>
      <c r="Z32" s="7"/>
    </row>
    <row r="33" spans="1:28" x14ac:dyDescent="0.25">
      <c r="A33" s="38"/>
      <c r="B33" s="3">
        <v>2011</v>
      </c>
      <c r="C33" s="13">
        <f t="shared" si="0"/>
        <v>0</v>
      </c>
      <c r="D33" s="7"/>
      <c r="E33" s="7"/>
      <c r="F33" s="7"/>
      <c r="G33" s="7"/>
      <c r="H33" s="7"/>
      <c r="I33" s="7"/>
      <c r="J33" s="7"/>
      <c r="K33" s="7"/>
      <c r="L33" s="7"/>
      <c r="M33" s="7"/>
      <c r="N33" s="7">
        <f>+N$14/7/2</f>
        <v>0</v>
      </c>
      <c r="O33" s="7">
        <f>+O32</f>
        <v>0</v>
      </c>
      <c r="P33" s="7">
        <f>+P32</f>
        <v>0</v>
      </c>
      <c r="Q33" s="7">
        <f>+Q32</f>
        <v>0</v>
      </c>
      <c r="R33" s="7">
        <f>+R32</f>
        <v>0</v>
      </c>
      <c r="S33" s="43">
        <f>+S32</f>
        <v>0</v>
      </c>
      <c r="T33" s="43">
        <f>+T$14/7</f>
        <v>0</v>
      </c>
      <c r="U33" s="43">
        <f>+U$14/7/2</f>
        <v>0</v>
      </c>
      <c r="V33" s="43"/>
      <c r="W33" s="43"/>
      <c r="X33" s="43"/>
      <c r="Y33" s="7"/>
      <c r="Z33" s="7"/>
    </row>
    <row r="34" spans="1:28" x14ac:dyDescent="0.25">
      <c r="A34" s="38"/>
      <c r="B34" s="3">
        <v>2012</v>
      </c>
      <c r="C34" s="13">
        <f t="shared" si="0"/>
        <v>0</v>
      </c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>
        <f>+O$14/7/2</f>
        <v>0</v>
      </c>
      <c r="P34" s="7">
        <f>+P33</f>
        <v>0</v>
      </c>
      <c r="Q34" s="7">
        <f>+Q33</f>
        <v>0</v>
      </c>
      <c r="R34" s="7">
        <f>+R33</f>
        <v>0</v>
      </c>
      <c r="S34" s="43">
        <f>+S33</f>
        <v>0</v>
      </c>
      <c r="T34" s="43">
        <f>+T$14/7</f>
        <v>0</v>
      </c>
      <c r="U34" s="43">
        <f>+U$14/7</f>
        <v>0</v>
      </c>
      <c r="V34" s="43">
        <f>+V$14/7/2</f>
        <v>0</v>
      </c>
      <c r="W34" s="43"/>
      <c r="X34" s="43"/>
      <c r="Y34" s="7"/>
      <c r="Z34" s="7"/>
    </row>
    <row r="35" spans="1:28" x14ac:dyDescent="0.25">
      <c r="A35" s="38"/>
      <c r="B35" s="3">
        <v>2013</v>
      </c>
      <c r="C35" s="13">
        <f t="shared" si="0"/>
        <v>-685.28928571428571</v>
      </c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>
        <f>P14/7/2</f>
        <v>0</v>
      </c>
      <c r="Q35" s="7">
        <f>Q14</f>
        <v>0</v>
      </c>
      <c r="R35" s="7">
        <f t="shared" ref="R35:U36" si="1">R34</f>
        <v>0</v>
      </c>
      <c r="S35" s="43">
        <f t="shared" si="1"/>
        <v>0</v>
      </c>
      <c r="T35" s="43">
        <f t="shared" si="1"/>
        <v>0</v>
      </c>
      <c r="U35" s="43">
        <f t="shared" si="1"/>
        <v>0</v>
      </c>
      <c r="V35" s="43">
        <f>V14/7</f>
        <v>0</v>
      </c>
      <c r="W35" s="43">
        <f>$W$14/7/2</f>
        <v>685.28928571428571</v>
      </c>
      <c r="X35" s="43"/>
      <c r="Y35" s="7"/>
      <c r="Z35" s="7"/>
    </row>
    <row r="36" spans="1:28" x14ac:dyDescent="0.25">
      <c r="A36" s="38"/>
      <c r="B36" s="3">
        <v>2014</v>
      </c>
      <c r="C36" s="13">
        <f t="shared" si="0"/>
        <v>-1370.5785714285714</v>
      </c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>
        <f>Q14/7/2</f>
        <v>0</v>
      </c>
      <c r="R36" s="7">
        <f t="shared" si="1"/>
        <v>0</v>
      </c>
      <c r="S36" s="43">
        <f t="shared" si="1"/>
        <v>0</v>
      </c>
      <c r="T36" s="43">
        <f t="shared" si="1"/>
        <v>0</v>
      </c>
      <c r="U36" s="43">
        <f t="shared" si="1"/>
        <v>0</v>
      </c>
      <c r="V36" s="43">
        <f>V35</f>
        <v>0</v>
      </c>
      <c r="W36" s="43">
        <f>$W$14/7</f>
        <v>1370.5785714285714</v>
      </c>
      <c r="X36" s="43">
        <f>X14/7/2</f>
        <v>0</v>
      </c>
      <c r="Y36" s="7"/>
      <c r="Z36" s="7"/>
    </row>
    <row r="37" spans="1:28" x14ac:dyDescent="0.25">
      <c r="A37" s="38"/>
      <c r="B37" s="3">
        <v>2015</v>
      </c>
      <c r="C37" s="13">
        <f t="shared" si="0"/>
        <v>-1370.5785714285714</v>
      </c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>
        <f>R14/7/2</f>
        <v>0</v>
      </c>
      <c r="S37" s="43">
        <f>S36</f>
        <v>0</v>
      </c>
      <c r="T37" s="43">
        <f>T36</f>
        <v>0</v>
      </c>
      <c r="U37" s="43">
        <f>U36</f>
        <v>0</v>
      </c>
      <c r="V37" s="43">
        <f>V36</f>
        <v>0</v>
      </c>
      <c r="W37" s="43">
        <f t="shared" ref="W37:W41" si="2">$W$14/7</f>
        <v>1370.5785714285714</v>
      </c>
      <c r="X37" s="43">
        <f>X14/7</f>
        <v>0</v>
      </c>
      <c r="Y37" s="7">
        <f>Y14/7/2</f>
        <v>0</v>
      </c>
      <c r="Z37" s="7"/>
    </row>
    <row r="38" spans="1:28" x14ac:dyDescent="0.25">
      <c r="A38" s="38"/>
      <c r="B38" s="3">
        <v>2016</v>
      </c>
      <c r="C38" s="13">
        <f t="shared" si="0"/>
        <v>-1370.5785714285714</v>
      </c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43">
        <f>S36</f>
        <v>0</v>
      </c>
      <c r="T38" s="43">
        <f>T36</f>
        <v>0</v>
      </c>
      <c r="U38" s="43">
        <f>U36</f>
        <v>0</v>
      </c>
      <c r="V38" s="43">
        <f>V36</f>
        <v>0</v>
      </c>
      <c r="W38" s="43">
        <f t="shared" si="2"/>
        <v>1370.5785714285714</v>
      </c>
      <c r="X38" s="43">
        <f>X14/7</f>
        <v>0</v>
      </c>
      <c r="Y38" s="7">
        <f>Y14/7/2</f>
        <v>0</v>
      </c>
      <c r="Z38" s="7"/>
    </row>
    <row r="39" spans="1:28" x14ac:dyDescent="0.25">
      <c r="A39" s="38"/>
      <c r="B39" s="3">
        <v>2017</v>
      </c>
      <c r="C39" s="13">
        <f t="shared" si="0"/>
        <v>-1370.5785714285714</v>
      </c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43"/>
      <c r="T39" s="43"/>
      <c r="U39" s="43"/>
      <c r="V39" s="43"/>
      <c r="W39" s="43">
        <f t="shared" si="2"/>
        <v>1370.5785714285714</v>
      </c>
      <c r="X39" s="43"/>
      <c r="Y39" s="7"/>
      <c r="Z39" s="7"/>
    </row>
    <row r="40" spans="1:28" x14ac:dyDescent="0.25">
      <c r="A40" s="38"/>
      <c r="B40" s="3">
        <v>2018</v>
      </c>
      <c r="C40" s="13">
        <f>-SUM(D40:AB40)</f>
        <v>-1370.5785714285714</v>
      </c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43"/>
      <c r="T40" s="43"/>
      <c r="U40" s="43"/>
      <c r="V40" s="43"/>
      <c r="W40" s="43">
        <f t="shared" si="2"/>
        <v>1370.5785714285714</v>
      </c>
      <c r="X40" s="43"/>
      <c r="Y40" s="7"/>
      <c r="Z40" s="7"/>
    </row>
    <row r="41" spans="1:28" x14ac:dyDescent="0.25">
      <c r="A41" s="38"/>
      <c r="B41" s="3">
        <v>2019</v>
      </c>
      <c r="C41" s="13">
        <f>-SUM(D41:AB41)</f>
        <v>-1370.5785714285714</v>
      </c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43"/>
      <c r="T41" s="43"/>
      <c r="U41" s="43"/>
      <c r="V41" s="43"/>
      <c r="W41" s="43">
        <f t="shared" si="2"/>
        <v>1370.5785714285714</v>
      </c>
      <c r="X41" s="43"/>
      <c r="Y41" s="7"/>
      <c r="Z41" s="7"/>
    </row>
    <row r="42" spans="1:28" x14ac:dyDescent="0.25">
      <c r="A42" s="38"/>
      <c r="B42" s="3">
        <v>2020</v>
      </c>
      <c r="C42" s="13">
        <f t="shared" ref="C42:C43" si="3">-SUM(D42:AB42)</f>
        <v>-685.28928571428571</v>
      </c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43"/>
      <c r="T42" s="43"/>
      <c r="U42" s="43"/>
      <c r="V42" s="43"/>
      <c r="W42" s="43">
        <f>$W$14/7/2</f>
        <v>685.28928571428571</v>
      </c>
      <c r="X42" s="43"/>
      <c r="Y42" s="7"/>
      <c r="Z42" s="7"/>
    </row>
    <row r="43" spans="1:28" x14ac:dyDescent="0.25">
      <c r="A43" s="38"/>
      <c r="B43" s="3">
        <v>2021</v>
      </c>
      <c r="C43" s="13">
        <f t="shared" si="3"/>
        <v>0</v>
      </c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43"/>
      <c r="T43" s="43"/>
      <c r="U43" s="43"/>
      <c r="V43" s="43"/>
      <c r="W43" s="43"/>
      <c r="X43" s="43"/>
      <c r="Y43" s="7"/>
      <c r="Z43" s="7"/>
    </row>
    <row r="44" spans="1:28" x14ac:dyDescent="0.25">
      <c r="A44" s="38"/>
      <c r="B44" s="3"/>
      <c r="C44" s="12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37"/>
      <c r="W44" s="37"/>
      <c r="X44" s="29"/>
      <c r="Y44" s="7"/>
      <c r="Z44" s="7"/>
    </row>
    <row r="45" spans="1:28" x14ac:dyDescent="0.25">
      <c r="A45" s="38" t="s">
        <v>62</v>
      </c>
      <c r="B45" s="7">
        <f>SUM(D45:X45)</f>
        <v>0</v>
      </c>
      <c r="C45" s="29">
        <f>SUM(C16:C44)</f>
        <v>-9594.0499999999993</v>
      </c>
      <c r="D45" s="7">
        <f t="shared" ref="D45:AB45" si="4">-SUM(D16:D44)+D14</f>
        <v>0</v>
      </c>
      <c r="E45" s="7">
        <f t="shared" si="4"/>
        <v>0</v>
      </c>
      <c r="F45" s="7">
        <f t="shared" si="4"/>
        <v>0</v>
      </c>
      <c r="G45" s="7">
        <f t="shared" si="4"/>
        <v>0</v>
      </c>
      <c r="H45" s="7">
        <f t="shared" si="4"/>
        <v>0</v>
      </c>
      <c r="I45" s="7">
        <f t="shared" si="4"/>
        <v>0</v>
      </c>
      <c r="J45" s="7">
        <f t="shared" si="4"/>
        <v>0</v>
      </c>
      <c r="K45" s="7">
        <f t="shared" si="4"/>
        <v>0</v>
      </c>
      <c r="L45" s="7">
        <f t="shared" si="4"/>
        <v>0</v>
      </c>
      <c r="M45" s="7">
        <f t="shared" si="4"/>
        <v>0</v>
      </c>
      <c r="N45" s="7">
        <f t="shared" si="4"/>
        <v>0</v>
      </c>
      <c r="O45" s="7">
        <f t="shared" si="4"/>
        <v>0</v>
      </c>
      <c r="P45" s="7">
        <f t="shared" si="4"/>
        <v>0</v>
      </c>
      <c r="Q45" s="7">
        <f t="shared" si="4"/>
        <v>0</v>
      </c>
      <c r="R45" s="7">
        <f t="shared" si="4"/>
        <v>0</v>
      </c>
      <c r="S45" s="7">
        <f t="shared" si="4"/>
        <v>0</v>
      </c>
      <c r="T45" s="7">
        <f t="shared" si="4"/>
        <v>0</v>
      </c>
      <c r="U45" s="7">
        <f t="shared" si="4"/>
        <v>0</v>
      </c>
      <c r="V45" s="43">
        <f t="shared" si="4"/>
        <v>0</v>
      </c>
      <c r="W45" s="43">
        <f t="shared" si="4"/>
        <v>0</v>
      </c>
      <c r="X45" s="333">
        <f t="shared" si="4"/>
        <v>0</v>
      </c>
      <c r="Y45" s="333">
        <f t="shared" si="4"/>
        <v>0</v>
      </c>
      <c r="Z45" s="333">
        <f t="shared" si="4"/>
        <v>0</v>
      </c>
      <c r="AA45" s="333">
        <f t="shared" si="4"/>
        <v>0</v>
      </c>
      <c r="AB45" s="333">
        <f t="shared" si="4"/>
        <v>0</v>
      </c>
    </row>
    <row r="46" spans="1:28" x14ac:dyDescent="0.25">
      <c r="A46" s="38"/>
      <c r="B46" s="29"/>
      <c r="C46" s="3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8" x14ac:dyDescent="0.25">
      <c r="A47" s="39" t="s">
        <v>63</v>
      </c>
      <c r="B47" s="3"/>
      <c r="C47" s="30">
        <f>+C14+C45</f>
        <v>0</v>
      </c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8" x14ac:dyDescent="0.25">
      <c r="A48" s="3"/>
      <c r="B48" s="3"/>
      <c r="C48" s="3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x14ac:dyDescent="0.25">
      <c r="A49" s="3"/>
      <c r="B49" s="36"/>
      <c r="C49" s="3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x14ac:dyDescent="0.25">
      <c r="A50" s="3"/>
      <c r="B50" s="3"/>
      <c r="C50" s="3"/>
      <c r="E50" s="7"/>
      <c r="F50" s="4"/>
      <c r="G50" s="4"/>
      <c r="H50" s="4"/>
      <c r="I50" s="4"/>
      <c r="J50" s="4"/>
      <c r="K50" s="4"/>
      <c r="L50" s="4"/>
      <c r="M50" s="4"/>
      <c r="N50" s="7">
        <f>SUM(E32:E50)</f>
        <v>0</v>
      </c>
      <c r="O50" s="4"/>
      <c r="P50" s="4"/>
      <c r="Q50" s="4"/>
      <c r="R50" s="4"/>
      <c r="S50" s="4"/>
    </row>
    <row r="51" spans="1:26" x14ac:dyDescent="0.25">
      <c r="B51" s="3"/>
      <c r="C51" s="3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</row>
    <row r="52" spans="1:26" x14ac:dyDescent="0.25"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</row>
    <row r="53" spans="1:26" x14ac:dyDescent="0.25"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</row>
    <row r="54" spans="1:26" x14ac:dyDescent="0.25"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</row>
    <row r="55" spans="1:26" x14ac:dyDescent="0.25"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</row>
    <row r="56" spans="1:26" x14ac:dyDescent="0.25"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</row>
    <row r="57" spans="1:26" x14ac:dyDescent="0.25"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</row>
    <row r="58" spans="1:26" x14ac:dyDescent="0.25"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</row>
    <row r="59" spans="1:26" x14ac:dyDescent="0.25"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</row>
    <row r="60" spans="1:26" x14ac:dyDescent="0.25"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</row>
    <row r="61" spans="1:26" x14ac:dyDescent="0.25"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</row>
  </sheetData>
  <pageMargins left="0.7" right="0.7" top="0.75" bottom="0.75" header="0.3" footer="0.3"/>
  <pageSetup scale="69" orientation="landscape" horizontalDpi="4294967294" verticalDpi="4294967294" r:id="rId1"/>
  <headerFooter>
    <oddFooter>&amp;Z&amp;F&amp;RPage &amp;P</oddFooter>
  </headerFooter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800-000000000000}">
  <sheetPr codeName="Sheet193">
    <tabColor theme="6" tint="-0.249977111117893"/>
    <pageSetUpPr fitToPage="1"/>
  </sheetPr>
  <dimension ref="A1:AB61"/>
  <sheetViews>
    <sheetView workbookViewId="0"/>
  </sheetViews>
  <sheetFormatPr defaultColWidth="9.140625" defaultRowHeight="15" x14ac:dyDescent="0.25"/>
  <cols>
    <col min="1" max="1" width="20.85546875" customWidth="1"/>
    <col min="2" max="2" width="9.5703125" bestFit="1" customWidth="1"/>
    <col min="3" max="3" width="12.85546875" customWidth="1"/>
    <col min="4" max="12" width="7.42578125" hidden="1" customWidth="1"/>
    <col min="13" max="13" width="7.5703125" hidden="1" customWidth="1"/>
    <col min="14" max="25" width="10.42578125" customWidth="1"/>
  </cols>
  <sheetData>
    <row r="1" spans="1:28" x14ac:dyDescent="0.25">
      <c r="A1" s="11" t="s">
        <v>10</v>
      </c>
      <c r="O1" t="s">
        <v>647</v>
      </c>
    </row>
    <row r="2" spans="1:28" x14ac:dyDescent="0.25">
      <c r="A2" s="9" t="s">
        <v>438</v>
      </c>
    </row>
    <row r="3" spans="1:28" x14ac:dyDescent="0.25">
      <c r="A3" s="9" t="s">
        <v>80</v>
      </c>
    </row>
    <row r="4" spans="1:28" x14ac:dyDescent="0.25">
      <c r="R4" s="40" t="s">
        <v>4</v>
      </c>
      <c r="S4" s="41"/>
      <c r="T4" s="40" t="s">
        <v>8</v>
      </c>
    </row>
    <row r="5" spans="1:28" x14ac:dyDescent="0.25">
      <c r="A5" s="10" t="s">
        <v>9</v>
      </c>
      <c r="B5" s="12" t="s">
        <v>64</v>
      </c>
      <c r="C5" s="12" t="s">
        <v>12</v>
      </c>
      <c r="R5" s="42" t="s">
        <v>2</v>
      </c>
      <c r="S5" s="42" t="s">
        <v>60</v>
      </c>
      <c r="T5" s="42" t="s">
        <v>7</v>
      </c>
    </row>
    <row r="6" spans="1:28" x14ac:dyDescent="0.25">
      <c r="B6" s="3"/>
      <c r="R6" s="3"/>
    </row>
    <row r="7" spans="1:28" x14ac:dyDescent="0.25">
      <c r="A7" s="213" t="s">
        <v>711</v>
      </c>
      <c r="B7" s="212">
        <v>814</v>
      </c>
      <c r="C7" s="214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5"/>
      <c r="P7" s="6"/>
      <c r="Q7" s="6"/>
      <c r="R7" s="13">
        <f>+C14</f>
        <v>8335.7749999999996</v>
      </c>
      <c r="S7" s="13">
        <f>+-C45</f>
        <v>8335.7749999999996</v>
      </c>
      <c r="T7" s="13">
        <f>+R7-S7</f>
        <v>0</v>
      </c>
    </row>
    <row r="8" spans="1:28" x14ac:dyDescent="0.25">
      <c r="A8" s="213"/>
      <c r="B8" s="3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5"/>
      <c r="P8" s="6"/>
      <c r="Q8" s="6"/>
    </row>
    <row r="9" spans="1:28" x14ac:dyDescent="0.25">
      <c r="A9" s="2"/>
      <c r="B9" s="3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5"/>
      <c r="P9" s="6"/>
      <c r="Q9" s="6"/>
    </row>
    <row r="10" spans="1:28" x14ac:dyDescent="0.25">
      <c r="B10" s="3"/>
    </row>
    <row r="11" spans="1:28" x14ac:dyDescent="0.25">
      <c r="A11" s="686" t="s">
        <v>66</v>
      </c>
      <c r="B11" s="212" t="s">
        <v>1261</v>
      </c>
      <c r="C11" s="214"/>
    </row>
    <row r="12" spans="1:28" x14ac:dyDescent="0.25">
      <c r="B12" s="28"/>
      <c r="C12" s="2"/>
    </row>
    <row r="13" spans="1:28" x14ac:dyDescent="0.25">
      <c r="A13" s="9" t="s">
        <v>5</v>
      </c>
      <c r="C13" s="31" t="s">
        <v>3</v>
      </c>
      <c r="D13" s="32">
        <v>1994</v>
      </c>
      <c r="E13" s="32">
        <v>1995</v>
      </c>
      <c r="F13" s="32">
        <v>1996</v>
      </c>
      <c r="G13" s="32">
        <v>1997</v>
      </c>
      <c r="H13" s="32">
        <v>1998</v>
      </c>
      <c r="I13" s="32">
        <v>1999</v>
      </c>
      <c r="J13" s="32">
        <v>2000</v>
      </c>
      <c r="K13" s="32">
        <v>2001</v>
      </c>
      <c r="L13" s="32">
        <v>2002</v>
      </c>
      <c r="M13" s="32">
        <v>2003</v>
      </c>
      <c r="N13" s="32">
        <v>2004</v>
      </c>
      <c r="O13" s="32">
        <v>2005</v>
      </c>
      <c r="P13" s="32">
        <v>2006</v>
      </c>
      <c r="Q13" s="32">
        <v>2007</v>
      </c>
      <c r="R13" s="32">
        <v>2008</v>
      </c>
      <c r="S13" s="32">
        <v>2009</v>
      </c>
      <c r="T13" s="32">
        <v>2010</v>
      </c>
      <c r="U13" s="32">
        <v>2011</v>
      </c>
      <c r="V13" s="32">
        <v>2012</v>
      </c>
      <c r="W13" s="32">
        <v>2013</v>
      </c>
      <c r="X13" s="32">
        <v>2014</v>
      </c>
      <c r="Y13" s="328">
        <v>2015</v>
      </c>
      <c r="Z13" s="32">
        <v>2016</v>
      </c>
      <c r="AA13" s="328">
        <v>2017</v>
      </c>
      <c r="AB13" s="32">
        <v>2018</v>
      </c>
    </row>
    <row r="14" spans="1:28" x14ac:dyDescent="0.25">
      <c r="A14" s="9" t="s">
        <v>73</v>
      </c>
      <c r="C14" s="222">
        <f>SUM(D14:Z14)</f>
        <v>8335.7749999999996</v>
      </c>
      <c r="D14" s="43">
        <f>+'Equip Review 032310'!G29</f>
        <v>0</v>
      </c>
      <c r="E14" s="43">
        <f>+'Equip Review 032310'!H29</f>
        <v>0</v>
      </c>
      <c r="F14" s="43">
        <f>+'Equip Review 032310'!I29</f>
        <v>0</v>
      </c>
      <c r="G14" s="43">
        <f>+'Equip Review 032310'!J29</f>
        <v>0</v>
      </c>
      <c r="H14" s="43">
        <f>+'Equip Review 032310'!K29</f>
        <v>0</v>
      </c>
      <c r="I14" s="43">
        <f>+'Equip Review 032310'!L29</f>
        <v>0</v>
      </c>
      <c r="J14" s="43">
        <f>+'Equip Review 032310'!M29</f>
        <v>0</v>
      </c>
      <c r="K14" s="43">
        <f>+'Equip Review 032310'!N29</f>
        <v>0</v>
      </c>
      <c r="L14" s="43">
        <f>+'Equip Review 032310'!O29</f>
        <v>0</v>
      </c>
      <c r="M14" s="43">
        <f>+'Equip Review 032310'!P29</f>
        <v>0</v>
      </c>
      <c r="N14" s="43"/>
      <c r="O14" s="43"/>
      <c r="P14" s="43"/>
      <c r="Q14" s="43"/>
      <c r="R14" s="43"/>
      <c r="S14" s="43"/>
      <c r="T14" s="43"/>
      <c r="U14" s="43"/>
      <c r="V14" s="43"/>
      <c r="W14" s="43">
        <f>16671.55/2</f>
        <v>8335.7749999999996</v>
      </c>
      <c r="X14" s="43"/>
    </row>
    <row r="15" spans="1:28" x14ac:dyDescent="0.25">
      <c r="A15" s="34"/>
      <c r="B15" s="2"/>
      <c r="C15" s="2"/>
      <c r="S15" s="43"/>
      <c r="T15" s="43"/>
      <c r="U15" s="43"/>
      <c r="V15" s="43"/>
      <c r="W15" s="43"/>
      <c r="X15" s="43"/>
    </row>
    <row r="16" spans="1:28" x14ac:dyDescent="0.25">
      <c r="A16" s="9" t="s">
        <v>6</v>
      </c>
      <c r="B16" s="3">
        <v>1994</v>
      </c>
      <c r="C16" s="13">
        <f>-SUM(D16:Z16)</f>
        <v>0</v>
      </c>
      <c r="D16" s="7">
        <f>+D$14/7/2</f>
        <v>0</v>
      </c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43"/>
      <c r="T16" s="43"/>
      <c r="U16" s="43"/>
      <c r="V16" s="43"/>
      <c r="W16" s="43"/>
      <c r="X16" s="43"/>
      <c r="Y16" s="7"/>
      <c r="Z16" s="7"/>
    </row>
    <row r="17" spans="1:26" x14ac:dyDescent="0.25">
      <c r="B17" s="3">
        <v>1995</v>
      </c>
      <c r="C17" s="13">
        <f t="shared" ref="C17:C39" si="0">-SUM(D17:Z17)</f>
        <v>0</v>
      </c>
      <c r="D17" s="7">
        <f>+D$14/7</f>
        <v>0</v>
      </c>
      <c r="E17" s="7">
        <f>+E$14/7/2</f>
        <v>0</v>
      </c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43"/>
      <c r="T17" s="43"/>
      <c r="U17" s="43"/>
      <c r="V17" s="43"/>
      <c r="W17" s="43"/>
      <c r="X17" s="43"/>
      <c r="Y17" s="7"/>
      <c r="Z17" s="7"/>
    </row>
    <row r="18" spans="1:26" x14ac:dyDescent="0.25">
      <c r="B18" s="3">
        <v>1996</v>
      </c>
      <c r="C18" s="13">
        <f t="shared" si="0"/>
        <v>0</v>
      </c>
      <c r="D18" s="7">
        <f>+D17</f>
        <v>0</v>
      </c>
      <c r="E18" s="7">
        <f>+E$14/7</f>
        <v>0</v>
      </c>
      <c r="F18" s="7">
        <f>+F$14/7/2</f>
        <v>0</v>
      </c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43"/>
      <c r="T18" s="43"/>
      <c r="U18" s="43"/>
      <c r="V18" s="43"/>
      <c r="W18" s="43"/>
      <c r="X18" s="43"/>
      <c r="Y18" s="7"/>
      <c r="Z18" s="7"/>
    </row>
    <row r="19" spans="1:26" x14ac:dyDescent="0.25">
      <c r="B19" s="3">
        <v>1997</v>
      </c>
      <c r="C19" s="13">
        <f t="shared" si="0"/>
        <v>0</v>
      </c>
      <c r="D19" s="7">
        <f>+D18</f>
        <v>0</v>
      </c>
      <c r="E19" s="7">
        <f>+E18</f>
        <v>0</v>
      </c>
      <c r="F19" s="7">
        <f>+F$14/7</f>
        <v>0</v>
      </c>
      <c r="G19" s="7">
        <f>+G$14/7/2</f>
        <v>0</v>
      </c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43"/>
      <c r="T19" s="43"/>
      <c r="U19" s="43"/>
      <c r="V19" s="43"/>
      <c r="W19" s="43"/>
      <c r="X19" s="43"/>
      <c r="Y19" s="7"/>
      <c r="Z19" s="7"/>
    </row>
    <row r="20" spans="1:26" x14ac:dyDescent="0.25">
      <c r="B20" s="3">
        <v>1998</v>
      </c>
      <c r="C20" s="13">
        <f t="shared" si="0"/>
        <v>0</v>
      </c>
      <c r="D20" s="7">
        <f>+D19</f>
        <v>0</v>
      </c>
      <c r="E20" s="7">
        <f>+E19</f>
        <v>0</v>
      </c>
      <c r="F20" s="7">
        <f>+F19</f>
        <v>0</v>
      </c>
      <c r="G20" s="7">
        <f>+G$14/7</f>
        <v>0</v>
      </c>
      <c r="H20" s="7">
        <f>+H$14/7/2</f>
        <v>0</v>
      </c>
      <c r="I20" s="7"/>
      <c r="J20" s="7"/>
      <c r="K20" s="7"/>
      <c r="L20" s="7"/>
      <c r="M20" s="7"/>
      <c r="N20" s="7"/>
      <c r="O20" s="7"/>
      <c r="P20" s="7"/>
      <c r="Q20" s="7"/>
      <c r="R20" s="7"/>
      <c r="S20" s="43"/>
      <c r="T20" s="43"/>
      <c r="U20" s="43"/>
      <c r="V20" s="43"/>
      <c r="W20" s="43"/>
      <c r="X20" s="43"/>
      <c r="Y20" s="7"/>
      <c r="Z20" s="7"/>
    </row>
    <row r="21" spans="1:26" x14ac:dyDescent="0.25">
      <c r="B21" s="3">
        <v>1999</v>
      </c>
      <c r="C21" s="13">
        <f t="shared" si="0"/>
        <v>0</v>
      </c>
      <c r="D21" s="7">
        <f>+D20</f>
        <v>0</v>
      </c>
      <c r="E21" s="7">
        <f>+E20</f>
        <v>0</v>
      </c>
      <c r="F21" s="7">
        <f>+F20</f>
        <v>0</v>
      </c>
      <c r="G21" s="7">
        <f>+G20</f>
        <v>0</v>
      </c>
      <c r="H21" s="7">
        <f>+H$14/7</f>
        <v>0</v>
      </c>
      <c r="I21" s="7">
        <f>+I$14/7/2</f>
        <v>0</v>
      </c>
      <c r="J21" s="7"/>
      <c r="K21" s="7"/>
      <c r="L21" s="7"/>
      <c r="M21" s="7"/>
      <c r="N21" s="7"/>
      <c r="O21" s="7"/>
      <c r="P21" s="7"/>
      <c r="Q21" s="7"/>
      <c r="R21" s="7"/>
      <c r="S21" s="43"/>
      <c r="T21" s="43"/>
      <c r="U21" s="43"/>
      <c r="V21" s="43"/>
      <c r="W21" s="43"/>
      <c r="X21" s="43"/>
      <c r="Y21" s="7"/>
      <c r="Z21" s="7"/>
    </row>
    <row r="22" spans="1:26" x14ac:dyDescent="0.25">
      <c r="B22" s="3">
        <v>2000</v>
      </c>
      <c r="C22" s="13">
        <f t="shared" si="0"/>
        <v>0</v>
      </c>
      <c r="D22" s="7">
        <f>+D21</f>
        <v>0</v>
      </c>
      <c r="E22" s="7">
        <f>+E21</f>
        <v>0</v>
      </c>
      <c r="F22" s="7">
        <f>+F21</f>
        <v>0</v>
      </c>
      <c r="G22" s="7">
        <f>+G21</f>
        <v>0</v>
      </c>
      <c r="H22" s="7">
        <f>+H21</f>
        <v>0</v>
      </c>
      <c r="I22" s="7">
        <f>+I$14/7</f>
        <v>0</v>
      </c>
      <c r="J22" s="7">
        <f>+J$14/7/2</f>
        <v>0</v>
      </c>
      <c r="K22" s="7"/>
      <c r="L22" s="7"/>
      <c r="M22" s="7"/>
      <c r="N22" s="7"/>
      <c r="O22" s="7"/>
      <c r="P22" s="7"/>
      <c r="Q22" s="7"/>
      <c r="R22" s="7"/>
      <c r="S22" s="43"/>
      <c r="T22" s="43"/>
      <c r="U22" s="43"/>
      <c r="V22" s="43"/>
      <c r="W22" s="43"/>
      <c r="X22" s="43"/>
      <c r="Y22" s="7"/>
      <c r="Z22" s="7"/>
    </row>
    <row r="23" spans="1:26" x14ac:dyDescent="0.25">
      <c r="B23" s="3">
        <v>2001</v>
      </c>
      <c r="C23" s="13">
        <f t="shared" si="0"/>
        <v>0</v>
      </c>
      <c r="D23" s="7">
        <f>+D$14/7/2</f>
        <v>0</v>
      </c>
      <c r="E23" s="7">
        <f>+E22</f>
        <v>0</v>
      </c>
      <c r="F23" s="7">
        <f>+F22</f>
        <v>0</v>
      </c>
      <c r="G23" s="7">
        <f>+G22</f>
        <v>0</v>
      </c>
      <c r="H23" s="7">
        <f>+H22</f>
        <v>0</v>
      </c>
      <c r="I23" s="7">
        <f>+I22</f>
        <v>0</v>
      </c>
      <c r="J23" s="7">
        <f>+J$14/7</f>
        <v>0</v>
      </c>
      <c r="K23" s="7">
        <f>+K$14/7/2</f>
        <v>0</v>
      </c>
      <c r="L23" s="7"/>
      <c r="M23" s="7"/>
      <c r="N23" s="7"/>
      <c r="O23" s="7"/>
      <c r="P23" s="7"/>
      <c r="Q23" s="7"/>
      <c r="R23" s="7"/>
      <c r="S23" s="43"/>
      <c r="T23" s="43"/>
      <c r="U23" s="43"/>
      <c r="V23" s="43"/>
      <c r="W23" s="43"/>
      <c r="X23" s="43"/>
      <c r="Y23" s="7"/>
      <c r="Z23" s="7"/>
    </row>
    <row r="24" spans="1:26" x14ac:dyDescent="0.25">
      <c r="B24" s="3">
        <v>2002</v>
      </c>
      <c r="C24" s="13">
        <f t="shared" si="0"/>
        <v>0</v>
      </c>
      <c r="D24" s="7"/>
      <c r="E24" s="7">
        <f>+E$14/7/2</f>
        <v>0</v>
      </c>
      <c r="F24" s="7">
        <f>+F23</f>
        <v>0</v>
      </c>
      <c r="G24" s="7">
        <f>+G23</f>
        <v>0</v>
      </c>
      <c r="H24" s="7">
        <f>+H23</f>
        <v>0</v>
      </c>
      <c r="I24" s="7">
        <f>+I23</f>
        <v>0</v>
      </c>
      <c r="J24" s="7">
        <f>+J23</f>
        <v>0</v>
      </c>
      <c r="K24" s="7">
        <f>+K$14/7</f>
        <v>0</v>
      </c>
      <c r="L24" s="7">
        <f>+L$14/7/2</f>
        <v>0</v>
      </c>
      <c r="M24" s="7"/>
      <c r="N24" s="7"/>
      <c r="O24" s="7"/>
      <c r="P24" s="7"/>
      <c r="Q24" s="7"/>
      <c r="R24" s="7"/>
      <c r="S24" s="43"/>
      <c r="T24" s="43"/>
      <c r="U24" s="43"/>
      <c r="V24" s="43"/>
      <c r="W24" s="43"/>
      <c r="X24" s="43"/>
      <c r="Y24" s="7"/>
      <c r="Z24" s="7"/>
    </row>
    <row r="25" spans="1:26" x14ac:dyDescent="0.25">
      <c r="B25" s="3">
        <v>2003</v>
      </c>
      <c r="C25" s="13">
        <f t="shared" si="0"/>
        <v>0</v>
      </c>
      <c r="D25" s="7"/>
      <c r="E25" s="7"/>
      <c r="F25" s="7">
        <f>+F$14/7/2</f>
        <v>0</v>
      </c>
      <c r="G25" s="7">
        <f>+G24</f>
        <v>0</v>
      </c>
      <c r="H25" s="7">
        <f>+H24</f>
        <v>0</v>
      </c>
      <c r="I25" s="7">
        <f>+I24</f>
        <v>0</v>
      </c>
      <c r="J25" s="7">
        <f>+J24</f>
        <v>0</v>
      </c>
      <c r="K25" s="7">
        <f>+K24</f>
        <v>0</v>
      </c>
      <c r="L25" s="7">
        <f>+L$14/7</f>
        <v>0</v>
      </c>
      <c r="M25" s="7">
        <f>+M$14/7/2</f>
        <v>0</v>
      </c>
      <c r="N25" s="7"/>
      <c r="O25" s="7"/>
      <c r="P25" s="7"/>
      <c r="Q25" s="7"/>
      <c r="R25" s="7"/>
      <c r="S25" s="43"/>
      <c r="T25" s="43"/>
      <c r="U25" s="43"/>
      <c r="V25" s="43"/>
      <c r="W25" s="43"/>
      <c r="X25" s="43"/>
      <c r="Y25" s="7"/>
      <c r="Z25" s="7"/>
    </row>
    <row r="26" spans="1:26" x14ac:dyDescent="0.25">
      <c r="B26" s="3">
        <v>2004</v>
      </c>
      <c r="C26" s="13">
        <f t="shared" si="0"/>
        <v>0</v>
      </c>
      <c r="D26" s="7"/>
      <c r="E26" s="7"/>
      <c r="F26" s="7"/>
      <c r="G26" s="7">
        <f>+G$14/7/2</f>
        <v>0</v>
      </c>
      <c r="H26" s="7">
        <f>+H25</f>
        <v>0</v>
      </c>
      <c r="I26" s="7">
        <f>+I25</f>
        <v>0</v>
      </c>
      <c r="J26" s="7">
        <f>+J25</f>
        <v>0</v>
      </c>
      <c r="K26" s="7">
        <f>+K25</f>
        <v>0</v>
      </c>
      <c r="L26" s="7">
        <f>+L25</f>
        <v>0</v>
      </c>
      <c r="M26" s="7">
        <f>+M$14/7</f>
        <v>0</v>
      </c>
      <c r="N26" s="7">
        <f>+N$14/7/2</f>
        <v>0</v>
      </c>
      <c r="O26" s="7"/>
      <c r="P26" s="7"/>
      <c r="Q26" s="7"/>
      <c r="R26" s="7"/>
      <c r="S26" s="43"/>
      <c r="T26" s="43"/>
      <c r="U26" s="43"/>
      <c r="V26" s="43"/>
      <c r="W26" s="43"/>
      <c r="X26" s="43"/>
      <c r="Y26" s="7"/>
      <c r="Z26" s="7"/>
    </row>
    <row r="27" spans="1:26" x14ac:dyDescent="0.25">
      <c r="B27" s="3">
        <v>2005</v>
      </c>
      <c r="C27" s="13">
        <f t="shared" si="0"/>
        <v>0</v>
      </c>
      <c r="D27" s="7"/>
      <c r="E27" s="7"/>
      <c r="F27" s="7"/>
      <c r="G27" s="7"/>
      <c r="H27" s="7">
        <f>+H$14/7/2</f>
        <v>0</v>
      </c>
      <c r="I27" s="7">
        <f>+I26</f>
        <v>0</v>
      </c>
      <c r="J27" s="7">
        <f>+J26</f>
        <v>0</v>
      </c>
      <c r="K27" s="7">
        <f>+K26</f>
        <v>0</v>
      </c>
      <c r="L27" s="7">
        <f>+L26</f>
        <v>0</v>
      </c>
      <c r="M27" s="7">
        <f>+M26</f>
        <v>0</v>
      </c>
      <c r="N27" s="7">
        <f>+N$14/7</f>
        <v>0</v>
      </c>
      <c r="O27" s="7">
        <f>+O$14/7/2</f>
        <v>0</v>
      </c>
      <c r="P27" s="7"/>
      <c r="Q27" s="7"/>
      <c r="R27" s="7"/>
      <c r="S27" s="43"/>
      <c r="T27" s="43"/>
      <c r="U27" s="43"/>
      <c r="V27" s="43"/>
      <c r="W27" s="43"/>
      <c r="X27" s="43"/>
      <c r="Y27" s="7"/>
      <c r="Z27" s="7"/>
    </row>
    <row r="28" spans="1:26" x14ac:dyDescent="0.25">
      <c r="B28" s="3">
        <v>2006</v>
      </c>
      <c r="C28" s="13">
        <f t="shared" si="0"/>
        <v>0</v>
      </c>
      <c r="D28" s="7"/>
      <c r="E28" s="7"/>
      <c r="F28" s="7"/>
      <c r="G28" s="7"/>
      <c r="H28" s="7"/>
      <c r="I28" s="7">
        <f>+I$14/7/2</f>
        <v>0</v>
      </c>
      <c r="J28" s="7">
        <f>+J27</f>
        <v>0</v>
      </c>
      <c r="K28" s="7">
        <f>+K27</f>
        <v>0</v>
      </c>
      <c r="L28" s="7">
        <f>+L27</f>
        <v>0</v>
      </c>
      <c r="M28" s="7">
        <f>+M27</f>
        <v>0</v>
      </c>
      <c r="N28" s="7">
        <f>+N27</f>
        <v>0</v>
      </c>
      <c r="O28" s="7">
        <f>+O$14/7</f>
        <v>0</v>
      </c>
      <c r="P28" s="7">
        <f>+P$14/7/2</f>
        <v>0</v>
      </c>
      <c r="Q28" s="7"/>
      <c r="R28" s="7"/>
      <c r="S28" s="43"/>
      <c r="T28" s="43"/>
      <c r="U28" s="43"/>
      <c r="V28" s="43"/>
      <c r="W28" s="43"/>
      <c r="X28" s="43"/>
      <c r="Y28" s="7"/>
      <c r="Z28" s="7"/>
    </row>
    <row r="29" spans="1:26" x14ac:dyDescent="0.25">
      <c r="B29" s="3">
        <v>2007</v>
      </c>
      <c r="C29" s="13">
        <f t="shared" si="0"/>
        <v>0</v>
      </c>
      <c r="D29" s="7"/>
      <c r="E29" s="7"/>
      <c r="F29" s="7"/>
      <c r="G29" s="7"/>
      <c r="H29" s="7"/>
      <c r="I29" s="7"/>
      <c r="J29" s="7">
        <f>+J$14/7/2</f>
        <v>0</v>
      </c>
      <c r="K29" s="7">
        <f>+K28</f>
        <v>0</v>
      </c>
      <c r="L29" s="7">
        <f>+L28</f>
        <v>0</v>
      </c>
      <c r="M29" s="7">
        <f>+M28</f>
        <v>0</v>
      </c>
      <c r="N29" s="7">
        <f>+N28</f>
        <v>0</v>
      </c>
      <c r="O29" s="7">
        <f>+O28</f>
        <v>0</v>
      </c>
      <c r="P29" s="7">
        <f>+P$14/7</f>
        <v>0</v>
      </c>
      <c r="Q29" s="7">
        <f>+Q$14/7/2</f>
        <v>0</v>
      </c>
      <c r="R29" s="7"/>
      <c r="S29" s="43"/>
      <c r="T29" s="43"/>
      <c r="U29" s="43"/>
      <c r="V29" s="43"/>
      <c r="W29" s="43"/>
      <c r="X29" s="43"/>
      <c r="Y29" s="7"/>
      <c r="Z29" s="7"/>
    </row>
    <row r="30" spans="1:26" x14ac:dyDescent="0.25">
      <c r="B30" s="3">
        <v>2008</v>
      </c>
      <c r="C30" s="13">
        <f t="shared" si="0"/>
        <v>0</v>
      </c>
      <c r="D30" s="7"/>
      <c r="E30" s="7"/>
      <c r="F30" s="7"/>
      <c r="G30" s="7"/>
      <c r="H30" s="7"/>
      <c r="I30" s="7"/>
      <c r="J30" s="7"/>
      <c r="K30" s="7">
        <f>+K$14/7/2</f>
        <v>0</v>
      </c>
      <c r="L30" s="7">
        <f>+L29</f>
        <v>0</v>
      </c>
      <c r="M30" s="7">
        <f>+M29</f>
        <v>0</v>
      </c>
      <c r="N30" s="7">
        <f>+N29</f>
        <v>0</v>
      </c>
      <c r="O30" s="7">
        <f>+O29</f>
        <v>0</v>
      </c>
      <c r="P30" s="7">
        <f>+P29</f>
        <v>0</v>
      </c>
      <c r="Q30" s="7">
        <f>+Q$14/7</f>
        <v>0</v>
      </c>
      <c r="R30" s="7">
        <f>+R$14/7/2</f>
        <v>0</v>
      </c>
      <c r="S30" s="43"/>
      <c r="T30" s="43"/>
      <c r="U30" s="43"/>
      <c r="V30" s="43"/>
      <c r="W30" s="43"/>
      <c r="X30" s="43"/>
      <c r="Y30" s="7"/>
      <c r="Z30" s="7"/>
    </row>
    <row r="31" spans="1:26" x14ac:dyDescent="0.25">
      <c r="B31" s="3">
        <v>2009</v>
      </c>
      <c r="C31" s="13">
        <f t="shared" si="0"/>
        <v>0</v>
      </c>
      <c r="D31" s="7"/>
      <c r="E31" s="7"/>
      <c r="F31" s="7"/>
      <c r="G31" s="7"/>
      <c r="H31" s="7"/>
      <c r="I31" s="7"/>
      <c r="J31" s="7"/>
      <c r="K31" s="7"/>
      <c r="L31" s="7">
        <f>+L$14/7/2</f>
        <v>0</v>
      </c>
      <c r="M31" s="7">
        <f>+M30</f>
        <v>0</v>
      </c>
      <c r="N31" s="7">
        <f>+N30</f>
        <v>0</v>
      </c>
      <c r="O31" s="7">
        <f>+O30</f>
        <v>0</v>
      </c>
      <c r="P31" s="7">
        <f>+P30</f>
        <v>0</v>
      </c>
      <c r="Q31" s="7">
        <f>+Q30</f>
        <v>0</v>
      </c>
      <c r="R31" s="7">
        <f>+R$14/7</f>
        <v>0</v>
      </c>
      <c r="S31" s="43">
        <f>+S$14/7/2</f>
        <v>0</v>
      </c>
      <c r="T31" s="43"/>
      <c r="U31" s="43"/>
      <c r="V31" s="43"/>
      <c r="W31" s="43"/>
      <c r="X31" s="43"/>
      <c r="Y31" s="7"/>
      <c r="Z31" s="7"/>
    </row>
    <row r="32" spans="1:26" x14ac:dyDescent="0.25">
      <c r="A32" s="38" t="s">
        <v>59</v>
      </c>
      <c r="B32" s="3">
        <v>2010</v>
      </c>
      <c r="C32" s="13">
        <f t="shared" si="0"/>
        <v>0</v>
      </c>
      <c r="D32" s="7"/>
      <c r="E32" s="7"/>
      <c r="F32" s="7"/>
      <c r="G32" s="7"/>
      <c r="H32" s="7"/>
      <c r="I32" s="7"/>
      <c r="J32" s="7"/>
      <c r="K32" s="7"/>
      <c r="L32" s="7"/>
      <c r="M32" s="7">
        <f>+M$14/7/2</f>
        <v>0</v>
      </c>
      <c r="N32" s="7">
        <f>+N31</f>
        <v>0</v>
      </c>
      <c r="O32" s="7">
        <f>+O31</f>
        <v>0</v>
      </c>
      <c r="P32" s="7">
        <f>+P31</f>
        <v>0</v>
      </c>
      <c r="Q32" s="7">
        <f>+Q31</f>
        <v>0</v>
      </c>
      <c r="R32" s="7">
        <f>+R31</f>
        <v>0</v>
      </c>
      <c r="S32" s="43">
        <f>+S$14/7</f>
        <v>0</v>
      </c>
      <c r="T32" s="43">
        <f>+T$14/7/2</f>
        <v>0</v>
      </c>
      <c r="U32" s="43"/>
      <c r="V32" s="43"/>
      <c r="W32" s="43"/>
      <c r="X32" s="43"/>
      <c r="Y32" s="7"/>
      <c r="Z32" s="7"/>
    </row>
    <row r="33" spans="1:28" x14ac:dyDescent="0.25">
      <c r="A33" s="38"/>
      <c r="B33" s="3">
        <v>2011</v>
      </c>
      <c r="C33" s="13">
        <f t="shared" si="0"/>
        <v>0</v>
      </c>
      <c r="D33" s="7"/>
      <c r="E33" s="7"/>
      <c r="F33" s="7"/>
      <c r="G33" s="7"/>
      <c r="H33" s="7"/>
      <c r="I33" s="7"/>
      <c r="J33" s="7"/>
      <c r="K33" s="7"/>
      <c r="L33" s="7"/>
      <c r="M33" s="7"/>
      <c r="N33" s="7">
        <f>+N$14/7/2</f>
        <v>0</v>
      </c>
      <c r="O33" s="7">
        <f>+O32</f>
        <v>0</v>
      </c>
      <c r="P33" s="7">
        <f>+P32</f>
        <v>0</v>
      </c>
      <c r="Q33" s="7">
        <f>+Q32</f>
        <v>0</v>
      </c>
      <c r="R33" s="7">
        <f>+R32</f>
        <v>0</v>
      </c>
      <c r="S33" s="43">
        <f>+S32</f>
        <v>0</v>
      </c>
      <c r="T33" s="43">
        <f>+T$14/7</f>
        <v>0</v>
      </c>
      <c r="U33" s="43">
        <f>+U$14/7/2</f>
        <v>0</v>
      </c>
      <c r="V33" s="43"/>
      <c r="W33" s="43"/>
      <c r="X33" s="43"/>
      <c r="Y33" s="7"/>
      <c r="Z33" s="7"/>
    </row>
    <row r="34" spans="1:28" x14ac:dyDescent="0.25">
      <c r="A34" s="38"/>
      <c r="B34" s="3">
        <v>2012</v>
      </c>
      <c r="C34" s="13">
        <f t="shared" si="0"/>
        <v>0</v>
      </c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>
        <f>+O$14/7/2</f>
        <v>0</v>
      </c>
      <c r="P34" s="7">
        <f>+P33</f>
        <v>0</v>
      </c>
      <c r="Q34" s="7">
        <f>+Q33</f>
        <v>0</v>
      </c>
      <c r="R34" s="7">
        <f>+R33</f>
        <v>0</v>
      </c>
      <c r="S34" s="43">
        <f>+S33</f>
        <v>0</v>
      </c>
      <c r="T34" s="43">
        <f>+T$14/7</f>
        <v>0</v>
      </c>
      <c r="U34" s="43">
        <f>+U$14/7</f>
        <v>0</v>
      </c>
      <c r="V34" s="43">
        <f>+V$14/7/2</f>
        <v>0</v>
      </c>
      <c r="W34" s="43"/>
      <c r="X34" s="43"/>
      <c r="Y34" s="7"/>
      <c r="Z34" s="7"/>
    </row>
    <row r="35" spans="1:28" x14ac:dyDescent="0.25">
      <c r="A35" s="38"/>
      <c r="B35" s="3">
        <v>2013</v>
      </c>
      <c r="C35" s="13">
        <f t="shared" si="0"/>
        <v>-595.41250000000002</v>
      </c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>
        <f>P14/7/2</f>
        <v>0</v>
      </c>
      <c r="Q35" s="7">
        <f>Q14</f>
        <v>0</v>
      </c>
      <c r="R35" s="7">
        <f t="shared" ref="R35:U36" si="1">R34</f>
        <v>0</v>
      </c>
      <c r="S35" s="43">
        <f t="shared" si="1"/>
        <v>0</v>
      </c>
      <c r="T35" s="43">
        <f t="shared" si="1"/>
        <v>0</v>
      </c>
      <c r="U35" s="43">
        <f t="shared" si="1"/>
        <v>0</v>
      </c>
      <c r="V35" s="43">
        <f>V14/7</f>
        <v>0</v>
      </c>
      <c r="W35" s="43">
        <f>$W$14/7/2</f>
        <v>595.41250000000002</v>
      </c>
      <c r="X35" s="43"/>
      <c r="Y35" s="7"/>
      <c r="Z35" s="7"/>
    </row>
    <row r="36" spans="1:28" x14ac:dyDescent="0.25">
      <c r="A36" s="38"/>
      <c r="B36" s="3">
        <v>2014</v>
      </c>
      <c r="C36" s="13">
        <f t="shared" si="0"/>
        <v>-1190.825</v>
      </c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>
        <f>Q14/7/2</f>
        <v>0</v>
      </c>
      <c r="R36" s="7">
        <f t="shared" si="1"/>
        <v>0</v>
      </c>
      <c r="S36" s="43">
        <f t="shared" si="1"/>
        <v>0</v>
      </c>
      <c r="T36" s="43">
        <f t="shared" si="1"/>
        <v>0</v>
      </c>
      <c r="U36" s="43">
        <f t="shared" si="1"/>
        <v>0</v>
      </c>
      <c r="V36" s="43">
        <f>V35</f>
        <v>0</v>
      </c>
      <c r="W36" s="43">
        <f>$W$14/7</f>
        <v>1190.825</v>
      </c>
      <c r="X36" s="43">
        <f>X14/7/2</f>
        <v>0</v>
      </c>
      <c r="Y36" s="7"/>
      <c r="Z36" s="7"/>
    </row>
    <row r="37" spans="1:28" x14ac:dyDescent="0.25">
      <c r="A37" s="38"/>
      <c r="B37" s="3">
        <v>2015</v>
      </c>
      <c r="C37" s="13">
        <f t="shared" si="0"/>
        <v>-1190.825</v>
      </c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>
        <f>R14/7/2</f>
        <v>0</v>
      </c>
      <c r="S37" s="43">
        <f>S36</f>
        <v>0</v>
      </c>
      <c r="T37" s="43">
        <f>T36</f>
        <v>0</v>
      </c>
      <c r="U37" s="43">
        <f>U36</f>
        <v>0</v>
      </c>
      <c r="V37" s="43">
        <f>V36</f>
        <v>0</v>
      </c>
      <c r="W37" s="43">
        <f t="shared" ref="W37:W41" si="2">$W$14/7</f>
        <v>1190.825</v>
      </c>
      <c r="X37" s="43">
        <f>X14/7</f>
        <v>0</v>
      </c>
      <c r="Y37" s="7">
        <f>Y14/7/2</f>
        <v>0</v>
      </c>
      <c r="Z37" s="7"/>
    </row>
    <row r="38" spans="1:28" x14ac:dyDescent="0.25">
      <c r="A38" s="38"/>
      <c r="B38" s="3">
        <v>2016</v>
      </c>
      <c r="C38" s="13">
        <f t="shared" si="0"/>
        <v>-1190.825</v>
      </c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43">
        <f>S36</f>
        <v>0</v>
      </c>
      <c r="T38" s="43">
        <f>T36</f>
        <v>0</v>
      </c>
      <c r="U38" s="43">
        <f>U36</f>
        <v>0</v>
      </c>
      <c r="V38" s="43">
        <f>V36</f>
        <v>0</v>
      </c>
      <c r="W38" s="43">
        <f t="shared" si="2"/>
        <v>1190.825</v>
      </c>
      <c r="X38" s="43">
        <f>X14/7</f>
        <v>0</v>
      </c>
      <c r="Y38" s="7">
        <f>Y14/7/2</f>
        <v>0</v>
      </c>
      <c r="Z38" s="7"/>
    </row>
    <row r="39" spans="1:28" x14ac:dyDescent="0.25">
      <c r="A39" s="38"/>
      <c r="B39" s="3">
        <v>2017</v>
      </c>
      <c r="C39" s="13">
        <f t="shared" si="0"/>
        <v>-1190.825</v>
      </c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43"/>
      <c r="T39" s="43"/>
      <c r="U39" s="43"/>
      <c r="V39" s="43"/>
      <c r="W39" s="43">
        <f t="shared" si="2"/>
        <v>1190.825</v>
      </c>
      <c r="X39" s="43"/>
      <c r="Y39" s="7"/>
      <c r="Z39" s="7"/>
    </row>
    <row r="40" spans="1:28" x14ac:dyDescent="0.25">
      <c r="A40" s="38"/>
      <c r="B40" s="3">
        <v>2018</v>
      </c>
      <c r="C40" s="13">
        <f>-SUM(D40:AB40)</f>
        <v>-1190.825</v>
      </c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43"/>
      <c r="T40" s="43"/>
      <c r="U40" s="43"/>
      <c r="V40" s="43"/>
      <c r="W40" s="43">
        <f t="shared" si="2"/>
        <v>1190.825</v>
      </c>
      <c r="X40" s="43"/>
      <c r="Y40" s="7"/>
      <c r="Z40" s="7"/>
    </row>
    <row r="41" spans="1:28" x14ac:dyDescent="0.25">
      <c r="A41" s="38"/>
      <c r="B41" s="3">
        <v>2019</v>
      </c>
      <c r="C41" s="13">
        <f>-SUM(D41:AB41)</f>
        <v>-1190.825</v>
      </c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43"/>
      <c r="T41" s="43"/>
      <c r="U41" s="43"/>
      <c r="V41" s="43"/>
      <c r="W41" s="43">
        <f t="shared" si="2"/>
        <v>1190.825</v>
      </c>
      <c r="X41" s="43"/>
      <c r="Y41" s="7"/>
      <c r="Z41" s="7"/>
    </row>
    <row r="42" spans="1:28" x14ac:dyDescent="0.25">
      <c r="A42" s="38"/>
      <c r="B42" s="3">
        <v>2020</v>
      </c>
      <c r="C42" s="13">
        <f t="shared" ref="C42:C43" si="3">-SUM(D42:AB42)</f>
        <v>-595.41250000000002</v>
      </c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43"/>
      <c r="T42" s="43"/>
      <c r="U42" s="43"/>
      <c r="V42" s="43"/>
      <c r="W42" s="43">
        <f>$W$14/7/2</f>
        <v>595.41250000000002</v>
      </c>
      <c r="X42" s="43"/>
      <c r="Y42" s="7"/>
      <c r="Z42" s="7"/>
    </row>
    <row r="43" spans="1:28" x14ac:dyDescent="0.25">
      <c r="A43" s="38"/>
      <c r="B43" s="3">
        <v>2021</v>
      </c>
      <c r="C43" s="13">
        <f t="shared" si="3"/>
        <v>0</v>
      </c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43"/>
      <c r="T43" s="43"/>
      <c r="U43" s="43"/>
      <c r="V43" s="43"/>
      <c r="W43" s="43"/>
      <c r="X43" s="43"/>
      <c r="Y43" s="7"/>
      <c r="Z43" s="7"/>
    </row>
    <row r="44" spans="1:28" x14ac:dyDescent="0.25">
      <c r="A44" s="38"/>
      <c r="B44" s="3"/>
      <c r="C44" s="12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37"/>
      <c r="W44" s="37"/>
      <c r="X44" s="29"/>
      <c r="Y44" s="7"/>
      <c r="Z44" s="7"/>
    </row>
    <row r="45" spans="1:28" x14ac:dyDescent="0.25">
      <c r="A45" s="38" t="s">
        <v>62</v>
      </c>
      <c r="B45" s="7">
        <f>SUM(D45:X45)</f>
        <v>0</v>
      </c>
      <c r="C45" s="29">
        <f>SUM(C16:C44)</f>
        <v>-8335.7749999999996</v>
      </c>
      <c r="D45" s="7">
        <f t="shared" ref="D45:AB45" si="4">-SUM(D16:D44)+D14</f>
        <v>0</v>
      </c>
      <c r="E45" s="7">
        <f t="shared" si="4"/>
        <v>0</v>
      </c>
      <c r="F45" s="7">
        <f t="shared" si="4"/>
        <v>0</v>
      </c>
      <c r="G45" s="7">
        <f t="shared" si="4"/>
        <v>0</v>
      </c>
      <c r="H45" s="7">
        <f t="shared" si="4"/>
        <v>0</v>
      </c>
      <c r="I45" s="7">
        <f t="shared" si="4"/>
        <v>0</v>
      </c>
      <c r="J45" s="7">
        <f t="shared" si="4"/>
        <v>0</v>
      </c>
      <c r="K45" s="7">
        <f t="shared" si="4"/>
        <v>0</v>
      </c>
      <c r="L45" s="7">
        <f t="shared" si="4"/>
        <v>0</v>
      </c>
      <c r="M45" s="7">
        <f t="shared" si="4"/>
        <v>0</v>
      </c>
      <c r="N45" s="7">
        <f t="shared" si="4"/>
        <v>0</v>
      </c>
      <c r="O45" s="7">
        <f t="shared" si="4"/>
        <v>0</v>
      </c>
      <c r="P45" s="7">
        <f t="shared" si="4"/>
        <v>0</v>
      </c>
      <c r="Q45" s="7">
        <f t="shared" si="4"/>
        <v>0</v>
      </c>
      <c r="R45" s="7">
        <f t="shared" si="4"/>
        <v>0</v>
      </c>
      <c r="S45" s="7">
        <f t="shared" si="4"/>
        <v>0</v>
      </c>
      <c r="T45" s="7">
        <f t="shared" si="4"/>
        <v>0</v>
      </c>
      <c r="U45" s="7">
        <f t="shared" si="4"/>
        <v>0</v>
      </c>
      <c r="V45" s="43">
        <f t="shared" si="4"/>
        <v>0</v>
      </c>
      <c r="W45" s="43">
        <f t="shared" si="4"/>
        <v>0</v>
      </c>
      <c r="X45" s="333">
        <f t="shared" si="4"/>
        <v>0</v>
      </c>
      <c r="Y45" s="333">
        <f t="shared" si="4"/>
        <v>0</v>
      </c>
      <c r="Z45" s="333">
        <f t="shared" si="4"/>
        <v>0</v>
      </c>
      <c r="AA45" s="333">
        <f t="shared" si="4"/>
        <v>0</v>
      </c>
      <c r="AB45" s="333">
        <f t="shared" si="4"/>
        <v>0</v>
      </c>
    </row>
    <row r="46" spans="1:28" x14ac:dyDescent="0.25">
      <c r="A46" s="38"/>
      <c r="B46" s="29"/>
      <c r="C46" s="3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8" x14ac:dyDescent="0.25">
      <c r="A47" s="39" t="s">
        <v>63</v>
      </c>
      <c r="B47" s="3"/>
      <c r="C47" s="30">
        <f>+C14+C45</f>
        <v>0</v>
      </c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8" x14ac:dyDescent="0.25">
      <c r="A48" s="3"/>
      <c r="B48" s="3"/>
      <c r="C48" s="3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x14ac:dyDescent="0.25">
      <c r="A49" s="3"/>
      <c r="B49" s="36"/>
      <c r="C49" s="3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x14ac:dyDescent="0.25">
      <c r="A50" s="3"/>
      <c r="B50" s="3"/>
      <c r="C50" s="3"/>
      <c r="E50" s="7"/>
      <c r="F50" s="4"/>
      <c r="G50" s="4"/>
      <c r="H50" s="4"/>
      <c r="I50" s="4"/>
      <c r="J50" s="4"/>
      <c r="K50" s="4"/>
      <c r="L50" s="4"/>
      <c r="M50" s="4"/>
      <c r="N50" s="7">
        <f>SUM(E32:E50)</f>
        <v>0</v>
      </c>
      <c r="O50" s="4"/>
      <c r="P50" s="4"/>
      <c r="Q50" s="4"/>
      <c r="R50" s="4"/>
      <c r="S50" s="4"/>
    </row>
    <row r="51" spans="1:26" x14ac:dyDescent="0.25">
      <c r="B51" s="3"/>
      <c r="C51" s="3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</row>
    <row r="52" spans="1:26" x14ac:dyDescent="0.25"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</row>
    <row r="53" spans="1:26" x14ac:dyDescent="0.25"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</row>
    <row r="54" spans="1:26" x14ac:dyDescent="0.25"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</row>
    <row r="55" spans="1:26" x14ac:dyDescent="0.25"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</row>
    <row r="56" spans="1:26" x14ac:dyDescent="0.25"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</row>
    <row r="57" spans="1:26" x14ac:dyDescent="0.25"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</row>
    <row r="58" spans="1:26" x14ac:dyDescent="0.25"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</row>
    <row r="59" spans="1:26" x14ac:dyDescent="0.25"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</row>
    <row r="60" spans="1:26" x14ac:dyDescent="0.25"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</row>
    <row r="61" spans="1:26" x14ac:dyDescent="0.25"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</row>
  </sheetData>
  <pageMargins left="0.7" right="0.7" top="0.75" bottom="0.75" header="0.3" footer="0.3"/>
  <pageSetup scale="69" orientation="landscape" horizontalDpi="4294967294" verticalDpi="4294967294" r:id="rId1"/>
  <headerFooter>
    <oddFooter>&amp;Z&amp;F&amp;RPage &amp;P</oddFooter>
  </headerFooter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900-000000000000}">
  <sheetPr codeName="Sheet194">
    <tabColor theme="6" tint="-0.249977111117893"/>
    <pageSetUpPr fitToPage="1"/>
  </sheetPr>
  <dimension ref="A1:AB61"/>
  <sheetViews>
    <sheetView workbookViewId="0"/>
  </sheetViews>
  <sheetFormatPr defaultColWidth="9.140625" defaultRowHeight="15" x14ac:dyDescent="0.25"/>
  <cols>
    <col min="1" max="1" width="20.85546875" customWidth="1"/>
    <col min="2" max="2" width="9.5703125" bestFit="1" customWidth="1"/>
    <col min="3" max="3" width="12.85546875" customWidth="1"/>
    <col min="4" max="12" width="7.42578125" hidden="1" customWidth="1"/>
    <col min="13" max="13" width="7.5703125" hidden="1" customWidth="1"/>
    <col min="14" max="25" width="10.42578125" customWidth="1"/>
  </cols>
  <sheetData>
    <row r="1" spans="1:28" x14ac:dyDescent="0.25">
      <c r="A1" s="11" t="s">
        <v>10</v>
      </c>
      <c r="O1" t="s">
        <v>647</v>
      </c>
    </row>
    <row r="2" spans="1:28" x14ac:dyDescent="0.25">
      <c r="A2" s="9" t="s">
        <v>438</v>
      </c>
    </row>
    <row r="3" spans="1:28" x14ac:dyDescent="0.25">
      <c r="A3" s="9" t="s">
        <v>80</v>
      </c>
    </row>
    <row r="4" spans="1:28" x14ac:dyDescent="0.25">
      <c r="R4" s="40" t="s">
        <v>4</v>
      </c>
      <c r="S4" s="41"/>
      <c r="T4" s="40" t="s">
        <v>8</v>
      </c>
    </row>
    <row r="5" spans="1:28" x14ac:dyDescent="0.25">
      <c r="A5" s="10" t="s">
        <v>9</v>
      </c>
      <c r="B5" s="12" t="s">
        <v>64</v>
      </c>
      <c r="C5" s="12" t="s">
        <v>12</v>
      </c>
      <c r="R5" s="42" t="s">
        <v>2</v>
      </c>
      <c r="S5" s="42" t="s">
        <v>60</v>
      </c>
      <c r="T5" s="42" t="s">
        <v>7</v>
      </c>
    </row>
    <row r="6" spans="1:28" x14ac:dyDescent="0.25">
      <c r="B6" s="3"/>
      <c r="R6" s="3"/>
    </row>
    <row r="7" spans="1:28" x14ac:dyDescent="0.25">
      <c r="A7" s="213" t="s">
        <v>711</v>
      </c>
      <c r="B7" s="212">
        <v>815</v>
      </c>
      <c r="C7" s="214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5"/>
      <c r="P7" s="6"/>
      <c r="Q7" s="6"/>
      <c r="R7" s="13">
        <f>+C14</f>
        <v>8335.7749999999996</v>
      </c>
      <c r="S7" s="13">
        <f>+-C45</f>
        <v>8335.7749999999996</v>
      </c>
      <c r="T7" s="13">
        <f>+R7-S7</f>
        <v>0</v>
      </c>
    </row>
    <row r="8" spans="1:28" x14ac:dyDescent="0.25">
      <c r="A8" s="213"/>
      <c r="B8" s="3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5"/>
      <c r="P8" s="6"/>
      <c r="Q8" s="6"/>
    </row>
    <row r="9" spans="1:28" x14ac:dyDescent="0.25">
      <c r="A9" s="2"/>
      <c r="B9" s="3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5"/>
      <c r="P9" s="6"/>
      <c r="Q9" s="6"/>
    </row>
    <row r="10" spans="1:28" x14ac:dyDescent="0.25">
      <c r="B10" s="3"/>
    </row>
    <row r="11" spans="1:28" x14ac:dyDescent="0.25">
      <c r="A11" s="686" t="s">
        <v>66</v>
      </c>
      <c r="B11" s="212" t="s">
        <v>1261</v>
      </c>
      <c r="C11" s="214"/>
    </row>
    <row r="12" spans="1:28" x14ac:dyDescent="0.25">
      <c r="B12" s="28"/>
      <c r="C12" s="2"/>
    </row>
    <row r="13" spans="1:28" x14ac:dyDescent="0.25">
      <c r="A13" s="9" t="s">
        <v>5</v>
      </c>
      <c r="C13" s="31" t="s">
        <v>3</v>
      </c>
      <c r="D13" s="32">
        <v>1994</v>
      </c>
      <c r="E13" s="32">
        <v>1995</v>
      </c>
      <c r="F13" s="32">
        <v>1996</v>
      </c>
      <c r="G13" s="32">
        <v>1997</v>
      </c>
      <c r="H13" s="32">
        <v>1998</v>
      </c>
      <c r="I13" s="32">
        <v>1999</v>
      </c>
      <c r="J13" s="32">
        <v>2000</v>
      </c>
      <c r="K13" s="32">
        <v>2001</v>
      </c>
      <c r="L13" s="32">
        <v>2002</v>
      </c>
      <c r="M13" s="32">
        <v>2003</v>
      </c>
      <c r="N13" s="32">
        <v>2004</v>
      </c>
      <c r="O13" s="32">
        <v>2005</v>
      </c>
      <c r="P13" s="32">
        <v>2006</v>
      </c>
      <c r="Q13" s="32">
        <v>2007</v>
      </c>
      <c r="R13" s="32">
        <v>2008</v>
      </c>
      <c r="S13" s="32">
        <v>2009</v>
      </c>
      <c r="T13" s="32">
        <v>2010</v>
      </c>
      <c r="U13" s="32">
        <v>2011</v>
      </c>
      <c r="V13" s="32">
        <v>2012</v>
      </c>
      <c r="W13" s="32">
        <v>2013</v>
      </c>
      <c r="X13" s="32">
        <v>2014</v>
      </c>
      <c r="Y13" s="328">
        <v>2015</v>
      </c>
      <c r="Z13" s="32">
        <v>2016</v>
      </c>
      <c r="AA13" s="328">
        <v>2017</v>
      </c>
      <c r="AB13" s="32">
        <v>2018</v>
      </c>
    </row>
    <row r="14" spans="1:28" x14ac:dyDescent="0.25">
      <c r="A14" s="9" t="s">
        <v>73</v>
      </c>
      <c r="C14" s="222">
        <f>SUM(D14:Z14)</f>
        <v>8335.7749999999996</v>
      </c>
      <c r="D14" s="43">
        <f>+'Equip Review 032310'!G29</f>
        <v>0</v>
      </c>
      <c r="E14" s="43">
        <f>+'Equip Review 032310'!H29</f>
        <v>0</v>
      </c>
      <c r="F14" s="43">
        <f>+'Equip Review 032310'!I29</f>
        <v>0</v>
      </c>
      <c r="G14" s="43">
        <f>+'Equip Review 032310'!J29</f>
        <v>0</v>
      </c>
      <c r="H14" s="43">
        <f>+'Equip Review 032310'!K29</f>
        <v>0</v>
      </c>
      <c r="I14" s="43">
        <f>+'Equip Review 032310'!L29</f>
        <v>0</v>
      </c>
      <c r="J14" s="43">
        <f>+'Equip Review 032310'!M29</f>
        <v>0</v>
      </c>
      <c r="K14" s="43">
        <f>+'Equip Review 032310'!N29</f>
        <v>0</v>
      </c>
      <c r="L14" s="43">
        <f>+'Equip Review 032310'!O29</f>
        <v>0</v>
      </c>
      <c r="M14" s="43">
        <f>+'Equip Review 032310'!P29</f>
        <v>0</v>
      </c>
      <c r="N14" s="43"/>
      <c r="O14" s="43"/>
      <c r="P14" s="43"/>
      <c r="Q14" s="43"/>
      <c r="R14" s="43"/>
      <c r="S14" s="43"/>
      <c r="T14" s="43"/>
      <c r="U14" s="43"/>
      <c r="V14" s="43"/>
      <c r="W14" s="43">
        <f>16671.55/2</f>
        <v>8335.7749999999996</v>
      </c>
      <c r="X14" s="43"/>
    </row>
    <row r="15" spans="1:28" x14ac:dyDescent="0.25">
      <c r="A15" s="34"/>
      <c r="B15" s="2"/>
      <c r="C15" s="2"/>
      <c r="S15" s="43"/>
      <c r="T15" s="43"/>
      <c r="U15" s="43"/>
      <c r="V15" s="43"/>
      <c r="W15" s="43"/>
      <c r="X15" s="43"/>
    </row>
    <row r="16" spans="1:28" x14ac:dyDescent="0.25">
      <c r="A16" s="9" t="s">
        <v>6</v>
      </c>
      <c r="B16" s="3">
        <v>1994</v>
      </c>
      <c r="C16" s="13">
        <f>-SUM(D16:Z16)</f>
        <v>0</v>
      </c>
      <c r="D16" s="7">
        <f>+D$14/7/2</f>
        <v>0</v>
      </c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43"/>
      <c r="T16" s="43"/>
      <c r="U16" s="43"/>
      <c r="V16" s="43"/>
      <c r="W16" s="43"/>
      <c r="X16" s="43"/>
      <c r="Y16" s="7"/>
      <c r="Z16" s="7"/>
    </row>
    <row r="17" spans="1:26" x14ac:dyDescent="0.25">
      <c r="B17" s="3">
        <v>1995</v>
      </c>
      <c r="C17" s="13">
        <f t="shared" ref="C17:C39" si="0">-SUM(D17:Z17)</f>
        <v>0</v>
      </c>
      <c r="D17" s="7">
        <f>+D$14/7</f>
        <v>0</v>
      </c>
      <c r="E17" s="7">
        <f>+E$14/7/2</f>
        <v>0</v>
      </c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43"/>
      <c r="T17" s="43"/>
      <c r="U17" s="43"/>
      <c r="V17" s="43"/>
      <c r="W17" s="43"/>
      <c r="X17" s="43"/>
      <c r="Y17" s="7"/>
      <c r="Z17" s="7"/>
    </row>
    <row r="18" spans="1:26" x14ac:dyDescent="0.25">
      <c r="B18" s="3">
        <v>1996</v>
      </c>
      <c r="C18" s="13">
        <f t="shared" si="0"/>
        <v>0</v>
      </c>
      <c r="D18" s="7">
        <f>+D17</f>
        <v>0</v>
      </c>
      <c r="E18" s="7">
        <f>+E$14/7</f>
        <v>0</v>
      </c>
      <c r="F18" s="7">
        <f>+F$14/7/2</f>
        <v>0</v>
      </c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43"/>
      <c r="T18" s="43"/>
      <c r="U18" s="43"/>
      <c r="V18" s="43"/>
      <c r="W18" s="43"/>
      <c r="X18" s="43"/>
      <c r="Y18" s="7"/>
      <c r="Z18" s="7"/>
    </row>
    <row r="19" spans="1:26" x14ac:dyDescent="0.25">
      <c r="B19" s="3">
        <v>1997</v>
      </c>
      <c r="C19" s="13">
        <f t="shared" si="0"/>
        <v>0</v>
      </c>
      <c r="D19" s="7">
        <f>+D18</f>
        <v>0</v>
      </c>
      <c r="E19" s="7">
        <f>+E18</f>
        <v>0</v>
      </c>
      <c r="F19" s="7">
        <f>+F$14/7</f>
        <v>0</v>
      </c>
      <c r="G19" s="7">
        <f>+G$14/7/2</f>
        <v>0</v>
      </c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43"/>
      <c r="T19" s="43"/>
      <c r="U19" s="43"/>
      <c r="V19" s="43"/>
      <c r="W19" s="43"/>
      <c r="X19" s="43"/>
      <c r="Y19" s="7"/>
      <c r="Z19" s="7"/>
    </row>
    <row r="20" spans="1:26" x14ac:dyDescent="0.25">
      <c r="B20" s="3">
        <v>1998</v>
      </c>
      <c r="C20" s="13">
        <f t="shared" si="0"/>
        <v>0</v>
      </c>
      <c r="D20" s="7">
        <f>+D19</f>
        <v>0</v>
      </c>
      <c r="E20" s="7">
        <f>+E19</f>
        <v>0</v>
      </c>
      <c r="F20" s="7">
        <f>+F19</f>
        <v>0</v>
      </c>
      <c r="G20" s="7">
        <f>+G$14/7</f>
        <v>0</v>
      </c>
      <c r="H20" s="7">
        <f>+H$14/7/2</f>
        <v>0</v>
      </c>
      <c r="I20" s="7"/>
      <c r="J20" s="7"/>
      <c r="K20" s="7"/>
      <c r="L20" s="7"/>
      <c r="M20" s="7"/>
      <c r="N20" s="7"/>
      <c r="O20" s="7"/>
      <c r="P20" s="7"/>
      <c r="Q20" s="7"/>
      <c r="R20" s="7"/>
      <c r="S20" s="43"/>
      <c r="T20" s="43"/>
      <c r="U20" s="43"/>
      <c r="V20" s="43"/>
      <c r="W20" s="43"/>
      <c r="X20" s="43"/>
      <c r="Y20" s="7"/>
      <c r="Z20" s="7"/>
    </row>
    <row r="21" spans="1:26" x14ac:dyDescent="0.25">
      <c r="B21" s="3">
        <v>1999</v>
      </c>
      <c r="C21" s="13">
        <f t="shared" si="0"/>
        <v>0</v>
      </c>
      <c r="D21" s="7">
        <f>+D20</f>
        <v>0</v>
      </c>
      <c r="E21" s="7">
        <f>+E20</f>
        <v>0</v>
      </c>
      <c r="F21" s="7">
        <f>+F20</f>
        <v>0</v>
      </c>
      <c r="G21" s="7">
        <f>+G20</f>
        <v>0</v>
      </c>
      <c r="H21" s="7">
        <f>+H$14/7</f>
        <v>0</v>
      </c>
      <c r="I21" s="7">
        <f>+I$14/7/2</f>
        <v>0</v>
      </c>
      <c r="J21" s="7"/>
      <c r="K21" s="7"/>
      <c r="L21" s="7"/>
      <c r="M21" s="7"/>
      <c r="N21" s="7"/>
      <c r="O21" s="7"/>
      <c r="P21" s="7"/>
      <c r="Q21" s="7"/>
      <c r="R21" s="7"/>
      <c r="S21" s="43"/>
      <c r="T21" s="43"/>
      <c r="U21" s="43"/>
      <c r="V21" s="43"/>
      <c r="W21" s="43"/>
      <c r="X21" s="43"/>
      <c r="Y21" s="7"/>
      <c r="Z21" s="7"/>
    </row>
    <row r="22" spans="1:26" x14ac:dyDescent="0.25">
      <c r="B22" s="3">
        <v>2000</v>
      </c>
      <c r="C22" s="13">
        <f t="shared" si="0"/>
        <v>0</v>
      </c>
      <c r="D22" s="7">
        <f>+D21</f>
        <v>0</v>
      </c>
      <c r="E22" s="7">
        <f>+E21</f>
        <v>0</v>
      </c>
      <c r="F22" s="7">
        <f>+F21</f>
        <v>0</v>
      </c>
      <c r="G22" s="7">
        <f>+G21</f>
        <v>0</v>
      </c>
      <c r="H22" s="7">
        <f>+H21</f>
        <v>0</v>
      </c>
      <c r="I22" s="7">
        <f>+I$14/7</f>
        <v>0</v>
      </c>
      <c r="J22" s="7">
        <f>+J$14/7/2</f>
        <v>0</v>
      </c>
      <c r="K22" s="7"/>
      <c r="L22" s="7"/>
      <c r="M22" s="7"/>
      <c r="N22" s="7"/>
      <c r="O22" s="7"/>
      <c r="P22" s="7"/>
      <c r="Q22" s="7"/>
      <c r="R22" s="7"/>
      <c r="S22" s="43"/>
      <c r="T22" s="43"/>
      <c r="U22" s="43"/>
      <c r="V22" s="43"/>
      <c r="W22" s="43"/>
      <c r="X22" s="43"/>
      <c r="Y22" s="7"/>
      <c r="Z22" s="7"/>
    </row>
    <row r="23" spans="1:26" x14ac:dyDescent="0.25">
      <c r="B23" s="3">
        <v>2001</v>
      </c>
      <c r="C23" s="13">
        <f t="shared" si="0"/>
        <v>0</v>
      </c>
      <c r="D23" s="7">
        <f>+D$14/7/2</f>
        <v>0</v>
      </c>
      <c r="E23" s="7">
        <f>+E22</f>
        <v>0</v>
      </c>
      <c r="F23" s="7">
        <f>+F22</f>
        <v>0</v>
      </c>
      <c r="G23" s="7">
        <f>+G22</f>
        <v>0</v>
      </c>
      <c r="H23" s="7">
        <f>+H22</f>
        <v>0</v>
      </c>
      <c r="I23" s="7">
        <f>+I22</f>
        <v>0</v>
      </c>
      <c r="J23" s="7">
        <f>+J$14/7</f>
        <v>0</v>
      </c>
      <c r="K23" s="7">
        <f>+K$14/7/2</f>
        <v>0</v>
      </c>
      <c r="L23" s="7"/>
      <c r="M23" s="7"/>
      <c r="N23" s="7"/>
      <c r="O23" s="7"/>
      <c r="P23" s="7"/>
      <c r="Q23" s="7"/>
      <c r="R23" s="7"/>
      <c r="S23" s="43"/>
      <c r="T23" s="43"/>
      <c r="U23" s="43"/>
      <c r="V23" s="43"/>
      <c r="W23" s="43"/>
      <c r="X23" s="43"/>
      <c r="Y23" s="7"/>
      <c r="Z23" s="7"/>
    </row>
    <row r="24" spans="1:26" x14ac:dyDescent="0.25">
      <c r="B24" s="3">
        <v>2002</v>
      </c>
      <c r="C24" s="13">
        <f t="shared" si="0"/>
        <v>0</v>
      </c>
      <c r="D24" s="7"/>
      <c r="E24" s="7">
        <f>+E$14/7/2</f>
        <v>0</v>
      </c>
      <c r="F24" s="7">
        <f>+F23</f>
        <v>0</v>
      </c>
      <c r="G24" s="7">
        <f>+G23</f>
        <v>0</v>
      </c>
      <c r="H24" s="7">
        <f>+H23</f>
        <v>0</v>
      </c>
      <c r="I24" s="7">
        <f>+I23</f>
        <v>0</v>
      </c>
      <c r="J24" s="7">
        <f>+J23</f>
        <v>0</v>
      </c>
      <c r="K24" s="7">
        <f>+K$14/7</f>
        <v>0</v>
      </c>
      <c r="L24" s="7">
        <f>+L$14/7/2</f>
        <v>0</v>
      </c>
      <c r="M24" s="7"/>
      <c r="N24" s="7"/>
      <c r="O24" s="7"/>
      <c r="P24" s="7"/>
      <c r="Q24" s="7"/>
      <c r="R24" s="7"/>
      <c r="S24" s="43"/>
      <c r="T24" s="43"/>
      <c r="U24" s="43"/>
      <c r="V24" s="43"/>
      <c r="W24" s="43"/>
      <c r="X24" s="43"/>
      <c r="Y24" s="7"/>
      <c r="Z24" s="7"/>
    </row>
    <row r="25" spans="1:26" x14ac:dyDescent="0.25">
      <c r="B25" s="3">
        <v>2003</v>
      </c>
      <c r="C25" s="13">
        <f t="shared" si="0"/>
        <v>0</v>
      </c>
      <c r="D25" s="7"/>
      <c r="E25" s="7"/>
      <c r="F25" s="7">
        <f>+F$14/7/2</f>
        <v>0</v>
      </c>
      <c r="G25" s="7">
        <f>+G24</f>
        <v>0</v>
      </c>
      <c r="H25" s="7">
        <f>+H24</f>
        <v>0</v>
      </c>
      <c r="I25" s="7">
        <f>+I24</f>
        <v>0</v>
      </c>
      <c r="J25" s="7">
        <f>+J24</f>
        <v>0</v>
      </c>
      <c r="K25" s="7">
        <f>+K24</f>
        <v>0</v>
      </c>
      <c r="L25" s="7">
        <f>+L$14/7</f>
        <v>0</v>
      </c>
      <c r="M25" s="7">
        <f>+M$14/7/2</f>
        <v>0</v>
      </c>
      <c r="N25" s="7"/>
      <c r="O25" s="7"/>
      <c r="P25" s="7"/>
      <c r="Q25" s="7"/>
      <c r="R25" s="7"/>
      <c r="S25" s="43"/>
      <c r="T25" s="43"/>
      <c r="U25" s="43"/>
      <c r="V25" s="43"/>
      <c r="W25" s="43"/>
      <c r="X25" s="43"/>
      <c r="Y25" s="7"/>
      <c r="Z25" s="7"/>
    </row>
    <row r="26" spans="1:26" x14ac:dyDescent="0.25">
      <c r="B26" s="3">
        <v>2004</v>
      </c>
      <c r="C26" s="13">
        <f t="shared" si="0"/>
        <v>0</v>
      </c>
      <c r="D26" s="7"/>
      <c r="E26" s="7"/>
      <c r="F26" s="7"/>
      <c r="G26" s="7">
        <f>+G$14/7/2</f>
        <v>0</v>
      </c>
      <c r="H26" s="7">
        <f>+H25</f>
        <v>0</v>
      </c>
      <c r="I26" s="7">
        <f>+I25</f>
        <v>0</v>
      </c>
      <c r="J26" s="7">
        <f>+J25</f>
        <v>0</v>
      </c>
      <c r="K26" s="7">
        <f>+K25</f>
        <v>0</v>
      </c>
      <c r="L26" s="7">
        <f>+L25</f>
        <v>0</v>
      </c>
      <c r="M26" s="7">
        <f>+M$14/7</f>
        <v>0</v>
      </c>
      <c r="N26" s="7">
        <f>+N$14/7/2</f>
        <v>0</v>
      </c>
      <c r="O26" s="7"/>
      <c r="P26" s="7"/>
      <c r="Q26" s="7"/>
      <c r="R26" s="7"/>
      <c r="S26" s="43"/>
      <c r="T26" s="43"/>
      <c r="U26" s="43"/>
      <c r="V26" s="43"/>
      <c r="W26" s="43"/>
      <c r="X26" s="43"/>
      <c r="Y26" s="7"/>
      <c r="Z26" s="7"/>
    </row>
    <row r="27" spans="1:26" x14ac:dyDescent="0.25">
      <c r="B27" s="3">
        <v>2005</v>
      </c>
      <c r="C27" s="13">
        <f t="shared" si="0"/>
        <v>0</v>
      </c>
      <c r="D27" s="7"/>
      <c r="E27" s="7"/>
      <c r="F27" s="7"/>
      <c r="G27" s="7"/>
      <c r="H27" s="7">
        <f>+H$14/7/2</f>
        <v>0</v>
      </c>
      <c r="I27" s="7">
        <f>+I26</f>
        <v>0</v>
      </c>
      <c r="J27" s="7">
        <f>+J26</f>
        <v>0</v>
      </c>
      <c r="K27" s="7">
        <f>+K26</f>
        <v>0</v>
      </c>
      <c r="L27" s="7">
        <f>+L26</f>
        <v>0</v>
      </c>
      <c r="M27" s="7">
        <f>+M26</f>
        <v>0</v>
      </c>
      <c r="N27" s="7">
        <f>+N$14/7</f>
        <v>0</v>
      </c>
      <c r="O27" s="7">
        <f>+O$14/7/2</f>
        <v>0</v>
      </c>
      <c r="P27" s="7"/>
      <c r="Q27" s="7"/>
      <c r="R27" s="7"/>
      <c r="S27" s="43"/>
      <c r="T27" s="43"/>
      <c r="U27" s="43"/>
      <c r="V27" s="43"/>
      <c r="W27" s="43"/>
      <c r="X27" s="43"/>
      <c r="Y27" s="7"/>
      <c r="Z27" s="7"/>
    </row>
    <row r="28" spans="1:26" x14ac:dyDescent="0.25">
      <c r="B28" s="3">
        <v>2006</v>
      </c>
      <c r="C28" s="13">
        <f t="shared" si="0"/>
        <v>0</v>
      </c>
      <c r="D28" s="7"/>
      <c r="E28" s="7"/>
      <c r="F28" s="7"/>
      <c r="G28" s="7"/>
      <c r="H28" s="7"/>
      <c r="I28" s="7">
        <f>+I$14/7/2</f>
        <v>0</v>
      </c>
      <c r="J28" s="7">
        <f>+J27</f>
        <v>0</v>
      </c>
      <c r="K28" s="7">
        <f>+K27</f>
        <v>0</v>
      </c>
      <c r="L28" s="7">
        <f>+L27</f>
        <v>0</v>
      </c>
      <c r="M28" s="7">
        <f>+M27</f>
        <v>0</v>
      </c>
      <c r="N28" s="7">
        <f>+N27</f>
        <v>0</v>
      </c>
      <c r="O28" s="7">
        <f>+O$14/7</f>
        <v>0</v>
      </c>
      <c r="P28" s="7">
        <f>+P$14/7/2</f>
        <v>0</v>
      </c>
      <c r="Q28" s="7"/>
      <c r="R28" s="7"/>
      <c r="S28" s="43"/>
      <c r="T28" s="43"/>
      <c r="U28" s="43"/>
      <c r="V28" s="43"/>
      <c r="W28" s="43"/>
      <c r="X28" s="43"/>
      <c r="Y28" s="7"/>
      <c r="Z28" s="7"/>
    </row>
    <row r="29" spans="1:26" x14ac:dyDescent="0.25">
      <c r="B29" s="3">
        <v>2007</v>
      </c>
      <c r="C29" s="13">
        <f t="shared" si="0"/>
        <v>0</v>
      </c>
      <c r="D29" s="7"/>
      <c r="E29" s="7"/>
      <c r="F29" s="7"/>
      <c r="G29" s="7"/>
      <c r="H29" s="7"/>
      <c r="I29" s="7"/>
      <c r="J29" s="7">
        <f>+J$14/7/2</f>
        <v>0</v>
      </c>
      <c r="K29" s="7">
        <f>+K28</f>
        <v>0</v>
      </c>
      <c r="L29" s="7">
        <f>+L28</f>
        <v>0</v>
      </c>
      <c r="M29" s="7">
        <f>+M28</f>
        <v>0</v>
      </c>
      <c r="N29" s="7">
        <f>+N28</f>
        <v>0</v>
      </c>
      <c r="O29" s="7">
        <f>+O28</f>
        <v>0</v>
      </c>
      <c r="P29" s="7">
        <f>+P$14/7</f>
        <v>0</v>
      </c>
      <c r="Q29" s="7">
        <f>+Q$14/7/2</f>
        <v>0</v>
      </c>
      <c r="R29" s="7"/>
      <c r="S29" s="43"/>
      <c r="T29" s="43"/>
      <c r="U29" s="43"/>
      <c r="V29" s="43"/>
      <c r="W29" s="43"/>
      <c r="X29" s="43"/>
      <c r="Y29" s="7"/>
      <c r="Z29" s="7"/>
    </row>
    <row r="30" spans="1:26" x14ac:dyDescent="0.25">
      <c r="B30" s="3">
        <v>2008</v>
      </c>
      <c r="C30" s="13">
        <f t="shared" si="0"/>
        <v>0</v>
      </c>
      <c r="D30" s="7"/>
      <c r="E30" s="7"/>
      <c r="F30" s="7"/>
      <c r="G30" s="7"/>
      <c r="H30" s="7"/>
      <c r="I30" s="7"/>
      <c r="J30" s="7"/>
      <c r="K30" s="7">
        <f>+K$14/7/2</f>
        <v>0</v>
      </c>
      <c r="L30" s="7">
        <f>+L29</f>
        <v>0</v>
      </c>
      <c r="M30" s="7">
        <f>+M29</f>
        <v>0</v>
      </c>
      <c r="N30" s="7">
        <f>+N29</f>
        <v>0</v>
      </c>
      <c r="O30" s="7">
        <f>+O29</f>
        <v>0</v>
      </c>
      <c r="P30" s="7">
        <f>+P29</f>
        <v>0</v>
      </c>
      <c r="Q30" s="7">
        <f>+Q$14/7</f>
        <v>0</v>
      </c>
      <c r="R30" s="7">
        <f>+R$14/7/2</f>
        <v>0</v>
      </c>
      <c r="S30" s="43"/>
      <c r="T30" s="43"/>
      <c r="U30" s="43"/>
      <c r="V30" s="43"/>
      <c r="W30" s="43"/>
      <c r="X30" s="43"/>
      <c r="Y30" s="7"/>
      <c r="Z30" s="7"/>
    </row>
    <row r="31" spans="1:26" x14ac:dyDescent="0.25">
      <c r="B31" s="3">
        <v>2009</v>
      </c>
      <c r="C31" s="13">
        <f t="shared" si="0"/>
        <v>0</v>
      </c>
      <c r="D31" s="7"/>
      <c r="E31" s="7"/>
      <c r="F31" s="7"/>
      <c r="G31" s="7"/>
      <c r="H31" s="7"/>
      <c r="I31" s="7"/>
      <c r="J31" s="7"/>
      <c r="K31" s="7"/>
      <c r="L31" s="7">
        <f>+L$14/7/2</f>
        <v>0</v>
      </c>
      <c r="M31" s="7">
        <f>+M30</f>
        <v>0</v>
      </c>
      <c r="N31" s="7">
        <f>+N30</f>
        <v>0</v>
      </c>
      <c r="O31" s="7">
        <f>+O30</f>
        <v>0</v>
      </c>
      <c r="P31" s="7">
        <f>+P30</f>
        <v>0</v>
      </c>
      <c r="Q31" s="7">
        <f>+Q30</f>
        <v>0</v>
      </c>
      <c r="R31" s="7">
        <f>+R$14/7</f>
        <v>0</v>
      </c>
      <c r="S31" s="43">
        <f>+S$14/7/2</f>
        <v>0</v>
      </c>
      <c r="T31" s="43"/>
      <c r="U31" s="43"/>
      <c r="V31" s="43"/>
      <c r="W31" s="43"/>
      <c r="X31" s="43"/>
      <c r="Y31" s="7"/>
      <c r="Z31" s="7"/>
    </row>
    <row r="32" spans="1:26" x14ac:dyDescent="0.25">
      <c r="A32" s="38" t="s">
        <v>59</v>
      </c>
      <c r="B32" s="3">
        <v>2010</v>
      </c>
      <c r="C32" s="13">
        <f t="shared" si="0"/>
        <v>0</v>
      </c>
      <c r="D32" s="7"/>
      <c r="E32" s="7"/>
      <c r="F32" s="7"/>
      <c r="G32" s="7"/>
      <c r="H32" s="7"/>
      <c r="I32" s="7"/>
      <c r="J32" s="7"/>
      <c r="K32" s="7"/>
      <c r="L32" s="7"/>
      <c r="M32" s="7">
        <f>+M$14/7/2</f>
        <v>0</v>
      </c>
      <c r="N32" s="7">
        <f>+N31</f>
        <v>0</v>
      </c>
      <c r="O32" s="7">
        <f>+O31</f>
        <v>0</v>
      </c>
      <c r="P32" s="7">
        <f>+P31</f>
        <v>0</v>
      </c>
      <c r="Q32" s="7">
        <f>+Q31</f>
        <v>0</v>
      </c>
      <c r="R32" s="7">
        <f>+R31</f>
        <v>0</v>
      </c>
      <c r="S32" s="43">
        <f>+S$14/7</f>
        <v>0</v>
      </c>
      <c r="T32" s="43">
        <f>+T$14/7/2</f>
        <v>0</v>
      </c>
      <c r="U32" s="43"/>
      <c r="V32" s="43"/>
      <c r="W32" s="43"/>
      <c r="X32" s="43"/>
      <c r="Y32" s="7"/>
      <c r="Z32" s="7"/>
    </row>
    <row r="33" spans="1:28" x14ac:dyDescent="0.25">
      <c r="A33" s="38"/>
      <c r="B33" s="3">
        <v>2011</v>
      </c>
      <c r="C33" s="13">
        <f t="shared" si="0"/>
        <v>0</v>
      </c>
      <c r="D33" s="7"/>
      <c r="E33" s="7"/>
      <c r="F33" s="7"/>
      <c r="G33" s="7"/>
      <c r="H33" s="7"/>
      <c r="I33" s="7"/>
      <c r="J33" s="7"/>
      <c r="K33" s="7"/>
      <c r="L33" s="7"/>
      <c r="M33" s="7"/>
      <c r="N33" s="7">
        <f>+N$14/7/2</f>
        <v>0</v>
      </c>
      <c r="O33" s="7">
        <f>+O32</f>
        <v>0</v>
      </c>
      <c r="P33" s="7">
        <f>+P32</f>
        <v>0</v>
      </c>
      <c r="Q33" s="7">
        <f>+Q32</f>
        <v>0</v>
      </c>
      <c r="R33" s="7">
        <f>+R32</f>
        <v>0</v>
      </c>
      <c r="S33" s="43">
        <f>+S32</f>
        <v>0</v>
      </c>
      <c r="T33" s="43">
        <f>+T$14/7</f>
        <v>0</v>
      </c>
      <c r="U33" s="43">
        <f>+U$14/7/2</f>
        <v>0</v>
      </c>
      <c r="V33" s="43"/>
      <c r="W33" s="43"/>
      <c r="X33" s="43"/>
      <c r="Y33" s="7"/>
      <c r="Z33" s="7"/>
    </row>
    <row r="34" spans="1:28" x14ac:dyDescent="0.25">
      <c r="A34" s="38"/>
      <c r="B34" s="3">
        <v>2012</v>
      </c>
      <c r="C34" s="13">
        <f t="shared" si="0"/>
        <v>0</v>
      </c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>
        <f>+O$14/7/2</f>
        <v>0</v>
      </c>
      <c r="P34" s="7">
        <f>+P33</f>
        <v>0</v>
      </c>
      <c r="Q34" s="7">
        <f>+Q33</f>
        <v>0</v>
      </c>
      <c r="R34" s="7">
        <f>+R33</f>
        <v>0</v>
      </c>
      <c r="S34" s="43">
        <f>+S33</f>
        <v>0</v>
      </c>
      <c r="T34" s="43">
        <f>+T$14/7</f>
        <v>0</v>
      </c>
      <c r="U34" s="43">
        <f>+U$14/7</f>
        <v>0</v>
      </c>
      <c r="V34" s="43">
        <f>+V$14/7/2</f>
        <v>0</v>
      </c>
      <c r="W34" s="43"/>
      <c r="X34" s="43"/>
      <c r="Y34" s="7"/>
      <c r="Z34" s="7"/>
    </row>
    <row r="35" spans="1:28" x14ac:dyDescent="0.25">
      <c r="A35" s="38"/>
      <c r="B35" s="3">
        <v>2013</v>
      </c>
      <c r="C35" s="13">
        <f t="shared" si="0"/>
        <v>-595.41250000000002</v>
      </c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>
        <f>P14/7/2</f>
        <v>0</v>
      </c>
      <c r="Q35" s="7">
        <f>Q14</f>
        <v>0</v>
      </c>
      <c r="R35" s="7">
        <f t="shared" ref="R35:U36" si="1">R34</f>
        <v>0</v>
      </c>
      <c r="S35" s="43">
        <f t="shared" si="1"/>
        <v>0</v>
      </c>
      <c r="T35" s="43">
        <f t="shared" si="1"/>
        <v>0</v>
      </c>
      <c r="U35" s="43">
        <f t="shared" si="1"/>
        <v>0</v>
      </c>
      <c r="V35" s="43">
        <f>V14/7</f>
        <v>0</v>
      </c>
      <c r="W35" s="43">
        <f>$W$14/7/2</f>
        <v>595.41250000000002</v>
      </c>
      <c r="X35" s="43"/>
      <c r="Y35" s="7"/>
      <c r="Z35" s="7"/>
    </row>
    <row r="36" spans="1:28" x14ac:dyDescent="0.25">
      <c r="A36" s="38"/>
      <c r="B36" s="3">
        <v>2014</v>
      </c>
      <c r="C36" s="13">
        <f t="shared" si="0"/>
        <v>-1190.825</v>
      </c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>
        <f>Q14/7/2</f>
        <v>0</v>
      </c>
      <c r="R36" s="7">
        <f t="shared" si="1"/>
        <v>0</v>
      </c>
      <c r="S36" s="43">
        <f t="shared" si="1"/>
        <v>0</v>
      </c>
      <c r="T36" s="43">
        <f t="shared" si="1"/>
        <v>0</v>
      </c>
      <c r="U36" s="43">
        <f t="shared" si="1"/>
        <v>0</v>
      </c>
      <c r="V36" s="43">
        <f>V35</f>
        <v>0</v>
      </c>
      <c r="W36" s="43">
        <f>$W$14/7</f>
        <v>1190.825</v>
      </c>
      <c r="X36" s="43">
        <f>X14/7/2</f>
        <v>0</v>
      </c>
      <c r="Y36" s="7"/>
      <c r="Z36" s="7"/>
    </row>
    <row r="37" spans="1:28" x14ac:dyDescent="0.25">
      <c r="A37" s="38"/>
      <c r="B37" s="3">
        <v>2015</v>
      </c>
      <c r="C37" s="13">
        <f t="shared" si="0"/>
        <v>-1190.825</v>
      </c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>
        <f>R14/7/2</f>
        <v>0</v>
      </c>
      <c r="S37" s="43">
        <f>S36</f>
        <v>0</v>
      </c>
      <c r="T37" s="43">
        <f>T36</f>
        <v>0</v>
      </c>
      <c r="U37" s="43">
        <f>U36</f>
        <v>0</v>
      </c>
      <c r="V37" s="43">
        <f>V36</f>
        <v>0</v>
      </c>
      <c r="W37" s="43">
        <f>W36</f>
        <v>1190.825</v>
      </c>
      <c r="X37" s="43">
        <f>X14/7</f>
        <v>0</v>
      </c>
      <c r="Y37" s="7">
        <f>Y14/7/2</f>
        <v>0</v>
      </c>
      <c r="Z37" s="7"/>
    </row>
    <row r="38" spans="1:28" x14ac:dyDescent="0.25">
      <c r="A38" s="38"/>
      <c r="B38" s="3">
        <v>2016</v>
      </c>
      <c r="C38" s="13">
        <f t="shared" si="0"/>
        <v>-1190.825</v>
      </c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43">
        <f>S36</f>
        <v>0</v>
      </c>
      <c r="T38" s="43">
        <f>T36</f>
        <v>0</v>
      </c>
      <c r="U38" s="43">
        <f>U36</f>
        <v>0</v>
      </c>
      <c r="V38" s="43">
        <f>V36</f>
        <v>0</v>
      </c>
      <c r="W38" s="43">
        <f t="shared" ref="W38:W41" si="2">$W$14/7</f>
        <v>1190.825</v>
      </c>
      <c r="X38" s="43">
        <f>X14/7</f>
        <v>0</v>
      </c>
      <c r="Y38" s="7">
        <f>Y14/7/2</f>
        <v>0</v>
      </c>
      <c r="Z38" s="7"/>
    </row>
    <row r="39" spans="1:28" x14ac:dyDescent="0.25">
      <c r="A39" s="38"/>
      <c r="B39" s="3">
        <v>2017</v>
      </c>
      <c r="C39" s="13">
        <f t="shared" si="0"/>
        <v>-1190.825</v>
      </c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43"/>
      <c r="T39" s="43"/>
      <c r="U39" s="43"/>
      <c r="V39" s="43"/>
      <c r="W39" s="43">
        <f t="shared" si="2"/>
        <v>1190.825</v>
      </c>
      <c r="X39" s="43"/>
      <c r="Y39" s="7"/>
      <c r="Z39" s="7"/>
    </row>
    <row r="40" spans="1:28" x14ac:dyDescent="0.25">
      <c r="A40" s="38"/>
      <c r="B40" s="3">
        <v>2018</v>
      </c>
      <c r="C40" s="13">
        <f>-SUM(D40:AB40)</f>
        <v>-1190.825</v>
      </c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43"/>
      <c r="T40" s="43"/>
      <c r="U40" s="43"/>
      <c r="V40" s="43"/>
      <c r="W40" s="43">
        <f t="shared" si="2"/>
        <v>1190.825</v>
      </c>
      <c r="X40" s="43"/>
      <c r="Y40" s="7"/>
      <c r="Z40" s="7"/>
    </row>
    <row r="41" spans="1:28" x14ac:dyDescent="0.25">
      <c r="A41" s="38"/>
      <c r="B41" s="3">
        <v>2019</v>
      </c>
      <c r="C41" s="13">
        <f>-SUM(D41:AB41)</f>
        <v>-1190.825</v>
      </c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43"/>
      <c r="T41" s="43"/>
      <c r="U41" s="43"/>
      <c r="V41" s="43"/>
      <c r="W41" s="43">
        <f t="shared" si="2"/>
        <v>1190.825</v>
      </c>
      <c r="X41" s="43"/>
      <c r="Y41" s="7"/>
      <c r="Z41" s="7"/>
    </row>
    <row r="42" spans="1:28" x14ac:dyDescent="0.25">
      <c r="A42" s="38"/>
      <c r="B42" s="3">
        <v>2020</v>
      </c>
      <c r="C42" s="13">
        <f t="shared" ref="C42:C43" si="3">-SUM(D42:AB42)</f>
        <v>-595.41250000000002</v>
      </c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43"/>
      <c r="T42" s="43"/>
      <c r="U42" s="43"/>
      <c r="V42" s="43"/>
      <c r="W42" s="43">
        <f>$W$14/7/2</f>
        <v>595.41250000000002</v>
      </c>
      <c r="X42" s="43"/>
      <c r="Y42" s="7"/>
      <c r="Z42" s="7"/>
    </row>
    <row r="43" spans="1:28" x14ac:dyDescent="0.25">
      <c r="A43" s="38"/>
      <c r="B43" s="3">
        <v>2021</v>
      </c>
      <c r="C43" s="13">
        <f t="shared" si="3"/>
        <v>0</v>
      </c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43"/>
      <c r="T43" s="43"/>
      <c r="U43" s="43"/>
      <c r="V43" s="43"/>
      <c r="W43" s="43"/>
      <c r="X43" s="43"/>
      <c r="Y43" s="7"/>
      <c r="Z43" s="7"/>
    </row>
    <row r="44" spans="1:28" x14ac:dyDescent="0.25">
      <c r="A44" s="38"/>
      <c r="B44" s="3"/>
      <c r="C44" s="12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37"/>
      <c r="W44" s="37"/>
      <c r="X44" s="29"/>
      <c r="Y44" s="7"/>
      <c r="Z44" s="7"/>
    </row>
    <row r="45" spans="1:28" x14ac:dyDescent="0.25">
      <c r="A45" s="38" t="s">
        <v>62</v>
      </c>
      <c r="B45" s="7">
        <f>SUM(D45:AB45)</f>
        <v>0</v>
      </c>
      <c r="C45" s="29">
        <f>SUM(C16:C44)</f>
        <v>-8335.7749999999996</v>
      </c>
      <c r="D45" s="7">
        <f t="shared" ref="D45:AB45" si="4">-SUM(D16:D44)+D14</f>
        <v>0</v>
      </c>
      <c r="E45" s="7">
        <f t="shared" si="4"/>
        <v>0</v>
      </c>
      <c r="F45" s="7">
        <f t="shared" si="4"/>
        <v>0</v>
      </c>
      <c r="G45" s="7">
        <f t="shared" si="4"/>
        <v>0</v>
      </c>
      <c r="H45" s="7">
        <f t="shared" si="4"/>
        <v>0</v>
      </c>
      <c r="I45" s="7">
        <f t="shared" si="4"/>
        <v>0</v>
      </c>
      <c r="J45" s="7">
        <f t="shared" si="4"/>
        <v>0</v>
      </c>
      <c r="K45" s="7">
        <f t="shared" si="4"/>
        <v>0</v>
      </c>
      <c r="L45" s="7">
        <f t="shared" si="4"/>
        <v>0</v>
      </c>
      <c r="M45" s="7">
        <f t="shared" si="4"/>
        <v>0</v>
      </c>
      <c r="N45" s="7">
        <f t="shared" si="4"/>
        <v>0</v>
      </c>
      <c r="O45" s="7">
        <f t="shared" si="4"/>
        <v>0</v>
      </c>
      <c r="P45" s="7">
        <f t="shared" si="4"/>
        <v>0</v>
      </c>
      <c r="Q45" s="7">
        <f t="shared" si="4"/>
        <v>0</v>
      </c>
      <c r="R45" s="7">
        <f t="shared" si="4"/>
        <v>0</v>
      </c>
      <c r="S45" s="7">
        <f t="shared" si="4"/>
        <v>0</v>
      </c>
      <c r="T45" s="7">
        <f t="shared" si="4"/>
        <v>0</v>
      </c>
      <c r="U45" s="7">
        <f t="shared" si="4"/>
        <v>0</v>
      </c>
      <c r="V45" s="43">
        <f t="shared" si="4"/>
        <v>0</v>
      </c>
      <c r="W45" s="43">
        <f t="shared" si="4"/>
        <v>0</v>
      </c>
      <c r="X45" s="333">
        <f t="shared" si="4"/>
        <v>0</v>
      </c>
      <c r="Y45" s="333">
        <f t="shared" si="4"/>
        <v>0</v>
      </c>
      <c r="Z45" s="333">
        <f t="shared" si="4"/>
        <v>0</v>
      </c>
      <c r="AA45" s="333">
        <f t="shared" si="4"/>
        <v>0</v>
      </c>
      <c r="AB45" s="333">
        <f t="shared" si="4"/>
        <v>0</v>
      </c>
    </row>
    <row r="46" spans="1:28" x14ac:dyDescent="0.25">
      <c r="A46" s="38"/>
      <c r="B46" s="29"/>
      <c r="C46" s="3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8" x14ac:dyDescent="0.25">
      <c r="A47" s="39" t="s">
        <v>63</v>
      </c>
      <c r="B47" s="3"/>
      <c r="C47" s="30">
        <f>+C14+C45</f>
        <v>0</v>
      </c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8" x14ac:dyDescent="0.25">
      <c r="A48" s="3"/>
      <c r="B48" s="3"/>
      <c r="C48" s="3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x14ac:dyDescent="0.25">
      <c r="A49" s="3"/>
      <c r="B49" s="36"/>
      <c r="C49" s="3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x14ac:dyDescent="0.25">
      <c r="A50" s="3"/>
      <c r="B50" s="3"/>
      <c r="C50" s="3"/>
      <c r="E50" s="7"/>
      <c r="F50" s="4"/>
      <c r="G50" s="4"/>
      <c r="H50" s="4"/>
      <c r="I50" s="4"/>
      <c r="J50" s="4"/>
      <c r="K50" s="4"/>
      <c r="L50" s="4"/>
      <c r="M50" s="4"/>
      <c r="N50" s="7">
        <f>SUM(E32:E50)</f>
        <v>0</v>
      </c>
      <c r="O50" s="4"/>
      <c r="P50" s="4"/>
      <c r="Q50" s="4"/>
      <c r="R50" s="4"/>
      <c r="S50" s="4"/>
    </row>
    <row r="51" spans="1:26" x14ac:dyDescent="0.25">
      <c r="B51" s="3"/>
      <c r="C51" s="3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</row>
    <row r="52" spans="1:26" x14ac:dyDescent="0.25"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</row>
    <row r="53" spans="1:26" x14ac:dyDescent="0.25"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</row>
    <row r="54" spans="1:26" x14ac:dyDescent="0.25"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</row>
    <row r="55" spans="1:26" x14ac:dyDescent="0.25"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</row>
    <row r="56" spans="1:26" x14ac:dyDescent="0.25"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</row>
    <row r="57" spans="1:26" x14ac:dyDescent="0.25"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</row>
    <row r="58" spans="1:26" x14ac:dyDescent="0.25"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</row>
    <row r="59" spans="1:26" x14ac:dyDescent="0.25"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</row>
    <row r="60" spans="1:26" x14ac:dyDescent="0.25"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</row>
    <row r="61" spans="1:26" x14ac:dyDescent="0.25"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</row>
  </sheetData>
  <pageMargins left="0.7" right="0.7" top="0.75" bottom="0.75" header="0.3" footer="0.3"/>
  <pageSetup scale="69" orientation="landscape" horizontalDpi="4294967294" verticalDpi="4294967294" r:id="rId1"/>
  <headerFooter>
    <oddFooter>&amp;Z&amp;F&amp;RPage &amp;P</oddFooter>
  </headerFooter>
  <ignoredErrors>
    <ignoredError sqref="W37" formula="1"/>
  </ignoredErrors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A00-000000000000}">
  <sheetPr codeName="Sheet128">
    <tabColor theme="6" tint="-0.249977111117893"/>
    <pageSetUpPr fitToPage="1"/>
  </sheetPr>
  <dimension ref="A1:AB61"/>
  <sheetViews>
    <sheetView workbookViewId="0"/>
  </sheetViews>
  <sheetFormatPr defaultColWidth="8.85546875" defaultRowHeight="15" x14ac:dyDescent="0.25"/>
  <cols>
    <col min="1" max="1" width="20.85546875" customWidth="1"/>
    <col min="2" max="2" width="9.5703125" bestFit="1" customWidth="1"/>
    <col min="3" max="3" width="12.85546875" customWidth="1"/>
    <col min="4" max="12" width="7.42578125" hidden="1" customWidth="1"/>
    <col min="13" max="13" width="7.5703125" hidden="1" customWidth="1"/>
    <col min="14" max="25" width="10.42578125" customWidth="1"/>
  </cols>
  <sheetData>
    <row r="1" spans="1:28" x14ac:dyDescent="0.25">
      <c r="A1" s="11" t="s">
        <v>10</v>
      </c>
      <c r="O1" t="s">
        <v>647</v>
      </c>
    </row>
    <row r="2" spans="1:28" x14ac:dyDescent="0.25">
      <c r="A2" s="9" t="s">
        <v>438</v>
      </c>
    </row>
    <row r="3" spans="1:28" x14ac:dyDescent="0.25">
      <c r="A3" s="9" t="s">
        <v>918</v>
      </c>
    </row>
    <row r="4" spans="1:28" x14ac:dyDescent="0.25">
      <c r="R4" s="40" t="s">
        <v>4</v>
      </c>
      <c r="S4" s="41"/>
      <c r="T4" s="40" t="s">
        <v>8</v>
      </c>
    </row>
    <row r="5" spans="1:28" x14ac:dyDescent="0.25">
      <c r="A5" s="10" t="s">
        <v>9</v>
      </c>
      <c r="B5" s="12" t="s">
        <v>64</v>
      </c>
      <c r="C5" s="12" t="s">
        <v>12</v>
      </c>
      <c r="R5" s="42" t="s">
        <v>2</v>
      </c>
      <c r="S5" s="42" t="s">
        <v>60</v>
      </c>
      <c r="T5" s="42" t="s">
        <v>7</v>
      </c>
    </row>
    <row r="6" spans="1:28" x14ac:dyDescent="0.25">
      <c r="B6" s="3"/>
      <c r="R6" s="3"/>
    </row>
    <row r="7" spans="1:28" x14ac:dyDescent="0.25">
      <c r="A7" s="213" t="s">
        <v>959</v>
      </c>
      <c r="B7" s="212"/>
      <c r="C7" s="214"/>
      <c r="D7" s="293"/>
      <c r="E7" s="293"/>
      <c r="F7" s="293"/>
      <c r="G7" s="293"/>
      <c r="H7" s="293"/>
      <c r="I7" s="293"/>
      <c r="J7" s="293"/>
      <c r="K7" s="293"/>
      <c r="L7" s="293"/>
      <c r="M7" s="293"/>
      <c r="N7" s="293"/>
      <c r="O7" s="294"/>
      <c r="P7" s="6"/>
      <c r="Q7" s="6"/>
      <c r="R7" s="13">
        <f>+C14</f>
        <v>464695.41</v>
      </c>
      <c r="S7" s="13">
        <f>+-C45</f>
        <v>464695.41000000003</v>
      </c>
      <c r="T7" s="13">
        <f>+R7-S7</f>
        <v>0</v>
      </c>
    </row>
    <row r="8" spans="1:28" x14ac:dyDescent="0.25">
      <c r="A8" s="213"/>
      <c r="B8" s="3">
        <v>816</v>
      </c>
      <c r="D8" s="293"/>
      <c r="E8" s="293"/>
      <c r="F8" s="293"/>
      <c r="G8" s="293"/>
      <c r="H8" s="293"/>
      <c r="I8" s="293"/>
      <c r="J8" s="293"/>
      <c r="K8" s="293"/>
      <c r="L8" s="293"/>
      <c r="M8" s="293"/>
      <c r="N8" s="293"/>
      <c r="O8" s="294"/>
      <c r="P8" s="6"/>
      <c r="Q8" s="6"/>
    </row>
    <row r="9" spans="1:28" x14ac:dyDescent="0.25">
      <c r="A9" s="2"/>
      <c r="B9" s="3"/>
      <c r="D9" s="293"/>
      <c r="E9" s="293"/>
      <c r="F9" s="293"/>
      <c r="G9" s="293"/>
      <c r="H9" s="293"/>
      <c r="I9" s="293"/>
      <c r="J9" s="293"/>
      <c r="K9" s="293"/>
      <c r="L9" s="293"/>
      <c r="M9" s="293"/>
      <c r="N9" s="293"/>
      <c r="O9" s="294"/>
      <c r="P9" s="6"/>
      <c r="Q9" s="6"/>
    </row>
    <row r="10" spans="1:28" x14ac:dyDescent="0.25">
      <c r="B10" s="3"/>
    </row>
    <row r="11" spans="1:28" x14ac:dyDescent="0.25">
      <c r="A11" s="686" t="s">
        <v>66</v>
      </c>
      <c r="B11" s="212" t="s">
        <v>1261</v>
      </c>
      <c r="C11" s="214"/>
    </row>
    <row r="12" spans="1:28" x14ac:dyDescent="0.25">
      <c r="B12" s="28"/>
      <c r="C12" s="2"/>
    </row>
    <row r="13" spans="1:28" x14ac:dyDescent="0.25">
      <c r="A13" s="9" t="s">
        <v>5</v>
      </c>
      <c r="C13" s="31" t="s">
        <v>3</v>
      </c>
      <c r="D13" s="32">
        <v>1994</v>
      </c>
      <c r="E13" s="32">
        <v>1995</v>
      </c>
      <c r="F13" s="32">
        <v>1996</v>
      </c>
      <c r="G13" s="32">
        <v>1997</v>
      </c>
      <c r="H13" s="32">
        <v>1998</v>
      </c>
      <c r="I13" s="32">
        <v>1999</v>
      </c>
      <c r="J13" s="32">
        <v>2000</v>
      </c>
      <c r="K13" s="32">
        <v>2001</v>
      </c>
      <c r="L13" s="32">
        <v>2002</v>
      </c>
      <c r="M13" s="32">
        <v>2003</v>
      </c>
      <c r="N13" s="32">
        <v>2004</v>
      </c>
      <c r="O13" s="32">
        <v>2005</v>
      </c>
      <c r="P13" s="32">
        <v>2006</v>
      </c>
      <c r="Q13" s="32">
        <v>2007</v>
      </c>
      <c r="R13" s="32">
        <v>2008</v>
      </c>
      <c r="S13" s="32">
        <v>2009</v>
      </c>
      <c r="T13" s="32">
        <v>2010</v>
      </c>
      <c r="U13" s="32">
        <v>2011</v>
      </c>
      <c r="V13" s="32">
        <v>2012</v>
      </c>
      <c r="W13" s="32">
        <v>2013</v>
      </c>
      <c r="X13" s="32">
        <v>2014</v>
      </c>
      <c r="Y13" s="328">
        <v>2015</v>
      </c>
      <c r="Z13" s="32">
        <v>2016</v>
      </c>
      <c r="AA13" s="328">
        <v>2017</v>
      </c>
      <c r="AB13" s="32">
        <v>2018</v>
      </c>
    </row>
    <row r="14" spans="1:28" x14ac:dyDescent="0.25">
      <c r="A14" s="9" t="s">
        <v>73</v>
      </c>
      <c r="C14" s="295">
        <f>SUM(D14:Y14)</f>
        <v>464695.41</v>
      </c>
      <c r="D14" s="233">
        <v>0</v>
      </c>
      <c r="E14" s="233">
        <v>0</v>
      </c>
      <c r="F14" s="233">
        <v>0</v>
      </c>
      <c r="G14" s="233">
        <v>0</v>
      </c>
      <c r="H14" s="233">
        <v>0</v>
      </c>
      <c r="I14" s="233">
        <v>0</v>
      </c>
      <c r="J14" s="233">
        <v>0</v>
      </c>
      <c r="K14" s="233">
        <v>0</v>
      </c>
      <c r="L14" s="233">
        <v>0</v>
      </c>
      <c r="M14" s="233">
        <v>0</v>
      </c>
      <c r="N14" s="233"/>
      <c r="O14" s="233"/>
      <c r="P14" s="233"/>
      <c r="Q14" s="233"/>
      <c r="R14" s="233"/>
      <c r="S14" s="233"/>
      <c r="T14" s="233"/>
      <c r="U14" s="233"/>
      <c r="V14" s="233"/>
      <c r="W14" s="233"/>
      <c r="X14" s="233">
        <v>464695.41</v>
      </c>
      <c r="Y14" s="336"/>
    </row>
    <row r="15" spans="1:28" x14ac:dyDescent="0.25">
      <c r="A15" s="34"/>
      <c r="B15" s="2"/>
      <c r="C15" s="2"/>
      <c r="S15" s="233"/>
      <c r="T15" s="233"/>
      <c r="U15" s="233"/>
      <c r="V15" s="233"/>
      <c r="W15" s="233"/>
      <c r="X15" s="233"/>
    </row>
    <row r="16" spans="1:28" x14ac:dyDescent="0.25">
      <c r="A16" s="9" t="s">
        <v>6</v>
      </c>
      <c r="B16" s="3">
        <v>1994</v>
      </c>
      <c r="C16" s="13">
        <f>-SUM(D16:Y16)</f>
        <v>0</v>
      </c>
      <c r="D16" s="297">
        <f>+D$14/7/2</f>
        <v>0</v>
      </c>
      <c r="E16" s="297"/>
      <c r="F16" s="297"/>
      <c r="G16" s="297"/>
      <c r="H16" s="297"/>
      <c r="I16" s="297"/>
      <c r="J16" s="297"/>
      <c r="K16" s="297"/>
      <c r="L16" s="297"/>
      <c r="M16" s="297"/>
      <c r="N16" s="297"/>
      <c r="O16" s="297"/>
      <c r="P16" s="297"/>
      <c r="Q16" s="297"/>
      <c r="R16" s="297"/>
      <c r="S16" s="233"/>
      <c r="T16" s="233"/>
      <c r="U16" s="233"/>
      <c r="V16" s="233"/>
      <c r="W16" s="233"/>
      <c r="X16" s="233"/>
      <c r="Y16" s="297"/>
      <c r="Z16" s="297"/>
    </row>
    <row r="17" spans="1:26" x14ac:dyDescent="0.25">
      <c r="B17" s="3">
        <v>1995</v>
      </c>
      <c r="C17" s="13">
        <f t="shared" ref="C17:C39" si="0">-SUM(D17:Y17)</f>
        <v>0</v>
      </c>
      <c r="D17" s="297">
        <f>+D$14/7</f>
        <v>0</v>
      </c>
      <c r="E17" s="297">
        <f>+E$14/7/2</f>
        <v>0</v>
      </c>
      <c r="F17" s="297"/>
      <c r="G17" s="297"/>
      <c r="H17" s="297"/>
      <c r="I17" s="297"/>
      <c r="J17" s="297"/>
      <c r="K17" s="297"/>
      <c r="L17" s="297"/>
      <c r="M17" s="297"/>
      <c r="N17" s="297"/>
      <c r="O17" s="297"/>
      <c r="P17" s="297"/>
      <c r="Q17" s="297"/>
      <c r="R17" s="297"/>
      <c r="S17" s="233"/>
      <c r="T17" s="233"/>
      <c r="U17" s="233"/>
      <c r="V17" s="233"/>
      <c r="W17" s="233"/>
      <c r="X17" s="233"/>
      <c r="Y17" s="297"/>
      <c r="Z17" s="297"/>
    </row>
    <row r="18" spans="1:26" x14ac:dyDescent="0.25">
      <c r="B18" s="3">
        <v>1996</v>
      </c>
      <c r="C18" s="13">
        <f t="shared" si="0"/>
        <v>0</v>
      </c>
      <c r="D18" s="297">
        <f>+D17</f>
        <v>0</v>
      </c>
      <c r="E18" s="297">
        <f>+E$14/7</f>
        <v>0</v>
      </c>
      <c r="F18" s="297">
        <f>+F$14/7/2</f>
        <v>0</v>
      </c>
      <c r="G18" s="297"/>
      <c r="H18" s="297"/>
      <c r="I18" s="297"/>
      <c r="J18" s="297"/>
      <c r="K18" s="297"/>
      <c r="L18" s="297"/>
      <c r="M18" s="297"/>
      <c r="N18" s="297"/>
      <c r="O18" s="297"/>
      <c r="P18" s="297"/>
      <c r="Q18" s="297"/>
      <c r="R18" s="297"/>
      <c r="S18" s="233"/>
      <c r="T18" s="233"/>
      <c r="U18" s="233"/>
      <c r="V18" s="233"/>
      <c r="W18" s="233"/>
      <c r="X18" s="233"/>
      <c r="Y18" s="297"/>
      <c r="Z18" s="297"/>
    </row>
    <row r="19" spans="1:26" x14ac:dyDescent="0.25">
      <c r="B19" s="3">
        <v>1997</v>
      </c>
      <c r="C19" s="13">
        <f t="shared" si="0"/>
        <v>0</v>
      </c>
      <c r="D19" s="297">
        <f>+D18</f>
        <v>0</v>
      </c>
      <c r="E19" s="297">
        <f>+E18</f>
        <v>0</v>
      </c>
      <c r="F19" s="297">
        <f>+F$14/7</f>
        <v>0</v>
      </c>
      <c r="G19" s="297">
        <f>+G$14/7/2</f>
        <v>0</v>
      </c>
      <c r="H19" s="297"/>
      <c r="I19" s="297"/>
      <c r="J19" s="297"/>
      <c r="K19" s="297"/>
      <c r="L19" s="297"/>
      <c r="M19" s="297"/>
      <c r="N19" s="297"/>
      <c r="O19" s="297"/>
      <c r="P19" s="297"/>
      <c r="Q19" s="297"/>
      <c r="R19" s="297"/>
      <c r="S19" s="233"/>
      <c r="T19" s="233"/>
      <c r="U19" s="233"/>
      <c r="V19" s="233"/>
      <c r="W19" s="233"/>
      <c r="X19" s="233"/>
      <c r="Y19" s="297"/>
      <c r="Z19" s="297"/>
    </row>
    <row r="20" spans="1:26" x14ac:dyDescent="0.25">
      <c r="B20" s="3">
        <v>1998</v>
      </c>
      <c r="C20" s="13">
        <f t="shared" si="0"/>
        <v>0</v>
      </c>
      <c r="D20" s="297">
        <f>+D19</f>
        <v>0</v>
      </c>
      <c r="E20" s="297">
        <f>+E19</f>
        <v>0</v>
      </c>
      <c r="F20" s="297">
        <f>+F19</f>
        <v>0</v>
      </c>
      <c r="G20" s="297">
        <f>+G$14/7</f>
        <v>0</v>
      </c>
      <c r="H20" s="297">
        <f>+H$14/7/2</f>
        <v>0</v>
      </c>
      <c r="I20" s="297"/>
      <c r="J20" s="297"/>
      <c r="K20" s="297"/>
      <c r="L20" s="297"/>
      <c r="M20" s="297"/>
      <c r="N20" s="297"/>
      <c r="O20" s="297"/>
      <c r="P20" s="297"/>
      <c r="Q20" s="297"/>
      <c r="R20" s="297"/>
      <c r="S20" s="233"/>
      <c r="T20" s="233"/>
      <c r="U20" s="233"/>
      <c r="V20" s="233"/>
      <c r="W20" s="233"/>
      <c r="X20" s="233"/>
      <c r="Y20" s="297"/>
      <c r="Z20" s="297"/>
    </row>
    <row r="21" spans="1:26" x14ac:dyDescent="0.25">
      <c r="B21" s="3">
        <v>1999</v>
      </c>
      <c r="C21" s="13">
        <f t="shared" si="0"/>
        <v>0</v>
      </c>
      <c r="D21" s="297">
        <f>+D20</f>
        <v>0</v>
      </c>
      <c r="E21" s="297">
        <f>+E20</f>
        <v>0</v>
      </c>
      <c r="F21" s="297">
        <f>+F20</f>
        <v>0</v>
      </c>
      <c r="G21" s="297">
        <f>+G20</f>
        <v>0</v>
      </c>
      <c r="H21" s="297">
        <f>+H$14/7</f>
        <v>0</v>
      </c>
      <c r="I21" s="297">
        <f>+I$14/7/2</f>
        <v>0</v>
      </c>
      <c r="J21" s="297"/>
      <c r="K21" s="297"/>
      <c r="L21" s="297"/>
      <c r="M21" s="297"/>
      <c r="N21" s="297"/>
      <c r="O21" s="297"/>
      <c r="P21" s="297"/>
      <c r="Q21" s="297"/>
      <c r="R21" s="297"/>
      <c r="S21" s="233"/>
      <c r="T21" s="233"/>
      <c r="U21" s="233"/>
      <c r="V21" s="233"/>
      <c r="W21" s="233"/>
      <c r="X21" s="233"/>
      <c r="Y21" s="297"/>
      <c r="Z21" s="297"/>
    </row>
    <row r="22" spans="1:26" x14ac:dyDescent="0.25">
      <c r="B22" s="3">
        <v>2000</v>
      </c>
      <c r="C22" s="13">
        <f t="shared" si="0"/>
        <v>0</v>
      </c>
      <c r="D22" s="297">
        <f>+D21</f>
        <v>0</v>
      </c>
      <c r="E22" s="297">
        <f>+E21</f>
        <v>0</v>
      </c>
      <c r="F22" s="297">
        <f>+F21</f>
        <v>0</v>
      </c>
      <c r="G22" s="297">
        <f>+G21</f>
        <v>0</v>
      </c>
      <c r="H22" s="297">
        <f>+H21</f>
        <v>0</v>
      </c>
      <c r="I22" s="297">
        <f>+I$14/7</f>
        <v>0</v>
      </c>
      <c r="J22" s="297">
        <f>+J$14/7/2</f>
        <v>0</v>
      </c>
      <c r="K22" s="297"/>
      <c r="L22" s="297"/>
      <c r="M22" s="297"/>
      <c r="N22" s="297"/>
      <c r="O22" s="297"/>
      <c r="P22" s="297"/>
      <c r="Q22" s="297"/>
      <c r="R22" s="297"/>
      <c r="S22" s="233"/>
      <c r="T22" s="233"/>
      <c r="U22" s="233"/>
      <c r="V22" s="233"/>
      <c r="W22" s="233"/>
      <c r="X22" s="233"/>
      <c r="Y22" s="297"/>
      <c r="Z22" s="297"/>
    </row>
    <row r="23" spans="1:26" x14ac:dyDescent="0.25">
      <c r="B23" s="3">
        <v>2001</v>
      </c>
      <c r="C23" s="13">
        <f t="shared" si="0"/>
        <v>0</v>
      </c>
      <c r="D23" s="297">
        <f>+D$14/7/2</f>
        <v>0</v>
      </c>
      <c r="E23" s="297">
        <f>+E22</f>
        <v>0</v>
      </c>
      <c r="F23" s="297">
        <f>+F22</f>
        <v>0</v>
      </c>
      <c r="G23" s="297">
        <f>+G22</f>
        <v>0</v>
      </c>
      <c r="H23" s="297">
        <f>+H22</f>
        <v>0</v>
      </c>
      <c r="I23" s="297">
        <f>+I22</f>
        <v>0</v>
      </c>
      <c r="J23" s="297">
        <f>+J$14/7</f>
        <v>0</v>
      </c>
      <c r="K23" s="297">
        <f>+K$14/7/2</f>
        <v>0</v>
      </c>
      <c r="L23" s="297"/>
      <c r="M23" s="297"/>
      <c r="N23" s="297"/>
      <c r="O23" s="297"/>
      <c r="P23" s="297"/>
      <c r="Q23" s="297"/>
      <c r="R23" s="297"/>
      <c r="S23" s="233"/>
      <c r="T23" s="233"/>
      <c r="U23" s="233"/>
      <c r="V23" s="233"/>
      <c r="W23" s="233"/>
      <c r="X23" s="233"/>
      <c r="Y23" s="297"/>
      <c r="Z23" s="297"/>
    </row>
    <row r="24" spans="1:26" x14ac:dyDescent="0.25">
      <c r="B24" s="3">
        <v>2002</v>
      </c>
      <c r="C24" s="13">
        <f t="shared" si="0"/>
        <v>0</v>
      </c>
      <c r="D24" s="297"/>
      <c r="E24" s="297">
        <f>+E$14/7/2</f>
        <v>0</v>
      </c>
      <c r="F24" s="297">
        <f>+F23</f>
        <v>0</v>
      </c>
      <c r="G24" s="297">
        <f>+G23</f>
        <v>0</v>
      </c>
      <c r="H24" s="297">
        <f>+H23</f>
        <v>0</v>
      </c>
      <c r="I24" s="297">
        <f>+I23</f>
        <v>0</v>
      </c>
      <c r="J24" s="297">
        <f>+J23</f>
        <v>0</v>
      </c>
      <c r="K24" s="297">
        <f>+K$14/7</f>
        <v>0</v>
      </c>
      <c r="L24" s="297">
        <f>+L$14/7/2</f>
        <v>0</v>
      </c>
      <c r="M24" s="297"/>
      <c r="N24" s="297"/>
      <c r="O24" s="297"/>
      <c r="P24" s="297"/>
      <c r="Q24" s="297"/>
      <c r="R24" s="297"/>
      <c r="S24" s="233"/>
      <c r="T24" s="233"/>
      <c r="U24" s="233"/>
      <c r="V24" s="233"/>
      <c r="W24" s="233"/>
      <c r="X24" s="233"/>
      <c r="Y24" s="297"/>
      <c r="Z24" s="297"/>
    </row>
    <row r="25" spans="1:26" x14ac:dyDescent="0.25">
      <c r="B25" s="3">
        <v>2003</v>
      </c>
      <c r="C25" s="13">
        <f t="shared" si="0"/>
        <v>0</v>
      </c>
      <c r="D25" s="297"/>
      <c r="E25" s="297"/>
      <c r="F25" s="297">
        <f>+F$14/7/2</f>
        <v>0</v>
      </c>
      <c r="G25" s="297">
        <f>+G24</f>
        <v>0</v>
      </c>
      <c r="H25" s="297">
        <f>+H24</f>
        <v>0</v>
      </c>
      <c r="I25" s="297">
        <f>+I24</f>
        <v>0</v>
      </c>
      <c r="J25" s="297">
        <f>+J24</f>
        <v>0</v>
      </c>
      <c r="K25" s="297">
        <f>+K24</f>
        <v>0</v>
      </c>
      <c r="L25" s="297">
        <f>+L$14/7</f>
        <v>0</v>
      </c>
      <c r="M25" s="297">
        <f>+M$14/7/2</f>
        <v>0</v>
      </c>
      <c r="N25" s="297"/>
      <c r="O25" s="297"/>
      <c r="P25" s="297"/>
      <c r="Q25" s="297"/>
      <c r="R25" s="297"/>
      <c r="S25" s="233"/>
      <c r="T25" s="233"/>
      <c r="U25" s="233"/>
      <c r="V25" s="233"/>
      <c r="W25" s="233"/>
      <c r="X25" s="233"/>
      <c r="Y25" s="297"/>
      <c r="Z25" s="297"/>
    </row>
    <row r="26" spans="1:26" x14ac:dyDescent="0.25">
      <c r="B26" s="3">
        <v>2004</v>
      </c>
      <c r="C26" s="13">
        <f t="shared" si="0"/>
        <v>0</v>
      </c>
      <c r="D26" s="297"/>
      <c r="E26" s="297"/>
      <c r="F26" s="297"/>
      <c r="G26" s="297">
        <f>+G$14/7/2</f>
        <v>0</v>
      </c>
      <c r="H26" s="297">
        <f>+H25</f>
        <v>0</v>
      </c>
      <c r="I26" s="297">
        <f>+I25</f>
        <v>0</v>
      </c>
      <c r="J26" s="297">
        <f>+J25</f>
        <v>0</v>
      </c>
      <c r="K26" s="297">
        <f>+K25</f>
        <v>0</v>
      </c>
      <c r="L26" s="297">
        <f>+L25</f>
        <v>0</v>
      </c>
      <c r="M26" s="297">
        <f>+M$14/7</f>
        <v>0</v>
      </c>
      <c r="N26" s="7">
        <f>+N$14/7/2</f>
        <v>0</v>
      </c>
      <c r="O26" s="7"/>
      <c r="P26" s="7"/>
      <c r="Q26" s="7"/>
      <c r="R26" s="7"/>
      <c r="S26" s="43"/>
      <c r="T26" s="43"/>
      <c r="U26" s="43"/>
      <c r="V26" s="43"/>
      <c r="W26" s="43"/>
      <c r="X26" s="43"/>
      <c r="Y26" s="7"/>
      <c r="Z26" s="297"/>
    </row>
    <row r="27" spans="1:26" x14ac:dyDescent="0.25">
      <c r="B27" s="3">
        <v>2005</v>
      </c>
      <c r="C27" s="13">
        <f t="shared" si="0"/>
        <v>0</v>
      </c>
      <c r="D27" s="297"/>
      <c r="E27" s="297"/>
      <c r="F27" s="297"/>
      <c r="G27" s="297"/>
      <c r="H27" s="297">
        <f>+H$14/7/2</f>
        <v>0</v>
      </c>
      <c r="I27" s="297">
        <f>+I26</f>
        <v>0</v>
      </c>
      <c r="J27" s="297">
        <f>+J26</f>
        <v>0</v>
      </c>
      <c r="K27" s="297">
        <f>+K26</f>
        <v>0</v>
      </c>
      <c r="L27" s="297">
        <f>+L26</f>
        <v>0</v>
      </c>
      <c r="M27" s="297">
        <f>+M26</f>
        <v>0</v>
      </c>
      <c r="N27" s="7">
        <f>+N$14/7</f>
        <v>0</v>
      </c>
      <c r="O27" s="7">
        <f>+O$14/7/2</f>
        <v>0</v>
      </c>
      <c r="P27" s="7"/>
      <c r="Q27" s="7"/>
      <c r="R27" s="7"/>
      <c r="S27" s="43"/>
      <c r="T27" s="43"/>
      <c r="U27" s="43"/>
      <c r="V27" s="43"/>
      <c r="W27" s="43"/>
      <c r="X27" s="43"/>
      <c r="Y27" s="7"/>
      <c r="Z27" s="297"/>
    </row>
    <row r="28" spans="1:26" x14ac:dyDescent="0.25">
      <c r="B28" s="3">
        <v>2006</v>
      </c>
      <c r="C28" s="13">
        <f t="shared" si="0"/>
        <v>0</v>
      </c>
      <c r="D28" s="297"/>
      <c r="E28" s="297"/>
      <c r="F28" s="297"/>
      <c r="G28" s="297"/>
      <c r="H28" s="297"/>
      <c r="I28" s="297">
        <f>+I$14/7/2</f>
        <v>0</v>
      </c>
      <c r="J28" s="297">
        <f>+J27</f>
        <v>0</v>
      </c>
      <c r="K28" s="297">
        <f>+K27</f>
        <v>0</v>
      </c>
      <c r="L28" s="297">
        <f>+L27</f>
        <v>0</v>
      </c>
      <c r="M28" s="297">
        <f>+M27</f>
        <v>0</v>
      </c>
      <c r="N28" s="7">
        <f>+N27</f>
        <v>0</v>
      </c>
      <c r="O28" s="7">
        <f>+O$14/7</f>
        <v>0</v>
      </c>
      <c r="P28" s="7">
        <f>+P$14/7/2</f>
        <v>0</v>
      </c>
      <c r="Q28" s="7"/>
      <c r="R28" s="7"/>
      <c r="S28" s="43"/>
      <c r="T28" s="43"/>
      <c r="U28" s="43"/>
      <c r="V28" s="43"/>
      <c r="W28" s="43"/>
      <c r="X28" s="43"/>
      <c r="Y28" s="7"/>
      <c r="Z28" s="297"/>
    </row>
    <row r="29" spans="1:26" x14ac:dyDescent="0.25">
      <c r="B29" s="3">
        <v>2007</v>
      </c>
      <c r="C29" s="13">
        <f t="shared" si="0"/>
        <v>0</v>
      </c>
      <c r="D29" s="297"/>
      <c r="E29" s="297"/>
      <c r="F29" s="297"/>
      <c r="G29" s="297"/>
      <c r="H29" s="297"/>
      <c r="I29" s="297"/>
      <c r="J29" s="297">
        <f>+J$14/7/2</f>
        <v>0</v>
      </c>
      <c r="K29" s="297">
        <f>+K28</f>
        <v>0</v>
      </c>
      <c r="L29" s="297">
        <f>+L28</f>
        <v>0</v>
      </c>
      <c r="M29" s="297">
        <f>+M28</f>
        <v>0</v>
      </c>
      <c r="N29" s="7">
        <f>+N28</f>
        <v>0</v>
      </c>
      <c r="O29" s="7">
        <f>+O28</f>
        <v>0</v>
      </c>
      <c r="P29" s="7">
        <f>+P$14/7</f>
        <v>0</v>
      </c>
      <c r="Q29" s="7">
        <f>+Q$14/7/2</f>
        <v>0</v>
      </c>
      <c r="R29" s="7"/>
      <c r="S29" s="43"/>
      <c r="T29" s="43"/>
      <c r="U29" s="43"/>
      <c r="V29" s="43"/>
      <c r="W29" s="43"/>
      <c r="X29" s="43"/>
      <c r="Y29" s="7"/>
      <c r="Z29" s="297"/>
    </row>
    <row r="30" spans="1:26" x14ac:dyDescent="0.25">
      <c r="B30" s="3">
        <v>2008</v>
      </c>
      <c r="C30" s="13">
        <f t="shared" si="0"/>
        <v>0</v>
      </c>
      <c r="D30" s="297"/>
      <c r="E30" s="297"/>
      <c r="F30" s="297"/>
      <c r="G30" s="297"/>
      <c r="H30" s="297"/>
      <c r="I30" s="297"/>
      <c r="J30" s="297"/>
      <c r="K30" s="297">
        <f>+K$14/7/2</f>
        <v>0</v>
      </c>
      <c r="L30" s="297">
        <f>+L29</f>
        <v>0</v>
      </c>
      <c r="M30" s="297">
        <f>+M29</f>
        <v>0</v>
      </c>
      <c r="N30" s="7">
        <f>+N29</f>
        <v>0</v>
      </c>
      <c r="O30" s="7">
        <f>+O29</f>
        <v>0</v>
      </c>
      <c r="P30" s="7">
        <f>+P29</f>
        <v>0</v>
      </c>
      <c r="Q30" s="7">
        <f>+Q$14/7</f>
        <v>0</v>
      </c>
      <c r="R30" s="7">
        <f>+R$14/7/2</f>
        <v>0</v>
      </c>
      <c r="S30" s="43"/>
      <c r="T30" s="43"/>
      <c r="U30" s="43"/>
      <c r="V30" s="43"/>
      <c r="W30" s="43"/>
      <c r="X30" s="43"/>
      <c r="Y30" s="7"/>
      <c r="Z30" s="297"/>
    </row>
    <row r="31" spans="1:26" x14ac:dyDescent="0.25">
      <c r="B31" s="3">
        <v>2009</v>
      </c>
      <c r="C31" s="13">
        <f t="shared" si="0"/>
        <v>0</v>
      </c>
      <c r="D31" s="297"/>
      <c r="E31" s="297"/>
      <c r="F31" s="297"/>
      <c r="G31" s="297"/>
      <c r="H31" s="297"/>
      <c r="I31" s="297"/>
      <c r="J31" s="297"/>
      <c r="K31" s="297"/>
      <c r="L31" s="297">
        <f>+L$14/7/2</f>
        <v>0</v>
      </c>
      <c r="M31" s="297">
        <f>+M30</f>
        <v>0</v>
      </c>
      <c r="N31" s="7">
        <f>+N30</f>
        <v>0</v>
      </c>
      <c r="O31" s="7">
        <f>+O30</f>
        <v>0</v>
      </c>
      <c r="P31" s="7">
        <f>+P30</f>
        <v>0</v>
      </c>
      <c r="Q31" s="7">
        <f>+Q30</f>
        <v>0</v>
      </c>
      <c r="R31" s="7">
        <f>+R$14/7</f>
        <v>0</v>
      </c>
      <c r="S31" s="43">
        <f>+S$14/7/2</f>
        <v>0</v>
      </c>
      <c r="T31" s="43"/>
      <c r="U31" s="43"/>
      <c r="V31" s="43"/>
      <c r="W31" s="43"/>
      <c r="X31" s="43"/>
      <c r="Y31" s="7"/>
      <c r="Z31" s="297"/>
    </row>
    <row r="32" spans="1:26" x14ac:dyDescent="0.25">
      <c r="A32" s="38" t="s">
        <v>59</v>
      </c>
      <c r="B32" s="3">
        <v>2010</v>
      </c>
      <c r="C32" s="13">
        <f t="shared" si="0"/>
        <v>0</v>
      </c>
      <c r="D32" s="297"/>
      <c r="E32" s="297"/>
      <c r="F32" s="297"/>
      <c r="G32" s="297"/>
      <c r="H32" s="297"/>
      <c r="I32" s="297"/>
      <c r="J32" s="297"/>
      <c r="K32" s="297"/>
      <c r="L32" s="297"/>
      <c r="M32" s="297">
        <f>+M$14/7/2</f>
        <v>0</v>
      </c>
      <c r="N32" s="7">
        <f>+N31</f>
        <v>0</v>
      </c>
      <c r="O32" s="7">
        <f>+O31</f>
        <v>0</v>
      </c>
      <c r="P32" s="7">
        <f>+P31</f>
        <v>0</v>
      </c>
      <c r="Q32" s="7">
        <f>+Q31</f>
        <v>0</v>
      </c>
      <c r="R32" s="7">
        <f>+R31</f>
        <v>0</v>
      </c>
      <c r="S32" s="43">
        <f>+S$14/7</f>
        <v>0</v>
      </c>
      <c r="T32" s="43">
        <f>+T$14/7/2</f>
        <v>0</v>
      </c>
      <c r="U32" s="43"/>
      <c r="V32" s="43"/>
      <c r="W32" s="43"/>
      <c r="X32" s="43"/>
      <c r="Y32" s="7"/>
      <c r="Z32" s="297"/>
    </row>
    <row r="33" spans="1:28" x14ac:dyDescent="0.25">
      <c r="A33" s="38"/>
      <c r="B33" s="3">
        <v>2011</v>
      </c>
      <c r="C33" s="13">
        <f t="shared" si="0"/>
        <v>0</v>
      </c>
      <c r="D33" s="297"/>
      <c r="E33" s="297"/>
      <c r="F33" s="297"/>
      <c r="G33" s="297"/>
      <c r="H33" s="297"/>
      <c r="I33" s="297"/>
      <c r="J33" s="297"/>
      <c r="K33" s="297"/>
      <c r="L33" s="297"/>
      <c r="M33" s="297"/>
      <c r="N33" s="7">
        <f>+N$14/7/2</f>
        <v>0</v>
      </c>
      <c r="O33" s="7">
        <f>+O32</f>
        <v>0</v>
      </c>
      <c r="P33" s="7">
        <f>+P32</f>
        <v>0</v>
      </c>
      <c r="Q33" s="7">
        <f>+Q32</f>
        <v>0</v>
      </c>
      <c r="R33" s="7">
        <f>+R32</f>
        <v>0</v>
      </c>
      <c r="S33" s="43">
        <f>+S32</f>
        <v>0</v>
      </c>
      <c r="T33" s="43">
        <f>+T$14/7</f>
        <v>0</v>
      </c>
      <c r="U33" s="43">
        <f>+U$14/7/2</f>
        <v>0</v>
      </c>
      <c r="V33" s="43"/>
      <c r="W33" s="43"/>
      <c r="X33" s="43"/>
      <c r="Y33" s="7"/>
      <c r="Z33" s="297"/>
    </row>
    <row r="34" spans="1:28" x14ac:dyDescent="0.25">
      <c r="A34" s="38"/>
      <c r="B34" s="3">
        <v>2012</v>
      </c>
      <c r="C34" s="13">
        <f t="shared" si="0"/>
        <v>0</v>
      </c>
      <c r="D34" s="297"/>
      <c r="E34" s="297"/>
      <c r="F34" s="297"/>
      <c r="G34" s="297"/>
      <c r="H34" s="297"/>
      <c r="I34" s="297"/>
      <c r="J34" s="297"/>
      <c r="K34" s="297"/>
      <c r="L34" s="297"/>
      <c r="M34" s="297"/>
      <c r="N34" s="7"/>
      <c r="O34" s="7">
        <f>+O$14/7/2</f>
        <v>0</v>
      </c>
      <c r="P34" s="7">
        <f>+P33</f>
        <v>0</v>
      </c>
      <c r="Q34" s="7">
        <f>+Q33</f>
        <v>0</v>
      </c>
      <c r="R34" s="7">
        <f>+R33</f>
        <v>0</v>
      </c>
      <c r="S34" s="43">
        <f>+S33</f>
        <v>0</v>
      </c>
      <c r="T34" s="43">
        <f>+T$14/7</f>
        <v>0</v>
      </c>
      <c r="U34" s="43">
        <f>+U$14/7</f>
        <v>0</v>
      </c>
      <c r="V34" s="43">
        <f>+V$14/7/2</f>
        <v>0</v>
      </c>
      <c r="W34" s="43"/>
      <c r="X34" s="43"/>
      <c r="Y34" s="7"/>
      <c r="Z34" s="297"/>
    </row>
    <row r="35" spans="1:28" x14ac:dyDescent="0.25">
      <c r="A35" s="38"/>
      <c r="B35" s="3">
        <v>2013</v>
      </c>
      <c r="C35" s="13">
        <f t="shared" si="0"/>
        <v>0</v>
      </c>
      <c r="D35" s="297"/>
      <c r="E35" s="297"/>
      <c r="F35" s="297"/>
      <c r="G35" s="297"/>
      <c r="H35" s="297"/>
      <c r="I35" s="297"/>
      <c r="J35" s="297"/>
      <c r="K35" s="297"/>
      <c r="L35" s="297"/>
      <c r="M35" s="297"/>
      <c r="N35" s="7"/>
      <c r="O35" s="7"/>
      <c r="P35" s="7">
        <f>P14/7/2</f>
        <v>0</v>
      </c>
      <c r="Q35" s="7">
        <f>Q14</f>
        <v>0</v>
      </c>
      <c r="R35" s="7">
        <f t="shared" ref="R35:U36" si="1">R34</f>
        <v>0</v>
      </c>
      <c r="S35" s="43">
        <f t="shared" si="1"/>
        <v>0</v>
      </c>
      <c r="T35" s="43">
        <f t="shared" si="1"/>
        <v>0</v>
      </c>
      <c r="U35" s="43">
        <f t="shared" si="1"/>
        <v>0</v>
      </c>
      <c r="V35" s="43">
        <f>V14/7</f>
        <v>0</v>
      </c>
      <c r="W35" s="43"/>
      <c r="X35" s="43"/>
      <c r="Y35" s="7"/>
      <c r="Z35" s="297"/>
    </row>
    <row r="36" spans="1:28" x14ac:dyDescent="0.25">
      <c r="A36" s="38"/>
      <c r="B36" s="3">
        <v>2014</v>
      </c>
      <c r="C36" s="13">
        <f t="shared" si="0"/>
        <v>-33192.529285714285</v>
      </c>
      <c r="D36" s="297"/>
      <c r="E36" s="297"/>
      <c r="F36" s="297"/>
      <c r="G36" s="297"/>
      <c r="H36" s="297"/>
      <c r="I36" s="297"/>
      <c r="J36" s="297"/>
      <c r="K36" s="297"/>
      <c r="L36" s="297"/>
      <c r="M36" s="297"/>
      <c r="N36" s="7"/>
      <c r="O36" s="7"/>
      <c r="P36" s="7"/>
      <c r="Q36" s="7">
        <f>Q14/7/2</f>
        <v>0</v>
      </c>
      <c r="R36" s="7">
        <f t="shared" si="1"/>
        <v>0</v>
      </c>
      <c r="S36" s="43">
        <f t="shared" si="1"/>
        <v>0</v>
      </c>
      <c r="T36" s="43">
        <f t="shared" si="1"/>
        <v>0</v>
      </c>
      <c r="U36" s="43">
        <f t="shared" si="1"/>
        <v>0</v>
      </c>
      <c r="V36" s="43">
        <f>V35</f>
        <v>0</v>
      </c>
      <c r="W36" s="43"/>
      <c r="X36" s="43">
        <f>$X$14/7/2</f>
        <v>33192.529285714285</v>
      </c>
      <c r="Y36" s="7"/>
      <c r="Z36" s="297"/>
    </row>
    <row r="37" spans="1:28" x14ac:dyDescent="0.25">
      <c r="A37" s="38"/>
      <c r="B37" s="3">
        <v>2015</v>
      </c>
      <c r="C37" s="13">
        <f t="shared" si="0"/>
        <v>-66385.05857142857</v>
      </c>
      <c r="D37" s="297"/>
      <c r="E37" s="297"/>
      <c r="F37" s="297"/>
      <c r="G37" s="297"/>
      <c r="H37" s="297"/>
      <c r="I37" s="297"/>
      <c r="J37" s="297"/>
      <c r="K37" s="297"/>
      <c r="L37" s="297"/>
      <c r="M37" s="297"/>
      <c r="N37" s="7"/>
      <c r="O37" s="7"/>
      <c r="P37" s="7"/>
      <c r="Q37" s="7"/>
      <c r="R37" s="7">
        <f>R14/7/2</f>
        <v>0</v>
      </c>
      <c r="S37" s="43">
        <f>S36</f>
        <v>0</v>
      </c>
      <c r="T37" s="43">
        <f>T36</f>
        <v>0</v>
      </c>
      <c r="U37" s="43">
        <f>U36</f>
        <v>0</v>
      </c>
      <c r="V37" s="43">
        <f>V36</f>
        <v>0</v>
      </c>
      <c r="W37" s="43">
        <f>W36</f>
        <v>0</v>
      </c>
      <c r="X37" s="43">
        <f>$X$14/7</f>
        <v>66385.05857142857</v>
      </c>
      <c r="Y37" s="7">
        <f>Y14/7/2</f>
        <v>0</v>
      </c>
      <c r="Z37" s="297"/>
    </row>
    <row r="38" spans="1:28" x14ac:dyDescent="0.25">
      <c r="A38" s="38"/>
      <c r="B38" s="3">
        <v>2016</v>
      </c>
      <c r="C38" s="13">
        <f t="shared" si="0"/>
        <v>-66385.05857142857</v>
      </c>
      <c r="D38" s="297"/>
      <c r="E38" s="297"/>
      <c r="F38" s="297"/>
      <c r="G38" s="297"/>
      <c r="H38" s="297"/>
      <c r="I38" s="297"/>
      <c r="J38" s="297"/>
      <c r="K38" s="297"/>
      <c r="L38" s="297"/>
      <c r="M38" s="297"/>
      <c r="N38" s="7"/>
      <c r="O38" s="7"/>
      <c r="P38" s="7"/>
      <c r="Q38" s="7"/>
      <c r="R38" s="7"/>
      <c r="S38" s="43"/>
      <c r="T38" s="43"/>
      <c r="U38" s="43"/>
      <c r="V38" s="43"/>
      <c r="W38" s="43"/>
      <c r="X38" s="43">
        <f t="shared" ref="X38:X42" si="2">$X$14/7</f>
        <v>66385.05857142857</v>
      </c>
      <c r="Y38" s="7"/>
      <c r="Z38" s="297"/>
    </row>
    <row r="39" spans="1:28" x14ac:dyDescent="0.25">
      <c r="A39" s="38"/>
      <c r="B39" s="3">
        <v>2017</v>
      </c>
      <c r="C39" s="13">
        <f t="shared" si="0"/>
        <v>-66385.05857142857</v>
      </c>
      <c r="D39" s="297"/>
      <c r="E39" s="297"/>
      <c r="F39" s="297"/>
      <c r="G39" s="297"/>
      <c r="H39" s="297"/>
      <c r="I39" s="297"/>
      <c r="J39" s="297"/>
      <c r="K39" s="297"/>
      <c r="L39" s="297"/>
      <c r="M39" s="297"/>
      <c r="N39" s="7"/>
      <c r="O39" s="7"/>
      <c r="P39" s="7"/>
      <c r="Q39" s="7"/>
      <c r="R39" s="7"/>
      <c r="S39" s="43"/>
      <c r="T39" s="43"/>
      <c r="U39" s="43"/>
      <c r="V39" s="43"/>
      <c r="W39" s="43"/>
      <c r="X39" s="43">
        <f t="shared" si="2"/>
        <v>66385.05857142857</v>
      </c>
      <c r="Y39" s="7"/>
      <c r="Z39" s="297"/>
    </row>
    <row r="40" spans="1:28" x14ac:dyDescent="0.25">
      <c r="A40" s="38"/>
      <c r="B40" s="3">
        <v>2018</v>
      </c>
      <c r="C40" s="13">
        <f>-SUM(D40:AB40)</f>
        <v>-66385.05857142857</v>
      </c>
      <c r="D40" s="297"/>
      <c r="E40" s="297"/>
      <c r="F40" s="297"/>
      <c r="G40" s="297"/>
      <c r="H40" s="297"/>
      <c r="I40" s="297"/>
      <c r="J40" s="297"/>
      <c r="K40" s="297"/>
      <c r="L40" s="297"/>
      <c r="M40" s="297"/>
      <c r="N40" s="7"/>
      <c r="O40" s="7"/>
      <c r="P40" s="7"/>
      <c r="Q40" s="7"/>
      <c r="R40" s="7"/>
      <c r="S40" s="43"/>
      <c r="T40" s="43"/>
      <c r="U40" s="43"/>
      <c r="V40" s="43"/>
      <c r="W40" s="43"/>
      <c r="X40" s="43">
        <f t="shared" si="2"/>
        <v>66385.05857142857</v>
      </c>
      <c r="Y40" s="7"/>
      <c r="Z40" s="297"/>
    </row>
    <row r="41" spans="1:28" x14ac:dyDescent="0.25">
      <c r="A41" s="38"/>
      <c r="B41" s="3">
        <v>2019</v>
      </c>
      <c r="C41" s="13">
        <f>-SUM(D41:AB41)</f>
        <v>-66385.05857142857</v>
      </c>
      <c r="D41" s="297"/>
      <c r="E41" s="297"/>
      <c r="F41" s="297"/>
      <c r="G41" s="297"/>
      <c r="H41" s="297"/>
      <c r="I41" s="297"/>
      <c r="J41" s="297"/>
      <c r="K41" s="297"/>
      <c r="L41" s="297"/>
      <c r="M41" s="297"/>
      <c r="N41" s="7"/>
      <c r="O41" s="7"/>
      <c r="P41" s="7"/>
      <c r="Q41" s="7"/>
      <c r="R41" s="7"/>
      <c r="S41" s="43"/>
      <c r="T41" s="43"/>
      <c r="U41" s="43"/>
      <c r="V41" s="43"/>
      <c r="W41" s="43"/>
      <c r="X41" s="43">
        <f t="shared" si="2"/>
        <v>66385.05857142857</v>
      </c>
      <c r="Y41" s="7"/>
      <c r="Z41" s="297"/>
    </row>
    <row r="42" spans="1:28" x14ac:dyDescent="0.25">
      <c r="A42" s="38"/>
      <c r="B42" s="3">
        <v>2020</v>
      </c>
      <c r="C42" s="13">
        <f t="shared" ref="C42:C43" si="3">-SUM(D42:AB42)</f>
        <v>-66385.05857142857</v>
      </c>
      <c r="D42" s="297"/>
      <c r="E42" s="297"/>
      <c r="F42" s="297"/>
      <c r="G42" s="297"/>
      <c r="H42" s="297"/>
      <c r="I42" s="297"/>
      <c r="J42" s="297"/>
      <c r="K42" s="297"/>
      <c r="L42" s="297"/>
      <c r="M42" s="297"/>
      <c r="N42" s="7"/>
      <c r="O42" s="7"/>
      <c r="P42" s="7"/>
      <c r="Q42" s="7"/>
      <c r="R42" s="7"/>
      <c r="S42" s="43"/>
      <c r="T42" s="43"/>
      <c r="U42" s="43"/>
      <c r="V42" s="43"/>
      <c r="W42" s="43"/>
      <c r="X42" s="43">
        <f t="shared" si="2"/>
        <v>66385.05857142857</v>
      </c>
      <c r="Y42" s="7"/>
      <c r="Z42" s="297"/>
    </row>
    <row r="43" spans="1:28" x14ac:dyDescent="0.25">
      <c r="A43" s="38"/>
      <c r="B43" s="3">
        <v>2021</v>
      </c>
      <c r="C43" s="13">
        <f t="shared" si="3"/>
        <v>-33192.529285714285</v>
      </c>
      <c r="D43" s="297"/>
      <c r="E43" s="297"/>
      <c r="F43" s="297"/>
      <c r="G43" s="297"/>
      <c r="H43" s="297"/>
      <c r="I43" s="297"/>
      <c r="J43" s="297"/>
      <c r="K43" s="297"/>
      <c r="L43" s="297"/>
      <c r="M43" s="297"/>
      <c r="N43" s="7"/>
      <c r="O43" s="7"/>
      <c r="P43" s="7"/>
      <c r="Q43" s="7"/>
      <c r="R43" s="7"/>
      <c r="S43" s="43"/>
      <c r="T43" s="43"/>
      <c r="U43" s="43"/>
      <c r="V43" s="43"/>
      <c r="W43" s="43"/>
      <c r="X43" s="43">
        <f>$X$14/7/2</f>
        <v>33192.529285714285</v>
      </c>
      <c r="Y43" s="7"/>
      <c r="Z43" s="297"/>
    </row>
    <row r="44" spans="1:28" x14ac:dyDescent="0.25">
      <c r="A44" s="38"/>
      <c r="B44" s="3"/>
      <c r="C44" s="12"/>
      <c r="D44" s="298"/>
      <c r="E44" s="298"/>
      <c r="F44" s="298"/>
      <c r="G44" s="298"/>
      <c r="H44" s="298"/>
      <c r="I44" s="298"/>
      <c r="J44" s="298"/>
      <c r="K44" s="298"/>
      <c r="L44" s="298"/>
      <c r="M44" s="298"/>
      <c r="N44" s="298"/>
      <c r="O44" s="298"/>
      <c r="P44" s="298"/>
      <c r="Q44" s="298"/>
      <c r="R44" s="298"/>
      <c r="S44" s="298"/>
      <c r="T44" s="298"/>
      <c r="U44" s="338"/>
      <c r="V44" s="275"/>
      <c r="W44" s="275"/>
      <c r="X44" s="275"/>
      <c r="Y44" s="297"/>
      <c r="Z44" s="298"/>
    </row>
    <row r="45" spans="1:28" x14ac:dyDescent="0.25">
      <c r="A45" s="38" t="s">
        <v>62</v>
      </c>
      <c r="B45" s="297">
        <f>SUM(D45:Y45)</f>
        <v>0</v>
      </c>
      <c r="C45" s="275">
        <f>SUM(C16:C44)</f>
        <v>-464695.41000000003</v>
      </c>
      <c r="D45" s="297">
        <f>-SUM(D16:D44)+D14</f>
        <v>0</v>
      </c>
      <c r="E45" s="297">
        <f t="shared" ref="E45:T45" si="4">-SUM(E16:E44)+E14</f>
        <v>0</v>
      </c>
      <c r="F45" s="297">
        <f t="shared" si="4"/>
        <v>0</v>
      </c>
      <c r="G45" s="297">
        <f t="shared" si="4"/>
        <v>0</v>
      </c>
      <c r="H45" s="297">
        <f t="shared" si="4"/>
        <v>0</v>
      </c>
      <c r="I45" s="297">
        <f t="shared" si="4"/>
        <v>0</v>
      </c>
      <c r="J45" s="297">
        <f t="shared" si="4"/>
        <v>0</v>
      </c>
      <c r="K45" s="297">
        <f t="shared" si="4"/>
        <v>0</v>
      </c>
      <c r="L45" s="297">
        <f t="shared" si="4"/>
        <v>0</v>
      </c>
      <c r="M45" s="297">
        <f t="shared" si="4"/>
        <v>0</v>
      </c>
      <c r="N45" s="297">
        <f t="shared" si="4"/>
        <v>0</v>
      </c>
      <c r="O45" s="297">
        <f t="shared" si="4"/>
        <v>0</v>
      </c>
      <c r="P45" s="297">
        <f t="shared" si="4"/>
        <v>0</v>
      </c>
      <c r="Q45" s="297">
        <f t="shared" si="4"/>
        <v>0</v>
      </c>
      <c r="R45" s="297">
        <f t="shared" si="4"/>
        <v>0</v>
      </c>
      <c r="S45" s="297">
        <f t="shared" si="4"/>
        <v>0</v>
      </c>
      <c r="T45" s="297">
        <f t="shared" si="4"/>
        <v>0</v>
      </c>
      <c r="U45" s="330">
        <f>-SUM(U16:U44)+U14</f>
        <v>0</v>
      </c>
      <c r="V45" s="330">
        <f t="shared" ref="V45:AB45" si="5">-SUM(V16:V44)+V14</f>
        <v>0</v>
      </c>
      <c r="W45" s="330">
        <f t="shared" si="5"/>
        <v>0</v>
      </c>
      <c r="X45" s="330">
        <f t="shared" si="5"/>
        <v>0</v>
      </c>
      <c r="Y45" s="330">
        <f t="shared" si="5"/>
        <v>0</v>
      </c>
      <c r="Z45" s="330">
        <f t="shared" si="5"/>
        <v>0</v>
      </c>
      <c r="AA45" s="330">
        <f t="shared" si="5"/>
        <v>0</v>
      </c>
      <c r="AB45" s="330">
        <f t="shared" si="5"/>
        <v>0</v>
      </c>
    </row>
    <row r="46" spans="1:28" x14ac:dyDescent="0.25">
      <c r="A46" s="38"/>
      <c r="B46" s="275"/>
      <c r="C46" s="299"/>
      <c r="D46" s="297"/>
      <c r="E46" s="297"/>
      <c r="F46" s="297"/>
      <c r="G46" s="297"/>
      <c r="H46" s="297"/>
      <c r="I46" s="297"/>
      <c r="J46" s="297"/>
      <c r="K46" s="297"/>
      <c r="L46" s="297"/>
      <c r="M46" s="297"/>
      <c r="N46" s="297"/>
      <c r="O46" s="297"/>
      <c r="P46" s="297"/>
      <c r="Q46" s="297"/>
      <c r="R46" s="297"/>
      <c r="S46" s="297"/>
      <c r="T46" s="297"/>
      <c r="U46" s="297"/>
      <c r="V46" s="297"/>
      <c r="W46" s="297"/>
      <c r="X46" s="297"/>
      <c r="Y46" s="297"/>
      <c r="Z46" s="297"/>
    </row>
    <row r="47" spans="1:28" x14ac:dyDescent="0.25">
      <c r="A47" s="39" t="s">
        <v>63</v>
      </c>
      <c r="B47" s="3"/>
      <c r="C47" s="30">
        <f>+C14+C45</f>
        <v>0</v>
      </c>
      <c r="D47" s="297"/>
      <c r="E47" s="297"/>
      <c r="F47" s="297"/>
      <c r="G47" s="297"/>
      <c r="H47" s="297"/>
      <c r="I47" s="297"/>
      <c r="J47" s="297"/>
      <c r="K47" s="297"/>
      <c r="L47" s="297"/>
      <c r="M47" s="297"/>
      <c r="N47" s="297"/>
      <c r="O47" s="297"/>
      <c r="P47" s="297"/>
      <c r="Q47" s="297"/>
      <c r="R47" s="297"/>
      <c r="S47" s="297"/>
      <c r="T47" s="297"/>
      <c r="U47" s="297"/>
      <c r="V47" s="297"/>
      <c r="W47" s="297"/>
      <c r="X47" s="297"/>
      <c r="Y47" s="297"/>
      <c r="Z47" s="297"/>
    </row>
    <row r="48" spans="1:28" x14ac:dyDescent="0.25">
      <c r="A48" s="3"/>
      <c r="B48" s="3"/>
      <c r="C48" s="3"/>
      <c r="D48" s="297"/>
      <c r="E48" s="297"/>
      <c r="F48" s="297"/>
      <c r="G48" s="297"/>
      <c r="H48" s="297"/>
      <c r="I48" s="297"/>
      <c r="J48" s="297"/>
      <c r="K48" s="297"/>
      <c r="L48" s="297"/>
      <c r="M48" s="297"/>
      <c r="N48" s="297"/>
      <c r="O48" s="297"/>
      <c r="P48" s="297"/>
      <c r="Q48" s="297"/>
      <c r="R48" s="297"/>
      <c r="S48" s="297"/>
      <c r="T48" s="297"/>
      <c r="U48" s="297"/>
      <c r="V48" s="297"/>
      <c r="W48" s="297"/>
      <c r="X48" s="297"/>
      <c r="Y48" s="297"/>
      <c r="Z48" s="297"/>
    </row>
    <row r="49" spans="1:26" x14ac:dyDescent="0.25">
      <c r="A49" s="3"/>
      <c r="B49" s="36"/>
      <c r="C49" s="3"/>
      <c r="D49" s="297"/>
      <c r="E49" s="297"/>
      <c r="F49" s="297"/>
      <c r="G49" s="297"/>
      <c r="H49" s="297"/>
      <c r="I49" s="297"/>
      <c r="J49" s="297"/>
      <c r="K49" s="297"/>
      <c r="L49" s="297"/>
      <c r="M49" s="297"/>
      <c r="N49" s="297"/>
      <c r="O49" s="297"/>
      <c r="P49" s="297"/>
      <c r="Q49" s="297"/>
      <c r="R49" s="297"/>
      <c r="S49" s="297"/>
      <c r="T49" s="297"/>
      <c r="U49" s="297"/>
      <c r="V49" s="297"/>
      <c r="W49" s="297"/>
      <c r="X49" s="297"/>
      <c r="Y49" s="297"/>
      <c r="Z49" s="297"/>
    </row>
    <row r="50" spans="1:26" x14ac:dyDescent="0.25">
      <c r="A50" s="3"/>
      <c r="B50" s="3"/>
      <c r="C50" s="3"/>
      <c r="E50" s="297"/>
      <c r="F50" s="301"/>
      <c r="G50" s="301"/>
      <c r="H50" s="301"/>
      <c r="I50" s="301"/>
      <c r="J50" s="301"/>
      <c r="K50" s="301"/>
      <c r="L50" s="301"/>
      <c r="M50" s="301"/>
      <c r="N50" s="297">
        <f>SUM(E32:E50)</f>
        <v>0</v>
      </c>
      <c r="O50" s="301"/>
      <c r="P50" s="301"/>
      <c r="Q50" s="301"/>
      <c r="R50" s="301"/>
      <c r="S50" s="301"/>
    </row>
    <row r="51" spans="1:26" x14ac:dyDescent="0.25">
      <c r="B51" s="3"/>
      <c r="C51" s="3"/>
      <c r="E51" s="301"/>
      <c r="F51" s="301"/>
      <c r="G51" s="301"/>
      <c r="H51" s="301"/>
      <c r="I51" s="301"/>
      <c r="J51" s="301"/>
      <c r="K51" s="301"/>
      <c r="L51" s="301"/>
      <c r="M51" s="301"/>
      <c r="N51" s="301"/>
      <c r="O51" s="301"/>
      <c r="P51" s="301"/>
      <c r="Q51" s="301"/>
      <c r="R51" s="301"/>
      <c r="S51" s="301"/>
    </row>
    <row r="52" spans="1:26" x14ac:dyDescent="0.25">
      <c r="E52" s="301"/>
      <c r="F52" s="301"/>
      <c r="G52" s="301"/>
      <c r="H52" s="301"/>
      <c r="I52" s="301"/>
      <c r="J52" s="301"/>
      <c r="K52" s="301"/>
      <c r="L52" s="301"/>
      <c r="M52" s="301"/>
      <c r="N52" s="301"/>
      <c r="O52" s="301"/>
      <c r="P52" s="301"/>
      <c r="Q52" s="301"/>
      <c r="R52" s="301"/>
      <c r="S52" s="301"/>
    </row>
    <row r="53" spans="1:26" x14ac:dyDescent="0.25">
      <c r="E53" s="301"/>
      <c r="F53" s="301"/>
      <c r="G53" s="301"/>
      <c r="H53" s="301"/>
      <c r="I53" s="301"/>
      <c r="J53" s="301"/>
      <c r="K53" s="301"/>
      <c r="L53" s="301"/>
      <c r="M53" s="301"/>
      <c r="N53" s="301"/>
      <c r="O53" s="301"/>
      <c r="P53" s="301"/>
      <c r="Q53" s="301"/>
      <c r="R53" s="301"/>
      <c r="S53" s="301"/>
    </row>
    <row r="54" spans="1:26" x14ac:dyDescent="0.25">
      <c r="E54" s="301"/>
      <c r="F54" s="301"/>
      <c r="G54" s="301"/>
      <c r="H54" s="301"/>
      <c r="I54" s="301"/>
      <c r="J54" s="301"/>
      <c r="K54" s="301"/>
      <c r="L54" s="301"/>
      <c r="M54" s="301"/>
      <c r="N54" s="301"/>
      <c r="O54" s="301"/>
      <c r="P54" s="301"/>
      <c r="Q54" s="301"/>
      <c r="R54" s="301"/>
      <c r="S54" s="301"/>
    </row>
    <row r="55" spans="1:26" x14ac:dyDescent="0.25">
      <c r="E55" s="301"/>
      <c r="F55" s="301"/>
      <c r="G55" s="301"/>
      <c r="H55" s="301"/>
      <c r="I55" s="301"/>
      <c r="J55" s="301"/>
      <c r="K55" s="301"/>
      <c r="L55" s="301"/>
      <c r="M55" s="301"/>
      <c r="N55" s="301"/>
      <c r="O55" s="301"/>
      <c r="P55" s="301"/>
      <c r="Q55" s="301"/>
      <c r="R55" s="301"/>
      <c r="S55" s="301"/>
    </row>
    <row r="56" spans="1:26" x14ac:dyDescent="0.25">
      <c r="E56" s="301"/>
      <c r="F56" s="301"/>
      <c r="G56" s="301"/>
      <c r="H56" s="301"/>
      <c r="I56" s="301"/>
      <c r="J56" s="301"/>
      <c r="K56" s="301"/>
      <c r="L56" s="301"/>
      <c r="M56" s="301"/>
      <c r="N56" s="301"/>
      <c r="O56" s="301"/>
      <c r="P56" s="301"/>
      <c r="Q56" s="301"/>
      <c r="R56" s="301"/>
      <c r="S56" s="301"/>
    </row>
    <row r="57" spans="1:26" x14ac:dyDescent="0.25">
      <c r="E57" s="301"/>
      <c r="F57" s="301"/>
      <c r="G57" s="301"/>
      <c r="H57" s="301"/>
      <c r="I57" s="301"/>
      <c r="J57" s="301"/>
      <c r="K57" s="301"/>
      <c r="L57" s="301"/>
      <c r="M57" s="301"/>
      <c r="N57" s="301"/>
      <c r="O57" s="301"/>
      <c r="P57" s="301"/>
      <c r="Q57" s="301"/>
      <c r="R57" s="301"/>
      <c r="S57" s="301"/>
    </row>
    <row r="58" spans="1:26" x14ac:dyDescent="0.25">
      <c r="E58" s="301"/>
      <c r="F58" s="301"/>
      <c r="G58" s="301"/>
      <c r="H58" s="301"/>
      <c r="I58" s="301"/>
      <c r="J58" s="301"/>
      <c r="K58" s="301"/>
      <c r="L58" s="301"/>
      <c r="M58" s="301"/>
      <c r="N58" s="301"/>
      <c r="O58" s="301"/>
      <c r="P58" s="301"/>
      <c r="Q58" s="301"/>
      <c r="R58" s="301"/>
      <c r="S58" s="301"/>
    </row>
    <row r="59" spans="1:26" x14ac:dyDescent="0.25">
      <c r="E59" s="301"/>
      <c r="F59" s="301"/>
      <c r="G59" s="301"/>
      <c r="H59" s="301"/>
      <c r="I59" s="301"/>
      <c r="J59" s="301"/>
      <c r="K59" s="301"/>
      <c r="L59" s="301"/>
      <c r="M59" s="301"/>
      <c r="N59" s="301"/>
      <c r="O59" s="301"/>
      <c r="P59" s="301"/>
      <c r="Q59" s="301"/>
      <c r="R59" s="301"/>
      <c r="S59" s="301"/>
    </row>
    <row r="60" spans="1:26" x14ac:dyDescent="0.25">
      <c r="E60" s="301"/>
      <c r="F60" s="301"/>
      <c r="G60" s="301"/>
      <c r="H60" s="301"/>
      <c r="I60" s="301"/>
      <c r="J60" s="301"/>
      <c r="K60" s="301"/>
      <c r="L60" s="301"/>
      <c r="M60" s="301"/>
      <c r="N60" s="301"/>
      <c r="O60" s="301"/>
      <c r="P60" s="301"/>
      <c r="Q60" s="301"/>
      <c r="R60" s="301"/>
      <c r="S60" s="301"/>
    </row>
    <row r="61" spans="1:26" x14ac:dyDescent="0.25">
      <c r="E61" s="301"/>
      <c r="F61" s="301"/>
      <c r="G61" s="301"/>
      <c r="H61" s="301"/>
      <c r="I61" s="301"/>
      <c r="J61" s="301"/>
      <c r="K61" s="301"/>
      <c r="L61" s="301"/>
      <c r="M61" s="301"/>
      <c r="N61" s="301"/>
      <c r="O61" s="301"/>
      <c r="P61" s="301"/>
      <c r="Q61" s="301"/>
      <c r="R61" s="301"/>
      <c r="S61" s="301"/>
    </row>
  </sheetData>
  <pageMargins left="0.7" right="0.7" top="0.75" bottom="0.75" header="0.3" footer="0.3"/>
  <pageSetup scale="69" orientation="landscape" horizontalDpi="4294967294" verticalDpi="4294967294" r:id="rId1"/>
  <headerFooter>
    <oddFooter>&amp;Z&amp;F&amp;RPage &amp;P</oddFooter>
  </headerFooter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B00-000000000000}">
  <sheetPr codeName="Sheet129">
    <tabColor theme="6" tint="-0.249977111117893"/>
    <pageSetUpPr fitToPage="1"/>
  </sheetPr>
  <dimension ref="A1:AB60"/>
  <sheetViews>
    <sheetView workbookViewId="0"/>
  </sheetViews>
  <sheetFormatPr defaultColWidth="8.85546875" defaultRowHeight="15" x14ac:dyDescent="0.25"/>
  <cols>
    <col min="1" max="1" width="20.85546875" customWidth="1"/>
    <col min="2" max="2" width="9.5703125" bestFit="1" customWidth="1"/>
    <col min="3" max="3" width="12.85546875" customWidth="1"/>
    <col min="4" max="12" width="7.42578125" hidden="1" customWidth="1"/>
    <col min="13" max="13" width="7.5703125" hidden="1" customWidth="1"/>
    <col min="14" max="25" width="10.42578125" customWidth="1"/>
  </cols>
  <sheetData>
    <row r="1" spans="1:28" x14ac:dyDescent="0.25">
      <c r="A1" s="11" t="s">
        <v>10</v>
      </c>
      <c r="O1" t="s">
        <v>647</v>
      </c>
    </row>
    <row r="2" spans="1:28" x14ac:dyDescent="0.25">
      <c r="A2" s="9" t="s">
        <v>438</v>
      </c>
    </row>
    <row r="3" spans="1:28" x14ac:dyDescent="0.25">
      <c r="A3" s="9" t="s">
        <v>918</v>
      </c>
    </row>
    <row r="4" spans="1:28" x14ac:dyDescent="0.25">
      <c r="R4" s="40" t="s">
        <v>4</v>
      </c>
      <c r="S4" s="41"/>
      <c r="T4" s="40" t="s">
        <v>8</v>
      </c>
    </row>
    <row r="5" spans="1:28" x14ac:dyDescent="0.25">
      <c r="A5" s="10" t="s">
        <v>9</v>
      </c>
      <c r="B5" s="12" t="s">
        <v>64</v>
      </c>
      <c r="C5" s="12" t="s">
        <v>12</v>
      </c>
      <c r="R5" s="42" t="s">
        <v>2</v>
      </c>
      <c r="S5" s="42" t="s">
        <v>60</v>
      </c>
      <c r="T5" s="42" t="s">
        <v>7</v>
      </c>
    </row>
    <row r="6" spans="1:28" x14ac:dyDescent="0.25">
      <c r="B6" s="3"/>
      <c r="R6" s="3"/>
    </row>
    <row r="7" spans="1:28" x14ac:dyDescent="0.25">
      <c r="A7" s="213" t="str">
        <f>SUMMARY!B209</f>
        <v>6.3" WOTAN CNC TABLE TYPE BM</v>
      </c>
      <c r="B7" s="212"/>
      <c r="C7" s="214">
        <f>SUMMARY!D209</f>
        <v>54403</v>
      </c>
      <c r="D7" s="293"/>
      <c r="E7" s="293"/>
      <c r="F7" s="293"/>
      <c r="G7" s="293"/>
      <c r="H7" s="293"/>
      <c r="I7" s="293"/>
      <c r="J7" s="293"/>
      <c r="K7" s="293"/>
      <c r="L7" s="293"/>
      <c r="M7" s="293"/>
      <c r="N7" s="293"/>
      <c r="O7" s="294"/>
      <c r="P7" s="6"/>
      <c r="Q7" s="6"/>
      <c r="R7" s="13">
        <f>+C14</f>
        <v>192679</v>
      </c>
      <c r="S7" s="13">
        <f>+-C44</f>
        <v>192678.99999999997</v>
      </c>
      <c r="T7" s="13">
        <f>+R7-S7</f>
        <v>0</v>
      </c>
    </row>
    <row r="8" spans="1:28" x14ac:dyDescent="0.25">
      <c r="A8" s="3" t="s">
        <v>749</v>
      </c>
      <c r="B8" s="3">
        <v>817</v>
      </c>
      <c r="D8" s="293"/>
      <c r="E8" s="293"/>
      <c r="F8" s="293"/>
      <c r="G8" s="293"/>
      <c r="H8" s="293"/>
      <c r="I8" s="293"/>
      <c r="J8" s="293"/>
      <c r="K8" s="293"/>
      <c r="L8" s="293"/>
      <c r="M8" s="293"/>
      <c r="N8" s="293"/>
      <c r="O8" s="294"/>
      <c r="P8" s="6"/>
      <c r="Q8" s="6"/>
    </row>
    <row r="9" spans="1:28" x14ac:dyDescent="0.25">
      <c r="A9" s="2"/>
      <c r="B9" s="3"/>
      <c r="D9" s="293"/>
      <c r="E9" s="293"/>
      <c r="F9" s="293"/>
      <c r="G9" s="293"/>
      <c r="H9" s="293"/>
      <c r="I9" s="293"/>
      <c r="J9" s="293"/>
      <c r="K9" s="293"/>
      <c r="L9" s="293"/>
      <c r="M9" s="293"/>
      <c r="N9" s="293"/>
      <c r="O9" s="294"/>
      <c r="P9" s="6"/>
      <c r="Q9" s="6"/>
    </row>
    <row r="10" spans="1:28" x14ac:dyDescent="0.25">
      <c r="B10" s="3"/>
    </row>
    <row r="11" spans="1:28" x14ac:dyDescent="0.25">
      <c r="A11" s="686" t="s">
        <v>66</v>
      </c>
      <c r="B11" s="212" t="s">
        <v>1261</v>
      </c>
      <c r="C11" s="214"/>
    </row>
    <row r="12" spans="1:28" x14ac:dyDescent="0.25">
      <c r="B12" s="28"/>
      <c r="C12" s="2"/>
    </row>
    <row r="13" spans="1:28" x14ac:dyDescent="0.25">
      <c r="A13" s="9" t="s">
        <v>5</v>
      </c>
      <c r="C13" s="31" t="s">
        <v>3</v>
      </c>
      <c r="D13" s="32">
        <v>1994</v>
      </c>
      <c r="E13" s="32">
        <v>1995</v>
      </c>
      <c r="F13" s="32">
        <v>1996</v>
      </c>
      <c r="G13" s="32">
        <v>1997</v>
      </c>
      <c r="H13" s="32">
        <v>1998</v>
      </c>
      <c r="I13" s="32">
        <v>1999</v>
      </c>
      <c r="J13" s="32">
        <v>2000</v>
      </c>
      <c r="K13" s="32">
        <v>2001</v>
      </c>
      <c r="L13" s="32">
        <v>2002</v>
      </c>
      <c r="M13" s="32">
        <v>2003</v>
      </c>
      <c r="N13" s="32">
        <v>2004</v>
      </c>
      <c r="O13" s="32">
        <v>2005</v>
      </c>
      <c r="P13" s="32">
        <v>2006</v>
      </c>
      <c r="Q13" s="32">
        <v>2007</v>
      </c>
      <c r="R13" s="32">
        <v>2008</v>
      </c>
      <c r="S13" s="32">
        <v>2009</v>
      </c>
      <c r="T13" s="32">
        <v>2010</v>
      </c>
      <c r="U13" s="32">
        <v>2011</v>
      </c>
      <c r="V13" s="32">
        <v>2012</v>
      </c>
      <c r="W13" s="32">
        <v>2013</v>
      </c>
      <c r="X13" s="32">
        <v>2014</v>
      </c>
      <c r="Y13" s="328">
        <v>2015</v>
      </c>
      <c r="Z13" s="32">
        <v>2016</v>
      </c>
      <c r="AA13" s="328">
        <v>2017</v>
      </c>
      <c r="AB13" s="32">
        <v>2018</v>
      </c>
    </row>
    <row r="14" spans="1:28" x14ac:dyDescent="0.25">
      <c r="A14" s="9" t="s">
        <v>73</v>
      </c>
      <c r="C14" s="295">
        <f>SUM(D14:Y14)</f>
        <v>192679</v>
      </c>
      <c r="D14" s="233">
        <v>0</v>
      </c>
      <c r="E14" s="233">
        <v>0</v>
      </c>
      <c r="F14" s="233">
        <v>0</v>
      </c>
      <c r="G14" s="233">
        <v>0</v>
      </c>
      <c r="H14" s="233">
        <v>0</v>
      </c>
      <c r="I14" s="233">
        <v>0</v>
      </c>
      <c r="J14" s="233">
        <v>0</v>
      </c>
      <c r="K14" s="233">
        <v>0</v>
      </c>
      <c r="L14" s="233">
        <v>0</v>
      </c>
      <c r="M14" s="233">
        <v>0</v>
      </c>
      <c r="N14" s="233"/>
      <c r="O14" s="233"/>
      <c r="P14" s="233"/>
      <c r="Q14" s="233"/>
      <c r="R14" s="233"/>
      <c r="S14" s="233"/>
      <c r="T14" s="233"/>
      <c r="U14" s="233"/>
      <c r="V14" s="233"/>
      <c r="W14" s="233">
        <f>385358/2</f>
        <v>192679</v>
      </c>
      <c r="X14" s="233">
        <v>0</v>
      </c>
    </row>
    <row r="15" spans="1:28" x14ac:dyDescent="0.25">
      <c r="A15" s="34"/>
      <c r="B15" s="2"/>
      <c r="C15" s="2"/>
      <c r="S15" s="233"/>
      <c r="T15" s="233"/>
      <c r="U15" s="233"/>
      <c r="V15" s="233"/>
      <c r="W15" s="233"/>
      <c r="X15" s="233"/>
    </row>
    <row r="16" spans="1:28" x14ac:dyDescent="0.25">
      <c r="A16" s="9" t="s">
        <v>6</v>
      </c>
      <c r="B16" s="3">
        <v>1994</v>
      </c>
      <c r="C16" s="13">
        <f>-SUM(D16:Y16)</f>
        <v>0</v>
      </c>
      <c r="D16" s="297">
        <f>+D$14/7/2</f>
        <v>0</v>
      </c>
      <c r="E16" s="297"/>
      <c r="F16" s="297"/>
      <c r="G16" s="297"/>
      <c r="H16" s="297"/>
      <c r="I16" s="297"/>
      <c r="J16" s="297"/>
      <c r="K16" s="297"/>
      <c r="L16" s="297"/>
      <c r="M16" s="297"/>
      <c r="N16" s="297"/>
      <c r="O16" s="297"/>
      <c r="P16" s="297"/>
      <c r="Q16" s="297"/>
      <c r="R16" s="297"/>
      <c r="S16" s="233"/>
      <c r="T16" s="233"/>
      <c r="U16" s="233"/>
      <c r="V16" s="233"/>
      <c r="W16" s="233"/>
      <c r="X16" s="233"/>
      <c r="Y16" s="297"/>
      <c r="Z16" s="297"/>
    </row>
    <row r="17" spans="1:26" x14ac:dyDescent="0.25">
      <c r="B17" s="3">
        <v>1995</v>
      </c>
      <c r="C17" s="13">
        <f t="shared" ref="C17:C39" si="0">-SUM(D17:Y17)</f>
        <v>0</v>
      </c>
      <c r="D17" s="297">
        <f>+D$14/7</f>
        <v>0</v>
      </c>
      <c r="E17" s="297">
        <f>+E$14/7/2</f>
        <v>0</v>
      </c>
      <c r="F17" s="297"/>
      <c r="G17" s="297"/>
      <c r="H17" s="297"/>
      <c r="I17" s="297"/>
      <c r="J17" s="297"/>
      <c r="K17" s="297"/>
      <c r="L17" s="297"/>
      <c r="M17" s="297"/>
      <c r="N17" s="297"/>
      <c r="O17" s="297"/>
      <c r="P17" s="297"/>
      <c r="Q17" s="297"/>
      <c r="R17" s="297"/>
      <c r="S17" s="233"/>
      <c r="T17" s="233"/>
      <c r="U17" s="233"/>
      <c r="V17" s="233"/>
      <c r="W17" s="233"/>
      <c r="X17" s="233"/>
      <c r="Y17" s="297"/>
      <c r="Z17" s="297"/>
    </row>
    <row r="18" spans="1:26" x14ac:dyDescent="0.25">
      <c r="B18" s="3">
        <v>1996</v>
      </c>
      <c r="C18" s="13">
        <f t="shared" si="0"/>
        <v>0</v>
      </c>
      <c r="D18" s="297">
        <f>+D17</f>
        <v>0</v>
      </c>
      <c r="E18" s="297">
        <f>+E$14/7</f>
        <v>0</v>
      </c>
      <c r="F18" s="297">
        <f>+F$14/7/2</f>
        <v>0</v>
      </c>
      <c r="G18" s="297"/>
      <c r="H18" s="297"/>
      <c r="I18" s="297"/>
      <c r="J18" s="297"/>
      <c r="K18" s="297"/>
      <c r="L18" s="297"/>
      <c r="M18" s="297"/>
      <c r="N18" s="297"/>
      <c r="O18" s="297"/>
      <c r="P18" s="297"/>
      <c r="Q18" s="297"/>
      <c r="R18" s="297"/>
      <c r="S18" s="233"/>
      <c r="T18" s="233"/>
      <c r="U18" s="233"/>
      <c r="V18" s="233"/>
      <c r="W18" s="233"/>
      <c r="X18" s="233"/>
      <c r="Y18" s="297"/>
      <c r="Z18" s="297"/>
    </row>
    <row r="19" spans="1:26" x14ac:dyDescent="0.25">
      <c r="B19" s="3">
        <v>1997</v>
      </c>
      <c r="C19" s="13">
        <f t="shared" si="0"/>
        <v>0</v>
      </c>
      <c r="D19" s="297">
        <f>+D18</f>
        <v>0</v>
      </c>
      <c r="E19" s="297">
        <f>+E18</f>
        <v>0</v>
      </c>
      <c r="F19" s="297">
        <f>+F$14/7</f>
        <v>0</v>
      </c>
      <c r="G19" s="297">
        <f>+G$14/7/2</f>
        <v>0</v>
      </c>
      <c r="H19" s="297"/>
      <c r="I19" s="297"/>
      <c r="J19" s="297"/>
      <c r="K19" s="297"/>
      <c r="L19" s="297"/>
      <c r="M19" s="297"/>
      <c r="N19" s="297"/>
      <c r="O19" s="297"/>
      <c r="P19" s="297"/>
      <c r="Q19" s="297"/>
      <c r="R19" s="297"/>
      <c r="S19" s="233"/>
      <c r="T19" s="233"/>
      <c r="U19" s="233"/>
      <c r="V19" s="233"/>
      <c r="W19" s="233"/>
      <c r="X19" s="233"/>
      <c r="Y19" s="297"/>
      <c r="Z19" s="297"/>
    </row>
    <row r="20" spans="1:26" x14ac:dyDescent="0.25">
      <c r="B20" s="3">
        <v>1998</v>
      </c>
      <c r="C20" s="13">
        <f t="shared" si="0"/>
        <v>0</v>
      </c>
      <c r="D20" s="297">
        <f>+D19</f>
        <v>0</v>
      </c>
      <c r="E20" s="297">
        <f>+E19</f>
        <v>0</v>
      </c>
      <c r="F20" s="297">
        <f>+F19</f>
        <v>0</v>
      </c>
      <c r="G20" s="297">
        <f>+G$14/7</f>
        <v>0</v>
      </c>
      <c r="H20" s="297">
        <f>+H$14/7/2</f>
        <v>0</v>
      </c>
      <c r="I20" s="297"/>
      <c r="J20" s="297"/>
      <c r="K20" s="297"/>
      <c r="L20" s="297"/>
      <c r="M20" s="297"/>
      <c r="N20" s="297"/>
      <c r="O20" s="297"/>
      <c r="P20" s="297"/>
      <c r="Q20" s="297"/>
      <c r="R20" s="297"/>
      <c r="S20" s="233"/>
      <c r="T20" s="233"/>
      <c r="U20" s="233"/>
      <c r="V20" s="233"/>
      <c r="W20" s="233"/>
      <c r="X20" s="233"/>
      <c r="Y20" s="297"/>
      <c r="Z20" s="297"/>
    </row>
    <row r="21" spans="1:26" x14ac:dyDescent="0.25">
      <c r="B21" s="3">
        <v>1999</v>
      </c>
      <c r="C21" s="13">
        <f t="shared" si="0"/>
        <v>0</v>
      </c>
      <c r="D21" s="297">
        <f>+D20</f>
        <v>0</v>
      </c>
      <c r="E21" s="297">
        <f>+E20</f>
        <v>0</v>
      </c>
      <c r="F21" s="297">
        <f>+F20</f>
        <v>0</v>
      </c>
      <c r="G21" s="297">
        <f>+G20</f>
        <v>0</v>
      </c>
      <c r="H21" s="297">
        <f>+H$14/7</f>
        <v>0</v>
      </c>
      <c r="I21" s="297">
        <f>+I$14/7/2</f>
        <v>0</v>
      </c>
      <c r="J21" s="297"/>
      <c r="K21" s="297"/>
      <c r="L21" s="297"/>
      <c r="M21" s="297"/>
      <c r="N21" s="297"/>
      <c r="O21" s="297"/>
      <c r="P21" s="297"/>
      <c r="Q21" s="297"/>
      <c r="R21" s="297"/>
      <c r="S21" s="233"/>
      <c r="T21" s="233"/>
      <c r="U21" s="233"/>
      <c r="V21" s="233"/>
      <c r="W21" s="233"/>
      <c r="X21" s="233"/>
      <c r="Y21" s="297"/>
      <c r="Z21" s="297"/>
    </row>
    <row r="22" spans="1:26" x14ac:dyDescent="0.25">
      <c r="B22" s="3">
        <v>2000</v>
      </c>
      <c r="C22" s="13">
        <f t="shared" si="0"/>
        <v>0</v>
      </c>
      <c r="D22" s="297">
        <f>+D21</f>
        <v>0</v>
      </c>
      <c r="E22" s="297">
        <f>+E21</f>
        <v>0</v>
      </c>
      <c r="F22" s="297">
        <f>+F21</f>
        <v>0</v>
      </c>
      <c r="G22" s="297">
        <f>+G21</f>
        <v>0</v>
      </c>
      <c r="H22" s="297">
        <f>+H21</f>
        <v>0</v>
      </c>
      <c r="I22" s="297">
        <f>+I$14/7</f>
        <v>0</v>
      </c>
      <c r="J22" s="297">
        <f>+J$14/7/2</f>
        <v>0</v>
      </c>
      <c r="K22" s="297"/>
      <c r="L22" s="297"/>
      <c r="M22" s="297"/>
      <c r="N22" s="297"/>
      <c r="O22" s="297"/>
      <c r="P22" s="297"/>
      <c r="Q22" s="297"/>
      <c r="R22" s="297"/>
      <c r="S22" s="233"/>
      <c r="T22" s="233"/>
      <c r="U22" s="233"/>
      <c r="V22" s="233"/>
      <c r="W22" s="233"/>
      <c r="X22" s="233"/>
      <c r="Y22" s="297"/>
      <c r="Z22" s="297"/>
    </row>
    <row r="23" spans="1:26" x14ac:dyDescent="0.25">
      <c r="B23" s="3">
        <v>2001</v>
      </c>
      <c r="C23" s="13">
        <f t="shared" si="0"/>
        <v>0</v>
      </c>
      <c r="D23" s="297">
        <f>+D$14/7/2</f>
        <v>0</v>
      </c>
      <c r="E23" s="297">
        <f>+E22</f>
        <v>0</v>
      </c>
      <c r="F23" s="297">
        <f>+F22</f>
        <v>0</v>
      </c>
      <c r="G23" s="297">
        <f>+G22</f>
        <v>0</v>
      </c>
      <c r="H23" s="297">
        <f>+H22</f>
        <v>0</v>
      </c>
      <c r="I23" s="297">
        <f>+I22</f>
        <v>0</v>
      </c>
      <c r="J23" s="297">
        <f>+J$14/7</f>
        <v>0</v>
      </c>
      <c r="K23" s="297">
        <f>+K$14/7/2</f>
        <v>0</v>
      </c>
      <c r="L23" s="297"/>
      <c r="M23" s="297"/>
      <c r="N23" s="297"/>
      <c r="O23" s="297"/>
      <c r="P23" s="297"/>
      <c r="Q23" s="297"/>
      <c r="R23" s="297"/>
      <c r="S23" s="233"/>
      <c r="T23" s="233"/>
      <c r="U23" s="233"/>
      <c r="V23" s="233"/>
      <c r="W23" s="233"/>
      <c r="X23" s="233"/>
      <c r="Y23" s="297"/>
      <c r="Z23" s="297"/>
    </row>
    <row r="24" spans="1:26" x14ac:dyDescent="0.25">
      <c r="B24" s="3">
        <v>2002</v>
      </c>
      <c r="C24" s="13">
        <f t="shared" si="0"/>
        <v>0</v>
      </c>
      <c r="D24" s="297"/>
      <c r="E24" s="297">
        <f>+E$14/7/2</f>
        <v>0</v>
      </c>
      <c r="F24" s="297">
        <f>+F23</f>
        <v>0</v>
      </c>
      <c r="G24" s="297">
        <f>+G23</f>
        <v>0</v>
      </c>
      <c r="H24" s="297">
        <f>+H23</f>
        <v>0</v>
      </c>
      <c r="I24" s="297">
        <f>+I23</f>
        <v>0</v>
      </c>
      <c r="J24" s="297">
        <f>+J23</f>
        <v>0</v>
      </c>
      <c r="K24" s="297">
        <f>+K$14/7</f>
        <v>0</v>
      </c>
      <c r="L24" s="297">
        <f>+L$14/7/2</f>
        <v>0</v>
      </c>
      <c r="M24" s="297"/>
      <c r="N24" s="297"/>
      <c r="O24" s="297"/>
      <c r="P24" s="297"/>
      <c r="Q24" s="297"/>
      <c r="R24" s="297"/>
      <c r="S24" s="233"/>
      <c r="T24" s="233"/>
      <c r="U24" s="233"/>
      <c r="V24" s="233"/>
      <c r="W24" s="233"/>
      <c r="X24" s="233"/>
      <c r="Y24" s="297"/>
      <c r="Z24" s="297"/>
    </row>
    <row r="25" spans="1:26" x14ac:dyDescent="0.25">
      <c r="B25" s="3">
        <v>2003</v>
      </c>
      <c r="C25" s="13">
        <f t="shared" si="0"/>
        <v>0</v>
      </c>
      <c r="D25" s="297"/>
      <c r="E25" s="297"/>
      <c r="F25" s="297">
        <f>+F$14/7/2</f>
        <v>0</v>
      </c>
      <c r="G25" s="297">
        <f>+G24</f>
        <v>0</v>
      </c>
      <c r="H25" s="297">
        <f>+H24</f>
        <v>0</v>
      </c>
      <c r="I25" s="297">
        <f>+I24</f>
        <v>0</v>
      </c>
      <c r="J25" s="297">
        <f>+J24</f>
        <v>0</v>
      </c>
      <c r="K25" s="297">
        <f>+K24</f>
        <v>0</v>
      </c>
      <c r="L25" s="297">
        <f>+L$14/7</f>
        <v>0</v>
      </c>
      <c r="M25" s="297">
        <f>+M$14/7/2</f>
        <v>0</v>
      </c>
      <c r="N25" s="297"/>
      <c r="O25" s="297"/>
      <c r="P25" s="297"/>
      <c r="Q25" s="297"/>
      <c r="R25" s="297"/>
      <c r="S25" s="233"/>
      <c r="T25" s="233"/>
      <c r="U25" s="233"/>
      <c r="V25" s="233"/>
      <c r="W25" s="233"/>
      <c r="X25" s="233"/>
      <c r="Y25" s="297"/>
      <c r="Z25" s="297"/>
    </row>
    <row r="26" spans="1:26" x14ac:dyDescent="0.25">
      <c r="B26" s="3">
        <v>2004</v>
      </c>
      <c r="C26" s="13">
        <f t="shared" si="0"/>
        <v>0</v>
      </c>
      <c r="D26" s="297"/>
      <c r="E26" s="297"/>
      <c r="F26" s="297"/>
      <c r="G26" s="297">
        <f>+G$14/7/2</f>
        <v>0</v>
      </c>
      <c r="H26" s="297">
        <f>+H25</f>
        <v>0</v>
      </c>
      <c r="I26" s="297">
        <f>+I25</f>
        <v>0</v>
      </c>
      <c r="J26" s="297">
        <f>+J25</f>
        <v>0</v>
      </c>
      <c r="K26" s="297">
        <f>+K25</f>
        <v>0</v>
      </c>
      <c r="L26" s="297">
        <f>+L25</f>
        <v>0</v>
      </c>
      <c r="M26" s="297">
        <f>+M$14/7</f>
        <v>0</v>
      </c>
      <c r="N26" s="7">
        <f>+N$14/7/2</f>
        <v>0</v>
      </c>
      <c r="O26" s="7"/>
      <c r="P26" s="7"/>
      <c r="Q26" s="7"/>
      <c r="R26" s="7"/>
      <c r="S26" s="43"/>
      <c r="T26" s="43"/>
      <c r="U26" s="43"/>
      <c r="V26" s="43"/>
      <c r="W26" s="43"/>
      <c r="X26" s="43"/>
      <c r="Y26" s="7"/>
      <c r="Z26" s="297"/>
    </row>
    <row r="27" spans="1:26" x14ac:dyDescent="0.25">
      <c r="B27" s="3">
        <v>2005</v>
      </c>
      <c r="C27" s="13">
        <f t="shared" si="0"/>
        <v>0</v>
      </c>
      <c r="D27" s="297"/>
      <c r="E27" s="297"/>
      <c r="F27" s="297"/>
      <c r="G27" s="297"/>
      <c r="H27" s="297">
        <f>+H$14/7/2</f>
        <v>0</v>
      </c>
      <c r="I27" s="297">
        <f>+I26</f>
        <v>0</v>
      </c>
      <c r="J27" s="297">
        <f>+J26</f>
        <v>0</v>
      </c>
      <c r="K27" s="297">
        <f>+K26</f>
        <v>0</v>
      </c>
      <c r="L27" s="297">
        <f>+L26</f>
        <v>0</v>
      </c>
      <c r="M27" s="297">
        <f>+M26</f>
        <v>0</v>
      </c>
      <c r="N27" s="7">
        <f>+N$14/7</f>
        <v>0</v>
      </c>
      <c r="O27" s="7">
        <f>+O$14/7/2</f>
        <v>0</v>
      </c>
      <c r="P27" s="7"/>
      <c r="Q27" s="7"/>
      <c r="R27" s="7"/>
      <c r="S27" s="43"/>
      <c r="T27" s="43"/>
      <c r="U27" s="43"/>
      <c r="V27" s="43"/>
      <c r="W27" s="43"/>
      <c r="X27" s="43"/>
      <c r="Y27" s="7"/>
      <c r="Z27" s="297"/>
    </row>
    <row r="28" spans="1:26" x14ac:dyDescent="0.25">
      <c r="B28" s="3">
        <v>2006</v>
      </c>
      <c r="C28" s="13">
        <f t="shared" si="0"/>
        <v>0</v>
      </c>
      <c r="D28" s="297"/>
      <c r="E28" s="297"/>
      <c r="F28" s="297"/>
      <c r="G28" s="297"/>
      <c r="H28" s="297"/>
      <c r="I28" s="297">
        <f>+I$14/7/2</f>
        <v>0</v>
      </c>
      <c r="J28" s="297">
        <f>+J27</f>
        <v>0</v>
      </c>
      <c r="K28" s="297">
        <f>+K27</f>
        <v>0</v>
      </c>
      <c r="L28" s="297">
        <f>+L27</f>
        <v>0</v>
      </c>
      <c r="M28" s="297">
        <f>+M27</f>
        <v>0</v>
      </c>
      <c r="N28" s="7">
        <f>+N27</f>
        <v>0</v>
      </c>
      <c r="O28" s="7">
        <f>+O$14/7</f>
        <v>0</v>
      </c>
      <c r="P28" s="7">
        <f>+P$14/7/2</f>
        <v>0</v>
      </c>
      <c r="Q28" s="7"/>
      <c r="R28" s="7"/>
      <c r="S28" s="43"/>
      <c r="T28" s="43"/>
      <c r="U28" s="43"/>
      <c r="V28" s="43"/>
      <c r="W28" s="43"/>
      <c r="X28" s="43"/>
      <c r="Y28" s="7"/>
      <c r="Z28" s="297"/>
    </row>
    <row r="29" spans="1:26" x14ac:dyDescent="0.25">
      <c r="B29" s="3">
        <v>2007</v>
      </c>
      <c r="C29" s="13">
        <f t="shared" si="0"/>
        <v>0</v>
      </c>
      <c r="D29" s="297"/>
      <c r="E29" s="297"/>
      <c r="F29" s="297"/>
      <c r="G29" s="297"/>
      <c r="H29" s="297"/>
      <c r="I29" s="297"/>
      <c r="J29" s="297">
        <f>+J$14/7/2</f>
        <v>0</v>
      </c>
      <c r="K29" s="297">
        <f>+K28</f>
        <v>0</v>
      </c>
      <c r="L29" s="297">
        <f>+L28</f>
        <v>0</v>
      </c>
      <c r="M29" s="297">
        <f>+M28</f>
        <v>0</v>
      </c>
      <c r="N29" s="7">
        <f>+N28</f>
        <v>0</v>
      </c>
      <c r="O29" s="7">
        <f>+O28</f>
        <v>0</v>
      </c>
      <c r="P29" s="7">
        <f>+P$14/7</f>
        <v>0</v>
      </c>
      <c r="Q29" s="7">
        <f>+Q$14/7/2</f>
        <v>0</v>
      </c>
      <c r="R29" s="7"/>
      <c r="S29" s="43"/>
      <c r="T29" s="43"/>
      <c r="U29" s="43"/>
      <c r="V29" s="43"/>
      <c r="W29" s="43"/>
      <c r="X29" s="43"/>
      <c r="Y29" s="7"/>
      <c r="Z29" s="297"/>
    </row>
    <row r="30" spans="1:26" x14ac:dyDescent="0.25">
      <c r="B30" s="3">
        <v>2008</v>
      </c>
      <c r="C30" s="13">
        <f t="shared" si="0"/>
        <v>0</v>
      </c>
      <c r="D30" s="297"/>
      <c r="E30" s="297"/>
      <c r="F30" s="297"/>
      <c r="G30" s="297"/>
      <c r="H30" s="297"/>
      <c r="I30" s="297"/>
      <c r="J30" s="297"/>
      <c r="K30" s="297">
        <f>+K$14/7/2</f>
        <v>0</v>
      </c>
      <c r="L30" s="297">
        <f>+L29</f>
        <v>0</v>
      </c>
      <c r="M30" s="297">
        <f>+M29</f>
        <v>0</v>
      </c>
      <c r="N30" s="7">
        <f>+N29</f>
        <v>0</v>
      </c>
      <c r="O30" s="7">
        <f>+O29</f>
        <v>0</v>
      </c>
      <c r="P30" s="7">
        <f>+P29</f>
        <v>0</v>
      </c>
      <c r="Q30" s="7">
        <f>+Q$14/7</f>
        <v>0</v>
      </c>
      <c r="R30" s="7">
        <f>+R$14/7/2</f>
        <v>0</v>
      </c>
      <c r="S30" s="43"/>
      <c r="T30" s="43"/>
      <c r="U30" s="43"/>
      <c r="V30" s="43"/>
      <c r="W30" s="43"/>
      <c r="X30" s="43"/>
      <c r="Y30" s="7"/>
      <c r="Z30" s="297"/>
    </row>
    <row r="31" spans="1:26" x14ac:dyDescent="0.25">
      <c r="B31" s="3">
        <v>2009</v>
      </c>
      <c r="C31" s="13">
        <f t="shared" si="0"/>
        <v>0</v>
      </c>
      <c r="D31" s="297"/>
      <c r="E31" s="297"/>
      <c r="F31" s="297"/>
      <c r="G31" s="297"/>
      <c r="H31" s="297"/>
      <c r="I31" s="297"/>
      <c r="J31" s="297"/>
      <c r="K31" s="297"/>
      <c r="L31" s="297">
        <f>+L$14/7/2</f>
        <v>0</v>
      </c>
      <c r="M31" s="297">
        <f>+M30</f>
        <v>0</v>
      </c>
      <c r="N31" s="7">
        <f>+N30</f>
        <v>0</v>
      </c>
      <c r="O31" s="7">
        <f>+O30</f>
        <v>0</v>
      </c>
      <c r="P31" s="7">
        <f>+P30</f>
        <v>0</v>
      </c>
      <c r="Q31" s="7">
        <f>+Q30</f>
        <v>0</v>
      </c>
      <c r="R31" s="7">
        <f>+R$14/7</f>
        <v>0</v>
      </c>
      <c r="S31" s="43">
        <f>+S$14/7/2</f>
        <v>0</v>
      </c>
      <c r="T31" s="43"/>
      <c r="U31" s="43"/>
      <c r="V31" s="43"/>
      <c r="W31" s="43"/>
      <c r="X31" s="43"/>
      <c r="Y31" s="7"/>
      <c r="Z31" s="297"/>
    </row>
    <row r="32" spans="1:26" x14ac:dyDescent="0.25">
      <c r="A32" s="38" t="s">
        <v>59</v>
      </c>
      <c r="B32" s="3">
        <v>2010</v>
      </c>
      <c r="C32" s="13">
        <f t="shared" si="0"/>
        <v>0</v>
      </c>
      <c r="D32" s="297"/>
      <c r="E32" s="297"/>
      <c r="F32" s="297"/>
      <c r="G32" s="297"/>
      <c r="H32" s="297"/>
      <c r="I32" s="297"/>
      <c r="J32" s="297"/>
      <c r="K32" s="297"/>
      <c r="L32" s="297"/>
      <c r="M32" s="297">
        <f>+M$14/7/2</f>
        <v>0</v>
      </c>
      <c r="N32" s="7">
        <f>+N31</f>
        <v>0</v>
      </c>
      <c r="O32" s="7">
        <f>+O31</f>
        <v>0</v>
      </c>
      <c r="P32" s="7">
        <f>+P31</f>
        <v>0</v>
      </c>
      <c r="Q32" s="7">
        <f>+Q31</f>
        <v>0</v>
      </c>
      <c r="R32" s="7">
        <f>+R31</f>
        <v>0</v>
      </c>
      <c r="S32" s="43">
        <f>+S$14/7</f>
        <v>0</v>
      </c>
      <c r="T32" s="43">
        <f>+T$14/7/2</f>
        <v>0</v>
      </c>
      <c r="U32" s="43"/>
      <c r="V32" s="43"/>
      <c r="W32" s="43"/>
      <c r="X32" s="43"/>
      <c r="Y32" s="7"/>
      <c r="Z32" s="297"/>
    </row>
    <row r="33" spans="1:28" x14ac:dyDescent="0.25">
      <c r="A33" s="38"/>
      <c r="B33" s="3">
        <v>2011</v>
      </c>
      <c r="C33" s="13">
        <f t="shared" si="0"/>
        <v>0</v>
      </c>
      <c r="D33" s="297"/>
      <c r="E33" s="297"/>
      <c r="F33" s="297"/>
      <c r="G33" s="297"/>
      <c r="H33" s="297"/>
      <c r="I33" s="297"/>
      <c r="J33" s="297"/>
      <c r="K33" s="297"/>
      <c r="L33" s="297"/>
      <c r="M33" s="297"/>
      <c r="N33" s="7">
        <f>+N$14/7/2</f>
        <v>0</v>
      </c>
      <c r="O33" s="7">
        <f>+O32</f>
        <v>0</v>
      </c>
      <c r="P33" s="7">
        <f>+P32</f>
        <v>0</v>
      </c>
      <c r="Q33" s="7">
        <f>+Q32</f>
        <v>0</v>
      </c>
      <c r="R33" s="7">
        <f>+R32</f>
        <v>0</v>
      </c>
      <c r="S33" s="43">
        <f>+S32</f>
        <v>0</v>
      </c>
      <c r="T33" s="43">
        <f>+T$14/7</f>
        <v>0</v>
      </c>
      <c r="U33" s="43">
        <f>+U$14/7/2</f>
        <v>0</v>
      </c>
      <c r="V33" s="43"/>
      <c r="W33" s="43"/>
      <c r="X33" s="43"/>
      <c r="Y33" s="7"/>
      <c r="Z33" s="297"/>
    </row>
    <row r="34" spans="1:28" x14ac:dyDescent="0.25">
      <c r="A34" s="38"/>
      <c r="B34" s="3">
        <v>2012</v>
      </c>
      <c r="C34" s="13">
        <f t="shared" si="0"/>
        <v>0</v>
      </c>
      <c r="D34" s="297"/>
      <c r="E34" s="297"/>
      <c r="F34" s="297"/>
      <c r="G34" s="297"/>
      <c r="H34" s="297"/>
      <c r="I34" s="297"/>
      <c r="J34" s="297"/>
      <c r="K34" s="297"/>
      <c r="L34" s="297"/>
      <c r="M34" s="297"/>
      <c r="N34" s="7"/>
      <c r="O34" s="7">
        <f>+O$14/7/2</f>
        <v>0</v>
      </c>
      <c r="P34" s="7">
        <f>+P33</f>
        <v>0</v>
      </c>
      <c r="Q34" s="7">
        <f>+Q33</f>
        <v>0</v>
      </c>
      <c r="R34" s="7">
        <f>+R33</f>
        <v>0</v>
      </c>
      <c r="S34" s="43">
        <f>+S33</f>
        <v>0</v>
      </c>
      <c r="T34" s="43">
        <f>+T$14/7</f>
        <v>0</v>
      </c>
      <c r="U34" s="43">
        <f>+U$14/7</f>
        <v>0</v>
      </c>
      <c r="V34" s="43">
        <f>+V$14/7/2</f>
        <v>0</v>
      </c>
      <c r="W34" s="43"/>
      <c r="X34" s="43"/>
      <c r="Y34" s="7"/>
      <c r="Z34" s="297"/>
    </row>
    <row r="35" spans="1:28" x14ac:dyDescent="0.25">
      <c r="A35" s="38"/>
      <c r="B35" s="3">
        <v>2013</v>
      </c>
      <c r="C35" s="13">
        <f t="shared" si="0"/>
        <v>-13762.785714285714</v>
      </c>
      <c r="D35" s="297"/>
      <c r="E35" s="297"/>
      <c r="F35" s="297"/>
      <c r="G35" s="297"/>
      <c r="H35" s="297"/>
      <c r="I35" s="297"/>
      <c r="J35" s="297"/>
      <c r="K35" s="297"/>
      <c r="L35" s="297"/>
      <c r="M35" s="297"/>
      <c r="N35" s="7"/>
      <c r="O35" s="7"/>
      <c r="P35" s="7">
        <f>P14/7/2</f>
        <v>0</v>
      </c>
      <c r="Q35" s="7">
        <f>Q14</f>
        <v>0</v>
      </c>
      <c r="R35" s="7">
        <f t="shared" ref="R35:U36" si="1">R34</f>
        <v>0</v>
      </c>
      <c r="S35" s="43">
        <f t="shared" si="1"/>
        <v>0</v>
      </c>
      <c r="T35" s="43">
        <f t="shared" si="1"/>
        <v>0</v>
      </c>
      <c r="U35" s="43">
        <f t="shared" si="1"/>
        <v>0</v>
      </c>
      <c r="V35" s="43">
        <f>V14/7</f>
        <v>0</v>
      </c>
      <c r="W35" s="43">
        <f>$W$14/7/2</f>
        <v>13762.785714285714</v>
      </c>
      <c r="X35" s="43"/>
      <c r="Y35" s="7"/>
      <c r="Z35" s="297"/>
    </row>
    <row r="36" spans="1:28" x14ac:dyDescent="0.25">
      <c r="A36" s="38"/>
      <c r="B36" s="3">
        <v>2014</v>
      </c>
      <c r="C36" s="13">
        <f t="shared" si="0"/>
        <v>-27525.571428571428</v>
      </c>
      <c r="D36" s="297"/>
      <c r="E36" s="297"/>
      <c r="F36" s="297"/>
      <c r="G36" s="297"/>
      <c r="H36" s="297"/>
      <c r="I36" s="297"/>
      <c r="J36" s="297"/>
      <c r="K36" s="297"/>
      <c r="L36" s="297"/>
      <c r="M36" s="297"/>
      <c r="N36" s="7"/>
      <c r="O36" s="7"/>
      <c r="P36" s="7"/>
      <c r="Q36" s="7">
        <f>Q14/7/2</f>
        <v>0</v>
      </c>
      <c r="R36" s="7">
        <f t="shared" si="1"/>
        <v>0</v>
      </c>
      <c r="S36" s="43">
        <f t="shared" si="1"/>
        <v>0</v>
      </c>
      <c r="T36" s="43">
        <f t="shared" si="1"/>
        <v>0</v>
      </c>
      <c r="U36" s="43">
        <f t="shared" si="1"/>
        <v>0</v>
      </c>
      <c r="V36" s="43">
        <f>V35</f>
        <v>0</v>
      </c>
      <c r="W36" s="43">
        <f>$W$14/7</f>
        <v>27525.571428571428</v>
      </c>
      <c r="X36" s="43"/>
      <c r="Y36" s="7"/>
      <c r="Z36" s="297"/>
    </row>
    <row r="37" spans="1:28" x14ac:dyDescent="0.25">
      <c r="A37" s="38"/>
      <c r="B37" s="3">
        <v>2015</v>
      </c>
      <c r="C37" s="13">
        <f t="shared" si="0"/>
        <v>-27525.571428571428</v>
      </c>
      <c r="D37" s="297"/>
      <c r="E37" s="297"/>
      <c r="F37" s="297"/>
      <c r="G37" s="297"/>
      <c r="H37" s="297"/>
      <c r="I37" s="297"/>
      <c r="J37" s="297"/>
      <c r="K37" s="297"/>
      <c r="L37" s="297"/>
      <c r="M37" s="297"/>
      <c r="N37" s="7"/>
      <c r="O37" s="7"/>
      <c r="P37" s="7"/>
      <c r="Q37" s="7"/>
      <c r="R37" s="7">
        <f>R14/7/2</f>
        <v>0</v>
      </c>
      <c r="S37" s="43">
        <f>S36</f>
        <v>0</v>
      </c>
      <c r="T37" s="43">
        <f>T36</f>
        <v>0</v>
      </c>
      <c r="U37" s="43">
        <f>U36</f>
        <v>0</v>
      </c>
      <c r="V37" s="43">
        <f>V36</f>
        <v>0</v>
      </c>
      <c r="W37" s="43">
        <f t="shared" ref="W37:W41" si="2">$W$14/7</f>
        <v>27525.571428571428</v>
      </c>
      <c r="X37" s="43">
        <f>X14/7</f>
        <v>0</v>
      </c>
      <c r="Y37" s="7">
        <f>Y14/7/2</f>
        <v>0</v>
      </c>
      <c r="Z37" s="297"/>
    </row>
    <row r="38" spans="1:28" x14ac:dyDescent="0.25">
      <c r="A38" s="38"/>
      <c r="B38" s="3">
        <v>2016</v>
      </c>
      <c r="C38" s="13">
        <f t="shared" si="0"/>
        <v>-27525.571428571428</v>
      </c>
      <c r="D38" s="297"/>
      <c r="E38" s="297"/>
      <c r="F38" s="297"/>
      <c r="G38" s="297"/>
      <c r="H38" s="297"/>
      <c r="I38" s="297"/>
      <c r="J38" s="297"/>
      <c r="K38" s="297"/>
      <c r="L38" s="297"/>
      <c r="M38" s="297"/>
      <c r="N38" s="7"/>
      <c r="O38" s="7"/>
      <c r="P38" s="7"/>
      <c r="Q38" s="7"/>
      <c r="R38" s="7"/>
      <c r="S38" s="43"/>
      <c r="T38" s="43"/>
      <c r="U38" s="43"/>
      <c r="V38" s="43"/>
      <c r="W38" s="43">
        <f t="shared" si="2"/>
        <v>27525.571428571428</v>
      </c>
      <c r="X38" s="43"/>
      <c r="Y38" s="7"/>
      <c r="Z38" s="297"/>
    </row>
    <row r="39" spans="1:28" x14ac:dyDescent="0.25">
      <c r="A39" s="38"/>
      <c r="B39" s="3">
        <v>2017</v>
      </c>
      <c r="C39" s="13">
        <f t="shared" si="0"/>
        <v>-27525.571428571428</v>
      </c>
      <c r="D39" s="297"/>
      <c r="E39" s="297"/>
      <c r="F39" s="297"/>
      <c r="G39" s="297"/>
      <c r="H39" s="297"/>
      <c r="I39" s="297"/>
      <c r="J39" s="297"/>
      <c r="K39" s="297"/>
      <c r="L39" s="297"/>
      <c r="M39" s="297"/>
      <c r="N39" s="7"/>
      <c r="O39" s="7"/>
      <c r="P39" s="7"/>
      <c r="Q39" s="7"/>
      <c r="R39" s="7"/>
      <c r="S39" s="43"/>
      <c r="T39" s="43"/>
      <c r="U39" s="43"/>
      <c r="V39" s="43"/>
      <c r="W39" s="43">
        <f t="shared" si="2"/>
        <v>27525.571428571428</v>
      </c>
      <c r="X39" s="43"/>
      <c r="Y39" s="7"/>
      <c r="Z39" s="297"/>
    </row>
    <row r="40" spans="1:28" x14ac:dyDescent="0.25">
      <c r="A40" s="38"/>
      <c r="B40" s="3">
        <v>2018</v>
      </c>
      <c r="C40" s="13">
        <f>-SUM(D40:AB40)</f>
        <v>-27525.571428571428</v>
      </c>
      <c r="D40" s="297"/>
      <c r="E40" s="297"/>
      <c r="F40" s="297"/>
      <c r="G40" s="297"/>
      <c r="H40" s="297"/>
      <c r="I40" s="297"/>
      <c r="J40" s="297"/>
      <c r="K40" s="297"/>
      <c r="L40" s="297"/>
      <c r="M40" s="297"/>
      <c r="N40" s="7"/>
      <c r="O40" s="7"/>
      <c r="P40" s="7"/>
      <c r="Q40" s="7"/>
      <c r="R40" s="7"/>
      <c r="S40" s="43"/>
      <c r="T40" s="43"/>
      <c r="U40" s="43"/>
      <c r="V40" s="43"/>
      <c r="W40" s="43">
        <f t="shared" si="2"/>
        <v>27525.571428571428</v>
      </c>
      <c r="X40" s="43"/>
      <c r="Y40" s="7"/>
      <c r="Z40" s="297"/>
    </row>
    <row r="41" spans="1:28" x14ac:dyDescent="0.25">
      <c r="A41" s="38"/>
      <c r="B41" s="3">
        <v>2019</v>
      </c>
      <c r="C41" s="13">
        <f>-SUM(D41:AB41)</f>
        <v>-27525.571428571428</v>
      </c>
      <c r="D41" s="297"/>
      <c r="E41" s="297"/>
      <c r="F41" s="297"/>
      <c r="G41" s="297"/>
      <c r="H41" s="297"/>
      <c r="I41" s="297"/>
      <c r="J41" s="297"/>
      <c r="K41" s="297"/>
      <c r="L41" s="297"/>
      <c r="M41" s="297"/>
      <c r="N41" s="7"/>
      <c r="O41" s="7"/>
      <c r="P41" s="7"/>
      <c r="Q41" s="7"/>
      <c r="R41" s="7"/>
      <c r="S41" s="43"/>
      <c r="T41" s="43"/>
      <c r="U41" s="43"/>
      <c r="V41" s="43"/>
      <c r="W41" s="43">
        <f t="shared" si="2"/>
        <v>27525.571428571428</v>
      </c>
      <c r="X41" s="43"/>
      <c r="Y41" s="7"/>
      <c r="Z41" s="297"/>
    </row>
    <row r="42" spans="1:28" x14ac:dyDescent="0.25">
      <c r="A42" s="38"/>
      <c r="B42" s="3">
        <v>2020</v>
      </c>
      <c r="C42" s="13">
        <f>-SUM(D42:AB42)</f>
        <v>-13762.785714285714</v>
      </c>
      <c r="D42" s="297"/>
      <c r="E42" s="297"/>
      <c r="F42" s="297"/>
      <c r="G42" s="297"/>
      <c r="H42" s="297"/>
      <c r="I42" s="297"/>
      <c r="J42" s="297"/>
      <c r="K42" s="297"/>
      <c r="L42" s="297"/>
      <c r="M42" s="297"/>
      <c r="N42" s="7"/>
      <c r="O42" s="7"/>
      <c r="P42" s="7"/>
      <c r="Q42" s="7"/>
      <c r="R42" s="7"/>
      <c r="S42" s="43"/>
      <c r="T42" s="43"/>
      <c r="U42" s="43"/>
      <c r="V42" s="43"/>
      <c r="W42" s="43">
        <f>$W$14/7/2</f>
        <v>13762.785714285714</v>
      </c>
      <c r="X42" s="43"/>
      <c r="Y42" s="7"/>
      <c r="Z42" s="297"/>
    </row>
    <row r="43" spans="1:28" x14ac:dyDescent="0.25">
      <c r="A43" s="38"/>
      <c r="B43" s="3"/>
      <c r="C43" s="12"/>
      <c r="D43" s="298"/>
      <c r="E43" s="298"/>
      <c r="F43" s="298"/>
      <c r="G43" s="298"/>
      <c r="H43" s="298"/>
      <c r="I43" s="298"/>
      <c r="J43" s="298"/>
      <c r="K43" s="298"/>
      <c r="L43" s="298"/>
      <c r="M43" s="298"/>
      <c r="N43" s="298"/>
      <c r="O43" s="298"/>
      <c r="P43" s="298"/>
      <c r="Q43" s="298"/>
      <c r="R43" s="298"/>
      <c r="S43" s="298"/>
      <c r="T43" s="298"/>
      <c r="U43" s="338"/>
      <c r="V43" s="275"/>
      <c r="W43" s="275"/>
      <c r="X43" s="275"/>
      <c r="Y43" s="297"/>
      <c r="Z43" s="298"/>
    </row>
    <row r="44" spans="1:28" x14ac:dyDescent="0.25">
      <c r="A44" s="38" t="s">
        <v>62</v>
      </c>
      <c r="B44" s="297">
        <f>SUM(D44:Y44)</f>
        <v>0</v>
      </c>
      <c r="C44" s="275">
        <f>SUM(C16:C43)</f>
        <v>-192678.99999999997</v>
      </c>
      <c r="D44" s="297">
        <f>-SUM(D16:D43)+D14</f>
        <v>0</v>
      </c>
      <c r="E44" s="297">
        <f t="shared" ref="E44:T44" si="3">-SUM(E16:E43)+E14</f>
        <v>0</v>
      </c>
      <c r="F44" s="297">
        <f t="shared" si="3"/>
        <v>0</v>
      </c>
      <c r="G44" s="297">
        <f t="shared" si="3"/>
        <v>0</v>
      </c>
      <c r="H44" s="297">
        <f t="shared" si="3"/>
        <v>0</v>
      </c>
      <c r="I44" s="297">
        <f t="shared" si="3"/>
        <v>0</v>
      </c>
      <c r="J44" s="297">
        <f t="shared" si="3"/>
        <v>0</v>
      </c>
      <c r="K44" s="297">
        <f t="shared" si="3"/>
        <v>0</v>
      </c>
      <c r="L44" s="297">
        <f t="shared" si="3"/>
        <v>0</v>
      </c>
      <c r="M44" s="297">
        <f t="shared" si="3"/>
        <v>0</v>
      </c>
      <c r="N44" s="297">
        <f t="shared" si="3"/>
        <v>0</v>
      </c>
      <c r="O44" s="297">
        <f t="shared" si="3"/>
        <v>0</v>
      </c>
      <c r="P44" s="297">
        <f t="shared" si="3"/>
        <v>0</v>
      </c>
      <c r="Q44" s="297">
        <f t="shared" si="3"/>
        <v>0</v>
      </c>
      <c r="R44" s="297">
        <f t="shared" si="3"/>
        <v>0</v>
      </c>
      <c r="S44" s="297">
        <f t="shared" si="3"/>
        <v>0</v>
      </c>
      <c r="T44" s="297">
        <f t="shared" si="3"/>
        <v>0</v>
      </c>
      <c r="U44" s="330">
        <f>-SUM(U16:U43)+U14</f>
        <v>0</v>
      </c>
      <c r="V44" s="330">
        <f t="shared" ref="V44:AB44" si="4">-SUM(V16:V43)+V14</f>
        <v>0</v>
      </c>
      <c r="W44" s="330">
        <f t="shared" si="4"/>
        <v>0</v>
      </c>
      <c r="X44" s="330">
        <f t="shared" si="4"/>
        <v>0</v>
      </c>
      <c r="Y44" s="330">
        <f t="shared" si="4"/>
        <v>0</v>
      </c>
      <c r="Z44" s="330">
        <f t="shared" si="4"/>
        <v>0</v>
      </c>
      <c r="AA44" s="330">
        <f t="shared" si="4"/>
        <v>0</v>
      </c>
      <c r="AB44" s="330">
        <f t="shared" si="4"/>
        <v>0</v>
      </c>
    </row>
    <row r="45" spans="1:28" x14ac:dyDescent="0.25">
      <c r="A45" s="38"/>
      <c r="B45" s="275"/>
      <c r="C45" s="299"/>
      <c r="D45" s="297"/>
      <c r="E45" s="297"/>
      <c r="F45" s="297"/>
      <c r="G45" s="297"/>
      <c r="H45" s="297"/>
      <c r="I45" s="297"/>
      <c r="J45" s="297"/>
      <c r="K45" s="297"/>
      <c r="L45" s="297"/>
      <c r="M45" s="297"/>
      <c r="N45" s="297"/>
      <c r="O45" s="297"/>
      <c r="P45" s="297"/>
      <c r="Q45" s="297"/>
      <c r="R45" s="297"/>
      <c r="S45" s="297"/>
      <c r="T45" s="297"/>
      <c r="U45" s="297"/>
      <c r="V45" s="297"/>
      <c r="W45" s="297"/>
      <c r="X45" s="297"/>
      <c r="Y45" s="297"/>
      <c r="Z45" s="297"/>
    </row>
    <row r="46" spans="1:28" x14ac:dyDescent="0.25">
      <c r="A46" s="39" t="s">
        <v>63</v>
      </c>
      <c r="B46" s="3"/>
      <c r="C46" s="30">
        <f>+C14+C44</f>
        <v>0</v>
      </c>
      <c r="D46" s="297"/>
      <c r="E46" s="297"/>
      <c r="F46" s="297"/>
      <c r="G46" s="297"/>
      <c r="H46" s="297"/>
      <c r="I46" s="297"/>
      <c r="J46" s="297"/>
      <c r="K46" s="297"/>
      <c r="L46" s="297"/>
      <c r="M46" s="297"/>
      <c r="N46" s="297"/>
      <c r="O46" s="297"/>
      <c r="P46" s="297"/>
      <c r="Q46" s="297"/>
      <c r="R46" s="297"/>
      <c r="S46" s="297"/>
      <c r="T46" s="297"/>
      <c r="U46" s="297"/>
      <c r="V46" s="297"/>
      <c r="W46" s="297"/>
      <c r="X46" s="297"/>
      <c r="Y46" s="297"/>
      <c r="Z46" s="297"/>
    </row>
    <row r="47" spans="1:28" x14ac:dyDescent="0.25">
      <c r="A47" s="3"/>
      <c r="B47" s="3"/>
      <c r="C47" s="3"/>
      <c r="D47" s="297"/>
      <c r="E47" s="297"/>
      <c r="F47" s="297"/>
      <c r="G47" s="297"/>
      <c r="H47" s="297"/>
      <c r="I47" s="297"/>
      <c r="J47" s="297"/>
      <c r="K47" s="297"/>
      <c r="L47" s="297"/>
      <c r="M47" s="297"/>
      <c r="N47" s="297"/>
      <c r="O47" s="297"/>
      <c r="P47" s="297"/>
      <c r="Q47" s="297"/>
      <c r="R47" s="297"/>
      <c r="S47" s="297"/>
      <c r="T47" s="297"/>
      <c r="U47" s="297"/>
      <c r="V47" s="297"/>
      <c r="W47" s="297"/>
      <c r="X47" s="297"/>
      <c r="Y47" s="297"/>
      <c r="Z47" s="297"/>
    </row>
    <row r="48" spans="1:28" x14ac:dyDescent="0.25">
      <c r="A48" s="3" t="s">
        <v>961</v>
      </c>
      <c r="B48" s="36"/>
      <c r="C48" s="3"/>
      <c r="D48" s="297"/>
      <c r="E48" s="297"/>
      <c r="F48" s="297"/>
      <c r="G48" s="297"/>
      <c r="H48" s="297"/>
      <c r="I48" s="297"/>
      <c r="J48" s="297"/>
      <c r="K48" s="297"/>
      <c r="L48" s="297"/>
      <c r="M48" s="297"/>
      <c r="N48" s="297"/>
      <c r="O48" s="297"/>
      <c r="P48" s="297"/>
      <c r="Q48" s="297"/>
      <c r="R48" s="297"/>
      <c r="S48" s="297"/>
      <c r="T48" s="297"/>
      <c r="U48" s="297"/>
      <c r="V48" s="297"/>
      <c r="W48" s="297"/>
      <c r="X48" s="297"/>
      <c r="Y48" s="297"/>
      <c r="Z48" s="297"/>
    </row>
    <row r="49" spans="1:19" x14ac:dyDescent="0.25">
      <c r="A49" s="3"/>
      <c r="B49" s="3"/>
      <c r="C49" s="3"/>
      <c r="E49" s="297"/>
      <c r="F49" s="301"/>
      <c r="G49" s="301"/>
      <c r="H49" s="301"/>
      <c r="I49" s="301"/>
      <c r="J49" s="301"/>
      <c r="K49" s="301"/>
      <c r="L49" s="301"/>
      <c r="M49" s="301"/>
      <c r="N49" s="297">
        <f>SUM(E32:E49)</f>
        <v>0</v>
      </c>
      <c r="O49" s="301"/>
      <c r="P49" s="301"/>
      <c r="Q49" s="301"/>
      <c r="R49" s="301"/>
      <c r="S49" s="301"/>
    </row>
    <row r="50" spans="1:19" x14ac:dyDescent="0.25">
      <c r="B50" s="3"/>
      <c r="C50" s="3"/>
      <c r="E50" s="301"/>
      <c r="F50" s="301"/>
      <c r="G50" s="301"/>
      <c r="H50" s="301"/>
      <c r="I50" s="301"/>
      <c r="J50" s="301"/>
      <c r="K50" s="301"/>
      <c r="L50" s="301"/>
      <c r="M50" s="301"/>
      <c r="N50" s="301"/>
      <c r="O50" s="301"/>
      <c r="P50" s="301"/>
      <c r="Q50" s="301"/>
      <c r="R50" s="301"/>
      <c r="S50" s="301"/>
    </row>
    <row r="51" spans="1:19" x14ac:dyDescent="0.25">
      <c r="E51" s="301"/>
      <c r="F51" s="301"/>
      <c r="G51" s="301"/>
      <c r="H51" s="301"/>
      <c r="I51" s="301"/>
      <c r="J51" s="301"/>
      <c r="K51" s="301"/>
      <c r="L51" s="301"/>
      <c r="M51" s="301"/>
      <c r="N51" s="301"/>
      <c r="O51" s="301"/>
      <c r="P51" s="301"/>
      <c r="Q51" s="301"/>
      <c r="R51" s="301"/>
      <c r="S51" s="301"/>
    </row>
    <row r="52" spans="1:19" x14ac:dyDescent="0.25">
      <c r="E52" s="301"/>
      <c r="F52" s="301"/>
      <c r="G52" s="301"/>
      <c r="H52" s="301"/>
      <c r="I52" s="301"/>
      <c r="J52" s="301"/>
      <c r="K52" s="301"/>
      <c r="L52" s="301"/>
      <c r="M52" s="301"/>
      <c r="N52" s="301"/>
      <c r="O52" s="301"/>
      <c r="P52" s="301"/>
      <c r="Q52" s="301"/>
      <c r="R52" s="301"/>
      <c r="S52" s="301"/>
    </row>
    <row r="53" spans="1:19" x14ac:dyDescent="0.25">
      <c r="E53" s="301"/>
      <c r="F53" s="301"/>
      <c r="G53" s="301"/>
      <c r="H53" s="301"/>
      <c r="I53" s="301"/>
      <c r="J53" s="301"/>
      <c r="K53" s="301"/>
      <c r="L53" s="301"/>
      <c r="M53" s="301"/>
      <c r="N53" s="301"/>
      <c r="O53" s="301"/>
      <c r="P53" s="301"/>
      <c r="Q53" s="301"/>
      <c r="R53" s="301"/>
      <c r="S53" s="301"/>
    </row>
    <row r="54" spans="1:19" x14ac:dyDescent="0.25">
      <c r="E54" s="301"/>
      <c r="F54" s="301"/>
      <c r="G54" s="301"/>
      <c r="H54" s="301"/>
      <c r="I54" s="301"/>
      <c r="J54" s="301"/>
      <c r="K54" s="301"/>
      <c r="L54" s="301"/>
      <c r="M54" s="301"/>
      <c r="N54" s="301"/>
      <c r="O54" s="301"/>
      <c r="P54" s="301"/>
      <c r="Q54" s="301"/>
      <c r="R54" s="301"/>
      <c r="S54" s="301"/>
    </row>
    <row r="55" spans="1:19" x14ac:dyDescent="0.25">
      <c r="E55" s="301"/>
      <c r="F55" s="301"/>
      <c r="G55" s="301"/>
      <c r="H55" s="301"/>
      <c r="I55" s="301"/>
      <c r="J55" s="301"/>
      <c r="K55" s="301"/>
      <c r="L55" s="301"/>
      <c r="M55" s="301"/>
      <c r="N55" s="301"/>
      <c r="O55" s="301"/>
      <c r="P55" s="301"/>
      <c r="Q55" s="301"/>
      <c r="R55" s="301"/>
      <c r="S55" s="301"/>
    </row>
    <row r="56" spans="1:19" x14ac:dyDescent="0.25">
      <c r="E56" s="301"/>
      <c r="F56" s="301"/>
      <c r="G56" s="301"/>
      <c r="H56" s="301"/>
      <c r="I56" s="301"/>
      <c r="J56" s="301"/>
      <c r="K56" s="301"/>
      <c r="L56" s="301"/>
      <c r="M56" s="301"/>
      <c r="N56" s="301"/>
      <c r="O56" s="301"/>
      <c r="P56" s="301"/>
      <c r="Q56" s="301"/>
      <c r="R56" s="301"/>
      <c r="S56" s="301"/>
    </row>
    <row r="57" spans="1:19" x14ac:dyDescent="0.25">
      <c r="E57" s="301"/>
      <c r="F57" s="301"/>
      <c r="G57" s="301"/>
      <c r="H57" s="301"/>
      <c r="I57" s="301"/>
      <c r="J57" s="301"/>
      <c r="K57" s="301"/>
      <c r="L57" s="301"/>
      <c r="M57" s="301"/>
      <c r="N57" s="301"/>
      <c r="O57" s="301"/>
      <c r="P57" s="301"/>
      <c r="Q57" s="301"/>
      <c r="R57" s="301"/>
      <c r="S57" s="301"/>
    </row>
    <row r="58" spans="1:19" x14ac:dyDescent="0.25">
      <c r="E58" s="301"/>
      <c r="F58" s="301"/>
      <c r="G58" s="301"/>
      <c r="H58" s="301"/>
      <c r="I58" s="301"/>
      <c r="J58" s="301"/>
      <c r="K58" s="301"/>
      <c r="L58" s="301"/>
      <c r="M58" s="301"/>
      <c r="N58" s="301"/>
      <c r="O58" s="301"/>
      <c r="P58" s="301"/>
      <c r="Q58" s="301"/>
      <c r="R58" s="301"/>
      <c r="S58" s="301"/>
    </row>
    <row r="59" spans="1:19" x14ac:dyDescent="0.25">
      <c r="E59" s="301"/>
      <c r="F59" s="301"/>
      <c r="G59" s="301"/>
      <c r="H59" s="301"/>
      <c r="I59" s="301"/>
      <c r="J59" s="301"/>
      <c r="K59" s="301"/>
      <c r="L59" s="301"/>
      <c r="M59" s="301"/>
      <c r="N59" s="301"/>
      <c r="O59" s="301"/>
      <c r="P59" s="301"/>
      <c r="Q59" s="301"/>
      <c r="R59" s="301"/>
      <c r="S59" s="301"/>
    </row>
    <row r="60" spans="1:19" x14ac:dyDescent="0.25">
      <c r="E60" s="301"/>
      <c r="F60" s="301"/>
      <c r="G60" s="301"/>
      <c r="H60" s="301"/>
      <c r="I60" s="301"/>
      <c r="J60" s="301"/>
      <c r="K60" s="301"/>
      <c r="L60" s="301"/>
      <c r="M60" s="301"/>
      <c r="N60" s="301"/>
      <c r="O60" s="301"/>
      <c r="P60" s="301"/>
      <c r="Q60" s="301"/>
      <c r="R60" s="301"/>
      <c r="S60" s="301"/>
    </row>
  </sheetData>
  <pageMargins left="0.7" right="0.7" top="0.75" bottom="0.75" header="0.3" footer="0.3"/>
  <pageSetup scale="69" orientation="landscape" horizontalDpi="4294967294" verticalDpi="4294967294" r:id="rId1"/>
  <headerFooter>
    <oddFooter>&amp;Z&amp;F&amp;RPage &amp;P</oddFooter>
  </headerFooter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C00-000000000000}">
  <sheetPr codeName="Sheet130">
    <tabColor theme="6" tint="-0.249977111117893"/>
    <pageSetUpPr fitToPage="1"/>
  </sheetPr>
  <dimension ref="A1:AB60"/>
  <sheetViews>
    <sheetView workbookViewId="0"/>
  </sheetViews>
  <sheetFormatPr defaultColWidth="8.85546875" defaultRowHeight="15" x14ac:dyDescent="0.25"/>
  <cols>
    <col min="1" max="1" width="20.85546875" customWidth="1"/>
    <col min="2" max="2" width="9.5703125" bestFit="1" customWidth="1"/>
    <col min="3" max="3" width="12.85546875" customWidth="1"/>
    <col min="4" max="12" width="7.42578125" hidden="1" customWidth="1"/>
    <col min="13" max="13" width="7.5703125" hidden="1" customWidth="1"/>
    <col min="14" max="25" width="10.42578125" customWidth="1"/>
  </cols>
  <sheetData>
    <row r="1" spans="1:28" x14ac:dyDescent="0.25">
      <c r="A1" s="11" t="s">
        <v>10</v>
      </c>
      <c r="O1" t="s">
        <v>647</v>
      </c>
    </row>
    <row r="2" spans="1:28" x14ac:dyDescent="0.25">
      <c r="A2" s="9" t="s">
        <v>438</v>
      </c>
    </row>
    <row r="3" spans="1:28" x14ac:dyDescent="0.25">
      <c r="A3" s="9" t="s">
        <v>918</v>
      </c>
    </row>
    <row r="4" spans="1:28" x14ac:dyDescent="0.25">
      <c r="R4" s="40" t="s">
        <v>4</v>
      </c>
      <c r="S4" s="41"/>
      <c r="T4" s="40" t="s">
        <v>8</v>
      </c>
    </row>
    <row r="5" spans="1:28" x14ac:dyDescent="0.25">
      <c r="A5" s="10" t="s">
        <v>9</v>
      </c>
      <c r="B5" s="12" t="s">
        <v>64</v>
      </c>
      <c r="C5" s="12" t="s">
        <v>12</v>
      </c>
      <c r="R5" s="42" t="s">
        <v>2</v>
      </c>
      <c r="S5" s="42" t="s">
        <v>60</v>
      </c>
      <c r="T5" s="42" t="s">
        <v>7</v>
      </c>
    </row>
    <row r="6" spans="1:28" x14ac:dyDescent="0.25">
      <c r="B6" s="3"/>
      <c r="R6" s="3"/>
    </row>
    <row r="7" spans="1:28" x14ac:dyDescent="0.25">
      <c r="A7" s="213" t="str">
        <f>SUMMARY!B210</f>
        <v>6.3" WOTAN CNC TABLE TYPE BM</v>
      </c>
      <c r="B7" s="212"/>
      <c r="C7" s="214">
        <f>SUMMARY!D210</f>
        <v>39511</v>
      </c>
      <c r="D7" s="293"/>
      <c r="E7" s="293"/>
      <c r="F7" s="293"/>
      <c r="G7" s="293"/>
      <c r="H7" s="293"/>
      <c r="I7" s="293"/>
      <c r="J7" s="293"/>
      <c r="K7" s="293"/>
      <c r="L7" s="293"/>
      <c r="M7" s="293"/>
      <c r="N7" s="293"/>
      <c r="O7" s="294"/>
      <c r="P7" s="6"/>
      <c r="Q7" s="6"/>
      <c r="R7" s="13">
        <f>+C14</f>
        <v>192679</v>
      </c>
      <c r="S7" s="13">
        <f>+-C44</f>
        <v>192678.99999999997</v>
      </c>
      <c r="T7" s="13">
        <f>+R7-S7</f>
        <v>0</v>
      </c>
    </row>
    <row r="8" spans="1:28" x14ac:dyDescent="0.25">
      <c r="A8" s="3" t="s">
        <v>749</v>
      </c>
      <c r="B8" s="3">
        <v>818</v>
      </c>
      <c r="D8" s="293"/>
      <c r="E8" s="293"/>
      <c r="F8" s="293"/>
      <c r="G8" s="293"/>
      <c r="H8" s="293"/>
      <c r="I8" s="293"/>
      <c r="J8" s="293"/>
      <c r="K8" s="293"/>
      <c r="L8" s="293"/>
      <c r="M8" s="293"/>
      <c r="N8" s="293"/>
      <c r="O8" s="294"/>
      <c r="P8" s="6"/>
      <c r="Q8" s="6"/>
    </row>
    <row r="9" spans="1:28" x14ac:dyDescent="0.25">
      <c r="A9" s="2"/>
      <c r="B9" s="3"/>
      <c r="D9" s="293"/>
      <c r="E9" s="293"/>
      <c r="F9" s="293"/>
      <c r="G9" s="293"/>
      <c r="H9" s="293"/>
      <c r="I9" s="293"/>
      <c r="J9" s="293"/>
      <c r="K9" s="293"/>
      <c r="L9" s="293"/>
      <c r="M9" s="293"/>
      <c r="N9" s="293"/>
      <c r="O9" s="294"/>
      <c r="P9" s="6"/>
      <c r="Q9" s="6"/>
    </row>
    <row r="10" spans="1:28" x14ac:dyDescent="0.25">
      <c r="B10" s="3"/>
    </row>
    <row r="11" spans="1:28" x14ac:dyDescent="0.25">
      <c r="A11" s="686" t="s">
        <v>66</v>
      </c>
      <c r="B11" s="212" t="s">
        <v>1261</v>
      </c>
      <c r="C11" s="214"/>
    </row>
    <row r="12" spans="1:28" x14ac:dyDescent="0.25">
      <c r="B12" s="28"/>
      <c r="C12" s="2"/>
    </row>
    <row r="13" spans="1:28" x14ac:dyDescent="0.25">
      <c r="A13" s="9" t="s">
        <v>5</v>
      </c>
      <c r="C13" s="31" t="s">
        <v>3</v>
      </c>
      <c r="D13" s="32">
        <v>1994</v>
      </c>
      <c r="E13" s="32">
        <v>1995</v>
      </c>
      <c r="F13" s="32">
        <v>1996</v>
      </c>
      <c r="G13" s="32">
        <v>1997</v>
      </c>
      <c r="H13" s="32">
        <v>1998</v>
      </c>
      <c r="I13" s="32">
        <v>1999</v>
      </c>
      <c r="J13" s="32">
        <v>2000</v>
      </c>
      <c r="K13" s="32">
        <v>2001</v>
      </c>
      <c r="L13" s="32">
        <v>2002</v>
      </c>
      <c r="M13" s="32">
        <v>2003</v>
      </c>
      <c r="N13" s="32">
        <v>2004</v>
      </c>
      <c r="O13" s="32">
        <v>2005</v>
      </c>
      <c r="P13" s="32">
        <v>2006</v>
      </c>
      <c r="Q13" s="32">
        <v>2007</v>
      </c>
      <c r="R13" s="32">
        <v>2008</v>
      </c>
      <c r="S13" s="32">
        <v>2009</v>
      </c>
      <c r="T13" s="32">
        <v>2010</v>
      </c>
      <c r="U13" s="32">
        <v>2011</v>
      </c>
      <c r="V13" s="32">
        <v>2012</v>
      </c>
      <c r="W13" s="32">
        <v>2013</v>
      </c>
      <c r="X13" s="32">
        <v>2014</v>
      </c>
      <c r="Y13" s="328">
        <v>2015</v>
      </c>
      <c r="Z13" s="32">
        <v>2016</v>
      </c>
      <c r="AA13" s="328">
        <v>2017</v>
      </c>
      <c r="AB13" s="32">
        <v>2018</v>
      </c>
    </row>
    <row r="14" spans="1:28" x14ac:dyDescent="0.25">
      <c r="A14" s="9" t="s">
        <v>73</v>
      </c>
      <c r="C14" s="295">
        <f>SUM(D14:Y14)</f>
        <v>192679</v>
      </c>
      <c r="D14" s="233">
        <v>0</v>
      </c>
      <c r="E14" s="233">
        <v>0</v>
      </c>
      <c r="F14" s="233">
        <v>0</v>
      </c>
      <c r="G14" s="233">
        <v>0</v>
      </c>
      <c r="H14" s="233">
        <v>0</v>
      </c>
      <c r="I14" s="233">
        <v>0</v>
      </c>
      <c r="J14" s="233">
        <v>0</v>
      </c>
      <c r="K14" s="233">
        <v>0</v>
      </c>
      <c r="L14" s="233">
        <v>0</v>
      </c>
      <c r="M14" s="233">
        <v>0</v>
      </c>
      <c r="N14" s="233"/>
      <c r="O14" s="233"/>
      <c r="P14" s="233"/>
      <c r="Q14" s="233"/>
      <c r="R14" s="233"/>
      <c r="S14" s="233"/>
      <c r="T14" s="233"/>
      <c r="U14" s="233"/>
      <c r="V14" s="233"/>
      <c r="W14" s="233">
        <f>385358/2</f>
        <v>192679</v>
      </c>
      <c r="X14" s="233">
        <v>0</v>
      </c>
    </row>
    <row r="15" spans="1:28" x14ac:dyDescent="0.25">
      <c r="A15" s="34"/>
      <c r="B15" s="2"/>
      <c r="C15" s="2"/>
      <c r="S15" s="233"/>
      <c r="T15" s="233"/>
      <c r="U15" s="233"/>
      <c r="V15" s="233"/>
      <c r="W15" s="233"/>
      <c r="X15" s="233"/>
    </row>
    <row r="16" spans="1:28" x14ac:dyDescent="0.25">
      <c r="A16" s="9" t="s">
        <v>6</v>
      </c>
      <c r="B16" s="3">
        <v>1994</v>
      </c>
      <c r="C16" s="13">
        <f>-SUM(D16:Y16)</f>
        <v>0</v>
      </c>
      <c r="D16" s="297">
        <f>+D$14/7/2</f>
        <v>0</v>
      </c>
      <c r="E16" s="297"/>
      <c r="F16" s="297"/>
      <c r="G16" s="297"/>
      <c r="H16" s="297"/>
      <c r="I16" s="297"/>
      <c r="J16" s="297"/>
      <c r="K16" s="297"/>
      <c r="L16" s="297"/>
      <c r="M16" s="297"/>
      <c r="N16" s="297"/>
      <c r="O16" s="297"/>
      <c r="P16" s="297"/>
      <c r="Q16" s="297"/>
      <c r="R16" s="297"/>
      <c r="S16" s="233"/>
      <c r="T16" s="233"/>
      <c r="U16" s="233"/>
      <c r="V16" s="233"/>
      <c r="W16" s="233"/>
      <c r="X16" s="233"/>
      <c r="Y16" s="297"/>
      <c r="Z16" s="297"/>
    </row>
    <row r="17" spans="1:26" x14ac:dyDescent="0.25">
      <c r="B17" s="3">
        <v>1995</v>
      </c>
      <c r="C17" s="13">
        <f t="shared" ref="C17:C39" si="0">-SUM(D17:Y17)</f>
        <v>0</v>
      </c>
      <c r="D17" s="297">
        <f>+D$14/7</f>
        <v>0</v>
      </c>
      <c r="E17" s="297">
        <f>+E$14/7/2</f>
        <v>0</v>
      </c>
      <c r="F17" s="297"/>
      <c r="G17" s="297"/>
      <c r="H17" s="297"/>
      <c r="I17" s="297"/>
      <c r="J17" s="297"/>
      <c r="K17" s="297"/>
      <c r="L17" s="297"/>
      <c r="M17" s="297"/>
      <c r="N17" s="297"/>
      <c r="O17" s="297"/>
      <c r="P17" s="297"/>
      <c r="Q17" s="297"/>
      <c r="R17" s="297"/>
      <c r="S17" s="233"/>
      <c r="T17" s="233"/>
      <c r="U17" s="233"/>
      <c r="V17" s="233"/>
      <c r="W17" s="233"/>
      <c r="X17" s="233"/>
      <c r="Y17" s="297"/>
      <c r="Z17" s="297"/>
    </row>
    <row r="18" spans="1:26" x14ac:dyDescent="0.25">
      <c r="B18" s="3">
        <v>1996</v>
      </c>
      <c r="C18" s="13">
        <f t="shared" si="0"/>
        <v>0</v>
      </c>
      <c r="D18" s="297">
        <f>+D17</f>
        <v>0</v>
      </c>
      <c r="E18" s="297">
        <f>+E$14/7</f>
        <v>0</v>
      </c>
      <c r="F18" s="297">
        <f>+F$14/7/2</f>
        <v>0</v>
      </c>
      <c r="G18" s="297"/>
      <c r="H18" s="297"/>
      <c r="I18" s="297"/>
      <c r="J18" s="297"/>
      <c r="K18" s="297"/>
      <c r="L18" s="297"/>
      <c r="M18" s="297"/>
      <c r="N18" s="297"/>
      <c r="O18" s="297"/>
      <c r="P18" s="297"/>
      <c r="Q18" s="297"/>
      <c r="R18" s="297"/>
      <c r="S18" s="233"/>
      <c r="T18" s="233"/>
      <c r="U18" s="233"/>
      <c r="V18" s="233"/>
      <c r="W18" s="233"/>
      <c r="X18" s="233"/>
      <c r="Y18" s="297"/>
      <c r="Z18" s="297"/>
    </row>
    <row r="19" spans="1:26" x14ac:dyDescent="0.25">
      <c r="B19" s="3">
        <v>1997</v>
      </c>
      <c r="C19" s="13">
        <f t="shared" si="0"/>
        <v>0</v>
      </c>
      <c r="D19" s="297">
        <f>+D18</f>
        <v>0</v>
      </c>
      <c r="E19" s="297">
        <f>+E18</f>
        <v>0</v>
      </c>
      <c r="F19" s="297">
        <f>+F$14/7</f>
        <v>0</v>
      </c>
      <c r="G19" s="297">
        <f>+G$14/7/2</f>
        <v>0</v>
      </c>
      <c r="H19" s="297"/>
      <c r="I19" s="297"/>
      <c r="J19" s="297"/>
      <c r="K19" s="297"/>
      <c r="L19" s="297"/>
      <c r="M19" s="297"/>
      <c r="N19" s="297"/>
      <c r="O19" s="297"/>
      <c r="P19" s="297"/>
      <c r="Q19" s="297"/>
      <c r="R19" s="297"/>
      <c r="S19" s="233"/>
      <c r="T19" s="233"/>
      <c r="U19" s="233"/>
      <c r="V19" s="233"/>
      <c r="W19" s="233"/>
      <c r="X19" s="233"/>
      <c r="Y19" s="297"/>
      <c r="Z19" s="297"/>
    </row>
    <row r="20" spans="1:26" x14ac:dyDescent="0.25">
      <c r="B20" s="3">
        <v>1998</v>
      </c>
      <c r="C20" s="13">
        <f t="shared" si="0"/>
        <v>0</v>
      </c>
      <c r="D20" s="297">
        <f>+D19</f>
        <v>0</v>
      </c>
      <c r="E20" s="297">
        <f>+E19</f>
        <v>0</v>
      </c>
      <c r="F20" s="297">
        <f>+F19</f>
        <v>0</v>
      </c>
      <c r="G20" s="297">
        <f>+G$14/7</f>
        <v>0</v>
      </c>
      <c r="H20" s="297">
        <f>+H$14/7/2</f>
        <v>0</v>
      </c>
      <c r="I20" s="297"/>
      <c r="J20" s="297"/>
      <c r="K20" s="297"/>
      <c r="L20" s="297"/>
      <c r="M20" s="297"/>
      <c r="N20" s="297"/>
      <c r="O20" s="297"/>
      <c r="P20" s="297"/>
      <c r="Q20" s="297"/>
      <c r="R20" s="297"/>
      <c r="S20" s="233"/>
      <c r="T20" s="233"/>
      <c r="U20" s="233"/>
      <c r="V20" s="233"/>
      <c r="W20" s="233"/>
      <c r="X20" s="233"/>
      <c r="Y20" s="297"/>
      <c r="Z20" s="297"/>
    </row>
    <row r="21" spans="1:26" x14ac:dyDescent="0.25">
      <c r="B21" s="3">
        <v>1999</v>
      </c>
      <c r="C21" s="13">
        <f t="shared" si="0"/>
        <v>0</v>
      </c>
      <c r="D21" s="297">
        <f>+D20</f>
        <v>0</v>
      </c>
      <c r="E21" s="297">
        <f>+E20</f>
        <v>0</v>
      </c>
      <c r="F21" s="297">
        <f>+F20</f>
        <v>0</v>
      </c>
      <c r="G21" s="297">
        <f>+G20</f>
        <v>0</v>
      </c>
      <c r="H21" s="297">
        <f>+H$14/7</f>
        <v>0</v>
      </c>
      <c r="I21" s="297">
        <f>+I$14/7/2</f>
        <v>0</v>
      </c>
      <c r="J21" s="297"/>
      <c r="K21" s="297"/>
      <c r="L21" s="297"/>
      <c r="M21" s="297"/>
      <c r="N21" s="297"/>
      <c r="O21" s="297"/>
      <c r="P21" s="297"/>
      <c r="Q21" s="297"/>
      <c r="R21" s="297"/>
      <c r="S21" s="233"/>
      <c r="T21" s="233"/>
      <c r="U21" s="233"/>
      <c r="V21" s="233"/>
      <c r="W21" s="233"/>
      <c r="X21" s="233"/>
      <c r="Y21" s="297"/>
      <c r="Z21" s="297"/>
    </row>
    <row r="22" spans="1:26" x14ac:dyDescent="0.25">
      <c r="B22" s="3">
        <v>2000</v>
      </c>
      <c r="C22" s="13">
        <f t="shared" si="0"/>
        <v>0</v>
      </c>
      <c r="D22" s="297">
        <f>+D21</f>
        <v>0</v>
      </c>
      <c r="E22" s="297">
        <f>+E21</f>
        <v>0</v>
      </c>
      <c r="F22" s="297">
        <f>+F21</f>
        <v>0</v>
      </c>
      <c r="G22" s="297">
        <f>+G21</f>
        <v>0</v>
      </c>
      <c r="H22" s="297">
        <f>+H21</f>
        <v>0</v>
      </c>
      <c r="I22" s="297">
        <f>+I$14/7</f>
        <v>0</v>
      </c>
      <c r="J22" s="297">
        <f>+J$14/7/2</f>
        <v>0</v>
      </c>
      <c r="K22" s="297"/>
      <c r="L22" s="297"/>
      <c r="M22" s="297"/>
      <c r="N22" s="297"/>
      <c r="O22" s="297"/>
      <c r="P22" s="297"/>
      <c r="Q22" s="297"/>
      <c r="R22" s="297"/>
      <c r="S22" s="233"/>
      <c r="T22" s="233"/>
      <c r="U22" s="233"/>
      <c r="V22" s="233"/>
      <c r="W22" s="233"/>
      <c r="X22" s="233"/>
      <c r="Y22" s="297"/>
      <c r="Z22" s="297"/>
    </row>
    <row r="23" spans="1:26" x14ac:dyDescent="0.25">
      <c r="B23" s="3">
        <v>2001</v>
      </c>
      <c r="C23" s="13">
        <f t="shared" si="0"/>
        <v>0</v>
      </c>
      <c r="D23" s="297">
        <f>+D$14/7/2</f>
        <v>0</v>
      </c>
      <c r="E23" s="297">
        <f>+E22</f>
        <v>0</v>
      </c>
      <c r="F23" s="297">
        <f>+F22</f>
        <v>0</v>
      </c>
      <c r="G23" s="297">
        <f>+G22</f>
        <v>0</v>
      </c>
      <c r="H23" s="297">
        <f>+H22</f>
        <v>0</v>
      </c>
      <c r="I23" s="297">
        <f>+I22</f>
        <v>0</v>
      </c>
      <c r="J23" s="297">
        <f>+J$14/7</f>
        <v>0</v>
      </c>
      <c r="K23" s="297">
        <f>+K$14/7/2</f>
        <v>0</v>
      </c>
      <c r="L23" s="297"/>
      <c r="M23" s="297"/>
      <c r="N23" s="297"/>
      <c r="O23" s="297"/>
      <c r="P23" s="297"/>
      <c r="Q23" s="297"/>
      <c r="R23" s="297"/>
      <c r="S23" s="233"/>
      <c r="T23" s="233"/>
      <c r="U23" s="233"/>
      <c r="V23" s="233"/>
      <c r="W23" s="233"/>
      <c r="X23" s="233"/>
      <c r="Y23" s="297"/>
      <c r="Z23" s="297"/>
    </row>
    <row r="24" spans="1:26" x14ac:dyDescent="0.25">
      <c r="B24" s="3">
        <v>2002</v>
      </c>
      <c r="C24" s="13">
        <f t="shared" si="0"/>
        <v>0</v>
      </c>
      <c r="D24" s="297"/>
      <c r="E24" s="297">
        <f>+E$14/7/2</f>
        <v>0</v>
      </c>
      <c r="F24" s="297">
        <f>+F23</f>
        <v>0</v>
      </c>
      <c r="G24" s="297">
        <f>+G23</f>
        <v>0</v>
      </c>
      <c r="H24" s="297">
        <f>+H23</f>
        <v>0</v>
      </c>
      <c r="I24" s="297">
        <f>+I23</f>
        <v>0</v>
      </c>
      <c r="J24" s="297">
        <f>+J23</f>
        <v>0</v>
      </c>
      <c r="K24" s="297">
        <f>+K$14/7</f>
        <v>0</v>
      </c>
      <c r="L24" s="297">
        <f>+L$14/7/2</f>
        <v>0</v>
      </c>
      <c r="M24" s="297"/>
      <c r="N24" s="297"/>
      <c r="O24" s="297"/>
      <c r="P24" s="297"/>
      <c r="Q24" s="297"/>
      <c r="R24" s="297"/>
      <c r="S24" s="233"/>
      <c r="T24" s="233"/>
      <c r="U24" s="233"/>
      <c r="V24" s="233"/>
      <c r="W24" s="233"/>
      <c r="X24" s="233"/>
      <c r="Y24" s="297"/>
      <c r="Z24" s="297"/>
    </row>
    <row r="25" spans="1:26" x14ac:dyDescent="0.25">
      <c r="B25" s="3">
        <v>2003</v>
      </c>
      <c r="C25" s="13">
        <f t="shared" si="0"/>
        <v>0</v>
      </c>
      <c r="D25" s="297"/>
      <c r="E25" s="297"/>
      <c r="F25" s="297">
        <f>+F$14/7/2</f>
        <v>0</v>
      </c>
      <c r="G25" s="297">
        <f>+G24</f>
        <v>0</v>
      </c>
      <c r="H25" s="297">
        <f>+H24</f>
        <v>0</v>
      </c>
      <c r="I25" s="297">
        <f>+I24</f>
        <v>0</v>
      </c>
      <c r="J25" s="297">
        <f>+J24</f>
        <v>0</v>
      </c>
      <c r="K25" s="297">
        <f>+K24</f>
        <v>0</v>
      </c>
      <c r="L25" s="297">
        <f>+L$14/7</f>
        <v>0</v>
      </c>
      <c r="M25" s="297">
        <f>+M$14/7/2</f>
        <v>0</v>
      </c>
      <c r="N25" s="297"/>
      <c r="O25" s="297"/>
      <c r="P25" s="297"/>
      <c r="Q25" s="297"/>
      <c r="R25" s="297"/>
      <c r="S25" s="233"/>
      <c r="T25" s="233"/>
      <c r="U25" s="233"/>
      <c r="V25" s="233"/>
      <c r="W25" s="233"/>
      <c r="X25" s="233"/>
      <c r="Y25" s="297"/>
      <c r="Z25" s="297"/>
    </row>
    <row r="26" spans="1:26" x14ac:dyDescent="0.25">
      <c r="B26" s="3">
        <v>2004</v>
      </c>
      <c r="C26" s="13">
        <f t="shared" si="0"/>
        <v>0</v>
      </c>
      <c r="D26" s="297"/>
      <c r="E26" s="297"/>
      <c r="F26" s="297"/>
      <c r="G26" s="297">
        <f>+G$14/7/2</f>
        <v>0</v>
      </c>
      <c r="H26" s="297">
        <f>+H25</f>
        <v>0</v>
      </c>
      <c r="I26" s="297">
        <f>+I25</f>
        <v>0</v>
      </c>
      <c r="J26" s="297">
        <f>+J25</f>
        <v>0</v>
      </c>
      <c r="K26" s="297">
        <f>+K25</f>
        <v>0</v>
      </c>
      <c r="L26" s="297">
        <f>+L25</f>
        <v>0</v>
      </c>
      <c r="M26" s="297">
        <f>+M$14/7</f>
        <v>0</v>
      </c>
      <c r="N26" s="7">
        <f>+N$14/7/2</f>
        <v>0</v>
      </c>
      <c r="O26" s="7"/>
      <c r="P26" s="7"/>
      <c r="Q26" s="7"/>
      <c r="R26" s="7"/>
      <c r="S26" s="43"/>
      <c r="T26" s="43"/>
      <c r="U26" s="43"/>
      <c r="V26" s="43"/>
      <c r="W26" s="43"/>
      <c r="X26" s="43"/>
      <c r="Y26" s="7"/>
      <c r="Z26" s="297"/>
    </row>
    <row r="27" spans="1:26" x14ac:dyDescent="0.25">
      <c r="B27" s="3">
        <v>2005</v>
      </c>
      <c r="C27" s="13">
        <f t="shared" si="0"/>
        <v>0</v>
      </c>
      <c r="D27" s="297"/>
      <c r="E27" s="297"/>
      <c r="F27" s="297"/>
      <c r="G27" s="297"/>
      <c r="H27" s="297">
        <f>+H$14/7/2</f>
        <v>0</v>
      </c>
      <c r="I27" s="297">
        <f>+I26</f>
        <v>0</v>
      </c>
      <c r="J27" s="297">
        <f>+J26</f>
        <v>0</v>
      </c>
      <c r="K27" s="297">
        <f>+K26</f>
        <v>0</v>
      </c>
      <c r="L27" s="297">
        <f>+L26</f>
        <v>0</v>
      </c>
      <c r="M27" s="297">
        <f>+M26</f>
        <v>0</v>
      </c>
      <c r="N27" s="7">
        <f>+N$14/7</f>
        <v>0</v>
      </c>
      <c r="O27" s="7">
        <f>+O$14/7/2</f>
        <v>0</v>
      </c>
      <c r="P27" s="7"/>
      <c r="Q27" s="7"/>
      <c r="R27" s="7"/>
      <c r="S27" s="43"/>
      <c r="T27" s="43"/>
      <c r="U27" s="43"/>
      <c r="V27" s="43"/>
      <c r="W27" s="43"/>
      <c r="X27" s="43"/>
      <c r="Y27" s="7"/>
      <c r="Z27" s="297"/>
    </row>
    <row r="28" spans="1:26" x14ac:dyDescent="0.25">
      <c r="B28" s="3">
        <v>2006</v>
      </c>
      <c r="C28" s="13">
        <f t="shared" si="0"/>
        <v>0</v>
      </c>
      <c r="D28" s="297"/>
      <c r="E28" s="297"/>
      <c r="F28" s="297"/>
      <c r="G28" s="297"/>
      <c r="H28" s="297"/>
      <c r="I28" s="297">
        <f>+I$14/7/2</f>
        <v>0</v>
      </c>
      <c r="J28" s="297">
        <f>+J27</f>
        <v>0</v>
      </c>
      <c r="K28" s="297">
        <f>+K27</f>
        <v>0</v>
      </c>
      <c r="L28" s="297">
        <f>+L27</f>
        <v>0</v>
      </c>
      <c r="M28" s="297">
        <f>+M27</f>
        <v>0</v>
      </c>
      <c r="N28" s="7">
        <f>+N27</f>
        <v>0</v>
      </c>
      <c r="O28" s="7">
        <f>+O$14/7</f>
        <v>0</v>
      </c>
      <c r="P28" s="7">
        <f>+P$14/7/2</f>
        <v>0</v>
      </c>
      <c r="Q28" s="7"/>
      <c r="R28" s="7"/>
      <c r="S28" s="43"/>
      <c r="T28" s="43"/>
      <c r="U28" s="43"/>
      <c r="V28" s="43"/>
      <c r="W28" s="43"/>
      <c r="X28" s="43"/>
      <c r="Y28" s="7"/>
      <c r="Z28" s="297"/>
    </row>
    <row r="29" spans="1:26" x14ac:dyDescent="0.25">
      <c r="B29" s="3">
        <v>2007</v>
      </c>
      <c r="C29" s="13">
        <f t="shared" si="0"/>
        <v>0</v>
      </c>
      <c r="D29" s="297"/>
      <c r="E29" s="297"/>
      <c r="F29" s="297"/>
      <c r="G29" s="297"/>
      <c r="H29" s="297"/>
      <c r="I29" s="297"/>
      <c r="J29" s="297">
        <f>+J$14/7/2</f>
        <v>0</v>
      </c>
      <c r="K29" s="297">
        <f>+K28</f>
        <v>0</v>
      </c>
      <c r="L29" s="297">
        <f>+L28</f>
        <v>0</v>
      </c>
      <c r="M29" s="297">
        <f>+M28</f>
        <v>0</v>
      </c>
      <c r="N29" s="7">
        <f>+N28</f>
        <v>0</v>
      </c>
      <c r="O29" s="7">
        <f>+O28</f>
        <v>0</v>
      </c>
      <c r="P29" s="7">
        <f>+P$14/7</f>
        <v>0</v>
      </c>
      <c r="Q29" s="7">
        <f>+Q$14/7/2</f>
        <v>0</v>
      </c>
      <c r="R29" s="7"/>
      <c r="S29" s="43"/>
      <c r="T29" s="43"/>
      <c r="U29" s="43"/>
      <c r="V29" s="43"/>
      <c r="W29" s="43"/>
      <c r="X29" s="43"/>
      <c r="Y29" s="7"/>
      <c r="Z29" s="297"/>
    </row>
    <row r="30" spans="1:26" x14ac:dyDescent="0.25">
      <c r="B30" s="3">
        <v>2008</v>
      </c>
      <c r="C30" s="13">
        <f t="shared" si="0"/>
        <v>0</v>
      </c>
      <c r="D30" s="297"/>
      <c r="E30" s="297"/>
      <c r="F30" s="297"/>
      <c r="G30" s="297"/>
      <c r="H30" s="297"/>
      <c r="I30" s="297"/>
      <c r="J30" s="297"/>
      <c r="K30" s="297">
        <f>+K$14/7/2</f>
        <v>0</v>
      </c>
      <c r="L30" s="297">
        <f>+L29</f>
        <v>0</v>
      </c>
      <c r="M30" s="297">
        <f>+M29</f>
        <v>0</v>
      </c>
      <c r="N30" s="7">
        <f>+N29</f>
        <v>0</v>
      </c>
      <c r="O30" s="7">
        <f>+O29</f>
        <v>0</v>
      </c>
      <c r="P30" s="7">
        <f>+P29</f>
        <v>0</v>
      </c>
      <c r="Q30" s="7">
        <f>+Q$14/7</f>
        <v>0</v>
      </c>
      <c r="R30" s="7">
        <f>+R$14/7/2</f>
        <v>0</v>
      </c>
      <c r="S30" s="43"/>
      <c r="T30" s="43"/>
      <c r="U30" s="43"/>
      <c r="V30" s="43"/>
      <c r="W30" s="43"/>
      <c r="X30" s="43"/>
      <c r="Y30" s="7"/>
      <c r="Z30" s="297"/>
    </row>
    <row r="31" spans="1:26" x14ac:dyDescent="0.25">
      <c r="B31" s="3">
        <v>2009</v>
      </c>
      <c r="C31" s="13">
        <f t="shared" si="0"/>
        <v>0</v>
      </c>
      <c r="D31" s="297"/>
      <c r="E31" s="297"/>
      <c r="F31" s="297"/>
      <c r="G31" s="297"/>
      <c r="H31" s="297"/>
      <c r="I31" s="297"/>
      <c r="J31" s="297"/>
      <c r="K31" s="297"/>
      <c r="L31" s="297">
        <f>+L$14/7/2</f>
        <v>0</v>
      </c>
      <c r="M31" s="297">
        <f>+M30</f>
        <v>0</v>
      </c>
      <c r="N31" s="7">
        <f>+N30</f>
        <v>0</v>
      </c>
      <c r="O31" s="7">
        <f>+O30</f>
        <v>0</v>
      </c>
      <c r="P31" s="7">
        <f>+P30</f>
        <v>0</v>
      </c>
      <c r="Q31" s="7">
        <f>+Q30</f>
        <v>0</v>
      </c>
      <c r="R31" s="7">
        <f>+R$14/7</f>
        <v>0</v>
      </c>
      <c r="S31" s="43">
        <f>+S$14/7/2</f>
        <v>0</v>
      </c>
      <c r="T31" s="43"/>
      <c r="U31" s="43"/>
      <c r="V31" s="43"/>
      <c r="W31" s="43"/>
      <c r="X31" s="43"/>
      <c r="Y31" s="7"/>
      <c r="Z31" s="297"/>
    </row>
    <row r="32" spans="1:26" x14ac:dyDescent="0.25">
      <c r="A32" s="38" t="s">
        <v>59</v>
      </c>
      <c r="B32" s="3">
        <v>2010</v>
      </c>
      <c r="C32" s="13">
        <f t="shared" si="0"/>
        <v>0</v>
      </c>
      <c r="D32" s="297"/>
      <c r="E32" s="297"/>
      <c r="F32" s="297"/>
      <c r="G32" s="297"/>
      <c r="H32" s="297"/>
      <c r="I32" s="297"/>
      <c r="J32" s="297"/>
      <c r="K32" s="297"/>
      <c r="L32" s="297"/>
      <c r="M32" s="297">
        <f>+M$14/7/2</f>
        <v>0</v>
      </c>
      <c r="N32" s="7">
        <f>+N31</f>
        <v>0</v>
      </c>
      <c r="O32" s="7">
        <f>+O31</f>
        <v>0</v>
      </c>
      <c r="P32" s="7">
        <f>+P31</f>
        <v>0</v>
      </c>
      <c r="Q32" s="7">
        <f>+Q31</f>
        <v>0</v>
      </c>
      <c r="R32" s="7">
        <f>+R31</f>
        <v>0</v>
      </c>
      <c r="S32" s="43">
        <f>+S$14/7</f>
        <v>0</v>
      </c>
      <c r="T32" s="43">
        <f>+T$14/7/2</f>
        <v>0</v>
      </c>
      <c r="U32" s="43"/>
      <c r="V32" s="43"/>
      <c r="W32" s="43"/>
      <c r="X32" s="43"/>
      <c r="Y32" s="7"/>
      <c r="Z32" s="297"/>
    </row>
    <row r="33" spans="1:28" x14ac:dyDescent="0.25">
      <c r="A33" s="38"/>
      <c r="B33" s="3">
        <v>2011</v>
      </c>
      <c r="C33" s="13">
        <f t="shared" si="0"/>
        <v>0</v>
      </c>
      <c r="D33" s="297"/>
      <c r="E33" s="297"/>
      <c r="F33" s="297"/>
      <c r="G33" s="297"/>
      <c r="H33" s="297"/>
      <c r="I33" s="297"/>
      <c r="J33" s="297"/>
      <c r="K33" s="297"/>
      <c r="L33" s="297"/>
      <c r="M33" s="297"/>
      <c r="N33" s="7">
        <f>+N$14/7/2</f>
        <v>0</v>
      </c>
      <c r="O33" s="7">
        <f>+O32</f>
        <v>0</v>
      </c>
      <c r="P33" s="7">
        <f>+P32</f>
        <v>0</v>
      </c>
      <c r="Q33" s="7">
        <f>+Q32</f>
        <v>0</v>
      </c>
      <c r="R33" s="7">
        <f>+R32</f>
        <v>0</v>
      </c>
      <c r="S33" s="43">
        <f>+S32</f>
        <v>0</v>
      </c>
      <c r="T33" s="43">
        <f>+T$14/7</f>
        <v>0</v>
      </c>
      <c r="U33" s="43">
        <f>+U$14/7/2</f>
        <v>0</v>
      </c>
      <c r="V33" s="43"/>
      <c r="W33" s="43"/>
      <c r="X33" s="43"/>
      <c r="Y33" s="7"/>
      <c r="Z33" s="297"/>
    </row>
    <row r="34" spans="1:28" x14ac:dyDescent="0.25">
      <c r="A34" s="38"/>
      <c r="B34" s="3">
        <v>2012</v>
      </c>
      <c r="C34" s="13">
        <f t="shared" si="0"/>
        <v>0</v>
      </c>
      <c r="D34" s="297"/>
      <c r="E34" s="297"/>
      <c r="F34" s="297"/>
      <c r="G34" s="297"/>
      <c r="H34" s="297"/>
      <c r="I34" s="297"/>
      <c r="J34" s="297"/>
      <c r="K34" s="297"/>
      <c r="L34" s="297"/>
      <c r="M34" s="297"/>
      <c r="N34" s="7"/>
      <c r="O34" s="7">
        <f>+O$14/7/2</f>
        <v>0</v>
      </c>
      <c r="P34" s="7">
        <f>+P33</f>
        <v>0</v>
      </c>
      <c r="Q34" s="7">
        <f>+Q33</f>
        <v>0</v>
      </c>
      <c r="R34" s="7">
        <f>+R33</f>
        <v>0</v>
      </c>
      <c r="S34" s="43">
        <f>+S33</f>
        <v>0</v>
      </c>
      <c r="T34" s="43">
        <f>+T$14/7</f>
        <v>0</v>
      </c>
      <c r="U34" s="43">
        <f>+U$14/7</f>
        <v>0</v>
      </c>
      <c r="V34" s="43">
        <f>+V$14/7/2</f>
        <v>0</v>
      </c>
      <c r="W34" s="43"/>
      <c r="X34" s="43"/>
      <c r="Y34" s="7"/>
      <c r="Z34" s="297"/>
    </row>
    <row r="35" spans="1:28" x14ac:dyDescent="0.25">
      <c r="A35" s="38"/>
      <c r="B35" s="3">
        <v>2013</v>
      </c>
      <c r="C35" s="13">
        <f t="shared" si="0"/>
        <v>-13762.785714285714</v>
      </c>
      <c r="D35" s="297"/>
      <c r="E35" s="297"/>
      <c r="F35" s="297"/>
      <c r="G35" s="297"/>
      <c r="H35" s="297"/>
      <c r="I35" s="297"/>
      <c r="J35" s="297"/>
      <c r="K35" s="297"/>
      <c r="L35" s="297"/>
      <c r="M35" s="297"/>
      <c r="N35" s="7"/>
      <c r="O35" s="7"/>
      <c r="P35" s="7">
        <f>P14/7/2</f>
        <v>0</v>
      </c>
      <c r="Q35" s="7">
        <f>Q14</f>
        <v>0</v>
      </c>
      <c r="R35" s="7">
        <f t="shared" ref="R35:U36" si="1">R34</f>
        <v>0</v>
      </c>
      <c r="S35" s="43">
        <f t="shared" si="1"/>
        <v>0</v>
      </c>
      <c r="T35" s="43">
        <f t="shared" si="1"/>
        <v>0</v>
      </c>
      <c r="U35" s="43">
        <f t="shared" si="1"/>
        <v>0</v>
      </c>
      <c r="V35" s="43">
        <f>V14/7</f>
        <v>0</v>
      </c>
      <c r="W35" s="43">
        <f>$W$14/7/2</f>
        <v>13762.785714285714</v>
      </c>
      <c r="X35" s="43"/>
      <c r="Y35" s="7"/>
      <c r="Z35" s="297"/>
    </row>
    <row r="36" spans="1:28" x14ac:dyDescent="0.25">
      <c r="A36" s="38"/>
      <c r="B36" s="3">
        <v>2014</v>
      </c>
      <c r="C36" s="13">
        <f t="shared" si="0"/>
        <v>-27525.571428571428</v>
      </c>
      <c r="D36" s="297"/>
      <c r="E36" s="297"/>
      <c r="F36" s="297"/>
      <c r="G36" s="297"/>
      <c r="H36" s="297"/>
      <c r="I36" s="297"/>
      <c r="J36" s="297"/>
      <c r="K36" s="297"/>
      <c r="L36" s="297"/>
      <c r="M36" s="297"/>
      <c r="N36" s="7"/>
      <c r="O36" s="7"/>
      <c r="P36" s="7"/>
      <c r="Q36" s="7">
        <f>Q14/7/2</f>
        <v>0</v>
      </c>
      <c r="R36" s="7">
        <f t="shared" si="1"/>
        <v>0</v>
      </c>
      <c r="S36" s="43">
        <f t="shared" si="1"/>
        <v>0</v>
      </c>
      <c r="T36" s="43">
        <f t="shared" si="1"/>
        <v>0</v>
      </c>
      <c r="U36" s="43">
        <f t="shared" si="1"/>
        <v>0</v>
      </c>
      <c r="V36" s="43">
        <f>V35</f>
        <v>0</v>
      </c>
      <c r="W36" s="43">
        <f>$W$14/7</f>
        <v>27525.571428571428</v>
      </c>
      <c r="X36" s="43"/>
      <c r="Y36" s="7"/>
      <c r="Z36" s="297"/>
    </row>
    <row r="37" spans="1:28" x14ac:dyDescent="0.25">
      <c r="A37" s="38"/>
      <c r="B37" s="3">
        <v>2015</v>
      </c>
      <c r="C37" s="13">
        <f t="shared" si="0"/>
        <v>-27525.571428571428</v>
      </c>
      <c r="D37" s="297"/>
      <c r="E37" s="297"/>
      <c r="F37" s="297"/>
      <c r="G37" s="297"/>
      <c r="H37" s="297"/>
      <c r="I37" s="297"/>
      <c r="J37" s="297"/>
      <c r="K37" s="297"/>
      <c r="L37" s="297"/>
      <c r="M37" s="297"/>
      <c r="N37" s="7"/>
      <c r="O37" s="7"/>
      <c r="P37" s="7"/>
      <c r="Q37" s="7"/>
      <c r="R37" s="7">
        <f>R14/7/2</f>
        <v>0</v>
      </c>
      <c r="S37" s="43">
        <f>S36</f>
        <v>0</v>
      </c>
      <c r="T37" s="43">
        <f>T36</f>
        <v>0</v>
      </c>
      <c r="U37" s="43">
        <f>U36</f>
        <v>0</v>
      </c>
      <c r="V37" s="43">
        <f>V36</f>
        <v>0</v>
      </c>
      <c r="W37" s="43">
        <f t="shared" ref="W37:W41" si="2">$W$14/7</f>
        <v>27525.571428571428</v>
      </c>
      <c r="X37" s="43">
        <f>X14/7</f>
        <v>0</v>
      </c>
      <c r="Y37" s="7">
        <f>Y14/7/2</f>
        <v>0</v>
      </c>
      <c r="Z37" s="297"/>
    </row>
    <row r="38" spans="1:28" x14ac:dyDescent="0.25">
      <c r="A38" s="38"/>
      <c r="B38" s="3">
        <v>2016</v>
      </c>
      <c r="C38" s="13">
        <f t="shared" si="0"/>
        <v>-27525.571428571428</v>
      </c>
      <c r="D38" s="297"/>
      <c r="E38" s="297"/>
      <c r="F38" s="297"/>
      <c r="G38" s="297"/>
      <c r="H38" s="297"/>
      <c r="I38" s="297"/>
      <c r="J38" s="297"/>
      <c r="K38" s="297"/>
      <c r="L38" s="297"/>
      <c r="M38" s="297"/>
      <c r="N38" s="7"/>
      <c r="O38" s="7"/>
      <c r="P38" s="7"/>
      <c r="Q38" s="7"/>
      <c r="R38" s="7"/>
      <c r="S38" s="43"/>
      <c r="T38" s="43"/>
      <c r="U38" s="43"/>
      <c r="V38" s="43"/>
      <c r="W38" s="43">
        <f t="shared" si="2"/>
        <v>27525.571428571428</v>
      </c>
      <c r="X38" s="43"/>
      <c r="Y38" s="7"/>
      <c r="Z38" s="297"/>
    </row>
    <row r="39" spans="1:28" x14ac:dyDescent="0.25">
      <c r="A39" s="38"/>
      <c r="B39" s="3">
        <v>2017</v>
      </c>
      <c r="C39" s="13">
        <f t="shared" si="0"/>
        <v>-27525.571428571428</v>
      </c>
      <c r="D39" s="297"/>
      <c r="E39" s="297"/>
      <c r="F39" s="297"/>
      <c r="G39" s="297"/>
      <c r="H39" s="297"/>
      <c r="I39" s="297"/>
      <c r="J39" s="297"/>
      <c r="K39" s="297"/>
      <c r="L39" s="297"/>
      <c r="M39" s="297"/>
      <c r="N39" s="7"/>
      <c r="O39" s="7"/>
      <c r="P39" s="7"/>
      <c r="Q39" s="7"/>
      <c r="R39" s="7"/>
      <c r="S39" s="43"/>
      <c r="T39" s="43"/>
      <c r="U39" s="43"/>
      <c r="V39" s="43"/>
      <c r="W39" s="43">
        <f t="shared" si="2"/>
        <v>27525.571428571428</v>
      </c>
      <c r="X39" s="43"/>
      <c r="Y39" s="7"/>
      <c r="Z39" s="297"/>
    </row>
    <row r="40" spans="1:28" x14ac:dyDescent="0.25">
      <c r="A40" s="38"/>
      <c r="B40" s="3">
        <v>2018</v>
      </c>
      <c r="C40" s="13">
        <f>-SUM(D40:AB40)</f>
        <v>-27525.571428571428</v>
      </c>
      <c r="D40" s="297"/>
      <c r="E40" s="297"/>
      <c r="F40" s="297"/>
      <c r="G40" s="297"/>
      <c r="H40" s="297"/>
      <c r="I40" s="297"/>
      <c r="J40" s="297"/>
      <c r="K40" s="297"/>
      <c r="L40" s="297"/>
      <c r="M40" s="297"/>
      <c r="N40" s="7"/>
      <c r="O40" s="7"/>
      <c r="P40" s="7"/>
      <c r="Q40" s="7"/>
      <c r="R40" s="7"/>
      <c r="S40" s="43"/>
      <c r="T40" s="43"/>
      <c r="U40" s="43"/>
      <c r="V40" s="43"/>
      <c r="W40" s="43">
        <f t="shared" si="2"/>
        <v>27525.571428571428</v>
      </c>
      <c r="X40" s="43"/>
      <c r="Y40" s="7"/>
      <c r="Z40" s="297"/>
    </row>
    <row r="41" spans="1:28" x14ac:dyDescent="0.25">
      <c r="A41" s="38"/>
      <c r="B41" s="3">
        <v>2019</v>
      </c>
      <c r="C41" s="13">
        <f>-SUM(D41:AB41)</f>
        <v>-27525.571428571428</v>
      </c>
      <c r="D41" s="297"/>
      <c r="E41" s="297"/>
      <c r="F41" s="297"/>
      <c r="G41" s="297"/>
      <c r="H41" s="297"/>
      <c r="I41" s="297"/>
      <c r="J41" s="297"/>
      <c r="K41" s="297"/>
      <c r="L41" s="297"/>
      <c r="M41" s="297"/>
      <c r="N41" s="7"/>
      <c r="O41" s="7"/>
      <c r="P41" s="7"/>
      <c r="Q41" s="7"/>
      <c r="R41" s="7"/>
      <c r="S41" s="43"/>
      <c r="T41" s="43"/>
      <c r="U41" s="43"/>
      <c r="V41" s="43"/>
      <c r="W41" s="43">
        <f t="shared" si="2"/>
        <v>27525.571428571428</v>
      </c>
      <c r="X41" s="43"/>
      <c r="Y41" s="7"/>
      <c r="Z41" s="297"/>
    </row>
    <row r="42" spans="1:28" x14ac:dyDescent="0.25">
      <c r="A42" s="38"/>
      <c r="B42" s="3">
        <v>2020</v>
      </c>
      <c r="C42" s="13">
        <f>-SUM(D42:AB42)</f>
        <v>-13762.785714285714</v>
      </c>
      <c r="D42" s="297"/>
      <c r="E42" s="297"/>
      <c r="F42" s="297"/>
      <c r="G42" s="297"/>
      <c r="H42" s="297"/>
      <c r="I42" s="297"/>
      <c r="J42" s="297"/>
      <c r="K42" s="297"/>
      <c r="L42" s="297"/>
      <c r="M42" s="297"/>
      <c r="N42" s="7"/>
      <c r="O42" s="7"/>
      <c r="P42" s="7"/>
      <c r="Q42" s="7"/>
      <c r="R42" s="7"/>
      <c r="S42" s="43"/>
      <c r="T42" s="43"/>
      <c r="U42" s="43"/>
      <c r="V42" s="43"/>
      <c r="W42" s="43">
        <f>$W$14/7/2</f>
        <v>13762.785714285714</v>
      </c>
      <c r="X42" s="43"/>
      <c r="Y42" s="7"/>
      <c r="Z42" s="297"/>
    </row>
    <row r="43" spans="1:28" x14ac:dyDescent="0.25">
      <c r="A43" s="38"/>
      <c r="B43" s="3"/>
      <c r="C43" s="12"/>
      <c r="D43" s="298"/>
      <c r="E43" s="298"/>
      <c r="F43" s="298"/>
      <c r="G43" s="298"/>
      <c r="H43" s="298"/>
      <c r="I43" s="298"/>
      <c r="J43" s="298"/>
      <c r="K43" s="298"/>
      <c r="L43" s="298"/>
      <c r="M43" s="298"/>
      <c r="N43" s="298"/>
      <c r="O43" s="298"/>
      <c r="P43" s="298"/>
      <c r="Q43" s="298"/>
      <c r="R43" s="298"/>
      <c r="S43" s="298"/>
      <c r="T43" s="298"/>
      <c r="U43" s="338"/>
      <c r="V43" s="275"/>
      <c r="W43" s="275"/>
      <c r="X43" s="275"/>
      <c r="Y43" s="297"/>
      <c r="Z43" s="298"/>
    </row>
    <row r="44" spans="1:28" x14ac:dyDescent="0.25">
      <c r="A44" s="38" t="s">
        <v>62</v>
      </c>
      <c r="B44" s="297">
        <f>SUM(D44:Y44)</f>
        <v>0</v>
      </c>
      <c r="C44" s="275">
        <f>SUM(C16:C43)</f>
        <v>-192678.99999999997</v>
      </c>
      <c r="D44" s="297">
        <f>-SUM(D16:D43)+D14</f>
        <v>0</v>
      </c>
      <c r="E44" s="297">
        <f t="shared" ref="E44:T44" si="3">-SUM(E16:E43)+E14</f>
        <v>0</v>
      </c>
      <c r="F44" s="297">
        <f t="shared" si="3"/>
        <v>0</v>
      </c>
      <c r="G44" s="297">
        <f t="shared" si="3"/>
        <v>0</v>
      </c>
      <c r="H44" s="297">
        <f t="shared" si="3"/>
        <v>0</v>
      </c>
      <c r="I44" s="297">
        <f t="shared" si="3"/>
        <v>0</v>
      </c>
      <c r="J44" s="297">
        <f t="shared" si="3"/>
        <v>0</v>
      </c>
      <c r="K44" s="297">
        <f t="shared" si="3"/>
        <v>0</v>
      </c>
      <c r="L44" s="297">
        <f t="shared" si="3"/>
        <v>0</v>
      </c>
      <c r="M44" s="297">
        <f t="shared" si="3"/>
        <v>0</v>
      </c>
      <c r="N44" s="297">
        <f t="shared" si="3"/>
        <v>0</v>
      </c>
      <c r="O44" s="297">
        <f t="shared" si="3"/>
        <v>0</v>
      </c>
      <c r="P44" s="297">
        <f t="shared" si="3"/>
        <v>0</v>
      </c>
      <c r="Q44" s="297">
        <f t="shared" si="3"/>
        <v>0</v>
      </c>
      <c r="R44" s="297">
        <f t="shared" si="3"/>
        <v>0</v>
      </c>
      <c r="S44" s="297">
        <f t="shared" si="3"/>
        <v>0</v>
      </c>
      <c r="T44" s="297">
        <f t="shared" si="3"/>
        <v>0</v>
      </c>
      <c r="U44" s="330">
        <f>-SUM(U16:U43)+U14</f>
        <v>0</v>
      </c>
      <c r="V44" s="330">
        <f t="shared" ref="V44:AB44" si="4">-SUM(V16:V43)+V14</f>
        <v>0</v>
      </c>
      <c r="W44" s="330">
        <f t="shared" si="4"/>
        <v>0</v>
      </c>
      <c r="X44" s="330">
        <f t="shared" si="4"/>
        <v>0</v>
      </c>
      <c r="Y44" s="330">
        <f t="shared" si="4"/>
        <v>0</v>
      </c>
      <c r="Z44" s="330">
        <f t="shared" si="4"/>
        <v>0</v>
      </c>
      <c r="AA44" s="330">
        <f t="shared" si="4"/>
        <v>0</v>
      </c>
      <c r="AB44" s="330">
        <f t="shared" si="4"/>
        <v>0</v>
      </c>
    </row>
    <row r="45" spans="1:28" x14ac:dyDescent="0.25">
      <c r="A45" s="38"/>
      <c r="B45" s="275"/>
      <c r="C45" s="299"/>
      <c r="D45" s="297"/>
      <c r="E45" s="297"/>
      <c r="F45" s="297"/>
      <c r="G45" s="297"/>
      <c r="H45" s="297"/>
      <c r="I45" s="297"/>
      <c r="J45" s="297"/>
      <c r="K45" s="297"/>
      <c r="L45" s="297"/>
      <c r="M45" s="297"/>
      <c r="N45" s="297"/>
      <c r="O45" s="297"/>
      <c r="P45" s="297"/>
      <c r="Q45" s="297"/>
      <c r="R45" s="297"/>
      <c r="S45" s="297"/>
      <c r="T45" s="297"/>
      <c r="U45" s="297"/>
      <c r="V45" s="297"/>
      <c r="W45" s="297"/>
      <c r="X45" s="297"/>
      <c r="Y45" s="297"/>
      <c r="Z45" s="297"/>
    </row>
    <row r="46" spans="1:28" x14ac:dyDescent="0.25">
      <c r="A46" s="39" t="s">
        <v>63</v>
      </c>
      <c r="B46" s="3"/>
      <c r="C46" s="30">
        <f>+C14+C44</f>
        <v>0</v>
      </c>
      <c r="D46" s="297"/>
      <c r="E46" s="297"/>
      <c r="F46" s="297"/>
      <c r="G46" s="297"/>
      <c r="H46" s="297"/>
      <c r="I46" s="297"/>
      <c r="J46" s="297"/>
      <c r="K46" s="297"/>
      <c r="L46" s="297"/>
      <c r="M46" s="297"/>
      <c r="N46" s="297"/>
      <c r="O46" s="297"/>
      <c r="P46" s="297"/>
      <c r="Q46" s="297"/>
      <c r="R46" s="297"/>
      <c r="S46" s="297"/>
      <c r="T46" s="297"/>
      <c r="U46" s="297"/>
      <c r="V46" s="297"/>
      <c r="W46" s="297"/>
      <c r="X46" s="297"/>
      <c r="Y46" s="297"/>
      <c r="Z46" s="297"/>
    </row>
    <row r="47" spans="1:28" x14ac:dyDescent="0.25">
      <c r="A47" s="3"/>
      <c r="B47" s="3"/>
      <c r="C47" s="3"/>
      <c r="D47" s="297"/>
      <c r="E47" s="297"/>
      <c r="F47" s="297"/>
      <c r="G47" s="297"/>
      <c r="H47" s="297"/>
      <c r="I47" s="297"/>
      <c r="J47" s="297"/>
      <c r="K47" s="297"/>
      <c r="L47" s="297"/>
      <c r="M47" s="297"/>
      <c r="N47" s="297"/>
      <c r="O47" s="297"/>
      <c r="P47" s="297"/>
      <c r="Q47" s="297"/>
      <c r="R47" s="297"/>
      <c r="S47" s="297"/>
      <c r="T47" s="297"/>
      <c r="U47" s="297"/>
      <c r="V47" s="297"/>
      <c r="W47" s="297"/>
      <c r="X47" s="297"/>
      <c r="Y47" s="297"/>
      <c r="Z47" s="297"/>
    </row>
    <row r="48" spans="1:28" x14ac:dyDescent="0.25">
      <c r="A48" s="38" t="s">
        <v>960</v>
      </c>
      <c r="B48" s="36"/>
      <c r="C48" s="3"/>
      <c r="D48" s="297"/>
      <c r="E48" s="297"/>
      <c r="F48" s="297"/>
      <c r="G48" s="297"/>
      <c r="H48" s="297"/>
      <c r="I48" s="297"/>
      <c r="J48" s="297"/>
      <c r="K48" s="297"/>
      <c r="L48" s="297"/>
      <c r="M48" s="297"/>
      <c r="N48" s="297"/>
      <c r="O48" s="297"/>
      <c r="P48" s="297"/>
      <c r="Q48" s="297"/>
      <c r="R48" s="297"/>
      <c r="S48" s="297"/>
      <c r="T48" s="297"/>
      <c r="U48" s="297"/>
      <c r="V48" s="297"/>
      <c r="W48" s="297"/>
      <c r="X48" s="297"/>
      <c r="Y48" s="297"/>
      <c r="Z48" s="297"/>
    </row>
    <row r="49" spans="1:19" x14ac:dyDescent="0.25">
      <c r="A49" s="3"/>
      <c r="B49" s="3"/>
      <c r="C49" s="3"/>
      <c r="E49" s="297"/>
      <c r="F49" s="301"/>
      <c r="G49" s="301"/>
      <c r="H49" s="301"/>
      <c r="I49" s="301"/>
      <c r="J49" s="301"/>
      <c r="K49" s="301"/>
      <c r="L49" s="301"/>
      <c r="M49" s="301"/>
      <c r="N49" s="297">
        <f>SUM(E32:E49)</f>
        <v>0</v>
      </c>
      <c r="O49" s="301"/>
      <c r="P49" s="301"/>
      <c r="Q49" s="301"/>
      <c r="R49" s="301"/>
      <c r="S49" s="301"/>
    </row>
    <row r="50" spans="1:19" x14ac:dyDescent="0.25">
      <c r="B50" s="3"/>
      <c r="C50" s="3"/>
      <c r="E50" s="301"/>
      <c r="F50" s="301"/>
      <c r="G50" s="301"/>
      <c r="H50" s="301"/>
      <c r="I50" s="301"/>
      <c r="J50" s="301"/>
      <c r="K50" s="301"/>
      <c r="L50" s="301"/>
      <c r="M50" s="301"/>
      <c r="N50" s="301"/>
      <c r="O50" s="301"/>
      <c r="P50" s="301"/>
      <c r="Q50" s="301"/>
      <c r="R50" s="301"/>
      <c r="S50" s="301"/>
    </row>
    <row r="51" spans="1:19" x14ac:dyDescent="0.25">
      <c r="E51" s="301"/>
      <c r="F51" s="301"/>
      <c r="G51" s="301"/>
      <c r="H51" s="301"/>
      <c r="I51" s="301"/>
      <c r="J51" s="301"/>
      <c r="K51" s="301"/>
      <c r="L51" s="301"/>
      <c r="M51" s="301"/>
      <c r="N51" s="301"/>
      <c r="O51" s="301"/>
      <c r="P51" s="301"/>
      <c r="Q51" s="301"/>
      <c r="R51" s="301"/>
      <c r="S51" s="301"/>
    </row>
    <row r="52" spans="1:19" x14ac:dyDescent="0.25">
      <c r="E52" s="301"/>
      <c r="F52" s="301"/>
      <c r="G52" s="301"/>
      <c r="H52" s="301"/>
      <c r="I52" s="301"/>
      <c r="J52" s="301"/>
      <c r="K52" s="301"/>
      <c r="L52" s="301"/>
      <c r="M52" s="301"/>
      <c r="N52" s="301"/>
      <c r="O52" s="301"/>
      <c r="P52" s="301"/>
      <c r="Q52" s="301"/>
      <c r="R52" s="301"/>
      <c r="S52" s="301"/>
    </row>
    <row r="53" spans="1:19" x14ac:dyDescent="0.25">
      <c r="E53" s="301"/>
      <c r="F53" s="301"/>
      <c r="G53" s="301"/>
      <c r="H53" s="301"/>
      <c r="I53" s="301"/>
      <c r="J53" s="301"/>
      <c r="K53" s="301"/>
      <c r="L53" s="301"/>
      <c r="M53" s="301"/>
      <c r="N53" s="301"/>
      <c r="O53" s="301"/>
      <c r="P53" s="301"/>
      <c r="Q53" s="301"/>
      <c r="R53" s="301"/>
      <c r="S53" s="301"/>
    </row>
    <row r="54" spans="1:19" x14ac:dyDescent="0.25">
      <c r="E54" s="301"/>
      <c r="F54" s="301"/>
      <c r="G54" s="301"/>
      <c r="H54" s="301"/>
      <c r="I54" s="301"/>
      <c r="J54" s="301"/>
      <c r="K54" s="301"/>
      <c r="L54" s="301"/>
      <c r="M54" s="301"/>
      <c r="N54" s="301"/>
      <c r="O54" s="301"/>
      <c r="P54" s="301"/>
      <c r="Q54" s="301"/>
      <c r="R54" s="301"/>
      <c r="S54" s="301"/>
    </row>
    <row r="55" spans="1:19" x14ac:dyDescent="0.25">
      <c r="E55" s="301"/>
      <c r="F55" s="301"/>
      <c r="G55" s="301"/>
      <c r="H55" s="301"/>
      <c r="I55" s="301"/>
      <c r="J55" s="301"/>
      <c r="K55" s="301"/>
      <c r="L55" s="301"/>
      <c r="M55" s="301"/>
      <c r="N55" s="301"/>
      <c r="O55" s="301"/>
      <c r="P55" s="301"/>
      <c r="Q55" s="301"/>
      <c r="R55" s="301"/>
      <c r="S55" s="301"/>
    </row>
    <row r="56" spans="1:19" x14ac:dyDescent="0.25">
      <c r="E56" s="301"/>
      <c r="F56" s="301"/>
      <c r="G56" s="301"/>
      <c r="H56" s="301"/>
      <c r="I56" s="301"/>
      <c r="J56" s="301"/>
      <c r="K56" s="301"/>
      <c r="L56" s="301"/>
      <c r="M56" s="301"/>
      <c r="N56" s="301"/>
      <c r="O56" s="301"/>
      <c r="P56" s="301"/>
      <c r="Q56" s="301"/>
      <c r="R56" s="301"/>
      <c r="S56" s="301"/>
    </row>
    <row r="57" spans="1:19" x14ac:dyDescent="0.25">
      <c r="E57" s="301"/>
      <c r="F57" s="301"/>
      <c r="G57" s="301"/>
      <c r="H57" s="301"/>
      <c r="I57" s="301"/>
      <c r="J57" s="301"/>
      <c r="K57" s="301"/>
      <c r="L57" s="301"/>
      <c r="M57" s="301"/>
      <c r="N57" s="301"/>
      <c r="O57" s="301"/>
      <c r="P57" s="301"/>
      <c r="Q57" s="301"/>
      <c r="R57" s="301"/>
      <c r="S57" s="301"/>
    </row>
    <row r="58" spans="1:19" x14ac:dyDescent="0.25">
      <c r="E58" s="301"/>
      <c r="F58" s="301"/>
      <c r="G58" s="301"/>
      <c r="H58" s="301"/>
      <c r="I58" s="301"/>
      <c r="J58" s="301"/>
      <c r="K58" s="301"/>
      <c r="L58" s="301"/>
      <c r="M58" s="301"/>
      <c r="N58" s="301"/>
      <c r="O58" s="301"/>
      <c r="P58" s="301"/>
      <c r="Q58" s="301"/>
      <c r="R58" s="301"/>
      <c r="S58" s="301"/>
    </row>
    <row r="59" spans="1:19" x14ac:dyDescent="0.25">
      <c r="E59" s="301"/>
      <c r="F59" s="301"/>
      <c r="G59" s="301"/>
      <c r="H59" s="301"/>
      <c r="I59" s="301"/>
      <c r="J59" s="301"/>
      <c r="K59" s="301"/>
      <c r="L59" s="301"/>
      <c r="M59" s="301"/>
      <c r="N59" s="301"/>
      <c r="O59" s="301"/>
      <c r="P59" s="301"/>
      <c r="Q59" s="301"/>
      <c r="R59" s="301"/>
      <c r="S59" s="301"/>
    </row>
    <row r="60" spans="1:19" x14ac:dyDescent="0.25">
      <c r="E60" s="301"/>
      <c r="F60" s="301"/>
      <c r="G60" s="301"/>
      <c r="H60" s="301"/>
      <c r="I60" s="301"/>
      <c r="J60" s="301"/>
      <c r="K60" s="301"/>
      <c r="L60" s="301"/>
      <c r="M60" s="301"/>
      <c r="N60" s="301"/>
      <c r="O60" s="301"/>
      <c r="P60" s="301"/>
      <c r="Q60" s="301"/>
      <c r="R60" s="301"/>
      <c r="S60" s="301"/>
    </row>
  </sheetData>
  <pageMargins left="0.7" right="0.7" top="0.75" bottom="0.75" header="0.3" footer="0.3"/>
  <pageSetup scale="69" orientation="landscape" horizontalDpi="4294967294" verticalDpi="4294967294" r:id="rId1"/>
  <headerFooter>
    <oddFooter>&amp;Z&amp;F&amp;RPage &amp;P</oddFooter>
  </headerFooter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D00-000000000000}">
  <sheetPr>
    <tabColor theme="6" tint="-0.249977111117893"/>
    <pageSetUpPr fitToPage="1"/>
  </sheetPr>
  <dimension ref="A1:AB59"/>
  <sheetViews>
    <sheetView workbookViewId="0"/>
  </sheetViews>
  <sheetFormatPr defaultColWidth="8.85546875" defaultRowHeight="15" x14ac:dyDescent="0.25"/>
  <cols>
    <col min="1" max="1" width="20.85546875" customWidth="1"/>
    <col min="2" max="2" width="8.7109375" customWidth="1"/>
    <col min="3" max="3" width="12.85546875" customWidth="1"/>
    <col min="4" max="12" width="7.42578125" hidden="1" customWidth="1"/>
    <col min="13" max="13" width="7.5703125" hidden="1" customWidth="1"/>
    <col min="14" max="25" width="10.42578125" customWidth="1"/>
  </cols>
  <sheetData>
    <row r="1" spans="1:28" x14ac:dyDescent="0.25">
      <c r="A1" s="11" t="s">
        <v>10</v>
      </c>
      <c r="O1" t="s">
        <v>647</v>
      </c>
    </row>
    <row r="2" spans="1:28" x14ac:dyDescent="0.25">
      <c r="A2" s="9" t="s">
        <v>438</v>
      </c>
    </row>
    <row r="3" spans="1:28" x14ac:dyDescent="0.25">
      <c r="A3" s="9" t="s">
        <v>691</v>
      </c>
    </row>
    <row r="4" spans="1:28" x14ac:dyDescent="0.25">
      <c r="R4" s="40" t="s">
        <v>4</v>
      </c>
      <c r="S4" s="41"/>
      <c r="T4" s="40" t="s">
        <v>8</v>
      </c>
    </row>
    <row r="5" spans="1:28" x14ac:dyDescent="0.25">
      <c r="A5" s="10" t="s">
        <v>9</v>
      </c>
      <c r="B5" s="12" t="s">
        <v>64</v>
      </c>
      <c r="C5" s="12" t="s">
        <v>12</v>
      </c>
      <c r="R5" s="42" t="s">
        <v>2</v>
      </c>
      <c r="S5" s="42" t="s">
        <v>60</v>
      </c>
      <c r="T5" s="42" t="s">
        <v>7</v>
      </c>
    </row>
    <row r="6" spans="1:28" x14ac:dyDescent="0.25">
      <c r="B6" s="3"/>
      <c r="R6" s="3"/>
    </row>
    <row r="7" spans="1:28" x14ac:dyDescent="0.25">
      <c r="A7" s="213" t="s">
        <v>1130</v>
      </c>
      <c r="B7" s="212"/>
      <c r="C7" s="214">
        <v>648080</v>
      </c>
      <c r="D7" s="293"/>
      <c r="E7" s="293"/>
      <c r="F7" s="293"/>
      <c r="G7" s="293"/>
      <c r="H7" s="293"/>
      <c r="I7" s="293"/>
      <c r="J7" s="293"/>
      <c r="K7" s="293"/>
      <c r="L7" s="293"/>
      <c r="M7" s="293"/>
      <c r="N7" s="293"/>
      <c r="O7" s="294"/>
      <c r="P7" s="6"/>
      <c r="Q7" s="6"/>
      <c r="R7" s="13">
        <f>+C14</f>
        <v>10000</v>
      </c>
      <c r="S7" s="13">
        <f>+-C43</f>
        <v>10000</v>
      </c>
      <c r="T7" s="13">
        <f>+R7-S7</f>
        <v>0</v>
      </c>
    </row>
    <row r="8" spans="1:28" x14ac:dyDescent="0.25">
      <c r="A8" s="3" t="s">
        <v>1131</v>
      </c>
      <c r="B8" s="3">
        <v>819</v>
      </c>
      <c r="D8" s="293"/>
      <c r="E8" s="293"/>
      <c r="F8" s="293"/>
      <c r="G8" s="293"/>
      <c r="H8" s="293"/>
      <c r="I8" s="293"/>
      <c r="J8" s="293"/>
      <c r="K8" s="293"/>
      <c r="L8" s="293"/>
      <c r="M8" s="293"/>
      <c r="N8" s="293"/>
      <c r="O8" s="294"/>
      <c r="P8" s="6"/>
      <c r="Q8" s="6"/>
    </row>
    <row r="9" spans="1:28" x14ac:dyDescent="0.25">
      <c r="A9" s="2" t="s">
        <v>1132</v>
      </c>
      <c r="B9" s="3"/>
      <c r="D9" s="293"/>
      <c r="E9" s="293"/>
      <c r="F9" s="293"/>
      <c r="G9" s="293"/>
      <c r="H9" s="293"/>
      <c r="I9" s="293"/>
      <c r="J9" s="293"/>
      <c r="K9" s="293"/>
      <c r="L9" s="293"/>
      <c r="M9" s="293"/>
      <c r="N9" s="293"/>
      <c r="O9" s="294"/>
      <c r="P9" s="6"/>
      <c r="Q9" s="6"/>
    </row>
    <row r="10" spans="1:28" x14ac:dyDescent="0.25">
      <c r="B10" s="3"/>
    </row>
    <row r="11" spans="1:28" x14ac:dyDescent="0.25">
      <c r="A11" s="686" t="s">
        <v>66</v>
      </c>
      <c r="B11" s="212" t="s">
        <v>78</v>
      </c>
      <c r="C11" s="214"/>
    </row>
    <row r="12" spans="1:28" x14ac:dyDescent="0.25">
      <c r="B12" s="28"/>
      <c r="C12" s="2"/>
    </row>
    <row r="13" spans="1:28" x14ac:dyDescent="0.25">
      <c r="A13" s="9" t="s">
        <v>5</v>
      </c>
      <c r="C13" s="31" t="s">
        <v>3</v>
      </c>
      <c r="D13" s="32">
        <v>1994</v>
      </c>
      <c r="E13" s="32">
        <v>1995</v>
      </c>
      <c r="F13" s="32">
        <v>1996</v>
      </c>
      <c r="G13" s="32">
        <v>1997</v>
      </c>
      <c r="H13" s="32">
        <v>1998</v>
      </c>
      <c r="I13" s="32">
        <v>1999</v>
      </c>
      <c r="J13" s="32">
        <v>2000</v>
      </c>
      <c r="K13" s="32">
        <v>2001</v>
      </c>
      <c r="L13" s="32">
        <v>2002</v>
      </c>
      <c r="M13" s="32">
        <v>2003</v>
      </c>
      <c r="N13" s="32">
        <v>2004</v>
      </c>
      <c r="O13" s="32">
        <v>2005</v>
      </c>
      <c r="P13" s="32">
        <v>2006</v>
      </c>
      <c r="Q13" s="32">
        <v>2007</v>
      </c>
      <c r="R13" s="32">
        <v>2008</v>
      </c>
      <c r="S13" s="32">
        <v>2009</v>
      </c>
      <c r="T13" s="32">
        <v>2010</v>
      </c>
      <c r="U13" s="32">
        <v>2011</v>
      </c>
      <c r="V13" s="32">
        <v>2012</v>
      </c>
      <c r="W13" s="32">
        <v>2013</v>
      </c>
      <c r="X13" s="32">
        <v>2014</v>
      </c>
      <c r="Y13" s="328">
        <v>2015</v>
      </c>
      <c r="Z13" s="32">
        <v>2016</v>
      </c>
      <c r="AA13" s="328">
        <v>2017</v>
      </c>
      <c r="AB13" s="32">
        <v>2018</v>
      </c>
    </row>
    <row r="14" spans="1:28" x14ac:dyDescent="0.25">
      <c r="A14" s="9" t="s">
        <v>73</v>
      </c>
      <c r="C14" s="295">
        <f>SUM(D14:Y14)</f>
        <v>10000</v>
      </c>
      <c r="D14" s="233">
        <v>0</v>
      </c>
      <c r="E14" s="233">
        <v>0</v>
      </c>
      <c r="F14" s="233">
        <v>0</v>
      </c>
      <c r="G14" s="233">
        <v>0</v>
      </c>
      <c r="H14" s="233">
        <v>0</v>
      </c>
      <c r="I14" s="233">
        <v>0</v>
      </c>
      <c r="J14" s="233">
        <v>0</v>
      </c>
      <c r="K14" s="233">
        <v>0</v>
      </c>
      <c r="L14" s="233">
        <v>0</v>
      </c>
      <c r="M14" s="233">
        <v>0</v>
      </c>
      <c r="N14" s="233"/>
      <c r="O14" s="233"/>
      <c r="P14" s="233"/>
      <c r="Q14" s="233"/>
      <c r="R14" s="233"/>
      <c r="S14" s="233"/>
      <c r="T14" s="233"/>
      <c r="U14" s="233"/>
      <c r="V14" s="233">
        <v>10000</v>
      </c>
      <c r="W14" s="233"/>
      <c r="X14" s="233">
        <v>0</v>
      </c>
    </row>
    <row r="15" spans="1:28" x14ac:dyDescent="0.25">
      <c r="A15" s="34"/>
      <c r="B15" s="2"/>
      <c r="C15" s="2"/>
      <c r="S15" s="233"/>
      <c r="T15" s="233"/>
      <c r="U15" s="233"/>
      <c r="V15" s="233"/>
      <c r="W15" s="233"/>
      <c r="X15" s="233"/>
    </row>
    <row r="16" spans="1:28" x14ac:dyDescent="0.25">
      <c r="A16" s="9" t="s">
        <v>6</v>
      </c>
      <c r="B16" s="3">
        <v>1994</v>
      </c>
      <c r="C16" s="13">
        <f>-SUM(D16:Y16)</f>
        <v>0</v>
      </c>
      <c r="D16" s="297">
        <f>+D$14/7/2</f>
        <v>0</v>
      </c>
      <c r="E16" s="297"/>
      <c r="F16" s="297"/>
      <c r="G16" s="297"/>
      <c r="H16" s="297"/>
      <c r="I16" s="297"/>
      <c r="J16" s="297"/>
      <c r="K16" s="297"/>
      <c r="L16" s="297"/>
      <c r="M16" s="297"/>
      <c r="N16" s="297"/>
      <c r="O16" s="297"/>
      <c r="P16" s="297"/>
      <c r="Q16" s="297"/>
      <c r="R16" s="297"/>
      <c r="S16" s="233"/>
      <c r="T16" s="233"/>
      <c r="U16" s="233"/>
      <c r="V16" s="233"/>
      <c r="W16" s="233"/>
      <c r="X16" s="233"/>
      <c r="Y16" s="297"/>
      <c r="Z16" s="297"/>
    </row>
    <row r="17" spans="1:26" x14ac:dyDescent="0.25">
      <c r="B17" s="3">
        <v>1995</v>
      </c>
      <c r="C17" s="13">
        <f t="shared" ref="C17:C39" si="0">-SUM(D17:Y17)</f>
        <v>0</v>
      </c>
      <c r="D17" s="297">
        <f>+D$14/7</f>
        <v>0</v>
      </c>
      <c r="E17" s="297">
        <f>+E$14/7/2</f>
        <v>0</v>
      </c>
      <c r="F17" s="297"/>
      <c r="G17" s="297"/>
      <c r="H17" s="297"/>
      <c r="I17" s="297"/>
      <c r="J17" s="297"/>
      <c r="K17" s="297"/>
      <c r="L17" s="297"/>
      <c r="M17" s="297"/>
      <c r="N17" s="297"/>
      <c r="O17" s="297"/>
      <c r="P17" s="297"/>
      <c r="Q17" s="297"/>
      <c r="R17" s="297"/>
      <c r="S17" s="233"/>
      <c r="T17" s="233"/>
      <c r="U17" s="233"/>
      <c r="V17" s="233"/>
      <c r="W17" s="233"/>
      <c r="X17" s="233"/>
      <c r="Y17" s="297"/>
      <c r="Z17" s="297"/>
    </row>
    <row r="18" spans="1:26" x14ac:dyDescent="0.25">
      <c r="B18" s="3">
        <v>1996</v>
      </c>
      <c r="C18" s="13">
        <f t="shared" si="0"/>
        <v>0</v>
      </c>
      <c r="D18" s="297">
        <f>+D17</f>
        <v>0</v>
      </c>
      <c r="E18" s="297">
        <f>+E$14/7</f>
        <v>0</v>
      </c>
      <c r="F18" s="297">
        <f>+F$14/7/2</f>
        <v>0</v>
      </c>
      <c r="G18" s="297"/>
      <c r="H18" s="297"/>
      <c r="I18" s="297"/>
      <c r="J18" s="297"/>
      <c r="K18" s="297"/>
      <c r="L18" s="297"/>
      <c r="M18" s="297"/>
      <c r="N18" s="297"/>
      <c r="O18" s="297"/>
      <c r="P18" s="297"/>
      <c r="Q18" s="297"/>
      <c r="R18" s="297"/>
      <c r="S18" s="233"/>
      <c r="T18" s="233"/>
      <c r="U18" s="233"/>
      <c r="V18" s="233"/>
      <c r="W18" s="233"/>
      <c r="X18" s="233"/>
      <c r="Y18" s="297"/>
      <c r="Z18" s="297"/>
    </row>
    <row r="19" spans="1:26" x14ac:dyDescent="0.25">
      <c r="B19" s="3">
        <v>1997</v>
      </c>
      <c r="C19" s="13">
        <f t="shared" si="0"/>
        <v>0</v>
      </c>
      <c r="D19" s="297">
        <f>+D18</f>
        <v>0</v>
      </c>
      <c r="E19" s="297">
        <f>+E18</f>
        <v>0</v>
      </c>
      <c r="F19" s="297">
        <f>+F$14/7</f>
        <v>0</v>
      </c>
      <c r="G19" s="297">
        <f>+G$14/7/2</f>
        <v>0</v>
      </c>
      <c r="H19" s="297"/>
      <c r="I19" s="297"/>
      <c r="J19" s="297"/>
      <c r="K19" s="297"/>
      <c r="L19" s="297"/>
      <c r="M19" s="297"/>
      <c r="N19" s="297"/>
      <c r="O19" s="297"/>
      <c r="P19" s="297"/>
      <c r="Q19" s="297"/>
      <c r="R19" s="297"/>
      <c r="S19" s="233"/>
      <c r="T19" s="233"/>
      <c r="U19" s="233"/>
      <c r="V19" s="233"/>
      <c r="W19" s="233"/>
      <c r="X19" s="233"/>
      <c r="Y19" s="297"/>
      <c r="Z19" s="297"/>
    </row>
    <row r="20" spans="1:26" x14ac:dyDescent="0.25">
      <c r="B20" s="3">
        <v>1998</v>
      </c>
      <c r="C20" s="13">
        <f t="shared" si="0"/>
        <v>0</v>
      </c>
      <c r="D20" s="297">
        <f>+D19</f>
        <v>0</v>
      </c>
      <c r="E20" s="297">
        <f>+E19</f>
        <v>0</v>
      </c>
      <c r="F20" s="297">
        <f>+F19</f>
        <v>0</v>
      </c>
      <c r="G20" s="297">
        <f>+G$14/7</f>
        <v>0</v>
      </c>
      <c r="H20" s="297">
        <f>+H$14/7/2</f>
        <v>0</v>
      </c>
      <c r="I20" s="297"/>
      <c r="J20" s="297"/>
      <c r="K20" s="297"/>
      <c r="L20" s="297"/>
      <c r="M20" s="297"/>
      <c r="N20" s="297"/>
      <c r="O20" s="297"/>
      <c r="P20" s="297"/>
      <c r="Q20" s="297"/>
      <c r="R20" s="297"/>
      <c r="S20" s="233"/>
      <c r="T20" s="233"/>
      <c r="U20" s="233"/>
      <c r="V20" s="233"/>
      <c r="W20" s="233"/>
      <c r="X20" s="233"/>
      <c r="Y20" s="297"/>
      <c r="Z20" s="297"/>
    </row>
    <row r="21" spans="1:26" x14ac:dyDescent="0.25">
      <c r="B21" s="3">
        <v>1999</v>
      </c>
      <c r="C21" s="13">
        <f t="shared" si="0"/>
        <v>0</v>
      </c>
      <c r="D21" s="297">
        <f>+D20</f>
        <v>0</v>
      </c>
      <c r="E21" s="297">
        <f>+E20</f>
        <v>0</v>
      </c>
      <c r="F21" s="297">
        <f>+F20</f>
        <v>0</v>
      </c>
      <c r="G21" s="297">
        <f>+G20</f>
        <v>0</v>
      </c>
      <c r="H21" s="297">
        <f>+H$14/7</f>
        <v>0</v>
      </c>
      <c r="I21" s="297">
        <f>+I$14/7/2</f>
        <v>0</v>
      </c>
      <c r="J21" s="297"/>
      <c r="K21" s="297"/>
      <c r="L21" s="297"/>
      <c r="M21" s="297"/>
      <c r="N21" s="297"/>
      <c r="O21" s="297"/>
      <c r="P21" s="297"/>
      <c r="Q21" s="297"/>
      <c r="R21" s="297"/>
      <c r="S21" s="233"/>
      <c r="T21" s="233"/>
      <c r="U21" s="233"/>
      <c r="V21" s="233"/>
      <c r="W21" s="233"/>
      <c r="X21" s="233"/>
      <c r="Y21" s="297"/>
      <c r="Z21" s="297"/>
    </row>
    <row r="22" spans="1:26" x14ac:dyDescent="0.25">
      <c r="B22" s="3">
        <v>2000</v>
      </c>
      <c r="C22" s="13">
        <f t="shared" si="0"/>
        <v>0</v>
      </c>
      <c r="D22" s="297">
        <f>+D21</f>
        <v>0</v>
      </c>
      <c r="E22" s="297">
        <f>+E21</f>
        <v>0</v>
      </c>
      <c r="F22" s="297">
        <f>+F21</f>
        <v>0</v>
      </c>
      <c r="G22" s="297">
        <f>+G21</f>
        <v>0</v>
      </c>
      <c r="H22" s="297">
        <f>+H21</f>
        <v>0</v>
      </c>
      <c r="I22" s="297">
        <f>+I$14/7</f>
        <v>0</v>
      </c>
      <c r="J22" s="297">
        <f>+J$14/7/2</f>
        <v>0</v>
      </c>
      <c r="K22" s="297"/>
      <c r="L22" s="297"/>
      <c r="M22" s="297"/>
      <c r="N22" s="297"/>
      <c r="O22" s="297"/>
      <c r="P22" s="297"/>
      <c r="Q22" s="297"/>
      <c r="R22" s="297"/>
      <c r="S22" s="233"/>
      <c r="T22" s="233"/>
      <c r="U22" s="233"/>
      <c r="V22" s="233"/>
      <c r="W22" s="233"/>
      <c r="X22" s="233"/>
      <c r="Y22" s="297"/>
      <c r="Z22" s="297"/>
    </row>
    <row r="23" spans="1:26" x14ac:dyDescent="0.25">
      <c r="B23" s="3">
        <v>2001</v>
      </c>
      <c r="C23" s="13">
        <f t="shared" si="0"/>
        <v>0</v>
      </c>
      <c r="D23" s="297">
        <f>+D$14/7/2</f>
        <v>0</v>
      </c>
      <c r="E23" s="297">
        <f>+E22</f>
        <v>0</v>
      </c>
      <c r="F23" s="297">
        <f>+F22</f>
        <v>0</v>
      </c>
      <c r="G23" s="297">
        <f>+G22</f>
        <v>0</v>
      </c>
      <c r="H23" s="297">
        <f>+H22</f>
        <v>0</v>
      </c>
      <c r="I23" s="297">
        <f>+I22</f>
        <v>0</v>
      </c>
      <c r="J23" s="297">
        <f>+J$14/7</f>
        <v>0</v>
      </c>
      <c r="K23" s="297">
        <f>+K$14/7/2</f>
        <v>0</v>
      </c>
      <c r="L23" s="297"/>
      <c r="M23" s="297"/>
      <c r="N23" s="297"/>
      <c r="O23" s="297"/>
      <c r="P23" s="297"/>
      <c r="Q23" s="297"/>
      <c r="R23" s="297"/>
      <c r="S23" s="233"/>
      <c r="T23" s="233"/>
      <c r="U23" s="233"/>
      <c r="V23" s="233"/>
      <c r="W23" s="233"/>
      <c r="X23" s="233"/>
      <c r="Y23" s="297"/>
      <c r="Z23" s="297"/>
    </row>
    <row r="24" spans="1:26" x14ac:dyDescent="0.25">
      <c r="B24" s="3">
        <v>2002</v>
      </c>
      <c r="C24" s="13">
        <f t="shared" si="0"/>
        <v>0</v>
      </c>
      <c r="D24" s="297"/>
      <c r="E24" s="297">
        <f>+E$14/7/2</f>
        <v>0</v>
      </c>
      <c r="F24" s="297">
        <f>+F23</f>
        <v>0</v>
      </c>
      <c r="G24" s="297">
        <f>+G23</f>
        <v>0</v>
      </c>
      <c r="H24" s="297">
        <f>+H23</f>
        <v>0</v>
      </c>
      <c r="I24" s="297">
        <f>+I23</f>
        <v>0</v>
      </c>
      <c r="J24" s="297">
        <f>+J23</f>
        <v>0</v>
      </c>
      <c r="K24" s="297">
        <f>+K$14/7</f>
        <v>0</v>
      </c>
      <c r="L24" s="297">
        <f>+L$14/7/2</f>
        <v>0</v>
      </c>
      <c r="M24" s="297"/>
      <c r="N24" s="297"/>
      <c r="O24" s="297"/>
      <c r="P24" s="297"/>
      <c r="Q24" s="297"/>
      <c r="R24" s="297"/>
      <c r="S24" s="233"/>
      <c r="T24" s="233"/>
      <c r="U24" s="233"/>
      <c r="V24" s="233"/>
      <c r="W24" s="233"/>
      <c r="X24" s="233"/>
      <c r="Y24" s="297"/>
      <c r="Z24" s="297"/>
    </row>
    <row r="25" spans="1:26" x14ac:dyDescent="0.25">
      <c r="B25" s="3">
        <v>2003</v>
      </c>
      <c r="C25" s="13">
        <f t="shared" si="0"/>
        <v>0</v>
      </c>
      <c r="D25" s="297"/>
      <c r="E25" s="297"/>
      <c r="F25" s="297">
        <f>+F$14/7/2</f>
        <v>0</v>
      </c>
      <c r="G25" s="297">
        <f>+G24</f>
        <v>0</v>
      </c>
      <c r="H25" s="297">
        <f>+H24</f>
        <v>0</v>
      </c>
      <c r="I25" s="297">
        <f>+I24</f>
        <v>0</v>
      </c>
      <c r="J25" s="297">
        <f>+J24</f>
        <v>0</v>
      </c>
      <c r="K25" s="297">
        <f>+K24</f>
        <v>0</v>
      </c>
      <c r="L25" s="297">
        <f>+L$14/7</f>
        <v>0</v>
      </c>
      <c r="M25" s="297">
        <f>+M$14/7/2</f>
        <v>0</v>
      </c>
      <c r="N25" s="297"/>
      <c r="O25" s="297"/>
      <c r="P25" s="297"/>
      <c r="Q25" s="297"/>
      <c r="R25" s="297"/>
      <c r="S25" s="233"/>
      <c r="T25" s="233"/>
      <c r="U25" s="233"/>
      <c r="V25" s="233"/>
      <c r="W25" s="233"/>
      <c r="X25" s="233"/>
      <c r="Y25" s="297"/>
      <c r="Z25" s="297"/>
    </row>
    <row r="26" spans="1:26" x14ac:dyDescent="0.25">
      <c r="B26" s="3">
        <v>2004</v>
      </c>
      <c r="C26" s="13">
        <f t="shared" si="0"/>
        <v>0</v>
      </c>
      <c r="D26" s="297"/>
      <c r="E26" s="297"/>
      <c r="F26" s="297"/>
      <c r="G26" s="297">
        <f>+G$14/7/2</f>
        <v>0</v>
      </c>
      <c r="H26" s="297">
        <f>+H25</f>
        <v>0</v>
      </c>
      <c r="I26" s="297">
        <f>+I25</f>
        <v>0</v>
      </c>
      <c r="J26" s="297">
        <f>+J25</f>
        <v>0</v>
      </c>
      <c r="K26" s="297">
        <f>+K25</f>
        <v>0</v>
      </c>
      <c r="L26" s="297">
        <f>+L25</f>
        <v>0</v>
      </c>
      <c r="M26" s="297">
        <f>+M$14/7</f>
        <v>0</v>
      </c>
      <c r="N26" s="7">
        <f>+N$14/7/2</f>
        <v>0</v>
      </c>
      <c r="O26" s="7"/>
      <c r="P26" s="7"/>
      <c r="Q26" s="7"/>
      <c r="R26" s="7"/>
      <c r="S26" s="43"/>
      <c r="T26" s="43"/>
      <c r="U26" s="43"/>
      <c r="V26" s="43"/>
      <c r="W26" s="43"/>
      <c r="X26" s="43"/>
      <c r="Y26" s="7"/>
      <c r="Z26" s="297"/>
    </row>
    <row r="27" spans="1:26" x14ac:dyDescent="0.25">
      <c r="B27" s="3">
        <v>2005</v>
      </c>
      <c r="C27" s="13">
        <f t="shared" si="0"/>
        <v>0</v>
      </c>
      <c r="D27" s="297"/>
      <c r="E27" s="297"/>
      <c r="F27" s="297"/>
      <c r="G27" s="297"/>
      <c r="H27" s="297">
        <f>+H$14/7/2</f>
        <v>0</v>
      </c>
      <c r="I27" s="297">
        <f>+I26</f>
        <v>0</v>
      </c>
      <c r="J27" s="297">
        <f>+J26</f>
        <v>0</v>
      </c>
      <c r="K27" s="297">
        <f>+K26</f>
        <v>0</v>
      </c>
      <c r="L27" s="297">
        <f>+L26</f>
        <v>0</v>
      </c>
      <c r="M27" s="297">
        <f>+M26</f>
        <v>0</v>
      </c>
      <c r="N27" s="7">
        <f>+N$14/7</f>
        <v>0</v>
      </c>
      <c r="O27" s="7">
        <f>+O$14/7/2</f>
        <v>0</v>
      </c>
      <c r="P27" s="7"/>
      <c r="Q27" s="7"/>
      <c r="R27" s="7"/>
      <c r="S27" s="43"/>
      <c r="T27" s="43"/>
      <c r="U27" s="43"/>
      <c r="V27" s="43"/>
      <c r="W27" s="43"/>
      <c r="X27" s="43"/>
      <c r="Y27" s="7"/>
      <c r="Z27" s="297"/>
    </row>
    <row r="28" spans="1:26" x14ac:dyDescent="0.25">
      <c r="B28" s="3">
        <v>2006</v>
      </c>
      <c r="C28" s="13">
        <f t="shared" si="0"/>
        <v>0</v>
      </c>
      <c r="D28" s="297"/>
      <c r="E28" s="297"/>
      <c r="F28" s="297"/>
      <c r="G28" s="297"/>
      <c r="H28" s="297"/>
      <c r="I28" s="297">
        <f>+I$14/7/2</f>
        <v>0</v>
      </c>
      <c r="J28" s="297">
        <f>+J27</f>
        <v>0</v>
      </c>
      <c r="K28" s="297">
        <f>+K27</f>
        <v>0</v>
      </c>
      <c r="L28" s="297">
        <f>+L27</f>
        <v>0</v>
      </c>
      <c r="M28" s="297">
        <f>+M27</f>
        <v>0</v>
      </c>
      <c r="N28" s="7">
        <f>+N27</f>
        <v>0</v>
      </c>
      <c r="O28" s="7">
        <f>+O$14/7</f>
        <v>0</v>
      </c>
      <c r="P28" s="7">
        <f>+P$14/7/2</f>
        <v>0</v>
      </c>
      <c r="Q28" s="7"/>
      <c r="R28" s="7"/>
      <c r="S28" s="43"/>
      <c r="T28" s="43"/>
      <c r="U28" s="43"/>
      <c r="V28" s="43"/>
      <c r="W28" s="43"/>
      <c r="X28" s="43"/>
      <c r="Y28" s="7"/>
      <c r="Z28" s="297"/>
    </row>
    <row r="29" spans="1:26" x14ac:dyDescent="0.25">
      <c r="B29" s="3">
        <v>2007</v>
      </c>
      <c r="C29" s="13">
        <f t="shared" si="0"/>
        <v>0</v>
      </c>
      <c r="D29" s="297"/>
      <c r="E29" s="297"/>
      <c r="F29" s="297"/>
      <c r="G29" s="297"/>
      <c r="H29" s="297"/>
      <c r="I29" s="297"/>
      <c r="J29" s="297">
        <f>+J$14/7/2</f>
        <v>0</v>
      </c>
      <c r="K29" s="297">
        <f>+K28</f>
        <v>0</v>
      </c>
      <c r="L29" s="297">
        <f>+L28</f>
        <v>0</v>
      </c>
      <c r="M29" s="297">
        <f>+M28</f>
        <v>0</v>
      </c>
      <c r="N29" s="7">
        <f>+N28</f>
        <v>0</v>
      </c>
      <c r="O29" s="7">
        <f>+O28</f>
        <v>0</v>
      </c>
      <c r="P29" s="7">
        <f>+P$14/7</f>
        <v>0</v>
      </c>
      <c r="Q29" s="7">
        <f>+Q$14/7/2</f>
        <v>0</v>
      </c>
      <c r="R29" s="7"/>
      <c r="S29" s="43"/>
      <c r="T29" s="43"/>
      <c r="U29" s="43"/>
      <c r="V29" s="43"/>
      <c r="W29" s="43"/>
      <c r="X29" s="43"/>
      <c r="Y29" s="7"/>
      <c r="Z29" s="297"/>
    </row>
    <row r="30" spans="1:26" x14ac:dyDescent="0.25">
      <c r="B30" s="3">
        <v>2008</v>
      </c>
      <c r="C30" s="13">
        <f t="shared" si="0"/>
        <v>0</v>
      </c>
      <c r="D30" s="297"/>
      <c r="E30" s="297"/>
      <c r="F30" s="297"/>
      <c r="G30" s="297"/>
      <c r="H30" s="297"/>
      <c r="I30" s="297"/>
      <c r="J30" s="297"/>
      <c r="K30" s="297">
        <f>+K$14/7/2</f>
        <v>0</v>
      </c>
      <c r="L30" s="297">
        <f>+L29</f>
        <v>0</v>
      </c>
      <c r="M30" s="297">
        <f>+M29</f>
        <v>0</v>
      </c>
      <c r="N30" s="7">
        <f>+N29</f>
        <v>0</v>
      </c>
      <c r="O30" s="7">
        <f>+O29</f>
        <v>0</v>
      </c>
      <c r="P30" s="7">
        <f>+P29</f>
        <v>0</v>
      </c>
      <c r="Q30" s="7">
        <f>+Q$14/7</f>
        <v>0</v>
      </c>
      <c r="R30" s="7">
        <f>+R$14/7/2</f>
        <v>0</v>
      </c>
      <c r="S30" s="43"/>
      <c r="T30" s="43"/>
      <c r="U30" s="43"/>
      <c r="V30" s="43"/>
      <c r="W30" s="43"/>
      <c r="X30" s="43"/>
      <c r="Y30" s="7"/>
      <c r="Z30" s="297"/>
    </row>
    <row r="31" spans="1:26" x14ac:dyDescent="0.25">
      <c r="B31" s="3">
        <v>2009</v>
      </c>
      <c r="C31" s="13">
        <f t="shared" si="0"/>
        <v>0</v>
      </c>
      <c r="D31" s="297"/>
      <c r="E31" s="297"/>
      <c r="F31" s="297"/>
      <c r="G31" s="297"/>
      <c r="H31" s="297"/>
      <c r="I31" s="297"/>
      <c r="J31" s="297"/>
      <c r="K31" s="297"/>
      <c r="L31" s="297">
        <f>+L$14/7/2</f>
        <v>0</v>
      </c>
      <c r="M31" s="297">
        <f>+M30</f>
        <v>0</v>
      </c>
      <c r="N31" s="7">
        <f>+N30</f>
        <v>0</v>
      </c>
      <c r="O31" s="7">
        <f>+O30</f>
        <v>0</v>
      </c>
      <c r="P31" s="7">
        <f>+P30</f>
        <v>0</v>
      </c>
      <c r="Q31" s="7">
        <f>+Q30</f>
        <v>0</v>
      </c>
      <c r="R31" s="7">
        <f>+R$14/7</f>
        <v>0</v>
      </c>
      <c r="S31" s="43">
        <f>+S$14/7/2</f>
        <v>0</v>
      </c>
      <c r="T31" s="43"/>
      <c r="U31" s="43"/>
      <c r="V31" s="43"/>
      <c r="W31" s="43"/>
      <c r="X31" s="43"/>
      <c r="Y31" s="7"/>
      <c r="Z31" s="297"/>
    </row>
    <row r="32" spans="1:26" x14ac:dyDescent="0.25">
      <c r="A32" s="38" t="s">
        <v>59</v>
      </c>
      <c r="B32" s="3">
        <v>2010</v>
      </c>
      <c r="C32" s="13">
        <f t="shared" si="0"/>
        <v>0</v>
      </c>
      <c r="D32" s="297"/>
      <c r="E32" s="297"/>
      <c r="F32" s="297"/>
      <c r="G32" s="297"/>
      <c r="H32" s="297"/>
      <c r="I32" s="297"/>
      <c r="J32" s="297"/>
      <c r="K32" s="297"/>
      <c r="L32" s="297"/>
      <c r="M32" s="297">
        <f>+M$14/7/2</f>
        <v>0</v>
      </c>
      <c r="N32" s="7">
        <f>+N31</f>
        <v>0</v>
      </c>
      <c r="O32" s="7">
        <f>+O31</f>
        <v>0</v>
      </c>
      <c r="P32" s="7">
        <f>+P31</f>
        <v>0</v>
      </c>
      <c r="Q32" s="7">
        <f>+Q31</f>
        <v>0</v>
      </c>
      <c r="R32" s="7">
        <f>+R31</f>
        <v>0</v>
      </c>
      <c r="S32" s="43">
        <f>+S$14/7</f>
        <v>0</v>
      </c>
      <c r="T32" s="43">
        <f>+T$14/7/2</f>
        <v>0</v>
      </c>
      <c r="U32" s="43"/>
      <c r="V32" s="43"/>
      <c r="W32" s="43"/>
      <c r="X32" s="43"/>
      <c r="Y32" s="7"/>
      <c r="Z32" s="297"/>
    </row>
    <row r="33" spans="1:28" x14ac:dyDescent="0.25">
      <c r="A33" s="38"/>
      <c r="B33" s="3">
        <v>2011</v>
      </c>
      <c r="C33" s="13">
        <f t="shared" si="0"/>
        <v>0</v>
      </c>
      <c r="D33" s="297"/>
      <c r="E33" s="297"/>
      <c r="F33" s="297"/>
      <c r="G33" s="297"/>
      <c r="H33" s="297"/>
      <c r="I33" s="297"/>
      <c r="J33" s="297"/>
      <c r="K33" s="297"/>
      <c r="L33" s="297"/>
      <c r="M33" s="297"/>
      <c r="N33" s="7">
        <f>+N$14/7/2</f>
        <v>0</v>
      </c>
      <c r="O33" s="7">
        <f>+O32</f>
        <v>0</v>
      </c>
      <c r="P33" s="7">
        <f>+P32</f>
        <v>0</v>
      </c>
      <c r="Q33" s="7">
        <f>+Q32</f>
        <v>0</v>
      </c>
      <c r="R33" s="7">
        <f>+R32</f>
        <v>0</v>
      </c>
      <c r="S33" s="43">
        <f>+S32</f>
        <v>0</v>
      </c>
      <c r="T33" s="43">
        <f>+T$14/7</f>
        <v>0</v>
      </c>
      <c r="U33" s="43">
        <f>+U$14/7/2</f>
        <v>0</v>
      </c>
      <c r="V33" s="43"/>
      <c r="W33" s="43"/>
      <c r="X33" s="43"/>
      <c r="Y33" s="7"/>
      <c r="Z33" s="297"/>
    </row>
    <row r="34" spans="1:28" x14ac:dyDescent="0.25">
      <c r="A34" s="38"/>
      <c r="B34" s="3">
        <v>2012</v>
      </c>
      <c r="C34" s="13">
        <f t="shared" si="0"/>
        <v>-714.28571428571433</v>
      </c>
      <c r="D34" s="297"/>
      <c r="E34" s="297"/>
      <c r="F34" s="297"/>
      <c r="G34" s="297"/>
      <c r="H34" s="297"/>
      <c r="I34" s="297"/>
      <c r="J34" s="297"/>
      <c r="K34" s="297"/>
      <c r="L34" s="297"/>
      <c r="M34" s="297"/>
      <c r="N34" s="7"/>
      <c r="O34" s="7">
        <f>+O$14/7/2</f>
        <v>0</v>
      </c>
      <c r="P34" s="7">
        <f>+P33</f>
        <v>0</v>
      </c>
      <c r="Q34" s="7">
        <f>+Q33</f>
        <v>0</v>
      </c>
      <c r="R34" s="7">
        <f>+R33</f>
        <v>0</v>
      </c>
      <c r="S34" s="43">
        <f>+S33</f>
        <v>0</v>
      </c>
      <c r="T34" s="43">
        <f>+T$14/7</f>
        <v>0</v>
      </c>
      <c r="U34" s="43">
        <f>+U$14/7</f>
        <v>0</v>
      </c>
      <c r="V34" s="43">
        <f>$V$14/7/2</f>
        <v>714.28571428571433</v>
      </c>
      <c r="W34" s="43"/>
      <c r="X34" s="43"/>
      <c r="Y34" s="7"/>
      <c r="Z34" s="297"/>
    </row>
    <row r="35" spans="1:28" x14ac:dyDescent="0.25">
      <c r="A35" s="38"/>
      <c r="B35" s="3">
        <v>2013</v>
      </c>
      <c r="C35" s="13">
        <f t="shared" si="0"/>
        <v>-1428.5714285714287</v>
      </c>
      <c r="D35" s="297"/>
      <c r="E35" s="297"/>
      <c r="F35" s="297"/>
      <c r="G35" s="297"/>
      <c r="H35" s="297"/>
      <c r="I35" s="297"/>
      <c r="J35" s="297"/>
      <c r="K35" s="297"/>
      <c r="L35" s="297"/>
      <c r="M35" s="297"/>
      <c r="N35" s="7"/>
      <c r="O35" s="7"/>
      <c r="P35" s="7">
        <f>P14/7/2</f>
        <v>0</v>
      </c>
      <c r="Q35" s="7">
        <f>Q14</f>
        <v>0</v>
      </c>
      <c r="R35" s="7">
        <f t="shared" ref="R35:U36" si="1">R34</f>
        <v>0</v>
      </c>
      <c r="S35" s="43">
        <f t="shared" si="1"/>
        <v>0</v>
      </c>
      <c r="T35" s="43">
        <f t="shared" si="1"/>
        <v>0</v>
      </c>
      <c r="U35" s="43">
        <f t="shared" si="1"/>
        <v>0</v>
      </c>
      <c r="V35" s="43">
        <f>$V$14/7</f>
        <v>1428.5714285714287</v>
      </c>
      <c r="W35" s="43">
        <f>W14/7/2</f>
        <v>0</v>
      </c>
      <c r="X35" s="43"/>
      <c r="Y35" s="7"/>
      <c r="Z35" s="297"/>
    </row>
    <row r="36" spans="1:28" x14ac:dyDescent="0.25">
      <c r="A36" s="38"/>
      <c r="B36" s="3">
        <v>2014</v>
      </c>
      <c r="C36" s="13">
        <f t="shared" si="0"/>
        <v>-1428.5714285714287</v>
      </c>
      <c r="D36" s="297"/>
      <c r="E36" s="297"/>
      <c r="F36" s="297"/>
      <c r="G36" s="297"/>
      <c r="H36" s="297"/>
      <c r="I36" s="297"/>
      <c r="J36" s="297"/>
      <c r="K36" s="297"/>
      <c r="L36" s="297"/>
      <c r="M36" s="297"/>
      <c r="N36" s="7"/>
      <c r="O36" s="7"/>
      <c r="P36" s="7"/>
      <c r="Q36" s="7">
        <f>Q14/7/2</f>
        <v>0</v>
      </c>
      <c r="R36" s="7">
        <f t="shared" si="1"/>
        <v>0</v>
      </c>
      <c r="S36" s="43">
        <f t="shared" si="1"/>
        <v>0</v>
      </c>
      <c r="T36" s="43">
        <f t="shared" si="1"/>
        <v>0</v>
      </c>
      <c r="U36" s="43">
        <f t="shared" si="1"/>
        <v>0</v>
      </c>
      <c r="V36" s="43">
        <f t="shared" ref="V36:V40" si="2">$V$14/7</f>
        <v>1428.5714285714287</v>
      </c>
      <c r="W36" s="43">
        <f>W14/7</f>
        <v>0</v>
      </c>
      <c r="X36" s="43"/>
      <c r="Y36" s="7"/>
      <c r="Z36" s="297"/>
    </row>
    <row r="37" spans="1:28" x14ac:dyDescent="0.25">
      <c r="A37" s="38"/>
      <c r="B37" s="3">
        <v>2015</v>
      </c>
      <c r="C37" s="13">
        <f t="shared" si="0"/>
        <v>-1428.5714285714287</v>
      </c>
      <c r="D37" s="297"/>
      <c r="E37" s="297"/>
      <c r="F37" s="297"/>
      <c r="G37" s="297"/>
      <c r="H37" s="297"/>
      <c r="I37" s="297"/>
      <c r="J37" s="297"/>
      <c r="K37" s="297"/>
      <c r="L37" s="297"/>
      <c r="M37" s="297"/>
      <c r="N37" s="7"/>
      <c r="O37" s="7"/>
      <c r="P37" s="7"/>
      <c r="Q37" s="7"/>
      <c r="R37" s="7">
        <f>R14/7/2</f>
        <v>0</v>
      </c>
      <c r="S37" s="43">
        <f>S36</f>
        <v>0</v>
      </c>
      <c r="T37" s="43">
        <f>T36</f>
        <v>0</v>
      </c>
      <c r="U37" s="43">
        <f>U36</f>
        <v>0</v>
      </c>
      <c r="V37" s="43">
        <f t="shared" si="2"/>
        <v>1428.5714285714287</v>
      </c>
      <c r="W37" s="43">
        <f>W36</f>
        <v>0</v>
      </c>
      <c r="X37" s="43">
        <f>X14/7</f>
        <v>0</v>
      </c>
      <c r="Y37" s="7">
        <f>Y14/7/2</f>
        <v>0</v>
      </c>
      <c r="Z37" s="297"/>
    </row>
    <row r="38" spans="1:28" x14ac:dyDescent="0.25">
      <c r="A38" s="38"/>
      <c r="B38" s="3">
        <v>2016</v>
      </c>
      <c r="C38" s="13">
        <f t="shared" si="0"/>
        <v>-1428.5714285714287</v>
      </c>
      <c r="D38" s="297"/>
      <c r="E38" s="297"/>
      <c r="F38" s="297"/>
      <c r="G38" s="297"/>
      <c r="H38" s="297"/>
      <c r="I38" s="297"/>
      <c r="J38" s="297"/>
      <c r="K38" s="297"/>
      <c r="L38" s="297"/>
      <c r="M38" s="297"/>
      <c r="N38" s="7"/>
      <c r="O38" s="7"/>
      <c r="P38" s="7"/>
      <c r="Q38" s="7"/>
      <c r="R38" s="7"/>
      <c r="S38" s="43"/>
      <c r="T38" s="43"/>
      <c r="U38" s="43"/>
      <c r="V38" s="43">
        <f t="shared" si="2"/>
        <v>1428.5714285714287</v>
      </c>
      <c r="W38" s="43">
        <f>W14/7</f>
        <v>0</v>
      </c>
      <c r="X38" s="43">
        <f>X15/7</f>
        <v>0</v>
      </c>
      <c r="Y38" s="7">
        <f>Y15/7</f>
        <v>0</v>
      </c>
      <c r="Z38" s="297"/>
    </row>
    <row r="39" spans="1:28" x14ac:dyDescent="0.25">
      <c r="A39" s="38"/>
      <c r="B39" s="3">
        <v>2017</v>
      </c>
      <c r="C39" s="13">
        <f t="shared" si="0"/>
        <v>-1428.5714285714287</v>
      </c>
      <c r="D39" s="297"/>
      <c r="E39" s="297"/>
      <c r="F39" s="297"/>
      <c r="G39" s="297"/>
      <c r="H39" s="297"/>
      <c r="I39" s="297"/>
      <c r="J39" s="297"/>
      <c r="K39" s="297"/>
      <c r="L39" s="297"/>
      <c r="M39" s="297"/>
      <c r="N39" s="7"/>
      <c r="O39" s="7"/>
      <c r="P39" s="7"/>
      <c r="Q39" s="7"/>
      <c r="R39" s="7"/>
      <c r="S39" s="43"/>
      <c r="T39" s="43"/>
      <c r="U39" s="43"/>
      <c r="V39" s="43">
        <f t="shared" si="2"/>
        <v>1428.5714285714287</v>
      </c>
      <c r="W39" s="43"/>
      <c r="X39" s="43"/>
      <c r="Y39" s="7"/>
      <c r="Z39" s="297"/>
    </row>
    <row r="40" spans="1:28" x14ac:dyDescent="0.25">
      <c r="A40" s="38"/>
      <c r="B40" s="3">
        <v>2018</v>
      </c>
      <c r="C40" s="13">
        <f>-SUM(D40:AB40)</f>
        <v>-1428.5714285714287</v>
      </c>
      <c r="D40" s="297"/>
      <c r="E40" s="297"/>
      <c r="F40" s="297"/>
      <c r="G40" s="297"/>
      <c r="H40" s="297"/>
      <c r="I40" s="297"/>
      <c r="J40" s="297"/>
      <c r="K40" s="297"/>
      <c r="L40" s="297"/>
      <c r="M40" s="297"/>
      <c r="N40" s="7"/>
      <c r="O40" s="7"/>
      <c r="P40" s="7"/>
      <c r="Q40" s="7"/>
      <c r="R40" s="7"/>
      <c r="S40" s="43"/>
      <c r="T40" s="43"/>
      <c r="U40" s="43"/>
      <c r="V40" s="43">
        <f t="shared" si="2"/>
        <v>1428.5714285714287</v>
      </c>
      <c r="W40" s="43"/>
      <c r="X40" s="43"/>
      <c r="Y40" s="7"/>
      <c r="Z40" s="297"/>
    </row>
    <row r="41" spans="1:28" x14ac:dyDescent="0.25">
      <c r="A41" s="38"/>
      <c r="B41" s="3">
        <v>2019</v>
      </c>
      <c r="C41" s="13">
        <f>-SUM(D41:AB41)</f>
        <v>-714.28571428571433</v>
      </c>
      <c r="D41" s="297"/>
      <c r="E41" s="297"/>
      <c r="F41" s="297"/>
      <c r="G41" s="297"/>
      <c r="H41" s="297"/>
      <c r="I41" s="297"/>
      <c r="J41" s="297"/>
      <c r="K41" s="297"/>
      <c r="L41" s="297"/>
      <c r="M41" s="297"/>
      <c r="N41" s="7"/>
      <c r="O41" s="7"/>
      <c r="P41" s="7"/>
      <c r="Q41" s="7"/>
      <c r="R41" s="7"/>
      <c r="S41" s="43"/>
      <c r="T41" s="43"/>
      <c r="U41" s="43"/>
      <c r="V41" s="43">
        <f>$V$14/7/2</f>
        <v>714.28571428571433</v>
      </c>
      <c r="W41" s="43"/>
      <c r="X41" s="43"/>
      <c r="Y41" s="7"/>
      <c r="Z41" s="297"/>
    </row>
    <row r="42" spans="1:28" x14ac:dyDescent="0.25">
      <c r="A42" s="38"/>
      <c r="B42" s="3"/>
      <c r="C42" s="12"/>
      <c r="D42" s="298"/>
      <c r="E42" s="298"/>
      <c r="F42" s="298"/>
      <c r="G42" s="298"/>
      <c r="H42" s="298"/>
      <c r="I42" s="298"/>
      <c r="J42" s="298"/>
      <c r="K42" s="298"/>
      <c r="L42" s="298"/>
      <c r="M42" s="298"/>
      <c r="N42" s="298"/>
      <c r="O42" s="298"/>
      <c r="P42" s="298"/>
      <c r="Q42" s="298"/>
      <c r="R42" s="298"/>
      <c r="S42" s="298"/>
      <c r="T42" s="298"/>
      <c r="U42" s="338"/>
      <c r="V42" s="275"/>
      <c r="W42" s="275"/>
      <c r="X42" s="275"/>
      <c r="Y42" s="297"/>
      <c r="Z42" s="298"/>
    </row>
    <row r="43" spans="1:28" x14ac:dyDescent="0.25">
      <c r="A43" s="38" t="s">
        <v>62</v>
      </c>
      <c r="B43" s="297">
        <f>SUM(D43:Y43)</f>
        <v>0</v>
      </c>
      <c r="C43" s="275">
        <f>SUM(C16:C42)</f>
        <v>-10000</v>
      </c>
      <c r="D43" s="297">
        <f>-SUM(D16:D42)+D14</f>
        <v>0</v>
      </c>
      <c r="E43" s="297">
        <f t="shared" ref="E43:T43" si="3">-SUM(E16:E42)+E14</f>
        <v>0</v>
      </c>
      <c r="F43" s="297">
        <f t="shared" si="3"/>
        <v>0</v>
      </c>
      <c r="G43" s="297">
        <f t="shared" si="3"/>
        <v>0</v>
      </c>
      <c r="H43" s="297">
        <f t="shared" si="3"/>
        <v>0</v>
      </c>
      <c r="I43" s="297">
        <f t="shared" si="3"/>
        <v>0</v>
      </c>
      <c r="J43" s="297">
        <f t="shared" si="3"/>
        <v>0</v>
      </c>
      <c r="K43" s="297">
        <f t="shared" si="3"/>
        <v>0</v>
      </c>
      <c r="L43" s="297">
        <f t="shared" si="3"/>
        <v>0</v>
      </c>
      <c r="M43" s="297">
        <f t="shared" si="3"/>
        <v>0</v>
      </c>
      <c r="N43" s="297">
        <f t="shared" si="3"/>
        <v>0</v>
      </c>
      <c r="O43" s="297">
        <f t="shared" si="3"/>
        <v>0</v>
      </c>
      <c r="P43" s="297">
        <f t="shared" si="3"/>
        <v>0</v>
      </c>
      <c r="Q43" s="297">
        <f t="shared" si="3"/>
        <v>0</v>
      </c>
      <c r="R43" s="297">
        <f t="shared" si="3"/>
        <v>0</v>
      </c>
      <c r="S43" s="297">
        <f t="shared" si="3"/>
        <v>0</v>
      </c>
      <c r="T43" s="297">
        <f t="shared" si="3"/>
        <v>0</v>
      </c>
      <c r="U43" s="330">
        <f>-SUM(U16:U42)+U14</f>
        <v>0</v>
      </c>
      <c r="V43" s="330">
        <f t="shared" ref="V43:AB43" si="4">-SUM(V16:V42)+V14</f>
        <v>0</v>
      </c>
      <c r="W43" s="330">
        <f t="shared" si="4"/>
        <v>0</v>
      </c>
      <c r="X43" s="330">
        <f t="shared" si="4"/>
        <v>0</v>
      </c>
      <c r="Y43" s="330">
        <f t="shared" si="4"/>
        <v>0</v>
      </c>
      <c r="Z43" s="330">
        <f t="shared" si="4"/>
        <v>0</v>
      </c>
      <c r="AA43" s="330">
        <f t="shared" si="4"/>
        <v>0</v>
      </c>
      <c r="AB43" s="330">
        <f t="shared" si="4"/>
        <v>0</v>
      </c>
    </row>
    <row r="44" spans="1:28" x14ac:dyDescent="0.25">
      <c r="A44" s="38"/>
      <c r="B44" s="275"/>
      <c r="C44" s="299"/>
      <c r="D44" s="297"/>
      <c r="E44" s="297"/>
      <c r="F44" s="297"/>
      <c r="G44" s="297"/>
      <c r="H44" s="297"/>
      <c r="I44" s="297"/>
      <c r="J44" s="297"/>
      <c r="K44" s="297"/>
      <c r="L44" s="297"/>
      <c r="M44" s="297"/>
      <c r="N44" s="297"/>
      <c r="O44" s="297"/>
      <c r="P44" s="297"/>
      <c r="Q44" s="297"/>
      <c r="R44" s="297"/>
      <c r="S44" s="297"/>
      <c r="T44" s="297"/>
      <c r="U44" s="297"/>
      <c r="V44" s="297"/>
      <c r="W44" s="297"/>
      <c r="X44" s="297"/>
      <c r="Y44" s="297"/>
      <c r="Z44" s="297"/>
    </row>
    <row r="45" spans="1:28" x14ac:dyDescent="0.25">
      <c r="A45" s="39" t="s">
        <v>63</v>
      </c>
      <c r="B45" s="3"/>
      <c r="C45" s="30">
        <f>+C14+C43</f>
        <v>0</v>
      </c>
      <c r="D45" s="297"/>
      <c r="E45" s="297"/>
      <c r="F45" s="297"/>
      <c r="G45" s="297"/>
      <c r="H45" s="297"/>
      <c r="I45" s="297"/>
      <c r="J45" s="297"/>
      <c r="K45" s="297"/>
      <c r="L45" s="297"/>
      <c r="M45" s="297"/>
      <c r="N45" s="297"/>
      <c r="O45" s="297"/>
      <c r="P45" s="297"/>
      <c r="Q45" s="297"/>
      <c r="R45" s="297"/>
      <c r="S45" s="297"/>
      <c r="T45" s="297"/>
      <c r="U45" s="297"/>
      <c r="V45" s="297"/>
      <c r="W45" s="297"/>
      <c r="X45" s="297"/>
      <c r="Y45" s="297"/>
      <c r="Z45" s="297"/>
    </row>
    <row r="46" spans="1:28" x14ac:dyDescent="0.25">
      <c r="A46" s="3"/>
      <c r="B46" s="3"/>
      <c r="C46" s="3"/>
      <c r="D46" s="297"/>
      <c r="E46" s="297"/>
      <c r="F46" s="297"/>
      <c r="G46" s="297"/>
      <c r="H46" s="297"/>
      <c r="I46" s="297"/>
      <c r="J46" s="297"/>
      <c r="K46" s="297"/>
      <c r="L46" s="297"/>
      <c r="M46" s="297"/>
      <c r="N46" s="297"/>
      <c r="O46" s="297"/>
      <c r="P46" s="297"/>
      <c r="Q46" s="297"/>
      <c r="R46" s="297"/>
      <c r="S46" s="297"/>
      <c r="T46" s="297"/>
      <c r="U46" s="297"/>
      <c r="V46" s="297"/>
      <c r="W46" s="297"/>
      <c r="X46" s="297"/>
      <c r="Y46" s="297"/>
      <c r="Z46" s="297"/>
    </row>
    <row r="47" spans="1:28" x14ac:dyDescent="0.25">
      <c r="A47" s="38"/>
      <c r="B47" s="36"/>
      <c r="C47" s="3"/>
      <c r="D47" s="297"/>
      <c r="E47" s="297"/>
      <c r="F47" s="297"/>
      <c r="G47" s="297"/>
      <c r="H47" s="297"/>
      <c r="I47" s="297"/>
      <c r="J47" s="297"/>
      <c r="K47" s="297"/>
      <c r="L47" s="297"/>
      <c r="M47" s="297"/>
      <c r="N47" s="297"/>
      <c r="O47" s="297"/>
      <c r="P47" s="297"/>
      <c r="Q47" s="297"/>
      <c r="R47" s="297"/>
      <c r="S47" s="297"/>
      <c r="T47" s="297"/>
      <c r="U47" s="297"/>
      <c r="V47" s="297"/>
      <c r="W47" s="297"/>
      <c r="X47" s="297"/>
      <c r="Y47" s="297"/>
      <c r="Z47" s="297"/>
    </row>
    <row r="48" spans="1:28" x14ac:dyDescent="0.25">
      <c r="A48" s="3"/>
      <c r="B48" s="3"/>
      <c r="C48" s="3"/>
      <c r="E48" s="297"/>
      <c r="F48" s="301"/>
      <c r="G48" s="301"/>
      <c r="H48" s="301"/>
      <c r="I48" s="301"/>
      <c r="J48" s="301"/>
      <c r="K48" s="301"/>
      <c r="L48" s="301"/>
      <c r="M48" s="301"/>
      <c r="N48" s="297">
        <f>SUM(E32:E48)</f>
        <v>0</v>
      </c>
      <c r="O48" s="301"/>
      <c r="P48" s="301"/>
      <c r="Q48" s="301"/>
      <c r="R48" s="301"/>
      <c r="S48" s="301"/>
    </row>
    <row r="49" spans="2:19" x14ac:dyDescent="0.25">
      <c r="B49" s="3"/>
      <c r="C49" s="3"/>
      <c r="E49" s="301"/>
      <c r="F49" s="301"/>
      <c r="G49" s="301"/>
      <c r="H49" s="301"/>
      <c r="I49" s="301"/>
      <c r="J49" s="301"/>
      <c r="K49" s="301"/>
      <c r="L49" s="301"/>
      <c r="M49" s="301"/>
      <c r="N49" s="301"/>
      <c r="O49" s="301"/>
      <c r="P49" s="301"/>
      <c r="Q49" s="301"/>
      <c r="R49" s="301"/>
      <c r="S49" s="301"/>
    </row>
    <row r="50" spans="2:19" x14ac:dyDescent="0.25">
      <c r="E50" s="301"/>
      <c r="F50" s="301"/>
      <c r="G50" s="301"/>
      <c r="H50" s="301"/>
      <c r="I50" s="301"/>
      <c r="J50" s="301"/>
      <c r="K50" s="301"/>
      <c r="L50" s="301"/>
      <c r="M50" s="301"/>
      <c r="N50" s="301"/>
      <c r="O50" s="301"/>
      <c r="P50" s="301"/>
      <c r="Q50" s="301"/>
      <c r="R50" s="301"/>
      <c r="S50" s="301"/>
    </row>
    <row r="51" spans="2:19" x14ac:dyDescent="0.25">
      <c r="E51" s="301"/>
      <c r="F51" s="301"/>
      <c r="G51" s="301"/>
      <c r="H51" s="301"/>
      <c r="I51" s="301"/>
      <c r="J51" s="301"/>
      <c r="K51" s="301"/>
      <c r="L51" s="301"/>
      <c r="M51" s="301"/>
      <c r="N51" s="301"/>
      <c r="O51" s="301"/>
      <c r="P51" s="301"/>
      <c r="Q51" s="301"/>
      <c r="R51" s="301"/>
      <c r="S51" s="301"/>
    </row>
    <row r="52" spans="2:19" x14ac:dyDescent="0.25">
      <c r="E52" s="301"/>
      <c r="F52" s="301"/>
      <c r="G52" s="301"/>
      <c r="H52" s="301"/>
      <c r="I52" s="301"/>
      <c r="J52" s="301"/>
      <c r="K52" s="301"/>
      <c r="L52" s="301"/>
      <c r="M52" s="301"/>
      <c r="N52" s="301"/>
      <c r="O52" s="301"/>
      <c r="P52" s="301"/>
      <c r="Q52" s="301"/>
      <c r="R52" s="301"/>
      <c r="S52" s="301"/>
    </row>
    <row r="53" spans="2:19" x14ac:dyDescent="0.25">
      <c r="E53" s="301"/>
      <c r="F53" s="301"/>
      <c r="G53" s="301"/>
      <c r="H53" s="301"/>
      <c r="I53" s="301"/>
      <c r="J53" s="301"/>
      <c r="K53" s="301"/>
      <c r="L53" s="301"/>
      <c r="M53" s="301"/>
      <c r="N53" s="301"/>
      <c r="O53" s="301"/>
      <c r="P53" s="301"/>
      <c r="Q53" s="301"/>
      <c r="R53" s="301"/>
      <c r="S53" s="301"/>
    </row>
    <row r="54" spans="2:19" x14ac:dyDescent="0.25">
      <c r="E54" s="301"/>
      <c r="F54" s="301"/>
      <c r="G54" s="301"/>
      <c r="H54" s="301"/>
      <c r="I54" s="301"/>
      <c r="J54" s="301"/>
      <c r="K54" s="301"/>
      <c r="L54" s="301"/>
      <c r="M54" s="301"/>
      <c r="N54" s="301"/>
      <c r="O54" s="301"/>
      <c r="P54" s="301"/>
      <c r="Q54" s="301"/>
      <c r="R54" s="301"/>
      <c r="S54" s="301"/>
    </row>
    <row r="55" spans="2:19" x14ac:dyDescent="0.25">
      <c r="E55" s="301"/>
      <c r="F55" s="301"/>
      <c r="G55" s="301"/>
      <c r="H55" s="301"/>
      <c r="I55" s="301"/>
      <c r="J55" s="301"/>
      <c r="K55" s="301"/>
      <c r="L55" s="301"/>
      <c r="M55" s="301"/>
      <c r="N55" s="301"/>
      <c r="O55" s="301"/>
      <c r="P55" s="301"/>
      <c r="Q55" s="301"/>
      <c r="R55" s="301"/>
      <c r="S55" s="301"/>
    </row>
    <row r="56" spans="2:19" x14ac:dyDescent="0.25">
      <c r="E56" s="301"/>
      <c r="F56" s="301"/>
      <c r="G56" s="301"/>
      <c r="H56" s="301"/>
      <c r="I56" s="301"/>
      <c r="J56" s="301"/>
      <c r="K56" s="301"/>
      <c r="L56" s="301"/>
      <c r="M56" s="301"/>
      <c r="N56" s="301"/>
      <c r="O56" s="301"/>
      <c r="P56" s="301"/>
      <c r="Q56" s="301"/>
      <c r="R56" s="301"/>
      <c r="S56" s="301"/>
    </row>
    <row r="57" spans="2:19" x14ac:dyDescent="0.25">
      <c r="E57" s="301"/>
      <c r="F57" s="301"/>
      <c r="G57" s="301"/>
      <c r="H57" s="301"/>
      <c r="I57" s="301"/>
      <c r="J57" s="301"/>
      <c r="K57" s="301"/>
      <c r="L57" s="301"/>
      <c r="M57" s="301"/>
      <c r="N57" s="301"/>
      <c r="O57" s="301"/>
      <c r="P57" s="301"/>
      <c r="Q57" s="301"/>
      <c r="R57" s="301"/>
      <c r="S57" s="301"/>
    </row>
    <row r="58" spans="2:19" x14ac:dyDescent="0.25">
      <c r="E58" s="301"/>
      <c r="F58" s="301"/>
      <c r="G58" s="301"/>
      <c r="H58" s="301"/>
      <c r="I58" s="301"/>
      <c r="J58" s="301"/>
      <c r="K58" s="301"/>
      <c r="L58" s="301"/>
      <c r="M58" s="301"/>
      <c r="N58" s="301"/>
      <c r="O58" s="301"/>
      <c r="P58" s="301"/>
      <c r="Q58" s="301"/>
      <c r="R58" s="301"/>
      <c r="S58" s="301"/>
    </row>
    <row r="59" spans="2:19" x14ac:dyDescent="0.25">
      <c r="E59" s="301"/>
      <c r="F59" s="301"/>
      <c r="G59" s="301"/>
      <c r="H59" s="301"/>
      <c r="I59" s="301"/>
      <c r="J59" s="301"/>
      <c r="K59" s="301"/>
      <c r="L59" s="301"/>
      <c r="M59" s="301"/>
      <c r="N59" s="301"/>
      <c r="O59" s="301"/>
      <c r="P59" s="301"/>
      <c r="Q59" s="301"/>
      <c r="R59" s="301"/>
      <c r="S59" s="301"/>
    </row>
  </sheetData>
  <pageMargins left="0.7" right="0.7" top="0.75" bottom="0.75" header="0.3" footer="0.3"/>
  <pageSetup scale="69" orientation="landscape" horizontalDpi="4294967294" verticalDpi="4294967294" r:id="rId1"/>
  <headerFooter>
    <oddFooter>&amp;Z&amp;F&amp;RPage &amp;P</oddFooter>
  </headerFooter>
  <ignoredErrors>
    <ignoredError sqref="V37" formula="1"/>
  </ignoredErrors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E00-000000000000}">
  <sheetPr>
    <tabColor theme="6" tint="-0.249977111117893"/>
    <pageSetUpPr fitToPage="1"/>
  </sheetPr>
  <dimension ref="A1:AB59"/>
  <sheetViews>
    <sheetView workbookViewId="0"/>
  </sheetViews>
  <sheetFormatPr defaultColWidth="8.85546875" defaultRowHeight="15" x14ac:dyDescent="0.25"/>
  <cols>
    <col min="1" max="1" width="20.85546875" customWidth="1"/>
    <col min="2" max="2" width="8.7109375" customWidth="1"/>
    <col min="3" max="3" width="12.85546875" customWidth="1"/>
    <col min="4" max="12" width="7.42578125" hidden="1" customWidth="1"/>
    <col min="13" max="13" width="7.5703125" hidden="1" customWidth="1"/>
    <col min="14" max="25" width="10.42578125" customWidth="1"/>
  </cols>
  <sheetData>
    <row r="1" spans="1:28" x14ac:dyDescent="0.25">
      <c r="A1" s="11" t="s">
        <v>10</v>
      </c>
      <c r="O1" t="s">
        <v>647</v>
      </c>
    </row>
    <row r="2" spans="1:28" x14ac:dyDescent="0.25">
      <c r="A2" s="9" t="s">
        <v>438</v>
      </c>
    </row>
    <row r="3" spans="1:28" x14ac:dyDescent="0.25">
      <c r="A3" s="9" t="s">
        <v>691</v>
      </c>
    </row>
    <row r="4" spans="1:28" x14ac:dyDescent="0.25">
      <c r="R4" s="40" t="s">
        <v>4</v>
      </c>
      <c r="S4" s="41"/>
      <c r="T4" s="40" t="s">
        <v>8</v>
      </c>
    </row>
    <row r="5" spans="1:28" x14ac:dyDescent="0.25">
      <c r="A5" s="10" t="s">
        <v>9</v>
      </c>
      <c r="B5" s="12" t="s">
        <v>64</v>
      </c>
      <c r="C5" s="12" t="s">
        <v>12</v>
      </c>
      <c r="R5" s="42" t="s">
        <v>2</v>
      </c>
      <c r="S5" s="42" t="s">
        <v>60</v>
      </c>
      <c r="T5" s="42" t="s">
        <v>7</v>
      </c>
    </row>
    <row r="6" spans="1:28" x14ac:dyDescent="0.25">
      <c r="B6" s="3"/>
      <c r="R6" s="3"/>
    </row>
    <row r="7" spans="1:28" x14ac:dyDescent="0.25">
      <c r="A7" s="213" t="s">
        <v>1133</v>
      </c>
      <c r="B7" s="212">
        <v>820</v>
      </c>
      <c r="C7" s="214"/>
      <c r="D7" s="293"/>
      <c r="E7" s="293"/>
      <c r="F7" s="293"/>
      <c r="G7" s="293"/>
      <c r="H7" s="293"/>
      <c r="I7" s="293"/>
      <c r="J7" s="293"/>
      <c r="K7" s="293"/>
      <c r="L7" s="293"/>
      <c r="M7" s="293"/>
      <c r="N7" s="293"/>
      <c r="O7" s="294"/>
      <c r="P7" s="6"/>
      <c r="Q7" s="6"/>
      <c r="R7" s="13">
        <f>+C14</f>
        <v>26162</v>
      </c>
      <c r="S7" s="13">
        <f>+-C43</f>
        <v>26162.000000000004</v>
      </c>
      <c r="T7" s="13">
        <f>+R7-S7</f>
        <v>0</v>
      </c>
    </row>
    <row r="8" spans="1:28" x14ac:dyDescent="0.25">
      <c r="A8" s="3" t="s">
        <v>755</v>
      </c>
      <c r="B8" s="3"/>
      <c r="D8" s="293"/>
      <c r="E8" s="293"/>
      <c r="F8" s="293"/>
      <c r="G8" s="293"/>
      <c r="H8" s="293"/>
      <c r="I8" s="293"/>
      <c r="J8" s="293"/>
      <c r="K8" s="293"/>
      <c r="L8" s="293"/>
      <c r="M8" s="293"/>
      <c r="N8" s="293"/>
      <c r="O8" s="294"/>
      <c r="P8" s="6"/>
      <c r="Q8" s="6"/>
    </row>
    <row r="9" spans="1:28" x14ac:dyDescent="0.25">
      <c r="A9" s="2"/>
      <c r="B9" s="3"/>
      <c r="D9" s="293"/>
      <c r="E9" s="293"/>
      <c r="F9" s="293"/>
      <c r="G9" s="293"/>
      <c r="H9" s="293"/>
      <c r="I9" s="293"/>
      <c r="J9" s="293"/>
      <c r="K9" s="293"/>
      <c r="L9" s="293"/>
      <c r="M9" s="293"/>
      <c r="N9" s="293"/>
      <c r="O9" s="294"/>
      <c r="P9" s="6"/>
      <c r="Q9" s="6"/>
    </row>
    <row r="10" spans="1:28" x14ac:dyDescent="0.25">
      <c r="B10" s="3"/>
    </row>
    <row r="11" spans="1:28" x14ac:dyDescent="0.25">
      <c r="A11" s="686" t="s">
        <v>66</v>
      </c>
      <c r="B11" s="212">
        <v>1495</v>
      </c>
      <c r="C11" s="214"/>
    </row>
    <row r="12" spans="1:28" x14ac:dyDescent="0.25">
      <c r="B12" s="28"/>
      <c r="C12" s="2"/>
    </row>
    <row r="13" spans="1:28" x14ac:dyDescent="0.25">
      <c r="A13" s="9" t="s">
        <v>5</v>
      </c>
      <c r="C13" s="31" t="s">
        <v>3</v>
      </c>
      <c r="D13" s="32">
        <v>1994</v>
      </c>
      <c r="E13" s="32">
        <v>1995</v>
      </c>
      <c r="F13" s="32">
        <v>1996</v>
      </c>
      <c r="G13" s="32">
        <v>1997</v>
      </c>
      <c r="H13" s="32">
        <v>1998</v>
      </c>
      <c r="I13" s="32">
        <v>1999</v>
      </c>
      <c r="J13" s="32">
        <v>2000</v>
      </c>
      <c r="K13" s="32">
        <v>2001</v>
      </c>
      <c r="L13" s="32">
        <v>2002</v>
      </c>
      <c r="M13" s="32">
        <v>2003</v>
      </c>
      <c r="N13" s="32">
        <v>2004</v>
      </c>
      <c r="O13" s="32">
        <v>2005</v>
      </c>
      <c r="P13" s="32">
        <v>2006</v>
      </c>
      <c r="Q13" s="32">
        <v>2007</v>
      </c>
      <c r="R13" s="32">
        <v>2008</v>
      </c>
      <c r="S13" s="32">
        <v>2009</v>
      </c>
      <c r="T13" s="32">
        <v>2010</v>
      </c>
      <c r="U13" s="32">
        <v>2011</v>
      </c>
      <c r="V13" s="32">
        <v>2012</v>
      </c>
      <c r="W13" s="32">
        <v>2013</v>
      </c>
      <c r="X13" s="32">
        <v>2014</v>
      </c>
      <c r="Y13" s="328">
        <v>2015</v>
      </c>
      <c r="Z13" s="32">
        <v>2016</v>
      </c>
      <c r="AA13" s="328">
        <v>2017</v>
      </c>
      <c r="AB13" s="32">
        <v>2018</v>
      </c>
    </row>
    <row r="14" spans="1:28" x14ac:dyDescent="0.25">
      <c r="A14" s="9" t="s">
        <v>73</v>
      </c>
      <c r="C14" s="295">
        <f>SUM(D14:Y14)</f>
        <v>26162</v>
      </c>
      <c r="D14" s="233">
        <v>0</v>
      </c>
      <c r="E14" s="233">
        <v>0</v>
      </c>
      <c r="F14" s="233">
        <v>0</v>
      </c>
      <c r="G14" s="233">
        <v>0</v>
      </c>
      <c r="H14" s="233">
        <v>0</v>
      </c>
      <c r="I14" s="233">
        <v>0</v>
      </c>
      <c r="J14" s="233">
        <v>0</v>
      </c>
      <c r="K14" s="233">
        <v>0</v>
      </c>
      <c r="L14" s="233">
        <v>0</v>
      </c>
      <c r="M14" s="233">
        <v>0</v>
      </c>
      <c r="N14" s="233"/>
      <c r="O14" s="233"/>
      <c r="P14" s="233"/>
      <c r="Q14" s="233"/>
      <c r="R14" s="233"/>
      <c r="S14" s="233"/>
      <c r="T14" s="233"/>
      <c r="U14" s="233"/>
      <c r="V14" s="233">
        <v>26162</v>
      </c>
      <c r="W14" s="233"/>
      <c r="X14" s="233">
        <v>0</v>
      </c>
    </row>
    <row r="15" spans="1:28" x14ac:dyDescent="0.25">
      <c r="A15" s="34"/>
      <c r="B15" s="2"/>
      <c r="C15" s="2"/>
      <c r="S15" s="233"/>
      <c r="T15" s="233"/>
      <c r="U15" s="233"/>
      <c r="V15" s="233"/>
      <c r="W15" s="233"/>
      <c r="X15" s="233"/>
    </row>
    <row r="16" spans="1:28" x14ac:dyDescent="0.25">
      <c r="A16" s="9" t="s">
        <v>6</v>
      </c>
      <c r="B16" s="3">
        <v>1994</v>
      </c>
      <c r="C16" s="13">
        <f>-SUM(D16:Y16)</f>
        <v>0</v>
      </c>
      <c r="D16" s="297">
        <f>+D$14/7/2</f>
        <v>0</v>
      </c>
      <c r="E16" s="297"/>
      <c r="F16" s="297"/>
      <c r="G16" s="297"/>
      <c r="H16" s="297"/>
      <c r="I16" s="297"/>
      <c r="J16" s="297"/>
      <c r="K16" s="297"/>
      <c r="L16" s="297"/>
      <c r="M16" s="297"/>
      <c r="N16" s="297"/>
      <c r="O16" s="297"/>
      <c r="P16" s="297"/>
      <c r="Q16" s="297"/>
      <c r="R16" s="297"/>
      <c r="S16" s="233"/>
      <c r="T16" s="233"/>
      <c r="U16" s="233"/>
      <c r="V16" s="233"/>
      <c r="W16" s="233"/>
      <c r="X16" s="233"/>
      <c r="Y16" s="297"/>
      <c r="Z16" s="297"/>
    </row>
    <row r="17" spans="1:26" x14ac:dyDescent="0.25">
      <c r="B17" s="3">
        <v>1995</v>
      </c>
      <c r="C17" s="13">
        <f t="shared" ref="C17:C39" si="0">-SUM(D17:Y17)</f>
        <v>0</v>
      </c>
      <c r="D17" s="297">
        <f>+D$14/7</f>
        <v>0</v>
      </c>
      <c r="E17" s="297">
        <f>+E$14/7/2</f>
        <v>0</v>
      </c>
      <c r="F17" s="297"/>
      <c r="G17" s="297"/>
      <c r="H17" s="297"/>
      <c r="I17" s="297"/>
      <c r="J17" s="297"/>
      <c r="K17" s="297"/>
      <c r="L17" s="297"/>
      <c r="M17" s="297"/>
      <c r="N17" s="297"/>
      <c r="O17" s="297"/>
      <c r="P17" s="297"/>
      <c r="Q17" s="297"/>
      <c r="R17" s="297"/>
      <c r="S17" s="233"/>
      <c r="T17" s="233"/>
      <c r="U17" s="233"/>
      <c r="V17" s="233"/>
      <c r="W17" s="233"/>
      <c r="X17" s="233"/>
      <c r="Y17" s="297"/>
      <c r="Z17" s="297"/>
    </row>
    <row r="18" spans="1:26" x14ac:dyDescent="0.25">
      <c r="B18" s="3">
        <v>1996</v>
      </c>
      <c r="C18" s="13">
        <f t="shared" si="0"/>
        <v>0</v>
      </c>
      <c r="D18" s="297">
        <f>+D17</f>
        <v>0</v>
      </c>
      <c r="E18" s="297">
        <f>+E$14/7</f>
        <v>0</v>
      </c>
      <c r="F18" s="297">
        <f>+F$14/7/2</f>
        <v>0</v>
      </c>
      <c r="G18" s="297"/>
      <c r="H18" s="297"/>
      <c r="I18" s="297"/>
      <c r="J18" s="297"/>
      <c r="K18" s="297"/>
      <c r="L18" s="297"/>
      <c r="M18" s="297"/>
      <c r="N18" s="297"/>
      <c r="O18" s="297"/>
      <c r="P18" s="297"/>
      <c r="Q18" s="297"/>
      <c r="R18" s="297"/>
      <c r="S18" s="233"/>
      <c r="T18" s="233"/>
      <c r="U18" s="233"/>
      <c r="V18" s="233"/>
      <c r="W18" s="233"/>
      <c r="X18" s="233"/>
      <c r="Y18" s="297"/>
      <c r="Z18" s="297"/>
    </row>
    <row r="19" spans="1:26" x14ac:dyDescent="0.25">
      <c r="B19" s="3">
        <v>1997</v>
      </c>
      <c r="C19" s="13">
        <f t="shared" si="0"/>
        <v>0</v>
      </c>
      <c r="D19" s="297">
        <f>+D18</f>
        <v>0</v>
      </c>
      <c r="E19" s="297">
        <f>+E18</f>
        <v>0</v>
      </c>
      <c r="F19" s="297">
        <f>+F$14/7</f>
        <v>0</v>
      </c>
      <c r="G19" s="297">
        <f>+G$14/7/2</f>
        <v>0</v>
      </c>
      <c r="H19" s="297"/>
      <c r="I19" s="297"/>
      <c r="J19" s="297"/>
      <c r="K19" s="297"/>
      <c r="L19" s="297"/>
      <c r="M19" s="297"/>
      <c r="N19" s="297"/>
      <c r="O19" s="297"/>
      <c r="P19" s="297"/>
      <c r="Q19" s="297"/>
      <c r="R19" s="297"/>
      <c r="S19" s="233"/>
      <c r="T19" s="233"/>
      <c r="U19" s="233"/>
      <c r="V19" s="233"/>
      <c r="W19" s="233"/>
      <c r="X19" s="233"/>
      <c r="Y19" s="297"/>
      <c r="Z19" s="297"/>
    </row>
    <row r="20" spans="1:26" x14ac:dyDescent="0.25">
      <c r="B20" s="3">
        <v>1998</v>
      </c>
      <c r="C20" s="13">
        <f t="shared" si="0"/>
        <v>0</v>
      </c>
      <c r="D20" s="297">
        <f>+D19</f>
        <v>0</v>
      </c>
      <c r="E20" s="297">
        <f>+E19</f>
        <v>0</v>
      </c>
      <c r="F20" s="297">
        <f>+F19</f>
        <v>0</v>
      </c>
      <c r="G20" s="297">
        <f>+G$14/7</f>
        <v>0</v>
      </c>
      <c r="H20" s="297">
        <f>+H$14/7/2</f>
        <v>0</v>
      </c>
      <c r="I20" s="297"/>
      <c r="J20" s="297"/>
      <c r="K20" s="297"/>
      <c r="L20" s="297"/>
      <c r="M20" s="297"/>
      <c r="N20" s="297"/>
      <c r="O20" s="297"/>
      <c r="P20" s="297"/>
      <c r="Q20" s="297"/>
      <c r="R20" s="297"/>
      <c r="S20" s="233"/>
      <c r="T20" s="233"/>
      <c r="U20" s="233"/>
      <c r="V20" s="233"/>
      <c r="W20" s="233"/>
      <c r="X20" s="233"/>
      <c r="Y20" s="297"/>
      <c r="Z20" s="297"/>
    </row>
    <row r="21" spans="1:26" x14ac:dyDescent="0.25">
      <c r="B21" s="3">
        <v>1999</v>
      </c>
      <c r="C21" s="13">
        <f t="shared" si="0"/>
        <v>0</v>
      </c>
      <c r="D21" s="297">
        <f>+D20</f>
        <v>0</v>
      </c>
      <c r="E21" s="297">
        <f>+E20</f>
        <v>0</v>
      </c>
      <c r="F21" s="297">
        <f>+F20</f>
        <v>0</v>
      </c>
      <c r="G21" s="297">
        <f>+G20</f>
        <v>0</v>
      </c>
      <c r="H21" s="297">
        <f>+H$14/7</f>
        <v>0</v>
      </c>
      <c r="I21" s="297">
        <f>+I$14/7/2</f>
        <v>0</v>
      </c>
      <c r="J21" s="297"/>
      <c r="K21" s="297"/>
      <c r="L21" s="297"/>
      <c r="M21" s="297"/>
      <c r="N21" s="297"/>
      <c r="O21" s="297"/>
      <c r="P21" s="297"/>
      <c r="Q21" s="297"/>
      <c r="R21" s="297"/>
      <c r="S21" s="233"/>
      <c r="T21" s="233"/>
      <c r="U21" s="233"/>
      <c r="V21" s="233"/>
      <c r="W21" s="233"/>
      <c r="X21" s="233"/>
      <c r="Y21" s="297"/>
      <c r="Z21" s="297"/>
    </row>
    <row r="22" spans="1:26" x14ac:dyDescent="0.25">
      <c r="B22" s="3">
        <v>2000</v>
      </c>
      <c r="C22" s="13">
        <f t="shared" si="0"/>
        <v>0</v>
      </c>
      <c r="D22" s="297">
        <f>+D21</f>
        <v>0</v>
      </c>
      <c r="E22" s="297">
        <f>+E21</f>
        <v>0</v>
      </c>
      <c r="F22" s="297">
        <f>+F21</f>
        <v>0</v>
      </c>
      <c r="G22" s="297">
        <f>+G21</f>
        <v>0</v>
      </c>
      <c r="H22" s="297">
        <f>+H21</f>
        <v>0</v>
      </c>
      <c r="I22" s="297">
        <f>+I$14/7</f>
        <v>0</v>
      </c>
      <c r="J22" s="297">
        <f>+J$14/7/2</f>
        <v>0</v>
      </c>
      <c r="K22" s="297"/>
      <c r="L22" s="297"/>
      <c r="M22" s="297"/>
      <c r="N22" s="297"/>
      <c r="O22" s="297"/>
      <c r="P22" s="297"/>
      <c r="Q22" s="297"/>
      <c r="R22" s="297"/>
      <c r="S22" s="233"/>
      <c r="T22" s="233"/>
      <c r="U22" s="233"/>
      <c r="V22" s="233"/>
      <c r="W22" s="233"/>
      <c r="X22" s="233"/>
      <c r="Y22" s="297"/>
      <c r="Z22" s="297"/>
    </row>
    <row r="23" spans="1:26" x14ac:dyDescent="0.25">
      <c r="B23" s="3">
        <v>2001</v>
      </c>
      <c r="C23" s="13">
        <f t="shared" si="0"/>
        <v>0</v>
      </c>
      <c r="D23" s="297">
        <f>+D$14/7/2</f>
        <v>0</v>
      </c>
      <c r="E23" s="297">
        <f>+E22</f>
        <v>0</v>
      </c>
      <c r="F23" s="297">
        <f>+F22</f>
        <v>0</v>
      </c>
      <c r="G23" s="297">
        <f>+G22</f>
        <v>0</v>
      </c>
      <c r="H23" s="297">
        <f>+H22</f>
        <v>0</v>
      </c>
      <c r="I23" s="297">
        <f>+I22</f>
        <v>0</v>
      </c>
      <c r="J23" s="297">
        <f>+J$14/7</f>
        <v>0</v>
      </c>
      <c r="K23" s="297">
        <f>+K$14/7/2</f>
        <v>0</v>
      </c>
      <c r="L23" s="297"/>
      <c r="M23" s="297"/>
      <c r="N23" s="297"/>
      <c r="O23" s="297"/>
      <c r="P23" s="297"/>
      <c r="Q23" s="297"/>
      <c r="R23" s="297"/>
      <c r="S23" s="233"/>
      <c r="T23" s="233"/>
      <c r="U23" s="233"/>
      <c r="V23" s="233"/>
      <c r="W23" s="233"/>
      <c r="X23" s="233"/>
      <c r="Y23" s="297"/>
      <c r="Z23" s="297"/>
    </row>
    <row r="24" spans="1:26" x14ac:dyDescent="0.25">
      <c r="B24" s="3">
        <v>2002</v>
      </c>
      <c r="C24" s="13">
        <f t="shared" si="0"/>
        <v>0</v>
      </c>
      <c r="D24" s="297"/>
      <c r="E24" s="297">
        <f>+E$14/7/2</f>
        <v>0</v>
      </c>
      <c r="F24" s="297">
        <f>+F23</f>
        <v>0</v>
      </c>
      <c r="G24" s="297">
        <f>+G23</f>
        <v>0</v>
      </c>
      <c r="H24" s="297">
        <f>+H23</f>
        <v>0</v>
      </c>
      <c r="I24" s="297">
        <f>+I23</f>
        <v>0</v>
      </c>
      <c r="J24" s="297">
        <f>+J23</f>
        <v>0</v>
      </c>
      <c r="K24" s="297">
        <f>+K$14/7</f>
        <v>0</v>
      </c>
      <c r="L24" s="297">
        <f>+L$14/7/2</f>
        <v>0</v>
      </c>
      <c r="M24" s="297"/>
      <c r="N24" s="297"/>
      <c r="O24" s="297"/>
      <c r="P24" s="297"/>
      <c r="Q24" s="297"/>
      <c r="R24" s="297"/>
      <c r="S24" s="233"/>
      <c r="T24" s="233"/>
      <c r="U24" s="233"/>
      <c r="V24" s="233"/>
      <c r="W24" s="233"/>
      <c r="X24" s="233"/>
      <c r="Y24" s="297"/>
      <c r="Z24" s="297"/>
    </row>
    <row r="25" spans="1:26" x14ac:dyDescent="0.25">
      <c r="B25" s="3">
        <v>2003</v>
      </c>
      <c r="C25" s="13">
        <f t="shared" si="0"/>
        <v>0</v>
      </c>
      <c r="D25" s="297"/>
      <c r="E25" s="297"/>
      <c r="F25" s="297">
        <f>+F$14/7/2</f>
        <v>0</v>
      </c>
      <c r="G25" s="297">
        <f>+G24</f>
        <v>0</v>
      </c>
      <c r="H25" s="297">
        <f>+H24</f>
        <v>0</v>
      </c>
      <c r="I25" s="297">
        <f>+I24</f>
        <v>0</v>
      </c>
      <c r="J25" s="297">
        <f>+J24</f>
        <v>0</v>
      </c>
      <c r="K25" s="297">
        <f>+K24</f>
        <v>0</v>
      </c>
      <c r="L25" s="297">
        <f>+L$14/7</f>
        <v>0</v>
      </c>
      <c r="M25" s="297">
        <f>+M$14/7/2</f>
        <v>0</v>
      </c>
      <c r="N25" s="297"/>
      <c r="O25" s="297"/>
      <c r="P25" s="297"/>
      <c r="Q25" s="297"/>
      <c r="R25" s="297"/>
      <c r="S25" s="233"/>
      <c r="T25" s="233"/>
      <c r="U25" s="233"/>
      <c r="V25" s="233"/>
      <c r="W25" s="233"/>
      <c r="X25" s="233"/>
      <c r="Y25" s="297"/>
      <c r="Z25" s="297"/>
    </row>
    <row r="26" spans="1:26" x14ac:dyDescent="0.25">
      <c r="B26" s="3">
        <v>2004</v>
      </c>
      <c r="C26" s="13">
        <f t="shared" si="0"/>
        <v>0</v>
      </c>
      <c r="D26" s="297"/>
      <c r="E26" s="297"/>
      <c r="F26" s="297"/>
      <c r="G26" s="297">
        <f>+G$14/7/2</f>
        <v>0</v>
      </c>
      <c r="H26" s="297">
        <f>+H25</f>
        <v>0</v>
      </c>
      <c r="I26" s="297">
        <f>+I25</f>
        <v>0</v>
      </c>
      <c r="J26" s="297">
        <f>+J25</f>
        <v>0</v>
      </c>
      <c r="K26" s="297">
        <f>+K25</f>
        <v>0</v>
      </c>
      <c r="L26" s="297">
        <f>+L25</f>
        <v>0</v>
      </c>
      <c r="M26" s="297">
        <f>+M$14/7</f>
        <v>0</v>
      </c>
      <c r="N26" s="7">
        <f>+N$14/7/2</f>
        <v>0</v>
      </c>
      <c r="O26" s="7"/>
      <c r="P26" s="7"/>
      <c r="Q26" s="7"/>
      <c r="R26" s="7"/>
      <c r="S26" s="43"/>
      <c r="T26" s="43"/>
      <c r="U26" s="43"/>
      <c r="V26" s="43"/>
      <c r="W26" s="43"/>
      <c r="X26" s="43"/>
      <c r="Y26" s="7"/>
      <c r="Z26" s="297"/>
    </row>
    <row r="27" spans="1:26" x14ac:dyDescent="0.25">
      <c r="B27" s="3">
        <v>2005</v>
      </c>
      <c r="C27" s="13">
        <f t="shared" si="0"/>
        <v>0</v>
      </c>
      <c r="D27" s="297"/>
      <c r="E27" s="297"/>
      <c r="F27" s="297"/>
      <c r="G27" s="297"/>
      <c r="H27" s="297">
        <f>+H$14/7/2</f>
        <v>0</v>
      </c>
      <c r="I27" s="297">
        <f>+I26</f>
        <v>0</v>
      </c>
      <c r="J27" s="297">
        <f>+J26</f>
        <v>0</v>
      </c>
      <c r="K27" s="297">
        <f>+K26</f>
        <v>0</v>
      </c>
      <c r="L27" s="297">
        <f>+L26</f>
        <v>0</v>
      </c>
      <c r="M27" s="297">
        <f>+M26</f>
        <v>0</v>
      </c>
      <c r="N27" s="7">
        <f>+N$14/7</f>
        <v>0</v>
      </c>
      <c r="O27" s="7">
        <f>+O$14/7/2</f>
        <v>0</v>
      </c>
      <c r="P27" s="7"/>
      <c r="Q27" s="7"/>
      <c r="R27" s="7"/>
      <c r="S27" s="43"/>
      <c r="T27" s="43"/>
      <c r="U27" s="43"/>
      <c r="V27" s="43"/>
      <c r="W27" s="43"/>
      <c r="X27" s="43"/>
      <c r="Y27" s="7"/>
      <c r="Z27" s="297"/>
    </row>
    <row r="28" spans="1:26" x14ac:dyDescent="0.25">
      <c r="B28" s="3">
        <v>2006</v>
      </c>
      <c r="C28" s="13">
        <f t="shared" si="0"/>
        <v>0</v>
      </c>
      <c r="D28" s="297"/>
      <c r="E28" s="297"/>
      <c r="F28" s="297"/>
      <c r="G28" s="297"/>
      <c r="H28" s="297"/>
      <c r="I28" s="297">
        <f>+I$14/7/2</f>
        <v>0</v>
      </c>
      <c r="J28" s="297">
        <f>+J27</f>
        <v>0</v>
      </c>
      <c r="K28" s="297">
        <f>+K27</f>
        <v>0</v>
      </c>
      <c r="L28" s="297">
        <f>+L27</f>
        <v>0</v>
      </c>
      <c r="M28" s="297">
        <f>+M27</f>
        <v>0</v>
      </c>
      <c r="N28" s="7">
        <f>+N27</f>
        <v>0</v>
      </c>
      <c r="O28" s="7">
        <f>+O$14/7</f>
        <v>0</v>
      </c>
      <c r="P28" s="7">
        <f>+P$14/7/2</f>
        <v>0</v>
      </c>
      <c r="Q28" s="7"/>
      <c r="R28" s="7"/>
      <c r="S28" s="43"/>
      <c r="T28" s="43"/>
      <c r="U28" s="43"/>
      <c r="V28" s="43"/>
      <c r="W28" s="43"/>
      <c r="X28" s="43"/>
      <c r="Y28" s="7"/>
      <c r="Z28" s="297"/>
    </row>
    <row r="29" spans="1:26" x14ac:dyDescent="0.25">
      <c r="B29" s="3">
        <v>2007</v>
      </c>
      <c r="C29" s="13">
        <f t="shared" si="0"/>
        <v>0</v>
      </c>
      <c r="D29" s="297"/>
      <c r="E29" s="297"/>
      <c r="F29" s="297"/>
      <c r="G29" s="297"/>
      <c r="H29" s="297"/>
      <c r="I29" s="297"/>
      <c r="J29" s="297">
        <f>+J$14/7/2</f>
        <v>0</v>
      </c>
      <c r="K29" s="297">
        <f>+K28</f>
        <v>0</v>
      </c>
      <c r="L29" s="297">
        <f>+L28</f>
        <v>0</v>
      </c>
      <c r="M29" s="297">
        <f>+M28</f>
        <v>0</v>
      </c>
      <c r="N29" s="7">
        <f>+N28</f>
        <v>0</v>
      </c>
      <c r="O29" s="7">
        <f>+O28</f>
        <v>0</v>
      </c>
      <c r="P29" s="7">
        <f>+P$14/7</f>
        <v>0</v>
      </c>
      <c r="Q29" s="7">
        <f>+Q$14/7/2</f>
        <v>0</v>
      </c>
      <c r="R29" s="7"/>
      <c r="S29" s="43"/>
      <c r="T29" s="43"/>
      <c r="U29" s="43"/>
      <c r="V29" s="43"/>
      <c r="W29" s="43"/>
      <c r="X29" s="43"/>
      <c r="Y29" s="7"/>
      <c r="Z29" s="297"/>
    </row>
    <row r="30" spans="1:26" x14ac:dyDescent="0.25">
      <c r="B30" s="3">
        <v>2008</v>
      </c>
      <c r="C30" s="13">
        <f t="shared" si="0"/>
        <v>0</v>
      </c>
      <c r="D30" s="297"/>
      <c r="E30" s="297"/>
      <c r="F30" s="297"/>
      <c r="G30" s="297"/>
      <c r="H30" s="297"/>
      <c r="I30" s="297"/>
      <c r="J30" s="297"/>
      <c r="K30" s="297">
        <f>+K$14/7/2</f>
        <v>0</v>
      </c>
      <c r="L30" s="297">
        <f>+L29</f>
        <v>0</v>
      </c>
      <c r="M30" s="297">
        <f>+M29</f>
        <v>0</v>
      </c>
      <c r="N30" s="7">
        <f>+N29</f>
        <v>0</v>
      </c>
      <c r="O30" s="7">
        <f>+O29</f>
        <v>0</v>
      </c>
      <c r="P30" s="7">
        <f>+P29</f>
        <v>0</v>
      </c>
      <c r="Q30" s="7">
        <f>+Q$14/7</f>
        <v>0</v>
      </c>
      <c r="R30" s="7">
        <f>+R$14/7/2</f>
        <v>0</v>
      </c>
      <c r="S30" s="43"/>
      <c r="T30" s="43"/>
      <c r="U30" s="43"/>
      <c r="V30" s="43"/>
      <c r="W30" s="43"/>
      <c r="X30" s="43"/>
      <c r="Y30" s="7"/>
      <c r="Z30" s="297"/>
    </row>
    <row r="31" spans="1:26" x14ac:dyDescent="0.25">
      <c r="B31" s="3">
        <v>2009</v>
      </c>
      <c r="C31" s="13">
        <f t="shared" si="0"/>
        <v>0</v>
      </c>
      <c r="D31" s="297"/>
      <c r="E31" s="297"/>
      <c r="F31" s="297"/>
      <c r="G31" s="297"/>
      <c r="H31" s="297"/>
      <c r="I31" s="297"/>
      <c r="J31" s="297"/>
      <c r="K31" s="297"/>
      <c r="L31" s="297">
        <f>+L$14/7/2</f>
        <v>0</v>
      </c>
      <c r="M31" s="297">
        <f>+M30</f>
        <v>0</v>
      </c>
      <c r="N31" s="7">
        <f>+N30</f>
        <v>0</v>
      </c>
      <c r="O31" s="7">
        <f>+O30</f>
        <v>0</v>
      </c>
      <c r="P31" s="7">
        <f>+P30</f>
        <v>0</v>
      </c>
      <c r="Q31" s="7">
        <f>+Q30</f>
        <v>0</v>
      </c>
      <c r="R31" s="7">
        <f>+R$14/7</f>
        <v>0</v>
      </c>
      <c r="S31" s="43">
        <f>+S$14/7/2</f>
        <v>0</v>
      </c>
      <c r="T31" s="43"/>
      <c r="U31" s="43"/>
      <c r="V31" s="43"/>
      <c r="W31" s="43"/>
      <c r="X31" s="43"/>
      <c r="Y31" s="7"/>
      <c r="Z31" s="297"/>
    </row>
    <row r="32" spans="1:26" x14ac:dyDescent="0.25">
      <c r="A32" s="38" t="s">
        <v>59</v>
      </c>
      <c r="B32" s="3">
        <v>2010</v>
      </c>
      <c r="C32" s="13">
        <f t="shared" si="0"/>
        <v>0</v>
      </c>
      <c r="D32" s="297"/>
      <c r="E32" s="297"/>
      <c r="F32" s="297"/>
      <c r="G32" s="297"/>
      <c r="H32" s="297"/>
      <c r="I32" s="297"/>
      <c r="J32" s="297"/>
      <c r="K32" s="297"/>
      <c r="L32" s="297"/>
      <c r="M32" s="297">
        <f>+M$14/7/2</f>
        <v>0</v>
      </c>
      <c r="N32" s="7">
        <f>+N31</f>
        <v>0</v>
      </c>
      <c r="O32" s="7">
        <f>+O31</f>
        <v>0</v>
      </c>
      <c r="P32" s="7">
        <f>+P31</f>
        <v>0</v>
      </c>
      <c r="Q32" s="7">
        <f>+Q31</f>
        <v>0</v>
      </c>
      <c r="R32" s="7">
        <f>+R31</f>
        <v>0</v>
      </c>
      <c r="S32" s="43">
        <f>+S$14/7</f>
        <v>0</v>
      </c>
      <c r="T32" s="43">
        <f>+T$14/7/2</f>
        <v>0</v>
      </c>
      <c r="U32" s="43"/>
      <c r="V32" s="43"/>
      <c r="W32" s="43"/>
      <c r="X32" s="43"/>
      <c r="Y32" s="7"/>
      <c r="Z32" s="297"/>
    </row>
    <row r="33" spans="1:28" x14ac:dyDescent="0.25">
      <c r="A33" s="38"/>
      <c r="B33" s="3">
        <v>2011</v>
      </c>
      <c r="C33" s="13">
        <f t="shared" si="0"/>
        <v>0</v>
      </c>
      <c r="D33" s="297"/>
      <c r="E33" s="297"/>
      <c r="F33" s="297"/>
      <c r="G33" s="297"/>
      <c r="H33" s="297"/>
      <c r="I33" s="297"/>
      <c r="J33" s="297"/>
      <c r="K33" s="297"/>
      <c r="L33" s="297"/>
      <c r="M33" s="297"/>
      <c r="N33" s="7">
        <f>+N$14/7/2</f>
        <v>0</v>
      </c>
      <c r="O33" s="7">
        <f>+O32</f>
        <v>0</v>
      </c>
      <c r="P33" s="7">
        <f>+P32</f>
        <v>0</v>
      </c>
      <c r="Q33" s="7">
        <f>+Q32</f>
        <v>0</v>
      </c>
      <c r="R33" s="7">
        <f>+R32</f>
        <v>0</v>
      </c>
      <c r="S33" s="43">
        <f>+S32</f>
        <v>0</v>
      </c>
      <c r="T33" s="43">
        <f>+T$14/7</f>
        <v>0</v>
      </c>
      <c r="U33" s="43">
        <f>+U$14/7/2</f>
        <v>0</v>
      </c>
      <c r="V33" s="43"/>
      <c r="W33" s="43"/>
      <c r="X33" s="43"/>
      <c r="Y33" s="7"/>
      <c r="Z33" s="297"/>
    </row>
    <row r="34" spans="1:28" x14ac:dyDescent="0.25">
      <c r="A34" s="38"/>
      <c r="B34" s="3">
        <v>2012</v>
      </c>
      <c r="C34" s="13">
        <f t="shared" si="0"/>
        <v>-1868.7142857142858</v>
      </c>
      <c r="D34" s="297"/>
      <c r="E34" s="297"/>
      <c r="F34" s="297"/>
      <c r="G34" s="297"/>
      <c r="H34" s="297"/>
      <c r="I34" s="297"/>
      <c r="J34" s="297"/>
      <c r="K34" s="297"/>
      <c r="L34" s="297"/>
      <c r="M34" s="297"/>
      <c r="N34" s="7"/>
      <c r="O34" s="7">
        <f>+O$14/7/2</f>
        <v>0</v>
      </c>
      <c r="P34" s="7">
        <f>+P33</f>
        <v>0</v>
      </c>
      <c r="Q34" s="7">
        <f>+Q33</f>
        <v>0</v>
      </c>
      <c r="R34" s="7">
        <f>+R33</f>
        <v>0</v>
      </c>
      <c r="S34" s="43">
        <f>+S33</f>
        <v>0</v>
      </c>
      <c r="T34" s="43">
        <f>+T$14/7</f>
        <v>0</v>
      </c>
      <c r="U34" s="43">
        <f>+U$14/7</f>
        <v>0</v>
      </c>
      <c r="V34" s="43">
        <f>$V$14/7/2</f>
        <v>1868.7142857142858</v>
      </c>
      <c r="W34" s="43"/>
      <c r="X34" s="43"/>
      <c r="Y34" s="7"/>
      <c r="Z34" s="297"/>
    </row>
    <row r="35" spans="1:28" x14ac:dyDescent="0.25">
      <c r="A35" s="38"/>
      <c r="B35" s="3">
        <v>2013</v>
      </c>
      <c r="C35" s="13">
        <f t="shared" si="0"/>
        <v>-3737.4285714285716</v>
      </c>
      <c r="D35" s="297"/>
      <c r="E35" s="297"/>
      <c r="F35" s="297"/>
      <c r="G35" s="297"/>
      <c r="H35" s="297"/>
      <c r="I35" s="297"/>
      <c r="J35" s="297"/>
      <c r="K35" s="297"/>
      <c r="L35" s="297"/>
      <c r="M35" s="297"/>
      <c r="N35" s="7"/>
      <c r="O35" s="7"/>
      <c r="P35" s="7">
        <f>P14/7/2</f>
        <v>0</v>
      </c>
      <c r="Q35" s="7">
        <f>Q14</f>
        <v>0</v>
      </c>
      <c r="R35" s="7">
        <f t="shared" ref="R35:U36" si="1">R34</f>
        <v>0</v>
      </c>
      <c r="S35" s="43">
        <f t="shared" si="1"/>
        <v>0</v>
      </c>
      <c r="T35" s="43">
        <f t="shared" si="1"/>
        <v>0</v>
      </c>
      <c r="U35" s="43">
        <f t="shared" si="1"/>
        <v>0</v>
      </c>
      <c r="V35" s="43">
        <f>$V$14/7</f>
        <v>3737.4285714285716</v>
      </c>
      <c r="W35" s="43">
        <f>W14/7/2</f>
        <v>0</v>
      </c>
      <c r="X35" s="43"/>
      <c r="Y35" s="7"/>
      <c r="Z35" s="297"/>
    </row>
    <row r="36" spans="1:28" x14ac:dyDescent="0.25">
      <c r="A36" s="38"/>
      <c r="B36" s="3">
        <v>2014</v>
      </c>
      <c r="C36" s="13">
        <f t="shared" si="0"/>
        <v>-3737.4285714285716</v>
      </c>
      <c r="D36" s="297"/>
      <c r="E36" s="297"/>
      <c r="F36" s="297"/>
      <c r="G36" s="297"/>
      <c r="H36" s="297"/>
      <c r="I36" s="297"/>
      <c r="J36" s="297"/>
      <c r="K36" s="297"/>
      <c r="L36" s="297"/>
      <c r="M36" s="297"/>
      <c r="N36" s="7"/>
      <c r="O36" s="7"/>
      <c r="P36" s="7"/>
      <c r="Q36" s="7">
        <f>Q14/7/2</f>
        <v>0</v>
      </c>
      <c r="R36" s="7">
        <f t="shared" si="1"/>
        <v>0</v>
      </c>
      <c r="S36" s="43">
        <f t="shared" si="1"/>
        <v>0</v>
      </c>
      <c r="T36" s="43">
        <f t="shared" si="1"/>
        <v>0</v>
      </c>
      <c r="U36" s="43">
        <f t="shared" si="1"/>
        <v>0</v>
      </c>
      <c r="V36" s="43">
        <f t="shared" ref="V36:V40" si="2">$V$14/7</f>
        <v>3737.4285714285716</v>
      </c>
      <c r="W36" s="43">
        <f>W14/7</f>
        <v>0</v>
      </c>
      <c r="X36" s="43"/>
      <c r="Y36" s="7"/>
      <c r="Z36" s="297"/>
    </row>
    <row r="37" spans="1:28" x14ac:dyDescent="0.25">
      <c r="A37" s="38"/>
      <c r="B37" s="3">
        <v>2015</v>
      </c>
      <c r="C37" s="13">
        <f t="shared" si="0"/>
        <v>-3737.4285714285716</v>
      </c>
      <c r="D37" s="297"/>
      <c r="E37" s="297"/>
      <c r="F37" s="297"/>
      <c r="G37" s="297"/>
      <c r="H37" s="297"/>
      <c r="I37" s="297"/>
      <c r="J37" s="297"/>
      <c r="K37" s="297"/>
      <c r="L37" s="297"/>
      <c r="M37" s="297"/>
      <c r="N37" s="7"/>
      <c r="O37" s="7"/>
      <c r="P37" s="7"/>
      <c r="Q37" s="7"/>
      <c r="R37" s="7">
        <f>R14/7/2</f>
        <v>0</v>
      </c>
      <c r="S37" s="43">
        <f>S36</f>
        <v>0</v>
      </c>
      <c r="T37" s="43">
        <f>T36</f>
        <v>0</v>
      </c>
      <c r="U37" s="43">
        <f>U36</f>
        <v>0</v>
      </c>
      <c r="V37" s="43">
        <f t="shared" si="2"/>
        <v>3737.4285714285716</v>
      </c>
      <c r="W37" s="43">
        <f>W36</f>
        <v>0</v>
      </c>
      <c r="X37" s="43">
        <f>X14/7</f>
        <v>0</v>
      </c>
      <c r="Y37" s="7">
        <f>Y14/7/2</f>
        <v>0</v>
      </c>
      <c r="Z37" s="297"/>
    </row>
    <row r="38" spans="1:28" x14ac:dyDescent="0.25">
      <c r="A38" s="38"/>
      <c r="B38" s="3">
        <v>2016</v>
      </c>
      <c r="C38" s="13">
        <f t="shared" si="0"/>
        <v>-3737.4285714285716</v>
      </c>
      <c r="D38" s="297"/>
      <c r="E38" s="297"/>
      <c r="F38" s="297"/>
      <c r="G38" s="297"/>
      <c r="H38" s="297"/>
      <c r="I38" s="297"/>
      <c r="J38" s="297"/>
      <c r="K38" s="297"/>
      <c r="L38" s="297"/>
      <c r="M38" s="297"/>
      <c r="N38" s="7"/>
      <c r="O38" s="7"/>
      <c r="P38" s="7"/>
      <c r="Q38" s="7"/>
      <c r="R38" s="7"/>
      <c r="S38" s="43"/>
      <c r="T38" s="43"/>
      <c r="U38" s="43"/>
      <c r="V38" s="43">
        <f t="shared" si="2"/>
        <v>3737.4285714285716</v>
      </c>
      <c r="W38" s="43">
        <f>W14/7</f>
        <v>0</v>
      </c>
      <c r="X38" s="43">
        <f>X15/7</f>
        <v>0</v>
      </c>
      <c r="Y38" s="7">
        <f>Y15/7</f>
        <v>0</v>
      </c>
      <c r="Z38" s="297"/>
    </row>
    <row r="39" spans="1:28" x14ac:dyDescent="0.25">
      <c r="A39" s="38"/>
      <c r="B39" s="3">
        <v>2017</v>
      </c>
      <c r="C39" s="13">
        <f t="shared" si="0"/>
        <v>-3737.4285714285716</v>
      </c>
      <c r="D39" s="297"/>
      <c r="E39" s="297"/>
      <c r="F39" s="297"/>
      <c r="G39" s="297"/>
      <c r="H39" s="297"/>
      <c r="I39" s="297"/>
      <c r="J39" s="297"/>
      <c r="K39" s="297"/>
      <c r="L39" s="297"/>
      <c r="M39" s="297"/>
      <c r="N39" s="7"/>
      <c r="O39" s="7"/>
      <c r="P39" s="7"/>
      <c r="Q39" s="7"/>
      <c r="R39" s="7"/>
      <c r="S39" s="43"/>
      <c r="T39" s="43"/>
      <c r="U39" s="43"/>
      <c r="V39" s="43">
        <f t="shared" si="2"/>
        <v>3737.4285714285716</v>
      </c>
      <c r="W39" s="43"/>
      <c r="X39" s="43"/>
      <c r="Y39" s="7"/>
      <c r="Z39" s="297"/>
    </row>
    <row r="40" spans="1:28" x14ac:dyDescent="0.25">
      <c r="A40" s="38"/>
      <c r="B40" s="3">
        <v>2018</v>
      </c>
      <c r="C40" s="13">
        <f>-SUM(D40:AB40)</f>
        <v>-3737.4285714285716</v>
      </c>
      <c r="D40" s="297"/>
      <c r="E40" s="297"/>
      <c r="F40" s="297"/>
      <c r="G40" s="297"/>
      <c r="H40" s="297"/>
      <c r="I40" s="297"/>
      <c r="J40" s="297"/>
      <c r="K40" s="297"/>
      <c r="L40" s="297"/>
      <c r="M40" s="297"/>
      <c r="N40" s="7"/>
      <c r="O40" s="7"/>
      <c r="P40" s="7"/>
      <c r="Q40" s="7"/>
      <c r="R40" s="7"/>
      <c r="S40" s="43"/>
      <c r="T40" s="43"/>
      <c r="U40" s="43"/>
      <c r="V40" s="43">
        <f t="shared" si="2"/>
        <v>3737.4285714285716</v>
      </c>
      <c r="W40" s="43"/>
      <c r="X40" s="43"/>
      <c r="Y40" s="7"/>
      <c r="Z40" s="297"/>
    </row>
    <row r="41" spans="1:28" x14ac:dyDescent="0.25">
      <c r="A41" s="38"/>
      <c r="B41" s="3">
        <v>2019</v>
      </c>
      <c r="C41" s="13">
        <f>-SUM(D41:AB41)</f>
        <v>-1868.7142857142858</v>
      </c>
      <c r="D41" s="297"/>
      <c r="E41" s="297"/>
      <c r="F41" s="297"/>
      <c r="G41" s="297"/>
      <c r="H41" s="297"/>
      <c r="I41" s="297"/>
      <c r="J41" s="297"/>
      <c r="K41" s="297"/>
      <c r="L41" s="297"/>
      <c r="M41" s="297"/>
      <c r="N41" s="7"/>
      <c r="O41" s="7"/>
      <c r="P41" s="7"/>
      <c r="Q41" s="7"/>
      <c r="R41" s="7"/>
      <c r="S41" s="43"/>
      <c r="T41" s="43"/>
      <c r="U41" s="43"/>
      <c r="V41" s="43">
        <f>$V$14/7/2</f>
        <v>1868.7142857142858</v>
      </c>
      <c r="W41" s="43"/>
      <c r="X41" s="43"/>
      <c r="Y41" s="7"/>
      <c r="Z41" s="297"/>
    </row>
    <row r="42" spans="1:28" x14ac:dyDescent="0.25">
      <c r="A42" s="38"/>
      <c r="B42" s="3"/>
      <c r="C42" s="12"/>
      <c r="D42" s="298"/>
      <c r="E42" s="298"/>
      <c r="F42" s="298"/>
      <c r="G42" s="298"/>
      <c r="H42" s="298"/>
      <c r="I42" s="298"/>
      <c r="J42" s="298"/>
      <c r="K42" s="298"/>
      <c r="L42" s="298"/>
      <c r="M42" s="298"/>
      <c r="N42" s="298"/>
      <c r="O42" s="298"/>
      <c r="P42" s="298"/>
      <c r="Q42" s="298"/>
      <c r="R42" s="298"/>
      <c r="S42" s="298"/>
      <c r="T42" s="298"/>
      <c r="U42" s="338"/>
      <c r="V42" s="275"/>
      <c r="W42" s="275"/>
      <c r="X42" s="275"/>
      <c r="Y42" s="297"/>
      <c r="Z42" s="298"/>
    </row>
    <row r="43" spans="1:28" x14ac:dyDescent="0.25">
      <c r="A43" s="38" t="s">
        <v>62</v>
      </c>
      <c r="B43" s="297">
        <f>SUM(D43:Y43)</f>
        <v>0</v>
      </c>
      <c r="C43" s="275">
        <f>SUM(C16:C42)</f>
        <v>-26162.000000000004</v>
      </c>
      <c r="D43" s="297">
        <f>-SUM(D16:D42)+D14</f>
        <v>0</v>
      </c>
      <c r="E43" s="297">
        <f t="shared" ref="E43:T43" si="3">-SUM(E16:E42)+E14</f>
        <v>0</v>
      </c>
      <c r="F43" s="297">
        <f t="shared" si="3"/>
        <v>0</v>
      </c>
      <c r="G43" s="297">
        <f t="shared" si="3"/>
        <v>0</v>
      </c>
      <c r="H43" s="297">
        <f t="shared" si="3"/>
        <v>0</v>
      </c>
      <c r="I43" s="297">
        <f t="shared" si="3"/>
        <v>0</v>
      </c>
      <c r="J43" s="297">
        <f t="shared" si="3"/>
        <v>0</v>
      </c>
      <c r="K43" s="297">
        <f t="shared" si="3"/>
        <v>0</v>
      </c>
      <c r="L43" s="297">
        <f t="shared" si="3"/>
        <v>0</v>
      </c>
      <c r="M43" s="297">
        <f t="shared" si="3"/>
        <v>0</v>
      </c>
      <c r="N43" s="297">
        <f t="shared" si="3"/>
        <v>0</v>
      </c>
      <c r="O43" s="297">
        <f t="shared" si="3"/>
        <v>0</v>
      </c>
      <c r="P43" s="297">
        <f t="shared" si="3"/>
        <v>0</v>
      </c>
      <c r="Q43" s="297">
        <f t="shared" si="3"/>
        <v>0</v>
      </c>
      <c r="R43" s="297">
        <f t="shared" si="3"/>
        <v>0</v>
      </c>
      <c r="S43" s="297">
        <f t="shared" si="3"/>
        <v>0</v>
      </c>
      <c r="T43" s="297">
        <f t="shared" si="3"/>
        <v>0</v>
      </c>
      <c r="U43" s="330">
        <f>-SUM(U16:U42)+U14</f>
        <v>0</v>
      </c>
      <c r="V43" s="330">
        <f t="shared" ref="V43:AB43" si="4">-SUM(V16:V42)+V14</f>
        <v>0</v>
      </c>
      <c r="W43" s="330">
        <f t="shared" si="4"/>
        <v>0</v>
      </c>
      <c r="X43" s="330">
        <f t="shared" si="4"/>
        <v>0</v>
      </c>
      <c r="Y43" s="330">
        <f t="shared" si="4"/>
        <v>0</v>
      </c>
      <c r="Z43" s="330">
        <f t="shared" si="4"/>
        <v>0</v>
      </c>
      <c r="AA43" s="330">
        <f t="shared" si="4"/>
        <v>0</v>
      </c>
      <c r="AB43" s="330">
        <f t="shared" si="4"/>
        <v>0</v>
      </c>
    </row>
    <row r="44" spans="1:28" x14ac:dyDescent="0.25">
      <c r="A44" s="38"/>
      <c r="B44" s="275"/>
      <c r="C44" s="299"/>
      <c r="D44" s="297"/>
      <c r="E44" s="297"/>
      <c r="F44" s="297"/>
      <c r="G44" s="297"/>
      <c r="H44" s="297"/>
      <c r="I44" s="297"/>
      <c r="J44" s="297"/>
      <c r="K44" s="297"/>
      <c r="L44" s="297"/>
      <c r="M44" s="297"/>
      <c r="N44" s="297"/>
      <c r="O44" s="297"/>
      <c r="P44" s="297"/>
      <c r="Q44" s="297"/>
      <c r="R44" s="297"/>
      <c r="S44" s="297"/>
      <c r="T44" s="297"/>
      <c r="U44" s="297"/>
      <c r="V44" s="297"/>
      <c r="W44" s="297"/>
      <c r="X44" s="297"/>
      <c r="Y44" s="297"/>
      <c r="Z44" s="297"/>
    </row>
    <row r="45" spans="1:28" x14ac:dyDescent="0.25">
      <c r="A45" s="39" t="s">
        <v>63</v>
      </c>
      <c r="B45" s="3"/>
      <c r="C45" s="30">
        <f>+C14+C43</f>
        <v>0</v>
      </c>
      <c r="D45" s="297"/>
      <c r="E45" s="297"/>
      <c r="F45" s="297"/>
      <c r="G45" s="297"/>
      <c r="H45" s="297"/>
      <c r="I45" s="297"/>
      <c r="J45" s="297"/>
      <c r="K45" s="297"/>
      <c r="L45" s="297"/>
      <c r="M45" s="297"/>
      <c r="N45" s="297"/>
      <c r="O45" s="297"/>
      <c r="P45" s="297"/>
      <c r="Q45" s="297"/>
      <c r="R45" s="297"/>
      <c r="S45" s="297"/>
      <c r="T45" s="297"/>
      <c r="U45" s="297"/>
      <c r="V45" s="297"/>
      <c r="W45" s="297"/>
      <c r="X45" s="297"/>
      <c r="Y45" s="297"/>
      <c r="Z45" s="297"/>
    </row>
    <row r="46" spans="1:28" x14ac:dyDescent="0.25">
      <c r="A46" s="3"/>
      <c r="B46" s="3"/>
      <c r="C46" s="3"/>
      <c r="D46" s="297"/>
      <c r="E46" s="297"/>
      <c r="F46" s="297"/>
      <c r="G46" s="297"/>
      <c r="H46" s="297"/>
      <c r="I46" s="297"/>
      <c r="J46" s="297"/>
      <c r="K46" s="297"/>
      <c r="L46" s="297"/>
      <c r="M46" s="297"/>
      <c r="N46" s="297"/>
      <c r="O46" s="297"/>
      <c r="P46" s="297"/>
      <c r="Q46" s="297"/>
      <c r="R46" s="297"/>
      <c r="S46" s="297"/>
      <c r="T46" s="297"/>
      <c r="U46" s="297"/>
      <c r="V46" s="297"/>
      <c r="W46" s="297"/>
      <c r="X46" s="297"/>
      <c r="Y46" s="297"/>
      <c r="Z46" s="297"/>
    </row>
    <row r="47" spans="1:28" x14ac:dyDescent="0.25">
      <c r="A47" s="38"/>
      <c r="B47" s="36"/>
      <c r="C47" s="3"/>
      <c r="D47" s="297"/>
      <c r="E47" s="297"/>
      <c r="F47" s="297"/>
      <c r="G47" s="297"/>
      <c r="H47" s="297"/>
      <c r="I47" s="297"/>
      <c r="J47" s="297"/>
      <c r="K47" s="297"/>
      <c r="L47" s="297"/>
      <c r="M47" s="297"/>
      <c r="N47" s="297"/>
      <c r="O47" s="297"/>
      <c r="P47" s="297"/>
      <c r="Q47" s="297"/>
      <c r="R47" s="297"/>
      <c r="S47" s="297"/>
      <c r="T47" s="297"/>
      <c r="U47" s="297"/>
      <c r="V47" s="297"/>
      <c r="W47" s="297"/>
      <c r="X47" s="297"/>
      <c r="Y47" s="297"/>
      <c r="Z47" s="297"/>
    </row>
    <row r="48" spans="1:28" x14ac:dyDescent="0.25">
      <c r="A48" s="3"/>
      <c r="B48" s="3"/>
      <c r="C48" s="3"/>
      <c r="E48" s="297"/>
      <c r="F48" s="301"/>
      <c r="G48" s="301"/>
      <c r="H48" s="301"/>
      <c r="I48" s="301"/>
      <c r="J48" s="301"/>
      <c r="K48" s="301"/>
      <c r="L48" s="301"/>
      <c r="M48" s="301"/>
      <c r="N48" s="297">
        <f>SUM(E32:E48)</f>
        <v>0</v>
      </c>
      <c r="O48" s="301"/>
      <c r="P48" s="301"/>
      <c r="Q48" s="301"/>
      <c r="R48" s="301"/>
      <c r="S48" s="301"/>
    </row>
    <row r="49" spans="2:19" x14ac:dyDescent="0.25">
      <c r="B49" s="3"/>
      <c r="C49" s="3"/>
      <c r="E49" s="301"/>
      <c r="F49" s="301"/>
      <c r="G49" s="301"/>
      <c r="H49" s="301"/>
      <c r="I49" s="301"/>
      <c r="J49" s="301"/>
      <c r="K49" s="301"/>
      <c r="L49" s="301"/>
      <c r="M49" s="301"/>
      <c r="N49" s="301"/>
      <c r="O49" s="301"/>
      <c r="P49" s="301"/>
      <c r="Q49" s="301"/>
      <c r="R49" s="301"/>
      <c r="S49" s="301"/>
    </row>
    <row r="50" spans="2:19" x14ac:dyDescent="0.25">
      <c r="E50" s="301"/>
      <c r="F50" s="301"/>
      <c r="G50" s="301"/>
      <c r="H50" s="301"/>
      <c r="I50" s="301"/>
      <c r="J50" s="301"/>
      <c r="K50" s="301"/>
      <c r="L50" s="301"/>
      <c r="M50" s="301"/>
      <c r="N50" s="301"/>
      <c r="O50" s="301"/>
      <c r="P50" s="301"/>
      <c r="Q50" s="301"/>
      <c r="R50" s="301"/>
      <c r="S50" s="301"/>
    </row>
    <row r="51" spans="2:19" x14ac:dyDescent="0.25">
      <c r="E51" s="301"/>
      <c r="F51" s="301"/>
      <c r="G51" s="301"/>
      <c r="H51" s="301"/>
      <c r="I51" s="301"/>
      <c r="J51" s="301"/>
      <c r="K51" s="301"/>
      <c r="L51" s="301"/>
      <c r="M51" s="301"/>
      <c r="N51" s="301"/>
      <c r="O51" s="301"/>
      <c r="P51" s="301"/>
      <c r="Q51" s="301"/>
      <c r="R51" s="301"/>
      <c r="S51" s="301"/>
    </row>
    <row r="52" spans="2:19" x14ac:dyDescent="0.25">
      <c r="E52" s="301"/>
      <c r="F52" s="301"/>
      <c r="G52" s="301"/>
      <c r="H52" s="301"/>
      <c r="I52" s="301"/>
      <c r="J52" s="301"/>
      <c r="K52" s="301"/>
      <c r="L52" s="301"/>
      <c r="M52" s="301"/>
      <c r="N52" s="301"/>
      <c r="O52" s="301"/>
      <c r="P52" s="301"/>
      <c r="Q52" s="301"/>
      <c r="R52" s="301"/>
      <c r="S52" s="301"/>
    </row>
    <row r="53" spans="2:19" x14ac:dyDescent="0.25">
      <c r="E53" s="301"/>
      <c r="F53" s="301"/>
      <c r="G53" s="301"/>
      <c r="H53" s="301"/>
      <c r="I53" s="301"/>
      <c r="J53" s="301"/>
      <c r="K53" s="301"/>
      <c r="L53" s="301"/>
      <c r="M53" s="301"/>
      <c r="N53" s="301"/>
      <c r="O53" s="301"/>
      <c r="P53" s="301"/>
      <c r="Q53" s="301"/>
      <c r="R53" s="301"/>
      <c r="S53" s="301"/>
    </row>
    <row r="54" spans="2:19" x14ac:dyDescent="0.25">
      <c r="E54" s="301"/>
      <c r="F54" s="301"/>
      <c r="G54" s="301"/>
      <c r="H54" s="301"/>
      <c r="I54" s="301"/>
      <c r="J54" s="301"/>
      <c r="K54" s="301"/>
      <c r="L54" s="301"/>
      <c r="M54" s="301"/>
      <c r="N54" s="301"/>
      <c r="O54" s="301"/>
      <c r="P54" s="301"/>
      <c r="Q54" s="301"/>
      <c r="R54" s="301"/>
      <c r="S54" s="301"/>
    </row>
    <row r="55" spans="2:19" x14ac:dyDescent="0.25">
      <c r="E55" s="301"/>
      <c r="F55" s="301"/>
      <c r="G55" s="301"/>
      <c r="H55" s="301"/>
      <c r="I55" s="301"/>
      <c r="J55" s="301"/>
      <c r="K55" s="301"/>
      <c r="L55" s="301"/>
      <c r="M55" s="301"/>
      <c r="N55" s="301"/>
      <c r="O55" s="301"/>
      <c r="P55" s="301"/>
      <c r="Q55" s="301"/>
      <c r="R55" s="301"/>
      <c r="S55" s="301"/>
    </row>
    <row r="56" spans="2:19" x14ac:dyDescent="0.25">
      <c r="E56" s="301"/>
      <c r="F56" s="301"/>
      <c r="G56" s="301"/>
      <c r="H56" s="301"/>
      <c r="I56" s="301"/>
      <c r="J56" s="301"/>
      <c r="K56" s="301"/>
      <c r="L56" s="301"/>
      <c r="M56" s="301"/>
      <c r="N56" s="301"/>
      <c r="O56" s="301"/>
      <c r="P56" s="301"/>
      <c r="Q56" s="301"/>
      <c r="R56" s="301"/>
      <c r="S56" s="301"/>
    </row>
    <row r="57" spans="2:19" x14ac:dyDescent="0.25">
      <c r="E57" s="301"/>
      <c r="F57" s="301"/>
      <c r="G57" s="301"/>
      <c r="H57" s="301"/>
      <c r="I57" s="301"/>
      <c r="J57" s="301"/>
      <c r="K57" s="301"/>
      <c r="L57" s="301"/>
      <c r="M57" s="301"/>
      <c r="N57" s="301"/>
      <c r="O57" s="301"/>
      <c r="P57" s="301"/>
      <c r="Q57" s="301"/>
      <c r="R57" s="301"/>
      <c r="S57" s="301"/>
    </row>
    <row r="58" spans="2:19" x14ac:dyDescent="0.25">
      <c r="E58" s="301"/>
      <c r="F58" s="301"/>
      <c r="G58" s="301"/>
      <c r="H58" s="301"/>
      <c r="I58" s="301"/>
      <c r="J58" s="301"/>
      <c r="K58" s="301"/>
      <c r="L58" s="301"/>
      <c r="M58" s="301"/>
      <c r="N58" s="301"/>
      <c r="O58" s="301"/>
      <c r="P58" s="301"/>
      <c r="Q58" s="301"/>
      <c r="R58" s="301"/>
      <c r="S58" s="301"/>
    </row>
    <row r="59" spans="2:19" x14ac:dyDescent="0.25">
      <c r="E59" s="301"/>
      <c r="F59" s="301"/>
      <c r="G59" s="301"/>
      <c r="H59" s="301"/>
      <c r="I59" s="301"/>
      <c r="J59" s="301"/>
      <c r="K59" s="301"/>
      <c r="L59" s="301"/>
      <c r="M59" s="301"/>
      <c r="N59" s="301"/>
      <c r="O59" s="301"/>
      <c r="P59" s="301"/>
      <c r="Q59" s="301"/>
      <c r="R59" s="301"/>
      <c r="S59" s="301"/>
    </row>
  </sheetData>
  <pageMargins left="0.7" right="0.7" top="0.75" bottom="0.75" header="0.3" footer="0.3"/>
  <pageSetup scale="69" orientation="landscape" horizontalDpi="4294967294" verticalDpi="4294967294" r:id="rId1"/>
  <headerFooter>
    <oddFooter>&amp;Z&amp;F&amp;RPage &amp;P</oddFooter>
  </headerFooter>
  <ignoredErrors>
    <ignoredError sqref="V37" formula="1"/>
  </ignoredErrors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F00-000000000000}">
  <sheetPr>
    <tabColor theme="6" tint="-0.249977111117893"/>
    <pageSetUpPr fitToPage="1"/>
  </sheetPr>
  <dimension ref="A1:AB59"/>
  <sheetViews>
    <sheetView workbookViewId="0"/>
  </sheetViews>
  <sheetFormatPr defaultColWidth="8.85546875" defaultRowHeight="15" x14ac:dyDescent="0.25"/>
  <cols>
    <col min="1" max="1" width="20.85546875" customWidth="1"/>
    <col min="2" max="2" width="8.7109375" customWidth="1"/>
    <col min="3" max="3" width="12.85546875" customWidth="1"/>
    <col min="4" max="12" width="7.42578125" hidden="1" customWidth="1"/>
    <col min="13" max="13" width="7.5703125" hidden="1" customWidth="1"/>
    <col min="14" max="25" width="10.42578125" customWidth="1"/>
  </cols>
  <sheetData>
    <row r="1" spans="1:28" x14ac:dyDescent="0.25">
      <c r="A1" s="11" t="s">
        <v>10</v>
      </c>
      <c r="O1" t="s">
        <v>647</v>
      </c>
    </row>
    <row r="2" spans="1:28" x14ac:dyDescent="0.25">
      <c r="A2" s="9" t="s">
        <v>438</v>
      </c>
    </row>
    <row r="3" spans="1:28" x14ac:dyDescent="0.25">
      <c r="A3" s="9" t="s">
        <v>691</v>
      </c>
    </row>
    <row r="4" spans="1:28" x14ac:dyDescent="0.25">
      <c r="R4" s="40" t="s">
        <v>4</v>
      </c>
      <c r="S4" s="41"/>
      <c r="T4" s="40" t="s">
        <v>8</v>
      </c>
    </row>
    <row r="5" spans="1:28" x14ac:dyDescent="0.25">
      <c r="A5" s="10" t="s">
        <v>9</v>
      </c>
      <c r="B5" s="12" t="s">
        <v>64</v>
      </c>
      <c r="C5" s="12" t="s">
        <v>12</v>
      </c>
      <c r="R5" s="42" t="s">
        <v>2</v>
      </c>
      <c r="S5" s="42" t="s">
        <v>60</v>
      </c>
      <c r="T5" s="42" t="s">
        <v>7</v>
      </c>
    </row>
    <row r="6" spans="1:28" x14ac:dyDescent="0.25">
      <c r="B6" s="3"/>
      <c r="R6" s="3"/>
    </row>
    <row r="7" spans="1:28" x14ac:dyDescent="0.25">
      <c r="A7" s="213" t="s">
        <v>1134</v>
      </c>
      <c r="B7" s="212">
        <v>821</v>
      </c>
      <c r="C7" s="214"/>
      <c r="D7" s="293"/>
      <c r="E7" s="293"/>
      <c r="F7" s="293"/>
      <c r="G7" s="293"/>
      <c r="H7" s="293"/>
      <c r="I7" s="293"/>
      <c r="J7" s="293"/>
      <c r="K7" s="293"/>
      <c r="L7" s="293"/>
      <c r="M7" s="293"/>
      <c r="N7" s="293"/>
      <c r="O7" s="294"/>
      <c r="P7" s="6"/>
      <c r="Q7" s="6"/>
      <c r="R7" s="13">
        <f>+C14</f>
        <v>8140</v>
      </c>
      <c r="S7" s="13">
        <f>+-C43</f>
        <v>8140.0000000000009</v>
      </c>
      <c r="T7" s="13">
        <f>+R7-S7</f>
        <v>0</v>
      </c>
    </row>
    <row r="8" spans="1:28" x14ac:dyDescent="0.25">
      <c r="A8" s="3" t="s">
        <v>755</v>
      </c>
      <c r="B8" s="3"/>
      <c r="D8" s="293"/>
      <c r="E8" s="293"/>
      <c r="F8" s="293"/>
      <c r="G8" s="293"/>
      <c r="H8" s="293"/>
      <c r="I8" s="293"/>
      <c r="J8" s="293"/>
      <c r="K8" s="293"/>
      <c r="L8" s="293"/>
      <c r="M8" s="293"/>
      <c r="N8" s="293"/>
      <c r="O8" s="294"/>
      <c r="P8" s="6"/>
      <c r="Q8" s="6"/>
    </row>
    <row r="9" spans="1:28" x14ac:dyDescent="0.25">
      <c r="A9" s="2"/>
      <c r="B9" s="3"/>
      <c r="D9" s="293"/>
      <c r="E9" s="293"/>
      <c r="F9" s="293"/>
      <c r="G9" s="293"/>
      <c r="H9" s="293"/>
      <c r="I9" s="293"/>
      <c r="J9" s="293"/>
      <c r="K9" s="293"/>
      <c r="L9" s="293"/>
      <c r="M9" s="293"/>
      <c r="N9" s="293"/>
      <c r="O9" s="294"/>
      <c r="P9" s="6"/>
      <c r="Q9" s="6"/>
    </row>
    <row r="10" spans="1:28" x14ac:dyDescent="0.25">
      <c r="B10" s="3"/>
    </row>
    <row r="11" spans="1:28" x14ac:dyDescent="0.25">
      <c r="A11" s="686" t="s">
        <v>66</v>
      </c>
      <c r="B11" s="212">
        <v>1495</v>
      </c>
      <c r="C11" s="214"/>
    </row>
    <row r="12" spans="1:28" x14ac:dyDescent="0.25">
      <c r="B12" s="28"/>
      <c r="C12" s="2"/>
    </row>
    <row r="13" spans="1:28" x14ac:dyDescent="0.25">
      <c r="A13" s="9" t="s">
        <v>5</v>
      </c>
      <c r="C13" s="31" t="s">
        <v>3</v>
      </c>
      <c r="D13" s="32">
        <v>1994</v>
      </c>
      <c r="E13" s="32">
        <v>1995</v>
      </c>
      <c r="F13" s="32">
        <v>1996</v>
      </c>
      <c r="G13" s="32">
        <v>1997</v>
      </c>
      <c r="H13" s="32">
        <v>1998</v>
      </c>
      <c r="I13" s="32">
        <v>1999</v>
      </c>
      <c r="J13" s="32">
        <v>2000</v>
      </c>
      <c r="K13" s="32">
        <v>2001</v>
      </c>
      <c r="L13" s="32">
        <v>2002</v>
      </c>
      <c r="M13" s="32">
        <v>2003</v>
      </c>
      <c r="N13" s="32">
        <v>2004</v>
      </c>
      <c r="O13" s="32">
        <v>2005</v>
      </c>
      <c r="P13" s="32">
        <v>2006</v>
      </c>
      <c r="Q13" s="32">
        <v>2007</v>
      </c>
      <c r="R13" s="32">
        <v>2008</v>
      </c>
      <c r="S13" s="32">
        <v>2009</v>
      </c>
      <c r="T13" s="32">
        <v>2010</v>
      </c>
      <c r="U13" s="32">
        <v>2011</v>
      </c>
      <c r="V13" s="32">
        <v>2012</v>
      </c>
      <c r="W13" s="32">
        <v>2013</v>
      </c>
      <c r="X13" s="32">
        <v>2014</v>
      </c>
      <c r="Y13" s="328">
        <v>2015</v>
      </c>
      <c r="Z13" s="32">
        <v>2016</v>
      </c>
      <c r="AA13" s="328">
        <v>2017</v>
      </c>
      <c r="AB13" s="32">
        <v>2018</v>
      </c>
    </row>
    <row r="14" spans="1:28" x14ac:dyDescent="0.25">
      <c r="A14" s="9" t="s">
        <v>73</v>
      </c>
      <c r="C14" s="295">
        <f>SUM(D14:Y14)</f>
        <v>8140</v>
      </c>
      <c r="D14" s="233">
        <v>0</v>
      </c>
      <c r="E14" s="233">
        <v>0</v>
      </c>
      <c r="F14" s="233">
        <v>0</v>
      </c>
      <c r="G14" s="233">
        <v>0</v>
      </c>
      <c r="H14" s="233">
        <v>0</v>
      </c>
      <c r="I14" s="233">
        <v>0</v>
      </c>
      <c r="J14" s="233">
        <v>0</v>
      </c>
      <c r="K14" s="233">
        <v>0</v>
      </c>
      <c r="L14" s="233">
        <v>0</v>
      </c>
      <c r="M14" s="233">
        <v>0</v>
      </c>
      <c r="N14" s="233"/>
      <c r="O14" s="233"/>
      <c r="P14" s="233"/>
      <c r="Q14" s="233"/>
      <c r="R14" s="233"/>
      <c r="S14" s="233"/>
      <c r="T14" s="233"/>
      <c r="U14" s="233"/>
      <c r="V14" s="233">
        <v>8140</v>
      </c>
      <c r="W14" s="233"/>
      <c r="X14" s="233">
        <v>0</v>
      </c>
    </row>
    <row r="15" spans="1:28" x14ac:dyDescent="0.25">
      <c r="A15" s="34"/>
      <c r="B15" s="2"/>
      <c r="C15" s="2"/>
      <c r="S15" s="233"/>
      <c r="T15" s="233"/>
      <c r="U15" s="233"/>
      <c r="V15" s="233"/>
      <c r="W15" s="233"/>
      <c r="X15" s="233"/>
    </row>
    <row r="16" spans="1:28" x14ac:dyDescent="0.25">
      <c r="A16" s="9" t="s">
        <v>6</v>
      </c>
      <c r="B16" s="3">
        <v>1994</v>
      </c>
      <c r="C16" s="13">
        <f>-SUM(D16:Y16)</f>
        <v>0</v>
      </c>
      <c r="D16" s="297">
        <f>+D$14/7/2</f>
        <v>0</v>
      </c>
      <c r="E16" s="297"/>
      <c r="F16" s="297"/>
      <c r="G16" s="297"/>
      <c r="H16" s="297"/>
      <c r="I16" s="297"/>
      <c r="J16" s="297"/>
      <c r="K16" s="297"/>
      <c r="L16" s="297"/>
      <c r="M16" s="297"/>
      <c r="N16" s="297"/>
      <c r="O16" s="297"/>
      <c r="P16" s="297"/>
      <c r="Q16" s="297"/>
      <c r="R16" s="297"/>
      <c r="S16" s="233"/>
      <c r="T16" s="233"/>
      <c r="U16" s="233"/>
      <c r="V16" s="233"/>
      <c r="W16" s="233"/>
      <c r="X16" s="233"/>
      <c r="Y16" s="297"/>
      <c r="Z16" s="297"/>
    </row>
    <row r="17" spans="1:26" x14ac:dyDescent="0.25">
      <c r="B17" s="3">
        <v>1995</v>
      </c>
      <c r="C17" s="13">
        <f t="shared" ref="C17:C39" si="0">-SUM(D17:Y17)</f>
        <v>0</v>
      </c>
      <c r="D17" s="297">
        <f>+D$14/7</f>
        <v>0</v>
      </c>
      <c r="E17" s="297">
        <f>+E$14/7/2</f>
        <v>0</v>
      </c>
      <c r="F17" s="297"/>
      <c r="G17" s="297"/>
      <c r="H17" s="297"/>
      <c r="I17" s="297"/>
      <c r="J17" s="297"/>
      <c r="K17" s="297"/>
      <c r="L17" s="297"/>
      <c r="M17" s="297"/>
      <c r="N17" s="297"/>
      <c r="O17" s="297"/>
      <c r="P17" s="297"/>
      <c r="Q17" s="297"/>
      <c r="R17" s="297"/>
      <c r="S17" s="233"/>
      <c r="T17" s="233"/>
      <c r="U17" s="233"/>
      <c r="V17" s="233"/>
      <c r="W17" s="233"/>
      <c r="X17" s="233"/>
      <c r="Y17" s="297"/>
      <c r="Z17" s="297"/>
    </row>
    <row r="18" spans="1:26" x14ac:dyDescent="0.25">
      <c r="B18" s="3">
        <v>1996</v>
      </c>
      <c r="C18" s="13">
        <f t="shared" si="0"/>
        <v>0</v>
      </c>
      <c r="D18" s="297">
        <f>+D17</f>
        <v>0</v>
      </c>
      <c r="E18" s="297">
        <f>+E$14/7</f>
        <v>0</v>
      </c>
      <c r="F18" s="297">
        <f>+F$14/7/2</f>
        <v>0</v>
      </c>
      <c r="G18" s="297"/>
      <c r="H18" s="297"/>
      <c r="I18" s="297"/>
      <c r="J18" s="297"/>
      <c r="K18" s="297"/>
      <c r="L18" s="297"/>
      <c r="M18" s="297"/>
      <c r="N18" s="297"/>
      <c r="O18" s="297"/>
      <c r="P18" s="297"/>
      <c r="Q18" s="297"/>
      <c r="R18" s="297"/>
      <c r="S18" s="233"/>
      <c r="T18" s="233"/>
      <c r="U18" s="233"/>
      <c r="V18" s="233"/>
      <c r="W18" s="233"/>
      <c r="X18" s="233"/>
      <c r="Y18" s="297"/>
      <c r="Z18" s="297"/>
    </row>
    <row r="19" spans="1:26" x14ac:dyDescent="0.25">
      <c r="B19" s="3">
        <v>1997</v>
      </c>
      <c r="C19" s="13">
        <f t="shared" si="0"/>
        <v>0</v>
      </c>
      <c r="D19" s="297">
        <f>+D18</f>
        <v>0</v>
      </c>
      <c r="E19" s="297">
        <f>+E18</f>
        <v>0</v>
      </c>
      <c r="F19" s="297">
        <f>+F$14/7</f>
        <v>0</v>
      </c>
      <c r="G19" s="297">
        <f>+G$14/7/2</f>
        <v>0</v>
      </c>
      <c r="H19" s="297"/>
      <c r="I19" s="297"/>
      <c r="J19" s="297"/>
      <c r="K19" s="297"/>
      <c r="L19" s="297"/>
      <c r="M19" s="297"/>
      <c r="N19" s="297"/>
      <c r="O19" s="297"/>
      <c r="P19" s="297"/>
      <c r="Q19" s="297"/>
      <c r="R19" s="297"/>
      <c r="S19" s="233"/>
      <c r="T19" s="233"/>
      <c r="U19" s="233"/>
      <c r="V19" s="233"/>
      <c r="W19" s="233"/>
      <c r="X19" s="233"/>
      <c r="Y19" s="297"/>
      <c r="Z19" s="297"/>
    </row>
    <row r="20" spans="1:26" x14ac:dyDescent="0.25">
      <c r="B20" s="3">
        <v>1998</v>
      </c>
      <c r="C20" s="13">
        <f t="shared" si="0"/>
        <v>0</v>
      </c>
      <c r="D20" s="297">
        <f>+D19</f>
        <v>0</v>
      </c>
      <c r="E20" s="297">
        <f>+E19</f>
        <v>0</v>
      </c>
      <c r="F20" s="297">
        <f>+F19</f>
        <v>0</v>
      </c>
      <c r="G20" s="297">
        <f>+G$14/7</f>
        <v>0</v>
      </c>
      <c r="H20" s="297">
        <f>+H$14/7/2</f>
        <v>0</v>
      </c>
      <c r="I20" s="297"/>
      <c r="J20" s="297"/>
      <c r="K20" s="297"/>
      <c r="L20" s="297"/>
      <c r="M20" s="297"/>
      <c r="N20" s="297"/>
      <c r="O20" s="297"/>
      <c r="P20" s="297"/>
      <c r="Q20" s="297"/>
      <c r="R20" s="297"/>
      <c r="S20" s="233"/>
      <c r="T20" s="233"/>
      <c r="U20" s="233"/>
      <c r="V20" s="233"/>
      <c r="W20" s="233"/>
      <c r="X20" s="233"/>
      <c r="Y20" s="297"/>
      <c r="Z20" s="297"/>
    </row>
    <row r="21" spans="1:26" x14ac:dyDescent="0.25">
      <c r="B21" s="3">
        <v>1999</v>
      </c>
      <c r="C21" s="13">
        <f t="shared" si="0"/>
        <v>0</v>
      </c>
      <c r="D21" s="297">
        <f>+D20</f>
        <v>0</v>
      </c>
      <c r="E21" s="297">
        <f>+E20</f>
        <v>0</v>
      </c>
      <c r="F21" s="297">
        <f>+F20</f>
        <v>0</v>
      </c>
      <c r="G21" s="297">
        <f>+G20</f>
        <v>0</v>
      </c>
      <c r="H21" s="297">
        <f>+H$14/7</f>
        <v>0</v>
      </c>
      <c r="I21" s="297">
        <f>+I$14/7/2</f>
        <v>0</v>
      </c>
      <c r="J21" s="297"/>
      <c r="K21" s="297"/>
      <c r="L21" s="297"/>
      <c r="M21" s="297"/>
      <c r="N21" s="297"/>
      <c r="O21" s="297"/>
      <c r="P21" s="297"/>
      <c r="Q21" s="297"/>
      <c r="R21" s="297"/>
      <c r="S21" s="233"/>
      <c r="T21" s="233"/>
      <c r="U21" s="233"/>
      <c r="V21" s="233"/>
      <c r="W21" s="233"/>
      <c r="X21" s="233"/>
      <c r="Y21" s="297"/>
      <c r="Z21" s="297"/>
    </row>
    <row r="22" spans="1:26" x14ac:dyDescent="0.25">
      <c r="B22" s="3">
        <v>2000</v>
      </c>
      <c r="C22" s="13">
        <f t="shared" si="0"/>
        <v>0</v>
      </c>
      <c r="D22" s="297">
        <f>+D21</f>
        <v>0</v>
      </c>
      <c r="E22" s="297">
        <f>+E21</f>
        <v>0</v>
      </c>
      <c r="F22" s="297">
        <f>+F21</f>
        <v>0</v>
      </c>
      <c r="G22" s="297">
        <f>+G21</f>
        <v>0</v>
      </c>
      <c r="H22" s="297">
        <f>+H21</f>
        <v>0</v>
      </c>
      <c r="I22" s="297">
        <f>+I$14/7</f>
        <v>0</v>
      </c>
      <c r="J22" s="297">
        <f>+J$14/7/2</f>
        <v>0</v>
      </c>
      <c r="K22" s="297"/>
      <c r="L22" s="297"/>
      <c r="M22" s="297"/>
      <c r="N22" s="297"/>
      <c r="O22" s="297"/>
      <c r="P22" s="297"/>
      <c r="Q22" s="297"/>
      <c r="R22" s="297"/>
      <c r="S22" s="233"/>
      <c r="T22" s="233"/>
      <c r="U22" s="233"/>
      <c r="V22" s="233"/>
      <c r="W22" s="233"/>
      <c r="X22" s="233"/>
      <c r="Y22" s="297"/>
      <c r="Z22" s="297"/>
    </row>
    <row r="23" spans="1:26" x14ac:dyDescent="0.25">
      <c r="B23" s="3">
        <v>2001</v>
      </c>
      <c r="C23" s="13">
        <f t="shared" si="0"/>
        <v>0</v>
      </c>
      <c r="D23" s="297">
        <f>+D$14/7/2</f>
        <v>0</v>
      </c>
      <c r="E23" s="297">
        <f>+E22</f>
        <v>0</v>
      </c>
      <c r="F23" s="297">
        <f>+F22</f>
        <v>0</v>
      </c>
      <c r="G23" s="297">
        <f>+G22</f>
        <v>0</v>
      </c>
      <c r="H23" s="297">
        <f>+H22</f>
        <v>0</v>
      </c>
      <c r="I23" s="297">
        <f>+I22</f>
        <v>0</v>
      </c>
      <c r="J23" s="297">
        <f>+J$14/7</f>
        <v>0</v>
      </c>
      <c r="K23" s="297">
        <f>+K$14/7/2</f>
        <v>0</v>
      </c>
      <c r="L23" s="297"/>
      <c r="M23" s="297"/>
      <c r="N23" s="297"/>
      <c r="O23" s="297"/>
      <c r="P23" s="297"/>
      <c r="Q23" s="297"/>
      <c r="R23" s="297"/>
      <c r="S23" s="233"/>
      <c r="T23" s="233"/>
      <c r="U23" s="233"/>
      <c r="V23" s="233"/>
      <c r="W23" s="233"/>
      <c r="X23" s="233"/>
      <c r="Y23" s="297"/>
      <c r="Z23" s="297"/>
    </row>
    <row r="24" spans="1:26" x14ac:dyDescent="0.25">
      <c r="B24" s="3">
        <v>2002</v>
      </c>
      <c r="C24" s="13">
        <f t="shared" si="0"/>
        <v>0</v>
      </c>
      <c r="D24" s="297"/>
      <c r="E24" s="297">
        <f>+E$14/7/2</f>
        <v>0</v>
      </c>
      <c r="F24" s="297">
        <f>+F23</f>
        <v>0</v>
      </c>
      <c r="G24" s="297">
        <f>+G23</f>
        <v>0</v>
      </c>
      <c r="H24" s="297">
        <f>+H23</f>
        <v>0</v>
      </c>
      <c r="I24" s="297">
        <f>+I23</f>
        <v>0</v>
      </c>
      <c r="J24" s="297">
        <f>+J23</f>
        <v>0</v>
      </c>
      <c r="K24" s="297">
        <f>+K$14/7</f>
        <v>0</v>
      </c>
      <c r="L24" s="297">
        <f>+L$14/7/2</f>
        <v>0</v>
      </c>
      <c r="M24" s="297"/>
      <c r="N24" s="297"/>
      <c r="O24" s="297"/>
      <c r="P24" s="297"/>
      <c r="Q24" s="297"/>
      <c r="R24" s="297"/>
      <c r="S24" s="233"/>
      <c r="T24" s="233"/>
      <c r="U24" s="233"/>
      <c r="V24" s="233"/>
      <c r="W24" s="233"/>
      <c r="X24" s="233"/>
      <c r="Y24" s="297"/>
      <c r="Z24" s="297"/>
    </row>
    <row r="25" spans="1:26" x14ac:dyDescent="0.25">
      <c r="B25" s="3">
        <v>2003</v>
      </c>
      <c r="C25" s="13">
        <f t="shared" si="0"/>
        <v>0</v>
      </c>
      <c r="D25" s="297"/>
      <c r="E25" s="297"/>
      <c r="F25" s="297">
        <f>+F$14/7/2</f>
        <v>0</v>
      </c>
      <c r="G25" s="297">
        <f>+G24</f>
        <v>0</v>
      </c>
      <c r="H25" s="297">
        <f>+H24</f>
        <v>0</v>
      </c>
      <c r="I25" s="297">
        <f>+I24</f>
        <v>0</v>
      </c>
      <c r="J25" s="297">
        <f>+J24</f>
        <v>0</v>
      </c>
      <c r="K25" s="297">
        <f>+K24</f>
        <v>0</v>
      </c>
      <c r="L25" s="297">
        <f>+L$14/7</f>
        <v>0</v>
      </c>
      <c r="M25" s="297">
        <f>+M$14/7/2</f>
        <v>0</v>
      </c>
      <c r="N25" s="297"/>
      <c r="O25" s="297"/>
      <c r="P25" s="297"/>
      <c r="Q25" s="297"/>
      <c r="R25" s="297"/>
      <c r="S25" s="233"/>
      <c r="T25" s="233"/>
      <c r="U25" s="233"/>
      <c r="V25" s="233"/>
      <c r="W25" s="233"/>
      <c r="X25" s="233"/>
      <c r="Y25" s="297"/>
      <c r="Z25" s="297"/>
    </row>
    <row r="26" spans="1:26" x14ac:dyDescent="0.25">
      <c r="B26" s="3">
        <v>2004</v>
      </c>
      <c r="C26" s="13">
        <f t="shared" si="0"/>
        <v>0</v>
      </c>
      <c r="D26" s="297"/>
      <c r="E26" s="297"/>
      <c r="F26" s="297"/>
      <c r="G26" s="297">
        <f>+G$14/7/2</f>
        <v>0</v>
      </c>
      <c r="H26" s="297">
        <f>+H25</f>
        <v>0</v>
      </c>
      <c r="I26" s="297">
        <f>+I25</f>
        <v>0</v>
      </c>
      <c r="J26" s="297">
        <f>+J25</f>
        <v>0</v>
      </c>
      <c r="K26" s="297">
        <f>+K25</f>
        <v>0</v>
      </c>
      <c r="L26" s="297">
        <f>+L25</f>
        <v>0</v>
      </c>
      <c r="M26" s="297">
        <f>+M$14/7</f>
        <v>0</v>
      </c>
      <c r="N26" s="7">
        <f>+N$14/7/2</f>
        <v>0</v>
      </c>
      <c r="O26" s="7"/>
      <c r="P26" s="7"/>
      <c r="Q26" s="7"/>
      <c r="R26" s="7"/>
      <c r="S26" s="43"/>
      <c r="T26" s="43"/>
      <c r="U26" s="43"/>
      <c r="V26" s="43"/>
      <c r="W26" s="43"/>
      <c r="X26" s="43"/>
      <c r="Y26" s="7"/>
      <c r="Z26" s="297"/>
    </row>
    <row r="27" spans="1:26" x14ac:dyDescent="0.25">
      <c r="B27" s="3">
        <v>2005</v>
      </c>
      <c r="C27" s="13">
        <f t="shared" si="0"/>
        <v>0</v>
      </c>
      <c r="D27" s="297"/>
      <c r="E27" s="297"/>
      <c r="F27" s="297"/>
      <c r="G27" s="297"/>
      <c r="H27" s="297">
        <f>+H$14/7/2</f>
        <v>0</v>
      </c>
      <c r="I27" s="297">
        <f>+I26</f>
        <v>0</v>
      </c>
      <c r="J27" s="297">
        <f>+J26</f>
        <v>0</v>
      </c>
      <c r="K27" s="297">
        <f>+K26</f>
        <v>0</v>
      </c>
      <c r="L27" s="297">
        <f>+L26</f>
        <v>0</v>
      </c>
      <c r="M27" s="297">
        <f>+M26</f>
        <v>0</v>
      </c>
      <c r="N27" s="7">
        <f>+N$14/7</f>
        <v>0</v>
      </c>
      <c r="O27" s="7">
        <f>+O$14/7/2</f>
        <v>0</v>
      </c>
      <c r="P27" s="7"/>
      <c r="Q27" s="7"/>
      <c r="R27" s="7"/>
      <c r="S27" s="43"/>
      <c r="T27" s="43"/>
      <c r="U27" s="43"/>
      <c r="V27" s="43"/>
      <c r="W27" s="43"/>
      <c r="X27" s="43"/>
      <c r="Y27" s="7"/>
      <c r="Z27" s="297"/>
    </row>
    <row r="28" spans="1:26" x14ac:dyDescent="0.25">
      <c r="B28" s="3">
        <v>2006</v>
      </c>
      <c r="C28" s="13">
        <f t="shared" si="0"/>
        <v>0</v>
      </c>
      <c r="D28" s="297"/>
      <c r="E28" s="297"/>
      <c r="F28" s="297"/>
      <c r="G28" s="297"/>
      <c r="H28" s="297"/>
      <c r="I28" s="297">
        <f>+I$14/7/2</f>
        <v>0</v>
      </c>
      <c r="J28" s="297">
        <f>+J27</f>
        <v>0</v>
      </c>
      <c r="K28" s="297">
        <f>+K27</f>
        <v>0</v>
      </c>
      <c r="L28" s="297">
        <f>+L27</f>
        <v>0</v>
      </c>
      <c r="M28" s="297">
        <f>+M27</f>
        <v>0</v>
      </c>
      <c r="N28" s="7">
        <f>+N27</f>
        <v>0</v>
      </c>
      <c r="O28" s="7">
        <f>+O$14/7</f>
        <v>0</v>
      </c>
      <c r="P28" s="7">
        <f>+P$14/7/2</f>
        <v>0</v>
      </c>
      <c r="Q28" s="7"/>
      <c r="R28" s="7"/>
      <c r="S28" s="43"/>
      <c r="T28" s="43"/>
      <c r="U28" s="43"/>
      <c r="V28" s="43"/>
      <c r="W28" s="43"/>
      <c r="X28" s="43"/>
      <c r="Y28" s="7"/>
      <c r="Z28" s="297"/>
    </row>
    <row r="29" spans="1:26" x14ac:dyDescent="0.25">
      <c r="B29" s="3">
        <v>2007</v>
      </c>
      <c r="C29" s="13">
        <f t="shared" si="0"/>
        <v>0</v>
      </c>
      <c r="D29" s="297"/>
      <c r="E29" s="297"/>
      <c r="F29" s="297"/>
      <c r="G29" s="297"/>
      <c r="H29" s="297"/>
      <c r="I29" s="297"/>
      <c r="J29" s="297">
        <f>+J$14/7/2</f>
        <v>0</v>
      </c>
      <c r="K29" s="297">
        <f>+K28</f>
        <v>0</v>
      </c>
      <c r="L29" s="297">
        <f>+L28</f>
        <v>0</v>
      </c>
      <c r="M29" s="297">
        <f>+M28</f>
        <v>0</v>
      </c>
      <c r="N29" s="7">
        <f>+N28</f>
        <v>0</v>
      </c>
      <c r="O29" s="7">
        <f>+O28</f>
        <v>0</v>
      </c>
      <c r="P29" s="7">
        <f>+P$14/7</f>
        <v>0</v>
      </c>
      <c r="Q29" s="7">
        <f>+Q$14/7/2</f>
        <v>0</v>
      </c>
      <c r="R29" s="7"/>
      <c r="S29" s="43"/>
      <c r="T29" s="43"/>
      <c r="U29" s="43"/>
      <c r="V29" s="43"/>
      <c r="W29" s="43"/>
      <c r="X29" s="43"/>
      <c r="Y29" s="7"/>
      <c r="Z29" s="297"/>
    </row>
    <row r="30" spans="1:26" x14ac:dyDescent="0.25">
      <c r="B30" s="3">
        <v>2008</v>
      </c>
      <c r="C30" s="13">
        <f t="shared" si="0"/>
        <v>0</v>
      </c>
      <c r="D30" s="297"/>
      <c r="E30" s="297"/>
      <c r="F30" s="297"/>
      <c r="G30" s="297"/>
      <c r="H30" s="297"/>
      <c r="I30" s="297"/>
      <c r="J30" s="297"/>
      <c r="K30" s="297">
        <f>+K$14/7/2</f>
        <v>0</v>
      </c>
      <c r="L30" s="297">
        <f>+L29</f>
        <v>0</v>
      </c>
      <c r="M30" s="297">
        <f>+M29</f>
        <v>0</v>
      </c>
      <c r="N30" s="7">
        <f>+N29</f>
        <v>0</v>
      </c>
      <c r="O30" s="7">
        <f>+O29</f>
        <v>0</v>
      </c>
      <c r="P30" s="7">
        <f>+P29</f>
        <v>0</v>
      </c>
      <c r="Q30" s="7">
        <f>+Q$14/7</f>
        <v>0</v>
      </c>
      <c r="R30" s="7">
        <f>+R$14/7/2</f>
        <v>0</v>
      </c>
      <c r="S30" s="43"/>
      <c r="T30" s="43"/>
      <c r="U30" s="43"/>
      <c r="V30" s="43"/>
      <c r="W30" s="43"/>
      <c r="X30" s="43"/>
      <c r="Y30" s="7"/>
      <c r="Z30" s="297"/>
    </row>
    <row r="31" spans="1:26" x14ac:dyDescent="0.25">
      <c r="B31" s="3">
        <v>2009</v>
      </c>
      <c r="C31" s="13">
        <f t="shared" si="0"/>
        <v>0</v>
      </c>
      <c r="D31" s="297"/>
      <c r="E31" s="297"/>
      <c r="F31" s="297"/>
      <c r="G31" s="297"/>
      <c r="H31" s="297"/>
      <c r="I31" s="297"/>
      <c r="J31" s="297"/>
      <c r="K31" s="297"/>
      <c r="L31" s="297">
        <f>+L$14/7/2</f>
        <v>0</v>
      </c>
      <c r="M31" s="297">
        <f>+M30</f>
        <v>0</v>
      </c>
      <c r="N31" s="7">
        <f>+N30</f>
        <v>0</v>
      </c>
      <c r="O31" s="7">
        <f>+O30</f>
        <v>0</v>
      </c>
      <c r="P31" s="7">
        <f>+P30</f>
        <v>0</v>
      </c>
      <c r="Q31" s="7">
        <f>+Q30</f>
        <v>0</v>
      </c>
      <c r="R31" s="7">
        <f>+R$14/7</f>
        <v>0</v>
      </c>
      <c r="S31" s="43">
        <f>+S$14/7/2</f>
        <v>0</v>
      </c>
      <c r="T31" s="43"/>
      <c r="U31" s="43"/>
      <c r="V31" s="43"/>
      <c r="W31" s="43"/>
      <c r="X31" s="43"/>
      <c r="Y31" s="7"/>
      <c r="Z31" s="297"/>
    </row>
    <row r="32" spans="1:26" x14ac:dyDescent="0.25">
      <c r="A32" s="38" t="s">
        <v>59</v>
      </c>
      <c r="B32" s="3">
        <v>2010</v>
      </c>
      <c r="C32" s="13">
        <f t="shared" si="0"/>
        <v>0</v>
      </c>
      <c r="D32" s="297"/>
      <c r="E32" s="297"/>
      <c r="F32" s="297"/>
      <c r="G32" s="297"/>
      <c r="H32" s="297"/>
      <c r="I32" s="297"/>
      <c r="J32" s="297"/>
      <c r="K32" s="297"/>
      <c r="L32" s="297"/>
      <c r="M32" s="297">
        <f>+M$14/7/2</f>
        <v>0</v>
      </c>
      <c r="N32" s="7">
        <f>+N31</f>
        <v>0</v>
      </c>
      <c r="O32" s="7">
        <f>+O31</f>
        <v>0</v>
      </c>
      <c r="P32" s="7">
        <f>+P31</f>
        <v>0</v>
      </c>
      <c r="Q32" s="7">
        <f>+Q31</f>
        <v>0</v>
      </c>
      <c r="R32" s="7">
        <f>+R31</f>
        <v>0</v>
      </c>
      <c r="S32" s="43">
        <f>+S$14/7</f>
        <v>0</v>
      </c>
      <c r="T32" s="43">
        <f>+T$14/7/2</f>
        <v>0</v>
      </c>
      <c r="U32" s="43"/>
      <c r="V32" s="43"/>
      <c r="W32" s="43"/>
      <c r="X32" s="43"/>
      <c r="Y32" s="7"/>
      <c r="Z32" s="297"/>
    </row>
    <row r="33" spans="1:28" x14ac:dyDescent="0.25">
      <c r="A33" s="38"/>
      <c r="B33" s="3">
        <v>2011</v>
      </c>
      <c r="C33" s="13">
        <f t="shared" si="0"/>
        <v>0</v>
      </c>
      <c r="D33" s="297"/>
      <c r="E33" s="297"/>
      <c r="F33" s="297"/>
      <c r="G33" s="297"/>
      <c r="H33" s="297"/>
      <c r="I33" s="297"/>
      <c r="J33" s="297"/>
      <c r="K33" s="297"/>
      <c r="L33" s="297"/>
      <c r="M33" s="297"/>
      <c r="N33" s="7">
        <f>+N$14/7/2</f>
        <v>0</v>
      </c>
      <c r="O33" s="7">
        <f>+O32</f>
        <v>0</v>
      </c>
      <c r="P33" s="7">
        <f>+P32</f>
        <v>0</v>
      </c>
      <c r="Q33" s="7">
        <f>+Q32</f>
        <v>0</v>
      </c>
      <c r="R33" s="7">
        <f>+R32</f>
        <v>0</v>
      </c>
      <c r="S33" s="43">
        <f>+S32</f>
        <v>0</v>
      </c>
      <c r="T33" s="43">
        <f>+T$14/7</f>
        <v>0</v>
      </c>
      <c r="U33" s="43">
        <f>+U$14/7/2</f>
        <v>0</v>
      </c>
      <c r="V33" s="43"/>
      <c r="W33" s="43"/>
      <c r="X33" s="43"/>
      <c r="Y33" s="7"/>
      <c r="Z33" s="297"/>
    </row>
    <row r="34" spans="1:28" x14ac:dyDescent="0.25">
      <c r="A34" s="38"/>
      <c r="B34" s="3">
        <v>2012</v>
      </c>
      <c r="C34" s="13">
        <f t="shared" si="0"/>
        <v>-581.42857142857144</v>
      </c>
      <c r="D34" s="297"/>
      <c r="E34" s="297"/>
      <c r="F34" s="297"/>
      <c r="G34" s="297"/>
      <c r="H34" s="297"/>
      <c r="I34" s="297"/>
      <c r="J34" s="297"/>
      <c r="K34" s="297"/>
      <c r="L34" s="297"/>
      <c r="M34" s="297"/>
      <c r="N34" s="7"/>
      <c r="O34" s="7">
        <f>+O$14/7/2</f>
        <v>0</v>
      </c>
      <c r="P34" s="7">
        <f>+P33</f>
        <v>0</v>
      </c>
      <c r="Q34" s="7">
        <f>+Q33</f>
        <v>0</v>
      </c>
      <c r="R34" s="7">
        <f>+R33</f>
        <v>0</v>
      </c>
      <c r="S34" s="43">
        <f>+S33</f>
        <v>0</v>
      </c>
      <c r="T34" s="43">
        <f>+T$14/7</f>
        <v>0</v>
      </c>
      <c r="U34" s="43">
        <f>+U$14/7</f>
        <v>0</v>
      </c>
      <c r="V34" s="43">
        <f>$V$14/7/2</f>
        <v>581.42857142857144</v>
      </c>
      <c r="W34" s="43"/>
      <c r="X34" s="43"/>
      <c r="Y34" s="7"/>
      <c r="Z34" s="297"/>
    </row>
    <row r="35" spans="1:28" x14ac:dyDescent="0.25">
      <c r="A35" s="38"/>
      <c r="B35" s="3">
        <v>2013</v>
      </c>
      <c r="C35" s="13">
        <f t="shared" si="0"/>
        <v>-1162.8571428571429</v>
      </c>
      <c r="D35" s="297"/>
      <c r="E35" s="297"/>
      <c r="F35" s="297"/>
      <c r="G35" s="297"/>
      <c r="H35" s="297"/>
      <c r="I35" s="297"/>
      <c r="J35" s="297"/>
      <c r="K35" s="297"/>
      <c r="L35" s="297"/>
      <c r="M35" s="297"/>
      <c r="N35" s="7"/>
      <c r="O35" s="7"/>
      <c r="P35" s="7">
        <f>P14/7/2</f>
        <v>0</v>
      </c>
      <c r="Q35" s="7">
        <f>Q14</f>
        <v>0</v>
      </c>
      <c r="R35" s="7">
        <f t="shared" ref="R35:U36" si="1">R34</f>
        <v>0</v>
      </c>
      <c r="S35" s="43">
        <f t="shared" si="1"/>
        <v>0</v>
      </c>
      <c r="T35" s="43">
        <f t="shared" si="1"/>
        <v>0</v>
      </c>
      <c r="U35" s="43">
        <f t="shared" si="1"/>
        <v>0</v>
      </c>
      <c r="V35" s="43">
        <f>$V$14/7</f>
        <v>1162.8571428571429</v>
      </c>
      <c r="W35" s="43">
        <f>W14/7/2</f>
        <v>0</v>
      </c>
      <c r="X35" s="43"/>
      <c r="Y35" s="7"/>
      <c r="Z35" s="297"/>
    </row>
    <row r="36" spans="1:28" x14ac:dyDescent="0.25">
      <c r="A36" s="38"/>
      <c r="B36" s="3">
        <v>2014</v>
      </c>
      <c r="C36" s="13">
        <f t="shared" si="0"/>
        <v>-1162.8571428571429</v>
      </c>
      <c r="D36" s="297"/>
      <c r="E36" s="297"/>
      <c r="F36" s="297"/>
      <c r="G36" s="297"/>
      <c r="H36" s="297"/>
      <c r="I36" s="297"/>
      <c r="J36" s="297"/>
      <c r="K36" s="297"/>
      <c r="L36" s="297"/>
      <c r="M36" s="297"/>
      <c r="N36" s="7"/>
      <c r="O36" s="7"/>
      <c r="P36" s="7"/>
      <c r="Q36" s="7">
        <f>Q14/7/2</f>
        <v>0</v>
      </c>
      <c r="R36" s="7">
        <f t="shared" si="1"/>
        <v>0</v>
      </c>
      <c r="S36" s="43">
        <f t="shared" si="1"/>
        <v>0</v>
      </c>
      <c r="T36" s="43">
        <f t="shared" si="1"/>
        <v>0</v>
      </c>
      <c r="U36" s="43">
        <f t="shared" si="1"/>
        <v>0</v>
      </c>
      <c r="V36" s="43">
        <f t="shared" ref="V36:V40" si="2">$V$14/7</f>
        <v>1162.8571428571429</v>
      </c>
      <c r="W36" s="43">
        <f>W14/7</f>
        <v>0</v>
      </c>
      <c r="X36" s="43"/>
      <c r="Y36" s="7"/>
      <c r="Z36" s="297"/>
    </row>
    <row r="37" spans="1:28" x14ac:dyDescent="0.25">
      <c r="A37" s="38"/>
      <c r="B37" s="3">
        <v>2015</v>
      </c>
      <c r="C37" s="13">
        <f t="shared" si="0"/>
        <v>-1162.8571428571429</v>
      </c>
      <c r="D37" s="297"/>
      <c r="E37" s="297"/>
      <c r="F37" s="297"/>
      <c r="G37" s="297"/>
      <c r="H37" s="297"/>
      <c r="I37" s="297"/>
      <c r="J37" s="297"/>
      <c r="K37" s="297"/>
      <c r="L37" s="297"/>
      <c r="M37" s="297"/>
      <c r="N37" s="7"/>
      <c r="O37" s="7"/>
      <c r="P37" s="7"/>
      <c r="Q37" s="7"/>
      <c r="R37" s="7">
        <f>R14/7/2</f>
        <v>0</v>
      </c>
      <c r="S37" s="43">
        <f>S36</f>
        <v>0</v>
      </c>
      <c r="T37" s="43">
        <f>T36</f>
        <v>0</v>
      </c>
      <c r="U37" s="43">
        <f>U36</f>
        <v>0</v>
      </c>
      <c r="V37" s="43">
        <f t="shared" si="2"/>
        <v>1162.8571428571429</v>
      </c>
      <c r="W37" s="43">
        <f>W36</f>
        <v>0</v>
      </c>
      <c r="X37" s="43">
        <f>X14/7</f>
        <v>0</v>
      </c>
      <c r="Y37" s="7">
        <f>Y14/7/2</f>
        <v>0</v>
      </c>
      <c r="Z37" s="297"/>
    </row>
    <row r="38" spans="1:28" x14ac:dyDescent="0.25">
      <c r="A38" s="38"/>
      <c r="B38" s="3">
        <v>2016</v>
      </c>
      <c r="C38" s="13">
        <f t="shared" si="0"/>
        <v>-1162.8571428571429</v>
      </c>
      <c r="D38" s="297"/>
      <c r="E38" s="297"/>
      <c r="F38" s="297"/>
      <c r="G38" s="297"/>
      <c r="H38" s="297"/>
      <c r="I38" s="297"/>
      <c r="J38" s="297"/>
      <c r="K38" s="297"/>
      <c r="L38" s="297"/>
      <c r="M38" s="297"/>
      <c r="N38" s="7"/>
      <c r="O38" s="7"/>
      <c r="P38" s="7"/>
      <c r="Q38" s="7"/>
      <c r="R38" s="7"/>
      <c r="S38" s="43"/>
      <c r="T38" s="43"/>
      <c r="U38" s="43"/>
      <c r="V38" s="43">
        <f t="shared" si="2"/>
        <v>1162.8571428571429</v>
      </c>
      <c r="W38" s="43">
        <f>W14/7</f>
        <v>0</v>
      </c>
      <c r="X38" s="43">
        <f>X15/7</f>
        <v>0</v>
      </c>
      <c r="Y38" s="7">
        <f>Y15/7</f>
        <v>0</v>
      </c>
      <c r="Z38" s="297"/>
    </row>
    <row r="39" spans="1:28" x14ac:dyDescent="0.25">
      <c r="A39" s="38"/>
      <c r="B39" s="3">
        <v>2017</v>
      </c>
      <c r="C39" s="13">
        <f t="shared" si="0"/>
        <v>-1162.8571428571429</v>
      </c>
      <c r="D39" s="297"/>
      <c r="E39" s="297"/>
      <c r="F39" s="297"/>
      <c r="G39" s="297"/>
      <c r="H39" s="297"/>
      <c r="I39" s="297"/>
      <c r="J39" s="297"/>
      <c r="K39" s="297"/>
      <c r="L39" s="297"/>
      <c r="M39" s="297"/>
      <c r="N39" s="7"/>
      <c r="O39" s="7"/>
      <c r="P39" s="7"/>
      <c r="Q39" s="7"/>
      <c r="R39" s="7"/>
      <c r="S39" s="43"/>
      <c r="T39" s="43"/>
      <c r="U39" s="43"/>
      <c r="V39" s="43">
        <f t="shared" si="2"/>
        <v>1162.8571428571429</v>
      </c>
      <c r="W39" s="43"/>
      <c r="X39" s="43"/>
      <c r="Y39" s="7"/>
      <c r="Z39" s="297"/>
    </row>
    <row r="40" spans="1:28" x14ac:dyDescent="0.25">
      <c r="A40" s="38"/>
      <c r="B40" s="3">
        <v>2018</v>
      </c>
      <c r="C40" s="13">
        <f>-SUM(D40:AB40)</f>
        <v>-1162.8571428571429</v>
      </c>
      <c r="D40" s="297"/>
      <c r="E40" s="297"/>
      <c r="F40" s="297"/>
      <c r="G40" s="297"/>
      <c r="H40" s="297"/>
      <c r="I40" s="297"/>
      <c r="J40" s="297"/>
      <c r="K40" s="297"/>
      <c r="L40" s="297"/>
      <c r="M40" s="297"/>
      <c r="N40" s="7"/>
      <c r="O40" s="7"/>
      <c r="P40" s="7"/>
      <c r="Q40" s="7"/>
      <c r="R40" s="7"/>
      <c r="S40" s="43"/>
      <c r="T40" s="43"/>
      <c r="U40" s="43"/>
      <c r="V40" s="43">
        <f t="shared" si="2"/>
        <v>1162.8571428571429</v>
      </c>
      <c r="W40" s="43"/>
      <c r="X40" s="43"/>
      <c r="Y40" s="7"/>
      <c r="Z40" s="297"/>
    </row>
    <row r="41" spans="1:28" x14ac:dyDescent="0.25">
      <c r="A41" s="38"/>
      <c r="B41" s="3">
        <v>2019</v>
      </c>
      <c r="C41" s="13">
        <f>-SUM(D41:AB41)</f>
        <v>-581.42857142857144</v>
      </c>
      <c r="D41" s="297"/>
      <c r="E41" s="297"/>
      <c r="F41" s="297"/>
      <c r="G41" s="297"/>
      <c r="H41" s="297"/>
      <c r="I41" s="297"/>
      <c r="J41" s="297"/>
      <c r="K41" s="297"/>
      <c r="L41" s="297"/>
      <c r="M41" s="297"/>
      <c r="N41" s="7"/>
      <c r="O41" s="7"/>
      <c r="P41" s="7"/>
      <c r="Q41" s="7"/>
      <c r="R41" s="7"/>
      <c r="S41" s="43"/>
      <c r="T41" s="43"/>
      <c r="U41" s="43"/>
      <c r="V41" s="43">
        <f>$V$14/7/2</f>
        <v>581.42857142857144</v>
      </c>
      <c r="W41" s="43"/>
      <c r="X41" s="43"/>
      <c r="Y41" s="7"/>
      <c r="Z41" s="297"/>
    </row>
    <row r="42" spans="1:28" x14ac:dyDescent="0.25">
      <c r="A42" s="38"/>
      <c r="B42" s="3"/>
      <c r="C42" s="12"/>
      <c r="D42" s="298"/>
      <c r="E42" s="298"/>
      <c r="F42" s="298"/>
      <c r="G42" s="298"/>
      <c r="H42" s="298"/>
      <c r="I42" s="298"/>
      <c r="J42" s="298"/>
      <c r="K42" s="298"/>
      <c r="L42" s="298"/>
      <c r="M42" s="298"/>
      <c r="N42" s="298"/>
      <c r="O42" s="298"/>
      <c r="P42" s="298"/>
      <c r="Q42" s="298"/>
      <c r="R42" s="298"/>
      <c r="S42" s="298"/>
      <c r="T42" s="298"/>
      <c r="U42" s="338"/>
      <c r="V42" s="275"/>
      <c r="W42" s="275"/>
      <c r="X42" s="275"/>
      <c r="Y42" s="297"/>
      <c r="Z42" s="298"/>
    </row>
    <row r="43" spans="1:28" x14ac:dyDescent="0.25">
      <c r="A43" s="38" t="s">
        <v>62</v>
      </c>
      <c r="B43" s="297">
        <f>SUM(D43:Y43)</f>
        <v>0</v>
      </c>
      <c r="C43" s="275">
        <f>SUM(C16:C42)</f>
        <v>-8140.0000000000009</v>
      </c>
      <c r="D43" s="297">
        <f>-SUM(D16:D42)+D14</f>
        <v>0</v>
      </c>
      <c r="E43" s="297">
        <f t="shared" ref="E43:T43" si="3">-SUM(E16:E42)+E14</f>
        <v>0</v>
      </c>
      <c r="F43" s="297">
        <f t="shared" si="3"/>
        <v>0</v>
      </c>
      <c r="G43" s="297">
        <f t="shared" si="3"/>
        <v>0</v>
      </c>
      <c r="H43" s="297">
        <f t="shared" si="3"/>
        <v>0</v>
      </c>
      <c r="I43" s="297">
        <f t="shared" si="3"/>
        <v>0</v>
      </c>
      <c r="J43" s="297">
        <f t="shared" si="3"/>
        <v>0</v>
      </c>
      <c r="K43" s="297">
        <f t="shared" si="3"/>
        <v>0</v>
      </c>
      <c r="L43" s="297">
        <f t="shared" si="3"/>
        <v>0</v>
      </c>
      <c r="M43" s="297">
        <f t="shared" si="3"/>
        <v>0</v>
      </c>
      <c r="N43" s="297">
        <f t="shared" si="3"/>
        <v>0</v>
      </c>
      <c r="O43" s="297">
        <f t="shared" si="3"/>
        <v>0</v>
      </c>
      <c r="P43" s="297">
        <f t="shared" si="3"/>
        <v>0</v>
      </c>
      <c r="Q43" s="297">
        <f t="shared" si="3"/>
        <v>0</v>
      </c>
      <c r="R43" s="297">
        <f t="shared" si="3"/>
        <v>0</v>
      </c>
      <c r="S43" s="297">
        <f t="shared" si="3"/>
        <v>0</v>
      </c>
      <c r="T43" s="297">
        <f t="shared" si="3"/>
        <v>0</v>
      </c>
      <c r="U43" s="330">
        <f>-SUM(U16:U42)+U14</f>
        <v>0</v>
      </c>
      <c r="V43" s="330">
        <f t="shared" ref="V43:AB43" si="4">-SUM(V16:V42)+V14</f>
        <v>0</v>
      </c>
      <c r="W43" s="330">
        <f t="shared" si="4"/>
        <v>0</v>
      </c>
      <c r="X43" s="330">
        <f t="shared" si="4"/>
        <v>0</v>
      </c>
      <c r="Y43" s="330">
        <f t="shared" si="4"/>
        <v>0</v>
      </c>
      <c r="Z43" s="330">
        <f t="shared" si="4"/>
        <v>0</v>
      </c>
      <c r="AA43" s="330">
        <f t="shared" si="4"/>
        <v>0</v>
      </c>
      <c r="AB43" s="330">
        <f t="shared" si="4"/>
        <v>0</v>
      </c>
    </row>
    <row r="44" spans="1:28" x14ac:dyDescent="0.25">
      <c r="A44" s="38"/>
      <c r="B44" s="275"/>
      <c r="C44" s="299"/>
      <c r="D44" s="297"/>
      <c r="E44" s="297"/>
      <c r="F44" s="297"/>
      <c r="G44" s="297"/>
      <c r="H44" s="297"/>
      <c r="I44" s="297"/>
      <c r="J44" s="297"/>
      <c r="K44" s="297"/>
      <c r="L44" s="297"/>
      <c r="M44" s="297"/>
      <c r="N44" s="297"/>
      <c r="O44" s="297"/>
      <c r="P44" s="297"/>
      <c r="Q44" s="297"/>
      <c r="R44" s="297"/>
      <c r="S44" s="297"/>
      <c r="T44" s="297"/>
      <c r="U44" s="297"/>
      <c r="V44" s="297"/>
      <c r="W44" s="297"/>
      <c r="X44" s="297"/>
      <c r="Y44" s="297"/>
      <c r="Z44" s="297"/>
    </row>
    <row r="45" spans="1:28" x14ac:dyDescent="0.25">
      <c r="A45" s="39" t="s">
        <v>63</v>
      </c>
      <c r="B45" s="3"/>
      <c r="C45" s="30">
        <f>+C14+C43</f>
        <v>0</v>
      </c>
      <c r="D45" s="297"/>
      <c r="E45" s="297"/>
      <c r="F45" s="297"/>
      <c r="G45" s="297"/>
      <c r="H45" s="297"/>
      <c r="I45" s="297"/>
      <c r="J45" s="297"/>
      <c r="K45" s="297"/>
      <c r="L45" s="297"/>
      <c r="M45" s="297"/>
      <c r="N45" s="297"/>
      <c r="O45" s="297"/>
      <c r="P45" s="297"/>
      <c r="Q45" s="297"/>
      <c r="R45" s="297"/>
      <c r="S45" s="297"/>
      <c r="T45" s="297"/>
      <c r="U45" s="297"/>
      <c r="V45" s="297"/>
      <c r="W45" s="297"/>
      <c r="X45" s="297"/>
      <c r="Y45" s="297"/>
      <c r="Z45" s="297"/>
    </row>
    <row r="46" spans="1:28" x14ac:dyDescent="0.25">
      <c r="A46" s="3"/>
      <c r="B46" s="3"/>
      <c r="C46" s="3"/>
      <c r="D46" s="297"/>
      <c r="E46" s="297"/>
      <c r="F46" s="297"/>
      <c r="G46" s="297"/>
      <c r="H46" s="297"/>
      <c r="I46" s="297"/>
      <c r="J46" s="297"/>
      <c r="K46" s="297"/>
      <c r="L46" s="297"/>
      <c r="M46" s="297"/>
      <c r="N46" s="297"/>
      <c r="O46" s="297"/>
      <c r="P46" s="297"/>
      <c r="Q46" s="297"/>
      <c r="R46" s="297"/>
      <c r="S46" s="297"/>
      <c r="T46" s="297"/>
      <c r="U46" s="297"/>
      <c r="V46" s="297"/>
      <c r="W46" s="297"/>
      <c r="X46" s="297"/>
      <c r="Y46" s="297"/>
      <c r="Z46" s="297"/>
    </row>
    <row r="47" spans="1:28" x14ac:dyDescent="0.25">
      <c r="A47" s="38"/>
      <c r="B47" s="36"/>
      <c r="C47" s="3"/>
      <c r="D47" s="297"/>
      <c r="E47" s="297"/>
      <c r="F47" s="297"/>
      <c r="G47" s="297"/>
      <c r="H47" s="297"/>
      <c r="I47" s="297"/>
      <c r="J47" s="297"/>
      <c r="K47" s="297"/>
      <c r="L47" s="297"/>
      <c r="M47" s="297"/>
      <c r="N47" s="297"/>
      <c r="O47" s="297"/>
      <c r="P47" s="297"/>
      <c r="Q47" s="297"/>
      <c r="R47" s="297"/>
      <c r="S47" s="297"/>
      <c r="T47" s="297"/>
      <c r="U47" s="297"/>
      <c r="V47" s="297"/>
      <c r="W47" s="297"/>
      <c r="X47" s="297"/>
      <c r="Y47" s="297"/>
      <c r="Z47" s="297"/>
    </row>
    <row r="48" spans="1:28" x14ac:dyDescent="0.25">
      <c r="A48" s="3"/>
      <c r="B48" s="3"/>
      <c r="C48" s="3"/>
      <c r="E48" s="297"/>
      <c r="F48" s="301"/>
      <c r="G48" s="301"/>
      <c r="H48" s="301"/>
      <c r="I48" s="301"/>
      <c r="J48" s="301"/>
      <c r="K48" s="301"/>
      <c r="L48" s="301"/>
      <c r="M48" s="301"/>
      <c r="N48" s="297">
        <f>SUM(E32:E48)</f>
        <v>0</v>
      </c>
      <c r="O48" s="301"/>
      <c r="P48" s="301"/>
      <c r="Q48" s="301"/>
      <c r="R48" s="301"/>
      <c r="S48" s="301"/>
    </row>
    <row r="49" spans="2:19" x14ac:dyDescent="0.25">
      <c r="B49" s="3"/>
      <c r="C49" s="3"/>
      <c r="E49" s="301"/>
      <c r="F49" s="301"/>
      <c r="G49" s="301"/>
      <c r="H49" s="301"/>
      <c r="I49" s="301"/>
      <c r="J49" s="301"/>
      <c r="K49" s="301"/>
      <c r="L49" s="301"/>
      <c r="M49" s="301"/>
      <c r="N49" s="301"/>
      <c r="O49" s="301"/>
      <c r="P49" s="301"/>
      <c r="Q49" s="301"/>
      <c r="R49" s="301"/>
      <c r="S49" s="301"/>
    </row>
    <row r="50" spans="2:19" x14ac:dyDescent="0.25">
      <c r="E50" s="301"/>
      <c r="F50" s="301"/>
      <c r="G50" s="301"/>
      <c r="H50" s="301"/>
      <c r="I50" s="301"/>
      <c r="J50" s="301"/>
      <c r="K50" s="301"/>
      <c r="L50" s="301"/>
      <c r="M50" s="301"/>
      <c r="N50" s="301"/>
      <c r="O50" s="301"/>
      <c r="P50" s="301"/>
      <c r="Q50" s="301"/>
      <c r="R50" s="301"/>
      <c r="S50" s="301"/>
    </row>
    <row r="51" spans="2:19" x14ac:dyDescent="0.25">
      <c r="E51" s="301"/>
      <c r="F51" s="301"/>
      <c r="G51" s="301"/>
      <c r="H51" s="301"/>
      <c r="I51" s="301"/>
      <c r="J51" s="301"/>
      <c r="K51" s="301"/>
      <c r="L51" s="301"/>
      <c r="M51" s="301"/>
      <c r="N51" s="301"/>
      <c r="O51" s="301"/>
      <c r="P51" s="301"/>
      <c r="Q51" s="301"/>
      <c r="R51" s="301"/>
      <c r="S51" s="301"/>
    </row>
    <row r="52" spans="2:19" x14ac:dyDescent="0.25">
      <c r="E52" s="301"/>
      <c r="F52" s="301"/>
      <c r="G52" s="301"/>
      <c r="H52" s="301"/>
      <c r="I52" s="301"/>
      <c r="J52" s="301"/>
      <c r="K52" s="301"/>
      <c r="L52" s="301"/>
      <c r="M52" s="301"/>
      <c r="N52" s="301"/>
      <c r="O52" s="301"/>
      <c r="P52" s="301"/>
      <c r="Q52" s="301"/>
      <c r="R52" s="301"/>
      <c r="S52" s="301"/>
    </row>
    <row r="53" spans="2:19" x14ac:dyDescent="0.25">
      <c r="E53" s="301"/>
      <c r="F53" s="301"/>
      <c r="G53" s="301"/>
      <c r="H53" s="301"/>
      <c r="I53" s="301"/>
      <c r="J53" s="301"/>
      <c r="K53" s="301"/>
      <c r="L53" s="301"/>
      <c r="M53" s="301"/>
      <c r="N53" s="301"/>
      <c r="O53" s="301"/>
      <c r="P53" s="301"/>
      <c r="Q53" s="301"/>
      <c r="R53" s="301"/>
      <c r="S53" s="301"/>
    </row>
    <row r="54" spans="2:19" x14ac:dyDescent="0.25">
      <c r="E54" s="301"/>
      <c r="F54" s="301"/>
      <c r="G54" s="301"/>
      <c r="H54" s="301"/>
      <c r="I54" s="301"/>
      <c r="J54" s="301"/>
      <c r="K54" s="301"/>
      <c r="L54" s="301"/>
      <c r="M54" s="301"/>
      <c r="N54" s="301"/>
      <c r="O54" s="301"/>
      <c r="P54" s="301"/>
      <c r="Q54" s="301"/>
      <c r="R54" s="301"/>
      <c r="S54" s="301"/>
    </row>
    <row r="55" spans="2:19" x14ac:dyDescent="0.25">
      <c r="E55" s="301"/>
      <c r="F55" s="301"/>
      <c r="G55" s="301"/>
      <c r="H55" s="301"/>
      <c r="I55" s="301"/>
      <c r="J55" s="301"/>
      <c r="K55" s="301"/>
      <c r="L55" s="301"/>
      <c r="M55" s="301"/>
      <c r="N55" s="301"/>
      <c r="O55" s="301"/>
      <c r="P55" s="301"/>
      <c r="Q55" s="301"/>
      <c r="R55" s="301"/>
      <c r="S55" s="301"/>
    </row>
    <row r="56" spans="2:19" x14ac:dyDescent="0.25">
      <c r="E56" s="301"/>
      <c r="F56" s="301"/>
      <c r="G56" s="301"/>
      <c r="H56" s="301"/>
      <c r="I56" s="301"/>
      <c r="J56" s="301"/>
      <c r="K56" s="301"/>
      <c r="L56" s="301"/>
      <c r="M56" s="301"/>
      <c r="N56" s="301"/>
      <c r="O56" s="301"/>
      <c r="P56" s="301"/>
      <c r="Q56" s="301"/>
      <c r="R56" s="301"/>
      <c r="S56" s="301"/>
    </row>
    <row r="57" spans="2:19" x14ac:dyDescent="0.25">
      <c r="E57" s="301"/>
      <c r="F57" s="301"/>
      <c r="G57" s="301"/>
      <c r="H57" s="301"/>
      <c r="I57" s="301"/>
      <c r="J57" s="301"/>
      <c r="K57" s="301"/>
      <c r="L57" s="301"/>
      <c r="M57" s="301"/>
      <c r="N57" s="301"/>
      <c r="O57" s="301"/>
      <c r="P57" s="301"/>
      <c r="Q57" s="301"/>
      <c r="R57" s="301"/>
      <c r="S57" s="301"/>
    </row>
    <row r="58" spans="2:19" x14ac:dyDescent="0.25">
      <c r="E58" s="301"/>
      <c r="F58" s="301"/>
      <c r="G58" s="301"/>
      <c r="H58" s="301"/>
      <c r="I58" s="301"/>
      <c r="J58" s="301"/>
      <c r="K58" s="301"/>
      <c r="L58" s="301"/>
      <c r="M58" s="301"/>
      <c r="N58" s="301"/>
      <c r="O58" s="301"/>
      <c r="P58" s="301"/>
      <c r="Q58" s="301"/>
      <c r="R58" s="301"/>
      <c r="S58" s="301"/>
    </row>
    <row r="59" spans="2:19" x14ac:dyDescent="0.25">
      <c r="E59" s="301"/>
      <c r="F59" s="301"/>
      <c r="G59" s="301"/>
      <c r="H59" s="301"/>
      <c r="I59" s="301"/>
      <c r="J59" s="301"/>
      <c r="K59" s="301"/>
      <c r="L59" s="301"/>
      <c r="M59" s="301"/>
      <c r="N59" s="301"/>
      <c r="O59" s="301"/>
      <c r="P59" s="301"/>
      <c r="Q59" s="301"/>
      <c r="R59" s="301"/>
      <c r="S59" s="301"/>
    </row>
  </sheetData>
  <pageMargins left="0.7" right="0.7" top="0.75" bottom="0.75" header="0.3" footer="0.3"/>
  <pageSetup scale="69" orientation="landscape" horizontalDpi="4294967294" verticalDpi="4294967294" r:id="rId1"/>
  <headerFooter>
    <oddFooter>&amp;Z&amp;F&amp;RPage &amp;P</oddFooter>
  </headerFooter>
  <ignoredErrors>
    <ignoredError sqref="V37" formula="1"/>
  </ignoredErrors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000-000000000000}">
  <sheetPr codeName="Sheet157">
    <tabColor theme="6" tint="-0.249977111117893"/>
    <pageSetUpPr fitToPage="1"/>
  </sheetPr>
  <dimension ref="A1:AB59"/>
  <sheetViews>
    <sheetView workbookViewId="0"/>
  </sheetViews>
  <sheetFormatPr defaultColWidth="8.85546875" defaultRowHeight="15" x14ac:dyDescent="0.25"/>
  <cols>
    <col min="1" max="1" width="20.85546875" customWidth="1"/>
    <col min="2" max="2" width="8.7109375" customWidth="1"/>
    <col min="3" max="3" width="12.85546875" customWidth="1"/>
    <col min="4" max="12" width="7.42578125" hidden="1" customWidth="1"/>
    <col min="13" max="13" width="7.5703125" hidden="1" customWidth="1"/>
    <col min="14" max="25" width="10.42578125" customWidth="1"/>
  </cols>
  <sheetData>
    <row r="1" spans="1:28" x14ac:dyDescent="0.25">
      <c r="A1" s="11" t="s">
        <v>10</v>
      </c>
      <c r="O1" t="s">
        <v>647</v>
      </c>
    </row>
    <row r="2" spans="1:28" x14ac:dyDescent="0.25">
      <c r="A2" s="9" t="s">
        <v>438</v>
      </c>
    </row>
    <row r="3" spans="1:28" x14ac:dyDescent="0.25">
      <c r="A3" s="9" t="s">
        <v>918</v>
      </c>
    </row>
    <row r="4" spans="1:28" x14ac:dyDescent="0.25">
      <c r="R4" s="40" t="s">
        <v>4</v>
      </c>
      <c r="S4" s="41"/>
      <c r="T4" s="40" t="s">
        <v>8</v>
      </c>
    </row>
    <row r="5" spans="1:28" x14ac:dyDescent="0.25">
      <c r="A5" s="10" t="s">
        <v>9</v>
      </c>
      <c r="B5" s="12" t="s">
        <v>64</v>
      </c>
      <c r="C5" s="12" t="s">
        <v>12</v>
      </c>
      <c r="R5" s="42" t="s">
        <v>2</v>
      </c>
      <c r="S5" s="42" t="s">
        <v>60</v>
      </c>
      <c r="T5" s="42" t="s">
        <v>7</v>
      </c>
    </row>
    <row r="6" spans="1:28" x14ac:dyDescent="0.25">
      <c r="B6" s="3"/>
      <c r="R6" s="3"/>
    </row>
    <row r="7" spans="1:28" x14ac:dyDescent="0.25">
      <c r="A7" s="213" t="s">
        <v>757</v>
      </c>
      <c r="B7" s="212"/>
      <c r="C7" s="214" t="s">
        <v>939</v>
      </c>
      <c r="D7" s="293"/>
      <c r="E7" s="293"/>
      <c r="F7" s="293"/>
      <c r="G7" s="293"/>
      <c r="H7" s="293"/>
      <c r="I7" s="293"/>
      <c r="J7" s="293"/>
      <c r="K7" s="293"/>
      <c r="L7" s="293"/>
      <c r="M7" s="293"/>
      <c r="N7" s="293"/>
      <c r="O7" s="294"/>
      <c r="P7" s="6"/>
      <c r="Q7" s="6"/>
      <c r="R7" s="13">
        <f>+C14</f>
        <v>22377.8</v>
      </c>
      <c r="S7" s="13">
        <f>+-C43</f>
        <v>22377.8</v>
      </c>
      <c r="T7" s="13">
        <f>+R7-S7</f>
        <v>0</v>
      </c>
    </row>
    <row r="8" spans="1:28" x14ac:dyDescent="0.25">
      <c r="A8" s="213"/>
      <c r="B8" s="3">
        <v>822</v>
      </c>
      <c r="D8" s="293"/>
      <c r="E8" s="293"/>
      <c r="F8" s="293"/>
      <c r="G8" s="293"/>
      <c r="H8" s="293"/>
      <c r="I8" s="293"/>
      <c r="J8" s="293"/>
      <c r="K8" s="293"/>
      <c r="L8" s="293"/>
      <c r="M8" s="293"/>
      <c r="N8" s="293"/>
      <c r="O8" s="294"/>
      <c r="P8" s="6"/>
      <c r="Q8" s="6"/>
    </row>
    <row r="9" spans="1:28" x14ac:dyDescent="0.25">
      <c r="A9" s="2"/>
      <c r="B9" s="3"/>
      <c r="D9" s="293"/>
      <c r="E9" s="293"/>
      <c r="F9" s="293"/>
      <c r="G9" s="293"/>
      <c r="H9" s="293"/>
      <c r="I9" s="293"/>
      <c r="J9" s="293"/>
      <c r="K9" s="293"/>
      <c r="L9" s="293"/>
      <c r="M9" s="293"/>
      <c r="N9" s="293"/>
      <c r="O9" s="294"/>
      <c r="P9" s="6"/>
      <c r="Q9" s="6"/>
    </row>
    <row r="10" spans="1:28" x14ac:dyDescent="0.25">
      <c r="B10" s="3"/>
    </row>
    <row r="11" spans="1:28" x14ac:dyDescent="0.25">
      <c r="A11" s="686" t="s">
        <v>66</v>
      </c>
      <c r="B11" s="212" t="s">
        <v>74</v>
      </c>
      <c r="C11" s="214"/>
    </row>
    <row r="12" spans="1:28" x14ac:dyDescent="0.25">
      <c r="B12" s="28"/>
      <c r="C12" s="2"/>
    </row>
    <row r="13" spans="1:28" x14ac:dyDescent="0.25">
      <c r="A13" s="9" t="s">
        <v>5</v>
      </c>
      <c r="C13" s="31" t="s">
        <v>3</v>
      </c>
      <c r="D13" s="32">
        <v>1994</v>
      </c>
      <c r="E13" s="32">
        <v>1995</v>
      </c>
      <c r="F13" s="32">
        <v>1996</v>
      </c>
      <c r="G13" s="32">
        <v>1997</v>
      </c>
      <c r="H13" s="32">
        <v>1998</v>
      </c>
      <c r="I13" s="32">
        <v>1999</v>
      </c>
      <c r="J13" s="32">
        <v>2000</v>
      </c>
      <c r="K13" s="32">
        <v>2001</v>
      </c>
      <c r="L13" s="32">
        <v>2002</v>
      </c>
      <c r="M13" s="32">
        <v>2003</v>
      </c>
      <c r="N13" s="32">
        <v>2004</v>
      </c>
      <c r="O13" s="32">
        <v>2005</v>
      </c>
      <c r="P13" s="32">
        <v>2006</v>
      </c>
      <c r="Q13" s="32">
        <v>2007</v>
      </c>
      <c r="R13" s="32">
        <v>2008</v>
      </c>
      <c r="S13" s="32">
        <v>2009</v>
      </c>
      <c r="T13" s="32">
        <v>2010</v>
      </c>
      <c r="U13" s="32">
        <v>2011</v>
      </c>
      <c r="V13" s="32">
        <v>2012</v>
      </c>
      <c r="W13" s="32">
        <v>2013</v>
      </c>
      <c r="X13" s="32">
        <v>2014</v>
      </c>
      <c r="Y13" s="328">
        <v>2015</v>
      </c>
      <c r="Z13" s="32">
        <v>2016</v>
      </c>
      <c r="AA13" s="328">
        <v>2017</v>
      </c>
      <c r="AB13" s="32">
        <v>2018</v>
      </c>
    </row>
    <row r="14" spans="1:28" x14ac:dyDescent="0.25">
      <c r="A14" s="9" t="s">
        <v>73</v>
      </c>
      <c r="C14" s="295">
        <f>SUM(D14:Y14)</f>
        <v>22377.8</v>
      </c>
      <c r="D14" s="233">
        <v>0</v>
      </c>
      <c r="E14" s="233">
        <v>0</v>
      </c>
      <c r="F14" s="233">
        <v>0</v>
      </c>
      <c r="G14" s="233">
        <v>0</v>
      </c>
      <c r="H14" s="233">
        <v>0</v>
      </c>
      <c r="I14" s="233">
        <v>0</v>
      </c>
      <c r="J14" s="233">
        <v>0</v>
      </c>
      <c r="K14" s="233">
        <v>0</v>
      </c>
      <c r="L14" s="233">
        <v>0</v>
      </c>
      <c r="M14" s="233">
        <v>0</v>
      </c>
      <c r="N14" s="233"/>
      <c r="O14" s="233"/>
      <c r="P14" s="233"/>
      <c r="Q14" s="233"/>
      <c r="R14" s="233"/>
      <c r="S14" s="233"/>
      <c r="T14" s="233"/>
      <c r="U14" s="233"/>
      <c r="V14" s="29">
        <v>22377.8</v>
      </c>
      <c r="W14" s="233"/>
      <c r="X14" s="233"/>
    </row>
    <row r="15" spans="1:28" x14ac:dyDescent="0.25">
      <c r="A15" s="34"/>
      <c r="B15" s="2"/>
      <c r="C15" s="2"/>
      <c r="S15" s="233"/>
      <c r="T15" s="233"/>
      <c r="U15" s="233"/>
      <c r="V15" s="233"/>
      <c r="W15" s="233"/>
      <c r="X15" s="233"/>
    </row>
    <row r="16" spans="1:28" x14ac:dyDescent="0.25">
      <c r="A16" s="9" t="s">
        <v>6</v>
      </c>
      <c r="B16" s="3">
        <v>1994</v>
      </c>
      <c r="C16" s="13">
        <f>-SUM(D16:Y16)</f>
        <v>0</v>
      </c>
      <c r="D16" s="297">
        <f>+D$14/7/2</f>
        <v>0</v>
      </c>
      <c r="E16" s="297"/>
      <c r="F16" s="297"/>
      <c r="G16" s="297"/>
      <c r="H16" s="297"/>
      <c r="I16" s="297"/>
      <c r="J16" s="297"/>
      <c r="K16" s="297"/>
      <c r="L16" s="297"/>
      <c r="M16" s="297"/>
      <c r="N16" s="297"/>
      <c r="O16" s="297"/>
      <c r="P16" s="297"/>
      <c r="Q16" s="297"/>
      <c r="R16" s="297"/>
      <c r="S16" s="233"/>
      <c r="T16" s="233"/>
      <c r="U16" s="233"/>
      <c r="V16" s="233"/>
      <c r="W16" s="233"/>
      <c r="X16" s="233"/>
      <c r="Y16" s="297"/>
      <c r="Z16" s="297"/>
    </row>
    <row r="17" spans="1:26" x14ac:dyDescent="0.25">
      <c r="B17" s="3">
        <v>1995</v>
      </c>
      <c r="C17" s="13">
        <f t="shared" ref="C17:C39" si="0">-SUM(D17:Y17)</f>
        <v>0</v>
      </c>
      <c r="D17" s="297">
        <f>+D$14/7</f>
        <v>0</v>
      </c>
      <c r="E17" s="297">
        <f>+E$14/7/2</f>
        <v>0</v>
      </c>
      <c r="F17" s="297"/>
      <c r="G17" s="297"/>
      <c r="H17" s="297"/>
      <c r="I17" s="297"/>
      <c r="J17" s="297"/>
      <c r="K17" s="297"/>
      <c r="L17" s="297"/>
      <c r="M17" s="297"/>
      <c r="N17" s="297"/>
      <c r="O17" s="297"/>
      <c r="P17" s="297"/>
      <c r="Q17" s="297"/>
      <c r="R17" s="297"/>
      <c r="S17" s="233"/>
      <c r="T17" s="233"/>
      <c r="U17" s="233"/>
      <c r="V17" s="233"/>
      <c r="W17" s="233"/>
      <c r="X17" s="233"/>
      <c r="Y17" s="297"/>
      <c r="Z17" s="297"/>
    </row>
    <row r="18" spans="1:26" x14ac:dyDescent="0.25">
      <c r="B18" s="3">
        <v>1996</v>
      </c>
      <c r="C18" s="13">
        <f t="shared" si="0"/>
        <v>0</v>
      </c>
      <c r="D18" s="297">
        <f>+D17</f>
        <v>0</v>
      </c>
      <c r="E18" s="297">
        <f>+E$14/7</f>
        <v>0</v>
      </c>
      <c r="F18" s="297">
        <f>+F$14/7/2</f>
        <v>0</v>
      </c>
      <c r="G18" s="297"/>
      <c r="H18" s="297"/>
      <c r="I18" s="297"/>
      <c r="J18" s="297"/>
      <c r="K18" s="297"/>
      <c r="L18" s="297"/>
      <c r="M18" s="297"/>
      <c r="N18" s="297"/>
      <c r="O18" s="297"/>
      <c r="P18" s="297"/>
      <c r="Q18" s="297"/>
      <c r="R18" s="297"/>
      <c r="S18" s="233"/>
      <c r="T18" s="233"/>
      <c r="U18" s="233"/>
      <c r="V18" s="233"/>
      <c r="W18" s="233"/>
      <c r="X18" s="233"/>
      <c r="Y18" s="297"/>
      <c r="Z18" s="297"/>
    </row>
    <row r="19" spans="1:26" x14ac:dyDescent="0.25">
      <c r="B19" s="3">
        <v>1997</v>
      </c>
      <c r="C19" s="13">
        <f t="shared" si="0"/>
        <v>0</v>
      </c>
      <c r="D19" s="297">
        <f>+D18</f>
        <v>0</v>
      </c>
      <c r="E19" s="297">
        <f>+E18</f>
        <v>0</v>
      </c>
      <c r="F19" s="297">
        <f>+F$14/7</f>
        <v>0</v>
      </c>
      <c r="G19" s="297">
        <f>+G$14/7/2</f>
        <v>0</v>
      </c>
      <c r="H19" s="297"/>
      <c r="I19" s="297"/>
      <c r="J19" s="297"/>
      <c r="K19" s="297"/>
      <c r="L19" s="297"/>
      <c r="M19" s="297"/>
      <c r="N19" s="297"/>
      <c r="O19" s="297"/>
      <c r="P19" s="297"/>
      <c r="Q19" s="297"/>
      <c r="R19" s="297"/>
      <c r="S19" s="233"/>
      <c r="T19" s="233"/>
      <c r="U19" s="233"/>
      <c r="V19" s="233"/>
      <c r="W19" s="233"/>
      <c r="X19" s="233"/>
      <c r="Y19" s="297"/>
      <c r="Z19" s="297"/>
    </row>
    <row r="20" spans="1:26" x14ac:dyDescent="0.25">
      <c r="B20" s="3">
        <v>1998</v>
      </c>
      <c r="C20" s="13">
        <f t="shared" si="0"/>
        <v>0</v>
      </c>
      <c r="D20" s="297">
        <f>+D19</f>
        <v>0</v>
      </c>
      <c r="E20" s="297">
        <f>+E19</f>
        <v>0</v>
      </c>
      <c r="F20" s="297">
        <f>+F19</f>
        <v>0</v>
      </c>
      <c r="G20" s="297">
        <f>+G$14/7</f>
        <v>0</v>
      </c>
      <c r="H20" s="297">
        <f>+H$14/7/2</f>
        <v>0</v>
      </c>
      <c r="I20" s="297"/>
      <c r="J20" s="297"/>
      <c r="K20" s="297"/>
      <c r="L20" s="297"/>
      <c r="M20" s="297"/>
      <c r="N20" s="297"/>
      <c r="O20" s="297"/>
      <c r="P20" s="297"/>
      <c r="Q20" s="297"/>
      <c r="R20" s="297"/>
      <c r="S20" s="233"/>
      <c r="T20" s="233"/>
      <c r="U20" s="233"/>
      <c r="V20" s="233"/>
      <c r="W20" s="233"/>
      <c r="X20" s="233"/>
      <c r="Y20" s="297"/>
      <c r="Z20" s="297"/>
    </row>
    <row r="21" spans="1:26" x14ac:dyDescent="0.25">
      <c r="B21" s="3">
        <v>1999</v>
      </c>
      <c r="C21" s="13">
        <f t="shared" si="0"/>
        <v>0</v>
      </c>
      <c r="D21" s="297">
        <f>+D20</f>
        <v>0</v>
      </c>
      <c r="E21" s="297">
        <f>+E20</f>
        <v>0</v>
      </c>
      <c r="F21" s="297">
        <f>+F20</f>
        <v>0</v>
      </c>
      <c r="G21" s="297">
        <f>+G20</f>
        <v>0</v>
      </c>
      <c r="H21" s="297">
        <f>+H$14/7</f>
        <v>0</v>
      </c>
      <c r="I21" s="297">
        <f>+I$14/7/2</f>
        <v>0</v>
      </c>
      <c r="J21" s="297"/>
      <c r="K21" s="297"/>
      <c r="L21" s="297"/>
      <c r="M21" s="297"/>
      <c r="N21" s="297"/>
      <c r="O21" s="297"/>
      <c r="P21" s="297"/>
      <c r="Q21" s="297"/>
      <c r="R21" s="297"/>
      <c r="S21" s="233"/>
      <c r="T21" s="233"/>
      <c r="U21" s="233"/>
      <c r="V21" s="233"/>
      <c r="W21" s="233"/>
      <c r="X21" s="233"/>
      <c r="Y21" s="297"/>
      <c r="Z21" s="297"/>
    </row>
    <row r="22" spans="1:26" x14ac:dyDescent="0.25">
      <c r="B22" s="3">
        <v>2000</v>
      </c>
      <c r="C22" s="13">
        <f t="shared" si="0"/>
        <v>0</v>
      </c>
      <c r="D22" s="297">
        <f>+D21</f>
        <v>0</v>
      </c>
      <c r="E22" s="297">
        <f>+E21</f>
        <v>0</v>
      </c>
      <c r="F22" s="297">
        <f>+F21</f>
        <v>0</v>
      </c>
      <c r="G22" s="297">
        <f>+G21</f>
        <v>0</v>
      </c>
      <c r="H22" s="297">
        <f>+H21</f>
        <v>0</v>
      </c>
      <c r="I22" s="297">
        <f>+I$14/7</f>
        <v>0</v>
      </c>
      <c r="J22" s="297">
        <f>+J$14/7/2</f>
        <v>0</v>
      </c>
      <c r="K22" s="297"/>
      <c r="L22" s="297"/>
      <c r="M22" s="297"/>
      <c r="N22" s="297"/>
      <c r="O22" s="297"/>
      <c r="P22" s="297"/>
      <c r="Q22" s="297"/>
      <c r="R22" s="297"/>
      <c r="S22" s="233"/>
      <c r="T22" s="233"/>
      <c r="U22" s="233"/>
      <c r="V22" s="233"/>
      <c r="W22" s="233"/>
      <c r="X22" s="233"/>
      <c r="Y22" s="297"/>
      <c r="Z22" s="297"/>
    </row>
    <row r="23" spans="1:26" x14ac:dyDescent="0.25">
      <c r="B23" s="3">
        <v>2001</v>
      </c>
      <c r="C23" s="13">
        <f t="shared" si="0"/>
        <v>0</v>
      </c>
      <c r="D23" s="297">
        <f>+D$14/7/2</f>
        <v>0</v>
      </c>
      <c r="E23" s="297">
        <f>+E22</f>
        <v>0</v>
      </c>
      <c r="F23" s="297">
        <f>+F22</f>
        <v>0</v>
      </c>
      <c r="G23" s="297">
        <f>+G22</f>
        <v>0</v>
      </c>
      <c r="H23" s="297">
        <f>+H22</f>
        <v>0</v>
      </c>
      <c r="I23" s="297">
        <f>+I22</f>
        <v>0</v>
      </c>
      <c r="J23" s="297">
        <f>+J$14/7</f>
        <v>0</v>
      </c>
      <c r="K23" s="297">
        <f>+K$14/7/2</f>
        <v>0</v>
      </c>
      <c r="L23" s="297"/>
      <c r="M23" s="297"/>
      <c r="N23" s="297"/>
      <c r="O23" s="297"/>
      <c r="P23" s="297"/>
      <c r="Q23" s="297"/>
      <c r="R23" s="297"/>
      <c r="S23" s="233"/>
      <c r="T23" s="233"/>
      <c r="U23" s="233"/>
      <c r="V23" s="233"/>
      <c r="W23" s="233"/>
      <c r="X23" s="233"/>
      <c r="Y23" s="297"/>
      <c r="Z23" s="297"/>
    </row>
    <row r="24" spans="1:26" x14ac:dyDescent="0.25">
      <c r="B24" s="3">
        <v>2002</v>
      </c>
      <c r="C24" s="13">
        <f t="shared" si="0"/>
        <v>0</v>
      </c>
      <c r="D24" s="297"/>
      <c r="E24" s="297">
        <f>+E$14/7/2</f>
        <v>0</v>
      </c>
      <c r="F24" s="297">
        <f>+F23</f>
        <v>0</v>
      </c>
      <c r="G24" s="297">
        <f>+G23</f>
        <v>0</v>
      </c>
      <c r="H24" s="297">
        <f>+H23</f>
        <v>0</v>
      </c>
      <c r="I24" s="297">
        <f>+I23</f>
        <v>0</v>
      </c>
      <c r="J24" s="297">
        <f>+J23</f>
        <v>0</v>
      </c>
      <c r="K24" s="297">
        <f>+K$14/7</f>
        <v>0</v>
      </c>
      <c r="L24" s="297">
        <f>+L$14/7/2</f>
        <v>0</v>
      </c>
      <c r="M24" s="297"/>
      <c r="N24" s="297"/>
      <c r="O24" s="297"/>
      <c r="P24" s="297"/>
      <c r="Q24" s="297"/>
      <c r="R24" s="297"/>
      <c r="S24" s="233"/>
      <c r="T24" s="233"/>
      <c r="U24" s="233"/>
      <c r="V24" s="233"/>
      <c r="W24" s="233"/>
      <c r="X24" s="233"/>
      <c r="Y24" s="297"/>
      <c r="Z24" s="297"/>
    </row>
    <row r="25" spans="1:26" x14ac:dyDescent="0.25">
      <c r="B25" s="3">
        <v>2003</v>
      </c>
      <c r="C25" s="13">
        <f t="shared" si="0"/>
        <v>0</v>
      </c>
      <c r="D25" s="297"/>
      <c r="E25" s="297"/>
      <c r="F25" s="297">
        <f>+F$14/7/2</f>
        <v>0</v>
      </c>
      <c r="G25" s="297">
        <f>+G24</f>
        <v>0</v>
      </c>
      <c r="H25" s="297">
        <f>+H24</f>
        <v>0</v>
      </c>
      <c r="I25" s="297">
        <f>+I24</f>
        <v>0</v>
      </c>
      <c r="J25" s="297">
        <f>+J24</f>
        <v>0</v>
      </c>
      <c r="K25" s="297">
        <f>+K24</f>
        <v>0</v>
      </c>
      <c r="L25" s="297">
        <f>+L$14/7</f>
        <v>0</v>
      </c>
      <c r="M25" s="297">
        <f>+M$14/7/2</f>
        <v>0</v>
      </c>
      <c r="N25" s="297"/>
      <c r="O25" s="297"/>
      <c r="P25" s="297"/>
      <c r="Q25" s="297"/>
      <c r="R25" s="297"/>
      <c r="S25" s="233"/>
      <c r="T25" s="233"/>
      <c r="U25" s="233"/>
      <c r="V25" s="233"/>
      <c r="W25" s="233"/>
      <c r="X25" s="233"/>
      <c r="Y25" s="297"/>
      <c r="Z25" s="297"/>
    </row>
    <row r="26" spans="1:26" x14ac:dyDescent="0.25">
      <c r="B26" s="3">
        <v>2004</v>
      </c>
      <c r="C26" s="13">
        <f t="shared" si="0"/>
        <v>0</v>
      </c>
      <c r="D26" s="297"/>
      <c r="E26" s="297"/>
      <c r="F26" s="297"/>
      <c r="G26" s="297">
        <f>+G$14/7/2</f>
        <v>0</v>
      </c>
      <c r="H26" s="297">
        <f>+H25</f>
        <v>0</v>
      </c>
      <c r="I26" s="297">
        <f>+I25</f>
        <v>0</v>
      </c>
      <c r="J26" s="297">
        <f>+J25</f>
        <v>0</v>
      </c>
      <c r="K26" s="297">
        <f>+K25</f>
        <v>0</v>
      </c>
      <c r="L26" s="297">
        <f>+L25</f>
        <v>0</v>
      </c>
      <c r="M26" s="297">
        <f>+M$14/7</f>
        <v>0</v>
      </c>
      <c r="N26" s="7">
        <f>+N$14/7/2</f>
        <v>0</v>
      </c>
      <c r="O26" s="7"/>
      <c r="P26" s="7"/>
      <c r="Q26" s="7"/>
      <c r="R26" s="7"/>
      <c r="S26" s="43"/>
      <c r="T26" s="43"/>
      <c r="U26" s="43"/>
      <c r="V26" s="43"/>
      <c r="W26" s="43"/>
      <c r="X26" s="43"/>
      <c r="Y26" s="7"/>
      <c r="Z26" s="297"/>
    </row>
    <row r="27" spans="1:26" x14ac:dyDescent="0.25">
      <c r="B27" s="3">
        <v>2005</v>
      </c>
      <c r="C27" s="13">
        <f t="shared" si="0"/>
        <v>0</v>
      </c>
      <c r="D27" s="297"/>
      <c r="E27" s="297"/>
      <c r="F27" s="297"/>
      <c r="G27" s="297"/>
      <c r="H27" s="297">
        <f>+H$14/7/2</f>
        <v>0</v>
      </c>
      <c r="I27" s="297">
        <f>+I26</f>
        <v>0</v>
      </c>
      <c r="J27" s="297">
        <f>+J26</f>
        <v>0</v>
      </c>
      <c r="K27" s="297">
        <f>+K26</f>
        <v>0</v>
      </c>
      <c r="L27" s="297">
        <f>+L26</f>
        <v>0</v>
      </c>
      <c r="M27" s="297">
        <f>+M26</f>
        <v>0</v>
      </c>
      <c r="N27" s="7">
        <f>+N$14/7</f>
        <v>0</v>
      </c>
      <c r="O27" s="7">
        <f>+O$14/7/2</f>
        <v>0</v>
      </c>
      <c r="P27" s="7"/>
      <c r="Q27" s="7"/>
      <c r="R27" s="7"/>
      <c r="S27" s="43"/>
      <c r="T27" s="43"/>
      <c r="U27" s="43"/>
      <c r="V27" s="43"/>
      <c r="W27" s="43"/>
      <c r="X27" s="43"/>
      <c r="Y27" s="7"/>
      <c r="Z27" s="297"/>
    </row>
    <row r="28" spans="1:26" x14ac:dyDescent="0.25">
      <c r="B28" s="3">
        <v>2006</v>
      </c>
      <c r="C28" s="13">
        <f t="shared" si="0"/>
        <v>0</v>
      </c>
      <c r="D28" s="297"/>
      <c r="E28" s="297"/>
      <c r="F28" s="297"/>
      <c r="G28" s="297"/>
      <c r="H28" s="297"/>
      <c r="I28" s="297">
        <f>+I$14/7/2</f>
        <v>0</v>
      </c>
      <c r="J28" s="297">
        <f>+J27</f>
        <v>0</v>
      </c>
      <c r="K28" s="297">
        <f>+K27</f>
        <v>0</v>
      </c>
      <c r="L28" s="297">
        <f>+L27</f>
        <v>0</v>
      </c>
      <c r="M28" s="297">
        <f>+M27</f>
        <v>0</v>
      </c>
      <c r="N28" s="7">
        <f>+N27</f>
        <v>0</v>
      </c>
      <c r="O28" s="7">
        <f>+O$14/7</f>
        <v>0</v>
      </c>
      <c r="P28" s="7">
        <f>+P$14/7/2</f>
        <v>0</v>
      </c>
      <c r="Q28" s="7"/>
      <c r="R28" s="7"/>
      <c r="S28" s="43"/>
      <c r="T28" s="43"/>
      <c r="U28" s="43"/>
      <c r="V28" s="43"/>
      <c r="W28" s="43"/>
      <c r="X28" s="43"/>
      <c r="Y28" s="7"/>
      <c r="Z28" s="297"/>
    </row>
    <row r="29" spans="1:26" x14ac:dyDescent="0.25">
      <c r="B29" s="3">
        <v>2007</v>
      </c>
      <c r="C29" s="13">
        <f t="shared" si="0"/>
        <v>0</v>
      </c>
      <c r="D29" s="297"/>
      <c r="E29" s="297"/>
      <c r="F29" s="297"/>
      <c r="G29" s="297"/>
      <c r="H29" s="297"/>
      <c r="I29" s="297"/>
      <c r="J29" s="297">
        <f>+J$14/7/2</f>
        <v>0</v>
      </c>
      <c r="K29" s="297">
        <f>+K28</f>
        <v>0</v>
      </c>
      <c r="L29" s="297">
        <f>+L28</f>
        <v>0</v>
      </c>
      <c r="M29" s="297">
        <f>+M28</f>
        <v>0</v>
      </c>
      <c r="N29" s="7">
        <f>+N28</f>
        <v>0</v>
      </c>
      <c r="O29" s="7">
        <f>+O28</f>
        <v>0</v>
      </c>
      <c r="P29" s="7">
        <f>+P$14/7</f>
        <v>0</v>
      </c>
      <c r="Q29" s="7">
        <f>+Q$14/7/2</f>
        <v>0</v>
      </c>
      <c r="R29" s="7"/>
      <c r="S29" s="43"/>
      <c r="T29" s="43"/>
      <c r="U29" s="43"/>
      <c r="V29" s="43"/>
      <c r="W29" s="43"/>
      <c r="X29" s="43"/>
      <c r="Y29" s="7"/>
      <c r="Z29" s="297"/>
    </row>
    <row r="30" spans="1:26" x14ac:dyDescent="0.25">
      <c r="B30" s="3">
        <v>2008</v>
      </c>
      <c r="C30" s="13">
        <f t="shared" si="0"/>
        <v>0</v>
      </c>
      <c r="D30" s="297"/>
      <c r="E30" s="297"/>
      <c r="F30" s="297"/>
      <c r="G30" s="297"/>
      <c r="H30" s="297"/>
      <c r="I30" s="297"/>
      <c r="J30" s="297"/>
      <c r="K30" s="297">
        <f>+K$14/7/2</f>
        <v>0</v>
      </c>
      <c r="L30" s="297">
        <f>+L29</f>
        <v>0</v>
      </c>
      <c r="M30" s="297">
        <f>+M29</f>
        <v>0</v>
      </c>
      <c r="N30" s="7">
        <f>+N29</f>
        <v>0</v>
      </c>
      <c r="O30" s="7">
        <f>+O29</f>
        <v>0</v>
      </c>
      <c r="P30" s="7">
        <f>+P29</f>
        <v>0</v>
      </c>
      <c r="Q30" s="7">
        <f>+Q$14/7</f>
        <v>0</v>
      </c>
      <c r="R30" s="7">
        <f>+R$14/7/2</f>
        <v>0</v>
      </c>
      <c r="S30" s="43"/>
      <c r="T30" s="43"/>
      <c r="U30" s="43"/>
      <c r="V30" s="43"/>
      <c r="W30" s="43"/>
      <c r="X30" s="43"/>
      <c r="Y30" s="7"/>
      <c r="Z30" s="297"/>
    </row>
    <row r="31" spans="1:26" x14ac:dyDescent="0.25">
      <c r="B31" s="3">
        <v>2009</v>
      </c>
      <c r="C31" s="13">
        <f t="shared" si="0"/>
        <v>0</v>
      </c>
      <c r="D31" s="297"/>
      <c r="E31" s="297"/>
      <c r="F31" s="297"/>
      <c r="G31" s="297"/>
      <c r="H31" s="297"/>
      <c r="I31" s="297"/>
      <c r="J31" s="297"/>
      <c r="K31" s="297"/>
      <c r="L31" s="297">
        <f>+L$14/7/2</f>
        <v>0</v>
      </c>
      <c r="M31" s="297">
        <f>+M30</f>
        <v>0</v>
      </c>
      <c r="N31" s="7">
        <f>+N30</f>
        <v>0</v>
      </c>
      <c r="O31" s="7">
        <f>+O30</f>
        <v>0</v>
      </c>
      <c r="P31" s="7">
        <f>+P30</f>
        <v>0</v>
      </c>
      <c r="Q31" s="7">
        <f>+Q30</f>
        <v>0</v>
      </c>
      <c r="R31" s="7">
        <f>+R$14/7</f>
        <v>0</v>
      </c>
      <c r="S31" s="43">
        <f>+S$14/7/2</f>
        <v>0</v>
      </c>
      <c r="T31" s="43"/>
      <c r="U31" s="43"/>
      <c r="V31" s="43"/>
      <c r="W31" s="43"/>
      <c r="X31" s="43"/>
      <c r="Y31" s="7"/>
      <c r="Z31" s="297"/>
    </row>
    <row r="32" spans="1:26" x14ac:dyDescent="0.25">
      <c r="A32" s="38" t="s">
        <v>59</v>
      </c>
      <c r="B32" s="3">
        <v>2010</v>
      </c>
      <c r="C32" s="13">
        <f t="shared" si="0"/>
        <v>0</v>
      </c>
      <c r="D32" s="297"/>
      <c r="E32" s="297"/>
      <c r="F32" s="297"/>
      <c r="G32" s="297"/>
      <c r="H32" s="297"/>
      <c r="I32" s="297"/>
      <c r="J32" s="297"/>
      <c r="K32" s="297"/>
      <c r="L32" s="297"/>
      <c r="M32" s="297">
        <f>+M$14/7/2</f>
        <v>0</v>
      </c>
      <c r="N32" s="7">
        <f>+N31</f>
        <v>0</v>
      </c>
      <c r="O32" s="7">
        <f>+O31</f>
        <v>0</v>
      </c>
      <c r="P32" s="7">
        <f>+P31</f>
        <v>0</v>
      </c>
      <c r="Q32" s="7">
        <f>+Q31</f>
        <v>0</v>
      </c>
      <c r="R32" s="7">
        <f>+R31</f>
        <v>0</v>
      </c>
      <c r="S32" s="43">
        <f>+S$14/7</f>
        <v>0</v>
      </c>
      <c r="T32" s="43">
        <f>+T$14/7/2</f>
        <v>0</v>
      </c>
      <c r="U32" s="43"/>
      <c r="V32" s="43"/>
      <c r="W32" s="43"/>
      <c r="X32" s="43"/>
      <c r="Y32" s="7"/>
      <c r="Z32" s="297"/>
    </row>
    <row r="33" spans="1:28" x14ac:dyDescent="0.25">
      <c r="A33" s="38"/>
      <c r="B33" s="3">
        <v>2011</v>
      </c>
      <c r="C33" s="13">
        <f t="shared" si="0"/>
        <v>0</v>
      </c>
      <c r="D33" s="297"/>
      <c r="E33" s="297"/>
      <c r="F33" s="297"/>
      <c r="G33" s="297"/>
      <c r="H33" s="297"/>
      <c r="I33" s="297"/>
      <c r="J33" s="297"/>
      <c r="K33" s="297"/>
      <c r="L33" s="297"/>
      <c r="M33" s="297"/>
      <c r="N33" s="7">
        <f>+N$14/7/2</f>
        <v>0</v>
      </c>
      <c r="O33" s="7">
        <f>+O32</f>
        <v>0</v>
      </c>
      <c r="P33" s="7">
        <f>+P32</f>
        <v>0</v>
      </c>
      <c r="Q33" s="7">
        <f>+Q32</f>
        <v>0</v>
      </c>
      <c r="R33" s="7">
        <f>+R32</f>
        <v>0</v>
      </c>
      <c r="S33" s="43">
        <f>+S32</f>
        <v>0</v>
      </c>
      <c r="T33" s="43">
        <f>+T$14/7</f>
        <v>0</v>
      </c>
      <c r="U33" s="43">
        <f>+U$14/7/2</f>
        <v>0</v>
      </c>
      <c r="V33" s="43"/>
      <c r="W33" s="43"/>
      <c r="X33" s="43"/>
      <c r="Y33" s="7"/>
      <c r="Z33" s="297"/>
    </row>
    <row r="34" spans="1:28" x14ac:dyDescent="0.25">
      <c r="A34" s="38"/>
      <c r="B34" s="3">
        <v>2012</v>
      </c>
      <c r="C34" s="13">
        <f t="shared" si="0"/>
        <v>-1598.4142857142856</v>
      </c>
      <c r="D34" s="297"/>
      <c r="E34" s="297"/>
      <c r="F34" s="297"/>
      <c r="G34" s="297"/>
      <c r="H34" s="297"/>
      <c r="I34" s="297"/>
      <c r="J34" s="297"/>
      <c r="K34" s="297"/>
      <c r="L34" s="297"/>
      <c r="M34" s="297"/>
      <c r="N34" s="7"/>
      <c r="O34" s="7">
        <f>+O$14/7/2</f>
        <v>0</v>
      </c>
      <c r="P34" s="7">
        <f>+P33</f>
        <v>0</v>
      </c>
      <c r="Q34" s="7">
        <f>+Q33</f>
        <v>0</v>
      </c>
      <c r="R34" s="7">
        <f>+R33</f>
        <v>0</v>
      </c>
      <c r="S34" s="43">
        <f>+S33</f>
        <v>0</v>
      </c>
      <c r="T34" s="43">
        <f>+T$14/7</f>
        <v>0</v>
      </c>
      <c r="U34" s="43">
        <f>+U$14/7</f>
        <v>0</v>
      </c>
      <c r="V34" s="43">
        <f>$V$14/7/2</f>
        <v>1598.4142857142856</v>
      </c>
      <c r="W34" s="43"/>
      <c r="X34" s="43"/>
      <c r="Y34" s="7"/>
      <c r="Z34" s="297"/>
    </row>
    <row r="35" spans="1:28" x14ac:dyDescent="0.25">
      <c r="A35" s="38"/>
      <c r="B35" s="3">
        <v>2013</v>
      </c>
      <c r="C35" s="13">
        <f t="shared" si="0"/>
        <v>-3196.8285714285712</v>
      </c>
      <c r="D35" s="297"/>
      <c r="E35" s="297"/>
      <c r="F35" s="297"/>
      <c r="G35" s="297"/>
      <c r="H35" s="297"/>
      <c r="I35" s="297"/>
      <c r="J35" s="297"/>
      <c r="K35" s="297"/>
      <c r="L35" s="297"/>
      <c r="M35" s="297"/>
      <c r="N35" s="7"/>
      <c r="O35" s="7"/>
      <c r="P35" s="7">
        <f>P14/7/2</f>
        <v>0</v>
      </c>
      <c r="Q35" s="7">
        <f>Q14</f>
        <v>0</v>
      </c>
      <c r="R35" s="7">
        <f t="shared" ref="R35:U36" si="1">R34</f>
        <v>0</v>
      </c>
      <c r="S35" s="43">
        <f t="shared" si="1"/>
        <v>0</v>
      </c>
      <c r="T35" s="43">
        <f t="shared" si="1"/>
        <v>0</v>
      </c>
      <c r="U35" s="43">
        <f t="shared" si="1"/>
        <v>0</v>
      </c>
      <c r="V35" s="43">
        <f>$V$14/7</f>
        <v>3196.8285714285712</v>
      </c>
      <c r="W35" s="43">
        <f>W14/7/2</f>
        <v>0</v>
      </c>
      <c r="X35" s="43"/>
      <c r="Y35" s="7"/>
      <c r="Z35" s="297"/>
    </row>
    <row r="36" spans="1:28" x14ac:dyDescent="0.25">
      <c r="A36" s="38"/>
      <c r="B36" s="3">
        <v>2014</v>
      </c>
      <c r="C36" s="13">
        <f t="shared" si="0"/>
        <v>-3196.8285714285712</v>
      </c>
      <c r="D36" s="297"/>
      <c r="E36" s="297"/>
      <c r="F36" s="297"/>
      <c r="G36" s="297"/>
      <c r="H36" s="297"/>
      <c r="I36" s="297"/>
      <c r="J36" s="297"/>
      <c r="K36" s="297"/>
      <c r="L36" s="297"/>
      <c r="M36" s="297"/>
      <c r="N36" s="7"/>
      <c r="O36" s="7"/>
      <c r="P36" s="7"/>
      <c r="Q36" s="7">
        <f>Q14/7/2</f>
        <v>0</v>
      </c>
      <c r="R36" s="7">
        <f t="shared" si="1"/>
        <v>0</v>
      </c>
      <c r="S36" s="43">
        <f t="shared" si="1"/>
        <v>0</v>
      </c>
      <c r="T36" s="43">
        <f t="shared" si="1"/>
        <v>0</v>
      </c>
      <c r="U36" s="43">
        <f t="shared" si="1"/>
        <v>0</v>
      </c>
      <c r="V36" s="43">
        <f t="shared" ref="V36:V40" si="2">$V$14/7</f>
        <v>3196.8285714285712</v>
      </c>
      <c r="W36" s="43">
        <f>W14</f>
        <v>0</v>
      </c>
      <c r="X36" s="43">
        <f>X14/7/2</f>
        <v>0</v>
      </c>
      <c r="Y36" s="7"/>
      <c r="Z36" s="297"/>
    </row>
    <row r="37" spans="1:28" x14ac:dyDescent="0.25">
      <c r="A37" s="38"/>
      <c r="B37" s="3">
        <v>2015</v>
      </c>
      <c r="C37" s="13">
        <f t="shared" si="0"/>
        <v>-3196.8285714285712</v>
      </c>
      <c r="D37" s="297"/>
      <c r="E37" s="297"/>
      <c r="F37" s="297"/>
      <c r="G37" s="297"/>
      <c r="H37" s="297"/>
      <c r="I37" s="297"/>
      <c r="J37" s="297"/>
      <c r="K37" s="297"/>
      <c r="L37" s="297"/>
      <c r="M37" s="297"/>
      <c r="N37" s="7"/>
      <c r="O37" s="7"/>
      <c r="P37" s="7"/>
      <c r="Q37" s="7"/>
      <c r="R37" s="7">
        <f>R14/7/2</f>
        <v>0</v>
      </c>
      <c r="S37" s="43">
        <f>S36</f>
        <v>0</v>
      </c>
      <c r="T37" s="43">
        <f>T36</f>
        <v>0</v>
      </c>
      <c r="U37" s="43">
        <f>U36</f>
        <v>0</v>
      </c>
      <c r="V37" s="43">
        <f t="shared" si="2"/>
        <v>3196.8285714285712</v>
      </c>
      <c r="W37" s="43">
        <f>W36</f>
        <v>0</v>
      </c>
      <c r="X37" s="43">
        <f>X14/7</f>
        <v>0</v>
      </c>
      <c r="Y37" s="7">
        <f>Y14/7/2</f>
        <v>0</v>
      </c>
      <c r="Z37" s="297"/>
    </row>
    <row r="38" spans="1:28" x14ac:dyDescent="0.25">
      <c r="A38" s="38"/>
      <c r="B38" s="3">
        <v>2016</v>
      </c>
      <c r="C38" s="13">
        <f t="shared" si="0"/>
        <v>-3196.8285714285712</v>
      </c>
      <c r="D38" s="297"/>
      <c r="E38" s="297"/>
      <c r="F38" s="297"/>
      <c r="G38" s="297"/>
      <c r="H38" s="297"/>
      <c r="I38" s="297"/>
      <c r="J38" s="297"/>
      <c r="K38" s="297"/>
      <c r="L38" s="297"/>
      <c r="M38" s="297"/>
      <c r="N38" s="7"/>
      <c r="O38" s="7"/>
      <c r="P38" s="7"/>
      <c r="Q38" s="7"/>
      <c r="R38" s="7"/>
      <c r="S38" s="43"/>
      <c r="T38" s="43"/>
      <c r="U38" s="43"/>
      <c r="V38" s="43">
        <f t="shared" si="2"/>
        <v>3196.8285714285712</v>
      </c>
      <c r="W38" s="43"/>
      <c r="X38" s="43">
        <f>+X14/7</f>
        <v>0</v>
      </c>
      <c r="Y38" s="7"/>
      <c r="Z38" s="297"/>
    </row>
    <row r="39" spans="1:28" x14ac:dyDescent="0.25">
      <c r="A39" s="38"/>
      <c r="B39" s="3">
        <v>2017</v>
      </c>
      <c r="C39" s="13">
        <f t="shared" si="0"/>
        <v>-3196.8285714285712</v>
      </c>
      <c r="D39" s="297"/>
      <c r="E39" s="297"/>
      <c r="F39" s="297"/>
      <c r="G39" s="297"/>
      <c r="H39" s="297"/>
      <c r="I39" s="297"/>
      <c r="J39" s="297"/>
      <c r="K39" s="297"/>
      <c r="L39" s="297"/>
      <c r="M39" s="297"/>
      <c r="N39" s="7"/>
      <c r="O39" s="7"/>
      <c r="P39" s="7"/>
      <c r="Q39" s="7"/>
      <c r="R39" s="7"/>
      <c r="S39" s="43"/>
      <c r="T39" s="43"/>
      <c r="U39" s="43"/>
      <c r="V39" s="43">
        <f t="shared" si="2"/>
        <v>3196.8285714285712</v>
      </c>
      <c r="W39" s="43"/>
      <c r="X39" s="43"/>
      <c r="Y39" s="7"/>
      <c r="Z39" s="297"/>
    </row>
    <row r="40" spans="1:28" x14ac:dyDescent="0.25">
      <c r="A40" s="38"/>
      <c r="B40" s="3">
        <v>2018</v>
      </c>
      <c r="C40" s="13">
        <f>-SUM(D40:AB40)</f>
        <v>-3196.8285714285712</v>
      </c>
      <c r="D40" s="297"/>
      <c r="E40" s="297"/>
      <c r="F40" s="297"/>
      <c r="G40" s="297"/>
      <c r="H40" s="297"/>
      <c r="I40" s="297"/>
      <c r="J40" s="297"/>
      <c r="K40" s="297"/>
      <c r="L40" s="297"/>
      <c r="M40" s="297"/>
      <c r="N40" s="7"/>
      <c r="O40" s="7"/>
      <c r="P40" s="7"/>
      <c r="Q40" s="7"/>
      <c r="R40" s="7"/>
      <c r="S40" s="43"/>
      <c r="T40" s="43"/>
      <c r="U40" s="43"/>
      <c r="V40" s="43">
        <f t="shared" si="2"/>
        <v>3196.8285714285712</v>
      </c>
      <c r="W40" s="43"/>
      <c r="X40" s="43"/>
      <c r="Y40" s="7"/>
      <c r="Z40" s="297"/>
    </row>
    <row r="41" spans="1:28" x14ac:dyDescent="0.25">
      <c r="A41" s="38"/>
      <c r="B41" s="3">
        <v>2019</v>
      </c>
      <c r="C41" s="13">
        <f>-SUM(D41:AB41)</f>
        <v>-1598.4142857142856</v>
      </c>
      <c r="D41" s="297"/>
      <c r="E41" s="297"/>
      <c r="F41" s="297"/>
      <c r="G41" s="297"/>
      <c r="H41" s="297"/>
      <c r="I41" s="297"/>
      <c r="J41" s="297"/>
      <c r="K41" s="297"/>
      <c r="L41" s="297"/>
      <c r="M41" s="297"/>
      <c r="N41" s="7"/>
      <c r="O41" s="7"/>
      <c r="P41" s="7"/>
      <c r="Q41" s="7"/>
      <c r="R41" s="7"/>
      <c r="S41" s="43"/>
      <c r="T41" s="43"/>
      <c r="U41" s="43"/>
      <c r="V41" s="43">
        <f>$V$14/7/2</f>
        <v>1598.4142857142856</v>
      </c>
      <c r="W41" s="43"/>
      <c r="X41" s="43"/>
      <c r="Y41" s="7"/>
      <c r="Z41" s="297"/>
    </row>
    <row r="42" spans="1:28" x14ac:dyDescent="0.25">
      <c r="A42" s="38"/>
      <c r="B42" s="3"/>
      <c r="C42" s="12"/>
      <c r="D42" s="298"/>
      <c r="E42" s="298"/>
      <c r="F42" s="298"/>
      <c r="G42" s="298"/>
      <c r="H42" s="298"/>
      <c r="I42" s="298"/>
      <c r="J42" s="298"/>
      <c r="K42" s="298"/>
      <c r="L42" s="298"/>
      <c r="M42" s="298"/>
      <c r="N42" s="298"/>
      <c r="O42" s="298"/>
      <c r="P42" s="298"/>
      <c r="Q42" s="298"/>
      <c r="R42" s="298"/>
      <c r="S42" s="298"/>
      <c r="T42" s="298"/>
      <c r="U42" s="338"/>
      <c r="V42" s="275"/>
      <c r="W42" s="275"/>
      <c r="X42" s="275"/>
      <c r="Y42" s="297"/>
      <c r="Z42" s="297"/>
    </row>
    <row r="43" spans="1:28" x14ac:dyDescent="0.25">
      <c r="A43" s="38" t="s">
        <v>62</v>
      </c>
      <c r="B43" s="297">
        <f>SUM(D43:Y43)</f>
        <v>0</v>
      </c>
      <c r="C43" s="275">
        <f>SUM(C16:C42)</f>
        <v>-22377.8</v>
      </c>
      <c r="D43" s="297">
        <f>-SUM(D16:D42)+D14</f>
        <v>0</v>
      </c>
      <c r="E43" s="297">
        <f t="shared" ref="E43:T43" si="3">-SUM(E16:E42)+E14</f>
        <v>0</v>
      </c>
      <c r="F43" s="297">
        <f t="shared" si="3"/>
        <v>0</v>
      </c>
      <c r="G43" s="297">
        <f t="shared" si="3"/>
        <v>0</v>
      </c>
      <c r="H43" s="297">
        <f t="shared" si="3"/>
        <v>0</v>
      </c>
      <c r="I43" s="297">
        <f t="shared" si="3"/>
        <v>0</v>
      </c>
      <c r="J43" s="297">
        <f t="shared" si="3"/>
        <v>0</v>
      </c>
      <c r="K43" s="297">
        <f t="shared" si="3"/>
        <v>0</v>
      </c>
      <c r="L43" s="297">
        <f t="shared" si="3"/>
        <v>0</v>
      </c>
      <c r="M43" s="297">
        <f t="shared" si="3"/>
        <v>0</v>
      </c>
      <c r="N43" s="297">
        <f t="shared" si="3"/>
        <v>0</v>
      </c>
      <c r="O43" s="297">
        <f t="shared" si="3"/>
        <v>0</v>
      </c>
      <c r="P43" s="297">
        <f t="shared" si="3"/>
        <v>0</v>
      </c>
      <c r="Q43" s="297">
        <f t="shared" si="3"/>
        <v>0</v>
      </c>
      <c r="R43" s="297">
        <f t="shared" si="3"/>
        <v>0</v>
      </c>
      <c r="S43" s="297">
        <f t="shared" si="3"/>
        <v>0</v>
      </c>
      <c r="T43" s="297">
        <f t="shared" si="3"/>
        <v>0</v>
      </c>
      <c r="U43" s="330">
        <f>-SUM(U16:U42)+U14</f>
        <v>0</v>
      </c>
      <c r="V43" s="330">
        <f t="shared" ref="V43:AB43" si="4">-SUM(V16:V42)+V14</f>
        <v>0</v>
      </c>
      <c r="W43" s="330">
        <f t="shared" si="4"/>
        <v>0</v>
      </c>
      <c r="X43" s="330">
        <f t="shared" si="4"/>
        <v>0</v>
      </c>
      <c r="Y43" s="330">
        <f t="shared" si="4"/>
        <v>0</v>
      </c>
      <c r="Z43" s="330">
        <f t="shared" si="4"/>
        <v>0</v>
      </c>
      <c r="AA43" s="330">
        <f t="shared" si="4"/>
        <v>0</v>
      </c>
      <c r="AB43" s="330">
        <f t="shared" si="4"/>
        <v>0</v>
      </c>
    </row>
    <row r="44" spans="1:28" x14ac:dyDescent="0.25">
      <c r="A44" s="38"/>
      <c r="B44" s="275"/>
      <c r="C44" s="299"/>
      <c r="D44" s="297"/>
      <c r="E44" s="297"/>
      <c r="F44" s="297"/>
      <c r="G44" s="297"/>
      <c r="H44" s="297"/>
      <c r="I44" s="297"/>
      <c r="J44" s="297"/>
      <c r="K44" s="297"/>
      <c r="L44" s="297"/>
      <c r="M44" s="297"/>
      <c r="N44" s="297"/>
      <c r="O44" s="297"/>
      <c r="P44" s="297"/>
      <c r="Q44" s="297"/>
      <c r="R44" s="297"/>
      <c r="S44" s="297"/>
      <c r="T44" s="297"/>
      <c r="U44" s="297"/>
      <c r="V44" s="297"/>
      <c r="W44" s="297"/>
      <c r="X44" s="297"/>
      <c r="Y44" s="297"/>
      <c r="Z44" s="297"/>
    </row>
    <row r="45" spans="1:28" x14ac:dyDescent="0.25">
      <c r="A45" s="39" t="s">
        <v>63</v>
      </c>
      <c r="B45" s="3"/>
      <c r="C45" s="30">
        <f>+C14+C43</f>
        <v>0</v>
      </c>
      <c r="D45" s="297"/>
      <c r="E45" s="297"/>
      <c r="F45" s="297"/>
      <c r="G45" s="297"/>
      <c r="H45" s="297"/>
      <c r="I45" s="297"/>
      <c r="J45" s="297"/>
      <c r="K45" s="297"/>
      <c r="L45" s="297"/>
      <c r="M45" s="297"/>
      <c r="N45" s="297"/>
      <c r="O45" s="297"/>
      <c r="P45" s="297"/>
      <c r="Q45" s="297"/>
      <c r="R45" s="297"/>
      <c r="S45" s="297"/>
      <c r="T45" s="297"/>
      <c r="U45" s="297"/>
      <c r="V45" s="297"/>
      <c r="W45" s="297"/>
      <c r="X45" s="297"/>
      <c r="Y45" s="297"/>
      <c r="Z45" s="297"/>
    </row>
    <row r="46" spans="1:28" x14ac:dyDescent="0.25">
      <c r="A46" s="3"/>
      <c r="B46" s="3"/>
      <c r="C46" s="3"/>
      <c r="D46" s="297"/>
      <c r="E46" s="297"/>
      <c r="F46" s="297"/>
      <c r="G46" s="297"/>
      <c r="H46" s="297"/>
      <c r="I46" s="297"/>
      <c r="J46" s="297"/>
      <c r="K46" s="297"/>
      <c r="L46" s="297"/>
      <c r="M46" s="297"/>
      <c r="N46" s="297"/>
      <c r="O46" s="297"/>
      <c r="P46" s="297"/>
      <c r="Q46" s="297"/>
      <c r="R46" s="297"/>
      <c r="S46" s="297"/>
      <c r="T46" s="297"/>
      <c r="U46" s="297"/>
      <c r="V46" s="297"/>
      <c r="W46" s="297"/>
      <c r="X46" s="297"/>
      <c r="Y46" s="297"/>
      <c r="Z46" s="297"/>
    </row>
    <row r="47" spans="1:28" x14ac:dyDescent="0.25">
      <c r="A47" s="3"/>
      <c r="B47" s="36"/>
      <c r="C47" s="3"/>
      <c r="D47" s="297"/>
      <c r="E47" s="297"/>
      <c r="F47" s="297"/>
      <c r="G47" s="297"/>
      <c r="H47" s="297"/>
      <c r="I47" s="297"/>
      <c r="J47" s="297"/>
      <c r="K47" s="297"/>
      <c r="L47" s="297"/>
      <c r="M47" s="297"/>
      <c r="N47" s="297"/>
      <c r="O47" s="297"/>
      <c r="P47" s="297"/>
      <c r="Q47" s="297"/>
      <c r="R47" s="297"/>
      <c r="S47" s="297"/>
      <c r="T47" s="297"/>
      <c r="U47" s="297"/>
      <c r="V47" s="297"/>
      <c r="W47" s="297"/>
      <c r="X47" s="297"/>
      <c r="Y47" s="297"/>
      <c r="Z47" s="297"/>
    </row>
    <row r="48" spans="1:28" x14ac:dyDescent="0.25">
      <c r="A48" s="3"/>
      <c r="B48" s="3"/>
      <c r="C48" s="3"/>
      <c r="E48" s="297"/>
      <c r="F48" s="301"/>
      <c r="G48" s="301"/>
      <c r="H48" s="301"/>
      <c r="I48" s="301"/>
      <c r="J48" s="301"/>
      <c r="K48" s="301"/>
      <c r="L48" s="301"/>
      <c r="M48" s="301"/>
      <c r="N48" s="297">
        <f>SUM(E32:E48)</f>
        <v>0</v>
      </c>
      <c r="O48" s="301"/>
      <c r="P48" s="301"/>
      <c r="Q48" s="301"/>
      <c r="R48" s="301"/>
      <c r="S48" s="301"/>
    </row>
    <row r="49" spans="2:19" x14ac:dyDescent="0.25">
      <c r="B49" s="3"/>
      <c r="C49" s="3"/>
      <c r="E49" s="301"/>
      <c r="F49" s="301"/>
      <c r="G49" s="301"/>
      <c r="H49" s="301"/>
      <c r="I49" s="301"/>
      <c r="J49" s="301"/>
      <c r="K49" s="301"/>
      <c r="L49" s="301"/>
      <c r="M49" s="301"/>
      <c r="N49" s="301"/>
      <c r="O49" s="301"/>
      <c r="P49" s="301"/>
      <c r="Q49" s="301"/>
      <c r="R49" s="301"/>
      <c r="S49" s="301"/>
    </row>
    <row r="50" spans="2:19" x14ac:dyDescent="0.25">
      <c r="E50" s="301"/>
      <c r="F50" s="301"/>
      <c r="G50" s="301"/>
      <c r="H50" s="301"/>
      <c r="I50" s="301"/>
      <c r="J50" s="301"/>
      <c r="K50" s="301"/>
      <c r="L50" s="301"/>
      <c r="M50" s="301"/>
      <c r="N50" s="301"/>
      <c r="O50" s="301"/>
      <c r="P50" s="301"/>
      <c r="Q50" s="301"/>
      <c r="R50" s="301"/>
      <c r="S50" s="301"/>
    </row>
    <row r="51" spans="2:19" x14ac:dyDescent="0.25">
      <c r="E51" s="301"/>
      <c r="F51" s="301"/>
      <c r="G51" s="301"/>
      <c r="H51" s="301"/>
      <c r="I51" s="301"/>
      <c r="J51" s="301"/>
      <c r="K51" s="301"/>
      <c r="L51" s="301"/>
      <c r="M51" s="301"/>
      <c r="N51" s="301"/>
      <c r="O51" s="301"/>
      <c r="P51" s="301"/>
      <c r="Q51" s="301"/>
      <c r="R51" s="301"/>
      <c r="S51" s="301"/>
    </row>
    <row r="52" spans="2:19" x14ac:dyDescent="0.25">
      <c r="E52" s="301"/>
      <c r="F52" s="301"/>
      <c r="G52" s="301"/>
      <c r="H52" s="301"/>
      <c r="I52" s="301"/>
      <c r="J52" s="301"/>
      <c r="K52" s="301"/>
      <c r="L52" s="301"/>
      <c r="M52" s="301"/>
      <c r="N52" s="301"/>
      <c r="O52" s="301"/>
      <c r="P52" s="301"/>
      <c r="Q52" s="301"/>
      <c r="R52" s="301"/>
      <c r="S52" s="301"/>
    </row>
    <row r="53" spans="2:19" x14ac:dyDescent="0.25">
      <c r="E53" s="301"/>
      <c r="F53" s="301"/>
      <c r="G53" s="301"/>
      <c r="H53" s="301"/>
      <c r="I53" s="301"/>
      <c r="J53" s="301"/>
      <c r="K53" s="301"/>
      <c r="L53" s="301"/>
      <c r="M53" s="301"/>
      <c r="N53" s="301"/>
      <c r="O53" s="301"/>
      <c r="P53" s="301"/>
      <c r="Q53" s="301"/>
      <c r="R53" s="301"/>
      <c r="S53" s="301"/>
    </row>
    <row r="54" spans="2:19" x14ac:dyDescent="0.25">
      <c r="E54" s="301"/>
      <c r="F54" s="301"/>
      <c r="G54" s="301"/>
      <c r="H54" s="301"/>
      <c r="I54" s="301"/>
      <c r="J54" s="301"/>
      <c r="K54" s="301"/>
      <c r="L54" s="301"/>
      <c r="M54" s="301"/>
      <c r="N54" s="301"/>
      <c r="O54" s="301"/>
      <c r="P54" s="301"/>
      <c r="Q54" s="301"/>
      <c r="R54" s="301"/>
      <c r="S54" s="301"/>
    </row>
    <row r="55" spans="2:19" x14ac:dyDescent="0.25">
      <c r="E55" s="301"/>
      <c r="F55" s="301"/>
      <c r="G55" s="301"/>
      <c r="H55" s="301"/>
      <c r="I55" s="301"/>
      <c r="J55" s="301"/>
      <c r="K55" s="301"/>
      <c r="L55" s="301"/>
      <c r="M55" s="301"/>
      <c r="N55" s="301"/>
      <c r="O55" s="301"/>
      <c r="P55" s="301"/>
      <c r="Q55" s="301"/>
      <c r="R55" s="301"/>
      <c r="S55" s="301"/>
    </row>
    <row r="56" spans="2:19" x14ac:dyDescent="0.25">
      <c r="E56" s="301"/>
      <c r="F56" s="301"/>
      <c r="G56" s="301"/>
      <c r="H56" s="301"/>
      <c r="I56" s="301"/>
      <c r="J56" s="301"/>
      <c r="K56" s="301"/>
      <c r="L56" s="301"/>
      <c r="M56" s="301"/>
      <c r="N56" s="301"/>
      <c r="O56" s="301"/>
      <c r="P56" s="301"/>
      <c r="Q56" s="301"/>
      <c r="R56" s="301"/>
      <c r="S56" s="301"/>
    </row>
    <row r="57" spans="2:19" x14ac:dyDescent="0.25">
      <c r="E57" s="301"/>
      <c r="F57" s="301"/>
      <c r="G57" s="301"/>
      <c r="H57" s="301"/>
      <c r="I57" s="301"/>
      <c r="J57" s="301"/>
      <c r="K57" s="301"/>
      <c r="L57" s="301"/>
      <c r="M57" s="301"/>
      <c r="N57" s="301"/>
      <c r="O57" s="301"/>
      <c r="P57" s="301"/>
      <c r="Q57" s="301"/>
      <c r="R57" s="301"/>
      <c r="S57" s="301"/>
    </row>
    <row r="58" spans="2:19" x14ac:dyDescent="0.25">
      <c r="E58" s="301"/>
      <c r="F58" s="301"/>
      <c r="G58" s="301"/>
      <c r="H58" s="301"/>
      <c r="I58" s="301"/>
      <c r="J58" s="301"/>
      <c r="K58" s="301"/>
      <c r="L58" s="301"/>
      <c r="M58" s="301"/>
      <c r="N58" s="301"/>
      <c r="O58" s="301"/>
      <c r="P58" s="301"/>
      <c r="Q58" s="301"/>
      <c r="R58" s="301"/>
      <c r="S58" s="301"/>
    </row>
    <row r="59" spans="2:19" x14ac:dyDescent="0.25">
      <c r="E59" s="301"/>
      <c r="F59" s="301"/>
      <c r="G59" s="301"/>
      <c r="H59" s="301"/>
      <c r="I59" s="301"/>
      <c r="J59" s="301"/>
      <c r="K59" s="301"/>
      <c r="L59" s="301"/>
      <c r="M59" s="301"/>
      <c r="N59" s="301"/>
      <c r="O59" s="301"/>
      <c r="P59" s="301"/>
      <c r="Q59" s="301"/>
      <c r="R59" s="301"/>
      <c r="S59" s="301"/>
    </row>
  </sheetData>
  <pageMargins left="0.7" right="0.7" top="0.75" bottom="0.75" header="0.3" footer="0.3"/>
  <pageSetup scale="69" orientation="landscape" horizontalDpi="4294967294" verticalDpi="4294967294" r:id="rId1"/>
  <headerFooter>
    <oddFooter>&amp;Z&amp;F&amp;RPage &amp;P</oddFooter>
  </headerFooter>
  <ignoredErrors>
    <ignoredError sqref="V37" formula="1"/>
  </ignoredErrors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100-000000000000}">
  <sheetPr codeName="Sheet158">
    <tabColor theme="6" tint="-0.249977111117893"/>
    <pageSetUpPr fitToPage="1"/>
  </sheetPr>
  <dimension ref="A1:AB59"/>
  <sheetViews>
    <sheetView workbookViewId="0"/>
  </sheetViews>
  <sheetFormatPr defaultColWidth="8.85546875" defaultRowHeight="15" x14ac:dyDescent="0.25"/>
  <cols>
    <col min="1" max="1" width="20.85546875" customWidth="1"/>
    <col min="2" max="2" width="8.7109375" customWidth="1"/>
    <col min="3" max="3" width="12.85546875" customWidth="1"/>
    <col min="4" max="12" width="7.42578125" hidden="1" customWidth="1"/>
    <col min="13" max="13" width="7.5703125" hidden="1" customWidth="1"/>
    <col min="14" max="25" width="10.42578125" customWidth="1"/>
  </cols>
  <sheetData>
    <row r="1" spans="1:28" x14ac:dyDescent="0.25">
      <c r="A1" s="11" t="s">
        <v>10</v>
      </c>
      <c r="O1" t="s">
        <v>647</v>
      </c>
    </row>
    <row r="2" spans="1:28" x14ac:dyDescent="0.25">
      <c r="A2" s="9" t="s">
        <v>438</v>
      </c>
    </row>
    <row r="3" spans="1:28" x14ac:dyDescent="0.25">
      <c r="A3" s="9" t="s">
        <v>918</v>
      </c>
    </row>
    <row r="4" spans="1:28" x14ac:dyDescent="0.25">
      <c r="R4" s="40" t="s">
        <v>4</v>
      </c>
      <c r="S4" s="41"/>
      <c r="T4" s="40" t="s">
        <v>8</v>
      </c>
    </row>
    <row r="5" spans="1:28" x14ac:dyDescent="0.25">
      <c r="A5" s="10" t="s">
        <v>9</v>
      </c>
      <c r="B5" s="12" t="s">
        <v>64</v>
      </c>
      <c r="C5" s="12" t="s">
        <v>12</v>
      </c>
      <c r="R5" s="42" t="s">
        <v>2</v>
      </c>
      <c r="S5" s="42" t="s">
        <v>60</v>
      </c>
      <c r="T5" s="42" t="s">
        <v>7</v>
      </c>
    </row>
    <row r="6" spans="1:28" x14ac:dyDescent="0.25">
      <c r="B6" s="3"/>
      <c r="R6" s="3"/>
    </row>
    <row r="7" spans="1:28" x14ac:dyDescent="0.25">
      <c r="A7" s="213" t="s">
        <v>760</v>
      </c>
      <c r="B7" s="212"/>
      <c r="C7" s="214" t="s">
        <v>939</v>
      </c>
      <c r="D7" s="293"/>
      <c r="E7" s="293"/>
      <c r="F7" s="293"/>
      <c r="G7" s="293"/>
      <c r="H7" s="293"/>
      <c r="I7" s="293"/>
      <c r="J7" s="293"/>
      <c r="K7" s="293"/>
      <c r="L7" s="293"/>
      <c r="M7" s="293"/>
      <c r="N7" s="293"/>
      <c r="O7" s="294"/>
      <c r="P7" s="6"/>
      <c r="Q7" s="6"/>
      <c r="R7" s="13">
        <f>+C14</f>
        <v>8000</v>
      </c>
      <c r="S7" s="13">
        <f>+-C43</f>
        <v>8000.0000000000009</v>
      </c>
      <c r="T7" s="13">
        <f>+R7-S7</f>
        <v>0</v>
      </c>
    </row>
    <row r="8" spans="1:28" x14ac:dyDescent="0.25">
      <c r="A8" s="213"/>
      <c r="B8" s="3">
        <v>823</v>
      </c>
      <c r="D8" s="293"/>
      <c r="E8" s="293"/>
      <c r="F8" s="293"/>
      <c r="G8" s="293"/>
      <c r="H8" s="293"/>
      <c r="I8" s="293"/>
      <c r="J8" s="293"/>
      <c r="K8" s="293"/>
      <c r="L8" s="293"/>
      <c r="M8" s="293"/>
      <c r="N8" s="293"/>
      <c r="O8" s="294"/>
      <c r="P8" s="6"/>
      <c r="Q8" s="6"/>
    </row>
    <row r="9" spans="1:28" x14ac:dyDescent="0.25">
      <c r="A9" s="2"/>
      <c r="B9" s="3"/>
      <c r="D9" s="293"/>
      <c r="E9" s="293"/>
      <c r="F9" s="293"/>
      <c r="G9" s="293"/>
      <c r="H9" s="293"/>
      <c r="I9" s="293"/>
      <c r="J9" s="293"/>
      <c r="K9" s="293"/>
      <c r="L9" s="293"/>
      <c r="M9" s="293"/>
      <c r="N9" s="293"/>
      <c r="O9" s="294"/>
      <c r="P9" s="6"/>
      <c r="Q9" s="6"/>
    </row>
    <row r="10" spans="1:28" x14ac:dyDescent="0.25">
      <c r="B10" s="3"/>
    </row>
    <row r="11" spans="1:28" x14ac:dyDescent="0.25">
      <c r="A11" s="686" t="s">
        <v>66</v>
      </c>
      <c r="B11" s="212" t="s">
        <v>656</v>
      </c>
      <c r="C11" s="214"/>
    </row>
    <row r="12" spans="1:28" x14ac:dyDescent="0.25">
      <c r="B12" s="28"/>
      <c r="C12" s="2"/>
    </row>
    <row r="13" spans="1:28" x14ac:dyDescent="0.25">
      <c r="A13" s="9" t="s">
        <v>5</v>
      </c>
      <c r="C13" s="31" t="s">
        <v>3</v>
      </c>
      <c r="D13" s="32">
        <v>1994</v>
      </c>
      <c r="E13" s="32">
        <v>1995</v>
      </c>
      <c r="F13" s="32">
        <v>1996</v>
      </c>
      <c r="G13" s="32">
        <v>1997</v>
      </c>
      <c r="H13" s="32">
        <v>1998</v>
      </c>
      <c r="I13" s="32">
        <v>1999</v>
      </c>
      <c r="J13" s="32">
        <v>2000</v>
      </c>
      <c r="K13" s="32">
        <v>2001</v>
      </c>
      <c r="L13" s="32">
        <v>2002</v>
      </c>
      <c r="M13" s="32">
        <v>2003</v>
      </c>
      <c r="N13" s="32">
        <v>2004</v>
      </c>
      <c r="O13" s="32">
        <v>2005</v>
      </c>
      <c r="P13" s="32">
        <v>2006</v>
      </c>
      <c r="Q13" s="32">
        <v>2007</v>
      </c>
      <c r="R13" s="32">
        <v>2008</v>
      </c>
      <c r="S13" s="32">
        <v>2009</v>
      </c>
      <c r="T13" s="32">
        <v>2010</v>
      </c>
      <c r="U13" s="32">
        <v>2011</v>
      </c>
      <c r="V13" s="32">
        <v>2012</v>
      </c>
      <c r="W13" s="32">
        <v>2013</v>
      </c>
      <c r="X13" s="32">
        <v>2014</v>
      </c>
      <c r="Y13" s="328">
        <v>2015</v>
      </c>
      <c r="Z13" s="32">
        <v>2016</v>
      </c>
      <c r="AA13" s="328">
        <v>2017</v>
      </c>
      <c r="AB13" s="32">
        <v>2018</v>
      </c>
    </row>
    <row r="14" spans="1:28" x14ac:dyDescent="0.25">
      <c r="A14" s="9" t="s">
        <v>73</v>
      </c>
      <c r="C14" s="295">
        <f>SUM(D14:Y14)</f>
        <v>8000</v>
      </c>
      <c r="D14" s="233">
        <v>0</v>
      </c>
      <c r="E14" s="233">
        <v>0</v>
      </c>
      <c r="F14" s="233">
        <v>0</v>
      </c>
      <c r="G14" s="233">
        <v>0</v>
      </c>
      <c r="H14" s="233">
        <v>0</v>
      </c>
      <c r="I14" s="233">
        <v>0</v>
      </c>
      <c r="J14" s="233">
        <v>0</v>
      </c>
      <c r="K14" s="233">
        <v>0</v>
      </c>
      <c r="L14" s="233">
        <v>0</v>
      </c>
      <c r="M14" s="233">
        <v>0</v>
      </c>
      <c r="N14" s="233"/>
      <c r="O14" s="233"/>
      <c r="P14" s="233"/>
      <c r="Q14" s="233"/>
      <c r="R14" s="233"/>
      <c r="S14" s="233"/>
      <c r="T14" s="233"/>
      <c r="U14" s="233"/>
      <c r="V14" s="29">
        <v>8000</v>
      </c>
      <c r="W14" s="233"/>
      <c r="X14" s="233"/>
    </row>
    <row r="15" spans="1:28" x14ac:dyDescent="0.25">
      <c r="A15" s="34"/>
      <c r="B15" s="2"/>
      <c r="C15" s="2"/>
      <c r="S15" s="233"/>
      <c r="T15" s="233"/>
      <c r="U15" s="233"/>
      <c r="V15" s="233"/>
      <c r="W15" s="233"/>
      <c r="X15" s="233"/>
    </row>
    <row r="16" spans="1:28" x14ac:dyDescent="0.25">
      <c r="A16" s="9" t="s">
        <v>6</v>
      </c>
      <c r="B16" s="3">
        <v>1994</v>
      </c>
      <c r="C16" s="13">
        <f>-SUM(D16:Y16)</f>
        <v>0</v>
      </c>
      <c r="D16" s="297">
        <f>+D$14/7/2</f>
        <v>0</v>
      </c>
      <c r="E16" s="297"/>
      <c r="F16" s="297"/>
      <c r="G16" s="297"/>
      <c r="H16" s="297"/>
      <c r="I16" s="297"/>
      <c r="J16" s="297"/>
      <c r="K16" s="297"/>
      <c r="L16" s="297"/>
      <c r="M16" s="297"/>
      <c r="N16" s="297"/>
      <c r="O16" s="297"/>
      <c r="P16" s="297"/>
      <c r="Q16" s="297"/>
      <c r="R16" s="297"/>
      <c r="S16" s="233"/>
      <c r="T16" s="233"/>
      <c r="U16" s="233"/>
      <c r="V16" s="233"/>
      <c r="W16" s="233"/>
      <c r="X16" s="233"/>
      <c r="Y16" s="297"/>
      <c r="Z16" s="297"/>
    </row>
    <row r="17" spans="1:26" x14ac:dyDescent="0.25">
      <c r="B17" s="3">
        <v>1995</v>
      </c>
      <c r="C17" s="13">
        <f t="shared" ref="C17:C41" si="0">-SUM(D17:Y17)</f>
        <v>0</v>
      </c>
      <c r="D17" s="297">
        <f>+D$14/7</f>
        <v>0</v>
      </c>
      <c r="E17" s="297">
        <f>+E$14/7/2</f>
        <v>0</v>
      </c>
      <c r="F17" s="297"/>
      <c r="G17" s="297"/>
      <c r="H17" s="297"/>
      <c r="I17" s="297"/>
      <c r="J17" s="297"/>
      <c r="K17" s="297"/>
      <c r="L17" s="297"/>
      <c r="M17" s="297"/>
      <c r="N17" s="297"/>
      <c r="O17" s="297"/>
      <c r="P17" s="297"/>
      <c r="Q17" s="297"/>
      <c r="R17" s="297"/>
      <c r="S17" s="233"/>
      <c r="T17" s="233"/>
      <c r="U17" s="233"/>
      <c r="V17" s="233"/>
      <c r="W17" s="233"/>
      <c r="X17" s="233"/>
      <c r="Y17" s="297"/>
      <c r="Z17" s="297"/>
    </row>
    <row r="18" spans="1:26" x14ac:dyDescent="0.25">
      <c r="B18" s="3">
        <v>1996</v>
      </c>
      <c r="C18" s="13">
        <f t="shared" si="0"/>
        <v>0</v>
      </c>
      <c r="D18" s="297">
        <f>+D17</f>
        <v>0</v>
      </c>
      <c r="E18" s="297">
        <f>+E$14/7</f>
        <v>0</v>
      </c>
      <c r="F18" s="297">
        <f>+F$14/7/2</f>
        <v>0</v>
      </c>
      <c r="G18" s="297"/>
      <c r="H18" s="297"/>
      <c r="I18" s="297"/>
      <c r="J18" s="297"/>
      <c r="K18" s="297"/>
      <c r="L18" s="297"/>
      <c r="M18" s="297"/>
      <c r="N18" s="297"/>
      <c r="O18" s="297"/>
      <c r="P18" s="297"/>
      <c r="Q18" s="297"/>
      <c r="R18" s="297"/>
      <c r="S18" s="233"/>
      <c r="T18" s="233"/>
      <c r="U18" s="233"/>
      <c r="V18" s="233"/>
      <c r="W18" s="233"/>
      <c r="X18" s="233"/>
      <c r="Y18" s="297"/>
      <c r="Z18" s="297"/>
    </row>
    <row r="19" spans="1:26" x14ac:dyDescent="0.25">
      <c r="B19" s="3">
        <v>1997</v>
      </c>
      <c r="C19" s="13">
        <f t="shared" si="0"/>
        <v>0</v>
      </c>
      <c r="D19" s="297">
        <f>+D18</f>
        <v>0</v>
      </c>
      <c r="E19" s="297">
        <f>+E18</f>
        <v>0</v>
      </c>
      <c r="F19" s="297">
        <f>+F$14/7</f>
        <v>0</v>
      </c>
      <c r="G19" s="297">
        <f>+G$14/7/2</f>
        <v>0</v>
      </c>
      <c r="H19" s="297"/>
      <c r="I19" s="297"/>
      <c r="J19" s="297"/>
      <c r="K19" s="297"/>
      <c r="L19" s="297"/>
      <c r="M19" s="297"/>
      <c r="N19" s="297"/>
      <c r="O19" s="297"/>
      <c r="P19" s="297"/>
      <c r="Q19" s="297"/>
      <c r="R19" s="297"/>
      <c r="S19" s="233"/>
      <c r="T19" s="233"/>
      <c r="U19" s="233"/>
      <c r="V19" s="233"/>
      <c r="W19" s="233"/>
      <c r="X19" s="233"/>
      <c r="Y19" s="297"/>
      <c r="Z19" s="297"/>
    </row>
    <row r="20" spans="1:26" x14ac:dyDescent="0.25">
      <c r="B20" s="3">
        <v>1998</v>
      </c>
      <c r="C20" s="13">
        <f t="shared" si="0"/>
        <v>0</v>
      </c>
      <c r="D20" s="297">
        <f>+D19</f>
        <v>0</v>
      </c>
      <c r="E20" s="297">
        <f>+E19</f>
        <v>0</v>
      </c>
      <c r="F20" s="297">
        <f>+F19</f>
        <v>0</v>
      </c>
      <c r="G20" s="297">
        <f>+G$14/7</f>
        <v>0</v>
      </c>
      <c r="H20" s="297">
        <f>+H$14/7/2</f>
        <v>0</v>
      </c>
      <c r="I20" s="297"/>
      <c r="J20" s="297"/>
      <c r="K20" s="297"/>
      <c r="L20" s="297"/>
      <c r="M20" s="297"/>
      <c r="N20" s="297"/>
      <c r="O20" s="297"/>
      <c r="P20" s="297"/>
      <c r="Q20" s="297"/>
      <c r="R20" s="297"/>
      <c r="S20" s="233"/>
      <c r="T20" s="233"/>
      <c r="U20" s="233"/>
      <c r="V20" s="233"/>
      <c r="W20" s="233"/>
      <c r="X20" s="233"/>
      <c r="Y20" s="297"/>
      <c r="Z20" s="297"/>
    </row>
    <row r="21" spans="1:26" x14ac:dyDescent="0.25">
      <c r="B21" s="3">
        <v>1999</v>
      </c>
      <c r="C21" s="13">
        <f t="shared" si="0"/>
        <v>0</v>
      </c>
      <c r="D21" s="297">
        <f>+D20</f>
        <v>0</v>
      </c>
      <c r="E21" s="297">
        <f>+E20</f>
        <v>0</v>
      </c>
      <c r="F21" s="297">
        <f>+F20</f>
        <v>0</v>
      </c>
      <c r="G21" s="297">
        <f>+G20</f>
        <v>0</v>
      </c>
      <c r="H21" s="297">
        <f>+H$14/7</f>
        <v>0</v>
      </c>
      <c r="I21" s="297">
        <f>+I$14/7/2</f>
        <v>0</v>
      </c>
      <c r="J21" s="297"/>
      <c r="K21" s="297"/>
      <c r="L21" s="297"/>
      <c r="M21" s="297"/>
      <c r="N21" s="297"/>
      <c r="O21" s="297"/>
      <c r="P21" s="297"/>
      <c r="Q21" s="297"/>
      <c r="R21" s="297"/>
      <c r="S21" s="233"/>
      <c r="T21" s="233"/>
      <c r="U21" s="233"/>
      <c r="V21" s="233"/>
      <c r="W21" s="233"/>
      <c r="X21" s="233"/>
      <c r="Y21" s="297"/>
      <c r="Z21" s="297"/>
    </row>
    <row r="22" spans="1:26" x14ac:dyDescent="0.25">
      <c r="B22" s="3">
        <v>2000</v>
      </c>
      <c r="C22" s="13">
        <f t="shared" si="0"/>
        <v>0</v>
      </c>
      <c r="D22" s="297">
        <f>+D21</f>
        <v>0</v>
      </c>
      <c r="E22" s="297">
        <f>+E21</f>
        <v>0</v>
      </c>
      <c r="F22" s="297">
        <f>+F21</f>
        <v>0</v>
      </c>
      <c r="G22" s="297">
        <f>+G21</f>
        <v>0</v>
      </c>
      <c r="H22" s="297">
        <f>+H21</f>
        <v>0</v>
      </c>
      <c r="I22" s="297">
        <f>+I$14/7</f>
        <v>0</v>
      </c>
      <c r="J22" s="297">
        <f>+J$14/7/2</f>
        <v>0</v>
      </c>
      <c r="K22" s="297"/>
      <c r="L22" s="297"/>
      <c r="M22" s="297"/>
      <c r="N22" s="297"/>
      <c r="O22" s="297"/>
      <c r="P22" s="297"/>
      <c r="Q22" s="297"/>
      <c r="R22" s="297"/>
      <c r="S22" s="233"/>
      <c r="T22" s="233"/>
      <c r="U22" s="233"/>
      <c r="V22" s="233"/>
      <c r="W22" s="233"/>
      <c r="X22" s="233"/>
      <c r="Y22" s="297"/>
      <c r="Z22" s="297"/>
    </row>
    <row r="23" spans="1:26" x14ac:dyDescent="0.25">
      <c r="B23" s="3">
        <v>2001</v>
      </c>
      <c r="C23" s="13">
        <f t="shared" si="0"/>
        <v>0</v>
      </c>
      <c r="D23" s="297">
        <f>+D$14/7/2</f>
        <v>0</v>
      </c>
      <c r="E23" s="297">
        <f>+E22</f>
        <v>0</v>
      </c>
      <c r="F23" s="297">
        <f>+F22</f>
        <v>0</v>
      </c>
      <c r="G23" s="297">
        <f>+G22</f>
        <v>0</v>
      </c>
      <c r="H23" s="297">
        <f>+H22</f>
        <v>0</v>
      </c>
      <c r="I23" s="297">
        <f>+I22</f>
        <v>0</v>
      </c>
      <c r="J23" s="297">
        <f>+J$14/7</f>
        <v>0</v>
      </c>
      <c r="K23" s="297">
        <f>+K$14/7/2</f>
        <v>0</v>
      </c>
      <c r="L23" s="297"/>
      <c r="M23" s="297"/>
      <c r="N23" s="297"/>
      <c r="O23" s="297"/>
      <c r="P23" s="297"/>
      <c r="Q23" s="297"/>
      <c r="R23" s="297"/>
      <c r="S23" s="233"/>
      <c r="T23" s="233"/>
      <c r="U23" s="233"/>
      <c r="V23" s="233"/>
      <c r="W23" s="233"/>
      <c r="X23" s="233"/>
      <c r="Y23" s="297"/>
      <c r="Z23" s="297"/>
    </row>
    <row r="24" spans="1:26" x14ac:dyDescent="0.25">
      <c r="B24" s="3">
        <v>2002</v>
      </c>
      <c r="C24" s="13">
        <f t="shared" si="0"/>
        <v>0</v>
      </c>
      <c r="D24" s="297"/>
      <c r="E24" s="297">
        <f>+E$14/7/2</f>
        <v>0</v>
      </c>
      <c r="F24" s="297">
        <f>+F23</f>
        <v>0</v>
      </c>
      <c r="G24" s="297">
        <f>+G23</f>
        <v>0</v>
      </c>
      <c r="H24" s="297">
        <f>+H23</f>
        <v>0</v>
      </c>
      <c r="I24" s="297">
        <f>+I23</f>
        <v>0</v>
      </c>
      <c r="J24" s="297">
        <f>+J23</f>
        <v>0</v>
      </c>
      <c r="K24" s="297">
        <f>+K$14/7</f>
        <v>0</v>
      </c>
      <c r="L24" s="297">
        <f>+L$14/7/2</f>
        <v>0</v>
      </c>
      <c r="M24" s="297"/>
      <c r="N24" s="297"/>
      <c r="O24" s="297"/>
      <c r="P24" s="297"/>
      <c r="Q24" s="297"/>
      <c r="R24" s="297"/>
      <c r="S24" s="233"/>
      <c r="T24" s="233"/>
      <c r="U24" s="233"/>
      <c r="V24" s="233"/>
      <c r="W24" s="233"/>
      <c r="X24" s="233"/>
      <c r="Y24" s="297"/>
      <c r="Z24" s="297"/>
    </row>
    <row r="25" spans="1:26" x14ac:dyDescent="0.25">
      <c r="B25" s="3">
        <v>2003</v>
      </c>
      <c r="C25" s="13">
        <f t="shared" si="0"/>
        <v>0</v>
      </c>
      <c r="D25" s="297"/>
      <c r="E25" s="297"/>
      <c r="F25" s="297">
        <f>+F$14/7/2</f>
        <v>0</v>
      </c>
      <c r="G25" s="297">
        <f>+G24</f>
        <v>0</v>
      </c>
      <c r="H25" s="297">
        <f>+H24</f>
        <v>0</v>
      </c>
      <c r="I25" s="297">
        <f>+I24</f>
        <v>0</v>
      </c>
      <c r="J25" s="297">
        <f>+J24</f>
        <v>0</v>
      </c>
      <c r="K25" s="297">
        <f>+K24</f>
        <v>0</v>
      </c>
      <c r="L25" s="297">
        <f>+L$14/7</f>
        <v>0</v>
      </c>
      <c r="M25" s="297">
        <f>+M$14/7/2</f>
        <v>0</v>
      </c>
      <c r="N25" s="297"/>
      <c r="O25" s="297"/>
      <c r="P25" s="297"/>
      <c r="Q25" s="297"/>
      <c r="R25" s="297"/>
      <c r="S25" s="233"/>
      <c r="T25" s="233"/>
      <c r="U25" s="233"/>
      <c r="V25" s="233"/>
      <c r="W25" s="233"/>
      <c r="X25" s="233"/>
      <c r="Y25" s="297"/>
      <c r="Z25" s="297"/>
    </row>
    <row r="26" spans="1:26" x14ac:dyDescent="0.25">
      <c r="B26" s="3">
        <v>2004</v>
      </c>
      <c r="C26" s="13">
        <f t="shared" si="0"/>
        <v>0</v>
      </c>
      <c r="D26" s="297"/>
      <c r="E26" s="297"/>
      <c r="F26" s="297"/>
      <c r="G26" s="297">
        <f>+G$14/7/2</f>
        <v>0</v>
      </c>
      <c r="H26" s="297">
        <f>+H25</f>
        <v>0</v>
      </c>
      <c r="I26" s="297">
        <f>+I25</f>
        <v>0</v>
      </c>
      <c r="J26" s="297">
        <f>+J25</f>
        <v>0</v>
      </c>
      <c r="K26" s="297">
        <f>+K25</f>
        <v>0</v>
      </c>
      <c r="L26" s="297">
        <f>+L25</f>
        <v>0</v>
      </c>
      <c r="M26" s="297">
        <f>+M$14/7</f>
        <v>0</v>
      </c>
      <c r="N26" s="7">
        <f>+N$14/7/2</f>
        <v>0</v>
      </c>
      <c r="O26" s="7"/>
      <c r="P26" s="7"/>
      <c r="Q26" s="7"/>
      <c r="R26" s="7"/>
      <c r="S26" s="43"/>
      <c r="T26" s="43"/>
      <c r="U26" s="43"/>
      <c r="V26" s="43"/>
      <c r="W26" s="43"/>
      <c r="X26" s="43"/>
      <c r="Y26" s="7"/>
      <c r="Z26" s="297"/>
    </row>
    <row r="27" spans="1:26" x14ac:dyDescent="0.25">
      <c r="B27" s="3">
        <v>2005</v>
      </c>
      <c r="C27" s="13">
        <f t="shared" si="0"/>
        <v>0</v>
      </c>
      <c r="D27" s="297"/>
      <c r="E27" s="297"/>
      <c r="F27" s="297"/>
      <c r="G27" s="297"/>
      <c r="H27" s="297">
        <f>+H$14/7/2</f>
        <v>0</v>
      </c>
      <c r="I27" s="297">
        <f>+I26</f>
        <v>0</v>
      </c>
      <c r="J27" s="297">
        <f>+J26</f>
        <v>0</v>
      </c>
      <c r="K27" s="297">
        <f>+K26</f>
        <v>0</v>
      </c>
      <c r="L27" s="297">
        <f>+L26</f>
        <v>0</v>
      </c>
      <c r="M27" s="297">
        <f>+M26</f>
        <v>0</v>
      </c>
      <c r="N27" s="7">
        <f>+N$14/7</f>
        <v>0</v>
      </c>
      <c r="O27" s="7">
        <f>+O$14/7/2</f>
        <v>0</v>
      </c>
      <c r="P27" s="7"/>
      <c r="Q27" s="7"/>
      <c r="R27" s="7"/>
      <c r="S27" s="43"/>
      <c r="T27" s="43"/>
      <c r="U27" s="43"/>
      <c r="V27" s="43"/>
      <c r="W27" s="43"/>
      <c r="X27" s="43"/>
      <c r="Y27" s="7"/>
      <c r="Z27" s="297"/>
    </row>
    <row r="28" spans="1:26" x14ac:dyDescent="0.25">
      <c r="B28" s="3">
        <v>2006</v>
      </c>
      <c r="C28" s="13">
        <f t="shared" si="0"/>
        <v>0</v>
      </c>
      <c r="D28" s="297"/>
      <c r="E28" s="297"/>
      <c r="F28" s="297"/>
      <c r="G28" s="297"/>
      <c r="H28" s="297"/>
      <c r="I28" s="297">
        <f>+I$14/7/2</f>
        <v>0</v>
      </c>
      <c r="J28" s="297">
        <f>+J27</f>
        <v>0</v>
      </c>
      <c r="K28" s="297">
        <f>+K27</f>
        <v>0</v>
      </c>
      <c r="L28" s="297">
        <f>+L27</f>
        <v>0</v>
      </c>
      <c r="M28" s="297">
        <f>+M27</f>
        <v>0</v>
      </c>
      <c r="N28" s="7">
        <f>+N27</f>
        <v>0</v>
      </c>
      <c r="O28" s="7">
        <f>+O$14/7</f>
        <v>0</v>
      </c>
      <c r="P28" s="7">
        <f>+P$14/7/2</f>
        <v>0</v>
      </c>
      <c r="Q28" s="7"/>
      <c r="R28" s="7"/>
      <c r="S28" s="43"/>
      <c r="T28" s="43"/>
      <c r="U28" s="43"/>
      <c r="V28" s="43"/>
      <c r="W28" s="43"/>
      <c r="X28" s="43"/>
      <c r="Y28" s="7"/>
      <c r="Z28" s="297"/>
    </row>
    <row r="29" spans="1:26" x14ac:dyDescent="0.25">
      <c r="B29" s="3">
        <v>2007</v>
      </c>
      <c r="C29" s="13">
        <f t="shared" si="0"/>
        <v>0</v>
      </c>
      <c r="D29" s="297"/>
      <c r="E29" s="297"/>
      <c r="F29" s="297"/>
      <c r="G29" s="297"/>
      <c r="H29" s="297"/>
      <c r="I29" s="297"/>
      <c r="J29" s="297">
        <f>+J$14/7/2</f>
        <v>0</v>
      </c>
      <c r="K29" s="297">
        <f>+K28</f>
        <v>0</v>
      </c>
      <c r="L29" s="297">
        <f>+L28</f>
        <v>0</v>
      </c>
      <c r="M29" s="297">
        <f>+M28</f>
        <v>0</v>
      </c>
      <c r="N29" s="7">
        <f>+N28</f>
        <v>0</v>
      </c>
      <c r="O29" s="7">
        <f>+O28</f>
        <v>0</v>
      </c>
      <c r="P29" s="7">
        <f>+P$14/7</f>
        <v>0</v>
      </c>
      <c r="Q29" s="7">
        <f>+Q$14/7/2</f>
        <v>0</v>
      </c>
      <c r="R29" s="7"/>
      <c r="S29" s="43"/>
      <c r="T29" s="43"/>
      <c r="U29" s="43"/>
      <c r="V29" s="43"/>
      <c r="W29" s="43"/>
      <c r="X29" s="43"/>
      <c r="Y29" s="7"/>
      <c r="Z29" s="297"/>
    </row>
    <row r="30" spans="1:26" x14ac:dyDescent="0.25">
      <c r="B30" s="3">
        <v>2008</v>
      </c>
      <c r="C30" s="13">
        <f t="shared" si="0"/>
        <v>0</v>
      </c>
      <c r="D30" s="297"/>
      <c r="E30" s="297"/>
      <c r="F30" s="297"/>
      <c r="G30" s="297"/>
      <c r="H30" s="297"/>
      <c r="I30" s="297"/>
      <c r="J30" s="297"/>
      <c r="K30" s="297">
        <f>+K$14/7/2</f>
        <v>0</v>
      </c>
      <c r="L30" s="297">
        <f>+L29</f>
        <v>0</v>
      </c>
      <c r="M30" s="297">
        <f>+M29</f>
        <v>0</v>
      </c>
      <c r="N30" s="7">
        <f>+N29</f>
        <v>0</v>
      </c>
      <c r="O30" s="7">
        <f>+O29</f>
        <v>0</v>
      </c>
      <c r="P30" s="7">
        <f>+P29</f>
        <v>0</v>
      </c>
      <c r="Q30" s="7">
        <f>+Q$14/7</f>
        <v>0</v>
      </c>
      <c r="R30" s="7">
        <f>+R$14/7/2</f>
        <v>0</v>
      </c>
      <c r="S30" s="43"/>
      <c r="T30" s="43"/>
      <c r="U30" s="43"/>
      <c r="V30" s="43"/>
      <c r="W30" s="43"/>
      <c r="X30" s="43"/>
      <c r="Y30" s="7"/>
      <c r="Z30" s="297"/>
    </row>
    <row r="31" spans="1:26" x14ac:dyDescent="0.25">
      <c r="B31" s="3">
        <v>2009</v>
      </c>
      <c r="C31" s="13">
        <f t="shared" si="0"/>
        <v>0</v>
      </c>
      <c r="D31" s="297"/>
      <c r="E31" s="297"/>
      <c r="F31" s="297"/>
      <c r="G31" s="297"/>
      <c r="H31" s="297"/>
      <c r="I31" s="297"/>
      <c r="J31" s="297"/>
      <c r="K31" s="297"/>
      <c r="L31" s="297">
        <f>+L$14/7/2</f>
        <v>0</v>
      </c>
      <c r="M31" s="297">
        <f>+M30</f>
        <v>0</v>
      </c>
      <c r="N31" s="7">
        <f>+N30</f>
        <v>0</v>
      </c>
      <c r="O31" s="7">
        <f>+O30</f>
        <v>0</v>
      </c>
      <c r="P31" s="7">
        <f>+P30</f>
        <v>0</v>
      </c>
      <c r="Q31" s="7">
        <f>+Q30</f>
        <v>0</v>
      </c>
      <c r="R31" s="7">
        <f>+R$14/7</f>
        <v>0</v>
      </c>
      <c r="S31" s="43">
        <f>+S$14/7/2</f>
        <v>0</v>
      </c>
      <c r="T31" s="43"/>
      <c r="U31" s="43"/>
      <c r="V31" s="43"/>
      <c r="W31" s="43"/>
      <c r="X31" s="43"/>
      <c r="Y31" s="7"/>
      <c r="Z31" s="297"/>
    </row>
    <row r="32" spans="1:26" x14ac:dyDescent="0.25">
      <c r="A32" s="38" t="s">
        <v>59</v>
      </c>
      <c r="B32" s="3">
        <v>2010</v>
      </c>
      <c r="C32" s="13">
        <f t="shared" si="0"/>
        <v>0</v>
      </c>
      <c r="D32" s="297"/>
      <c r="E32" s="297"/>
      <c r="F32" s="297"/>
      <c r="G32" s="297"/>
      <c r="H32" s="297"/>
      <c r="I32" s="297"/>
      <c r="J32" s="297"/>
      <c r="K32" s="297"/>
      <c r="L32" s="297"/>
      <c r="M32" s="297">
        <f>+M$14/7/2</f>
        <v>0</v>
      </c>
      <c r="N32" s="7">
        <f>+N31</f>
        <v>0</v>
      </c>
      <c r="O32" s="7">
        <f>+O31</f>
        <v>0</v>
      </c>
      <c r="P32" s="7">
        <f>+P31</f>
        <v>0</v>
      </c>
      <c r="Q32" s="7">
        <f>+Q31</f>
        <v>0</v>
      </c>
      <c r="R32" s="7">
        <f>+R31</f>
        <v>0</v>
      </c>
      <c r="S32" s="43">
        <f>+S$14/7</f>
        <v>0</v>
      </c>
      <c r="T32" s="43">
        <f>+T$14/7/2</f>
        <v>0</v>
      </c>
      <c r="U32" s="43"/>
      <c r="V32" s="43"/>
      <c r="W32" s="43"/>
      <c r="X32" s="43"/>
      <c r="Y32" s="7"/>
      <c r="Z32" s="297"/>
    </row>
    <row r="33" spans="1:28" x14ac:dyDescent="0.25">
      <c r="A33" s="38"/>
      <c r="B33" s="3">
        <v>2011</v>
      </c>
      <c r="C33" s="13">
        <f t="shared" si="0"/>
        <v>0</v>
      </c>
      <c r="D33" s="297"/>
      <c r="E33" s="297"/>
      <c r="F33" s="297"/>
      <c r="G33" s="297"/>
      <c r="H33" s="297"/>
      <c r="I33" s="297"/>
      <c r="J33" s="297"/>
      <c r="K33" s="297"/>
      <c r="L33" s="297"/>
      <c r="M33" s="297"/>
      <c r="N33" s="7">
        <f>+N$14/7/2</f>
        <v>0</v>
      </c>
      <c r="O33" s="7">
        <f>+O32</f>
        <v>0</v>
      </c>
      <c r="P33" s="7">
        <f>+P32</f>
        <v>0</v>
      </c>
      <c r="Q33" s="7">
        <f>+Q32</f>
        <v>0</v>
      </c>
      <c r="R33" s="7">
        <f>+R32</f>
        <v>0</v>
      </c>
      <c r="S33" s="43">
        <f>+S32</f>
        <v>0</v>
      </c>
      <c r="T33" s="43">
        <f>+T$14/7</f>
        <v>0</v>
      </c>
      <c r="U33" s="43">
        <f>+U$14/7/2</f>
        <v>0</v>
      </c>
      <c r="V33" s="43"/>
      <c r="W33" s="43"/>
      <c r="X33" s="43"/>
      <c r="Y33" s="7"/>
      <c r="Z33" s="297"/>
    </row>
    <row r="34" spans="1:28" x14ac:dyDescent="0.25">
      <c r="A34" s="38"/>
      <c r="B34" s="3">
        <v>2012</v>
      </c>
      <c r="C34" s="13">
        <f t="shared" si="0"/>
        <v>-571.42857142857144</v>
      </c>
      <c r="D34" s="297"/>
      <c r="E34" s="297"/>
      <c r="F34" s="297"/>
      <c r="G34" s="297"/>
      <c r="H34" s="297"/>
      <c r="I34" s="297"/>
      <c r="J34" s="297"/>
      <c r="K34" s="297"/>
      <c r="L34" s="297"/>
      <c r="M34" s="297"/>
      <c r="N34" s="7"/>
      <c r="O34" s="7">
        <f>+O$14/7/2</f>
        <v>0</v>
      </c>
      <c r="P34" s="7">
        <f>+P33</f>
        <v>0</v>
      </c>
      <c r="Q34" s="7">
        <f>+Q33</f>
        <v>0</v>
      </c>
      <c r="R34" s="7">
        <f>+R33</f>
        <v>0</v>
      </c>
      <c r="S34" s="43">
        <f>+S33</f>
        <v>0</v>
      </c>
      <c r="T34" s="43">
        <f>+T$14/7</f>
        <v>0</v>
      </c>
      <c r="U34" s="43">
        <f>+U$14/7</f>
        <v>0</v>
      </c>
      <c r="V34" s="43">
        <f>$V$14/7/2</f>
        <v>571.42857142857144</v>
      </c>
      <c r="W34" s="43"/>
      <c r="X34" s="43"/>
      <c r="Y34" s="7"/>
      <c r="Z34" s="297"/>
    </row>
    <row r="35" spans="1:28" x14ac:dyDescent="0.25">
      <c r="A35" s="38"/>
      <c r="B35" s="3">
        <v>2013</v>
      </c>
      <c r="C35" s="13">
        <f t="shared" si="0"/>
        <v>-1142.8571428571429</v>
      </c>
      <c r="D35" s="297"/>
      <c r="E35" s="297"/>
      <c r="F35" s="297"/>
      <c r="G35" s="297"/>
      <c r="H35" s="297"/>
      <c r="I35" s="297"/>
      <c r="J35" s="297"/>
      <c r="K35" s="297"/>
      <c r="L35" s="297"/>
      <c r="M35" s="297"/>
      <c r="N35" s="7"/>
      <c r="O35" s="7"/>
      <c r="P35" s="7">
        <f>P14/7/2</f>
        <v>0</v>
      </c>
      <c r="Q35" s="7">
        <f>Q14</f>
        <v>0</v>
      </c>
      <c r="R35" s="7">
        <f t="shared" ref="R35:U36" si="1">R34</f>
        <v>0</v>
      </c>
      <c r="S35" s="43">
        <f t="shared" si="1"/>
        <v>0</v>
      </c>
      <c r="T35" s="43">
        <f t="shared" si="1"/>
        <v>0</v>
      </c>
      <c r="U35" s="43">
        <f t="shared" si="1"/>
        <v>0</v>
      </c>
      <c r="V35" s="43">
        <f>$V$14/7</f>
        <v>1142.8571428571429</v>
      </c>
      <c r="W35" s="43">
        <f>W14/7/2</f>
        <v>0</v>
      </c>
      <c r="X35" s="43"/>
      <c r="Y35" s="7"/>
      <c r="Z35" s="297"/>
    </row>
    <row r="36" spans="1:28" x14ac:dyDescent="0.25">
      <c r="A36" s="38"/>
      <c r="B36" s="3">
        <v>2014</v>
      </c>
      <c r="C36" s="13">
        <f t="shared" si="0"/>
        <v>-1142.8571428571429</v>
      </c>
      <c r="D36" s="297"/>
      <c r="E36" s="297"/>
      <c r="F36" s="297"/>
      <c r="G36" s="297"/>
      <c r="H36" s="297"/>
      <c r="I36" s="297"/>
      <c r="J36" s="297"/>
      <c r="K36" s="297"/>
      <c r="L36" s="297"/>
      <c r="M36" s="297"/>
      <c r="N36" s="7"/>
      <c r="O36" s="7"/>
      <c r="P36" s="7"/>
      <c r="Q36" s="7">
        <f>Q14/7/2</f>
        <v>0</v>
      </c>
      <c r="R36" s="7">
        <f t="shared" si="1"/>
        <v>0</v>
      </c>
      <c r="S36" s="43">
        <f t="shared" si="1"/>
        <v>0</v>
      </c>
      <c r="T36" s="43">
        <f t="shared" si="1"/>
        <v>0</v>
      </c>
      <c r="U36" s="43">
        <f t="shared" si="1"/>
        <v>0</v>
      </c>
      <c r="V36" s="43">
        <f t="shared" ref="V36:V40" si="2">$V$14/7</f>
        <v>1142.8571428571429</v>
      </c>
      <c r="W36" s="43">
        <f>W14</f>
        <v>0</v>
      </c>
      <c r="X36" s="43">
        <f>X14/7/2</f>
        <v>0</v>
      </c>
      <c r="Y36" s="7"/>
      <c r="Z36" s="297"/>
    </row>
    <row r="37" spans="1:28" x14ac:dyDescent="0.25">
      <c r="A37" s="38"/>
      <c r="B37" s="3">
        <v>2015</v>
      </c>
      <c r="C37" s="13">
        <f t="shared" si="0"/>
        <v>-1142.8571428571429</v>
      </c>
      <c r="D37" s="297"/>
      <c r="E37" s="297"/>
      <c r="F37" s="297"/>
      <c r="G37" s="297"/>
      <c r="H37" s="297"/>
      <c r="I37" s="297"/>
      <c r="J37" s="297"/>
      <c r="K37" s="297"/>
      <c r="L37" s="297"/>
      <c r="M37" s="297"/>
      <c r="N37" s="7"/>
      <c r="O37" s="7"/>
      <c r="P37" s="7"/>
      <c r="Q37" s="7"/>
      <c r="R37" s="7">
        <f>R14/7/2</f>
        <v>0</v>
      </c>
      <c r="S37" s="43">
        <f>S36</f>
        <v>0</v>
      </c>
      <c r="T37" s="43">
        <f>T36</f>
        <v>0</v>
      </c>
      <c r="U37" s="43">
        <f>U36</f>
        <v>0</v>
      </c>
      <c r="V37" s="43">
        <f t="shared" si="2"/>
        <v>1142.8571428571429</v>
      </c>
      <c r="W37" s="43">
        <f>W36</f>
        <v>0</v>
      </c>
      <c r="X37" s="43">
        <f>X14/7</f>
        <v>0</v>
      </c>
      <c r="Y37" s="7">
        <f>Y14/7/2</f>
        <v>0</v>
      </c>
      <c r="Z37" s="297"/>
    </row>
    <row r="38" spans="1:28" x14ac:dyDescent="0.25">
      <c r="A38" s="38"/>
      <c r="B38" s="3">
        <v>2016</v>
      </c>
      <c r="C38" s="13">
        <f t="shared" si="0"/>
        <v>-1142.8571428571429</v>
      </c>
      <c r="D38" s="297"/>
      <c r="E38" s="297"/>
      <c r="F38" s="297"/>
      <c r="G38" s="297"/>
      <c r="H38" s="297"/>
      <c r="I38" s="297"/>
      <c r="J38" s="297"/>
      <c r="K38" s="297"/>
      <c r="L38" s="297"/>
      <c r="M38" s="297"/>
      <c r="N38" s="7"/>
      <c r="O38" s="7"/>
      <c r="P38" s="7"/>
      <c r="Q38" s="7"/>
      <c r="R38" s="7"/>
      <c r="S38" s="43"/>
      <c r="T38" s="43"/>
      <c r="U38" s="43"/>
      <c r="V38" s="43">
        <f t="shared" si="2"/>
        <v>1142.8571428571429</v>
      </c>
      <c r="W38" s="43"/>
      <c r="X38" s="43">
        <f>+X14/7</f>
        <v>0</v>
      </c>
      <c r="Y38" s="7"/>
      <c r="Z38" s="297"/>
    </row>
    <row r="39" spans="1:28" x14ac:dyDescent="0.25">
      <c r="A39" s="38"/>
      <c r="B39" s="3">
        <v>2017</v>
      </c>
      <c r="C39" s="13">
        <f t="shared" si="0"/>
        <v>-1142.8571428571429</v>
      </c>
      <c r="D39" s="297"/>
      <c r="E39" s="297"/>
      <c r="F39" s="297"/>
      <c r="G39" s="297"/>
      <c r="H39" s="297"/>
      <c r="I39" s="297"/>
      <c r="J39" s="297"/>
      <c r="K39" s="297"/>
      <c r="L39" s="297"/>
      <c r="M39" s="297"/>
      <c r="N39" s="7"/>
      <c r="O39" s="7"/>
      <c r="P39" s="7"/>
      <c r="Q39" s="7"/>
      <c r="R39" s="7"/>
      <c r="S39" s="43"/>
      <c r="T39" s="43"/>
      <c r="U39" s="43"/>
      <c r="V39" s="43">
        <f t="shared" si="2"/>
        <v>1142.8571428571429</v>
      </c>
      <c r="W39" s="43"/>
      <c r="X39" s="43"/>
      <c r="Y39" s="7"/>
      <c r="Z39" s="297"/>
    </row>
    <row r="40" spans="1:28" x14ac:dyDescent="0.25">
      <c r="A40" s="38"/>
      <c r="B40" s="3">
        <v>2018</v>
      </c>
      <c r="C40" s="13">
        <f t="shared" si="0"/>
        <v>-1142.8571428571429</v>
      </c>
      <c r="D40" s="297"/>
      <c r="E40" s="297"/>
      <c r="F40" s="297"/>
      <c r="G40" s="297"/>
      <c r="H40" s="297"/>
      <c r="I40" s="297"/>
      <c r="J40" s="297"/>
      <c r="K40" s="297"/>
      <c r="L40" s="297"/>
      <c r="M40" s="297"/>
      <c r="N40" s="7"/>
      <c r="O40" s="7"/>
      <c r="P40" s="7"/>
      <c r="Q40" s="7"/>
      <c r="R40" s="7"/>
      <c r="S40" s="43"/>
      <c r="T40" s="43"/>
      <c r="U40" s="43"/>
      <c r="V40" s="43">
        <f t="shared" si="2"/>
        <v>1142.8571428571429</v>
      </c>
      <c r="W40" s="43"/>
      <c r="X40" s="43"/>
      <c r="Y40" s="7"/>
      <c r="Z40" s="297"/>
    </row>
    <row r="41" spans="1:28" x14ac:dyDescent="0.25">
      <c r="A41" s="38"/>
      <c r="B41" s="3">
        <v>2019</v>
      </c>
      <c r="C41" s="13">
        <f t="shared" si="0"/>
        <v>-571.42857142857144</v>
      </c>
      <c r="D41" s="297"/>
      <c r="E41" s="297"/>
      <c r="F41" s="297"/>
      <c r="G41" s="297"/>
      <c r="H41" s="297"/>
      <c r="I41" s="297"/>
      <c r="J41" s="297"/>
      <c r="K41" s="297"/>
      <c r="L41" s="297"/>
      <c r="M41" s="297"/>
      <c r="N41" s="7"/>
      <c r="O41" s="7"/>
      <c r="P41" s="7"/>
      <c r="Q41" s="7"/>
      <c r="R41" s="7"/>
      <c r="S41" s="43"/>
      <c r="T41" s="43"/>
      <c r="U41" s="43"/>
      <c r="V41" s="43">
        <f>$V$14/7/2</f>
        <v>571.42857142857144</v>
      </c>
      <c r="W41" s="43"/>
      <c r="X41" s="43"/>
      <c r="Y41" s="7"/>
      <c r="Z41" s="297"/>
    </row>
    <row r="42" spans="1:28" x14ac:dyDescent="0.25">
      <c r="A42" s="38"/>
      <c r="B42" s="3"/>
      <c r="C42" s="12"/>
      <c r="D42" s="298"/>
      <c r="E42" s="298"/>
      <c r="F42" s="298"/>
      <c r="G42" s="298"/>
      <c r="H42" s="298"/>
      <c r="I42" s="298"/>
      <c r="J42" s="298"/>
      <c r="K42" s="298"/>
      <c r="L42" s="298"/>
      <c r="M42" s="298"/>
      <c r="N42" s="298"/>
      <c r="O42" s="298"/>
      <c r="P42" s="298"/>
      <c r="Q42" s="298"/>
      <c r="R42" s="298"/>
      <c r="S42" s="298"/>
      <c r="T42" s="298"/>
      <c r="U42" s="338"/>
      <c r="V42" s="275"/>
      <c r="W42" s="275"/>
      <c r="X42" s="275"/>
      <c r="Y42" s="297"/>
      <c r="Z42" s="297"/>
    </row>
    <row r="43" spans="1:28" x14ac:dyDescent="0.25">
      <c r="A43" s="38" t="s">
        <v>62</v>
      </c>
      <c r="B43" s="297">
        <f>SUM(D43:Y43)</f>
        <v>0</v>
      </c>
      <c r="C43" s="275">
        <f>SUM(C16:C42)</f>
        <v>-8000.0000000000009</v>
      </c>
      <c r="D43" s="297">
        <f>-SUM(D16:D42)+D14</f>
        <v>0</v>
      </c>
      <c r="E43" s="297">
        <f t="shared" ref="E43:T43" si="3">-SUM(E16:E42)+E14</f>
        <v>0</v>
      </c>
      <c r="F43" s="297">
        <f t="shared" si="3"/>
        <v>0</v>
      </c>
      <c r="G43" s="297">
        <f t="shared" si="3"/>
        <v>0</v>
      </c>
      <c r="H43" s="297">
        <f t="shared" si="3"/>
        <v>0</v>
      </c>
      <c r="I43" s="297">
        <f t="shared" si="3"/>
        <v>0</v>
      </c>
      <c r="J43" s="297">
        <f t="shared" si="3"/>
        <v>0</v>
      </c>
      <c r="K43" s="297">
        <f t="shared" si="3"/>
        <v>0</v>
      </c>
      <c r="L43" s="297">
        <f t="shared" si="3"/>
        <v>0</v>
      </c>
      <c r="M43" s="297">
        <f t="shared" si="3"/>
        <v>0</v>
      </c>
      <c r="N43" s="297">
        <f t="shared" si="3"/>
        <v>0</v>
      </c>
      <c r="O43" s="297">
        <f t="shared" si="3"/>
        <v>0</v>
      </c>
      <c r="P43" s="297">
        <f t="shared" si="3"/>
        <v>0</v>
      </c>
      <c r="Q43" s="297">
        <f t="shared" si="3"/>
        <v>0</v>
      </c>
      <c r="R43" s="297">
        <f t="shared" si="3"/>
        <v>0</v>
      </c>
      <c r="S43" s="297">
        <f t="shared" si="3"/>
        <v>0</v>
      </c>
      <c r="T43" s="297">
        <f t="shared" si="3"/>
        <v>0</v>
      </c>
      <c r="U43" s="330">
        <f>-SUM(U16:U42)+U14</f>
        <v>0</v>
      </c>
      <c r="V43" s="330">
        <f t="shared" ref="V43:AB43" si="4">-SUM(V16:V42)+V14</f>
        <v>0</v>
      </c>
      <c r="W43" s="330">
        <f t="shared" si="4"/>
        <v>0</v>
      </c>
      <c r="X43" s="330">
        <f t="shared" si="4"/>
        <v>0</v>
      </c>
      <c r="Y43" s="330">
        <f t="shared" si="4"/>
        <v>0</v>
      </c>
      <c r="Z43" s="330">
        <f t="shared" si="4"/>
        <v>0</v>
      </c>
      <c r="AA43" s="330">
        <f t="shared" si="4"/>
        <v>0</v>
      </c>
      <c r="AB43" s="330">
        <f t="shared" si="4"/>
        <v>0</v>
      </c>
    </row>
    <row r="44" spans="1:28" x14ac:dyDescent="0.25">
      <c r="A44" s="38"/>
      <c r="B44" s="275"/>
      <c r="C44" s="299"/>
      <c r="D44" s="297"/>
      <c r="E44" s="297"/>
      <c r="F44" s="297"/>
      <c r="G44" s="297"/>
      <c r="H44" s="297"/>
      <c r="I44" s="297"/>
      <c r="J44" s="297"/>
      <c r="K44" s="297"/>
      <c r="L44" s="297"/>
      <c r="M44" s="297"/>
      <c r="N44" s="297"/>
      <c r="O44" s="297"/>
      <c r="P44" s="297"/>
      <c r="Q44" s="297"/>
      <c r="R44" s="297"/>
      <c r="S44" s="297"/>
      <c r="T44" s="297"/>
      <c r="U44" s="297"/>
      <c r="V44" s="297"/>
      <c r="W44" s="297"/>
      <c r="X44" s="297"/>
      <c r="Y44" s="297"/>
      <c r="Z44" s="297"/>
    </row>
    <row r="45" spans="1:28" x14ac:dyDescent="0.25">
      <c r="A45" s="39" t="s">
        <v>63</v>
      </c>
      <c r="B45" s="3"/>
      <c r="C45" s="30">
        <f>+C14+C43</f>
        <v>0</v>
      </c>
      <c r="D45" s="297"/>
      <c r="E45" s="297"/>
      <c r="F45" s="297"/>
      <c r="G45" s="297"/>
      <c r="H45" s="297"/>
      <c r="I45" s="297"/>
      <c r="J45" s="297"/>
      <c r="K45" s="297"/>
      <c r="L45" s="297"/>
      <c r="M45" s="297"/>
      <c r="N45" s="297"/>
      <c r="O45" s="297"/>
      <c r="P45" s="297"/>
      <c r="Q45" s="297"/>
      <c r="R45" s="297"/>
      <c r="S45" s="297"/>
      <c r="T45" s="297"/>
      <c r="U45" s="297"/>
      <c r="V45" s="297"/>
      <c r="W45" s="297"/>
      <c r="X45" s="297"/>
      <c r="Y45" s="297"/>
      <c r="Z45" s="297"/>
    </row>
    <row r="46" spans="1:28" x14ac:dyDescent="0.25">
      <c r="A46" s="3"/>
      <c r="B46" s="3"/>
      <c r="C46" s="3"/>
      <c r="D46" s="297"/>
      <c r="E46" s="297"/>
      <c r="F46" s="297"/>
      <c r="G46" s="297"/>
      <c r="H46" s="297"/>
      <c r="I46" s="297"/>
      <c r="J46" s="297"/>
      <c r="K46" s="297"/>
      <c r="L46" s="297"/>
      <c r="M46" s="297"/>
      <c r="N46" s="297"/>
      <c r="O46" s="297"/>
      <c r="P46" s="297"/>
      <c r="Q46" s="297"/>
      <c r="R46" s="297"/>
      <c r="S46" s="297"/>
      <c r="T46" s="297"/>
      <c r="U46" s="297"/>
      <c r="V46" s="297"/>
      <c r="W46" s="297"/>
      <c r="X46" s="297"/>
      <c r="Y46" s="297"/>
      <c r="Z46" s="297"/>
    </row>
    <row r="47" spans="1:28" x14ac:dyDescent="0.25">
      <c r="A47" s="3"/>
      <c r="B47" s="36"/>
      <c r="C47" s="3"/>
      <c r="D47" s="297"/>
      <c r="E47" s="297"/>
      <c r="F47" s="297"/>
      <c r="G47" s="297"/>
      <c r="H47" s="297"/>
      <c r="I47" s="297"/>
      <c r="J47" s="297"/>
      <c r="K47" s="297"/>
      <c r="L47" s="297"/>
      <c r="M47" s="297"/>
      <c r="N47" s="297"/>
      <c r="O47" s="297"/>
      <c r="P47" s="297"/>
      <c r="Q47" s="297"/>
      <c r="R47" s="297"/>
      <c r="S47" s="297"/>
      <c r="T47" s="297"/>
      <c r="U47" s="297"/>
      <c r="V47" s="297"/>
      <c r="W47" s="297"/>
      <c r="X47" s="297"/>
      <c r="Y47" s="297"/>
      <c r="Z47" s="297"/>
    </row>
    <row r="48" spans="1:28" x14ac:dyDescent="0.25">
      <c r="A48" s="3"/>
      <c r="B48" s="3"/>
      <c r="C48" s="3"/>
      <c r="E48" s="297"/>
      <c r="F48" s="301"/>
      <c r="G48" s="301"/>
      <c r="H48" s="301"/>
      <c r="I48" s="301"/>
      <c r="J48" s="301"/>
      <c r="K48" s="301"/>
      <c r="L48" s="301"/>
      <c r="M48" s="301"/>
      <c r="N48" s="297">
        <f>SUM(E32:E48)</f>
        <v>0</v>
      </c>
      <c r="O48" s="301"/>
      <c r="P48" s="301"/>
      <c r="Q48" s="301"/>
      <c r="R48" s="301"/>
      <c r="S48" s="301"/>
    </row>
    <row r="49" spans="2:19" x14ac:dyDescent="0.25">
      <c r="B49" s="3"/>
      <c r="C49" s="3"/>
      <c r="E49" s="301"/>
      <c r="F49" s="301"/>
      <c r="G49" s="301"/>
      <c r="H49" s="301"/>
      <c r="I49" s="301"/>
      <c r="J49" s="301"/>
      <c r="K49" s="301"/>
      <c r="L49" s="301"/>
      <c r="M49" s="301"/>
      <c r="N49" s="301"/>
      <c r="O49" s="301"/>
      <c r="P49" s="301"/>
      <c r="Q49" s="301"/>
      <c r="R49" s="301"/>
      <c r="S49" s="301"/>
    </row>
    <row r="50" spans="2:19" x14ac:dyDescent="0.25">
      <c r="E50" s="301"/>
      <c r="F50" s="301"/>
      <c r="G50" s="301"/>
      <c r="H50" s="301"/>
      <c r="I50" s="301"/>
      <c r="J50" s="301"/>
      <c r="K50" s="301"/>
      <c r="L50" s="301"/>
      <c r="M50" s="301"/>
      <c r="N50" s="301"/>
      <c r="O50" s="301"/>
      <c r="P50" s="301"/>
      <c r="Q50" s="301"/>
      <c r="R50" s="301"/>
      <c r="S50" s="301"/>
    </row>
    <row r="51" spans="2:19" x14ac:dyDescent="0.25">
      <c r="E51" s="301"/>
      <c r="F51" s="301"/>
      <c r="G51" s="301"/>
      <c r="H51" s="301"/>
      <c r="I51" s="301"/>
      <c r="J51" s="301"/>
      <c r="K51" s="301"/>
      <c r="L51" s="301"/>
      <c r="M51" s="301"/>
      <c r="N51" s="301"/>
      <c r="O51" s="301"/>
      <c r="P51" s="301"/>
      <c r="Q51" s="301"/>
      <c r="R51" s="301"/>
      <c r="S51" s="301"/>
    </row>
    <row r="52" spans="2:19" x14ac:dyDescent="0.25">
      <c r="E52" s="301"/>
      <c r="F52" s="301"/>
      <c r="G52" s="301"/>
      <c r="H52" s="301"/>
      <c r="I52" s="301"/>
      <c r="J52" s="301"/>
      <c r="K52" s="301"/>
      <c r="L52" s="301"/>
      <c r="M52" s="301"/>
      <c r="N52" s="301"/>
      <c r="O52" s="301"/>
      <c r="P52" s="301"/>
      <c r="Q52" s="301"/>
      <c r="R52" s="301"/>
      <c r="S52" s="301"/>
    </row>
    <row r="53" spans="2:19" x14ac:dyDescent="0.25">
      <c r="E53" s="301"/>
      <c r="F53" s="301"/>
      <c r="G53" s="301"/>
      <c r="H53" s="301"/>
      <c r="I53" s="301"/>
      <c r="J53" s="301"/>
      <c r="K53" s="301"/>
      <c r="L53" s="301"/>
      <c r="M53" s="301"/>
      <c r="N53" s="301"/>
      <c r="O53" s="301"/>
      <c r="P53" s="301"/>
      <c r="Q53" s="301"/>
      <c r="R53" s="301"/>
      <c r="S53" s="301"/>
    </row>
    <row r="54" spans="2:19" x14ac:dyDescent="0.25">
      <c r="E54" s="301"/>
      <c r="F54" s="301"/>
      <c r="G54" s="301"/>
      <c r="H54" s="301"/>
      <c r="I54" s="301"/>
      <c r="J54" s="301"/>
      <c r="K54" s="301"/>
      <c r="L54" s="301"/>
      <c r="M54" s="301"/>
      <c r="N54" s="301"/>
      <c r="O54" s="301"/>
      <c r="P54" s="301"/>
      <c r="Q54" s="301"/>
      <c r="R54" s="301"/>
      <c r="S54" s="301"/>
    </row>
    <row r="55" spans="2:19" x14ac:dyDescent="0.25">
      <c r="E55" s="301"/>
      <c r="F55" s="301"/>
      <c r="G55" s="301"/>
      <c r="H55" s="301"/>
      <c r="I55" s="301"/>
      <c r="J55" s="301"/>
      <c r="K55" s="301"/>
      <c r="L55" s="301"/>
      <c r="M55" s="301"/>
      <c r="N55" s="301"/>
      <c r="O55" s="301"/>
      <c r="P55" s="301"/>
      <c r="Q55" s="301"/>
      <c r="R55" s="301"/>
      <c r="S55" s="301"/>
    </row>
    <row r="56" spans="2:19" x14ac:dyDescent="0.25">
      <c r="E56" s="301"/>
      <c r="F56" s="301"/>
      <c r="G56" s="301"/>
      <c r="H56" s="301"/>
      <c r="I56" s="301"/>
      <c r="J56" s="301"/>
      <c r="K56" s="301"/>
      <c r="L56" s="301"/>
      <c r="M56" s="301"/>
      <c r="N56" s="301"/>
      <c r="O56" s="301"/>
      <c r="P56" s="301"/>
      <c r="Q56" s="301"/>
      <c r="R56" s="301"/>
      <c r="S56" s="301"/>
    </row>
    <row r="57" spans="2:19" x14ac:dyDescent="0.25">
      <c r="E57" s="301"/>
      <c r="F57" s="301"/>
      <c r="G57" s="301"/>
      <c r="H57" s="301"/>
      <c r="I57" s="301"/>
      <c r="J57" s="301"/>
      <c r="K57" s="301"/>
      <c r="L57" s="301"/>
      <c r="M57" s="301"/>
      <c r="N57" s="301"/>
      <c r="O57" s="301"/>
      <c r="P57" s="301"/>
      <c r="Q57" s="301"/>
      <c r="R57" s="301"/>
      <c r="S57" s="301"/>
    </row>
    <row r="58" spans="2:19" x14ac:dyDescent="0.25">
      <c r="E58" s="301"/>
      <c r="F58" s="301"/>
      <c r="G58" s="301"/>
      <c r="H58" s="301"/>
      <c r="I58" s="301"/>
      <c r="J58" s="301"/>
      <c r="K58" s="301"/>
      <c r="L58" s="301"/>
      <c r="M58" s="301"/>
      <c r="N58" s="301"/>
      <c r="O58" s="301"/>
      <c r="P58" s="301"/>
      <c r="Q58" s="301"/>
      <c r="R58" s="301"/>
      <c r="S58" s="301"/>
    </row>
    <row r="59" spans="2:19" x14ac:dyDescent="0.25">
      <c r="E59" s="301"/>
      <c r="F59" s="301"/>
      <c r="G59" s="301"/>
      <c r="H59" s="301"/>
      <c r="I59" s="301"/>
      <c r="J59" s="301"/>
      <c r="K59" s="301"/>
      <c r="L59" s="301"/>
      <c r="M59" s="301"/>
      <c r="N59" s="301"/>
      <c r="O59" s="301"/>
      <c r="P59" s="301"/>
      <c r="Q59" s="301"/>
      <c r="R59" s="301"/>
      <c r="S59" s="301"/>
    </row>
  </sheetData>
  <pageMargins left="0.7" right="0.7" top="0.75" bottom="0.75" header="0.3" footer="0.3"/>
  <pageSetup scale="69" orientation="landscape" horizontalDpi="4294967294" verticalDpi="4294967294" r:id="rId1"/>
  <headerFooter>
    <oddFooter>&amp;Z&amp;F&amp;RPage &amp;P</oddFooter>
  </headerFooter>
  <ignoredErrors>
    <ignoredError sqref="V37" formula="1"/>
  </ignoredErrors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200-000000000000}">
  <sheetPr codeName="Sheet159">
    <tabColor theme="6" tint="-0.249977111117893"/>
    <pageSetUpPr fitToPage="1"/>
  </sheetPr>
  <dimension ref="A1:AB59"/>
  <sheetViews>
    <sheetView workbookViewId="0"/>
  </sheetViews>
  <sheetFormatPr defaultColWidth="8.85546875" defaultRowHeight="15" x14ac:dyDescent="0.25"/>
  <cols>
    <col min="1" max="1" width="20.85546875" customWidth="1"/>
    <col min="2" max="2" width="8.7109375" customWidth="1"/>
    <col min="3" max="3" width="12.85546875" customWidth="1"/>
    <col min="4" max="12" width="7.42578125" hidden="1" customWidth="1"/>
    <col min="13" max="13" width="7.5703125" hidden="1" customWidth="1"/>
    <col min="14" max="25" width="10.42578125" customWidth="1"/>
  </cols>
  <sheetData>
    <row r="1" spans="1:28" x14ac:dyDescent="0.25">
      <c r="A1" s="11" t="s">
        <v>10</v>
      </c>
      <c r="O1" t="s">
        <v>647</v>
      </c>
    </row>
    <row r="2" spans="1:28" x14ac:dyDescent="0.25">
      <c r="A2" s="9" t="s">
        <v>438</v>
      </c>
    </row>
    <row r="3" spans="1:28" x14ac:dyDescent="0.25">
      <c r="A3" s="9" t="s">
        <v>918</v>
      </c>
    </row>
    <row r="4" spans="1:28" x14ac:dyDescent="0.25">
      <c r="R4" s="40" t="s">
        <v>4</v>
      </c>
      <c r="S4" s="41"/>
      <c r="T4" s="40" t="s">
        <v>8</v>
      </c>
    </row>
    <row r="5" spans="1:28" x14ac:dyDescent="0.25">
      <c r="A5" s="10" t="s">
        <v>9</v>
      </c>
      <c r="B5" s="12" t="s">
        <v>64</v>
      </c>
      <c r="C5" s="12" t="s">
        <v>12</v>
      </c>
      <c r="R5" s="42" t="s">
        <v>2</v>
      </c>
      <c r="S5" s="42" t="s">
        <v>60</v>
      </c>
      <c r="T5" s="42" t="s">
        <v>7</v>
      </c>
    </row>
    <row r="6" spans="1:28" x14ac:dyDescent="0.25">
      <c r="B6" s="3"/>
      <c r="R6" s="3"/>
    </row>
    <row r="7" spans="1:28" x14ac:dyDescent="0.25">
      <c r="A7" s="213" t="s">
        <v>763</v>
      </c>
      <c r="B7" s="212"/>
      <c r="C7" s="214" t="s">
        <v>939</v>
      </c>
      <c r="D7" s="293"/>
      <c r="E7" s="293"/>
      <c r="F7" s="293"/>
      <c r="G7" s="293"/>
      <c r="H7" s="293"/>
      <c r="I7" s="293"/>
      <c r="J7" s="293"/>
      <c r="K7" s="293"/>
      <c r="L7" s="293"/>
      <c r="M7" s="293"/>
      <c r="N7" s="293"/>
      <c r="O7" s="294"/>
      <c r="P7" s="6"/>
      <c r="Q7" s="6"/>
      <c r="R7" s="13">
        <f>+C14</f>
        <v>27268.26</v>
      </c>
      <c r="S7" s="13">
        <f>+-C43</f>
        <v>27268.260000000002</v>
      </c>
      <c r="T7" s="13">
        <f>+R7-S7</f>
        <v>0</v>
      </c>
    </row>
    <row r="8" spans="1:28" x14ac:dyDescent="0.25">
      <c r="A8" s="213"/>
      <c r="B8" s="3">
        <v>824</v>
      </c>
      <c r="D8" s="293"/>
      <c r="E8" s="293"/>
      <c r="F8" s="293"/>
      <c r="G8" s="293"/>
      <c r="H8" s="293"/>
      <c r="I8" s="293"/>
      <c r="J8" s="293"/>
      <c r="K8" s="293"/>
      <c r="L8" s="293"/>
      <c r="M8" s="293"/>
      <c r="N8" s="293"/>
      <c r="O8" s="294"/>
      <c r="P8" s="6"/>
      <c r="Q8" s="6"/>
    </row>
    <row r="9" spans="1:28" x14ac:dyDescent="0.25">
      <c r="A9" s="2"/>
      <c r="B9" s="3"/>
      <c r="D9" s="293"/>
      <c r="E9" s="293"/>
      <c r="F9" s="293"/>
      <c r="G9" s="293"/>
      <c r="H9" s="293"/>
      <c r="I9" s="293"/>
      <c r="J9" s="293"/>
      <c r="K9" s="293"/>
      <c r="L9" s="293"/>
      <c r="M9" s="293"/>
      <c r="N9" s="293"/>
      <c r="O9" s="294"/>
      <c r="P9" s="6"/>
      <c r="Q9" s="6"/>
    </row>
    <row r="10" spans="1:28" x14ac:dyDescent="0.25">
      <c r="B10" s="3"/>
    </row>
    <row r="11" spans="1:28" x14ac:dyDescent="0.25">
      <c r="A11" s="686" t="s">
        <v>66</v>
      </c>
      <c r="B11" s="212" t="s">
        <v>656</v>
      </c>
      <c r="C11" s="214"/>
    </row>
    <row r="12" spans="1:28" x14ac:dyDescent="0.25">
      <c r="B12" s="28"/>
      <c r="C12" s="2"/>
    </row>
    <row r="13" spans="1:28" x14ac:dyDescent="0.25">
      <c r="A13" s="9" t="s">
        <v>5</v>
      </c>
      <c r="C13" s="31" t="s">
        <v>3</v>
      </c>
      <c r="D13" s="32">
        <v>1994</v>
      </c>
      <c r="E13" s="32">
        <v>1995</v>
      </c>
      <c r="F13" s="32">
        <v>1996</v>
      </c>
      <c r="G13" s="32">
        <v>1997</v>
      </c>
      <c r="H13" s="32">
        <v>1998</v>
      </c>
      <c r="I13" s="32">
        <v>1999</v>
      </c>
      <c r="J13" s="32">
        <v>2000</v>
      </c>
      <c r="K13" s="32">
        <v>2001</v>
      </c>
      <c r="L13" s="32">
        <v>2002</v>
      </c>
      <c r="M13" s="32">
        <v>2003</v>
      </c>
      <c r="N13" s="32">
        <v>2004</v>
      </c>
      <c r="O13" s="32">
        <v>2005</v>
      </c>
      <c r="P13" s="32">
        <v>2006</v>
      </c>
      <c r="Q13" s="32">
        <v>2007</v>
      </c>
      <c r="R13" s="32">
        <v>2008</v>
      </c>
      <c r="S13" s="32">
        <v>2009</v>
      </c>
      <c r="T13" s="32">
        <v>2010</v>
      </c>
      <c r="U13" s="32">
        <v>2011</v>
      </c>
      <c r="V13" s="32">
        <v>2012</v>
      </c>
      <c r="W13" s="32">
        <v>2013</v>
      </c>
      <c r="X13" s="32">
        <v>2014</v>
      </c>
      <c r="Y13" s="328">
        <v>2015</v>
      </c>
      <c r="Z13" s="32">
        <v>2016</v>
      </c>
      <c r="AA13" s="328">
        <v>2017</v>
      </c>
      <c r="AB13" s="32">
        <v>2018</v>
      </c>
    </row>
    <row r="14" spans="1:28" x14ac:dyDescent="0.25">
      <c r="A14" s="9" t="s">
        <v>73</v>
      </c>
      <c r="C14" s="295">
        <f>SUM(D14:Y14)</f>
        <v>27268.26</v>
      </c>
      <c r="D14" s="233">
        <v>0</v>
      </c>
      <c r="E14" s="233">
        <v>0</v>
      </c>
      <c r="F14" s="233">
        <v>0</v>
      </c>
      <c r="G14" s="233">
        <v>0</v>
      </c>
      <c r="H14" s="233">
        <v>0</v>
      </c>
      <c r="I14" s="233">
        <v>0</v>
      </c>
      <c r="J14" s="233">
        <v>0</v>
      </c>
      <c r="K14" s="233">
        <v>0</v>
      </c>
      <c r="L14" s="233">
        <v>0</v>
      </c>
      <c r="M14" s="233">
        <v>0</v>
      </c>
      <c r="N14" s="233"/>
      <c r="O14" s="233"/>
      <c r="P14" s="233"/>
      <c r="Q14" s="233"/>
      <c r="R14" s="233"/>
      <c r="S14" s="233"/>
      <c r="T14" s="233"/>
      <c r="U14" s="233"/>
      <c r="V14" s="29">
        <v>27268.26</v>
      </c>
      <c r="W14" s="233"/>
      <c r="X14" s="233"/>
    </row>
    <row r="15" spans="1:28" x14ac:dyDescent="0.25">
      <c r="A15" s="34"/>
      <c r="B15" s="2"/>
      <c r="C15" s="2"/>
      <c r="S15" s="233"/>
      <c r="T15" s="233"/>
      <c r="U15" s="233"/>
      <c r="V15" s="233"/>
      <c r="W15" s="233"/>
      <c r="X15" s="233"/>
    </row>
    <row r="16" spans="1:28" x14ac:dyDescent="0.25">
      <c r="A16" s="9" t="s">
        <v>6</v>
      </c>
      <c r="B16" s="3">
        <v>1994</v>
      </c>
      <c r="C16" s="13">
        <f>-SUM(D16:Y16)</f>
        <v>0</v>
      </c>
      <c r="D16" s="297">
        <f>+D$14/7/2</f>
        <v>0</v>
      </c>
      <c r="E16" s="297"/>
      <c r="F16" s="297"/>
      <c r="G16" s="297"/>
      <c r="H16" s="297"/>
      <c r="I16" s="297"/>
      <c r="J16" s="297"/>
      <c r="K16" s="297"/>
      <c r="L16" s="297"/>
      <c r="M16" s="297"/>
      <c r="N16" s="297"/>
      <c r="O16" s="297"/>
      <c r="P16" s="297"/>
      <c r="Q16" s="297"/>
      <c r="R16" s="297"/>
      <c r="S16" s="233"/>
      <c r="T16" s="233"/>
      <c r="U16" s="233"/>
      <c r="V16" s="233"/>
      <c r="W16" s="233"/>
      <c r="X16" s="233"/>
      <c r="Y16" s="297"/>
      <c r="Z16" s="297"/>
    </row>
    <row r="17" spans="1:26" x14ac:dyDescent="0.25">
      <c r="B17" s="3">
        <v>1995</v>
      </c>
      <c r="C17" s="13">
        <f t="shared" ref="C17:C39" si="0">-SUM(D17:Y17)</f>
        <v>0</v>
      </c>
      <c r="D17" s="297">
        <f>+D$14/7</f>
        <v>0</v>
      </c>
      <c r="E17" s="297">
        <f>+E$14/7/2</f>
        <v>0</v>
      </c>
      <c r="F17" s="297"/>
      <c r="G17" s="297"/>
      <c r="H17" s="297"/>
      <c r="I17" s="297"/>
      <c r="J17" s="297"/>
      <c r="K17" s="297"/>
      <c r="L17" s="297"/>
      <c r="M17" s="297"/>
      <c r="N17" s="297"/>
      <c r="O17" s="297"/>
      <c r="P17" s="297"/>
      <c r="Q17" s="297"/>
      <c r="R17" s="297"/>
      <c r="S17" s="233"/>
      <c r="T17" s="233"/>
      <c r="U17" s="233"/>
      <c r="V17" s="233"/>
      <c r="W17" s="233"/>
      <c r="X17" s="233"/>
      <c r="Y17" s="297"/>
      <c r="Z17" s="297"/>
    </row>
    <row r="18" spans="1:26" x14ac:dyDescent="0.25">
      <c r="B18" s="3">
        <v>1996</v>
      </c>
      <c r="C18" s="13">
        <f t="shared" si="0"/>
        <v>0</v>
      </c>
      <c r="D18" s="297">
        <f>+D17</f>
        <v>0</v>
      </c>
      <c r="E18" s="297">
        <f>+E$14/7</f>
        <v>0</v>
      </c>
      <c r="F18" s="297">
        <f>+F$14/7/2</f>
        <v>0</v>
      </c>
      <c r="G18" s="297"/>
      <c r="H18" s="297"/>
      <c r="I18" s="297"/>
      <c r="J18" s="297"/>
      <c r="K18" s="297"/>
      <c r="L18" s="297"/>
      <c r="M18" s="297"/>
      <c r="N18" s="297"/>
      <c r="O18" s="297"/>
      <c r="P18" s="297"/>
      <c r="Q18" s="297"/>
      <c r="R18" s="297"/>
      <c r="S18" s="233"/>
      <c r="T18" s="233"/>
      <c r="U18" s="233"/>
      <c r="V18" s="233"/>
      <c r="W18" s="233"/>
      <c r="X18" s="233"/>
      <c r="Y18" s="297"/>
      <c r="Z18" s="297"/>
    </row>
    <row r="19" spans="1:26" x14ac:dyDescent="0.25">
      <c r="B19" s="3">
        <v>1997</v>
      </c>
      <c r="C19" s="13">
        <f t="shared" si="0"/>
        <v>0</v>
      </c>
      <c r="D19" s="297">
        <f>+D18</f>
        <v>0</v>
      </c>
      <c r="E19" s="297">
        <f>+E18</f>
        <v>0</v>
      </c>
      <c r="F19" s="297">
        <f>+F$14/7</f>
        <v>0</v>
      </c>
      <c r="G19" s="297">
        <f>+G$14/7/2</f>
        <v>0</v>
      </c>
      <c r="H19" s="297"/>
      <c r="I19" s="297"/>
      <c r="J19" s="297"/>
      <c r="K19" s="297"/>
      <c r="L19" s="297"/>
      <c r="M19" s="297"/>
      <c r="N19" s="297"/>
      <c r="O19" s="297"/>
      <c r="P19" s="297"/>
      <c r="Q19" s="297"/>
      <c r="R19" s="297"/>
      <c r="S19" s="233"/>
      <c r="T19" s="233"/>
      <c r="U19" s="233"/>
      <c r="V19" s="233"/>
      <c r="W19" s="233"/>
      <c r="X19" s="233"/>
      <c r="Y19" s="297"/>
      <c r="Z19" s="297"/>
    </row>
    <row r="20" spans="1:26" x14ac:dyDescent="0.25">
      <c r="B20" s="3">
        <v>1998</v>
      </c>
      <c r="C20" s="13">
        <f t="shared" si="0"/>
        <v>0</v>
      </c>
      <c r="D20" s="297">
        <f>+D19</f>
        <v>0</v>
      </c>
      <c r="E20" s="297">
        <f>+E19</f>
        <v>0</v>
      </c>
      <c r="F20" s="297">
        <f>+F19</f>
        <v>0</v>
      </c>
      <c r="G20" s="297">
        <f>+G$14/7</f>
        <v>0</v>
      </c>
      <c r="H20" s="297">
        <f>+H$14/7/2</f>
        <v>0</v>
      </c>
      <c r="I20" s="297"/>
      <c r="J20" s="297"/>
      <c r="K20" s="297"/>
      <c r="L20" s="297"/>
      <c r="M20" s="297"/>
      <c r="N20" s="297"/>
      <c r="O20" s="297"/>
      <c r="P20" s="297"/>
      <c r="Q20" s="297"/>
      <c r="R20" s="297"/>
      <c r="S20" s="233"/>
      <c r="T20" s="233"/>
      <c r="U20" s="233"/>
      <c r="V20" s="233"/>
      <c r="W20" s="233"/>
      <c r="X20" s="233"/>
      <c r="Y20" s="297"/>
      <c r="Z20" s="297"/>
    </row>
    <row r="21" spans="1:26" x14ac:dyDescent="0.25">
      <c r="B21" s="3">
        <v>1999</v>
      </c>
      <c r="C21" s="13">
        <f t="shared" si="0"/>
        <v>0</v>
      </c>
      <c r="D21" s="297">
        <f>+D20</f>
        <v>0</v>
      </c>
      <c r="E21" s="297">
        <f>+E20</f>
        <v>0</v>
      </c>
      <c r="F21" s="297">
        <f>+F20</f>
        <v>0</v>
      </c>
      <c r="G21" s="297">
        <f>+G20</f>
        <v>0</v>
      </c>
      <c r="H21" s="297">
        <f>+H$14/7</f>
        <v>0</v>
      </c>
      <c r="I21" s="297">
        <f>+I$14/7/2</f>
        <v>0</v>
      </c>
      <c r="J21" s="297"/>
      <c r="K21" s="297"/>
      <c r="L21" s="297"/>
      <c r="M21" s="297"/>
      <c r="N21" s="297"/>
      <c r="O21" s="297"/>
      <c r="P21" s="297"/>
      <c r="Q21" s="297"/>
      <c r="R21" s="297"/>
      <c r="S21" s="233"/>
      <c r="T21" s="233"/>
      <c r="U21" s="233"/>
      <c r="V21" s="233"/>
      <c r="W21" s="233"/>
      <c r="X21" s="233"/>
      <c r="Y21" s="297"/>
      <c r="Z21" s="297"/>
    </row>
    <row r="22" spans="1:26" x14ac:dyDescent="0.25">
      <c r="B22" s="3">
        <v>2000</v>
      </c>
      <c r="C22" s="13">
        <f t="shared" si="0"/>
        <v>0</v>
      </c>
      <c r="D22" s="297">
        <f>+D21</f>
        <v>0</v>
      </c>
      <c r="E22" s="297">
        <f>+E21</f>
        <v>0</v>
      </c>
      <c r="F22" s="297">
        <f>+F21</f>
        <v>0</v>
      </c>
      <c r="G22" s="297">
        <f>+G21</f>
        <v>0</v>
      </c>
      <c r="H22" s="297">
        <f>+H21</f>
        <v>0</v>
      </c>
      <c r="I22" s="297">
        <f>+I$14/7</f>
        <v>0</v>
      </c>
      <c r="J22" s="297">
        <f>+J$14/7/2</f>
        <v>0</v>
      </c>
      <c r="K22" s="297"/>
      <c r="L22" s="297"/>
      <c r="M22" s="297"/>
      <c r="N22" s="297"/>
      <c r="O22" s="297"/>
      <c r="P22" s="297"/>
      <c r="Q22" s="297"/>
      <c r="R22" s="297"/>
      <c r="S22" s="233"/>
      <c r="T22" s="233"/>
      <c r="U22" s="233"/>
      <c r="V22" s="233"/>
      <c r="W22" s="233"/>
      <c r="X22" s="233"/>
      <c r="Y22" s="297"/>
      <c r="Z22" s="297"/>
    </row>
    <row r="23" spans="1:26" x14ac:dyDescent="0.25">
      <c r="B23" s="3">
        <v>2001</v>
      </c>
      <c r="C23" s="13">
        <f t="shared" si="0"/>
        <v>0</v>
      </c>
      <c r="D23" s="297">
        <f>+D$14/7/2</f>
        <v>0</v>
      </c>
      <c r="E23" s="297">
        <f>+E22</f>
        <v>0</v>
      </c>
      <c r="F23" s="297">
        <f>+F22</f>
        <v>0</v>
      </c>
      <c r="G23" s="297">
        <f>+G22</f>
        <v>0</v>
      </c>
      <c r="H23" s="297">
        <f>+H22</f>
        <v>0</v>
      </c>
      <c r="I23" s="297">
        <f>+I22</f>
        <v>0</v>
      </c>
      <c r="J23" s="297">
        <f>+J$14/7</f>
        <v>0</v>
      </c>
      <c r="K23" s="297">
        <f>+K$14/7/2</f>
        <v>0</v>
      </c>
      <c r="L23" s="297"/>
      <c r="M23" s="297"/>
      <c r="N23" s="297"/>
      <c r="O23" s="297"/>
      <c r="P23" s="297"/>
      <c r="Q23" s="297"/>
      <c r="R23" s="297"/>
      <c r="S23" s="233"/>
      <c r="T23" s="233"/>
      <c r="U23" s="233"/>
      <c r="V23" s="233"/>
      <c r="W23" s="233"/>
      <c r="X23" s="233"/>
      <c r="Y23" s="297"/>
      <c r="Z23" s="297"/>
    </row>
    <row r="24" spans="1:26" x14ac:dyDescent="0.25">
      <c r="B24" s="3">
        <v>2002</v>
      </c>
      <c r="C24" s="13">
        <f t="shared" si="0"/>
        <v>0</v>
      </c>
      <c r="D24" s="297"/>
      <c r="E24" s="297">
        <f>+E$14/7/2</f>
        <v>0</v>
      </c>
      <c r="F24" s="297">
        <f>+F23</f>
        <v>0</v>
      </c>
      <c r="G24" s="297">
        <f>+G23</f>
        <v>0</v>
      </c>
      <c r="H24" s="297">
        <f>+H23</f>
        <v>0</v>
      </c>
      <c r="I24" s="297">
        <f>+I23</f>
        <v>0</v>
      </c>
      <c r="J24" s="297">
        <f>+J23</f>
        <v>0</v>
      </c>
      <c r="K24" s="297">
        <f>+K$14/7</f>
        <v>0</v>
      </c>
      <c r="L24" s="297">
        <f>+L$14/7/2</f>
        <v>0</v>
      </c>
      <c r="M24" s="297"/>
      <c r="N24" s="297"/>
      <c r="O24" s="297"/>
      <c r="P24" s="297"/>
      <c r="Q24" s="297"/>
      <c r="R24" s="297"/>
      <c r="S24" s="233"/>
      <c r="T24" s="233"/>
      <c r="U24" s="233"/>
      <c r="V24" s="233"/>
      <c r="W24" s="233"/>
      <c r="X24" s="233"/>
      <c r="Y24" s="297"/>
      <c r="Z24" s="297"/>
    </row>
    <row r="25" spans="1:26" x14ac:dyDescent="0.25">
      <c r="B25" s="3">
        <v>2003</v>
      </c>
      <c r="C25" s="13">
        <f t="shared" si="0"/>
        <v>0</v>
      </c>
      <c r="D25" s="297"/>
      <c r="E25" s="297"/>
      <c r="F25" s="297">
        <f>+F$14/7/2</f>
        <v>0</v>
      </c>
      <c r="G25" s="297">
        <f>+G24</f>
        <v>0</v>
      </c>
      <c r="H25" s="297">
        <f>+H24</f>
        <v>0</v>
      </c>
      <c r="I25" s="297">
        <f>+I24</f>
        <v>0</v>
      </c>
      <c r="J25" s="297">
        <f>+J24</f>
        <v>0</v>
      </c>
      <c r="K25" s="297">
        <f>+K24</f>
        <v>0</v>
      </c>
      <c r="L25" s="297">
        <f>+L$14/7</f>
        <v>0</v>
      </c>
      <c r="M25" s="297">
        <f>+M$14/7/2</f>
        <v>0</v>
      </c>
      <c r="N25" s="297"/>
      <c r="O25" s="297"/>
      <c r="P25" s="297"/>
      <c r="Q25" s="297"/>
      <c r="R25" s="297"/>
      <c r="S25" s="233"/>
      <c r="T25" s="233"/>
      <c r="U25" s="233"/>
      <c r="V25" s="233"/>
      <c r="W25" s="233"/>
      <c r="X25" s="233"/>
      <c r="Y25" s="297"/>
      <c r="Z25" s="297"/>
    </row>
    <row r="26" spans="1:26" x14ac:dyDescent="0.25">
      <c r="B26" s="3">
        <v>2004</v>
      </c>
      <c r="C26" s="13">
        <f t="shared" si="0"/>
        <v>0</v>
      </c>
      <c r="D26" s="297"/>
      <c r="E26" s="297"/>
      <c r="F26" s="297"/>
      <c r="G26" s="297">
        <f>+G$14/7/2</f>
        <v>0</v>
      </c>
      <c r="H26" s="297">
        <f>+H25</f>
        <v>0</v>
      </c>
      <c r="I26" s="297">
        <f>+I25</f>
        <v>0</v>
      </c>
      <c r="J26" s="297">
        <f>+J25</f>
        <v>0</v>
      </c>
      <c r="K26" s="297">
        <f>+K25</f>
        <v>0</v>
      </c>
      <c r="L26" s="297">
        <f>+L25</f>
        <v>0</v>
      </c>
      <c r="M26" s="297">
        <f>+M$14/7</f>
        <v>0</v>
      </c>
      <c r="N26" s="7">
        <f>+N$14/7/2</f>
        <v>0</v>
      </c>
      <c r="O26" s="7"/>
      <c r="P26" s="7"/>
      <c r="Q26" s="7"/>
      <c r="R26" s="7"/>
      <c r="S26" s="43"/>
      <c r="T26" s="43"/>
      <c r="U26" s="43"/>
      <c r="V26" s="43"/>
      <c r="W26" s="43"/>
      <c r="X26" s="43"/>
      <c r="Y26" s="7"/>
      <c r="Z26" s="297"/>
    </row>
    <row r="27" spans="1:26" x14ac:dyDescent="0.25">
      <c r="B27" s="3">
        <v>2005</v>
      </c>
      <c r="C27" s="13">
        <f t="shared" si="0"/>
        <v>0</v>
      </c>
      <c r="D27" s="297"/>
      <c r="E27" s="297"/>
      <c r="F27" s="297"/>
      <c r="G27" s="297"/>
      <c r="H27" s="297">
        <f>+H$14/7/2</f>
        <v>0</v>
      </c>
      <c r="I27" s="297">
        <f>+I26</f>
        <v>0</v>
      </c>
      <c r="J27" s="297">
        <f>+J26</f>
        <v>0</v>
      </c>
      <c r="K27" s="297">
        <f>+K26</f>
        <v>0</v>
      </c>
      <c r="L27" s="297">
        <f>+L26</f>
        <v>0</v>
      </c>
      <c r="M27" s="297">
        <f>+M26</f>
        <v>0</v>
      </c>
      <c r="N27" s="7">
        <f>+N$14/7</f>
        <v>0</v>
      </c>
      <c r="O27" s="7">
        <f>+O$14/7/2</f>
        <v>0</v>
      </c>
      <c r="P27" s="7"/>
      <c r="Q27" s="7"/>
      <c r="R27" s="7"/>
      <c r="S27" s="43"/>
      <c r="T27" s="43"/>
      <c r="U27" s="43"/>
      <c r="V27" s="43"/>
      <c r="W27" s="43"/>
      <c r="X27" s="43"/>
      <c r="Y27" s="7"/>
      <c r="Z27" s="297"/>
    </row>
    <row r="28" spans="1:26" x14ac:dyDescent="0.25">
      <c r="B28" s="3">
        <v>2006</v>
      </c>
      <c r="C28" s="13">
        <f t="shared" si="0"/>
        <v>0</v>
      </c>
      <c r="D28" s="297"/>
      <c r="E28" s="297"/>
      <c r="F28" s="297"/>
      <c r="G28" s="297"/>
      <c r="H28" s="297"/>
      <c r="I28" s="297">
        <f>+I$14/7/2</f>
        <v>0</v>
      </c>
      <c r="J28" s="297">
        <f>+J27</f>
        <v>0</v>
      </c>
      <c r="K28" s="297">
        <f>+K27</f>
        <v>0</v>
      </c>
      <c r="L28" s="297">
        <f>+L27</f>
        <v>0</v>
      </c>
      <c r="M28" s="297">
        <f>+M27</f>
        <v>0</v>
      </c>
      <c r="N28" s="7">
        <f>+N27</f>
        <v>0</v>
      </c>
      <c r="O28" s="7">
        <f>+O$14/7</f>
        <v>0</v>
      </c>
      <c r="P28" s="7">
        <f>+P$14/7/2</f>
        <v>0</v>
      </c>
      <c r="Q28" s="7"/>
      <c r="R28" s="7"/>
      <c r="S28" s="43"/>
      <c r="T28" s="43"/>
      <c r="U28" s="43"/>
      <c r="V28" s="43"/>
      <c r="W28" s="43"/>
      <c r="X28" s="43"/>
      <c r="Y28" s="7"/>
      <c r="Z28" s="297"/>
    </row>
    <row r="29" spans="1:26" x14ac:dyDescent="0.25">
      <c r="B29" s="3">
        <v>2007</v>
      </c>
      <c r="C29" s="13">
        <f t="shared" si="0"/>
        <v>0</v>
      </c>
      <c r="D29" s="297"/>
      <c r="E29" s="297"/>
      <c r="F29" s="297"/>
      <c r="G29" s="297"/>
      <c r="H29" s="297"/>
      <c r="I29" s="297"/>
      <c r="J29" s="297">
        <f>+J$14/7/2</f>
        <v>0</v>
      </c>
      <c r="K29" s="297">
        <f>+K28</f>
        <v>0</v>
      </c>
      <c r="L29" s="297">
        <f>+L28</f>
        <v>0</v>
      </c>
      <c r="M29" s="297">
        <f>+M28</f>
        <v>0</v>
      </c>
      <c r="N29" s="7">
        <f>+N28</f>
        <v>0</v>
      </c>
      <c r="O29" s="7">
        <f>+O28</f>
        <v>0</v>
      </c>
      <c r="P29" s="7">
        <f>+P$14/7</f>
        <v>0</v>
      </c>
      <c r="Q29" s="7">
        <f>+Q$14/7/2</f>
        <v>0</v>
      </c>
      <c r="R29" s="7"/>
      <c r="S29" s="43"/>
      <c r="T29" s="43"/>
      <c r="U29" s="43"/>
      <c r="V29" s="43"/>
      <c r="W29" s="43"/>
      <c r="X29" s="43"/>
      <c r="Y29" s="7"/>
      <c r="Z29" s="297"/>
    </row>
    <row r="30" spans="1:26" x14ac:dyDescent="0.25">
      <c r="B30" s="3">
        <v>2008</v>
      </c>
      <c r="C30" s="13">
        <f t="shared" si="0"/>
        <v>0</v>
      </c>
      <c r="D30" s="297"/>
      <c r="E30" s="297"/>
      <c r="F30" s="297"/>
      <c r="G30" s="297"/>
      <c r="H30" s="297"/>
      <c r="I30" s="297"/>
      <c r="J30" s="297"/>
      <c r="K30" s="297">
        <f>+K$14/7/2</f>
        <v>0</v>
      </c>
      <c r="L30" s="297">
        <f>+L29</f>
        <v>0</v>
      </c>
      <c r="M30" s="297">
        <f>+M29</f>
        <v>0</v>
      </c>
      <c r="N30" s="7">
        <f>+N29</f>
        <v>0</v>
      </c>
      <c r="O30" s="7">
        <f>+O29</f>
        <v>0</v>
      </c>
      <c r="P30" s="7">
        <f>+P29</f>
        <v>0</v>
      </c>
      <c r="Q30" s="7">
        <f>+Q$14/7</f>
        <v>0</v>
      </c>
      <c r="R30" s="7">
        <f>+R$14/7/2</f>
        <v>0</v>
      </c>
      <c r="S30" s="43"/>
      <c r="T30" s="43"/>
      <c r="U30" s="43"/>
      <c r="V30" s="43"/>
      <c r="W30" s="43"/>
      <c r="X30" s="43"/>
      <c r="Y30" s="7"/>
      <c r="Z30" s="297"/>
    </row>
    <row r="31" spans="1:26" x14ac:dyDescent="0.25">
      <c r="B31" s="3">
        <v>2009</v>
      </c>
      <c r="C31" s="13">
        <f t="shared" si="0"/>
        <v>0</v>
      </c>
      <c r="D31" s="297"/>
      <c r="E31" s="297"/>
      <c r="F31" s="297"/>
      <c r="G31" s="297"/>
      <c r="H31" s="297"/>
      <c r="I31" s="297"/>
      <c r="J31" s="297"/>
      <c r="K31" s="297"/>
      <c r="L31" s="297">
        <f>+L$14/7/2</f>
        <v>0</v>
      </c>
      <c r="M31" s="297">
        <f>+M30</f>
        <v>0</v>
      </c>
      <c r="N31" s="7">
        <f>+N30</f>
        <v>0</v>
      </c>
      <c r="O31" s="7">
        <f>+O30</f>
        <v>0</v>
      </c>
      <c r="P31" s="7">
        <f>+P30</f>
        <v>0</v>
      </c>
      <c r="Q31" s="7">
        <f>+Q30</f>
        <v>0</v>
      </c>
      <c r="R31" s="7">
        <f>+R$14/7</f>
        <v>0</v>
      </c>
      <c r="S31" s="43">
        <f>+S$14/7/2</f>
        <v>0</v>
      </c>
      <c r="T31" s="43"/>
      <c r="U31" s="43"/>
      <c r="V31" s="43"/>
      <c r="W31" s="43"/>
      <c r="X31" s="43"/>
      <c r="Y31" s="7"/>
      <c r="Z31" s="297"/>
    </row>
    <row r="32" spans="1:26" x14ac:dyDescent="0.25">
      <c r="A32" s="38" t="s">
        <v>59</v>
      </c>
      <c r="B32" s="3">
        <v>2010</v>
      </c>
      <c r="C32" s="13">
        <f t="shared" si="0"/>
        <v>0</v>
      </c>
      <c r="D32" s="297"/>
      <c r="E32" s="297"/>
      <c r="F32" s="297"/>
      <c r="G32" s="297"/>
      <c r="H32" s="297"/>
      <c r="I32" s="297"/>
      <c r="J32" s="297"/>
      <c r="K32" s="297"/>
      <c r="L32" s="297"/>
      <c r="M32" s="297">
        <f>+M$14/7/2</f>
        <v>0</v>
      </c>
      <c r="N32" s="7">
        <f>+N31</f>
        <v>0</v>
      </c>
      <c r="O32" s="7">
        <f>+O31</f>
        <v>0</v>
      </c>
      <c r="P32" s="7">
        <f>+P31</f>
        <v>0</v>
      </c>
      <c r="Q32" s="7">
        <f>+Q31</f>
        <v>0</v>
      </c>
      <c r="R32" s="7">
        <f>+R31</f>
        <v>0</v>
      </c>
      <c r="S32" s="43">
        <f>+S$14/7</f>
        <v>0</v>
      </c>
      <c r="T32" s="43">
        <f>+T$14/7/2</f>
        <v>0</v>
      </c>
      <c r="U32" s="43"/>
      <c r="V32" s="43"/>
      <c r="W32" s="43"/>
      <c r="X32" s="43"/>
      <c r="Y32" s="7"/>
      <c r="Z32" s="297"/>
    </row>
    <row r="33" spans="1:28" x14ac:dyDescent="0.25">
      <c r="A33" s="38"/>
      <c r="B33" s="3">
        <v>2011</v>
      </c>
      <c r="C33" s="13">
        <f t="shared" si="0"/>
        <v>0</v>
      </c>
      <c r="D33" s="297"/>
      <c r="E33" s="297"/>
      <c r="F33" s="297"/>
      <c r="G33" s="297"/>
      <c r="H33" s="297"/>
      <c r="I33" s="297"/>
      <c r="J33" s="297"/>
      <c r="K33" s="297"/>
      <c r="L33" s="297"/>
      <c r="M33" s="297"/>
      <c r="N33" s="7">
        <f>+N$14/7/2</f>
        <v>0</v>
      </c>
      <c r="O33" s="7">
        <f>+O32</f>
        <v>0</v>
      </c>
      <c r="P33" s="7">
        <f>+P32</f>
        <v>0</v>
      </c>
      <c r="Q33" s="7">
        <f>+Q32</f>
        <v>0</v>
      </c>
      <c r="R33" s="7">
        <f>+R32</f>
        <v>0</v>
      </c>
      <c r="S33" s="43">
        <f>+S32</f>
        <v>0</v>
      </c>
      <c r="T33" s="43">
        <f>+T$14/7</f>
        <v>0</v>
      </c>
      <c r="U33" s="43">
        <f>+U$14/7/2</f>
        <v>0</v>
      </c>
      <c r="V33" s="43"/>
      <c r="W33" s="43"/>
      <c r="X33" s="43"/>
      <c r="Y33" s="7"/>
      <c r="Z33" s="297"/>
    </row>
    <row r="34" spans="1:28" x14ac:dyDescent="0.25">
      <c r="A34" s="38"/>
      <c r="B34" s="3">
        <v>2012</v>
      </c>
      <c r="C34" s="13">
        <f t="shared" si="0"/>
        <v>-1947.732857142857</v>
      </c>
      <c r="D34" s="297"/>
      <c r="E34" s="297"/>
      <c r="F34" s="297"/>
      <c r="G34" s="297"/>
      <c r="H34" s="297"/>
      <c r="I34" s="297"/>
      <c r="J34" s="297"/>
      <c r="K34" s="297"/>
      <c r="L34" s="297"/>
      <c r="M34" s="297"/>
      <c r="N34" s="7"/>
      <c r="O34" s="7">
        <f>+O$14/7/2</f>
        <v>0</v>
      </c>
      <c r="P34" s="7">
        <f>+P33</f>
        <v>0</v>
      </c>
      <c r="Q34" s="7">
        <f>+Q33</f>
        <v>0</v>
      </c>
      <c r="R34" s="7">
        <f>+R33</f>
        <v>0</v>
      </c>
      <c r="S34" s="43">
        <f>+S33</f>
        <v>0</v>
      </c>
      <c r="T34" s="43">
        <f>+T$14/7</f>
        <v>0</v>
      </c>
      <c r="U34" s="43">
        <f>+U$14/7</f>
        <v>0</v>
      </c>
      <c r="V34" s="43">
        <f>$V$14/7/2</f>
        <v>1947.732857142857</v>
      </c>
      <c r="W34" s="43"/>
      <c r="X34" s="43"/>
      <c r="Y34" s="7"/>
      <c r="Z34" s="297"/>
    </row>
    <row r="35" spans="1:28" x14ac:dyDescent="0.25">
      <c r="A35" s="38"/>
      <c r="B35" s="3">
        <v>2013</v>
      </c>
      <c r="C35" s="13">
        <f t="shared" si="0"/>
        <v>-3895.4657142857141</v>
      </c>
      <c r="D35" s="297"/>
      <c r="E35" s="297"/>
      <c r="F35" s="297"/>
      <c r="G35" s="297"/>
      <c r="H35" s="297"/>
      <c r="I35" s="297"/>
      <c r="J35" s="297"/>
      <c r="K35" s="297"/>
      <c r="L35" s="297"/>
      <c r="M35" s="297"/>
      <c r="N35" s="7"/>
      <c r="O35" s="7"/>
      <c r="P35" s="7">
        <f>P14/7/2</f>
        <v>0</v>
      </c>
      <c r="Q35" s="7">
        <f>Q14</f>
        <v>0</v>
      </c>
      <c r="R35" s="7">
        <f t="shared" ref="R35:U36" si="1">R34</f>
        <v>0</v>
      </c>
      <c r="S35" s="43">
        <f t="shared" si="1"/>
        <v>0</v>
      </c>
      <c r="T35" s="43">
        <f t="shared" si="1"/>
        <v>0</v>
      </c>
      <c r="U35" s="43">
        <f t="shared" si="1"/>
        <v>0</v>
      </c>
      <c r="V35" s="43">
        <f>$V$14/7</f>
        <v>3895.4657142857141</v>
      </c>
      <c r="W35" s="43">
        <f>W14/7/2</f>
        <v>0</v>
      </c>
      <c r="X35" s="43"/>
      <c r="Y35" s="7"/>
      <c r="Z35" s="297"/>
    </row>
    <row r="36" spans="1:28" x14ac:dyDescent="0.25">
      <c r="A36" s="38"/>
      <c r="B36" s="3">
        <v>2014</v>
      </c>
      <c r="C36" s="13">
        <f t="shared" si="0"/>
        <v>-3895.4657142857141</v>
      </c>
      <c r="D36" s="297"/>
      <c r="E36" s="297"/>
      <c r="F36" s="297"/>
      <c r="G36" s="297"/>
      <c r="H36" s="297"/>
      <c r="I36" s="297"/>
      <c r="J36" s="297"/>
      <c r="K36" s="297"/>
      <c r="L36" s="297"/>
      <c r="M36" s="297"/>
      <c r="N36" s="7"/>
      <c r="O36" s="7"/>
      <c r="P36" s="7"/>
      <c r="Q36" s="7">
        <f>Q14/7/2</f>
        <v>0</v>
      </c>
      <c r="R36" s="7">
        <f t="shared" si="1"/>
        <v>0</v>
      </c>
      <c r="S36" s="43">
        <f t="shared" si="1"/>
        <v>0</v>
      </c>
      <c r="T36" s="43">
        <f t="shared" si="1"/>
        <v>0</v>
      </c>
      <c r="U36" s="43">
        <f t="shared" si="1"/>
        <v>0</v>
      </c>
      <c r="V36" s="43">
        <f t="shared" ref="V36:V40" si="2">$V$14/7</f>
        <v>3895.4657142857141</v>
      </c>
      <c r="W36" s="43">
        <f>W14</f>
        <v>0</v>
      </c>
      <c r="X36" s="43">
        <f>X14/7/2</f>
        <v>0</v>
      </c>
      <c r="Y36" s="7"/>
      <c r="Z36" s="297"/>
    </row>
    <row r="37" spans="1:28" x14ac:dyDescent="0.25">
      <c r="A37" s="38"/>
      <c r="B37" s="3">
        <v>2015</v>
      </c>
      <c r="C37" s="13">
        <f t="shared" si="0"/>
        <v>-3895.4657142857141</v>
      </c>
      <c r="D37" s="297"/>
      <c r="E37" s="297"/>
      <c r="F37" s="297"/>
      <c r="G37" s="297"/>
      <c r="H37" s="297"/>
      <c r="I37" s="297"/>
      <c r="J37" s="297"/>
      <c r="K37" s="297"/>
      <c r="L37" s="297"/>
      <c r="M37" s="297"/>
      <c r="N37" s="7"/>
      <c r="O37" s="7"/>
      <c r="P37" s="7"/>
      <c r="Q37" s="7"/>
      <c r="R37" s="7">
        <f>R14/7/2</f>
        <v>0</v>
      </c>
      <c r="S37" s="43">
        <f>S36</f>
        <v>0</v>
      </c>
      <c r="T37" s="43">
        <f>T36</f>
        <v>0</v>
      </c>
      <c r="U37" s="43">
        <f>U36</f>
        <v>0</v>
      </c>
      <c r="V37" s="43">
        <f t="shared" si="2"/>
        <v>3895.4657142857141</v>
      </c>
      <c r="W37" s="43">
        <f>W36</f>
        <v>0</v>
      </c>
      <c r="X37" s="43">
        <f>X14/7</f>
        <v>0</v>
      </c>
      <c r="Y37" s="7">
        <f>Y14/7/2</f>
        <v>0</v>
      </c>
      <c r="Z37" s="297"/>
    </row>
    <row r="38" spans="1:28" x14ac:dyDescent="0.25">
      <c r="A38" s="38"/>
      <c r="B38" s="3">
        <v>2016</v>
      </c>
      <c r="C38" s="13">
        <f t="shared" si="0"/>
        <v>-3895.4657142857141</v>
      </c>
      <c r="D38" s="297"/>
      <c r="E38" s="297"/>
      <c r="F38" s="297"/>
      <c r="G38" s="297"/>
      <c r="H38" s="297"/>
      <c r="I38" s="297"/>
      <c r="J38" s="297"/>
      <c r="K38" s="297"/>
      <c r="L38" s="297"/>
      <c r="M38" s="297"/>
      <c r="N38" s="7"/>
      <c r="O38" s="7"/>
      <c r="P38" s="7"/>
      <c r="Q38" s="7"/>
      <c r="R38" s="7"/>
      <c r="S38" s="43"/>
      <c r="T38" s="43"/>
      <c r="U38" s="43"/>
      <c r="V38" s="43">
        <f t="shared" si="2"/>
        <v>3895.4657142857141</v>
      </c>
      <c r="W38" s="43"/>
      <c r="X38" s="43">
        <f>+X14/7</f>
        <v>0</v>
      </c>
      <c r="Y38" s="7"/>
      <c r="Z38" s="297"/>
    </row>
    <row r="39" spans="1:28" x14ac:dyDescent="0.25">
      <c r="A39" s="38"/>
      <c r="B39" s="3">
        <v>2017</v>
      </c>
      <c r="C39" s="13">
        <f t="shared" si="0"/>
        <v>-3895.4657142857141</v>
      </c>
      <c r="D39" s="297"/>
      <c r="E39" s="297"/>
      <c r="F39" s="297"/>
      <c r="G39" s="297"/>
      <c r="H39" s="297"/>
      <c r="I39" s="297"/>
      <c r="J39" s="297"/>
      <c r="K39" s="297"/>
      <c r="L39" s="297"/>
      <c r="M39" s="297"/>
      <c r="N39" s="7"/>
      <c r="O39" s="7"/>
      <c r="P39" s="7"/>
      <c r="Q39" s="7"/>
      <c r="R39" s="7"/>
      <c r="S39" s="43"/>
      <c r="T39" s="43"/>
      <c r="U39" s="43"/>
      <c r="V39" s="43">
        <f t="shared" si="2"/>
        <v>3895.4657142857141</v>
      </c>
      <c r="W39" s="43"/>
      <c r="X39" s="43"/>
      <c r="Y39" s="7"/>
      <c r="Z39" s="297"/>
    </row>
    <row r="40" spans="1:28" x14ac:dyDescent="0.25">
      <c r="A40" s="38"/>
      <c r="B40" s="3">
        <v>2018</v>
      </c>
      <c r="C40" s="13">
        <f>-SUM(D40:AB40)</f>
        <v>-3895.4657142857141</v>
      </c>
      <c r="D40" s="297"/>
      <c r="E40" s="297"/>
      <c r="F40" s="297"/>
      <c r="G40" s="297"/>
      <c r="H40" s="297"/>
      <c r="I40" s="297"/>
      <c r="J40" s="297"/>
      <c r="K40" s="297"/>
      <c r="L40" s="297"/>
      <c r="M40" s="297"/>
      <c r="N40" s="7"/>
      <c r="O40" s="7"/>
      <c r="P40" s="7"/>
      <c r="Q40" s="7"/>
      <c r="R40" s="7"/>
      <c r="S40" s="43"/>
      <c r="T40" s="43"/>
      <c r="U40" s="43"/>
      <c r="V40" s="43">
        <f t="shared" si="2"/>
        <v>3895.4657142857141</v>
      </c>
      <c r="W40" s="43"/>
      <c r="X40" s="43"/>
      <c r="Y40" s="7"/>
      <c r="Z40" s="297"/>
    </row>
    <row r="41" spans="1:28" x14ac:dyDescent="0.25">
      <c r="A41" s="38"/>
      <c r="B41" s="3">
        <v>2019</v>
      </c>
      <c r="C41" s="13">
        <f>-SUM(D41:AB41)</f>
        <v>-1947.732857142857</v>
      </c>
      <c r="D41" s="297"/>
      <c r="E41" s="297"/>
      <c r="F41" s="297"/>
      <c r="G41" s="297"/>
      <c r="H41" s="297"/>
      <c r="I41" s="297"/>
      <c r="J41" s="297"/>
      <c r="K41" s="297"/>
      <c r="L41" s="297"/>
      <c r="M41" s="297"/>
      <c r="N41" s="7"/>
      <c r="O41" s="7"/>
      <c r="P41" s="7"/>
      <c r="Q41" s="7"/>
      <c r="R41" s="7"/>
      <c r="S41" s="43"/>
      <c r="T41" s="43"/>
      <c r="U41" s="43"/>
      <c r="V41" s="43">
        <f>$V$14/7/2</f>
        <v>1947.732857142857</v>
      </c>
      <c r="W41" s="43"/>
      <c r="X41" s="43"/>
      <c r="Y41" s="7"/>
      <c r="Z41" s="297"/>
    </row>
    <row r="42" spans="1:28" x14ac:dyDescent="0.25">
      <c r="A42" s="38"/>
      <c r="B42" s="3"/>
      <c r="C42" s="12"/>
      <c r="D42" s="298"/>
      <c r="E42" s="298"/>
      <c r="F42" s="298"/>
      <c r="G42" s="298"/>
      <c r="H42" s="298"/>
      <c r="I42" s="298"/>
      <c r="J42" s="298"/>
      <c r="K42" s="298"/>
      <c r="L42" s="298"/>
      <c r="M42" s="298"/>
      <c r="N42" s="298"/>
      <c r="O42" s="298"/>
      <c r="P42" s="298"/>
      <c r="Q42" s="298"/>
      <c r="R42" s="298"/>
      <c r="S42" s="298"/>
      <c r="T42" s="298"/>
      <c r="U42" s="338"/>
      <c r="V42" s="275"/>
      <c r="W42" s="275"/>
      <c r="X42" s="275"/>
      <c r="Y42" s="297"/>
      <c r="Z42" s="297"/>
    </row>
    <row r="43" spans="1:28" x14ac:dyDescent="0.25">
      <c r="A43" s="38" t="s">
        <v>62</v>
      </c>
      <c r="B43" s="297">
        <f>SUM(D43:Y43)</f>
        <v>0</v>
      </c>
      <c r="C43" s="275">
        <f>SUM(C16:C42)</f>
        <v>-27268.260000000002</v>
      </c>
      <c r="D43" s="297">
        <f>-SUM(D16:D42)+D14</f>
        <v>0</v>
      </c>
      <c r="E43" s="297">
        <f t="shared" ref="E43:T43" si="3">-SUM(E16:E42)+E14</f>
        <v>0</v>
      </c>
      <c r="F43" s="297">
        <f t="shared" si="3"/>
        <v>0</v>
      </c>
      <c r="G43" s="297">
        <f t="shared" si="3"/>
        <v>0</v>
      </c>
      <c r="H43" s="297">
        <f t="shared" si="3"/>
        <v>0</v>
      </c>
      <c r="I43" s="297">
        <f t="shared" si="3"/>
        <v>0</v>
      </c>
      <c r="J43" s="297">
        <f t="shared" si="3"/>
        <v>0</v>
      </c>
      <c r="K43" s="297">
        <f t="shared" si="3"/>
        <v>0</v>
      </c>
      <c r="L43" s="297">
        <f t="shared" si="3"/>
        <v>0</v>
      </c>
      <c r="M43" s="297">
        <f t="shared" si="3"/>
        <v>0</v>
      </c>
      <c r="N43" s="297">
        <f t="shared" si="3"/>
        <v>0</v>
      </c>
      <c r="O43" s="297">
        <f t="shared" si="3"/>
        <v>0</v>
      </c>
      <c r="P43" s="297">
        <f t="shared" si="3"/>
        <v>0</v>
      </c>
      <c r="Q43" s="297">
        <f t="shared" si="3"/>
        <v>0</v>
      </c>
      <c r="R43" s="297">
        <f t="shared" si="3"/>
        <v>0</v>
      </c>
      <c r="S43" s="297">
        <f t="shared" si="3"/>
        <v>0</v>
      </c>
      <c r="T43" s="297">
        <f t="shared" si="3"/>
        <v>0</v>
      </c>
      <c r="U43" s="330">
        <f>-SUM(U16:U42)+U14</f>
        <v>0</v>
      </c>
      <c r="V43" s="330">
        <f t="shared" ref="V43:AB43" si="4">-SUM(V16:V42)+V14</f>
        <v>0</v>
      </c>
      <c r="W43" s="330">
        <f t="shared" si="4"/>
        <v>0</v>
      </c>
      <c r="X43" s="330">
        <f t="shared" si="4"/>
        <v>0</v>
      </c>
      <c r="Y43" s="330">
        <f t="shared" si="4"/>
        <v>0</v>
      </c>
      <c r="Z43" s="330">
        <f t="shared" si="4"/>
        <v>0</v>
      </c>
      <c r="AA43" s="330">
        <f t="shared" si="4"/>
        <v>0</v>
      </c>
      <c r="AB43" s="330">
        <f t="shared" si="4"/>
        <v>0</v>
      </c>
    </row>
    <row r="44" spans="1:28" x14ac:dyDescent="0.25">
      <c r="A44" s="38"/>
      <c r="B44" s="275"/>
      <c r="C44" s="299"/>
      <c r="D44" s="297"/>
      <c r="E44" s="297"/>
      <c r="F44" s="297"/>
      <c r="G44" s="297"/>
      <c r="H44" s="297"/>
      <c r="I44" s="297"/>
      <c r="J44" s="297"/>
      <c r="K44" s="297"/>
      <c r="L44" s="297"/>
      <c r="M44" s="297"/>
      <c r="N44" s="297"/>
      <c r="O44" s="297"/>
      <c r="P44" s="297"/>
      <c r="Q44" s="297"/>
      <c r="R44" s="297"/>
      <c r="S44" s="297"/>
      <c r="T44" s="297"/>
      <c r="U44" s="297"/>
      <c r="V44" s="297"/>
      <c r="W44" s="297"/>
      <c r="X44" s="297"/>
      <c r="Y44" s="297"/>
      <c r="Z44" s="297"/>
    </row>
    <row r="45" spans="1:28" x14ac:dyDescent="0.25">
      <c r="A45" s="39" t="s">
        <v>63</v>
      </c>
      <c r="B45" s="3"/>
      <c r="C45" s="30">
        <f>+C14+C43</f>
        <v>0</v>
      </c>
      <c r="D45" s="297"/>
      <c r="E45" s="297"/>
      <c r="F45" s="297"/>
      <c r="G45" s="297"/>
      <c r="H45" s="297"/>
      <c r="I45" s="297"/>
      <c r="J45" s="297"/>
      <c r="K45" s="297"/>
      <c r="L45" s="297"/>
      <c r="M45" s="297"/>
      <c r="N45" s="297"/>
      <c r="O45" s="297"/>
      <c r="P45" s="297"/>
      <c r="Q45" s="297"/>
      <c r="R45" s="297"/>
      <c r="S45" s="297"/>
      <c r="T45" s="297"/>
      <c r="U45" s="297"/>
      <c r="V45" s="297"/>
      <c r="W45" s="297"/>
      <c r="X45" s="297"/>
      <c r="Y45" s="297"/>
      <c r="Z45" s="297"/>
    </row>
    <row r="46" spans="1:28" x14ac:dyDescent="0.25">
      <c r="A46" s="3"/>
      <c r="B46" s="3"/>
      <c r="C46" s="3"/>
      <c r="D46" s="297"/>
      <c r="E46" s="297"/>
      <c r="F46" s="297"/>
      <c r="G46" s="297"/>
      <c r="H46" s="297"/>
      <c r="I46" s="297"/>
      <c r="J46" s="297"/>
      <c r="K46" s="297"/>
      <c r="L46" s="297"/>
      <c r="M46" s="297"/>
      <c r="N46" s="297"/>
      <c r="O46" s="297"/>
      <c r="P46" s="297"/>
      <c r="Q46" s="297"/>
      <c r="R46" s="297"/>
      <c r="S46" s="297"/>
      <c r="T46" s="297"/>
      <c r="U46" s="297"/>
      <c r="V46" s="297"/>
      <c r="W46" s="297"/>
      <c r="X46" s="297"/>
      <c r="Y46" s="297"/>
      <c r="Z46" s="297"/>
    </row>
    <row r="47" spans="1:28" x14ac:dyDescent="0.25">
      <c r="A47" s="3"/>
      <c r="B47" s="36"/>
      <c r="C47" s="3"/>
      <c r="D47" s="297"/>
      <c r="E47" s="297"/>
      <c r="F47" s="297"/>
      <c r="G47" s="297"/>
      <c r="H47" s="297"/>
      <c r="I47" s="297"/>
      <c r="J47" s="297"/>
      <c r="K47" s="297"/>
      <c r="L47" s="297"/>
      <c r="M47" s="297"/>
      <c r="N47" s="297"/>
      <c r="O47" s="297"/>
      <c r="P47" s="297"/>
      <c r="Q47" s="297"/>
      <c r="R47" s="297"/>
      <c r="S47" s="297"/>
      <c r="T47" s="297"/>
      <c r="U47" s="297"/>
      <c r="V47" s="297"/>
      <c r="W47" s="297"/>
      <c r="X47" s="297"/>
      <c r="Y47" s="297"/>
      <c r="Z47" s="297"/>
    </row>
    <row r="48" spans="1:28" x14ac:dyDescent="0.25">
      <c r="A48" s="3"/>
      <c r="B48" s="3"/>
      <c r="C48" s="3"/>
      <c r="E48" s="297"/>
      <c r="F48" s="301"/>
      <c r="G48" s="301"/>
      <c r="H48" s="301"/>
      <c r="I48" s="301"/>
      <c r="J48" s="301"/>
      <c r="K48" s="301"/>
      <c r="L48" s="301"/>
      <c r="M48" s="301"/>
      <c r="N48" s="297">
        <f>SUM(E32:E48)</f>
        <v>0</v>
      </c>
      <c r="O48" s="301"/>
      <c r="P48" s="301"/>
      <c r="Q48" s="301"/>
      <c r="R48" s="301"/>
      <c r="S48" s="301"/>
    </row>
    <row r="49" spans="2:19" x14ac:dyDescent="0.25">
      <c r="B49" s="3"/>
      <c r="C49" s="3"/>
      <c r="E49" s="301"/>
      <c r="F49" s="301"/>
      <c r="G49" s="301"/>
      <c r="H49" s="301"/>
      <c r="I49" s="301"/>
      <c r="J49" s="301"/>
      <c r="K49" s="301"/>
      <c r="L49" s="301"/>
      <c r="M49" s="301"/>
      <c r="N49" s="301"/>
      <c r="O49" s="301"/>
      <c r="P49" s="301"/>
      <c r="Q49" s="301"/>
      <c r="R49" s="301"/>
      <c r="S49" s="301"/>
    </row>
    <row r="50" spans="2:19" x14ac:dyDescent="0.25">
      <c r="E50" s="301"/>
      <c r="F50" s="301"/>
      <c r="G50" s="301"/>
      <c r="H50" s="301"/>
      <c r="I50" s="301"/>
      <c r="J50" s="301"/>
      <c r="K50" s="301"/>
      <c r="L50" s="301"/>
      <c r="M50" s="301"/>
      <c r="N50" s="301"/>
      <c r="O50" s="301"/>
      <c r="P50" s="301"/>
      <c r="Q50" s="301"/>
      <c r="R50" s="301"/>
      <c r="S50" s="301"/>
    </row>
    <row r="51" spans="2:19" x14ac:dyDescent="0.25">
      <c r="E51" s="301"/>
      <c r="F51" s="301"/>
      <c r="G51" s="301"/>
      <c r="H51" s="301"/>
      <c r="I51" s="301"/>
      <c r="J51" s="301"/>
      <c r="K51" s="301"/>
      <c r="L51" s="301"/>
      <c r="M51" s="301"/>
      <c r="N51" s="301"/>
      <c r="O51" s="301"/>
      <c r="P51" s="301"/>
      <c r="Q51" s="301"/>
      <c r="R51" s="301"/>
      <c r="S51" s="301"/>
    </row>
    <row r="52" spans="2:19" x14ac:dyDescent="0.25">
      <c r="E52" s="301"/>
      <c r="F52" s="301"/>
      <c r="G52" s="301"/>
      <c r="H52" s="301"/>
      <c r="I52" s="301"/>
      <c r="J52" s="301"/>
      <c r="K52" s="301"/>
      <c r="L52" s="301"/>
      <c r="M52" s="301"/>
      <c r="N52" s="301"/>
      <c r="O52" s="301"/>
      <c r="P52" s="301"/>
      <c r="Q52" s="301"/>
      <c r="R52" s="301"/>
      <c r="S52" s="301"/>
    </row>
    <row r="53" spans="2:19" x14ac:dyDescent="0.25">
      <c r="E53" s="301"/>
      <c r="F53" s="301"/>
      <c r="G53" s="301"/>
      <c r="H53" s="301"/>
      <c r="I53" s="301"/>
      <c r="J53" s="301"/>
      <c r="K53" s="301"/>
      <c r="L53" s="301"/>
      <c r="M53" s="301"/>
      <c r="N53" s="301"/>
      <c r="O53" s="301"/>
      <c r="P53" s="301"/>
      <c r="Q53" s="301"/>
      <c r="R53" s="301"/>
      <c r="S53" s="301"/>
    </row>
    <row r="54" spans="2:19" x14ac:dyDescent="0.25">
      <c r="E54" s="301"/>
      <c r="F54" s="301"/>
      <c r="G54" s="301"/>
      <c r="H54" s="301"/>
      <c r="I54" s="301"/>
      <c r="J54" s="301"/>
      <c r="K54" s="301"/>
      <c r="L54" s="301"/>
      <c r="M54" s="301"/>
      <c r="N54" s="301"/>
      <c r="O54" s="301"/>
      <c r="P54" s="301"/>
      <c r="Q54" s="301"/>
      <c r="R54" s="301"/>
      <c r="S54" s="301"/>
    </row>
    <row r="55" spans="2:19" x14ac:dyDescent="0.25">
      <c r="E55" s="301"/>
      <c r="F55" s="301"/>
      <c r="G55" s="301"/>
      <c r="H55" s="301"/>
      <c r="I55" s="301"/>
      <c r="J55" s="301"/>
      <c r="K55" s="301"/>
      <c r="L55" s="301"/>
      <c r="M55" s="301"/>
      <c r="N55" s="301"/>
      <c r="O55" s="301"/>
      <c r="P55" s="301"/>
      <c r="Q55" s="301"/>
      <c r="R55" s="301"/>
      <c r="S55" s="301"/>
    </row>
    <row r="56" spans="2:19" x14ac:dyDescent="0.25">
      <c r="E56" s="301"/>
      <c r="F56" s="301"/>
      <c r="G56" s="301"/>
      <c r="H56" s="301"/>
      <c r="I56" s="301"/>
      <c r="J56" s="301"/>
      <c r="K56" s="301"/>
      <c r="L56" s="301"/>
      <c r="M56" s="301"/>
      <c r="N56" s="301"/>
      <c r="O56" s="301"/>
      <c r="P56" s="301"/>
      <c r="Q56" s="301"/>
      <c r="R56" s="301"/>
      <c r="S56" s="301"/>
    </row>
    <row r="57" spans="2:19" x14ac:dyDescent="0.25">
      <c r="E57" s="301"/>
      <c r="F57" s="301"/>
      <c r="G57" s="301"/>
      <c r="H57" s="301"/>
      <c r="I57" s="301"/>
      <c r="J57" s="301"/>
      <c r="K57" s="301"/>
      <c r="L57" s="301"/>
      <c r="M57" s="301"/>
      <c r="N57" s="301"/>
      <c r="O57" s="301"/>
      <c r="P57" s="301"/>
      <c r="Q57" s="301"/>
      <c r="R57" s="301"/>
      <c r="S57" s="301"/>
    </row>
    <row r="58" spans="2:19" x14ac:dyDescent="0.25">
      <c r="E58" s="301"/>
      <c r="F58" s="301"/>
      <c r="G58" s="301"/>
      <c r="H58" s="301"/>
      <c r="I58" s="301"/>
      <c r="J58" s="301"/>
      <c r="K58" s="301"/>
      <c r="L58" s="301"/>
      <c r="M58" s="301"/>
      <c r="N58" s="301"/>
      <c r="O58" s="301"/>
      <c r="P58" s="301"/>
      <c r="Q58" s="301"/>
      <c r="R58" s="301"/>
      <c r="S58" s="301"/>
    </row>
    <row r="59" spans="2:19" x14ac:dyDescent="0.25">
      <c r="E59" s="301"/>
      <c r="F59" s="301"/>
      <c r="G59" s="301"/>
      <c r="H59" s="301"/>
      <c r="I59" s="301"/>
      <c r="J59" s="301"/>
      <c r="K59" s="301"/>
      <c r="L59" s="301"/>
      <c r="M59" s="301"/>
      <c r="N59" s="301"/>
      <c r="O59" s="301"/>
      <c r="P59" s="301"/>
      <c r="Q59" s="301"/>
      <c r="R59" s="301"/>
      <c r="S59" s="301"/>
    </row>
  </sheetData>
  <pageMargins left="0.7" right="0.7" top="0.75" bottom="0.75" header="0.3" footer="0.3"/>
  <pageSetup scale="69" orientation="landscape" horizontalDpi="4294967294" verticalDpi="4294967294" r:id="rId1"/>
  <headerFooter>
    <oddFooter>&amp;Z&amp;F&amp;RPage &amp;P</oddFooter>
  </headerFooter>
  <ignoredErrors>
    <ignoredError sqref="V37" formula="1"/>
  </ignoredErrors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300-000000000000}">
  <sheetPr codeName="Sheet160">
    <tabColor theme="6" tint="-0.249977111117893"/>
    <pageSetUpPr fitToPage="1"/>
  </sheetPr>
  <dimension ref="A1:AB59"/>
  <sheetViews>
    <sheetView workbookViewId="0"/>
  </sheetViews>
  <sheetFormatPr defaultColWidth="8.85546875" defaultRowHeight="15" x14ac:dyDescent="0.25"/>
  <cols>
    <col min="1" max="1" width="20.85546875" customWidth="1"/>
    <col min="2" max="2" width="8.7109375" customWidth="1"/>
    <col min="3" max="3" width="12.85546875" customWidth="1"/>
    <col min="4" max="12" width="7.42578125" hidden="1" customWidth="1"/>
    <col min="13" max="13" width="7.5703125" hidden="1" customWidth="1"/>
    <col min="14" max="25" width="10.42578125" customWidth="1"/>
  </cols>
  <sheetData>
    <row r="1" spans="1:28" x14ac:dyDescent="0.25">
      <c r="A1" s="11" t="s">
        <v>10</v>
      </c>
      <c r="O1" t="s">
        <v>647</v>
      </c>
    </row>
    <row r="2" spans="1:28" x14ac:dyDescent="0.25">
      <c r="A2" s="9" t="s">
        <v>438</v>
      </c>
    </row>
    <row r="3" spans="1:28" x14ac:dyDescent="0.25">
      <c r="A3" s="9" t="s">
        <v>918</v>
      </c>
    </row>
    <row r="4" spans="1:28" x14ac:dyDescent="0.25">
      <c r="R4" s="40" t="s">
        <v>4</v>
      </c>
      <c r="S4" s="41"/>
      <c r="T4" s="40" t="s">
        <v>8</v>
      </c>
    </row>
    <row r="5" spans="1:28" x14ac:dyDescent="0.25">
      <c r="A5" s="10" t="s">
        <v>9</v>
      </c>
      <c r="B5" s="12" t="s">
        <v>64</v>
      </c>
      <c r="C5" s="12" t="s">
        <v>12</v>
      </c>
      <c r="R5" s="42" t="s">
        <v>2</v>
      </c>
      <c r="S5" s="42" t="s">
        <v>60</v>
      </c>
      <c r="T5" s="42" t="s">
        <v>7</v>
      </c>
    </row>
    <row r="6" spans="1:28" x14ac:dyDescent="0.25">
      <c r="B6" s="3"/>
      <c r="R6" s="3"/>
    </row>
    <row r="7" spans="1:28" x14ac:dyDescent="0.25">
      <c r="A7" s="213" t="s">
        <v>766</v>
      </c>
      <c r="B7" s="212"/>
      <c r="C7" s="214" t="s">
        <v>939</v>
      </c>
      <c r="D7" s="293"/>
      <c r="E7" s="293"/>
      <c r="F7" s="293"/>
      <c r="G7" s="293"/>
      <c r="H7" s="293"/>
      <c r="I7" s="293"/>
      <c r="J7" s="293"/>
      <c r="K7" s="293"/>
      <c r="L7" s="293"/>
      <c r="M7" s="293"/>
      <c r="N7" s="293"/>
      <c r="O7" s="294"/>
      <c r="P7" s="6"/>
      <c r="Q7" s="6"/>
      <c r="R7" s="13">
        <f>+C14</f>
        <v>27604.66</v>
      </c>
      <c r="S7" s="13">
        <f>+-C43</f>
        <v>27604.659999999996</v>
      </c>
      <c r="T7" s="13">
        <f>+R7-S7</f>
        <v>0</v>
      </c>
    </row>
    <row r="8" spans="1:28" x14ac:dyDescent="0.25">
      <c r="A8" s="213"/>
      <c r="B8" s="3">
        <v>825</v>
      </c>
      <c r="D8" s="293"/>
      <c r="E8" s="293"/>
      <c r="F8" s="293"/>
      <c r="G8" s="293"/>
      <c r="H8" s="293"/>
      <c r="I8" s="293"/>
      <c r="J8" s="293"/>
      <c r="K8" s="293"/>
      <c r="L8" s="293"/>
      <c r="M8" s="293"/>
      <c r="N8" s="293"/>
      <c r="O8" s="294"/>
      <c r="P8" s="6"/>
      <c r="Q8" s="6"/>
    </row>
    <row r="9" spans="1:28" x14ac:dyDescent="0.25">
      <c r="A9" s="2"/>
      <c r="B9" s="3"/>
      <c r="D9" s="293"/>
      <c r="E9" s="293"/>
      <c r="F9" s="293"/>
      <c r="G9" s="293"/>
      <c r="H9" s="293"/>
      <c r="I9" s="293"/>
      <c r="J9" s="293"/>
      <c r="K9" s="293"/>
      <c r="L9" s="293"/>
      <c r="M9" s="293"/>
      <c r="N9" s="293"/>
      <c r="O9" s="294"/>
      <c r="P9" s="6"/>
      <c r="Q9" s="6"/>
    </row>
    <row r="10" spans="1:28" x14ac:dyDescent="0.25">
      <c r="B10" s="3"/>
    </row>
    <row r="11" spans="1:28" x14ac:dyDescent="0.25">
      <c r="A11" s="686" t="s">
        <v>66</v>
      </c>
      <c r="B11" s="212" t="s">
        <v>74</v>
      </c>
      <c r="C11" s="214"/>
    </row>
    <row r="12" spans="1:28" x14ac:dyDescent="0.25">
      <c r="B12" s="28"/>
      <c r="C12" s="2"/>
    </row>
    <row r="13" spans="1:28" x14ac:dyDescent="0.25">
      <c r="A13" s="9" t="s">
        <v>5</v>
      </c>
      <c r="C13" s="31" t="s">
        <v>3</v>
      </c>
      <c r="D13" s="32">
        <v>1994</v>
      </c>
      <c r="E13" s="32">
        <v>1995</v>
      </c>
      <c r="F13" s="32">
        <v>1996</v>
      </c>
      <c r="G13" s="32">
        <v>1997</v>
      </c>
      <c r="H13" s="32">
        <v>1998</v>
      </c>
      <c r="I13" s="32">
        <v>1999</v>
      </c>
      <c r="J13" s="32">
        <v>2000</v>
      </c>
      <c r="K13" s="32">
        <v>2001</v>
      </c>
      <c r="L13" s="32">
        <v>2002</v>
      </c>
      <c r="M13" s="32">
        <v>2003</v>
      </c>
      <c r="N13" s="32">
        <v>2004</v>
      </c>
      <c r="O13" s="32">
        <v>2005</v>
      </c>
      <c r="P13" s="32">
        <v>2006</v>
      </c>
      <c r="Q13" s="32">
        <v>2007</v>
      </c>
      <c r="R13" s="32">
        <v>2008</v>
      </c>
      <c r="S13" s="32">
        <v>2009</v>
      </c>
      <c r="T13" s="32">
        <v>2010</v>
      </c>
      <c r="U13" s="32">
        <v>2011</v>
      </c>
      <c r="V13" s="32">
        <v>2012</v>
      </c>
      <c r="W13" s="32">
        <v>2013</v>
      </c>
      <c r="X13" s="32">
        <v>2014</v>
      </c>
      <c r="Y13" s="328">
        <v>2015</v>
      </c>
      <c r="Z13" s="32">
        <v>2016</v>
      </c>
      <c r="AA13" s="328">
        <v>2017</v>
      </c>
      <c r="AB13" s="32">
        <v>2018</v>
      </c>
    </row>
    <row r="14" spans="1:28" x14ac:dyDescent="0.25">
      <c r="A14" s="9" t="s">
        <v>73</v>
      </c>
      <c r="C14" s="295">
        <f>SUM(D14:Y14)</f>
        <v>27604.66</v>
      </c>
      <c r="D14" s="233">
        <v>0</v>
      </c>
      <c r="E14" s="233">
        <v>0</v>
      </c>
      <c r="F14" s="233">
        <v>0</v>
      </c>
      <c r="G14" s="233">
        <v>0</v>
      </c>
      <c r="H14" s="233">
        <v>0</v>
      </c>
      <c r="I14" s="233">
        <v>0</v>
      </c>
      <c r="J14" s="233">
        <v>0</v>
      </c>
      <c r="K14" s="233">
        <v>0</v>
      </c>
      <c r="L14" s="233">
        <v>0</v>
      </c>
      <c r="M14" s="233">
        <v>0</v>
      </c>
      <c r="N14" s="233"/>
      <c r="O14" s="233"/>
      <c r="P14" s="233"/>
      <c r="Q14" s="233"/>
      <c r="R14" s="233"/>
      <c r="S14" s="233"/>
      <c r="T14" s="233"/>
      <c r="U14" s="233"/>
      <c r="V14" s="29">
        <v>27604.66</v>
      </c>
      <c r="W14" s="233"/>
      <c r="X14" s="233"/>
    </row>
    <row r="15" spans="1:28" x14ac:dyDescent="0.25">
      <c r="A15" s="34"/>
      <c r="B15" s="2"/>
      <c r="C15" s="2"/>
      <c r="S15" s="233"/>
      <c r="T15" s="233"/>
      <c r="U15" s="233"/>
      <c r="V15" s="233"/>
      <c r="W15" s="233"/>
      <c r="X15" s="233"/>
    </row>
    <row r="16" spans="1:28" x14ac:dyDescent="0.25">
      <c r="A16" s="9" t="s">
        <v>6</v>
      </c>
      <c r="B16" s="3">
        <v>1994</v>
      </c>
      <c r="C16" s="13">
        <f>-SUM(D16:Y16)</f>
        <v>0</v>
      </c>
      <c r="D16" s="297">
        <f>+D$14/7/2</f>
        <v>0</v>
      </c>
      <c r="E16" s="297"/>
      <c r="F16" s="297"/>
      <c r="G16" s="297"/>
      <c r="H16" s="297"/>
      <c r="I16" s="297"/>
      <c r="J16" s="297"/>
      <c r="K16" s="297"/>
      <c r="L16" s="297"/>
      <c r="M16" s="297"/>
      <c r="N16" s="297"/>
      <c r="O16" s="297"/>
      <c r="P16" s="297"/>
      <c r="Q16" s="297"/>
      <c r="R16" s="297"/>
      <c r="S16" s="233"/>
      <c r="T16" s="233"/>
      <c r="U16" s="233"/>
      <c r="V16" s="233"/>
      <c r="W16" s="233"/>
      <c r="X16" s="233"/>
      <c r="Y16" s="297"/>
      <c r="Z16" s="297"/>
    </row>
    <row r="17" spans="1:26" x14ac:dyDescent="0.25">
      <c r="B17" s="3">
        <v>1995</v>
      </c>
      <c r="C17" s="13">
        <f t="shared" ref="C17:C39" si="0">-SUM(D17:Y17)</f>
        <v>0</v>
      </c>
      <c r="D17" s="297">
        <f>+D$14/7</f>
        <v>0</v>
      </c>
      <c r="E17" s="297">
        <f>+E$14/7/2</f>
        <v>0</v>
      </c>
      <c r="F17" s="297"/>
      <c r="G17" s="297"/>
      <c r="H17" s="297"/>
      <c r="I17" s="297"/>
      <c r="J17" s="297"/>
      <c r="K17" s="297"/>
      <c r="L17" s="297"/>
      <c r="M17" s="297"/>
      <c r="N17" s="297"/>
      <c r="O17" s="297"/>
      <c r="P17" s="297"/>
      <c r="Q17" s="297"/>
      <c r="R17" s="297"/>
      <c r="S17" s="233"/>
      <c r="T17" s="233"/>
      <c r="U17" s="233"/>
      <c r="V17" s="233"/>
      <c r="W17" s="233"/>
      <c r="X17" s="233"/>
      <c r="Y17" s="297"/>
      <c r="Z17" s="297"/>
    </row>
    <row r="18" spans="1:26" x14ac:dyDescent="0.25">
      <c r="B18" s="3">
        <v>1996</v>
      </c>
      <c r="C18" s="13">
        <f t="shared" si="0"/>
        <v>0</v>
      </c>
      <c r="D18" s="297">
        <f>+D17</f>
        <v>0</v>
      </c>
      <c r="E18" s="297">
        <f>+E$14/7</f>
        <v>0</v>
      </c>
      <c r="F18" s="297">
        <f>+F$14/7/2</f>
        <v>0</v>
      </c>
      <c r="G18" s="297"/>
      <c r="H18" s="297"/>
      <c r="I18" s="297"/>
      <c r="J18" s="297"/>
      <c r="K18" s="297"/>
      <c r="L18" s="297"/>
      <c r="M18" s="297"/>
      <c r="N18" s="297"/>
      <c r="O18" s="297"/>
      <c r="P18" s="297"/>
      <c r="Q18" s="297"/>
      <c r="R18" s="297"/>
      <c r="S18" s="233"/>
      <c r="T18" s="233"/>
      <c r="U18" s="233"/>
      <c r="V18" s="233"/>
      <c r="W18" s="233"/>
      <c r="X18" s="233"/>
      <c r="Y18" s="297"/>
      <c r="Z18" s="297"/>
    </row>
    <row r="19" spans="1:26" x14ac:dyDescent="0.25">
      <c r="B19" s="3">
        <v>1997</v>
      </c>
      <c r="C19" s="13">
        <f t="shared" si="0"/>
        <v>0</v>
      </c>
      <c r="D19" s="297">
        <f>+D18</f>
        <v>0</v>
      </c>
      <c r="E19" s="297">
        <f>+E18</f>
        <v>0</v>
      </c>
      <c r="F19" s="297">
        <f>+F$14/7</f>
        <v>0</v>
      </c>
      <c r="G19" s="297">
        <f>+G$14/7/2</f>
        <v>0</v>
      </c>
      <c r="H19" s="297"/>
      <c r="I19" s="297"/>
      <c r="J19" s="297"/>
      <c r="K19" s="297"/>
      <c r="L19" s="297"/>
      <c r="M19" s="297"/>
      <c r="N19" s="297"/>
      <c r="O19" s="297"/>
      <c r="P19" s="297"/>
      <c r="Q19" s="297"/>
      <c r="R19" s="297"/>
      <c r="S19" s="233"/>
      <c r="T19" s="233"/>
      <c r="U19" s="233"/>
      <c r="V19" s="233"/>
      <c r="W19" s="233"/>
      <c r="X19" s="233"/>
      <c r="Y19" s="297"/>
      <c r="Z19" s="297"/>
    </row>
    <row r="20" spans="1:26" x14ac:dyDescent="0.25">
      <c r="B20" s="3">
        <v>1998</v>
      </c>
      <c r="C20" s="13">
        <f t="shared" si="0"/>
        <v>0</v>
      </c>
      <c r="D20" s="297">
        <f>+D19</f>
        <v>0</v>
      </c>
      <c r="E20" s="297">
        <f>+E19</f>
        <v>0</v>
      </c>
      <c r="F20" s="297">
        <f>+F19</f>
        <v>0</v>
      </c>
      <c r="G20" s="297">
        <f>+G$14/7</f>
        <v>0</v>
      </c>
      <c r="H20" s="297">
        <f>+H$14/7/2</f>
        <v>0</v>
      </c>
      <c r="I20" s="297"/>
      <c r="J20" s="297"/>
      <c r="K20" s="297"/>
      <c r="L20" s="297"/>
      <c r="M20" s="297"/>
      <c r="N20" s="297"/>
      <c r="O20" s="297"/>
      <c r="P20" s="297"/>
      <c r="Q20" s="297"/>
      <c r="R20" s="297"/>
      <c r="S20" s="233"/>
      <c r="T20" s="233"/>
      <c r="U20" s="233"/>
      <c r="V20" s="233"/>
      <c r="W20" s="233"/>
      <c r="X20" s="233"/>
      <c r="Y20" s="297"/>
      <c r="Z20" s="297"/>
    </row>
    <row r="21" spans="1:26" x14ac:dyDescent="0.25">
      <c r="B21" s="3">
        <v>1999</v>
      </c>
      <c r="C21" s="13">
        <f t="shared" si="0"/>
        <v>0</v>
      </c>
      <c r="D21" s="297">
        <f>+D20</f>
        <v>0</v>
      </c>
      <c r="E21" s="297">
        <f>+E20</f>
        <v>0</v>
      </c>
      <c r="F21" s="297">
        <f>+F20</f>
        <v>0</v>
      </c>
      <c r="G21" s="297">
        <f>+G20</f>
        <v>0</v>
      </c>
      <c r="H21" s="297">
        <f>+H$14/7</f>
        <v>0</v>
      </c>
      <c r="I21" s="297">
        <f>+I$14/7/2</f>
        <v>0</v>
      </c>
      <c r="J21" s="297"/>
      <c r="K21" s="297"/>
      <c r="L21" s="297"/>
      <c r="M21" s="297"/>
      <c r="N21" s="297"/>
      <c r="O21" s="297"/>
      <c r="P21" s="297"/>
      <c r="Q21" s="297"/>
      <c r="R21" s="297"/>
      <c r="S21" s="233"/>
      <c r="T21" s="233"/>
      <c r="U21" s="233"/>
      <c r="V21" s="233"/>
      <c r="W21" s="233"/>
      <c r="X21" s="233"/>
      <c r="Y21" s="297"/>
      <c r="Z21" s="297"/>
    </row>
    <row r="22" spans="1:26" x14ac:dyDescent="0.25">
      <c r="B22" s="3">
        <v>2000</v>
      </c>
      <c r="C22" s="13">
        <f t="shared" si="0"/>
        <v>0</v>
      </c>
      <c r="D22" s="297">
        <f>+D21</f>
        <v>0</v>
      </c>
      <c r="E22" s="297">
        <f>+E21</f>
        <v>0</v>
      </c>
      <c r="F22" s="297">
        <f>+F21</f>
        <v>0</v>
      </c>
      <c r="G22" s="297">
        <f>+G21</f>
        <v>0</v>
      </c>
      <c r="H22" s="297">
        <f>+H21</f>
        <v>0</v>
      </c>
      <c r="I22" s="297">
        <f>+I$14/7</f>
        <v>0</v>
      </c>
      <c r="J22" s="297">
        <f>+J$14/7/2</f>
        <v>0</v>
      </c>
      <c r="K22" s="297"/>
      <c r="L22" s="297"/>
      <c r="M22" s="297"/>
      <c r="N22" s="297"/>
      <c r="O22" s="297"/>
      <c r="P22" s="297"/>
      <c r="Q22" s="297"/>
      <c r="R22" s="297"/>
      <c r="S22" s="233"/>
      <c r="T22" s="233"/>
      <c r="U22" s="233"/>
      <c r="V22" s="233"/>
      <c r="W22" s="233"/>
      <c r="X22" s="233"/>
      <c r="Y22" s="297"/>
      <c r="Z22" s="297"/>
    </row>
    <row r="23" spans="1:26" x14ac:dyDescent="0.25">
      <c r="B23" s="3">
        <v>2001</v>
      </c>
      <c r="C23" s="13">
        <f t="shared" si="0"/>
        <v>0</v>
      </c>
      <c r="D23" s="297">
        <f>+D$14/7/2</f>
        <v>0</v>
      </c>
      <c r="E23" s="297">
        <f>+E22</f>
        <v>0</v>
      </c>
      <c r="F23" s="297">
        <f>+F22</f>
        <v>0</v>
      </c>
      <c r="G23" s="297">
        <f>+G22</f>
        <v>0</v>
      </c>
      <c r="H23" s="297">
        <f>+H22</f>
        <v>0</v>
      </c>
      <c r="I23" s="297">
        <f>+I22</f>
        <v>0</v>
      </c>
      <c r="J23" s="297">
        <f>+J$14/7</f>
        <v>0</v>
      </c>
      <c r="K23" s="297">
        <f>+K$14/7/2</f>
        <v>0</v>
      </c>
      <c r="L23" s="297"/>
      <c r="M23" s="297"/>
      <c r="N23" s="297"/>
      <c r="O23" s="297"/>
      <c r="P23" s="297"/>
      <c r="Q23" s="297"/>
      <c r="R23" s="297"/>
      <c r="S23" s="233"/>
      <c r="T23" s="233"/>
      <c r="U23" s="233"/>
      <c r="V23" s="233"/>
      <c r="W23" s="233"/>
      <c r="X23" s="233"/>
      <c r="Y23" s="297"/>
      <c r="Z23" s="297"/>
    </row>
    <row r="24" spans="1:26" x14ac:dyDescent="0.25">
      <c r="B24" s="3">
        <v>2002</v>
      </c>
      <c r="C24" s="13">
        <f t="shared" si="0"/>
        <v>0</v>
      </c>
      <c r="D24" s="297"/>
      <c r="E24" s="297">
        <f>+E$14/7/2</f>
        <v>0</v>
      </c>
      <c r="F24" s="297">
        <f>+F23</f>
        <v>0</v>
      </c>
      <c r="G24" s="297">
        <f>+G23</f>
        <v>0</v>
      </c>
      <c r="H24" s="297">
        <f>+H23</f>
        <v>0</v>
      </c>
      <c r="I24" s="297">
        <f>+I23</f>
        <v>0</v>
      </c>
      <c r="J24" s="297">
        <f>+J23</f>
        <v>0</v>
      </c>
      <c r="K24" s="297">
        <f>+K$14/7</f>
        <v>0</v>
      </c>
      <c r="L24" s="297">
        <f>+L$14/7/2</f>
        <v>0</v>
      </c>
      <c r="M24" s="297"/>
      <c r="N24" s="297"/>
      <c r="O24" s="297"/>
      <c r="P24" s="297"/>
      <c r="Q24" s="297"/>
      <c r="R24" s="297"/>
      <c r="S24" s="233"/>
      <c r="T24" s="233"/>
      <c r="U24" s="233"/>
      <c r="V24" s="233"/>
      <c r="W24" s="233"/>
      <c r="X24" s="233"/>
      <c r="Y24" s="297"/>
      <c r="Z24" s="297"/>
    </row>
    <row r="25" spans="1:26" x14ac:dyDescent="0.25">
      <c r="B25" s="3">
        <v>2003</v>
      </c>
      <c r="C25" s="13">
        <f t="shared" si="0"/>
        <v>0</v>
      </c>
      <c r="D25" s="297"/>
      <c r="E25" s="297"/>
      <c r="F25" s="297">
        <f>+F$14/7/2</f>
        <v>0</v>
      </c>
      <c r="G25" s="297">
        <f>+G24</f>
        <v>0</v>
      </c>
      <c r="H25" s="297">
        <f>+H24</f>
        <v>0</v>
      </c>
      <c r="I25" s="297">
        <f>+I24</f>
        <v>0</v>
      </c>
      <c r="J25" s="297">
        <f>+J24</f>
        <v>0</v>
      </c>
      <c r="K25" s="297">
        <f>+K24</f>
        <v>0</v>
      </c>
      <c r="L25" s="297">
        <f>+L$14/7</f>
        <v>0</v>
      </c>
      <c r="M25" s="297">
        <f>+M$14/7/2</f>
        <v>0</v>
      </c>
      <c r="N25" s="297"/>
      <c r="O25" s="297"/>
      <c r="P25" s="297"/>
      <c r="Q25" s="297"/>
      <c r="R25" s="297"/>
      <c r="S25" s="233"/>
      <c r="T25" s="233"/>
      <c r="U25" s="233"/>
      <c r="V25" s="233"/>
      <c r="W25" s="233"/>
      <c r="X25" s="233"/>
      <c r="Y25" s="297"/>
      <c r="Z25" s="297"/>
    </row>
    <row r="26" spans="1:26" x14ac:dyDescent="0.25">
      <c r="B26" s="3">
        <v>2004</v>
      </c>
      <c r="C26" s="13">
        <f t="shared" si="0"/>
        <v>0</v>
      </c>
      <c r="D26" s="297"/>
      <c r="E26" s="297"/>
      <c r="F26" s="297"/>
      <c r="G26" s="297">
        <f>+G$14/7/2</f>
        <v>0</v>
      </c>
      <c r="H26" s="297">
        <f>+H25</f>
        <v>0</v>
      </c>
      <c r="I26" s="297">
        <f>+I25</f>
        <v>0</v>
      </c>
      <c r="J26" s="297">
        <f>+J25</f>
        <v>0</v>
      </c>
      <c r="K26" s="297">
        <f>+K25</f>
        <v>0</v>
      </c>
      <c r="L26" s="297">
        <f>+L25</f>
        <v>0</v>
      </c>
      <c r="M26" s="297">
        <f>+M$14/7</f>
        <v>0</v>
      </c>
      <c r="N26" s="7">
        <f>+N$14/7/2</f>
        <v>0</v>
      </c>
      <c r="O26" s="7"/>
      <c r="P26" s="7"/>
      <c r="Q26" s="7"/>
      <c r="R26" s="7"/>
      <c r="S26" s="43"/>
      <c r="T26" s="43"/>
      <c r="U26" s="43"/>
      <c r="V26" s="43"/>
      <c r="W26" s="43"/>
      <c r="X26" s="43"/>
      <c r="Y26" s="7"/>
      <c r="Z26" s="297"/>
    </row>
    <row r="27" spans="1:26" x14ac:dyDescent="0.25">
      <c r="B27" s="3">
        <v>2005</v>
      </c>
      <c r="C27" s="13">
        <f t="shared" si="0"/>
        <v>0</v>
      </c>
      <c r="D27" s="297"/>
      <c r="E27" s="297"/>
      <c r="F27" s="297"/>
      <c r="G27" s="297"/>
      <c r="H27" s="297">
        <f>+H$14/7/2</f>
        <v>0</v>
      </c>
      <c r="I27" s="297">
        <f>+I26</f>
        <v>0</v>
      </c>
      <c r="J27" s="297">
        <f>+J26</f>
        <v>0</v>
      </c>
      <c r="K27" s="297">
        <f>+K26</f>
        <v>0</v>
      </c>
      <c r="L27" s="297">
        <f>+L26</f>
        <v>0</v>
      </c>
      <c r="M27" s="297">
        <f>+M26</f>
        <v>0</v>
      </c>
      <c r="N27" s="7">
        <f>+N$14/7</f>
        <v>0</v>
      </c>
      <c r="O27" s="7">
        <f>+O$14/7/2</f>
        <v>0</v>
      </c>
      <c r="P27" s="7"/>
      <c r="Q27" s="7"/>
      <c r="R27" s="7"/>
      <c r="S27" s="43"/>
      <c r="T27" s="43"/>
      <c r="U27" s="43"/>
      <c r="V27" s="43"/>
      <c r="W27" s="43"/>
      <c r="X27" s="43"/>
      <c r="Y27" s="7"/>
      <c r="Z27" s="297"/>
    </row>
    <row r="28" spans="1:26" x14ac:dyDescent="0.25">
      <c r="B28" s="3">
        <v>2006</v>
      </c>
      <c r="C28" s="13">
        <f t="shared" si="0"/>
        <v>0</v>
      </c>
      <c r="D28" s="297"/>
      <c r="E28" s="297"/>
      <c r="F28" s="297"/>
      <c r="G28" s="297"/>
      <c r="H28" s="297"/>
      <c r="I28" s="297">
        <f>+I$14/7/2</f>
        <v>0</v>
      </c>
      <c r="J28" s="297">
        <f>+J27</f>
        <v>0</v>
      </c>
      <c r="K28" s="297">
        <f>+K27</f>
        <v>0</v>
      </c>
      <c r="L28" s="297">
        <f>+L27</f>
        <v>0</v>
      </c>
      <c r="M28" s="297">
        <f>+M27</f>
        <v>0</v>
      </c>
      <c r="N28" s="7">
        <f>+N27</f>
        <v>0</v>
      </c>
      <c r="O28" s="7">
        <f>+O$14/7</f>
        <v>0</v>
      </c>
      <c r="P28" s="7">
        <f>+P$14/7/2</f>
        <v>0</v>
      </c>
      <c r="Q28" s="7"/>
      <c r="R28" s="7"/>
      <c r="S28" s="43"/>
      <c r="T28" s="43"/>
      <c r="U28" s="43"/>
      <c r="V28" s="43"/>
      <c r="W28" s="43"/>
      <c r="X28" s="43"/>
      <c r="Y28" s="7"/>
      <c r="Z28" s="297"/>
    </row>
    <row r="29" spans="1:26" x14ac:dyDescent="0.25">
      <c r="B29" s="3">
        <v>2007</v>
      </c>
      <c r="C29" s="13">
        <f t="shared" si="0"/>
        <v>0</v>
      </c>
      <c r="D29" s="297"/>
      <c r="E29" s="297"/>
      <c r="F29" s="297"/>
      <c r="G29" s="297"/>
      <c r="H29" s="297"/>
      <c r="I29" s="297"/>
      <c r="J29" s="297">
        <f>+J$14/7/2</f>
        <v>0</v>
      </c>
      <c r="K29" s="297">
        <f>+K28</f>
        <v>0</v>
      </c>
      <c r="L29" s="297">
        <f>+L28</f>
        <v>0</v>
      </c>
      <c r="M29" s="297">
        <f>+M28</f>
        <v>0</v>
      </c>
      <c r="N29" s="7">
        <f>+N28</f>
        <v>0</v>
      </c>
      <c r="O29" s="7">
        <f>+O28</f>
        <v>0</v>
      </c>
      <c r="P29" s="7">
        <f>+P$14/7</f>
        <v>0</v>
      </c>
      <c r="Q29" s="7">
        <f>+Q$14/7/2</f>
        <v>0</v>
      </c>
      <c r="R29" s="7"/>
      <c r="S29" s="43"/>
      <c r="T29" s="43"/>
      <c r="U29" s="43"/>
      <c r="V29" s="43"/>
      <c r="W29" s="43"/>
      <c r="X29" s="43"/>
      <c r="Y29" s="7"/>
      <c r="Z29" s="297"/>
    </row>
    <row r="30" spans="1:26" x14ac:dyDescent="0.25">
      <c r="B30" s="3">
        <v>2008</v>
      </c>
      <c r="C30" s="13">
        <f t="shared" si="0"/>
        <v>0</v>
      </c>
      <c r="D30" s="297"/>
      <c r="E30" s="297"/>
      <c r="F30" s="297"/>
      <c r="G30" s="297"/>
      <c r="H30" s="297"/>
      <c r="I30" s="297"/>
      <c r="J30" s="297"/>
      <c r="K30" s="297">
        <f>+K$14/7/2</f>
        <v>0</v>
      </c>
      <c r="L30" s="297">
        <f>+L29</f>
        <v>0</v>
      </c>
      <c r="M30" s="297">
        <f>+M29</f>
        <v>0</v>
      </c>
      <c r="N30" s="7">
        <f>+N29</f>
        <v>0</v>
      </c>
      <c r="O30" s="7">
        <f>+O29</f>
        <v>0</v>
      </c>
      <c r="P30" s="7">
        <f>+P29</f>
        <v>0</v>
      </c>
      <c r="Q30" s="7">
        <f>+Q$14/7</f>
        <v>0</v>
      </c>
      <c r="R30" s="7">
        <f>+R$14/7/2</f>
        <v>0</v>
      </c>
      <c r="S30" s="43"/>
      <c r="T30" s="43"/>
      <c r="U30" s="43"/>
      <c r="V30" s="43"/>
      <c r="W30" s="43"/>
      <c r="X30" s="43"/>
      <c r="Y30" s="7"/>
      <c r="Z30" s="297"/>
    </row>
    <row r="31" spans="1:26" x14ac:dyDescent="0.25">
      <c r="B31" s="3">
        <v>2009</v>
      </c>
      <c r="C31" s="13">
        <f t="shared" si="0"/>
        <v>0</v>
      </c>
      <c r="D31" s="297"/>
      <c r="E31" s="297"/>
      <c r="F31" s="297"/>
      <c r="G31" s="297"/>
      <c r="H31" s="297"/>
      <c r="I31" s="297"/>
      <c r="J31" s="297"/>
      <c r="K31" s="297"/>
      <c r="L31" s="297">
        <f>+L$14/7/2</f>
        <v>0</v>
      </c>
      <c r="M31" s="297">
        <f>+M30</f>
        <v>0</v>
      </c>
      <c r="N31" s="7">
        <f>+N30</f>
        <v>0</v>
      </c>
      <c r="O31" s="7">
        <f>+O30</f>
        <v>0</v>
      </c>
      <c r="P31" s="7">
        <f>+P30</f>
        <v>0</v>
      </c>
      <c r="Q31" s="7">
        <f>+Q30</f>
        <v>0</v>
      </c>
      <c r="R31" s="7">
        <f>+R$14/7</f>
        <v>0</v>
      </c>
      <c r="S31" s="43">
        <f>+S$14/7/2</f>
        <v>0</v>
      </c>
      <c r="T31" s="43"/>
      <c r="U31" s="43"/>
      <c r="V31" s="43"/>
      <c r="W31" s="43"/>
      <c r="X31" s="43"/>
      <c r="Y31" s="7"/>
      <c r="Z31" s="297"/>
    </row>
    <row r="32" spans="1:26" x14ac:dyDescent="0.25">
      <c r="A32" s="38" t="s">
        <v>59</v>
      </c>
      <c r="B32" s="3">
        <v>2010</v>
      </c>
      <c r="C32" s="13">
        <f t="shared" si="0"/>
        <v>0</v>
      </c>
      <c r="D32" s="297"/>
      <c r="E32" s="297"/>
      <c r="F32" s="297"/>
      <c r="G32" s="297"/>
      <c r="H32" s="297"/>
      <c r="I32" s="297"/>
      <c r="J32" s="297"/>
      <c r="K32" s="297"/>
      <c r="L32" s="297"/>
      <c r="M32" s="297">
        <f>+M$14/7/2</f>
        <v>0</v>
      </c>
      <c r="N32" s="7">
        <f>+N31</f>
        <v>0</v>
      </c>
      <c r="O32" s="7">
        <f>+O31</f>
        <v>0</v>
      </c>
      <c r="P32" s="7">
        <f>+P31</f>
        <v>0</v>
      </c>
      <c r="Q32" s="7">
        <f>+Q31</f>
        <v>0</v>
      </c>
      <c r="R32" s="7">
        <f>+R31</f>
        <v>0</v>
      </c>
      <c r="S32" s="43">
        <f>+S$14/7</f>
        <v>0</v>
      </c>
      <c r="T32" s="43">
        <f>+T$14/7/2</f>
        <v>0</v>
      </c>
      <c r="U32" s="43"/>
      <c r="V32" s="43"/>
      <c r="W32" s="43"/>
      <c r="X32" s="43"/>
      <c r="Y32" s="7"/>
      <c r="Z32" s="297"/>
    </row>
    <row r="33" spans="1:28" x14ac:dyDescent="0.25">
      <c r="A33" s="38"/>
      <c r="B33" s="3">
        <v>2011</v>
      </c>
      <c r="C33" s="13">
        <f t="shared" si="0"/>
        <v>0</v>
      </c>
      <c r="D33" s="297"/>
      <c r="E33" s="297"/>
      <c r="F33" s="297"/>
      <c r="G33" s="297"/>
      <c r="H33" s="297"/>
      <c r="I33" s="297"/>
      <c r="J33" s="297"/>
      <c r="K33" s="297"/>
      <c r="L33" s="297"/>
      <c r="M33" s="297"/>
      <c r="N33" s="7">
        <f>+N$14/7/2</f>
        <v>0</v>
      </c>
      <c r="O33" s="7">
        <f>+O32</f>
        <v>0</v>
      </c>
      <c r="P33" s="7">
        <f>+P32</f>
        <v>0</v>
      </c>
      <c r="Q33" s="7">
        <f>+Q32</f>
        <v>0</v>
      </c>
      <c r="R33" s="7">
        <f>+R32</f>
        <v>0</v>
      </c>
      <c r="S33" s="43">
        <f>+S32</f>
        <v>0</v>
      </c>
      <c r="T33" s="43">
        <f>+T$14/7</f>
        <v>0</v>
      </c>
      <c r="U33" s="43">
        <f>+U$14/7/2</f>
        <v>0</v>
      </c>
      <c r="V33" s="43"/>
      <c r="W33" s="43"/>
      <c r="X33" s="43"/>
      <c r="Y33" s="7"/>
      <c r="Z33" s="297"/>
    </row>
    <row r="34" spans="1:28" x14ac:dyDescent="0.25">
      <c r="A34" s="38"/>
      <c r="B34" s="3">
        <v>2012</v>
      </c>
      <c r="C34" s="13">
        <f t="shared" si="0"/>
        <v>-1971.7614285714285</v>
      </c>
      <c r="D34" s="297"/>
      <c r="E34" s="297"/>
      <c r="F34" s="297"/>
      <c r="G34" s="297"/>
      <c r="H34" s="297"/>
      <c r="I34" s="297"/>
      <c r="J34" s="297"/>
      <c r="K34" s="297"/>
      <c r="L34" s="297"/>
      <c r="M34" s="297"/>
      <c r="N34" s="7"/>
      <c r="O34" s="7">
        <f>+O$14/7/2</f>
        <v>0</v>
      </c>
      <c r="P34" s="7">
        <f>+P33</f>
        <v>0</v>
      </c>
      <c r="Q34" s="7">
        <f>+Q33</f>
        <v>0</v>
      </c>
      <c r="R34" s="7">
        <f>+R33</f>
        <v>0</v>
      </c>
      <c r="S34" s="43">
        <f>+S33</f>
        <v>0</v>
      </c>
      <c r="T34" s="43">
        <f>+T$14/7</f>
        <v>0</v>
      </c>
      <c r="U34" s="43">
        <f>+U$14/7</f>
        <v>0</v>
      </c>
      <c r="V34" s="43">
        <f>$V$14/7/2</f>
        <v>1971.7614285714285</v>
      </c>
      <c r="W34" s="43"/>
      <c r="X34" s="43"/>
      <c r="Y34" s="7"/>
      <c r="Z34" s="297"/>
    </row>
    <row r="35" spans="1:28" x14ac:dyDescent="0.25">
      <c r="A35" s="38"/>
      <c r="B35" s="3">
        <v>2013</v>
      </c>
      <c r="C35" s="13">
        <f t="shared" si="0"/>
        <v>-3943.522857142857</v>
      </c>
      <c r="D35" s="297"/>
      <c r="E35" s="297"/>
      <c r="F35" s="297"/>
      <c r="G35" s="297"/>
      <c r="H35" s="297"/>
      <c r="I35" s="297"/>
      <c r="J35" s="297"/>
      <c r="K35" s="297"/>
      <c r="L35" s="297"/>
      <c r="M35" s="297"/>
      <c r="N35" s="7"/>
      <c r="O35" s="7"/>
      <c r="P35" s="7">
        <f>P14/7/2</f>
        <v>0</v>
      </c>
      <c r="Q35" s="7">
        <f>Q14</f>
        <v>0</v>
      </c>
      <c r="R35" s="7">
        <f t="shared" ref="R35:U36" si="1">R34</f>
        <v>0</v>
      </c>
      <c r="S35" s="43">
        <f t="shared" si="1"/>
        <v>0</v>
      </c>
      <c r="T35" s="43">
        <f t="shared" si="1"/>
        <v>0</v>
      </c>
      <c r="U35" s="43">
        <f t="shared" si="1"/>
        <v>0</v>
      </c>
      <c r="V35" s="43">
        <f>$V$14/7</f>
        <v>3943.522857142857</v>
      </c>
      <c r="W35" s="43">
        <f>W14/7/2</f>
        <v>0</v>
      </c>
      <c r="X35" s="43"/>
      <c r="Y35" s="7"/>
      <c r="Z35" s="297"/>
    </row>
    <row r="36" spans="1:28" x14ac:dyDescent="0.25">
      <c r="A36" s="38"/>
      <c r="B36" s="3">
        <v>2014</v>
      </c>
      <c r="C36" s="13">
        <f t="shared" si="0"/>
        <v>-3943.522857142857</v>
      </c>
      <c r="D36" s="297"/>
      <c r="E36" s="297"/>
      <c r="F36" s="297"/>
      <c r="G36" s="297"/>
      <c r="H36" s="297"/>
      <c r="I36" s="297"/>
      <c r="J36" s="297"/>
      <c r="K36" s="297"/>
      <c r="L36" s="297"/>
      <c r="M36" s="297"/>
      <c r="N36" s="7"/>
      <c r="O36" s="7"/>
      <c r="P36" s="7"/>
      <c r="Q36" s="7">
        <f>Q14/7/2</f>
        <v>0</v>
      </c>
      <c r="R36" s="7">
        <f t="shared" si="1"/>
        <v>0</v>
      </c>
      <c r="S36" s="43">
        <f t="shared" si="1"/>
        <v>0</v>
      </c>
      <c r="T36" s="43">
        <f t="shared" si="1"/>
        <v>0</v>
      </c>
      <c r="U36" s="43">
        <f t="shared" si="1"/>
        <v>0</v>
      </c>
      <c r="V36" s="43">
        <f t="shared" ref="V36:V40" si="2">$V$14/7</f>
        <v>3943.522857142857</v>
      </c>
      <c r="W36" s="43">
        <f>W14</f>
        <v>0</v>
      </c>
      <c r="X36" s="43">
        <f>X14/7/2</f>
        <v>0</v>
      </c>
      <c r="Y36" s="7"/>
      <c r="Z36" s="297"/>
    </row>
    <row r="37" spans="1:28" x14ac:dyDescent="0.25">
      <c r="A37" s="38"/>
      <c r="B37" s="3">
        <v>2015</v>
      </c>
      <c r="C37" s="13">
        <f t="shared" si="0"/>
        <v>-3943.522857142857</v>
      </c>
      <c r="D37" s="297"/>
      <c r="E37" s="297"/>
      <c r="F37" s="297"/>
      <c r="G37" s="297"/>
      <c r="H37" s="297"/>
      <c r="I37" s="297"/>
      <c r="J37" s="297"/>
      <c r="K37" s="297"/>
      <c r="L37" s="297"/>
      <c r="M37" s="297"/>
      <c r="N37" s="7"/>
      <c r="O37" s="7"/>
      <c r="P37" s="7"/>
      <c r="Q37" s="7"/>
      <c r="R37" s="7">
        <f>R14/7/2</f>
        <v>0</v>
      </c>
      <c r="S37" s="43">
        <f>S36</f>
        <v>0</v>
      </c>
      <c r="T37" s="43">
        <f>T36</f>
        <v>0</v>
      </c>
      <c r="U37" s="43">
        <f>U36</f>
        <v>0</v>
      </c>
      <c r="V37" s="43">
        <f t="shared" si="2"/>
        <v>3943.522857142857</v>
      </c>
      <c r="W37" s="43">
        <f>W36</f>
        <v>0</v>
      </c>
      <c r="X37" s="43">
        <f>X14/7</f>
        <v>0</v>
      </c>
      <c r="Y37" s="7">
        <f>Y14/7/2</f>
        <v>0</v>
      </c>
      <c r="Z37" s="297"/>
    </row>
    <row r="38" spans="1:28" x14ac:dyDescent="0.25">
      <c r="A38" s="38"/>
      <c r="B38" s="3">
        <v>2016</v>
      </c>
      <c r="C38" s="13">
        <f t="shared" si="0"/>
        <v>-3943.522857142857</v>
      </c>
      <c r="D38" s="297"/>
      <c r="E38" s="297"/>
      <c r="F38" s="297"/>
      <c r="G38" s="297"/>
      <c r="H38" s="297"/>
      <c r="I38" s="297"/>
      <c r="J38" s="297"/>
      <c r="K38" s="297"/>
      <c r="L38" s="297"/>
      <c r="M38" s="297"/>
      <c r="N38" s="7"/>
      <c r="O38" s="7"/>
      <c r="P38" s="7"/>
      <c r="Q38" s="7"/>
      <c r="R38" s="7"/>
      <c r="S38" s="43"/>
      <c r="T38" s="43"/>
      <c r="U38" s="43"/>
      <c r="V38" s="43">
        <f t="shared" si="2"/>
        <v>3943.522857142857</v>
      </c>
      <c r="W38" s="43"/>
      <c r="X38" s="43">
        <f>+X14/7</f>
        <v>0</v>
      </c>
      <c r="Y38" s="7"/>
      <c r="Z38" s="297"/>
    </row>
    <row r="39" spans="1:28" x14ac:dyDescent="0.25">
      <c r="A39" s="38"/>
      <c r="B39" s="3">
        <v>2017</v>
      </c>
      <c r="C39" s="13">
        <f t="shared" si="0"/>
        <v>-3943.522857142857</v>
      </c>
      <c r="D39" s="297"/>
      <c r="E39" s="297"/>
      <c r="F39" s="297"/>
      <c r="G39" s="297"/>
      <c r="H39" s="297"/>
      <c r="I39" s="297"/>
      <c r="J39" s="297"/>
      <c r="K39" s="297"/>
      <c r="L39" s="297"/>
      <c r="M39" s="297"/>
      <c r="N39" s="7"/>
      <c r="O39" s="7"/>
      <c r="P39" s="7"/>
      <c r="Q39" s="7"/>
      <c r="R39" s="7"/>
      <c r="S39" s="43"/>
      <c r="T39" s="43"/>
      <c r="U39" s="43"/>
      <c r="V39" s="43">
        <f t="shared" si="2"/>
        <v>3943.522857142857</v>
      </c>
      <c r="W39" s="43"/>
      <c r="X39" s="43"/>
      <c r="Y39" s="7"/>
      <c r="Z39" s="297"/>
    </row>
    <row r="40" spans="1:28" x14ac:dyDescent="0.25">
      <c r="A40" s="38"/>
      <c r="B40" s="3">
        <v>2018</v>
      </c>
      <c r="C40" s="13">
        <f>-SUM(D40:AB40)</f>
        <v>-3943.522857142857</v>
      </c>
      <c r="D40" s="297"/>
      <c r="E40" s="297"/>
      <c r="F40" s="297"/>
      <c r="G40" s="297"/>
      <c r="H40" s="297"/>
      <c r="I40" s="297"/>
      <c r="J40" s="297"/>
      <c r="K40" s="297"/>
      <c r="L40" s="297"/>
      <c r="M40" s="297"/>
      <c r="N40" s="7"/>
      <c r="O40" s="7"/>
      <c r="P40" s="7"/>
      <c r="Q40" s="7"/>
      <c r="R40" s="7"/>
      <c r="S40" s="43"/>
      <c r="T40" s="43"/>
      <c r="U40" s="43"/>
      <c r="V40" s="43">
        <f t="shared" si="2"/>
        <v>3943.522857142857</v>
      </c>
      <c r="W40" s="43"/>
      <c r="X40" s="43"/>
      <c r="Y40" s="7"/>
      <c r="Z40" s="297"/>
    </row>
    <row r="41" spans="1:28" x14ac:dyDescent="0.25">
      <c r="A41" s="38"/>
      <c r="B41" s="3">
        <v>2019</v>
      </c>
      <c r="C41" s="13">
        <f>-SUM(D41:AB41)</f>
        <v>-1971.7614285714285</v>
      </c>
      <c r="D41" s="297"/>
      <c r="E41" s="297"/>
      <c r="F41" s="297"/>
      <c r="G41" s="297"/>
      <c r="H41" s="297"/>
      <c r="I41" s="297"/>
      <c r="J41" s="297"/>
      <c r="K41" s="297"/>
      <c r="L41" s="297"/>
      <c r="M41" s="297"/>
      <c r="N41" s="7"/>
      <c r="O41" s="7"/>
      <c r="P41" s="7"/>
      <c r="Q41" s="7"/>
      <c r="R41" s="7"/>
      <c r="S41" s="43"/>
      <c r="T41" s="43"/>
      <c r="U41" s="43"/>
      <c r="V41" s="43">
        <f>$V$14/7/2</f>
        <v>1971.7614285714285</v>
      </c>
      <c r="W41" s="43"/>
      <c r="X41" s="43"/>
      <c r="Y41" s="7"/>
      <c r="Z41" s="297"/>
    </row>
    <row r="42" spans="1:28" x14ac:dyDescent="0.25">
      <c r="A42" s="38"/>
      <c r="B42" s="3"/>
      <c r="C42" s="12"/>
      <c r="D42" s="298"/>
      <c r="E42" s="298"/>
      <c r="F42" s="298"/>
      <c r="G42" s="298"/>
      <c r="H42" s="298"/>
      <c r="I42" s="298"/>
      <c r="J42" s="298"/>
      <c r="K42" s="298"/>
      <c r="L42" s="298"/>
      <c r="M42" s="298"/>
      <c r="N42" s="298"/>
      <c r="O42" s="298"/>
      <c r="P42" s="298"/>
      <c r="Q42" s="298"/>
      <c r="R42" s="298"/>
      <c r="S42" s="298"/>
      <c r="T42" s="298"/>
      <c r="U42" s="338"/>
      <c r="V42" s="275"/>
      <c r="W42" s="275"/>
      <c r="X42" s="275"/>
      <c r="Y42" s="297"/>
      <c r="Z42" s="297"/>
    </row>
    <row r="43" spans="1:28" x14ac:dyDescent="0.25">
      <c r="A43" s="38" t="s">
        <v>62</v>
      </c>
      <c r="B43" s="297">
        <f>SUM(D43:Y43)</f>
        <v>0</v>
      </c>
      <c r="C43" s="275">
        <f>SUM(C16:C42)</f>
        <v>-27604.659999999996</v>
      </c>
      <c r="D43" s="297">
        <f>-SUM(D16:D42)+D14</f>
        <v>0</v>
      </c>
      <c r="E43" s="297">
        <f t="shared" ref="E43:T43" si="3">-SUM(E16:E42)+E14</f>
        <v>0</v>
      </c>
      <c r="F43" s="297">
        <f t="shared" si="3"/>
        <v>0</v>
      </c>
      <c r="G43" s="297">
        <f t="shared" si="3"/>
        <v>0</v>
      </c>
      <c r="H43" s="297">
        <f t="shared" si="3"/>
        <v>0</v>
      </c>
      <c r="I43" s="297">
        <f t="shared" si="3"/>
        <v>0</v>
      </c>
      <c r="J43" s="297">
        <f t="shared" si="3"/>
        <v>0</v>
      </c>
      <c r="K43" s="297">
        <f t="shared" si="3"/>
        <v>0</v>
      </c>
      <c r="L43" s="297">
        <f t="shared" si="3"/>
        <v>0</v>
      </c>
      <c r="M43" s="297">
        <f t="shared" si="3"/>
        <v>0</v>
      </c>
      <c r="N43" s="297">
        <f t="shared" si="3"/>
        <v>0</v>
      </c>
      <c r="O43" s="297">
        <f t="shared" si="3"/>
        <v>0</v>
      </c>
      <c r="P43" s="297">
        <f t="shared" si="3"/>
        <v>0</v>
      </c>
      <c r="Q43" s="297">
        <f t="shared" si="3"/>
        <v>0</v>
      </c>
      <c r="R43" s="297">
        <f t="shared" si="3"/>
        <v>0</v>
      </c>
      <c r="S43" s="297">
        <f t="shared" si="3"/>
        <v>0</v>
      </c>
      <c r="T43" s="297">
        <f t="shared" si="3"/>
        <v>0</v>
      </c>
      <c r="U43" s="330">
        <f>-SUM(U16:U42)+U14</f>
        <v>0</v>
      </c>
      <c r="V43" s="330">
        <f t="shared" ref="V43:AB43" si="4">-SUM(V16:V42)+V14</f>
        <v>0</v>
      </c>
      <c r="W43" s="330">
        <f t="shared" si="4"/>
        <v>0</v>
      </c>
      <c r="X43" s="330">
        <f t="shared" si="4"/>
        <v>0</v>
      </c>
      <c r="Y43" s="330">
        <f t="shared" si="4"/>
        <v>0</v>
      </c>
      <c r="Z43" s="330">
        <f t="shared" si="4"/>
        <v>0</v>
      </c>
      <c r="AA43" s="330">
        <f t="shared" si="4"/>
        <v>0</v>
      </c>
      <c r="AB43" s="330">
        <f t="shared" si="4"/>
        <v>0</v>
      </c>
    </row>
    <row r="44" spans="1:28" x14ac:dyDescent="0.25">
      <c r="A44" s="38"/>
      <c r="B44" s="275"/>
      <c r="C44" s="299"/>
      <c r="D44" s="297"/>
      <c r="E44" s="297"/>
      <c r="F44" s="297"/>
      <c r="G44" s="297"/>
      <c r="H44" s="297"/>
      <c r="I44" s="297"/>
      <c r="J44" s="297"/>
      <c r="K44" s="297"/>
      <c r="L44" s="297"/>
      <c r="M44" s="297"/>
      <c r="N44" s="297"/>
      <c r="O44" s="297"/>
      <c r="P44" s="297"/>
      <c r="Q44" s="297"/>
      <c r="R44" s="297"/>
      <c r="S44" s="297"/>
      <c r="T44" s="297"/>
      <c r="U44" s="297"/>
      <c r="V44" s="297"/>
      <c r="W44" s="297"/>
      <c r="X44" s="297"/>
      <c r="Y44" s="297"/>
      <c r="Z44" s="297"/>
    </row>
    <row r="45" spans="1:28" x14ac:dyDescent="0.25">
      <c r="A45" s="39" t="s">
        <v>63</v>
      </c>
      <c r="B45" s="3"/>
      <c r="C45" s="30">
        <f>+C14+C43</f>
        <v>0</v>
      </c>
      <c r="D45" s="297"/>
      <c r="E45" s="297"/>
      <c r="F45" s="297"/>
      <c r="G45" s="297"/>
      <c r="H45" s="297"/>
      <c r="I45" s="297"/>
      <c r="J45" s="297"/>
      <c r="K45" s="297"/>
      <c r="L45" s="297"/>
      <c r="M45" s="297"/>
      <c r="N45" s="297"/>
      <c r="O45" s="297"/>
      <c r="P45" s="297"/>
      <c r="Q45" s="297"/>
      <c r="R45" s="297"/>
      <c r="S45" s="297"/>
      <c r="T45" s="297"/>
      <c r="U45" s="297"/>
      <c r="V45" s="297"/>
      <c r="W45" s="297"/>
      <c r="X45" s="297"/>
      <c r="Y45" s="297"/>
      <c r="Z45" s="297"/>
    </row>
    <row r="46" spans="1:28" x14ac:dyDescent="0.25">
      <c r="A46" s="3"/>
      <c r="B46" s="3"/>
      <c r="C46" s="3"/>
      <c r="D46" s="297"/>
      <c r="E46" s="297"/>
      <c r="F46" s="297"/>
      <c r="G46" s="297"/>
      <c r="H46" s="297"/>
      <c r="I46" s="297"/>
      <c r="J46" s="297"/>
      <c r="K46" s="297"/>
      <c r="L46" s="297"/>
      <c r="M46" s="297"/>
      <c r="N46" s="297"/>
      <c r="O46" s="297"/>
      <c r="P46" s="297"/>
      <c r="Q46" s="297"/>
      <c r="R46" s="297"/>
      <c r="S46" s="297"/>
      <c r="T46" s="297"/>
      <c r="U46" s="297"/>
      <c r="V46" s="297"/>
      <c r="W46" s="297"/>
      <c r="X46" s="297"/>
      <c r="Y46" s="297"/>
      <c r="Z46" s="297"/>
    </row>
    <row r="47" spans="1:28" x14ac:dyDescent="0.25">
      <c r="A47" s="3"/>
      <c r="B47" s="36"/>
      <c r="C47" s="3"/>
      <c r="D47" s="297"/>
      <c r="E47" s="297"/>
      <c r="F47" s="297"/>
      <c r="G47" s="297"/>
      <c r="H47" s="297"/>
      <c r="I47" s="297"/>
      <c r="J47" s="297"/>
      <c r="K47" s="297"/>
      <c r="L47" s="297"/>
      <c r="M47" s="297"/>
      <c r="N47" s="297"/>
      <c r="O47" s="297"/>
      <c r="P47" s="297"/>
      <c r="Q47" s="297"/>
      <c r="R47" s="297"/>
      <c r="S47" s="297"/>
      <c r="T47" s="297"/>
      <c r="U47" s="297"/>
      <c r="V47" s="297"/>
      <c r="W47" s="297"/>
      <c r="X47" s="297"/>
      <c r="Y47" s="297"/>
      <c r="Z47" s="297"/>
    </row>
    <row r="48" spans="1:28" x14ac:dyDescent="0.25">
      <c r="A48" s="3"/>
      <c r="B48" s="3"/>
      <c r="C48" s="3"/>
      <c r="E48" s="297"/>
      <c r="F48" s="301"/>
      <c r="G48" s="301"/>
      <c r="H48" s="301"/>
      <c r="I48" s="301"/>
      <c r="J48" s="301"/>
      <c r="K48" s="301"/>
      <c r="L48" s="301"/>
      <c r="M48" s="301"/>
      <c r="N48" s="297">
        <f>SUM(E32:E48)</f>
        <v>0</v>
      </c>
      <c r="O48" s="301"/>
      <c r="P48" s="301"/>
      <c r="Q48" s="301"/>
      <c r="R48" s="301"/>
      <c r="S48" s="301"/>
    </row>
    <row r="49" spans="2:19" x14ac:dyDescent="0.25">
      <c r="B49" s="3"/>
      <c r="C49" s="3"/>
      <c r="E49" s="301"/>
      <c r="F49" s="301"/>
      <c r="G49" s="301"/>
      <c r="H49" s="301"/>
      <c r="I49" s="301"/>
      <c r="J49" s="301"/>
      <c r="K49" s="301"/>
      <c r="L49" s="301"/>
      <c r="M49" s="301"/>
      <c r="N49" s="301"/>
      <c r="O49" s="301"/>
      <c r="P49" s="301"/>
      <c r="Q49" s="301"/>
      <c r="R49" s="301"/>
      <c r="S49" s="301"/>
    </row>
    <row r="50" spans="2:19" x14ac:dyDescent="0.25">
      <c r="E50" s="301"/>
      <c r="F50" s="301"/>
      <c r="G50" s="301"/>
      <c r="H50" s="301"/>
      <c r="I50" s="301"/>
      <c r="J50" s="301"/>
      <c r="K50" s="301"/>
      <c r="L50" s="301"/>
      <c r="M50" s="301"/>
      <c r="N50" s="301"/>
      <c r="O50" s="301"/>
      <c r="P50" s="301"/>
      <c r="Q50" s="301"/>
      <c r="R50" s="301"/>
      <c r="S50" s="301"/>
    </row>
    <row r="51" spans="2:19" x14ac:dyDescent="0.25">
      <c r="E51" s="301"/>
      <c r="F51" s="301"/>
      <c r="G51" s="301"/>
      <c r="H51" s="301"/>
      <c r="I51" s="301"/>
      <c r="J51" s="301"/>
      <c r="K51" s="301"/>
      <c r="L51" s="301"/>
      <c r="M51" s="301"/>
      <c r="N51" s="301"/>
      <c r="O51" s="301"/>
      <c r="P51" s="301"/>
      <c r="Q51" s="301"/>
      <c r="R51" s="301"/>
      <c r="S51" s="301"/>
    </row>
    <row r="52" spans="2:19" x14ac:dyDescent="0.25">
      <c r="E52" s="301"/>
      <c r="F52" s="301"/>
      <c r="G52" s="301"/>
      <c r="H52" s="301"/>
      <c r="I52" s="301"/>
      <c r="J52" s="301"/>
      <c r="K52" s="301"/>
      <c r="L52" s="301"/>
      <c r="M52" s="301"/>
      <c r="N52" s="301"/>
      <c r="O52" s="301"/>
      <c r="P52" s="301"/>
      <c r="Q52" s="301"/>
      <c r="R52" s="301"/>
      <c r="S52" s="301"/>
    </row>
    <row r="53" spans="2:19" x14ac:dyDescent="0.25">
      <c r="E53" s="301"/>
      <c r="F53" s="301"/>
      <c r="G53" s="301"/>
      <c r="H53" s="301"/>
      <c r="I53" s="301"/>
      <c r="J53" s="301"/>
      <c r="K53" s="301"/>
      <c r="L53" s="301"/>
      <c r="M53" s="301"/>
      <c r="N53" s="301"/>
      <c r="O53" s="301"/>
      <c r="P53" s="301"/>
      <c r="Q53" s="301"/>
      <c r="R53" s="301"/>
      <c r="S53" s="301"/>
    </row>
    <row r="54" spans="2:19" x14ac:dyDescent="0.25">
      <c r="E54" s="301"/>
      <c r="F54" s="301"/>
      <c r="G54" s="301"/>
      <c r="H54" s="301"/>
      <c r="I54" s="301"/>
      <c r="J54" s="301"/>
      <c r="K54" s="301"/>
      <c r="L54" s="301"/>
      <c r="M54" s="301"/>
      <c r="N54" s="301"/>
      <c r="O54" s="301"/>
      <c r="P54" s="301"/>
      <c r="Q54" s="301"/>
      <c r="R54" s="301"/>
      <c r="S54" s="301"/>
    </row>
    <row r="55" spans="2:19" x14ac:dyDescent="0.25">
      <c r="E55" s="301"/>
      <c r="F55" s="301"/>
      <c r="G55" s="301"/>
      <c r="H55" s="301"/>
      <c r="I55" s="301"/>
      <c r="J55" s="301"/>
      <c r="K55" s="301"/>
      <c r="L55" s="301"/>
      <c r="M55" s="301"/>
      <c r="N55" s="301"/>
      <c r="O55" s="301"/>
      <c r="P55" s="301"/>
      <c r="Q55" s="301"/>
      <c r="R55" s="301"/>
      <c r="S55" s="301"/>
    </row>
    <row r="56" spans="2:19" x14ac:dyDescent="0.25">
      <c r="E56" s="301"/>
      <c r="F56" s="301"/>
      <c r="G56" s="301"/>
      <c r="H56" s="301"/>
      <c r="I56" s="301"/>
      <c r="J56" s="301"/>
      <c r="K56" s="301"/>
      <c r="L56" s="301"/>
      <c r="M56" s="301"/>
      <c r="N56" s="301"/>
      <c r="O56" s="301"/>
      <c r="P56" s="301"/>
      <c r="Q56" s="301"/>
      <c r="R56" s="301"/>
      <c r="S56" s="301"/>
    </row>
    <row r="57" spans="2:19" x14ac:dyDescent="0.25">
      <c r="E57" s="301"/>
      <c r="F57" s="301"/>
      <c r="G57" s="301"/>
      <c r="H57" s="301"/>
      <c r="I57" s="301"/>
      <c r="J57" s="301"/>
      <c r="K57" s="301"/>
      <c r="L57" s="301"/>
      <c r="M57" s="301"/>
      <c r="N57" s="301"/>
      <c r="O57" s="301"/>
      <c r="P57" s="301"/>
      <c r="Q57" s="301"/>
      <c r="R57" s="301"/>
      <c r="S57" s="301"/>
    </row>
    <row r="58" spans="2:19" x14ac:dyDescent="0.25">
      <c r="E58" s="301"/>
      <c r="F58" s="301"/>
      <c r="G58" s="301"/>
      <c r="H58" s="301"/>
      <c r="I58" s="301"/>
      <c r="J58" s="301"/>
      <c r="K58" s="301"/>
      <c r="L58" s="301"/>
      <c r="M58" s="301"/>
      <c r="N58" s="301"/>
      <c r="O58" s="301"/>
      <c r="P58" s="301"/>
      <c r="Q58" s="301"/>
      <c r="R58" s="301"/>
      <c r="S58" s="301"/>
    </row>
    <row r="59" spans="2:19" x14ac:dyDescent="0.25">
      <c r="E59" s="301"/>
      <c r="F59" s="301"/>
      <c r="G59" s="301"/>
      <c r="H59" s="301"/>
      <c r="I59" s="301"/>
      <c r="J59" s="301"/>
      <c r="K59" s="301"/>
      <c r="L59" s="301"/>
      <c r="M59" s="301"/>
      <c r="N59" s="301"/>
      <c r="O59" s="301"/>
      <c r="P59" s="301"/>
      <c r="Q59" s="301"/>
      <c r="R59" s="301"/>
      <c r="S59" s="301"/>
    </row>
  </sheetData>
  <pageMargins left="0.7" right="0.7" top="0.75" bottom="0.75" header="0.3" footer="0.3"/>
  <pageSetup scale="69" orientation="landscape" horizontalDpi="4294967294" verticalDpi="4294967294" r:id="rId1"/>
  <headerFooter>
    <oddFooter>&amp;Z&amp;F&amp;RPage &amp;P</oddFooter>
  </headerFooter>
  <ignoredErrors>
    <ignoredError sqref="V37" formula="1"/>
  </ignoredErrors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400-000000000000}">
  <sheetPr codeName="Sheet161">
    <tabColor theme="6" tint="-0.249977111117893"/>
    <pageSetUpPr fitToPage="1"/>
  </sheetPr>
  <dimension ref="A1:AB59"/>
  <sheetViews>
    <sheetView workbookViewId="0"/>
  </sheetViews>
  <sheetFormatPr defaultColWidth="8.85546875" defaultRowHeight="15" x14ac:dyDescent="0.25"/>
  <cols>
    <col min="1" max="1" width="20.85546875" customWidth="1"/>
    <col min="2" max="2" width="8.7109375" customWidth="1"/>
    <col min="3" max="3" width="12.85546875" customWidth="1"/>
    <col min="4" max="12" width="7.42578125" hidden="1" customWidth="1"/>
    <col min="13" max="13" width="7.5703125" hidden="1" customWidth="1"/>
    <col min="14" max="25" width="10.42578125" customWidth="1"/>
  </cols>
  <sheetData>
    <row r="1" spans="1:28" x14ac:dyDescent="0.25">
      <c r="A1" s="11" t="s">
        <v>10</v>
      </c>
      <c r="O1" t="s">
        <v>647</v>
      </c>
    </row>
    <row r="2" spans="1:28" x14ac:dyDescent="0.25">
      <c r="A2" s="9" t="s">
        <v>438</v>
      </c>
    </row>
    <row r="3" spans="1:28" x14ac:dyDescent="0.25">
      <c r="A3" s="9" t="s">
        <v>918</v>
      </c>
    </row>
    <row r="4" spans="1:28" x14ac:dyDescent="0.25">
      <c r="R4" s="40" t="s">
        <v>4</v>
      </c>
      <c r="S4" s="41"/>
      <c r="T4" s="40" t="s">
        <v>8</v>
      </c>
    </row>
    <row r="5" spans="1:28" x14ac:dyDescent="0.25">
      <c r="A5" s="10" t="s">
        <v>9</v>
      </c>
      <c r="B5" s="12" t="s">
        <v>64</v>
      </c>
      <c r="C5" s="12" t="s">
        <v>12</v>
      </c>
      <c r="R5" s="42" t="s">
        <v>2</v>
      </c>
      <c r="S5" s="42" t="s">
        <v>60</v>
      </c>
      <c r="T5" s="42" t="s">
        <v>7</v>
      </c>
    </row>
    <row r="6" spans="1:28" x14ac:dyDescent="0.25">
      <c r="B6" s="3"/>
      <c r="R6" s="3"/>
    </row>
    <row r="7" spans="1:28" x14ac:dyDescent="0.25">
      <c r="A7" s="213" t="s">
        <v>768</v>
      </c>
      <c r="B7" s="212"/>
      <c r="C7" s="214" t="s">
        <v>939</v>
      </c>
      <c r="D7" s="293"/>
      <c r="E7" s="293"/>
      <c r="F7" s="293"/>
      <c r="G7" s="293"/>
      <c r="H7" s="293"/>
      <c r="I7" s="293"/>
      <c r="J7" s="293"/>
      <c r="K7" s="293"/>
      <c r="L7" s="293"/>
      <c r="M7" s="293"/>
      <c r="N7" s="293"/>
      <c r="O7" s="294"/>
      <c r="P7" s="6"/>
      <c r="Q7" s="6"/>
      <c r="R7" s="13">
        <f>+C14</f>
        <v>52165.2</v>
      </c>
      <c r="S7" s="13">
        <f>+-C43</f>
        <v>52165.19999999999</v>
      </c>
      <c r="T7" s="13">
        <f>+R7-S7</f>
        <v>0</v>
      </c>
    </row>
    <row r="8" spans="1:28" x14ac:dyDescent="0.25">
      <c r="A8" s="213"/>
      <c r="B8" s="3">
        <v>826</v>
      </c>
      <c r="D8" s="293"/>
      <c r="E8" s="293"/>
      <c r="F8" s="293"/>
      <c r="G8" s="293"/>
      <c r="H8" s="293"/>
      <c r="I8" s="293"/>
      <c r="J8" s="293"/>
      <c r="K8" s="293"/>
      <c r="L8" s="293"/>
      <c r="M8" s="293"/>
      <c r="N8" s="293"/>
      <c r="O8" s="294"/>
      <c r="P8" s="6"/>
      <c r="Q8" s="6"/>
    </row>
    <row r="9" spans="1:28" x14ac:dyDescent="0.25">
      <c r="A9" s="2"/>
      <c r="B9" s="3"/>
      <c r="D9" s="293"/>
      <c r="E9" s="293"/>
      <c r="F9" s="293"/>
      <c r="G9" s="293"/>
      <c r="H9" s="293"/>
      <c r="I9" s="293"/>
      <c r="J9" s="293"/>
      <c r="K9" s="293"/>
      <c r="L9" s="293"/>
      <c r="M9" s="293"/>
      <c r="N9" s="293"/>
      <c r="O9" s="294"/>
      <c r="P9" s="6"/>
      <c r="Q9" s="6"/>
    </row>
    <row r="10" spans="1:28" x14ac:dyDescent="0.25">
      <c r="B10" s="3"/>
    </row>
    <row r="11" spans="1:28" x14ac:dyDescent="0.25">
      <c r="A11" s="686" t="s">
        <v>66</v>
      </c>
      <c r="B11" s="212" t="s">
        <v>656</v>
      </c>
      <c r="C11" s="214"/>
    </row>
    <row r="12" spans="1:28" x14ac:dyDescent="0.25">
      <c r="B12" s="28"/>
      <c r="C12" s="2"/>
    </row>
    <row r="13" spans="1:28" x14ac:dyDescent="0.25">
      <c r="A13" s="9" t="s">
        <v>5</v>
      </c>
      <c r="C13" s="31" t="s">
        <v>3</v>
      </c>
      <c r="D13" s="32">
        <v>1994</v>
      </c>
      <c r="E13" s="32">
        <v>1995</v>
      </c>
      <c r="F13" s="32">
        <v>1996</v>
      </c>
      <c r="G13" s="32">
        <v>1997</v>
      </c>
      <c r="H13" s="32">
        <v>1998</v>
      </c>
      <c r="I13" s="32">
        <v>1999</v>
      </c>
      <c r="J13" s="32">
        <v>2000</v>
      </c>
      <c r="K13" s="32">
        <v>2001</v>
      </c>
      <c r="L13" s="32">
        <v>2002</v>
      </c>
      <c r="M13" s="32">
        <v>2003</v>
      </c>
      <c r="N13" s="32">
        <v>2004</v>
      </c>
      <c r="O13" s="32">
        <v>2005</v>
      </c>
      <c r="P13" s="32">
        <v>2006</v>
      </c>
      <c r="Q13" s="32">
        <v>2007</v>
      </c>
      <c r="R13" s="32">
        <v>2008</v>
      </c>
      <c r="S13" s="32">
        <v>2009</v>
      </c>
      <c r="T13" s="32">
        <v>2010</v>
      </c>
      <c r="U13" s="32">
        <v>2011</v>
      </c>
      <c r="V13" s="32">
        <v>2012</v>
      </c>
      <c r="W13" s="32">
        <v>2013</v>
      </c>
      <c r="X13" s="32">
        <v>2014</v>
      </c>
      <c r="Y13" s="328">
        <v>2015</v>
      </c>
      <c r="Z13" s="32">
        <v>2016</v>
      </c>
      <c r="AA13" s="328">
        <v>2017</v>
      </c>
      <c r="AB13" s="32">
        <v>2018</v>
      </c>
    </row>
    <row r="14" spans="1:28" x14ac:dyDescent="0.25">
      <c r="A14" s="9" t="s">
        <v>73</v>
      </c>
      <c r="C14" s="295">
        <f>SUM(D14:Y14)</f>
        <v>52165.2</v>
      </c>
      <c r="D14" s="233">
        <v>0</v>
      </c>
      <c r="E14" s="233">
        <v>0</v>
      </c>
      <c r="F14" s="233">
        <v>0</v>
      </c>
      <c r="G14" s="233">
        <v>0</v>
      </c>
      <c r="H14" s="233">
        <v>0</v>
      </c>
      <c r="I14" s="233">
        <v>0</v>
      </c>
      <c r="J14" s="233">
        <v>0</v>
      </c>
      <c r="K14" s="233">
        <v>0</v>
      </c>
      <c r="L14" s="233">
        <v>0</v>
      </c>
      <c r="M14" s="233">
        <v>0</v>
      </c>
      <c r="N14" s="233"/>
      <c r="O14" s="233"/>
      <c r="P14" s="233"/>
      <c r="Q14" s="233"/>
      <c r="R14" s="233"/>
      <c r="S14" s="233"/>
      <c r="T14" s="233"/>
      <c r="U14" s="233"/>
      <c r="V14" s="233">
        <v>52165.2</v>
      </c>
      <c r="W14" s="233"/>
      <c r="X14" s="233"/>
    </row>
    <row r="15" spans="1:28" x14ac:dyDescent="0.25">
      <c r="A15" s="34"/>
      <c r="B15" s="2"/>
      <c r="C15" s="2"/>
      <c r="S15" s="233"/>
      <c r="T15" s="233"/>
      <c r="U15" s="233"/>
      <c r="V15" s="233"/>
      <c r="W15" s="233"/>
      <c r="X15" s="233"/>
    </row>
    <row r="16" spans="1:28" x14ac:dyDescent="0.25">
      <c r="A16" s="9" t="s">
        <v>6</v>
      </c>
      <c r="B16" s="3">
        <v>1994</v>
      </c>
      <c r="C16" s="13">
        <f>-SUM(D16:Y16)</f>
        <v>0</v>
      </c>
      <c r="D16" s="297">
        <f>+D$14/7/2</f>
        <v>0</v>
      </c>
      <c r="E16" s="297"/>
      <c r="F16" s="297"/>
      <c r="G16" s="297"/>
      <c r="H16" s="297"/>
      <c r="I16" s="297"/>
      <c r="J16" s="297"/>
      <c r="K16" s="297"/>
      <c r="L16" s="297"/>
      <c r="M16" s="297"/>
      <c r="N16" s="297"/>
      <c r="O16" s="297"/>
      <c r="P16" s="297"/>
      <c r="Q16" s="297"/>
      <c r="R16" s="297"/>
      <c r="S16" s="233"/>
      <c r="T16" s="233"/>
      <c r="U16" s="233"/>
      <c r="V16" s="233"/>
      <c r="W16" s="233"/>
      <c r="X16" s="233"/>
      <c r="Y16" s="297"/>
      <c r="Z16" s="297"/>
    </row>
    <row r="17" spans="1:26" x14ac:dyDescent="0.25">
      <c r="B17" s="3">
        <v>1995</v>
      </c>
      <c r="C17" s="13">
        <f t="shared" ref="C17:C39" si="0">-SUM(D17:Y17)</f>
        <v>0</v>
      </c>
      <c r="D17" s="297">
        <f>+D$14/7</f>
        <v>0</v>
      </c>
      <c r="E17" s="297">
        <f>+E$14/7/2</f>
        <v>0</v>
      </c>
      <c r="F17" s="297"/>
      <c r="G17" s="297"/>
      <c r="H17" s="297"/>
      <c r="I17" s="297"/>
      <c r="J17" s="297"/>
      <c r="K17" s="297"/>
      <c r="L17" s="297"/>
      <c r="M17" s="297"/>
      <c r="N17" s="297"/>
      <c r="O17" s="297"/>
      <c r="P17" s="297"/>
      <c r="Q17" s="297"/>
      <c r="R17" s="297"/>
      <c r="S17" s="233"/>
      <c r="T17" s="233"/>
      <c r="U17" s="233"/>
      <c r="V17" s="233"/>
      <c r="W17" s="233"/>
      <c r="X17" s="233"/>
      <c r="Y17" s="297"/>
      <c r="Z17" s="297"/>
    </row>
    <row r="18" spans="1:26" x14ac:dyDescent="0.25">
      <c r="B18" s="3">
        <v>1996</v>
      </c>
      <c r="C18" s="13">
        <f t="shared" si="0"/>
        <v>0</v>
      </c>
      <c r="D18" s="297">
        <f>+D17</f>
        <v>0</v>
      </c>
      <c r="E18" s="297">
        <f>+E$14/7</f>
        <v>0</v>
      </c>
      <c r="F18" s="297">
        <f>+F$14/7/2</f>
        <v>0</v>
      </c>
      <c r="G18" s="297"/>
      <c r="H18" s="297"/>
      <c r="I18" s="297"/>
      <c r="J18" s="297"/>
      <c r="K18" s="297"/>
      <c r="L18" s="297"/>
      <c r="M18" s="297"/>
      <c r="N18" s="297"/>
      <c r="O18" s="297"/>
      <c r="P18" s="297"/>
      <c r="Q18" s="297"/>
      <c r="R18" s="297"/>
      <c r="S18" s="233"/>
      <c r="T18" s="233"/>
      <c r="U18" s="233"/>
      <c r="V18" s="233"/>
      <c r="W18" s="233"/>
      <c r="X18" s="233"/>
      <c r="Y18" s="297"/>
      <c r="Z18" s="297"/>
    </row>
    <row r="19" spans="1:26" x14ac:dyDescent="0.25">
      <c r="B19" s="3">
        <v>1997</v>
      </c>
      <c r="C19" s="13">
        <f t="shared" si="0"/>
        <v>0</v>
      </c>
      <c r="D19" s="297">
        <f>+D18</f>
        <v>0</v>
      </c>
      <c r="E19" s="297">
        <f>+E18</f>
        <v>0</v>
      </c>
      <c r="F19" s="297">
        <f>+F$14/7</f>
        <v>0</v>
      </c>
      <c r="G19" s="297">
        <f>+G$14/7/2</f>
        <v>0</v>
      </c>
      <c r="H19" s="297"/>
      <c r="I19" s="297"/>
      <c r="J19" s="297"/>
      <c r="K19" s="297"/>
      <c r="L19" s="297"/>
      <c r="M19" s="297"/>
      <c r="N19" s="297"/>
      <c r="O19" s="297"/>
      <c r="P19" s="297"/>
      <c r="Q19" s="297"/>
      <c r="R19" s="297"/>
      <c r="S19" s="233"/>
      <c r="T19" s="233"/>
      <c r="U19" s="233"/>
      <c r="V19" s="233"/>
      <c r="W19" s="233"/>
      <c r="X19" s="233"/>
      <c r="Y19" s="297"/>
      <c r="Z19" s="297"/>
    </row>
    <row r="20" spans="1:26" x14ac:dyDescent="0.25">
      <c r="B20" s="3">
        <v>1998</v>
      </c>
      <c r="C20" s="13">
        <f t="shared" si="0"/>
        <v>0</v>
      </c>
      <c r="D20" s="297">
        <f>+D19</f>
        <v>0</v>
      </c>
      <c r="E20" s="297">
        <f>+E19</f>
        <v>0</v>
      </c>
      <c r="F20" s="297">
        <f>+F19</f>
        <v>0</v>
      </c>
      <c r="G20" s="297">
        <f>+G$14/7</f>
        <v>0</v>
      </c>
      <c r="H20" s="297">
        <f>+H$14/7/2</f>
        <v>0</v>
      </c>
      <c r="I20" s="297"/>
      <c r="J20" s="297"/>
      <c r="K20" s="297"/>
      <c r="L20" s="297"/>
      <c r="M20" s="297"/>
      <c r="N20" s="297"/>
      <c r="O20" s="297"/>
      <c r="P20" s="297"/>
      <c r="Q20" s="297"/>
      <c r="R20" s="297"/>
      <c r="S20" s="233"/>
      <c r="T20" s="233"/>
      <c r="U20" s="233"/>
      <c r="V20" s="233"/>
      <c r="W20" s="233"/>
      <c r="X20" s="233"/>
      <c r="Y20" s="297"/>
      <c r="Z20" s="297"/>
    </row>
    <row r="21" spans="1:26" x14ac:dyDescent="0.25">
      <c r="B21" s="3">
        <v>1999</v>
      </c>
      <c r="C21" s="13">
        <f t="shared" si="0"/>
        <v>0</v>
      </c>
      <c r="D21" s="297">
        <f>+D20</f>
        <v>0</v>
      </c>
      <c r="E21" s="297">
        <f>+E20</f>
        <v>0</v>
      </c>
      <c r="F21" s="297">
        <f>+F20</f>
        <v>0</v>
      </c>
      <c r="G21" s="297">
        <f>+G20</f>
        <v>0</v>
      </c>
      <c r="H21" s="297">
        <f>+H$14/7</f>
        <v>0</v>
      </c>
      <c r="I21" s="297">
        <f>+I$14/7/2</f>
        <v>0</v>
      </c>
      <c r="J21" s="297"/>
      <c r="K21" s="297"/>
      <c r="L21" s="297"/>
      <c r="M21" s="297"/>
      <c r="N21" s="297"/>
      <c r="O21" s="297"/>
      <c r="P21" s="297"/>
      <c r="Q21" s="297"/>
      <c r="R21" s="297"/>
      <c r="S21" s="233"/>
      <c r="T21" s="233"/>
      <c r="U21" s="233"/>
      <c r="V21" s="233"/>
      <c r="W21" s="233"/>
      <c r="X21" s="233"/>
      <c r="Y21" s="297"/>
      <c r="Z21" s="297"/>
    </row>
    <row r="22" spans="1:26" x14ac:dyDescent="0.25">
      <c r="B22" s="3">
        <v>2000</v>
      </c>
      <c r="C22" s="13">
        <f t="shared" si="0"/>
        <v>0</v>
      </c>
      <c r="D22" s="297">
        <f>+D21</f>
        <v>0</v>
      </c>
      <c r="E22" s="297">
        <f>+E21</f>
        <v>0</v>
      </c>
      <c r="F22" s="297">
        <f>+F21</f>
        <v>0</v>
      </c>
      <c r="G22" s="297">
        <f>+G21</f>
        <v>0</v>
      </c>
      <c r="H22" s="297">
        <f>+H21</f>
        <v>0</v>
      </c>
      <c r="I22" s="297">
        <f>+I$14/7</f>
        <v>0</v>
      </c>
      <c r="J22" s="297">
        <f>+J$14/7/2</f>
        <v>0</v>
      </c>
      <c r="K22" s="297"/>
      <c r="L22" s="297"/>
      <c r="M22" s="297"/>
      <c r="N22" s="297"/>
      <c r="O22" s="297"/>
      <c r="P22" s="297"/>
      <c r="Q22" s="297"/>
      <c r="R22" s="297"/>
      <c r="S22" s="233"/>
      <c r="T22" s="233"/>
      <c r="U22" s="233"/>
      <c r="V22" s="233"/>
      <c r="W22" s="233"/>
      <c r="X22" s="233"/>
      <c r="Y22" s="297"/>
      <c r="Z22" s="297"/>
    </row>
    <row r="23" spans="1:26" x14ac:dyDescent="0.25">
      <c r="B23" s="3">
        <v>2001</v>
      </c>
      <c r="C23" s="13">
        <f t="shared" si="0"/>
        <v>0</v>
      </c>
      <c r="D23" s="297">
        <f>+D$14/7/2</f>
        <v>0</v>
      </c>
      <c r="E23" s="297">
        <f>+E22</f>
        <v>0</v>
      </c>
      <c r="F23" s="297">
        <f>+F22</f>
        <v>0</v>
      </c>
      <c r="G23" s="297">
        <f>+G22</f>
        <v>0</v>
      </c>
      <c r="H23" s="297">
        <f>+H22</f>
        <v>0</v>
      </c>
      <c r="I23" s="297">
        <f>+I22</f>
        <v>0</v>
      </c>
      <c r="J23" s="297">
        <f>+J$14/7</f>
        <v>0</v>
      </c>
      <c r="K23" s="297">
        <f>+K$14/7/2</f>
        <v>0</v>
      </c>
      <c r="L23" s="297"/>
      <c r="M23" s="297"/>
      <c r="N23" s="297"/>
      <c r="O23" s="297"/>
      <c r="P23" s="297"/>
      <c r="Q23" s="297"/>
      <c r="R23" s="297"/>
      <c r="S23" s="233"/>
      <c r="T23" s="233"/>
      <c r="U23" s="233"/>
      <c r="V23" s="233"/>
      <c r="W23" s="233"/>
      <c r="X23" s="233"/>
      <c r="Y23" s="297"/>
      <c r="Z23" s="297"/>
    </row>
    <row r="24" spans="1:26" x14ac:dyDescent="0.25">
      <c r="B24" s="3">
        <v>2002</v>
      </c>
      <c r="C24" s="13">
        <f t="shared" si="0"/>
        <v>0</v>
      </c>
      <c r="D24" s="297"/>
      <c r="E24" s="297">
        <f>+E$14/7/2</f>
        <v>0</v>
      </c>
      <c r="F24" s="297">
        <f>+F23</f>
        <v>0</v>
      </c>
      <c r="G24" s="297">
        <f>+G23</f>
        <v>0</v>
      </c>
      <c r="H24" s="297">
        <f>+H23</f>
        <v>0</v>
      </c>
      <c r="I24" s="297">
        <f>+I23</f>
        <v>0</v>
      </c>
      <c r="J24" s="297">
        <f>+J23</f>
        <v>0</v>
      </c>
      <c r="K24" s="297">
        <f>+K$14/7</f>
        <v>0</v>
      </c>
      <c r="L24" s="297">
        <f>+L$14/7/2</f>
        <v>0</v>
      </c>
      <c r="M24" s="297"/>
      <c r="N24" s="297"/>
      <c r="O24" s="297"/>
      <c r="P24" s="297"/>
      <c r="Q24" s="297"/>
      <c r="R24" s="297"/>
      <c r="S24" s="233"/>
      <c r="T24" s="233"/>
      <c r="U24" s="233"/>
      <c r="V24" s="233"/>
      <c r="W24" s="233"/>
      <c r="X24" s="233"/>
      <c r="Y24" s="297"/>
      <c r="Z24" s="297"/>
    </row>
    <row r="25" spans="1:26" x14ac:dyDescent="0.25">
      <c r="B25" s="3">
        <v>2003</v>
      </c>
      <c r="C25" s="13">
        <f t="shared" si="0"/>
        <v>0</v>
      </c>
      <c r="D25" s="297"/>
      <c r="E25" s="297"/>
      <c r="F25" s="297">
        <f>+F$14/7/2</f>
        <v>0</v>
      </c>
      <c r="G25" s="297">
        <f>+G24</f>
        <v>0</v>
      </c>
      <c r="H25" s="297">
        <f>+H24</f>
        <v>0</v>
      </c>
      <c r="I25" s="297">
        <f>+I24</f>
        <v>0</v>
      </c>
      <c r="J25" s="297">
        <f>+J24</f>
        <v>0</v>
      </c>
      <c r="K25" s="297">
        <f>+K24</f>
        <v>0</v>
      </c>
      <c r="L25" s="297">
        <f>+L$14/7</f>
        <v>0</v>
      </c>
      <c r="M25" s="297">
        <f>+M$14/7/2</f>
        <v>0</v>
      </c>
      <c r="N25" s="297"/>
      <c r="O25" s="297"/>
      <c r="P25" s="297"/>
      <c r="Q25" s="297"/>
      <c r="R25" s="297"/>
      <c r="S25" s="233"/>
      <c r="T25" s="233"/>
      <c r="U25" s="233"/>
      <c r="V25" s="233"/>
      <c r="W25" s="233"/>
      <c r="X25" s="233"/>
      <c r="Y25" s="297"/>
      <c r="Z25" s="297"/>
    </row>
    <row r="26" spans="1:26" x14ac:dyDescent="0.25">
      <c r="B26" s="3">
        <v>2004</v>
      </c>
      <c r="C26" s="13">
        <f t="shared" si="0"/>
        <v>0</v>
      </c>
      <c r="D26" s="297"/>
      <c r="E26" s="297"/>
      <c r="F26" s="297"/>
      <c r="G26" s="297">
        <f>+G$14/7/2</f>
        <v>0</v>
      </c>
      <c r="H26" s="297">
        <f>+H25</f>
        <v>0</v>
      </c>
      <c r="I26" s="297">
        <f>+I25</f>
        <v>0</v>
      </c>
      <c r="J26" s="297">
        <f>+J25</f>
        <v>0</v>
      </c>
      <c r="K26" s="297">
        <f>+K25</f>
        <v>0</v>
      </c>
      <c r="L26" s="297">
        <f>+L25</f>
        <v>0</v>
      </c>
      <c r="M26" s="297">
        <f>+M$14/7</f>
        <v>0</v>
      </c>
      <c r="N26" s="7">
        <f>+N$14/7/2</f>
        <v>0</v>
      </c>
      <c r="O26" s="7"/>
      <c r="P26" s="7"/>
      <c r="Q26" s="7"/>
      <c r="R26" s="7"/>
      <c r="S26" s="43"/>
      <c r="T26" s="43"/>
      <c r="U26" s="43"/>
      <c r="V26" s="43"/>
      <c r="W26" s="43"/>
      <c r="X26" s="43"/>
      <c r="Y26" s="7"/>
      <c r="Z26" s="297"/>
    </row>
    <row r="27" spans="1:26" x14ac:dyDescent="0.25">
      <c r="B27" s="3">
        <v>2005</v>
      </c>
      <c r="C27" s="13">
        <f t="shared" si="0"/>
        <v>0</v>
      </c>
      <c r="D27" s="297"/>
      <c r="E27" s="297"/>
      <c r="F27" s="297"/>
      <c r="G27" s="297"/>
      <c r="H27" s="297">
        <f>+H$14/7/2</f>
        <v>0</v>
      </c>
      <c r="I27" s="297">
        <f>+I26</f>
        <v>0</v>
      </c>
      <c r="J27" s="297">
        <f>+J26</f>
        <v>0</v>
      </c>
      <c r="K27" s="297">
        <f>+K26</f>
        <v>0</v>
      </c>
      <c r="L27" s="297">
        <f>+L26</f>
        <v>0</v>
      </c>
      <c r="M27" s="297">
        <f>+M26</f>
        <v>0</v>
      </c>
      <c r="N27" s="7">
        <f>+N$14/7</f>
        <v>0</v>
      </c>
      <c r="O27" s="7">
        <f>+O$14/7/2</f>
        <v>0</v>
      </c>
      <c r="P27" s="7"/>
      <c r="Q27" s="7"/>
      <c r="R27" s="7"/>
      <c r="S27" s="43"/>
      <c r="T27" s="43"/>
      <c r="U27" s="43"/>
      <c r="V27" s="43"/>
      <c r="W27" s="43"/>
      <c r="X27" s="43"/>
      <c r="Y27" s="7"/>
      <c r="Z27" s="297"/>
    </row>
    <row r="28" spans="1:26" x14ac:dyDescent="0.25">
      <c r="B28" s="3">
        <v>2006</v>
      </c>
      <c r="C28" s="13">
        <f t="shared" si="0"/>
        <v>0</v>
      </c>
      <c r="D28" s="297"/>
      <c r="E28" s="297"/>
      <c r="F28" s="297"/>
      <c r="G28" s="297"/>
      <c r="H28" s="297"/>
      <c r="I28" s="297">
        <f>+I$14/7/2</f>
        <v>0</v>
      </c>
      <c r="J28" s="297">
        <f>+J27</f>
        <v>0</v>
      </c>
      <c r="K28" s="297">
        <f>+K27</f>
        <v>0</v>
      </c>
      <c r="L28" s="297">
        <f>+L27</f>
        <v>0</v>
      </c>
      <c r="M28" s="297">
        <f>+M27</f>
        <v>0</v>
      </c>
      <c r="N28" s="7">
        <f>+N27</f>
        <v>0</v>
      </c>
      <c r="O28" s="7">
        <f>+O$14/7</f>
        <v>0</v>
      </c>
      <c r="P28" s="7">
        <f>+P$14/7/2</f>
        <v>0</v>
      </c>
      <c r="Q28" s="7"/>
      <c r="R28" s="7"/>
      <c r="S28" s="43"/>
      <c r="T28" s="43"/>
      <c r="U28" s="43"/>
      <c r="V28" s="43"/>
      <c r="W28" s="43"/>
      <c r="X28" s="43"/>
      <c r="Y28" s="7"/>
      <c r="Z28" s="297"/>
    </row>
    <row r="29" spans="1:26" x14ac:dyDescent="0.25">
      <c r="B29" s="3">
        <v>2007</v>
      </c>
      <c r="C29" s="13">
        <f t="shared" si="0"/>
        <v>0</v>
      </c>
      <c r="D29" s="297"/>
      <c r="E29" s="297"/>
      <c r="F29" s="297"/>
      <c r="G29" s="297"/>
      <c r="H29" s="297"/>
      <c r="I29" s="297"/>
      <c r="J29" s="297">
        <f>+J$14/7/2</f>
        <v>0</v>
      </c>
      <c r="K29" s="297">
        <f>+K28</f>
        <v>0</v>
      </c>
      <c r="L29" s="297">
        <f>+L28</f>
        <v>0</v>
      </c>
      <c r="M29" s="297">
        <f>+M28</f>
        <v>0</v>
      </c>
      <c r="N29" s="7">
        <f>+N28</f>
        <v>0</v>
      </c>
      <c r="O29" s="7">
        <f>+O28</f>
        <v>0</v>
      </c>
      <c r="P29" s="7">
        <f>+P$14/7</f>
        <v>0</v>
      </c>
      <c r="Q29" s="7">
        <f>+Q$14/7/2</f>
        <v>0</v>
      </c>
      <c r="R29" s="7"/>
      <c r="S29" s="43"/>
      <c r="T29" s="43"/>
      <c r="U29" s="43"/>
      <c r="V29" s="43"/>
      <c r="W29" s="43"/>
      <c r="X29" s="43"/>
      <c r="Y29" s="7"/>
      <c r="Z29" s="297"/>
    </row>
    <row r="30" spans="1:26" x14ac:dyDescent="0.25">
      <c r="B30" s="3">
        <v>2008</v>
      </c>
      <c r="C30" s="13">
        <f t="shared" si="0"/>
        <v>0</v>
      </c>
      <c r="D30" s="297"/>
      <c r="E30" s="297"/>
      <c r="F30" s="297"/>
      <c r="G30" s="297"/>
      <c r="H30" s="297"/>
      <c r="I30" s="297"/>
      <c r="J30" s="297"/>
      <c r="K30" s="297">
        <f>+K$14/7/2</f>
        <v>0</v>
      </c>
      <c r="L30" s="297">
        <f>+L29</f>
        <v>0</v>
      </c>
      <c r="M30" s="297">
        <f>+M29</f>
        <v>0</v>
      </c>
      <c r="N30" s="7">
        <f>+N29</f>
        <v>0</v>
      </c>
      <c r="O30" s="7">
        <f>+O29</f>
        <v>0</v>
      </c>
      <c r="P30" s="7">
        <f>+P29</f>
        <v>0</v>
      </c>
      <c r="Q30" s="7">
        <f>+Q$14/7</f>
        <v>0</v>
      </c>
      <c r="R30" s="7">
        <f>+R$14/7/2</f>
        <v>0</v>
      </c>
      <c r="S30" s="43"/>
      <c r="T30" s="43"/>
      <c r="U30" s="43"/>
      <c r="V30" s="43"/>
      <c r="W30" s="43"/>
      <c r="X30" s="43"/>
      <c r="Y30" s="7"/>
      <c r="Z30" s="297"/>
    </row>
    <row r="31" spans="1:26" x14ac:dyDescent="0.25">
      <c r="B31" s="3">
        <v>2009</v>
      </c>
      <c r="C31" s="13">
        <f t="shared" si="0"/>
        <v>0</v>
      </c>
      <c r="D31" s="297"/>
      <c r="E31" s="297"/>
      <c r="F31" s="297"/>
      <c r="G31" s="297"/>
      <c r="H31" s="297"/>
      <c r="I31" s="297"/>
      <c r="J31" s="297"/>
      <c r="K31" s="297"/>
      <c r="L31" s="297">
        <f>+L$14/7/2</f>
        <v>0</v>
      </c>
      <c r="M31" s="297">
        <f>+M30</f>
        <v>0</v>
      </c>
      <c r="N31" s="7">
        <f>+N30</f>
        <v>0</v>
      </c>
      <c r="O31" s="7">
        <f>+O30</f>
        <v>0</v>
      </c>
      <c r="P31" s="7">
        <f>+P30</f>
        <v>0</v>
      </c>
      <c r="Q31" s="7">
        <f>+Q30</f>
        <v>0</v>
      </c>
      <c r="R31" s="7">
        <f>+R$14/7</f>
        <v>0</v>
      </c>
      <c r="S31" s="43">
        <f>+S$14/7/2</f>
        <v>0</v>
      </c>
      <c r="T31" s="43"/>
      <c r="U31" s="43"/>
      <c r="V31" s="43"/>
      <c r="W31" s="43"/>
      <c r="X31" s="43"/>
      <c r="Y31" s="7"/>
      <c r="Z31" s="297"/>
    </row>
    <row r="32" spans="1:26" x14ac:dyDescent="0.25">
      <c r="A32" s="38" t="s">
        <v>59</v>
      </c>
      <c r="B32" s="3">
        <v>2010</v>
      </c>
      <c r="C32" s="13">
        <f t="shared" si="0"/>
        <v>0</v>
      </c>
      <c r="D32" s="297"/>
      <c r="E32" s="297"/>
      <c r="F32" s="297"/>
      <c r="G32" s="297"/>
      <c r="H32" s="297"/>
      <c r="I32" s="297"/>
      <c r="J32" s="297"/>
      <c r="K32" s="297"/>
      <c r="L32" s="297"/>
      <c r="M32" s="297">
        <f>+M$14/7/2</f>
        <v>0</v>
      </c>
      <c r="N32" s="7">
        <f>+N31</f>
        <v>0</v>
      </c>
      <c r="O32" s="7">
        <f>+O31</f>
        <v>0</v>
      </c>
      <c r="P32" s="7">
        <f>+P31</f>
        <v>0</v>
      </c>
      <c r="Q32" s="7">
        <f>+Q31</f>
        <v>0</v>
      </c>
      <c r="R32" s="7">
        <f>+R31</f>
        <v>0</v>
      </c>
      <c r="S32" s="43">
        <f>+S$14/7</f>
        <v>0</v>
      </c>
      <c r="T32" s="43">
        <f>+T$14/7/2</f>
        <v>0</v>
      </c>
      <c r="U32" s="43"/>
      <c r="V32" s="43"/>
      <c r="W32" s="43"/>
      <c r="X32" s="43"/>
      <c r="Y32" s="7"/>
      <c r="Z32" s="297"/>
    </row>
    <row r="33" spans="1:28" x14ac:dyDescent="0.25">
      <c r="A33" s="38"/>
      <c r="B33" s="3">
        <v>2011</v>
      </c>
      <c r="C33" s="13">
        <f t="shared" si="0"/>
        <v>0</v>
      </c>
      <c r="D33" s="297"/>
      <c r="E33" s="297"/>
      <c r="F33" s="297"/>
      <c r="G33" s="297"/>
      <c r="H33" s="297"/>
      <c r="I33" s="297"/>
      <c r="J33" s="297"/>
      <c r="K33" s="297"/>
      <c r="L33" s="297"/>
      <c r="M33" s="297"/>
      <c r="N33" s="7">
        <f>+N$14/7/2</f>
        <v>0</v>
      </c>
      <c r="O33" s="7">
        <f>+O32</f>
        <v>0</v>
      </c>
      <c r="P33" s="7">
        <f>+P32</f>
        <v>0</v>
      </c>
      <c r="Q33" s="7">
        <f>+Q32</f>
        <v>0</v>
      </c>
      <c r="R33" s="7">
        <f>+R32</f>
        <v>0</v>
      </c>
      <c r="S33" s="43">
        <f>+S32</f>
        <v>0</v>
      </c>
      <c r="T33" s="43">
        <f>+T$14/7</f>
        <v>0</v>
      </c>
      <c r="U33" s="43">
        <f>+U$14/7/2</f>
        <v>0</v>
      </c>
      <c r="V33" s="43"/>
      <c r="W33" s="43"/>
      <c r="X33" s="43"/>
      <c r="Y33" s="7"/>
      <c r="Z33" s="297"/>
    </row>
    <row r="34" spans="1:28" x14ac:dyDescent="0.25">
      <c r="A34" s="38"/>
      <c r="B34" s="3">
        <v>2012</v>
      </c>
      <c r="C34" s="13">
        <f t="shared" si="0"/>
        <v>-3726.0857142857139</v>
      </c>
      <c r="D34" s="297"/>
      <c r="E34" s="297"/>
      <c r="F34" s="297"/>
      <c r="G34" s="297"/>
      <c r="H34" s="297"/>
      <c r="I34" s="297"/>
      <c r="J34" s="297"/>
      <c r="K34" s="297"/>
      <c r="L34" s="297"/>
      <c r="M34" s="297"/>
      <c r="N34" s="7"/>
      <c r="O34" s="7">
        <f>+O$14/7/2</f>
        <v>0</v>
      </c>
      <c r="P34" s="7">
        <f>+P33</f>
        <v>0</v>
      </c>
      <c r="Q34" s="7">
        <f>+Q33</f>
        <v>0</v>
      </c>
      <c r="R34" s="7">
        <f>+R33</f>
        <v>0</v>
      </c>
      <c r="S34" s="43">
        <f>+S33</f>
        <v>0</v>
      </c>
      <c r="T34" s="43">
        <f>+T$14/7</f>
        <v>0</v>
      </c>
      <c r="U34" s="43">
        <f>+U$14/7</f>
        <v>0</v>
      </c>
      <c r="V34" s="43">
        <f>$V$14/7/2</f>
        <v>3726.0857142857139</v>
      </c>
      <c r="W34" s="43"/>
      <c r="X34" s="43"/>
      <c r="Y34" s="7"/>
      <c r="Z34" s="297"/>
    </row>
    <row r="35" spans="1:28" x14ac:dyDescent="0.25">
      <c r="A35" s="38"/>
      <c r="B35" s="3">
        <v>2013</v>
      </c>
      <c r="C35" s="13">
        <f t="shared" si="0"/>
        <v>-7452.1714285714279</v>
      </c>
      <c r="D35" s="297"/>
      <c r="E35" s="297"/>
      <c r="F35" s="297"/>
      <c r="G35" s="297"/>
      <c r="H35" s="297"/>
      <c r="I35" s="297"/>
      <c r="J35" s="297"/>
      <c r="K35" s="297"/>
      <c r="L35" s="297"/>
      <c r="M35" s="297"/>
      <c r="N35" s="7"/>
      <c r="O35" s="7"/>
      <c r="P35" s="7">
        <f>P14/7/2</f>
        <v>0</v>
      </c>
      <c r="Q35" s="7">
        <f>Q14</f>
        <v>0</v>
      </c>
      <c r="R35" s="7">
        <f t="shared" ref="R35:U36" si="1">R34</f>
        <v>0</v>
      </c>
      <c r="S35" s="43">
        <f t="shared" si="1"/>
        <v>0</v>
      </c>
      <c r="T35" s="43">
        <f t="shared" si="1"/>
        <v>0</v>
      </c>
      <c r="U35" s="43">
        <f t="shared" si="1"/>
        <v>0</v>
      </c>
      <c r="V35" s="43">
        <f>$V$14/7</f>
        <v>7452.1714285714279</v>
      </c>
      <c r="W35" s="43">
        <f>W14/7/2</f>
        <v>0</v>
      </c>
      <c r="X35" s="43"/>
      <c r="Y35" s="7"/>
      <c r="Z35" s="297"/>
    </row>
    <row r="36" spans="1:28" x14ac:dyDescent="0.25">
      <c r="A36" s="38"/>
      <c r="B36" s="3">
        <v>2014</v>
      </c>
      <c r="C36" s="13">
        <f t="shared" si="0"/>
        <v>-7452.1714285714279</v>
      </c>
      <c r="D36" s="297"/>
      <c r="E36" s="297"/>
      <c r="F36" s="297"/>
      <c r="G36" s="297"/>
      <c r="H36" s="297"/>
      <c r="I36" s="297"/>
      <c r="J36" s="297"/>
      <c r="K36" s="297"/>
      <c r="L36" s="297"/>
      <c r="M36" s="297"/>
      <c r="N36" s="7"/>
      <c r="O36" s="7"/>
      <c r="P36" s="7"/>
      <c r="Q36" s="7">
        <f>Q14/7/2</f>
        <v>0</v>
      </c>
      <c r="R36" s="7">
        <f t="shared" si="1"/>
        <v>0</v>
      </c>
      <c r="S36" s="43">
        <f t="shared" si="1"/>
        <v>0</v>
      </c>
      <c r="T36" s="43">
        <f t="shared" si="1"/>
        <v>0</v>
      </c>
      <c r="U36" s="43">
        <f t="shared" si="1"/>
        <v>0</v>
      </c>
      <c r="V36" s="43">
        <f t="shared" ref="V36:V40" si="2">$V$14/7</f>
        <v>7452.1714285714279</v>
      </c>
      <c r="W36" s="43">
        <f>W14</f>
        <v>0</v>
      </c>
      <c r="X36" s="43">
        <f>X14/7/2</f>
        <v>0</v>
      </c>
      <c r="Y36" s="7"/>
      <c r="Z36" s="297"/>
    </row>
    <row r="37" spans="1:28" x14ac:dyDescent="0.25">
      <c r="A37" s="38"/>
      <c r="B37" s="3">
        <v>2015</v>
      </c>
      <c r="C37" s="13">
        <f t="shared" si="0"/>
        <v>-7452.1714285714279</v>
      </c>
      <c r="D37" s="297"/>
      <c r="E37" s="297"/>
      <c r="F37" s="297"/>
      <c r="G37" s="297"/>
      <c r="H37" s="297"/>
      <c r="I37" s="297"/>
      <c r="J37" s="297"/>
      <c r="K37" s="297"/>
      <c r="L37" s="297"/>
      <c r="M37" s="297"/>
      <c r="N37" s="7"/>
      <c r="O37" s="7"/>
      <c r="P37" s="7"/>
      <c r="Q37" s="7"/>
      <c r="R37" s="7">
        <f>R14/7/2</f>
        <v>0</v>
      </c>
      <c r="S37" s="43">
        <f>S36</f>
        <v>0</v>
      </c>
      <c r="T37" s="43">
        <f>T36</f>
        <v>0</v>
      </c>
      <c r="U37" s="43">
        <f>U36</f>
        <v>0</v>
      </c>
      <c r="V37" s="43">
        <f t="shared" si="2"/>
        <v>7452.1714285714279</v>
      </c>
      <c r="W37" s="43">
        <f>W36</f>
        <v>0</v>
      </c>
      <c r="X37" s="43">
        <f>X14/7</f>
        <v>0</v>
      </c>
      <c r="Y37" s="7">
        <f>Y14/7/2</f>
        <v>0</v>
      </c>
      <c r="Z37" s="297"/>
    </row>
    <row r="38" spans="1:28" x14ac:dyDescent="0.25">
      <c r="A38" s="38"/>
      <c r="B38" s="3">
        <v>2016</v>
      </c>
      <c r="C38" s="13">
        <f t="shared" si="0"/>
        <v>-7452.1714285714279</v>
      </c>
      <c r="D38" s="297"/>
      <c r="E38" s="297"/>
      <c r="F38" s="297"/>
      <c r="G38" s="297"/>
      <c r="H38" s="297"/>
      <c r="I38" s="297"/>
      <c r="J38" s="297"/>
      <c r="K38" s="297"/>
      <c r="L38" s="297"/>
      <c r="M38" s="297"/>
      <c r="N38" s="7"/>
      <c r="O38" s="7"/>
      <c r="P38" s="7"/>
      <c r="Q38" s="7"/>
      <c r="R38" s="7"/>
      <c r="S38" s="43"/>
      <c r="T38" s="43"/>
      <c r="U38" s="43"/>
      <c r="V38" s="43">
        <f t="shared" si="2"/>
        <v>7452.1714285714279</v>
      </c>
      <c r="W38" s="43"/>
      <c r="X38" s="43">
        <f>+X14/7</f>
        <v>0</v>
      </c>
      <c r="Y38" s="7"/>
      <c r="Z38" s="297"/>
    </row>
    <row r="39" spans="1:28" x14ac:dyDescent="0.25">
      <c r="A39" s="38"/>
      <c r="B39" s="3">
        <v>2017</v>
      </c>
      <c r="C39" s="13">
        <f t="shared" si="0"/>
        <v>-7452.1714285714279</v>
      </c>
      <c r="D39" s="297"/>
      <c r="E39" s="297"/>
      <c r="F39" s="297"/>
      <c r="G39" s="297"/>
      <c r="H39" s="297"/>
      <c r="I39" s="297"/>
      <c r="J39" s="297"/>
      <c r="K39" s="297"/>
      <c r="L39" s="297"/>
      <c r="M39" s="297"/>
      <c r="N39" s="7"/>
      <c r="O39" s="7"/>
      <c r="P39" s="7"/>
      <c r="Q39" s="7"/>
      <c r="R39" s="7"/>
      <c r="S39" s="43"/>
      <c r="T39" s="43"/>
      <c r="U39" s="43"/>
      <c r="V39" s="43">
        <f t="shared" si="2"/>
        <v>7452.1714285714279</v>
      </c>
      <c r="W39" s="43"/>
      <c r="X39" s="43"/>
      <c r="Y39" s="7"/>
      <c r="Z39" s="297"/>
    </row>
    <row r="40" spans="1:28" x14ac:dyDescent="0.25">
      <c r="A40" s="38"/>
      <c r="B40" s="3">
        <v>2018</v>
      </c>
      <c r="C40" s="13">
        <f>-SUM(D40:AB40)</f>
        <v>-7452.1714285714279</v>
      </c>
      <c r="D40" s="297"/>
      <c r="E40" s="297"/>
      <c r="F40" s="297"/>
      <c r="G40" s="297"/>
      <c r="H40" s="297"/>
      <c r="I40" s="297"/>
      <c r="J40" s="297"/>
      <c r="K40" s="297"/>
      <c r="L40" s="297"/>
      <c r="M40" s="297"/>
      <c r="N40" s="7"/>
      <c r="O40" s="7"/>
      <c r="P40" s="7"/>
      <c r="Q40" s="7"/>
      <c r="R40" s="7"/>
      <c r="S40" s="43"/>
      <c r="T40" s="43"/>
      <c r="U40" s="43"/>
      <c r="V40" s="43">
        <f t="shared" si="2"/>
        <v>7452.1714285714279</v>
      </c>
      <c r="W40" s="43"/>
      <c r="X40" s="43"/>
      <c r="Y40" s="7"/>
      <c r="Z40" s="297"/>
    </row>
    <row r="41" spans="1:28" x14ac:dyDescent="0.25">
      <c r="A41" s="38"/>
      <c r="B41" s="3">
        <v>2019</v>
      </c>
      <c r="C41" s="13">
        <f>-SUM(D41:AB41)</f>
        <v>-3726.0857142857139</v>
      </c>
      <c r="D41" s="297"/>
      <c r="E41" s="297"/>
      <c r="F41" s="297"/>
      <c r="G41" s="297"/>
      <c r="H41" s="297"/>
      <c r="I41" s="297"/>
      <c r="J41" s="297"/>
      <c r="K41" s="297"/>
      <c r="L41" s="297"/>
      <c r="M41" s="297"/>
      <c r="N41" s="7"/>
      <c r="O41" s="7"/>
      <c r="P41" s="7"/>
      <c r="Q41" s="7"/>
      <c r="R41" s="7"/>
      <c r="S41" s="43"/>
      <c r="T41" s="43"/>
      <c r="U41" s="43"/>
      <c r="V41" s="43">
        <f>$V$14/7/2</f>
        <v>3726.0857142857139</v>
      </c>
      <c r="W41" s="43"/>
      <c r="X41" s="43"/>
      <c r="Y41" s="7"/>
      <c r="Z41" s="297"/>
    </row>
    <row r="42" spans="1:28" x14ac:dyDescent="0.25">
      <c r="A42" s="38"/>
      <c r="B42" s="3"/>
      <c r="C42" s="12"/>
      <c r="D42" s="298"/>
      <c r="E42" s="298"/>
      <c r="F42" s="298"/>
      <c r="G42" s="298"/>
      <c r="H42" s="298"/>
      <c r="I42" s="298"/>
      <c r="J42" s="298"/>
      <c r="K42" s="298"/>
      <c r="L42" s="298"/>
      <c r="M42" s="298"/>
      <c r="N42" s="298"/>
      <c r="O42" s="298"/>
      <c r="P42" s="298"/>
      <c r="Q42" s="298"/>
      <c r="R42" s="298"/>
      <c r="S42" s="298"/>
      <c r="T42" s="298"/>
      <c r="U42" s="338"/>
      <c r="V42" s="275"/>
      <c r="W42" s="275"/>
      <c r="X42" s="275"/>
      <c r="Y42" s="297"/>
      <c r="Z42" s="297"/>
    </row>
    <row r="43" spans="1:28" x14ac:dyDescent="0.25">
      <c r="A43" s="38" t="s">
        <v>62</v>
      </c>
      <c r="B43" s="297">
        <f>SUM(D43:Y43)</f>
        <v>0</v>
      </c>
      <c r="C43" s="275">
        <f>SUM(C16:C42)</f>
        <v>-52165.19999999999</v>
      </c>
      <c r="D43" s="297">
        <f>-SUM(D16:D42)+D14</f>
        <v>0</v>
      </c>
      <c r="E43" s="297">
        <f t="shared" ref="E43:T43" si="3">-SUM(E16:E42)+E14</f>
        <v>0</v>
      </c>
      <c r="F43" s="297">
        <f t="shared" si="3"/>
        <v>0</v>
      </c>
      <c r="G43" s="297">
        <f t="shared" si="3"/>
        <v>0</v>
      </c>
      <c r="H43" s="297">
        <f t="shared" si="3"/>
        <v>0</v>
      </c>
      <c r="I43" s="297">
        <f t="shared" si="3"/>
        <v>0</v>
      </c>
      <c r="J43" s="297">
        <f t="shared" si="3"/>
        <v>0</v>
      </c>
      <c r="K43" s="297">
        <f t="shared" si="3"/>
        <v>0</v>
      </c>
      <c r="L43" s="297">
        <f t="shared" si="3"/>
        <v>0</v>
      </c>
      <c r="M43" s="297">
        <f t="shared" si="3"/>
        <v>0</v>
      </c>
      <c r="N43" s="297">
        <f t="shared" si="3"/>
        <v>0</v>
      </c>
      <c r="O43" s="297">
        <f t="shared" si="3"/>
        <v>0</v>
      </c>
      <c r="P43" s="297">
        <f t="shared" si="3"/>
        <v>0</v>
      </c>
      <c r="Q43" s="297">
        <f t="shared" si="3"/>
        <v>0</v>
      </c>
      <c r="R43" s="297">
        <f t="shared" si="3"/>
        <v>0</v>
      </c>
      <c r="S43" s="297">
        <f t="shared" si="3"/>
        <v>0</v>
      </c>
      <c r="T43" s="297">
        <f t="shared" si="3"/>
        <v>0</v>
      </c>
      <c r="U43" s="330">
        <f>-SUM(U16:U42)+U14</f>
        <v>0</v>
      </c>
      <c r="V43" s="330">
        <f t="shared" ref="V43:AB43" si="4">-SUM(V16:V42)+V14</f>
        <v>0</v>
      </c>
      <c r="W43" s="330">
        <f t="shared" si="4"/>
        <v>0</v>
      </c>
      <c r="X43" s="330">
        <f t="shared" si="4"/>
        <v>0</v>
      </c>
      <c r="Y43" s="330">
        <f t="shared" si="4"/>
        <v>0</v>
      </c>
      <c r="Z43" s="330">
        <f t="shared" si="4"/>
        <v>0</v>
      </c>
      <c r="AA43" s="330">
        <f t="shared" si="4"/>
        <v>0</v>
      </c>
      <c r="AB43" s="330">
        <f t="shared" si="4"/>
        <v>0</v>
      </c>
    </row>
    <row r="44" spans="1:28" x14ac:dyDescent="0.25">
      <c r="A44" s="38"/>
      <c r="B44" s="275"/>
      <c r="C44" s="299"/>
      <c r="D44" s="297"/>
      <c r="E44" s="297"/>
      <c r="F44" s="297"/>
      <c r="G44" s="297"/>
      <c r="H44" s="297"/>
      <c r="I44" s="297"/>
      <c r="J44" s="297"/>
      <c r="K44" s="297"/>
      <c r="L44" s="297"/>
      <c r="M44" s="297"/>
      <c r="N44" s="297"/>
      <c r="O44" s="297"/>
      <c r="P44" s="297"/>
      <c r="Q44" s="297"/>
      <c r="R44" s="297"/>
      <c r="S44" s="297"/>
      <c r="T44" s="297"/>
      <c r="U44" s="297"/>
      <c r="V44" s="297"/>
      <c r="W44" s="297"/>
      <c r="X44" s="297"/>
      <c r="Y44" s="297"/>
      <c r="Z44" s="297"/>
    </row>
    <row r="45" spans="1:28" x14ac:dyDescent="0.25">
      <c r="A45" s="39" t="s">
        <v>63</v>
      </c>
      <c r="B45" s="3"/>
      <c r="C45" s="30">
        <f>+C14+C43</f>
        <v>0</v>
      </c>
      <c r="D45" s="297"/>
      <c r="E45" s="297"/>
      <c r="F45" s="297"/>
      <c r="G45" s="297"/>
      <c r="H45" s="297"/>
      <c r="I45" s="297"/>
      <c r="J45" s="297"/>
      <c r="K45" s="297"/>
      <c r="L45" s="297"/>
      <c r="M45" s="297"/>
      <c r="N45" s="297"/>
      <c r="O45" s="297"/>
      <c r="P45" s="297"/>
      <c r="Q45" s="297"/>
      <c r="R45" s="297"/>
      <c r="S45" s="297"/>
      <c r="T45" s="297"/>
      <c r="U45" s="297"/>
      <c r="V45" s="297"/>
      <c r="W45" s="297"/>
      <c r="X45" s="297"/>
      <c r="Y45" s="297"/>
      <c r="Z45" s="297"/>
    </row>
    <row r="46" spans="1:28" x14ac:dyDescent="0.25">
      <c r="A46" s="3"/>
      <c r="B46" s="3"/>
      <c r="C46" s="3"/>
      <c r="D46" s="297"/>
      <c r="E46" s="297"/>
      <c r="F46" s="297"/>
      <c r="G46" s="297"/>
      <c r="H46" s="297"/>
      <c r="I46" s="297"/>
      <c r="J46" s="297"/>
      <c r="K46" s="297"/>
      <c r="L46" s="297"/>
      <c r="M46" s="297"/>
      <c r="N46" s="297"/>
      <c r="O46" s="297"/>
      <c r="P46" s="297"/>
      <c r="Q46" s="297"/>
      <c r="R46" s="297"/>
      <c r="S46" s="297"/>
      <c r="T46" s="297"/>
      <c r="U46" s="297"/>
      <c r="V46" s="297"/>
      <c r="W46" s="297"/>
      <c r="X46" s="297"/>
      <c r="Y46" s="297"/>
      <c r="Z46" s="297"/>
    </row>
    <row r="47" spans="1:28" x14ac:dyDescent="0.25">
      <c r="A47" s="3"/>
      <c r="B47" s="36"/>
      <c r="C47" s="3"/>
      <c r="D47" s="297"/>
      <c r="E47" s="297"/>
      <c r="F47" s="297"/>
      <c r="G47" s="297"/>
      <c r="H47" s="297"/>
      <c r="I47" s="297"/>
      <c r="J47" s="297"/>
      <c r="K47" s="297"/>
      <c r="L47" s="297"/>
      <c r="M47" s="297"/>
      <c r="N47" s="297"/>
      <c r="O47" s="297"/>
      <c r="P47" s="297"/>
      <c r="Q47" s="297"/>
      <c r="R47" s="297"/>
      <c r="S47" s="297"/>
      <c r="T47" s="297"/>
      <c r="U47" s="297"/>
      <c r="V47" s="297"/>
      <c r="W47" s="297"/>
      <c r="X47" s="297"/>
      <c r="Y47" s="297"/>
      <c r="Z47" s="297"/>
    </row>
    <row r="48" spans="1:28" x14ac:dyDescent="0.25">
      <c r="A48" s="3"/>
      <c r="B48" s="3"/>
      <c r="C48" s="3"/>
      <c r="E48" s="297"/>
      <c r="F48" s="301"/>
      <c r="G48" s="301"/>
      <c r="H48" s="301"/>
      <c r="I48" s="301"/>
      <c r="J48" s="301"/>
      <c r="K48" s="301"/>
      <c r="L48" s="301"/>
      <c r="M48" s="301"/>
      <c r="N48" s="297">
        <f>SUM(E32:E48)</f>
        <v>0</v>
      </c>
      <c r="O48" s="301"/>
      <c r="P48" s="301"/>
      <c r="Q48" s="301"/>
      <c r="R48" s="301"/>
      <c r="S48" s="301"/>
    </row>
    <row r="49" spans="2:19" x14ac:dyDescent="0.25">
      <c r="B49" s="3"/>
      <c r="C49" s="3"/>
      <c r="E49" s="301"/>
      <c r="F49" s="301"/>
      <c r="G49" s="301"/>
      <c r="H49" s="301"/>
      <c r="I49" s="301"/>
      <c r="J49" s="301"/>
      <c r="K49" s="301"/>
      <c r="L49" s="301"/>
      <c r="M49" s="301"/>
      <c r="N49" s="301"/>
      <c r="O49" s="301"/>
      <c r="P49" s="301"/>
      <c r="Q49" s="301"/>
      <c r="R49" s="301"/>
      <c r="S49" s="301"/>
    </row>
    <row r="50" spans="2:19" x14ac:dyDescent="0.25">
      <c r="E50" s="301"/>
      <c r="F50" s="301"/>
      <c r="G50" s="301"/>
      <c r="H50" s="301"/>
      <c r="I50" s="301"/>
      <c r="J50" s="301"/>
      <c r="K50" s="301"/>
      <c r="L50" s="301"/>
      <c r="M50" s="301"/>
      <c r="N50" s="301"/>
      <c r="O50" s="301"/>
      <c r="P50" s="301"/>
      <c r="Q50" s="301"/>
      <c r="R50" s="301"/>
      <c r="S50" s="301"/>
    </row>
    <row r="51" spans="2:19" x14ac:dyDescent="0.25">
      <c r="E51" s="301"/>
      <c r="F51" s="301"/>
      <c r="G51" s="301"/>
      <c r="H51" s="301"/>
      <c r="I51" s="301"/>
      <c r="J51" s="301"/>
      <c r="K51" s="301"/>
      <c r="L51" s="301"/>
      <c r="M51" s="301"/>
      <c r="N51" s="301"/>
      <c r="O51" s="301"/>
      <c r="P51" s="301"/>
      <c r="Q51" s="301"/>
      <c r="R51" s="301"/>
      <c r="S51" s="301"/>
    </row>
    <row r="52" spans="2:19" x14ac:dyDescent="0.25">
      <c r="E52" s="301"/>
      <c r="F52" s="301"/>
      <c r="G52" s="301"/>
      <c r="H52" s="301"/>
      <c r="I52" s="301"/>
      <c r="J52" s="301"/>
      <c r="K52" s="301"/>
      <c r="L52" s="301"/>
      <c r="M52" s="301"/>
      <c r="N52" s="301"/>
      <c r="O52" s="301"/>
      <c r="P52" s="301"/>
      <c r="Q52" s="301"/>
      <c r="R52" s="301"/>
      <c r="S52" s="301"/>
    </row>
    <row r="53" spans="2:19" x14ac:dyDescent="0.25">
      <c r="E53" s="301"/>
      <c r="F53" s="301"/>
      <c r="G53" s="301"/>
      <c r="H53" s="301"/>
      <c r="I53" s="301"/>
      <c r="J53" s="301"/>
      <c r="K53" s="301"/>
      <c r="L53" s="301"/>
      <c r="M53" s="301"/>
      <c r="N53" s="301"/>
      <c r="O53" s="301"/>
      <c r="P53" s="301"/>
      <c r="Q53" s="301"/>
      <c r="R53" s="301"/>
      <c r="S53" s="301"/>
    </row>
    <row r="54" spans="2:19" x14ac:dyDescent="0.25">
      <c r="E54" s="301"/>
      <c r="F54" s="301"/>
      <c r="G54" s="301"/>
      <c r="H54" s="301"/>
      <c r="I54" s="301"/>
      <c r="J54" s="301"/>
      <c r="K54" s="301"/>
      <c r="L54" s="301"/>
      <c r="M54" s="301"/>
      <c r="N54" s="301"/>
      <c r="O54" s="301"/>
      <c r="P54" s="301"/>
      <c r="Q54" s="301"/>
      <c r="R54" s="301"/>
      <c r="S54" s="301"/>
    </row>
    <row r="55" spans="2:19" x14ac:dyDescent="0.25">
      <c r="E55" s="301"/>
      <c r="F55" s="301"/>
      <c r="G55" s="301"/>
      <c r="H55" s="301"/>
      <c r="I55" s="301"/>
      <c r="J55" s="301"/>
      <c r="K55" s="301"/>
      <c r="L55" s="301"/>
      <c r="M55" s="301"/>
      <c r="N55" s="301"/>
      <c r="O55" s="301"/>
      <c r="P55" s="301"/>
      <c r="Q55" s="301"/>
      <c r="R55" s="301"/>
      <c r="S55" s="301"/>
    </row>
    <row r="56" spans="2:19" x14ac:dyDescent="0.25">
      <c r="E56" s="301"/>
      <c r="F56" s="301"/>
      <c r="G56" s="301"/>
      <c r="H56" s="301"/>
      <c r="I56" s="301"/>
      <c r="J56" s="301"/>
      <c r="K56" s="301"/>
      <c r="L56" s="301"/>
      <c r="M56" s="301"/>
      <c r="N56" s="301"/>
      <c r="O56" s="301"/>
      <c r="P56" s="301"/>
      <c r="Q56" s="301"/>
      <c r="R56" s="301"/>
      <c r="S56" s="301"/>
    </row>
    <row r="57" spans="2:19" x14ac:dyDescent="0.25">
      <c r="E57" s="301"/>
      <c r="F57" s="301"/>
      <c r="G57" s="301"/>
      <c r="H57" s="301"/>
      <c r="I57" s="301"/>
      <c r="J57" s="301"/>
      <c r="K57" s="301"/>
      <c r="L57" s="301"/>
      <c r="M57" s="301"/>
      <c r="N57" s="301"/>
      <c r="O57" s="301"/>
      <c r="P57" s="301"/>
      <c r="Q57" s="301"/>
      <c r="R57" s="301"/>
      <c r="S57" s="301"/>
    </row>
    <row r="58" spans="2:19" x14ac:dyDescent="0.25">
      <c r="E58" s="301"/>
      <c r="F58" s="301"/>
      <c r="G58" s="301"/>
      <c r="H58" s="301"/>
      <c r="I58" s="301"/>
      <c r="J58" s="301"/>
      <c r="K58" s="301"/>
      <c r="L58" s="301"/>
      <c r="M58" s="301"/>
      <c r="N58" s="301"/>
      <c r="O58" s="301"/>
      <c r="P58" s="301"/>
      <c r="Q58" s="301"/>
      <c r="R58" s="301"/>
      <c r="S58" s="301"/>
    </row>
    <row r="59" spans="2:19" x14ac:dyDescent="0.25">
      <c r="E59" s="301"/>
      <c r="F59" s="301"/>
      <c r="G59" s="301"/>
      <c r="H59" s="301"/>
      <c r="I59" s="301"/>
      <c r="J59" s="301"/>
      <c r="K59" s="301"/>
      <c r="L59" s="301"/>
      <c r="M59" s="301"/>
      <c r="N59" s="301"/>
      <c r="O59" s="301"/>
      <c r="P59" s="301"/>
      <c r="Q59" s="301"/>
      <c r="R59" s="301"/>
      <c r="S59" s="301"/>
    </row>
  </sheetData>
  <pageMargins left="0.7" right="0.7" top="0.75" bottom="0.75" header="0.3" footer="0.3"/>
  <pageSetup scale="69" orientation="landscape" horizontalDpi="4294967294" verticalDpi="4294967294" r:id="rId1"/>
  <headerFooter>
    <oddFooter>&amp;Z&amp;F&amp;RPage &amp;P</oddFooter>
  </headerFooter>
  <ignoredErrors>
    <ignoredError sqref="V37" formula="1"/>
  </ignoredErrors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500-000000000000}">
  <sheetPr codeName="Sheet162">
    <tabColor theme="6" tint="-0.249977111117893"/>
    <pageSetUpPr fitToPage="1"/>
  </sheetPr>
  <dimension ref="A1:AB59"/>
  <sheetViews>
    <sheetView workbookViewId="0"/>
  </sheetViews>
  <sheetFormatPr defaultColWidth="8.85546875" defaultRowHeight="15" x14ac:dyDescent="0.25"/>
  <cols>
    <col min="1" max="1" width="20.85546875" customWidth="1"/>
    <col min="2" max="2" width="8.7109375" customWidth="1"/>
    <col min="3" max="3" width="12.85546875" customWidth="1"/>
    <col min="4" max="12" width="7.42578125" hidden="1" customWidth="1"/>
    <col min="13" max="13" width="7.5703125" hidden="1" customWidth="1"/>
    <col min="14" max="25" width="10.42578125" customWidth="1"/>
  </cols>
  <sheetData>
    <row r="1" spans="1:28" x14ac:dyDescent="0.25">
      <c r="A1" s="11" t="s">
        <v>10</v>
      </c>
      <c r="O1" t="s">
        <v>647</v>
      </c>
    </row>
    <row r="2" spans="1:28" x14ac:dyDescent="0.25">
      <c r="A2" s="9" t="s">
        <v>438</v>
      </c>
    </row>
    <row r="3" spans="1:28" x14ac:dyDescent="0.25">
      <c r="A3" s="9" t="s">
        <v>918</v>
      </c>
    </row>
    <row r="4" spans="1:28" x14ac:dyDescent="0.25">
      <c r="R4" s="40" t="s">
        <v>4</v>
      </c>
      <c r="S4" s="41"/>
      <c r="T4" s="40" t="s">
        <v>8</v>
      </c>
    </row>
    <row r="5" spans="1:28" x14ac:dyDescent="0.25">
      <c r="A5" s="10" t="s">
        <v>9</v>
      </c>
      <c r="B5" s="12" t="s">
        <v>64</v>
      </c>
      <c r="C5" s="12" t="s">
        <v>12</v>
      </c>
      <c r="R5" s="42" t="s">
        <v>2</v>
      </c>
      <c r="S5" s="42" t="s">
        <v>60</v>
      </c>
      <c r="T5" s="42" t="s">
        <v>7</v>
      </c>
    </row>
    <row r="6" spans="1:28" x14ac:dyDescent="0.25">
      <c r="B6" s="3"/>
      <c r="R6" s="3"/>
    </row>
    <row r="7" spans="1:28" x14ac:dyDescent="0.25">
      <c r="A7" s="213" t="s">
        <v>771</v>
      </c>
      <c r="B7" s="212">
        <v>827</v>
      </c>
      <c r="C7" s="214" t="s">
        <v>939</v>
      </c>
      <c r="D7" s="293"/>
      <c r="E7" s="293"/>
      <c r="F7" s="293"/>
      <c r="G7" s="293"/>
      <c r="H7" s="293"/>
      <c r="I7" s="293"/>
      <c r="J7" s="293"/>
      <c r="K7" s="293"/>
      <c r="L7" s="293"/>
      <c r="M7" s="293"/>
      <c r="N7" s="293"/>
      <c r="O7" s="294"/>
      <c r="P7" s="6"/>
      <c r="Q7" s="6"/>
      <c r="R7" s="13">
        <f>+C14</f>
        <v>32986</v>
      </c>
      <c r="S7" s="13">
        <f>+-C43</f>
        <v>32986</v>
      </c>
      <c r="T7" s="13">
        <f>+R7-S7</f>
        <v>0</v>
      </c>
    </row>
    <row r="8" spans="1:28" x14ac:dyDescent="0.25">
      <c r="A8" s="213"/>
      <c r="B8" s="3"/>
      <c r="D8" s="293"/>
      <c r="E8" s="293"/>
      <c r="F8" s="293"/>
      <c r="G8" s="293"/>
      <c r="H8" s="293"/>
      <c r="I8" s="293"/>
      <c r="J8" s="293"/>
      <c r="K8" s="293"/>
      <c r="L8" s="293"/>
      <c r="M8" s="293"/>
      <c r="N8" s="293"/>
      <c r="O8" s="294"/>
      <c r="P8" s="6"/>
      <c r="Q8" s="6"/>
    </row>
    <row r="9" spans="1:28" x14ac:dyDescent="0.25">
      <c r="A9" s="2"/>
      <c r="B9" s="3"/>
      <c r="D9" s="293"/>
      <c r="E9" s="293"/>
      <c r="F9" s="293"/>
      <c r="G9" s="293"/>
      <c r="H9" s="293"/>
      <c r="I9" s="293"/>
      <c r="J9" s="293"/>
      <c r="K9" s="293"/>
      <c r="L9" s="293"/>
      <c r="M9" s="293"/>
      <c r="N9" s="293"/>
      <c r="O9" s="294"/>
      <c r="P9" s="6"/>
      <c r="Q9" s="6"/>
    </row>
    <row r="10" spans="1:28" x14ac:dyDescent="0.25">
      <c r="B10" s="3"/>
    </row>
    <row r="11" spans="1:28" x14ac:dyDescent="0.25">
      <c r="A11" s="686" t="s">
        <v>66</v>
      </c>
      <c r="B11" s="212">
        <v>3100</v>
      </c>
      <c r="C11" s="214"/>
    </row>
    <row r="12" spans="1:28" x14ac:dyDescent="0.25">
      <c r="B12" s="28"/>
      <c r="C12" s="2"/>
    </row>
    <row r="13" spans="1:28" x14ac:dyDescent="0.25">
      <c r="A13" s="9" t="s">
        <v>5</v>
      </c>
      <c r="C13" s="31" t="s">
        <v>3</v>
      </c>
      <c r="D13" s="32">
        <v>1994</v>
      </c>
      <c r="E13" s="32">
        <v>1995</v>
      </c>
      <c r="F13" s="32">
        <v>1996</v>
      </c>
      <c r="G13" s="32">
        <v>1997</v>
      </c>
      <c r="H13" s="32">
        <v>1998</v>
      </c>
      <c r="I13" s="32">
        <v>1999</v>
      </c>
      <c r="J13" s="32">
        <v>2000</v>
      </c>
      <c r="K13" s="32">
        <v>2001</v>
      </c>
      <c r="L13" s="32">
        <v>2002</v>
      </c>
      <c r="M13" s="32">
        <v>2003</v>
      </c>
      <c r="N13" s="32">
        <v>2004</v>
      </c>
      <c r="O13" s="32">
        <v>2005</v>
      </c>
      <c r="P13" s="32">
        <v>2006</v>
      </c>
      <c r="Q13" s="32">
        <v>2007</v>
      </c>
      <c r="R13" s="32">
        <v>2008</v>
      </c>
      <c r="S13" s="32">
        <v>2009</v>
      </c>
      <c r="T13" s="32">
        <v>2010</v>
      </c>
      <c r="U13" s="32">
        <v>2011</v>
      </c>
      <c r="V13" s="32">
        <v>2012</v>
      </c>
      <c r="W13" s="32">
        <v>2013</v>
      </c>
      <c r="X13" s="32">
        <v>2014</v>
      </c>
      <c r="Y13" s="328">
        <v>2015</v>
      </c>
      <c r="Z13" s="32">
        <v>2016</v>
      </c>
      <c r="AA13" s="328">
        <v>2017</v>
      </c>
      <c r="AB13" s="32">
        <v>2018</v>
      </c>
    </row>
    <row r="14" spans="1:28" x14ac:dyDescent="0.25">
      <c r="A14" s="9" t="s">
        <v>73</v>
      </c>
      <c r="C14" s="295">
        <f>SUM(D14:Y14)</f>
        <v>32986</v>
      </c>
      <c r="D14" s="233">
        <v>0</v>
      </c>
      <c r="E14" s="233">
        <v>0</v>
      </c>
      <c r="F14" s="233">
        <v>0</v>
      </c>
      <c r="G14" s="233">
        <v>0</v>
      </c>
      <c r="H14" s="233">
        <v>0</v>
      </c>
      <c r="I14" s="233">
        <v>0</v>
      </c>
      <c r="J14" s="233">
        <v>0</v>
      </c>
      <c r="K14" s="233">
        <v>0</v>
      </c>
      <c r="L14" s="233">
        <v>0</v>
      </c>
      <c r="M14" s="233">
        <v>0</v>
      </c>
      <c r="N14" s="233"/>
      <c r="O14" s="233"/>
      <c r="P14" s="233"/>
      <c r="Q14" s="233"/>
      <c r="R14" s="233"/>
      <c r="S14" s="233"/>
      <c r="T14" s="233"/>
      <c r="U14" s="233"/>
      <c r="V14" s="233">
        <v>32986</v>
      </c>
      <c r="W14" s="233"/>
      <c r="X14" s="233"/>
    </row>
    <row r="15" spans="1:28" x14ac:dyDescent="0.25">
      <c r="A15" s="34"/>
      <c r="B15" s="2"/>
      <c r="C15" s="2"/>
      <c r="S15" s="233"/>
      <c r="T15" s="233"/>
      <c r="U15" s="233"/>
      <c r="V15" s="233"/>
      <c r="W15" s="233"/>
      <c r="X15" s="233"/>
    </row>
    <row r="16" spans="1:28" x14ac:dyDescent="0.25">
      <c r="A16" s="9" t="s">
        <v>6</v>
      </c>
      <c r="B16" s="3">
        <v>1994</v>
      </c>
      <c r="C16" s="13">
        <f>-SUM(D16:Y16)</f>
        <v>0</v>
      </c>
      <c r="D16" s="297">
        <f>+D$14/7/2</f>
        <v>0</v>
      </c>
      <c r="E16" s="297"/>
      <c r="F16" s="297"/>
      <c r="G16" s="297"/>
      <c r="H16" s="297"/>
      <c r="I16" s="297"/>
      <c r="J16" s="297"/>
      <c r="K16" s="297"/>
      <c r="L16" s="297"/>
      <c r="M16" s="297"/>
      <c r="N16" s="297"/>
      <c r="O16" s="297"/>
      <c r="P16" s="297"/>
      <c r="Q16" s="297"/>
      <c r="R16" s="297"/>
      <c r="S16" s="233"/>
      <c r="T16" s="233"/>
      <c r="U16" s="233"/>
      <c r="V16" s="233"/>
      <c r="W16" s="233"/>
      <c r="X16" s="233"/>
      <c r="Y16" s="297"/>
      <c r="Z16" s="297"/>
    </row>
    <row r="17" spans="1:26" x14ac:dyDescent="0.25">
      <c r="B17" s="3">
        <v>1995</v>
      </c>
      <c r="C17" s="13">
        <f t="shared" ref="C17:C39" si="0">-SUM(D17:Y17)</f>
        <v>0</v>
      </c>
      <c r="D17" s="297">
        <f>+D$14/7</f>
        <v>0</v>
      </c>
      <c r="E17" s="297">
        <f>+E$14/7/2</f>
        <v>0</v>
      </c>
      <c r="F17" s="297"/>
      <c r="G17" s="297"/>
      <c r="H17" s="297"/>
      <c r="I17" s="297"/>
      <c r="J17" s="297"/>
      <c r="K17" s="297"/>
      <c r="L17" s="297"/>
      <c r="M17" s="297"/>
      <c r="N17" s="297"/>
      <c r="O17" s="297"/>
      <c r="P17" s="297"/>
      <c r="Q17" s="297"/>
      <c r="R17" s="297"/>
      <c r="S17" s="233"/>
      <c r="T17" s="233"/>
      <c r="U17" s="233"/>
      <c r="V17" s="233"/>
      <c r="W17" s="233"/>
      <c r="X17" s="233"/>
      <c r="Y17" s="297"/>
      <c r="Z17" s="297"/>
    </row>
    <row r="18" spans="1:26" x14ac:dyDescent="0.25">
      <c r="B18" s="3">
        <v>1996</v>
      </c>
      <c r="C18" s="13">
        <f t="shared" si="0"/>
        <v>0</v>
      </c>
      <c r="D18" s="297">
        <f>+D17</f>
        <v>0</v>
      </c>
      <c r="E18" s="297">
        <f>+E$14/7</f>
        <v>0</v>
      </c>
      <c r="F18" s="297">
        <f>+F$14/7/2</f>
        <v>0</v>
      </c>
      <c r="G18" s="297"/>
      <c r="H18" s="297"/>
      <c r="I18" s="297"/>
      <c r="J18" s="297"/>
      <c r="K18" s="297"/>
      <c r="L18" s="297"/>
      <c r="M18" s="297"/>
      <c r="N18" s="297"/>
      <c r="O18" s="297"/>
      <c r="P18" s="297"/>
      <c r="Q18" s="297"/>
      <c r="R18" s="297"/>
      <c r="S18" s="233"/>
      <c r="T18" s="233"/>
      <c r="U18" s="233"/>
      <c r="V18" s="233"/>
      <c r="W18" s="233"/>
      <c r="X18" s="233"/>
      <c r="Y18" s="297"/>
      <c r="Z18" s="297"/>
    </row>
    <row r="19" spans="1:26" x14ac:dyDescent="0.25">
      <c r="B19" s="3">
        <v>1997</v>
      </c>
      <c r="C19" s="13">
        <f t="shared" si="0"/>
        <v>0</v>
      </c>
      <c r="D19" s="297">
        <f>+D18</f>
        <v>0</v>
      </c>
      <c r="E19" s="297">
        <f>+E18</f>
        <v>0</v>
      </c>
      <c r="F19" s="297">
        <f>+F$14/7</f>
        <v>0</v>
      </c>
      <c r="G19" s="297">
        <f>+G$14/7/2</f>
        <v>0</v>
      </c>
      <c r="H19" s="297"/>
      <c r="I19" s="297"/>
      <c r="J19" s="297"/>
      <c r="K19" s="297"/>
      <c r="L19" s="297"/>
      <c r="M19" s="297"/>
      <c r="N19" s="297"/>
      <c r="O19" s="297"/>
      <c r="P19" s="297"/>
      <c r="Q19" s="297"/>
      <c r="R19" s="297"/>
      <c r="S19" s="233"/>
      <c r="T19" s="233"/>
      <c r="U19" s="233"/>
      <c r="V19" s="233"/>
      <c r="W19" s="233"/>
      <c r="X19" s="233"/>
      <c r="Y19" s="297"/>
      <c r="Z19" s="297"/>
    </row>
    <row r="20" spans="1:26" x14ac:dyDescent="0.25">
      <c r="B20" s="3">
        <v>1998</v>
      </c>
      <c r="C20" s="13">
        <f t="shared" si="0"/>
        <v>0</v>
      </c>
      <c r="D20" s="297">
        <f>+D19</f>
        <v>0</v>
      </c>
      <c r="E20" s="297">
        <f>+E19</f>
        <v>0</v>
      </c>
      <c r="F20" s="297">
        <f>+F19</f>
        <v>0</v>
      </c>
      <c r="G20" s="297">
        <f>+G$14/7</f>
        <v>0</v>
      </c>
      <c r="H20" s="297">
        <f>+H$14/7/2</f>
        <v>0</v>
      </c>
      <c r="I20" s="297"/>
      <c r="J20" s="297"/>
      <c r="K20" s="297"/>
      <c r="L20" s="297"/>
      <c r="M20" s="297"/>
      <c r="N20" s="297"/>
      <c r="O20" s="297"/>
      <c r="P20" s="297"/>
      <c r="Q20" s="297"/>
      <c r="R20" s="297"/>
      <c r="S20" s="233"/>
      <c r="T20" s="233"/>
      <c r="U20" s="233"/>
      <c r="V20" s="233"/>
      <c r="W20" s="233"/>
      <c r="X20" s="233"/>
      <c r="Y20" s="297"/>
      <c r="Z20" s="297"/>
    </row>
    <row r="21" spans="1:26" x14ac:dyDescent="0.25">
      <c r="B21" s="3">
        <v>1999</v>
      </c>
      <c r="C21" s="13">
        <f t="shared" si="0"/>
        <v>0</v>
      </c>
      <c r="D21" s="297">
        <f>+D20</f>
        <v>0</v>
      </c>
      <c r="E21" s="297">
        <f>+E20</f>
        <v>0</v>
      </c>
      <c r="F21" s="297">
        <f>+F20</f>
        <v>0</v>
      </c>
      <c r="G21" s="297">
        <f>+G20</f>
        <v>0</v>
      </c>
      <c r="H21" s="297">
        <f>+H$14/7</f>
        <v>0</v>
      </c>
      <c r="I21" s="297">
        <f>+I$14/7/2</f>
        <v>0</v>
      </c>
      <c r="J21" s="297"/>
      <c r="K21" s="297"/>
      <c r="L21" s="297"/>
      <c r="M21" s="297"/>
      <c r="N21" s="297"/>
      <c r="O21" s="297"/>
      <c r="P21" s="297"/>
      <c r="Q21" s="297"/>
      <c r="R21" s="297"/>
      <c r="S21" s="233"/>
      <c r="T21" s="233"/>
      <c r="U21" s="233"/>
      <c r="V21" s="233"/>
      <c r="W21" s="233"/>
      <c r="X21" s="233"/>
      <c r="Y21" s="297"/>
      <c r="Z21" s="297"/>
    </row>
    <row r="22" spans="1:26" x14ac:dyDescent="0.25">
      <c r="B22" s="3">
        <v>2000</v>
      </c>
      <c r="C22" s="13">
        <f t="shared" si="0"/>
        <v>0</v>
      </c>
      <c r="D22" s="297">
        <f>+D21</f>
        <v>0</v>
      </c>
      <c r="E22" s="297">
        <f>+E21</f>
        <v>0</v>
      </c>
      <c r="F22" s="297">
        <f>+F21</f>
        <v>0</v>
      </c>
      <c r="G22" s="297">
        <f>+G21</f>
        <v>0</v>
      </c>
      <c r="H22" s="297">
        <f>+H21</f>
        <v>0</v>
      </c>
      <c r="I22" s="297">
        <f>+I$14/7</f>
        <v>0</v>
      </c>
      <c r="J22" s="297">
        <f>+J$14/7/2</f>
        <v>0</v>
      </c>
      <c r="K22" s="297"/>
      <c r="L22" s="297"/>
      <c r="M22" s="297"/>
      <c r="N22" s="297"/>
      <c r="O22" s="297"/>
      <c r="P22" s="297"/>
      <c r="Q22" s="297"/>
      <c r="R22" s="297"/>
      <c r="S22" s="233"/>
      <c r="T22" s="233"/>
      <c r="U22" s="233"/>
      <c r="V22" s="233"/>
      <c r="W22" s="233"/>
      <c r="X22" s="233"/>
      <c r="Y22" s="297"/>
      <c r="Z22" s="297"/>
    </row>
    <row r="23" spans="1:26" x14ac:dyDescent="0.25">
      <c r="B23" s="3">
        <v>2001</v>
      </c>
      <c r="C23" s="13">
        <f t="shared" si="0"/>
        <v>0</v>
      </c>
      <c r="D23" s="297">
        <f>+D$14/7/2</f>
        <v>0</v>
      </c>
      <c r="E23" s="297">
        <f>+E22</f>
        <v>0</v>
      </c>
      <c r="F23" s="297">
        <f>+F22</f>
        <v>0</v>
      </c>
      <c r="G23" s="297">
        <f>+G22</f>
        <v>0</v>
      </c>
      <c r="H23" s="297">
        <f>+H22</f>
        <v>0</v>
      </c>
      <c r="I23" s="297">
        <f>+I22</f>
        <v>0</v>
      </c>
      <c r="J23" s="297">
        <f>+J$14/7</f>
        <v>0</v>
      </c>
      <c r="K23" s="297">
        <f>+K$14/7/2</f>
        <v>0</v>
      </c>
      <c r="L23" s="297"/>
      <c r="M23" s="297"/>
      <c r="N23" s="297"/>
      <c r="O23" s="297"/>
      <c r="P23" s="297"/>
      <c r="Q23" s="297"/>
      <c r="R23" s="297"/>
      <c r="S23" s="233"/>
      <c r="T23" s="233"/>
      <c r="U23" s="233"/>
      <c r="V23" s="233"/>
      <c r="W23" s="233"/>
      <c r="X23" s="233"/>
      <c r="Y23" s="297"/>
      <c r="Z23" s="297"/>
    </row>
    <row r="24" spans="1:26" x14ac:dyDescent="0.25">
      <c r="B24" s="3">
        <v>2002</v>
      </c>
      <c r="C24" s="13">
        <f t="shared" si="0"/>
        <v>0</v>
      </c>
      <c r="D24" s="297"/>
      <c r="E24" s="297">
        <f>+E$14/7/2</f>
        <v>0</v>
      </c>
      <c r="F24" s="297">
        <f>+F23</f>
        <v>0</v>
      </c>
      <c r="G24" s="297">
        <f>+G23</f>
        <v>0</v>
      </c>
      <c r="H24" s="297">
        <f>+H23</f>
        <v>0</v>
      </c>
      <c r="I24" s="297">
        <f>+I23</f>
        <v>0</v>
      </c>
      <c r="J24" s="297">
        <f>+J23</f>
        <v>0</v>
      </c>
      <c r="K24" s="297">
        <f>+K$14/7</f>
        <v>0</v>
      </c>
      <c r="L24" s="297">
        <f>+L$14/7/2</f>
        <v>0</v>
      </c>
      <c r="M24" s="297"/>
      <c r="N24" s="297"/>
      <c r="O24" s="297"/>
      <c r="P24" s="297"/>
      <c r="Q24" s="297"/>
      <c r="R24" s="297"/>
      <c r="S24" s="233"/>
      <c r="T24" s="233"/>
      <c r="U24" s="233"/>
      <c r="V24" s="233"/>
      <c r="W24" s="233"/>
      <c r="X24" s="233"/>
      <c r="Y24" s="297"/>
      <c r="Z24" s="297"/>
    </row>
    <row r="25" spans="1:26" x14ac:dyDescent="0.25">
      <c r="B25" s="3">
        <v>2003</v>
      </c>
      <c r="C25" s="13">
        <f t="shared" si="0"/>
        <v>0</v>
      </c>
      <c r="D25" s="297"/>
      <c r="E25" s="297"/>
      <c r="F25" s="297">
        <f>+F$14/7/2</f>
        <v>0</v>
      </c>
      <c r="G25" s="297">
        <f>+G24</f>
        <v>0</v>
      </c>
      <c r="H25" s="297">
        <f>+H24</f>
        <v>0</v>
      </c>
      <c r="I25" s="297">
        <f>+I24</f>
        <v>0</v>
      </c>
      <c r="J25" s="297">
        <f>+J24</f>
        <v>0</v>
      </c>
      <c r="K25" s="297">
        <f>+K24</f>
        <v>0</v>
      </c>
      <c r="L25" s="297">
        <f>+L$14/7</f>
        <v>0</v>
      </c>
      <c r="M25" s="297">
        <f>+M$14/7/2</f>
        <v>0</v>
      </c>
      <c r="N25" s="297"/>
      <c r="O25" s="297"/>
      <c r="P25" s="297"/>
      <c r="Q25" s="297"/>
      <c r="R25" s="297"/>
      <c r="S25" s="233"/>
      <c r="T25" s="233"/>
      <c r="U25" s="233"/>
      <c r="V25" s="233"/>
      <c r="W25" s="233"/>
      <c r="X25" s="233"/>
      <c r="Y25" s="297"/>
      <c r="Z25" s="297"/>
    </row>
    <row r="26" spans="1:26" x14ac:dyDescent="0.25">
      <c r="B26" s="3">
        <v>2004</v>
      </c>
      <c r="C26" s="13">
        <f t="shared" si="0"/>
        <v>0</v>
      </c>
      <c r="D26" s="297"/>
      <c r="E26" s="297"/>
      <c r="F26" s="297"/>
      <c r="G26" s="297">
        <f>+G$14/7/2</f>
        <v>0</v>
      </c>
      <c r="H26" s="297">
        <f>+H25</f>
        <v>0</v>
      </c>
      <c r="I26" s="297">
        <f>+I25</f>
        <v>0</v>
      </c>
      <c r="J26" s="297">
        <f>+J25</f>
        <v>0</v>
      </c>
      <c r="K26" s="297">
        <f>+K25</f>
        <v>0</v>
      </c>
      <c r="L26" s="297">
        <f>+L25</f>
        <v>0</v>
      </c>
      <c r="M26" s="297">
        <f>+M$14/7</f>
        <v>0</v>
      </c>
      <c r="N26" s="7">
        <f>+N$14/7/2</f>
        <v>0</v>
      </c>
      <c r="O26" s="7"/>
      <c r="P26" s="7"/>
      <c r="Q26" s="7"/>
      <c r="R26" s="7"/>
      <c r="S26" s="43"/>
      <c r="T26" s="43"/>
      <c r="U26" s="43"/>
      <c r="V26" s="43"/>
      <c r="W26" s="43"/>
      <c r="X26" s="43"/>
      <c r="Y26" s="7"/>
      <c r="Z26" s="297"/>
    </row>
    <row r="27" spans="1:26" x14ac:dyDescent="0.25">
      <c r="B27" s="3">
        <v>2005</v>
      </c>
      <c r="C27" s="13">
        <f t="shared" si="0"/>
        <v>0</v>
      </c>
      <c r="D27" s="297"/>
      <c r="E27" s="297"/>
      <c r="F27" s="297"/>
      <c r="G27" s="297"/>
      <c r="H27" s="297">
        <f>+H$14/7/2</f>
        <v>0</v>
      </c>
      <c r="I27" s="297">
        <f>+I26</f>
        <v>0</v>
      </c>
      <c r="J27" s="297">
        <f>+J26</f>
        <v>0</v>
      </c>
      <c r="K27" s="297">
        <f>+K26</f>
        <v>0</v>
      </c>
      <c r="L27" s="297">
        <f>+L26</f>
        <v>0</v>
      </c>
      <c r="M27" s="297">
        <f>+M26</f>
        <v>0</v>
      </c>
      <c r="N27" s="7">
        <f>+N$14/7</f>
        <v>0</v>
      </c>
      <c r="O27" s="7">
        <f>+O$14/7/2</f>
        <v>0</v>
      </c>
      <c r="P27" s="7"/>
      <c r="Q27" s="7"/>
      <c r="R27" s="7"/>
      <c r="S27" s="43"/>
      <c r="T27" s="43"/>
      <c r="U27" s="43"/>
      <c r="V27" s="43"/>
      <c r="W27" s="43"/>
      <c r="X27" s="43"/>
      <c r="Y27" s="7"/>
      <c r="Z27" s="297"/>
    </row>
    <row r="28" spans="1:26" x14ac:dyDescent="0.25">
      <c r="B28" s="3">
        <v>2006</v>
      </c>
      <c r="C28" s="13">
        <f t="shared" si="0"/>
        <v>0</v>
      </c>
      <c r="D28" s="297"/>
      <c r="E28" s="297"/>
      <c r="F28" s="297"/>
      <c r="G28" s="297"/>
      <c r="H28" s="297"/>
      <c r="I28" s="297">
        <f>+I$14/7/2</f>
        <v>0</v>
      </c>
      <c r="J28" s="297">
        <f>+J27</f>
        <v>0</v>
      </c>
      <c r="K28" s="297">
        <f>+K27</f>
        <v>0</v>
      </c>
      <c r="L28" s="297">
        <f>+L27</f>
        <v>0</v>
      </c>
      <c r="M28" s="297">
        <f>+M27</f>
        <v>0</v>
      </c>
      <c r="N28" s="7">
        <f>+N27</f>
        <v>0</v>
      </c>
      <c r="O28" s="7">
        <f>+O$14/7</f>
        <v>0</v>
      </c>
      <c r="P28" s="7">
        <f>+P$14/7/2</f>
        <v>0</v>
      </c>
      <c r="Q28" s="7"/>
      <c r="R28" s="7"/>
      <c r="S28" s="43"/>
      <c r="T28" s="43"/>
      <c r="U28" s="43"/>
      <c r="V28" s="43"/>
      <c r="W28" s="43"/>
      <c r="X28" s="43"/>
      <c r="Y28" s="7"/>
      <c r="Z28" s="297"/>
    </row>
    <row r="29" spans="1:26" x14ac:dyDescent="0.25">
      <c r="B29" s="3">
        <v>2007</v>
      </c>
      <c r="C29" s="13">
        <f t="shared" si="0"/>
        <v>0</v>
      </c>
      <c r="D29" s="297"/>
      <c r="E29" s="297"/>
      <c r="F29" s="297"/>
      <c r="G29" s="297"/>
      <c r="H29" s="297"/>
      <c r="I29" s="297"/>
      <c r="J29" s="297">
        <f>+J$14/7/2</f>
        <v>0</v>
      </c>
      <c r="K29" s="297">
        <f>+K28</f>
        <v>0</v>
      </c>
      <c r="L29" s="297">
        <f>+L28</f>
        <v>0</v>
      </c>
      <c r="M29" s="297">
        <f>+M28</f>
        <v>0</v>
      </c>
      <c r="N29" s="7">
        <f>+N28</f>
        <v>0</v>
      </c>
      <c r="O29" s="7">
        <f>+O28</f>
        <v>0</v>
      </c>
      <c r="P29" s="7">
        <f>+P$14/7</f>
        <v>0</v>
      </c>
      <c r="Q29" s="7">
        <f>+Q$14/7/2</f>
        <v>0</v>
      </c>
      <c r="R29" s="7"/>
      <c r="S29" s="43"/>
      <c r="T29" s="43"/>
      <c r="U29" s="43"/>
      <c r="V29" s="43"/>
      <c r="W29" s="43"/>
      <c r="X29" s="43"/>
      <c r="Y29" s="7"/>
      <c r="Z29" s="297"/>
    </row>
    <row r="30" spans="1:26" x14ac:dyDescent="0.25">
      <c r="B30" s="3">
        <v>2008</v>
      </c>
      <c r="C30" s="13">
        <f t="shared" si="0"/>
        <v>0</v>
      </c>
      <c r="D30" s="297"/>
      <c r="E30" s="297"/>
      <c r="F30" s="297"/>
      <c r="G30" s="297"/>
      <c r="H30" s="297"/>
      <c r="I30" s="297"/>
      <c r="J30" s="297"/>
      <c r="K30" s="297">
        <f>+K$14/7/2</f>
        <v>0</v>
      </c>
      <c r="L30" s="297">
        <f>+L29</f>
        <v>0</v>
      </c>
      <c r="M30" s="297">
        <f>+M29</f>
        <v>0</v>
      </c>
      <c r="N30" s="7">
        <f>+N29</f>
        <v>0</v>
      </c>
      <c r="O30" s="7">
        <f>+O29</f>
        <v>0</v>
      </c>
      <c r="P30" s="7">
        <f>+P29</f>
        <v>0</v>
      </c>
      <c r="Q30" s="7">
        <f>+Q$14/7</f>
        <v>0</v>
      </c>
      <c r="R30" s="7">
        <f>+R$14/7/2</f>
        <v>0</v>
      </c>
      <c r="S30" s="43"/>
      <c r="T30" s="43"/>
      <c r="U30" s="43"/>
      <c r="V30" s="43"/>
      <c r="W30" s="43"/>
      <c r="X30" s="43"/>
      <c r="Y30" s="7"/>
      <c r="Z30" s="297"/>
    </row>
    <row r="31" spans="1:26" x14ac:dyDescent="0.25">
      <c r="B31" s="3">
        <v>2009</v>
      </c>
      <c r="C31" s="13">
        <f t="shared" si="0"/>
        <v>0</v>
      </c>
      <c r="D31" s="297"/>
      <c r="E31" s="297"/>
      <c r="F31" s="297"/>
      <c r="G31" s="297"/>
      <c r="H31" s="297"/>
      <c r="I31" s="297"/>
      <c r="J31" s="297"/>
      <c r="K31" s="297"/>
      <c r="L31" s="297">
        <f>+L$14/7/2</f>
        <v>0</v>
      </c>
      <c r="M31" s="297">
        <f>+M30</f>
        <v>0</v>
      </c>
      <c r="N31" s="7">
        <f>+N30</f>
        <v>0</v>
      </c>
      <c r="O31" s="7">
        <f>+O30</f>
        <v>0</v>
      </c>
      <c r="P31" s="7">
        <f>+P30</f>
        <v>0</v>
      </c>
      <c r="Q31" s="7">
        <f>+Q30</f>
        <v>0</v>
      </c>
      <c r="R31" s="7">
        <f>+R$14/7</f>
        <v>0</v>
      </c>
      <c r="S31" s="43">
        <f>+S$14/7/2</f>
        <v>0</v>
      </c>
      <c r="T31" s="43"/>
      <c r="U31" s="43"/>
      <c r="V31" s="43"/>
      <c r="W31" s="43"/>
      <c r="X31" s="43"/>
      <c r="Y31" s="7"/>
      <c r="Z31" s="297"/>
    </row>
    <row r="32" spans="1:26" x14ac:dyDescent="0.25">
      <c r="A32" s="38" t="s">
        <v>59</v>
      </c>
      <c r="B32" s="3">
        <v>2010</v>
      </c>
      <c r="C32" s="13">
        <f t="shared" si="0"/>
        <v>0</v>
      </c>
      <c r="D32" s="297"/>
      <c r="E32" s="297"/>
      <c r="F32" s="297"/>
      <c r="G32" s="297"/>
      <c r="H32" s="297"/>
      <c r="I32" s="297"/>
      <c r="J32" s="297"/>
      <c r="K32" s="297"/>
      <c r="L32" s="297"/>
      <c r="M32" s="297">
        <f>+M$14/7/2</f>
        <v>0</v>
      </c>
      <c r="N32" s="7">
        <f>+N31</f>
        <v>0</v>
      </c>
      <c r="O32" s="7">
        <f>+O31</f>
        <v>0</v>
      </c>
      <c r="P32" s="7">
        <f>+P31</f>
        <v>0</v>
      </c>
      <c r="Q32" s="7">
        <f>+Q31</f>
        <v>0</v>
      </c>
      <c r="R32" s="7">
        <f>+R31</f>
        <v>0</v>
      </c>
      <c r="S32" s="43">
        <f>+S$14/7</f>
        <v>0</v>
      </c>
      <c r="T32" s="43">
        <f>+T$14/7/2</f>
        <v>0</v>
      </c>
      <c r="U32" s="43"/>
      <c r="V32" s="43"/>
      <c r="W32" s="43"/>
      <c r="X32" s="43"/>
      <c r="Y32" s="7"/>
      <c r="Z32" s="297"/>
    </row>
    <row r="33" spans="1:28" x14ac:dyDescent="0.25">
      <c r="A33" s="38"/>
      <c r="B33" s="3">
        <v>2011</v>
      </c>
      <c r="C33" s="13">
        <f t="shared" si="0"/>
        <v>0</v>
      </c>
      <c r="D33" s="297"/>
      <c r="E33" s="297"/>
      <c r="F33" s="297"/>
      <c r="G33" s="297"/>
      <c r="H33" s="297"/>
      <c r="I33" s="297"/>
      <c r="J33" s="297"/>
      <c r="K33" s="297"/>
      <c r="L33" s="297"/>
      <c r="M33" s="297"/>
      <c r="N33" s="7">
        <f>+N$14/7/2</f>
        <v>0</v>
      </c>
      <c r="O33" s="7">
        <f>+O32</f>
        <v>0</v>
      </c>
      <c r="P33" s="7">
        <f>+P32</f>
        <v>0</v>
      </c>
      <c r="Q33" s="7">
        <f>+Q32</f>
        <v>0</v>
      </c>
      <c r="R33" s="7">
        <f>+R32</f>
        <v>0</v>
      </c>
      <c r="S33" s="43">
        <f>+S32</f>
        <v>0</v>
      </c>
      <c r="T33" s="43">
        <f>+T$14/7</f>
        <v>0</v>
      </c>
      <c r="U33" s="43">
        <f>+U$14/7/2</f>
        <v>0</v>
      </c>
      <c r="V33" s="43"/>
      <c r="W33" s="43"/>
      <c r="X33" s="43"/>
      <c r="Y33" s="7"/>
      <c r="Z33" s="297"/>
    </row>
    <row r="34" spans="1:28" x14ac:dyDescent="0.25">
      <c r="A34" s="38"/>
      <c r="B34" s="3">
        <v>2012</v>
      </c>
      <c r="C34" s="13">
        <f t="shared" si="0"/>
        <v>-2356.1428571428573</v>
      </c>
      <c r="D34" s="297"/>
      <c r="E34" s="297"/>
      <c r="F34" s="297"/>
      <c r="G34" s="297"/>
      <c r="H34" s="297"/>
      <c r="I34" s="297"/>
      <c r="J34" s="297"/>
      <c r="K34" s="297"/>
      <c r="L34" s="297"/>
      <c r="M34" s="297"/>
      <c r="N34" s="7"/>
      <c r="O34" s="7">
        <f>+O$14/7/2</f>
        <v>0</v>
      </c>
      <c r="P34" s="7">
        <f>+P33</f>
        <v>0</v>
      </c>
      <c r="Q34" s="7">
        <f>+Q33</f>
        <v>0</v>
      </c>
      <c r="R34" s="7">
        <f>+R33</f>
        <v>0</v>
      </c>
      <c r="S34" s="43">
        <f>+S33</f>
        <v>0</v>
      </c>
      <c r="T34" s="43">
        <f>+T$14/7</f>
        <v>0</v>
      </c>
      <c r="U34" s="43">
        <f>+U$14/7</f>
        <v>0</v>
      </c>
      <c r="V34" s="43">
        <f>$V$14/7/2</f>
        <v>2356.1428571428573</v>
      </c>
      <c r="W34" s="43"/>
      <c r="X34" s="43"/>
      <c r="Y34" s="7"/>
      <c r="Z34" s="297"/>
    </row>
    <row r="35" spans="1:28" x14ac:dyDescent="0.25">
      <c r="A35" s="38"/>
      <c r="B35" s="3">
        <v>2013</v>
      </c>
      <c r="C35" s="13">
        <f t="shared" si="0"/>
        <v>-4712.2857142857147</v>
      </c>
      <c r="D35" s="297"/>
      <c r="E35" s="297"/>
      <c r="F35" s="297"/>
      <c r="G35" s="297"/>
      <c r="H35" s="297"/>
      <c r="I35" s="297"/>
      <c r="J35" s="297"/>
      <c r="K35" s="297"/>
      <c r="L35" s="297"/>
      <c r="M35" s="297"/>
      <c r="N35" s="7"/>
      <c r="O35" s="7"/>
      <c r="P35" s="7">
        <f>P14/7/2</f>
        <v>0</v>
      </c>
      <c r="Q35" s="7">
        <f>Q14</f>
        <v>0</v>
      </c>
      <c r="R35" s="7">
        <f t="shared" ref="R35:U36" si="1">R34</f>
        <v>0</v>
      </c>
      <c r="S35" s="43">
        <f t="shared" si="1"/>
        <v>0</v>
      </c>
      <c r="T35" s="43">
        <f t="shared" si="1"/>
        <v>0</v>
      </c>
      <c r="U35" s="43">
        <f t="shared" si="1"/>
        <v>0</v>
      </c>
      <c r="V35" s="43">
        <f>$V$14/7</f>
        <v>4712.2857142857147</v>
      </c>
      <c r="W35" s="43">
        <f>W14/7/2</f>
        <v>0</v>
      </c>
      <c r="X35" s="43"/>
      <c r="Y35" s="7"/>
      <c r="Z35" s="297"/>
    </row>
    <row r="36" spans="1:28" x14ac:dyDescent="0.25">
      <c r="A36" s="38"/>
      <c r="B36" s="3">
        <v>2014</v>
      </c>
      <c r="C36" s="13">
        <f t="shared" si="0"/>
        <v>-4712.2857142857147</v>
      </c>
      <c r="D36" s="297"/>
      <c r="E36" s="297"/>
      <c r="F36" s="297"/>
      <c r="G36" s="297"/>
      <c r="H36" s="297"/>
      <c r="I36" s="297"/>
      <c r="J36" s="297"/>
      <c r="K36" s="297"/>
      <c r="L36" s="297"/>
      <c r="M36" s="297"/>
      <c r="N36" s="7"/>
      <c r="O36" s="7"/>
      <c r="P36" s="7"/>
      <c r="Q36" s="7">
        <f>Q14/7/2</f>
        <v>0</v>
      </c>
      <c r="R36" s="7">
        <f t="shared" si="1"/>
        <v>0</v>
      </c>
      <c r="S36" s="43">
        <f t="shared" si="1"/>
        <v>0</v>
      </c>
      <c r="T36" s="43">
        <f t="shared" si="1"/>
        <v>0</v>
      </c>
      <c r="U36" s="43">
        <f t="shared" si="1"/>
        <v>0</v>
      </c>
      <c r="V36" s="43">
        <f t="shared" ref="V36:V40" si="2">$V$14/7</f>
        <v>4712.2857142857147</v>
      </c>
      <c r="W36" s="43">
        <f>W14</f>
        <v>0</v>
      </c>
      <c r="X36" s="43">
        <f>X14/7/2</f>
        <v>0</v>
      </c>
      <c r="Y36" s="7"/>
      <c r="Z36" s="297"/>
    </row>
    <row r="37" spans="1:28" x14ac:dyDescent="0.25">
      <c r="A37" s="38"/>
      <c r="B37" s="3">
        <v>2015</v>
      </c>
      <c r="C37" s="13">
        <f t="shared" si="0"/>
        <v>-4712.2857142857147</v>
      </c>
      <c r="D37" s="297"/>
      <c r="E37" s="297"/>
      <c r="F37" s="297"/>
      <c r="G37" s="297"/>
      <c r="H37" s="297"/>
      <c r="I37" s="297"/>
      <c r="J37" s="297"/>
      <c r="K37" s="297"/>
      <c r="L37" s="297"/>
      <c r="M37" s="297"/>
      <c r="N37" s="7"/>
      <c r="O37" s="7"/>
      <c r="P37" s="7"/>
      <c r="Q37" s="7"/>
      <c r="R37" s="7">
        <f>R14/7/2</f>
        <v>0</v>
      </c>
      <c r="S37" s="43">
        <f>S36</f>
        <v>0</v>
      </c>
      <c r="T37" s="43">
        <f>T36</f>
        <v>0</v>
      </c>
      <c r="U37" s="43">
        <f>U36</f>
        <v>0</v>
      </c>
      <c r="V37" s="43">
        <f t="shared" si="2"/>
        <v>4712.2857142857147</v>
      </c>
      <c r="W37" s="43">
        <f>W36</f>
        <v>0</v>
      </c>
      <c r="X37" s="43">
        <f>X14/7</f>
        <v>0</v>
      </c>
      <c r="Y37" s="7">
        <f>Y14/7/2</f>
        <v>0</v>
      </c>
      <c r="Z37" s="297"/>
    </row>
    <row r="38" spans="1:28" x14ac:dyDescent="0.25">
      <c r="A38" s="38"/>
      <c r="B38" s="3">
        <v>2016</v>
      </c>
      <c r="C38" s="13">
        <f t="shared" si="0"/>
        <v>-4712.2857142857147</v>
      </c>
      <c r="D38" s="297"/>
      <c r="E38" s="297"/>
      <c r="F38" s="297"/>
      <c r="G38" s="297"/>
      <c r="H38" s="297"/>
      <c r="I38" s="297"/>
      <c r="J38" s="297"/>
      <c r="K38" s="297"/>
      <c r="L38" s="297"/>
      <c r="M38" s="297"/>
      <c r="N38" s="7"/>
      <c r="O38" s="7"/>
      <c r="P38" s="7"/>
      <c r="Q38" s="7"/>
      <c r="R38" s="7"/>
      <c r="S38" s="43"/>
      <c r="T38" s="43"/>
      <c r="U38" s="43"/>
      <c r="V38" s="43">
        <f t="shared" si="2"/>
        <v>4712.2857142857147</v>
      </c>
      <c r="W38" s="43"/>
      <c r="X38" s="43">
        <f>+X14/7</f>
        <v>0</v>
      </c>
      <c r="Y38" s="7"/>
      <c r="Z38" s="297"/>
    </row>
    <row r="39" spans="1:28" x14ac:dyDescent="0.25">
      <c r="A39" s="38"/>
      <c r="B39" s="3">
        <v>2017</v>
      </c>
      <c r="C39" s="13">
        <f t="shared" si="0"/>
        <v>-4712.2857142857147</v>
      </c>
      <c r="D39" s="297"/>
      <c r="E39" s="297"/>
      <c r="F39" s="297"/>
      <c r="G39" s="297"/>
      <c r="H39" s="297"/>
      <c r="I39" s="297"/>
      <c r="J39" s="297"/>
      <c r="K39" s="297"/>
      <c r="L39" s="297"/>
      <c r="M39" s="297"/>
      <c r="N39" s="7"/>
      <c r="O39" s="7"/>
      <c r="P39" s="7"/>
      <c r="Q39" s="7"/>
      <c r="R39" s="7"/>
      <c r="S39" s="43"/>
      <c r="T39" s="43"/>
      <c r="U39" s="43"/>
      <c r="V39" s="43">
        <f t="shared" si="2"/>
        <v>4712.2857142857147</v>
      </c>
      <c r="W39" s="43"/>
      <c r="X39" s="43"/>
      <c r="Y39" s="7"/>
      <c r="Z39" s="297"/>
    </row>
    <row r="40" spans="1:28" x14ac:dyDescent="0.25">
      <c r="A40" s="38"/>
      <c r="B40" s="3">
        <v>2018</v>
      </c>
      <c r="C40" s="13">
        <f>-SUM(D40:AB40)</f>
        <v>-4712.2857142857147</v>
      </c>
      <c r="D40" s="297"/>
      <c r="E40" s="297"/>
      <c r="F40" s="297"/>
      <c r="G40" s="297"/>
      <c r="H40" s="297"/>
      <c r="I40" s="297"/>
      <c r="J40" s="297"/>
      <c r="K40" s="297"/>
      <c r="L40" s="297"/>
      <c r="M40" s="297"/>
      <c r="N40" s="7"/>
      <c r="O40" s="7"/>
      <c r="P40" s="7"/>
      <c r="Q40" s="7"/>
      <c r="R40" s="7"/>
      <c r="S40" s="43"/>
      <c r="T40" s="43"/>
      <c r="U40" s="43"/>
      <c r="V40" s="43">
        <f t="shared" si="2"/>
        <v>4712.2857142857147</v>
      </c>
      <c r="W40" s="43"/>
      <c r="X40" s="43"/>
      <c r="Y40" s="7"/>
      <c r="Z40" s="297"/>
    </row>
    <row r="41" spans="1:28" x14ac:dyDescent="0.25">
      <c r="A41" s="38"/>
      <c r="B41" s="3">
        <v>2019</v>
      </c>
      <c r="C41" s="13">
        <f>-SUM(D41:AB41)</f>
        <v>-2356.1428571428573</v>
      </c>
      <c r="D41" s="297"/>
      <c r="E41" s="297"/>
      <c r="F41" s="297"/>
      <c r="G41" s="297"/>
      <c r="H41" s="297"/>
      <c r="I41" s="297"/>
      <c r="J41" s="297"/>
      <c r="K41" s="297"/>
      <c r="L41" s="297"/>
      <c r="M41" s="297"/>
      <c r="N41" s="7"/>
      <c r="O41" s="7"/>
      <c r="P41" s="7"/>
      <c r="Q41" s="7"/>
      <c r="R41" s="7"/>
      <c r="S41" s="43"/>
      <c r="T41" s="43"/>
      <c r="U41" s="43"/>
      <c r="V41" s="43">
        <f>$V$14/7/2</f>
        <v>2356.1428571428573</v>
      </c>
      <c r="W41" s="43"/>
      <c r="X41" s="43"/>
      <c r="Y41" s="7"/>
      <c r="Z41" s="297"/>
    </row>
    <row r="42" spans="1:28" x14ac:dyDescent="0.25">
      <c r="A42" s="38"/>
      <c r="B42" s="3"/>
      <c r="C42" s="12"/>
      <c r="D42" s="298"/>
      <c r="E42" s="298"/>
      <c r="F42" s="298"/>
      <c r="G42" s="298"/>
      <c r="H42" s="298"/>
      <c r="I42" s="298"/>
      <c r="J42" s="298"/>
      <c r="K42" s="298"/>
      <c r="L42" s="298"/>
      <c r="M42" s="298"/>
      <c r="N42" s="298"/>
      <c r="O42" s="298"/>
      <c r="P42" s="298"/>
      <c r="Q42" s="298"/>
      <c r="R42" s="298"/>
      <c r="S42" s="298"/>
      <c r="T42" s="298"/>
      <c r="U42" s="338"/>
      <c r="V42" s="275"/>
      <c r="W42" s="275"/>
      <c r="X42" s="275"/>
      <c r="Y42" s="297"/>
      <c r="Z42" s="297"/>
    </row>
    <row r="43" spans="1:28" x14ac:dyDescent="0.25">
      <c r="A43" s="38" t="s">
        <v>62</v>
      </c>
      <c r="B43" s="297">
        <f>SUM(D43:Y43)</f>
        <v>0</v>
      </c>
      <c r="C43" s="275">
        <f>SUM(C16:C42)</f>
        <v>-32986</v>
      </c>
      <c r="D43" s="297">
        <f>-SUM(D16:D42)+D14</f>
        <v>0</v>
      </c>
      <c r="E43" s="297">
        <f t="shared" ref="E43:T43" si="3">-SUM(E16:E42)+E14</f>
        <v>0</v>
      </c>
      <c r="F43" s="297">
        <f t="shared" si="3"/>
        <v>0</v>
      </c>
      <c r="G43" s="297">
        <f t="shared" si="3"/>
        <v>0</v>
      </c>
      <c r="H43" s="297">
        <f t="shared" si="3"/>
        <v>0</v>
      </c>
      <c r="I43" s="297">
        <f t="shared" si="3"/>
        <v>0</v>
      </c>
      <c r="J43" s="297">
        <f t="shared" si="3"/>
        <v>0</v>
      </c>
      <c r="K43" s="297">
        <f t="shared" si="3"/>
        <v>0</v>
      </c>
      <c r="L43" s="297">
        <f t="shared" si="3"/>
        <v>0</v>
      </c>
      <c r="M43" s="297">
        <f t="shared" si="3"/>
        <v>0</v>
      </c>
      <c r="N43" s="297">
        <f t="shared" si="3"/>
        <v>0</v>
      </c>
      <c r="O43" s="297">
        <f t="shared" si="3"/>
        <v>0</v>
      </c>
      <c r="P43" s="297">
        <f t="shared" si="3"/>
        <v>0</v>
      </c>
      <c r="Q43" s="297">
        <f t="shared" si="3"/>
        <v>0</v>
      </c>
      <c r="R43" s="297">
        <f t="shared" si="3"/>
        <v>0</v>
      </c>
      <c r="S43" s="297">
        <f t="shared" si="3"/>
        <v>0</v>
      </c>
      <c r="T43" s="297">
        <f t="shared" si="3"/>
        <v>0</v>
      </c>
      <c r="U43" s="330">
        <f>-SUM(U16:U42)+U14</f>
        <v>0</v>
      </c>
      <c r="V43" s="330">
        <f t="shared" ref="V43:AB43" si="4">-SUM(V16:V42)+V14</f>
        <v>0</v>
      </c>
      <c r="W43" s="330">
        <f t="shared" si="4"/>
        <v>0</v>
      </c>
      <c r="X43" s="330">
        <f t="shared" si="4"/>
        <v>0</v>
      </c>
      <c r="Y43" s="330">
        <f t="shared" si="4"/>
        <v>0</v>
      </c>
      <c r="Z43" s="330">
        <f t="shared" si="4"/>
        <v>0</v>
      </c>
      <c r="AA43" s="330">
        <f t="shared" si="4"/>
        <v>0</v>
      </c>
      <c r="AB43" s="330">
        <f t="shared" si="4"/>
        <v>0</v>
      </c>
    </row>
    <row r="44" spans="1:28" x14ac:dyDescent="0.25">
      <c r="A44" s="38"/>
      <c r="B44" s="275"/>
      <c r="C44" s="299"/>
      <c r="D44" s="297"/>
      <c r="E44" s="297"/>
      <c r="F44" s="297"/>
      <c r="G44" s="297"/>
      <c r="H44" s="297"/>
      <c r="I44" s="297"/>
      <c r="J44" s="297"/>
      <c r="K44" s="297"/>
      <c r="L44" s="297"/>
      <c r="M44" s="297"/>
      <c r="N44" s="297"/>
      <c r="O44" s="297"/>
      <c r="P44" s="297"/>
      <c r="Q44" s="297"/>
      <c r="R44" s="297"/>
      <c r="S44" s="297"/>
      <c r="T44" s="297"/>
      <c r="U44" s="297"/>
      <c r="V44" s="297"/>
      <c r="W44" s="297"/>
      <c r="X44" s="297"/>
      <c r="Y44" s="297"/>
      <c r="Z44" s="297"/>
    </row>
    <row r="45" spans="1:28" x14ac:dyDescent="0.25">
      <c r="A45" s="39" t="s">
        <v>63</v>
      </c>
      <c r="B45" s="3"/>
      <c r="C45" s="30">
        <f>+C14+C43</f>
        <v>0</v>
      </c>
      <c r="D45" s="297"/>
      <c r="E45" s="297"/>
      <c r="F45" s="297"/>
      <c r="G45" s="297"/>
      <c r="H45" s="297"/>
      <c r="I45" s="297"/>
      <c r="J45" s="297"/>
      <c r="K45" s="297"/>
      <c r="L45" s="297"/>
      <c r="M45" s="297"/>
      <c r="N45" s="297"/>
      <c r="O45" s="297"/>
      <c r="P45" s="297"/>
      <c r="Q45" s="297"/>
      <c r="R45" s="297"/>
      <c r="S45" s="297"/>
      <c r="T45" s="297"/>
      <c r="U45" s="297"/>
      <c r="V45" s="297"/>
      <c r="W45" s="297"/>
      <c r="X45" s="297"/>
      <c r="Y45" s="297"/>
      <c r="Z45" s="297"/>
    </row>
    <row r="46" spans="1:28" x14ac:dyDescent="0.25">
      <c r="A46" s="3"/>
      <c r="B46" s="3"/>
      <c r="C46" s="3"/>
      <c r="D46" s="297"/>
      <c r="E46" s="297"/>
      <c r="F46" s="297"/>
      <c r="G46" s="297"/>
      <c r="H46" s="297"/>
      <c r="I46" s="297"/>
      <c r="J46" s="297"/>
      <c r="K46" s="297"/>
      <c r="L46" s="297"/>
      <c r="M46" s="297"/>
      <c r="N46" s="297"/>
      <c r="O46" s="297"/>
      <c r="P46" s="297"/>
      <c r="Q46" s="297"/>
      <c r="R46" s="297"/>
      <c r="S46" s="297"/>
      <c r="T46" s="297"/>
      <c r="U46" s="297"/>
      <c r="V46" s="297"/>
      <c r="W46" s="297"/>
      <c r="X46" s="297"/>
      <c r="Y46" s="297"/>
      <c r="Z46" s="297"/>
    </row>
    <row r="47" spans="1:28" x14ac:dyDescent="0.25">
      <c r="A47" s="3"/>
      <c r="B47" s="36"/>
      <c r="C47" s="3"/>
      <c r="D47" s="297"/>
      <c r="E47" s="297"/>
      <c r="F47" s="297"/>
      <c r="G47" s="297"/>
      <c r="H47" s="297"/>
      <c r="I47" s="297"/>
      <c r="J47" s="297"/>
      <c r="K47" s="297"/>
      <c r="L47" s="297"/>
      <c r="M47" s="297"/>
      <c r="N47" s="297"/>
      <c r="O47" s="297"/>
      <c r="P47" s="297"/>
      <c r="Q47" s="297"/>
      <c r="R47" s="297"/>
      <c r="S47" s="297"/>
      <c r="T47" s="297"/>
      <c r="U47" s="297"/>
      <c r="V47" s="297"/>
      <c r="W47" s="297"/>
      <c r="X47" s="297"/>
      <c r="Y47" s="297"/>
      <c r="Z47" s="297"/>
    </row>
    <row r="48" spans="1:28" x14ac:dyDescent="0.25">
      <c r="A48" s="3"/>
      <c r="B48" s="3"/>
      <c r="C48" s="3"/>
      <c r="E48" s="297"/>
      <c r="F48" s="301"/>
      <c r="G48" s="301"/>
      <c r="H48" s="301"/>
      <c r="I48" s="301"/>
      <c r="J48" s="301"/>
      <c r="K48" s="301"/>
      <c r="L48" s="301"/>
      <c r="M48" s="301"/>
      <c r="N48" s="297">
        <f>SUM(E32:E48)</f>
        <v>0</v>
      </c>
      <c r="O48" s="301"/>
      <c r="P48" s="301"/>
      <c r="Q48" s="301"/>
      <c r="R48" s="301"/>
      <c r="S48" s="301"/>
    </row>
    <row r="49" spans="2:19" x14ac:dyDescent="0.25">
      <c r="B49" s="3"/>
      <c r="C49" s="3"/>
      <c r="E49" s="301"/>
      <c r="F49" s="301"/>
      <c r="G49" s="301"/>
      <c r="H49" s="301"/>
      <c r="I49" s="301"/>
      <c r="J49" s="301"/>
      <c r="K49" s="301"/>
      <c r="L49" s="301"/>
      <c r="M49" s="301"/>
      <c r="N49" s="301"/>
      <c r="O49" s="301"/>
      <c r="P49" s="301"/>
      <c r="Q49" s="301"/>
      <c r="R49" s="301"/>
      <c r="S49" s="301"/>
    </row>
    <row r="50" spans="2:19" x14ac:dyDescent="0.25">
      <c r="E50" s="301"/>
      <c r="F50" s="301"/>
      <c r="G50" s="301"/>
      <c r="H50" s="301"/>
      <c r="I50" s="301"/>
      <c r="J50" s="301"/>
      <c r="K50" s="301"/>
      <c r="L50" s="301"/>
      <c r="M50" s="301"/>
      <c r="N50" s="301"/>
      <c r="O50" s="301"/>
      <c r="P50" s="301"/>
      <c r="Q50" s="301"/>
      <c r="R50" s="301"/>
      <c r="S50" s="301"/>
    </row>
    <row r="51" spans="2:19" x14ac:dyDescent="0.25">
      <c r="E51" s="301"/>
      <c r="F51" s="301"/>
      <c r="G51" s="301"/>
      <c r="H51" s="301"/>
      <c r="I51" s="301"/>
      <c r="J51" s="301"/>
      <c r="K51" s="301"/>
      <c r="L51" s="301"/>
      <c r="M51" s="301"/>
      <c r="N51" s="301"/>
      <c r="O51" s="301"/>
      <c r="P51" s="301"/>
      <c r="Q51" s="301"/>
      <c r="R51" s="301"/>
      <c r="S51" s="301"/>
    </row>
    <row r="52" spans="2:19" x14ac:dyDescent="0.25">
      <c r="E52" s="301"/>
      <c r="F52" s="301"/>
      <c r="G52" s="301"/>
      <c r="H52" s="301"/>
      <c r="I52" s="301"/>
      <c r="J52" s="301"/>
      <c r="K52" s="301"/>
      <c r="L52" s="301"/>
      <c r="M52" s="301"/>
      <c r="N52" s="301"/>
      <c r="O52" s="301"/>
      <c r="P52" s="301"/>
      <c r="Q52" s="301"/>
      <c r="R52" s="301"/>
      <c r="S52" s="301"/>
    </row>
    <row r="53" spans="2:19" x14ac:dyDescent="0.25">
      <c r="E53" s="301"/>
      <c r="F53" s="301"/>
      <c r="G53" s="301"/>
      <c r="H53" s="301"/>
      <c r="I53" s="301"/>
      <c r="J53" s="301"/>
      <c r="K53" s="301"/>
      <c r="L53" s="301"/>
      <c r="M53" s="301"/>
      <c r="N53" s="301"/>
      <c r="O53" s="301"/>
      <c r="P53" s="301"/>
      <c r="Q53" s="301"/>
      <c r="R53" s="301"/>
      <c r="S53" s="301"/>
    </row>
    <row r="54" spans="2:19" x14ac:dyDescent="0.25">
      <c r="E54" s="301"/>
      <c r="F54" s="301"/>
      <c r="G54" s="301"/>
      <c r="H54" s="301"/>
      <c r="I54" s="301"/>
      <c r="J54" s="301"/>
      <c r="K54" s="301"/>
      <c r="L54" s="301"/>
      <c r="M54" s="301"/>
      <c r="N54" s="301"/>
      <c r="O54" s="301"/>
      <c r="P54" s="301"/>
      <c r="Q54" s="301"/>
      <c r="R54" s="301"/>
      <c r="S54" s="301"/>
    </row>
    <row r="55" spans="2:19" x14ac:dyDescent="0.25">
      <c r="E55" s="301"/>
      <c r="F55" s="301"/>
      <c r="G55" s="301"/>
      <c r="H55" s="301"/>
      <c r="I55" s="301"/>
      <c r="J55" s="301"/>
      <c r="K55" s="301"/>
      <c r="L55" s="301"/>
      <c r="M55" s="301"/>
      <c r="N55" s="301"/>
      <c r="O55" s="301"/>
      <c r="P55" s="301"/>
      <c r="Q55" s="301"/>
      <c r="R55" s="301"/>
      <c r="S55" s="301"/>
    </row>
    <row r="56" spans="2:19" x14ac:dyDescent="0.25">
      <c r="E56" s="301"/>
      <c r="F56" s="301"/>
      <c r="G56" s="301"/>
      <c r="H56" s="301"/>
      <c r="I56" s="301"/>
      <c r="J56" s="301"/>
      <c r="K56" s="301"/>
      <c r="L56" s="301"/>
      <c r="M56" s="301"/>
      <c r="N56" s="301"/>
      <c r="O56" s="301"/>
      <c r="P56" s="301"/>
      <c r="Q56" s="301"/>
      <c r="R56" s="301"/>
      <c r="S56" s="301"/>
    </row>
    <row r="57" spans="2:19" x14ac:dyDescent="0.25">
      <c r="E57" s="301"/>
      <c r="F57" s="301"/>
      <c r="G57" s="301"/>
      <c r="H57" s="301"/>
      <c r="I57" s="301"/>
      <c r="J57" s="301"/>
      <c r="K57" s="301"/>
      <c r="L57" s="301"/>
      <c r="M57" s="301"/>
      <c r="N57" s="301"/>
      <c r="O57" s="301"/>
      <c r="P57" s="301"/>
      <c r="Q57" s="301"/>
      <c r="R57" s="301"/>
      <c r="S57" s="301"/>
    </row>
    <row r="58" spans="2:19" x14ac:dyDescent="0.25">
      <c r="E58" s="301"/>
      <c r="F58" s="301"/>
      <c r="G58" s="301"/>
      <c r="H58" s="301"/>
      <c r="I58" s="301"/>
      <c r="J58" s="301"/>
      <c r="K58" s="301"/>
      <c r="L58" s="301"/>
      <c r="M58" s="301"/>
      <c r="N58" s="301"/>
      <c r="O58" s="301"/>
      <c r="P58" s="301"/>
      <c r="Q58" s="301"/>
      <c r="R58" s="301"/>
      <c r="S58" s="301"/>
    </row>
    <row r="59" spans="2:19" x14ac:dyDescent="0.25">
      <c r="E59" s="301"/>
      <c r="F59" s="301"/>
      <c r="G59" s="301"/>
      <c r="H59" s="301"/>
      <c r="I59" s="301"/>
      <c r="J59" s="301"/>
      <c r="K59" s="301"/>
      <c r="L59" s="301"/>
      <c r="M59" s="301"/>
      <c r="N59" s="301"/>
      <c r="O59" s="301"/>
      <c r="P59" s="301"/>
      <c r="Q59" s="301"/>
      <c r="R59" s="301"/>
      <c r="S59" s="301"/>
    </row>
  </sheetData>
  <pageMargins left="0.7" right="0.7" top="0.75" bottom="0.75" header="0.3" footer="0.3"/>
  <pageSetup scale="69" orientation="landscape" horizontalDpi="4294967294" verticalDpi="4294967294" r:id="rId1"/>
  <headerFooter>
    <oddFooter>&amp;Z&amp;F&amp;RPage &amp;P</oddFooter>
  </headerFooter>
  <ignoredErrors>
    <ignoredError sqref="V37" formula="1"/>
  </ignoredErrors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600-000000000000}">
  <sheetPr>
    <tabColor theme="6" tint="-0.249977111117893"/>
    <pageSetUpPr fitToPage="1"/>
  </sheetPr>
  <dimension ref="A1:AB225"/>
  <sheetViews>
    <sheetView workbookViewId="0"/>
  </sheetViews>
  <sheetFormatPr defaultColWidth="8.85546875" defaultRowHeight="15" x14ac:dyDescent="0.25"/>
  <cols>
    <col min="1" max="1" width="20.85546875" customWidth="1"/>
    <col min="2" max="2" width="8.7109375" customWidth="1"/>
    <col min="3" max="3" width="12.85546875" customWidth="1"/>
    <col min="4" max="12" width="7.42578125" hidden="1" customWidth="1"/>
    <col min="13" max="13" width="7.5703125" hidden="1" customWidth="1"/>
    <col min="14" max="25" width="10.42578125" customWidth="1"/>
  </cols>
  <sheetData>
    <row r="1" spans="1:28" x14ac:dyDescent="0.25">
      <c r="A1" s="11" t="s">
        <v>10</v>
      </c>
      <c r="O1" t="s">
        <v>647</v>
      </c>
    </row>
    <row r="2" spans="1:28" x14ac:dyDescent="0.25">
      <c r="A2" s="9" t="s">
        <v>438</v>
      </c>
    </row>
    <row r="3" spans="1:28" x14ac:dyDescent="0.25">
      <c r="A3" s="9" t="s">
        <v>918</v>
      </c>
    </row>
    <row r="4" spans="1:28" x14ac:dyDescent="0.25">
      <c r="R4" s="40" t="s">
        <v>4</v>
      </c>
      <c r="S4" s="41"/>
      <c r="T4" s="40" t="s">
        <v>8</v>
      </c>
    </row>
    <row r="5" spans="1:28" x14ac:dyDescent="0.25">
      <c r="A5" s="10" t="s">
        <v>9</v>
      </c>
      <c r="B5" s="12" t="s">
        <v>64</v>
      </c>
      <c r="C5" s="12" t="s">
        <v>12</v>
      </c>
      <c r="R5" s="42" t="s">
        <v>2</v>
      </c>
      <c r="S5" s="42" t="s">
        <v>60</v>
      </c>
      <c r="T5" s="42" t="s">
        <v>7</v>
      </c>
    </row>
    <row r="6" spans="1:28" x14ac:dyDescent="0.25">
      <c r="B6" s="3"/>
      <c r="R6" s="3"/>
    </row>
    <row r="7" spans="1:28" x14ac:dyDescent="0.25">
      <c r="A7" t="s">
        <v>776</v>
      </c>
      <c r="B7" s="212"/>
      <c r="C7" s="214" t="s">
        <v>939</v>
      </c>
      <c r="D7" s="293"/>
      <c r="E7" s="293"/>
      <c r="F7" s="293"/>
      <c r="G7" s="293"/>
      <c r="H7" s="293"/>
      <c r="I7" s="293"/>
      <c r="J7" s="293"/>
      <c r="K7" s="293"/>
      <c r="L7" s="293"/>
      <c r="M7" s="293"/>
      <c r="N7" s="293"/>
      <c r="O7" s="294"/>
      <c r="P7" s="6"/>
      <c r="Q7" s="6"/>
      <c r="R7" s="13">
        <f>+C14</f>
        <v>30871.200000000001</v>
      </c>
      <c r="S7" s="13">
        <f>+-C44</f>
        <v>30871.200000000004</v>
      </c>
      <c r="T7" s="13">
        <f>+R7-S7</f>
        <v>0</v>
      </c>
    </row>
    <row r="8" spans="1:28" x14ac:dyDescent="0.25">
      <c r="A8" s="213"/>
      <c r="B8" s="3">
        <v>828</v>
      </c>
      <c r="D8" s="293"/>
      <c r="E8" s="293"/>
      <c r="F8" s="293"/>
      <c r="G8" s="293"/>
      <c r="H8" s="293"/>
      <c r="I8" s="293"/>
      <c r="J8" s="293"/>
      <c r="K8" s="293"/>
      <c r="L8" s="293"/>
      <c r="M8" s="293"/>
      <c r="N8" s="293"/>
      <c r="O8" s="294"/>
      <c r="P8" s="6"/>
      <c r="Q8" s="6"/>
    </row>
    <row r="9" spans="1:28" x14ac:dyDescent="0.25">
      <c r="A9" s="2"/>
      <c r="B9" s="3"/>
      <c r="D9" s="293"/>
      <c r="E9" s="293"/>
      <c r="F9" s="293"/>
      <c r="G9" s="293"/>
      <c r="H9" s="293"/>
      <c r="I9" s="293"/>
      <c r="J9" s="293"/>
      <c r="K9" s="293"/>
      <c r="L9" s="293"/>
      <c r="M9" s="293"/>
      <c r="N9" s="293"/>
      <c r="O9" s="294"/>
      <c r="P9" s="6"/>
      <c r="Q9" s="6"/>
    </row>
    <row r="10" spans="1:28" x14ac:dyDescent="0.25">
      <c r="B10" s="3"/>
    </row>
    <row r="11" spans="1:28" x14ac:dyDescent="0.25">
      <c r="A11" s="686" t="s">
        <v>66</v>
      </c>
      <c r="B11" s="212" t="s">
        <v>656</v>
      </c>
      <c r="C11" s="214"/>
    </row>
    <row r="12" spans="1:28" x14ac:dyDescent="0.25">
      <c r="B12" s="28"/>
      <c r="C12" s="2"/>
    </row>
    <row r="13" spans="1:28" x14ac:dyDescent="0.25">
      <c r="A13" s="9" t="s">
        <v>5</v>
      </c>
      <c r="C13" s="31" t="s">
        <v>3</v>
      </c>
      <c r="D13" s="32">
        <v>1994</v>
      </c>
      <c r="E13" s="32">
        <v>1995</v>
      </c>
      <c r="F13" s="32">
        <v>1996</v>
      </c>
      <c r="G13" s="32">
        <v>1997</v>
      </c>
      <c r="H13" s="32">
        <v>1998</v>
      </c>
      <c r="I13" s="32">
        <v>1999</v>
      </c>
      <c r="J13" s="32">
        <v>2000</v>
      </c>
      <c r="K13" s="32">
        <v>2001</v>
      </c>
      <c r="L13" s="32">
        <v>2002</v>
      </c>
      <c r="M13" s="32">
        <v>2003</v>
      </c>
      <c r="N13" s="32">
        <v>2004</v>
      </c>
      <c r="O13" s="32">
        <v>2005</v>
      </c>
      <c r="P13" s="32">
        <v>2006</v>
      </c>
      <c r="Q13" s="32">
        <v>2007</v>
      </c>
      <c r="R13" s="32">
        <v>2008</v>
      </c>
      <c r="S13" s="32">
        <v>2009</v>
      </c>
      <c r="T13" s="32">
        <v>2010</v>
      </c>
      <c r="U13" s="32">
        <v>2011</v>
      </c>
      <c r="V13" s="32">
        <v>2012</v>
      </c>
      <c r="W13" s="32">
        <v>2013</v>
      </c>
      <c r="X13" s="32">
        <v>2014</v>
      </c>
      <c r="Y13" s="328">
        <v>2015</v>
      </c>
      <c r="Z13" s="32">
        <v>2016</v>
      </c>
      <c r="AA13" s="328">
        <v>2017</v>
      </c>
      <c r="AB13" s="32">
        <v>2018</v>
      </c>
    </row>
    <row r="14" spans="1:28" x14ac:dyDescent="0.25">
      <c r="A14" s="9" t="s">
        <v>73</v>
      </c>
      <c r="C14" s="295">
        <f>SUM(D14:Y14)</f>
        <v>30871.200000000001</v>
      </c>
      <c r="D14" s="233">
        <v>0</v>
      </c>
      <c r="E14" s="233">
        <v>0</v>
      </c>
      <c r="F14" s="233">
        <v>0</v>
      </c>
      <c r="G14" s="233">
        <v>0</v>
      </c>
      <c r="H14" s="233">
        <v>0</v>
      </c>
      <c r="I14" s="233">
        <v>0</v>
      </c>
      <c r="J14" s="233">
        <v>0</v>
      </c>
      <c r="K14" s="233">
        <v>0</v>
      </c>
      <c r="L14" s="233">
        <v>0</v>
      </c>
      <c r="M14" s="233">
        <v>0</v>
      </c>
      <c r="N14" s="233"/>
      <c r="O14" s="233"/>
      <c r="P14" s="233"/>
      <c r="Q14" s="233"/>
      <c r="R14" s="233"/>
      <c r="S14" s="233"/>
      <c r="T14" s="233"/>
      <c r="U14" s="233"/>
      <c r="V14" s="233"/>
      <c r="W14" s="233">
        <v>30871.200000000001</v>
      </c>
      <c r="X14" s="233"/>
    </row>
    <row r="15" spans="1:28" x14ac:dyDescent="0.25">
      <c r="A15" s="34"/>
      <c r="B15" s="2"/>
      <c r="C15" s="2"/>
      <c r="S15" s="233"/>
      <c r="T15" s="233"/>
      <c r="U15" s="233"/>
      <c r="V15" s="233"/>
      <c r="W15" s="233"/>
      <c r="X15" s="233"/>
    </row>
    <row r="16" spans="1:28" x14ac:dyDescent="0.25">
      <c r="A16" s="9" t="s">
        <v>6</v>
      </c>
      <c r="B16" s="3">
        <v>1994</v>
      </c>
      <c r="C16" s="13">
        <f>-SUM(D16:Y16)</f>
        <v>0</v>
      </c>
      <c r="D16" s="297">
        <f>+D$14/7/2</f>
        <v>0</v>
      </c>
      <c r="E16" s="297"/>
      <c r="F16" s="297"/>
      <c r="G16" s="297"/>
      <c r="H16" s="297"/>
      <c r="I16" s="297"/>
      <c r="J16" s="297"/>
      <c r="K16" s="297"/>
      <c r="L16" s="297"/>
      <c r="M16" s="297"/>
      <c r="N16" s="297"/>
      <c r="O16" s="297"/>
      <c r="P16" s="297"/>
      <c r="Q16" s="297"/>
      <c r="R16" s="297"/>
      <c r="S16" s="233"/>
      <c r="T16" s="233"/>
      <c r="U16" s="233"/>
      <c r="V16" s="233"/>
      <c r="W16" s="233"/>
      <c r="X16" s="233"/>
      <c r="Y16" s="297"/>
      <c r="Z16" s="297"/>
    </row>
    <row r="17" spans="1:26" x14ac:dyDescent="0.25">
      <c r="B17" s="3">
        <v>1995</v>
      </c>
      <c r="C17" s="13">
        <f t="shared" ref="C17:C39" si="0">-SUM(D17:Y17)</f>
        <v>0</v>
      </c>
      <c r="D17" s="297">
        <f>+D$14/7</f>
        <v>0</v>
      </c>
      <c r="E17" s="297">
        <f>+E$14/7/2</f>
        <v>0</v>
      </c>
      <c r="F17" s="297"/>
      <c r="G17" s="297"/>
      <c r="H17" s="297"/>
      <c r="I17" s="297"/>
      <c r="J17" s="297"/>
      <c r="K17" s="297"/>
      <c r="L17" s="297"/>
      <c r="M17" s="297"/>
      <c r="N17" s="297"/>
      <c r="O17" s="297"/>
      <c r="P17" s="297"/>
      <c r="Q17" s="297"/>
      <c r="R17" s="297"/>
      <c r="S17" s="233"/>
      <c r="T17" s="233"/>
      <c r="U17" s="233"/>
      <c r="V17" s="233"/>
      <c r="W17" s="233"/>
      <c r="X17" s="233"/>
      <c r="Y17" s="297"/>
      <c r="Z17" s="297"/>
    </row>
    <row r="18" spans="1:26" x14ac:dyDescent="0.25">
      <c r="B18" s="3">
        <v>1996</v>
      </c>
      <c r="C18" s="13">
        <f t="shared" si="0"/>
        <v>0</v>
      </c>
      <c r="D18" s="297">
        <f>+D17</f>
        <v>0</v>
      </c>
      <c r="E18" s="297">
        <f>+E$14/7</f>
        <v>0</v>
      </c>
      <c r="F18" s="297">
        <f>+F$14/7/2</f>
        <v>0</v>
      </c>
      <c r="G18" s="297"/>
      <c r="H18" s="297"/>
      <c r="I18" s="297"/>
      <c r="J18" s="297"/>
      <c r="K18" s="297"/>
      <c r="L18" s="297"/>
      <c r="M18" s="297"/>
      <c r="N18" s="297"/>
      <c r="O18" s="297"/>
      <c r="P18" s="297"/>
      <c r="Q18" s="297"/>
      <c r="R18" s="297"/>
      <c r="S18" s="233"/>
      <c r="T18" s="233"/>
      <c r="U18" s="233"/>
      <c r="V18" s="233"/>
      <c r="W18" s="233"/>
      <c r="X18" s="233"/>
      <c r="Y18" s="297"/>
      <c r="Z18" s="297"/>
    </row>
    <row r="19" spans="1:26" x14ac:dyDescent="0.25">
      <c r="B19" s="3">
        <v>1997</v>
      </c>
      <c r="C19" s="13">
        <f t="shared" si="0"/>
        <v>0</v>
      </c>
      <c r="D19" s="297">
        <f>+D18</f>
        <v>0</v>
      </c>
      <c r="E19" s="297">
        <f>+E18</f>
        <v>0</v>
      </c>
      <c r="F19" s="297">
        <f>+F$14/7</f>
        <v>0</v>
      </c>
      <c r="G19" s="297">
        <f>+G$14/7/2</f>
        <v>0</v>
      </c>
      <c r="H19" s="297"/>
      <c r="I19" s="297"/>
      <c r="J19" s="297"/>
      <c r="K19" s="297"/>
      <c r="L19" s="297"/>
      <c r="M19" s="297"/>
      <c r="N19" s="297"/>
      <c r="O19" s="297"/>
      <c r="P19" s="297"/>
      <c r="Q19" s="297"/>
      <c r="R19" s="297"/>
      <c r="S19" s="233"/>
      <c r="T19" s="233"/>
      <c r="U19" s="233"/>
      <c r="V19" s="233"/>
      <c r="W19" s="233"/>
      <c r="X19" s="233"/>
      <c r="Y19" s="297"/>
      <c r="Z19" s="297"/>
    </row>
    <row r="20" spans="1:26" x14ac:dyDescent="0.25">
      <c r="B20" s="3">
        <v>1998</v>
      </c>
      <c r="C20" s="13">
        <f t="shared" si="0"/>
        <v>0</v>
      </c>
      <c r="D20" s="297">
        <f>+D19</f>
        <v>0</v>
      </c>
      <c r="E20" s="297">
        <f>+E19</f>
        <v>0</v>
      </c>
      <c r="F20" s="297">
        <f>+F19</f>
        <v>0</v>
      </c>
      <c r="G20" s="297">
        <f>+G$14/7</f>
        <v>0</v>
      </c>
      <c r="H20" s="297">
        <f>+H$14/7/2</f>
        <v>0</v>
      </c>
      <c r="I20" s="297"/>
      <c r="J20" s="297"/>
      <c r="K20" s="297"/>
      <c r="L20" s="297"/>
      <c r="M20" s="297"/>
      <c r="N20" s="297"/>
      <c r="O20" s="297"/>
      <c r="P20" s="297"/>
      <c r="Q20" s="297"/>
      <c r="R20" s="297"/>
      <c r="S20" s="233"/>
      <c r="T20" s="233"/>
      <c r="U20" s="233"/>
      <c r="V20" s="233"/>
      <c r="W20" s="233"/>
      <c r="X20" s="233"/>
      <c r="Y20" s="297"/>
      <c r="Z20" s="297"/>
    </row>
    <row r="21" spans="1:26" x14ac:dyDescent="0.25">
      <c r="B21" s="3">
        <v>1999</v>
      </c>
      <c r="C21" s="13">
        <f t="shared" si="0"/>
        <v>0</v>
      </c>
      <c r="D21" s="297">
        <f>+D20</f>
        <v>0</v>
      </c>
      <c r="E21" s="297">
        <f>+E20</f>
        <v>0</v>
      </c>
      <c r="F21" s="297">
        <f>+F20</f>
        <v>0</v>
      </c>
      <c r="G21" s="297">
        <f>+G20</f>
        <v>0</v>
      </c>
      <c r="H21" s="297">
        <f>+H$14/7</f>
        <v>0</v>
      </c>
      <c r="I21" s="297">
        <f>+I$14/7/2</f>
        <v>0</v>
      </c>
      <c r="J21" s="297"/>
      <c r="K21" s="297"/>
      <c r="L21" s="297"/>
      <c r="M21" s="297"/>
      <c r="N21" s="297"/>
      <c r="O21" s="297"/>
      <c r="P21" s="297"/>
      <c r="Q21" s="297"/>
      <c r="R21" s="297"/>
      <c r="S21" s="233"/>
      <c r="T21" s="233"/>
      <c r="U21" s="233"/>
      <c r="V21" s="233"/>
      <c r="W21" s="233"/>
      <c r="X21" s="233"/>
      <c r="Y21" s="297"/>
      <c r="Z21" s="297"/>
    </row>
    <row r="22" spans="1:26" x14ac:dyDescent="0.25">
      <c r="B22" s="3">
        <v>2000</v>
      </c>
      <c r="C22" s="13">
        <f t="shared" si="0"/>
        <v>0</v>
      </c>
      <c r="D22" s="297">
        <f>+D21</f>
        <v>0</v>
      </c>
      <c r="E22" s="297">
        <f>+E21</f>
        <v>0</v>
      </c>
      <c r="F22" s="297">
        <f>+F21</f>
        <v>0</v>
      </c>
      <c r="G22" s="297">
        <f>+G21</f>
        <v>0</v>
      </c>
      <c r="H22" s="297">
        <f>+H21</f>
        <v>0</v>
      </c>
      <c r="I22" s="297">
        <f>+I$14/7</f>
        <v>0</v>
      </c>
      <c r="J22" s="297">
        <f>+J$14/7/2</f>
        <v>0</v>
      </c>
      <c r="K22" s="297"/>
      <c r="L22" s="297"/>
      <c r="M22" s="297"/>
      <c r="N22" s="297"/>
      <c r="O22" s="297"/>
      <c r="P22" s="297"/>
      <c r="Q22" s="297"/>
      <c r="R22" s="297"/>
      <c r="S22" s="233"/>
      <c r="T22" s="233"/>
      <c r="U22" s="233"/>
      <c r="V22" s="233"/>
      <c r="W22" s="233"/>
      <c r="X22" s="233"/>
      <c r="Y22" s="297"/>
      <c r="Z22" s="297"/>
    </row>
    <row r="23" spans="1:26" x14ac:dyDescent="0.25">
      <c r="B23" s="3">
        <v>2001</v>
      </c>
      <c r="C23" s="13">
        <f t="shared" si="0"/>
        <v>0</v>
      </c>
      <c r="D23" s="297">
        <f>+D$14/7/2</f>
        <v>0</v>
      </c>
      <c r="E23" s="297">
        <f>+E22</f>
        <v>0</v>
      </c>
      <c r="F23" s="297">
        <f>+F22</f>
        <v>0</v>
      </c>
      <c r="G23" s="297">
        <f>+G22</f>
        <v>0</v>
      </c>
      <c r="H23" s="297">
        <f>+H22</f>
        <v>0</v>
      </c>
      <c r="I23" s="297">
        <f>+I22</f>
        <v>0</v>
      </c>
      <c r="J23" s="297">
        <f>+J$14/7</f>
        <v>0</v>
      </c>
      <c r="K23" s="297">
        <f>+K$14/7/2</f>
        <v>0</v>
      </c>
      <c r="L23" s="297"/>
      <c r="M23" s="297"/>
      <c r="N23" s="297"/>
      <c r="O23" s="297"/>
      <c r="P23" s="297"/>
      <c r="Q23" s="297"/>
      <c r="R23" s="297"/>
      <c r="S23" s="233"/>
      <c r="T23" s="233"/>
      <c r="U23" s="233"/>
      <c r="V23" s="233"/>
      <c r="W23" s="233"/>
      <c r="X23" s="233"/>
      <c r="Y23" s="297"/>
      <c r="Z23" s="297"/>
    </row>
    <row r="24" spans="1:26" x14ac:dyDescent="0.25">
      <c r="B24" s="3">
        <v>2002</v>
      </c>
      <c r="C24" s="13">
        <f t="shared" si="0"/>
        <v>0</v>
      </c>
      <c r="D24" s="297"/>
      <c r="E24" s="297">
        <f>+E$14/7/2</f>
        <v>0</v>
      </c>
      <c r="F24" s="297">
        <f>+F23</f>
        <v>0</v>
      </c>
      <c r="G24" s="297">
        <f>+G23</f>
        <v>0</v>
      </c>
      <c r="H24" s="297">
        <f>+H23</f>
        <v>0</v>
      </c>
      <c r="I24" s="297">
        <f>+I23</f>
        <v>0</v>
      </c>
      <c r="J24" s="297">
        <f>+J23</f>
        <v>0</v>
      </c>
      <c r="K24" s="297">
        <f>+K$14/7</f>
        <v>0</v>
      </c>
      <c r="L24" s="297">
        <f>+L$14/7/2</f>
        <v>0</v>
      </c>
      <c r="M24" s="297"/>
      <c r="N24" s="297"/>
      <c r="O24" s="297"/>
      <c r="P24" s="297"/>
      <c r="Q24" s="297"/>
      <c r="R24" s="297"/>
      <c r="S24" s="233"/>
      <c r="T24" s="233"/>
      <c r="U24" s="233"/>
      <c r="V24" s="233"/>
      <c r="W24" s="233"/>
      <c r="X24" s="233"/>
      <c r="Y24" s="297"/>
      <c r="Z24" s="297"/>
    </row>
    <row r="25" spans="1:26" x14ac:dyDescent="0.25">
      <c r="B25" s="3">
        <v>2003</v>
      </c>
      <c r="C25" s="13">
        <f t="shared" si="0"/>
        <v>0</v>
      </c>
      <c r="D25" s="297"/>
      <c r="E25" s="297"/>
      <c r="F25" s="297">
        <f>+F$14/7/2</f>
        <v>0</v>
      </c>
      <c r="G25" s="297">
        <f>+G24</f>
        <v>0</v>
      </c>
      <c r="H25" s="297">
        <f>+H24</f>
        <v>0</v>
      </c>
      <c r="I25" s="297">
        <f>+I24</f>
        <v>0</v>
      </c>
      <c r="J25" s="297">
        <f>+J24</f>
        <v>0</v>
      </c>
      <c r="K25" s="297">
        <f>+K24</f>
        <v>0</v>
      </c>
      <c r="L25" s="297">
        <f>+L$14/7</f>
        <v>0</v>
      </c>
      <c r="M25" s="297">
        <f>+M$14/7/2</f>
        <v>0</v>
      </c>
      <c r="N25" s="297"/>
      <c r="O25" s="297"/>
      <c r="P25" s="297"/>
      <c r="Q25" s="297"/>
      <c r="R25" s="297"/>
      <c r="S25" s="233"/>
      <c r="T25" s="233"/>
      <c r="U25" s="233"/>
      <c r="V25" s="233"/>
      <c r="W25" s="233"/>
      <c r="X25" s="233"/>
      <c r="Y25" s="297"/>
      <c r="Z25" s="297"/>
    </row>
    <row r="26" spans="1:26" x14ac:dyDescent="0.25">
      <c r="B26" s="3">
        <v>2004</v>
      </c>
      <c r="C26" s="13">
        <f t="shared" si="0"/>
        <v>0</v>
      </c>
      <c r="D26" s="297"/>
      <c r="E26" s="297"/>
      <c r="F26" s="297"/>
      <c r="G26" s="297">
        <f>+G$14/7/2</f>
        <v>0</v>
      </c>
      <c r="H26" s="297">
        <f>+H25</f>
        <v>0</v>
      </c>
      <c r="I26" s="297">
        <f>+I25</f>
        <v>0</v>
      </c>
      <c r="J26" s="297">
        <f>+J25</f>
        <v>0</v>
      </c>
      <c r="K26" s="297">
        <f>+K25</f>
        <v>0</v>
      </c>
      <c r="L26" s="297">
        <f>+L25</f>
        <v>0</v>
      </c>
      <c r="M26" s="297">
        <f>+M$14/7</f>
        <v>0</v>
      </c>
      <c r="N26" s="7">
        <f>+N$14/7/2</f>
        <v>0</v>
      </c>
      <c r="O26" s="7"/>
      <c r="P26" s="7"/>
      <c r="Q26" s="7"/>
      <c r="R26" s="7"/>
      <c r="S26" s="43"/>
      <c r="T26" s="43"/>
      <c r="U26" s="43"/>
      <c r="V26" s="43"/>
      <c r="W26" s="43"/>
      <c r="X26" s="43"/>
      <c r="Y26" s="7"/>
      <c r="Z26" s="297"/>
    </row>
    <row r="27" spans="1:26" x14ac:dyDescent="0.25">
      <c r="B27" s="3">
        <v>2005</v>
      </c>
      <c r="C27" s="13">
        <f t="shared" si="0"/>
        <v>0</v>
      </c>
      <c r="D27" s="297"/>
      <c r="E27" s="297"/>
      <c r="F27" s="297"/>
      <c r="G27" s="297"/>
      <c r="H27" s="297">
        <f>+H$14/7/2</f>
        <v>0</v>
      </c>
      <c r="I27" s="297">
        <f>+I26</f>
        <v>0</v>
      </c>
      <c r="J27" s="297">
        <f>+J26</f>
        <v>0</v>
      </c>
      <c r="K27" s="297">
        <f>+K26</f>
        <v>0</v>
      </c>
      <c r="L27" s="297">
        <f>+L26</f>
        <v>0</v>
      </c>
      <c r="M27" s="297">
        <f>+M26</f>
        <v>0</v>
      </c>
      <c r="N27" s="7">
        <f>+N$14/7</f>
        <v>0</v>
      </c>
      <c r="O27" s="7">
        <f>+O$14/7/2</f>
        <v>0</v>
      </c>
      <c r="P27" s="7"/>
      <c r="Q27" s="7"/>
      <c r="R27" s="7"/>
      <c r="S27" s="43"/>
      <c r="T27" s="43"/>
      <c r="U27" s="43"/>
      <c r="V27" s="43"/>
      <c r="W27" s="43"/>
      <c r="X27" s="43"/>
      <c r="Y27" s="7"/>
      <c r="Z27" s="297"/>
    </row>
    <row r="28" spans="1:26" x14ac:dyDescent="0.25">
      <c r="B28" s="3">
        <v>2006</v>
      </c>
      <c r="C28" s="13">
        <f t="shared" si="0"/>
        <v>0</v>
      </c>
      <c r="D28" s="297"/>
      <c r="E28" s="297"/>
      <c r="F28" s="297"/>
      <c r="G28" s="297"/>
      <c r="H28" s="297"/>
      <c r="I28" s="297">
        <f>+I$14/7/2</f>
        <v>0</v>
      </c>
      <c r="J28" s="297">
        <f>+J27</f>
        <v>0</v>
      </c>
      <c r="K28" s="297">
        <f>+K27</f>
        <v>0</v>
      </c>
      <c r="L28" s="297">
        <f>+L27</f>
        <v>0</v>
      </c>
      <c r="M28" s="297">
        <f>+M27</f>
        <v>0</v>
      </c>
      <c r="N28" s="7">
        <f>+N27</f>
        <v>0</v>
      </c>
      <c r="O28" s="7">
        <f>+O$14/7</f>
        <v>0</v>
      </c>
      <c r="P28" s="7">
        <f>+P$14/7/2</f>
        <v>0</v>
      </c>
      <c r="Q28" s="7"/>
      <c r="R28" s="7"/>
      <c r="S28" s="43"/>
      <c r="T28" s="43"/>
      <c r="U28" s="43"/>
      <c r="V28" s="43"/>
      <c r="W28" s="43"/>
      <c r="X28" s="43"/>
      <c r="Y28" s="7"/>
      <c r="Z28" s="297"/>
    </row>
    <row r="29" spans="1:26" x14ac:dyDescent="0.25">
      <c r="B29" s="3">
        <v>2007</v>
      </c>
      <c r="C29" s="13">
        <f t="shared" si="0"/>
        <v>0</v>
      </c>
      <c r="D29" s="297"/>
      <c r="E29" s="297"/>
      <c r="F29" s="297"/>
      <c r="G29" s="297"/>
      <c r="H29" s="297"/>
      <c r="I29" s="297"/>
      <c r="J29" s="297">
        <f>+J$14/7/2</f>
        <v>0</v>
      </c>
      <c r="K29" s="297">
        <f>+K28</f>
        <v>0</v>
      </c>
      <c r="L29" s="297">
        <f>+L28</f>
        <v>0</v>
      </c>
      <c r="M29" s="297">
        <f>+M28</f>
        <v>0</v>
      </c>
      <c r="N29" s="7">
        <f>+N28</f>
        <v>0</v>
      </c>
      <c r="O29" s="7">
        <f>+O28</f>
        <v>0</v>
      </c>
      <c r="P29" s="7">
        <f>+P$14/7</f>
        <v>0</v>
      </c>
      <c r="Q29" s="7">
        <f>+Q$14/7/2</f>
        <v>0</v>
      </c>
      <c r="R29" s="7"/>
      <c r="S29" s="43"/>
      <c r="T29" s="43"/>
      <c r="U29" s="43"/>
      <c r="V29" s="43"/>
      <c r="W29" s="43"/>
      <c r="X29" s="43"/>
      <c r="Y29" s="7"/>
      <c r="Z29" s="297"/>
    </row>
    <row r="30" spans="1:26" x14ac:dyDescent="0.25">
      <c r="B30" s="3">
        <v>2008</v>
      </c>
      <c r="C30" s="13">
        <f t="shared" si="0"/>
        <v>0</v>
      </c>
      <c r="D30" s="297"/>
      <c r="E30" s="297"/>
      <c r="F30" s="297"/>
      <c r="G30" s="297"/>
      <c r="H30" s="297"/>
      <c r="I30" s="297"/>
      <c r="J30" s="297"/>
      <c r="K30" s="297">
        <f>+K$14/7/2</f>
        <v>0</v>
      </c>
      <c r="L30" s="297">
        <f>+L29</f>
        <v>0</v>
      </c>
      <c r="M30" s="297">
        <f>+M29</f>
        <v>0</v>
      </c>
      <c r="N30" s="7">
        <f>+N29</f>
        <v>0</v>
      </c>
      <c r="O30" s="7">
        <f>+O29</f>
        <v>0</v>
      </c>
      <c r="P30" s="7">
        <f>+P29</f>
        <v>0</v>
      </c>
      <c r="Q30" s="7">
        <f>+Q$14/7</f>
        <v>0</v>
      </c>
      <c r="R30" s="7">
        <f>+R$14/7/2</f>
        <v>0</v>
      </c>
      <c r="S30" s="43"/>
      <c r="T30" s="43"/>
      <c r="U30" s="43"/>
      <c r="V30" s="43"/>
      <c r="W30" s="43"/>
      <c r="X30" s="43"/>
      <c r="Y30" s="7"/>
      <c r="Z30" s="297"/>
    </row>
    <row r="31" spans="1:26" x14ac:dyDescent="0.25">
      <c r="B31" s="3">
        <v>2009</v>
      </c>
      <c r="C31" s="13">
        <f t="shared" si="0"/>
        <v>0</v>
      </c>
      <c r="D31" s="297"/>
      <c r="E31" s="297"/>
      <c r="F31" s="297"/>
      <c r="G31" s="297"/>
      <c r="H31" s="297"/>
      <c r="I31" s="297"/>
      <c r="J31" s="297"/>
      <c r="K31" s="297"/>
      <c r="L31" s="297">
        <f>+L$14/7/2</f>
        <v>0</v>
      </c>
      <c r="M31" s="297">
        <f>+M30</f>
        <v>0</v>
      </c>
      <c r="N31" s="7">
        <f>+N30</f>
        <v>0</v>
      </c>
      <c r="O31" s="7">
        <f>+O30</f>
        <v>0</v>
      </c>
      <c r="P31" s="7">
        <f>+P30</f>
        <v>0</v>
      </c>
      <c r="Q31" s="7">
        <f>+Q30</f>
        <v>0</v>
      </c>
      <c r="R31" s="7">
        <f>+R$14/7</f>
        <v>0</v>
      </c>
      <c r="S31" s="43">
        <f>+S$14/7/2</f>
        <v>0</v>
      </c>
      <c r="T31" s="43"/>
      <c r="U31" s="43"/>
      <c r="V31" s="43"/>
      <c r="W31" s="43"/>
      <c r="X31" s="43"/>
      <c r="Y31" s="7"/>
      <c r="Z31" s="297"/>
    </row>
    <row r="32" spans="1:26" x14ac:dyDescent="0.25">
      <c r="A32" s="38" t="s">
        <v>59</v>
      </c>
      <c r="B32" s="3">
        <v>2010</v>
      </c>
      <c r="C32" s="13">
        <f t="shared" si="0"/>
        <v>0</v>
      </c>
      <c r="D32" s="297"/>
      <c r="E32" s="297"/>
      <c r="F32" s="297"/>
      <c r="G32" s="297"/>
      <c r="H32" s="297"/>
      <c r="I32" s="297"/>
      <c r="J32" s="297"/>
      <c r="K32" s="297"/>
      <c r="L32" s="297"/>
      <c r="M32" s="297">
        <f>+M$14/7/2</f>
        <v>0</v>
      </c>
      <c r="N32" s="7">
        <f>+N31</f>
        <v>0</v>
      </c>
      <c r="O32" s="7">
        <f>+O31</f>
        <v>0</v>
      </c>
      <c r="P32" s="7">
        <f>+P31</f>
        <v>0</v>
      </c>
      <c r="Q32" s="7">
        <f>+Q31</f>
        <v>0</v>
      </c>
      <c r="R32" s="7">
        <f>+R31</f>
        <v>0</v>
      </c>
      <c r="S32" s="43">
        <f>+S$14/7</f>
        <v>0</v>
      </c>
      <c r="T32" s="43">
        <f>+T$14/7/2</f>
        <v>0</v>
      </c>
      <c r="U32" s="43"/>
      <c r="V32" s="43"/>
      <c r="W32" s="43"/>
      <c r="X32" s="43"/>
      <c r="Y32" s="7"/>
      <c r="Z32" s="297"/>
    </row>
    <row r="33" spans="1:28" x14ac:dyDescent="0.25">
      <c r="A33" s="38"/>
      <c r="B33" s="3">
        <v>2011</v>
      </c>
      <c r="C33" s="13">
        <f t="shared" si="0"/>
        <v>0</v>
      </c>
      <c r="D33" s="297"/>
      <c r="E33" s="297"/>
      <c r="F33" s="297"/>
      <c r="G33" s="297"/>
      <c r="H33" s="297"/>
      <c r="I33" s="297"/>
      <c r="J33" s="297"/>
      <c r="K33" s="297"/>
      <c r="L33" s="297"/>
      <c r="M33" s="297"/>
      <c r="N33" s="7">
        <f>+N$14/7/2</f>
        <v>0</v>
      </c>
      <c r="O33" s="7">
        <f>+O32</f>
        <v>0</v>
      </c>
      <c r="P33" s="7">
        <f>+P32</f>
        <v>0</v>
      </c>
      <c r="Q33" s="7">
        <f>+Q32</f>
        <v>0</v>
      </c>
      <c r="R33" s="7">
        <f>+R32</f>
        <v>0</v>
      </c>
      <c r="S33" s="43">
        <f>+S32</f>
        <v>0</v>
      </c>
      <c r="T33" s="43">
        <f>+T$14/7</f>
        <v>0</v>
      </c>
      <c r="U33" s="43">
        <f>+U$14/7/2</f>
        <v>0</v>
      </c>
      <c r="V33" s="43"/>
      <c r="W33" s="43"/>
      <c r="X33" s="43"/>
      <c r="Y33" s="7"/>
      <c r="Z33" s="297"/>
    </row>
    <row r="34" spans="1:28" x14ac:dyDescent="0.25">
      <c r="A34" s="38"/>
      <c r="B34" s="3">
        <v>2012</v>
      </c>
      <c r="C34" s="13">
        <f t="shared" si="0"/>
        <v>0</v>
      </c>
      <c r="D34" s="297"/>
      <c r="E34" s="297"/>
      <c r="F34" s="297"/>
      <c r="G34" s="297"/>
      <c r="H34" s="297"/>
      <c r="I34" s="297"/>
      <c r="J34" s="297"/>
      <c r="K34" s="297"/>
      <c r="L34" s="297"/>
      <c r="M34" s="297"/>
      <c r="N34" s="7"/>
      <c r="O34" s="7">
        <f>+O$14/7/2</f>
        <v>0</v>
      </c>
      <c r="P34" s="7">
        <f>+P33</f>
        <v>0</v>
      </c>
      <c r="Q34" s="7">
        <f>+Q33</f>
        <v>0</v>
      </c>
      <c r="R34" s="7">
        <f>+R33</f>
        <v>0</v>
      </c>
      <c r="S34" s="43">
        <f>+S33</f>
        <v>0</v>
      </c>
      <c r="T34" s="43">
        <f>+T$14/7</f>
        <v>0</v>
      </c>
      <c r="U34" s="43">
        <f>+U$14/7</f>
        <v>0</v>
      </c>
      <c r="V34" s="43">
        <f>+V$14/7/2</f>
        <v>0</v>
      </c>
      <c r="W34" s="43"/>
      <c r="X34" s="43"/>
      <c r="Y34" s="7"/>
      <c r="Z34" s="297"/>
    </row>
    <row r="35" spans="1:28" x14ac:dyDescent="0.25">
      <c r="A35" s="38"/>
      <c r="B35" s="3">
        <v>2013</v>
      </c>
      <c r="C35" s="13">
        <f t="shared" si="0"/>
        <v>-2205.0857142857144</v>
      </c>
      <c r="D35" s="297"/>
      <c r="E35" s="297"/>
      <c r="F35" s="297"/>
      <c r="G35" s="297"/>
      <c r="H35" s="297"/>
      <c r="I35" s="297"/>
      <c r="J35" s="297"/>
      <c r="K35" s="297"/>
      <c r="L35" s="297"/>
      <c r="M35" s="297"/>
      <c r="N35" s="7"/>
      <c r="O35" s="7"/>
      <c r="P35" s="7">
        <f>P14/7/2</f>
        <v>0</v>
      </c>
      <c r="Q35" s="7">
        <f>Q14</f>
        <v>0</v>
      </c>
      <c r="R35" s="7">
        <f t="shared" ref="R35:U36" si="1">R34</f>
        <v>0</v>
      </c>
      <c r="S35" s="43">
        <f t="shared" si="1"/>
        <v>0</v>
      </c>
      <c r="T35" s="43">
        <f t="shared" si="1"/>
        <v>0</v>
      </c>
      <c r="U35" s="43">
        <f t="shared" si="1"/>
        <v>0</v>
      </c>
      <c r="V35" s="43">
        <f>V14/7</f>
        <v>0</v>
      </c>
      <c r="W35" s="43">
        <f>$W$14/7/2</f>
        <v>2205.0857142857144</v>
      </c>
      <c r="X35" s="43"/>
      <c r="Y35" s="7"/>
      <c r="Z35" s="297"/>
    </row>
    <row r="36" spans="1:28" x14ac:dyDescent="0.25">
      <c r="A36" s="38"/>
      <c r="B36" s="3">
        <v>2014</v>
      </c>
      <c r="C36" s="13">
        <f t="shared" si="0"/>
        <v>-4410.1714285714288</v>
      </c>
      <c r="D36" s="297"/>
      <c r="E36" s="297"/>
      <c r="F36" s="297"/>
      <c r="G36" s="297"/>
      <c r="H36" s="297"/>
      <c r="I36" s="297"/>
      <c r="J36" s="297"/>
      <c r="K36" s="297"/>
      <c r="L36" s="297"/>
      <c r="M36" s="297"/>
      <c r="N36" s="7"/>
      <c r="O36" s="7"/>
      <c r="P36" s="7"/>
      <c r="Q36" s="7">
        <f>Q14/7/2</f>
        <v>0</v>
      </c>
      <c r="R36" s="7">
        <f t="shared" si="1"/>
        <v>0</v>
      </c>
      <c r="S36" s="43">
        <f t="shared" si="1"/>
        <v>0</v>
      </c>
      <c r="T36" s="43">
        <f t="shared" si="1"/>
        <v>0</v>
      </c>
      <c r="U36" s="43">
        <f t="shared" si="1"/>
        <v>0</v>
      </c>
      <c r="V36" s="43">
        <f>V35</f>
        <v>0</v>
      </c>
      <c r="W36" s="43">
        <f>$W$14/7</f>
        <v>4410.1714285714288</v>
      </c>
      <c r="X36" s="43">
        <f>X14/7/2</f>
        <v>0</v>
      </c>
      <c r="Y36" s="7"/>
      <c r="Z36" s="297"/>
    </row>
    <row r="37" spans="1:28" x14ac:dyDescent="0.25">
      <c r="A37" s="38"/>
      <c r="B37" s="3">
        <v>2015</v>
      </c>
      <c r="C37" s="13">
        <f t="shared" si="0"/>
        <v>-4410.1714285714288</v>
      </c>
      <c r="D37" s="297"/>
      <c r="E37" s="297"/>
      <c r="F37" s="297"/>
      <c r="G37" s="297"/>
      <c r="H37" s="297"/>
      <c r="I37" s="297"/>
      <c r="J37" s="297"/>
      <c r="K37" s="297"/>
      <c r="L37" s="297"/>
      <c r="M37" s="297"/>
      <c r="N37" s="7"/>
      <c r="O37" s="7"/>
      <c r="P37" s="7"/>
      <c r="Q37" s="7"/>
      <c r="R37" s="7">
        <f>R14/7/2</f>
        <v>0</v>
      </c>
      <c r="S37" s="43">
        <f>S36</f>
        <v>0</v>
      </c>
      <c r="T37" s="43">
        <f>T36</f>
        <v>0</v>
      </c>
      <c r="U37" s="43">
        <f>U36</f>
        <v>0</v>
      </c>
      <c r="V37" s="43">
        <f>V36</f>
        <v>0</v>
      </c>
      <c r="W37" s="43">
        <f t="shared" ref="W37:W41" si="2">$W$14/7</f>
        <v>4410.1714285714288</v>
      </c>
      <c r="X37" s="43">
        <f>X14/7</f>
        <v>0</v>
      </c>
      <c r="Y37" s="7">
        <f>Y14/7/2</f>
        <v>0</v>
      </c>
      <c r="Z37" s="297"/>
    </row>
    <row r="38" spans="1:28" x14ac:dyDescent="0.25">
      <c r="A38" s="38"/>
      <c r="B38" s="3">
        <v>2016</v>
      </c>
      <c r="C38" s="13">
        <f t="shared" si="0"/>
        <v>-4410.1714285714288</v>
      </c>
      <c r="D38" s="297"/>
      <c r="E38" s="297"/>
      <c r="F38" s="297"/>
      <c r="G38" s="297"/>
      <c r="H38" s="297"/>
      <c r="I38" s="297"/>
      <c r="J38" s="297"/>
      <c r="K38" s="297"/>
      <c r="L38" s="297"/>
      <c r="M38" s="297"/>
      <c r="N38" s="7"/>
      <c r="O38" s="7"/>
      <c r="P38" s="7"/>
      <c r="Q38" s="7"/>
      <c r="R38" s="7"/>
      <c r="S38" s="43"/>
      <c r="T38" s="43"/>
      <c r="U38" s="43"/>
      <c r="V38" s="43">
        <f>V14/7</f>
        <v>0</v>
      </c>
      <c r="W38" s="43">
        <f t="shared" si="2"/>
        <v>4410.1714285714288</v>
      </c>
      <c r="X38" s="43">
        <f>+X14/7</f>
        <v>0</v>
      </c>
      <c r="Y38" s="7"/>
      <c r="Z38" s="297"/>
    </row>
    <row r="39" spans="1:28" x14ac:dyDescent="0.25">
      <c r="A39" s="38"/>
      <c r="B39" s="3">
        <v>2017</v>
      </c>
      <c r="C39" s="13">
        <f t="shared" si="0"/>
        <v>-4410.1714285714288</v>
      </c>
      <c r="D39" s="297"/>
      <c r="E39" s="297"/>
      <c r="F39" s="297"/>
      <c r="G39" s="297"/>
      <c r="H39" s="297"/>
      <c r="I39" s="297"/>
      <c r="J39" s="297"/>
      <c r="K39" s="297"/>
      <c r="L39" s="297"/>
      <c r="M39" s="297"/>
      <c r="N39" s="7"/>
      <c r="O39" s="7"/>
      <c r="P39" s="7"/>
      <c r="Q39" s="7"/>
      <c r="R39" s="7"/>
      <c r="S39" s="43"/>
      <c r="T39" s="43"/>
      <c r="U39" s="43"/>
      <c r="V39" s="43"/>
      <c r="W39" s="43">
        <f t="shared" si="2"/>
        <v>4410.1714285714288</v>
      </c>
      <c r="X39" s="43"/>
      <c r="Y39" s="7"/>
      <c r="Z39" s="297"/>
    </row>
    <row r="40" spans="1:28" x14ac:dyDescent="0.25">
      <c r="A40" s="38"/>
      <c r="B40" s="3">
        <v>2018</v>
      </c>
      <c r="C40" s="13">
        <f>-SUM(D40:AB40)</f>
        <v>-4410.1714285714288</v>
      </c>
      <c r="D40" s="297"/>
      <c r="E40" s="297"/>
      <c r="F40" s="297"/>
      <c r="G40" s="297"/>
      <c r="H40" s="297"/>
      <c r="I40" s="297"/>
      <c r="J40" s="297"/>
      <c r="K40" s="297"/>
      <c r="L40" s="297"/>
      <c r="M40" s="297"/>
      <c r="N40" s="7"/>
      <c r="O40" s="7"/>
      <c r="P40" s="7"/>
      <c r="Q40" s="7"/>
      <c r="R40" s="7"/>
      <c r="S40" s="43"/>
      <c r="T40" s="43"/>
      <c r="U40" s="43"/>
      <c r="V40" s="43"/>
      <c r="W40" s="43">
        <f t="shared" si="2"/>
        <v>4410.1714285714288</v>
      </c>
      <c r="X40" s="43"/>
      <c r="Y40" s="7"/>
      <c r="Z40" s="297"/>
    </row>
    <row r="41" spans="1:28" x14ac:dyDescent="0.25">
      <c r="A41" s="38"/>
      <c r="B41" s="3">
        <v>2019</v>
      </c>
      <c r="C41" s="13">
        <f>-SUM(D41:AB41)</f>
        <v>-4410.1714285714288</v>
      </c>
      <c r="D41" s="297"/>
      <c r="E41" s="297"/>
      <c r="F41" s="297"/>
      <c r="G41" s="297"/>
      <c r="H41" s="297"/>
      <c r="I41" s="297"/>
      <c r="J41" s="297"/>
      <c r="K41" s="297"/>
      <c r="L41" s="297"/>
      <c r="M41" s="297"/>
      <c r="N41" s="7"/>
      <c r="O41" s="7"/>
      <c r="P41" s="7"/>
      <c r="Q41" s="7"/>
      <c r="R41" s="7"/>
      <c r="S41" s="43"/>
      <c r="T41" s="43"/>
      <c r="U41" s="43"/>
      <c r="V41" s="43"/>
      <c r="W41" s="43">
        <f t="shared" si="2"/>
        <v>4410.1714285714288</v>
      </c>
      <c r="X41" s="43"/>
      <c r="Y41" s="7"/>
      <c r="Z41" s="297"/>
    </row>
    <row r="42" spans="1:28" x14ac:dyDescent="0.25">
      <c r="A42" s="38"/>
      <c r="B42" s="3">
        <v>2020</v>
      </c>
      <c r="C42" s="13">
        <f>-SUM(D42:AB42)</f>
        <v>-2205.0857142857144</v>
      </c>
      <c r="D42" s="297"/>
      <c r="E42" s="297"/>
      <c r="F42" s="297"/>
      <c r="G42" s="297"/>
      <c r="H42" s="297"/>
      <c r="I42" s="297"/>
      <c r="J42" s="297"/>
      <c r="K42" s="297"/>
      <c r="L42" s="297"/>
      <c r="M42" s="297"/>
      <c r="N42" s="7"/>
      <c r="O42" s="7"/>
      <c r="P42" s="7"/>
      <c r="Q42" s="7"/>
      <c r="R42" s="7"/>
      <c r="S42" s="43"/>
      <c r="T42" s="43"/>
      <c r="U42" s="43"/>
      <c r="V42" s="43"/>
      <c r="W42" s="43">
        <f>$W$14/7/2</f>
        <v>2205.0857142857144</v>
      </c>
      <c r="X42" s="43"/>
      <c r="Y42" s="7"/>
      <c r="Z42" s="297"/>
    </row>
    <row r="43" spans="1:28" x14ac:dyDescent="0.25">
      <c r="A43" s="38"/>
      <c r="B43" s="3"/>
      <c r="C43" s="12"/>
      <c r="D43" s="298"/>
      <c r="E43" s="298"/>
      <c r="F43" s="298"/>
      <c r="G43" s="298"/>
      <c r="H43" s="298"/>
      <c r="I43" s="298"/>
      <c r="J43" s="298"/>
      <c r="K43" s="298"/>
      <c r="L43" s="298"/>
      <c r="M43" s="298"/>
      <c r="N43" s="298"/>
      <c r="O43" s="298"/>
      <c r="P43" s="298"/>
      <c r="Q43" s="298"/>
      <c r="R43" s="298"/>
      <c r="S43" s="298"/>
      <c r="T43" s="298"/>
      <c r="U43" s="338"/>
      <c r="V43" s="275"/>
      <c r="W43" s="275"/>
      <c r="X43" s="275"/>
      <c r="Y43" s="297"/>
      <c r="Z43" s="297"/>
    </row>
    <row r="44" spans="1:28" x14ac:dyDescent="0.25">
      <c r="A44" s="38" t="s">
        <v>62</v>
      </c>
      <c r="B44" s="297">
        <f>SUM(D44:Y44)</f>
        <v>0</v>
      </c>
      <c r="C44" s="275">
        <f>SUM(C16:C43)</f>
        <v>-30871.200000000004</v>
      </c>
      <c r="D44" s="297">
        <f>-SUM(D16:D43)+D14</f>
        <v>0</v>
      </c>
      <c r="E44" s="297">
        <f t="shared" ref="E44:T44" si="3">-SUM(E16:E43)+E14</f>
        <v>0</v>
      </c>
      <c r="F44" s="297">
        <f t="shared" si="3"/>
        <v>0</v>
      </c>
      <c r="G44" s="297">
        <f t="shared" si="3"/>
        <v>0</v>
      </c>
      <c r="H44" s="297">
        <f t="shared" si="3"/>
        <v>0</v>
      </c>
      <c r="I44" s="297">
        <f t="shared" si="3"/>
        <v>0</v>
      </c>
      <c r="J44" s="297">
        <f t="shared" si="3"/>
        <v>0</v>
      </c>
      <c r="K44" s="297">
        <f t="shared" si="3"/>
        <v>0</v>
      </c>
      <c r="L44" s="297">
        <f t="shared" si="3"/>
        <v>0</v>
      </c>
      <c r="M44" s="297">
        <f t="shared" si="3"/>
        <v>0</v>
      </c>
      <c r="N44" s="297">
        <f t="shared" si="3"/>
        <v>0</v>
      </c>
      <c r="O44" s="297">
        <f t="shared" si="3"/>
        <v>0</v>
      </c>
      <c r="P44" s="297">
        <f t="shared" si="3"/>
        <v>0</v>
      </c>
      <c r="Q44" s="297">
        <f t="shared" si="3"/>
        <v>0</v>
      </c>
      <c r="R44" s="297">
        <f t="shared" si="3"/>
        <v>0</v>
      </c>
      <c r="S44" s="297">
        <f t="shared" si="3"/>
        <v>0</v>
      </c>
      <c r="T44" s="297">
        <f t="shared" si="3"/>
        <v>0</v>
      </c>
      <c r="U44" s="330">
        <f>-SUM(U16:U43)+U14</f>
        <v>0</v>
      </c>
      <c r="V44" s="330">
        <f t="shared" ref="V44:AB44" si="4">-SUM(V16:V43)+V14</f>
        <v>0</v>
      </c>
      <c r="W44" s="330">
        <f t="shared" si="4"/>
        <v>0</v>
      </c>
      <c r="X44" s="330">
        <f t="shared" si="4"/>
        <v>0</v>
      </c>
      <c r="Y44" s="330">
        <f t="shared" si="4"/>
        <v>0</v>
      </c>
      <c r="Z44" s="330">
        <f t="shared" si="4"/>
        <v>0</v>
      </c>
      <c r="AA44" s="330">
        <f t="shared" si="4"/>
        <v>0</v>
      </c>
      <c r="AB44" s="330">
        <f t="shared" si="4"/>
        <v>0</v>
      </c>
    </row>
    <row r="45" spans="1:28" x14ac:dyDescent="0.25">
      <c r="A45" s="38"/>
      <c r="B45" s="275"/>
      <c r="C45" s="299"/>
      <c r="D45" s="297"/>
      <c r="E45" s="297"/>
      <c r="F45" s="297"/>
      <c r="G45" s="297"/>
      <c r="H45" s="297"/>
      <c r="I45" s="297"/>
      <c r="J45" s="297"/>
      <c r="K45" s="297"/>
      <c r="L45" s="297"/>
      <c r="M45" s="297"/>
      <c r="N45" s="297"/>
      <c r="O45" s="297"/>
      <c r="P45" s="297"/>
      <c r="Q45" s="297"/>
      <c r="R45" s="297"/>
      <c r="S45" s="297"/>
      <c r="T45" s="297"/>
      <c r="U45" s="297"/>
      <c r="V45" s="297"/>
      <c r="W45" s="297"/>
      <c r="X45" s="297"/>
      <c r="Y45" s="297"/>
      <c r="Z45" s="297"/>
    </row>
    <row r="46" spans="1:28" x14ac:dyDescent="0.25">
      <c r="A46" s="39" t="s">
        <v>63</v>
      </c>
      <c r="B46" s="3"/>
      <c r="C46" s="30">
        <f>+C14+C44</f>
        <v>0</v>
      </c>
      <c r="D46" s="297"/>
      <c r="E46" s="297"/>
      <c r="F46" s="297"/>
      <c r="G46" s="297"/>
      <c r="H46" s="297"/>
      <c r="I46" s="297"/>
      <c r="J46" s="297"/>
      <c r="K46" s="297"/>
      <c r="L46" s="297"/>
      <c r="M46" s="297"/>
      <c r="N46" s="297"/>
      <c r="O46" s="297"/>
      <c r="P46" s="297"/>
      <c r="Q46" s="297"/>
      <c r="R46" s="297"/>
      <c r="S46" s="297"/>
      <c r="T46" s="297"/>
      <c r="U46" s="297"/>
      <c r="V46" s="297"/>
      <c r="W46" s="297"/>
      <c r="X46" s="297"/>
      <c r="Y46" s="297"/>
      <c r="Z46" s="297"/>
    </row>
    <row r="47" spans="1:28" x14ac:dyDescent="0.25">
      <c r="A47" s="3"/>
      <c r="B47" s="3"/>
      <c r="C47" s="3"/>
      <c r="D47" s="297"/>
      <c r="E47" s="297"/>
      <c r="F47" s="297"/>
      <c r="G47" s="297"/>
      <c r="H47" s="297"/>
      <c r="I47" s="297"/>
      <c r="J47" s="297"/>
      <c r="K47" s="297"/>
      <c r="L47" s="297"/>
      <c r="M47" s="297"/>
      <c r="N47" s="297"/>
      <c r="O47" s="297"/>
      <c r="P47" s="297"/>
      <c r="Q47" s="297"/>
      <c r="R47" s="297"/>
      <c r="S47" s="297"/>
      <c r="T47" s="297"/>
      <c r="U47" s="297"/>
      <c r="V47" s="297"/>
      <c r="W47" s="297"/>
      <c r="X47" s="297"/>
      <c r="Y47" s="297"/>
      <c r="Z47" s="297"/>
    </row>
    <row r="48" spans="1:28" x14ac:dyDescent="0.25">
      <c r="A48" s="3"/>
      <c r="B48" s="36"/>
      <c r="C48" s="3"/>
      <c r="D48" s="297"/>
      <c r="E48" s="297"/>
      <c r="F48" s="297"/>
      <c r="G48" s="297"/>
      <c r="H48" s="297"/>
      <c r="I48" s="297"/>
      <c r="J48" s="297"/>
      <c r="K48" s="297"/>
      <c r="L48" s="297"/>
      <c r="M48" s="297"/>
      <c r="N48" s="297"/>
      <c r="O48" s="297"/>
      <c r="P48" s="297"/>
      <c r="Q48" s="297"/>
      <c r="R48" s="297"/>
      <c r="S48" s="297"/>
      <c r="T48" s="297"/>
      <c r="U48" s="297"/>
      <c r="V48" s="297"/>
      <c r="W48" s="297"/>
      <c r="X48" s="297"/>
      <c r="Y48" s="297"/>
      <c r="Z48" s="297"/>
    </row>
    <row r="49" spans="1:19" x14ac:dyDescent="0.25">
      <c r="A49" s="3"/>
      <c r="B49" s="3"/>
      <c r="C49" s="3"/>
      <c r="E49" s="297"/>
      <c r="F49" s="301"/>
      <c r="G49" s="301"/>
      <c r="H49" s="301"/>
      <c r="I49" s="301"/>
      <c r="J49" s="301"/>
      <c r="K49" s="301"/>
      <c r="L49" s="301"/>
      <c r="M49" s="301"/>
      <c r="N49" s="297">
        <f>SUM(E32:E49)</f>
        <v>0</v>
      </c>
      <c r="O49" s="301"/>
      <c r="P49" s="301"/>
      <c r="Q49" s="301"/>
      <c r="R49" s="301"/>
      <c r="S49" s="301"/>
    </row>
    <row r="50" spans="1:19" x14ac:dyDescent="0.25">
      <c r="B50" s="3"/>
      <c r="C50" s="3"/>
      <c r="E50" s="301"/>
      <c r="F50" s="301"/>
      <c r="G50" s="301"/>
      <c r="H50" s="301"/>
      <c r="I50" s="301"/>
      <c r="J50" s="301"/>
      <c r="K50" s="301"/>
      <c r="L50" s="301"/>
      <c r="M50" s="301"/>
      <c r="N50" s="301"/>
      <c r="O50" s="301"/>
      <c r="P50" s="301"/>
      <c r="Q50" s="301"/>
      <c r="R50" s="301"/>
      <c r="S50" s="301"/>
    </row>
    <row r="51" spans="1:19" x14ac:dyDescent="0.25">
      <c r="E51" s="301"/>
      <c r="F51" s="301"/>
      <c r="G51" s="301"/>
      <c r="H51" s="301"/>
      <c r="I51" s="301"/>
      <c r="J51" s="301"/>
      <c r="K51" s="301"/>
      <c r="L51" s="301"/>
      <c r="M51" s="301"/>
      <c r="N51" s="301"/>
      <c r="O51" s="301"/>
      <c r="P51" s="301"/>
      <c r="Q51" s="301"/>
      <c r="R51" s="301"/>
      <c r="S51" s="301"/>
    </row>
    <row r="52" spans="1:19" x14ac:dyDescent="0.25">
      <c r="E52" s="301"/>
      <c r="F52" s="301"/>
      <c r="G52" s="301"/>
      <c r="H52" s="301"/>
      <c r="I52" s="301"/>
      <c r="J52" s="301"/>
      <c r="K52" s="301"/>
      <c r="L52" s="301"/>
      <c r="M52" s="301"/>
      <c r="N52" s="301"/>
      <c r="O52" s="301"/>
      <c r="P52" s="301"/>
      <c r="Q52" s="301"/>
      <c r="R52" s="301"/>
      <c r="S52" s="301"/>
    </row>
    <row r="53" spans="1:19" x14ac:dyDescent="0.25">
      <c r="E53" s="301"/>
      <c r="F53" s="301"/>
      <c r="G53" s="301"/>
      <c r="H53" s="301"/>
      <c r="I53" s="301"/>
      <c r="J53" s="301"/>
      <c r="K53" s="301"/>
      <c r="L53" s="301"/>
      <c r="M53" s="301"/>
      <c r="N53" s="301"/>
      <c r="O53" s="301"/>
      <c r="P53" s="301"/>
      <c r="Q53" s="301"/>
      <c r="R53" s="301"/>
      <c r="S53" s="301"/>
    </row>
    <row r="54" spans="1:19" x14ac:dyDescent="0.25">
      <c r="E54" s="301"/>
      <c r="F54" s="301"/>
      <c r="G54" s="301"/>
      <c r="H54" s="301"/>
      <c r="I54" s="301"/>
      <c r="J54" s="301"/>
      <c r="K54" s="301"/>
      <c r="L54" s="301"/>
      <c r="M54" s="301"/>
      <c r="N54" s="301"/>
      <c r="O54" s="301"/>
      <c r="P54" s="301"/>
      <c r="Q54" s="301"/>
      <c r="R54" s="301"/>
      <c r="S54" s="301"/>
    </row>
    <row r="55" spans="1:19" x14ac:dyDescent="0.25">
      <c r="E55" s="301"/>
      <c r="F55" s="301"/>
      <c r="G55" s="301"/>
      <c r="H55" s="301"/>
      <c r="I55" s="301"/>
      <c r="J55" s="301"/>
      <c r="K55" s="301"/>
      <c r="L55" s="301"/>
      <c r="M55" s="301"/>
      <c r="N55" s="301"/>
      <c r="O55" s="301"/>
      <c r="P55" s="301"/>
      <c r="Q55" s="301"/>
      <c r="R55" s="301"/>
      <c r="S55" s="301"/>
    </row>
    <row r="56" spans="1:19" x14ac:dyDescent="0.25">
      <c r="E56" s="301"/>
      <c r="F56" s="301"/>
      <c r="G56" s="301"/>
      <c r="H56" s="301"/>
      <c r="I56" s="301"/>
      <c r="J56" s="301"/>
      <c r="K56" s="301"/>
      <c r="L56" s="301"/>
      <c r="M56" s="301"/>
      <c r="N56" s="301"/>
      <c r="O56" s="301"/>
      <c r="P56" s="301"/>
      <c r="Q56" s="301"/>
      <c r="R56" s="301"/>
      <c r="S56" s="301"/>
    </row>
    <row r="57" spans="1:19" x14ac:dyDescent="0.25">
      <c r="E57" s="301"/>
      <c r="F57" s="301"/>
      <c r="G57" s="301"/>
      <c r="H57" s="301"/>
      <c r="I57" s="301"/>
      <c r="J57" s="301"/>
      <c r="K57" s="301"/>
      <c r="L57" s="301"/>
      <c r="M57" s="301"/>
      <c r="N57" s="301"/>
      <c r="O57" s="301"/>
      <c r="P57" s="301"/>
      <c r="Q57" s="301"/>
      <c r="R57" s="301"/>
      <c r="S57" s="301"/>
    </row>
    <row r="58" spans="1:19" x14ac:dyDescent="0.25">
      <c r="E58" s="301"/>
      <c r="F58" s="301"/>
      <c r="G58" s="301"/>
      <c r="H58" s="301"/>
      <c r="I58" s="301"/>
      <c r="J58" s="301"/>
      <c r="K58" s="301"/>
      <c r="L58" s="301"/>
      <c r="M58" s="301"/>
      <c r="N58" s="301"/>
      <c r="O58" s="301"/>
      <c r="P58" s="301"/>
      <c r="Q58" s="301"/>
      <c r="R58" s="301"/>
      <c r="S58" s="301"/>
    </row>
    <row r="59" spans="1:19" x14ac:dyDescent="0.25">
      <c r="E59" s="301"/>
      <c r="F59" s="301"/>
      <c r="G59" s="301"/>
      <c r="H59" s="301"/>
      <c r="I59" s="301"/>
      <c r="J59" s="301"/>
      <c r="K59" s="301"/>
      <c r="L59" s="301"/>
      <c r="M59" s="301"/>
      <c r="N59" s="301"/>
      <c r="O59" s="301"/>
      <c r="P59" s="301"/>
      <c r="Q59" s="301"/>
      <c r="R59" s="301"/>
      <c r="S59" s="301"/>
    </row>
    <row r="60" spans="1:19" x14ac:dyDescent="0.25">
      <c r="E60" s="301"/>
      <c r="F60" s="301"/>
      <c r="G60" s="301"/>
      <c r="H60" s="301"/>
      <c r="I60" s="301"/>
      <c r="J60" s="301"/>
      <c r="K60" s="301"/>
      <c r="L60" s="301"/>
      <c r="M60" s="301"/>
      <c r="N60" s="301"/>
      <c r="O60" s="301"/>
      <c r="P60" s="301"/>
      <c r="Q60" s="301"/>
      <c r="R60" s="301"/>
      <c r="S60" s="301"/>
    </row>
    <row r="225" spans="10:10" x14ac:dyDescent="0.25">
      <c r="J225">
        <v>3</v>
      </c>
    </row>
  </sheetData>
  <pageMargins left="0.7" right="0.7" top="0.75" bottom="0.75" header="0.3" footer="0.3"/>
  <pageSetup scale="69" orientation="landscape" horizontalDpi="4294967294" verticalDpi="4294967294" r:id="rId1"/>
  <headerFooter>
    <oddFooter>&amp;Z&amp;F&amp;RPage &amp;P</oddFooter>
  </headerFooter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700-000000000000}">
  <sheetPr codeName="Sheet163">
    <tabColor theme="6" tint="-0.249977111117893"/>
    <pageSetUpPr fitToPage="1"/>
  </sheetPr>
  <dimension ref="A1:AB59"/>
  <sheetViews>
    <sheetView workbookViewId="0"/>
  </sheetViews>
  <sheetFormatPr defaultColWidth="8.85546875" defaultRowHeight="15" x14ac:dyDescent="0.25"/>
  <cols>
    <col min="1" max="1" width="20.85546875" customWidth="1"/>
    <col min="2" max="2" width="8.7109375" customWidth="1"/>
    <col min="3" max="3" width="12.85546875" customWidth="1"/>
    <col min="4" max="12" width="7.42578125" hidden="1" customWidth="1"/>
    <col min="13" max="13" width="7.5703125" hidden="1" customWidth="1"/>
    <col min="14" max="25" width="10.42578125" customWidth="1"/>
  </cols>
  <sheetData>
    <row r="1" spans="1:28" x14ac:dyDescent="0.25">
      <c r="A1" s="11" t="s">
        <v>10</v>
      </c>
      <c r="O1" t="s">
        <v>647</v>
      </c>
    </row>
    <row r="2" spans="1:28" x14ac:dyDescent="0.25">
      <c r="A2" s="9" t="s">
        <v>438</v>
      </c>
    </row>
    <row r="3" spans="1:28" x14ac:dyDescent="0.25">
      <c r="A3" s="9" t="s">
        <v>918</v>
      </c>
    </row>
    <row r="4" spans="1:28" x14ac:dyDescent="0.25">
      <c r="R4" s="40" t="s">
        <v>4</v>
      </c>
      <c r="S4" s="41"/>
      <c r="T4" s="40" t="s">
        <v>8</v>
      </c>
    </row>
    <row r="5" spans="1:28" x14ac:dyDescent="0.25">
      <c r="A5" s="10" t="s">
        <v>9</v>
      </c>
      <c r="B5" s="12" t="s">
        <v>64</v>
      </c>
      <c r="C5" s="12" t="s">
        <v>12</v>
      </c>
      <c r="R5" s="42" t="s">
        <v>2</v>
      </c>
      <c r="S5" s="42" t="s">
        <v>60</v>
      </c>
      <c r="T5" s="42" t="s">
        <v>7</v>
      </c>
    </row>
    <row r="6" spans="1:28" x14ac:dyDescent="0.25">
      <c r="B6" s="3"/>
      <c r="R6" s="3"/>
    </row>
    <row r="7" spans="1:28" x14ac:dyDescent="0.25">
      <c r="A7" s="213" t="s">
        <v>709</v>
      </c>
      <c r="B7" s="212"/>
      <c r="C7" s="214" t="s">
        <v>939</v>
      </c>
      <c r="D7" s="293"/>
      <c r="E7" s="293"/>
      <c r="F7" s="293"/>
      <c r="G7" s="293"/>
      <c r="H7" s="293"/>
      <c r="I7" s="293"/>
      <c r="J7" s="293"/>
      <c r="K7" s="293"/>
      <c r="L7" s="293"/>
      <c r="M7" s="293"/>
      <c r="N7" s="293"/>
      <c r="O7" s="294"/>
      <c r="P7" s="6"/>
      <c r="Q7" s="6"/>
      <c r="R7" s="13">
        <f>+C14</f>
        <v>9594.0499999999993</v>
      </c>
      <c r="S7" s="13">
        <f>+-C43</f>
        <v>9594.0499999999993</v>
      </c>
      <c r="T7" s="13">
        <f>+R7-S7</f>
        <v>0</v>
      </c>
    </row>
    <row r="8" spans="1:28" x14ac:dyDescent="0.25">
      <c r="A8" s="213"/>
      <c r="B8" s="3">
        <v>829</v>
      </c>
      <c r="D8" s="293"/>
      <c r="E8" s="293"/>
      <c r="F8" s="293"/>
      <c r="G8" s="293"/>
      <c r="H8" s="293"/>
      <c r="I8" s="293"/>
      <c r="J8" s="293"/>
      <c r="K8" s="293"/>
      <c r="L8" s="293"/>
      <c r="M8" s="293"/>
      <c r="N8" s="293"/>
      <c r="O8" s="294"/>
      <c r="P8" s="6"/>
      <c r="Q8" s="6"/>
    </row>
    <row r="9" spans="1:28" x14ac:dyDescent="0.25">
      <c r="A9" s="2"/>
      <c r="B9" s="3"/>
      <c r="D9" s="293"/>
      <c r="E9" s="293"/>
      <c r="F9" s="293"/>
      <c r="G9" s="293"/>
      <c r="H9" s="293"/>
      <c r="I9" s="293"/>
      <c r="J9" s="293"/>
      <c r="K9" s="293"/>
      <c r="L9" s="293"/>
      <c r="M9" s="293"/>
      <c r="N9" s="293"/>
      <c r="O9" s="294"/>
      <c r="P9" s="6"/>
      <c r="Q9" s="6"/>
    </row>
    <row r="10" spans="1:28" x14ac:dyDescent="0.25">
      <c r="B10" s="3"/>
    </row>
    <row r="11" spans="1:28" x14ac:dyDescent="0.25">
      <c r="A11" s="686" t="s">
        <v>66</v>
      </c>
      <c r="B11" s="212" t="s">
        <v>656</v>
      </c>
      <c r="C11" s="214"/>
    </row>
    <row r="12" spans="1:28" x14ac:dyDescent="0.25">
      <c r="B12" s="28"/>
      <c r="C12" s="2"/>
    </row>
    <row r="13" spans="1:28" x14ac:dyDescent="0.25">
      <c r="A13" s="9" t="s">
        <v>5</v>
      </c>
      <c r="C13" s="31" t="s">
        <v>3</v>
      </c>
      <c r="D13" s="32">
        <v>1994</v>
      </c>
      <c r="E13" s="32">
        <v>1995</v>
      </c>
      <c r="F13" s="32">
        <v>1996</v>
      </c>
      <c r="G13" s="32">
        <v>1997</v>
      </c>
      <c r="H13" s="32">
        <v>1998</v>
      </c>
      <c r="I13" s="32">
        <v>1999</v>
      </c>
      <c r="J13" s="32">
        <v>2000</v>
      </c>
      <c r="K13" s="32">
        <v>2001</v>
      </c>
      <c r="L13" s="32">
        <v>2002</v>
      </c>
      <c r="M13" s="32">
        <v>2003</v>
      </c>
      <c r="N13" s="32">
        <v>2004</v>
      </c>
      <c r="O13" s="32">
        <v>2005</v>
      </c>
      <c r="P13" s="32">
        <v>2006</v>
      </c>
      <c r="Q13" s="32">
        <v>2007</v>
      </c>
      <c r="R13" s="32">
        <v>2008</v>
      </c>
      <c r="S13" s="32">
        <v>2009</v>
      </c>
      <c r="T13" s="32">
        <v>2010</v>
      </c>
      <c r="U13" s="32">
        <v>2011</v>
      </c>
      <c r="V13" s="32">
        <v>2012</v>
      </c>
      <c r="W13" s="32">
        <v>2013</v>
      </c>
      <c r="X13" s="32">
        <v>2014</v>
      </c>
      <c r="Y13" s="328">
        <v>2015</v>
      </c>
      <c r="Z13" s="32">
        <v>2016</v>
      </c>
      <c r="AA13" s="328">
        <v>2017</v>
      </c>
      <c r="AB13" s="32">
        <v>2018</v>
      </c>
    </row>
    <row r="14" spans="1:28" x14ac:dyDescent="0.25">
      <c r="A14" s="9" t="s">
        <v>73</v>
      </c>
      <c r="C14" s="295">
        <f>SUM(D14:Y14)</f>
        <v>9594.0499999999993</v>
      </c>
      <c r="D14" s="233">
        <v>0</v>
      </c>
      <c r="E14" s="233">
        <v>0</v>
      </c>
      <c r="F14" s="233">
        <v>0</v>
      </c>
      <c r="G14" s="233">
        <v>0</v>
      </c>
      <c r="H14" s="233">
        <v>0</v>
      </c>
      <c r="I14" s="233">
        <v>0</v>
      </c>
      <c r="J14" s="233">
        <v>0</v>
      </c>
      <c r="K14" s="233">
        <v>0</v>
      </c>
      <c r="L14" s="233">
        <v>0</v>
      </c>
      <c r="M14" s="233">
        <v>0</v>
      </c>
      <c r="N14" s="233"/>
      <c r="O14" s="233"/>
      <c r="P14" s="233"/>
      <c r="Q14" s="233"/>
      <c r="R14" s="233"/>
      <c r="S14" s="233"/>
      <c r="T14" s="233"/>
      <c r="U14" s="233"/>
      <c r="V14" s="233">
        <v>9594.0499999999993</v>
      </c>
      <c r="W14" s="233"/>
      <c r="X14" s="233"/>
    </row>
    <row r="15" spans="1:28" x14ac:dyDescent="0.25">
      <c r="A15" s="34"/>
      <c r="B15" s="2"/>
      <c r="C15" s="2"/>
      <c r="S15" s="233"/>
      <c r="T15" s="233"/>
      <c r="U15" s="233"/>
      <c r="V15" s="233"/>
      <c r="W15" s="233"/>
      <c r="X15" s="233"/>
    </row>
    <row r="16" spans="1:28" x14ac:dyDescent="0.25">
      <c r="A16" s="9" t="s">
        <v>6</v>
      </c>
      <c r="B16" s="3">
        <v>1994</v>
      </c>
      <c r="C16" s="13">
        <f>-SUM(D16:Y16)</f>
        <v>0</v>
      </c>
      <c r="D16" s="297">
        <f>+D$14/7/2</f>
        <v>0</v>
      </c>
      <c r="E16" s="297"/>
      <c r="F16" s="297"/>
      <c r="G16" s="297"/>
      <c r="H16" s="297"/>
      <c r="I16" s="297"/>
      <c r="J16" s="297"/>
      <c r="K16" s="297"/>
      <c r="L16" s="297"/>
      <c r="M16" s="297"/>
      <c r="N16" s="297"/>
      <c r="O16" s="297"/>
      <c r="P16" s="297"/>
      <c r="Q16" s="297"/>
      <c r="R16" s="297"/>
      <c r="S16" s="233"/>
      <c r="T16" s="233"/>
      <c r="U16" s="233"/>
      <c r="V16" s="233"/>
      <c r="W16" s="233"/>
      <c r="X16" s="233"/>
      <c r="Y16" s="297"/>
      <c r="Z16" s="297"/>
    </row>
    <row r="17" spans="1:26" x14ac:dyDescent="0.25">
      <c r="B17" s="3">
        <v>1995</v>
      </c>
      <c r="C17" s="13">
        <f t="shared" ref="C17:C39" si="0">-SUM(D17:Y17)</f>
        <v>0</v>
      </c>
      <c r="D17" s="297">
        <f>+D$14/7</f>
        <v>0</v>
      </c>
      <c r="E17" s="297">
        <f>+E$14/7/2</f>
        <v>0</v>
      </c>
      <c r="F17" s="297"/>
      <c r="G17" s="297"/>
      <c r="H17" s="297"/>
      <c r="I17" s="297"/>
      <c r="J17" s="297"/>
      <c r="K17" s="297"/>
      <c r="L17" s="297"/>
      <c r="M17" s="297"/>
      <c r="N17" s="297"/>
      <c r="O17" s="297"/>
      <c r="P17" s="297"/>
      <c r="Q17" s="297"/>
      <c r="R17" s="297"/>
      <c r="S17" s="233"/>
      <c r="T17" s="233"/>
      <c r="U17" s="233"/>
      <c r="V17" s="233"/>
      <c r="W17" s="233"/>
      <c r="X17" s="233"/>
      <c r="Y17" s="297"/>
      <c r="Z17" s="297"/>
    </row>
    <row r="18" spans="1:26" x14ac:dyDescent="0.25">
      <c r="B18" s="3">
        <v>1996</v>
      </c>
      <c r="C18" s="13">
        <f t="shared" si="0"/>
        <v>0</v>
      </c>
      <c r="D18" s="297">
        <f>+D17</f>
        <v>0</v>
      </c>
      <c r="E18" s="297">
        <f>+E$14/7</f>
        <v>0</v>
      </c>
      <c r="F18" s="297">
        <f>+F$14/7/2</f>
        <v>0</v>
      </c>
      <c r="G18" s="297"/>
      <c r="H18" s="297"/>
      <c r="I18" s="297"/>
      <c r="J18" s="297"/>
      <c r="K18" s="297"/>
      <c r="L18" s="297"/>
      <c r="M18" s="297"/>
      <c r="N18" s="297"/>
      <c r="O18" s="297"/>
      <c r="P18" s="297"/>
      <c r="Q18" s="297"/>
      <c r="R18" s="297"/>
      <c r="S18" s="233"/>
      <c r="T18" s="233"/>
      <c r="U18" s="233"/>
      <c r="V18" s="233"/>
      <c r="W18" s="233"/>
      <c r="X18" s="233"/>
      <c r="Y18" s="297"/>
      <c r="Z18" s="297"/>
    </row>
    <row r="19" spans="1:26" x14ac:dyDescent="0.25">
      <c r="B19" s="3">
        <v>1997</v>
      </c>
      <c r="C19" s="13">
        <f t="shared" si="0"/>
        <v>0</v>
      </c>
      <c r="D19" s="297">
        <f>+D18</f>
        <v>0</v>
      </c>
      <c r="E19" s="297">
        <f>+E18</f>
        <v>0</v>
      </c>
      <c r="F19" s="297">
        <f>+F$14/7</f>
        <v>0</v>
      </c>
      <c r="G19" s="297">
        <f>+G$14/7/2</f>
        <v>0</v>
      </c>
      <c r="H19" s="297"/>
      <c r="I19" s="297"/>
      <c r="J19" s="297"/>
      <c r="K19" s="297"/>
      <c r="L19" s="297"/>
      <c r="M19" s="297"/>
      <c r="N19" s="297"/>
      <c r="O19" s="297"/>
      <c r="P19" s="297"/>
      <c r="Q19" s="297"/>
      <c r="R19" s="297"/>
      <c r="S19" s="233"/>
      <c r="T19" s="233"/>
      <c r="U19" s="233"/>
      <c r="V19" s="233"/>
      <c r="W19" s="233"/>
      <c r="X19" s="233"/>
      <c r="Y19" s="297"/>
      <c r="Z19" s="297"/>
    </row>
    <row r="20" spans="1:26" x14ac:dyDescent="0.25">
      <c r="B20" s="3">
        <v>1998</v>
      </c>
      <c r="C20" s="13">
        <f t="shared" si="0"/>
        <v>0</v>
      </c>
      <c r="D20" s="297">
        <f>+D19</f>
        <v>0</v>
      </c>
      <c r="E20" s="297">
        <f>+E19</f>
        <v>0</v>
      </c>
      <c r="F20" s="297">
        <f>+F19</f>
        <v>0</v>
      </c>
      <c r="G20" s="297">
        <f>+G$14/7</f>
        <v>0</v>
      </c>
      <c r="H20" s="297">
        <f>+H$14/7/2</f>
        <v>0</v>
      </c>
      <c r="I20" s="297"/>
      <c r="J20" s="297"/>
      <c r="K20" s="297"/>
      <c r="L20" s="297"/>
      <c r="M20" s="297"/>
      <c r="N20" s="297"/>
      <c r="O20" s="297"/>
      <c r="P20" s="297"/>
      <c r="Q20" s="297"/>
      <c r="R20" s="297"/>
      <c r="S20" s="233"/>
      <c r="T20" s="233"/>
      <c r="U20" s="233"/>
      <c r="V20" s="233"/>
      <c r="W20" s="233"/>
      <c r="X20" s="233"/>
      <c r="Y20" s="297"/>
      <c r="Z20" s="297"/>
    </row>
    <row r="21" spans="1:26" x14ac:dyDescent="0.25">
      <c r="B21" s="3">
        <v>1999</v>
      </c>
      <c r="C21" s="13">
        <f t="shared" si="0"/>
        <v>0</v>
      </c>
      <c r="D21" s="297">
        <f>+D20</f>
        <v>0</v>
      </c>
      <c r="E21" s="297">
        <f>+E20</f>
        <v>0</v>
      </c>
      <c r="F21" s="297">
        <f>+F20</f>
        <v>0</v>
      </c>
      <c r="G21" s="297">
        <f>+G20</f>
        <v>0</v>
      </c>
      <c r="H21" s="297">
        <f>+H$14/7</f>
        <v>0</v>
      </c>
      <c r="I21" s="297">
        <f>+I$14/7/2</f>
        <v>0</v>
      </c>
      <c r="J21" s="297"/>
      <c r="K21" s="297"/>
      <c r="L21" s="297"/>
      <c r="M21" s="297"/>
      <c r="N21" s="297"/>
      <c r="O21" s="297"/>
      <c r="P21" s="297"/>
      <c r="Q21" s="297"/>
      <c r="R21" s="297"/>
      <c r="S21" s="233"/>
      <c r="T21" s="233"/>
      <c r="U21" s="233"/>
      <c r="V21" s="233"/>
      <c r="W21" s="233"/>
      <c r="X21" s="233"/>
      <c r="Y21" s="297"/>
      <c r="Z21" s="297"/>
    </row>
    <row r="22" spans="1:26" x14ac:dyDescent="0.25">
      <c r="B22" s="3">
        <v>2000</v>
      </c>
      <c r="C22" s="13">
        <f t="shared" si="0"/>
        <v>0</v>
      </c>
      <c r="D22" s="297">
        <f>+D21</f>
        <v>0</v>
      </c>
      <c r="E22" s="297">
        <f>+E21</f>
        <v>0</v>
      </c>
      <c r="F22" s="297">
        <f>+F21</f>
        <v>0</v>
      </c>
      <c r="G22" s="297">
        <f>+G21</f>
        <v>0</v>
      </c>
      <c r="H22" s="297">
        <f>+H21</f>
        <v>0</v>
      </c>
      <c r="I22" s="297">
        <f>+I$14/7</f>
        <v>0</v>
      </c>
      <c r="J22" s="297">
        <f>+J$14/7/2</f>
        <v>0</v>
      </c>
      <c r="K22" s="297"/>
      <c r="L22" s="297"/>
      <c r="M22" s="297"/>
      <c r="N22" s="297"/>
      <c r="O22" s="297"/>
      <c r="P22" s="297"/>
      <c r="Q22" s="297"/>
      <c r="R22" s="297"/>
      <c r="S22" s="233"/>
      <c r="T22" s="233"/>
      <c r="U22" s="233"/>
      <c r="V22" s="233"/>
      <c r="W22" s="233"/>
      <c r="X22" s="233"/>
      <c r="Y22" s="297"/>
      <c r="Z22" s="297"/>
    </row>
    <row r="23" spans="1:26" x14ac:dyDescent="0.25">
      <c r="B23" s="3">
        <v>2001</v>
      </c>
      <c r="C23" s="13">
        <f t="shared" si="0"/>
        <v>0</v>
      </c>
      <c r="D23" s="297">
        <f>+D$14/7/2</f>
        <v>0</v>
      </c>
      <c r="E23" s="297">
        <f>+E22</f>
        <v>0</v>
      </c>
      <c r="F23" s="297">
        <f>+F22</f>
        <v>0</v>
      </c>
      <c r="G23" s="297">
        <f>+G22</f>
        <v>0</v>
      </c>
      <c r="H23" s="297">
        <f>+H22</f>
        <v>0</v>
      </c>
      <c r="I23" s="297">
        <f>+I22</f>
        <v>0</v>
      </c>
      <c r="J23" s="297">
        <f>+J$14/7</f>
        <v>0</v>
      </c>
      <c r="K23" s="297">
        <f>+K$14/7/2</f>
        <v>0</v>
      </c>
      <c r="L23" s="297"/>
      <c r="M23" s="297"/>
      <c r="N23" s="297"/>
      <c r="O23" s="297"/>
      <c r="P23" s="297"/>
      <c r="Q23" s="297"/>
      <c r="R23" s="297"/>
      <c r="S23" s="233"/>
      <c r="T23" s="233"/>
      <c r="U23" s="233"/>
      <c r="V23" s="233"/>
      <c r="W23" s="233"/>
      <c r="X23" s="233"/>
      <c r="Y23" s="297"/>
      <c r="Z23" s="297"/>
    </row>
    <row r="24" spans="1:26" x14ac:dyDescent="0.25">
      <c r="B24" s="3">
        <v>2002</v>
      </c>
      <c r="C24" s="13">
        <f t="shared" si="0"/>
        <v>0</v>
      </c>
      <c r="D24" s="297"/>
      <c r="E24" s="297">
        <f>+E$14/7/2</f>
        <v>0</v>
      </c>
      <c r="F24" s="297">
        <f>+F23</f>
        <v>0</v>
      </c>
      <c r="G24" s="297">
        <f>+G23</f>
        <v>0</v>
      </c>
      <c r="H24" s="297">
        <f>+H23</f>
        <v>0</v>
      </c>
      <c r="I24" s="297">
        <f>+I23</f>
        <v>0</v>
      </c>
      <c r="J24" s="297">
        <f>+J23</f>
        <v>0</v>
      </c>
      <c r="K24" s="297">
        <f>+K$14/7</f>
        <v>0</v>
      </c>
      <c r="L24" s="297">
        <f>+L$14/7/2</f>
        <v>0</v>
      </c>
      <c r="M24" s="297"/>
      <c r="N24" s="297"/>
      <c r="O24" s="297"/>
      <c r="P24" s="297"/>
      <c r="Q24" s="297"/>
      <c r="R24" s="297"/>
      <c r="S24" s="233"/>
      <c r="T24" s="233"/>
      <c r="U24" s="233"/>
      <c r="V24" s="233"/>
      <c r="W24" s="233"/>
      <c r="X24" s="233"/>
      <c r="Y24" s="297"/>
      <c r="Z24" s="297"/>
    </row>
    <row r="25" spans="1:26" x14ac:dyDescent="0.25">
      <c r="B25" s="3">
        <v>2003</v>
      </c>
      <c r="C25" s="13">
        <f t="shared" si="0"/>
        <v>0</v>
      </c>
      <c r="D25" s="297"/>
      <c r="E25" s="297"/>
      <c r="F25" s="297">
        <f>+F$14/7/2</f>
        <v>0</v>
      </c>
      <c r="G25" s="297">
        <f>+G24</f>
        <v>0</v>
      </c>
      <c r="H25" s="297">
        <f>+H24</f>
        <v>0</v>
      </c>
      <c r="I25" s="297">
        <f>+I24</f>
        <v>0</v>
      </c>
      <c r="J25" s="297">
        <f>+J24</f>
        <v>0</v>
      </c>
      <c r="K25" s="297">
        <f>+K24</f>
        <v>0</v>
      </c>
      <c r="L25" s="297">
        <f>+L$14/7</f>
        <v>0</v>
      </c>
      <c r="M25" s="297">
        <f>+M$14/7/2</f>
        <v>0</v>
      </c>
      <c r="N25" s="297"/>
      <c r="O25" s="297"/>
      <c r="P25" s="297"/>
      <c r="Q25" s="297"/>
      <c r="R25" s="297"/>
      <c r="S25" s="233"/>
      <c r="T25" s="233"/>
      <c r="U25" s="233"/>
      <c r="V25" s="233"/>
      <c r="W25" s="233"/>
      <c r="X25" s="233"/>
      <c r="Y25" s="297"/>
      <c r="Z25" s="297"/>
    </row>
    <row r="26" spans="1:26" x14ac:dyDescent="0.25">
      <c r="B26" s="3">
        <v>2004</v>
      </c>
      <c r="C26" s="13">
        <f t="shared" si="0"/>
        <v>0</v>
      </c>
      <c r="D26" s="297"/>
      <c r="E26" s="297"/>
      <c r="F26" s="297"/>
      <c r="G26" s="297">
        <f>+G$14/7/2</f>
        <v>0</v>
      </c>
      <c r="H26" s="297">
        <f>+H25</f>
        <v>0</v>
      </c>
      <c r="I26" s="297">
        <f>+I25</f>
        <v>0</v>
      </c>
      <c r="J26" s="297">
        <f>+J25</f>
        <v>0</v>
      </c>
      <c r="K26" s="297">
        <f>+K25</f>
        <v>0</v>
      </c>
      <c r="L26" s="297">
        <f>+L25</f>
        <v>0</v>
      </c>
      <c r="M26" s="297">
        <f>+M$14/7</f>
        <v>0</v>
      </c>
      <c r="N26" s="7">
        <f>+N$14/7/2</f>
        <v>0</v>
      </c>
      <c r="O26" s="7"/>
      <c r="P26" s="7"/>
      <c r="Q26" s="7"/>
      <c r="R26" s="7"/>
      <c r="S26" s="43"/>
      <c r="T26" s="43"/>
      <c r="U26" s="43"/>
      <c r="V26" s="43"/>
      <c r="W26" s="43"/>
      <c r="X26" s="43"/>
      <c r="Y26" s="7"/>
      <c r="Z26" s="297"/>
    </row>
    <row r="27" spans="1:26" x14ac:dyDescent="0.25">
      <c r="B27" s="3">
        <v>2005</v>
      </c>
      <c r="C27" s="13">
        <f t="shared" si="0"/>
        <v>0</v>
      </c>
      <c r="D27" s="297"/>
      <c r="E27" s="297"/>
      <c r="F27" s="297"/>
      <c r="G27" s="297"/>
      <c r="H27" s="297">
        <f>+H$14/7/2</f>
        <v>0</v>
      </c>
      <c r="I27" s="297">
        <f>+I26</f>
        <v>0</v>
      </c>
      <c r="J27" s="297">
        <f>+J26</f>
        <v>0</v>
      </c>
      <c r="K27" s="297">
        <f>+K26</f>
        <v>0</v>
      </c>
      <c r="L27" s="297">
        <f>+L26</f>
        <v>0</v>
      </c>
      <c r="M27" s="297">
        <f>+M26</f>
        <v>0</v>
      </c>
      <c r="N27" s="7">
        <f>+N$14/7</f>
        <v>0</v>
      </c>
      <c r="O27" s="7">
        <f>+O$14/7/2</f>
        <v>0</v>
      </c>
      <c r="P27" s="7"/>
      <c r="Q27" s="7"/>
      <c r="R27" s="7"/>
      <c r="S27" s="43"/>
      <c r="T27" s="43"/>
      <c r="U27" s="43"/>
      <c r="V27" s="43"/>
      <c r="W27" s="43"/>
      <c r="X27" s="43"/>
      <c r="Y27" s="7"/>
      <c r="Z27" s="297"/>
    </row>
    <row r="28" spans="1:26" x14ac:dyDescent="0.25">
      <c r="B28" s="3">
        <v>2006</v>
      </c>
      <c r="C28" s="13">
        <f t="shared" si="0"/>
        <v>0</v>
      </c>
      <c r="D28" s="297"/>
      <c r="E28" s="297"/>
      <c r="F28" s="297"/>
      <c r="G28" s="297"/>
      <c r="H28" s="297"/>
      <c r="I28" s="297">
        <f>+I$14/7/2</f>
        <v>0</v>
      </c>
      <c r="J28" s="297">
        <f>+J27</f>
        <v>0</v>
      </c>
      <c r="K28" s="297">
        <f>+K27</f>
        <v>0</v>
      </c>
      <c r="L28" s="297">
        <f>+L27</f>
        <v>0</v>
      </c>
      <c r="M28" s="297">
        <f>+M27</f>
        <v>0</v>
      </c>
      <c r="N28" s="7">
        <f>+N27</f>
        <v>0</v>
      </c>
      <c r="O28" s="7">
        <f>+O$14/7</f>
        <v>0</v>
      </c>
      <c r="P28" s="7">
        <f>+P$14/7/2</f>
        <v>0</v>
      </c>
      <c r="Q28" s="7"/>
      <c r="R28" s="7"/>
      <c r="S28" s="43"/>
      <c r="T28" s="43"/>
      <c r="U28" s="43"/>
      <c r="V28" s="43"/>
      <c r="W28" s="43"/>
      <c r="X28" s="43"/>
      <c r="Y28" s="7"/>
      <c r="Z28" s="297"/>
    </row>
    <row r="29" spans="1:26" x14ac:dyDescent="0.25">
      <c r="B29" s="3">
        <v>2007</v>
      </c>
      <c r="C29" s="13">
        <f t="shared" si="0"/>
        <v>0</v>
      </c>
      <c r="D29" s="297"/>
      <c r="E29" s="297"/>
      <c r="F29" s="297"/>
      <c r="G29" s="297"/>
      <c r="H29" s="297"/>
      <c r="I29" s="297"/>
      <c r="J29" s="297">
        <f>+J$14/7/2</f>
        <v>0</v>
      </c>
      <c r="K29" s="297">
        <f>+K28</f>
        <v>0</v>
      </c>
      <c r="L29" s="297">
        <f>+L28</f>
        <v>0</v>
      </c>
      <c r="M29" s="297">
        <f>+M28</f>
        <v>0</v>
      </c>
      <c r="N29" s="7">
        <f>+N28</f>
        <v>0</v>
      </c>
      <c r="O29" s="7">
        <f>+O28</f>
        <v>0</v>
      </c>
      <c r="P29" s="7">
        <f>+P$14/7</f>
        <v>0</v>
      </c>
      <c r="Q29" s="7">
        <f>+Q$14/7/2</f>
        <v>0</v>
      </c>
      <c r="R29" s="7"/>
      <c r="S29" s="43"/>
      <c r="T29" s="43"/>
      <c r="U29" s="43"/>
      <c r="V29" s="43"/>
      <c r="W29" s="43"/>
      <c r="X29" s="43"/>
      <c r="Y29" s="7"/>
      <c r="Z29" s="297"/>
    </row>
    <row r="30" spans="1:26" x14ac:dyDescent="0.25">
      <c r="B30" s="3">
        <v>2008</v>
      </c>
      <c r="C30" s="13">
        <f t="shared" si="0"/>
        <v>0</v>
      </c>
      <c r="D30" s="297"/>
      <c r="E30" s="297"/>
      <c r="F30" s="297"/>
      <c r="G30" s="297"/>
      <c r="H30" s="297"/>
      <c r="I30" s="297"/>
      <c r="J30" s="297"/>
      <c r="K30" s="297">
        <f>+K$14/7/2</f>
        <v>0</v>
      </c>
      <c r="L30" s="297">
        <f>+L29</f>
        <v>0</v>
      </c>
      <c r="M30" s="297">
        <f>+M29</f>
        <v>0</v>
      </c>
      <c r="N30" s="7">
        <f>+N29</f>
        <v>0</v>
      </c>
      <c r="O30" s="7">
        <f>+O29</f>
        <v>0</v>
      </c>
      <c r="P30" s="7">
        <f>+P29</f>
        <v>0</v>
      </c>
      <c r="Q30" s="7">
        <f>+Q$14/7</f>
        <v>0</v>
      </c>
      <c r="R30" s="7">
        <f>+R$14/7/2</f>
        <v>0</v>
      </c>
      <c r="S30" s="43"/>
      <c r="T30" s="43"/>
      <c r="U30" s="43"/>
      <c r="V30" s="43"/>
      <c r="W30" s="43"/>
      <c r="X30" s="43"/>
      <c r="Y30" s="7"/>
      <c r="Z30" s="297"/>
    </row>
    <row r="31" spans="1:26" x14ac:dyDescent="0.25">
      <c r="B31" s="3">
        <v>2009</v>
      </c>
      <c r="C31" s="13">
        <f t="shared" si="0"/>
        <v>0</v>
      </c>
      <c r="D31" s="297"/>
      <c r="E31" s="297"/>
      <c r="F31" s="297"/>
      <c r="G31" s="297"/>
      <c r="H31" s="297"/>
      <c r="I31" s="297"/>
      <c r="J31" s="297"/>
      <c r="K31" s="297"/>
      <c r="L31" s="297">
        <f>+L$14/7/2</f>
        <v>0</v>
      </c>
      <c r="M31" s="297">
        <f>+M30</f>
        <v>0</v>
      </c>
      <c r="N31" s="7">
        <f>+N30</f>
        <v>0</v>
      </c>
      <c r="O31" s="7">
        <f>+O30</f>
        <v>0</v>
      </c>
      <c r="P31" s="7">
        <f>+P30</f>
        <v>0</v>
      </c>
      <c r="Q31" s="7">
        <f>+Q30</f>
        <v>0</v>
      </c>
      <c r="R31" s="7">
        <f>+R$14/7</f>
        <v>0</v>
      </c>
      <c r="S31" s="43">
        <f>+S$14/7/2</f>
        <v>0</v>
      </c>
      <c r="T31" s="43"/>
      <c r="U31" s="43"/>
      <c r="V31" s="43"/>
      <c r="W31" s="43"/>
      <c r="X31" s="43"/>
      <c r="Y31" s="7"/>
      <c r="Z31" s="297"/>
    </row>
    <row r="32" spans="1:26" x14ac:dyDescent="0.25">
      <c r="A32" s="38" t="s">
        <v>59</v>
      </c>
      <c r="B32" s="3">
        <v>2010</v>
      </c>
      <c r="C32" s="13">
        <f t="shared" si="0"/>
        <v>0</v>
      </c>
      <c r="D32" s="297"/>
      <c r="E32" s="297"/>
      <c r="F32" s="297"/>
      <c r="G32" s="297"/>
      <c r="H32" s="297"/>
      <c r="I32" s="297"/>
      <c r="J32" s="297"/>
      <c r="K32" s="297"/>
      <c r="L32" s="297"/>
      <c r="M32" s="297">
        <f>+M$14/7/2</f>
        <v>0</v>
      </c>
      <c r="N32" s="7">
        <f>+N31</f>
        <v>0</v>
      </c>
      <c r="O32" s="7">
        <f>+O31</f>
        <v>0</v>
      </c>
      <c r="P32" s="7">
        <f>+P31</f>
        <v>0</v>
      </c>
      <c r="Q32" s="7">
        <f>+Q31</f>
        <v>0</v>
      </c>
      <c r="R32" s="7">
        <f>+R31</f>
        <v>0</v>
      </c>
      <c r="S32" s="43">
        <f>+S$14/7</f>
        <v>0</v>
      </c>
      <c r="T32" s="43">
        <f>+T$14/7/2</f>
        <v>0</v>
      </c>
      <c r="U32" s="43"/>
      <c r="V32" s="43"/>
      <c r="W32" s="43"/>
      <c r="X32" s="43"/>
      <c r="Y32" s="7"/>
      <c r="Z32" s="297"/>
    </row>
    <row r="33" spans="1:28" x14ac:dyDescent="0.25">
      <c r="A33" s="38"/>
      <c r="B33" s="3">
        <v>2011</v>
      </c>
      <c r="C33" s="13">
        <f t="shared" si="0"/>
        <v>0</v>
      </c>
      <c r="D33" s="297"/>
      <c r="E33" s="297"/>
      <c r="F33" s="297"/>
      <c r="G33" s="297"/>
      <c r="H33" s="297"/>
      <c r="I33" s="297"/>
      <c r="J33" s="297"/>
      <c r="K33" s="297"/>
      <c r="L33" s="297"/>
      <c r="M33" s="297"/>
      <c r="N33" s="7">
        <f>+N$14/7/2</f>
        <v>0</v>
      </c>
      <c r="O33" s="7">
        <f>+O32</f>
        <v>0</v>
      </c>
      <c r="P33" s="7">
        <f>+P32</f>
        <v>0</v>
      </c>
      <c r="Q33" s="7">
        <f>+Q32</f>
        <v>0</v>
      </c>
      <c r="R33" s="7">
        <f>+R32</f>
        <v>0</v>
      </c>
      <c r="S33" s="43">
        <f>+S32</f>
        <v>0</v>
      </c>
      <c r="T33" s="43">
        <f>+T$14/7</f>
        <v>0</v>
      </c>
      <c r="U33" s="43">
        <f>+U$14/7/2</f>
        <v>0</v>
      </c>
      <c r="V33" s="43"/>
      <c r="W33" s="43"/>
      <c r="X33" s="43"/>
      <c r="Y33" s="7"/>
      <c r="Z33" s="297"/>
    </row>
    <row r="34" spans="1:28" x14ac:dyDescent="0.25">
      <c r="A34" s="38"/>
      <c r="B34" s="3">
        <v>2012</v>
      </c>
      <c r="C34" s="13">
        <f t="shared" si="0"/>
        <v>-685.28928571428571</v>
      </c>
      <c r="D34" s="297"/>
      <c r="E34" s="297"/>
      <c r="F34" s="297"/>
      <c r="G34" s="297"/>
      <c r="H34" s="297"/>
      <c r="I34" s="297"/>
      <c r="J34" s="297"/>
      <c r="K34" s="297"/>
      <c r="L34" s="297"/>
      <c r="M34" s="297"/>
      <c r="N34" s="7"/>
      <c r="O34" s="7">
        <f>+O$14/7/2</f>
        <v>0</v>
      </c>
      <c r="P34" s="7">
        <f>+P33</f>
        <v>0</v>
      </c>
      <c r="Q34" s="7">
        <f>+Q33</f>
        <v>0</v>
      </c>
      <c r="R34" s="7">
        <f>+R33</f>
        <v>0</v>
      </c>
      <c r="S34" s="43">
        <f>+S33</f>
        <v>0</v>
      </c>
      <c r="T34" s="43">
        <f>+T$14/7</f>
        <v>0</v>
      </c>
      <c r="U34" s="43">
        <f>+U$14/7</f>
        <v>0</v>
      </c>
      <c r="V34" s="43">
        <f>$V$14/7/2</f>
        <v>685.28928571428571</v>
      </c>
      <c r="W34" s="43"/>
      <c r="X34" s="43"/>
      <c r="Y34" s="7"/>
      <c r="Z34" s="297"/>
    </row>
    <row r="35" spans="1:28" x14ac:dyDescent="0.25">
      <c r="A35" s="38"/>
      <c r="B35" s="3">
        <v>2013</v>
      </c>
      <c r="C35" s="13">
        <f t="shared" si="0"/>
        <v>-1370.5785714285714</v>
      </c>
      <c r="D35" s="297"/>
      <c r="E35" s="297"/>
      <c r="F35" s="297"/>
      <c r="G35" s="297"/>
      <c r="H35" s="297"/>
      <c r="I35" s="297"/>
      <c r="J35" s="297"/>
      <c r="K35" s="297"/>
      <c r="L35" s="297"/>
      <c r="M35" s="297"/>
      <c r="N35" s="7"/>
      <c r="O35" s="7"/>
      <c r="P35" s="7">
        <f>P14/7/2</f>
        <v>0</v>
      </c>
      <c r="Q35" s="7">
        <f>Q14</f>
        <v>0</v>
      </c>
      <c r="R35" s="7">
        <f t="shared" ref="R35:U36" si="1">R34</f>
        <v>0</v>
      </c>
      <c r="S35" s="43">
        <f t="shared" si="1"/>
        <v>0</v>
      </c>
      <c r="T35" s="43">
        <f t="shared" si="1"/>
        <v>0</v>
      </c>
      <c r="U35" s="43">
        <f t="shared" si="1"/>
        <v>0</v>
      </c>
      <c r="V35" s="43">
        <f>$V$14/7</f>
        <v>1370.5785714285714</v>
      </c>
      <c r="W35" s="43">
        <f>W14/7/2</f>
        <v>0</v>
      </c>
      <c r="X35" s="43"/>
      <c r="Y35" s="7"/>
      <c r="Z35" s="297"/>
    </row>
    <row r="36" spans="1:28" x14ac:dyDescent="0.25">
      <c r="A36" s="38"/>
      <c r="B36" s="3">
        <v>2014</v>
      </c>
      <c r="C36" s="13">
        <f t="shared" si="0"/>
        <v>-1370.5785714285714</v>
      </c>
      <c r="D36" s="297"/>
      <c r="E36" s="297"/>
      <c r="F36" s="297"/>
      <c r="G36" s="297"/>
      <c r="H36" s="297"/>
      <c r="I36" s="297"/>
      <c r="J36" s="297"/>
      <c r="K36" s="297"/>
      <c r="L36" s="297"/>
      <c r="M36" s="297"/>
      <c r="N36" s="7"/>
      <c r="O36" s="7"/>
      <c r="P36" s="7"/>
      <c r="Q36" s="7">
        <f>Q14/7/2</f>
        <v>0</v>
      </c>
      <c r="R36" s="7">
        <f t="shared" si="1"/>
        <v>0</v>
      </c>
      <c r="S36" s="43">
        <f t="shared" si="1"/>
        <v>0</v>
      </c>
      <c r="T36" s="43">
        <f t="shared" si="1"/>
        <v>0</v>
      </c>
      <c r="U36" s="43">
        <f t="shared" si="1"/>
        <v>0</v>
      </c>
      <c r="V36" s="43">
        <f t="shared" ref="V36:V40" si="2">$V$14/7</f>
        <v>1370.5785714285714</v>
      </c>
      <c r="W36" s="43">
        <f>W14</f>
        <v>0</v>
      </c>
      <c r="X36" s="43">
        <f>X14/7/2</f>
        <v>0</v>
      </c>
      <c r="Y36" s="7"/>
      <c r="Z36" s="297"/>
    </row>
    <row r="37" spans="1:28" x14ac:dyDescent="0.25">
      <c r="A37" s="38"/>
      <c r="B37" s="3">
        <v>2015</v>
      </c>
      <c r="C37" s="13">
        <f t="shared" si="0"/>
        <v>-1370.5785714285714</v>
      </c>
      <c r="D37" s="297"/>
      <c r="E37" s="297"/>
      <c r="F37" s="297"/>
      <c r="G37" s="297"/>
      <c r="H37" s="297"/>
      <c r="I37" s="297"/>
      <c r="J37" s="297"/>
      <c r="K37" s="297"/>
      <c r="L37" s="297"/>
      <c r="M37" s="297"/>
      <c r="N37" s="7"/>
      <c r="O37" s="7"/>
      <c r="P37" s="7"/>
      <c r="Q37" s="7"/>
      <c r="R37" s="7">
        <f>R14/7/2</f>
        <v>0</v>
      </c>
      <c r="S37" s="43">
        <f>S36</f>
        <v>0</v>
      </c>
      <c r="T37" s="43">
        <f>T36</f>
        <v>0</v>
      </c>
      <c r="U37" s="43">
        <f>U36</f>
        <v>0</v>
      </c>
      <c r="V37" s="43">
        <f t="shared" si="2"/>
        <v>1370.5785714285714</v>
      </c>
      <c r="W37" s="43">
        <f>W36</f>
        <v>0</v>
      </c>
      <c r="X37" s="43">
        <f>X14/7</f>
        <v>0</v>
      </c>
      <c r="Y37" s="7">
        <f>Y14/7/2</f>
        <v>0</v>
      </c>
      <c r="Z37" s="297"/>
    </row>
    <row r="38" spans="1:28" x14ac:dyDescent="0.25">
      <c r="A38" s="38"/>
      <c r="B38" s="3">
        <v>2016</v>
      </c>
      <c r="C38" s="13">
        <f t="shared" si="0"/>
        <v>-1370.5785714285714</v>
      </c>
      <c r="D38" s="297"/>
      <c r="E38" s="297"/>
      <c r="F38" s="297"/>
      <c r="G38" s="297"/>
      <c r="H38" s="297"/>
      <c r="I38" s="297"/>
      <c r="J38" s="297"/>
      <c r="K38" s="297"/>
      <c r="L38" s="297"/>
      <c r="M38" s="297"/>
      <c r="N38" s="7"/>
      <c r="O38" s="7"/>
      <c r="P38" s="7"/>
      <c r="Q38" s="7"/>
      <c r="R38" s="7"/>
      <c r="S38" s="43"/>
      <c r="T38" s="43"/>
      <c r="U38" s="43"/>
      <c r="V38" s="43">
        <f t="shared" si="2"/>
        <v>1370.5785714285714</v>
      </c>
      <c r="W38" s="43"/>
      <c r="X38" s="43">
        <f>+X14/7</f>
        <v>0</v>
      </c>
      <c r="Y38" s="7"/>
      <c r="Z38" s="297"/>
    </row>
    <row r="39" spans="1:28" x14ac:dyDescent="0.25">
      <c r="A39" s="38"/>
      <c r="B39" s="3">
        <v>2017</v>
      </c>
      <c r="C39" s="13">
        <f t="shared" si="0"/>
        <v>-1370.5785714285714</v>
      </c>
      <c r="D39" s="297"/>
      <c r="E39" s="297"/>
      <c r="F39" s="297"/>
      <c r="G39" s="297"/>
      <c r="H39" s="297"/>
      <c r="I39" s="297"/>
      <c r="J39" s="297"/>
      <c r="K39" s="297"/>
      <c r="L39" s="297"/>
      <c r="M39" s="297"/>
      <c r="N39" s="7"/>
      <c r="O39" s="7"/>
      <c r="P39" s="7"/>
      <c r="Q39" s="7"/>
      <c r="R39" s="7"/>
      <c r="S39" s="43"/>
      <c r="T39" s="43"/>
      <c r="U39" s="43"/>
      <c r="V39" s="43">
        <f t="shared" si="2"/>
        <v>1370.5785714285714</v>
      </c>
      <c r="W39" s="43"/>
      <c r="X39" s="43"/>
      <c r="Y39" s="7"/>
      <c r="Z39" s="297"/>
    </row>
    <row r="40" spans="1:28" x14ac:dyDescent="0.25">
      <c r="A40" s="38"/>
      <c r="B40" s="3">
        <v>2018</v>
      </c>
      <c r="C40" s="13">
        <f>-SUM(D40:AB40)</f>
        <v>-1370.5785714285714</v>
      </c>
      <c r="D40" s="297"/>
      <c r="E40" s="297"/>
      <c r="F40" s="297"/>
      <c r="G40" s="297"/>
      <c r="H40" s="297"/>
      <c r="I40" s="297"/>
      <c r="J40" s="297"/>
      <c r="K40" s="297"/>
      <c r="L40" s="297"/>
      <c r="M40" s="297"/>
      <c r="N40" s="7"/>
      <c r="O40" s="7"/>
      <c r="P40" s="7"/>
      <c r="Q40" s="7"/>
      <c r="R40" s="7"/>
      <c r="S40" s="43"/>
      <c r="T40" s="43"/>
      <c r="U40" s="43"/>
      <c r="V40" s="43">
        <f t="shared" si="2"/>
        <v>1370.5785714285714</v>
      </c>
      <c r="W40" s="43"/>
      <c r="X40" s="43"/>
      <c r="Y40" s="7"/>
      <c r="Z40" s="297"/>
    </row>
    <row r="41" spans="1:28" x14ac:dyDescent="0.25">
      <c r="A41" s="38"/>
      <c r="B41" s="3">
        <v>2019</v>
      </c>
      <c r="C41" s="13">
        <f>-SUM(D41:AB41)</f>
        <v>-685.28928571428571</v>
      </c>
      <c r="D41" s="297"/>
      <c r="E41" s="297"/>
      <c r="F41" s="297"/>
      <c r="G41" s="297"/>
      <c r="H41" s="297"/>
      <c r="I41" s="297"/>
      <c r="J41" s="297"/>
      <c r="K41" s="297"/>
      <c r="L41" s="297"/>
      <c r="M41" s="297"/>
      <c r="N41" s="7"/>
      <c r="O41" s="7"/>
      <c r="P41" s="7"/>
      <c r="Q41" s="7"/>
      <c r="R41" s="7"/>
      <c r="S41" s="43"/>
      <c r="T41" s="43"/>
      <c r="U41" s="43"/>
      <c r="V41" s="43">
        <f>$V$14/7/2</f>
        <v>685.28928571428571</v>
      </c>
      <c r="W41" s="43"/>
      <c r="X41" s="43"/>
      <c r="Y41" s="7"/>
      <c r="Z41" s="297"/>
    </row>
    <row r="42" spans="1:28" x14ac:dyDescent="0.25">
      <c r="A42" s="38"/>
      <c r="B42" s="3"/>
      <c r="C42" s="12"/>
      <c r="D42" s="298"/>
      <c r="E42" s="298"/>
      <c r="F42" s="298"/>
      <c r="G42" s="298"/>
      <c r="H42" s="298"/>
      <c r="I42" s="298"/>
      <c r="J42" s="298"/>
      <c r="K42" s="298"/>
      <c r="L42" s="298"/>
      <c r="M42" s="298"/>
      <c r="N42" s="298"/>
      <c r="O42" s="298"/>
      <c r="P42" s="298"/>
      <c r="Q42" s="298"/>
      <c r="R42" s="298"/>
      <c r="S42" s="298"/>
      <c r="T42" s="298"/>
      <c r="U42" s="338"/>
      <c r="V42" s="275"/>
      <c r="W42" s="275"/>
      <c r="X42" s="275"/>
      <c r="Y42" s="297"/>
      <c r="Z42" s="297"/>
    </row>
    <row r="43" spans="1:28" x14ac:dyDescent="0.25">
      <c r="A43" s="38" t="s">
        <v>62</v>
      </c>
      <c r="B43" s="297">
        <f>SUM(D43:Y43)</f>
        <v>0</v>
      </c>
      <c r="C43" s="275">
        <f>SUM(C16:C42)</f>
        <v>-9594.0499999999993</v>
      </c>
      <c r="D43" s="297">
        <f>-SUM(D16:D42)+D14</f>
        <v>0</v>
      </c>
      <c r="E43" s="297">
        <f t="shared" ref="E43:T43" si="3">-SUM(E16:E42)+E14</f>
        <v>0</v>
      </c>
      <c r="F43" s="297">
        <f t="shared" si="3"/>
        <v>0</v>
      </c>
      <c r="G43" s="297">
        <f t="shared" si="3"/>
        <v>0</v>
      </c>
      <c r="H43" s="297">
        <f t="shared" si="3"/>
        <v>0</v>
      </c>
      <c r="I43" s="297">
        <f t="shared" si="3"/>
        <v>0</v>
      </c>
      <c r="J43" s="297">
        <f t="shared" si="3"/>
        <v>0</v>
      </c>
      <c r="K43" s="297">
        <f t="shared" si="3"/>
        <v>0</v>
      </c>
      <c r="L43" s="297">
        <f t="shared" si="3"/>
        <v>0</v>
      </c>
      <c r="M43" s="297">
        <f t="shared" si="3"/>
        <v>0</v>
      </c>
      <c r="N43" s="297">
        <f t="shared" si="3"/>
        <v>0</v>
      </c>
      <c r="O43" s="297">
        <f t="shared" si="3"/>
        <v>0</v>
      </c>
      <c r="P43" s="297">
        <f t="shared" si="3"/>
        <v>0</v>
      </c>
      <c r="Q43" s="297">
        <f t="shared" si="3"/>
        <v>0</v>
      </c>
      <c r="R43" s="297">
        <f t="shared" si="3"/>
        <v>0</v>
      </c>
      <c r="S43" s="297">
        <f t="shared" si="3"/>
        <v>0</v>
      </c>
      <c r="T43" s="297">
        <f t="shared" si="3"/>
        <v>0</v>
      </c>
      <c r="U43" s="330">
        <f>-SUM(U16:U42)+U14</f>
        <v>0</v>
      </c>
      <c r="V43" s="330">
        <f t="shared" ref="V43:AB43" si="4">-SUM(V16:V42)+V14</f>
        <v>0</v>
      </c>
      <c r="W43" s="330">
        <f t="shared" si="4"/>
        <v>0</v>
      </c>
      <c r="X43" s="330">
        <f t="shared" si="4"/>
        <v>0</v>
      </c>
      <c r="Y43" s="330">
        <f t="shared" si="4"/>
        <v>0</v>
      </c>
      <c r="Z43" s="330">
        <f t="shared" si="4"/>
        <v>0</v>
      </c>
      <c r="AA43" s="330">
        <f t="shared" si="4"/>
        <v>0</v>
      </c>
      <c r="AB43" s="330">
        <f t="shared" si="4"/>
        <v>0</v>
      </c>
    </row>
    <row r="44" spans="1:28" x14ac:dyDescent="0.25">
      <c r="A44" s="38"/>
      <c r="B44" s="275"/>
      <c r="C44" s="299"/>
      <c r="D44" s="297"/>
      <c r="E44" s="297"/>
      <c r="F44" s="297"/>
      <c r="G44" s="297"/>
      <c r="H44" s="297"/>
      <c r="I44" s="297"/>
      <c r="J44" s="297"/>
      <c r="K44" s="297"/>
      <c r="L44" s="297"/>
      <c r="M44" s="297"/>
      <c r="N44" s="297"/>
      <c r="O44" s="297"/>
      <c r="P44" s="297"/>
      <c r="Q44" s="297"/>
      <c r="R44" s="297"/>
      <c r="S44" s="297"/>
      <c r="T44" s="297"/>
      <c r="U44" s="297"/>
      <c r="V44" s="297"/>
      <c r="W44" s="297"/>
      <c r="X44" s="297"/>
      <c r="Y44" s="297"/>
      <c r="Z44" s="297"/>
    </row>
    <row r="45" spans="1:28" x14ac:dyDescent="0.25">
      <c r="A45" s="39" t="s">
        <v>63</v>
      </c>
      <c r="B45" s="3"/>
      <c r="C45" s="30">
        <f>+C14+C43</f>
        <v>0</v>
      </c>
      <c r="D45" s="297"/>
      <c r="E45" s="297"/>
      <c r="F45" s="297"/>
      <c r="G45" s="297"/>
      <c r="H45" s="297"/>
      <c r="I45" s="297"/>
      <c r="J45" s="297"/>
      <c r="K45" s="297"/>
      <c r="L45" s="297"/>
      <c r="M45" s="297"/>
      <c r="N45" s="297"/>
      <c r="O45" s="297"/>
      <c r="P45" s="297"/>
      <c r="Q45" s="297"/>
      <c r="R45" s="297"/>
      <c r="S45" s="297"/>
      <c r="T45" s="297"/>
      <c r="U45" s="297"/>
      <c r="V45" s="297"/>
      <c r="W45" s="297"/>
      <c r="X45" s="297"/>
      <c r="Y45" s="297"/>
      <c r="Z45" s="297"/>
    </row>
    <row r="46" spans="1:28" x14ac:dyDescent="0.25">
      <c r="A46" s="3"/>
      <c r="B46" s="3"/>
      <c r="C46" s="3"/>
      <c r="D46" s="297"/>
      <c r="E46" s="297"/>
      <c r="F46" s="297"/>
      <c r="G46" s="297"/>
      <c r="H46" s="297"/>
      <c r="I46" s="297"/>
      <c r="J46" s="297"/>
      <c r="K46" s="297"/>
      <c r="L46" s="297"/>
      <c r="M46" s="297"/>
      <c r="N46" s="297"/>
      <c r="O46" s="297"/>
      <c r="P46" s="297"/>
      <c r="Q46" s="297"/>
      <c r="R46" s="297"/>
      <c r="S46" s="297"/>
      <c r="T46" s="297"/>
      <c r="U46" s="297"/>
      <c r="V46" s="297"/>
      <c r="W46" s="297"/>
      <c r="X46" s="297"/>
      <c r="Y46" s="297"/>
      <c r="Z46" s="297"/>
    </row>
    <row r="47" spans="1:28" x14ac:dyDescent="0.25">
      <c r="A47" s="3"/>
      <c r="B47" s="36"/>
      <c r="C47" s="3"/>
      <c r="D47" s="297"/>
      <c r="E47" s="297"/>
      <c r="F47" s="297"/>
      <c r="G47" s="297"/>
      <c r="H47" s="297"/>
      <c r="I47" s="297"/>
      <c r="J47" s="297"/>
      <c r="K47" s="297"/>
      <c r="L47" s="297"/>
      <c r="M47" s="297"/>
      <c r="N47" s="297"/>
      <c r="O47" s="297"/>
      <c r="P47" s="297"/>
      <c r="Q47" s="297"/>
      <c r="R47" s="297"/>
      <c r="S47" s="297"/>
      <c r="T47" s="297"/>
      <c r="U47" s="297"/>
      <c r="V47" s="297"/>
      <c r="W47" s="297"/>
      <c r="X47" s="297"/>
      <c r="Y47" s="297"/>
      <c r="Z47" s="297"/>
    </row>
    <row r="48" spans="1:28" x14ac:dyDescent="0.25">
      <c r="A48" s="3"/>
      <c r="B48" s="3"/>
      <c r="C48" s="3"/>
      <c r="E48" s="297"/>
      <c r="F48" s="301"/>
      <c r="G48" s="301"/>
      <c r="H48" s="301"/>
      <c r="I48" s="301"/>
      <c r="J48" s="301"/>
      <c r="K48" s="301"/>
      <c r="L48" s="301"/>
      <c r="M48" s="301"/>
      <c r="N48" s="297">
        <f>SUM(E32:E48)</f>
        <v>0</v>
      </c>
      <c r="O48" s="301"/>
      <c r="P48" s="301"/>
      <c r="Q48" s="301"/>
      <c r="R48" s="301"/>
      <c r="S48" s="301"/>
    </row>
    <row r="49" spans="2:19" x14ac:dyDescent="0.25">
      <c r="B49" s="3"/>
      <c r="C49" s="3"/>
      <c r="E49" s="301"/>
      <c r="F49" s="301"/>
      <c r="G49" s="301"/>
      <c r="H49" s="301"/>
      <c r="I49" s="301"/>
      <c r="J49" s="301"/>
      <c r="K49" s="301"/>
      <c r="L49" s="301"/>
      <c r="M49" s="301"/>
      <c r="N49" s="301"/>
      <c r="O49" s="301"/>
      <c r="P49" s="301"/>
      <c r="Q49" s="301"/>
      <c r="R49" s="301"/>
      <c r="S49" s="301"/>
    </row>
    <row r="50" spans="2:19" x14ac:dyDescent="0.25">
      <c r="E50" s="301"/>
      <c r="F50" s="301"/>
      <c r="G50" s="301"/>
      <c r="H50" s="301"/>
      <c r="I50" s="301"/>
      <c r="J50" s="301"/>
      <c r="K50" s="301"/>
      <c r="L50" s="301"/>
      <c r="M50" s="301"/>
      <c r="N50" s="301"/>
      <c r="O50" s="301"/>
      <c r="P50" s="301"/>
      <c r="Q50" s="301"/>
      <c r="R50" s="301"/>
      <c r="S50" s="301"/>
    </row>
    <row r="51" spans="2:19" x14ac:dyDescent="0.25">
      <c r="E51" s="301"/>
      <c r="F51" s="301"/>
      <c r="G51" s="301"/>
      <c r="H51" s="301"/>
      <c r="I51" s="301"/>
      <c r="J51" s="301"/>
      <c r="K51" s="301"/>
      <c r="L51" s="301"/>
      <c r="M51" s="301"/>
      <c r="N51" s="301"/>
      <c r="O51" s="301"/>
      <c r="P51" s="301"/>
      <c r="Q51" s="301"/>
      <c r="R51" s="301"/>
      <c r="S51" s="301"/>
    </row>
    <row r="52" spans="2:19" x14ac:dyDescent="0.25">
      <c r="E52" s="301"/>
      <c r="F52" s="301"/>
      <c r="G52" s="301"/>
      <c r="H52" s="301"/>
      <c r="I52" s="301"/>
      <c r="J52" s="301"/>
      <c r="K52" s="301"/>
      <c r="L52" s="301"/>
      <c r="M52" s="301"/>
      <c r="N52" s="301"/>
      <c r="O52" s="301"/>
      <c r="P52" s="301"/>
      <c r="Q52" s="301"/>
      <c r="R52" s="301"/>
      <c r="S52" s="301"/>
    </row>
    <row r="53" spans="2:19" x14ac:dyDescent="0.25">
      <c r="E53" s="301"/>
      <c r="F53" s="301"/>
      <c r="G53" s="301"/>
      <c r="H53" s="301"/>
      <c r="I53" s="301"/>
      <c r="J53" s="301"/>
      <c r="K53" s="301"/>
      <c r="L53" s="301"/>
      <c r="M53" s="301"/>
      <c r="N53" s="301"/>
      <c r="O53" s="301"/>
      <c r="P53" s="301"/>
      <c r="Q53" s="301"/>
      <c r="R53" s="301"/>
      <c r="S53" s="301"/>
    </row>
    <row r="54" spans="2:19" x14ac:dyDescent="0.25">
      <c r="E54" s="301"/>
      <c r="F54" s="301"/>
      <c r="G54" s="301"/>
      <c r="H54" s="301"/>
      <c r="I54" s="301"/>
      <c r="J54" s="301"/>
      <c r="K54" s="301"/>
      <c r="L54" s="301"/>
      <c r="M54" s="301"/>
      <c r="N54" s="301"/>
      <c r="O54" s="301"/>
      <c r="P54" s="301"/>
      <c r="Q54" s="301"/>
      <c r="R54" s="301"/>
      <c r="S54" s="301"/>
    </row>
    <row r="55" spans="2:19" x14ac:dyDescent="0.25">
      <c r="E55" s="301"/>
      <c r="F55" s="301"/>
      <c r="G55" s="301"/>
      <c r="H55" s="301"/>
      <c r="I55" s="301"/>
      <c r="J55" s="301"/>
      <c r="K55" s="301"/>
      <c r="L55" s="301"/>
      <c r="M55" s="301"/>
      <c r="N55" s="301"/>
      <c r="O55" s="301"/>
      <c r="P55" s="301"/>
      <c r="Q55" s="301"/>
      <c r="R55" s="301"/>
      <c r="S55" s="301"/>
    </row>
    <row r="56" spans="2:19" x14ac:dyDescent="0.25">
      <c r="E56" s="301"/>
      <c r="F56" s="301"/>
      <c r="G56" s="301"/>
      <c r="H56" s="301"/>
      <c r="I56" s="301"/>
      <c r="J56" s="301"/>
      <c r="K56" s="301"/>
      <c r="L56" s="301"/>
      <c r="M56" s="301"/>
      <c r="N56" s="301"/>
      <c r="O56" s="301"/>
      <c r="P56" s="301"/>
      <c r="Q56" s="301"/>
      <c r="R56" s="301"/>
      <c r="S56" s="301"/>
    </row>
    <row r="57" spans="2:19" x14ac:dyDescent="0.25">
      <c r="E57" s="301"/>
      <c r="F57" s="301"/>
      <c r="G57" s="301"/>
      <c r="H57" s="301"/>
      <c r="I57" s="301"/>
      <c r="J57" s="301"/>
      <c r="K57" s="301"/>
      <c r="L57" s="301"/>
      <c r="M57" s="301"/>
      <c r="N57" s="301"/>
      <c r="O57" s="301"/>
      <c r="P57" s="301"/>
      <c r="Q57" s="301"/>
      <c r="R57" s="301"/>
      <c r="S57" s="301"/>
    </row>
    <row r="58" spans="2:19" x14ac:dyDescent="0.25">
      <c r="E58" s="301"/>
      <c r="F58" s="301"/>
      <c r="G58" s="301"/>
      <c r="H58" s="301"/>
      <c r="I58" s="301"/>
      <c r="J58" s="301"/>
      <c r="K58" s="301"/>
      <c r="L58" s="301"/>
      <c r="M58" s="301"/>
      <c r="N58" s="301"/>
      <c r="O58" s="301"/>
      <c r="P58" s="301"/>
      <c r="Q58" s="301"/>
      <c r="R58" s="301"/>
      <c r="S58" s="301"/>
    </row>
    <row r="59" spans="2:19" x14ac:dyDescent="0.25">
      <c r="E59" s="301"/>
      <c r="F59" s="301"/>
      <c r="G59" s="301"/>
      <c r="H59" s="301"/>
      <c r="I59" s="301"/>
      <c r="J59" s="301"/>
      <c r="K59" s="301"/>
      <c r="L59" s="301"/>
      <c r="M59" s="301"/>
      <c r="N59" s="301"/>
      <c r="O59" s="301"/>
      <c r="P59" s="301"/>
      <c r="Q59" s="301"/>
      <c r="R59" s="301"/>
      <c r="S59" s="301"/>
    </row>
  </sheetData>
  <pageMargins left="0.7" right="0.7" top="0.75" bottom="0.75" header="0.3" footer="0.3"/>
  <pageSetup scale="69" orientation="landscape" horizontalDpi="4294967294" verticalDpi="4294967294" r:id="rId1"/>
  <headerFooter>
    <oddFooter>&amp;Z&amp;F&amp;RPage &amp;P</oddFooter>
  </headerFooter>
  <ignoredErrors>
    <ignoredError sqref="V37" formula="1"/>
  </ignoredErrors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800-000000000000}">
  <sheetPr codeName="Sheet164">
    <tabColor theme="6" tint="-0.249977111117893"/>
    <pageSetUpPr fitToPage="1"/>
  </sheetPr>
  <dimension ref="A1:AB59"/>
  <sheetViews>
    <sheetView workbookViewId="0"/>
  </sheetViews>
  <sheetFormatPr defaultColWidth="8.85546875" defaultRowHeight="15" x14ac:dyDescent="0.25"/>
  <cols>
    <col min="1" max="1" width="20.85546875" customWidth="1"/>
    <col min="2" max="2" width="8.7109375" customWidth="1"/>
    <col min="3" max="3" width="12.85546875" customWidth="1"/>
    <col min="4" max="12" width="7.42578125" hidden="1" customWidth="1"/>
    <col min="13" max="13" width="7.5703125" hidden="1" customWidth="1"/>
    <col min="14" max="25" width="10.42578125" customWidth="1"/>
  </cols>
  <sheetData>
    <row r="1" spans="1:28" x14ac:dyDescent="0.25">
      <c r="A1" s="11" t="s">
        <v>10</v>
      </c>
      <c r="O1" t="s">
        <v>647</v>
      </c>
    </row>
    <row r="2" spans="1:28" x14ac:dyDescent="0.25">
      <c r="A2" s="9" t="s">
        <v>438</v>
      </c>
    </row>
    <row r="3" spans="1:28" x14ac:dyDescent="0.25">
      <c r="A3" s="9" t="s">
        <v>918</v>
      </c>
    </row>
    <row r="4" spans="1:28" x14ac:dyDescent="0.25">
      <c r="R4" s="40" t="s">
        <v>4</v>
      </c>
      <c r="S4" s="41"/>
      <c r="T4" s="40" t="s">
        <v>8</v>
      </c>
    </row>
    <row r="5" spans="1:28" x14ac:dyDescent="0.25">
      <c r="A5" s="10" t="s">
        <v>9</v>
      </c>
      <c r="B5" s="12" t="s">
        <v>64</v>
      </c>
      <c r="C5" s="12" t="s">
        <v>12</v>
      </c>
      <c r="R5" s="42" t="s">
        <v>2</v>
      </c>
      <c r="S5" s="42" t="s">
        <v>60</v>
      </c>
      <c r="T5" s="42" t="s">
        <v>7</v>
      </c>
    </row>
    <row r="6" spans="1:28" x14ac:dyDescent="0.25">
      <c r="B6" s="3"/>
      <c r="R6" s="3"/>
    </row>
    <row r="7" spans="1:28" x14ac:dyDescent="0.25">
      <c r="A7" s="213" t="s">
        <v>810</v>
      </c>
      <c r="B7" s="212"/>
      <c r="C7" s="214" t="s">
        <v>939</v>
      </c>
      <c r="D7" s="293"/>
      <c r="E7" s="293"/>
      <c r="F7" s="293"/>
      <c r="G7" s="293"/>
      <c r="H7" s="293"/>
      <c r="I7" s="293"/>
      <c r="J7" s="293"/>
      <c r="K7" s="293"/>
      <c r="L7" s="293"/>
      <c r="M7" s="293"/>
      <c r="N7" s="293"/>
      <c r="O7" s="294"/>
      <c r="P7" s="6"/>
      <c r="Q7" s="6"/>
      <c r="R7" s="13">
        <f>+C14</f>
        <v>70266.570000000007</v>
      </c>
      <c r="S7" s="13">
        <f>+-C43</f>
        <v>70266.570000000007</v>
      </c>
      <c r="T7" s="13">
        <f>+R7-S7</f>
        <v>0</v>
      </c>
    </row>
    <row r="8" spans="1:28" x14ac:dyDescent="0.25">
      <c r="A8" s="213"/>
      <c r="B8" s="3">
        <v>830</v>
      </c>
      <c r="D8" s="293"/>
      <c r="E8" s="293"/>
      <c r="F8" s="293"/>
      <c r="G8" s="293"/>
      <c r="H8" s="293"/>
      <c r="I8" s="293"/>
      <c r="J8" s="293"/>
      <c r="K8" s="293"/>
      <c r="L8" s="293"/>
      <c r="M8" s="293"/>
      <c r="N8" s="293"/>
      <c r="O8" s="294"/>
      <c r="P8" s="6"/>
      <c r="Q8" s="6"/>
    </row>
    <row r="9" spans="1:28" x14ac:dyDescent="0.25">
      <c r="A9" s="2"/>
      <c r="B9" s="3"/>
      <c r="D9" s="293"/>
      <c r="E9" s="293"/>
      <c r="F9" s="293"/>
      <c r="G9" s="293"/>
      <c r="H9" s="293"/>
      <c r="I9" s="293"/>
      <c r="J9" s="293"/>
      <c r="K9" s="293"/>
      <c r="L9" s="293"/>
      <c r="M9" s="293"/>
      <c r="N9" s="293"/>
      <c r="O9" s="294"/>
      <c r="P9" s="6"/>
      <c r="Q9" s="6"/>
    </row>
    <row r="10" spans="1:28" x14ac:dyDescent="0.25">
      <c r="B10" s="3"/>
    </row>
    <row r="11" spans="1:28" x14ac:dyDescent="0.25">
      <c r="A11" s="686" t="s">
        <v>66</v>
      </c>
      <c r="B11" s="212" t="s">
        <v>74</v>
      </c>
      <c r="C11" s="214"/>
    </row>
    <row r="12" spans="1:28" x14ac:dyDescent="0.25">
      <c r="B12" s="28"/>
      <c r="C12" s="2"/>
    </row>
    <row r="13" spans="1:28" x14ac:dyDescent="0.25">
      <c r="A13" s="9" t="s">
        <v>5</v>
      </c>
      <c r="C13" s="31" t="s">
        <v>3</v>
      </c>
      <c r="D13" s="32">
        <v>1994</v>
      </c>
      <c r="E13" s="32">
        <v>1995</v>
      </c>
      <c r="F13" s="32">
        <v>1996</v>
      </c>
      <c r="G13" s="32">
        <v>1997</v>
      </c>
      <c r="H13" s="32">
        <v>1998</v>
      </c>
      <c r="I13" s="32">
        <v>1999</v>
      </c>
      <c r="J13" s="32">
        <v>2000</v>
      </c>
      <c r="K13" s="32">
        <v>2001</v>
      </c>
      <c r="L13" s="32">
        <v>2002</v>
      </c>
      <c r="M13" s="32">
        <v>2003</v>
      </c>
      <c r="N13" s="32">
        <v>2004</v>
      </c>
      <c r="O13" s="32">
        <v>2005</v>
      </c>
      <c r="P13" s="32">
        <v>2006</v>
      </c>
      <c r="Q13" s="32">
        <v>2007</v>
      </c>
      <c r="R13" s="32">
        <v>2008</v>
      </c>
      <c r="S13" s="32">
        <v>2009</v>
      </c>
      <c r="T13" s="32">
        <v>2010</v>
      </c>
      <c r="U13" s="32">
        <v>2011</v>
      </c>
      <c r="V13" s="32">
        <v>2012</v>
      </c>
      <c r="W13" s="32">
        <v>2013</v>
      </c>
      <c r="X13" s="32">
        <v>2014</v>
      </c>
      <c r="Y13" s="328">
        <v>2015</v>
      </c>
      <c r="Z13" s="32">
        <v>2016</v>
      </c>
      <c r="AA13" s="328">
        <v>2017</v>
      </c>
      <c r="AB13" s="32">
        <v>2018</v>
      </c>
    </row>
    <row r="14" spans="1:28" x14ac:dyDescent="0.25">
      <c r="A14" s="9" t="s">
        <v>73</v>
      </c>
      <c r="C14" s="295">
        <f>SUM(D14:Y14)</f>
        <v>70266.570000000007</v>
      </c>
      <c r="D14" s="233">
        <v>0</v>
      </c>
      <c r="E14" s="233">
        <v>0</v>
      </c>
      <c r="F14" s="233">
        <v>0</v>
      </c>
      <c r="G14" s="233">
        <v>0</v>
      </c>
      <c r="H14" s="233">
        <v>0</v>
      </c>
      <c r="I14" s="233">
        <v>0</v>
      </c>
      <c r="J14" s="233">
        <v>0</v>
      </c>
      <c r="K14" s="233">
        <v>0</v>
      </c>
      <c r="L14" s="233">
        <v>0</v>
      </c>
      <c r="M14" s="233">
        <v>0</v>
      </c>
      <c r="N14" s="233"/>
      <c r="O14" s="233"/>
      <c r="P14" s="233"/>
      <c r="Q14" s="233"/>
      <c r="R14" s="233"/>
      <c r="S14" s="233"/>
      <c r="T14" s="233"/>
      <c r="U14" s="233"/>
      <c r="V14" s="233">
        <v>70266.570000000007</v>
      </c>
      <c r="W14" s="233"/>
      <c r="X14" s="233"/>
    </row>
    <row r="15" spans="1:28" x14ac:dyDescent="0.25">
      <c r="A15" s="34"/>
      <c r="B15" s="2"/>
      <c r="C15" s="2"/>
      <c r="S15" s="233"/>
      <c r="T15" s="233"/>
      <c r="U15" s="233"/>
      <c r="V15" s="233"/>
      <c r="W15" s="233"/>
      <c r="X15" s="233"/>
    </row>
    <row r="16" spans="1:28" x14ac:dyDescent="0.25">
      <c r="A16" s="9" t="s">
        <v>6</v>
      </c>
      <c r="B16" s="3">
        <v>1994</v>
      </c>
      <c r="C16" s="13">
        <f>-SUM(D16:Y16)</f>
        <v>0</v>
      </c>
      <c r="D16" s="297">
        <f>+D$14/7/2</f>
        <v>0</v>
      </c>
      <c r="E16" s="297"/>
      <c r="F16" s="297"/>
      <c r="G16" s="297"/>
      <c r="H16" s="297"/>
      <c r="I16" s="297"/>
      <c r="J16" s="297"/>
      <c r="K16" s="297"/>
      <c r="L16" s="297"/>
      <c r="M16" s="297"/>
      <c r="N16" s="297"/>
      <c r="O16" s="297"/>
      <c r="P16" s="297"/>
      <c r="Q16" s="297"/>
      <c r="R16" s="297"/>
      <c r="S16" s="233"/>
      <c r="T16" s="233"/>
      <c r="U16" s="233"/>
      <c r="V16" s="233"/>
      <c r="W16" s="233"/>
      <c r="X16" s="233"/>
      <c r="Y16" s="297"/>
      <c r="Z16" s="297"/>
    </row>
    <row r="17" spans="1:26" x14ac:dyDescent="0.25">
      <c r="B17" s="3">
        <v>1995</v>
      </c>
      <c r="C17" s="13">
        <f t="shared" ref="C17:C39" si="0">-SUM(D17:Y17)</f>
        <v>0</v>
      </c>
      <c r="D17" s="297">
        <f>+D$14/7</f>
        <v>0</v>
      </c>
      <c r="E17" s="297">
        <f>+E$14/7/2</f>
        <v>0</v>
      </c>
      <c r="F17" s="297"/>
      <c r="G17" s="297"/>
      <c r="H17" s="297"/>
      <c r="I17" s="297"/>
      <c r="J17" s="297"/>
      <c r="K17" s="297"/>
      <c r="L17" s="297"/>
      <c r="M17" s="297"/>
      <c r="N17" s="297"/>
      <c r="O17" s="297"/>
      <c r="P17" s="297"/>
      <c r="Q17" s="297"/>
      <c r="R17" s="297"/>
      <c r="S17" s="233"/>
      <c r="T17" s="233"/>
      <c r="U17" s="233"/>
      <c r="V17" s="233"/>
      <c r="W17" s="233"/>
      <c r="X17" s="233"/>
      <c r="Y17" s="297"/>
      <c r="Z17" s="297"/>
    </row>
    <row r="18" spans="1:26" x14ac:dyDescent="0.25">
      <c r="B18" s="3">
        <v>1996</v>
      </c>
      <c r="C18" s="13">
        <f t="shared" si="0"/>
        <v>0</v>
      </c>
      <c r="D18" s="297">
        <f>+D17</f>
        <v>0</v>
      </c>
      <c r="E18" s="297">
        <f>+E$14/7</f>
        <v>0</v>
      </c>
      <c r="F18" s="297">
        <f>+F$14/7/2</f>
        <v>0</v>
      </c>
      <c r="G18" s="297"/>
      <c r="H18" s="297"/>
      <c r="I18" s="297"/>
      <c r="J18" s="297"/>
      <c r="K18" s="297"/>
      <c r="L18" s="297"/>
      <c r="M18" s="297"/>
      <c r="N18" s="297"/>
      <c r="O18" s="297"/>
      <c r="P18" s="297"/>
      <c r="Q18" s="297"/>
      <c r="R18" s="297"/>
      <c r="S18" s="233"/>
      <c r="T18" s="233"/>
      <c r="U18" s="233"/>
      <c r="V18" s="233"/>
      <c r="W18" s="233"/>
      <c r="X18" s="233"/>
      <c r="Y18" s="297"/>
      <c r="Z18" s="297"/>
    </row>
    <row r="19" spans="1:26" x14ac:dyDescent="0.25">
      <c r="B19" s="3">
        <v>1997</v>
      </c>
      <c r="C19" s="13">
        <f t="shared" si="0"/>
        <v>0</v>
      </c>
      <c r="D19" s="297">
        <f>+D18</f>
        <v>0</v>
      </c>
      <c r="E19" s="297">
        <f>+E18</f>
        <v>0</v>
      </c>
      <c r="F19" s="297">
        <f>+F$14/7</f>
        <v>0</v>
      </c>
      <c r="G19" s="297">
        <f>+G$14/7/2</f>
        <v>0</v>
      </c>
      <c r="H19" s="297"/>
      <c r="I19" s="297"/>
      <c r="J19" s="297"/>
      <c r="K19" s="297"/>
      <c r="L19" s="297"/>
      <c r="M19" s="297"/>
      <c r="N19" s="297"/>
      <c r="O19" s="297"/>
      <c r="P19" s="297"/>
      <c r="Q19" s="297"/>
      <c r="R19" s="297"/>
      <c r="S19" s="233"/>
      <c r="T19" s="233"/>
      <c r="U19" s="233"/>
      <c r="V19" s="233"/>
      <c r="W19" s="233"/>
      <c r="X19" s="233"/>
      <c r="Y19" s="297"/>
      <c r="Z19" s="297"/>
    </row>
    <row r="20" spans="1:26" x14ac:dyDescent="0.25">
      <c r="B20" s="3">
        <v>1998</v>
      </c>
      <c r="C20" s="13">
        <f t="shared" si="0"/>
        <v>0</v>
      </c>
      <c r="D20" s="297">
        <f>+D19</f>
        <v>0</v>
      </c>
      <c r="E20" s="297">
        <f>+E19</f>
        <v>0</v>
      </c>
      <c r="F20" s="297">
        <f>+F19</f>
        <v>0</v>
      </c>
      <c r="G20" s="297">
        <f>+G$14/7</f>
        <v>0</v>
      </c>
      <c r="H20" s="297">
        <f>+H$14/7/2</f>
        <v>0</v>
      </c>
      <c r="I20" s="297"/>
      <c r="J20" s="297"/>
      <c r="K20" s="297"/>
      <c r="L20" s="297"/>
      <c r="M20" s="297"/>
      <c r="N20" s="297"/>
      <c r="O20" s="297"/>
      <c r="P20" s="297"/>
      <c r="Q20" s="297"/>
      <c r="R20" s="297"/>
      <c r="S20" s="233"/>
      <c r="T20" s="233"/>
      <c r="U20" s="233"/>
      <c r="V20" s="233"/>
      <c r="W20" s="233"/>
      <c r="X20" s="233"/>
      <c r="Y20" s="297"/>
      <c r="Z20" s="297"/>
    </row>
    <row r="21" spans="1:26" x14ac:dyDescent="0.25">
      <c r="B21" s="3">
        <v>1999</v>
      </c>
      <c r="C21" s="13">
        <f t="shared" si="0"/>
        <v>0</v>
      </c>
      <c r="D21" s="297">
        <f>+D20</f>
        <v>0</v>
      </c>
      <c r="E21" s="297">
        <f>+E20</f>
        <v>0</v>
      </c>
      <c r="F21" s="297">
        <f>+F20</f>
        <v>0</v>
      </c>
      <c r="G21" s="297">
        <f>+G20</f>
        <v>0</v>
      </c>
      <c r="H21" s="297">
        <f>+H$14/7</f>
        <v>0</v>
      </c>
      <c r="I21" s="297">
        <f>+I$14/7/2</f>
        <v>0</v>
      </c>
      <c r="J21" s="297"/>
      <c r="K21" s="297"/>
      <c r="L21" s="297"/>
      <c r="M21" s="297"/>
      <c r="N21" s="297"/>
      <c r="O21" s="297"/>
      <c r="P21" s="297"/>
      <c r="Q21" s="297"/>
      <c r="R21" s="297"/>
      <c r="S21" s="233"/>
      <c r="T21" s="233"/>
      <c r="U21" s="233"/>
      <c r="V21" s="233"/>
      <c r="W21" s="233"/>
      <c r="X21" s="233"/>
      <c r="Y21" s="297"/>
      <c r="Z21" s="297"/>
    </row>
    <row r="22" spans="1:26" x14ac:dyDescent="0.25">
      <c r="B22" s="3">
        <v>2000</v>
      </c>
      <c r="C22" s="13">
        <f t="shared" si="0"/>
        <v>0</v>
      </c>
      <c r="D22" s="297">
        <f>+D21</f>
        <v>0</v>
      </c>
      <c r="E22" s="297">
        <f>+E21</f>
        <v>0</v>
      </c>
      <c r="F22" s="297">
        <f>+F21</f>
        <v>0</v>
      </c>
      <c r="G22" s="297">
        <f>+G21</f>
        <v>0</v>
      </c>
      <c r="H22" s="297">
        <f>+H21</f>
        <v>0</v>
      </c>
      <c r="I22" s="297">
        <f>+I$14/7</f>
        <v>0</v>
      </c>
      <c r="J22" s="297">
        <f>+J$14/7/2</f>
        <v>0</v>
      </c>
      <c r="K22" s="297"/>
      <c r="L22" s="297"/>
      <c r="M22" s="297"/>
      <c r="N22" s="297"/>
      <c r="O22" s="297"/>
      <c r="P22" s="297"/>
      <c r="Q22" s="297"/>
      <c r="R22" s="297"/>
      <c r="S22" s="233"/>
      <c r="T22" s="233"/>
      <c r="U22" s="233"/>
      <c r="V22" s="233"/>
      <c r="W22" s="233"/>
      <c r="X22" s="233"/>
      <c r="Y22" s="297"/>
      <c r="Z22" s="297"/>
    </row>
    <row r="23" spans="1:26" x14ac:dyDescent="0.25">
      <c r="B23" s="3">
        <v>2001</v>
      </c>
      <c r="C23" s="13">
        <f t="shared" si="0"/>
        <v>0</v>
      </c>
      <c r="D23" s="297">
        <f>+D$14/7/2</f>
        <v>0</v>
      </c>
      <c r="E23" s="297">
        <f>+E22</f>
        <v>0</v>
      </c>
      <c r="F23" s="297">
        <f>+F22</f>
        <v>0</v>
      </c>
      <c r="G23" s="297">
        <f>+G22</f>
        <v>0</v>
      </c>
      <c r="H23" s="297">
        <f>+H22</f>
        <v>0</v>
      </c>
      <c r="I23" s="297">
        <f>+I22</f>
        <v>0</v>
      </c>
      <c r="J23" s="297">
        <f>+J$14/7</f>
        <v>0</v>
      </c>
      <c r="K23" s="297">
        <f>+K$14/7/2</f>
        <v>0</v>
      </c>
      <c r="L23" s="297"/>
      <c r="M23" s="297"/>
      <c r="N23" s="297"/>
      <c r="O23" s="297"/>
      <c r="P23" s="297"/>
      <c r="Q23" s="297"/>
      <c r="R23" s="297"/>
      <c r="S23" s="233"/>
      <c r="T23" s="233"/>
      <c r="U23" s="233"/>
      <c r="V23" s="233"/>
      <c r="W23" s="233"/>
      <c r="X23" s="233"/>
      <c r="Y23" s="297"/>
      <c r="Z23" s="297"/>
    </row>
    <row r="24" spans="1:26" x14ac:dyDescent="0.25">
      <c r="B24" s="3">
        <v>2002</v>
      </c>
      <c r="C24" s="13">
        <f t="shared" si="0"/>
        <v>0</v>
      </c>
      <c r="D24" s="297"/>
      <c r="E24" s="297">
        <f>+E$14/7/2</f>
        <v>0</v>
      </c>
      <c r="F24" s="297">
        <f>+F23</f>
        <v>0</v>
      </c>
      <c r="G24" s="297">
        <f>+G23</f>
        <v>0</v>
      </c>
      <c r="H24" s="297">
        <f>+H23</f>
        <v>0</v>
      </c>
      <c r="I24" s="297">
        <f>+I23</f>
        <v>0</v>
      </c>
      <c r="J24" s="297">
        <f>+J23</f>
        <v>0</v>
      </c>
      <c r="K24" s="297">
        <f>+K$14/7</f>
        <v>0</v>
      </c>
      <c r="L24" s="297">
        <f>+L$14/7/2</f>
        <v>0</v>
      </c>
      <c r="M24" s="297"/>
      <c r="N24" s="297"/>
      <c r="O24" s="297"/>
      <c r="P24" s="297"/>
      <c r="Q24" s="297"/>
      <c r="R24" s="297"/>
      <c r="S24" s="233"/>
      <c r="T24" s="233"/>
      <c r="U24" s="233"/>
      <c r="V24" s="233"/>
      <c r="W24" s="233"/>
      <c r="X24" s="233"/>
      <c r="Y24" s="297"/>
      <c r="Z24" s="297"/>
    </row>
    <row r="25" spans="1:26" x14ac:dyDescent="0.25">
      <c r="B25" s="3">
        <v>2003</v>
      </c>
      <c r="C25" s="13">
        <f t="shared" si="0"/>
        <v>0</v>
      </c>
      <c r="D25" s="297"/>
      <c r="E25" s="297"/>
      <c r="F25" s="297">
        <f>+F$14/7/2</f>
        <v>0</v>
      </c>
      <c r="G25" s="297">
        <f>+G24</f>
        <v>0</v>
      </c>
      <c r="H25" s="297">
        <f>+H24</f>
        <v>0</v>
      </c>
      <c r="I25" s="297">
        <f>+I24</f>
        <v>0</v>
      </c>
      <c r="J25" s="297">
        <f>+J24</f>
        <v>0</v>
      </c>
      <c r="K25" s="297">
        <f>+K24</f>
        <v>0</v>
      </c>
      <c r="L25" s="297">
        <f>+L$14/7</f>
        <v>0</v>
      </c>
      <c r="M25" s="297">
        <f>+M$14/7/2</f>
        <v>0</v>
      </c>
      <c r="N25" s="297"/>
      <c r="O25" s="297"/>
      <c r="P25" s="297"/>
      <c r="Q25" s="297"/>
      <c r="R25" s="297"/>
      <c r="S25" s="233"/>
      <c r="T25" s="233"/>
      <c r="U25" s="233"/>
      <c r="V25" s="233"/>
      <c r="W25" s="233"/>
      <c r="X25" s="233"/>
      <c r="Y25" s="297"/>
      <c r="Z25" s="297"/>
    </row>
    <row r="26" spans="1:26" x14ac:dyDescent="0.25">
      <c r="B26" s="3">
        <v>2004</v>
      </c>
      <c r="C26" s="13">
        <f t="shared" si="0"/>
        <v>0</v>
      </c>
      <c r="D26" s="297"/>
      <c r="E26" s="297"/>
      <c r="F26" s="297"/>
      <c r="G26" s="297">
        <f>+G$14/7/2</f>
        <v>0</v>
      </c>
      <c r="H26" s="297">
        <f>+H25</f>
        <v>0</v>
      </c>
      <c r="I26" s="297">
        <f>+I25</f>
        <v>0</v>
      </c>
      <c r="J26" s="297">
        <f>+J25</f>
        <v>0</v>
      </c>
      <c r="K26" s="297">
        <f>+K25</f>
        <v>0</v>
      </c>
      <c r="L26" s="297">
        <f>+L25</f>
        <v>0</v>
      </c>
      <c r="M26" s="297">
        <f>+M$14/7</f>
        <v>0</v>
      </c>
      <c r="N26" s="7">
        <f>+N$14/7/2</f>
        <v>0</v>
      </c>
      <c r="O26" s="7"/>
      <c r="P26" s="7"/>
      <c r="Q26" s="7"/>
      <c r="R26" s="7"/>
      <c r="S26" s="43"/>
      <c r="T26" s="43"/>
      <c r="U26" s="43"/>
      <c r="V26" s="43"/>
      <c r="W26" s="43"/>
      <c r="X26" s="43"/>
      <c r="Y26" s="7"/>
      <c r="Z26" s="297"/>
    </row>
    <row r="27" spans="1:26" x14ac:dyDescent="0.25">
      <c r="B27" s="3">
        <v>2005</v>
      </c>
      <c r="C27" s="13">
        <f t="shared" si="0"/>
        <v>0</v>
      </c>
      <c r="D27" s="297"/>
      <c r="E27" s="297"/>
      <c r="F27" s="297"/>
      <c r="G27" s="297"/>
      <c r="H27" s="297">
        <f>+H$14/7/2</f>
        <v>0</v>
      </c>
      <c r="I27" s="297">
        <f>+I26</f>
        <v>0</v>
      </c>
      <c r="J27" s="297">
        <f>+J26</f>
        <v>0</v>
      </c>
      <c r="K27" s="297">
        <f>+K26</f>
        <v>0</v>
      </c>
      <c r="L27" s="297">
        <f>+L26</f>
        <v>0</v>
      </c>
      <c r="M27" s="297">
        <f>+M26</f>
        <v>0</v>
      </c>
      <c r="N27" s="7">
        <f>+N$14/7</f>
        <v>0</v>
      </c>
      <c r="O27" s="7">
        <f>+O$14/7/2</f>
        <v>0</v>
      </c>
      <c r="P27" s="7"/>
      <c r="Q27" s="7"/>
      <c r="R27" s="7"/>
      <c r="S27" s="43"/>
      <c r="T27" s="43"/>
      <c r="U27" s="43"/>
      <c r="V27" s="43"/>
      <c r="W27" s="43"/>
      <c r="X27" s="43"/>
      <c r="Y27" s="7"/>
      <c r="Z27" s="297"/>
    </row>
    <row r="28" spans="1:26" x14ac:dyDescent="0.25">
      <c r="B28" s="3">
        <v>2006</v>
      </c>
      <c r="C28" s="13">
        <f t="shared" si="0"/>
        <v>0</v>
      </c>
      <c r="D28" s="297"/>
      <c r="E28" s="297"/>
      <c r="F28" s="297"/>
      <c r="G28" s="297"/>
      <c r="H28" s="297"/>
      <c r="I28" s="297">
        <f>+I$14/7/2</f>
        <v>0</v>
      </c>
      <c r="J28" s="297">
        <f>+J27</f>
        <v>0</v>
      </c>
      <c r="K28" s="297">
        <f>+K27</f>
        <v>0</v>
      </c>
      <c r="L28" s="297">
        <f>+L27</f>
        <v>0</v>
      </c>
      <c r="M28" s="297">
        <f>+M27</f>
        <v>0</v>
      </c>
      <c r="N28" s="7">
        <f>+N27</f>
        <v>0</v>
      </c>
      <c r="O28" s="7">
        <f>+O$14/7</f>
        <v>0</v>
      </c>
      <c r="P28" s="7">
        <f>+P$14/7/2</f>
        <v>0</v>
      </c>
      <c r="Q28" s="7"/>
      <c r="R28" s="7"/>
      <c r="S28" s="43"/>
      <c r="T28" s="43"/>
      <c r="U28" s="43"/>
      <c r="V28" s="43"/>
      <c r="W28" s="43"/>
      <c r="X28" s="43"/>
      <c r="Y28" s="7"/>
      <c r="Z28" s="297"/>
    </row>
    <row r="29" spans="1:26" x14ac:dyDescent="0.25">
      <c r="B29" s="3">
        <v>2007</v>
      </c>
      <c r="C29" s="13">
        <f t="shared" si="0"/>
        <v>0</v>
      </c>
      <c r="D29" s="297"/>
      <c r="E29" s="297"/>
      <c r="F29" s="297"/>
      <c r="G29" s="297"/>
      <c r="H29" s="297"/>
      <c r="I29" s="297"/>
      <c r="J29" s="297">
        <f>+J$14/7/2</f>
        <v>0</v>
      </c>
      <c r="K29" s="297">
        <f>+K28</f>
        <v>0</v>
      </c>
      <c r="L29" s="297">
        <f>+L28</f>
        <v>0</v>
      </c>
      <c r="M29" s="297">
        <f>+M28</f>
        <v>0</v>
      </c>
      <c r="N29" s="7">
        <f>+N28</f>
        <v>0</v>
      </c>
      <c r="O29" s="7">
        <f>+O28</f>
        <v>0</v>
      </c>
      <c r="P29" s="7">
        <f>+P$14/7</f>
        <v>0</v>
      </c>
      <c r="Q29" s="7">
        <f>+Q$14/7/2</f>
        <v>0</v>
      </c>
      <c r="R29" s="7"/>
      <c r="S29" s="43"/>
      <c r="T29" s="43"/>
      <c r="U29" s="43"/>
      <c r="V29" s="43"/>
      <c r="W29" s="43"/>
      <c r="X29" s="43"/>
      <c r="Y29" s="7"/>
      <c r="Z29" s="297"/>
    </row>
    <row r="30" spans="1:26" x14ac:dyDescent="0.25">
      <c r="B30" s="3">
        <v>2008</v>
      </c>
      <c r="C30" s="13">
        <f t="shared" si="0"/>
        <v>0</v>
      </c>
      <c r="D30" s="297"/>
      <c r="E30" s="297"/>
      <c r="F30" s="297"/>
      <c r="G30" s="297"/>
      <c r="H30" s="297"/>
      <c r="I30" s="297"/>
      <c r="J30" s="297"/>
      <c r="K30" s="297">
        <f>+K$14/7/2</f>
        <v>0</v>
      </c>
      <c r="L30" s="297">
        <f>+L29</f>
        <v>0</v>
      </c>
      <c r="M30" s="297">
        <f>+M29</f>
        <v>0</v>
      </c>
      <c r="N30" s="7">
        <f>+N29</f>
        <v>0</v>
      </c>
      <c r="O30" s="7">
        <f>+O29</f>
        <v>0</v>
      </c>
      <c r="P30" s="7">
        <f>+P29</f>
        <v>0</v>
      </c>
      <c r="Q30" s="7">
        <f>+Q$14/7</f>
        <v>0</v>
      </c>
      <c r="R30" s="7">
        <f>+R$14/7/2</f>
        <v>0</v>
      </c>
      <c r="S30" s="43"/>
      <c r="T30" s="43"/>
      <c r="U30" s="43"/>
      <c r="V30" s="43"/>
      <c r="W30" s="43"/>
      <c r="X30" s="43"/>
      <c r="Y30" s="7"/>
      <c r="Z30" s="297"/>
    </row>
    <row r="31" spans="1:26" x14ac:dyDescent="0.25">
      <c r="B31" s="3">
        <v>2009</v>
      </c>
      <c r="C31" s="13">
        <f t="shared" si="0"/>
        <v>0</v>
      </c>
      <c r="D31" s="297"/>
      <c r="E31" s="297"/>
      <c r="F31" s="297"/>
      <c r="G31" s="297"/>
      <c r="H31" s="297"/>
      <c r="I31" s="297"/>
      <c r="J31" s="297"/>
      <c r="K31" s="297"/>
      <c r="L31" s="297">
        <f>+L$14/7/2</f>
        <v>0</v>
      </c>
      <c r="M31" s="297">
        <f>+M30</f>
        <v>0</v>
      </c>
      <c r="N31" s="7">
        <f>+N30</f>
        <v>0</v>
      </c>
      <c r="O31" s="7">
        <f>+O30</f>
        <v>0</v>
      </c>
      <c r="P31" s="7">
        <f>+P30</f>
        <v>0</v>
      </c>
      <c r="Q31" s="7">
        <f>+Q30</f>
        <v>0</v>
      </c>
      <c r="R31" s="7">
        <f>+R$14/7</f>
        <v>0</v>
      </c>
      <c r="S31" s="43">
        <f>+S$14/7/2</f>
        <v>0</v>
      </c>
      <c r="T31" s="43"/>
      <c r="U31" s="43"/>
      <c r="V31" s="43"/>
      <c r="W31" s="43"/>
      <c r="X31" s="43"/>
      <c r="Y31" s="7"/>
      <c r="Z31" s="297"/>
    </row>
    <row r="32" spans="1:26" x14ac:dyDescent="0.25">
      <c r="A32" s="38" t="s">
        <v>59</v>
      </c>
      <c r="B32" s="3">
        <v>2010</v>
      </c>
      <c r="C32" s="13">
        <f t="shared" si="0"/>
        <v>0</v>
      </c>
      <c r="D32" s="297"/>
      <c r="E32" s="297"/>
      <c r="F32" s="297"/>
      <c r="G32" s="297"/>
      <c r="H32" s="297"/>
      <c r="I32" s="297"/>
      <c r="J32" s="297"/>
      <c r="K32" s="297"/>
      <c r="L32" s="297"/>
      <c r="M32" s="297">
        <f>+M$14/7/2</f>
        <v>0</v>
      </c>
      <c r="N32" s="7">
        <f>+N31</f>
        <v>0</v>
      </c>
      <c r="O32" s="7">
        <f>+O31</f>
        <v>0</v>
      </c>
      <c r="P32" s="7">
        <f>+P31</f>
        <v>0</v>
      </c>
      <c r="Q32" s="7">
        <f>+Q31</f>
        <v>0</v>
      </c>
      <c r="R32" s="7">
        <f>+R31</f>
        <v>0</v>
      </c>
      <c r="S32" s="43">
        <f>+S$14/7</f>
        <v>0</v>
      </c>
      <c r="T32" s="43">
        <f>+T$14/7/2</f>
        <v>0</v>
      </c>
      <c r="U32" s="43"/>
      <c r="V32" s="43"/>
      <c r="W32" s="43"/>
      <c r="X32" s="43"/>
      <c r="Y32" s="7"/>
      <c r="Z32" s="297"/>
    </row>
    <row r="33" spans="1:28" x14ac:dyDescent="0.25">
      <c r="A33" s="38"/>
      <c r="B33" s="3">
        <v>2011</v>
      </c>
      <c r="C33" s="13">
        <f t="shared" si="0"/>
        <v>0</v>
      </c>
      <c r="D33" s="297"/>
      <c r="E33" s="297"/>
      <c r="F33" s="297"/>
      <c r="G33" s="297"/>
      <c r="H33" s="297"/>
      <c r="I33" s="297"/>
      <c r="J33" s="297"/>
      <c r="K33" s="297"/>
      <c r="L33" s="297"/>
      <c r="M33" s="297"/>
      <c r="N33" s="7">
        <f>+N$14/7/2</f>
        <v>0</v>
      </c>
      <c r="O33" s="7">
        <f>+O32</f>
        <v>0</v>
      </c>
      <c r="P33" s="7">
        <f>+P32</f>
        <v>0</v>
      </c>
      <c r="Q33" s="7">
        <f>+Q32</f>
        <v>0</v>
      </c>
      <c r="R33" s="7">
        <f>+R32</f>
        <v>0</v>
      </c>
      <c r="S33" s="43">
        <f>+S32</f>
        <v>0</v>
      </c>
      <c r="T33" s="43">
        <f>+T$14/7</f>
        <v>0</v>
      </c>
      <c r="U33" s="43">
        <f>+U$14/7/2</f>
        <v>0</v>
      </c>
      <c r="V33" s="43"/>
      <c r="W33" s="43"/>
      <c r="X33" s="43"/>
      <c r="Y33" s="7"/>
      <c r="Z33" s="297"/>
    </row>
    <row r="34" spans="1:28" x14ac:dyDescent="0.25">
      <c r="A34" s="38"/>
      <c r="B34" s="3">
        <v>2012</v>
      </c>
      <c r="C34" s="13">
        <f t="shared" si="0"/>
        <v>-5019.0407142857148</v>
      </c>
      <c r="D34" s="297"/>
      <c r="E34" s="297"/>
      <c r="F34" s="297"/>
      <c r="G34" s="297"/>
      <c r="H34" s="297"/>
      <c r="I34" s="297"/>
      <c r="J34" s="297"/>
      <c r="K34" s="297"/>
      <c r="L34" s="297"/>
      <c r="M34" s="297"/>
      <c r="N34" s="7"/>
      <c r="O34" s="7">
        <f>+O$14/7/2</f>
        <v>0</v>
      </c>
      <c r="P34" s="7">
        <f>+P33</f>
        <v>0</v>
      </c>
      <c r="Q34" s="7">
        <f>+Q33</f>
        <v>0</v>
      </c>
      <c r="R34" s="7">
        <f>+R33</f>
        <v>0</v>
      </c>
      <c r="S34" s="43">
        <f>+S33</f>
        <v>0</v>
      </c>
      <c r="T34" s="43">
        <f>+T$14/7</f>
        <v>0</v>
      </c>
      <c r="U34" s="43">
        <f>+U$14/7</f>
        <v>0</v>
      </c>
      <c r="V34" s="43">
        <f>$V$14/7/2</f>
        <v>5019.0407142857148</v>
      </c>
      <c r="W34" s="43"/>
      <c r="X34" s="43"/>
      <c r="Y34" s="7"/>
      <c r="Z34" s="297"/>
    </row>
    <row r="35" spans="1:28" x14ac:dyDescent="0.25">
      <c r="A35" s="38"/>
      <c r="B35" s="3">
        <v>2013</v>
      </c>
      <c r="C35" s="13">
        <f t="shared" si="0"/>
        <v>-10038.08142857143</v>
      </c>
      <c r="D35" s="297"/>
      <c r="E35" s="297"/>
      <c r="F35" s="297"/>
      <c r="G35" s="297"/>
      <c r="H35" s="297"/>
      <c r="I35" s="297"/>
      <c r="J35" s="297"/>
      <c r="K35" s="297"/>
      <c r="L35" s="297"/>
      <c r="M35" s="297"/>
      <c r="N35" s="7"/>
      <c r="O35" s="7"/>
      <c r="P35" s="7">
        <f>P14/7/2</f>
        <v>0</v>
      </c>
      <c r="Q35" s="7">
        <f>Q14</f>
        <v>0</v>
      </c>
      <c r="R35" s="7">
        <f t="shared" ref="R35:U36" si="1">R34</f>
        <v>0</v>
      </c>
      <c r="S35" s="43">
        <f t="shared" si="1"/>
        <v>0</v>
      </c>
      <c r="T35" s="43">
        <f t="shared" si="1"/>
        <v>0</v>
      </c>
      <c r="U35" s="43">
        <f t="shared" si="1"/>
        <v>0</v>
      </c>
      <c r="V35" s="43">
        <f>$V$14/7</f>
        <v>10038.08142857143</v>
      </c>
      <c r="W35" s="43">
        <f>W14/7/2</f>
        <v>0</v>
      </c>
      <c r="X35" s="43"/>
      <c r="Y35" s="7"/>
      <c r="Z35" s="297"/>
    </row>
    <row r="36" spans="1:28" x14ac:dyDescent="0.25">
      <c r="A36" s="38"/>
      <c r="B36" s="3">
        <v>2014</v>
      </c>
      <c r="C36" s="13">
        <f t="shared" si="0"/>
        <v>-10038.08142857143</v>
      </c>
      <c r="D36" s="297"/>
      <c r="E36" s="297"/>
      <c r="F36" s="297"/>
      <c r="G36" s="297"/>
      <c r="H36" s="297"/>
      <c r="I36" s="297"/>
      <c r="J36" s="297"/>
      <c r="K36" s="297"/>
      <c r="L36" s="297"/>
      <c r="M36" s="297"/>
      <c r="N36" s="7"/>
      <c r="O36" s="7"/>
      <c r="P36" s="7"/>
      <c r="Q36" s="7">
        <f>Q14/7/2</f>
        <v>0</v>
      </c>
      <c r="R36" s="7">
        <f t="shared" si="1"/>
        <v>0</v>
      </c>
      <c r="S36" s="43">
        <f t="shared" si="1"/>
        <v>0</v>
      </c>
      <c r="T36" s="43">
        <f t="shared" si="1"/>
        <v>0</v>
      </c>
      <c r="U36" s="43">
        <f t="shared" si="1"/>
        <v>0</v>
      </c>
      <c r="V36" s="43">
        <f t="shared" ref="V36:V40" si="2">$V$14/7</f>
        <v>10038.08142857143</v>
      </c>
      <c r="W36" s="43">
        <f>W14</f>
        <v>0</v>
      </c>
      <c r="X36" s="43">
        <f>X14/7/2</f>
        <v>0</v>
      </c>
      <c r="Y36" s="7"/>
      <c r="Z36" s="297"/>
    </row>
    <row r="37" spans="1:28" x14ac:dyDescent="0.25">
      <c r="A37" s="38"/>
      <c r="B37" s="3">
        <v>2015</v>
      </c>
      <c r="C37" s="13">
        <f t="shared" si="0"/>
        <v>-10038.08142857143</v>
      </c>
      <c r="D37" s="297"/>
      <c r="E37" s="297"/>
      <c r="F37" s="297"/>
      <c r="G37" s="297"/>
      <c r="H37" s="297"/>
      <c r="I37" s="297"/>
      <c r="J37" s="297"/>
      <c r="K37" s="297"/>
      <c r="L37" s="297"/>
      <c r="M37" s="297"/>
      <c r="N37" s="7"/>
      <c r="O37" s="7"/>
      <c r="P37" s="7"/>
      <c r="Q37" s="7"/>
      <c r="R37" s="7">
        <f>R14/7/2</f>
        <v>0</v>
      </c>
      <c r="S37" s="43">
        <f>S36</f>
        <v>0</v>
      </c>
      <c r="T37" s="43">
        <f>T36</f>
        <v>0</v>
      </c>
      <c r="U37" s="43">
        <f>U36</f>
        <v>0</v>
      </c>
      <c r="V37" s="43">
        <f t="shared" si="2"/>
        <v>10038.08142857143</v>
      </c>
      <c r="W37" s="43">
        <f>W36</f>
        <v>0</v>
      </c>
      <c r="X37" s="43">
        <f>X14/7</f>
        <v>0</v>
      </c>
      <c r="Y37" s="7">
        <f>Y14/7/2</f>
        <v>0</v>
      </c>
      <c r="Z37" s="297"/>
    </row>
    <row r="38" spans="1:28" x14ac:dyDescent="0.25">
      <c r="A38" s="38"/>
      <c r="B38" s="3">
        <v>2016</v>
      </c>
      <c r="C38" s="13">
        <f t="shared" si="0"/>
        <v>-10038.08142857143</v>
      </c>
      <c r="D38" s="297"/>
      <c r="E38" s="297"/>
      <c r="F38" s="297"/>
      <c r="G38" s="297"/>
      <c r="H38" s="297"/>
      <c r="I38" s="297"/>
      <c r="J38" s="297"/>
      <c r="K38" s="297"/>
      <c r="L38" s="297"/>
      <c r="M38" s="297"/>
      <c r="N38" s="7"/>
      <c r="O38" s="7"/>
      <c r="P38" s="7"/>
      <c r="Q38" s="7"/>
      <c r="R38" s="7"/>
      <c r="S38" s="43"/>
      <c r="T38" s="43"/>
      <c r="U38" s="43"/>
      <c r="V38" s="43">
        <f t="shared" si="2"/>
        <v>10038.08142857143</v>
      </c>
      <c r="W38" s="43"/>
      <c r="X38" s="43">
        <f>+X14/7</f>
        <v>0</v>
      </c>
      <c r="Y38" s="7"/>
      <c r="Z38" s="297"/>
    </row>
    <row r="39" spans="1:28" x14ac:dyDescent="0.25">
      <c r="A39" s="38"/>
      <c r="B39" s="3">
        <v>2017</v>
      </c>
      <c r="C39" s="13">
        <f t="shared" si="0"/>
        <v>-10038.08142857143</v>
      </c>
      <c r="D39" s="297"/>
      <c r="E39" s="297"/>
      <c r="F39" s="297"/>
      <c r="G39" s="297"/>
      <c r="H39" s="297"/>
      <c r="I39" s="297"/>
      <c r="J39" s="297"/>
      <c r="K39" s="297"/>
      <c r="L39" s="297"/>
      <c r="M39" s="297"/>
      <c r="N39" s="7"/>
      <c r="O39" s="7"/>
      <c r="P39" s="7"/>
      <c r="Q39" s="7"/>
      <c r="R39" s="7"/>
      <c r="S39" s="43"/>
      <c r="T39" s="43"/>
      <c r="U39" s="43"/>
      <c r="V39" s="43">
        <f t="shared" si="2"/>
        <v>10038.08142857143</v>
      </c>
      <c r="W39" s="43"/>
      <c r="X39" s="43"/>
      <c r="Y39" s="7"/>
      <c r="Z39" s="297"/>
    </row>
    <row r="40" spans="1:28" x14ac:dyDescent="0.25">
      <c r="A40" s="38"/>
      <c r="B40" s="3">
        <v>2018</v>
      </c>
      <c r="C40" s="13">
        <f>-SUM(D40:AB40)</f>
        <v>-10038.08142857143</v>
      </c>
      <c r="D40" s="297"/>
      <c r="E40" s="297"/>
      <c r="F40" s="297"/>
      <c r="G40" s="297"/>
      <c r="H40" s="297"/>
      <c r="I40" s="297"/>
      <c r="J40" s="297"/>
      <c r="K40" s="297"/>
      <c r="L40" s="297"/>
      <c r="M40" s="297"/>
      <c r="N40" s="7"/>
      <c r="O40" s="7"/>
      <c r="P40" s="7"/>
      <c r="Q40" s="7"/>
      <c r="R40" s="7"/>
      <c r="S40" s="43"/>
      <c r="T40" s="43"/>
      <c r="U40" s="43"/>
      <c r="V40" s="43">
        <f t="shared" si="2"/>
        <v>10038.08142857143</v>
      </c>
      <c r="W40" s="43"/>
      <c r="X40" s="43"/>
      <c r="Y40" s="7"/>
      <c r="Z40" s="297"/>
    </row>
    <row r="41" spans="1:28" x14ac:dyDescent="0.25">
      <c r="A41" s="38"/>
      <c r="B41" s="3">
        <v>2019</v>
      </c>
      <c r="C41" s="13">
        <f>-SUM(D41:AB41)</f>
        <v>-5019.0407142857148</v>
      </c>
      <c r="D41" s="297"/>
      <c r="E41" s="297"/>
      <c r="F41" s="297"/>
      <c r="G41" s="297"/>
      <c r="H41" s="297"/>
      <c r="I41" s="297"/>
      <c r="J41" s="297"/>
      <c r="K41" s="297"/>
      <c r="L41" s="297"/>
      <c r="M41" s="297"/>
      <c r="N41" s="7"/>
      <c r="O41" s="7"/>
      <c r="P41" s="7"/>
      <c r="Q41" s="7"/>
      <c r="R41" s="7"/>
      <c r="S41" s="43"/>
      <c r="T41" s="43"/>
      <c r="U41" s="43"/>
      <c r="V41" s="43">
        <f>$V$14/7/2</f>
        <v>5019.0407142857148</v>
      </c>
      <c r="W41" s="43"/>
      <c r="X41" s="43"/>
      <c r="Y41" s="7"/>
      <c r="Z41" s="297"/>
    </row>
    <row r="42" spans="1:28" x14ac:dyDescent="0.25">
      <c r="A42" s="38"/>
      <c r="B42" s="3"/>
      <c r="C42" s="12"/>
      <c r="D42" s="298"/>
      <c r="E42" s="298"/>
      <c r="F42" s="298"/>
      <c r="G42" s="298"/>
      <c r="H42" s="298"/>
      <c r="I42" s="298"/>
      <c r="J42" s="298"/>
      <c r="K42" s="298"/>
      <c r="L42" s="298"/>
      <c r="M42" s="298"/>
      <c r="N42" s="298"/>
      <c r="O42" s="298"/>
      <c r="P42" s="298"/>
      <c r="Q42" s="298"/>
      <c r="R42" s="298"/>
      <c r="S42" s="298"/>
      <c r="T42" s="298"/>
      <c r="U42" s="338"/>
      <c r="V42" s="275"/>
      <c r="W42" s="275"/>
      <c r="X42" s="275"/>
      <c r="Y42" s="297"/>
      <c r="Z42" s="297"/>
    </row>
    <row r="43" spans="1:28" x14ac:dyDescent="0.25">
      <c r="A43" s="38" t="s">
        <v>62</v>
      </c>
      <c r="B43" s="297">
        <f>SUM(D43:Y43)</f>
        <v>0</v>
      </c>
      <c r="C43" s="275">
        <f>SUM(C16:C42)</f>
        <v>-70266.570000000007</v>
      </c>
      <c r="D43" s="297">
        <f>-SUM(D16:D42)+D14</f>
        <v>0</v>
      </c>
      <c r="E43" s="297">
        <f t="shared" ref="E43:T43" si="3">-SUM(E16:E42)+E14</f>
        <v>0</v>
      </c>
      <c r="F43" s="297">
        <f t="shared" si="3"/>
        <v>0</v>
      </c>
      <c r="G43" s="297">
        <f t="shared" si="3"/>
        <v>0</v>
      </c>
      <c r="H43" s="297">
        <f t="shared" si="3"/>
        <v>0</v>
      </c>
      <c r="I43" s="297">
        <f t="shared" si="3"/>
        <v>0</v>
      </c>
      <c r="J43" s="297">
        <f t="shared" si="3"/>
        <v>0</v>
      </c>
      <c r="K43" s="297">
        <f t="shared" si="3"/>
        <v>0</v>
      </c>
      <c r="L43" s="297">
        <f t="shared" si="3"/>
        <v>0</v>
      </c>
      <c r="M43" s="297">
        <f t="shared" si="3"/>
        <v>0</v>
      </c>
      <c r="N43" s="297">
        <f t="shared" si="3"/>
        <v>0</v>
      </c>
      <c r="O43" s="297">
        <f t="shared" si="3"/>
        <v>0</v>
      </c>
      <c r="P43" s="297">
        <f t="shared" si="3"/>
        <v>0</v>
      </c>
      <c r="Q43" s="297">
        <f t="shared" si="3"/>
        <v>0</v>
      </c>
      <c r="R43" s="297">
        <f t="shared" si="3"/>
        <v>0</v>
      </c>
      <c r="S43" s="297">
        <f t="shared" si="3"/>
        <v>0</v>
      </c>
      <c r="T43" s="297">
        <f t="shared" si="3"/>
        <v>0</v>
      </c>
      <c r="U43" s="330">
        <f>-SUM(U16:U42)+U14</f>
        <v>0</v>
      </c>
      <c r="V43" s="330">
        <f t="shared" ref="V43:AB43" si="4">-SUM(V16:V42)+V14</f>
        <v>0</v>
      </c>
      <c r="W43" s="330">
        <f t="shared" si="4"/>
        <v>0</v>
      </c>
      <c r="X43" s="330">
        <f t="shared" si="4"/>
        <v>0</v>
      </c>
      <c r="Y43" s="330">
        <f t="shared" si="4"/>
        <v>0</v>
      </c>
      <c r="Z43" s="330">
        <f t="shared" si="4"/>
        <v>0</v>
      </c>
      <c r="AA43" s="330">
        <f t="shared" si="4"/>
        <v>0</v>
      </c>
      <c r="AB43" s="330">
        <f t="shared" si="4"/>
        <v>0</v>
      </c>
    </row>
    <row r="44" spans="1:28" x14ac:dyDescent="0.25">
      <c r="A44" s="38"/>
      <c r="B44" s="275"/>
      <c r="C44" s="299"/>
      <c r="D44" s="297"/>
      <c r="E44" s="297"/>
      <c r="F44" s="297"/>
      <c r="G44" s="297"/>
      <c r="H44" s="297"/>
      <c r="I44" s="297"/>
      <c r="J44" s="297"/>
      <c r="K44" s="297"/>
      <c r="L44" s="297"/>
      <c r="M44" s="297"/>
      <c r="N44" s="297"/>
      <c r="O44" s="297"/>
      <c r="P44" s="297"/>
      <c r="Q44" s="297"/>
      <c r="R44" s="297"/>
      <c r="S44" s="297"/>
      <c r="T44" s="297"/>
      <c r="U44" s="297"/>
      <c r="V44" s="297"/>
      <c r="W44" s="297"/>
      <c r="X44" s="297"/>
      <c r="Y44" s="297"/>
      <c r="Z44" s="297"/>
    </row>
    <row r="45" spans="1:28" x14ac:dyDescent="0.25">
      <c r="A45" s="39" t="s">
        <v>63</v>
      </c>
      <c r="B45" s="3"/>
      <c r="C45" s="30">
        <f>+C14+C43</f>
        <v>0</v>
      </c>
      <c r="D45" s="297"/>
      <c r="E45" s="297"/>
      <c r="F45" s="297"/>
      <c r="G45" s="297"/>
      <c r="H45" s="297"/>
      <c r="I45" s="297"/>
      <c r="J45" s="297"/>
      <c r="K45" s="297"/>
      <c r="L45" s="297"/>
      <c r="M45" s="297"/>
      <c r="N45" s="297"/>
      <c r="O45" s="297"/>
      <c r="P45" s="297"/>
      <c r="Q45" s="297"/>
      <c r="R45" s="297"/>
      <c r="S45" s="297"/>
      <c r="T45" s="297"/>
      <c r="U45" s="297"/>
      <c r="V45" s="297"/>
      <c r="W45" s="297"/>
      <c r="X45" s="297"/>
      <c r="Y45" s="297"/>
      <c r="Z45" s="297"/>
    </row>
    <row r="46" spans="1:28" x14ac:dyDescent="0.25">
      <c r="A46" s="3"/>
      <c r="B46" s="3"/>
      <c r="C46" s="3"/>
      <c r="D46" s="297"/>
      <c r="E46" s="297"/>
      <c r="F46" s="297"/>
      <c r="G46" s="297"/>
      <c r="H46" s="297"/>
      <c r="I46" s="297"/>
      <c r="J46" s="297"/>
      <c r="K46" s="297"/>
      <c r="L46" s="297"/>
      <c r="M46" s="297"/>
      <c r="N46" s="297"/>
      <c r="O46" s="297"/>
      <c r="P46" s="297"/>
      <c r="Q46" s="297"/>
      <c r="R46" s="297"/>
      <c r="S46" s="297"/>
      <c r="T46" s="297"/>
      <c r="U46" s="297"/>
      <c r="V46" s="297"/>
      <c r="W46" s="297"/>
      <c r="X46" s="297"/>
      <c r="Y46" s="297"/>
      <c r="Z46" s="297"/>
    </row>
    <row r="47" spans="1:28" x14ac:dyDescent="0.25">
      <c r="A47" s="3"/>
      <c r="B47" s="36"/>
      <c r="C47" s="3"/>
      <c r="D47" s="297"/>
      <c r="E47" s="297"/>
      <c r="F47" s="297"/>
      <c r="G47" s="297"/>
      <c r="H47" s="297"/>
      <c r="I47" s="297"/>
      <c r="J47" s="297"/>
      <c r="K47" s="297"/>
      <c r="L47" s="297"/>
      <c r="M47" s="297"/>
      <c r="N47" s="297"/>
      <c r="O47" s="297"/>
      <c r="P47" s="297"/>
      <c r="Q47" s="297"/>
      <c r="R47" s="297"/>
      <c r="S47" s="297"/>
      <c r="T47" s="297"/>
      <c r="U47" s="297"/>
      <c r="V47" s="297"/>
      <c r="W47" s="297"/>
      <c r="X47" s="297"/>
      <c r="Y47" s="297"/>
      <c r="Z47" s="297"/>
    </row>
    <row r="48" spans="1:28" x14ac:dyDescent="0.25">
      <c r="A48" s="3"/>
      <c r="B48" s="3"/>
      <c r="C48" s="3"/>
      <c r="E48" s="297"/>
      <c r="F48" s="301"/>
      <c r="G48" s="301"/>
      <c r="H48" s="301"/>
      <c r="I48" s="301"/>
      <c r="J48" s="301"/>
      <c r="K48" s="301"/>
      <c r="L48" s="301"/>
      <c r="M48" s="301"/>
      <c r="N48" s="297">
        <f>SUM(E32:E48)</f>
        <v>0</v>
      </c>
      <c r="O48" s="301"/>
      <c r="P48" s="301"/>
      <c r="Q48" s="301"/>
      <c r="R48" s="301"/>
      <c r="S48" s="301"/>
    </row>
    <row r="49" spans="2:19" x14ac:dyDescent="0.25">
      <c r="B49" s="3"/>
      <c r="C49" s="3"/>
      <c r="E49" s="301"/>
      <c r="F49" s="301"/>
      <c r="G49" s="301"/>
      <c r="H49" s="301"/>
      <c r="I49" s="301"/>
      <c r="J49" s="301"/>
      <c r="K49" s="301"/>
      <c r="L49" s="301"/>
      <c r="M49" s="301"/>
      <c r="N49" s="301"/>
      <c r="O49" s="301"/>
      <c r="P49" s="301"/>
      <c r="Q49" s="301"/>
      <c r="R49" s="301"/>
      <c r="S49" s="301"/>
    </row>
    <row r="50" spans="2:19" x14ac:dyDescent="0.25">
      <c r="E50" s="301"/>
      <c r="F50" s="301"/>
      <c r="G50" s="301"/>
      <c r="H50" s="301"/>
      <c r="I50" s="301"/>
      <c r="J50" s="301"/>
      <c r="K50" s="301"/>
      <c r="L50" s="301"/>
      <c r="M50" s="301"/>
      <c r="N50" s="301"/>
      <c r="O50" s="301"/>
      <c r="P50" s="301"/>
      <c r="Q50" s="301"/>
      <c r="R50" s="301"/>
      <c r="S50" s="301"/>
    </row>
    <row r="51" spans="2:19" x14ac:dyDescent="0.25">
      <c r="E51" s="301"/>
      <c r="F51" s="301"/>
      <c r="G51" s="301"/>
      <c r="H51" s="301"/>
      <c r="I51" s="301"/>
      <c r="J51" s="301"/>
      <c r="K51" s="301"/>
      <c r="L51" s="301"/>
      <c r="M51" s="301"/>
      <c r="N51" s="301"/>
      <c r="O51" s="301"/>
      <c r="P51" s="301"/>
      <c r="Q51" s="301"/>
      <c r="R51" s="301"/>
      <c r="S51" s="301"/>
    </row>
    <row r="52" spans="2:19" x14ac:dyDescent="0.25">
      <c r="E52" s="301"/>
      <c r="F52" s="301"/>
      <c r="G52" s="301"/>
      <c r="H52" s="301"/>
      <c r="I52" s="301"/>
      <c r="J52" s="301"/>
      <c r="K52" s="301"/>
      <c r="L52" s="301"/>
      <c r="M52" s="301"/>
      <c r="N52" s="301"/>
      <c r="O52" s="301"/>
      <c r="P52" s="301"/>
      <c r="Q52" s="301"/>
      <c r="R52" s="301"/>
      <c r="S52" s="301"/>
    </row>
    <row r="53" spans="2:19" x14ac:dyDescent="0.25">
      <c r="E53" s="301"/>
      <c r="F53" s="301"/>
      <c r="G53" s="301"/>
      <c r="H53" s="301"/>
      <c r="I53" s="301"/>
      <c r="J53" s="301"/>
      <c r="K53" s="301"/>
      <c r="L53" s="301"/>
      <c r="M53" s="301"/>
      <c r="N53" s="301"/>
      <c r="O53" s="301"/>
      <c r="P53" s="301"/>
      <c r="Q53" s="301"/>
      <c r="R53" s="301"/>
      <c r="S53" s="301"/>
    </row>
    <row r="54" spans="2:19" x14ac:dyDescent="0.25">
      <c r="E54" s="301"/>
      <c r="F54" s="301"/>
      <c r="G54" s="301"/>
      <c r="H54" s="301"/>
      <c r="I54" s="301"/>
      <c r="J54" s="301"/>
      <c r="K54" s="301"/>
      <c r="L54" s="301"/>
      <c r="M54" s="301"/>
      <c r="N54" s="301"/>
      <c r="O54" s="301"/>
      <c r="P54" s="301"/>
      <c r="Q54" s="301"/>
      <c r="R54" s="301"/>
      <c r="S54" s="301"/>
    </row>
    <row r="55" spans="2:19" x14ac:dyDescent="0.25">
      <c r="E55" s="301"/>
      <c r="F55" s="301"/>
      <c r="G55" s="301"/>
      <c r="H55" s="301"/>
      <c r="I55" s="301"/>
      <c r="J55" s="301"/>
      <c r="K55" s="301"/>
      <c r="L55" s="301"/>
      <c r="M55" s="301"/>
      <c r="N55" s="301"/>
      <c r="O55" s="301"/>
      <c r="P55" s="301"/>
      <c r="Q55" s="301"/>
      <c r="R55" s="301"/>
      <c r="S55" s="301"/>
    </row>
    <row r="56" spans="2:19" x14ac:dyDescent="0.25">
      <c r="E56" s="301"/>
      <c r="F56" s="301"/>
      <c r="G56" s="301"/>
      <c r="H56" s="301"/>
      <c r="I56" s="301"/>
      <c r="J56" s="301"/>
      <c r="K56" s="301"/>
      <c r="L56" s="301"/>
      <c r="M56" s="301"/>
      <c r="N56" s="301"/>
      <c r="O56" s="301"/>
      <c r="P56" s="301"/>
      <c r="Q56" s="301"/>
      <c r="R56" s="301"/>
      <c r="S56" s="301"/>
    </row>
    <row r="57" spans="2:19" x14ac:dyDescent="0.25">
      <c r="E57" s="301"/>
      <c r="F57" s="301"/>
      <c r="G57" s="301"/>
      <c r="H57" s="301"/>
      <c r="I57" s="301"/>
      <c r="J57" s="301"/>
      <c r="K57" s="301"/>
      <c r="L57" s="301"/>
      <c r="M57" s="301"/>
      <c r="N57" s="301"/>
      <c r="O57" s="301"/>
      <c r="P57" s="301"/>
      <c r="Q57" s="301"/>
      <c r="R57" s="301"/>
      <c r="S57" s="301"/>
    </row>
    <row r="58" spans="2:19" x14ac:dyDescent="0.25">
      <c r="E58" s="301"/>
      <c r="F58" s="301"/>
      <c r="G58" s="301"/>
      <c r="H58" s="301"/>
      <c r="I58" s="301"/>
      <c r="J58" s="301"/>
      <c r="K58" s="301"/>
      <c r="L58" s="301"/>
      <c r="M58" s="301"/>
      <c r="N58" s="301"/>
      <c r="O58" s="301"/>
      <c r="P58" s="301"/>
      <c r="Q58" s="301"/>
      <c r="R58" s="301"/>
      <c r="S58" s="301"/>
    </row>
    <row r="59" spans="2:19" x14ac:dyDescent="0.25">
      <c r="E59" s="301"/>
      <c r="F59" s="301"/>
      <c r="G59" s="301"/>
      <c r="H59" s="301"/>
      <c r="I59" s="301"/>
      <c r="J59" s="301"/>
      <c r="K59" s="301"/>
      <c r="L59" s="301"/>
      <c r="M59" s="301"/>
      <c r="N59" s="301"/>
      <c r="O59" s="301"/>
      <c r="P59" s="301"/>
      <c r="Q59" s="301"/>
      <c r="R59" s="301"/>
      <c r="S59" s="301"/>
    </row>
  </sheetData>
  <pageMargins left="0.7" right="0.7" top="0.75" bottom="0.75" header="0.3" footer="0.3"/>
  <pageSetup scale="69" orientation="landscape" horizontalDpi="4294967294" verticalDpi="4294967294" r:id="rId1"/>
  <headerFooter>
    <oddFooter>&amp;Z&amp;F&amp;RPage &amp;P</oddFooter>
  </headerFooter>
  <ignoredErrors>
    <ignoredError sqref="V37" formula="1"/>
  </ignoredErrors>
</worksheet>
</file>

<file path=xl/worksheets/sheet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900-000000000000}">
  <sheetPr codeName="Sheet131">
    <tabColor theme="6" tint="-0.249977111117893"/>
    <pageSetUpPr fitToPage="1"/>
  </sheetPr>
  <dimension ref="A1:AE61"/>
  <sheetViews>
    <sheetView workbookViewId="0"/>
  </sheetViews>
  <sheetFormatPr defaultColWidth="8.85546875" defaultRowHeight="15" x14ac:dyDescent="0.25"/>
  <cols>
    <col min="1" max="1" width="20.85546875" customWidth="1"/>
    <col min="2" max="2" width="8.7109375" customWidth="1"/>
    <col min="3" max="3" width="12.85546875" customWidth="1"/>
    <col min="4" max="12" width="7.42578125" hidden="1" customWidth="1"/>
    <col min="13" max="13" width="7.5703125" hidden="1" customWidth="1"/>
    <col min="14" max="25" width="10.42578125" customWidth="1"/>
  </cols>
  <sheetData>
    <row r="1" spans="1:31" x14ac:dyDescent="0.25">
      <c r="A1" s="11" t="s">
        <v>10</v>
      </c>
      <c r="O1" t="s">
        <v>647</v>
      </c>
    </row>
    <row r="2" spans="1:31" x14ac:dyDescent="0.25">
      <c r="A2" s="9" t="s">
        <v>438</v>
      </c>
    </row>
    <row r="3" spans="1:31" x14ac:dyDescent="0.25">
      <c r="A3" s="9" t="s">
        <v>918</v>
      </c>
    </row>
    <row r="4" spans="1:31" x14ac:dyDescent="0.25">
      <c r="R4" s="40" t="s">
        <v>4</v>
      </c>
      <c r="S4" s="41"/>
      <c r="T4" s="40" t="s">
        <v>8</v>
      </c>
    </row>
    <row r="5" spans="1:31" x14ac:dyDescent="0.25">
      <c r="A5" s="10" t="s">
        <v>9</v>
      </c>
      <c r="B5" s="12" t="s">
        <v>64</v>
      </c>
      <c r="C5" s="12" t="s">
        <v>12</v>
      </c>
      <c r="R5" s="42" t="s">
        <v>2</v>
      </c>
      <c r="S5" s="42" t="s">
        <v>60</v>
      </c>
      <c r="T5" s="42" t="s">
        <v>7</v>
      </c>
    </row>
    <row r="6" spans="1:31" x14ac:dyDescent="0.25">
      <c r="B6" s="3"/>
      <c r="R6" s="3"/>
    </row>
    <row r="7" spans="1:31" x14ac:dyDescent="0.25">
      <c r="A7" s="213" t="s">
        <v>938</v>
      </c>
      <c r="B7" s="212"/>
      <c r="C7" s="214" t="s">
        <v>939</v>
      </c>
      <c r="D7" s="293"/>
      <c r="E7" s="293"/>
      <c r="F7" s="293"/>
      <c r="G7" s="293"/>
      <c r="H7" s="293"/>
      <c r="I7" s="293"/>
      <c r="J7" s="293"/>
      <c r="K7" s="293"/>
      <c r="L7" s="293"/>
      <c r="M7" s="293"/>
      <c r="N7" s="293"/>
      <c r="O7" s="294"/>
      <c r="P7" s="6"/>
      <c r="Q7" s="6"/>
      <c r="R7" s="13">
        <f>+C14</f>
        <v>48428.184999999998</v>
      </c>
      <c r="S7" s="13">
        <f>+-C45</f>
        <v>48428.184999999998</v>
      </c>
      <c r="T7" s="13">
        <f>+R7-S7</f>
        <v>0</v>
      </c>
    </row>
    <row r="8" spans="1:31" x14ac:dyDescent="0.25">
      <c r="A8" s="213"/>
      <c r="B8" s="3">
        <v>831</v>
      </c>
      <c r="D8" s="293"/>
      <c r="E8" s="293"/>
      <c r="F8" s="293"/>
      <c r="G8" s="293"/>
      <c r="H8" s="293"/>
      <c r="I8" s="293"/>
      <c r="J8" s="293"/>
      <c r="K8" s="293"/>
      <c r="L8" s="293"/>
      <c r="M8" s="293"/>
      <c r="N8" s="293"/>
      <c r="O8" s="294"/>
      <c r="P8" s="6"/>
      <c r="Q8" s="6"/>
    </row>
    <row r="9" spans="1:31" x14ac:dyDescent="0.25">
      <c r="A9" s="2"/>
      <c r="B9" s="3"/>
      <c r="D9" s="293"/>
      <c r="E9" s="293"/>
      <c r="F9" s="293"/>
      <c r="G9" s="293"/>
      <c r="H9" s="293"/>
      <c r="I9" s="293"/>
      <c r="J9" s="293"/>
      <c r="K9" s="293"/>
      <c r="L9" s="293"/>
      <c r="M9" s="293"/>
      <c r="N9" s="293"/>
      <c r="O9" s="294"/>
      <c r="P9" s="6"/>
      <c r="Q9" s="6"/>
    </row>
    <row r="10" spans="1:31" x14ac:dyDescent="0.25">
      <c r="B10" s="3"/>
    </row>
    <row r="11" spans="1:31" x14ac:dyDescent="0.25">
      <c r="A11" s="686" t="s">
        <v>66</v>
      </c>
      <c r="B11" s="212" t="s">
        <v>74</v>
      </c>
      <c r="C11" s="214"/>
    </row>
    <row r="12" spans="1:31" x14ac:dyDescent="0.25">
      <c r="B12" s="28"/>
      <c r="C12" s="2"/>
    </row>
    <row r="13" spans="1:31" x14ac:dyDescent="0.25">
      <c r="A13" s="9" t="s">
        <v>5</v>
      </c>
      <c r="C13" s="31" t="s">
        <v>3</v>
      </c>
      <c r="D13" s="32">
        <v>1994</v>
      </c>
      <c r="E13" s="32">
        <v>1995</v>
      </c>
      <c r="F13" s="32">
        <v>1996</v>
      </c>
      <c r="G13" s="32">
        <v>1997</v>
      </c>
      <c r="H13" s="32">
        <v>1998</v>
      </c>
      <c r="I13" s="32">
        <v>1999</v>
      </c>
      <c r="J13" s="32">
        <v>2000</v>
      </c>
      <c r="K13" s="32">
        <v>2001</v>
      </c>
      <c r="L13" s="32">
        <v>2002</v>
      </c>
      <c r="M13" s="32">
        <v>2003</v>
      </c>
      <c r="N13" s="32">
        <v>2004</v>
      </c>
      <c r="O13" s="32">
        <v>2005</v>
      </c>
      <c r="P13" s="32">
        <v>2006</v>
      </c>
      <c r="Q13" s="32">
        <v>2007</v>
      </c>
      <c r="R13" s="32">
        <v>2008</v>
      </c>
      <c r="S13" s="32">
        <v>2009</v>
      </c>
      <c r="T13" s="32">
        <v>2010</v>
      </c>
      <c r="U13" s="32">
        <v>2011</v>
      </c>
      <c r="V13" s="32">
        <v>2012</v>
      </c>
      <c r="W13" s="32">
        <v>2013</v>
      </c>
      <c r="X13" s="32">
        <v>2014</v>
      </c>
      <c r="Y13" s="328">
        <v>2015</v>
      </c>
      <c r="Z13" s="32">
        <v>2016</v>
      </c>
      <c r="AA13" s="328">
        <v>2017</v>
      </c>
      <c r="AB13" s="32">
        <v>2018</v>
      </c>
      <c r="AC13" s="328">
        <v>2019</v>
      </c>
      <c r="AD13" s="328">
        <v>2020</v>
      </c>
      <c r="AE13" s="328">
        <v>2021</v>
      </c>
    </row>
    <row r="14" spans="1:31" x14ac:dyDescent="0.25">
      <c r="A14" s="9" t="s">
        <v>73</v>
      </c>
      <c r="C14" s="295">
        <f>SUM(D14:Y14)</f>
        <v>48428.184999999998</v>
      </c>
      <c r="D14" s="233">
        <v>0</v>
      </c>
      <c r="E14" s="233">
        <v>0</v>
      </c>
      <c r="F14" s="233">
        <v>0</v>
      </c>
      <c r="G14" s="233">
        <v>0</v>
      </c>
      <c r="H14" s="233">
        <v>0</v>
      </c>
      <c r="I14" s="233">
        <v>0</v>
      </c>
      <c r="J14" s="233">
        <v>0</v>
      </c>
      <c r="K14" s="233">
        <v>0</v>
      </c>
      <c r="L14" s="233">
        <v>0</v>
      </c>
      <c r="M14" s="233">
        <v>0</v>
      </c>
      <c r="N14" s="233"/>
      <c r="O14" s="233"/>
      <c r="P14" s="233"/>
      <c r="Q14" s="233"/>
      <c r="R14" s="233"/>
      <c r="S14" s="233"/>
      <c r="T14" s="233"/>
      <c r="U14" s="233"/>
      <c r="V14" s="233"/>
      <c r="W14" s="233">
        <v>0</v>
      </c>
      <c r="X14" s="233">
        <f>96856.37/2</f>
        <v>48428.184999999998</v>
      </c>
    </row>
    <row r="15" spans="1:31" x14ac:dyDescent="0.25">
      <c r="A15" s="34"/>
      <c r="B15" s="2"/>
      <c r="C15" s="2"/>
      <c r="S15" s="233"/>
      <c r="T15" s="233"/>
      <c r="U15" s="233"/>
      <c r="V15" s="233"/>
      <c r="W15" s="233"/>
      <c r="X15" s="233"/>
    </row>
    <row r="16" spans="1:31" x14ac:dyDescent="0.25">
      <c r="A16" s="9" t="s">
        <v>6</v>
      </c>
      <c r="B16" s="3">
        <v>1994</v>
      </c>
      <c r="C16" s="13">
        <f>-SUM(D16:Y16)</f>
        <v>0</v>
      </c>
      <c r="D16" s="297">
        <f>+D$14/7/2</f>
        <v>0</v>
      </c>
      <c r="E16" s="297"/>
      <c r="F16" s="297"/>
      <c r="G16" s="297"/>
      <c r="H16" s="297"/>
      <c r="I16" s="297"/>
      <c r="J16" s="297"/>
      <c r="K16" s="297"/>
      <c r="L16" s="297"/>
      <c r="M16" s="297"/>
      <c r="N16" s="297"/>
      <c r="O16" s="297"/>
      <c r="P16" s="297"/>
      <c r="Q16" s="297"/>
      <c r="R16" s="297"/>
      <c r="S16" s="233"/>
      <c r="T16" s="233"/>
      <c r="U16" s="233"/>
      <c r="V16" s="233"/>
      <c r="W16" s="233"/>
      <c r="X16" s="233"/>
      <c r="Y16" s="297"/>
      <c r="Z16" s="297"/>
    </row>
    <row r="17" spans="1:26" x14ac:dyDescent="0.25">
      <c r="B17" s="3">
        <v>1995</v>
      </c>
      <c r="C17" s="13">
        <f t="shared" ref="C17:C39" si="0">-SUM(D17:Y17)</f>
        <v>0</v>
      </c>
      <c r="D17" s="297">
        <f>+D$14/7</f>
        <v>0</v>
      </c>
      <c r="E17" s="297">
        <f>+E$14/7/2</f>
        <v>0</v>
      </c>
      <c r="F17" s="297"/>
      <c r="G17" s="297"/>
      <c r="H17" s="297"/>
      <c r="I17" s="297"/>
      <c r="J17" s="297"/>
      <c r="K17" s="297"/>
      <c r="L17" s="297"/>
      <c r="M17" s="297"/>
      <c r="N17" s="297"/>
      <c r="O17" s="297"/>
      <c r="P17" s="297"/>
      <c r="Q17" s="297"/>
      <c r="R17" s="297"/>
      <c r="S17" s="233"/>
      <c r="T17" s="233"/>
      <c r="U17" s="233"/>
      <c r="V17" s="233"/>
      <c r="W17" s="233"/>
      <c r="X17" s="233"/>
      <c r="Y17" s="297"/>
      <c r="Z17" s="297"/>
    </row>
    <row r="18" spans="1:26" x14ac:dyDescent="0.25">
      <c r="B18" s="3">
        <v>1996</v>
      </c>
      <c r="C18" s="13">
        <f t="shared" si="0"/>
        <v>0</v>
      </c>
      <c r="D18" s="297">
        <f>+D17</f>
        <v>0</v>
      </c>
      <c r="E18" s="297">
        <f>+E$14/7</f>
        <v>0</v>
      </c>
      <c r="F18" s="297">
        <f>+F$14/7/2</f>
        <v>0</v>
      </c>
      <c r="G18" s="297"/>
      <c r="H18" s="297"/>
      <c r="I18" s="297"/>
      <c r="J18" s="297"/>
      <c r="K18" s="297"/>
      <c r="L18" s="297"/>
      <c r="M18" s="297"/>
      <c r="N18" s="297"/>
      <c r="O18" s="297"/>
      <c r="P18" s="297"/>
      <c r="Q18" s="297"/>
      <c r="R18" s="297"/>
      <c r="S18" s="233"/>
      <c r="T18" s="233"/>
      <c r="U18" s="233"/>
      <c r="V18" s="233"/>
      <c r="W18" s="233"/>
      <c r="X18" s="233"/>
      <c r="Y18" s="297"/>
      <c r="Z18" s="297"/>
    </row>
    <row r="19" spans="1:26" x14ac:dyDescent="0.25">
      <c r="B19" s="3">
        <v>1997</v>
      </c>
      <c r="C19" s="13">
        <f t="shared" si="0"/>
        <v>0</v>
      </c>
      <c r="D19" s="297">
        <f>+D18</f>
        <v>0</v>
      </c>
      <c r="E19" s="297">
        <f>+E18</f>
        <v>0</v>
      </c>
      <c r="F19" s="297">
        <f>+F$14/7</f>
        <v>0</v>
      </c>
      <c r="G19" s="297">
        <f>+G$14/7/2</f>
        <v>0</v>
      </c>
      <c r="H19" s="297"/>
      <c r="I19" s="297"/>
      <c r="J19" s="297"/>
      <c r="K19" s="297"/>
      <c r="L19" s="297"/>
      <c r="M19" s="297"/>
      <c r="N19" s="297"/>
      <c r="O19" s="297"/>
      <c r="P19" s="297"/>
      <c r="Q19" s="297"/>
      <c r="R19" s="297"/>
      <c r="S19" s="233"/>
      <c r="T19" s="233"/>
      <c r="U19" s="233"/>
      <c r="V19" s="233"/>
      <c r="W19" s="233"/>
      <c r="X19" s="233"/>
      <c r="Y19" s="297"/>
      <c r="Z19" s="297"/>
    </row>
    <row r="20" spans="1:26" x14ac:dyDescent="0.25">
      <c r="B20" s="3">
        <v>1998</v>
      </c>
      <c r="C20" s="13">
        <f t="shared" si="0"/>
        <v>0</v>
      </c>
      <c r="D20" s="297">
        <f>+D19</f>
        <v>0</v>
      </c>
      <c r="E20" s="297">
        <f>+E19</f>
        <v>0</v>
      </c>
      <c r="F20" s="297">
        <f>+F19</f>
        <v>0</v>
      </c>
      <c r="G20" s="297">
        <f>+G$14/7</f>
        <v>0</v>
      </c>
      <c r="H20" s="297">
        <f>+H$14/7/2</f>
        <v>0</v>
      </c>
      <c r="I20" s="297"/>
      <c r="J20" s="297"/>
      <c r="K20" s="297"/>
      <c r="L20" s="297"/>
      <c r="M20" s="297"/>
      <c r="N20" s="297"/>
      <c r="O20" s="297"/>
      <c r="P20" s="297"/>
      <c r="Q20" s="297"/>
      <c r="R20" s="297"/>
      <c r="S20" s="233"/>
      <c r="T20" s="233"/>
      <c r="U20" s="233"/>
      <c r="V20" s="233"/>
      <c r="W20" s="233"/>
      <c r="X20" s="233"/>
      <c r="Y20" s="297"/>
      <c r="Z20" s="297"/>
    </row>
    <row r="21" spans="1:26" x14ac:dyDescent="0.25">
      <c r="B21" s="3">
        <v>1999</v>
      </c>
      <c r="C21" s="13">
        <f t="shared" si="0"/>
        <v>0</v>
      </c>
      <c r="D21" s="297">
        <f>+D20</f>
        <v>0</v>
      </c>
      <c r="E21" s="297">
        <f>+E20</f>
        <v>0</v>
      </c>
      <c r="F21" s="297">
        <f>+F20</f>
        <v>0</v>
      </c>
      <c r="G21" s="297">
        <f>+G20</f>
        <v>0</v>
      </c>
      <c r="H21" s="297">
        <f>+H$14/7</f>
        <v>0</v>
      </c>
      <c r="I21" s="297">
        <f>+I$14/7/2</f>
        <v>0</v>
      </c>
      <c r="J21" s="297"/>
      <c r="K21" s="297"/>
      <c r="L21" s="297"/>
      <c r="M21" s="297"/>
      <c r="N21" s="297"/>
      <c r="O21" s="297"/>
      <c r="P21" s="297"/>
      <c r="Q21" s="297"/>
      <c r="R21" s="297"/>
      <c r="S21" s="233"/>
      <c r="T21" s="233"/>
      <c r="U21" s="233"/>
      <c r="V21" s="233"/>
      <c r="W21" s="233"/>
      <c r="X21" s="233"/>
      <c r="Y21" s="297"/>
      <c r="Z21" s="297"/>
    </row>
    <row r="22" spans="1:26" x14ac:dyDescent="0.25">
      <c r="B22" s="3">
        <v>2000</v>
      </c>
      <c r="C22" s="13">
        <f t="shared" si="0"/>
        <v>0</v>
      </c>
      <c r="D22" s="297">
        <f>+D21</f>
        <v>0</v>
      </c>
      <c r="E22" s="297">
        <f>+E21</f>
        <v>0</v>
      </c>
      <c r="F22" s="297">
        <f>+F21</f>
        <v>0</v>
      </c>
      <c r="G22" s="297">
        <f>+G21</f>
        <v>0</v>
      </c>
      <c r="H22" s="297">
        <f>+H21</f>
        <v>0</v>
      </c>
      <c r="I22" s="297">
        <f>+I$14/7</f>
        <v>0</v>
      </c>
      <c r="J22" s="297">
        <f>+J$14/7/2</f>
        <v>0</v>
      </c>
      <c r="K22" s="297"/>
      <c r="L22" s="297"/>
      <c r="M22" s="297"/>
      <c r="N22" s="297"/>
      <c r="O22" s="297"/>
      <c r="P22" s="297"/>
      <c r="Q22" s="297"/>
      <c r="R22" s="297"/>
      <c r="S22" s="233"/>
      <c r="T22" s="233"/>
      <c r="U22" s="233"/>
      <c r="V22" s="233"/>
      <c r="W22" s="233"/>
      <c r="X22" s="233"/>
      <c r="Y22" s="297"/>
      <c r="Z22" s="297"/>
    </row>
    <row r="23" spans="1:26" x14ac:dyDescent="0.25">
      <c r="B23" s="3">
        <v>2001</v>
      </c>
      <c r="C23" s="13">
        <f t="shared" si="0"/>
        <v>0</v>
      </c>
      <c r="D23" s="297">
        <f>+D$14/7/2</f>
        <v>0</v>
      </c>
      <c r="E23" s="297">
        <f>+E22</f>
        <v>0</v>
      </c>
      <c r="F23" s="297">
        <f>+F22</f>
        <v>0</v>
      </c>
      <c r="G23" s="297">
        <f>+G22</f>
        <v>0</v>
      </c>
      <c r="H23" s="297">
        <f>+H22</f>
        <v>0</v>
      </c>
      <c r="I23" s="297">
        <f>+I22</f>
        <v>0</v>
      </c>
      <c r="J23" s="297">
        <f>+J$14/7</f>
        <v>0</v>
      </c>
      <c r="K23" s="297">
        <f>+K$14/7/2</f>
        <v>0</v>
      </c>
      <c r="L23" s="297"/>
      <c r="M23" s="297"/>
      <c r="N23" s="297"/>
      <c r="O23" s="297"/>
      <c r="P23" s="297"/>
      <c r="Q23" s="297"/>
      <c r="R23" s="297"/>
      <c r="S23" s="233"/>
      <c r="T23" s="233"/>
      <c r="U23" s="233"/>
      <c r="V23" s="233"/>
      <c r="W23" s="233"/>
      <c r="X23" s="233"/>
      <c r="Y23" s="297"/>
      <c r="Z23" s="297"/>
    </row>
    <row r="24" spans="1:26" x14ac:dyDescent="0.25">
      <c r="B24" s="3">
        <v>2002</v>
      </c>
      <c r="C24" s="13">
        <f t="shared" si="0"/>
        <v>0</v>
      </c>
      <c r="D24" s="297"/>
      <c r="E24" s="297">
        <f>+E$14/7/2</f>
        <v>0</v>
      </c>
      <c r="F24" s="297">
        <f>+F23</f>
        <v>0</v>
      </c>
      <c r="G24" s="297">
        <f>+G23</f>
        <v>0</v>
      </c>
      <c r="H24" s="297">
        <f>+H23</f>
        <v>0</v>
      </c>
      <c r="I24" s="297">
        <f>+I23</f>
        <v>0</v>
      </c>
      <c r="J24" s="297">
        <f>+J23</f>
        <v>0</v>
      </c>
      <c r="K24" s="297">
        <f>+K$14/7</f>
        <v>0</v>
      </c>
      <c r="L24" s="297">
        <f>+L$14/7/2</f>
        <v>0</v>
      </c>
      <c r="M24" s="297"/>
      <c r="N24" s="297"/>
      <c r="O24" s="297"/>
      <c r="P24" s="297"/>
      <c r="Q24" s="297"/>
      <c r="R24" s="297"/>
      <c r="S24" s="233"/>
      <c r="T24" s="233"/>
      <c r="U24" s="233"/>
      <c r="V24" s="233"/>
      <c r="W24" s="233"/>
      <c r="X24" s="233"/>
      <c r="Y24" s="297"/>
      <c r="Z24" s="297"/>
    </row>
    <row r="25" spans="1:26" x14ac:dyDescent="0.25">
      <c r="B25" s="3">
        <v>2003</v>
      </c>
      <c r="C25" s="13">
        <f t="shared" si="0"/>
        <v>0</v>
      </c>
      <c r="D25" s="297"/>
      <c r="E25" s="297"/>
      <c r="F25" s="297">
        <f>+F$14/7/2</f>
        <v>0</v>
      </c>
      <c r="G25" s="297">
        <f>+G24</f>
        <v>0</v>
      </c>
      <c r="H25" s="297">
        <f>+H24</f>
        <v>0</v>
      </c>
      <c r="I25" s="297">
        <f>+I24</f>
        <v>0</v>
      </c>
      <c r="J25" s="297">
        <f>+J24</f>
        <v>0</v>
      </c>
      <c r="K25" s="297">
        <f>+K24</f>
        <v>0</v>
      </c>
      <c r="L25" s="297">
        <f>+L$14/7</f>
        <v>0</v>
      </c>
      <c r="M25" s="297">
        <f>+M$14/7/2</f>
        <v>0</v>
      </c>
      <c r="N25" s="297"/>
      <c r="O25" s="297"/>
      <c r="P25" s="297"/>
      <c r="Q25" s="297"/>
      <c r="R25" s="297"/>
      <c r="S25" s="233"/>
      <c r="T25" s="233"/>
      <c r="U25" s="233"/>
      <c r="V25" s="233"/>
      <c r="W25" s="233"/>
      <c r="X25" s="233"/>
      <c r="Y25" s="297"/>
      <c r="Z25" s="297"/>
    </row>
    <row r="26" spans="1:26" x14ac:dyDescent="0.25">
      <c r="B26" s="3">
        <v>2004</v>
      </c>
      <c r="C26" s="13">
        <f t="shared" si="0"/>
        <v>0</v>
      </c>
      <c r="D26" s="297"/>
      <c r="E26" s="297"/>
      <c r="F26" s="297"/>
      <c r="G26" s="297">
        <f>+G$14/7/2</f>
        <v>0</v>
      </c>
      <c r="H26" s="297">
        <f>+H25</f>
        <v>0</v>
      </c>
      <c r="I26" s="297">
        <f>+I25</f>
        <v>0</v>
      </c>
      <c r="J26" s="297">
        <f>+J25</f>
        <v>0</v>
      </c>
      <c r="K26" s="297">
        <f>+K25</f>
        <v>0</v>
      </c>
      <c r="L26" s="297">
        <f>+L25</f>
        <v>0</v>
      </c>
      <c r="M26" s="297">
        <f>+M$14/7</f>
        <v>0</v>
      </c>
      <c r="N26" s="7">
        <f>+N$14/7/2</f>
        <v>0</v>
      </c>
      <c r="O26" s="7"/>
      <c r="P26" s="7"/>
      <c r="Q26" s="7"/>
      <c r="R26" s="7"/>
      <c r="S26" s="43"/>
      <c r="T26" s="43"/>
      <c r="U26" s="43"/>
      <c r="V26" s="43"/>
      <c r="W26" s="43"/>
      <c r="X26" s="43"/>
      <c r="Y26" s="7"/>
      <c r="Z26" s="297"/>
    </row>
    <row r="27" spans="1:26" x14ac:dyDescent="0.25">
      <c r="B27" s="3">
        <v>2005</v>
      </c>
      <c r="C27" s="13">
        <f t="shared" si="0"/>
        <v>0</v>
      </c>
      <c r="D27" s="297"/>
      <c r="E27" s="297"/>
      <c r="F27" s="297"/>
      <c r="G27" s="297"/>
      <c r="H27" s="297">
        <f>+H$14/7/2</f>
        <v>0</v>
      </c>
      <c r="I27" s="297">
        <f>+I26</f>
        <v>0</v>
      </c>
      <c r="J27" s="297">
        <f>+J26</f>
        <v>0</v>
      </c>
      <c r="K27" s="297">
        <f>+K26</f>
        <v>0</v>
      </c>
      <c r="L27" s="297">
        <f>+L26</f>
        <v>0</v>
      </c>
      <c r="M27" s="297">
        <f>+M26</f>
        <v>0</v>
      </c>
      <c r="N27" s="7">
        <f>+N$14/7</f>
        <v>0</v>
      </c>
      <c r="O27" s="7">
        <f>+O$14/7/2</f>
        <v>0</v>
      </c>
      <c r="P27" s="7"/>
      <c r="Q27" s="7"/>
      <c r="R27" s="7"/>
      <c r="S27" s="43"/>
      <c r="T27" s="43"/>
      <c r="U27" s="43"/>
      <c r="V27" s="43"/>
      <c r="W27" s="43"/>
      <c r="X27" s="43"/>
      <c r="Y27" s="7"/>
      <c r="Z27" s="297"/>
    </row>
    <row r="28" spans="1:26" x14ac:dyDescent="0.25">
      <c r="B28" s="3">
        <v>2006</v>
      </c>
      <c r="C28" s="13">
        <f t="shared" si="0"/>
        <v>0</v>
      </c>
      <c r="D28" s="297"/>
      <c r="E28" s="297"/>
      <c r="F28" s="297"/>
      <c r="G28" s="297"/>
      <c r="H28" s="297"/>
      <c r="I28" s="297">
        <f>+I$14/7/2</f>
        <v>0</v>
      </c>
      <c r="J28" s="297">
        <f>+J27</f>
        <v>0</v>
      </c>
      <c r="K28" s="297">
        <f>+K27</f>
        <v>0</v>
      </c>
      <c r="L28" s="297">
        <f>+L27</f>
        <v>0</v>
      </c>
      <c r="M28" s="297">
        <f>+M27</f>
        <v>0</v>
      </c>
      <c r="N28" s="7">
        <f>+N27</f>
        <v>0</v>
      </c>
      <c r="O28" s="7">
        <f>+O$14/7</f>
        <v>0</v>
      </c>
      <c r="P28" s="7">
        <f>+P$14/7/2</f>
        <v>0</v>
      </c>
      <c r="Q28" s="7"/>
      <c r="R28" s="7"/>
      <c r="S28" s="43"/>
      <c r="T28" s="43"/>
      <c r="U28" s="43"/>
      <c r="V28" s="43"/>
      <c r="W28" s="43"/>
      <c r="X28" s="43"/>
      <c r="Y28" s="7"/>
      <c r="Z28" s="297"/>
    </row>
    <row r="29" spans="1:26" x14ac:dyDescent="0.25">
      <c r="B29" s="3">
        <v>2007</v>
      </c>
      <c r="C29" s="13">
        <f t="shared" si="0"/>
        <v>0</v>
      </c>
      <c r="D29" s="297"/>
      <c r="E29" s="297"/>
      <c r="F29" s="297"/>
      <c r="G29" s="297"/>
      <c r="H29" s="297"/>
      <c r="I29" s="297"/>
      <c r="J29" s="297">
        <f>+J$14/7/2</f>
        <v>0</v>
      </c>
      <c r="K29" s="297">
        <f>+K28</f>
        <v>0</v>
      </c>
      <c r="L29" s="297">
        <f>+L28</f>
        <v>0</v>
      </c>
      <c r="M29" s="297">
        <f>+M28</f>
        <v>0</v>
      </c>
      <c r="N29" s="7">
        <f>+N28</f>
        <v>0</v>
      </c>
      <c r="O29" s="7">
        <f>+O28</f>
        <v>0</v>
      </c>
      <c r="P29" s="7">
        <f>+P$14/7</f>
        <v>0</v>
      </c>
      <c r="Q29" s="7">
        <f>+Q$14/7/2</f>
        <v>0</v>
      </c>
      <c r="R29" s="7"/>
      <c r="S29" s="43"/>
      <c r="T29" s="43"/>
      <c r="U29" s="43"/>
      <c r="V29" s="43"/>
      <c r="W29" s="43"/>
      <c r="X29" s="43"/>
      <c r="Y29" s="7"/>
      <c r="Z29" s="297"/>
    </row>
    <row r="30" spans="1:26" x14ac:dyDescent="0.25">
      <c r="B30" s="3">
        <v>2008</v>
      </c>
      <c r="C30" s="13">
        <f t="shared" si="0"/>
        <v>0</v>
      </c>
      <c r="D30" s="297"/>
      <c r="E30" s="297"/>
      <c r="F30" s="297"/>
      <c r="G30" s="297"/>
      <c r="H30" s="297"/>
      <c r="I30" s="297"/>
      <c r="J30" s="297"/>
      <c r="K30" s="297">
        <f>+K$14/7/2</f>
        <v>0</v>
      </c>
      <c r="L30" s="297">
        <f>+L29</f>
        <v>0</v>
      </c>
      <c r="M30" s="297">
        <f>+M29</f>
        <v>0</v>
      </c>
      <c r="N30" s="7">
        <f>+N29</f>
        <v>0</v>
      </c>
      <c r="O30" s="7">
        <f>+O29</f>
        <v>0</v>
      </c>
      <c r="P30" s="7">
        <f>+P29</f>
        <v>0</v>
      </c>
      <c r="Q30" s="7">
        <f>+Q$14/7</f>
        <v>0</v>
      </c>
      <c r="R30" s="7">
        <f>+R$14/7/2</f>
        <v>0</v>
      </c>
      <c r="S30" s="43"/>
      <c r="T30" s="43"/>
      <c r="U30" s="43"/>
      <c r="V30" s="43"/>
      <c r="W30" s="43"/>
      <c r="X30" s="43"/>
      <c r="Y30" s="7"/>
      <c r="Z30" s="297"/>
    </row>
    <row r="31" spans="1:26" x14ac:dyDescent="0.25">
      <c r="B31" s="3">
        <v>2009</v>
      </c>
      <c r="C31" s="13">
        <f t="shared" si="0"/>
        <v>0</v>
      </c>
      <c r="D31" s="297"/>
      <c r="E31" s="297"/>
      <c r="F31" s="297"/>
      <c r="G31" s="297"/>
      <c r="H31" s="297"/>
      <c r="I31" s="297"/>
      <c r="J31" s="297"/>
      <c r="K31" s="297"/>
      <c r="L31" s="297">
        <f>+L$14/7/2</f>
        <v>0</v>
      </c>
      <c r="M31" s="297">
        <f>+M30</f>
        <v>0</v>
      </c>
      <c r="N31" s="7">
        <f>+N30</f>
        <v>0</v>
      </c>
      <c r="O31" s="7">
        <f>+O30</f>
        <v>0</v>
      </c>
      <c r="P31" s="7">
        <f>+P30</f>
        <v>0</v>
      </c>
      <c r="Q31" s="7">
        <f>+Q30</f>
        <v>0</v>
      </c>
      <c r="R31" s="7">
        <f>+R$14/7</f>
        <v>0</v>
      </c>
      <c r="S31" s="43">
        <f>+S$14/7/2</f>
        <v>0</v>
      </c>
      <c r="T31" s="43"/>
      <c r="U31" s="43"/>
      <c r="V31" s="43"/>
      <c r="W31" s="43"/>
      <c r="X31" s="43"/>
      <c r="Y31" s="7"/>
      <c r="Z31" s="297"/>
    </row>
    <row r="32" spans="1:26" x14ac:dyDescent="0.25">
      <c r="A32" s="38" t="s">
        <v>59</v>
      </c>
      <c r="B32" s="3">
        <v>2010</v>
      </c>
      <c r="C32" s="13">
        <f t="shared" si="0"/>
        <v>0</v>
      </c>
      <c r="D32" s="297"/>
      <c r="E32" s="297"/>
      <c r="F32" s="297"/>
      <c r="G32" s="297"/>
      <c r="H32" s="297"/>
      <c r="I32" s="297"/>
      <c r="J32" s="297"/>
      <c r="K32" s="297"/>
      <c r="L32" s="297"/>
      <c r="M32" s="297">
        <f>+M$14/7/2</f>
        <v>0</v>
      </c>
      <c r="N32" s="7">
        <f>+N31</f>
        <v>0</v>
      </c>
      <c r="O32" s="7">
        <f>+O31</f>
        <v>0</v>
      </c>
      <c r="P32" s="7">
        <f>+P31</f>
        <v>0</v>
      </c>
      <c r="Q32" s="7">
        <f>+Q31</f>
        <v>0</v>
      </c>
      <c r="R32" s="7">
        <f>+R31</f>
        <v>0</v>
      </c>
      <c r="S32" s="43">
        <f>+S$14/7</f>
        <v>0</v>
      </c>
      <c r="T32" s="43">
        <f>+T$14/7/2</f>
        <v>0</v>
      </c>
      <c r="U32" s="43"/>
      <c r="V32" s="43"/>
      <c r="W32" s="43"/>
      <c r="X32" s="43"/>
      <c r="Y32" s="7"/>
      <c r="Z32" s="297"/>
    </row>
    <row r="33" spans="1:31" x14ac:dyDescent="0.25">
      <c r="A33" s="38"/>
      <c r="B33" s="3">
        <v>2011</v>
      </c>
      <c r="C33" s="13">
        <f t="shared" si="0"/>
        <v>0</v>
      </c>
      <c r="D33" s="297"/>
      <c r="E33" s="297"/>
      <c r="F33" s="297"/>
      <c r="G33" s="297"/>
      <c r="H33" s="297"/>
      <c r="I33" s="297"/>
      <c r="J33" s="297"/>
      <c r="K33" s="297"/>
      <c r="L33" s="297"/>
      <c r="M33" s="297"/>
      <c r="N33" s="7">
        <f>+N$14/7/2</f>
        <v>0</v>
      </c>
      <c r="O33" s="7">
        <f>+O32</f>
        <v>0</v>
      </c>
      <c r="P33" s="7">
        <f>+P32</f>
        <v>0</v>
      </c>
      <c r="Q33" s="7">
        <f>+Q32</f>
        <v>0</v>
      </c>
      <c r="R33" s="7">
        <f>+R32</f>
        <v>0</v>
      </c>
      <c r="S33" s="43">
        <f>+S32</f>
        <v>0</v>
      </c>
      <c r="T33" s="43">
        <f>+T$14/7</f>
        <v>0</v>
      </c>
      <c r="U33" s="43">
        <f>+U$14/7/2</f>
        <v>0</v>
      </c>
      <c r="V33" s="43"/>
      <c r="W33" s="43"/>
      <c r="X33" s="43"/>
      <c r="Y33" s="7"/>
      <c r="Z33" s="297"/>
    </row>
    <row r="34" spans="1:31" x14ac:dyDescent="0.25">
      <c r="A34" s="38"/>
      <c r="B34" s="3">
        <v>2012</v>
      </c>
      <c r="C34" s="13">
        <f t="shared" si="0"/>
        <v>0</v>
      </c>
      <c r="D34" s="297"/>
      <c r="E34" s="297"/>
      <c r="F34" s="297"/>
      <c r="G34" s="297"/>
      <c r="H34" s="297"/>
      <c r="I34" s="297"/>
      <c r="J34" s="297"/>
      <c r="K34" s="297"/>
      <c r="L34" s="297"/>
      <c r="M34" s="297"/>
      <c r="N34" s="7"/>
      <c r="O34" s="7">
        <f>+O$14/7/2</f>
        <v>0</v>
      </c>
      <c r="P34" s="7">
        <f>+P33</f>
        <v>0</v>
      </c>
      <c r="Q34" s="7">
        <f>+Q33</f>
        <v>0</v>
      </c>
      <c r="R34" s="7">
        <f>+R33</f>
        <v>0</v>
      </c>
      <c r="S34" s="43">
        <f>+S33</f>
        <v>0</v>
      </c>
      <c r="T34" s="43">
        <f>+T$14/7</f>
        <v>0</v>
      </c>
      <c r="U34" s="43">
        <f>+U$14/7</f>
        <v>0</v>
      </c>
      <c r="V34" s="43">
        <f>+V$14/7/2</f>
        <v>0</v>
      </c>
      <c r="W34" s="43"/>
      <c r="X34" s="43"/>
      <c r="Y34" s="7"/>
      <c r="Z34" s="297"/>
    </row>
    <row r="35" spans="1:31" x14ac:dyDescent="0.25">
      <c r="A35" s="38"/>
      <c r="B35" s="3">
        <v>2013</v>
      </c>
      <c r="C35" s="13">
        <f t="shared" si="0"/>
        <v>0</v>
      </c>
      <c r="D35" s="297"/>
      <c r="E35" s="297"/>
      <c r="F35" s="297"/>
      <c r="G35" s="297"/>
      <c r="H35" s="297"/>
      <c r="I35" s="297"/>
      <c r="J35" s="297"/>
      <c r="K35" s="297"/>
      <c r="L35" s="297"/>
      <c r="M35" s="297"/>
      <c r="N35" s="7"/>
      <c r="O35" s="7"/>
      <c r="P35" s="7">
        <f>P14/7/2</f>
        <v>0</v>
      </c>
      <c r="Q35" s="7">
        <f>Q14</f>
        <v>0</v>
      </c>
      <c r="R35" s="7">
        <f t="shared" ref="R35:U36" si="1">R34</f>
        <v>0</v>
      </c>
      <c r="S35" s="43">
        <f t="shared" si="1"/>
        <v>0</v>
      </c>
      <c r="T35" s="43">
        <f t="shared" si="1"/>
        <v>0</v>
      </c>
      <c r="U35" s="43">
        <f t="shared" si="1"/>
        <v>0</v>
      </c>
      <c r="V35" s="43">
        <f>V14/7</f>
        <v>0</v>
      </c>
      <c r="W35" s="43">
        <f>W14/7/2</f>
        <v>0</v>
      </c>
      <c r="X35" s="43"/>
      <c r="Y35" s="7"/>
      <c r="Z35" s="297"/>
    </row>
    <row r="36" spans="1:31" x14ac:dyDescent="0.25">
      <c r="A36" s="38"/>
      <c r="B36" s="3">
        <v>2014</v>
      </c>
      <c r="C36" s="13">
        <f t="shared" si="0"/>
        <v>-3459.1560714285711</v>
      </c>
      <c r="D36" s="297"/>
      <c r="E36" s="297"/>
      <c r="F36" s="297"/>
      <c r="G36" s="297"/>
      <c r="H36" s="297"/>
      <c r="I36" s="297"/>
      <c r="J36" s="297"/>
      <c r="K36" s="297"/>
      <c r="L36" s="297"/>
      <c r="M36" s="297"/>
      <c r="N36" s="7"/>
      <c r="O36" s="7"/>
      <c r="P36" s="7"/>
      <c r="Q36" s="7">
        <f>Q14/7/2</f>
        <v>0</v>
      </c>
      <c r="R36" s="7">
        <f t="shared" si="1"/>
        <v>0</v>
      </c>
      <c r="S36" s="43">
        <f t="shared" si="1"/>
        <v>0</v>
      </c>
      <c r="T36" s="43">
        <f t="shared" si="1"/>
        <v>0</v>
      </c>
      <c r="U36" s="43">
        <f t="shared" si="1"/>
        <v>0</v>
      </c>
      <c r="V36" s="43">
        <f>V35</f>
        <v>0</v>
      </c>
      <c r="W36" s="43">
        <f>W14</f>
        <v>0</v>
      </c>
      <c r="X36" s="43">
        <f>$X$14/7/2</f>
        <v>3459.1560714285711</v>
      </c>
      <c r="Y36" s="7"/>
      <c r="Z36" s="297"/>
    </row>
    <row r="37" spans="1:31" x14ac:dyDescent="0.25">
      <c r="A37" s="38"/>
      <c r="B37" s="3">
        <v>2015</v>
      </c>
      <c r="C37" s="13">
        <f t="shared" si="0"/>
        <v>-6918.3121428571421</v>
      </c>
      <c r="D37" s="297"/>
      <c r="E37" s="297"/>
      <c r="F37" s="297"/>
      <c r="G37" s="297"/>
      <c r="H37" s="297"/>
      <c r="I37" s="297"/>
      <c r="J37" s="297"/>
      <c r="K37" s="297"/>
      <c r="L37" s="297"/>
      <c r="M37" s="297"/>
      <c r="N37" s="7"/>
      <c r="O37" s="7"/>
      <c r="P37" s="7"/>
      <c r="Q37" s="7"/>
      <c r="R37" s="7">
        <f>R14/7/2</f>
        <v>0</v>
      </c>
      <c r="S37" s="43">
        <f>S36</f>
        <v>0</v>
      </c>
      <c r="T37" s="43">
        <f>T36</f>
        <v>0</v>
      </c>
      <c r="U37" s="43">
        <f>U36</f>
        <v>0</v>
      </c>
      <c r="V37" s="43">
        <f>V36</f>
        <v>0</v>
      </c>
      <c r="W37" s="43">
        <f>W36</f>
        <v>0</v>
      </c>
      <c r="X37" s="43">
        <f>$X$14/7</f>
        <v>6918.3121428571421</v>
      </c>
      <c r="Y37" s="7">
        <f>Y14/7/2</f>
        <v>0</v>
      </c>
      <c r="Z37" s="297"/>
    </row>
    <row r="38" spans="1:31" x14ac:dyDescent="0.25">
      <c r="A38" s="38"/>
      <c r="B38" s="3">
        <v>2016</v>
      </c>
      <c r="C38" s="13">
        <f t="shared" si="0"/>
        <v>-6918.3121428571421</v>
      </c>
      <c r="D38" s="297"/>
      <c r="E38" s="297"/>
      <c r="F38" s="297"/>
      <c r="G38" s="297"/>
      <c r="H38" s="297"/>
      <c r="I38" s="297"/>
      <c r="J38" s="297"/>
      <c r="K38" s="297"/>
      <c r="L38" s="297"/>
      <c r="M38" s="297"/>
      <c r="N38" s="7"/>
      <c r="O38" s="7"/>
      <c r="P38" s="7"/>
      <c r="Q38" s="7"/>
      <c r="R38" s="7"/>
      <c r="S38" s="43"/>
      <c r="T38" s="43"/>
      <c r="U38" s="43"/>
      <c r="V38" s="43"/>
      <c r="W38" s="43"/>
      <c r="X38" s="43">
        <f t="shared" ref="X38:X42" si="2">$X$14/7</f>
        <v>6918.3121428571421</v>
      </c>
      <c r="Y38" s="7"/>
      <c r="Z38" s="297"/>
    </row>
    <row r="39" spans="1:31" x14ac:dyDescent="0.25">
      <c r="A39" s="38"/>
      <c r="B39" s="3">
        <v>2017</v>
      </c>
      <c r="C39" s="13">
        <f t="shared" si="0"/>
        <v>-6918.3121428571421</v>
      </c>
      <c r="D39" s="297"/>
      <c r="E39" s="297"/>
      <c r="F39" s="297"/>
      <c r="G39" s="297"/>
      <c r="H39" s="297"/>
      <c r="I39" s="297"/>
      <c r="J39" s="297"/>
      <c r="K39" s="297"/>
      <c r="L39" s="297"/>
      <c r="M39" s="297"/>
      <c r="N39" s="7"/>
      <c r="O39" s="7"/>
      <c r="P39" s="7"/>
      <c r="Q39" s="7"/>
      <c r="R39" s="7"/>
      <c r="S39" s="43"/>
      <c r="T39" s="43"/>
      <c r="U39" s="43"/>
      <c r="V39" s="43"/>
      <c r="W39" s="43"/>
      <c r="X39" s="43">
        <f t="shared" si="2"/>
        <v>6918.3121428571421</v>
      </c>
      <c r="Y39" s="7"/>
      <c r="Z39" s="297"/>
    </row>
    <row r="40" spans="1:31" x14ac:dyDescent="0.25">
      <c r="A40" s="38"/>
      <c r="B40" s="3">
        <v>2018</v>
      </c>
      <c r="C40" s="13">
        <f>-SUM(D40:AB40)</f>
        <v>-6918.3121428571421</v>
      </c>
      <c r="D40" s="297"/>
      <c r="E40" s="297"/>
      <c r="F40" s="297"/>
      <c r="G40" s="297"/>
      <c r="H40" s="297"/>
      <c r="I40" s="297"/>
      <c r="J40" s="297"/>
      <c r="K40" s="297"/>
      <c r="L40" s="297"/>
      <c r="M40" s="297"/>
      <c r="N40" s="7"/>
      <c r="O40" s="7"/>
      <c r="P40" s="7"/>
      <c r="Q40" s="7"/>
      <c r="R40" s="7"/>
      <c r="S40" s="43"/>
      <c r="T40" s="43"/>
      <c r="U40" s="43"/>
      <c r="V40" s="43"/>
      <c r="W40" s="43"/>
      <c r="X40" s="43">
        <f t="shared" si="2"/>
        <v>6918.3121428571421</v>
      </c>
      <c r="Y40" s="7"/>
      <c r="Z40" s="297"/>
    </row>
    <row r="41" spans="1:31" x14ac:dyDescent="0.25">
      <c r="A41" s="38"/>
      <c r="B41" s="3">
        <v>2019</v>
      </c>
      <c r="C41" s="13">
        <f>-SUM(D41:AC41)</f>
        <v>-6918.3121428571421</v>
      </c>
      <c r="D41" s="297"/>
      <c r="E41" s="297"/>
      <c r="F41" s="297"/>
      <c r="G41" s="297"/>
      <c r="H41" s="297"/>
      <c r="I41" s="297"/>
      <c r="J41" s="297"/>
      <c r="K41" s="297"/>
      <c r="L41" s="297"/>
      <c r="M41" s="297"/>
      <c r="N41" s="7"/>
      <c r="O41" s="7"/>
      <c r="P41" s="7"/>
      <c r="Q41" s="7"/>
      <c r="R41" s="7"/>
      <c r="S41" s="43"/>
      <c r="T41" s="43"/>
      <c r="U41" s="43"/>
      <c r="V41" s="43"/>
      <c r="W41" s="43"/>
      <c r="X41" s="43">
        <f t="shared" si="2"/>
        <v>6918.3121428571421</v>
      </c>
      <c r="Y41" s="7"/>
      <c r="Z41" s="297"/>
    </row>
    <row r="42" spans="1:31" x14ac:dyDescent="0.25">
      <c r="A42" s="38"/>
      <c r="B42" s="3">
        <v>2020</v>
      </c>
      <c r="C42" s="13">
        <f>-SUM(D42:AD42)</f>
        <v>-6918.3121428571421</v>
      </c>
      <c r="D42" s="297"/>
      <c r="E42" s="297"/>
      <c r="F42" s="297"/>
      <c r="G42" s="297"/>
      <c r="H42" s="297"/>
      <c r="I42" s="297"/>
      <c r="J42" s="297"/>
      <c r="K42" s="297"/>
      <c r="L42" s="297"/>
      <c r="M42" s="297"/>
      <c r="N42" s="7"/>
      <c r="O42" s="7"/>
      <c r="P42" s="7"/>
      <c r="Q42" s="7"/>
      <c r="R42" s="7"/>
      <c r="S42" s="43"/>
      <c r="T42" s="43"/>
      <c r="U42" s="43"/>
      <c r="V42" s="43"/>
      <c r="W42" s="43"/>
      <c r="X42" s="43">
        <f t="shared" si="2"/>
        <v>6918.3121428571421</v>
      </c>
      <c r="Y42" s="7"/>
      <c r="Z42" s="297"/>
    </row>
    <row r="43" spans="1:31" x14ac:dyDescent="0.25">
      <c r="A43" s="38"/>
      <c r="B43" s="3">
        <v>2021</v>
      </c>
      <c r="C43" s="13">
        <f>-SUM(D43:AE43)</f>
        <v>-3459.1560714285711</v>
      </c>
      <c r="D43" s="297"/>
      <c r="E43" s="297"/>
      <c r="F43" s="297"/>
      <c r="G43" s="297"/>
      <c r="H43" s="297"/>
      <c r="I43" s="297"/>
      <c r="J43" s="297"/>
      <c r="K43" s="297"/>
      <c r="L43" s="297"/>
      <c r="M43" s="297"/>
      <c r="N43" s="7"/>
      <c r="O43" s="7"/>
      <c r="P43" s="7"/>
      <c r="Q43" s="7"/>
      <c r="R43" s="7"/>
      <c r="S43" s="43"/>
      <c r="T43" s="43"/>
      <c r="U43" s="43"/>
      <c r="V43" s="43"/>
      <c r="W43" s="43"/>
      <c r="X43" s="43">
        <f>$X$14/7/2</f>
        <v>3459.1560714285711</v>
      </c>
      <c r="Y43" s="7"/>
      <c r="Z43" s="297"/>
    </row>
    <row r="44" spans="1:31" x14ac:dyDescent="0.25">
      <c r="A44" s="38"/>
      <c r="B44" s="3"/>
      <c r="C44" s="12"/>
      <c r="D44" s="298"/>
      <c r="E44" s="298"/>
      <c r="F44" s="298"/>
      <c r="G44" s="298"/>
      <c r="H44" s="298"/>
      <c r="I44" s="298"/>
      <c r="J44" s="298"/>
      <c r="K44" s="298"/>
      <c r="L44" s="298"/>
      <c r="M44" s="298"/>
      <c r="N44" s="298"/>
      <c r="O44" s="298"/>
      <c r="P44" s="298"/>
      <c r="Q44" s="298"/>
      <c r="R44" s="298"/>
      <c r="S44" s="298"/>
      <c r="T44" s="298"/>
      <c r="U44" s="338"/>
      <c r="V44" s="275"/>
      <c r="W44" s="275"/>
      <c r="X44" s="275"/>
      <c r="Y44" s="297"/>
      <c r="Z44" s="297"/>
      <c r="AC44" s="173"/>
      <c r="AD44" s="173"/>
      <c r="AE44" s="173"/>
    </row>
    <row r="45" spans="1:31" x14ac:dyDescent="0.25">
      <c r="A45" s="38" t="s">
        <v>62</v>
      </c>
      <c r="B45" s="297">
        <f>SUM(D45:AB45)</f>
        <v>0</v>
      </c>
      <c r="C45" s="275">
        <f>SUM(C16:C44)</f>
        <v>-48428.184999999998</v>
      </c>
      <c r="D45" s="297">
        <f>-SUM(D16:D44)+D14</f>
        <v>0</v>
      </c>
      <c r="E45" s="297">
        <f t="shared" ref="E45:T45" si="3">-SUM(E16:E44)+E14</f>
        <v>0</v>
      </c>
      <c r="F45" s="297">
        <f t="shared" si="3"/>
        <v>0</v>
      </c>
      <c r="G45" s="297">
        <f t="shared" si="3"/>
        <v>0</v>
      </c>
      <c r="H45" s="297">
        <f t="shared" si="3"/>
        <v>0</v>
      </c>
      <c r="I45" s="297">
        <f t="shared" si="3"/>
        <v>0</v>
      </c>
      <c r="J45" s="297">
        <f t="shared" si="3"/>
        <v>0</v>
      </c>
      <c r="K45" s="297">
        <f t="shared" si="3"/>
        <v>0</v>
      </c>
      <c r="L45" s="297">
        <f t="shared" si="3"/>
        <v>0</v>
      </c>
      <c r="M45" s="297">
        <f t="shared" si="3"/>
        <v>0</v>
      </c>
      <c r="N45" s="297">
        <f t="shared" si="3"/>
        <v>0</v>
      </c>
      <c r="O45" s="297">
        <f t="shared" si="3"/>
        <v>0</v>
      </c>
      <c r="P45" s="297">
        <f t="shared" si="3"/>
        <v>0</v>
      </c>
      <c r="Q45" s="297">
        <f t="shared" si="3"/>
        <v>0</v>
      </c>
      <c r="R45" s="297">
        <f t="shared" si="3"/>
        <v>0</v>
      </c>
      <c r="S45" s="297">
        <f t="shared" si="3"/>
        <v>0</v>
      </c>
      <c r="T45" s="297">
        <f t="shared" si="3"/>
        <v>0</v>
      </c>
      <c r="U45" s="330">
        <f>-SUM(U16:U44)+U14</f>
        <v>0</v>
      </c>
      <c r="V45" s="330">
        <f t="shared" ref="V45:AB45" si="4">-SUM(V16:V44)+V14</f>
        <v>0</v>
      </c>
      <c r="W45" s="330">
        <f t="shared" si="4"/>
        <v>0</v>
      </c>
      <c r="X45" s="330">
        <f t="shared" si="4"/>
        <v>0</v>
      </c>
      <c r="Y45" s="330">
        <f t="shared" si="4"/>
        <v>0</v>
      </c>
      <c r="Z45" s="330">
        <f t="shared" si="4"/>
        <v>0</v>
      </c>
      <c r="AA45" s="330">
        <f t="shared" si="4"/>
        <v>0</v>
      </c>
      <c r="AB45" s="330">
        <f t="shared" si="4"/>
        <v>0</v>
      </c>
    </row>
    <row r="46" spans="1:31" x14ac:dyDescent="0.25">
      <c r="A46" s="38"/>
      <c r="B46" s="275"/>
      <c r="C46" s="299"/>
      <c r="D46" s="297"/>
      <c r="E46" s="297"/>
      <c r="F46" s="297"/>
      <c r="G46" s="297"/>
      <c r="H46" s="297"/>
      <c r="I46" s="297"/>
      <c r="J46" s="297"/>
      <c r="K46" s="297"/>
      <c r="L46" s="297"/>
      <c r="M46" s="297"/>
      <c r="N46" s="297"/>
      <c r="O46" s="297"/>
      <c r="P46" s="297"/>
      <c r="Q46" s="297"/>
      <c r="R46" s="297"/>
      <c r="S46" s="297"/>
      <c r="T46" s="297"/>
      <c r="U46" s="297"/>
      <c r="V46" s="297"/>
      <c r="W46" s="297"/>
      <c r="X46" s="297"/>
      <c r="Y46" s="297"/>
      <c r="Z46" s="297"/>
    </row>
    <row r="47" spans="1:31" x14ac:dyDescent="0.25">
      <c r="A47" s="39" t="s">
        <v>63</v>
      </c>
      <c r="B47" s="3"/>
      <c r="C47" s="30">
        <f>+C14+C45</f>
        <v>0</v>
      </c>
      <c r="D47" s="297"/>
      <c r="E47" s="297"/>
      <c r="F47" s="297"/>
      <c r="G47" s="297"/>
      <c r="H47" s="297"/>
      <c r="I47" s="297"/>
      <c r="J47" s="297"/>
      <c r="K47" s="297"/>
      <c r="L47" s="297"/>
      <c r="M47" s="297"/>
      <c r="N47" s="297"/>
      <c r="O47" s="297"/>
      <c r="P47" s="297"/>
      <c r="Q47" s="297"/>
      <c r="R47" s="297"/>
      <c r="S47" s="297"/>
      <c r="T47" s="297"/>
      <c r="U47" s="297"/>
      <c r="V47" s="297"/>
      <c r="W47" s="297"/>
      <c r="X47" s="297"/>
      <c r="Y47" s="297"/>
      <c r="Z47" s="297"/>
    </row>
    <row r="48" spans="1:31" x14ac:dyDescent="0.25">
      <c r="A48" s="3"/>
      <c r="B48" s="3"/>
      <c r="C48" s="3"/>
      <c r="D48" s="297"/>
      <c r="E48" s="297"/>
      <c r="F48" s="297"/>
      <c r="G48" s="297"/>
      <c r="H48" s="297"/>
      <c r="I48" s="297"/>
      <c r="J48" s="297"/>
      <c r="K48" s="297"/>
      <c r="L48" s="297"/>
      <c r="M48" s="297"/>
      <c r="N48" s="297"/>
      <c r="O48" s="297"/>
      <c r="P48" s="297"/>
      <c r="Q48" s="297"/>
      <c r="R48" s="297"/>
      <c r="S48" s="297"/>
      <c r="T48" s="297"/>
      <c r="U48" s="297"/>
      <c r="V48" s="297"/>
      <c r="W48" s="297"/>
      <c r="X48" s="297"/>
      <c r="Y48" s="297"/>
      <c r="Z48" s="297"/>
    </row>
    <row r="49" spans="1:26" x14ac:dyDescent="0.25">
      <c r="A49" s="3"/>
      <c r="B49" s="36"/>
      <c r="C49" s="3"/>
      <c r="D49" s="297"/>
      <c r="E49" s="297"/>
      <c r="F49" s="297"/>
      <c r="G49" s="297"/>
      <c r="H49" s="297"/>
      <c r="I49" s="297"/>
      <c r="J49" s="297"/>
      <c r="K49" s="297"/>
      <c r="L49" s="297"/>
      <c r="M49" s="297"/>
      <c r="N49" s="297"/>
      <c r="O49" s="297"/>
      <c r="P49" s="297"/>
      <c r="Q49" s="297"/>
      <c r="R49" s="297"/>
      <c r="S49" s="297"/>
      <c r="T49" s="297"/>
      <c r="U49" s="297"/>
      <c r="V49" s="297"/>
      <c r="W49" s="297"/>
      <c r="X49" s="297"/>
      <c r="Y49" s="297"/>
      <c r="Z49" s="297"/>
    </row>
    <row r="50" spans="1:26" x14ac:dyDescent="0.25">
      <c r="A50" s="3"/>
      <c r="B50" s="3"/>
      <c r="C50" s="3"/>
      <c r="E50" s="297"/>
      <c r="F50" s="301"/>
      <c r="G50" s="301"/>
      <c r="H50" s="301"/>
      <c r="I50" s="301"/>
      <c r="J50" s="301"/>
      <c r="K50" s="301"/>
      <c r="L50" s="301"/>
      <c r="M50" s="301"/>
      <c r="N50" s="297">
        <f>SUM(E32:E50)</f>
        <v>0</v>
      </c>
      <c r="O50" s="301"/>
      <c r="P50" s="301"/>
      <c r="Q50" s="301"/>
      <c r="R50" s="301"/>
      <c r="S50" s="301"/>
    </row>
    <row r="51" spans="1:26" x14ac:dyDescent="0.25">
      <c r="B51" s="3"/>
      <c r="C51" s="3"/>
      <c r="E51" s="301"/>
      <c r="F51" s="301"/>
      <c r="G51" s="301"/>
      <c r="H51" s="301"/>
      <c r="I51" s="301"/>
      <c r="J51" s="301"/>
      <c r="K51" s="301"/>
      <c r="L51" s="301"/>
      <c r="M51" s="301"/>
      <c r="N51" s="301"/>
      <c r="O51" s="301"/>
      <c r="P51" s="301"/>
      <c r="Q51" s="301"/>
      <c r="R51" s="301"/>
      <c r="S51" s="301"/>
    </row>
    <row r="52" spans="1:26" x14ac:dyDescent="0.25">
      <c r="E52" s="301"/>
      <c r="F52" s="301"/>
      <c r="G52" s="301"/>
      <c r="H52" s="301"/>
      <c r="I52" s="301"/>
      <c r="J52" s="301"/>
      <c r="K52" s="301"/>
      <c r="L52" s="301"/>
      <c r="M52" s="301"/>
      <c r="N52" s="301"/>
      <c r="O52" s="301"/>
      <c r="P52" s="301"/>
      <c r="Q52" s="301"/>
      <c r="R52" s="301"/>
      <c r="S52" s="301"/>
    </row>
    <row r="53" spans="1:26" x14ac:dyDescent="0.25">
      <c r="E53" s="301"/>
      <c r="F53" s="301"/>
      <c r="G53" s="301"/>
      <c r="H53" s="301"/>
      <c r="I53" s="301"/>
      <c r="J53" s="301"/>
      <c r="K53" s="301"/>
      <c r="L53" s="301"/>
      <c r="M53" s="301"/>
      <c r="N53" s="301"/>
      <c r="O53" s="301"/>
      <c r="P53" s="301"/>
      <c r="Q53" s="301"/>
      <c r="R53" s="301"/>
      <c r="S53" s="301"/>
    </row>
    <row r="54" spans="1:26" x14ac:dyDescent="0.25">
      <c r="E54" s="301"/>
      <c r="F54" s="301"/>
      <c r="G54" s="301"/>
      <c r="H54" s="301"/>
      <c r="I54" s="301"/>
      <c r="J54" s="301"/>
      <c r="K54" s="301"/>
      <c r="L54" s="301"/>
      <c r="M54" s="301"/>
      <c r="N54" s="301"/>
      <c r="O54" s="301"/>
      <c r="P54" s="301"/>
      <c r="Q54" s="301"/>
      <c r="R54" s="301"/>
      <c r="S54" s="301"/>
    </row>
    <row r="55" spans="1:26" x14ac:dyDescent="0.25">
      <c r="E55" s="301"/>
      <c r="F55" s="301"/>
      <c r="G55" s="301"/>
      <c r="H55" s="301"/>
      <c r="I55" s="301"/>
      <c r="J55" s="301"/>
      <c r="K55" s="301"/>
      <c r="L55" s="301"/>
      <c r="M55" s="301"/>
      <c r="N55" s="301"/>
      <c r="O55" s="301"/>
      <c r="P55" s="301"/>
      <c r="Q55" s="301"/>
      <c r="R55" s="301"/>
      <c r="S55" s="301"/>
    </row>
    <row r="56" spans="1:26" x14ac:dyDescent="0.25">
      <c r="E56" s="301"/>
      <c r="F56" s="301"/>
      <c r="G56" s="301"/>
      <c r="H56" s="301"/>
      <c r="I56" s="301"/>
      <c r="J56" s="301"/>
      <c r="K56" s="301"/>
      <c r="L56" s="301"/>
      <c r="M56" s="301"/>
      <c r="N56" s="301"/>
      <c r="O56" s="301"/>
      <c r="P56" s="301"/>
      <c r="Q56" s="301"/>
      <c r="R56" s="301"/>
      <c r="S56" s="301"/>
    </row>
    <row r="57" spans="1:26" x14ac:dyDescent="0.25">
      <c r="E57" s="301"/>
      <c r="F57" s="301"/>
      <c r="G57" s="301"/>
      <c r="H57" s="301"/>
      <c r="I57" s="301"/>
      <c r="J57" s="301"/>
      <c r="K57" s="301"/>
      <c r="L57" s="301"/>
      <c r="M57" s="301"/>
      <c r="N57" s="301"/>
      <c r="O57" s="301"/>
      <c r="P57" s="301"/>
      <c r="Q57" s="301"/>
      <c r="R57" s="301"/>
      <c r="S57" s="301"/>
    </row>
    <row r="58" spans="1:26" x14ac:dyDescent="0.25">
      <c r="E58" s="301"/>
      <c r="F58" s="301"/>
      <c r="G58" s="301"/>
      <c r="H58" s="301"/>
      <c r="I58" s="301"/>
      <c r="J58" s="301"/>
      <c r="K58" s="301"/>
      <c r="L58" s="301"/>
      <c r="M58" s="301"/>
      <c r="N58" s="301"/>
      <c r="O58" s="301"/>
      <c r="P58" s="301"/>
      <c r="Q58" s="301"/>
      <c r="R58" s="301"/>
      <c r="S58" s="301"/>
    </row>
    <row r="59" spans="1:26" x14ac:dyDescent="0.25">
      <c r="E59" s="301"/>
      <c r="F59" s="301"/>
      <c r="G59" s="301"/>
      <c r="H59" s="301"/>
      <c r="I59" s="301"/>
      <c r="J59" s="301"/>
      <c r="K59" s="301"/>
      <c r="L59" s="301"/>
      <c r="M59" s="301"/>
      <c r="N59" s="301"/>
      <c r="O59" s="301"/>
      <c r="P59" s="301"/>
      <c r="Q59" s="301"/>
      <c r="R59" s="301"/>
      <c r="S59" s="301"/>
    </row>
    <row r="60" spans="1:26" x14ac:dyDescent="0.25">
      <c r="E60" s="301"/>
      <c r="F60" s="301"/>
      <c r="G60" s="301"/>
      <c r="H60" s="301"/>
      <c r="I60" s="301"/>
      <c r="J60" s="301"/>
      <c r="K60" s="301"/>
      <c r="L60" s="301"/>
      <c r="M60" s="301"/>
      <c r="N60" s="301"/>
      <c r="O60" s="301"/>
      <c r="P60" s="301"/>
      <c r="Q60" s="301"/>
      <c r="R60" s="301"/>
      <c r="S60" s="301"/>
    </row>
    <row r="61" spans="1:26" x14ac:dyDescent="0.25">
      <c r="E61" s="301"/>
      <c r="F61" s="301"/>
      <c r="G61" s="301"/>
      <c r="H61" s="301"/>
      <c r="I61" s="301"/>
      <c r="J61" s="301"/>
      <c r="K61" s="301"/>
      <c r="L61" s="301"/>
      <c r="M61" s="301"/>
      <c r="N61" s="301"/>
      <c r="O61" s="301"/>
      <c r="P61" s="301"/>
      <c r="Q61" s="301"/>
      <c r="R61" s="301"/>
      <c r="S61" s="301"/>
    </row>
  </sheetData>
  <pageMargins left="0.7" right="0.7" top="0.75" bottom="0.75" header="0.3" footer="0.3"/>
  <pageSetup scale="69" orientation="landscape" horizontalDpi="4294967294" verticalDpi="4294967294" r:id="rId1"/>
  <headerFooter>
    <oddFooter>&amp;Z&amp;F&amp;RPage &amp;P</oddFooter>
  </headerFooter>
</worksheet>
</file>

<file path=xl/worksheets/sheet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A00-000000000000}">
  <sheetPr codeName="Sheet132">
    <tabColor theme="6" tint="-0.249977111117893"/>
    <pageSetUpPr fitToPage="1"/>
  </sheetPr>
  <dimension ref="A1:AE61"/>
  <sheetViews>
    <sheetView workbookViewId="0"/>
  </sheetViews>
  <sheetFormatPr defaultColWidth="8.85546875" defaultRowHeight="15" x14ac:dyDescent="0.25"/>
  <cols>
    <col min="1" max="1" width="20.85546875" customWidth="1"/>
    <col min="2" max="2" width="8.7109375" customWidth="1"/>
    <col min="3" max="3" width="12.85546875" customWidth="1"/>
    <col min="4" max="12" width="7.42578125" hidden="1" customWidth="1"/>
    <col min="13" max="13" width="7.5703125" hidden="1" customWidth="1"/>
    <col min="14" max="25" width="10.42578125" customWidth="1"/>
  </cols>
  <sheetData>
    <row r="1" spans="1:31" x14ac:dyDescent="0.25">
      <c r="A1" s="11" t="s">
        <v>10</v>
      </c>
      <c r="O1" t="s">
        <v>647</v>
      </c>
    </row>
    <row r="2" spans="1:31" x14ac:dyDescent="0.25">
      <c r="A2" s="9" t="s">
        <v>438</v>
      </c>
    </row>
    <row r="3" spans="1:31" x14ac:dyDescent="0.25">
      <c r="A3" s="9" t="s">
        <v>918</v>
      </c>
    </row>
    <row r="4" spans="1:31" x14ac:dyDescent="0.25">
      <c r="R4" s="40" t="s">
        <v>4</v>
      </c>
      <c r="S4" s="41"/>
      <c r="T4" s="40" t="s">
        <v>8</v>
      </c>
    </row>
    <row r="5" spans="1:31" x14ac:dyDescent="0.25">
      <c r="A5" s="10" t="s">
        <v>9</v>
      </c>
      <c r="B5" s="12" t="s">
        <v>64</v>
      </c>
      <c r="C5" s="12" t="s">
        <v>12</v>
      </c>
      <c r="R5" s="42" t="s">
        <v>2</v>
      </c>
      <c r="S5" s="42" t="s">
        <v>60</v>
      </c>
      <c r="T5" s="42" t="s">
        <v>7</v>
      </c>
    </row>
    <row r="6" spans="1:31" x14ac:dyDescent="0.25">
      <c r="B6" s="3"/>
      <c r="R6" s="3"/>
    </row>
    <row r="7" spans="1:31" x14ac:dyDescent="0.25">
      <c r="A7" s="213" t="s">
        <v>804</v>
      </c>
      <c r="B7" s="212"/>
      <c r="C7" s="214"/>
      <c r="D7" s="293"/>
      <c r="E7" s="293"/>
      <c r="F7" s="293"/>
      <c r="G7" s="293"/>
      <c r="H7" s="293"/>
      <c r="I7" s="293"/>
      <c r="J7" s="293"/>
      <c r="K7" s="293"/>
      <c r="L7" s="293"/>
      <c r="M7" s="293"/>
      <c r="N7" s="293"/>
      <c r="O7" s="294"/>
      <c r="P7" s="6"/>
      <c r="Q7" s="6"/>
      <c r="R7" s="13">
        <f>+C14</f>
        <v>48428.184999999998</v>
      </c>
      <c r="S7" s="13">
        <f>+-C45</f>
        <v>48428.184999999998</v>
      </c>
      <c r="T7" s="13">
        <f>+R7-S7</f>
        <v>0</v>
      </c>
    </row>
    <row r="8" spans="1:31" x14ac:dyDescent="0.25">
      <c r="A8" s="213"/>
      <c r="B8" s="3">
        <v>832</v>
      </c>
      <c r="D8" s="293"/>
      <c r="E8" s="293"/>
      <c r="F8" s="293"/>
      <c r="G8" s="293"/>
      <c r="H8" s="293"/>
      <c r="I8" s="293"/>
      <c r="J8" s="293"/>
      <c r="K8" s="293"/>
      <c r="L8" s="293"/>
      <c r="M8" s="293"/>
      <c r="N8" s="293"/>
      <c r="O8" s="294"/>
      <c r="P8" s="6"/>
      <c r="Q8" s="6"/>
    </row>
    <row r="9" spans="1:31" x14ac:dyDescent="0.25">
      <c r="A9" s="2"/>
      <c r="B9" s="3"/>
      <c r="D9" s="293"/>
      <c r="E9" s="293"/>
      <c r="F9" s="293"/>
      <c r="G9" s="293"/>
      <c r="H9" s="293"/>
      <c r="I9" s="293"/>
      <c r="J9" s="293"/>
      <c r="K9" s="293"/>
      <c r="L9" s="293"/>
      <c r="M9" s="293"/>
      <c r="N9" s="293"/>
      <c r="O9" s="294"/>
      <c r="P9" s="6"/>
      <c r="Q9" s="6"/>
    </row>
    <row r="10" spans="1:31" x14ac:dyDescent="0.25">
      <c r="B10" s="3"/>
    </row>
    <row r="11" spans="1:31" x14ac:dyDescent="0.25">
      <c r="A11" s="686" t="s">
        <v>66</v>
      </c>
      <c r="B11" s="212" t="s">
        <v>74</v>
      </c>
      <c r="C11" s="214"/>
    </row>
    <row r="12" spans="1:31" x14ac:dyDescent="0.25">
      <c r="B12" s="28"/>
      <c r="C12" s="2"/>
    </row>
    <row r="13" spans="1:31" x14ac:dyDescent="0.25">
      <c r="A13" s="9" t="s">
        <v>5</v>
      </c>
      <c r="C13" s="31" t="s">
        <v>3</v>
      </c>
      <c r="D13" s="32">
        <v>1994</v>
      </c>
      <c r="E13" s="32">
        <v>1995</v>
      </c>
      <c r="F13" s="32">
        <v>1996</v>
      </c>
      <c r="G13" s="32">
        <v>1997</v>
      </c>
      <c r="H13" s="32">
        <v>1998</v>
      </c>
      <c r="I13" s="32">
        <v>1999</v>
      </c>
      <c r="J13" s="32">
        <v>2000</v>
      </c>
      <c r="K13" s="32">
        <v>2001</v>
      </c>
      <c r="L13" s="32">
        <v>2002</v>
      </c>
      <c r="M13" s="32">
        <v>2003</v>
      </c>
      <c r="N13" s="32">
        <v>2004</v>
      </c>
      <c r="O13" s="32">
        <v>2005</v>
      </c>
      <c r="P13" s="32">
        <v>2006</v>
      </c>
      <c r="Q13" s="32">
        <v>2007</v>
      </c>
      <c r="R13" s="32">
        <v>2008</v>
      </c>
      <c r="S13" s="32">
        <v>2009</v>
      </c>
      <c r="T13" s="32">
        <v>2010</v>
      </c>
      <c r="U13" s="32">
        <v>2011</v>
      </c>
      <c r="V13" s="32">
        <v>2012</v>
      </c>
      <c r="W13" s="32">
        <v>2013</v>
      </c>
      <c r="X13" s="32">
        <v>2014</v>
      </c>
      <c r="Y13" s="328">
        <v>2015</v>
      </c>
      <c r="Z13" s="32">
        <v>2016</v>
      </c>
      <c r="AA13" s="328">
        <v>2017</v>
      </c>
      <c r="AB13" s="32">
        <v>2018</v>
      </c>
      <c r="AC13" s="328">
        <v>2019</v>
      </c>
      <c r="AD13" s="328">
        <v>2020</v>
      </c>
      <c r="AE13" s="328">
        <v>2021</v>
      </c>
    </row>
    <row r="14" spans="1:31" x14ac:dyDescent="0.25">
      <c r="A14" s="9" t="s">
        <v>73</v>
      </c>
      <c r="C14" s="295">
        <f>SUM(D14:Y14)</f>
        <v>48428.184999999998</v>
      </c>
      <c r="D14" s="233">
        <v>0</v>
      </c>
      <c r="E14" s="233">
        <v>0</v>
      </c>
      <c r="F14" s="233">
        <v>0</v>
      </c>
      <c r="G14" s="233">
        <v>0</v>
      </c>
      <c r="H14" s="233">
        <v>0</v>
      </c>
      <c r="I14" s="233">
        <v>0</v>
      </c>
      <c r="J14" s="233">
        <v>0</v>
      </c>
      <c r="K14" s="233">
        <v>0</v>
      </c>
      <c r="L14" s="233">
        <v>0</v>
      </c>
      <c r="M14" s="233">
        <v>0</v>
      </c>
      <c r="N14" s="233"/>
      <c r="O14" s="233"/>
      <c r="P14" s="233"/>
      <c r="Q14" s="233"/>
      <c r="R14" s="233"/>
      <c r="S14" s="233"/>
      <c r="T14" s="233"/>
      <c r="U14" s="296"/>
      <c r="V14" s="296"/>
      <c r="W14" s="233">
        <v>0</v>
      </c>
      <c r="X14" s="233">
        <f>96856.37/2</f>
        <v>48428.184999999998</v>
      </c>
    </row>
    <row r="15" spans="1:31" x14ac:dyDescent="0.25">
      <c r="A15" s="34"/>
      <c r="B15" s="2"/>
      <c r="C15" s="2"/>
      <c r="S15" s="233"/>
      <c r="T15" s="233"/>
      <c r="U15" s="233"/>
      <c r="V15" s="233"/>
      <c r="W15" s="233"/>
      <c r="X15" s="233"/>
    </row>
    <row r="16" spans="1:31" x14ac:dyDescent="0.25">
      <c r="A16" s="9" t="s">
        <v>6</v>
      </c>
      <c r="B16" s="3">
        <v>1994</v>
      </c>
      <c r="C16" s="13">
        <f>-SUM(D16:Y16)</f>
        <v>0</v>
      </c>
      <c r="D16" s="297">
        <f>+D$14/7/2</f>
        <v>0</v>
      </c>
      <c r="E16" s="297"/>
      <c r="F16" s="297"/>
      <c r="G16" s="297"/>
      <c r="H16" s="297"/>
      <c r="I16" s="297"/>
      <c r="J16" s="297"/>
      <c r="K16" s="297"/>
      <c r="L16" s="297"/>
      <c r="M16" s="297"/>
      <c r="N16" s="297"/>
      <c r="O16" s="297"/>
      <c r="P16" s="297"/>
      <c r="Q16" s="297"/>
      <c r="R16" s="297"/>
      <c r="S16" s="233"/>
      <c r="T16" s="233"/>
      <c r="U16" s="233"/>
      <c r="V16" s="233"/>
      <c r="W16" s="233"/>
      <c r="X16" s="233"/>
      <c r="Y16" s="297"/>
      <c r="Z16" s="297"/>
    </row>
    <row r="17" spans="1:26" x14ac:dyDescent="0.25">
      <c r="B17" s="3">
        <v>1995</v>
      </c>
      <c r="C17" s="13">
        <f t="shared" ref="C17:C39" si="0">-SUM(D17:Y17)</f>
        <v>0</v>
      </c>
      <c r="D17" s="297">
        <f>+D$14/7</f>
        <v>0</v>
      </c>
      <c r="E17" s="297">
        <f>+E$14/7/2</f>
        <v>0</v>
      </c>
      <c r="F17" s="297"/>
      <c r="G17" s="297"/>
      <c r="H17" s="297"/>
      <c r="I17" s="297"/>
      <c r="J17" s="297"/>
      <c r="K17" s="297"/>
      <c r="L17" s="297"/>
      <c r="M17" s="297"/>
      <c r="N17" s="297"/>
      <c r="O17" s="297"/>
      <c r="P17" s="297"/>
      <c r="Q17" s="297"/>
      <c r="R17" s="297"/>
      <c r="S17" s="233"/>
      <c r="T17" s="233"/>
      <c r="U17" s="233"/>
      <c r="V17" s="233"/>
      <c r="W17" s="233"/>
      <c r="X17" s="233"/>
      <c r="Y17" s="297"/>
      <c r="Z17" s="297"/>
    </row>
    <row r="18" spans="1:26" x14ac:dyDescent="0.25">
      <c r="B18" s="3">
        <v>1996</v>
      </c>
      <c r="C18" s="13">
        <f t="shared" si="0"/>
        <v>0</v>
      </c>
      <c r="D18" s="297">
        <f>+D17</f>
        <v>0</v>
      </c>
      <c r="E18" s="297">
        <f>+E$14/7</f>
        <v>0</v>
      </c>
      <c r="F18" s="297">
        <f>+F$14/7/2</f>
        <v>0</v>
      </c>
      <c r="G18" s="297"/>
      <c r="H18" s="297"/>
      <c r="I18" s="297"/>
      <c r="J18" s="297"/>
      <c r="K18" s="297"/>
      <c r="L18" s="297"/>
      <c r="M18" s="297"/>
      <c r="N18" s="297"/>
      <c r="O18" s="297"/>
      <c r="P18" s="297"/>
      <c r="Q18" s="297"/>
      <c r="R18" s="297"/>
      <c r="S18" s="233"/>
      <c r="T18" s="233"/>
      <c r="U18" s="233"/>
      <c r="V18" s="233"/>
      <c r="W18" s="233"/>
      <c r="X18" s="233"/>
      <c r="Y18" s="297"/>
      <c r="Z18" s="297"/>
    </row>
    <row r="19" spans="1:26" x14ac:dyDescent="0.25">
      <c r="B19" s="3">
        <v>1997</v>
      </c>
      <c r="C19" s="13">
        <f t="shared" si="0"/>
        <v>0</v>
      </c>
      <c r="D19" s="297">
        <f>+D18</f>
        <v>0</v>
      </c>
      <c r="E19" s="297">
        <f>+E18</f>
        <v>0</v>
      </c>
      <c r="F19" s="297">
        <f>+F$14/7</f>
        <v>0</v>
      </c>
      <c r="G19" s="297">
        <f>+G$14/7/2</f>
        <v>0</v>
      </c>
      <c r="H19" s="297"/>
      <c r="I19" s="297"/>
      <c r="J19" s="297"/>
      <c r="K19" s="297"/>
      <c r="L19" s="297"/>
      <c r="M19" s="297"/>
      <c r="N19" s="297"/>
      <c r="O19" s="297"/>
      <c r="P19" s="297"/>
      <c r="Q19" s="297"/>
      <c r="R19" s="297"/>
      <c r="S19" s="233"/>
      <c r="T19" s="233"/>
      <c r="U19" s="233"/>
      <c r="V19" s="233"/>
      <c r="W19" s="233"/>
      <c r="X19" s="233"/>
      <c r="Y19" s="297"/>
      <c r="Z19" s="297"/>
    </row>
    <row r="20" spans="1:26" x14ac:dyDescent="0.25">
      <c r="B20" s="3">
        <v>1998</v>
      </c>
      <c r="C20" s="13">
        <f t="shared" si="0"/>
        <v>0</v>
      </c>
      <c r="D20" s="297">
        <f>+D19</f>
        <v>0</v>
      </c>
      <c r="E20" s="297">
        <f>+E19</f>
        <v>0</v>
      </c>
      <c r="F20" s="297">
        <f>+F19</f>
        <v>0</v>
      </c>
      <c r="G20" s="297">
        <f>+G$14/7</f>
        <v>0</v>
      </c>
      <c r="H20" s="297">
        <f>+H$14/7/2</f>
        <v>0</v>
      </c>
      <c r="I20" s="297"/>
      <c r="J20" s="297"/>
      <c r="K20" s="297"/>
      <c r="L20" s="297"/>
      <c r="M20" s="297"/>
      <c r="N20" s="297"/>
      <c r="O20" s="297"/>
      <c r="P20" s="297"/>
      <c r="Q20" s="297"/>
      <c r="R20" s="297"/>
      <c r="S20" s="233"/>
      <c r="T20" s="233"/>
      <c r="U20" s="233"/>
      <c r="V20" s="233"/>
      <c r="W20" s="233"/>
      <c r="X20" s="233"/>
      <c r="Y20" s="297"/>
      <c r="Z20" s="297"/>
    </row>
    <row r="21" spans="1:26" x14ac:dyDescent="0.25">
      <c r="B21" s="3">
        <v>1999</v>
      </c>
      <c r="C21" s="13">
        <f t="shared" si="0"/>
        <v>0</v>
      </c>
      <c r="D21" s="297">
        <f>+D20</f>
        <v>0</v>
      </c>
      <c r="E21" s="297">
        <f>+E20</f>
        <v>0</v>
      </c>
      <c r="F21" s="297">
        <f>+F20</f>
        <v>0</v>
      </c>
      <c r="G21" s="297">
        <f>+G20</f>
        <v>0</v>
      </c>
      <c r="H21" s="297">
        <f>+H$14/7</f>
        <v>0</v>
      </c>
      <c r="I21" s="297">
        <f>+I$14/7/2</f>
        <v>0</v>
      </c>
      <c r="J21" s="297"/>
      <c r="K21" s="297"/>
      <c r="L21" s="297"/>
      <c r="M21" s="297"/>
      <c r="N21" s="297"/>
      <c r="O21" s="297"/>
      <c r="P21" s="297"/>
      <c r="Q21" s="297"/>
      <c r="R21" s="297"/>
      <c r="S21" s="233"/>
      <c r="T21" s="233"/>
      <c r="U21" s="233"/>
      <c r="V21" s="233"/>
      <c r="W21" s="233"/>
      <c r="X21" s="233"/>
      <c r="Y21" s="297"/>
      <c r="Z21" s="297"/>
    </row>
    <row r="22" spans="1:26" x14ac:dyDescent="0.25">
      <c r="B22" s="3">
        <v>2000</v>
      </c>
      <c r="C22" s="13">
        <f t="shared" si="0"/>
        <v>0</v>
      </c>
      <c r="D22" s="297">
        <f>+D21</f>
        <v>0</v>
      </c>
      <c r="E22" s="297">
        <f>+E21</f>
        <v>0</v>
      </c>
      <c r="F22" s="297">
        <f>+F21</f>
        <v>0</v>
      </c>
      <c r="G22" s="297">
        <f>+G21</f>
        <v>0</v>
      </c>
      <c r="H22" s="297">
        <f>+H21</f>
        <v>0</v>
      </c>
      <c r="I22" s="297">
        <f>+I$14/7</f>
        <v>0</v>
      </c>
      <c r="J22" s="297">
        <f>+J$14/7/2</f>
        <v>0</v>
      </c>
      <c r="K22" s="297"/>
      <c r="L22" s="297"/>
      <c r="M22" s="297"/>
      <c r="N22" s="297"/>
      <c r="O22" s="297"/>
      <c r="P22" s="297"/>
      <c r="Q22" s="297"/>
      <c r="R22" s="297"/>
      <c r="S22" s="233"/>
      <c r="T22" s="233"/>
      <c r="U22" s="233"/>
      <c r="V22" s="233"/>
      <c r="W22" s="233"/>
      <c r="X22" s="233"/>
      <c r="Y22" s="297"/>
      <c r="Z22" s="297"/>
    </row>
    <row r="23" spans="1:26" x14ac:dyDescent="0.25">
      <c r="B23" s="3">
        <v>2001</v>
      </c>
      <c r="C23" s="13">
        <f t="shared" si="0"/>
        <v>0</v>
      </c>
      <c r="D23" s="297">
        <f>+D$14/7/2</f>
        <v>0</v>
      </c>
      <c r="E23" s="297">
        <f>+E22</f>
        <v>0</v>
      </c>
      <c r="F23" s="297">
        <f>+F22</f>
        <v>0</v>
      </c>
      <c r="G23" s="297">
        <f>+G22</f>
        <v>0</v>
      </c>
      <c r="H23" s="297">
        <f>+H22</f>
        <v>0</v>
      </c>
      <c r="I23" s="297">
        <f>+I22</f>
        <v>0</v>
      </c>
      <c r="J23" s="297">
        <f>+J$14/7</f>
        <v>0</v>
      </c>
      <c r="K23" s="297">
        <f>+K$14/7/2</f>
        <v>0</v>
      </c>
      <c r="L23" s="297"/>
      <c r="M23" s="297"/>
      <c r="N23" s="297"/>
      <c r="O23" s="297"/>
      <c r="P23" s="297"/>
      <c r="Q23" s="297"/>
      <c r="R23" s="297"/>
      <c r="S23" s="233"/>
      <c r="T23" s="233"/>
      <c r="U23" s="233"/>
      <c r="V23" s="233"/>
      <c r="W23" s="233"/>
      <c r="X23" s="233"/>
      <c r="Y23" s="297"/>
      <c r="Z23" s="297"/>
    </row>
    <row r="24" spans="1:26" x14ac:dyDescent="0.25">
      <c r="B24" s="3">
        <v>2002</v>
      </c>
      <c r="C24" s="13">
        <f t="shared" si="0"/>
        <v>0</v>
      </c>
      <c r="D24" s="297"/>
      <c r="E24" s="297">
        <f>+E$14/7/2</f>
        <v>0</v>
      </c>
      <c r="F24" s="297">
        <f>+F23</f>
        <v>0</v>
      </c>
      <c r="G24" s="297">
        <f>+G23</f>
        <v>0</v>
      </c>
      <c r="H24" s="297">
        <f>+H23</f>
        <v>0</v>
      </c>
      <c r="I24" s="297">
        <f>+I23</f>
        <v>0</v>
      </c>
      <c r="J24" s="297">
        <f>+J23</f>
        <v>0</v>
      </c>
      <c r="K24" s="297">
        <f>+K$14/7</f>
        <v>0</v>
      </c>
      <c r="L24" s="297">
        <f>+L$14/7/2</f>
        <v>0</v>
      </c>
      <c r="M24" s="297"/>
      <c r="N24" s="297"/>
      <c r="O24" s="297"/>
      <c r="P24" s="297"/>
      <c r="Q24" s="297"/>
      <c r="R24" s="297"/>
      <c r="S24" s="233"/>
      <c r="T24" s="233"/>
      <c r="U24" s="233"/>
      <c r="V24" s="233"/>
      <c r="W24" s="233"/>
      <c r="X24" s="233"/>
      <c r="Y24" s="297"/>
      <c r="Z24" s="297"/>
    </row>
    <row r="25" spans="1:26" x14ac:dyDescent="0.25">
      <c r="B25" s="3">
        <v>2003</v>
      </c>
      <c r="C25" s="13">
        <f t="shared" si="0"/>
        <v>0</v>
      </c>
      <c r="D25" s="297"/>
      <c r="E25" s="297"/>
      <c r="F25" s="297">
        <f>+F$14/7/2</f>
        <v>0</v>
      </c>
      <c r="G25" s="297">
        <f>+G24</f>
        <v>0</v>
      </c>
      <c r="H25" s="297">
        <f>+H24</f>
        <v>0</v>
      </c>
      <c r="I25" s="297">
        <f>+I24</f>
        <v>0</v>
      </c>
      <c r="J25" s="297">
        <f>+J24</f>
        <v>0</v>
      </c>
      <c r="K25" s="297">
        <f>+K24</f>
        <v>0</v>
      </c>
      <c r="L25" s="297">
        <f>+L$14/7</f>
        <v>0</v>
      </c>
      <c r="M25" s="297">
        <f>+M$14/7/2</f>
        <v>0</v>
      </c>
      <c r="N25" s="297"/>
      <c r="O25" s="297"/>
      <c r="P25" s="297"/>
      <c r="Q25" s="297"/>
      <c r="R25" s="297"/>
      <c r="S25" s="233"/>
      <c r="T25" s="233"/>
      <c r="U25" s="233"/>
      <c r="V25" s="233"/>
      <c r="W25" s="233"/>
      <c r="X25" s="233"/>
      <c r="Y25" s="297"/>
      <c r="Z25" s="297"/>
    </row>
    <row r="26" spans="1:26" x14ac:dyDescent="0.25">
      <c r="B26" s="3">
        <v>2004</v>
      </c>
      <c r="C26" s="13">
        <f t="shared" si="0"/>
        <v>0</v>
      </c>
      <c r="D26" s="297"/>
      <c r="E26" s="297"/>
      <c r="F26" s="297"/>
      <c r="G26" s="297">
        <f>+G$14/7/2</f>
        <v>0</v>
      </c>
      <c r="H26" s="297">
        <f>+H25</f>
        <v>0</v>
      </c>
      <c r="I26" s="297">
        <f>+I25</f>
        <v>0</v>
      </c>
      <c r="J26" s="297">
        <f>+J25</f>
        <v>0</v>
      </c>
      <c r="K26" s="297">
        <f>+K25</f>
        <v>0</v>
      </c>
      <c r="L26" s="297">
        <f>+L25</f>
        <v>0</v>
      </c>
      <c r="M26" s="297">
        <f>+M$14/7</f>
        <v>0</v>
      </c>
      <c r="N26" s="7">
        <f>+N$14/7/2</f>
        <v>0</v>
      </c>
      <c r="O26" s="7"/>
      <c r="P26" s="7"/>
      <c r="Q26" s="7"/>
      <c r="R26" s="7"/>
      <c r="S26" s="43"/>
      <c r="T26" s="43"/>
      <c r="U26" s="43"/>
      <c r="V26" s="43"/>
      <c r="W26" s="43"/>
      <c r="X26" s="43"/>
      <c r="Y26" s="7"/>
      <c r="Z26" s="297"/>
    </row>
    <row r="27" spans="1:26" x14ac:dyDescent="0.25">
      <c r="B27" s="3">
        <v>2005</v>
      </c>
      <c r="C27" s="13">
        <f t="shared" si="0"/>
        <v>0</v>
      </c>
      <c r="D27" s="297"/>
      <c r="E27" s="297"/>
      <c r="F27" s="297"/>
      <c r="G27" s="297"/>
      <c r="H27" s="297">
        <f>+H$14/7/2</f>
        <v>0</v>
      </c>
      <c r="I27" s="297">
        <f>+I26</f>
        <v>0</v>
      </c>
      <c r="J27" s="297">
        <f>+J26</f>
        <v>0</v>
      </c>
      <c r="K27" s="297">
        <f>+K26</f>
        <v>0</v>
      </c>
      <c r="L27" s="297">
        <f>+L26</f>
        <v>0</v>
      </c>
      <c r="M27" s="297">
        <f>+M26</f>
        <v>0</v>
      </c>
      <c r="N27" s="7">
        <f>+N$14/7</f>
        <v>0</v>
      </c>
      <c r="O27" s="7">
        <f>+O$14/7/2</f>
        <v>0</v>
      </c>
      <c r="P27" s="7"/>
      <c r="Q27" s="7"/>
      <c r="R27" s="7"/>
      <c r="S27" s="43"/>
      <c r="T27" s="43"/>
      <c r="U27" s="43"/>
      <c r="V27" s="43"/>
      <c r="W27" s="43"/>
      <c r="X27" s="43"/>
      <c r="Y27" s="7"/>
      <c r="Z27" s="297"/>
    </row>
    <row r="28" spans="1:26" x14ac:dyDescent="0.25">
      <c r="B28" s="3">
        <v>2006</v>
      </c>
      <c r="C28" s="13">
        <f t="shared" si="0"/>
        <v>0</v>
      </c>
      <c r="D28" s="297"/>
      <c r="E28" s="297"/>
      <c r="F28" s="297"/>
      <c r="G28" s="297"/>
      <c r="H28" s="297"/>
      <c r="I28" s="297">
        <f>+I$14/7/2</f>
        <v>0</v>
      </c>
      <c r="J28" s="297">
        <f>+J27</f>
        <v>0</v>
      </c>
      <c r="K28" s="297">
        <f>+K27</f>
        <v>0</v>
      </c>
      <c r="L28" s="297">
        <f>+L27</f>
        <v>0</v>
      </c>
      <c r="M28" s="297">
        <f>+M27</f>
        <v>0</v>
      </c>
      <c r="N28" s="7">
        <f>+N27</f>
        <v>0</v>
      </c>
      <c r="O28" s="7">
        <f>+O$14/7</f>
        <v>0</v>
      </c>
      <c r="P28" s="7">
        <f>+P$14/7/2</f>
        <v>0</v>
      </c>
      <c r="Q28" s="7"/>
      <c r="R28" s="7"/>
      <c r="S28" s="43"/>
      <c r="T28" s="43"/>
      <c r="U28" s="43"/>
      <c r="V28" s="43"/>
      <c r="W28" s="43"/>
      <c r="X28" s="43"/>
      <c r="Y28" s="7"/>
      <c r="Z28" s="297"/>
    </row>
    <row r="29" spans="1:26" x14ac:dyDescent="0.25">
      <c r="B29" s="3">
        <v>2007</v>
      </c>
      <c r="C29" s="13">
        <f t="shared" si="0"/>
        <v>0</v>
      </c>
      <c r="D29" s="297"/>
      <c r="E29" s="297"/>
      <c r="F29" s="297"/>
      <c r="G29" s="297"/>
      <c r="H29" s="297"/>
      <c r="I29" s="297"/>
      <c r="J29" s="297">
        <f>+J$14/7/2</f>
        <v>0</v>
      </c>
      <c r="K29" s="297">
        <f>+K28</f>
        <v>0</v>
      </c>
      <c r="L29" s="297">
        <f>+L28</f>
        <v>0</v>
      </c>
      <c r="M29" s="297">
        <f>+M28</f>
        <v>0</v>
      </c>
      <c r="N29" s="7">
        <f>+N28</f>
        <v>0</v>
      </c>
      <c r="O29" s="7">
        <f>+O28</f>
        <v>0</v>
      </c>
      <c r="P29" s="7">
        <f>+P$14/7</f>
        <v>0</v>
      </c>
      <c r="Q29" s="7">
        <f>+Q$14/7/2</f>
        <v>0</v>
      </c>
      <c r="R29" s="7"/>
      <c r="S29" s="43"/>
      <c r="T29" s="43"/>
      <c r="U29" s="43"/>
      <c r="V29" s="43"/>
      <c r="W29" s="43"/>
      <c r="X29" s="43"/>
      <c r="Y29" s="7"/>
      <c r="Z29" s="297"/>
    </row>
    <row r="30" spans="1:26" x14ac:dyDescent="0.25">
      <c r="B30" s="3">
        <v>2008</v>
      </c>
      <c r="C30" s="13">
        <f t="shared" si="0"/>
        <v>0</v>
      </c>
      <c r="D30" s="297"/>
      <c r="E30" s="297"/>
      <c r="F30" s="297"/>
      <c r="G30" s="297"/>
      <c r="H30" s="297"/>
      <c r="I30" s="297"/>
      <c r="J30" s="297"/>
      <c r="K30" s="297">
        <f>+K$14/7/2</f>
        <v>0</v>
      </c>
      <c r="L30" s="297">
        <f>+L29</f>
        <v>0</v>
      </c>
      <c r="M30" s="297">
        <f>+M29</f>
        <v>0</v>
      </c>
      <c r="N30" s="7">
        <f>+N29</f>
        <v>0</v>
      </c>
      <c r="O30" s="7">
        <f>+O29</f>
        <v>0</v>
      </c>
      <c r="P30" s="7">
        <f>+P29</f>
        <v>0</v>
      </c>
      <c r="Q30" s="7">
        <f>+Q$14/7</f>
        <v>0</v>
      </c>
      <c r="R30" s="7">
        <f>+R$14/7/2</f>
        <v>0</v>
      </c>
      <c r="S30" s="43"/>
      <c r="T30" s="43"/>
      <c r="U30" s="43"/>
      <c r="V30" s="43"/>
      <c r="W30" s="43"/>
      <c r="X30" s="43"/>
      <c r="Y30" s="7"/>
      <c r="Z30" s="297"/>
    </row>
    <row r="31" spans="1:26" x14ac:dyDescent="0.25">
      <c r="B31" s="3">
        <v>2009</v>
      </c>
      <c r="C31" s="13">
        <f t="shared" si="0"/>
        <v>0</v>
      </c>
      <c r="D31" s="297"/>
      <c r="E31" s="297"/>
      <c r="F31" s="297"/>
      <c r="G31" s="297"/>
      <c r="H31" s="297"/>
      <c r="I31" s="297"/>
      <c r="J31" s="297"/>
      <c r="K31" s="297"/>
      <c r="L31" s="297">
        <f>+L$14/7/2</f>
        <v>0</v>
      </c>
      <c r="M31" s="297">
        <f>+M30</f>
        <v>0</v>
      </c>
      <c r="N31" s="7">
        <f>+N30</f>
        <v>0</v>
      </c>
      <c r="O31" s="7">
        <f>+O30</f>
        <v>0</v>
      </c>
      <c r="P31" s="7">
        <f>+P30</f>
        <v>0</v>
      </c>
      <c r="Q31" s="7">
        <f>+Q30</f>
        <v>0</v>
      </c>
      <c r="R31" s="7">
        <f>+R$14/7</f>
        <v>0</v>
      </c>
      <c r="S31" s="43">
        <f>+S$14/7/2</f>
        <v>0</v>
      </c>
      <c r="T31" s="43"/>
      <c r="U31" s="43"/>
      <c r="V31" s="43"/>
      <c r="W31" s="43"/>
      <c r="X31" s="43"/>
      <c r="Y31" s="7"/>
      <c r="Z31" s="297"/>
    </row>
    <row r="32" spans="1:26" x14ac:dyDescent="0.25">
      <c r="A32" s="38" t="s">
        <v>59</v>
      </c>
      <c r="B32" s="3">
        <v>2010</v>
      </c>
      <c r="C32" s="13">
        <f t="shared" si="0"/>
        <v>0</v>
      </c>
      <c r="D32" s="297"/>
      <c r="E32" s="297"/>
      <c r="F32" s="297"/>
      <c r="G32" s="297"/>
      <c r="H32" s="297"/>
      <c r="I32" s="297"/>
      <c r="J32" s="297"/>
      <c r="K32" s="297"/>
      <c r="L32" s="297"/>
      <c r="M32" s="297">
        <f>+M$14/7/2</f>
        <v>0</v>
      </c>
      <c r="N32" s="7">
        <f>+N31</f>
        <v>0</v>
      </c>
      <c r="O32" s="7">
        <f>+O31</f>
        <v>0</v>
      </c>
      <c r="P32" s="7">
        <f>+P31</f>
        <v>0</v>
      </c>
      <c r="Q32" s="7">
        <f>+Q31</f>
        <v>0</v>
      </c>
      <c r="R32" s="7">
        <f>+R31</f>
        <v>0</v>
      </c>
      <c r="S32" s="43">
        <f>+S$14/7</f>
        <v>0</v>
      </c>
      <c r="T32" s="43">
        <f>+T$14/7/2</f>
        <v>0</v>
      </c>
      <c r="U32" s="43"/>
      <c r="V32" s="43"/>
      <c r="W32" s="43"/>
      <c r="X32" s="43"/>
      <c r="Y32" s="7"/>
      <c r="Z32" s="297"/>
    </row>
    <row r="33" spans="1:31" x14ac:dyDescent="0.25">
      <c r="A33" s="38"/>
      <c r="B33" s="3">
        <v>2011</v>
      </c>
      <c r="C33" s="13">
        <f t="shared" si="0"/>
        <v>0</v>
      </c>
      <c r="D33" s="297"/>
      <c r="E33" s="297"/>
      <c r="F33" s="297"/>
      <c r="G33" s="297"/>
      <c r="H33" s="297"/>
      <c r="I33" s="297"/>
      <c r="J33" s="297"/>
      <c r="K33" s="297"/>
      <c r="L33" s="297"/>
      <c r="M33" s="297"/>
      <c r="N33" s="7">
        <f>+N$14/7/2</f>
        <v>0</v>
      </c>
      <c r="O33" s="7">
        <f>+O32</f>
        <v>0</v>
      </c>
      <c r="P33" s="7">
        <f>+P32</f>
        <v>0</v>
      </c>
      <c r="Q33" s="7">
        <f>+Q32</f>
        <v>0</v>
      </c>
      <c r="R33" s="7">
        <f>+R32</f>
        <v>0</v>
      </c>
      <c r="S33" s="43">
        <f>+S32</f>
        <v>0</v>
      </c>
      <c r="T33" s="43">
        <f>+T$14/7</f>
        <v>0</v>
      </c>
      <c r="U33" s="43">
        <f>+U$14/7/2</f>
        <v>0</v>
      </c>
      <c r="V33" s="43"/>
      <c r="W33" s="43"/>
      <c r="X33" s="43"/>
      <c r="Y33" s="7"/>
      <c r="Z33" s="297"/>
    </row>
    <row r="34" spans="1:31" x14ac:dyDescent="0.25">
      <c r="A34" s="38"/>
      <c r="B34" s="3">
        <v>2012</v>
      </c>
      <c r="C34" s="13">
        <f t="shared" si="0"/>
        <v>0</v>
      </c>
      <c r="D34" s="297"/>
      <c r="E34" s="297"/>
      <c r="F34" s="297"/>
      <c r="G34" s="297"/>
      <c r="H34" s="297"/>
      <c r="I34" s="297"/>
      <c r="J34" s="297"/>
      <c r="K34" s="297"/>
      <c r="L34" s="297"/>
      <c r="M34" s="297"/>
      <c r="N34" s="7"/>
      <c r="O34" s="7">
        <f>+O$14/7/2</f>
        <v>0</v>
      </c>
      <c r="P34" s="7">
        <f>+P33</f>
        <v>0</v>
      </c>
      <c r="Q34" s="7">
        <f>+Q33</f>
        <v>0</v>
      </c>
      <c r="R34" s="7">
        <f>+R33</f>
        <v>0</v>
      </c>
      <c r="S34" s="43">
        <f>+S33</f>
        <v>0</v>
      </c>
      <c r="T34" s="43">
        <f>+T$14/7</f>
        <v>0</v>
      </c>
      <c r="U34" s="43">
        <f>+U$14/7</f>
        <v>0</v>
      </c>
      <c r="V34" s="43">
        <f>+V$14/7/2</f>
        <v>0</v>
      </c>
      <c r="W34" s="43"/>
      <c r="X34" s="43"/>
      <c r="Y34" s="7"/>
      <c r="Z34" s="297"/>
    </row>
    <row r="35" spans="1:31" x14ac:dyDescent="0.25">
      <c r="A35" s="38"/>
      <c r="B35" s="3">
        <v>2013</v>
      </c>
      <c r="C35" s="13">
        <f t="shared" si="0"/>
        <v>0</v>
      </c>
      <c r="D35" s="297"/>
      <c r="E35" s="297"/>
      <c r="F35" s="297"/>
      <c r="G35" s="297"/>
      <c r="H35" s="297"/>
      <c r="I35" s="297"/>
      <c r="J35" s="297"/>
      <c r="K35" s="297"/>
      <c r="L35" s="297"/>
      <c r="M35" s="297"/>
      <c r="N35" s="7"/>
      <c r="O35" s="7"/>
      <c r="P35" s="7">
        <f>P14/7/2</f>
        <v>0</v>
      </c>
      <c r="Q35" s="7">
        <f>Q14</f>
        <v>0</v>
      </c>
      <c r="R35" s="7">
        <f t="shared" ref="R35:U36" si="1">R34</f>
        <v>0</v>
      </c>
      <c r="S35" s="43">
        <f t="shared" si="1"/>
        <v>0</v>
      </c>
      <c r="T35" s="43">
        <f t="shared" si="1"/>
        <v>0</v>
      </c>
      <c r="U35" s="43">
        <f t="shared" si="1"/>
        <v>0</v>
      </c>
      <c r="V35" s="43">
        <f>V14/7</f>
        <v>0</v>
      </c>
      <c r="W35" s="43">
        <f>W14/7/2</f>
        <v>0</v>
      </c>
      <c r="X35" s="43"/>
      <c r="Y35" s="7"/>
      <c r="Z35" s="297"/>
    </row>
    <row r="36" spans="1:31" x14ac:dyDescent="0.25">
      <c r="A36" s="38"/>
      <c r="B36" s="3">
        <v>2014</v>
      </c>
      <c r="C36" s="13">
        <f t="shared" si="0"/>
        <v>-3459.1560714285711</v>
      </c>
      <c r="D36" s="297"/>
      <c r="E36" s="297"/>
      <c r="F36" s="297"/>
      <c r="G36" s="297"/>
      <c r="H36" s="297"/>
      <c r="I36" s="297"/>
      <c r="J36" s="297"/>
      <c r="K36" s="297"/>
      <c r="L36" s="297"/>
      <c r="M36" s="297"/>
      <c r="N36" s="7"/>
      <c r="O36" s="7"/>
      <c r="P36" s="7"/>
      <c r="Q36" s="7">
        <f>Q14/7/2</f>
        <v>0</v>
      </c>
      <c r="R36" s="7">
        <f t="shared" si="1"/>
        <v>0</v>
      </c>
      <c r="S36" s="43">
        <f t="shared" si="1"/>
        <v>0</v>
      </c>
      <c r="T36" s="43">
        <f t="shared" si="1"/>
        <v>0</v>
      </c>
      <c r="U36" s="43">
        <f t="shared" si="1"/>
        <v>0</v>
      </c>
      <c r="V36" s="43">
        <f>V35</f>
        <v>0</v>
      </c>
      <c r="W36" s="43">
        <f>W14/7</f>
        <v>0</v>
      </c>
      <c r="X36" s="43">
        <f>$X$14/7/2</f>
        <v>3459.1560714285711</v>
      </c>
      <c r="Y36" s="7"/>
      <c r="Z36" s="297"/>
    </row>
    <row r="37" spans="1:31" x14ac:dyDescent="0.25">
      <c r="A37" s="38"/>
      <c r="B37" s="3">
        <v>2015</v>
      </c>
      <c r="C37" s="13">
        <f t="shared" si="0"/>
        <v>-6918.3121428571421</v>
      </c>
      <c r="D37" s="297"/>
      <c r="E37" s="297"/>
      <c r="F37" s="297"/>
      <c r="G37" s="297"/>
      <c r="H37" s="297"/>
      <c r="I37" s="297"/>
      <c r="J37" s="297"/>
      <c r="K37" s="297"/>
      <c r="L37" s="297"/>
      <c r="M37" s="297"/>
      <c r="N37" s="7"/>
      <c r="O37" s="7"/>
      <c r="P37" s="7"/>
      <c r="Q37" s="7"/>
      <c r="R37" s="7">
        <f>R14/7/2</f>
        <v>0</v>
      </c>
      <c r="S37" s="43">
        <f>S36</f>
        <v>0</v>
      </c>
      <c r="T37" s="43">
        <f>T36</f>
        <v>0</v>
      </c>
      <c r="U37" s="43">
        <f>U36</f>
        <v>0</v>
      </c>
      <c r="V37" s="43">
        <f>V36</f>
        <v>0</v>
      </c>
      <c r="W37" s="43">
        <f>W36</f>
        <v>0</v>
      </c>
      <c r="X37" s="43">
        <f>$X$14/7</f>
        <v>6918.3121428571421</v>
      </c>
      <c r="Y37" s="7">
        <f>Y14/7/2</f>
        <v>0</v>
      </c>
      <c r="Z37" s="297"/>
    </row>
    <row r="38" spans="1:31" x14ac:dyDescent="0.25">
      <c r="A38" s="38"/>
      <c r="B38" s="3">
        <v>2016</v>
      </c>
      <c r="C38" s="13">
        <f t="shared" si="0"/>
        <v>-6918.3121428571421</v>
      </c>
      <c r="D38" s="297"/>
      <c r="E38" s="297"/>
      <c r="F38" s="297"/>
      <c r="G38" s="297"/>
      <c r="H38" s="297"/>
      <c r="I38" s="297"/>
      <c r="J38" s="297"/>
      <c r="K38" s="297"/>
      <c r="L38" s="297"/>
      <c r="M38" s="297"/>
      <c r="N38" s="7"/>
      <c r="O38" s="7"/>
      <c r="P38" s="7"/>
      <c r="Q38" s="7"/>
      <c r="R38" s="7"/>
      <c r="S38" s="43"/>
      <c r="T38" s="43"/>
      <c r="U38" s="43"/>
      <c r="V38" s="43"/>
      <c r="W38" s="43"/>
      <c r="X38" s="43">
        <f t="shared" ref="X38:X42" si="2">$X$14/7</f>
        <v>6918.3121428571421</v>
      </c>
      <c r="Y38" s="7"/>
      <c r="Z38" s="297"/>
    </row>
    <row r="39" spans="1:31" x14ac:dyDescent="0.25">
      <c r="A39" s="38"/>
      <c r="B39" s="3">
        <v>2017</v>
      </c>
      <c r="C39" s="13">
        <f t="shared" si="0"/>
        <v>-6918.3121428571421</v>
      </c>
      <c r="D39" s="297"/>
      <c r="E39" s="297"/>
      <c r="F39" s="297"/>
      <c r="G39" s="297"/>
      <c r="H39" s="297"/>
      <c r="I39" s="297"/>
      <c r="J39" s="297"/>
      <c r="K39" s="297"/>
      <c r="L39" s="297"/>
      <c r="M39" s="297"/>
      <c r="N39" s="7"/>
      <c r="O39" s="7"/>
      <c r="P39" s="7"/>
      <c r="Q39" s="7"/>
      <c r="R39" s="7"/>
      <c r="S39" s="43"/>
      <c r="T39" s="43"/>
      <c r="U39" s="43"/>
      <c r="V39" s="43"/>
      <c r="W39" s="43"/>
      <c r="X39" s="43">
        <f t="shared" si="2"/>
        <v>6918.3121428571421</v>
      </c>
      <c r="Y39" s="7"/>
      <c r="Z39" s="297"/>
    </row>
    <row r="40" spans="1:31" x14ac:dyDescent="0.25">
      <c r="A40" s="38"/>
      <c r="B40" s="3">
        <v>2018</v>
      </c>
      <c r="C40" s="13">
        <f>-SUM(D40:AB40)</f>
        <v>-6918.3121428571421</v>
      </c>
      <c r="D40" s="297"/>
      <c r="E40" s="297"/>
      <c r="F40" s="297"/>
      <c r="G40" s="297"/>
      <c r="H40" s="297"/>
      <c r="I40" s="297"/>
      <c r="J40" s="297"/>
      <c r="K40" s="297"/>
      <c r="L40" s="297"/>
      <c r="M40" s="297"/>
      <c r="N40" s="7"/>
      <c r="O40" s="7"/>
      <c r="P40" s="7"/>
      <c r="Q40" s="7"/>
      <c r="R40" s="7"/>
      <c r="S40" s="43"/>
      <c r="T40" s="43"/>
      <c r="U40" s="43"/>
      <c r="V40" s="43"/>
      <c r="W40" s="43"/>
      <c r="X40" s="43">
        <f t="shared" si="2"/>
        <v>6918.3121428571421</v>
      </c>
      <c r="Y40" s="7"/>
      <c r="Z40" s="297"/>
    </row>
    <row r="41" spans="1:31" x14ac:dyDescent="0.25">
      <c r="A41" s="38"/>
      <c r="B41" s="3">
        <v>2019</v>
      </c>
      <c r="C41" s="13">
        <f>-SUM(D41:AC41)</f>
        <v>-6918.3121428571421</v>
      </c>
      <c r="D41" s="297"/>
      <c r="E41" s="297"/>
      <c r="F41" s="297"/>
      <c r="G41" s="297"/>
      <c r="H41" s="297"/>
      <c r="I41" s="297"/>
      <c r="J41" s="297"/>
      <c r="K41" s="297"/>
      <c r="L41" s="297"/>
      <c r="M41" s="297"/>
      <c r="N41" s="7"/>
      <c r="O41" s="7"/>
      <c r="P41" s="7"/>
      <c r="Q41" s="7"/>
      <c r="R41" s="7"/>
      <c r="S41" s="43"/>
      <c r="T41" s="43"/>
      <c r="U41" s="43"/>
      <c r="V41" s="43"/>
      <c r="W41" s="43"/>
      <c r="X41" s="43">
        <f t="shared" si="2"/>
        <v>6918.3121428571421</v>
      </c>
      <c r="Y41" s="7"/>
      <c r="Z41" s="297"/>
    </row>
    <row r="42" spans="1:31" x14ac:dyDescent="0.25">
      <c r="A42" s="38"/>
      <c r="B42" s="3">
        <v>2020</v>
      </c>
      <c r="C42" s="13">
        <f>-SUM(D42:AD42)</f>
        <v>-6918.3121428571421</v>
      </c>
      <c r="D42" s="297"/>
      <c r="E42" s="297"/>
      <c r="F42" s="297"/>
      <c r="G42" s="297"/>
      <c r="H42" s="297"/>
      <c r="I42" s="297"/>
      <c r="J42" s="297"/>
      <c r="K42" s="297"/>
      <c r="L42" s="297"/>
      <c r="M42" s="297"/>
      <c r="N42" s="7"/>
      <c r="O42" s="7"/>
      <c r="P42" s="7"/>
      <c r="Q42" s="7"/>
      <c r="R42" s="7"/>
      <c r="S42" s="43"/>
      <c r="T42" s="43"/>
      <c r="U42" s="43"/>
      <c r="V42" s="43"/>
      <c r="W42" s="43"/>
      <c r="X42" s="43">
        <f t="shared" si="2"/>
        <v>6918.3121428571421</v>
      </c>
      <c r="Y42" s="7"/>
      <c r="Z42" s="297"/>
    </row>
    <row r="43" spans="1:31" x14ac:dyDescent="0.25">
      <c r="A43" s="38"/>
      <c r="B43" s="3">
        <v>2021</v>
      </c>
      <c r="C43" s="13">
        <f>-SUM(D43:AE43)</f>
        <v>-3459.1560714285711</v>
      </c>
      <c r="D43" s="297"/>
      <c r="E43" s="297"/>
      <c r="F43" s="297"/>
      <c r="G43" s="297"/>
      <c r="H43" s="297"/>
      <c r="I43" s="297"/>
      <c r="J43" s="297"/>
      <c r="K43" s="297"/>
      <c r="L43" s="297"/>
      <c r="M43" s="297"/>
      <c r="N43" s="7"/>
      <c r="O43" s="7"/>
      <c r="P43" s="7"/>
      <c r="Q43" s="7"/>
      <c r="R43" s="7"/>
      <c r="S43" s="43"/>
      <c r="T43" s="43"/>
      <c r="U43" s="43"/>
      <c r="V43" s="43"/>
      <c r="W43" s="43"/>
      <c r="X43" s="43">
        <f>$X$14/7/2</f>
        <v>3459.1560714285711</v>
      </c>
      <c r="Y43" s="7"/>
      <c r="Z43" s="297"/>
    </row>
    <row r="44" spans="1:31" x14ac:dyDescent="0.25">
      <c r="A44" s="38"/>
      <c r="B44" s="3"/>
      <c r="C44" s="12"/>
      <c r="D44" s="298"/>
      <c r="E44" s="298"/>
      <c r="F44" s="298"/>
      <c r="G44" s="298"/>
      <c r="H44" s="298"/>
      <c r="I44" s="298"/>
      <c r="J44" s="298"/>
      <c r="K44" s="298"/>
      <c r="L44" s="298"/>
      <c r="M44" s="298"/>
      <c r="N44" s="298"/>
      <c r="O44" s="298"/>
      <c r="P44" s="298"/>
      <c r="Q44" s="298"/>
      <c r="R44" s="298"/>
      <c r="S44" s="298"/>
      <c r="T44" s="298"/>
      <c r="U44" s="338"/>
      <c r="V44" s="275"/>
      <c r="W44" s="275"/>
      <c r="X44" s="275"/>
      <c r="Y44" s="297"/>
      <c r="Z44" s="297"/>
      <c r="AC44" s="173"/>
      <c r="AD44" s="173"/>
      <c r="AE44" s="173"/>
    </row>
    <row r="45" spans="1:31" x14ac:dyDescent="0.25">
      <c r="A45" s="38" t="s">
        <v>62</v>
      </c>
      <c r="B45" s="297">
        <f>SUM(D45:AB45)</f>
        <v>0</v>
      </c>
      <c r="C45" s="275">
        <f>SUM(C16:C44)</f>
        <v>-48428.184999999998</v>
      </c>
      <c r="D45" s="297">
        <f>-SUM(D16:D44)+D14</f>
        <v>0</v>
      </c>
      <c r="E45" s="297">
        <f t="shared" ref="E45:T45" si="3">-SUM(E16:E44)+E14</f>
        <v>0</v>
      </c>
      <c r="F45" s="297">
        <f t="shared" si="3"/>
        <v>0</v>
      </c>
      <c r="G45" s="297">
        <f t="shared" si="3"/>
        <v>0</v>
      </c>
      <c r="H45" s="297">
        <f t="shared" si="3"/>
        <v>0</v>
      </c>
      <c r="I45" s="297">
        <f t="shared" si="3"/>
        <v>0</v>
      </c>
      <c r="J45" s="297">
        <f t="shared" si="3"/>
        <v>0</v>
      </c>
      <c r="K45" s="297">
        <f t="shared" si="3"/>
        <v>0</v>
      </c>
      <c r="L45" s="297">
        <f t="shared" si="3"/>
        <v>0</v>
      </c>
      <c r="M45" s="297">
        <f t="shared" si="3"/>
        <v>0</v>
      </c>
      <c r="N45" s="297">
        <f t="shared" si="3"/>
        <v>0</v>
      </c>
      <c r="O45" s="297">
        <f t="shared" si="3"/>
        <v>0</v>
      </c>
      <c r="P45" s="297">
        <f t="shared" si="3"/>
        <v>0</v>
      </c>
      <c r="Q45" s="297">
        <f t="shared" si="3"/>
        <v>0</v>
      </c>
      <c r="R45" s="297">
        <f t="shared" si="3"/>
        <v>0</v>
      </c>
      <c r="S45" s="297">
        <f t="shared" si="3"/>
        <v>0</v>
      </c>
      <c r="T45" s="297">
        <f t="shared" si="3"/>
        <v>0</v>
      </c>
      <c r="U45" s="330">
        <f>-SUM(U16:U44)+U14</f>
        <v>0</v>
      </c>
      <c r="V45" s="330">
        <f t="shared" ref="V45:AB45" si="4">-SUM(V16:V44)+V14</f>
        <v>0</v>
      </c>
      <c r="W45" s="330">
        <f t="shared" si="4"/>
        <v>0</v>
      </c>
      <c r="X45" s="330">
        <f t="shared" si="4"/>
        <v>0</v>
      </c>
      <c r="Y45" s="330">
        <f t="shared" si="4"/>
        <v>0</v>
      </c>
      <c r="Z45" s="330">
        <f t="shared" si="4"/>
        <v>0</v>
      </c>
      <c r="AA45" s="330">
        <f t="shared" si="4"/>
        <v>0</v>
      </c>
      <c r="AB45" s="330">
        <f t="shared" si="4"/>
        <v>0</v>
      </c>
    </row>
    <row r="46" spans="1:31" x14ac:dyDescent="0.25">
      <c r="A46" s="38"/>
      <c r="B46" s="275"/>
      <c r="C46" s="299"/>
      <c r="D46" s="297"/>
      <c r="E46" s="297"/>
      <c r="F46" s="297"/>
      <c r="G46" s="297"/>
      <c r="H46" s="297"/>
      <c r="I46" s="297"/>
      <c r="J46" s="297"/>
      <c r="K46" s="297"/>
      <c r="L46" s="297"/>
      <c r="M46" s="297"/>
      <c r="N46" s="297"/>
      <c r="O46" s="297"/>
      <c r="P46" s="297"/>
      <c r="Q46" s="297"/>
      <c r="R46" s="297"/>
      <c r="S46" s="297"/>
      <c r="T46" s="297"/>
      <c r="U46" s="297"/>
      <c r="V46" s="297"/>
      <c r="W46" s="297"/>
      <c r="X46" s="297"/>
      <c r="Y46" s="297"/>
      <c r="Z46" s="297"/>
    </row>
    <row r="47" spans="1:31" x14ac:dyDescent="0.25">
      <c r="A47" s="39" t="s">
        <v>63</v>
      </c>
      <c r="B47" s="3"/>
      <c r="C47" s="30">
        <f>+C14+C45</f>
        <v>0</v>
      </c>
      <c r="D47" s="297"/>
      <c r="E47" s="297"/>
      <c r="F47" s="297"/>
      <c r="G47" s="297"/>
      <c r="H47" s="297"/>
      <c r="I47" s="297"/>
      <c r="J47" s="297"/>
      <c r="K47" s="297"/>
      <c r="L47" s="297"/>
      <c r="M47" s="297"/>
      <c r="N47" s="297"/>
      <c r="O47" s="297"/>
      <c r="P47" s="297"/>
      <c r="Q47" s="297"/>
      <c r="R47" s="297"/>
      <c r="S47" s="297"/>
      <c r="T47" s="297"/>
      <c r="U47" s="297"/>
      <c r="V47" s="297"/>
      <c r="W47" s="297"/>
      <c r="X47" s="297"/>
      <c r="Y47" s="297"/>
      <c r="Z47" s="297"/>
    </row>
    <row r="48" spans="1:31" x14ac:dyDescent="0.25">
      <c r="A48" s="3"/>
      <c r="B48" s="3"/>
      <c r="C48" s="3"/>
      <c r="D48" s="297"/>
      <c r="E48" s="297"/>
      <c r="F48" s="297"/>
      <c r="G48" s="297"/>
      <c r="H48" s="297"/>
      <c r="I48" s="297"/>
      <c r="J48" s="297"/>
      <c r="K48" s="297"/>
      <c r="L48" s="297"/>
      <c r="M48" s="297"/>
      <c r="N48" s="297"/>
      <c r="O48" s="297"/>
      <c r="P48" s="297"/>
      <c r="Q48" s="297"/>
      <c r="R48" s="297"/>
      <c r="S48" s="297"/>
      <c r="T48" s="297"/>
      <c r="U48" s="297"/>
      <c r="V48" s="297"/>
      <c r="W48" s="297"/>
      <c r="X48" s="297"/>
      <c r="Y48" s="297"/>
      <c r="Z48" s="297"/>
    </row>
    <row r="49" spans="1:26" x14ac:dyDescent="0.25">
      <c r="A49" s="3"/>
      <c r="B49" s="36"/>
      <c r="C49" s="3"/>
      <c r="D49" s="297"/>
      <c r="E49" s="297"/>
      <c r="F49" s="297"/>
      <c r="G49" s="297"/>
      <c r="H49" s="297"/>
      <c r="I49" s="297"/>
      <c r="J49" s="297"/>
      <c r="K49" s="297"/>
      <c r="L49" s="297"/>
      <c r="M49" s="297"/>
      <c r="N49" s="297"/>
      <c r="O49" s="297"/>
      <c r="P49" s="297"/>
      <c r="Q49" s="297"/>
      <c r="R49" s="297"/>
      <c r="S49" s="297"/>
      <c r="T49" s="297"/>
      <c r="U49" s="297"/>
      <c r="V49" s="297"/>
      <c r="W49" s="297"/>
      <c r="X49" s="297"/>
      <c r="Y49" s="297"/>
      <c r="Z49" s="297"/>
    </row>
    <row r="50" spans="1:26" x14ac:dyDescent="0.25">
      <c r="A50" s="3"/>
      <c r="B50" s="3"/>
      <c r="C50" s="3"/>
      <c r="E50" s="297"/>
      <c r="F50" s="301"/>
      <c r="G50" s="301"/>
      <c r="H50" s="301"/>
      <c r="I50" s="301"/>
      <c r="J50" s="301"/>
      <c r="K50" s="301"/>
      <c r="L50" s="301"/>
      <c r="M50" s="301"/>
      <c r="N50" s="297">
        <f>SUM(E32:E50)</f>
        <v>0</v>
      </c>
      <c r="O50" s="301"/>
      <c r="P50" s="301"/>
      <c r="Q50" s="301"/>
      <c r="R50" s="301"/>
      <c r="S50" s="301"/>
    </row>
    <row r="51" spans="1:26" x14ac:dyDescent="0.25">
      <c r="B51" s="3"/>
      <c r="C51" s="3"/>
      <c r="E51" s="301"/>
      <c r="F51" s="301"/>
      <c r="G51" s="301"/>
      <c r="H51" s="301"/>
      <c r="I51" s="301"/>
      <c r="J51" s="301"/>
      <c r="K51" s="301"/>
      <c r="L51" s="301"/>
      <c r="M51" s="301"/>
      <c r="N51" s="301"/>
      <c r="O51" s="301"/>
      <c r="P51" s="301"/>
      <c r="Q51" s="301"/>
      <c r="R51" s="301"/>
      <c r="S51" s="301"/>
    </row>
    <row r="52" spans="1:26" x14ac:dyDescent="0.25">
      <c r="E52" s="301"/>
      <c r="F52" s="301"/>
      <c r="G52" s="301"/>
      <c r="H52" s="301"/>
      <c r="I52" s="301"/>
      <c r="J52" s="301"/>
      <c r="K52" s="301"/>
      <c r="L52" s="301"/>
      <c r="M52" s="301"/>
      <c r="N52" s="301"/>
      <c r="O52" s="301"/>
      <c r="P52" s="301"/>
      <c r="Q52" s="301"/>
      <c r="R52" s="301"/>
      <c r="S52" s="301"/>
    </row>
    <row r="53" spans="1:26" x14ac:dyDescent="0.25">
      <c r="E53" s="301"/>
      <c r="F53" s="301"/>
      <c r="G53" s="301"/>
      <c r="H53" s="301"/>
      <c r="I53" s="301"/>
      <c r="J53" s="301"/>
      <c r="K53" s="301"/>
      <c r="L53" s="301"/>
      <c r="M53" s="301"/>
      <c r="N53" s="301"/>
      <c r="O53" s="301"/>
      <c r="P53" s="301"/>
      <c r="Q53" s="301"/>
      <c r="R53" s="301"/>
      <c r="S53" s="301"/>
    </row>
    <row r="54" spans="1:26" x14ac:dyDescent="0.25">
      <c r="E54" s="301"/>
      <c r="F54" s="301"/>
      <c r="G54" s="301"/>
      <c r="H54" s="301"/>
      <c r="I54" s="301"/>
      <c r="J54" s="301"/>
      <c r="K54" s="301"/>
      <c r="L54" s="301"/>
      <c r="M54" s="301"/>
      <c r="N54" s="301"/>
      <c r="O54" s="301"/>
      <c r="P54" s="301"/>
      <c r="Q54" s="301"/>
      <c r="R54" s="301"/>
      <c r="S54" s="301"/>
    </row>
    <row r="55" spans="1:26" x14ac:dyDescent="0.25">
      <c r="E55" s="301"/>
      <c r="F55" s="301"/>
      <c r="G55" s="301"/>
      <c r="H55" s="301"/>
      <c r="I55" s="301"/>
      <c r="J55" s="301"/>
      <c r="K55" s="301"/>
      <c r="L55" s="301"/>
      <c r="M55" s="301"/>
      <c r="N55" s="301"/>
      <c r="O55" s="301"/>
      <c r="P55" s="301"/>
      <c r="Q55" s="301"/>
      <c r="R55" s="301"/>
      <c r="S55" s="301"/>
    </row>
    <row r="56" spans="1:26" x14ac:dyDescent="0.25">
      <c r="E56" s="301"/>
      <c r="F56" s="301"/>
      <c r="G56" s="301"/>
      <c r="H56" s="301"/>
      <c r="I56" s="301"/>
      <c r="J56" s="301"/>
      <c r="K56" s="301"/>
      <c r="L56" s="301"/>
      <c r="M56" s="301"/>
      <c r="N56" s="301"/>
      <c r="O56" s="301"/>
      <c r="P56" s="301"/>
      <c r="Q56" s="301"/>
      <c r="R56" s="301"/>
      <c r="S56" s="301"/>
    </row>
    <row r="57" spans="1:26" x14ac:dyDescent="0.25">
      <c r="E57" s="301"/>
      <c r="F57" s="301"/>
      <c r="G57" s="301"/>
      <c r="H57" s="301"/>
      <c r="I57" s="301"/>
      <c r="J57" s="301"/>
      <c r="K57" s="301"/>
      <c r="L57" s="301"/>
      <c r="M57" s="301"/>
      <c r="N57" s="301"/>
      <c r="O57" s="301"/>
      <c r="P57" s="301"/>
      <c r="Q57" s="301"/>
      <c r="R57" s="301"/>
      <c r="S57" s="301"/>
    </row>
    <row r="58" spans="1:26" x14ac:dyDescent="0.25">
      <c r="E58" s="301"/>
      <c r="F58" s="301"/>
      <c r="G58" s="301"/>
      <c r="H58" s="301"/>
      <c r="I58" s="301"/>
      <c r="J58" s="301"/>
      <c r="K58" s="301"/>
      <c r="L58" s="301"/>
      <c r="M58" s="301"/>
      <c r="N58" s="301"/>
      <c r="O58" s="301"/>
      <c r="P58" s="301"/>
      <c r="Q58" s="301"/>
      <c r="R58" s="301"/>
      <c r="S58" s="301"/>
    </row>
    <row r="59" spans="1:26" x14ac:dyDescent="0.25">
      <c r="E59" s="301"/>
      <c r="F59" s="301"/>
      <c r="G59" s="301"/>
      <c r="H59" s="301"/>
      <c r="I59" s="301"/>
      <c r="J59" s="301"/>
      <c r="K59" s="301"/>
      <c r="L59" s="301"/>
      <c r="M59" s="301"/>
      <c r="N59" s="301"/>
      <c r="O59" s="301"/>
      <c r="P59" s="301"/>
      <c r="Q59" s="301"/>
      <c r="R59" s="301"/>
      <c r="S59" s="301"/>
    </row>
    <row r="60" spans="1:26" x14ac:dyDescent="0.25">
      <c r="E60" s="301"/>
      <c r="F60" s="301"/>
      <c r="G60" s="301"/>
      <c r="H60" s="301"/>
      <c r="I60" s="301"/>
      <c r="J60" s="301"/>
      <c r="K60" s="301"/>
      <c r="L60" s="301"/>
      <c r="M60" s="301"/>
      <c r="N60" s="301"/>
      <c r="O60" s="301"/>
      <c r="P60" s="301"/>
      <c r="Q60" s="301"/>
      <c r="R60" s="301"/>
      <c r="S60" s="301"/>
    </row>
    <row r="61" spans="1:26" x14ac:dyDescent="0.25">
      <c r="E61" s="301"/>
      <c r="F61" s="301"/>
      <c r="G61" s="301"/>
      <c r="H61" s="301"/>
      <c r="I61" s="301"/>
      <c r="J61" s="301"/>
      <c r="K61" s="301"/>
      <c r="L61" s="301"/>
      <c r="M61" s="301"/>
      <c r="N61" s="301"/>
      <c r="O61" s="301"/>
      <c r="P61" s="301"/>
      <c r="Q61" s="301"/>
      <c r="R61" s="301"/>
      <c r="S61" s="301"/>
    </row>
  </sheetData>
  <pageMargins left="0.7" right="0.7" top="0.75" bottom="0.75" header="0.3" footer="0.3"/>
  <pageSetup scale="69" orientation="landscape" horizontalDpi="4294967294" verticalDpi="4294967294" r:id="rId1"/>
  <headerFooter>
    <oddFooter>&amp;Z&amp;F&amp;RPage &amp;P</oddFooter>
  </headerFooter>
</worksheet>
</file>

<file path=xl/worksheets/sheet1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B00-000000000000}">
  <sheetPr codeName="Sheet165">
    <tabColor theme="6" tint="-0.249977111117893"/>
    <pageSetUpPr fitToPage="1"/>
  </sheetPr>
  <dimension ref="A1:AE61"/>
  <sheetViews>
    <sheetView workbookViewId="0"/>
  </sheetViews>
  <sheetFormatPr defaultColWidth="8.85546875" defaultRowHeight="15" x14ac:dyDescent="0.25"/>
  <cols>
    <col min="1" max="1" width="20.85546875" customWidth="1"/>
    <col min="2" max="2" width="8.7109375" customWidth="1"/>
    <col min="3" max="3" width="12.85546875" customWidth="1"/>
    <col min="4" max="12" width="7.42578125" hidden="1" customWidth="1"/>
    <col min="13" max="13" width="7.5703125" hidden="1" customWidth="1"/>
    <col min="14" max="25" width="10.42578125" customWidth="1"/>
  </cols>
  <sheetData>
    <row r="1" spans="1:31" x14ac:dyDescent="0.25">
      <c r="A1" s="11" t="s">
        <v>10</v>
      </c>
      <c r="O1" t="s">
        <v>647</v>
      </c>
    </row>
    <row r="2" spans="1:31" x14ac:dyDescent="0.25">
      <c r="A2" s="9" t="s">
        <v>438</v>
      </c>
    </row>
    <row r="3" spans="1:31" x14ac:dyDescent="0.25">
      <c r="A3" s="9" t="s">
        <v>918</v>
      </c>
    </row>
    <row r="4" spans="1:31" x14ac:dyDescent="0.25">
      <c r="R4" s="40" t="s">
        <v>4</v>
      </c>
      <c r="S4" s="41"/>
      <c r="T4" s="40" t="s">
        <v>8</v>
      </c>
    </row>
    <row r="5" spans="1:31" x14ac:dyDescent="0.25">
      <c r="A5" s="10" t="s">
        <v>9</v>
      </c>
      <c r="B5" s="12" t="s">
        <v>64</v>
      </c>
      <c r="C5" s="12" t="s">
        <v>12</v>
      </c>
      <c r="R5" s="42" t="s">
        <v>2</v>
      </c>
      <c r="S5" s="42" t="s">
        <v>60</v>
      </c>
      <c r="T5" s="42" t="s">
        <v>7</v>
      </c>
    </row>
    <row r="6" spans="1:31" x14ac:dyDescent="0.25">
      <c r="B6" s="3"/>
      <c r="R6" s="3"/>
    </row>
    <row r="7" spans="1:31" x14ac:dyDescent="0.25">
      <c r="A7" t="s">
        <v>858</v>
      </c>
      <c r="B7" s="3" t="s">
        <v>856</v>
      </c>
      <c r="C7" s="214"/>
      <c r="D7" s="293"/>
      <c r="E7" s="293"/>
      <c r="F7" s="293"/>
      <c r="G7" s="293"/>
      <c r="H7" s="293"/>
      <c r="I7" s="293"/>
      <c r="J7" s="293"/>
      <c r="K7" s="293"/>
      <c r="L7" s="293"/>
      <c r="M7" s="293"/>
      <c r="N7" s="293"/>
      <c r="O7" s="294"/>
      <c r="P7" s="6"/>
      <c r="Q7" s="6"/>
      <c r="R7" s="13">
        <f>+C14</f>
        <v>112461.04</v>
      </c>
      <c r="S7" s="13">
        <f>+-C45</f>
        <v>112461.04000000001</v>
      </c>
      <c r="T7" s="13">
        <f>+R7-S7</f>
        <v>0</v>
      </c>
    </row>
    <row r="8" spans="1:31" x14ac:dyDescent="0.25">
      <c r="A8" s="213"/>
      <c r="B8" s="290">
        <v>834</v>
      </c>
      <c r="D8" s="293"/>
      <c r="E8" s="293"/>
      <c r="F8" s="293"/>
      <c r="G8" s="293"/>
      <c r="H8" s="293"/>
      <c r="I8" s="293"/>
      <c r="J8" s="293"/>
      <c r="K8" s="293"/>
      <c r="L8" s="293"/>
      <c r="M8" s="293"/>
      <c r="N8" s="293"/>
      <c r="O8" s="294"/>
      <c r="P8" s="6"/>
      <c r="Q8" s="6"/>
    </row>
    <row r="9" spans="1:31" x14ac:dyDescent="0.25">
      <c r="A9" s="2"/>
      <c r="B9" s="3"/>
      <c r="D9" s="293"/>
      <c r="E9" s="293"/>
      <c r="F9" s="293"/>
      <c r="G9" s="293"/>
      <c r="H9" s="293"/>
      <c r="I9" s="293"/>
      <c r="J9" s="293"/>
      <c r="K9" s="293"/>
      <c r="L9" s="293"/>
      <c r="M9" s="293"/>
      <c r="N9" s="293"/>
      <c r="O9" s="294"/>
      <c r="P9" s="6"/>
      <c r="Q9" s="6"/>
    </row>
    <row r="10" spans="1:31" x14ac:dyDescent="0.25">
      <c r="B10" s="3"/>
    </row>
    <row r="11" spans="1:31" x14ac:dyDescent="0.25">
      <c r="A11" s="686" t="s">
        <v>66</v>
      </c>
      <c r="B11" s="212" t="s">
        <v>74</v>
      </c>
      <c r="C11" s="214"/>
    </row>
    <row r="12" spans="1:31" x14ac:dyDescent="0.25">
      <c r="B12" s="28"/>
      <c r="C12" s="2"/>
    </row>
    <row r="13" spans="1:31" x14ac:dyDescent="0.25">
      <c r="A13" s="9" t="s">
        <v>5</v>
      </c>
      <c r="C13" s="31" t="s">
        <v>3</v>
      </c>
      <c r="D13" s="32">
        <v>1994</v>
      </c>
      <c r="E13" s="32">
        <v>1995</v>
      </c>
      <c r="F13" s="32">
        <v>1996</v>
      </c>
      <c r="G13" s="32">
        <v>1997</v>
      </c>
      <c r="H13" s="32">
        <v>1998</v>
      </c>
      <c r="I13" s="32">
        <v>1999</v>
      </c>
      <c r="J13" s="32">
        <v>2000</v>
      </c>
      <c r="K13" s="32">
        <v>2001</v>
      </c>
      <c r="L13" s="32">
        <v>2002</v>
      </c>
      <c r="M13" s="32">
        <v>2003</v>
      </c>
      <c r="N13" s="32">
        <v>2004</v>
      </c>
      <c r="O13" s="32">
        <v>2005</v>
      </c>
      <c r="P13" s="32">
        <v>2006</v>
      </c>
      <c r="Q13" s="32">
        <v>2007</v>
      </c>
      <c r="R13" s="32">
        <v>2008</v>
      </c>
      <c r="S13" s="32">
        <v>2009</v>
      </c>
      <c r="T13" s="32">
        <v>2010</v>
      </c>
      <c r="U13" s="32">
        <v>2011</v>
      </c>
      <c r="V13" s="32">
        <v>2012</v>
      </c>
      <c r="W13" s="32">
        <v>2013</v>
      </c>
      <c r="X13" s="32">
        <v>2014</v>
      </c>
      <c r="Y13" s="328">
        <v>2015</v>
      </c>
      <c r="Z13" s="32">
        <v>2016</v>
      </c>
      <c r="AA13" s="328">
        <v>2017</v>
      </c>
      <c r="AB13" s="32">
        <v>2018</v>
      </c>
      <c r="AC13" s="328">
        <v>2019</v>
      </c>
      <c r="AD13" s="328">
        <v>2020</v>
      </c>
      <c r="AE13" s="328">
        <v>2021</v>
      </c>
    </row>
    <row r="14" spans="1:31" x14ac:dyDescent="0.25">
      <c r="A14" s="9" t="s">
        <v>73</v>
      </c>
      <c r="C14" s="295">
        <f>SUM(D14:Y14)</f>
        <v>112461.04</v>
      </c>
      <c r="D14" s="233">
        <v>0</v>
      </c>
      <c r="E14" s="233">
        <v>0</v>
      </c>
      <c r="F14" s="233">
        <v>0</v>
      </c>
      <c r="G14" s="233">
        <v>0</v>
      </c>
      <c r="H14" s="233">
        <v>0</v>
      </c>
      <c r="I14" s="233">
        <v>0</v>
      </c>
      <c r="J14" s="233">
        <v>0</v>
      </c>
      <c r="K14" s="233">
        <v>0</v>
      </c>
      <c r="L14" s="233">
        <v>0</v>
      </c>
      <c r="M14" s="233">
        <v>0</v>
      </c>
      <c r="N14" s="233"/>
      <c r="O14" s="233"/>
      <c r="P14" s="233"/>
      <c r="Q14" s="233"/>
      <c r="R14" s="233"/>
      <c r="S14" s="233"/>
      <c r="T14" s="233"/>
      <c r="U14" s="233"/>
      <c r="V14" s="233"/>
      <c r="W14" s="233">
        <v>0</v>
      </c>
      <c r="X14" s="233">
        <f>112464.14-3.1</f>
        <v>112461.04</v>
      </c>
    </row>
    <row r="15" spans="1:31" x14ac:dyDescent="0.25">
      <c r="A15" s="34"/>
      <c r="B15" s="2"/>
      <c r="C15" s="2"/>
      <c r="S15" s="233"/>
      <c r="T15" s="233"/>
      <c r="U15" s="233"/>
      <c r="V15" s="233"/>
      <c r="W15" s="233"/>
      <c r="X15" s="233"/>
    </row>
    <row r="16" spans="1:31" x14ac:dyDescent="0.25">
      <c r="A16" s="9" t="s">
        <v>6</v>
      </c>
      <c r="B16" s="3">
        <v>1994</v>
      </c>
      <c r="C16" s="13">
        <f>-SUM(D16:Y16)</f>
        <v>0</v>
      </c>
      <c r="D16" s="297">
        <f>+D$14/7/2</f>
        <v>0</v>
      </c>
      <c r="E16" s="297"/>
      <c r="F16" s="297"/>
      <c r="G16" s="297"/>
      <c r="H16" s="297"/>
      <c r="I16" s="297"/>
      <c r="J16" s="297"/>
      <c r="K16" s="297"/>
      <c r="L16" s="297"/>
      <c r="M16" s="297"/>
      <c r="N16" s="297"/>
      <c r="O16" s="297"/>
      <c r="P16" s="297"/>
      <c r="Q16" s="297"/>
      <c r="R16" s="297"/>
      <c r="S16" s="233"/>
      <c r="T16" s="233"/>
      <c r="U16" s="233"/>
      <c r="V16" s="233"/>
      <c r="W16" s="233"/>
      <c r="X16" s="233"/>
      <c r="Y16" s="297"/>
      <c r="Z16" s="297"/>
    </row>
    <row r="17" spans="1:26" x14ac:dyDescent="0.25">
      <c r="B17" s="3">
        <v>1995</v>
      </c>
      <c r="C17" s="13">
        <f t="shared" ref="C17:C39" si="0">-SUM(D17:Y17)</f>
        <v>0</v>
      </c>
      <c r="D17" s="297">
        <f>+D$14/7</f>
        <v>0</v>
      </c>
      <c r="E17" s="297">
        <f>+E$14/7/2</f>
        <v>0</v>
      </c>
      <c r="F17" s="297"/>
      <c r="G17" s="297"/>
      <c r="H17" s="297"/>
      <c r="I17" s="297"/>
      <c r="J17" s="297"/>
      <c r="K17" s="297"/>
      <c r="L17" s="297"/>
      <c r="M17" s="297"/>
      <c r="N17" s="297"/>
      <c r="O17" s="297"/>
      <c r="P17" s="297"/>
      <c r="Q17" s="297"/>
      <c r="R17" s="297"/>
      <c r="S17" s="233"/>
      <c r="T17" s="233"/>
      <c r="U17" s="233"/>
      <c r="V17" s="233"/>
      <c r="W17" s="233"/>
      <c r="X17" s="233"/>
      <c r="Y17" s="297"/>
      <c r="Z17" s="297"/>
    </row>
    <row r="18" spans="1:26" x14ac:dyDescent="0.25">
      <c r="B18" s="3">
        <v>1996</v>
      </c>
      <c r="C18" s="13">
        <f t="shared" si="0"/>
        <v>0</v>
      </c>
      <c r="D18" s="297">
        <f>+D17</f>
        <v>0</v>
      </c>
      <c r="E18" s="297">
        <f>+E$14/7</f>
        <v>0</v>
      </c>
      <c r="F18" s="297">
        <f>+F$14/7/2</f>
        <v>0</v>
      </c>
      <c r="G18" s="297"/>
      <c r="H18" s="297"/>
      <c r="I18" s="297"/>
      <c r="J18" s="297"/>
      <c r="K18" s="297"/>
      <c r="L18" s="297"/>
      <c r="M18" s="297"/>
      <c r="N18" s="297"/>
      <c r="O18" s="297"/>
      <c r="P18" s="297"/>
      <c r="Q18" s="297"/>
      <c r="R18" s="297"/>
      <c r="S18" s="233"/>
      <c r="T18" s="233"/>
      <c r="U18" s="233"/>
      <c r="V18" s="233"/>
      <c r="W18" s="233"/>
      <c r="X18" s="233"/>
      <c r="Y18" s="297"/>
      <c r="Z18" s="297"/>
    </row>
    <row r="19" spans="1:26" x14ac:dyDescent="0.25">
      <c r="B19" s="3">
        <v>1997</v>
      </c>
      <c r="C19" s="13">
        <f t="shared" si="0"/>
        <v>0</v>
      </c>
      <c r="D19" s="297">
        <f>+D18</f>
        <v>0</v>
      </c>
      <c r="E19" s="297">
        <f>+E18</f>
        <v>0</v>
      </c>
      <c r="F19" s="297">
        <f>+F$14/7</f>
        <v>0</v>
      </c>
      <c r="G19" s="297">
        <f>+G$14/7/2</f>
        <v>0</v>
      </c>
      <c r="H19" s="297"/>
      <c r="I19" s="297"/>
      <c r="J19" s="297"/>
      <c r="K19" s="297"/>
      <c r="L19" s="297"/>
      <c r="M19" s="297"/>
      <c r="N19" s="297"/>
      <c r="O19" s="297"/>
      <c r="P19" s="297"/>
      <c r="Q19" s="297"/>
      <c r="R19" s="297"/>
      <c r="S19" s="233"/>
      <c r="T19" s="233"/>
      <c r="U19" s="233"/>
      <c r="V19" s="233"/>
      <c r="W19" s="233"/>
      <c r="X19" s="233"/>
      <c r="Y19" s="297"/>
      <c r="Z19" s="297"/>
    </row>
    <row r="20" spans="1:26" x14ac:dyDescent="0.25">
      <c r="B20" s="3">
        <v>1998</v>
      </c>
      <c r="C20" s="13">
        <f t="shared" si="0"/>
        <v>0</v>
      </c>
      <c r="D20" s="297">
        <f>+D19</f>
        <v>0</v>
      </c>
      <c r="E20" s="297">
        <f>+E19</f>
        <v>0</v>
      </c>
      <c r="F20" s="297">
        <f>+F19</f>
        <v>0</v>
      </c>
      <c r="G20" s="297">
        <f>+G$14/7</f>
        <v>0</v>
      </c>
      <c r="H20" s="297">
        <f>+H$14/7/2</f>
        <v>0</v>
      </c>
      <c r="I20" s="297"/>
      <c r="J20" s="297"/>
      <c r="K20" s="297"/>
      <c r="L20" s="297"/>
      <c r="M20" s="297"/>
      <c r="N20" s="297"/>
      <c r="O20" s="297"/>
      <c r="P20" s="297"/>
      <c r="Q20" s="297"/>
      <c r="R20" s="297"/>
      <c r="S20" s="233"/>
      <c r="T20" s="233"/>
      <c r="U20" s="233"/>
      <c r="V20" s="233"/>
      <c r="W20" s="233"/>
      <c r="X20" s="233"/>
      <c r="Y20" s="297"/>
      <c r="Z20" s="297"/>
    </row>
    <row r="21" spans="1:26" x14ac:dyDescent="0.25">
      <c r="B21" s="3">
        <v>1999</v>
      </c>
      <c r="C21" s="13">
        <f t="shared" si="0"/>
        <v>0</v>
      </c>
      <c r="D21" s="297">
        <f>+D20</f>
        <v>0</v>
      </c>
      <c r="E21" s="297">
        <f>+E20</f>
        <v>0</v>
      </c>
      <c r="F21" s="297">
        <f>+F20</f>
        <v>0</v>
      </c>
      <c r="G21" s="297">
        <f>+G20</f>
        <v>0</v>
      </c>
      <c r="H21" s="297">
        <f>+H$14/7</f>
        <v>0</v>
      </c>
      <c r="I21" s="297">
        <f>+I$14/7/2</f>
        <v>0</v>
      </c>
      <c r="J21" s="297"/>
      <c r="K21" s="297"/>
      <c r="L21" s="297"/>
      <c r="M21" s="297"/>
      <c r="N21" s="297"/>
      <c r="O21" s="297"/>
      <c r="P21" s="297"/>
      <c r="Q21" s="297"/>
      <c r="R21" s="297"/>
      <c r="S21" s="233"/>
      <c r="T21" s="233"/>
      <c r="U21" s="233"/>
      <c r="V21" s="233"/>
      <c r="W21" s="233"/>
      <c r="X21" s="233"/>
      <c r="Y21" s="297"/>
      <c r="Z21" s="297"/>
    </row>
    <row r="22" spans="1:26" x14ac:dyDescent="0.25">
      <c r="B22" s="3">
        <v>2000</v>
      </c>
      <c r="C22" s="13">
        <f t="shared" si="0"/>
        <v>0</v>
      </c>
      <c r="D22" s="297">
        <f>+D21</f>
        <v>0</v>
      </c>
      <c r="E22" s="297">
        <f>+E21</f>
        <v>0</v>
      </c>
      <c r="F22" s="297">
        <f>+F21</f>
        <v>0</v>
      </c>
      <c r="G22" s="297">
        <f>+G21</f>
        <v>0</v>
      </c>
      <c r="H22" s="297">
        <f>+H21</f>
        <v>0</v>
      </c>
      <c r="I22" s="297">
        <f>+I$14/7</f>
        <v>0</v>
      </c>
      <c r="J22" s="297">
        <f>+J$14/7/2</f>
        <v>0</v>
      </c>
      <c r="K22" s="297"/>
      <c r="L22" s="297"/>
      <c r="M22" s="297"/>
      <c r="N22" s="297"/>
      <c r="O22" s="297"/>
      <c r="P22" s="297"/>
      <c r="Q22" s="297"/>
      <c r="R22" s="297"/>
      <c r="S22" s="233"/>
      <c r="T22" s="233"/>
      <c r="U22" s="233"/>
      <c r="V22" s="233"/>
      <c r="W22" s="233"/>
      <c r="X22" s="233"/>
      <c r="Y22" s="297"/>
      <c r="Z22" s="297"/>
    </row>
    <row r="23" spans="1:26" x14ac:dyDescent="0.25">
      <c r="B23" s="3">
        <v>2001</v>
      </c>
      <c r="C23" s="13">
        <f t="shared" si="0"/>
        <v>0</v>
      </c>
      <c r="D23" s="297">
        <f>+D$14/7/2</f>
        <v>0</v>
      </c>
      <c r="E23" s="297">
        <f>+E22</f>
        <v>0</v>
      </c>
      <c r="F23" s="297">
        <f>+F22</f>
        <v>0</v>
      </c>
      <c r="G23" s="297">
        <f>+G22</f>
        <v>0</v>
      </c>
      <c r="H23" s="297">
        <f>+H22</f>
        <v>0</v>
      </c>
      <c r="I23" s="297">
        <f>+I22</f>
        <v>0</v>
      </c>
      <c r="J23" s="297">
        <f>+J$14/7</f>
        <v>0</v>
      </c>
      <c r="K23" s="297">
        <f>+K$14/7/2</f>
        <v>0</v>
      </c>
      <c r="L23" s="297"/>
      <c r="M23" s="297"/>
      <c r="N23" s="297"/>
      <c r="O23" s="297"/>
      <c r="P23" s="297"/>
      <c r="Q23" s="297"/>
      <c r="R23" s="297"/>
      <c r="S23" s="233"/>
      <c r="T23" s="233"/>
      <c r="U23" s="233"/>
      <c r="V23" s="233"/>
      <c r="W23" s="233"/>
      <c r="X23" s="233"/>
      <c r="Y23" s="297"/>
      <c r="Z23" s="297"/>
    </row>
    <row r="24" spans="1:26" x14ac:dyDescent="0.25">
      <c r="B24" s="3">
        <v>2002</v>
      </c>
      <c r="C24" s="13">
        <f t="shared" si="0"/>
        <v>0</v>
      </c>
      <c r="D24" s="297"/>
      <c r="E24" s="297">
        <f>+E$14/7/2</f>
        <v>0</v>
      </c>
      <c r="F24" s="297">
        <f>+F23</f>
        <v>0</v>
      </c>
      <c r="G24" s="297">
        <f>+G23</f>
        <v>0</v>
      </c>
      <c r="H24" s="297">
        <f>+H23</f>
        <v>0</v>
      </c>
      <c r="I24" s="297">
        <f>+I23</f>
        <v>0</v>
      </c>
      <c r="J24" s="297">
        <f>+J23</f>
        <v>0</v>
      </c>
      <c r="K24" s="297">
        <f>+K$14/7</f>
        <v>0</v>
      </c>
      <c r="L24" s="297">
        <f>+L$14/7/2</f>
        <v>0</v>
      </c>
      <c r="M24" s="297"/>
      <c r="N24" s="297"/>
      <c r="O24" s="297"/>
      <c r="P24" s="297"/>
      <c r="Q24" s="297"/>
      <c r="R24" s="297"/>
      <c r="S24" s="233"/>
      <c r="T24" s="233"/>
      <c r="U24" s="233"/>
      <c r="V24" s="233"/>
      <c r="W24" s="233"/>
      <c r="X24" s="233"/>
      <c r="Y24" s="297"/>
      <c r="Z24" s="297"/>
    </row>
    <row r="25" spans="1:26" x14ac:dyDescent="0.25">
      <c r="B25" s="3">
        <v>2003</v>
      </c>
      <c r="C25" s="13">
        <f t="shared" si="0"/>
        <v>0</v>
      </c>
      <c r="D25" s="297"/>
      <c r="E25" s="297"/>
      <c r="F25" s="297">
        <f>+F$14/7/2</f>
        <v>0</v>
      </c>
      <c r="G25" s="297">
        <f>+G24</f>
        <v>0</v>
      </c>
      <c r="H25" s="297">
        <f>+H24</f>
        <v>0</v>
      </c>
      <c r="I25" s="297">
        <f>+I24</f>
        <v>0</v>
      </c>
      <c r="J25" s="297">
        <f>+J24</f>
        <v>0</v>
      </c>
      <c r="K25" s="297">
        <f>+K24</f>
        <v>0</v>
      </c>
      <c r="L25" s="297">
        <f>+L$14/7</f>
        <v>0</v>
      </c>
      <c r="M25" s="297">
        <f>+M$14/7/2</f>
        <v>0</v>
      </c>
      <c r="N25" s="297"/>
      <c r="O25" s="297"/>
      <c r="P25" s="297"/>
      <c r="Q25" s="297"/>
      <c r="R25" s="297"/>
      <c r="S25" s="233"/>
      <c r="T25" s="233"/>
      <c r="U25" s="233"/>
      <c r="V25" s="233"/>
      <c r="W25" s="233"/>
      <c r="X25" s="233"/>
      <c r="Y25" s="297"/>
      <c r="Z25" s="297"/>
    </row>
    <row r="26" spans="1:26" x14ac:dyDescent="0.25">
      <c r="B26" s="3">
        <v>2004</v>
      </c>
      <c r="C26" s="13">
        <f t="shared" si="0"/>
        <v>0</v>
      </c>
      <c r="D26" s="297"/>
      <c r="E26" s="297"/>
      <c r="F26" s="297"/>
      <c r="G26" s="297">
        <f>+G$14/7/2</f>
        <v>0</v>
      </c>
      <c r="H26" s="297">
        <f>+H25</f>
        <v>0</v>
      </c>
      <c r="I26" s="297">
        <f>+I25</f>
        <v>0</v>
      </c>
      <c r="J26" s="297">
        <f>+J25</f>
        <v>0</v>
      </c>
      <c r="K26" s="297">
        <f>+K25</f>
        <v>0</v>
      </c>
      <c r="L26" s="297">
        <f>+L25</f>
        <v>0</v>
      </c>
      <c r="M26" s="297">
        <f>+M$14/7</f>
        <v>0</v>
      </c>
      <c r="N26" s="7">
        <f>+N$14/7/2</f>
        <v>0</v>
      </c>
      <c r="O26" s="7"/>
      <c r="P26" s="7"/>
      <c r="Q26" s="7"/>
      <c r="R26" s="7"/>
      <c r="S26" s="43"/>
      <c r="T26" s="43"/>
      <c r="U26" s="43"/>
      <c r="V26" s="43"/>
      <c r="W26" s="43"/>
      <c r="X26" s="43"/>
      <c r="Y26" s="7"/>
      <c r="Z26" s="297"/>
    </row>
    <row r="27" spans="1:26" x14ac:dyDescent="0.25">
      <c r="B27" s="3">
        <v>2005</v>
      </c>
      <c r="C27" s="13">
        <f t="shared" si="0"/>
        <v>0</v>
      </c>
      <c r="D27" s="297"/>
      <c r="E27" s="297"/>
      <c r="F27" s="297"/>
      <c r="G27" s="297"/>
      <c r="H27" s="297">
        <f>+H$14/7/2</f>
        <v>0</v>
      </c>
      <c r="I27" s="297">
        <f>+I26</f>
        <v>0</v>
      </c>
      <c r="J27" s="297">
        <f>+J26</f>
        <v>0</v>
      </c>
      <c r="K27" s="297">
        <f>+K26</f>
        <v>0</v>
      </c>
      <c r="L27" s="297">
        <f>+L26</f>
        <v>0</v>
      </c>
      <c r="M27" s="297">
        <f>+M26</f>
        <v>0</v>
      </c>
      <c r="N27" s="7">
        <f>+N$14/7</f>
        <v>0</v>
      </c>
      <c r="O27" s="7">
        <f>+O$14/7/2</f>
        <v>0</v>
      </c>
      <c r="P27" s="7"/>
      <c r="Q27" s="7"/>
      <c r="R27" s="7"/>
      <c r="S27" s="43"/>
      <c r="T27" s="43"/>
      <c r="U27" s="43"/>
      <c r="V27" s="43"/>
      <c r="W27" s="43"/>
      <c r="X27" s="43"/>
      <c r="Y27" s="7"/>
      <c r="Z27" s="297"/>
    </row>
    <row r="28" spans="1:26" x14ac:dyDescent="0.25">
      <c r="B28" s="3">
        <v>2006</v>
      </c>
      <c r="C28" s="13">
        <f t="shared" si="0"/>
        <v>0</v>
      </c>
      <c r="D28" s="297"/>
      <c r="E28" s="297"/>
      <c r="F28" s="297"/>
      <c r="G28" s="297"/>
      <c r="H28" s="297"/>
      <c r="I28" s="297">
        <f>+I$14/7/2</f>
        <v>0</v>
      </c>
      <c r="J28" s="297">
        <f>+J27</f>
        <v>0</v>
      </c>
      <c r="K28" s="297">
        <f>+K27</f>
        <v>0</v>
      </c>
      <c r="L28" s="297">
        <f>+L27</f>
        <v>0</v>
      </c>
      <c r="M28" s="297">
        <f>+M27</f>
        <v>0</v>
      </c>
      <c r="N28" s="7">
        <f>+N27</f>
        <v>0</v>
      </c>
      <c r="O28" s="7">
        <f>+O$14/7</f>
        <v>0</v>
      </c>
      <c r="P28" s="7">
        <f>+P$14/7/2</f>
        <v>0</v>
      </c>
      <c r="Q28" s="7"/>
      <c r="R28" s="7"/>
      <c r="S28" s="43"/>
      <c r="T28" s="43"/>
      <c r="U28" s="43"/>
      <c r="V28" s="43"/>
      <c r="W28" s="43"/>
      <c r="X28" s="43"/>
      <c r="Y28" s="7"/>
      <c r="Z28" s="297"/>
    </row>
    <row r="29" spans="1:26" x14ac:dyDescent="0.25">
      <c r="B29" s="3">
        <v>2007</v>
      </c>
      <c r="C29" s="13">
        <f t="shared" si="0"/>
        <v>0</v>
      </c>
      <c r="D29" s="297"/>
      <c r="E29" s="297"/>
      <c r="F29" s="297"/>
      <c r="G29" s="297"/>
      <c r="H29" s="297"/>
      <c r="I29" s="297"/>
      <c r="J29" s="297">
        <f>+J$14/7/2</f>
        <v>0</v>
      </c>
      <c r="K29" s="297">
        <f>+K28</f>
        <v>0</v>
      </c>
      <c r="L29" s="297">
        <f>+L28</f>
        <v>0</v>
      </c>
      <c r="M29" s="297">
        <f>+M28</f>
        <v>0</v>
      </c>
      <c r="N29" s="7">
        <f>+N28</f>
        <v>0</v>
      </c>
      <c r="O29" s="7">
        <f>+O28</f>
        <v>0</v>
      </c>
      <c r="P29" s="7">
        <f>+P$14/7</f>
        <v>0</v>
      </c>
      <c r="Q29" s="7">
        <f>+Q$14/7/2</f>
        <v>0</v>
      </c>
      <c r="R29" s="7"/>
      <c r="S29" s="43"/>
      <c r="T29" s="43"/>
      <c r="U29" s="43"/>
      <c r="V29" s="43"/>
      <c r="W29" s="43"/>
      <c r="X29" s="43"/>
      <c r="Y29" s="7"/>
      <c r="Z29" s="297"/>
    </row>
    <row r="30" spans="1:26" x14ac:dyDescent="0.25">
      <c r="B30" s="3">
        <v>2008</v>
      </c>
      <c r="C30" s="13">
        <f t="shared" si="0"/>
        <v>0</v>
      </c>
      <c r="D30" s="297"/>
      <c r="E30" s="297"/>
      <c r="F30" s="297"/>
      <c r="G30" s="297"/>
      <c r="H30" s="297"/>
      <c r="I30" s="297"/>
      <c r="J30" s="297"/>
      <c r="K30" s="297">
        <f>+K$14/7/2</f>
        <v>0</v>
      </c>
      <c r="L30" s="297">
        <f>+L29</f>
        <v>0</v>
      </c>
      <c r="M30" s="297">
        <f>+M29</f>
        <v>0</v>
      </c>
      <c r="N30" s="7">
        <f>+N29</f>
        <v>0</v>
      </c>
      <c r="O30" s="7">
        <f>+O29</f>
        <v>0</v>
      </c>
      <c r="P30" s="7">
        <f>+P29</f>
        <v>0</v>
      </c>
      <c r="Q30" s="7">
        <f>+Q$14/7</f>
        <v>0</v>
      </c>
      <c r="R30" s="7">
        <f>+R$14/7/2</f>
        <v>0</v>
      </c>
      <c r="S30" s="43"/>
      <c r="T30" s="43"/>
      <c r="U30" s="43"/>
      <c r="V30" s="43"/>
      <c r="W30" s="43"/>
      <c r="X30" s="43"/>
      <c r="Y30" s="7"/>
      <c r="Z30" s="297"/>
    </row>
    <row r="31" spans="1:26" x14ac:dyDescent="0.25">
      <c r="B31" s="3">
        <v>2009</v>
      </c>
      <c r="C31" s="13">
        <f t="shared" si="0"/>
        <v>0</v>
      </c>
      <c r="D31" s="297"/>
      <c r="E31" s="297"/>
      <c r="F31" s="297"/>
      <c r="G31" s="297"/>
      <c r="H31" s="297"/>
      <c r="I31" s="297"/>
      <c r="J31" s="297"/>
      <c r="K31" s="297"/>
      <c r="L31" s="297">
        <f>+L$14/7/2</f>
        <v>0</v>
      </c>
      <c r="M31" s="297">
        <f>+M30</f>
        <v>0</v>
      </c>
      <c r="N31" s="7">
        <f>+N30</f>
        <v>0</v>
      </c>
      <c r="O31" s="7">
        <f>+O30</f>
        <v>0</v>
      </c>
      <c r="P31" s="7">
        <f>+P30</f>
        <v>0</v>
      </c>
      <c r="Q31" s="7">
        <f>+Q30</f>
        <v>0</v>
      </c>
      <c r="R31" s="7">
        <f>+R$14/7</f>
        <v>0</v>
      </c>
      <c r="S31" s="43">
        <f>+S$14/7/2</f>
        <v>0</v>
      </c>
      <c r="T31" s="43"/>
      <c r="U31" s="43"/>
      <c r="V31" s="43"/>
      <c r="W31" s="43"/>
      <c r="X31" s="43"/>
      <c r="Y31" s="7"/>
      <c r="Z31" s="297"/>
    </row>
    <row r="32" spans="1:26" x14ac:dyDescent="0.25">
      <c r="A32" s="38" t="s">
        <v>59</v>
      </c>
      <c r="B32" s="3">
        <v>2010</v>
      </c>
      <c r="C32" s="13">
        <f t="shared" si="0"/>
        <v>0</v>
      </c>
      <c r="D32" s="297"/>
      <c r="E32" s="297"/>
      <c r="F32" s="297"/>
      <c r="G32" s="297"/>
      <c r="H32" s="297"/>
      <c r="I32" s="297"/>
      <c r="J32" s="297"/>
      <c r="K32" s="297"/>
      <c r="L32" s="297"/>
      <c r="M32" s="297">
        <f>+M$14/7/2</f>
        <v>0</v>
      </c>
      <c r="N32" s="7">
        <f>+N31</f>
        <v>0</v>
      </c>
      <c r="O32" s="7">
        <f>+O31</f>
        <v>0</v>
      </c>
      <c r="P32" s="7">
        <f>+P31</f>
        <v>0</v>
      </c>
      <c r="Q32" s="7">
        <f>+Q31</f>
        <v>0</v>
      </c>
      <c r="R32" s="7">
        <f>+R31</f>
        <v>0</v>
      </c>
      <c r="S32" s="43">
        <f>+S$14/7</f>
        <v>0</v>
      </c>
      <c r="T32" s="43">
        <f>+T$14/7/2</f>
        <v>0</v>
      </c>
      <c r="U32" s="43"/>
      <c r="V32" s="43"/>
      <c r="W32" s="43"/>
      <c r="X32" s="43"/>
      <c r="Y32" s="7"/>
      <c r="Z32" s="297"/>
    </row>
    <row r="33" spans="1:31" x14ac:dyDescent="0.25">
      <c r="A33" s="38"/>
      <c r="B33" s="3">
        <v>2011</v>
      </c>
      <c r="C33" s="13">
        <f t="shared" si="0"/>
        <v>0</v>
      </c>
      <c r="D33" s="297"/>
      <c r="E33" s="297"/>
      <c r="F33" s="297"/>
      <c r="G33" s="297"/>
      <c r="H33" s="297"/>
      <c r="I33" s="297"/>
      <c r="J33" s="297"/>
      <c r="K33" s="297"/>
      <c r="L33" s="297"/>
      <c r="M33" s="297"/>
      <c r="N33" s="7">
        <f>+N$14/7/2</f>
        <v>0</v>
      </c>
      <c r="O33" s="7">
        <f>+O32</f>
        <v>0</v>
      </c>
      <c r="P33" s="7">
        <f>+P32</f>
        <v>0</v>
      </c>
      <c r="Q33" s="7">
        <f>+Q32</f>
        <v>0</v>
      </c>
      <c r="R33" s="7">
        <f>+R32</f>
        <v>0</v>
      </c>
      <c r="S33" s="43">
        <f>+S32</f>
        <v>0</v>
      </c>
      <c r="T33" s="43">
        <f>+T$14/7</f>
        <v>0</v>
      </c>
      <c r="U33" s="43">
        <f>+U$14/7/2</f>
        <v>0</v>
      </c>
      <c r="V33" s="43"/>
      <c r="W33" s="43"/>
      <c r="X33" s="43"/>
      <c r="Y33" s="7"/>
      <c r="Z33" s="297"/>
    </row>
    <row r="34" spans="1:31" x14ac:dyDescent="0.25">
      <c r="A34" s="38"/>
      <c r="B34" s="3">
        <v>2012</v>
      </c>
      <c r="C34" s="13">
        <f t="shared" si="0"/>
        <v>0</v>
      </c>
      <c r="D34" s="297"/>
      <c r="E34" s="297"/>
      <c r="F34" s="297"/>
      <c r="G34" s="297"/>
      <c r="H34" s="297"/>
      <c r="I34" s="297"/>
      <c r="J34" s="297"/>
      <c r="K34" s="297"/>
      <c r="L34" s="297"/>
      <c r="M34" s="297"/>
      <c r="N34" s="7"/>
      <c r="O34" s="7">
        <f>+O$14/7/2</f>
        <v>0</v>
      </c>
      <c r="P34" s="7">
        <f>+P33</f>
        <v>0</v>
      </c>
      <c r="Q34" s="7">
        <f>+Q33</f>
        <v>0</v>
      </c>
      <c r="R34" s="7">
        <f>+R33</f>
        <v>0</v>
      </c>
      <c r="S34" s="43">
        <f>+S33</f>
        <v>0</v>
      </c>
      <c r="T34" s="43">
        <f>+T$14/7</f>
        <v>0</v>
      </c>
      <c r="U34" s="43">
        <f>+U$14/7</f>
        <v>0</v>
      </c>
      <c r="V34" s="43">
        <f>+V$14/7/2</f>
        <v>0</v>
      </c>
      <c r="W34" s="43"/>
      <c r="X34" s="43"/>
      <c r="Y34" s="7"/>
      <c r="Z34" s="297"/>
    </row>
    <row r="35" spans="1:31" x14ac:dyDescent="0.25">
      <c r="A35" s="38"/>
      <c r="B35" s="3">
        <v>2013</v>
      </c>
      <c r="C35" s="13">
        <f t="shared" si="0"/>
        <v>0</v>
      </c>
      <c r="D35" s="297"/>
      <c r="E35" s="297"/>
      <c r="F35" s="297"/>
      <c r="G35" s="297"/>
      <c r="H35" s="297"/>
      <c r="I35" s="297"/>
      <c r="J35" s="297"/>
      <c r="K35" s="297"/>
      <c r="L35" s="297"/>
      <c r="M35" s="297"/>
      <c r="N35" s="7"/>
      <c r="O35" s="7"/>
      <c r="P35" s="7">
        <f>P14/7/2</f>
        <v>0</v>
      </c>
      <c r="Q35" s="7">
        <f>Q14</f>
        <v>0</v>
      </c>
      <c r="R35" s="7">
        <f t="shared" ref="R35:U36" si="1">R34</f>
        <v>0</v>
      </c>
      <c r="S35" s="43">
        <f t="shared" si="1"/>
        <v>0</v>
      </c>
      <c r="T35" s="43">
        <f t="shared" si="1"/>
        <v>0</v>
      </c>
      <c r="U35" s="43">
        <f t="shared" si="1"/>
        <v>0</v>
      </c>
      <c r="V35" s="43">
        <f>V14/7</f>
        <v>0</v>
      </c>
      <c r="W35" s="43">
        <f>W14/7/2</f>
        <v>0</v>
      </c>
      <c r="X35" s="43"/>
      <c r="Y35" s="7"/>
      <c r="Z35" s="297"/>
    </row>
    <row r="36" spans="1:31" x14ac:dyDescent="0.25">
      <c r="A36" s="38"/>
      <c r="B36" s="3">
        <v>2014</v>
      </c>
      <c r="C36" s="13">
        <f t="shared" si="0"/>
        <v>-8032.9314285714281</v>
      </c>
      <c r="D36" s="297"/>
      <c r="E36" s="297"/>
      <c r="F36" s="297"/>
      <c r="G36" s="297"/>
      <c r="H36" s="297"/>
      <c r="I36" s="297"/>
      <c r="J36" s="297"/>
      <c r="K36" s="297"/>
      <c r="L36" s="297"/>
      <c r="M36" s="297"/>
      <c r="N36" s="7"/>
      <c r="O36" s="7"/>
      <c r="P36" s="7"/>
      <c r="Q36" s="7">
        <f>Q14/7/2</f>
        <v>0</v>
      </c>
      <c r="R36" s="7">
        <f t="shared" si="1"/>
        <v>0</v>
      </c>
      <c r="S36" s="43">
        <f t="shared" si="1"/>
        <v>0</v>
      </c>
      <c r="T36" s="43">
        <f t="shared" si="1"/>
        <v>0</v>
      </c>
      <c r="U36" s="43">
        <f t="shared" si="1"/>
        <v>0</v>
      </c>
      <c r="V36" s="43">
        <f>V35</f>
        <v>0</v>
      </c>
      <c r="W36" s="43">
        <f>W14/7</f>
        <v>0</v>
      </c>
      <c r="X36" s="43">
        <f>$X$14/7/2</f>
        <v>8032.9314285714281</v>
      </c>
      <c r="Y36" s="7"/>
      <c r="Z36" s="297"/>
    </row>
    <row r="37" spans="1:31" x14ac:dyDescent="0.25">
      <c r="A37" s="38"/>
      <c r="B37" s="3">
        <v>2015</v>
      </c>
      <c r="C37" s="13">
        <f t="shared" si="0"/>
        <v>-16065.862857142856</v>
      </c>
      <c r="D37" s="297"/>
      <c r="E37" s="297"/>
      <c r="F37" s="297"/>
      <c r="G37" s="297"/>
      <c r="H37" s="297"/>
      <c r="I37" s="297"/>
      <c r="J37" s="297"/>
      <c r="K37" s="297"/>
      <c r="L37" s="297"/>
      <c r="M37" s="297"/>
      <c r="N37" s="7"/>
      <c r="O37" s="7"/>
      <c r="P37" s="7"/>
      <c r="Q37" s="7"/>
      <c r="R37" s="7">
        <f>R14/7/2</f>
        <v>0</v>
      </c>
      <c r="S37" s="43">
        <f>S36</f>
        <v>0</v>
      </c>
      <c r="T37" s="43">
        <f>T36</f>
        <v>0</v>
      </c>
      <c r="U37" s="43">
        <f>U36</f>
        <v>0</v>
      </c>
      <c r="V37" s="43">
        <f>V36</f>
        <v>0</v>
      </c>
      <c r="W37" s="43">
        <f>W36</f>
        <v>0</v>
      </c>
      <c r="X37" s="43">
        <f>$X$14/7</f>
        <v>16065.862857142856</v>
      </c>
      <c r="Y37" s="7">
        <f>Y14/7/2</f>
        <v>0</v>
      </c>
      <c r="Z37" s="297"/>
    </row>
    <row r="38" spans="1:31" x14ac:dyDescent="0.25">
      <c r="A38" s="38"/>
      <c r="B38" s="3">
        <v>2016</v>
      </c>
      <c r="C38" s="13">
        <f t="shared" si="0"/>
        <v>-16065.862857142856</v>
      </c>
      <c r="D38" s="297"/>
      <c r="E38" s="297"/>
      <c r="F38" s="297"/>
      <c r="G38" s="297"/>
      <c r="H38" s="297"/>
      <c r="I38" s="297"/>
      <c r="J38" s="297"/>
      <c r="K38" s="297"/>
      <c r="L38" s="297"/>
      <c r="M38" s="297"/>
      <c r="N38" s="7"/>
      <c r="O38" s="7"/>
      <c r="P38" s="7"/>
      <c r="Q38" s="7"/>
      <c r="R38" s="7"/>
      <c r="S38" s="43"/>
      <c r="T38" s="43"/>
      <c r="U38" s="43"/>
      <c r="V38" s="43"/>
      <c r="W38" s="43"/>
      <c r="X38" s="43">
        <f t="shared" ref="X38:X42" si="2">$X$14/7</f>
        <v>16065.862857142856</v>
      </c>
      <c r="Y38" s="7"/>
      <c r="Z38" s="297"/>
    </row>
    <row r="39" spans="1:31" x14ac:dyDescent="0.25">
      <c r="A39" s="38"/>
      <c r="B39" s="3">
        <v>2017</v>
      </c>
      <c r="C39" s="13">
        <f t="shared" si="0"/>
        <v>-16065.862857142856</v>
      </c>
      <c r="D39" s="297"/>
      <c r="E39" s="297"/>
      <c r="F39" s="297"/>
      <c r="G39" s="297"/>
      <c r="H39" s="297"/>
      <c r="I39" s="297"/>
      <c r="J39" s="297"/>
      <c r="K39" s="297"/>
      <c r="L39" s="297"/>
      <c r="M39" s="297"/>
      <c r="N39" s="7"/>
      <c r="O39" s="7"/>
      <c r="P39" s="7"/>
      <c r="Q39" s="7"/>
      <c r="R39" s="7"/>
      <c r="S39" s="43"/>
      <c r="T39" s="43"/>
      <c r="U39" s="43"/>
      <c r="V39" s="43"/>
      <c r="W39" s="43"/>
      <c r="X39" s="43">
        <f t="shared" si="2"/>
        <v>16065.862857142856</v>
      </c>
      <c r="Y39" s="7"/>
      <c r="Z39" s="297"/>
    </row>
    <row r="40" spans="1:31" x14ac:dyDescent="0.25">
      <c r="A40" s="38"/>
      <c r="B40" s="3">
        <v>2018</v>
      </c>
      <c r="C40" s="13">
        <f>-SUM(D40:AB40)</f>
        <v>-16065.862857142856</v>
      </c>
      <c r="D40" s="297"/>
      <c r="E40" s="297"/>
      <c r="F40" s="297"/>
      <c r="G40" s="297"/>
      <c r="H40" s="297"/>
      <c r="I40" s="297"/>
      <c r="J40" s="297"/>
      <c r="K40" s="297"/>
      <c r="L40" s="297"/>
      <c r="M40" s="297"/>
      <c r="N40" s="7"/>
      <c r="O40" s="7"/>
      <c r="P40" s="7"/>
      <c r="Q40" s="7"/>
      <c r="R40" s="7"/>
      <c r="S40" s="43"/>
      <c r="T40" s="43"/>
      <c r="U40" s="43"/>
      <c r="V40" s="43"/>
      <c r="W40" s="43"/>
      <c r="X40" s="43">
        <f t="shared" si="2"/>
        <v>16065.862857142856</v>
      </c>
      <c r="Y40" s="7"/>
      <c r="Z40" s="297"/>
    </row>
    <row r="41" spans="1:31" x14ac:dyDescent="0.25">
      <c r="A41" s="38"/>
      <c r="B41" s="3">
        <v>2019</v>
      </c>
      <c r="C41" s="13">
        <f>-SUM(D41:AC41)</f>
        <v>-16065.862857142856</v>
      </c>
      <c r="D41" s="297"/>
      <c r="E41" s="297"/>
      <c r="F41" s="297"/>
      <c r="G41" s="297"/>
      <c r="H41" s="297"/>
      <c r="I41" s="297"/>
      <c r="J41" s="297"/>
      <c r="K41" s="297"/>
      <c r="L41" s="297"/>
      <c r="M41" s="297"/>
      <c r="N41" s="7"/>
      <c r="O41" s="7"/>
      <c r="P41" s="7"/>
      <c r="Q41" s="7"/>
      <c r="R41" s="7"/>
      <c r="S41" s="43"/>
      <c r="T41" s="43"/>
      <c r="U41" s="43"/>
      <c r="V41" s="43"/>
      <c r="W41" s="43"/>
      <c r="X41" s="43">
        <f t="shared" si="2"/>
        <v>16065.862857142856</v>
      </c>
      <c r="Y41" s="7"/>
      <c r="Z41" s="297"/>
    </row>
    <row r="42" spans="1:31" x14ac:dyDescent="0.25">
      <c r="A42" s="38"/>
      <c r="B42" s="3">
        <v>2020</v>
      </c>
      <c r="C42" s="13">
        <f>-SUM(D42:AD42)</f>
        <v>-16065.862857142856</v>
      </c>
      <c r="D42" s="297"/>
      <c r="E42" s="297"/>
      <c r="F42" s="297"/>
      <c r="G42" s="297"/>
      <c r="H42" s="297"/>
      <c r="I42" s="297"/>
      <c r="J42" s="297"/>
      <c r="K42" s="297"/>
      <c r="L42" s="297"/>
      <c r="M42" s="297"/>
      <c r="N42" s="7"/>
      <c r="O42" s="7"/>
      <c r="P42" s="7"/>
      <c r="Q42" s="7"/>
      <c r="R42" s="7"/>
      <c r="S42" s="43"/>
      <c r="T42" s="43"/>
      <c r="U42" s="43"/>
      <c r="V42" s="43"/>
      <c r="W42" s="43"/>
      <c r="X42" s="43">
        <f t="shared" si="2"/>
        <v>16065.862857142856</v>
      </c>
      <c r="Y42" s="7"/>
      <c r="Z42" s="297"/>
    </row>
    <row r="43" spans="1:31" x14ac:dyDescent="0.25">
      <c r="A43" s="38"/>
      <c r="B43" s="3">
        <v>2021</v>
      </c>
      <c r="C43" s="13">
        <f>-SUM(D43:AE43)</f>
        <v>-8032.9314285714281</v>
      </c>
      <c r="D43" s="297"/>
      <c r="E43" s="297"/>
      <c r="F43" s="297"/>
      <c r="G43" s="297"/>
      <c r="H43" s="297"/>
      <c r="I43" s="297"/>
      <c r="J43" s="297"/>
      <c r="K43" s="297"/>
      <c r="L43" s="297"/>
      <c r="M43" s="297"/>
      <c r="N43" s="7"/>
      <c r="O43" s="7"/>
      <c r="P43" s="7"/>
      <c r="Q43" s="7"/>
      <c r="R43" s="7"/>
      <c r="S43" s="43"/>
      <c r="T43" s="43"/>
      <c r="U43" s="43"/>
      <c r="V43" s="43"/>
      <c r="W43" s="43"/>
      <c r="X43" s="43">
        <f>$X$14/7/2</f>
        <v>8032.9314285714281</v>
      </c>
      <c r="Y43" s="7"/>
      <c r="Z43" s="297"/>
    </row>
    <row r="44" spans="1:31" x14ac:dyDescent="0.25">
      <c r="A44" s="38"/>
      <c r="B44" s="3"/>
      <c r="C44" s="12"/>
      <c r="D44" s="298"/>
      <c r="E44" s="298"/>
      <c r="F44" s="298"/>
      <c r="G44" s="298"/>
      <c r="H44" s="298"/>
      <c r="I44" s="298"/>
      <c r="J44" s="298"/>
      <c r="K44" s="298"/>
      <c r="L44" s="298"/>
      <c r="M44" s="298"/>
      <c r="N44" s="298"/>
      <c r="O44" s="298"/>
      <c r="P44" s="298"/>
      <c r="Q44" s="298"/>
      <c r="R44" s="298"/>
      <c r="S44" s="298"/>
      <c r="T44" s="298"/>
      <c r="U44" s="338"/>
      <c r="V44" s="275"/>
      <c r="W44" s="275"/>
      <c r="X44" s="275"/>
      <c r="Y44" s="297"/>
      <c r="Z44" s="297"/>
      <c r="AC44" s="173"/>
      <c r="AD44" s="173"/>
      <c r="AE44" s="173"/>
    </row>
    <row r="45" spans="1:31" x14ac:dyDescent="0.25">
      <c r="A45" s="38" t="s">
        <v>62</v>
      </c>
      <c r="B45" s="297">
        <f>SUM(D45:AB45)</f>
        <v>0</v>
      </c>
      <c r="C45" s="275">
        <f>SUM(C16:C44)</f>
        <v>-112461.04000000001</v>
      </c>
      <c r="D45" s="297">
        <f>-SUM(D16:D44)+D14</f>
        <v>0</v>
      </c>
      <c r="E45" s="297">
        <f t="shared" ref="E45:T45" si="3">-SUM(E16:E44)+E14</f>
        <v>0</v>
      </c>
      <c r="F45" s="297">
        <f t="shared" si="3"/>
        <v>0</v>
      </c>
      <c r="G45" s="297">
        <f t="shared" si="3"/>
        <v>0</v>
      </c>
      <c r="H45" s="297">
        <f t="shared" si="3"/>
        <v>0</v>
      </c>
      <c r="I45" s="297">
        <f t="shared" si="3"/>
        <v>0</v>
      </c>
      <c r="J45" s="297">
        <f t="shared" si="3"/>
        <v>0</v>
      </c>
      <c r="K45" s="297">
        <f t="shared" si="3"/>
        <v>0</v>
      </c>
      <c r="L45" s="297">
        <f t="shared" si="3"/>
        <v>0</v>
      </c>
      <c r="M45" s="297">
        <f t="shared" si="3"/>
        <v>0</v>
      </c>
      <c r="N45" s="297">
        <f t="shared" si="3"/>
        <v>0</v>
      </c>
      <c r="O45" s="297">
        <f t="shared" si="3"/>
        <v>0</v>
      </c>
      <c r="P45" s="297">
        <f t="shared" si="3"/>
        <v>0</v>
      </c>
      <c r="Q45" s="297">
        <f t="shared" si="3"/>
        <v>0</v>
      </c>
      <c r="R45" s="297">
        <f t="shared" si="3"/>
        <v>0</v>
      </c>
      <c r="S45" s="297">
        <f t="shared" si="3"/>
        <v>0</v>
      </c>
      <c r="T45" s="297">
        <f t="shared" si="3"/>
        <v>0</v>
      </c>
      <c r="U45" s="330">
        <f>-SUM(U16:U44)+U14</f>
        <v>0</v>
      </c>
      <c r="V45" s="330">
        <f t="shared" ref="V45:AB45" si="4">-SUM(V16:V44)+V14</f>
        <v>0</v>
      </c>
      <c r="W45" s="330">
        <f t="shared" si="4"/>
        <v>0</v>
      </c>
      <c r="X45" s="330">
        <f t="shared" si="4"/>
        <v>0</v>
      </c>
      <c r="Y45" s="330">
        <f t="shared" si="4"/>
        <v>0</v>
      </c>
      <c r="Z45" s="330">
        <f t="shared" si="4"/>
        <v>0</v>
      </c>
      <c r="AA45" s="330">
        <f t="shared" si="4"/>
        <v>0</v>
      </c>
      <c r="AB45" s="330">
        <f t="shared" si="4"/>
        <v>0</v>
      </c>
    </row>
    <row r="46" spans="1:31" x14ac:dyDescent="0.25">
      <c r="A46" s="38"/>
      <c r="B46" s="275"/>
      <c r="C46" s="299"/>
      <c r="D46" s="297"/>
      <c r="E46" s="297"/>
      <c r="F46" s="297"/>
      <c r="G46" s="297"/>
      <c r="H46" s="297"/>
      <c r="I46" s="297"/>
      <c r="J46" s="297"/>
      <c r="K46" s="297"/>
      <c r="L46" s="297"/>
      <c r="M46" s="297"/>
      <c r="N46" s="297"/>
      <c r="O46" s="297"/>
      <c r="P46" s="297"/>
      <c r="Q46" s="297"/>
      <c r="R46" s="297"/>
      <c r="S46" s="297"/>
      <c r="T46" s="297"/>
      <c r="U46" s="297"/>
      <c r="V46" s="297"/>
      <c r="W46" s="297"/>
      <c r="X46" s="297"/>
      <c r="Y46" s="297"/>
      <c r="Z46" s="297"/>
    </row>
    <row r="47" spans="1:31" x14ac:dyDescent="0.25">
      <c r="A47" s="39" t="s">
        <v>63</v>
      </c>
      <c r="B47" s="3"/>
      <c r="C47" s="30">
        <f>+C14+C45</f>
        <v>0</v>
      </c>
      <c r="D47" s="297"/>
      <c r="E47" s="297"/>
      <c r="F47" s="297"/>
      <c r="G47" s="297"/>
      <c r="H47" s="297"/>
      <c r="I47" s="297"/>
      <c r="J47" s="297"/>
      <c r="K47" s="297"/>
      <c r="L47" s="297"/>
      <c r="M47" s="297"/>
      <c r="N47" s="297"/>
      <c r="O47" s="297"/>
      <c r="P47" s="297"/>
      <c r="Q47" s="297"/>
      <c r="R47" s="297"/>
      <c r="S47" s="297"/>
      <c r="T47" s="297"/>
      <c r="U47" s="297"/>
      <c r="V47" s="297"/>
      <c r="W47" s="297"/>
      <c r="X47" s="297"/>
      <c r="Y47" s="297"/>
      <c r="Z47" s="297"/>
    </row>
    <row r="48" spans="1:31" x14ac:dyDescent="0.25">
      <c r="A48" s="3"/>
      <c r="B48" s="3"/>
      <c r="C48" s="3"/>
      <c r="D48" s="297"/>
      <c r="E48" s="297"/>
      <c r="F48" s="297"/>
      <c r="G48" s="297"/>
      <c r="H48" s="297"/>
      <c r="I48" s="297"/>
      <c r="J48" s="297"/>
      <c r="K48" s="297"/>
      <c r="L48" s="297"/>
      <c r="M48" s="297"/>
      <c r="N48" s="297"/>
      <c r="O48" s="297"/>
      <c r="P48" s="297"/>
      <c r="Q48" s="297"/>
      <c r="R48" s="297"/>
      <c r="S48" s="297"/>
      <c r="T48" s="297"/>
      <c r="U48" s="297"/>
      <c r="V48" s="297"/>
      <c r="W48" s="297"/>
      <c r="X48" s="297"/>
      <c r="Y48" s="297"/>
      <c r="Z48" s="297"/>
    </row>
    <row r="49" spans="1:26" x14ac:dyDescent="0.25">
      <c r="A49" s="3"/>
      <c r="B49" s="36"/>
      <c r="C49" s="3"/>
      <c r="D49" s="297"/>
      <c r="E49" s="297"/>
      <c r="F49" s="297"/>
      <c r="G49" s="297"/>
      <c r="H49" s="297"/>
      <c r="I49" s="297"/>
      <c r="J49" s="297"/>
      <c r="K49" s="297"/>
      <c r="L49" s="297"/>
      <c r="M49" s="297"/>
      <c r="N49" s="297"/>
      <c r="O49" s="297"/>
      <c r="P49" s="297"/>
      <c r="Q49" s="297"/>
      <c r="R49" s="297"/>
      <c r="S49" s="297"/>
      <c r="T49" s="297"/>
      <c r="U49" s="297"/>
      <c r="V49" s="297"/>
      <c r="W49" s="297"/>
      <c r="X49" s="297"/>
      <c r="Y49" s="297"/>
      <c r="Z49" s="297"/>
    </row>
    <row r="50" spans="1:26" x14ac:dyDescent="0.25">
      <c r="A50" s="3"/>
      <c r="B50" s="3"/>
      <c r="C50" s="3"/>
      <c r="E50" s="297"/>
      <c r="F50" s="301"/>
      <c r="G50" s="301"/>
      <c r="H50" s="301"/>
      <c r="I50" s="301"/>
      <c r="J50" s="301"/>
      <c r="K50" s="301"/>
      <c r="L50" s="301"/>
      <c r="M50" s="301"/>
      <c r="N50" s="297">
        <f>SUM(E32:E50)</f>
        <v>0</v>
      </c>
      <c r="O50" s="301"/>
      <c r="P50" s="301"/>
      <c r="Q50" s="301"/>
      <c r="R50" s="301"/>
      <c r="S50" s="301"/>
    </row>
    <row r="51" spans="1:26" x14ac:dyDescent="0.25">
      <c r="B51" s="3"/>
      <c r="C51" s="3"/>
      <c r="E51" s="301"/>
      <c r="F51" s="301"/>
      <c r="G51" s="301"/>
      <c r="H51" s="301"/>
      <c r="I51" s="301"/>
      <c r="J51" s="301"/>
      <c r="K51" s="301"/>
      <c r="L51" s="301"/>
      <c r="M51" s="301"/>
      <c r="N51" s="301"/>
      <c r="O51" s="301"/>
      <c r="P51" s="301"/>
      <c r="Q51" s="301"/>
      <c r="R51" s="301"/>
      <c r="S51" s="301"/>
    </row>
    <row r="52" spans="1:26" x14ac:dyDescent="0.25">
      <c r="E52" s="301"/>
      <c r="F52" s="301"/>
      <c r="G52" s="301"/>
      <c r="H52" s="301"/>
      <c r="I52" s="301"/>
      <c r="J52" s="301"/>
      <c r="K52" s="301"/>
      <c r="L52" s="301"/>
      <c r="M52" s="301"/>
      <c r="N52" s="301"/>
      <c r="O52" s="301"/>
      <c r="P52" s="301"/>
      <c r="Q52" s="301"/>
      <c r="R52" s="301"/>
      <c r="S52" s="301"/>
    </row>
    <row r="53" spans="1:26" x14ac:dyDescent="0.25">
      <c r="E53" s="301"/>
      <c r="F53" s="301"/>
      <c r="G53" s="301"/>
      <c r="H53" s="301"/>
      <c r="I53" s="301"/>
      <c r="J53" s="301"/>
      <c r="K53" s="301"/>
      <c r="L53" s="301"/>
      <c r="M53" s="301"/>
      <c r="N53" s="301"/>
      <c r="O53" s="301"/>
      <c r="P53" s="301"/>
      <c r="Q53" s="301"/>
      <c r="R53" s="301"/>
      <c r="S53" s="301"/>
    </row>
    <row r="54" spans="1:26" x14ac:dyDescent="0.25">
      <c r="E54" s="301"/>
      <c r="F54" s="301"/>
      <c r="G54" s="301"/>
      <c r="H54" s="301"/>
      <c r="I54" s="301"/>
      <c r="J54" s="301"/>
      <c r="K54" s="301"/>
      <c r="L54" s="301"/>
      <c r="M54" s="301"/>
      <c r="N54" s="301"/>
      <c r="O54" s="301"/>
      <c r="P54" s="301"/>
      <c r="Q54" s="301"/>
      <c r="R54" s="301"/>
      <c r="S54" s="301"/>
    </row>
    <row r="55" spans="1:26" x14ac:dyDescent="0.25">
      <c r="E55" s="301"/>
      <c r="F55" s="301"/>
      <c r="G55" s="301"/>
      <c r="H55" s="301"/>
      <c r="I55" s="301"/>
      <c r="J55" s="301"/>
      <c r="K55" s="301"/>
      <c r="L55" s="301"/>
      <c r="M55" s="301"/>
      <c r="N55" s="301"/>
      <c r="O55" s="301"/>
      <c r="P55" s="301"/>
      <c r="Q55" s="301"/>
      <c r="R55" s="301"/>
      <c r="S55" s="301"/>
    </row>
    <row r="56" spans="1:26" x14ac:dyDescent="0.25">
      <c r="E56" s="301"/>
      <c r="F56" s="301"/>
      <c r="G56" s="301"/>
      <c r="H56" s="301"/>
      <c r="I56" s="301"/>
      <c r="J56" s="301"/>
      <c r="K56" s="301"/>
      <c r="L56" s="301"/>
      <c r="M56" s="301"/>
      <c r="N56" s="301"/>
      <c r="O56" s="301"/>
      <c r="P56" s="301"/>
      <c r="Q56" s="301"/>
      <c r="R56" s="301"/>
      <c r="S56" s="301"/>
    </row>
    <row r="57" spans="1:26" x14ac:dyDescent="0.25">
      <c r="E57" s="301"/>
      <c r="F57" s="301"/>
      <c r="G57" s="301"/>
      <c r="H57" s="301"/>
      <c r="I57" s="301"/>
      <c r="J57" s="301"/>
      <c r="K57" s="301"/>
      <c r="L57" s="301"/>
      <c r="M57" s="301"/>
      <c r="N57" s="301"/>
      <c r="O57" s="301"/>
      <c r="P57" s="301"/>
      <c r="Q57" s="301"/>
      <c r="R57" s="301"/>
      <c r="S57" s="301"/>
    </row>
    <row r="58" spans="1:26" x14ac:dyDescent="0.25">
      <c r="E58" s="301"/>
      <c r="F58" s="301"/>
      <c r="G58" s="301"/>
      <c r="H58" s="301"/>
      <c r="I58" s="301"/>
      <c r="J58" s="301"/>
      <c r="K58" s="301"/>
      <c r="L58" s="301"/>
      <c r="M58" s="301"/>
      <c r="N58" s="301"/>
      <c r="O58" s="301"/>
      <c r="P58" s="301"/>
      <c r="Q58" s="301"/>
      <c r="R58" s="301"/>
      <c r="S58" s="301"/>
    </row>
    <row r="59" spans="1:26" x14ac:dyDescent="0.25">
      <c r="E59" s="301"/>
      <c r="F59" s="301"/>
      <c r="G59" s="301"/>
      <c r="H59" s="301"/>
      <c r="I59" s="301"/>
      <c r="J59" s="301"/>
      <c r="K59" s="301"/>
      <c r="L59" s="301"/>
      <c r="M59" s="301"/>
      <c r="N59" s="301"/>
      <c r="O59" s="301"/>
      <c r="P59" s="301"/>
      <c r="Q59" s="301"/>
      <c r="R59" s="301"/>
      <c r="S59" s="301"/>
    </row>
    <row r="60" spans="1:26" x14ac:dyDescent="0.25">
      <c r="E60" s="301"/>
      <c r="F60" s="301"/>
      <c r="G60" s="301"/>
      <c r="H60" s="301"/>
      <c r="I60" s="301"/>
      <c r="J60" s="301"/>
      <c r="K60" s="301"/>
      <c r="L60" s="301"/>
      <c r="M60" s="301"/>
      <c r="N60" s="301"/>
      <c r="O60" s="301"/>
      <c r="P60" s="301"/>
      <c r="Q60" s="301"/>
      <c r="R60" s="301"/>
      <c r="S60" s="301"/>
    </row>
    <row r="61" spans="1:26" x14ac:dyDescent="0.25">
      <c r="E61" s="301"/>
      <c r="F61" s="301"/>
      <c r="G61" s="301"/>
      <c r="H61" s="301"/>
      <c r="I61" s="301"/>
      <c r="J61" s="301"/>
      <c r="K61" s="301"/>
      <c r="L61" s="301"/>
      <c r="M61" s="301"/>
      <c r="N61" s="301"/>
      <c r="O61" s="301"/>
      <c r="P61" s="301"/>
      <c r="Q61" s="301"/>
      <c r="R61" s="301"/>
      <c r="S61" s="301"/>
    </row>
  </sheetData>
  <pageMargins left="0.7" right="0.7" top="0.75" bottom="0.75" header="0.3" footer="0.3"/>
  <pageSetup scale="69" orientation="landscape" horizontalDpi="4294967294" verticalDpi="4294967294" r:id="rId1"/>
  <headerFooter>
    <oddFooter>&amp;Z&amp;F&amp;RPage &amp;P</oddFooter>
  </headerFooter>
</worksheet>
</file>

<file path=xl/worksheets/sheet1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C00-000000000000}">
  <sheetPr codeName="Sheet133">
    <tabColor theme="6" tint="-0.249977111117893"/>
    <pageSetUpPr fitToPage="1"/>
  </sheetPr>
  <dimension ref="A1:AH64"/>
  <sheetViews>
    <sheetView workbookViewId="0"/>
  </sheetViews>
  <sheetFormatPr defaultColWidth="8.85546875" defaultRowHeight="15" x14ac:dyDescent="0.25"/>
  <cols>
    <col min="1" max="1" width="20.85546875" customWidth="1"/>
    <col min="2" max="2" width="8.7109375" customWidth="1"/>
    <col min="3" max="3" width="12.85546875" customWidth="1"/>
    <col min="4" max="12" width="7.42578125" hidden="1" customWidth="1"/>
    <col min="13" max="13" width="7.5703125" hidden="1" customWidth="1"/>
    <col min="14" max="25" width="10.42578125" customWidth="1"/>
    <col min="33" max="33" width="10.5703125" bestFit="1" customWidth="1"/>
  </cols>
  <sheetData>
    <row r="1" spans="1:34" x14ac:dyDescent="0.25">
      <c r="A1" s="11" t="s">
        <v>10</v>
      </c>
      <c r="O1" t="s">
        <v>647</v>
      </c>
    </row>
    <row r="2" spans="1:34" x14ac:dyDescent="0.25">
      <c r="A2" s="9" t="s">
        <v>438</v>
      </c>
    </row>
    <row r="3" spans="1:34" x14ac:dyDescent="0.25">
      <c r="A3" s="9" t="s">
        <v>918</v>
      </c>
    </row>
    <row r="4" spans="1:34" x14ac:dyDescent="0.25">
      <c r="R4" s="40" t="s">
        <v>4</v>
      </c>
      <c r="S4" s="41"/>
      <c r="T4" s="40" t="s">
        <v>8</v>
      </c>
    </row>
    <row r="5" spans="1:34" x14ac:dyDescent="0.25">
      <c r="A5" s="10" t="s">
        <v>9</v>
      </c>
      <c r="B5" s="12" t="s">
        <v>64</v>
      </c>
      <c r="C5" s="12" t="s">
        <v>12</v>
      </c>
      <c r="R5" s="42" t="s">
        <v>2</v>
      </c>
      <c r="S5" s="42" t="s">
        <v>60</v>
      </c>
      <c r="T5" s="42" t="s">
        <v>7</v>
      </c>
    </row>
    <row r="6" spans="1:34" x14ac:dyDescent="0.25">
      <c r="B6" s="3"/>
      <c r="R6" s="3"/>
    </row>
    <row r="7" spans="1:34" x14ac:dyDescent="0.25">
      <c r="A7" s="213" t="s">
        <v>934</v>
      </c>
      <c r="B7" s="212">
        <v>835</v>
      </c>
      <c r="C7" s="214">
        <v>48131</v>
      </c>
      <c r="D7" s="293"/>
      <c r="E7" s="293"/>
      <c r="F7" s="293"/>
      <c r="G7" s="293"/>
      <c r="H7" s="293"/>
      <c r="I7" s="293"/>
      <c r="J7" s="293"/>
      <c r="K7" s="293"/>
      <c r="L7" s="293"/>
      <c r="M7" s="293"/>
      <c r="N7" s="293"/>
      <c r="O7" s="294"/>
      <c r="P7" s="6"/>
      <c r="Q7" s="6"/>
      <c r="R7" s="13">
        <f>+C14</f>
        <v>344570.05000000005</v>
      </c>
      <c r="S7" s="13">
        <f>+-C48</f>
        <v>308300.69285714289</v>
      </c>
      <c r="T7" s="13">
        <f>+R7-S7</f>
        <v>36269.357142857159</v>
      </c>
    </row>
    <row r="8" spans="1:34" x14ac:dyDescent="0.25">
      <c r="A8" s="213" t="s">
        <v>935</v>
      </c>
      <c r="B8" s="3"/>
      <c r="D8" s="293"/>
      <c r="E8" s="293"/>
      <c r="F8" s="293"/>
      <c r="G8" s="293"/>
      <c r="H8" s="293"/>
      <c r="I8" s="293"/>
      <c r="J8" s="293"/>
      <c r="K8" s="293"/>
      <c r="L8" s="293"/>
      <c r="M8" s="293"/>
      <c r="N8" s="293"/>
      <c r="O8" s="294"/>
      <c r="P8" s="6"/>
      <c r="Q8" s="6"/>
    </row>
    <row r="9" spans="1:34" x14ac:dyDescent="0.25">
      <c r="A9" s="2"/>
      <c r="B9" s="3"/>
      <c r="D9" s="293"/>
      <c r="E9" s="293"/>
      <c r="F9" s="293"/>
      <c r="G9" s="293"/>
      <c r="H9" s="293"/>
      <c r="I9" s="293"/>
      <c r="J9" s="293"/>
      <c r="K9" s="293"/>
      <c r="L9" s="293"/>
      <c r="M9" s="293"/>
      <c r="N9" s="293"/>
      <c r="O9" s="294"/>
      <c r="P9" s="6"/>
      <c r="Q9" s="6"/>
    </row>
    <row r="10" spans="1:34" x14ac:dyDescent="0.25">
      <c r="B10" s="3"/>
    </row>
    <row r="11" spans="1:34" x14ac:dyDescent="0.25">
      <c r="A11" s="686" t="s">
        <v>66</v>
      </c>
      <c r="B11" s="212"/>
      <c r="C11" s="214"/>
    </row>
    <row r="12" spans="1:34" x14ac:dyDescent="0.25">
      <c r="B12" s="28"/>
      <c r="C12" s="2"/>
    </row>
    <row r="13" spans="1:34" x14ac:dyDescent="0.25">
      <c r="A13" s="9" t="s">
        <v>5</v>
      </c>
      <c r="C13" s="31" t="s">
        <v>3</v>
      </c>
      <c r="D13" s="32">
        <v>1994</v>
      </c>
      <c r="E13" s="32">
        <v>1995</v>
      </c>
      <c r="F13" s="32">
        <v>1996</v>
      </c>
      <c r="G13" s="32">
        <v>1997</v>
      </c>
      <c r="H13" s="32">
        <v>1998</v>
      </c>
      <c r="I13" s="32">
        <v>1999</v>
      </c>
      <c r="J13" s="32">
        <v>2000</v>
      </c>
      <c r="K13" s="32">
        <v>2001</v>
      </c>
      <c r="L13" s="32">
        <v>2002</v>
      </c>
      <c r="M13" s="32">
        <v>2003</v>
      </c>
      <c r="N13" s="32">
        <v>2004</v>
      </c>
      <c r="O13" s="32">
        <f>N13+1</f>
        <v>2005</v>
      </c>
      <c r="P13" s="32">
        <f t="shared" ref="P13:AH13" si="0">O13+1</f>
        <v>2006</v>
      </c>
      <c r="Q13" s="32">
        <f t="shared" si="0"/>
        <v>2007</v>
      </c>
      <c r="R13" s="32">
        <f t="shared" si="0"/>
        <v>2008</v>
      </c>
      <c r="S13" s="32">
        <f t="shared" si="0"/>
        <v>2009</v>
      </c>
      <c r="T13" s="32">
        <f t="shared" si="0"/>
        <v>2010</v>
      </c>
      <c r="U13" s="32">
        <f t="shared" si="0"/>
        <v>2011</v>
      </c>
      <c r="V13" s="32">
        <f t="shared" si="0"/>
        <v>2012</v>
      </c>
      <c r="W13" s="32">
        <f t="shared" si="0"/>
        <v>2013</v>
      </c>
      <c r="X13" s="32">
        <f t="shared" si="0"/>
        <v>2014</v>
      </c>
      <c r="Y13" s="32">
        <f t="shared" si="0"/>
        <v>2015</v>
      </c>
      <c r="Z13" s="32">
        <f t="shared" si="0"/>
        <v>2016</v>
      </c>
      <c r="AA13" s="32">
        <f t="shared" si="0"/>
        <v>2017</v>
      </c>
      <c r="AB13" s="32">
        <f t="shared" si="0"/>
        <v>2018</v>
      </c>
      <c r="AC13" s="32">
        <f t="shared" si="0"/>
        <v>2019</v>
      </c>
      <c r="AD13" s="32">
        <f t="shared" si="0"/>
        <v>2020</v>
      </c>
      <c r="AE13" s="32">
        <f t="shared" si="0"/>
        <v>2021</v>
      </c>
      <c r="AF13" s="32">
        <f t="shared" si="0"/>
        <v>2022</v>
      </c>
      <c r="AG13" s="32">
        <f t="shared" si="0"/>
        <v>2023</v>
      </c>
      <c r="AH13" s="32">
        <f t="shared" si="0"/>
        <v>2024</v>
      </c>
    </row>
    <row r="14" spans="1:34" x14ac:dyDescent="0.25">
      <c r="A14" s="9" t="s">
        <v>73</v>
      </c>
      <c r="C14" s="672">
        <f>SUM(D14:AH14)</f>
        <v>344570.05000000005</v>
      </c>
      <c r="D14" s="673">
        <v>0</v>
      </c>
      <c r="E14" s="673">
        <v>0</v>
      </c>
      <c r="F14" s="673">
        <v>0</v>
      </c>
      <c r="G14" s="673">
        <v>0</v>
      </c>
      <c r="H14" s="673">
        <v>0</v>
      </c>
      <c r="I14" s="673">
        <v>0</v>
      </c>
      <c r="J14" s="673">
        <v>0</v>
      </c>
      <c r="K14" s="673">
        <v>0</v>
      </c>
      <c r="L14" s="673">
        <v>0</v>
      </c>
      <c r="M14" s="673">
        <v>0</v>
      </c>
      <c r="N14" s="673"/>
      <c r="O14" s="673"/>
      <c r="P14" s="673"/>
      <c r="Q14" s="673"/>
      <c r="R14" s="673"/>
      <c r="S14" s="673"/>
      <c r="T14" s="673"/>
      <c r="U14" s="673"/>
      <c r="V14" s="673"/>
      <c r="W14" s="673"/>
      <c r="X14" s="673">
        <f>(261100*1.0238)+21551.4+3698+5845.03+0.44</f>
        <v>298409.05000000005</v>
      </c>
      <c r="Y14" s="145"/>
      <c r="Z14" s="145"/>
      <c r="AA14" s="145"/>
      <c r="AB14" s="145"/>
      <c r="AC14" s="145"/>
      <c r="AD14" s="145"/>
      <c r="AE14" s="145"/>
      <c r="AF14" s="145"/>
      <c r="AG14" s="614">
        <v>46161</v>
      </c>
      <c r="AH14" s="145"/>
    </row>
    <row r="15" spans="1:34" x14ac:dyDescent="0.25">
      <c r="A15" s="34"/>
      <c r="B15" s="2"/>
      <c r="C15" s="145"/>
      <c r="D15" s="145"/>
      <c r="E15" s="145"/>
      <c r="F15" s="145"/>
      <c r="G15" s="145"/>
      <c r="H15" s="145"/>
      <c r="I15" s="145"/>
      <c r="J15" s="145"/>
      <c r="K15" s="145"/>
      <c r="L15" s="145"/>
      <c r="M15" s="145"/>
      <c r="N15" s="145"/>
      <c r="O15" s="145"/>
      <c r="P15" s="145"/>
      <c r="Q15" s="145"/>
      <c r="R15" s="145"/>
      <c r="S15" s="673"/>
      <c r="T15" s="673"/>
      <c r="U15" s="673"/>
      <c r="V15" s="673"/>
      <c r="W15" s="673"/>
      <c r="X15" s="673"/>
      <c r="Y15" s="145"/>
      <c r="Z15" s="145"/>
      <c r="AA15" s="145"/>
      <c r="AB15" s="145"/>
      <c r="AC15" s="145"/>
      <c r="AD15" s="145"/>
      <c r="AE15" s="145"/>
      <c r="AF15" s="145"/>
      <c r="AG15" s="145"/>
      <c r="AH15" s="145"/>
    </row>
    <row r="16" spans="1:34" x14ac:dyDescent="0.25">
      <c r="A16" s="9" t="s">
        <v>6</v>
      </c>
      <c r="B16" s="3">
        <v>1994</v>
      </c>
      <c r="C16" s="145">
        <f>-SUM(D16:AH16)</f>
        <v>0</v>
      </c>
      <c r="D16" s="675">
        <f>+D$14/7/2</f>
        <v>0</v>
      </c>
      <c r="E16" s="675"/>
      <c r="F16" s="675"/>
      <c r="G16" s="675"/>
      <c r="H16" s="675"/>
      <c r="I16" s="675"/>
      <c r="J16" s="675"/>
      <c r="K16" s="675"/>
      <c r="L16" s="675"/>
      <c r="M16" s="675"/>
      <c r="N16" s="675"/>
      <c r="O16" s="675"/>
      <c r="P16" s="675"/>
      <c r="Q16" s="675"/>
      <c r="R16" s="675"/>
      <c r="S16" s="673"/>
      <c r="T16" s="673"/>
      <c r="U16" s="673"/>
      <c r="V16" s="673"/>
      <c r="W16" s="673"/>
      <c r="X16" s="673"/>
      <c r="Y16" s="675"/>
      <c r="Z16" s="675"/>
      <c r="AA16" s="145"/>
      <c r="AB16" s="145"/>
      <c r="AC16" s="145"/>
      <c r="AD16" s="145"/>
      <c r="AE16" s="145"/>
      <c r="AF16" s="145"/>
      <c r="AG16" s="145"/>
      <c r="AH16" s="145"/>
    </row>
    <row r="17" spans="1:34" x14ac:dyDescent="0.25">
      <c r="B17" s="3">
        <f>B16+1</f>
        <v>1995</v>
      </c>
      <c r="C17" s="145">
        <f t="shared" ref="C17:C46" si="1">-SUM(D17:AH17)</f>
        <v>0</v>
      </c>
      <c r="D17" s="675">
        <f>+D$14/7</f>
        <v>0</v>
      </c>
      <c r="E17" s="675">
        <f>+E$14/7/2</f>
        <v>0</v>
      </c>
      <c r="F17" s="675"/>
      <c r="G17" s="675"/>
      <c r="H17" s="675"/>
      <c r="I17" s="675"/>
      <c r="J17" s="675"/>
      <c r="K17" s="675"/>
      <c r="L17" s="675"/>
      <c r="M17" s="675"/>
      <c r="N17" s="675"/>
      <c r="O17" s="675"/>
      <c r="P17" s="675"/>
      <c r="Q17" s="675"/>
      <c r="R17" s="675"/>
      <c r="S17" s="673"/>
      <c r="T17" s="673"/>
      <c r="U17" s="673"/>
      <c r="V17" s="673"/>
      <c r="W17" s="673"/>
      <c r="X17" s="673"/>
      <c r="Y17" s="675"/>
      <c r="Z17" s="675"/>
      <c r="AA17" s="145"/>
      <c r="AB17" s="145"/>
      <c r="AC17" s="145"/>
      <c r="AD17" s="145"/>
      <c r="AE17" s="145"/>
      <c r="AF17" s="145"/>
      <c r="AG17" s="145"/>
      <c r="AH17" s="145"/>
    </row>
    <row r="18" spans="1:34" x14ac:dyDescent="0.25">
      <c r="B18" s="3">
        <f t="shared" ref="B18:B46" si="2">B17+1</f>
        <v>1996</v>
      </c>
      <c r="C18" s="145">
        <f t="shared" si="1"/>
        <v>0</v>
      </c>
      <c r="D18" s="675">
        <f>+D17</f>
        <v>0</v>
      </c>
      <c r="E18" s="675">
        <f>+E$14/7</f>
        <v>0</v>
      </c>
      <c r="F18" s="675">
        <f>+F$14/7/2</f>
        <v>0</v>
      </c>
      <c r="G18" s="675"/>
      <c r="H18" s="675"/>
      <c r="I18" s="675"/>
      <c r="J18" s="675"/>
      <c r="K18" s="675"/>
      <c r="L18" s="675"/>
      <c r="M18" s="675"/>
      <c r="N18" s="675"/>
      <c r="O18" s="675"/>
      <c r="P18" s="675"/>
      <c r="Q18" s="675"/>
      <c r="R18" s="675"/>
      <c r="S18" s="673"/>
      <c r="T18" s="673"/>
      <c r="U18" s="673"/>
      <c r="V18" s="673"/>
      <c r="W18" s="673"/>
      <c r="X18" s="673"/>
      <c r="Y18" s="675"/>
      <c r="Z18" s="675"/>
      <c r="AA18" s="145"/>
      <c r="AB18" s="145"/>
      <c r="AC18" s="145"/>
      <c r="AD18" s="145"/>
      <c r="AE18" s="145"/>
      <c r="AF18" s="145"/>
      <c r="AG18" s="145"/>
      <c r="AH18" s="145"/>
    </row>
    <row r="19" spans="1:34" x14ac:dyDescent="0.25">
      <c r="B19" s="3">
        <f t="shared" si="2"/>
        <v>1997</v>
      </c>
      <c r="C19" s="145">
        <f t="shared" si="1"/>
        <v>0</v>
      </c>
      <c r="D19" s="675">
        <f>+D18</f>
        <v>0</v>
      </c>
      <c r="E19" s="675">
        <f>+E18</f>
        <v>0</v>
      </c>
      <c r="F19" s="675">
        <f>+F$14/7</f>
        <v>0</v>
      </c>
      <c r="G19" s="675">
        <f>+G$14/7/2</f>
        <v>0</v>
      </c>
      <c r="H19" s="675"/>
      <c r="I19" s="675"/>
      <c r="J19" s="675"/>
      <c r="K19" s="675"/>
      <c r="L19" s="675"/>
      <c r="M19" s="675"/>
      <c r="N19" s="675"/>
      <c r="O19" s="675"/>
      <c r="P19" s="675"/>
      <c r="Q19" s="675"/>
      <c r="R19" s="675"/>
      <c r="S19" s="673"/>
      <c r="T19" s="673"/>
      <c r="U19" s="673"/>
      <c r="V19" s="673"/>
      <c r="W19" s="673"/>
      <c r="X19" s="673"/>
      <c r="Y19" s="675"/>
      <c r="Z19" s="675"/>
      <c r="AA19" s="145"/>
      <c r="AB19" s="145"/>
      <c r="AC19" s="145"/>
      <c r="AD19" s="145"/>
      <c r="AE19" s="145"/>
      <c r="AF19" s="145"/>
      <c r="AG19" s="145"/>
      <c r="AH19" s="145"/>
    </row>
    <row r="20" spans="1:34" x14ac:dyDescent="0.25">
      <c r="B20" s="3">
        <f t="shared" si="2"/>
        <v>1998</v>
      </c>
      <c r="C20" s="145">
        <f t="shared" si="1"/>
        <v>0</v>
      </c>
      <c r="D20" s="675">
        <f>+D19</f>
        <v>0</v>
      </c>
      <c r="E20" s="675">
        <f>+E19</f>
        <v>0</v>
      </c>
      <c r="F20" s="675">
        <f>+F19</f>
        <v>0</v>
      </c>
      <c r="G20" s="675">
        <f>+G$14/7</f>
        <v>0</v>
      </c>
      <c r="H20" s="675">
        <f>+H$14/7/2</f>
        <v>0</v>
      </c>
      <c r="I20" s="675"/>
      <c r="J20" s="675"/>
      <c r="K20" s="675"/>
      <c r="L20" s="675"/>
      <c r="M20" s="675"/>
      <c r="N20" s="675"/>
      <c r="O20" s="675"/>
      <c r="P20" s="675"/>
      <c r="Q20" s="675"/>
      <c r="R20" s="675"/>
      <c r="S20" s="673"/>
      <c r="T20" s="673"/>
      <c r="U20" s="673"/>
      <c r="V20" s="673"/>
      <c r="W20" s="673"/>
      <c r="X20" s="673"/>
      <c r="Y20" s="675"/>
      <c r="Z20" s="675"/>
      <c r="AA20" s="145"/>
      <c r="AB20" s="145"/>
      <c r="AC20" s="145"/>
      <c r="AD20" s="145"/>
      <c r="AE20" s="145"/>
      <c r="AF20" s="145"/>
      <c r="AG20" s="145"/>
      <c r="AH20" s="145"/>
    </row>
    <row r="21" spans="1:34" x14ac:dyDescent="0.25">
      <c r="B21" s="3">
        <f t="shared" si="2"/>
        <v>1999</v>
      </c>
      <c r="C21" s="145">
        <f t="shared" si="1"/>
        <v>0</v>
      </c>
      <c r="D21" s="675">
        <f>+D20</f>
        <v>0</v>
      </c>
      <c r="E21" s="675">
        <f>+E20</f>
        <v>0</v>
      </c>
      <c r="F21" s="675">
        <f>+F20</f>
        <v>0</v>
      </c>
      <c r="G21" s="675">
        <f>+G20</f>
        <v>0</v>
      </c>
      <c r="H21" s="675">
        <f>+H$14/7</f>
        <v>0</v>
      </c>
      <c r="I21" s="675">
        <f>+I$14/7/2</f>
        <v>0</v>
      </c>
      <c r="J21" s="675"/>
      <c r="K21" s="675"/>
      <c r="L21" s="675"/>
      <c r="M21" s="675"/>
      <c r="N21" s="675"/>
      <c r="O21" s="675"/>
      <c r="P21" s="675"/>
      <c r="Q21" s="675"/>
      <c r="R21" s="675"/>
      <c r="S21" s="673"/>
      <c r="T21" s="673"/>
      <c r="U21" s="673"/>
      <c r="V21" s="673"/>
      <c r="W21" s="673"/>
      <c r="X21" s="673"/>
      <c r="Y21" s="675"/>
      <c r="Z21" s="675"/>
      <c r="AA21" s="145"/>
      <c r="AB21" s="145"/>
      <c r="AC21" s="145"/>
      <c r="AD21" s="145"/>
      <c r="AE21" s="145"/>
      <c r="AF21" s="145"/>
      <c r="AG21" s="145"/>
      <c r="AH21" s="145"/>
    </row>
    <row r="22" spans="1:34" x14ac:dyDescent="0.25">
      <c r="B22" s="3">
        <f t="shared" si="2"/>
        <v>2000</v>
      </c>
      <c r="C22" s="145">
        <f t="shared" si="1"/>
        <v>0</v>
      </c>
      <c r="D22" s="675">
        <f>+D21</f>
        <v>0</v>
      </c>
      <c r="E22" s="675">
        <f>+E21</f>
        <v>0</v>
      </c>
      <c r="F22" s="675">
        <f>+F21</f>
        <v>0</v>
      </c>
      <c r="G22" s="675">
        <f>+G21</f>
        <v>0</v>
      </c>
      <c r="H22" s="675">
        <f>+H21</f>
        <v>0</v>
      </c>
      <c r="I22" s="675">
        <f>+I$14/7</f>
        <v>0</v>
      </c>
      <c r="J22" s="675">
        <f>+J$14/7/2</f>
        <v>0</v>
      </c>
      <c r="K22" s="675"/>
      <c r="L22" s="675"/>
      <c r="M22" s="675"/>
      <c r="N22" s="675"/>
      <c r="O22" s="675"/>
      <c r="P22" s="675"/>
      <c r="Q22" s="675"/>
      <c r="R22" s="675"/>
      <c r="S22" s="673"/>
      <c r="T22" s="673"/>
      <c r="U22" s="673"/>
      <c r="V22" s="673"/>
      <c r="W22" s="673"/>
      <c r="X22" s="673"/>
      <c r="Y22" s="675"/>
      <c r="Z22" s="675"/>
      <c r="AA22" s="145"/>
      <c r="AB22" s="145"/>
      <c r="AC22" s="145"/>
      <c r="AD22" s="145"/>
      <c r="AE22" s="145"/>
      <c r="AF22" s="145"/>
      <c r="AG22" s="145"/>
      <c r="AH22" s="145"/>
    </row>
    <row r="23" spans="1:34" x14ac:dyDescent="0.25">
      <c r="B23" s="3">
        <f t="shared" si="2"/>
        <v>2001</v>
      </c>
      <c r="C23" s="145">
        <f t="shared" si="1"/>
        <v>0</v>
      </c>
      <c r="D23" s="675">
        <f>+D$14/7/2</f>
        <v>0</v>
      </c>
      <c r="E23" s="675">
        <f>+E22</f>
        <v>0</v>
      </c>
      <c r="F23" s="675">
        <f>+F22</f>
        <v>0</v>
      </c>
      <c r="G23" s="675">
        <f>+G22</f>
        <v>0</v>
      </c>
      <c r="H23" s="675">
        <f>+H22</f>
        <v>0</v>
      </c>
      <c r="I23" s="675">
        <f>+I22</f>
        <v>0</v>
      </c>
      <c r="J23" s="675">
        <f>+J$14/7</f>
        <v>0</v>
      </c>
      <c r="K23" s="675">
        <f>+K$14/7/2</f>
        <v>0</v>
      </c>
      <c r="L23" s="675"/>
      <c r="M23" s="675"/>
      <c r="N23" s="675"/>
      <c r="O23" s="675"/>
      <c r="P23" s="675"/>
      <c r="Q23" s="675"/>
      <c r="R23" s="675"/>
      <c r="S23" s="673"/>
      <c r="T23" s="673"/>
      <c r="U23" s="673"/>
      <c r="V23" s="673"/>
      <c r="W23" s="673"/>
      <c r="X23" s="673"/>
      <c r="Y23" s="675"/>
      <c r="Z23" s="675"/>
      <c r="AA23" s="145"/>
      <c r="AB23" s="145"/>
      <c r="AC23" s="145"/>
      <c r="AD23" s="145"/>
      <c r="AE23" s="145"/>
      <c r="AF23" s="145"/>
      <c r="AG23" s="145"/>
      <c r="AH23" s="145"/>
    </row>
    <row r="24" spans="1:34" x14ac:dyDescent="0.25">
      <c r="B24" s="3">
        <f t="shared" si="2"/>
        <v>2002</v>
      </c>
      <c r="C24" s="145">
        <f t="shared" si="1"/>
        <v>0</v>
      </c>
      <c r="D24" s="675"/>
      <c r="E24" s="675">
        <f>+E$14/7/2</f>
        <v>0</v>
      </c>
      <c r="F24" s="675">
        <f>+F23</f>
        <v>0</v>
      </c>
      <c r="G24" s="675">
        <f>+G23</f>
        <v>0</v>
      </c>
      <c r="H24" s="675">
        <f>+H23</f>
        <v>0</v>
      </c>
      <c r="I24" s="675">
        <f>+I23</f>
        <v>0</v>
      </c>
      <c r="J24" s="675">
        <f>+J23</f>
        <v>0</v>
      </c>
      <c r="K24" s="675">
        <f>+K$14/7</f>
        <v>0</v>
      </c>
      <c r="L24" s="675">
        <f>+L$14/7/2</f>
        <v>0</v>
      </c>
      <c r="M24" s="675"/>
      <c r="N24" s="675"/>
      <c r="O24" s="675"/>
      <c r="P24" s="675"/>
      <c r="Q24" s="675"/>
      <c r="R24" s="675"/>
      <c r="S24" s="673"/>
      <c r="T24" s="673"/>
      <c r="U24" s="673"/>
      <c r="V24" s="673"/>
      <c r="W24" s="673"/>
      <c r="X24" s="673"/>
      <c r="Y24" s="675"/>
      <c r="Z24" s="675"/>
      <c r="AA24" s="145"/>
      <c r="AB24" s="145"/>
      <c r="AC24" s="145"/>
      <c r="AD24" s="145"/>
      <c r="AE24" s="145"/>
      <c r="AF24" s="145"/>
      <c r="AG24" s="145"/>
      <c r="AH24" s="145"/>
    </row>
    <row r="25" spans="1:34" x14ac:dyDescent="0.25">
      <c r="B25" s="3">
        <f t="shared" si="2"/>
        <v>2003</v>
      </c>
      <c r="C25" s="145">
        <f t="shared" si="1"/>
        <v>0</v>
      </c>
      <c r="D25" s="675"/>
      <c r="E25" s="675"/>
      <c r="F25" s="675">
        <f>+F$14/7/2</f>
        <v>0</v>
      </c>
      <c r="G25" s="675">
        <f>+G24</f>
        <v>0</v>
      </c>
      <c r="H25" s="675">
        <f>+H24</f>
        <v>0</v>
      </c>
      <c r="I25" s="675">
        <f>+I24</f>
        <v>0</v>
      </c>
      <c r="J25" s="675">
        <f>+J24</f>
        <v>0</v>
      </c>
      <c r="K25" s="675">
        <f>+K24</f>
        <v>0</v>
      </c>
      <c r="L25" s="675">
        <f>+L$14/7</f>
        <v>0</v>
      </c>
      <c r="M25" s="675">
        <f>+M$14/7/2</f>
        <v>0</v>
      </c>
      <c r="N25" s="675"/>
      <c r="O25" s="675"/>
      <c r="P25" s="675"/>
      <c r="Q25" s="675"/>
      <c r="R25" s="675"/>
      <c r="S25" s="673"/>
      <c r="T25" s="673"/>
      <c r="U25" s="673"/>
      <c r="V25" s="673"/>
      <c r="W25" s="673"/>
      <c r="X25" s="673"/>
      <c r="Y25" s="675"/>
      <c r="Z25" s="675"/>
      <c r="AA25" s="145"/>
      <c r="AB25" s="145"/>
      <c r="AC25" s="145"/>
      <c r="AD25" s="145"/>
      <c r="AE25" s="145"/>
      <c r="AF25" s="145"/>
      <c r="AG25" s="145"/>
      <c r="AH25" s="145"/>
    </row>
    <row r="26" spans="1:34" x14ac:dyDescent="0.25">
      <c r="B26" s="3">
        <f t="shared" si="2"/>
        <v>2004</v>
      </c>
      <c r="C26" s="145">
        <f t="shared" si="1"/>
        <v>0</v>
      </c>
      <c r="D26" s="675"/>
      <c r="E26" s="675"/>
      <c r="F26" s="675"/>
      <c r="G26" s="675">
        <f>+G$14/7/2</f>
        <v>0</v>
      </c>
      <c r="H26" s="675">
        <f>+H25</f>
        <v>0</v>
      </c>
      <c r="I26" s="675">
        <f>+I25</f>
        <v>0</v>
      </c>
      <c r="J26" s="675">
        <f>+J25</f>
        <v>0</v>
      </c>
      <c r="K26" s="675">
        <f>+K25</f>
        <v>0</v>
      </c>
      <c r="L26" s="675">
        <f>+L25</f>
        <v>0</v>
      </c>
      <c r="M26" s="675">
        <f>+M$14/7</f>
        <v>0</v>
      </c>
      <c r="N26" s="614">
        <f>+N$14/7/2</f>
        <v>0</v>
      </c>
      <c r="O26" s="614"/>
      <c r="P26" s="614"/>
      <c r="Q26" s="614"/>
      <c r="R26" s="614"/>
      <c r="S26" s="639"/>
      <c r="T26" s="639"/>
      <c r="U26" s="639"/>
      <c r="V26" s="639"/>
      <c r="W26" s="639"/>
      <c r="X26" s="639"/>
      <c r="Y26" s="614"/>
      <c r="Z26" s="675"/>
      <c r="AA26" s="145"/>
      <c r="AB26" s="145"/>
      <c r="AC26" s="145"/>
      <c r="AD26" s="145"/>
      <c r="AE26" s="145"/>
      <c r="AF26" s="145"/>
      <c r="AG26" s="145"/>
      <c r="AH26" s="145"/>
    </row>
    <row r="27" spans="1:34" x14ac:dyDescent="0.25">
      <c r="B27" s="3">
        <f t="shared" si="2"/>
        <v>2005</v>
      </c>
      <c r="C27" s="145">
        <f t="shared" si="1"/>
        <v>0</v>
      </c>
      <c r="D27" s="675"/>
      <c r="E27" s="675"/>
      <c r="F27" s="675"/>
      <c r="G27" s="675"/>
      <c r="H27" s="675">
        <f>+H$14/7/2</f>
        <v>0</v>
      </c>
      <c r="I27" s="675">
        <f>+I26</f>
        <v>0</v>
      </c>
      <c r="J27" s="675">
        <f>+J26</f>
        <v>0</v>
      </c>
      <c r="K27" s="675">
        <f>+K26</f>
        <v>0</v>
      </c>
      <c r="L27" s="675">
        <f>+L26</f>
        <v>0</v>
      </c>
      <c r="M27" s="675">
        <f>+M26</f>
        <v>0</v>
      </c>
      <c r="N27" s="614">
        <f>+N$14/7</f>
        <v>0</v>
      </c>
      <c r="O27" s="614">
        <f>+O$14/7/2</f>
        <v>0</v>
      </c>
      <c r="P27" s="614"/>
      <c r="Q27" s="614"/>
      <c r="R27" s="614"/>
      <c r="S27" s="639"/>
      <c r="T27" s="639"/>
      <c r="U27" s="639"/>
      <c r="V27" s="639"/>
      <c r="W27" s="639"/>
      <c r="X27" s="639"/>
      <c r="Y27" s="614"/>
      <c r="Z27" s="675"/>
      <c r="AA27" s="145"/>
      <c r="AB27" s="145"/>
      <c r="AC27" s="145"/>
      <c r="AD27" s="145"/>
      <c r="AE27" s="145"/>
      <c r="AF27" s="145"/>
      <c r="AG27" s="145"/>
      <c r="AH27" s="145"/>
    </row>
    <row r="28" spans="1:34" x14ac:dyDescent="0.25">
      <c r="B28" s="3">
        <f t="shared" si="2"/>
        <v>2006</v>
      </c>
      <c r="C28" s="145">
        <f t="shared" si="1"/>
        <v>0</v>
      </c>
      <c r="D28" s="675"/>
      <c r="E28" s="675"/>
      <c r="F28" s="675"/>
      <c r="G28" s="675"/>
      <c r="H28" s="675"/>
      <c r="I28" s="675">
        <f>+I$14/7/2</f>
        <v>0</v>
      </c>
      <c r="J28" s="675">
        <f>+J27</f>
        <v>0</v>
      </c>
      <c r="K28" s="675">
        <f>+K27</f>
        <v>0</v>
      </c>
      <c r="L28" s="675">
        <f>+L27</f>
        <v>0</v>
      </c>
      <c r="M28" s="675">
        <f>+M27</f>
        <v>0</v>
      </c>
      <c r="N28" s="614">
        <f>+N27</f>
        <v>0</v>
      </c>
      <c r="O28" s="614">
        <f>+O$14/7</f>
        <v>0</v>
      </c>
      <c r="P28" s="614">
        <f>+P$14/7/2</f>
        <v>0</v>
      </c>
      <c r="Q28" s="614"/>
      <c r="R28" s="614"/>
      <c r="S28" s="639"/>
      <c r="T28" s="639"/>
      <c r="U28" s="639"/>
      <c r="V28" s="639"/>
      <c r="W28" s="639"/>
      <c r="X28" s="639"/>
      <c r="Y28" s="614"/>
      <c r="Z28" s="675"/>
      <c r="AA28" s="145"/>
      <c r="AB28" s="145"/>
      <c r="AC28" s="145"/>
      <c r="AD28" s="145"/>
      <c r="AE28" s="145"/>
      <c r="AF28" s="145"/>
      <c r="AG28" s="145"/>
      <c r="AH28" s="145"/>
    </row>
    <row r="29" spans="1:34" x14ac:dyDescent="0.25">
      <c r="B29" s="3">
        <f t="shared" si="2"/>
        <v>2007</v>
      </c>
      <c r="C29" s="145">
        <f t="shared" si="1"/>
        <v>0</v>
      </c>
      <c r="D29" s="675"/>
      <c r="E29" s="675"/>
      <c r="F29" s="675"/>
      <c r="G29" s="675"/>
      <c r="H29" s="675"/>
      <c r="I29" s="675"/>
      <c r="J29" s="675">
        <f>+J$14/7/2</f>
        <v>0</v>
      </c>
      <c r="K29" s="675">
        <f>+K28</f>
        <v>0</v>
      </c>
      <c r="L29" s="675">
        <f>+L28</f>
        <v>0</v>
      </c>
      <c r="M29" s="675">
        <f>+M28</f>
        <v>0</v>
      </c>
      <c r="N29" s="614">
        <f>+N28</f>
        <v>0</v>
      </c>
      <c r="O29" s="614">
        <f>+O28</f>
        <v>0</v>
      </c>
      <c r="P29" s="614">
        <f>+P$14/7</f>
        <v>0</v>
      </c>
      <c r="Q29" s="614">
        <f>+Q$14/7/2</f>
        <v>0</v>
      </c>
      <c r="R29" s="614"/>
      <c r="S29" s="639"/>
      <c r="T29" s="639"/>
      <c r="U29" s="639"/>
      <c r="V29" s="639"/>
      <c r="W29" s="639"/>
      <c r="X29" s="639"/>
      <c r="Y29" s="614"/>
      <c r="Z29" s="675"/>
      <c r="AA29" s="145"/>
      <c r="AB29" s="145"/>
      <c r="AC29" s="145"/>
      <c r="AD29" s="145"/>
      <c r="AE29" s="145"/>
      <c r="AF29" s="145"/>
      <c r="AG29" s="145"/>
      <c r="AH29" s="145"/>
    </row>
    <row r="30" spans="1:34" x14ac:dyDescent="0.25">
      <c r="B30" s="3">
        <f t="shared" si="2"/>
        <v>2008</v>
      </c>
      <c r="C30" s="145">
        <f t="shared" si="1"/>
        <v>0</v>
      </c>
      <c r="D30" s="675"/>
      <c r="E30" s="675"/>
      <c r="F30" s="675"/>
      <c r="G30" s="675"/>
      <c r="H30" s="675"/>
      <c r="I30" s="675"/>
      <c r="J30" s="675"/>
      <c r="K30" s="675">
        <f>+K$14/7/2</f>
        <v>0</v>
      </c>
      <c r="L30" s="675">
        <f>+L29</f>
        <v>0</v>
      </c>
      <c r="M30" s="675">
        <f>+M29</f>
        <v>0</v>
      </c>
      <c r="N30" s="614">
        <f>+N29</f>
        <v>0</v>
      </c>
      <c r="O30" s="614">
        <f>+O29</f>
        <v>0</v>
      </c>
      <c r="P30" s="614">
        <f>+P29</f>
        <v>0</v>
      </c>
      <c r="Q30" s="614">
        <f>+Q$14/7</f>
        <v>0</v>
      </c>
      <c r="R30" s="614">
        <f>+R$14/7/2</f>
        <v>0</v>
      </c>
      <c r="S30" s="639"/>
      <c r="T30" s="639"/>
      <c r="U30" s="639"/>
      <c r="V30" s="639"/>
      <c r="W30" s="639"/>
      <c r="X30" s="639"/>
      <c r="Y30" s="614"/>
      <c r="Z30" s="675"/>
      <c r="AA30" s="145"/>
      <c r="AB30" s="145"/>
      <c r="AC30" s="145"/>
      <c r="AD30" s="145"/>
      <c r="AE30" s="145"/>
      <c r="AF30" s="145"/>
      <c r="AG30" s="145"/>
      <c r="AH30" s="145"/>
    </row>
    <row r="31" spans="1:34" x14ac:dyDescent="0.25">
      <c r="B31" s="3">
        <f t="shared" si="2"/>
        <v>2009</v>
      </c>
      <c r="C31" s="145">
        <f t="shared" si="1"/>
        <v>0</v>
      </c>
      <c r="D31" s="675"/>
      <c r="E31" s="675"/>
      <c r="F31" s="675"/>
      <c r="G31" s="675"/>
      <c r="H31" s="675"/>
      <c r="I31" s="675"/>
      <c r="J31" s="675"/>
      <c r="K31" s="675"/>
      <c r="L31" s="675">
        <f>+L$14/7/2</f>
        <v>0</v>
      </c>
      <c r="M31" s="675">
        <f>+M30</f>
        <v>0</v>
      </c>
      <c r="N31" s="614">
        <f>+N30</f>
        <v>0</v>
      </c>
      <c r="O31" s="614">
        <f>+O30</f>
        <v>0</v>
      </c>
      <c r="P31" s="614">
        <f>+P30</f>
        <v>0</v>
      </c>
      <c r="Q31" s="614">
        <f>+Q30</f>
        <v>0</v>
      </c>
      <c r="R31" s="614">
        <f>+R$14/7</f>
        <v>0</v>
      </c>
      <c r="S31" s="639">
        <f>+S$14/7/2</f>
        <v>0</v>
      </c>
      <c r="T31" s="639"/>
      <c r="U31" s="639"/>
      <c r="V31" s="639"/>
      <c r="W31" s="639"/>
      <c r="X31" s="639"/>
      <c r="Y31" s="614"/>
      <c r="Z31" s="675"/>
      <c r="AA31" s="145"/>
      <c r="AB31" s="145"/>
      <c r="AC31" s="145"/>
      <c r="AD31" s="145"/>
      <c r="AE31" s="145"/>
      <c r="AF31" s="145"/>
      <c r="AG31" s="145"/>
      <c r="AH31" s="145"/>
    </row>
    <row r="32" spans="1:34" x14ac:dyDescent="0.25">
      <c r="A32" s="38" t="s">
        <v>59</v>
      </c>
      <c r="B32" s="3">
        <f t="shared" si="2"/>
        <v>2010</v>
      </c>
      <c r="C32" s="145">
        <f t="shared" si="1"/>
        <v>0</v>
      </c>
      <c r="D32" s="675"/>
      <c r="E32" s="675"/>
      <c r="F32" s="675"/>
      <c r="G32" s="675"/>
      <c r="H32" s="675"/>
      <c r="I32" s="675"/>
      <c r="J32" s="675"/>
      <c r="K32" s="675"/>
      <c r="L32" s="675"/>
      <c r="M32" s="675">
        <f>+M$14/7/2</f>
        <v>0</v>
      </c>
      <c r="N32" s="614">
        <f>+N31</f>
        <v>0</v>
      </c>
      <c r="O32" s="614">
        <f>+O31</f>
        <v>0</v>
      </c>
      <c r="P32" s="614">
        <f>+P31</f>
        <v>0</v>
      </c>
      <c r="Q32" s="614">
        <f>+Q31</f>
        <v>0</v>
      </c>
      <c r="R32" s="614">
        <f>+R31</f>
        <v>0</v>
      </c>
      <c r="S32" s="639">
        <f>+S$14/7</f>
        <v>0</v>
      </c>
      <c r="T32" s="639">
        <f>+T$14/7/2</f>
        <v>0</v>
      </c>
      <c r="U32" s="639"/>
      <c r="V32" s="639"/>
      <c r="W32" s="639"/>
      <c r="X32" s="639"/>
      <c r="Y32" s="614"/>
      <c r="Z32" s="675"/>
      <c r="AA32" s="145"/>
      <c r="AB32" s="145"/>
      <c r="AC32" s="145"/>
      <c r="AD32" s="145"/>
      <c r="AE32" s="145"/>
      <c r="AF32" s="145"/>
      <c r="AG32" s="145"/>
      <c r="AH32" s="145"/>
    </row>
    <row r="33" spans="1:34" x14ac:dyDescent="0.25">
      <c r="A33" s="38"/>
      <c r="B33" s="3">
        <f t="shared" si="2"/>
        <v>2011</v>
      </c>
      <c r="C33" s="145">
        <f t="shared" si="1"/>
        <v>0</v>
      </c>
      <c r="D33" s="675"/>
      <c r="E33" s="675"/>
      <c r="F33" s="675"/>
      <c r="G33" s="675"/>
      <c r="H33" s="675"/>
      <c r="I33" s="675"/>
      <c r="J33" s="675"/>
      <c r="K33" s="675"/>
      <c r="L33" s="675"/>
      <c r="M33" s="675"/>
      <c r="N33" s="614">
        <f>+N$14/7/2</f>
        <v>0</v>
      </c>
      <c r="O33" s="614">
        <f>+O32</f>
        <v>0</v>
      </c>
      <c r="P33" s="614">
        <f>+P32</f>
        <v>0</v>
      </c>
      <c r="Q33" s="614">
        <f>+Q32</f>
        <v>0</v>
      </c>
      <c r="R33" s="614">
        <f>+R32</f>
        <v>0</v>
      </c>
      <c r="S33" s="639">
        <f>+S32</f>
        <v>0</v>
      </c>
      <c r="T33" s="639">
        <f>+T$14/7</f>
        <v>0</v>
      </c>
      <c r="U33" s="639">
        <f>+U$14/7/2</f>
        <v>0</v>
      </c>
      <c r="V33" s="639"/>
      <c r="W33" s="639"/>
      <c r="X33" s="639"/>
      <c r="Y33" s="614"/>
      <c r="Z33" s="675"/>
      <c r="AA33" s="145"/>
      <c r="AB33" s="145"/>
      <c r="AC33" s="145"/>
      <c r="AD33" s="145"/>
      <c r="AE33" s="145"/>
      <c r="AF33" s="145"/>
      <c r="AG33" s="145"/>
      <c r="AH33" s="145"/>
    </row>
    <row r="34" spans="1:34" x14ac:dyDescent="0.25">
      <c r="A34" s="38"/>
      <c r="B34" s="3">
        <f t="shared" si="2"/>
        <v>2012</v>
      </c>
      <c r="C34" s="145">
        <f t="shared" si="1"/>
        <v>0</v>
      </c>
      <c r="D34" s="675"/>
      <c r="E34" s="675"/>
      <c r="F34" s="675"/>
      <c r="G34" s="675"/>
      <c r="H34" s="675"/>
      <c r="I34" s="675"/>
      <c r="J34" s="675"/>
      <c r="K34" s="675"/>
      <c r="L34" s="675"/>
      <c r="M34" s="675"/>
      <c r="N34" s="614"/>
      <c r="O34" s="614">
        <f>+O$14/7/2</f>
        <v>0</v>
      </c>
      <c r="P34" s="614">
        <f>+P33</f>
        <v>0</v>
      </c>
      <c r="Q34" s="614">
        <f>+Q33</f>
        <v>0</v>
      </c>
      <c r="R34" s="614">
        <f>+R33</f>
        <v>0</v>
      </c>
      <c r="S34" s="639">
        <f>+S33</f>
        <v>0</v>
      </c>
      <c r="T34" s="639">
        <f>+T$14/7</f>
        <v>0</v>
      </c>
      <c r="U34" s="639">
        <f>+U$14/7</f>
        <v>0</v>
      </c>
      <c r="V34" s="639">
        <f>+V$14/7/2</f>
        <v>0</v>
      </c>
      <c r="W34" s="639"/>
      <c r="X34" s="639"/>
      <c r="Y34" s="614"/>
      <c r="Z34" s="675"/>
      <c r="AA34" s="145"/>
      <c r="AB34" s="145"/>
      <c r="AC34" s="145"/>
      <c r="AD34" s="145"/>
      <c r="AE34" s="145"/>
      <c r="AF34" s="145"/>
      <c r="AG34" s="145"/>
      <c r="AH34" s="145"/>
    </row>
    <row r="35" spans="1:34" x14ac:dyDescent="0.25">
      <c r="A35" s="38"/>
      <c r="B35" s="3">
        <f t="shared" si="2"/>
        <v>2013</v>
      </c>
      <c r="C35" s="145">
        <f t="shared" si="1"/>
        <v>0</v>
      </c>
      <c r="D35" s="675"/>
      <c r="E35" s="675"/>
      <c r="F35" s="675"/>
      <c r="G35" s="675"/>
      <c r="H35" s="675"/>
      <c r="I35" s="675"/>
      <c r="J35" s="675"/>
      <c r="K35" s="675"/>
      <c r="L35" s="675"/>
      <c r="M35" s="675"/>
      <c r="N35" s="614"/>
      <c r="O35" s="614"/>
      <c r="P35" s="614">
        <f>P14/7/2</f>
        <v>0</v>
      </c>
      <c r="Q35" s="614">
        <f>Q14</f>
        <v>0</v>
      </c>
      <c r="R35" s="614">
        <f t="shared" ref="R35:U36" si="3">R34</f>
        <v>0</v>
      </c>
      <c r="S35" s="639">
        <f t="shared" si="3"/>
        <v>0</v>
      </c>
      <c r="T35" s="639">
        <f t="shared" si="3"/>
        <v>0</v>
      </c>
      <c r="U35" s="639">
        <f t="shared" si="3"/>
        <v>0</v>
      </c>
      <c r="V35" s="639">
        <f>V14/7</f>
        <v>0</v>
      </c>
      <c r="W35" s="639">
        <f>W14/7/2</f>
        <v>0</v>
      </c>
      <c r="X35" s="639"/>
      <c r="Y35" s="614"/>
      <c r="Z35" s="675"/>
      <c r="AA35" s="145"/>
      <c r="AB35" s="145"/>
      <c r="AC35" s="145"/>
      <c r="AD35" s="145"/>
      <c r="AE35" s="145"/>
      <c r="AF35" s="145"/>
      <c r="AG35" s="145"/>
      <c r="AH35" s="145"/>
    </row>
    <row r="36" spans="1:34" x14ac:dyDescent="0.25">
      <c r="A36" s="38"/>
      <c r="B36" s="3">
        <f t="shared" si="2"/>
        <v>2014</v>
      </c>
      <c r="C36" s="145">
        <f t="shared" si="1"/>
        <v>-21314.932142857146</v>
      </c>
      <c r="D36" s="675"/>
      <c r="E36" s="675"/>
      <c r="F36" s="675"/>
      <c r="G36" s="675"/>
      <c r="H36" s="675"/>
      <c r="I36" s="675"/>
      <c r="J36" s="675"/>
      <c r="K36" s="675"/>
      <c r="L36" s="675"/>
      <c r="M36" s="675"/>
      <c r="N36" s="614"/>
      <c r="O36" s="614"/>
      <c r="P36" s="614"/>
      <c r="Q36" s="614">
        <f>Q14/7/2</f>
        <v>0</v>
      </c>
      <c r="R36" s="614">
        <f t="shared" si="3"/>
        <v>0</v>
      </c>
      <c r="S36" s="639">
        <f t="shared" si="3"/>
        <v>0</v>
      </c>
      <c r="T36" s="639">
        <f t="shared" si="3"/>
        <v>0</v>
      </c>
      <c r="U36" s="639">
        <f t="shared" si="3"/>
        <v>0</v>
      </c>
      <c r="V36" s="639">
        <f>V35</f>
        <v>0</v>
      </c>
      <c r="W36" s="639">
        <f>W14/7</f>
        <v>0</v>
      </c>
      <c r="X36" s="639">
        <f>$X$14/7/2</f>
        <v>21314.932142857146</v>
      </c>
      <c r="Y36" s="614"/>
      <c r="Z36" s="675"/>
      <c r="AA36" s="145"/>
      <c r="AB36" s="145"/>
      <c r="AC36" s="145"/>
      <c r="AD36" s="145"/>
      <c r="AE36" s="145"/>
      <c r="AF36" s="145"/>
      <c r="AG36" s="145"/>
      <c r="AH36" s="145"/>
    </row>
    <row r="37" spans="1:34" x14ac:dyDescent="0.25">
      <c r="A37" s="38"/>
      <c r="B37" s="3">
        <f t="shared" si="2"/>
        <v>2015</v>
      </c>
      <c r="C37" s="145">
        <f t="shared" si="1"/>
        <v>-42629.864285714291</v>
      </c>
      <c r="D37" s="675"/>
      <c r="E37" s="675"/>
      <c r="F37" s="675"/>
      <c r="G37" s="675"/>
      <c r="H37" s="675"/>
      <c r="I37" s="675"/>
      <c r="J37" s="675"/>
      <c r="K37" s="675"/>
      <c r="L37" s="675"/>
      <c r="M37" s="675"/>
      <c r="N37" s="614"/>
      <c r="O37" s="614"/>
      <c r="P37" s="614"/>
      <c r="Q37" s="614"/>
      <c r="R37" s="614">
        <f>R14/7/2</f>
        <v>0</v>
      </c>
      <c r="S37" s="639">
        <f>S36</f>
        <v>0</v>
      </c>
      <c r="T37" s="639">
        <f>T36</f>
        <v>0</v>
      </c>
      <c r="U37" s="639">
        <f>U36</f>
        <v>0</v>
      </c>
      <c r="V37" s="639">
        <f>V36</f>
        <v>0</v>
      </c>
      <c r="W37" s="639">
        <f>W36</f>
        <v>0</v>
      </c>
      <c r="X37" s="639">
        <f>$X$14/7</f>
        <v>42629.864285714291</v>
      </c>
      <c r="Y37" s="614">
        <f>Y14/7/2</f>
        <v>0</v>
      </c>
      <c r="Z37" s="675"/>
      <c r="AA37" s="145"/>
      <c r="AB37" s="145"/>
      <c r="AC37" s="145"/>
      <c r="AD37" s="145"/>
      <c r="AE37" s="145"/>
      <c r="AF37" s="145"/>
      <c r="AG37" s="145"/>
      <c r="AH37" s="145"/>
    </row>
    <row r="38" spans="1:34" x14ac:dyDescent="0.25">
      <c r="A38" s="38"/>
      <c r="B38" s="3">
        <f t="shared" si="2"/>
        <v>2016</v>
      </c>
      <c r="C38" s="145">
        <f t="shared" si="1"/>
        <v>-42629.864285714291</v>
      </c>
      <c r="D38" s="675"/>
      <c r="E38" s="675"/>
      <c r="F38" s="675"/>
      <c r="G38" s="675"/>
      <c r="H38" s="675"/>
      <c r="I38" s="675"/>
      <c r="J38" s="675"/>
      <c r="K38" s="675"/>
      <c r="L38" s="675"/>
      <c r="M38" s="675"/>
      <c r="N38" s="614"/>
      <c r="O38" s="614"/>
      <c r="P38" s="614"/>
      <c r="Q38" s="614"/>
      <c r="R38" s="614"/>
      <c r="S38" s="639"/>
      <c r="T38" s="639"/>
      <c r="U38" s="639"/>
      <c r="V38" s="639"/>
      <c r="W38" s="639"/>
      <c r="X38" s="639">
        <f t="shared" ref="X38:X42" si="4">$X$14/7</f>
        <v>42629.864285714291</v>
      </c>
      <c r="Y38" s="614"/>
      <c r="Z38" s="675"/>
      <c r="AA38" s="145"/>
      <c r="AB38" s="145"/>
      <c r="AC38" s="145"/>
      <c r="AD38" s="145"/>
      <c r="AE38" s="145"/>
      <c r="AF38" s="145"/>
      <c r="AG38" s="145"/>
      <c r="AH38" s="145"/>
    </row>
    <row r="39" spans="1:34" x14ac:dyDescent="0.25">
      <c r="A39" s="38"/>
      <c r="B39" s="3">
        <f t="shared" si="2"/>
        <v>2017</v>
      </c>
      <c r="C39" s="145">
        <f t="shared" si="1"/>
        <v>-42629.864285714291</v>
      </c>
      <c r="D39" s="675"/>
      <c r="E39" s="675"/>
      <c r="F39" s="675"/>
      <c r="G39" s="675"/>
      <c r="H39" s="675"/>
      <c r="I39" s="675"/>
      <c r="J39" s="675"/>
      <c r="K39" s="675"/>
      <c r="L39" s="675"/>
      <c r="M39" s="675"/>
      <c r="N39" s="614"/>
      <c r="O39" s="614"/>
      <c r="P39" s="614"/>
      <c r="Q39" s="614"/>
      <c r="R39" s="614"/>
      <c r="S39" s="639"/>
      <c r="T39" s="639"/>
      <c r="U39" s="639"/>
      <c r="V39" s="639"/>
      <c r="W39" s="639"/>
      <c r="X39" s="639">
        <f t="shared" si="4"/>
        <v>42629.864285714291</v>
      </c>
      <c r="Y39" s="614"/>
      <c r="Z39" s="675"/>
      <c r="AA39" s="145"/>
      <c r="AB39" s="145"/>
      <c r="AC39" s="145"/>
      <c r="AD39" s="145"/>
      <c r="AE39" s="145"/>
      <c r="AF39" s="145"/>
      <c r="AG39" s="145"/>
      <c r="AH39" s="145"/>
    </row>
    <row r="40" spans="1:34" x14ac:dyDescent="0.25">
      <c r="A40" s="38"/>
      <c r="B40" s="3">
        <f t="shared" si="2"/>
        <v>2018</v>
      </c>
      <c r="C40" s="145">
        <f t="shared" si="1"/>
        <v>-42629.864285714291</v>
      </c>
      <c r="D40" s="675"/>
      <c r="E40" s="675"/>
      <c r="F40" s="675"/>
      <c r="G40" s="675"/>
      <c r="H40" s="675"/>
      <c r="I40" s="675"/>
      <c r="J40" s="675"/>
      <c r="K40" s="675"/>
      <c r="L40" s="675"/>
      <c r="M40" s="675"/>
      <c r="N40" s="614"/>
      <c r="O40" s="614"/>
      <c r="P40" s="614"/>
      <c r="Q40" s="614"/>
      <c r="R40" s="614"/>
      <c r="S40" s="639"/>
      <c r="T40" s="639"/>
      <c r="U40" s="639"/>
      <c r="V40" s="639"/>
      <c r="W40" s="639"/>
      <c r="X40" s="639">
        <f t="shared" si="4"/>
        <v>42629.864285714291</v>
      </c>
      <c r="Y40" s="614"/>
      <c r="Z40" s="675"/>
      <c r="AA40" s="145"/>
      <c r="AB40" s="145"/>
      <c r="AC40" s="145"/>
      <c r="AD40" s="145"/>
      <c r="AE40" s="145"/>
      <c r="AF40" s="145"/>
      <c r="AG40" s="145"/>
      <c r="AH40" s="145"/>
    </row>
    <row r="41" spans="1:34" x14ac:dyDescent="0.25">
      <c r="A41" s="38"/>
      <c r="B41" s="3">
        <f t="shared" si="2"/>
        <v>2019</v>
      </c>
      <c r="C41" s="145">
        <f t="shared" si="1"/>
        <v>-42629.864285714291</v>
      </c>
      <c r="D41" s="675"/>
      <c r="E41" s="675"/>
      <c r="F41" s="675"/>
      <c r="G41" s="675"/>
      <c r="H41" s="675"/>
      <c r="I41" s="675"/>
      <c r="J41" s="675"/>
      <c r="K41" s="675"/>
      <c r="L41" s="675"/>
      <c r="M41" s="675"/>
      <c r="N41" s="614"/>
      <c r="O41" s="614"/>
      <c r="P41" s="614"/>
      <c r="Q41" s="614"/>
      <c r="R41" s="614"/>
      <c r="S41" s="639"/>
      <c r="T41" s="639"/>
      <c r="U41" s="639"/>
      <c r="V41" s="639"/>
      <c r="W41" s="639"/>
      <c r="X41" s="639">
        <f t="shared" si="4"/>
        <v>42629.864285714291</v>
      </c>
      <c r="Y41" s="614"/>
      <c r="Z41" s="675"/>
      <c r="AA41" s="145"/>
      <c r="AB41" s="145"/>
      <c r="AC41" s="145"/>
      <c r="AD41" s="145"/>
      <c r="AE41" s="145"/>
      <c r="AF41" s="145"/>
      <c r="AG41" s="145"/>
      <c r="AH41" s="145"/>
    </row>
    <row r="42" spans="1:34" x14ac:dyDescent="0.25">
      <c r="A42" s="38"/>
      <c r="B42" s="3">
        <f t="shared" si="2"/>
        <v>2020</v>
      </c>
      <c r="C42" s="145">
        <f t="shared" si="1"/>
        <v>-42629.864285714291</v>
      </c>
      <c r="D42" s="675"/>
      <c r="E42" s="675"/>
      <c r="F42" s="675"/>
      <c r="G42" s="675"/>
      <c r="H42" s="675"/>
      <c r="I42" s="675"/>
      <c r="J42" s="675"/>
      <c r="K42" s="675"/>
      <c r="L42" s="675"/>
      <c r="M42" s="675"/>
      <c r="N42" s="614"/>
      <c r="O42" s="614"/>
      <c r="P42" s="614"/>
      <c r="Q42" s="614"/>
      <c r="R42" s="614"/>
      <c r="S42" s="639"/>
      <c r="T42" s="639"/>
      <c r="U42" s="639"/>
      <c r="V42" s="639"/>
      <c r="W42" s="639"/>
      <c r="X42" s="639">
        <f t="shared" si="4"/>
        <v>42629.864285714291</v>
      </c>
      <c r="Y42" s="614"/>
      <c r="Z42" s="675"/>
      <c r="AA42" s="145"/>
      <c r="AB42" s="145"/>
      <c r="AC42" s="145"/>
      <c r="AD42" s="145"/>
      <c r="AE42" s="145"/>
      <c r="AF42" s="145"/>
      <c r="AG42" s="145"/>
      <c r="AH42" s="145"/>
    </row>
    <row r="43" spans="1:34" x14ac:dyDescent="0.25">
      <c r="A43" s="38"/>
      <c r="B43" s="3">
        <f t="shared" si="2"/>
        <v>2021</v>
      </c>
      <c r="C43" s="145">
        <f t="shared" si="1"/>
        <v>-21314.932142857146</v>
      </c>
      <c r="D43" s="675"/>
      <c r="E43" s="675"/>
      <c r="F43" s="675"/>
      <c r="G43" s="675"/>
      <c r="H43" s="675"/>
      <c r="I43" s="675"/>
      <c r="J43" s="675"/>
      <c r="K43" s="675"/>
      <c r="L43" s="675"/>
      <c r="M43" s="675"/>
      <c r="N43" s="614"/>
      <c r="O43" s="614"/>
      <c r="P43" s="614"/>
      <c r="Q43" s="614"/>
      <c r="R43" s="614"/>
      <c r="S43" s="639"/>
      <c r="T43" s="639"/>
      <c r="U43" s="639"/>
      <c r="V43" s="639"/>
      <c r="W43" s="639"/>
      <c r="X43" s="639">
        <f>$X$14/7/2</f>
        <v>21314.932142857146</v>
      </c>
      <c r="Y43" s="614"/>
      <c r="Z43" s="675"/>
      <c r="AA43" s="145"/>
      <c r="AB43" s="145"/>
      <c r="AC43" s="145"/>
      <c r="AD43" s="145"/>
      <c r="AE43" s="145"/>
      <c r="AF43" s="145"/>
      <c r="AG43" s="145"/>
      <c r="AH43" s="145"/>
    </row>
    <row r="44" spans="1:34" x14ac:dyDescent="0.25">
      <c r="A44" s="38"/>
      <c r="B44" s="3">
        <f t="shared" si="2"/>
        <v>2022</v>
      </c>
      <c r="C44" s="145">
        <f t="shared" si="1"/>
        <v>0</v>
      </c>
      <c r="D44" s="675"/>
      <c r="E44" s="675"/>
      <c r="F44" s="675"/>
      <c r="G44" s="675"/>
      <c r="H44" s="675"/>
      <c r="I44" s="675"/>
      <c r="J44" s="675"/>
      <c r="K44" s="675"/>
      <c r="L44" s="675"/>
      <c r="M44" s="675"/>
      <c r="N44" s="614"/>
      <c r="O44" s="614"/>
      <c r="P44" s="614"/>
      <c r="Q44" s="614"/>
      <c r="R44" s="614"/>
      <c r="S44" s="639"/>
      <c r="T44" s="639"/>
      <c r="U44" s="639"/>
      <c r="V44" s="639"/>
      <c r="W44" s="639"/>
      <c r="X44" s="639"/>
      <c r="Y44" s="614"/>
      <c r="Z44" s="675"/>
      <c r="AA44" s="145"/>
      <c r="AB44" s="145"/>
      <c r="AC44" s="145"/>
      <c r="AD44" s="145"/>
      <c r="AE44" s="145"/>
      <c r="AF44" s="145"/>
      <c r="AG44" s="145"/>
      <c r="AH44" s="145"/>
    </row>
    <row r="45" spans="1:34" x14ac:dyDescent="0.25">
      <c r="A45" s="38"/>
      <c r="B45" s="3">
        <f t="shared" si="2"/>
        <v>2023</v>
      </c>
      <c r="C45" s="145">
        <f t="shared" si="1"/>
        <v>-3297.2142857142858</v>
      </c>
      <c r="D45" s="675"/>
      <c r="E45" s="675"/>
      <c r="F45" s="675"/>
      <c r="G45" s="675"/>
      <c r="H45" s="675"/>
      <c r="I45" s="675"/>
      <c r="J45" s="675"/>
      <c r="K45" s="675"/>
      <c r="L45" s="675"/>
      <c r="M45" s="675"/>
      <c r="N45" s="614"/>
      <c r="O45" s="614"/>
      <c r="P45" s="614"/>
      <c r="Q45" s="614"/>
      <c r="R45" s="614"/>
      <c r="S45" s="639"/>
      <c r="T45" s="639"/>
      <c r="U45" s="639"/>
      <c r="V45" s="639"/>
      <c r="W45" s="639"/>
      <c r="X45" s="639"/>
      <c r="Y45" s="614"/>
      <c r="Z45" s="675"/>
      <c r="AA45" s="145"/>
      <c r="AB45" s="145"/>
      <c r="AC45" s="145"/>
      <c r="AD45" s="145"/>
      <c r="AE45" s="145"/>
      <c r="AF45" s="145"/>
      <c r="AG45" s="145">
        <f>$AG$14/7/2</f>
        <v>3297.2142857142858</v>
      </c>
      <c r="AH45" s="145"/>
    </row>
    <row r="46" spans="1:34" x14ac:dyDescent="0.25">
      <c r="A46" s="38"/>
      <c r="B46" s="3">
        <f t="shared" si="2"/>
        <v>2024</v>
      </c>
      <c r="C46" s="145">
        <f t="shared" si="1"/>
        <v>-6594.4285714285716</v>
      </c>
      <c r="D46" s="675"/>
      <c r="E46" s="675"/>
      <c r="F46" s="675"/>
      <c r="G46" s="675"/>
      <c r="H46" s="675"/>
      <c r="I46" s="675"/>
      <c r="J46" s="675"/>
      <c r="K46" s="675"/>
      <c r="L46" s="675"/>
      <c r="M46" s="675"/>
      <c r="N46" s="614"/>
      <c r="O46" s="614"/>
      <c r="P46" s="614"/>
      <c r="Q46" s="614"/>
      <c r="R46" s="614"/>
      <c r="S46" s="639"/>
      <c r="T46" s="639"/>
      <c r="U46" s="639"/>
      <c r="V46" s="639"/>
      <c r="W46" s="639"/>
      <c r="Y46" s="614"/>
      <c r="Z46" s="675"/>
      <c r="AA46" s="145"/>
      <c r="AB46" s="145"/>
      <c r="AC46" s="145"/>
      <c r="AD46" s="145"/>
      <c r="AE46" s="145"/>
      <c r="AF46" s="145"/>
      <c r="AG46" s="145">
        <f>$AG$14/7</f>
        <v>6594.4285714285716</v>
      </c>
      <c r="AH46" s="145"/>
    </row>
    <row r="47" spans="1:34" x14ac:dyDescent="0.25">
      <c r="A47" s="38"/>
      <c r="B47" s="3"/>
      <c r="C47" s="637"/>
      <c r="D47" s="690"/>
      <c r="E47" s="690"/>
      <c r="F47" s="690"/>
      <c r="G47" s="690"/>
      <c r="H47" s="690"/>
      <c r="I47" s="690"/>
      <c r="J47" s="690"/>
      <c r="K47" s="690"/>
      <c r="L47" s="690"/>
      <c r="M47" s="690"/>
      <c r="N47" s="690"/>
      <c r="O47" s="690"/>
      <c r="P47" s="690"/>
      <c r="Q47" s="690"/>
      <c r="R47" s="690"/>
      <c r="S47" s="690"/>
      <c r="T47" s="690"/>
      <c r="U47" s="676"/>
      <c r="V47" s="677"/>
      <c r="W47" s="677"/>
      <c r="X47" s="677"/>
      <c r="Y47" s="675"/>
      <c r="Z47" s="675"/>
      <c r="AA47" s="145"/>
      <c r="AB47" s="145"/>
      <c r="AC47" s="641"/>
      <c r="AD47" s="641"/>
      <c r="AE47" s="641"/>
      <c r="AF47" s="641"/>
      <c r="AG47" s="641"/>
      <c r="AH47" s="145"/>
    </row>
    <row r="48" spans="1:34" x14ac:dyDescent="0.25">
      <c r="A48" s="38" t="s">
        <v>62</v>
      </c>
      <c r="B48" s="297">
        <f>SUM(D48:AH48)</f>
        <v>36269.357142857145</v>
      </c>
      <c r="C48" s="677">
        <f>SUM(C16:C47)</f>
        <v>-308300.69285714289</v>
      </c>
      <c r="D48" s="675">
        <f>-SUM(D16:D47)+D14</f>
        <v>0</v>
      </c>
      <c r="E48" s="675">
        <f t="shared" ref="E48:T48" si="5">-SUM(E16:E47)+E14</f>
        <v>0</v>
      </c>
      <c r="F48" s="675">
        <f t="shared" si="5"/>
        <v>0</v>
      </c>
      <c r="G48" s="675">
        <f t="shared" si="5"/>
        <v>0</v>
      </c>
      <c r="H48" s="675">
        <f t="shared" si="5"/>
        <v>0</v>
      </c>
      <c r="I48" s="675">
        <f t="shared" si="5"/>
        <v>0</v>
      </c>
      <c r="J48" s="675">
        <f t="shared" si="5"/>
        <v>0</v>
      </c>
      <c r="K48" s="675">
        <f t="shared" si="5"/>
        <v>0</v>
      </c>
      <c r="L48" s="675">
        <f t="shared" si="5"/>
        <v>0</v>
      </c>
      <c r="M48" s="675">
        <f t="shared" si="5"/>
        <v>0</v>
      </c>
      <c r="N48" s="675">
        <f t="shared" si="5"/>
        <v>0</v>
      </c>
      <c r="O48" s="675">
        <f t="shared" si="5"/>
        <v>0</v>
      </c>
      <c r="P48" s="675">
        <f t="shared" si="5"/>
        <v>0</v>
      </c>
      <c r="Q48" s="675">
        <f t="shared" si="5"/>
        <v>0</v>
      </c>
      <c r="R48" s="675">
        <f t="shared" si="5"/>
        <v>0</v>
      </c>
      <c r="S48" s="675">
        <f t="shared" si="5"/>
        <v>0</v>
      </c>
      <c r="T48" s="675">
        <f t="shared" si="5"/>
        <v>0</v>
      </c>
      <c r="U48" s="719">
        <f>-SUM(U16:U47)+U14</f>
        <v>0</v>
      </c>
      <c r="V48" s="719">
        <f t="shared" ref="V48:AH48" si="6">-SUM(V16:V47)+V14</f>
        <v>0</v>
      </c>
      <c r="W48" s="719">
        <f t="shared" si="6"/>
        <v>0</v>
      </c>
      <c r="X48" s="719">
        <f t="shared" si="6"/>
        <v>0</v>
      </c>
      <c r="Y48" s="719">
        <f t="shared" si="6"/>
        <v>0</v>
      </c>
      <c r="Z48" s="719">
        <f t="shared" si="6"/>
        <v>0</v>
      </c>
      <c r="AA48" s="719">
        <f t="shared" si="6"/>
        <v>0</v>
      </c>
      <c r="AB48" s="719">
        <f t="shared" si="6"/>
        <v>0</v>
      </c>
      <c r="AC48" s="719">
        <f t="shared" si="6"/>
        <v>0</v>
      </c>
      <c r="AD48" s="719">
        <f t="shared" si="6"/>
        <v>0</v>
      </c>
      <c r="AE48" s="719">
        <f t="shared" si="6"/>
        <v>0</v>
      </c>
      <c r="AF48" s="719">
        <f t="shared" si="6"/>
        <v>0</v>
      </c>
      <c r="AG48" s="719">
        <f t="shared" si="6"/>
        <v>36269.357142857145</v>
      </c>
      <c r="AH48" s="719">
        <f t="shared" si="6"/>
        <v>0</v>
      </c>
    </row>
    <row r="49" spans="1:26" x14ac:dyDescent="0.25">
      <c r="A49" s="38"/>
      <c r="B49" s="275"/>
      <c r="C49" s="299"/>
      <c r="D49" s="297"/>
      <c r="E49" s="297"/>
      <c r="F49" s="297"/>
      <c r="G49" s="297"/>
      <c r="H49" s="297"/>
      <c r="I49" s="297"/>
      <c r="J49" s="297"/>
      <c r="K49" s="297"/>
      <c r="L49" s="297"/>
      <c r="M49" s="297"/>
      <c r="N49" s="297"/>
      <c r="O49" s="297"/>
      <c r="P49" s="297"/>
      <c r="Q49" s="297"/>
      <c r="R49" s="297"/>
      <c r="S49" s="297"/>
      <c r="T49" s="297"/>
      <c r="U49" s="297"/>
      <c r="V49" s="297"/>
      <c r="W49" s="297"/>
      <c r="X49" s="297"/>
      <c r="Y49" s="297"/>
      <c r="Z49" s="297"/>
    </row>
    <row r="50" spans="1:26" x14ac:dyDescent="0.25">
      <c r="A50" s="39" t="s">
        <v>63</v>
      </c>
      <c r="B50" s="3"/>
      <c r="C50" s="30">
        <f>+C14+C48</f>
        <v>36269.357142857159</v>
      </c>
      <c r="D50" s="297"/>
      <c r="E50" s="297"/>
      <c r="F50" s="297"/>
      <c r="G50" s="297"/>
      <c r="H50" s="297"/>
      <c r="I50" s="297"/>
      <c r="J50" s="297"/>
      <c r="K50" s="297"/>
      <c r="L50" s="297"/>
      <c r="M50" s="297"/>
      <c r="N50" s="297"/>
      <c r="O50" s="297"/>
      <c r="P50" s="297"/>
      <c r="Q50" s="297"/>
      <c r="R50" s="297"/>
      <c r="S50" s="297"/>
      <c r="T50" s="297"/>
      <c r="U50" s="297"/>
      <c r="V50" s="297"/>
      <c r="W50" s="297"/>
      <c r="X50" s="297"/>
      <c r="Y50" s="297"/>
      <c r="Z50" s="297"/>
    </row>
    <row r="51" spans="1:26" x14ac:dyDescent="0.25">
      <c r="A51" s="3"/>
      <c r="B51" s="3"/>
      <c r="C51" s="3"/>
      <c r="D51" s="297"/>
      <c r="E51" s="297"/>
      <c r="F51" s="297"/>
      <c r="G51" s="297"/>
      <c r="H51" s="297"/>
      <c r="I51" s="297"/>
      <c r="J51" s="297"/>
      <c r="K51" s="297"/>
      <c r="L51" s="297"/>
      <c r="M51" s="297"/>
      <c r="N51" s="297"/>
      <c r="O51" s="297"/>
      <c r="P51" s="297"/>
      <c r="Q51" s="297"/>
      <c r="R51" s="297"/>
      <c r="S51" s="297"/>
      <c r="T51" s="297"/>
      <c r="U51" s="297"/>
      <c r="V51" s="297"/>
      <c r="W51" s="297"/>
      <c r="X51" s="297"/>
      <c r="Y51" s="297"/>
      <c r="Z51" s="297"/>
    </row>
    <row r="52" spans="1:26" x14ac:dyDescent="0.25">
      <c r="A52" s="3"/>
      <c r="B52" s="36"/>
      <c r="C52" s="3"/>
      <c r="D52" s="297"/>
      <c r="E52" s="297"/>
      <c r="F52" s="297"/>
      <c r="G52" s="297"/>
      <c r="H52" s="297"/>
      <c r="I52" s="297"/>
      <c r="J52" s="297"/>
      <c r="K52" s="297"/>
      <c r="L52" s="297"/>
      <c r="M52" s="297"/>
      <c r="N52" s="297"/>
      <c r="O52" s="297"/>
      <c r="P52" s="297"/>
      <c r="Q52" s="297"/>
      <c r="R52" s="297"/>
      <c r="S52" s="297"/>
      <c r="T52" s="297"/>
      <c r="U52" s="297"/>
      <c r="V52" s="297"/>
      <c r="W52" s="297"/>
      <c r="X52" s="297"/>
      <c r="Y52" s="297"/>
      <c r="Z52" s="297"/>
    </row>
    <row r="53" spans="1:26" x14ac:dyDescent="0.25">
      <c r="A53" s="3"/>
      <c r="B53" s="3"/>
      <c r="C53" s="3"/>
      <c r="E53" s="297"/>
      <c r="F53" s="301"/>
      <c r="G53" s="301"/>
      <c r="H53" s="301"/>
      <c r="I53" s="301"/>
      <c r="J53" s="301"/>
      <c r="K53" s="301"/>
      <c r="L53" s="301"/>
      <c r="M53" s="301"/>
      <c r="N53" s="297">
        <f>SUM(E32:E53)</f>
        <v>0</v>
      </c>
      <c r="O53" s="301"/>
      <c r="P53" s="301"/>
      <c r="Q53" s="301"/>
      <c r="R53" s="301"/>
      <c r="S53" s="301"/>
    </row>
    <row r="54" spans="1:26" x14ac:dyDescent="0.25">
      <c r="B54" s="3"/>
      <c r="C54" s="3"/>
      <c r="E54" s="301"/>
      <c r="F54" s="301"/>
      <c r="G54" s="301"/>
      <c r="H54" s="301"/>
      <c r="I54" s="301"/>
      <c r="J54" s="301"/>
      <c r="K54" s="301"/>
      <c r="L54" s="301"/>
      <c r="M54" s="301"/>
      <c r="N54" s="301"/>
      <c r="O54" s="301"/>
      <c r="P54" s="301"/>
      <c r="Q54" s="301"/>
      <c r="R54" s="301"/>
      <c r="S54" s="301"/>
    </row>
    <row r="55" spans="1:26" x14ac:dyDescent="0.25">
      <c r="E55" s="301"/>
      <c r="F55" s="301"/>
      <c r="G55" s="301"/>
      <c r="H55" s="301"/>
      <c r="I55" s="301"/>
      <c r="J55" s="301"/>
      <c r="K55" s="301"/>
      <c r="L55" s="301"/>
      <c r="M55" s="301"/>
      <c r="N55" s="301"/>
      <c r="O55" s="301"/>
      <c r="P55" s="301"/>
      <c r="Q55" s="301"/>
      <c r="R55" s="301"/>
      <c r="S55" s="301"/>
    </row>
    <row r="56" spans="1:26" x14ac:dyDescent="0.25">
      <c r="E56" s="301"/>
      <c r="F56" s="301"/>
      <c r="G56" s="301"/>
      <c r="H56" s="301"/>
      <c r="I56" s="301"/>
      <c r="J56" s="301"/>
      <c r="K56" s="301"/>
      <c r="L56" s="301"/>
      <c r="M56" s="301"/>
      <c r="N56" s="301"/>
      <c r="O56" s="301"/>
      <c r="P56" s="301"/>
      <c r="Q56" s="301"/>
      <c r="R56" s="301"/>
      <c r="S56" s="301"/>
    </row>
    <row r="57" spans="1:26" x14ac:dyDescent="0.25">
      <c r="E57" s="301"/>
      <c r="F57" s="301"/>
      <c r="G57" s="301"/>
      <c r="H57" s="301"/>
      <c r="I57" s="301"/>
      <c r="J57" s="301"/>
      <c r="K57" s="301"/>
      <c r="L57" s="301"/>
      <c r="M57" s="301"/>
      <c r="N57" s="301"/>
      <c r="O57" s="301"/>
      <c r="P57" s="301"/>
      <c r="Q57" s="301"/>
      <c r="R57" s="301"/>
      <c r="S57" s="301"/>
    </row>
    <row r="58" spans="1:26" x14ac:dyDescent="0.25">
      <c r="E58" s="301"/>
      <c r="F58" s="301"/>
      <c r="G58" s="301"/>
      <c r="H58" s="301"/>
      <c r="I58" s="301"/>
      <c r="J58" s="301"/>
      <c r="K58" s="301"/>
      <c r="L58" s="301"/>
      <c r="M58" s="301"/>
      <c r="N58" s="301"/>
      <c r="O58" s="301"/>
      <c r="P58" s="301"/>
      <c r="Q58" s="301"/>
      <c r="R58" s="301"/>
      <c r="S58" s="301"/>
    </row>
    <row r="59" spans="1:26" x14ac:dyDescent="0.25">
      <c r="E59" s="301"/>
      <c r="F59" s="301"/>
      <c r="G59" s="301"/>
      <c r="H59" s="301"/>
      <c r="I59" s="301"/>
      <c r="J59" s="301"/>
      <c r="K59" s="301"/>
      <c r="L59" s="301"/>
      <c r="M59" s="301"/>
      <c r="N59" s="301"/>
      <c r="O59" s="301"/>
      <c r="P59" s="301"/>
      <c r="Q59" s="301"/>
      <c r="R59" s="301"/>
      <c r="S59" s="301"/>
    </row>
    <row r="60" spans="1:26" x14ac:dyDescent="0.25">
      <c r="E60" s="301"/>
      <c r="F60" s="301"/>
      <c r="G60" s="301"/>
      <c r="H60" s="301"/>
      <c r="I60" s="301"/>
      <c r="J60" s="301"/>
      <c r="K60" s="301"/>
      <c r="L60" s="301"/>
      <c r="M60" s="301"/>
      <c r="N60" s="301"/>
      <c r="O60" s="301"/>
      <c r="P60" s="301"/>
      <c r="Q60" s="301"/>
      <c r="R60" s="301"/>
      <c r="S60" s="301"/>
    </row>
    <row r="61" spans="1:26" x14ac:dyDescent="0.25">
      <c r="E61" s="301"/>
      <c r="F61" s="301"/>
      <c r="G61" s="301"/>
      <c r="H61" s="301"/>
      <c r="I61" s="301"/>
      <c r="J61" s="301"/>
      <c r="K61" s="301"/>
      <c r="L61" s="301"/>
      <c r="M61" s="301"/>
      <c r="N61" s="301"/>
      <c r="O61" s="301"/>
      <c r="P61" s="301"/>
      <c r="Q61" s="301"/>
      <c r="R61" s="301"/>
      <c r="S61" s="301"/>
    </row>
    <row r="62" spans="1:26" x14ac:dyDescent="0.25">
      <c r="E62" s="301"/>
      <c r="F62" s="301"/>
      <c r="G62" s="301"/>
      <c r="H62" s="301"/>
      <c r="I62" s="301"/>
      <c r="J62" s="301"/>
      <c r="K62" s="301"/>
      <c r="L62" s="301"/>
      <c r="M62" s="301"/>
      <c r="N62" s="301"/>
      <c r="O62" s="301"/>
      <c r="P62" s="301"/>
      <c r="Q62" s="301"/>
      <c r="R62" s="301"/>
      <c r="S62" s="301"/>
    </row>
    <row r="63" spans="1:26" x14ac:dyDescent="0.25">
      <c r="E63" s="301"/>
      <c r="F63" s="301"/>
      <c r="G63" s="301"/>
      <c r="H63" s="301"/>
      <c r="I63" s="301"/>
      <c r="J63" s="301"/>
      <c r="K63" s="301"/>
      <c r="L63" s="301"/>
      <c r="M63" s="301"/>
      <c r="N63" s="301"/>
      <c r="O63" s="301"/>
      <c r="P63" s="301"/>
      <c r="Q63" s="301"/>
      <c r="R63" s="301"/>
      <c r="S63" s="301"/>
    </row>
    <row r="64" spans="1:26" x14ac:dyDescent="0.25">
      <c r="E64" s="301"/>
      <c r="F64" s="301"/>
      <c r="G64" s="301"/>
      <c r="H64" s="301"/>
      <c r="I64" s="301"/>
      <c r="J64" s="301"/>
      <c r="K64" s="301"/>
      <c r="L64" s="301"/>
      <c r="M64" s="301"/>
      <c r="N64" s="301"/>
      <c r="O64" s="301"/>
      <c r="P64" s="301"/>
      <c r="Q64" s="301"/>
      <c r="R64" s="301"/>
      <c r="S64" s="301"/>
    </row>
  </sheetData>
  <pageMargins left="0.7" right="0.7" top="0.75" bottom="0.75" header="0.3" footer="0.3"/>
  <pageSetup scale="69" orientation="landscape" horizontalDpi="4294967294" verticalDpi="4294967294" r:id="rId1"/>
  <headerFooter>
    <oddFooter>&amp;Z&amp;F&amp;RPage &amp;P</oddFooter>
  </headerFooter>
</worksheet>
</file>

<file path=xl/worksheets/sheet1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D00-000000000000}">
  <sheetPr codeName="Sheet134">
    <tabColor theme="6" tint="-0.249977111117893"/>
    <pageSetUpPr fitToPage="1"/>
  </sheetPr>
  <dimension ref="A1:AH64"/>
  <sheetViews>
    <sheetView workbookViewId="0"/>
  </sheetViews>
  <sheetFormatPr defaultColWidth="8.85546875" defaultRowHeight="15" x14ac:dyDescent="0.25"/>
  <cols>
    <col min="1" max="1" width="20.85546875" customWidth="1"/>
    <col min="2" max="2" width="8.7109375" customWidth="1"/>
    <col min="3" max="3" width="12.85546875" customWidth="1"/>
    <col min="4" max="12" width="7.42578125" hidden="1" customWidth="1"/>
    <col min="13" max="13" width="7.5703125" hidden="1" customWidth="1"/>
    <col min="14" max="25" width="10.42578125" customWidth="1"/>
    <col min="33" max="33" width="10.5703125" bestFit="1" customWidth="1"/>
  </cols>
  <sheetData>
    <row r="1" spans="1:34" x14ac:dyDescent="0.25">
      <c r="A1" s="11" t="s">
        <v>10</v>
      </c>
      <c r="O1" t="s">
        <v>647</v>
      </c>
    </row>
    <row r="2" spans="1:34" x14ac:dyDescent="0.25">
      <c r="A2" s="9" t="s">
        <v>438</v>
      </c>
    </row>
    <row r="3" spans="1:34" x14ac:dyDescent="0.25">
      <c r="A3" s="9" t="s">
        <v>918</v>
      </c>
    </row>
    <row r="4" spans="1:34" x14ac:dyDescent="0.25">
      <c r="R4" s="40" t="s">
        <v>4</v>
      </c>
      <c r="S4" s="41"/>
      <c r="T4" s="40" t="s">
        <v>8</v>
      </c>
    </row>
    <row r="5" spans="1:34" x14ac:dyDescent="0.25">
      <c r="A5" s="10" t="s">
        <v>9</v>
      </c>
      <c r="B5" s="12" t="s">
        <v>64</v>
      </c>
      <c r="C5" s="12" t="s">
        <v>12</v>
      </c>
      <c r="R5" s="42" t="s">
        <v>2</v>
      </c>
      <c r="S5" s="42" t="s">
        <v>60</v>
      </c>
      <c r="T5" s="42" t="s">
        <v>7</v>
      </c>
    </row>
    <row r="6" spans="1:34" x14ac:dyDescent="0.25">
      <c r="B6" s="3"/>
      <c r="R6" s="3"/>
    </row>
    <row r="7" spans="1:34" x14ac:dyDescent="0.25">
      <c r="A7" s="213" t="s">
        <v>932</v>
      </c>
      <c r="B7" s="212">
        <v>836</v>
      </c>
      <c r="C7" s="214">
        <v>48315</v>
      </c>
      <c r="D7" s="293"/>
      <c r="E7" s="293"/>
      <c r="F7" s="293"/>
      <c r="G7" s="293"/>
      <c r="H7" s="293"/>
      <c r="I7" s="293"/>
      <c r="J7" s="293"/>
      <c r="K7" s="293"/>
      <c r="L7" s="293"/>
      <c r="M7" s="293"/>
      <c r="N7" s="293"/>
      <c r="O7" s="294"/>
      <c r="P7" s="6"/>
      <c r="Q7" s="6"/>
      <c r="R7" s="13">
        <f>+C14</f>
        <v>213557.9762</v>
      </c>
      <c r="S7" s="13">
        <f>+-C48</f>
        <v>177288.6190571429</v>
      </c>
      <c r="T7" s="13">
        <f>+R7-S7</f>
        <v>36269.357142857101</v>
      </c>
    </row>
    <row r="8" spans="1:34" x14ac:dyDescent="0.25">
      <c r="A8" s="213" t="s">
        <v>933</v>
      </c>
      <c r="B8" s="3"/>
      <c r="D8" s="293"/>
      <c r="E8" s="293"/>
      <c r="F8" s="293"/>
      <c r="G8" s="293"/>
      <c r="H8" s="293"/>
      <c r="I8" s="293"/>
      <c r="J8" s="293"/>
      <c r="K8" s="293"/>
      <c r="L8" s="293"/>
      <c r="M8" s="293"/>
      <c r="N8" s="293"/>
      <c r="O8" s="294"/>
      <c r="P8" s="6"/>
      <c r="Q8" s="6"/>
    </row>
    <row r="9" spans="1:34" x14ac:dyDescent="0.25">
      <c r="A9" s="2"/>
      <c r="B9" s="3"/>
      <c r="D9" s="293"/>
      <c r="E9" s="293"/>
      <c r="F9" s="293"/>
      <c r="G9" s="293"/>
      <c r="H9" s="293"/>
      <c r="I9" s="293"/>
      <c r="J9" s="293"/>
      <c r="K9" s="293"/>
      <c r="L9" s="293"/>
      <c r="M9" s="293"/>
      <c r="N9" s="293"/>
      <c r="O9" s="294"/>
      <c r="P9" s="6"/>
      <c r="Q9" s="6"/>
    </row>
    <row r="10" spans="1:34" x14ac:dyDescent="0.25">
      <c r="B10" s="3"/>
    </row>
    <row r="11" spans="1:34" x14ac:dyDescent="0.25">
      <c r="A11" s="686" t="s">
        <v>66</v>
      </c>
      <c r="B11" s="212" t="s">
        <v>999</v>
      </c>
      <c r="C11" s="214"/>
    </row>
    <row r="12" spans="1:34" x14ac:dyDescent="0.25">
      <c r="B12" s="28"/>
      <c r="C12" s="2"/>
    </row>
    <row r="13" spans="1:34" x14ac:dyDescent="0.25">
      <c r="A13" s="9" t="s">
        <v>5</v>
      </c>
      <c r="C13" s="31" t="s">
        <v>3</v>
      </c>
      <c r="D13" s="32">
        <v>1994</v>
      </c>
      <c r="E13" s="32">
        <v>1995</v>
      </c>
      <c r="F13" s="32">
        <v>1996</v>
      </c>
      <c r="G13" s="32">
        <v>1997</v>
      </c>
      <c r="H13" s="32">
        <v>1998</v>
      </c>
      <c r="I13" s="32">
        <v>1999</v>
      </c>
      <c r="J13" s="32">
        <v>2000</v>
      </c>
      <c r="K13" s="32">
        <v>2001</v>
      </c>
      <c r="L13" s="32">
        <v>2002</v>
      </c>
      <c r="M13" s="32">
        <v>2003</v>
      </c>
      <c r="N13" s="32">
        <v>2004</v>
      </c>
      <c r="O13" s="32">
        <f>N13+1</f>
        <v>2005</v>
      </c>
      <c r="P13" s="32">
        <f t="shared" ref="P13:AH13" si="0">O13+1</f>
        <v>2006</v>
      </c>
      <c r="Q13" s="32">
        <f t="shared" si="0"/>
        <v>2007</v>
      </c>
      <c r="R13" s="32">
        <f t="shared" si="0"/>
        <v>2008</v>
      </c>
      <c r="S13" s="32">
        <f t="shared" si="0"/>
        <v>2009</v>
      </c>
      <c r="T13" s="32">
        <f t="shared" si="0"/>
        <v>2010</v>
      </c>
      <c r="U13" s="32">
        <f t="shared" si="0"/>
        <v>2011</v>
      </c>
      <c r="V13" s="32">
        <f t="shared" si="0"/>
        <v>2012</v>
      </c>
      <c r="W13" s="32">
        <f t="shared" si="0"/>
        <v>2013</v>
      </c>
      <c r="X13" s="32">
        <f t="shared" si="0"/>
        <v>2014</v>
      </c>
      <c r="Y13" s="32">
        <f t="shared" si="0"/>
        <v>2015</v>
      </c>
      <c r="Z13" s="32">
        <f t="shared" si="0"/>
        <v>2016</v>
      </c>
      <c r="AA13" s="32">
        <f t="shared" si="0"/>
        <v>2017</v>
      </c>
      <c r="AB13" s="32">
        <f t="shared" si="0"/>
        <v>2018</v>
      </c>
      <c r="AC13" s="32">
        <f t="shared" si="0"/>
        <v>2019</v>
      </c>
      <c r="AD13" s="32">
        <f t="shared" si="0"/>
        <v>2020</v>
      </c>
      <c r="AE13" s="32">
        <f t="shared" si="0"/>
        <v>2021</v>
      </c>
      <c r="AF13" s="32">
        <f t="shared" si="0"/>
        <v>2022</v>
      </c>
      <c r="AG13" s="32">
        <f t="shared" si="0"/>
        <v>2023</v>
      </c>
      <c r="AH13" s="32">
        <f t="shared" si="0"/>
        <v>2024</v>
      </c>
    </row>
    <row r="14" spans="1:34" x14ac:dyDescent="0.25">
      <c r="A14" s="9" t="s">
        <v>73</v>
      </c>
      <c r="C14" s="672">
        <f>SUM(D14:AH14)</f>
        <v>213557.9762</v>
      </c>
      <c r="D14" s="673">
        <v>0</v>
      </c>
      <c r="E14" s="673">
        <v>0</v>
      </c>
      <c r="F14" s="673">
        <v>0</v>
      </c>
      <c r="G14" s="673">
        <v>0</v>
      </c>
      <c r="H14" s="673">
        <v>0</v>
      </c>
      <c r="I14" s="673">
        <v>0</v>
      </c>
      <c r="J14" s="673">
        <v>0</v>
      </c>
      <c r="K14" s="673">
        <v>0</v>
      </c>
      <c r="L14" s="673">
        <v>0</v>
      </c>
      <c r="M14" s="673">
        <v>0</v>
      </c>
      <c r="N14" s="673"/>
      <c r="O14" s="673"/>
      <c r="P14" s="673"/>
      <c r="Q14" s="673"/>
      <c r="R14" s="673"/>
      <c r="S14" s="673"/>
      <c r="T14" s="673"/>
      <c r="U14" s="673"/>
      <c r="V14" s="673"/>
      <c r="W14" s="673"/>
      <c r="X14" s="673">
        <f>(165000-1.0238)+2398</f>
        <v>167396.9762</v>
      </c>
      <c r="Y14" s="145"/>
      <c r="Z14" s="145"/>
      <c r="AA14" s="145"/>
      <c r="AB14" s="145"/>
      <c r="AC14" s="145"/>
      <c r="AD14" s="145"/>
      <c r="AE14" s="145"/>
      <c r="AF14" s="145"/>
      <c r="AG14" s="614">
        <v>46161</v>
      </c>
      <c r="AH14" s="145"/>
    </row>
    <row r="15" spans="1:34" x14ac:dyDescent="0.25">
      <c r="A15" s="34"/>
      <c r="B15" s="2"/>
      <c r="C15" s="145"/>
      <c r="D15" s="145"/>
      <c r="E15" s="145"/>
      <c r="F15" s="145"/>
      <c r="G15" s="145"/>
      <c r="H15" s="145"/>
      <c r="I15" s="145"/>
      <c r="J15" s="145"/>
      <c r="K15" s="145"/>
      <c r="L15" s="145"/>
      <c r="M15" s="145"/>
      <c r="N15" s="145"/>
      <c r="O15" s="145"/>
      <c r="P15" s="145"/>
      <c r="Q15" s="145"/>
      <c r="R15" s="145"/>
      <c r="S15" s="673"/>
      <c r="T15" s="673"/>
      <c r="U15" s="673"/>
      <c r="V15" s="673"/>
      <c r="W15" s="673"/>
      <c r="X15" s="673"/>
      <c r="Y15" s="145"/>
      <c r="Z15" s="145"/>
      <c r="AA15" s="145"/>
      <c r="AB15" s="145"/>
      <c r="AC15" s="145"/>
      <c r="AD15" s="145"/>
      <c r="AE15" s="145"/>
      <c r="AF15" s="145"/>
      <c r="AG15" s="145"/>
      <c r="AH15" s="145"/>
    </row>
    <row r="16" spans="1:34" x14ac:dyDescent="0.25">
      <c r="A16" s="9" t="s">
        <v>6</v>
      </c>
      <c r="B16" s="3">
        <v>1994</v>
      </c>
      <c r="C16" s="145">
        <f>-SUM(D16:AH16)</f>
        <v>0</v>
      </c>
      <c r="D16" s="675">
        <f>+D$14/7/2</f>
        <v>0</v>
      </c>
      <c r="E16" s="675"/>
      <c r="F16" s="675"/>
      <c r="G16" s="675"/>
      <c r="H16" s="675"/>
      <c r="I16" s="675"/>
      <c r="J16" s="675"/>
      <c r="K16" s="675"/>
      <c r="L16" s="675"/>
      <c r="M16" s="675"/>
      <c r="N16" s="675"/>
      <c r="O16" s="675"/>
      <c r="P16" s="675"/>
      <c r="Q16" s="675"/>
      <c r="R16" s="675"/>
      <c r="S16" s="673"/>
      <c r="T16" s="673"/>
      <c r="U16" s="673"/>
      <c r="V16" s="673"/>
      <c r="W16" s="673"/>
      <c r="X16" s="673"/>
      <c r="Y16" s="675"/>
      <c r="Z16" s="675"/>
      <c r="AA16" s="145"/>
      <c r="AB16" s="145"/>
      <c r="AC16" s="145"/>
      <c r="AD16" s="145"/>
      <c r="AE16" s="145"/>
      <c r="AF16" s="145"/>
      <c r="AG16" s="145"/>
      <c r="AH16" s="145"/>
    </row>
    <row r="17" spans="1:34" x14ac:dyDescent="0.25">
      <c r="B17" s="3">
        <f>B16+1</f>
        <v>1995</v>
      </c>
      <c r="C17" s="145">
        <f t="shared" ref="C17:C46" si="1">-SUM(D17:AH17)</f>
        <v>0</v>
      </c>
      <c r="D17" s="675">
        <f>+D$14/7</f>
        <v>0</v>
      </c>
      <c r="E17" s="675">
        <f>+E$14/7/2</f>
        <v>0</v>
      </c>
      <c r="F17" s="675"/>
      <c r="G17" s="675"/>
      <c r="H17" s="675"/>
      <c r="I17" s="675"/>
      <c r="J17" s="675"/>
      <c r="K17" s="675"/>
      <c r="L17" s="675"/>
      <c r="M17" s="675"/>
      <c r="N17" s="675"/>
      <c r="O17" s="675"/>
      <c r="P17" s="675"/>
      <c r="Q17" s="675"/>
      <c r="R17" s="675"/>
      <c r="S17" s="673"/>
      <c r="T17" s="673"/>
      <c r="U17" s="673"/>
      <c r="V17" s="673"/>
      <c r="W17" s="673"/>
      <c r="X17" s="673"/>
      <c r="Y17" s="675"/>
      <c r="Z17" s="675"/>
      <c r="AA17" s="145"/>
      <c r="AB17" s="145"/>
      <c r="AC17" s="145"/>
      <c r="AD17" s="145"/>
      <c r="AE17" s="145"/>
      <c r="AF17" s="145"/>
      <c r="AG17" s="145"/>
      <c r="AH17" s="145"/>
    </row>
    <row r="18" spans="1:34" x14ac:dyDescent="0.25">
      <c r="B18" s="3">
        <f t="shared" ref="B18:B46" si="2">B17+1</f>
        <v>1996</v>
      </c>
      <c r="C18" s="145">
        <f t="shared" si="1"/>
        <v>0</v>
      </c>
      <c r="D18" s="675">
        <f>+D17</f>
        <v>0</v>
      </c>
      <c r="E18" s="675">
        <f>+E$14/7</f>
        <v>0</v>
      </c>
      <c r="F18" s="675">
        <f>+F$14/7/2</f>
        <v>0</v>
      </c>
      <c r="G18" s="675"/>
      <c r="H18" s="675"/>
      <c r="I18" s="675"/>
      <c r="J18" s="675"/>
      <c r="K18" s="675"/>
      <c r="L18" s="675"/>
      <c r="M18" s="675"/>
      <c r="N18" s="675"/>
      <c r="O18" s="675"/>
      <c r="P18" s="675"/>
      <c r="Q18" s="675"/>
      <c r="R18" s="675"/>
      <c r="S18" s="673"/>
      <c r="T18" s="673"/>
      <c r="U18" s="673"/>
      <c r="V18" s="673"/>
      <c r="W18" s="673"/>
      <c r="X18" s="673"/>
      <c r="Y18" s="675"/>
      <c r="Z18" s="675"/>
      <c r="AA18" s="145"/>
      <c r="AB18" s="145"/>
      <c r="AC18" s="145"/>
      <c r="AD18" s="145"/>
      <c r="AE18" s="145"/>
      <c r="AF18" s="145"/>
      <c r="AG18" s="145"/>
      <c r="AH18" s="145"/>
    </row>
    <row r="19" spans="1:34" x14ac:dyDescent="0.25">
      <c r="B19" s="3">
        <f t="shared" si="2"/>
        <v>1997</v>
      </c>
      <c r="C19" s="145">
        <f t="shared" si="1"/>
        <v>0</v>
      </c>
      <c r="D19" s="675">
        <f>+D18</f>
        <v>0</v>
      </c>
      <c r="E19" s="675">
        <f>+E18</f>
        <v>0</v>
      </c>
      <c r="F19" s="675">
        <f>+F$14/7</f>
        <v>0</v>
      </c>
      <c r="G19" s="675">
        <f>+G$14/7/2</f>
        <v>0</v>
      </c>
      <c r="H19" s="675"/>
      <c r="I19" s="675"/>
      <c r="J19" s="675"/>
      <c r="K19" s="675"/>
      <c r="L19" s="675"/>
      <c r="M19" s="675"/>
      <c r="N19" s="675"/>
      <c r="O19" s="675"/>
      <c r="P19" s="675"/>
      <c r="Q19" s="675"/>
      <c r="R19" s="675"/>
      <c r="S19" s="673"/>
      <c r="T19" s="673"/>
      <c r="U19" s="673"/>
      <c r="V19" s="673"/>
      <c r="W19" s="673"/>
      <c r="X19" s="673"/>
      <c r="Y19" s="675"/>
      <c r="Z19" s="675"/>
      <c r="AA19" s="145"/>
      <c r="AB19" s="145"/>
      <c r="AC19" s="145"/>
      <c r="AD19" s="145"/>
      <c r="AE19" s="145"/>
      <c r="AF19" s="145"/>
      <c r="AG19" s="145"/>
      <c r="AH19" s="145"/>
    </row>
    <row r="20" spans="1:34" x14ac:dyDescent="0.25">
      <c r="B20" s="3">
        <f t="shared" si="2"/>
        <v>1998</v>
      </c>
      <c r="C20" s="145">
        <f t="shared" si="1"/>
        <v>0</v>
      </c>
      <c r="D20" s="675">
        <f>+D19</f>
        <v>0</v>
      </c>
      <c r="E20" s="675">
        <f>+E19</f>
        <v>0</v>
      </c>
      <c r="F20" s="675">
        <f>+F19</f>
        <v>0</v>
      </c>
      <c r="G20" s="675">
        <f>+G$14/7</f>
        <v>0</v>
      </c>
      <c r="H20" s="675">
        <f>+H$14/7/2</f>
        <v>0</v>
      </c>
      <c r="I20" s="675"/>
      <c r="J20" s="675"/>
      <c r="K20" s="675"/>
      <c r="L20" s="675"/>
      <c r="M20" s="675"/>
      <c r="N20" s="675"/>
      <c r="O20" s="675"/>
      <c r="P20" s="675"/>
      <c r="Q20" s="675"/>
      <c r="R20" s="675"/>
      <c r="S20" s="673"/>
      <c r="T20" s="673"/>
      <c r="U20" s="673"/>
      <c r="V20" s="673"/>
      <c r="W20" s="673"/>
      <c r="X20" s="673"/>
      <c r="Y20" s="675"/>
      <c r="Z20" s="675"/>
      <c r="AA20" s="145"/>
      <c r="AB20" s="145"/>
      <c r="AC20" s="145"/>
      <c r="AD20" s="145"/>
      <c r="AE20" s="145"/>
      <c r="AF20" s="145"/>
      <c r="AG20" s="145"/>
      <c r="AH20" s="145"/>
    </row>
    <row r="21" spans="1:34" x14ac:dyDescent="0.25">
      <c r="B21" s="3">
        <f t="shared" si="2"/>
        <v>1999</v>
      </c>
      <c r="C21" s="145">
        <f t="shared" si="1"/>
        <v>0</v>
      </c>
      <c r="D21" s="675">
        <f>+D20</f>
        <v>0</v>
      </c>
      <c r="E21" s="675">
        <f>+E20</f>
        <v>0</v>
      </c>
      <c r="F21" s="675">
        <f>+F20</f>
        <v>0</v>
      </c>
      <c r="G21" s="675">
        <f>+G20</f>
        <v>0</v>
      </c>
      <c r="H21" s="675">
        <f>+H$14/7</f>
        <v>0</v>
      </c>
      <c r="I21" s="675">
        <f>+I$14/7/2</f>
        <v>0</v>
      </c>
      <c r="J21" s="675"/>
      <c r="K21" s="675"/>
      <c r="L21" s="675"/>
      <c r="M21" s="675"/>
      <c r="N21" s="675"/>
      <c r="O21" s="675"/>
      <c r="P21" s="675"/>
      <c r="Q21" s="675"/>
      <c r="R21" s="675"/>
      <c r="S21" s="673"/>
      <c r="T21" s="673"/>
      <c r="U21" s="673"/>
      <c r="V21" s="673"/>
      <c r="W21" s="673"/>
      <c r="X21" s="673"/>
      <c r="Y21" s="675"/>
      <c r="Z21" s="675"/>
      <c r="AA21" s="145"/>
      <c r="AB21" s="145"/>
      <c r="AC21" s="145"/>
      <c r="AD21" s="145"/>
      <c r="AE21" s="145"/>
      <c r="AF21" s="145"/>
      <c r="AG21" s="145"/>
      <c r="AH21" s="145"/>
    </row>
    <row r="22" spans="1:34" x14ac:dyDescent="0.25">
      <c r="B22" s="3">
        <f t="shared" si="2"/>
        <v>2000</v>
      </c>
      <c r="C22" s="145">
        <f t="shared" si="1"/>
        <v>0</v>
      </c>
      <c r="D22" s="675">
        <f>+D21</f>
        <v>0</v>
      </c>
      <c r="E22" s="675">
        <f>+E21</f>
        <v>0</v>
      </c>
      <c r="F22" s="675">
        <f>+F21</f>
        <v>0</v>
      </c>
      <c r="G22" s="675">
        <f>+G21</f>
        <v>0</v>
      </c>
      <c r="H22" s="675">
        <f>+H21</f>
        <v>0</v>
      </c>
      <c r="I22" s="675">
        <f>+I$14/7</f>
        <v>0</v>
      </c>
      <c r="J22" s="675">
        <f>+J$14/7/2</f>
        <v>0</v>
      </c>
      <c r="K22" s="675"/>
      <c r="L22" s="675"/>
      <c r="M22" s="675"/>
      <c r="N22" s="675"/>
      <c r="O22" s="675"/>
      <c r="P22" s="675"/>
      <c r="Q22" s="675"/>
      <c r="R22" s="675"/>
      <c r="S22" s="673"/>
      <c r="T22" s="673"/>
      <c r="U22" s="673"/>
      <c r="V22" s="673"/>
      <c r="W22" s="673"/>
      <c r="X22" s="673"/>
      <c r="Y22" s="675"/>
      <c r="Z22" s="675"/>
      <c r="AA22" s="145"/>
      <c r="AB22" s="145"/>
      <c r="AC22" s="145"/>
      <c r="AD22" s="145"/>
      <c r="AE22" s="145"/>
      <c r="AF22" s="145"/>
      <c r="AG22" s="145"/>
      <c r="AH22" s="145"/>
    </row>
    <row r="23" spans="1:34" x14ac:dyDescent="0.25">
      <c r="B23" s="3">
        <f t="shared" si="2"/>
        <v>2001</v>
      </c>
      <c r="C23" s="145">
        <f t="shared" si="1"/>
        <v>0</v>
      </c>
      <c r="D23" s="675">
        <f>+D$14/7/2</f>
        <v>0</v>
      </c>
      <c r="E23" s="675">
        <f>+E22</f>
        <v>0</v>
      </c>
      <c r="F23" s="675">
        <f>+F22</f>
        <v>0</v>
      </c>
      <c r="G23" s="675">
        <f>+G22</f>
        <v>0</v>
      </c>
      <c r="H23" s="675">
        <f>+H22</f>
        <v>0</v>
      </c>
      <c r="I23" s="675">
        <f>+I22</f>
        <v>0</v>
      </c>
      <c r="J23" s="675">
        <f>+J$14/7</f>
        <v>0</v>
      </c>
      <c r="K23" s="675">
        <f>+K$14/7/2</f>
        <v>0</v>
      </c>
      <c r="L23" s="675"/>
      <c r="M23" s="675"/>
      <c r="N23" s="675"/>
      <c r="O23" s="675"/>
      <c r="P23" s="675"/>
      <c r="Q23" s="675"/>
      <c r="R23" s="675"/>
      <c r="S23" s="673"/>
      <c r="T23" s="673"/>
      <c r="U23" s="673"/>
      <c r="V23" s="673"/>
      <c r="W23" s="673"/>
      <c r="X23" s="673"/>
      <c r="Y23" s="675"/>
      <c r="Z23" s="675"/>
      <c r="AA23" s="145"/>
      <c r="AB23" s="145"/>
      <c r="AC23" s="145"/>
      <c r="AD23" s="145"/>
      <c r="AE23" s="145"/>
      <c r="AF23" s="145"/>
      <c r="AG23" s="145"/>
      <c r="AH23" s="145"/>
    </row>
    <row r="24" spans="1:34" x14ac:dyDescent="0.25">
      <c r="B24" s="3">
        <f t="shared" si="2"/>
        <v>2002</v>
      </c>
      <c r="C24" s="145">
        <f t="shared" si="1"/>
        <v>0</v>
      </c>
      <c r="D24" s="675"/>
      <c r="E24" s="675">
        <f>+E$14/7/2</f>
        <v>0</v>
      </c>
      <c r="F24" s="675">
        <f>+F23</f>
        <v>0</v>
      </c>
      <c r="G24" s="675">
        <f>+G23</f>
        <v>0</v>
      </c>
      <c r="H24" s="675">
        <f>+H23</f>
        <v>0</v>
      </c>
      <c r="I24" s="675">
        <f>+I23</f>
        <v>0</v>
      </c>
      <c r="J24" s="675">
        <f>+J23</f>
        <v>0</v>
      </c>
      <c r="K24" s="675">
        <f>+K$14/7</f>
        <v>0</v>
      </c>
      <c r="L24" s="675">
        <f>+L$14/7/2</f>
        <v>0</v>
      </c>
      <c r="M24" s="675"/>
      <c r="N24" s="675"/>
      <c r="O24" s="675"/>
      <c r="P24" s="675"/>
      <c r="Q24" s="675"/>
      <c r="R24" s="675"/>
      <c r="S24" s="673"/>
      <c r="T24" s="673"/>
      <c r="U24" s="673"/>
      <c r="V24" s="673"/>
      <c r="W24" s="673"/>
      <c r="X24" s="673"/>
      <c r="Y24" s="675"/>
      <c r="Z24" s="675"/>
      <c r="AA24" s="145"/>
      <c r="AB24" s="145"/>
      <c r="AC24" s="145"/>
      <c r="AD24" s="145"/>
      <c r="AE24" s="145"/>
      <c r="AF24" s="145"/>
      <c r="AG24" s="145"/>
      <c r="AH24" s="145"/>
    </row>
    <row r="25" spans="1:34" x14ac:dyDescent="0.25">
      <c r="B25" s="3">
        <f t="shared" si="2"/>
        <v>2003</v>
      </c>
      <c r="C25" s="145">
        <f t="shared" si="1"/>
        <v>0</v>
      </c>
      <c r="D25" s="675"/>
      <c r="E25" s="675"/>
      <c r="F25" s="675">
        <f>+F$14/7/2</f>
        <v>0</v>
      </c>
      <c r="G25" s="675">
        <f>+G24</f>
        <v>0</v>
      </c>
      <c r="H25" s="675">
        <f>+H24</f>
        <v>0</v>
      </c>
      <c r="I25" s="675">
        <f>+I24</f>
        <v>0</v>
      </c>
      <c r="J25" s="675">
        <f>+J24</f>
        <v>0</v>
      </c>
      <c r="K25" s="675">
        <f>+K24</f>
        <v>0</v>
      </c>
      <c r="L25" s="675">
        <f>+L$14/7</f>
        <v>0</v>
      </c>
      <c r="M25" s="675">
        <f>+M$14/7/2</f>
        <v>0</v>
      </c>
      <c r="N25" s="675"/>
      <c r="O25" s="675"/>
      <c r="P25" s="675"/>
      <c r="Q25" s="675"/>
      <c r="R25" s="675"/>
      <c r="S25" s="673"/>
      <c r="T25" s="673"/>
      <c r="U25" s="673"/>
      <c r="V25" s="673"/>
      <c r="W25" s="673"/>
      <c r="X25" s="673"/>
      <c r="Y25" s="675"/>
      <c r="Z25" s="675"/>
      <c r="AA25" s="145"/>
      <c r="AB25" s="145"/>
      <c r="AC25" s="145"/>
      <c r="AD25" s="145"/>
      <c r="AE25" s="145"/>
      <c r="AF25" s="145"/>
      <c r="AG25" s="145"/>
      <c r="AH25" s="145"/>
    </row>
    <row r="26" spans="1:34" x14ac:dyDescent="0.25">
      <c r="B26" s="3">
        <f t="shared" si="2"/>
        <v>2004</v>
      </c>
      <c r="C26" s="145">
        <f t="shared" si="1"/>
        <v>0</v>
      </c>
      <c r="D26" s="675"/>
      <c r="E26" s="675"/>
      <c r="F26" s="675"/>
      <c r="G26" s="675">
        <f>+G$14/7/2</f>
        <v>0</v>
      </c>
      <c r="H26" s="675">
        <f>+H25</f>
        <v>0</v>
      </c>
      <c r="I26" s="675">
        <f>+I25</f>
        <v>0</v>
      </c>
      <c r="J26" s="675">
        <f>+J25</f>
        <v>0</v>
      </c>
      <c r="K26" s="675">
        <f>+K25</f>
        <v>0</v>
      </c>
      <c r="L26" s="675">
        <f>+L25</f>
        <v>0</v>
      </c>
      <c r="M26" s="675">
        <f>+M$14/7</f>
        <v>0</v>
      </c>
      <c r="N26" s="614">
        <f>+N$14/7/2</f>
        <v>0</v>
      </c>
      <c r="O26" s="614"/>
      <c r="P26" s="614"/>
      <c r="Q26" s="614"/>
      <c r="R26" s="614"/>
      <c r="S26" s="639"/>
      <c r="T26" s="639"/>
      <c r="U26" s="639"/>
      <c r="V26" s="639"/>
      <c r="W26" s="639"/>
      <c r="X26" s="639"/>
      <c r="Y26" s="614"/>
      <c r="Z26" s="675"/>
      <c r="AA26" s="145"/>
      <c r="AB26" s="145"/>
      <c r="AC26" s="145"/>
      <c r="AD26" s="145"/>
      <c r="AE26" s="145"/>
      <c r="AF26" s="145"/>
      <c r="AG26" s="145"/>
      <c r="AH26" s="145"/>
    </row>
    <row r="27" spans="1:34" x14ac:dyDescent="0.25">
      <c r="B27" s="3">
        <f t="shared" si="2"/>
        <v>2005</v>
      </c>
      <c r="C27" s="145">
        <f t="shared" si="1"/>
        <v>0</v>
      </c>
      <c r="D27" s="675"/>
      <c r="E27" s="675"/>
      <c r="F27" s="675"/>
      <c r="G27" s="675"/>
      <c r="H27" s="675">
        <f>+H$14/7/2</f>
        <v>0</v>
      </c>
      <c r="I27" s="675">
        <f>+I26</f>
        <v>0</v>
      </c>
      <c r="J27" s="675">
        <f>+J26</f>
        <v>0</v>
      </c>
      <c r="K27" s="675">
        <f>+K26</f>
        <v>0</v>
      </c>
      <c r="L27" s="675">
        <f>+L26</f>
        <v>0</v>
      </c>
      <c r="M27" s="675">
        <f>+M26</f>
        <v>0</v>
      </c>
      <c r="N27" s="614">
        <f>+N$14/7</f>
        <v>0</v>
      </c>
      <c r="O27" s="614">
        <f>+O$14/7/2</f>
        <v>0</v>
      </c>
      <c r="P27" s="614"/>
      <c r="Q27" s="614"/>
      <c r="R27" s="614"/>
      <c r="S27" s="639"/>
      <c r="T27" s="639"/>
      <c r="U27" s="639"/>
      <c r="V27" s="639"/>
      <c r="W27" s="639"/>
      <c r="X27" s="639"/>
      <c r="Y27" s="614"/>
      <c r="Z27" s="675"/>
      <c r="AA27" s="145"/>
      <c r="AB27" s="145"/>
      <c r="AC27" s="145"/>
      <c r="AD27" s="145"/>
      <c r="AE27" s="145"/>
      <c r="AF27" s="145"/>
      <c r="AG27" s="145"/>
      <c r="AH27" s="145"/>
    </row>
    <row r="28" spans="1:34" x14ac:dyDescent="0.25">
      <c r="B28" s="3">
        <f t="shared" si="2"/>
        <v>2006</v>
      </c>
      <c r="C28" s="145">
        <f t="shared" si="1"/>
        <v>0</v>
      </c>
      <c r="D28" s="675"/>
      <c r="E28" s="675"/>
      <c r="F28" s="675"/>
      <c r="G28" s="675"/>
      <c r="H28" s="675"/>
      <c r="I28" s="675">
        <f>+I$14/7/2</f>
        <v>0</v>
      </c>
      <c r="J28" s="675">
        <f>+J27</f>
        <v>0</v>
      </c>
      <c r="K28" s="675">
        <f>+K27</f>
        <v>0</v>
      </c>
      <c r="L28" s="675">
        <f>+L27</f>
        <v>0</v>
      </c>
      <c r="M28" s="675">
        <f>+M27</f>
        <v>0</v>
      </c>
      <c r="N28" s="614">
        <f>+N27</f>
        <v>0</v>
      </c>
      <c r="O28" s="614">
        <f>+O$14/7</f>
        <v>0</v>
      </c>
      <c r="P28" s="614">
        <f>+P$14/7/2</f>
        <v>0</v>
      </c>
      <c r="Q28" s="614"/>
      <c r="R28" s="614"/>
      <c r="S28" s="639"/>
      <c r="T28" s="639"/>
      <c r="U28" s="639"/>
      <c r="V28" s="639"/>
      <c r="W28" s="639"/>
      <c r="X28" s="639"/>
      <c r="Y28" s="614"/>
      <c r="Z28" s="675"/>
      <c r="AA28" s="145"/>
      <c r="AB28" s="145"/>
      <c r="AC28" s="145"/>
      <c r="AD28" s="145"/>
      <c r="AE28" s="145"/>
      <c r="AF28" s="145"/>
      <c r="AG28" s="145"/>
      <c r="AH28" s="145"/>
    </row>
    <row r="29" spans="1:34" x14ac:dyDescent="0.25">
      <c r="B29" s="3">
        <f t="shared" si="2"/>
        <v>2007</v>
      </c>
      <c r="C29" s="145">
        <f t="shared" si="1"/>
        <v>0</v>
      </c>
      <c r="D29" s="675"/>
      <c r="E29" s="675"/>
      <c r="F29" s="675"/>
      <c r="G29" s="675"/>
      <c r="H29" s="675"/>
      <c r="I29" s="675"/>
      <c r="J29" s="675">
        <f>+J$14/7/2</f>
        <v>0</v>
      </c>
      <c r="K29" s="675">
        <f>+K28</f>
        <v>0</v>
      </c>
      <c r="L29" s="675">
        <f>+L28</f>
        <v>0</v>
      </c>
      <c r="M29" s="675">
        <f>+M28</f>
        <v>0</v>
      </c>
      <c r="N29" s="614">
        <f>+N28</f>
        <v>0</v>
      </c>
      <c r="O29" s="614">
        <f>+O28</f>
        <v>0</v>
      </c>
      <c r="P29" s="614">
        <f>+P$14/7</f>
        <v>0</v>
      </c>
      <c r="Q29" s="614">
        <f>+Q$14/7/2</f>
        <v>0</v>
      </c>
      <c r="R29" s="614"/>
      <c r="S29" s="639"/>
      <c r="T29" s="639"/>
      <c r="U29" s="639"/>
      <c r="V29" s="639"/>
      <c r="W29" s="639"/>
      <c r="X29" s="639"/>
      <c r="Y29" s="614"/>
      <c r="Z29" s="675"/>
      <c r="AA29" s="145"/>
      <c r="AB29" s="145"/>
      <c r="AC29" s="145"/>
      <c r="AD29" s="145"/>
      <c r="AE29" s="145"/>
      <c r="AF29" s="145"/>
      <c r="AG29" s="145"/>
      <c r="AH29" s="145"/>
    </row>
    <row r="30" spans="1:34" x14ac:dyDescent="0.25">
      <c r="B30" s="3">
        <f t="shared" si="2"/>
        <v>2008</v>
      </c>
      <c r="C30" s="145">
        <f t="shared" si="1"/>
        <v>0</v>
      </c>
      <c r="D30" s="675"/>
      <c r="E30" s="675"/>
      <c r="F30" s="675"/>
      <c r="G30" s="675"/>
      <c r="H30" s="675"/>
      <c r="I30" s="675"/>
      <c r="J30" s="675"/>
      <c r="K30" s="675">
        <f>+K$14/7/2</f>
        <v>0</v>
      </c>
      <c r="L30" s="675">
        <f>+L29</f>
        <v>0</v>
      </c>
      <c r="M30" s="675">
        <f>+M29</f>
        <v>0</v>
      </c>
      <c r="N30" s="614">
        <f>+N29</f>
        <v>0</v>
      </c>
      <c r="O30" s="614">
        <f>+O29</f>
        <v>0</v>
      </c>
      <c r="P30" s="614">
        <f>+P29</f>
        <v>0</v>
      </c>
      <c r="Q30" s="614">
        <f>+Q$14/7</f>
        <v>0</v>
      </c>
      <c r="R30" s="614">
        <f>+R$14/7/2</f>
        <v>0</v>
      </c>
      <c r="S30" s="639"/>
      <c r="T30" s="639"/>
      <c r="U30" s="639"/>
      <c r="V30" s="639"/>
      <c r="W30" s="639"/>
      <c r="X30" s="639"/>
      <c r="Y30" s="614"/>
      <c r="Z30" s="675"/>
      <c r="AA30" s="145"/>
      <c r="AB30" s="145"/>
      <c r="AC30" s="145"/>
      <c r="AD30" s="145"/>
      <c r="AE30" s="145"/>
      <c r="AF30" s="145"/>
      <c r="AG30" s="145"/>
      <c r="AH30" s="145"/>
    </row>
    <row r="31" spans="1:34" x14ac:dyDescent="0.25">
      <c r="B31" s="3">
        <f t="shared" si="2"/>
        <v>2009</v>
      </c>
      <c r="C31" s="145">
        <f t="shared" si="1"/>
        <v>0</v>
      </c>
      <c r="D31" s="675"/>
      <c r="E31" s="675"/>
      <c r="F31" s="675"/>
      <c r="G31" s="675"/>
      <c r="H31" s="675"/>
      <c r="I31" s="675"/>
      <c r="J31" s="675"/>
      <c r="K31" s="675"/>
      <c r="L31" s="675">
        <f>+L$14/7/2</f>
        <v>0</v>
      </c>
      <c r="M31" s="675">
        <f>+M30</f>
        <v>0</v>
      </c>
      <c r="N31" s="614">
        <f>+N30</f>
        <v>0</v>
      </c>
      <c r="O31" s="614">
        <f>+O30</f>
        <v>0</v>
      </c>
      <c r="P31" s="614">
        <f>+P30</f>
        <v>0</v>
      </c>
      <c r="Q31" s="614">
        <f>+Q30</f>
        <v>0</v>
      </c>
      <c r="R31" s="614">
        <f>+R$14/7</f>
        <v>0</v>
      </c>
      <c r="S31" s="639">
        <f>+S$14/7/2</f>
        <v>0</v>
      </c>
      <c r="T31" s="639"/>
      <c r="U31" s="639"/>
      <c r="V31" s="639"/>
      <c r="W31" s="639"/>
      <c r="X31" s="639"/>
      <c r="Y31" s="614"/>
      <c r="Z31" s="675"/>
      <c r="AA31" s="145"/>
      <c r="AB31" s="145"/>
      <c r="AC31" s="145"/>
      <c r="AD31" s="145"/>
      <c r="AE31" s="145"/>
      <c r="AF31" s="145"/>
      <c r="AG31" s="145"/>
      <c r="AH31" s="145"/>
    </row>
    <row r="32" spans="1:34" x14ac:dyDescent="0.25">
      <c r="A32" s="38" t="s">
        <v>59</v>
      </c>
      <c r="B32" s="3">
        <f t="shared" si="2"/>
        <v>2010</v>
      </c>
      <c r="C32" s="145">
        <f t="shared" si="1"/>
        <v>0</v>
      </c>
      <c r="D32" s="675"/>
      <c r="E32" s="675"/>
      <c r="F32" s="675"/>
      <c r="G32" s="675"/>
      <c r="H32" s="675"/>
      <c r="I32" s="675"/>
      <c r="J32" s="675"/>
      <c r="K32" s="675"/>
      <c r="L32" s="675"/>
      <c r="M32" s="675">
        <f>+M$14/7/2</f>
        <v>0</v>
      </c>
      <c r="N32" s="614">
        <f>+N31</f>
        <v>0</v>
      </c>
      <c r="O32" s="614">
        <f>+O31</f>
        <v>0</v>
      </c>
      <c r="P32" s="614">
        <f>+P31</f>
        <v>0</v>
      </c>
      <c r="Q32" s="614">
        <f>+Q31</f>
        <v>0</v>
      </c>
      <c r="R32" s="614">
        <f>+R31</f>
        <v>0</v>
      </c>
      <c r="S32" s="639">
        <f>+S$14/7</f>
        <v>0</v>
      </c>
      <c r="T32" s="639">
        <f>+T$14/7/2</f>
        <v>0</v>
      </c>
      <c r="U32" s="639"/>
      <c r="V32" s="639"/>
      <c r="W32" s="639"/>
      <c r="X32" s="639"/>
      <c r="Y32" s="614"/>
      <c r="Z32" s="675"/>
      <c r="AA32" s="145"/>
      <c r="AB32" s="145"/>
      <c r="AC32" s="145"/>
      <c r="AD32" s="145"/>
      <c r="AE32" s="145"/>
      <c r="AF32" s="145"/>
      <c r="AG32" s="145"/>
      <c r="AH32" s="145"/>
    </row>
    <row r="33" spans="1:34" x14ac:dyDescent="0.25">
      <c r="A33" s="38"/>
      <c r="B33" s="3">
        <f t="shared" si="2"/>
        <v>2011</v>
      </c>
      <c r="C33" s="145">
        <f t="shared" si="1"/>
        <v>0</v>
      </c>
      <c r="D33" s="675"/>
      <c r="E33" s="675"/>
      <c r="F33" s="675"/>
      <c r="G33" s="675"/>
      <c r="H33" s="675"/>
      <c r="I33" s="675"/>
      <c r="J33" s="675"/>
      <c r="K33" s="675"/>
      <c r="L33" s="675"/>
      <c r="M33" s="675"/>
      <c r="N33" s="614">
        <f>+N$14/7/2</f>
        <v>0</v>
      </c>
      <c r="O33" s="614">
        <f>+O32</f>
        <v>0</v>
      </c>
      <c r="P33" s="614">
        <f>+P32</f>
        <v>0</v>
      </c>
      <c r="Q33" s="614">
        <f>+Q32</f>
        <v>0</v>
      </c>
      <c r="R33" s="614">
        <f>+R32</f>
        <v>0</v>
      </c>
      <c r="S33" s="639">
        <f>+S32</f>
        <v>0</v>
      </c>
      <c r="T33" s="639">
        <f>+T$14/7</f>
        <v>0</v>
      </c>
      <c r="U33" s="639">
        <f>+U$14/7/2</f>
        <v>0</v>
      </c>
      <c r="V33" s="639"/>
      <c r="W33" s="639"/>
      <c r="X33" s="639"/>
      <c r="Y33" s="614"/>
      <c r="Z33" s="675"/>
      <c r="AA33" s="145"/>
      <c r="AB33" s="145"/>
      <c r="AC33" s="145"/>
      <c r="AD33" s="145"/>
      <c r="AE33" s="145"/>
      <c r="AF33" s="145"/>
      <c r="AG33" s="145"/>
      <c r="AH33" s="145"/>
    </row>
    <row r="34" spans="1:34" x14ac:dyDescent="0.25">
      <c r="A34" s="38"/>
      <c r="B34" s="3">
        <f t="shared" si="2"/>
        <v>2012</v>
      </c>
      <c r="C34" s="145">
        <f t="shared" si="1"/>
        <v>0</v>
      </c>
      <c r="D34" s="675"/>
      <c r="E34" s="675"/>
      <c r="F34" s="675"/>
      <c r="G34" s="675"/>
      <c r="H34" s="675"/>
      <c r="I34" s="675"/>
      <c r="J34" s="675"/>
      <c r="K34" s="675"/>
      <c r="L34" s="675"/>
      <c r="M34" s="675"/>
      <c r="N34" s="614"/>
      <c r="O34" s="614">
        <f>+O$14/7/2</f>
        <v>0</v>
      </c>
      <c r="P34" s="614">
        <f>+P33</f>
        <v>0</v>
      </c>
      <c r="Q34" s="614">
        <f>+Q33</f>
        <v>0</v>
      </c>
      <c r="R34" s="614">
        <f>+R33</f>
        <v>0</v>
      </c>
      <c r="S34" s="639">
        <f>+S33</f>
        <v>0</v>
      </c>
      <c r="T34" s="639">
        <f>+T$14/7</f>
        <v>0</v>
      </c>
      <c r="U34" s="639">
        <f>+U$14/7</f>
        <v>0</v>
      </c>
      <c r="V34" s="639">
        <f>+V$14/7/2</f>
        <v>0</v>
      </c>
      <c r="W34" s="639"/>
      <c r="X34" s="639"/>
      <c r="Y34" s="614"/>
      <c r="Z34" s="675"/>
      <c r="AA34" s="145"/>
      <c r="AB34" s="145"/>
      <c r="AC34" s="145"/>
      <c r="AD34" s="145"/>
      <c r="AE34" s="145"/>
      <c r="AF34" s="145"/>
      <c r="AG34" s="145"/>
      <c r="AH34" s="145"/>
    </row>
    <row r="35" spans="1:34" x14ac:dyDescent="0.25">
      <c r="A35" s="38"/>
      <c r="B35" s="3">
        <f t="shared" si="2"/>
        <v>2013</v>
      </c>
      <c r="C35" s="145">
        <f t="shared" si="1"/>
        <v>0</v>
      </c>
      <c r="D35" s="675"/>
      <c r="E35" s="675"/>
      <c r="F35" s="675"/>
      <c r="G35" s="675"/>
      <c r="H35" s="675"/>
      <c r="I35" s="675"/>
      <c r="J35" s="675"/>
      <c r="K35" s="675"/>
      <c r="L35" s="675"/>
      <c r="M35" s="675"/>
      <c r="N35" s="614"/>
      <c r="O35" s="614"/>
      <c r="P35" s="614">
        <f>P14/7/2</f>
        <v>0</v>
      </c>
      <c r="Q35" s="614">
        <f>Q14</f>
        <v>0</v>
      </c>
      <c r="R35" s="614">
        <f t="shared" ref="R35:U36" si="3">R34</f>
        <v>0</v>
      </c>
      <c r="S35" s="639">
        <f t="shared" si="3"/>
        <v>0</v>
      </c>
      <c r="T35" s="639">
        <f t="shared" si="3"/>
        <v>0</v>
      </c>
      <c r="U35" s="639">
        <f t="shared" si="3"/>
        <v>0</v>
      </c>
      <c r="V35" s="639">
        <f>V14/7</f>
        <v>0</v>
      </c>
      <c r="W35" s="639">
        <f>W14/7/2</f>
        <v>0</v>
      </c>
      <c r="X35" s="639"/>
      <c r="Y35" s="614"/>
      <c r="Z35" s="675"/>
      <c r="AA35" s="145"/>
      <c r="AB35" s="145"/>
      <c r="AC35" s="145"/>
      <c r="AD35" s="145"/>
      <c r="AE35" s="145"/>
      <c r="AF35" s="145"/>
      <c r="AG35" s="145"/>
      <c r="AH35" s="145"/>
    </row>
    <row r="36" spans="1:34" x14ac:dyDescent="0.25">
      <c r="A36" s="38"/>
      <c r="B36" s="3">
        <f t="shared" si="2"/>
        <v>2014</v>
      </c>
      <c r="C36" s="145">
        <f t="shared" si="1"/>
        <v>-11956.926871428572</v>
      </c>
      <c r="D36" s="675"/>
      <c r="E36" s="675"/>
      <c r="F36" s="675"/>
      <c r="G36" s="675"/>
      <c r="H36" s="675"/>
      <c r="I36" s="675"/>
      <c r="J36" s="675"/>
      <c r="K36" s="675"/>
      <c r="L36" s="675"/>
      <c r="M36" s="675"/>
      <c r="N36" s="614"/>
      <c r="O36" s="614"/>
      <c r="P36" s="614"/>
      <c r="Q36" s="614">
        <f>Q14/7/2</f>
        <v>0</v>
      </c>
      <c r="R36" s="614">
        <f t="shared" si="3"/>
        <v>0</v>
      </c>
      <c r="S36" s="639">
        <f t="shared" si="3"/>
        <v>0</v>
      </c>
      <c r="T36" s="639">
        <f t="shared" si="3"/>
        <v>0</v>
      </c>
      <c r="U36" s="639">
        <f t="shared" si="3"/>
        <v>0</v>
      </c>
      <c r="V36" s="639">
        <f>V35</f>
        <v>0</v>
      </c>
      <c r="W36" s="639">
        <f>W14/7</f>
        <v>0</v>
      </c>
      <c r="X36" s="639">
        <f>$X$14/7/2</f>
        <v>11956.926871428572</v>
      </c>
      <c r="Y36" s="614"/>
      <c r="Z36" s="675"/>
      <c r="AA36" s="145"/>
      <c r="AB36" s="145"/>
      <c r="AC36" s="145"/>
      <c r="AD36" s="145"/>
      <c r="AE36" s="145"/>
      <c r="AF36" s="145"/>
      <c r="AG36" s="145"/>
      <c r="AH36" s="145"/>
    </row>
    <row r="37" spans="1:34" x14ac:dyDescent="0.25">
      <c r="A37" s="38"/>
      <c r="B37" s="3">
        <f t="shared" si="2"/>
        <v>2015</v>
      </c>
      <c r="C37" s="145">
        <f t="shared" si="1"/>
        <v>-23913.853742857144</v>
      </c>
      <c r="D37" s="675"/>
      <c r="E37" s="675"/>
      <c r="F37" s="675"/>
      <c r="G37" s="675"/>
      <c r="H37" s="675"/>
      <c r="I37" s="675"/>
      <c r="J37" s="675"/>
      <c r="K37" s="675"/>
      <c r="L37" s="675"/>
      <c r="M37" s="675"/>
      <c r="N37" s="614"/>
      <c r="O37" s="614"/>
      <c r="P37" s="614"/>
      <c r="Q37" s="614"/>
      <c r="R37" s="614">
        <f>R14/7/2</f>
        <v>0</v>
      </c>
      <c r="S37" s="639">
        <f>S36</f>
        <v>0</v>
      </c>
      <c r="T37" s="639">
        <f>T36</f>
        <v>0</v>
      </c>
      <c r="U37" s="639">
        <f>U36</f>
        <v>0</v>
      </c>
      <c r="V37" s="639">
        <f>V36</f>
        <v>0</v>
      </c>
      <c r="W37" s="639">
        <f>W36</f>
        <v>0</v>
      </c>
      <c r="X37" s="639">
        <f>$X$14/7</f>
        <v>23913.853742857144</v>
      </c>
      <c r="Y37" s="614">
        <f>Y14/7/2</f>
        <v>0</v>
      </c>
      <c r="Z37" s="675"/>
      <c r="AA37" s="145"/>
      <c r="AB37" s="145"/>
      <c r="AC37" s="145"/>
      <c r="AD37" s="145"/>
      <c r="AE37" s="145"/>
      <c r="AF37" s="145"/>
      <c r="AG37" s="145"/>
      <c r="AH37" s="145"/>
    </row>
    <row r="38" spans="1:34" x14ac:dyDescent="0.25">
      <c r="A38" s="38"/>
      <c r="B38" s="3">
        <f t="shared" si="2"/>
        <v>2016</v>
      </c>
      <c r="C38" s="145">
        <f t="shared" si="1"/>
        <v>-23913.853742857144</v>
      </c>
      <c r="D38" s="675"/>
      <c r="E38" s="675"/>
      <c r="F38" s="675"/>
      <c r="G38" s="675"/>
      <c r="H38" s="675"/>
      <c r="I38" s="675"/>
      <c r="J38" s="675"/>
      <c r="K38" s="675"/>
      <c r="L38" s="675"/>
      <c r="M38" s="675"/>
      <c r="N38" s="614"/>
      <c r="O38" s="614"/>
      <c r="P38" s="614"/>
      <c r="Q38" s="614"/>
      <c r="R38" s="614"/>
      <c r="S38" s="639"/>
      <c r="T38" s="639"/>
      <c r="U38" s="639"/>
      <c r="V38" s="639"/>
      <c r="W38" s="639"/>
      <c r="X38" s="639">
        <f t="shared" ref="X38:X42" si="4">$X$14/7</f>
        <v>23913.853742857144</v>
      </c>
      <c r="Y38" s="614"/>
      <c r="Z38" s="675"/>
      <c r="AA38" s="145"/>
      <c r="AB38" s="145"/>
      <c r="AC38" s="145"/>
      <c r="AD38" s="145"/>
      <c r="AE38" s="145"/>
      <c r="AF38" s="145"/>
      <c r="AG38" s="145"/>
      <c r="AH38" s="145"/>
    </row>
    <row r="39" spans="1:34" x14ac:dyDescent="0.25">
      <c r="A39" s="38"/>
      <c r="B39" s="3">
        <f t="shared" si="2"/>
        <v>2017</v>
      </c>
      <c r="C39" s="145">
        <f t="shared" si="1"/>
        <v>-23913.853742857144</v>
      </c>
      <c r="D39" s="675"/>
      <c r="E39" s="675"/>
      <c r="F39" s="675"/>
      <c r="G39" s="675"/>
      <c r="H39" s="675"/>
      <c r="I39" s="675"/>
      <c r="J39" s="675"/>
      <c r="K39" s="675"/>
      <c r="L39" s="675"/>
      <c r="M39" s="675"/>
      <c r="N39" s="614"/>
      <c r="O39" s="614"/>
      <c r="P39" s="614"/>
      <c r="Q39" s="614"/>
      <c r="R39" s="614"/>
      <c r="S39" s="639"/>
      <c r="T39" s="639"/>
      <c r="U39" s="639"/>
      <c r="V39" s="639"/>
      <c r="W39" s="639"/>
      <c r="X39" s="639">
        <f t="shared" si="4"/>
        <v>23913.853742857144</v>
      </c>
      <c r="Y39" s="614"/>
      <c r="Z39" s="675"/>
      <c r="AA39" s="145"/>
      <c r="AB39" s="145"/>
      <c r="AC39" s="145"/>
      <c r="AD39" s="145"/>
      <c r="AE39" s="145"/>
      <c r="AF39" s="145"/>
      <c r="AG39" s="145"/>
      <c r="AH39" s="145"/>
    </row>
    <row r="40" spans="1:34" x14ac:dyDescent="0.25">
      <c r="A40" s="38"/>
      <c r="B40" s="3">
        <f t="shared" si="2"/>
        <v>2018</v>
      </c>
      <c r="C40" s="145">
        <f t="shared" si="1"/>
        <v>-23913.853742857144</v>
      </c>
      <c r="D40" s="675"/>
      <c r="E40" s="675"/>
      <c r="F40" s="675"/>
      <c r="G40" s="675"/>
      <c r="H40" s="675"/>
      <c r="I40" s="675"/>
      <c r="J40" s="675"/>
      <c r="K40" s="675"/>
      <c r="L40" s="675"/>
      <c r="M40" s="675"/>
      <c r="N40" s="614"/>
      <c r="O40" s="614"/>
      <c r="P40" s="614"/>
      <c r="Q40" s="614"/>
      <c r="R40" s="614"/>
      <c r="S40" s="639"/>
      <c r="T40" s="639"/>
      <c r="U40" s="639"/>
      <c r="V40" s="639"/>
      <c r="W40" s="639"/>
      <c r="X40" s="639">
        <f t="shared" si="4"/>
        <v>23913.853742857144</v>
      </c>
      <c r="Y40" s="614"/>
      <c r="Z40" s="675"/>
      <c r="AA40" s="145"/>
      <c r="AB40" s="145"/>
      <c r="AC40" s="145"/>
      <c r="AD40" s="145"/>
      <c r="AE40" s="145"/>
      <c r="AF40" s="145"/>
      <c r="AG40" s="145"/>
      <c r="AH40" s="145"/>
    </row>
    <row r="41" spans="1:34" x14ac:dyDescent="0.25">
      <c r="A41" s="38"/>
      <c r="B41" s="3">
        <f t="shared" si="2"/>
        <v>2019</v>
      </c>
      <c r="C41" s="145">
        <f t="shared" si="1"/>
        <v>-23913.853742857144</v>
      </c>
      <c r="D41" s="675"/>
      <c r="E41" s="675"/>
      <c r="F41" s="675"/>
      <c r="G41" s="675"/>
      <c r="H41" s="675"/>
      <c r="I41" s="675"/>
      <c r="J41" s="675"/>
      <c r="K41" s="675"/>
      <c r="L41" s="675"/>
      <c r="M41" s="675"/>
      <c r="N41" s="614"/>
      <c r="O41" s="614"/>
      <c r="P41" s="614"/>
      <c r="Q41" s="614"/>
      <c r="R41" s="614"/>
      <c r="S41" s="639"/>
      <c r="T41" s="639"/>
      <c r="U41" s="639"/>
      <c r="V41" s="639"/>
      <c r="W41" s="639"/>
      <c r="X41" s="639">
        <f t="shared" si="4"/>
        <v>23913.853742857144</v>
      </c>
      <c r="Y41" s="614"/>
      <c r="Z41" s="675"/>
      <c r="AA41" s="145"/>
      <c r="AB41" s="145"/>
      <c r="AC41" s="145"/>
      <c r="AD41" s="145"/>
      <c r="AE41" s="145"/>
      <c r="AF41" s="145"/>
      <c r="AG41" s="145"/>
      <c r="AH41" s="145"/>
    </row>
    <row r="42" spans="1:34" x14ac:dyDescent="0.25">
      <c r="A42" s="38"/>
      <c r="B42" s="3">
        <f t="shared" si="2"/>
        <v>2020</v>
      </c>
      <c r="C42" s="145">
        <f t="shared" si="1"/>
        <v>-23913.853742857144</v>
      </c>
      <c r="D42" s="675"/>
      <c r="E42" s="675"/>
      <c r="F42" s="675"/>
      <c r="G42" s="675"/>
      <c r="H42" s="675"/>
      <c r="I42" s="675"/>
      <c r="J42" s="675"/>
      <c r="K42" s="675"/>
      <c r="L42" s="675"/>
      <c r="M42" s="675"/>
      <c r="N42" s="614"/>
      <c r="O42" s="614"/>
      <c r="P42" s="614"/>
      <c r="Q42" s="614"/>
      <c r="R42" s="614"/>
      <c r="S42" s="639"/>
      <c r="T42" s="639"/>
      <c r="U42" s="639"/>
      <c r="V42" s="639"/>
      <c r="W42" s="639"/>
      <c r="X42" s="639">
        <f t="shared" si="4"/>
        <v>23913.853742857144</v>
      </c>
      <c r="Y42" s="614"/>
      <c r="Z42" s="675"/>
      <c r="AA42" s="145"/>
      <c r="AB42" s="145"/>
      <c r="AC42" s="145"/>
      <c r="AD42" s="145"/>
      <c r="AE42" s="145"/>
      <c r="AF42" s="145"/>
      <c r="AG42" s="145"/>
      <c r="AH42" s="145"/>
    </row>
    <row r="43" spans="1:34" x14ac:dyDescent="0.25">
      <c r="A43" s="38"/>
      <c r="B43" s="3">
        <f t="shared" si="2"/>
        <v>2021</v>
      </c>
      <c r="C43" s="145">
        <f t="shared" si="1"/>
        <v>-11956.926871428572</v>
      </c>
      <c r="D43" s="675"/>
      <c r="E43" s="675"/>
      <c r="F43" s="675"/>
      <c r="G43" s="675"/>
      <c r="H43" s="675"/>
      <c r="I43" s="675"/>
      <c r="J43" s="675"/>
      <c r="K43" s="675"/>
      <c r="L43" s="675"/>
      <c r="M43" s="675"/>
      <c r="N43" s="614"/>
      <c r="O43" s="614"/>
      <c r="P43" s="614"/>
      <c r="Q43" s="614"/>
      <c r="R43" s="614"/>
      <c r="S43" s="639"/>
      <c r="T43" s="639"/>
      <c r="U43" s="639"/>
      <c r="V43" s="639"/>
      <c r="W43" s="639"/>
      <c r="X43" s="639">
        <f>$X$14/7/2</f>
        <v>11956.926871428572</v>
      </c>
      <c r="Y43" s="614"/>
      <c r="Z43" s="675"/>
      <c r="AA43" s="145"/>
      <c r="AB43" s="145"/>
      <c r="AC43" s="145"/>
      <c r="AD43" s="145"/>
      <c r="AE43" s="145"/>
      <c r="AF43" s="145"/>
      <c r="AG43" s="145"/>
      <c r="AH43" s="145"/>
    </row>
    <row r="44" spans="1:34" x14ac:dyDescent="0.25">
      <c r="A44" s="38"/>
      <c r="B44" s="3">
        <f t="shared" si="2"/>
        <v>2022</v>
      </c>
      <c r="C44" s="145">
        <f t="shared" si="1"/>
        <v>0</v>
      </c>
      <c r="D44" s="675"/>
      <c r="E44" s="675"/>
      <c r="F44" s="675"/>
      <c r="G44" s="675"/>
      <c r="H44" s="675"/>
      <c r="I44" s="675"/>
      <c r="J44" s="675"/>
      <c r="K44" s="675"/>
      <c r="L44" s="675"/>
      <c r="M44" s="675"/>
      <c r="N44" s="614"/>
      <c r="O44" s="614"/>
      <c r="P44" s="614"/>
      <c r="Q44" s="614"/>
      <c r="R44" s="614"/>
      <c r="S44" s="639"/>
      <c r="T44" s="639"/>
      <c r="U44" s="639"/>
      <c r="V44" s="639"/>
      <c r="W44" s="639"/>
      <c r="X44" s="639"/>
      <c r="Y44" s="614"/>
      <c r="Z44" s="675"/>
      <c r="AA44" s="145"/>
      <c r="AB44" s="145"/>
      <c r="AC44" s="145"/>
      <c r="AD44" s="145"/>
      <c r="AE44" s="145"/>
      <c r="AF44" s="145"/>
      <c r="AG44" s="145"/>
      <c r="AH44" s="145"/>
    </row>
    <row r="45" spans="1:34" x14ac:dyDescent="0.25">
      <c r="A45" s="38"/>
      <c r="B45" s="3">
        <f t="shared" si="2"/>
        <v>2023</v>
      </c>
      <c r="C45" s="145">
        <f t="shared" si="1"/>
        <v>-3297.2142857142858</v>
      </c>
      <c r="D45" s="675"/>
      <c r="E45" s="675"/>
      <c r="F45" s="675"/>
      <c r="G45" s="675"/>
      <c r="H45" s="675"/>
      <c r="I45" s="675"/>
      <c r="J45" s="675"/>
      <c r="K45" s="675"/>
      <c r="L45" s="675"/>
      <c r="M45" s="675"/>
      <c r="N45" s="614"/>
      <c r="O45" s="614"/>
      <c r="P45" s="614"/>
      <c r="Q45" s="614"/>
      <c r="R45" s="614"/>
      <c r="S45" s="639"/>
      <c r="T45" s="639"/>
      <c r="U45" s="639"/>
      <c r="V45" s="639"/>
      <c r="W45" s="639"/>
      <c r="X45" s="639"/>
      <c r="Y45" s="614"/>
      <c r="Z45" s="675"/>
      <c r="AA45" s="145"/>
      <c r="AB45" s="145"/>
      <c r="AC45" s="145"/>
      <c r="AD45" s="145"/>
      <c r="AE45" s="145"/>
      <c r="AF45" s="145"/>
      <c r="AG45" s="145">
        <f>$AG$14/7/2</f>
        <v>3297.2142857142858</v>
      </c>
      <c r="AH45" s="145"/>
    </row>
    <row r="46" spans="1:34" x14ac:dyDescent="0.25">
      <c r="A46" s="38"/>
      <c r="B46" s="3">
        <f t="shared" si="2"/>
        <v>2024</v>
      </c>
      <c r="C46" s="145">
        <f t="shared" si="1"/>
        <v>-6594.4285714285716</v>
      </c>
      <c r="D46" s="675"/>
      <c r="E46" s="675"/>
      <c r="F46" s="675"/>
      <c r="G46" s="675"/>
      <c r="H46" s="675"/>
      <c r="I46" s="675"/>
      <c r="J46" s="675"/>
      <c r="K46" s="675"/>
      <c r="L46" s="675"/>
      <c r="M46" s="675"/>
      <c r="N46" s="614"/>
      <c r="O46" s="614"/>
      <c r="P46" s="614"/>
      <c r="Q46" s="614"/>
      <c r="R46" s="614"/>
      <c r="S46" s="639"/>
      <c r="T46" s="639"/>
      <c r="U46" s="639"/>
      <c r="V46" s="639"/>
      <c r="W46" s="639"/>
      <c r="X46" s="639"/>
      <c r="Y46" s="614"/>
      <c r="Z46" s="675"/>
      <c r="AA46" s="145"/>
      <c r="AB46" s="145"/>
      <c r="AC46" s="145"/>
      <c r="AD46" s="145"/>
      <c r="AE46" s="145"/>
      <c r="AF46" s="145"/>
      <c r="AG46" s="145">
        <f>$AG$14/7</f>
        <v>6594.4285714285716</v>
      </c>
      <c r="AH46" s="145"/>
    </row>
    <row r="47" spans="1:34" x14ac:dyDescent="0.25">
      <c r="A47" s="38"/>
      <c r="B47" s="3"/>
      <c r="C47" s="637"/>
      <c r="D47" s="690"/>
      <c r="E47" s="690"/>
      <c r="F47" s="690"/>
      <c r="G47" s="690"/>
      <c r="H47" s="690"/>
      <c r="I47" s="690"/>
      <c r="J47" s="690"/>
      <c r="K47" s="690"/>
      <c r="L47" s="690"/>
      <c r="M47" s="690"/>
      <c r="N47" s="690"/>
      <c r="O47" s="690"/>
      <c r="P47" s="690"/>
      <c r="Q47" s="690"/>
      <c r="R47" s="690"/>
      <c r="S47" s="690"/>
      <c r="T47" s="690"/>
      <c r="U47" s="676"/>
      <c r="V47" s="677"/>
      <c r="W47" s="677"/>
      <c r="X47" s="677"/>
      <c r="Y47" s="675"/>
      <c r="Z47" s="675"/>
      <c r="AA47" s="145"/>
      <c r="AB47" s="145"/>
      <c r="AC47" s="641"/>
      <c r="AD47" s="641"/>
      <c r="AE47" s="641"/>
      <c r="AF47" s="641"/>
      <c r="AG47" s="641"/>
      <c r="AH47" s="145"/>
    </row>
    <row r="48" spans="1:34" x14ac:dyDescent="0.25">
      <c r="A48" s="38" t="s">
        <v>62</v>
      </c>
      <c r="B48" s="297">
        <f>SUM(D48:AH48)</f>
        <v>36269.357142857145</v>
      </c>
      <c r="C48" s="677">
        <f>SUM(C16:C47)</f>
        <v>-177288.6190571429</v>
      </c>
      <c r="D48" s="675">
        <f>-SUM(D16:D47)+D14</f>
        <v>0</v>
      </c>
      <c r="E48" s="675">
        <f t="shared" ref="E48:T48" si="5">-SUM(E16:E47)+E14</f>
        <v>0</v>
      </c>
      <c r="F48" s="675">
        <f t="shared" si="5"/>
        <v>0</v>
      </c>
      <c r="G48" s="675">
        <f t="shared" si="5"/>
        <v>0</v>
      </c>
      <c r="H48" s="675">
        <f t="shared" si="5"/>
        <v>0</v>
      </c>
      <c r="I48" s="675">
        <f t="shared" si="5"/>
        <v>0</v>
      </c>
      <c r="J48" s="675">
        <f t="shared" si="5"/>
        <v>0</v>
      </c>
      <c r="K48" s="675">
        <f t="shared" si="5"/>
        <v>0</v>
      </c>
      <c r="L48" s="675">
        <f t="shared" si="5"/>
        <v>0</v>
      </c>
      <c r="M48" s="675">
        <f t="shared" si="5"/>
        <v>0</v>
      </c>
      <c r="N48" s="675">
        <f t="shared" si="5"/>
        <v>0</v>
      </c>
      <c r="O48" s="675">
        <f t="shared" si="5"/>
        <v>0</v>
      </c>
      <c r="P48" s="675">
        <f t="shared" si="5"/>
        <v>0</v>
      </c>
      <c r="Q48" s="675">
        <f t="shared" si="5"/>
        <v>0</v>
      </c>
      <c r="R48" s="675">
        <f t="shared" si="5"/>
        <v>0</v>
      </c>
      <c r="S48" s="675">
        <f t="shared" si="5"/>
        <v>0</v>
      </c>
      <c r="T48" s="675">
        <f t="shared" si="5"/>
        <v>0</v>
      </c>
      <c r="U48" s="719">
        <f>-SUM(U16:U47)+U14</f>
        <v>0</v>
      </c>
      <c r="V48" s="719">
        <f t="shared" ref="V48:AH48" si="6">-SUM(V16:V47)+V14</f>
        <v>0</v>
      </c>
      <c r="W48" s="719">
        <f t="shared" si="6"/>
        <v>0</v>
      </c>
      <c r="X48" s="719">
        <f t="shared" si="6"/>
        <v>0</v>
      </c>
      <c r="Y48" s="719">
        <f t="shared" si="6"/>
        <v>0</v>
      </c>
      <c r="Z48" s="719">
        <f t="shared" si="6"/>
        <v>0</v>
      </c>
      <c r="AA48" s="719">
        <f t="shared" si="6"/>
        <v>0</v>
      </c>
      <c r="AB48" s="719">
        <f t="shared" si="6"/>
        <v>0</v>
      </c>
      <c r="AC48" s="719">
        <f t="shared" si="6"/>
        <v>0</v>
      </c>
      <c r="AD48" s="719">
        <f t="shared" si="6"/>
        <v>0</v>
      </c>
      <c r="AE48" s="719">
        <f t="shared" si="6"/>
        <v>0</v>
      </c>
      <c r="AF48" s="719">
        <f t="shared" si="6"/>
        <v>0</v>
      </c>
      <c r="AG48" s="719">
        <f t="shared" si="6"/>
        <v>36269.357142857145</v>
      </c>
      <c r="AH48" s="719">
        <f t="shared" si="6"/>
        <v>0</v>
      </c>
    </row>
    <row r="49" spans="1:34" x14ac:dyDescent="0.25">
      <c r="A49" s="38"/>
      <c r="B49" s="275"/>
      <c r="C49" s="728"/>
      <c r="D49" s="675"/>
      <c r="E49" s="675"/>
      <c r="F49" s="675"/>
      <c r="G49" s="675"/>
      <c r="H49" s="675"/>
      <c r="I49" s="675"/>
      <c r="J49" s="675"/>
      <c r="K49" s="675"/>
      <c r="L49" s="675"/>
      <c r="M49" s="675"/>
      <c r="N49" s="675"/>
      <c r="O49" s="675"/>
      <c r="P49" s="675"/>
      <c r="Q49" s="675"/>
      <c r="R49" s="675"/>
      <c r="S49" s="675"/>
      <c r="T49" s="675"/>
      <c r="U49" s="675"/>
      <c r="V49" s="675"/>
      <c r="W49" s="675"/>
      <c r="X49" s="675"/>
      <c r="Y49" s="675"/>
      <c r="Z49" s="675"/>
      <c r="AA49" s="145"/>
      <c r="AB49" s="145"/>
      <c r="AC49" s="145"/>
      <c r="AD49" s="145"/>
      <c r="AE49" s="145"/>
      <c r="AF49" s="145"/>
      <c r="AG49" s="145"/>
      <c r="AH49" s="145"/>
    </row>
    <row r="50" spans="1:34" x14ac:dyDescent="0.25">
      <c r="A50" s="39" t="s">
        <v>63</v>
      </c>
      <c r="B50" s="3"/>
      <c r="C50" s="736">
        <f>+C14+C48</f>
        <v>36269.357142857101</v>
      </c>
      <c r="D50" s="675"/>
      <c r="E50" s="675"/>
      <c r="F50" s="675"/>
      <c r="G50" s="675"/>
      <c r="H50" s="675"/>
      <c r="I50" s="675"/>
      <c r="J50" s="675"/>
      <c r="K50" s="675"/>
      <c r="L50" s="675"/>
      <c r="M50" s="675"/>
      <c r="N50" s="675"/>
      <c r="O50" s="675"/>
      <c r="P50" s="675"/>
      <c r="Q50" s="675"/>
      <c r="R50" s="675"/>
      <c r="S50" s="675"/>
      <c r="T50" s="675"/>
      <c r="U50" s="675"/>
      <c r="V50" s="675"/>
      <c r="W50" s="675"/>
      <c r="X50" s="675"/>
      <c r="Y50" s="675"/>
      <c r="Z50" s="675"/>
      <c r="AA50" s="145"/>
      <c r="AB50" s="145"/>
      <c r="AC50" s="145"/>
      <c r="AD50" s="145"/>
      <c r="AE50" s="145"/>
      <c r="AF50" s="145"/>
      <c r="AG50" s="145"/>
      <c r="AH50" s="145"/>
    </row>
    <row r="51" spans="1:34" x14ac:dyDescent="0.25">
      <c r="A51" s="3"/>
      <c r="B51" s="3"/>
      <c r="C51" s="736"/>
      <c r="D51" s="675"/>
      <c r="E51" s="675"/>
      <c r="F51" s="675"/>
      <c r="G51" s="675"/>
      <c r="H51" s="675"/>
      <c r="I51" s="675"/>
      <c r="J51" s="675"/>
      <c r="K51" s="675"/>
      <c r="L51" s="675"/>
      <c r="M51" s="675"/>
      <c r="N51" s="675"/>
      <c r="O51" s="675"/>
      <c r="P51" s="675"/>
      <c r="Q51" s="675"/>
      <c r="R51" s="675"/>
      <c r="S51" s="675"/>
      <c r="T51" s="675"/>
      <c r="U51" s="675"/>
      <c r="V51" s="675"/>
      <c r="W51" s="675"/>
      <c r="X51" s="675"/>
      <c r="Y51" s="675"/>
      <c r="Z51" s="675"/>
      <c r="AA51" s="145"/>
      <c r="AB51" s="145"/>
      <c r="AC51" s="145"/>
      <c r="AD51" s="145"/>
      <c r="AE51" s="145"/>
      <c r="AF51" s="145"/>
      <c r="AG51" s="145"/>
      <c r="AH51" s="145"/>
    </row>
    <row r="52" spans="1:34" x14ac:dyDescent="0.25">
      <c r="A52" s="3"/>
      <c r="B52" s="36"/>
      <c r="C52" s="736"/>
      <c r="D52" s="675"/>
      <c r="E52" s="675"/>
      <c r="F52" s="675"/>
      <c r="G52" s="675"/>
      <c r="H52" s="675"/>
      <c r="I52" s="675"/>
      <c r="J52" s="675"/>
      <c r="K52" s="675"/>
      <c r="L52" s="675"/>
      <c r="M52" s="675"/>
      <c r="N52" s="675"/>
      <c r="O52" s="675"/>
      <c r="P52" s="675"/>
      <c r="Q52" s="675"/>
      <c r="R52" s="675"/>
      <c r="S52" s="675"/>
      <c r="T52" s="675"/>
      <c r="U52" s="675"/>
      <c r="V52" s="675"/>
      <c r="W52" s="675"/>
      <c r="X52" s="675"/>
      <c r="Y52" s="675"/>
      <c r="Z52" s="675"/>
      <c r="AA52" s="145"/>
      <c r="AB52" s="145"/>
      <c r="AC52" s="145"/>
      <c r="AD52" s="145"/>
      <c r="AE52" s="145"/>
      <c r="AF52" s="145"/>
      <c r="AG52" s="145"/>
      <c r="AH52" s="145"/>
    </row>
    <row r="53" spans="1:34" x14ac:dyDescent="0.25">
      <c r="A53" s="3"/>
      <c r="B53" s="3"/>
      <c r="C53" s="3"/>
      <c r="E53" s="297"/>
      <c r="F53" s="301"/>
      <c r="G53" s="301"/>
      <c r="H53" s="301"/>
      <c r="I53" s="301"/>
      <c r="J53" s="301"/>
      <c r="K53" s="301"/>
      <c r="L53" s="301"/>
      <c r="M53" s="301"/>
      <c r="N53" s="297">
        <f>SUM(E32:E53)</f>
        <v>0</v>
      </c>
      <c r="O53" s="301"/>
      <c r="P53" s="301"/>
      <c r="Q53" s="301"/>
      <c r="R53" s="301"/>
      <c r="S53" s="301"/>
    </row>
    <row r="54" spans="1:34" x14ac:dyDescent="0.25">
      <c r="B54" s="3"/>
      <c r="C54" s="3"/>
      <c r="E54" s="301"/>
      <c r="F54" s="301"/>
      <c r="G54" s="301"/>
      <c r="H54" s="301"/>
      <c r="I54" s="301"/>
      <c r="J54" s="301"/>
      <c r="K54" s="301"/>
      <c r="L54" s="301"/>
      <c r="M54" s="301"/>
      <c r="N54" s="301"/>
      <c r="O54" s="301"/>
      <c r="P54" s="301"/>
      <c r="Q54" s="301"/>
      <c r="R54" s="301"/>
      <c r="S54" s="301"/>
    </row>
    <row r="55" spans="1:34" x14ac:dyDescent="0.25">
      <c r="E55" s="301"/>
      <c r="F55" s="301"/>
      <c r="G55" s="301"/>
      <c r="H55" s="301"/>
      <c r="I55" s="301"/>
      <c r="J55" s="301"/>
      <c r="K55" s="301"/>
      <c r="L55" s="301"/>
      <c r="M55" s="301"/>
      <c r="N55" s="301"/>
      <c r="O55" s="301"/>
      <c r="P55" s="301"/>
      <c r="Q55" s="301"/>
      <c r="R55" s="301"/>
      <c r="S55" s="301"/>
    </row>
    <row r="56" spans="1:34" x14ac:dyDescent="0.25">
      <c r="E56" s="301"/>
      <c r="F56" s="301"/>
      <c r="G56" s="301"/>
      <c r="H56" s="301"/>
      <c r="I56" s="301"/>
      <c r="J56" s="301"/>
      <c r="K56" s="301"/>
      <c r="L56" s="301"/>
      <c r="M56" s="301"/>
      <c r="N56" s="301"/>
      <c r="O56" s="301"/>
      <c r="P56" s="301"/>
      <c r="Q56" s="301"/>
      <c r="R56" s="301"/>
      <c r="S56" s="301"/>
    </row>
    <row r="57" spans="1:34" x14ac:dyDescent="0.25">
      <c r="E57" s="301"/>
      <c r="F57" s="301"/>
      <c r="G57" s="301"/>
      <c r="H57" s="301"/>
      <c r="I57" s="301"/>
      <c r="J57" s="301"/>
      <c r="K57" s="301"/>
      <c r="L57" s="301"/>
      <c r="M57" s="301"/>
      <c r="N57" s="301"/>
      <c r="O57" s="301"/>
      <c r="P57" s="301"/>
      <c r="Q57" s="301"/>
      <c r="R57" s="301"/>
      <c r="S57" s="301"/>
    </row>
    <row r="58" spans="1:34" x14ac:dyDescent="0.25">
      <c r="E58" s="301"/>
      <c r="F58" s="301"/>
      <c r="G58" s="301"/>
      <c r="H58" s="301"/>
      <c r="I58" s="301"/>
      <c r="J58" s="301"/>
      <c r="K58" s="301"/>
      <c r="L58" s="301"/>
      <c r="M58" s="301"/>
      <c r="N58" s="301"/>
      <c r="O58" s="301"/>
      <c r="P58" s="301"/>
      <c r="Q58" s="301"/>
      <c r="R58" s="301"/>
      <c r="S58" s="301"/>
    </row>
    <row r="59" spans="1:34" x14ac:dyDescent="0.25">
      <c r="E59" s="301"/>
      <c r="F59" s="301"/>
      <c r="G59" s="301"/>
      <c r="H59" s="301"/>
      <c r="I59" s="301"/>
      <c r="J59" s="301"/>
      <c r="K59" s="301"/>
      <c r="L59" s="301"/>
      <c r="M59" s="301"/>
      <c r="N59" s="301"/>
      <c r="O59" s="301"/>
      <c r="P59" s="301"/>
      <c r="Q59" s="301"/>
      <c r="R59" s="301"/>
      <c r="S59" s="301"/>
    </row>
    <row r="60" spans="1:34" x14ac:dyDescent="0.25">
      <c r="E60" s="301"/>
      <c r="F60" s="301"/>
      <c r="G60" s="301"/>
      <c r="H60" s="301"/>
      <c r="I60" s="301"/>
      <c r="J60" s="301"/>
      <c r="K60" s="301"/>
      <c r="L60" s="301"/>
      <c r="M60" s="301"/>
      <c r="N60" s="301"/>
      <c r="O60" s="301"/>
      <c r="P60" s="301"/>
      <c r="Q60" s="301"/>
      <c r="R60" s="301"/>
      <c r="S60" s="301"/>
    </row>
    <row r="61" spans="1:34" x14ac:dyDescent="0.25">
      <c r="E61" s="301"/>
      <c r="F61" s="301"/>
      <c r="G61" s="301"/>
      <c r="H61" s="301"/>
      <c r="I61" s="301"/>
      <c r="J61" s="301"/>
      <c r="K61" s="301"/>
      <c r="L61" s="301"/>
      <c r="M61" s="301"/>
      <c r="N61" s="301"/>
      <c r="O61" s="301"/>
      <c r="P61" s="301"/>
      <c r="Q61" s="301"/>
      <c r="R61" s="301"/>
      <c r="S61" s="301"/>
    </row>
    <row r="62" spans="1:34" x14ac:dyDescent="0.25">
      <c r="E62" s="301"/>
      <c r="F62" s="301"/>
      <c r="G62" s="301"/>
      <c r="H62" s="301"/>
      <c r="I62" s="301"/>
      <c r="J62" s="301"/>
      <c r="K62" s="301"/>
      <c r="L62" s="301"/>
      <c r="M62" s="301"/>
      <c r="N62" s="301"/>
      <c r="O62" s="301"/>
      <c r="P62" s="301"/>
      <c r="Q62" s="301"/>
      <c r="R62" s="301"/>
      <c r="S62" s="301"/>
    </row>
    <row r="63" spans="1:34" x14ac:dyDescent="0.25">
      <c r="E63" s="301"/>
      <c r="F63" s="301"/>
      <c r="G63" s="301"/>
      <c r="H63" s="301"/>
      <c r="I63" s="301"/>
      <c r="J63" s="301"/>
      <c r="K63" s="301"/>
      <c r="L63" s="301"/>
      <c r="M63" s="301"/>
      <c r="N63" s="301"/>
      <c r="O63" s="301"/>
      <c r="P63" s="301"/>
      <c r="Q63" s="301"/>
      <c r="R63" s="301"/>
      <c r="S63" s="301"/>
    </row>
    <row r="64" spans="1:34" x14ac:dyDescent="0.25">
      <c r="E64" s="301"/>
      <c r="F64" s="301"/>
      <c r="G64" s="301"/>
      <c r="H64" s="301"/>
      <c r="I64" s="301"/>
      <c r="J64" s="301"/>
      <c r="K64" s="301"/>
      <c r="L64" s="301"/>
      <c r="M64" s="301"/>
      <c r="N64" s="301"/>
      <c r="O64" s="301"/>
      <c r="P64" s="301"/>
      <c r="Q64" s="301"/>
      <c r="R64" s="301"/>
      <c r="S64" s="301"/>
    </row>
  </sheetData>
  <pageMargins left="0.7" right="0.7" top="0.75" bottom="0.75" header="0.3" footer="0.3"/>
  <pageSetup scale="69" orientation="landscape" horizontalDpi="4294967294" verticalDpi="4294967294" r:id="rId1"/>
  <headerFooter>
    <oddFooter>&amp;Z&amp;F&amp;RPage &amp;P</oddFooter>
  </headerFooter>
</worksheet>
</file>

<file path=xl/worksheets/sheet1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E00-000000000000}">
  <sheetPr codeName="Sheet135">
    <tabColor theme="6" tint="-0.249977111117893"/>
    <pageSetUpPr fitToPage="1"/>
  </sheetPr>
  <dimension ref="A1:AH66"/>
  <sheetViews>
    <sheetView workbookViewId="0">
      <pane ySplit="13" topLeftCell="A29" activePane="bottomLeft" state="frozen"/>
      <selection pane="bottomLeft" activeCell="V39" sqref="V39"/>
    </sheetView>
  </sheetViews>
  <sheetFormatPr defaultRowHeight="15" x14ac:dyDescent="0.25"/>
  <cols>
    <col min="1" max="1" width="20.85546875" customWidth="1"/>
    <col min="2" max="2" width="8.7109375" customWidth="1"/>
    <col min="3" max="3" width="12.85546875" customWidth="1"/>
    <col min="4" max="12" width="7.42578125" hidden="1" customWidth="1"/>
    <col min="13" max="13" width="7.5703125" hidden="1" customWidth="1"/>
    <col min="14" max="25" width="10.42578125" customWidth="1"/>
    <col min="26" max="26" width="10.5703125" bestFit="1" customWidth="1"/>
  </cols>
  <sheetData>
    <row r="1" spans="1:34" x14ac:dyDescent="0.25">
      <c r="A1" s="11" t="s">
        <v>10</v>
      </c>
      <c r="O1" t="s">
        <v>647</v>
      </c>
    </row>
    <row r="2" spans="1:34" x14ac:dyDescent="0.25">
      <c r="A2" s="9" t="s">
        <v>438</v>
      </c>
    </row>
    <row r="3" spans="1:34" x14ac:dyDescent="0.25">
      <c r="A3" s="9" t="s">
        <v>918</v>
      </c>
    </row>
    <row r="4" spans="1:34" x14ac:dyDescent="0.25">
      <c r="R4" s="40" t="s">
        <v>4</v>
      </c>
      <c r="S4" s="41"/>
      <c r="T4" s="40" t="s">
        <v>8</v>
      </c>
    </row>
    <row r="5" spans="1:34" x14ac:dyDescent="0.25">
      <c r="A5" s="10" t="s">
        <v>9</v>
      </c>
      <c r="B5" s="12" t="s">
        <v>64</v>
      </c>
      <c r="C5" s="12" t="s">
        <v>12</v>
      </c>
      <c r="R5" s="42" t="s">
        <v>2</v>
      </c>
      <c r="S5" s="42" t="s">
        <v>60</v>
      </c>
      <c r="T5" s="42" t="s">
        <v>7</v>
      </c>
    </row>
    <row r="6" spans="1:34" x14ac:dyDescent="0.25">
      <c r="B6" s="3"/>
      <c r="R6" s="3"/>
    </row>
    <row r="7" spans="1:34" x14ac:dyDescent="0.25">
      <c r="A7" s="214" t="s">
        <v>855</v>
      </c>
      <c r="B7" s="212"/>
      <c r="C7" s="214"/>
      <c r="D7" s="293"/>
      <c r="E7" s="293"/>
      <c r="F7" s="293"/>
      <c r="G7" s="293"/>
      <c r="H7" s="293"/>
      <c r="I7" s="293"/>
      <c r="J7" s="293"/>
      <c r="K7" s="293"/>
      <c r="L7" s="293"/>
      <c r="M7" s="293"/>
      <c r="N7" s="293"/>
      <c r="O7" s="294"/>
      <c r="P7" s="6"/>
      <c r="Q7" s="6"/>
      <c r="R7" s="13">
        <f>+C14</f>
        <v>321420.62</v>
      </c>
      <c r="S7" s="13">
        <f>+-C50</f>
        <v>321420.62</v>
      </c>
      <c r="T7" s="13">
        <f>+R7-S7</f>
        <v>0</v>
      </c>
      <c r="U7" s="154" t="s">
        <v>567</v>
      </c>
    </row>
    <row r="8" spans="1:34" x14ac:dyDescent="0.25">
      <c r="A8" s="213"/>
      <c r="B8" s="3">
        <v>837</v>
      </c>
      <c r="D8" s="293"/>
      <c r="E8" s="293"/>
      <c r="F8" s="293"/>
      <c r="G8" s="293"/>
      <c r="H8" s="293"/>
      <c r="I8" s="293"/>
      <c r="J8" s="293"/>
      <c r="K8" s="293"/>
      <c r="L8" s="293"/>
      <c r="M8" s="293"/>
      <c r="N8" s="293"/>
      <c r="O8" s="294"/>
      <c r="P8" s="6"/>
      <c r="Q8" s="6"/>
    </row>
    <row r="9" spans="1:34" x14ac:dyDescent="0.25">
      <c r="A9" s="2"/>
      <c r="B9" s="3"/>
      <c r="D9" s="293"/>
      <c r="E9" s="293"/>
      <c r="F9" s="293"/>
      <c r="G9" s="293"/>
      <c r="H9" s="293"/>
      <c r="I9" s="293"/>
      <c r="J9" s="293"/>
      <c r="K9" s="293"/>
      <c r="L9" s="293"/>
      <c r="M9" s="293"/>
      <c r="N9" s="293"/>
      <c r="O9" s="294"/>
      <c r="P9" s="6"/>
      <c r="Q9" s="6"/>
    </row>
    <row r="10" spans="1:34" x14ac:dyDescent="0.25">
      <c r="B10" s="3"/>
    </row>
    <row r="11" spans="1:34" x14ac:dyDescent="0.25">
      <c r="A11" s="2" t="s">
        <v>66</v>
      </c>
      <c r="B11" s="212" t="s">
        <v>69</v>
      </c>
      <c r="C11" s="214"/>
    </row>
    <row r="12" spans="1:34" x14ac:dyDescent="0.25">
      <c r="B12" s="28"/>
      <c r="C12" s="2"/>
    </row>
    <row r="13" spans="1:34" x14ac:dyDescent="0.25">
      <c r="A13" s="9" t="s">
        <v>5</v>
      </c>
      <c r="C13" s="31" t="s">
        <v>3</v>
      </c>
      <c r="D13" s="32">
        <v>1994</v>
      </c>
      <c r="E13" s="32">
        <v>1995</v>
      </c>
      <c r="F13" s="32">
        <v>1996</v>
      </c>
      <c r="G13" s="32">
        <v>1997</v>
      </c>
      <c r="H13" s="32">
        <v>1998</v>
      </c>
      <c r="I13" s="32">
        <v>1999</v>
      </c>
      <c r="J13" s="32">
        <v>2000</v>
      </c>
      <c r="K13" s="32">
        <v>2001</v>
      </c>
      <c r="L13" s="32">
        <v>2002</v>
      </c>
      <c r="M13" s="32">
        <v>2003</v>
      </c>
      <c r="N13" s="32">
        <v>2004</v>
      </c>
      <c r="O13" s="32">
        <f>N13+1</f>
        <v>2005</v>
      </c>
      <c r="P13" s="32">
        <f t="shared" ref="P13:AH13" si="0">O13+1</f>
        <v>2006</v>
      </c>
      <c r="Q13" s="32">
        <f t="shared" si="0"/>
        <v>2007</v>
      </c>
      <c r="R13" s="32">
        <f t="shared" si="0"/>
        <v>2008</v>
      </c>
      <c r="S13" s="32">
        <f t="shared" si="0"/>
        <v>2009</v>
      </c>
      <c r="T13" s="32">
        <f t="shared" si="0"/>
        <v>2010</v>
      </c>
      <c r="U13" s="32">
        <f t="shared" si="0"/>
        <v>2011</v>
      </c>
      <c r="V13" s="32">
        <f t="shared" si="0"/>
        <v>2012</v>
      </c>
      <c r="W13" s="32">
        <f t="shared" si="0"/>
        <v>2013</v>
      </c>
      <c r="X13" s="32">
        <f t="shared" si="0"/>
        <v>2014</v>
      </c>
      <c r="Y13" s="32">
        <f t="shared" si="0"/>
        <v>2015</v>
      </c>
      <c r="Z13" s="32">
        <f t="shared" si="0"/>
        <v>2016</v>
      </c>
      <c r="AA13" s="32">
        <f t="shared" si="0"/>
        <v>2017</v>
      </c>
      <c r="AB13" s="32">
        <f t="shared" si="0"/>
        <v>2018</v>
      </c>
      <c r="AC13" s="32">
        <f t="shared" si="0"/>
        <v>2019</v>
      </c>
      <c r="AD13" s="32">
        <f t="shared" si="0"/>
        <v>2020</v>
      </c>
      <c r="AE13" s="32">
        <f t="shared" si="0"/>
        <v>2021</v>
      </c>
      <c r="AF13" s="32">
        <f t="shared" si="0"/>
        <v>2022</v>
      </c>
      <c r="AG13" s="32">
        <f t="shared" si="0"/>
        <v>2023</v>
      </c>
      <c r="AH13" s="32">
        <f t="shared" si="0"/>
        <v>2024</v>
      </c>
    </row>
    <row r="14" spans="1:34" x14ac:dyDescent="0.25">
      <c r="A14" s="9" t="s">
        <v>73</v>
      </c>
      <c r="C14" s="295">
        <f>SUM(D14:Z14)</f>
        <v>321420.62</v>
      </c>
      <c r="D14" s="233">
        <v>0</v>
      </c>
      <c r="E14" s="233">
        <v>0</v>
      </c>
      <c r="F14" s="233">
        <v>0</v>
      </c>
      <c r="G14" s="233">
        <v>0</v>
      </c>
      <c r="H14" s="233">
        <v>0</v>
      </c>
      <c r="I14" s="233">
        <v>0</v>
      </c>
      <c r="J14" s="233">
        <v>0</v>
      </c>
      <c r="K14" s="233">
        <v>0</v>
      </c>
      <c r="L14" s="233">
        <v>0</v>
      </c>
      <c r="M14" s="233">
        <v>0</v>
      </c>
      <c r="N14" s="233"/>
      <c r="O14" s="233"/>
      <c r="P14" s="233"/>
      <c r="Q14" s="233"/>
      <c r="R14" s="233"/>
      <c r="S14" s="233"/>
      <c r="T14" s="233"/>
      <c r="U14" s="233"/>
      <c r="V14" s="233"/>
      <c r="W14" s="233"/>
      <c r="X14" s="233">
        <v>45128</v>
      </c>
      <c r="Y14" s="7">
        <v>23977</v>
      </c>
      <c r="Z14" s="7">
        <f>15042+237273.62</f>
        <v>252315.62</v>
      </c>
    </row>
    <row r="15" spans="1:34" x14ac:dyDescent="0.25">
      <c r="A15" s="34"/>
      <c r="B15" s="2"/>
      <c r="C15" s="2"/>
      <c r="S15" s="233"/>
      <c r="T15" s="233"/>
      <c r="U15" s="233"/>
      <c r="V15" s="233"/>
      <c r="W15" s="233"/>
      <c r="X15" s="233"/>
    </row>
    <row r="16" spans="1:34" x14ac:dyDescent="0.25">
      <c r="A16" s="9" t="s">
        <v>6</v>
      </c>
      <c r="B16" s="3">
        <v>1994</v>
      </c>
      <c r="C16" s="13">
        <f>-SUM(D16:Z16)</f>
        <v>0</v>
      </c>
      <c r="D16" s="297">
        <f>+D$14/7/2</f>
        <v>0</v>
      </c>
      <c r="E16" s="297"/>
      <c r="F16" s="297"/>
      <c r="G16" s="297"/>
      <c r="H16" s="297"/>
      <c r="I16" s="297"/>
      <c r="J16" s="297"/>
      <c r="K16" s="297"/>
      <c r="L16" s="297"/>
      <c r="M16" s="297"/>
      <c r="N16" s="297"/>
      <c r="O16" s="297"/>
      <c r="P16" s="297"/>
      <c r="Q16" s="297"/>
      <c r="R16" s="297"/>
      <c r="S16" s="233"/>
      <c r="T16" s="233"/>
      <c r="U16" s="233"/>
      <c r="V16" s="233"/>
      <c r="W16" s="233"/>
      <c r="X16" s="233"/>
      <c r="Y16" s="297"/>
      <c r="Z16" s="297"/>
    </row>
    <row r="17" spans="1:26" x14ac:dyDescent="0.25">
      <c r="B17" s="3">
        <f>B16+1</f>
        <v>1995</v>
      </c>
      <c r="C17" s="13">
        <f t="shared" ref="C17:C46" si="1">-SUM(D17:Z17)</f>
        <v>0</v>
      </c>
      <c r="D17" s="297">
        <f>+D$14/7</f>
        <v>0</v>
      </c>
      <c r="E17" s="297">
        <f>+E$14/7/2</f>
        <v>0</v>
      </c>
      <c r="F17" s="297"/>
      <c r="G17" s="297"/>
      <c r="H17" s="297"/>
      <c r="I17" s="297"/>
      <c r="J17" s="297"/>
      <c r="K17" s="297"/>
      <c r="L17" s="297"/>
      <c r="M17" s="297"/>
      <c r="N17" s="297"/>
      <c r="O17" s="297"/>
      <c r="P17" s="297"/>
      <c r="Q17" s="297"/>
      <c r="R17" s="297"/>
      <c r="S17" s="233"/>
      <c r="T17" s="233"/>
      <c r="U17" s="233"/>
      <c r="V17" s="233"/>
      <c r="W17" s="233"/>
      <c r="X17" s="233"/>
      <c r="Y17" s="297"/>
      <c r="Z17" s="297"/>
    </row>
    <row r="18" spans="1:26" x14ac:dyDescent="0.25">
      <c r="B18" s="3">
        <f t="shared" ref="B18:B46" si="2">B17+1</f>
        <v>1996</v>
      </c>
      <c r="C18" s="13">
        <f t="shared" si="1"/>
        <v>0</v>
      </c>
      <c r="D18" s="297">
        <f>+D17</f>
        <v>0</v>
      </c>
      <c r="E18" s="297">
        <f>+E$14/7</f>
        <v>0</v>
      </c>
      <c r="F18" s="297">
        <f>+F$14/7/2</f>
        <v>0</v>
      </c>
      <c r="G18" s="297"/>
      <c r="H18" s="297"/>
      <c r="I18" s="297"/>
      <c r="J18" s="297"/>
      <c r="K18" s="297"/>
      <c r="L18" s="297"/>
      <c r="M18" s="297"/>
      <c r="N18" s="297"/>
      <c r="O18" s="297"/>
      <c r="P18" s="297"/>
      <c r="Q18" s="297"/>
      <c r="R18" s="297"/>
      <c r="S18" s="233"/>
      <c r="T18" s="233"/>
      <c r="U18" s="233"/>
      <c r="V18" s="233"/>
      <c r="W18" s="233"/>
      <c r="X18" s="233"/>
      <c r="Y18" s="297"/>
      <c r="Z18" s="297"/>
    </row>
    <row r="19" spans="1:26" x14ac:dyDescent="0.25">
      <c r="B19" s="3">
        <f t="shared" si="2"/>
        <v>1997</v>
      </c>
      <c r="C19" s="13">
        <f t="shared" si="1"/>
        <v>0</v>
      </c>
      <c r="D19" s="297">
        <f>+D18</f>
        <v>0</v>
      </c>
      <c r="E19" s="297">
        <f>+E18</f>
        <v>0</v>
      </c>
      <c r="F19" s="297">
        <f>+F$14/7</f>
        <v>0</v>
      </c>
      <c r="G19" s="297">
        <f>+G$14/7/2</f>
        <v>0</v>
      </c>
      <c r="H19" s="297"/>
      <c r="I19" s="297"/>
      <c r="J19" s="297"/>
      <c r="K19" s="297"/>
      <c r="L19" s="297"/>
      <c r="M19" s="297"/>
      <c r="N19" s="297"/>
      <c r="O19" s="297"/>
      <c r="P19" s="297"/>
      <c r="Q19" s="297"/>
      <c r="R19" s="297"/>
      <c r="S19" s="233"/>
      <c r="T19" s="233"/>
      <c r="U19" s="233"/>
      <c r="V19" s="233"/>
      <c r="W19" s="233"/>
      <c r="X19" s="233"/>
      <c r="Y19" s="297"/>
      <c r="Z19" s="297"/>
    </row>
    <row r="20" spans="1:26" x14ac:dyDescent="0.25">
      <c r="B20" s="3">
        <f t="shared" si="2"/>
        <v>1998</v>
      </c>
      <c r="C20" s="13">
        <f t="shared" si="1"/>
        <v>0</v>
      </c>
      <c r="D20" s="297">
        <f>+D19</f>
        <v>0</v>
      </c>
      <c r="E20" s="297">
        <f>+E19</f>
        <v>0</v>
      </c>
      <c r="F20" s="297">
        <f>+F19</f>
        <v>0</v>
      </c>
      <c r="G20" s="297">
        <f>+G$14/7</f>
        <v>0</v>
      </c>
      <c r="H20" s="297">
        <f>+H$14/7/2</f>
        <v>0</v>
      </c>
      <c r="I20" s="297"/>
      <c r="J20" s="297"/>
      <c r="K20" s="297"/>
      <c r="L20" s="297"/>
      <c r="M20" s="297"/>
      <c r="N20" s="297"/>
      <c r="O20" s="297"/>
      <c r="P20" s="297"/>
      <c r="Q20" s="297"/>
      <c r="R20" s="297"/>
      <c r="S20" s="233"/>
      <c r="T20" s="233"/>
      <c r="U20" s="233"/>
      <c r="V20" s="233"/>
      <c r="W20" s="233"/>
      <c r="X20" s="233"/>
      <c r="Y20" s="297"/>
      <c r="Z20" s="297"/>
    </row>
    <row r="21" spans="1:26" x14ac:dyDescent="0.25">
      <c r="B21" s="3">
        <f t="shared" si="2"/>
        <v>1999</v>
      </c>
      <c r="C21" s="13">
        <f t="shared" si="1"/>
        <v>0</v>
      </c>
      <c r="D21" s="297">
        <f>+D20</f>
        <v>0</v>
      </c>
      <c r="E21" s="297">
        <f>+E20</f>
        <v>0</v>
      </c>
      <c r="F21" s="297">
        <f>+F20</f>
        <v>0</v>
      </c>
      <c r="G21" s="297">
        <f>+G20</f>
        <v>0</v>
      </c>
      <c r="H21" s="297">
        <f>+H$14/7</f>
        <v>0</v>
      </c>
      <c r="I21" s="297">
        <f>+I$14/7/2</f>
        <v>0</v>
      </c>
      <c r="J21" s="297"/>
      <c r="K21" s="297"/>
      <c r="L21" s="297"/>
      <c r="M21" s="297"/>
      <c r="N21" s="297"/>
      <c r="O21" s="297"/>
      <c r="P21" s="297"/>
      <c r="Q21" s="297"/>
      <c r="R21" s="297"/>
      <c r="S21" s="233"/>
      <c r="T21" s="233"/>
      <c r="U21" s="233"/>
      <c r="V21" s="233"/>
      <c r="W21" s="233"/>
      <c r="X21" s="233"/>
      <c r="Y21" s="297"/>
      <c r="Z21" s="297"/>
    </row>
    <row r="22" spans="1:26" x14ac:dyDescent="0.25">
      <c r="B22" s="3">
        <f t="shared" si="2"/>
        <v>2000</v>
      </c>
      <c r="C22" s="13">
        <f t="shared" si="1"/>
        <v>0</v>
      </c>
      <c r="D22" s="297">
        <f>+D21</f>
        <v>0</v>
      </c>
      <c r="E22" s="297">
        <f>+E21</f>
        <v>0</v>
      </c>
      <c r="F22" s="297">
        <f>+F21</f>
        <v>0</v>
      </c>
      <c r="G22" s="297">
        <f>+G21</f>
        <v>0</v>
      </c>
      <c r="H22" s="297">
        <f>+H21</f>
        <v>0</v>
      </c>
      <c r="I22" s="297">
        <f>+I$14/7</f>
        <v>0</v>
      </c>
      <c r="J22" s="297">
        <f>+J$14/7/2</f>
        <v>0</v>
      </c>
      <c r="K22" s="297"/>
      <c r="L22" s="297"/>
      <c r="M22" s="297"/>
      <c r="N22" s="297"/>
      <c r="O22" s="297"/>
      <c r="P22" s="297"/>
      <c r="Q22" s="297"/>
      <c r="R22" s="297"/>
      <c r="S22" s="233"/>
      <c r="T22" s="233"/>
      <c r="U22" s="233"/>
      <c r="V22" s="233"/>
      <c r="W22" s="233"/>
      <c r="X22" s="233"/>
      <c r="Y22" s="297"/>
      <c r="Z22" s="297"/>
    </row>
    <row r="23" spans="1:26" x14ac:dyDescent="0.25">
      <c r="B23" s="3">
        <f t="shared" si="2"/>
        <v>2001</v>
      </c>
      <c r="C23" s="13">
        <f t="shared" si="1"/>
        <v>0</v>
      </c>
      <c r="D23" s="297">
        <f>+D$14/7/2</f>
        <v>0</v>
      </c>
      <c r="E23" s="297">
        <f>+E22</f>
        <v>0</v>
      </c>
      <c r="F23" s="297">
        <f>+F22</f>
        <v>0</v>
      </c>
      <c r="G23" s="297">
        <f>+G22</f>
        <v>0</v>
      </c>
      <c r="H23" s="297">
        <f>+H22</f>
        <v>0</v>
      </c>
      <c r="I23" s="297">
        <f>+I22</f>
        <v>0</v>
      </c>
      <c r="J23" s="297">
        <f>+J$14/7</f>
        <v>0</v>
      </c>
      <c r="K23" s="297">
        <f>+K$14/7/2</f>
        <v>0</v>
      </c>
      <c r="L23" s="297"/>
      <c r="M23" s="297"/>
      <c r="N23" s="297"/>
      <c r="O23" s="297"/>
      <c r="P23" s="297"/>
      <c r="Q23" s="297"/>
      <c r="R23" s="297"/>
      <c r="S23" s="233"/>
      <c r="T23" s="233"/>
      <c r="U23" s="233"/>
      <c r="V23" s="233"/>
      <c r="W23" s="233"/>
      <c r="X23" s="233"/>
      <c r="Y23" s="297"/>
      <c r="Z23" s="297"/>
    </row>
    <row r="24" spans="1:26" x14ac:dyDescent="0.25">
      <c r="B24" s="3">
        <f t="shared" si="2"/>
        <v>2002</v>
      </c>
      <c r="C24" s="13">
        <f t="shared" si="1"/>
        <v>0</v>
      </c>
      <c r="D24" s="297"/>
      <c r="E24" s="297">
        <f>+E$14/7/2</f>
        <v>0</v>
      </c>
      <c r="F24" s="297">
        <f>+F23</f>
        <v>0</v>
      </c>
      <c r="G24" s="297">
        <f>+G23</f>
        <v>0</v>
      </c>
      <c r="H24" s="297">
        <f>+H23</f>
        <v>0</v>
      </c>
      <c r="I24" s="297">
        <f>+I23</f>
        <v>0</v>
      </c>
      <c r="J24" s="297">
        <f>+J23</f>
        <v>0</v>
      </c>
      <c r="K24" s="297">
        <f>+K$14/7</f>
        <v>0</v>
      </c>
      <c r="L24" s="297">
        <f>+L$14/7/2</f>
        <v>0</v>
      </c>
      <c r="M24" s="297"/>
      <c r="N24" s="297"/>
      <c r="O24" s="297"/>
      <c r="P24" s="297"/>
      <c r="Q24" s="297"/>
      <c r="R24" s="297"/>
      <c r="S24" s="233"/>
      <c r="T24" s="233"/>
      <c r="U24" s="233"/>
      <c r="V24" s="233"/>
      <c r="W24" s="233"/>
      <c r="X24" s="233"/>
      <c r="Y24" s="297"/>
      <c r="Z24" s="297"/>
    </row>
    <row r="25" spans="1:26" x14ac:dyDescent="0.25">
      <c r="B25" s="3">
        <f t="shared" si="2"/>
        <v>2003</v>
      </c>
      <c r="C25" s="13">
        <f t="shared" si="1"/>
        <v>0</v>
      </c>
      <c r="D25" s="297"/>
      <c r="E25" s="297"/>
      <c r="F25" s="297">
        <f>+F$14/7/2</f>
        <v>0</v>
      </c>
      <c r="G25" s="297">
        <f>+G24</f>
        <v>0</v>
      </c>
      <c r="H25" s="297">
        <f>+H24</f>
        <v>0</v>
      </c>
      <c r="I25" s="297">
        <f>+I24</f>
        <v>0</v>
      </c>
      <c r="J25" s="297">
        <f>+J24</f>
        <v>0</v>
      </c>
      <c r="K25" s="297">
        <f>+K24</f>
        <v>0</v>
      </c>
      <c r="L25" s="297">
        <f>+L$14/7</f>
        <v>0</v>
      </c>
      <c r="M25" s="297">
        <f>+M$14/7/2</f>
        <v>0</v>
      </c>
      <c r="N25" s="297"/>
      <c r="O25" s="297"/>
      <c r="P25" s="297"/>
      <c r="Q25" s="297"/>
      <c r="R25" s="297"/>
      <c r="S25" s="233"/>
      <c r="T25" s="233"/>
      <c r="U25" s="233"/>
      <c r="V25" s="233"/>
      <c r="W25" s="233"/>
      <c r="X25" s="233"/>
      <c r="Y25" s="297"/>
      <c r="Z25" s="297"/>
    </row>
    <row r="26" spans="1:26" x14ac:dyDescent="0.25">
      <c r="B26" s="3">
        <f t="shared" si="2"/>
        <v>2004</v>
      </c>
      <c r="C26" s="13">
        <f t="shared" si="1"/>
        <v>0</v>
      </c>
      <c r="D26" s="297"/>
      <c r="E26" s="297"/>
      <c r="F26" s="297"/>
      <c r="G26" s="297">
        <f>+G$14/7/2</f>
        <v>0</v>
      </c>
      <c r="H26" s="297">
        <f>+H25</f>
        <v>0</v>
      </c>
      <c r="I26" s="297">
        <f>+I25</f>
        <v>0</v>
      </c>
      <c r="J26" s="297">
        <f>+J25</f>
        <v>0</v>
      </c>
      <c r="K26" s="297">
        <f>+K25</f>
        <v>0</v>
      </c>
      <c r="L26" s="297">
        <f>+L25</f>
        <v>0</v>
      </c>
      <c r="M26" s="297">
        <f>+M$14/7</f>
        <v>0</v>
      </c>
      <c r="N26" s="7">
        <f>+N$14/7/2</f>
        <v>0</v>
      </c>
      <c r="O26" s="7"/>
      <c r="P26" s="7"/>
      <c r="Q26" s="7"/>
      <c r="R26" s="7"/>
      <c r="S26" s="43"/>
      <c r="T26" s="43"/>
      <c r="U26" s="43"/>
      <c r="V26" s="43"/>
      <c r="W26" s="43"/>
      <c r="X26" s="43"/>
      <c r="Y26" s="7"/>
      <c r="Z26" s="297"/>
    </row>
    <row r="27" spans="1:26" x14ac:dyDescent="0.25">
      <c r="B27" s="3">
        <f t="shared" si="2"/>
        <v>2005</v>
      </c>
      <c r="C27" s="13">
        <f t="shared" si="1"/>
        <v>0</v>
      </c>
      <c r="D27" s="297"/>
      <c r="E27" s="297"/>
      <c r="F27" s="297"/>
      <c r="G27" s="297"/>
      <c r="H27" s="297">
        <f>+H$14/7/2</f>
        <v>0</v>
      </c>
      <c r="I27" s="297">
        <f>+I26</f>
        <v>0</v>
      </c>
      <c r="J27" s="297">
        <f>+J26</f>
        <v>0</v>
      </c>
      <c r="K27" s="297">
        <f>+K26</f>
        <v>0</v>
      </c>
      <c r="L27" s="297">
        <f>+L26</f>
        <v>0</v>
      </c>
      <c r="M27" s="297">
        <f>+M26</f>
        <v>0</v>
      </c>
      <c r="N27" s="7">
        <f>+N$14/7</f>
        <v>0</v>
      </c>
      <c r="O27" s="7">
        <f>+O$14/7/2</f>
        <v>0</v>
      </c>
      <c r="P27" s="7"/>
      <c r="Q27" s="7"/>
      <c r="R27" s="7"/>
      <c r="S27" s="43"/>
      <c r="T27" s="43"/>
      <c r="U27" s="43"/>
      <c r="V27" s="43"/>
      <c r="W27" s="43"/>
      <c r="X27" s="43"/>
      <c r="Y27" s="7"/>
      <c r="Z27" s="297"/>
    </row>
    <row r="28" spans="1:26" x14ac:dyDescent="0.25">
      <c r="B28" s="3">
        <f t="shared" si="2"/>
        <v>2006</v>
      </c>
      <c r="C28" s="13">
        <f t="shared" si="1"/>
        <v>0</v>
      </c>
      <c r="D28" s="297"/>
      <c r="E28" s="297"/>
      <c r="F28" s="297"/>
      <c r="G28" s="297"/>
      <c r="H28" s="297"/>
      <c r="I28" s="297">
        <f>+I$14/7/2</f>
        <v>0</v>
      </c>
      <c r="J28" s="297">
        <f>+J27</f>
        <v>0</v>
      </c>
      <c r="K28" s="297">
        <f>+K27</f>
        <v>0</v>
      </c>
      <c r="L28" s="297">
        <f>+L27</f>
        <v>0</v>
      </c>
      <c r="M28" s="297">
        <f>+M27</f>
        <v>0</v>
      </c>
      <c r="N28" s="7">
        <f>+N27</f>
        <v>0</v>
      </c>
      <c r="O28" s="7">
        <f>+O$14/7</f>
        <v>0</v>
      </c>
      <c r="P28" s="7">
        <f>+P$14/7/2</f>
        <v>0</v>
      </c>
      <c r="Q28" s="7"/>
      <c r="R28" s="7"/>
      <c r="S28" s="43"/>
      <c r="T28" s="43"/>
      <c r="U28" s="43"/>
      <c r="V28" s="43"/>
      <c r="W28" s="43"/>
      <c r="X28" s="43"/>
      <c r="Y28" s="7"/>
      <c r="Z28" s="297"/>
    </row>
    <row r="29" spans="1:26" x14ac:dyDescent="0.25">
      <c r="B29" s="3">
        <f t="shared" si="2"/>
        <v>2007</v>
      </c>
      <c r="C29" s="13">
        <f t="shared" si="1"/>
        <v>0</v>
      </c>
      <c r="D29" s="297"/>
      <c r="E29" s="297"/>
      <c r="F29" s="297"/>
      <c r="G29" s="297"/>
      <c r="H29" s="297"/>
      <c r="I29" s="297"/>
      <c r="J29" s="297">
        <f>+J$14/7/2</f>
        <v>0</v>
      </c>
      <c r="K29" s="297">
        <f>+K28</f>
        <v>0</v>
      </c>
      <c r="L29" s="297">
        <f>+L28</f>
        <v>0</v>
      </c>
      <c r="M29" s="297">
        <f>+M28</f>
        <v>0</v>
      </c>
      <c r="N29" s="7">
        <f>+N28</f>
        <v>0</v>
      </c>
      <c r="O29" s="7">
        <f>+O28</f>
        <v>0</v>
      </c>
      <c r="P29" s="7">
        <f>+P$14/7</f>
        <v>0</v>
      </c>
      <c r="Q29" s="7">
        <f>+Q$14/7/2</f>
        <v>0</v>
      </c>
      <c r="R29" s="7"/>
      <c r="S29" s="43"/>
      <c r="T29" s="43"/>
      <c r="U29" s="43"/>
      <c r="V29" s="43"/>
      <c r="W29" s="43"/>
      <c r="X29" s="43"/>
      <c r="Y29" s="7"/>
      <c r="Z29" s="297"/>
    </row>
    <row r="30" spans="1:26" x14ac:dyDescent="0.25">
      <c r="B30" s="3">
        <f t="shared" si="2"/>
        <v>2008</v>
      </c>
      <c r="C30" s="13">
        <f t="shared" si="1"/>
        <v>0</v>
      </c>
      <c r="D30" s="297"/>
      <c r="E30" s="297"/>
      <c r="F30" s="297"/>
      <c r="G30" s="297"/>
      <c r="H30" s="297"/>
      <c r="I30" s="297"/>
      <c r="J30" s="297"/>
      <c r="K30" s="297">
        <f>+K$14/7/2</f>
        <v>0</v>
      </c>
      <c r="L30" s="297">
        <f>+L29</f>
        <v>0</v>
      </c>
      <c r="M30" s="297">
        <f>+M29</f>
        <v>0</v>
      </c>
      <c r="N30" s="7">
        <f>+N29</f>
        <v>0</v>
      </c>
      <c r="O30" s="7">
        <f>+O29</f>
        <v>0</v>
      </c>
      <c r="P30" s="7">
        <f>+P29</f>
        <v>0</v>
      </c>
      <c r="Q30" s="7">
        <f>+Q$14/7</f>
        <v>0</v>
      </c>
      <c r="R30" s="7">
        <f>+R$14/7/2</f>
        <v>0</v>
      </c>
      <c r="S30" s="43"/>
      <c r="T30" s="43"/>
      <c r="U30" s="43"/>
      <c r="V30" s="43"/>
      <c r="W30" s="43"/>
      <c r="X30" s="43"/>
      <c r="Y30" s="7"/>
      <c r="Z30" s="297"/>
    </row>
    <row r="31" spans="1:26" x14ac:dyDescent="0.25">
      <c r="B31" s="3">
        <f t="shared" si="2"/>
        <v>2009</v>
      </c>
      <c r="C31" s="13">
        <f t="shared" si="1"/>
        <v>0</v>
      </c>
      <c r="D31" s="297"/>
      <c r="E31" s="297"/>
      <c r="F31" s="297"/>
      <c r="G31" s="297"/>
      <c r="H31" s="297"/>
      <c r="I31" s="297"/>
      <c r="J31" s="297"/>
      <c r="K31" s="297"/>
      <c r="L31" s="297">
        <f>+L$14/7/2</f>
        <v>0</v>
      </c>
      <c r="M31" s="297">
        <f>+M30</f>
        <v>0</v>
      </c>
      <c r="N31" s="7">
        <f>+N30</f>
        <v>0</v>
      </c>
      <c r="O31" s="7">
        <f>+O30</f>
        <v>0</v>
      </c>
      <c r="P31" s="7">
        <f>+P30</f>
        <v>0</v>
      </c>
      <c r="Q31" s="7">
        <f>+Q30</f>
        <v>0</v>
      </c>
      <c r="R31" s="7">
        <f>+R$14/7</f>
        <v>0</v>
      </c>
      <c r="S31" s="43">
        <f>+S$14/7/2</f>
        <v>0</v>
      </c>
      <c r="T31" s="43"/>
      <c r="U31" s="43"/>
      <c r="V31" s="43"/>
      <c r="W31" s="43"/>
      <c r="X31" s="43"/>
      <c r="Y31" s="7"/>
      <c r="Z31" s="297"/>
    </row>
    <row r="32" spans="1:26" x14ac:dyDescent="0.25">
      <c r="A32" s="38" t="s">
        <v>59</v>
      </c>
      <c r="B32" s="3">
        <f t="shared" si="2"/>
        <v>2010</v>
      </c>
      <c r="C32" s="13">
        <f t="shared" si="1"/>
        <v>0</v>
      </c>
      <c r="D32" s="297"/>
      <c r="E32" s="297"/>
      <c r="F32" s="297"/>
      <c r="G32" s="297"/>
      <c r="H32" s="297"/>
      <c r="I32" s="297"/>
      <c r="J32" s="297"/>
      <c r="K32" s="297"/>
      <c r="L32" s="297"/>
      <c r="M32" s="297">
        <f>+M$14/7/2</f>
        <v>0</v>
      </c>
      <c r="N32" s="7">
        <f>+N31</f>
        <v>0</v>
      </c>
      <c r="O32" s="7">
        <f>+O31</f>
        <v>0</v>
      </c>
      <c r="P32" s="7">
        <f>+P31</f>
        <v>0</v>
      </c>
      <c r="Q32" s="7">
        <f>+Q31</f>
        <v>0</v>
      </c>
      <c r="R32" s="7">
        <f>+R31</f>
        <v>0</v>
      </c>
      <c r="S32" s="43">
        <f>+S$14/7</f>
        <v>0</v>
      </c>
      <c r="T32" s="43">
        <f>+T$14/7/2</f>
        <v>0</v>
      </c>
      <c r="U32" s="43"/>
      <c r="V32" s="43"/>
      <c r="W32" s="43"/>
      <c r="X32" s="43"/>
      <c r="Y32" s="7"/>
      <c r="Z32" s="297"/>
    </row>
    <row r="33" spans="1:26" x14ac:dyDescent="0.25">
      <c r="A33" s="38"/>
      <c r="B33" s="3">
        <f t="shared" si="2"/>
        <v>2011</v>
      </c>
      <c r="C33" s="13">
        <f t="shared" si="1"/>
        <v>0</v>
      </c>
      <c r="D33" s="297"/>
      <c r="E33" s="297"/>
      <c r="F33" s="297"/>
      <c r="G33" s="297"/>
      <c r="H33" s="297"/>
      <c r="I33" s="297"/>
      <c r="J33" s="297"/>
      <c r="K33" s="297"/>
      <c r="L33" s="297"/>
      <c r="M33" s="297"/>
      <c r="N33" s="7">
        <f>+N$14/7/2</f>
        <v>0</v>
      </c>
      <c r="O33" s="7">
        <f>+O32</f>
        <v>0</v>
      </c>
      <c r="P33" s="7">
        <f>+P32</f>
        <v>0</v>
      </c>
      <c r="Q33" s="7">
        <f>+Q32</f>
        <v>0</v>
      </c>
      <c r="R33" s="7">
        <f>+R32</f>
        <v>0</v>
      </c>
      <c r="S33" s="43">
        <f>+S32</f>
        <v>0</v>
      </c>
      <c r="T33" s="43">
        <f>+T$14/7</f>
        <v>0</v>
      </c>
      <c r="U33" s="43">
        <f>+U$14/7/2</f>
        <v>0</v>
      </c>
      <c r="V33" s="43"/>
      <c r="W33" s="43"/>
      <c r="X33" s="43"/>
      <c r="Y33" s="7"/>
      <c r="Z33" s="297"/>
    </row>
    <row r="34" spans="1:26" x14ac:dyDescent="0.25">
      <c r="A34" s="38"/>
      <c r="B34" s="3">
        <f t="shared" si="2"/>
        <v>2012</v>
      </c>
      <c r="C34" s="13">
        <f t="shared" si="1"/>
        <v>0</v>
      </c>
      <c r="D34" s="297"/>
      <c r="E34" s="297"/>
      <c r="F34" s="297"/>
      <c r="G34" s="297"/>
      <c r="H34" s="297"/>
      <c r="I34" s="297"/>
      <c r="J34" s="297"/>
      <c r="K34" s="297"/>
      <c r="L34" s="297"/>
      <c r="M34" s="297"/>
      <c r="N34" s="7"/>
      <c r="O34" s="7">
        <f>+O$14/7/2</f>
        <v>0</v>
      </c>
      <c r="P34" s="7">
        <f>+P33</f>
        <v>0</v>
      </c>
      <c r="Q34" s="7">
        <f>+Q33</f>
        <v>0</v>
      </c>
      <c r="R34" s="7">
        <f>+R33</f>
        <v>0</v>
      </c>
      <c r="S34" s="43">
        <f>+S33</f>
        <v>0</v>
      </c>
      <c r="T34" s="43">
        <f>+T$14/7</f>
        <v>0</v>
      </c>
      <c r="U34" s="43">
        <f>+U$14/7</f>
        <v>0</v>
      </c>
      <c r="V34" s="43">
        <f>+V$14/7/2</f>
        <v>0</v>
      </c>
      <c r="W34" s="43"/>
      <c r="X34" s="43"/>
      <c r="Y34" s="7"/>
      <c r="Z34" s="297"/>
    </row>
    <row r="35" spans="1:26" x14ac:dyDescent="0.25">
      <c r="A35" s="38"/>
      <c r="B35" s="3">
        <f t="shared" si="2"/>
        <v>2013</v>
      </c>
      <c r="C35" s="13">
        <f t="shared" si="1"/>
        <v>0</v>
      </c>
      <c r="D35" s="297"/>
      <c r="E35" s="297"/>
      <c r="F35" s="297"/>
      <c r="G35" s="297"/>
      <c r="H35" s="297"/>
      <c r="I35" s="297"/>
      <c r="J35" s="297"/>
      <c r="K35" s="297"/>
      <c r="L35" s="297"/>
      <c r="M35" s="297"/>
      <c r="N35" s="7"/>
      <c r="O35" s="7"/>
      <c r="P35" s="7">
        <f>P14/7/2</f>
        <v>0</v>
      </c>
      <c r="Q35" s="7">
        <f>Q14</f>
        <v>0</v>
      </c>
      <c r="R35" s="7">
        <f t="shared" ref="R35:U36" si="3">R34</f>
        <v>0</v>
      </c>
      <c r="S35" s="43">
        <f t="shared" si="3"/>
        <v>0</v>
      </c>
      <c r="T35" s="43">
        <f t="shared" si="3"/>
        <v>0</v>
      </c>
      <c r="U35" s="43">
        <f t="shared" si="3"/>
        <v>0</v>
      </c>
      <c r="V35" s="43">
        <f>V14/7</f>
        <v>0</v>
      </c>
      <c r="W35" s="43">
        <f>W14/7/2</f>
        <v>0</v>
      </c>
      <c r="X35" s="43"/>
      <c r="Y35" s="7"/>
      <c r="Z35" s="297"/>
    </row>
    <row r="36" spans="1:26" x14ac:dyDescent="0.25">
      <c r="A36" s="38"/>
      <c r="B36" s="3">
        <f t="shared" si="2"/>
        <v>2014</v>
      </c>
      <c r="C36" s="13">
        <f t="shared" si="1"/>
        <v>-3223.4285714285716</v>
      </c>
      <c r="D36" s="297"/>
      <c r="E36" s="297"/>
      <c r="F36" s="297"/>
      <c r="G36" s="297"/>
      <c r="H36" s="297"/>
      <c r="I36" s="297"/>
      <c r="J36" s="297"/>
      <c r="K36" s="297"/>
      <c r="L36" s="297"/>
      <c r="M36" s="297"/>
      <c r="N36" s="7"/>
      <c r="O36" s="7"/>
      <c r="P36" s="7"/>
      <c r="Q36" s="7">
        <f>Q14/7/2</f>
        <v>0</v>
      </c>
      <c r="R36" s="7">
        <f t="shared" si="3"/>
        <v>0</v>
      </c>
      <c r="S36" s="43">
        <f t="shared" si="3"/>
        <v>0</v>
      </c>
      <c r="T36" s="43">
        <f t="shared" si="3"/>
        <v>0</v>
      </c>
      <c r="U36" s="43">
        <f t="shared" si="3"/>
        <v>0</v>
      </c>
      <c r="V36" s="43">
        <f>V35</f>
        <v>0</v>
      </c>
      <c r="W36" s="43">
        <f>W14/7</f>
        <v>0</v>
      </c>
      <c r="X36" s="43">
        <f>$X$14/7/2</f>
        <v>3223.4285714285716</v>
      </c>
      <c r="Y36" s="7"/>
      <c r="Z36" s="297"/>
    </row>
    <row r="37" spans="1:26" x14ac:dyDescent="0.25">
      <c r="A37" s="38"/>
      <c r="B37" s="3">
        <f t="shared" si="2"/>
        <v>2015</v>
      </c>
      <c r="C37" s="13">
        <f t="shared" si="1"/>
        <v>-8159.5</v>
      </c>
      <c r="D37" s="297"/>
      <c r="E37" s="297"/>
      <c r="F37" s="297"/>
      <c r="G37" s="297"/>
      <c r="H37" s="297"/>
      <c r="I37" s="297"/>
      <c r="J37" s="297"/>
      <c r="K37" s="297"/>
      <c r="L37" s="297"/>
      <c r="M37" s="297"/>
      <c r="N37" s="7"/>
      <c r="O37" s="7"/>
      <c r="P37" s="7"/>
      <c r="Q37" s="7"/>
      <c r="R37" s="7">
        <f>R14/7/2</f>
        <v>0</v>
      </c>
      <c r="S37" s="43">
        <f>S36</f>
        <v>0</v>
      </c>
      <c r="T37" s="43">
        <f>T36</f>
        <v>0</v>
      </c>
      <c r="U37" s="43">
        <f>U36</f>
        <v>0</v>
      </c>
      <c r="V37" s="43">
        <f>V36</f>
        <v>0</v>
      </c>
      <c r="W37" s="43">
        <f>W36</f>
        <v>0</v>
      </c>
      <c r="X37" s="43">
        <f>$X$14/7</f>
        <v>6446.8571428571431</v>
      </c>
      <c r="Y37" s="7">
        <f>$Y$14/7/2</f>
        <v>1712.6428571428571</v>
      </c>
      <c r="Z37" s="297"/>
    </row>
    <row r="38" spans="1:26" x14ac:dyDescent="0.25">
      <c r="A38" s="38"/>
      <c r="B38" s="3">
        <f t="shared" si="2"/>
        <v>2016</v>
      </c>
      <c r="C38" s="13">
        <f t="shared" si="1"/>
        <v>-27894.687142857139</v>
      </c>
      <c r="D38" s="297"/>
      <c r="E38" s="297"/>
      <c r="F38" s="297"/>
      <c r="G38" s="297"/>
      <c r="H38" s="297"/>
      <c r="I38" s="297"/>
      <c r="J38" s="297"/>
      <c r="K38" s="297"/>
      <c r="L38" s="297"/>
      <c r="M38" s="297"/>
      <c r="N38" s="7"/>
      <c r="O38" s="7"/>
      <c r="P38" s="7"/>
      <c r="Q38" s="7"/>
      <c r="R38" s="7"/>
      <c r="S38" s="43"/>
      <c r="T38" s="43"/>
      <c r="U38" s="43"/>
      <c r="V38" s="43"/>
      <c r="W38" s="43"/>
      <c r="X38" s="43">
        <f t="shared" ref="X38:X42" si="4">$X$14/7</f>
        <v>6446.8571428571431</v>
      </c>
      <c r="Y38" s="7">
        <f>$Y$14/7</f>
        <v>3425.2857142857142</v>
      </c>
      <c r="Z38" s="297">
        <f>$Z$14/7/2</f>
        <v>18022.544285714284</v>
      </c>
    </row>
    <row r="39" spans="1:26" x14ac:dyDescent="0.25">
      <c r="A39" s="38"/>
      <c r="B39" s="3">
        <f t="shared" si="2"/>
        <v>2017</v>
      </c>
      <c r="C39" s="13">
        <f t="shared" si="1"/>
        <v>-45917.231428571424</v>
      </c>
      <c r="D39" s="297"/>
      <c r="E39" s="297"/>
      <c r="F39" s="297"/>
      <c r="G39" s="297"/>
      <c r="H39" s="297"/>
      <c r="I39" s="297"/>
      <c r="J39" s="297"/>
      <c r="K39" s="297"/>
      <c r="L39" s="297"/>
      <c r="M39" s="297"/>
      <c r="N39" s="7"/>
      <c r="O39" s="7"/>
      <c r="P39" s="7"/>
      <c r="Q39" s="7"/>
      <c r="R39" s="7"/>
      <c r="S39" s="43"/>
      <c r="T39" s="43"/>
      <c r="U39" s="43"/>
      <c r="V39" s="43"/>
      <c r="W39" s="43"/>
      <c r="X39" s="43">
        <f t="shared" si="4"/>
        <v>6446.8571428571431</v>
      </c>
      <c r="Y39" s="7">
        <f>$Y$14/7</f>
        <v>3425.2857142857142</v>
      </c>
      <c r="Z39" s="297">
        <f>$Z$14/7</f>
        <v>36045.088571428569</v>
      </c>
    </row>
    <row r="40" spans="1:26" x14ac:dyDescent="0.25">
      <c r="A40" s="38"/>
      <c r="B40" s="3">
        <f t="shared" si="2"/>
        <v>2018</v>
      </c>
      <c r="C40" s="13">
        <f t="shared" si="1"/>
        <v>-45917.231428571424</v>
      </c>
      <c r="D40" s="297"/>
      <c r="E40" s="297"/>
      <c r="F40" s="297"/>
      <c r="G40" s="297"/>
      <c r="H40" s="297"/>
      <c r="I40" s="297"/>
      <c r="J40" s="297"/>
      <c r="K40" s="297"/>
      <c r="L40" s="297"/>
      <c r="M40" s="297"/>
      <c r="N40" s="7"/>
      <c r="O40" s="7"/>
      <c r="P40" s="7"/>
      <c r="Q40" s="7"/>
      <c r="R40" s="7"/>
      <c r="S40" s="43"/>
      <c r="T40" s="43"/>
      <c r="U40" s="43"/>
      <c r="V40" s="43"/>
      <c r="W40" s="43"/>
      <c r="X40" s="43">
        <f t="shared" si="4"/>
        <v>6446.8571428571431</v>
      </c>
      <c r="Y40" s="7">
        <f>$Y$14/7</f>
        <v>3425.2857142857142</v>
      </c>
      <c r="Z40" s="297">
        <f>$Z$14/7</f>
        <v>36045.088571428569</v>
      </c>
    </row>
    <row r="41" spans="1:26" x14ac:dyDescent="0.25">
      <c r="A41" s="38"/>
      <c r="B41" s="3">
        <f t="shared" si="2"/>
        <v>2019</v>
      </c>
      <c r="C41" s="13">
        <f t="shared" si="1"/>
        <v>-45917.231428571424</v>
      </c>
      <c r="D41" s="297"/>
      <c r="E41" s="297"/>
      <c r="F41" s="297"/>
      <c r="G41" s="297"/>
      <c r="H41" s="297"/>
      <c r="I41" s="297"/>
      <c r="J41" s="297"/>
      <c r="K41" s="297"/>
      <c r="L41" s="297"/>
      <c r="M41" s="297"/>
      <c r="N41" s="7"/>
      <c r="O41" s="7"/>
      <c r="P41" s="7"/>
      <c r="Q41" s="7"/>
      <c r="R41" s="7"/>
      <c r="S41" s="43"/>
      <c r="T41" s="43"/>
      <c r="U41" s="43"/>
      <c r="V41" s="43"/>
      <c r="W41" s="43"/>
      <c r="X41" s="43">
        <f t="shared" si="4"/>
        <v>6446.8571428571431</v>
      </c>
      <c r="Y41" s="7">
        <f>$Y$14/7</f>
        <v>3425.2857142857142</v>
      </c>
      <c r="Z41" s="297">
        <f>$Z$14/7</f>
        <v>36045.088571428569</v>
      </c>
    </row>
    <row r="42" spans="1:26" x14ac:dyDescent="0.25">
      <c r="A42" s="38"/>
      <c r="B42" s="3">
        <f t="shared" si="2"/>
        <v>2020</v>
      </c>
      <c r="C42" s="13">
        <f t="shared" si="1"/>
        <v>-45917.231428571424</v>
      </c>
      <c r="D42" s="297"/>
      <c r="E42" s="297"/>
      <c r="F42" s="297"/>
      <c r="G42" s="297"/>
      <c r="H42" s="297"/>
      <c r="I42" s="297"/>
      <c r="J42" s="297"/>
      <c r="K42" s="297"/>
      <c r="L42" s="297"/>
      <c r="M42" s="297"/>
      <c r="N42" s="7"/>
      <c r="O42" s="7"/>
      <c r="P42" s="7"/>
      <c r="Q42" s="7"/>
      <c r="R42" s="7"/>
      <c r="S42" s="43"/>
      <c r="T42" s="43"/>
      <c r="U42" s="43"/>
      <c r="V42" s="43"/>
      <c r="W42" s="43"/>
      <c r="X42" s="43">
        <f t="shared" si="4"/>
        <v>6446.8571428571431</v>
      </c>
      <c r="Y42" s="7">
        <f t="shared" ref="Y42:Y43" si="5">$Y$14/7</f>
        <v>3425.2857142857142</v>
      </c>
      <c r="Z42" s="297">
        <f t="shared" ref="Z42:Z44" si="6">$Z$14/7</f>
        <v>36045.088571428569</v>
      </c>
    </row>
    <row r="43" spans="1:26" x14ac:dyDescent="0.25">
      <c r="A43" s="38"/>
      <c r="B43" s="3">
        <f t="shared" si="2"/>
        <v>2021</v>
      </c>
      <c r="C43" s="13">
        <f t="shared" si="1"/>
        <v>-42693.802857142859</v>
      </c>
      <c r="D43" s="297"/>
      <c r="E43" s="297"/>
      <c r="F43" s="297"/>
      <c r="G43" s="297"/>
      <c r="H43" s="297"/>
      <c r="I43" s="297"/>
      <c r="J43" s="297"/>
      <c r="K43" s="297"/>
      <c r="L43" s="297"/>
      <c r="M43" s="297"/>
      <c r="N43" s="7"/>
      <c r="O43" s="7"/>
      <c r="P43" s="7"/>
      <c r="Q43" s="7"/>
      <c r="R43" s="7"/>
      <c r="S43" s="43"/>
      <c r="T43" s="43"/>
      <c r="U43" s="43"/>
      <c r="V43" s="43"/>
      <c r="W43" s="43"/>
      <c r="X43" s="43">
        <f>$X$14/7/2</f>
        <v>3223.4285714285716</v>
      </c>
      <c r="Y43" s="7">
        <f t="shared" si="5"/>
        <v>3425.2857142857142</v>
      </c>
      <c r="Z43" s="297">
        <f t="shared" si="6"/>
        <v>36045.088571428569</v>
      </c>
    </row>
    <row r="44" spans="1:26" x14ac:dyDescent="0.25">
      <c r="A44" s="38"/>
      <c r="B44" s="3">
        <f t="shared" si="2"/>
        <v>2022</v>
      </c>
      <c r="C44" s="13">
        <f t="shared" si="1"/>
        <v>-37757.731428571424</v>
      </c>
      <c r="D44" s="297"/>
      <c r="E44" s="297"/>
      <c r="F44" s="297"/>
      <c r="G44" s="297"/>
      <c r="H44" s="297"/>
      <c r="I44" s="297"/>
      <c r="J44" s="297"/>
      <c r="K44" s="297"/>
      <c r="L44" s="297"/>
      <c r="M44" s="297"/>
      <c r="N44" s="7"/>
      <c r="O44" s="7"/>
      <c r="P44" s="7"/>
      <c r="Q44" s="7"/>
      <c r="R44" s="7"/>
      <c r="S44" s="43"/>
      <c r="T44" s="43"/>
      <c r="U44" s="43"/>
      <c r="V44" s="43"/>
      <c r="W44" s="43"/>
      <c r="X44" s="43"/>
      <c r="Y44" s="7">
        <f>$Y$14/7/2</f>
        <v>1712.6428571428571</v>
      </c>
      <c r="Z44" s="297">
        <f t="shared" si="6"/>
        <v>36045.088571428569</v>
      </c>
    </row>
    <row r="45" spans="1:26" x14ac:dyDescent="0.25">
      <c r="A45" s="38"/>
      <c r="B45" s="3">
        <f t="shared" si="2"/>
        <v>2023</v>
      </c>
      <c r="C45" s="13">
        <f t="shared" si="1"/>
        <v>-18022.544285714284</v>
      </c>
      <c r="D45" s="297"/>
      <c r="E45" s="297"/>
      <c r="F45" s="297"/>
      <c r="G45" s="297"/>
      <c r="H45" s="297"/>
      <c r="I45" s="297"/>
      <c r="J45" s="297"/>
      <c r="K45" s="297"/>
      <c r="L45" s="297"/>
      <c r="M45" s="297"/>
      <c r="N45" s="7"/>
      <c r="O45" s="7"/>
      <c r="P45" s="7"/>
      <c r="Q45" s="7"/>
      <c r="R45" s="7"/>
      <c r="S45" s="43"/>
      <c r="T45" s="43"/>
      <c r="U45" s="43"/>
      <c r="V45" s="43"/>
      <c r="W45" s="43"/>
      <c r="X45" s="43"/>
      <c r="Y45" s="7"/>
      <c r="Z45" s="297">
        <f>$Z$14/7/2</f>
        <v>18022.544285714284</v>
      </c>
    </row>
    <row r="46" spans="1:26" x14ac:dyDescent="0.25">
      <c r="A46" s="38"/>
      <c r="B46" s="3">
        <f t="shared" si="2"/>
        <v>2024</v>
      </c>
      <c r="C46" s="13">
        <f t="shared" si="1"/>
        <v>0</v>
      </c>
      <c r="D46" s="297"/>
      <c r="E46" s="297"/>
      <c r="F46" s="297"/>
      <c r="G46" s="297"/>
      <c r="H46" s="297"/>
      <c r="I46" s="297"/>
      <c r="J46" s="297"/>
      <c r="K46" s="297"/>
      <c r="L46" s="297"/>
      <c r="M46" s="297"/>
      <c r="N46" s="7"/>
      <c r="O46" s="7"/>
      <c r="P46" s="7"/>
      <c r="Q46" s="7"/>
      <c r="R46" s="7"/>
      <c r="S46" s="43"/>
      <c r="T46" s="43"/>
      <c r="U46" s="43"/>
      <c r="V46" s="43"/>
      <c r="W46" s="43"/>
      <c r="X46" s="43"/>
      <c r="Y46" s="7"/>
      <c r="Z46" s="297"/>
    </row>
    <row r="47" spans="1:26" x14ac:dyDescent="0.25">
      <c r="A47" s="38"/>
      <c r="B47" s="3"/>
      <c r="C47" s="13"/>
      <c r="D47" s="297"/>
      <c r="E47" s="297"/>
      <c r="F47" s="297"/>
      <c r="G47" s="297"/>
      <c r="H47" s="297"/>
      <c r="I47" s="297"/>
      <c r="J47" s="297"/>
      <c r="K47" s="297"/>
      <c r="L47" s="297"/>
      <c r="M47" s="297"/>
      <c r="N47" s="7"/>
      <c r="O47" s="7"/>
      <c r="P47" s="7"/>
      <c r="Q47" s="7"/>
      <c r="R47" s="7"/>
      <c r="S47" s="43"/>
      <c r="T47" s="43"/>
      <c r="U47" s="43"/>
      <c r="V47" s="43"/>
      <c r="W47" s="43"/>
      <c r="X47" s="43"/>
      <c r="Y47" s="7"/>
      <c r="Z47" s="297"/>
    </row>
    <row r="48" spans="1:26" x14ac:dyDescent="0.25">
      <c r="A48" s="38"/>
      <c r="B48" s="3">
        <v>2022</v>
      </c>
      <c r="C48" s="13">
        <f>-SUM(D48:AE48)</f>
        <v>0</v>
      </c>
      <c r="D48" s="297"/>
      <c r="E48" s="297"/>
      <c r="F48" s="297"/>
      <c r="G48" s="297"/>
      <c r="H48" s="297"/>
      <c r="I48" s="297"/>
      <c r="J48" s="297"/>
      <c r="K48" s="297"/>
      <c r="L48" s="297"/>
      <c r="M48" s="297"/>
      <c r="N48" s="7"/>
      <c r="O48" s="7"/>
      <c r="P48" s="7"/>
      <c r="Q48" s="7"/>
      <c r="R48" s="7"/>
      <c r="S48" s="43"/>
      <c r="T48" s="43"/>
      <c r="U48" s="43"/>
      <c r="V48" s="43"/>
      <c r="W48" s="43"/>
      <c r="X48" s="43"/>
    </row>
    <row r="49" spans="1:34" x14ac:dyDescent="0.25">
      <c r="A49" s="38"/>
      <c r="B49" s="3"/>
      <c r="C49" s="12"/>
      <c r="D49" s="298"/>
      <c r="E49" s="298"/>
      <c r="F49" s="298"/>
      <c r="G49" s="298"/>
      <c r="H49" s="298"/>
      <c r="I49" s="298"/>
      <c r="J49" s="298"/>
      <c r="K49" s="298"/>
      <c r="L49" s="298"/>
      <c r="M49" s="298"/>
      <c r="N49" s="298"/>
      <c r="O49" s="298"/>
      <c r="P49" s="298"/>
      <c r="Q49" s="298"/>
      <c r="R49" s="298"/>
      <c r="S49" s="298"/>
      <c r="T49" s="298"/>
      <c r="U49" s="338"/>
      <c r="V49" s="275"/>
      <c r="W49" s="275"/>
      <c r="X49" s="275"/>
      <c r="Y49" s="297"/>
      <c r="Z49" s="297"/>
    </row>
    <row r="50" spans="1:34" x14ac:dyDescent="0.25">
      <c r="A50" s="38" t="s">
        <v>62</v>
      </c>
      <c r="B50" s="300">
        <f>SUM(D50:AE50)</f>
        <v>0</v>
      </c>
      <c r="C50" s="275">
        <f>SUM(C16:C49)</f>
        <v>-321420.62</v>
      </c>
      <c r="D50" s="297">
        <f>-SUM(D16:D49)+D14</f>
        <v>0</v>
      </c>
      <c r="E50" s="297">
        <f t="shared" ref="E50:T50" si="7">-SUM(E16:E49)+E14</f>
        <v>0</v>
      </c>
      <c r="F50" s="297">
        <f t="shared" si="7"/>
        <v>0</v>
      </c>
      <c r="G50" s="297">
        <f t="shared" si="7"/>
        <v>0</v>
      </c>
      <c r="H50" s="297">
        <f t="shared" si="7"/>
        <v>0</v>
      </c>
      <c r="I50" s="297">
        <f t="shared" si="7"/>
        <v>0</v>
      </c>
      <c r="J50" s="297">
        <f t="shared" si="7"/>
        <v>0</v>
      </c>
      <c r="K50" s="297">
        <f t="shared" si="7"/>
        <v>0</v>
      </c>
      <c r="L50" s="297">
        <f t="shared" si="7"/>
        <v>0</v>
      </c>
      <c r="M50" s="297">
        <f t="shared" si="7"/>
        <v>0</v>
      </c>
      <c r="N50" s="297">
        <f t="shared" si="7"/>
        <v>0</v>
      </c>
      <c r="O50" s="297">
        <f t="shared" si="7"/>
        <v>0</v>
      </c>
      <c r="P50" s="297">
        <f t="shared" si="7"/>
        <v>0</v>
      </c>
      <c r="Q50" s="297">
        <f t="shared" si="7"/>
        <v>0</v>
      </c>
      <c r="R50" s="297">
        <f t="shared" si="7"/>
        <v>0</v>
      </c>
      <c r="S50" s="297">
        <f t="shared" si="7"/>
        <v>0</v>
      </c>
      <c r="T50" s="297">
        <f t="shared" si="7"/>
        <v>0</v>
      </c>
      <c r="U50" s="330">
        <f>-SUM(U16:U49)+U14</f>
        <v>0</v>
      </c>
      <c r="V50" s="330">
        <f t="shared" ref="V50:AH50" si="8">-SUM(V16:V49)+V14</f>
        <v>0</v>
      </c>
      <c r="W50" s="330">
        <f t="shared" si="8"/>
        <v>0</v>
      </c>
      <c r="X50" s="330">
        <f t="shared" si="8"/>
        <v>0</v>
      </c>
      <c r="Y50" s="330">
        <f t="shared" si="8"/>
        <v>0</v>
      </c>
      <c r="Z50" s="330">
        <f t="shared" si="8"/>
        <v>0</v>
      </c>
      <c r="AA50" s="330">
        <f t="shared" si="8"/>
        <v>0</v>
      </c>
      <c r="AB50" s="330">
        <f t="shared" si="8"/>
        <v>0</v>
      </c>
      <c r="AC50" s="330">
        <f t="shared" si="8"/>
        <v>0</v>
      </c>
      <c r="AD50" s="330">
        <f t="shared" si="8"/>
        <v>0</v>
      </c>
      <c r="AE50" s="330">
        <f t="shared" si="8"/>
        <v>0</v>
      </c>
      <c r="AF50" s="330">
        <f t="shared" si="8"/>
        <v>0</v>
      </c>
      <c r="AG50" s="330">
        <f t="shared" si="8"/>
        <v>0</v>
      </c>
      <c r="AH50" s="330">
        <f t="shared" si="8"/>
        <v>0</v>
      </c>
    </row>
    <row r="51" spans="1:34" x14ac:dyDescent="0.25">
      <c r="A51" s="38"/>
      <c r="B51" s="275"/>
      <c r="C51" s="299"/>
      <c r="D51" s="297"/>
      <c r="E51" s="297"/>
      <c r="F51" s="297"/>
      <c r="G51" s="297"/>
      <c r="H51" s="297"/>
      <c r="I51" s="297"/>
      <c r="J51" s="297"/>
      <c r="K51" s="297"/>
      <c r="L51" s="297"/>
      <c r="M51" s="297"/>
      <c r="N51" s="297"/>
      <c r="O51" s="297"/>
      <c r="P51" s="297"/>
      <c r="Q51" s="297"/>
      <c r="R51" s="297"/>
      <c r="S51" s="297"/>
      <c r="T51" s="297"/>
      <c r="U51" s="297"/>
      <c r="V51" s="297"/>
      <c r="W51" s="297"/>
      <c r="X51" s="297"/>
      <c r="Y51" s="297"/>
      <c r="Z51" s="297"/>
    </row>
    <row r="52" spans="1:34" x14ac:dyDescent="0.25">
      <c r="A52" s="39" t="s">
        <v>63</v>
      </c>
      <c r="B52" s="3"/>
      <c r="C52" s="30">
        <f>+C14+C50</f>
        <v>0</v>
      </c>
      <c r="D52" s="297"/>
      <c r="E52" s="297"/>
      <c r="F52" s="297"/>
      <c r="G52" s="297"/>
      <c r="H52" s="297"/>
      <c r="I52" s="297"/>
      <c r="J52" s="297"/>
      <c r="K52" s="297"/>
      <c r="L52" s="297"/>
      <c r="M52" s="297"/>
      <c r="N52" s="297"/>
      <c r="O52" s="297"/>
      <c r="P52" s="297"/>
      <c r="Q52" s="297"/>
      <c r="R52" s="297"/>
      <c r="S52" s="297"/>
      <c r="T52" s="297"/>
      <c r="U52" s="297"/>
      <c r="V52" s="297"/>
      <c r="W52" s="297"/>
      <c r="X52" s="297"/>
      <c r="Y52" s="297"/>
      <c r="Z52" s="297"/>
    </row>
    <row r="53" spans="1:34" x14ac:dyDescent="0.25">
      <c r="A53" s="3"/>
      <c r="B53" s="3"/>
      <c r="C53" s="3"/>
      <c r="D53" s="297"/>
      <c r="E53" s="297"/>
      <c r="F53" s="297"/>
      <c r="G53" s="297"/>
      <c r="H53" s="297"/>
      <c r="I53" s="297"/>
      <c r="J53" s="297"/>
      <c r="K53" s="297"/>
      <c r="L53" s="297"/>
      <c r="M53" s="297"/>
      <c r="N53" s="297"/>
      <c r="O53" s="297"/>
      <c r="P53" s="297"/>
      <c r="Q53" s="297"/>
      <c r="R53" s="297"/>
      <c r="S53" s="297"/>
      <c r="T53" s="297"/>
      <c r="U53" s="297"/>
      <c r="V53" s="297"/>
      <c r="W53" s="297"/>
      <c r="X53" s="297"/>
      <c r="Y53" s="297"/>
      <c r="Z53" s="297"/>
    </row>
    <row r="54" spans="1:34" x14ac:dyDescent="0.25">
      <c r="A54" s="3" t="s">
        <v>919</v>
      </c>
      <c r="B54" s="36"/>
      <c r="C54" s="3"/>
      <c r="D54" s="297"/>
      <c r="E54" s="297"/>
      <c r="F54" s="297"/>
      <c r="G54" s="297"/>
      <c r="H54" s="297"/>
      <c r="I54" s="297"/>
      <c r="J54" s="297"/>
      <c r="K54" s="297"/>
      <c r="L54" s="297"/>
      <c r="M54" s="297"/>
      <c r="N54" s="297"/>
      <c r="O54" s="297"/>
      <c r="P54" s="297"/>
      <c r="Q54" s="297"/>
      <c r="R54" s="297"/>
      <c r="S54" s="297"/>
      <c r="T54" s="297"/>
      <c r="U54" s="297"/>
      <c r="V54" s="297"/>
      <c r="W54" s="297"/>
      <c r="X54" s="297"/>
      <c r="Y54" s="297"/>
      <c r="Z54" s="297"/>
    </row>
    <row r="55" spans="1:34" x14ac:dyDescent="0.25">
      <c r="A55" s="38" t="s">
        <v>964</v>
      </c>
      <c r="B55" s="3"/>
      <c r="C55" s="3"/>
      <c r="E55" s="297"/>
      <c r="F55" s="301"/>
      <c r="G55" s="301"/>
      <c r="H55" s="301"/>
      <c r="I55" s="301"/>
      <c r="J55" s="301"/>
      <c r="K55" s="301"/>
      <c r="L55" s="301"/>
      <c r="M55" s="301"/>
      <c r="N55" s="297">
        <f>SUM(E32:E55)</f>
        <v>0</v>
      </c>
      <c r="O55" s="301"/>
      <c r="P55" s="301"/>
      <c r="Q55" s="301"/>
      <c r="R55" s="301"/>
      <c r="S55" s="301"/>
    </row>
    <row r="56" spans="1:34" x14ac:dyDescent="0.25">
      <c r="B56" s="3"/>
      <c r="C56" s="3"/>
      <c r="E56" s="301"/>
      <c r="F56" s="301"/>
      <c r="G56" s="301"/>
      <c r="H56" s="301"/>
      <c r="I56" s="301"/>
      <c r="J56" s="301"/>
      <c r="K56" s="301"/>
      <c r="L56" s="301"/>
      <c r="M56" s="301"/>
      <c r="N56" s="301"/>
      <c r="O56" s="301"/>
      <c r="P56" s="301"/>
      <c r="Q56" s="301"/>
      <c r="R56" s="301"/>
      <c r="S56" s="301"/>
    </row>
    <row r="57" spans="1:34" x14ac:dyDescent="0.25">
      <c r="E57" s="301"/>
      <c r="F57" s="301"/>
      <c r="G57" s="301"/>
      <c r="H57" s="301"/>
      <c r="I57" s="301"/>
      <c r="J57" s="301"/>
      <c r="K57" s="301"/>
      <c r="L57" s="301"/>
      <c r="M57" s="301"/>
      <c r="N57" s="301"/>
      <c r="O57" s="301"/>
      <c r="P57" s="301"/>
      <c r="Q57" s="301"/>
      <c r="R57" s="301"/>
      <c r="S57" s="301"/>
    </row>
    <row r="58" spans="1:34" x14ac:dyDescent="0.25">
      <c r="E58" s="301"/>
      <c r="F58" s="301"/>
      <c r="G58" s="301"/>
      <c r="H58" s="301"/>
      <c r="I58" s="301"/>
      <c r="J58" s="301"/>
      <c r="K58" s="301"/>
      <c r="L58" s="301"/>
      <c r="M58" s="301"/>
      <c r="N58" s="301"/>
      <c r="O58" s="301"/>
      <c r="P58" s="301"/>
      <c r="Q58" s="301"/>
      <c r="R58" s="301"/>
      <c r="S58" s="301"/>
    </row>
    <row r="59" spans="1:34" x14ac:dyDescent="0.25">
      <c r="E59" s="301"/>
      <c r="F59" s="301"/>
      <c r="G59" s="301"/>
      <c r="H59" s="301"/>
      <c r="I59" s="301"/>
      <c r="J59" s="301"/>
      <c r="K59" s="301"/>
      <c r="L59" s="301"/>
      <c r="M59" s="301"/>
      <c r="N59" s="301"/>
      <c r="O59" s="301"/>
      <c r="P59" s="301"/>
      <c r="Q59" s="301"/>
      <c r="R59" s="301"/>
      <c r="S59" s="301"/>
    </row>
    <row r="60" spans="1:34" x14ac:dyDescent="0.25">
      <c r="E60" s="301"/>
      <c r="F60" s="301"/>
      <c r="G60" s="301"/>
      <c r="H60" s="301"/>
      <c r="I60" s="301"/>
      <c r="J60" s="301"/>
      <c r="K60" s="301"/>
      <c r="L60" s="301"/>
      <c r="M60" s="301"/>
      <c r="N60" s="301"/>
      <c r="O60" s="301"/>
      <c r="P60" s="301"/>
      <c r="Q60" s="301"/>
      <c r="R60" s="301"/>
      <c r="S60" s="301"/>
    </row>
    <row r="61" spans="1:34" x14ac:dyDescent="0.25">
      <c r="E61" s="301"/>
      <c r="F61" s="301"/>
      <c r="G61" s="301"/>
      <c r="H61" s="301"/>
      <c r="I61" s="301"/>
      <c r="J61" s="301"/>
      <c r="K61" s="301"/>
      <c r="L61" s="301"/>
      <c r="M61" s="301"/>
      <c r="N61" s="301"/>
      <c r="O61" s="301"/>
      <c r="P61" s="301"/>
      <c r="Q61" s="301"/>
      <c r="R61" s="301"/>
      <c r="S61" s="301"/>
    </row>
    <row r="62" spans="1:34" x14ac:dyDescent="0.25">
      <c r="E62" s="301"/>
      <c r="F62" s="301"/>
      <c r="G62" s="301"/>
      <c r="H62" s="301"/>
      <c r="I62" s="301"/>
      <c r="J62" s="301"/>
      <c r="K62" s="301"/>
      <c r="L62" s="301"/>
      <c r="M62" s="301"/>
      <c r="N62" s="301"/>
      <c r="O62" s="301"/>
      <c r="P62" s="301"/>
      <c r="Q62" s="301"/>
      <c r="R62" s="301"/>
      <c r="S62" s="301"/>
    </row>
    <row r="63" spans="1:34" x14ac:dyDescent="0.25">
      <c r="E63" s="301"/>
      <c r="F63" s="301"/>
      <c r="G63" s="301"/>
      <c r="H63" s="301"/>
      <c r="I63" s="301"/>
      <c r="J63" s="301"/>
      <c r="K63" s="301"/>
      <c r="L63" s="301"/>
      <c r="M63" s="301"/>
      <c r="N63" s="301"/>
      <c r="O63" s="301"/>
      <c r="P63" s="301"/>
      <c r="Q63" s="301"/>
      <c r="R63" s="301"/>
      <c r="S63" s="301"/>
    </row>
    <row r="64" spans="1:34" x14ac:dyDescent="0.25">
      <c r="E64" s="301"/>
      <c r="F64" s="301"/>
      <c r="G64" s="301"/>
      <c r="H64" s="301"/>
      <c r="I64" s="301"/>
      <c r="J64" s="301"/>
      <c r="K64" s="301"/>
      <c r="L64" s="301"/>
      <c r="M64" s="301"/>
      <c r="N64" s="301"/>
      <c r="O64" s="301"/>
      <c r="P64" s="301"/>
      <c r="Q64" s="301"/>
      <c r="R64" s="301"/>
      <c r="S64" s="301"/>
    </row>
    <row r="65" spans="5:19" x14ac:dyDescent="0.25">
      <c r="E65" s="301"/>
      <c r="F65" s="301"/>
      <c r="G65" s="301"/>
      <c r="H65" s="301"/>
      <c r="I65" s="301"/>
      <c r="J65" s="301"/>
      <c r="K65" s="301"/>
      <c r="L65" s="301"/>
      <c r="M65" s="301"/>
      <c r="N65" s="301"/>
      <c r="O65" s="301"/>
      <c r="P65" s="301"/>
      <c r="Q65" s="301"/>
      <c r="R65" s="301"/>
      <c r="S65" s="301"/>
    </row>
    <row r="66" spans="5:19" x14ac:dyDescent="0.25">
      <c r="E66" s="301"/>
      <c r="F66" s="301"/>
      <c r="G66" s="301"/>
      <c r="H66" s="301"/>
      <c r="I66" s="301"/>
      <c r="J66" s="301"/>
      <c r="K66" s="301"/>
      <c r="L66" s="301"/>
      <c r="M66" s="301"/>
      <c r="N66" s="301"/>
      <c r="O66" s="301"/>
      <c r="P66" s="301"/>
      <c r="Q66" s="301"/>
      <c r="R66" s="301"/>
      <c r="S66" s="301"/>
    </row>
  </sheetData>
  <pageMargins left="0.7" right="0.7" top="0.75" bottom="0.75" header="0.3" footer="0.3"/>
  <pageSetup scale="69" orientation="landscape" horizontalDpi="4294967294" verticalDpi="4294967294" r:id="rId1"/>
  <headerFooter>
    <oddFooter>&amp;Z&amp;F&amp;RPage &amp;P</oddFooter>
  </headerFooter>
</worksheet>
</file>

<file path=xl/worksheets/sheet1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F00-000000000000}">
  <sheetPr codeName="Sheet136">
    <tabColor theme="6" tint="-0.249977111117893"/>
    <pageSetUpPr fitToPage="1"/>
  </sheetPr>
  <dimension ref="A1:AB61"/>
  <sheetViews>
    <sheetView workbookViewId="0"/>
  </sheetViews>
  <sheetFormatPr defaultRowHeight="15" x14ac:dyDescent="0.25"/>
  <cols>
    <col min="1" max="1" width="20.85546875" customWidth="1"/>
    <col min="2" max="2" width="8.7109375" customWidth="1"/>
    <col min="3" max="3" width="12.85546875" customWidth="1"/>
    <col min="4" max="12" width="7.42578125" hidden="1" customWidth="1"/>
    <col min="13" max="13" width="7.5703125" hidden="1" customWidth="1"/>
    <col min="14" max="25" width="10.42578125" customWidth="1"/>
  </cols>
  <sheetData>
    <row r="1" spans="1:28" x14ac:dyDescent="0.25">
      <c r="A1" s="11" t="s">
        <v>10</v>
      </c>
      <c r="O1" t="s">
        <v>647</v>
      </c>
    </row>
    <row r="2" spans="1:28" x14ac:dyDescent="0.25">
      <c r="A2" s="9" t="s">
        <v>438</v>
      </c>
    </row>
    <row r="3" spans="1:28" x14ac:dyDescent="0.25">
      <c r="A3" s="9"/>
    </row>
    <row r="4" spans="1:28" x14ac:dyDescent="0.25">
      <c r="R4" s="40" t="s">
        <v>4</v>
      </c>
      <c r="S4" s="41"/>
      <c r="T4" s="40" t="s">
        <v>8</v>
      </c>
    </row>
    <row r="5" spans="1:28" x14ac:dyDescent="0.25">
      <c r="A5" s="10" t="s">
        <v>9</v>
      </c>
      <c r="B5" s="12" t="s">
        <v>64</v>
      </c>
      <c r="C5" s="12" t="s">
        <v>12</v>
      </c>
      <c r="R5" s="42" t="s">
        <v>2</v>
      </c>
      <c r="S5" s="42" t="s">
        <v>60</v>
      </c>
      <c r="T5" s="42" t="s">
        <v>7</v>
      </c>
    </row>
    <row r="6" spans="1:28" x14ac:dyDescent="0.25">
      <c r="B6" s="3"/>
      <c r="R6" s="3"/>
    </row>
    <row r="7" spans="1:28" x14ac:dyDescent="0.25">
      <c r="A7" t="s">
        <v>922</v>
      </c>
      <c r="B7" s="212">
        <v>838</v>
      </c>
      <c r="C7" s="214"/>
      <c r="D7" s="293"/>
      <c r="E7" s="293"/>
      <c r="F7" s="293"/>
      <c r="G7" s="293"/>
      <c r="H7" s="293"/>
      <c r="I7" s="293"/>
      <c r="J7" s="293"/>
      <c r="K7" s="293"/>
      <c r="L7" s="293"/>
      <c r="M7" s="293"/>
      <c r="N7" s="293"/>
      <c r="O7" s="294"/>
      <c r="P7" s="6"/>
      <c r="Q7" s="6"/>
      <c r="R7" s="13">
        <f>+C14</f>
        <v>107349.23</v>
      </c>
      <c r="S7" s="13">
        <f>+-C45</f>
        <v>107349.23000000001</v>
      </c>
      <c r="T7" s="13">
        <f>+R7-S7</f>
        <v>0</v>
      </c>
    </row>
    <row r="8" spans="1:28" x14ac:dyDescent="0.25">
      <c r="A8" s="213"/>
      <c r="B8" s="3"/>
      <c r="D8" s="293"/>
      <c r="E8" s="293"/>
      <c r="F8" s="293"/>
      <c r="G8" s="293"/>
      <c r="H8" s="293"/>
      <c r="I8" s="293"/>
      <c r="J8" s="293"/>
      <c r="K8" s="293"/>
      <c r="L8" s="293"/>
      <c r="M8" s="293"/>
      <c r="N8" s="293"/>
      <c r="O8" s="294"/>
      <c r="P8" s="6"/>
      <c r="Q8" s="6"/>
    </row>
    <row r="9" spans="1:28" x14ac:dyDescent="0.25">
      <c r="A9" s="2"/>
      <c r="B9" s="3"/>
      <c r="D9" s="293"/>
      <c r="E9" s="293"/>
      <c r="F9" s="293"/>
      <c r="G9" s="293"/>
      <c r="H9" s="293"/>
      <c r="I9" s="293"/>
      <c r="J9" s="293"/>
      <c r="K9" s="293"/>
      <c r="L9" s="293"/>
      <c r="M9" s="293"/>
      <c r="N9" s="293"/>
      <c r="O9" s="294"/>
      <c r="P9" s="6"/>
      <c r="Q9" s="6"/>
    </row>
    <row r="10" spans="1:28" x14ac:dyDescent="0.25">
      <c r="B10" s="3"/>
    </row>
    <row r="11" spans="1:28" x14ac:dyDescent="0.25">
      <c r="A11" s="686" t="s">
        <v>66</v>
      </c>
      <c r="B11" s="212">
        <v>3100</v>
      </c>
      <c r="C11" s="214"/>
    </row>
    <row r="12" spans="1:28" x14ac:dyDescent="0.25">
      <c r="B12" s="28"/>
      <c r="C12" s="2"/>
    </row>
    <row r="13" spans="1:28" x14ac:dyDescent="0.25">
      <c r="A13" s="9" t="s">
        <v>5</v>
      </c>
      <c r="C13" s="31" t="s">
        <v>3</v>
      </c>
      <c r="D13" s="32">
        <v>1994</v>
      </c>
      <c r="E13" s="32">
        <v>1995</v>
      </c>
      <c r="F13" s="32">
        <v>1996</v>
      </c>
      <c r="G13" s="32">
        <v>1997</v>
      </c>
      <c r="H13" s="32">
        <v>1998</v>
      </c>
      <c r="I13" s="32">
        <v>1999</v>
      </c>
      <c r="J13" s="32">
        <v>2000</v>
      </c>
      <c r="K13" s="32">
        <v>2001</v>
      </c>
      <c r="L13" s="32">
        <v>2002</v>
      </c>
      <c r="M13" s="32">
        <v>2003</v>
      </c>
      <c r="N13" s="32">
        <v>2004</v>
      </c>
      <c r="O13" s="32">
        <v>2005</v>
      </c>
      <c r="P13" s="32">
        <v>2006</v>
      </c>
      <c r="Q13" s="32">
        <v>2007</v>
      </c>
      <c r="R13" s="32">
        <v>2008</v>
      </c>
      <c r="S13" s="32">
        <v>2009</v>
      </c>
      <c r="T13" s="32">
        <v>2010</v>
      </c>
      <c r="U13" s="32">
        <v>2011</v>
      </c>
      <c r="V13" s="32">
        <v>2012</v>
      </c>
      <c r="W13" s="32">
        <v>2013</v>
      </c>
      <c r="X13" s="32">
        <v>2014</v>
      </c>
      <c r="Y13" s="328">
        <v>2015</v>
      </c>
      <c r="Z13" s="32">
        <v>2016</v>
      </c>
      <c r="AA13" s="328">
        <v>2017</v>
      </c>
      <c r="AB13" s="32">
        <v>2018</v>
      </c>
    </row>
    <row r="14" spans="1:28" x14ac:dyDescent="0.25">
      <c r="A14" s="9" t="s">
        <v>73</v>
      </c>
      <c r="C14" s="295">
        <f>SUM(D14:Z14)</f>
        <v>107349.23</v>
      </c>
      <c r="D14" s="233">
        <v>0</v>
      </c>
      <c r="E14" s="233">
        <v>0</v>
      </c>
      <c r="F14" s="233">
        <v>0</v>
      </c>
      <c r="G14" s="233">
        <v>0</v>
      </c>
      <c r="H14" s="233">
        <v>0</v>
      </c>
      <c r="I14" s="233">
        <v>0</v>
      </c>
      <c r="J14" s="233">
        <v>0</v>
      </c>
      <c r="K14" s="233">
        <v>0</v>
      </c>
      <c r="L14" s="233">
        <v>0</v>
      </c>
      <c r="M14" s="233">
        <v>0</v>
      </c>
      <c r="N14" s="233"/>
      <c r="O14" s="233"/>
      <c r="P14" s="233"/>
      <c r="Q14" s="233"/>
      <c r="R14" s="233"/>
      <c r="S14" s="233"/>
      <c r="T14" s="233"/>
      <c r="U14" s="233"/>
      <c r="V14" s="233"/>
      <c r="W14" s="233">
        <v>0</v>
      </c>
      <c r="X14" s="233">
        <v>107349.23</v>
      </c>
    </row>
    <row r="15" spans="1:28" x14ac:dyDescent="0.25">
      <c r="A15" s="34"/>
      <c r="B15" s="2"/>
      <c r="C15" s="2"/>
      <c r="S15" s="233"/>
      <c r="T15" s="233"/>
      <c r="U15" s="233"/>
      <c r="V15" s="233"/>
      <c r="W15" s="233"/>
      <c r="X15" s="233"/>
    </row>
    <row r="16" spans="1:28" x14ac:dyDescent="0.25">
      <c r="A16" s="9" t="s">
        <v>6</v>
      </c>
      <c r="B16" s="3">
        <v>1994</v>
      </c>
      <c r="C16" s="13">
        <f>-SUM(D16:Z16)</f>
        <v>0</v>
      </c>
      <c r="D16" s="297">
        <f>+D$14/7/2</f>
        <v>0</v>
      </c>
      <c r="E16" s="297"/>
      <c r="F16" s="297"/>
      <c r="G16" s="297"/>
      <c r="H16" s="297"/>
      <c r="I16" s="297"/>
      <c r="J16" s="297"/>
      <c r="K16" s="297"/>
      <c r="L16" s="297"/>
      <c r="M16" s="297"/>
      <c r="N16" s="297"/>
      <c r="O16" s="297"/>
      <c r="P16" s="297"/>
      <c r="Q16" s="297"/>
      <c r="R16" s="297"/>
      <c r="S16" s="233"/>
      <c r="T16" s="233"/>
      <c r="U16" s="233"/>
      <c r="V16" s="233"/>
      <c r="W16" s="233"/>
      <c r="X16" s="233"/>
      <c r="Y16" s="297"/>
      <c r="Z16" s="297"/>
    </row>
    <row r="17" spans="1:26" x14ac:dyDescent="0.25">
      <c r="B17" s="3">
        <v>1995</v>
      </c>
      <c r="C17" s="13">
        <f t="shared" ref="C17:C39" si="0">-SUM(D17:Z17)</f>
        <v>0</v>
      </c>
      <c r="D17" s="297">
        <f>+D$14/7</f>
        <v>0</v>
      </c>
      <c r="E17" s="297">
        <f>+E$14/7/2</f>
        <v>0</v>
      </c>
      <c r="F17" s="297"/>
      <c r="G17" s="297"/>
      <c r="H17" s="297"/>
      <c r="I17" s="297"/>
      <c r="J17" s="297"/>
      <c r="K17" s="297"/>
      <c r="L17" s="297"/>
      <c r="M17" s="297"/>
      <c r="N17" s="297"/>
      <c r="O17" s="297"/>
      <c r="P17" s="297"/>
      <c r="Q17" s="297"/>
      <c r="R17" s="297"/>
      <c r="S17" s="233"/>
      <c r="T17" s="233"/>
      <c r="U17" s="233"/>
      <c r="V17" s="233"/>
      <c r="W17" s="233"/>
      <c r="X17" s="233"/>
      <c r="Y17" s="297"/>
      <c r="Z17" s="297"/>
    </row>
    <row r="18" spans="1:26" x14ac:dyDescent="0.25">
      <c r="B18" s="3">
        <v>1996</v>
      </c>
      <c r="C18" s="13">
        <f t="shared" si="0"/>
        <v>0</v>
      </c>
      <c r="D18" s="297">
        <f>+D17</f>
        <v>0</v>
      </c>
      <c r="E18" s="297">
        <f>+E$14/7</f>
        <v>0</v>
      </c>
      <c r="F18" s="297">
        <f>+F$14/7/2</f>
        <v>0</v>
      </c>
      <c r="G18" s="297"/>
      <c r="H18" s="297"/>
      <c r="I18" s="297"/>
      <c r="J18" s="297"/>
      <c r="K18" s="297"/>
      <c r="L18" s="297"/>
      <c r="M18" s="297"/>
      <c r="N18" s="297"/>
      <c r="O18" s="297"/>
      <c r="P18" s="297"/>
      <c r="Q18" s="297"/>
      <c r="R18" s="297"/>
      <c r="S18" s="233"/>
      <c r="T18" s="233"/>
      <c r="U18" s="233"/>
      <c r="V18" s="233"/>
      <c r="W18" s="233"/>
      <c r="X18" s="233"/>
      <c r="Y18" s="297"/>
      <c r="Z18" s="297"/>
    </row>
    <row r="19" spans="1:26" x14ac:dyDescent="0.25">
      <c r="B19" s="3">
        <v>1997</v>
      </c>
      <c r="C19" s="13">
        <f t="shared" si="0"/>
        <v>0</v>
      </c>
      <c r="D19" s="297">
        <f>+D18</f>
        <v>0</v>
      </c>
      <c r="E19" s="297">
        <f>+E18</f>
        <v>0</v>
      </c>
      <c r="F19" s="297">
        <f>+F$14/7</f>
        <v>0</v>
      </c>
      <c r="G19" s="297">
        <f>+G$14/7/2</f>
        <v>0</v>
      </c>
      <c r="H19" s="297"/>
      <c r="I19" s="297"/>
      <c r="J19" s="297"/>
      <c r="K19" s="297"/>
      <c r="L19" s="297"/>
      <c r="M19" s="297"/>
      <c r="N19" s="297"/>
      <c r="O19" s="297"/>
      <c r="P19" s="297"/>
      <c r="Q19" s="297"/>
      <c r="R19" s="297"/>
      <c r="S19" s="233"/>
      <c r="T19" s="233"/>
      <c r="U19" s="233"/>
      <c r="V19" s="233"/>
      <c r="W19" s="233"/>
      <c r="X19" s="233"/>
      <c r="Y19" s="297"/>
      <c r="Z19" s="297"/>
    </row>
    <row r="20" spans="1:26" x14ac:dyDescent="0.25">
      <c r="B20" s="3">
        <v>1998</v>
      </c>
      <c r="C20" s="13">
        <f t="shared" si="0"/>
        <v>0</v>
      </c>
      <c r="D20" s="297">
        <f>+D19</f>
        <v>0</v>
      </c>
      <c r="E20" s="297">
        <f>+E19</f>
        <v>0</v>
      </c>
      <c r="F20" s="297">
        <f>+F19</f>
        <v>0</v>
      </c>
      <c r="G20" s="297">
        <f>+G$14/7</f>
        <v>0</v>
      </c>
      <c r="H20" s="297">
        <f>+H$14/7/2</f>
        <v>0</v>
      </c>
      <c r="I20" s="297"/>
      <c r="J20" s="297"/>
      <c r="K20" s="297"/>
      <c r="L20" s="297"/>
      <c r="M20" s="297"/>
      <c r="N20" s="297"/>
      <c r="O20" s="297"/>
      <c r="P20" s="297"/>
      <c r="Q20" s="297"/>
      <c r="R20" s="297"/>
      <c r="S20" s="233"/>
      <c r="T20" s="233"/>
      <c r="U20" s="233"/>
      <c r="V20" s="233"/>
      <c r="W20" s="233"/>
      <c r="X20" s="233"/>
      <c r="Y20" s="297"/>
      <c r="Z20" s="297"/>
    </row>
    <row r="21" spans="1:26" x14ac:dyDescent="0.25">
      <c r="B21" s="3">
        <v>1999</v>
      </c>
      <c r="C21" s="13">
        <f t="shared" si="0"/>
        <v>0</v>
      </c>
      <c r="D21" s="297">
        <f>+D20</f>
        <v>0</v>
      </c>
      <c r="E21" s="297">
        <f>+E20</f>
        <v>0</v>
      </c>
      <c r="F21" s="297">
        <f>+F20</f>
        <v>0</v>
      </c>
      <c r="G21" s="297">
        <f>+G20</f>
        <v>0</v>
      </c>
      <c r="H21" s="297">
        <f>+H$14/7</f>
        <v>0</v>
      </c>
      <c r="I21" s="297">
        <f>+I$14/7/2</f>
        <v>0</v>
      </c>
      <c r="J21" s="297"/>
      <c r="K21" s="297"/>
      <c r="L21" s="297"/>
      <c r="M21" s="297"/>
      <c r="N21" s="297"/>
      <c r="O21" s="297"/>
      <c r="P21" s="297"/>
      <c r="Q21" s="297"/>
      <c r="R21" s="297"/>
      <c r="S21" s="233"/>
      <c r="T21" s="233"/>
      <c r="U21" s="233"/>
      <c r="V21" s="233"/>
      <c r="W21" s="233"/>
      <c r="X21" s="233"/>
      <c r="Y21" s="297"/>
      <c r="Z21" s="297"/>
    </row>
    <row r="22" spans="1:26" x14ac:dyDescent="0.25">
      <c r="B22" s="3">
        <v>2000</v>
      </c>
      <c r="C22" s="13">
        <f t="shared" si="0"/>
        <v>0</v>
      </c>
      <c r="D22" s="297">
        <f>+D21</f>
        <v>0</v>
      </c>
      <c r="E22" s="297">
        <f>+E21</f>
        <v>0</v>
      </c>
      <c r="F22" s="297">
        <f>+F21</f>
        <v>0</v>
      </c>
      <c r="G22" s="297">
        <f>+G21</f>
        <v>0</v>
      </c>
      <c r="H22" s="297">
        <f>+H21</f>
        <v>0</v>
      </c>
      <c r="I22" s="297">
        <f>+I$14/7</f>
        <v>0</v>
      </c>
      <c r="J22" s="297">
        <f>+J$14/7/2</f>
        <v>0</v>
      </c>
      <c r="K22" s="297"/>
      <c r="L22" s="297"/>
      <c r="M22" s="297"/>
      <c r="N22" s="297"/>
      <c r="O22" s="297"/>
      <c r="P22" s="297"/>
      <c r="Q22" s="297"/>
      <c r="R22" s="297"/>
      <c r="S22" s="233"/>
      <c r="T22" s="233"/>
      <c r="U22" s="233"/>
      <c r="V22" s="233"/>
      <c r="W22" s="233"/>
      <c r="X22" s="233"/>
      <c r="Y22" s="297"/>
      <c r="Z22" s="297"/>
    </row>
    <row r="23" spans="1:26" x14ac:dyDescent="0.25">
      <c r="B23" s="3">
        <v>2001</v>
      </c>
      <c r="C23" s="13">
        <f t="shared" si="0"/>
        <v>0</v>
      </c>
      <c r="D23" s="297">
        <f>+D$14/7/2</f>
        <v>0</v>
      </c>
      <c r="E23" s="297">
        <f>+E22</f>
        <v>0</v>
      </c>
      <c r="F23" s="297">
        <f>+F22</f>
        <v>0</v>
      </c>
      <c r="G23" s="297">
        <f>+G22</f>
        <v>0</v>
      </c>
      <c r="H23" s="297">
        <f>+H22</f>
        <v>0</v>
      </c>
      <c r="I23" s="297">
        <f>+I22</f>
        <v>0</v>
      </c>
      <c r="J23" s="297">
        <f>+J$14/7</f>
        <v>0</v>
      </c>
      <c r="K23" s="297">
        <f>+K$14/7/2</f>
        <v>0</v>
      </c>
      <c r="L23" s="297"/>
      <c r="M23" s="297"/>
      <c r="N23" s="297"/>
      <c r="O23" s="297"/>
      <c r="P23" s="297"/>
      <c r="Q23" s="297"/>
      <c r="R23" s="297"/>
      <c r="S23" s="233"/>
      <c r="T23" s="233"/>
      <c r="U23" s="233"/>
      <c r="V23" s="233"/>
      <c r="W23" s="233"/>
      <c r="X23" s="233"/>
      <c r="Y23" s="297"/>
      <c r="Z23" s="297"/>
    </row>
    <row r="24" spans="1:26" x14ac:dyDescent="0.25">
      <c r="B24" s="3">
        <v>2002</v>
      </c>
      <c r="C24" s="13">
        <f t="shared" si="0"/>
        <v>0</v>
      </c>
      <c r="D24" s="297"/>
      <c r="E24" s="297">
        <f>+E$14/7/2</f>
        <v>0</v>
      </c>
      <c r="F24" s="297">
        <f>+F23</f>
        <v>0</v>
      </c>
      <c r="G24" s="297">
        <f>+G23</f>
        <v>0</v>
      </c>
      <c r="H24" s="297">
        <f>+H23</f>
        <v>0</v>
      </c>
      <c r="I24" s="297">
        <f>+I23</f>
        <v>0</v>
      </c>
      <c r="J24" s="297">
        <f>+J23</f>
        <v>0</v>
      </c>
      <c r="K24" s="297">
        <f>+K$14/7</f>
        <v>0</v>
      </c>
      <c r="L24" s="297">
        <f>+L$14/7/2</f>
        <v>0</v>
      </c>
      <c r="M24" s="297"/>
      <c r="N24" s="297"/>
      <c r="O24" s="297"/>
      <c r="P24" s="297"/>
      <c r="Q24" s="297"/>
      <c r="R24" s="297"/>
      <c r="S24" s="233"/>
      <c r="T24" s="233"/>
      <c r="U24" s="233"/>
      <c r="V24" s="233"/>
      <c r="W24" s="233"/>
      <c r="X24" s="233"/>
      <c r="Y24" s="297"/>
      <c r="Z24" s="297"/>
    </row>
    <row r="25" spans="1:26" x14ac:dyDescent="0.25">
      <c r="B25" s="3">
        <v>2003</v>
      </c>
      <c r="C25" s="13">
        <f t="shared" si="0"/>
        <v>0</v>
      </c>
      <c r="D25" s="297"/>
      <c r="E25" s="297"/>
      <c r="F25" s="297">
        <f>+F$14/7/2</f>
        <v>0</v>
      </c>
      <c r="G25" s="297">
        <f>+G24</f>
        <v>0</v>
      </c>
      <c r="H25" s="297">
        <f>+H24</f>
        <v>0</v>
      </c>
      <c r="I25" s="297">
        <f>+I24</f>
        <v>0</v>
      </c>
      <c r="J25" s="297">
        <f>+J24</f>
        <v>0</v>
      </c>
      <c r="K25" s="297">
        <f>+K24</f>
        <v>0</v>
      </c>
      <c r="L25" s="297">
        <f>+L$14/7</f>
        <v>0</v>
      </c>
      <c r="M25" s="297">
        <f>+M$14/7/2</f>
        <v>0</v>
      </c>
      <c r="N25" s="297"/>
      <c r="O25" s="297"/>
      <c r="P25" s="297"/>
      <c r="Q25" s="297"/>
      <c r="R25" s="297"/>
      <c r="S25" s="233"/>
      <c r="T25" s="233"/>
      <c r="U25" s="233"/>
      <c r="V25" s="233"/>
      <c r="W25" s="233"/>
      <c r="X25" s="233"/>
      <c r="Y25" s="297"/>
      <c r="Z25" s="297"/>
    </row>
    <row r="26" spans="1:26" x14ac:dyDescent="0.25">
      <c r="B26" s="3">
        <v>2004</v>
      </c>
      <c r="C26" s="13">
        <f t="shared" si="0"/>
        <v>0</v>
      </c>
      <c r="D26" s="297"/>
      <c r="E26" s="297"/>
      <c r="F26" s="297"/>
      <c r="G26" s="297">
        <f>+G$14/7/2</f>
        <v>0</v>
      </c>
      <c r="H26" s="297">
        <f>+H25</f>
        <v>0</v>
      </c>
      <c r="I26" s="297">
        <f>+I25</f>
        <v>0</v>
      </c>
      <c r="J26" s="297">
        <f>+J25</f>
        <v>0</v>
      </c>
      <c r="K26" s="297">
        <f>+K25</f>
        <v>0</v>
      </c>
      <c r="L26" s="297">
        <f>+L25</f>
        <v>0</v>
      </c>
      <c r="M26" s="297">
        <f>+M$14/7</f>
        <v>0</v>
      </c>
      <c r="N26" s="7">
        <f>+N$14/7/2</f>
        <v>0</v>
      </c>
      <c r="O26" s="7"/>
      <c r="P26" s="7"/>
      <c r="Q26" s="7"/>
      <c r="R26" s="7"/>
      <c r="S26" s="43"/>
      <c r="T26" s="43"/>
      <c r="U26" s="43"/>
      <c r="V26" s="43"/>
      <c r="W26" s="43"/>
      <c r="X26" s="43"/>
      <c r="Y26" s="7"/>
      <c r="Z26" s="297"/>
    </row>
    <row r="27" spans="1:26" x14ac:dyDescent="0.25">
      <c r="B27" s="3">
        <v>2005</v>
      </c>
      <c r="C27" s="13">
        <f t="shared" si="0"/>
        <v>0</v>
      </c>
      <c r="D27" s="297"/>
      <c r="E27" s="297"/>
      <c r="F27" s="297"/>
      <c r="G27" s="297"/>
      <c r="H27" s="297">
        <f>+H$14/7/2</f>
        <v>0</v>
      </c>
      <c r="I27" s="297">
        <f>+I26</f>
        <v>0</v>
      </c>
      <c r="J27" s="297">
        <f>+J26</f>
        <v>0</v>
      </c>
      <c r="K27" s="297">
        <f>+K26</f>
        <v>0</v>
      </c>
      <c r="L27" s="297">
        <f>+L26</f>
        <v>0</v>
      </c>
      <c r="M27" s="297">
        <f>+M26</f>
        <v>0</v>
      </c>
      <c r="N27" s="7">
        <f>+N$14/7</f>
        <v>0</v>
      </c>
      <c r="O27" s="7">
        <f>+O$14/7/2</f>
        <v>0</v>
      </c>
      <c r="P27" s="7"/>
      <c r="Q27" s="7"/>
      <c r="R27" s="7"/>
      <c r="S27" s="43"/>
      <c r="T27" s="43"/>
      <c r="U27" s="43"/>
      <c r="V27" s="43"/>
      <c r="W27" s="43"/>
      <c r="X27" s="43"/>
      <c r="Y27" s="7"/>
      <c r="Z27" s="297"/>
    </row>
    <row r="28" spans="1:26" x14ac:dyDescent="0.25">
      <c r="B28" s="3">
        <v>2006</v>
      </c>
      <c r="C28" s="13">
        <f t="shared" si="0"/>
        <v>0</v>
      </c>
      <c r="D28" s="297"/>
      <c r="E28" s="297"/>
      <c r="F28" s="297"/>
      <c r="G28" s="297"/>
      <c r="H28" s="297"/>
      <c r="I28" s="297">
        <f>+I$14/7/2</f>
        <v>0</v>
      </c>
      <c r="J28" s="297">
        <f>+J27</f>
        <v>0</v>
      </c>
      <c r="K28" s="297">
        <f>+K27</f>
        <v>0</v>
      </c>
      <c r="L28" s="297">
        <f>+L27</f>
        <v>0</v>
      </c>
      <c r="M28" s="297">
        <f>+M27</f>
        <v>0</v>
      </c>
      <c r="N28" s="7">
        <f>+N27</f>
        <v>0</v>
      </c>
      <c r="O28" s="7">
        <f>+O$14/7</f>
        <v>0</v>
      </c>
      <c r="P28" s="7">
        <f>+P$14/7/2</f>
        <v>0</v>
      </c>
      <c r="Q28" s="7"/>
      <c r="R28" s="7"/>
      <c r="S28" s="43"/>
      <c r="T28" s="43"/>
      <c r="U28" s="43"/>
      <c r="V28" s="43"/>
      <c r="W28" s="43"/>
      <c r="X28" s="43"/>
      <c r="Y28" s="7"/>
      <c r="Z28" s="297"/>
    </row>
    <row r="29" spans="1:26" x14ac:dyDescent="0.25">
      <c r="B29" s="3">
        <v>2007</v>
      </c>
      <c r="C29" s="13">
        <f t="shared" si="0"/>
        <v>0</v>
      </c>
      <c r="D29" s="297"/>
      <c r="E29" s="297"/>
      <c r="F29" s="297"/>
      <c r="G29" s="297"/>
      <c r="H29" s="297"/>
      <c r="I29" s="297"/>
      <c r="J29" s="297">
        <f>+J$14/7/2</f>
        <v>0</v>
      </c>
      <c r="K29" s="297">
        <f>+K28</f>
        <v>0</v>
      </c>
      <c r="L29" s="297">
        <f>+L28</f>
        <v>0</v>
      </c>
      <c r="M29" s="297">
        <f>+M28</f>
        <v>0</v>
      </c>
      <c r="N29" s="7">
        <f>+N28</f>
        <v>0</v>
      </c>
      <c r="O29" s="7">
        <f>+O28</f>
        <v>0</v>
      </c>
      <c r="P29" s="7">
        <f>+P$14/7</f>
        <v>0</v>
      </c>
      <c r="Q29" s="7">
        <f>+Q$14/7/2</f>
        <v>0</v>
      </c>
      <c r="R29" s="7"/>
      <c r="S29" s="43"/>
      <c r="T29" s="43"/>
      <c r="U29" s="43"/>
      <c r="V29" s="43"/>
      <c r="W29" s="43"/>
      <c r="X29" s="43"/>
      <c r="Y29" s="7"/>
      <c r="Z29" s="297"/>
    </row>
    <row r="30" spans="1:26" x14ac:dyDescent="0.25">
      <c r="B30" s="3">
        <v>2008</v>
      </c>
      <c r="C30" s="13">
        <f t="shared" si="0"/>
        <v>0</v>
      </c>
      <c r="D30" s="297"/>
      <c r="E30" s="297"/>
      <c r="F30" s="297"/>
      <c r="G30" s="297"/>
      <c r="H30" s="297"/>
      <c r="I30" s="297"/>
      <c r="J30" s="297"/>
      <c r="K30" s="297">
        <f>+K$14/7/2</f>
        <v>0</v>
      </c>
      <c r="L30" s="297">
        <f>+L29</f>
        <v>0</v>
      </c>
      <c r="M30" s="297">
        <f>+M29</f>
        <v>0</v>
      </c>
      <c r="N30" s="7">
        <f>+N29</f>
        <v>0</v>
      </c>
      <c r="O30" s="7">
        <f>+O29</f>
        <v>0</v>
      </c>
      <c r="P30" s="7">
        <f>+P29</f>
        <v>0</v>
      </c>
      <c r="Q30" s="7">
        <f>+Q$14/7</f>
        <v>0</v>
      </c>
      <c r="R30" s="7">
        <f>+R$14/7/2</f>
        <v>0</v>
      </c>
      <c r="S30" s="43"/>
      <c r="T30" s="43"/>
      <c r="U30" s="43"/>
      <c r="V30" s="43"/>
      <c r="W30" s="43"/>
      <c r="X30" s="43"/>
      <c r="Y30" s="7"/>
      <c r="Z30" s="297"/>
    </row>
    <row r="31" spans="1:26" x14ac:dyDescent="0.25">
      <c r="B31" s="3">
        <v>2009</v>
      </c>
      <c r="C31" s="13">
        <f t="shared" si="0"/>
        <v>0</v>
      </c>
      <c r="D31" s="297"/>
      <c r="E31" s="297"/>
      <c r="F31" s="297"/>
      <c r="G31" s="297"/>
      <c r="H31" s="297"/>
      <c r="I31" s="297"/>
      <c r="J31" s="297"/>
      <c r="K31" s="297"/>
      <c r="L31" s="297">
        <f>+L$14/7/2</f>
        <v>0</v>
      </c>
      <c r="M31" s="297">
        <f>+M30</f>
        <v>0</v>
      </c>
      <c r="N31" s="7">
        <f>+N30</f>
        <v>0</v>
      </c>
      <c r="O31" s="7">
        <f>+O30</f>
        <v>0</v>
      </c>
      <c r="P31" s="7">
        <f>+P30</f>
        <v>0</v>
      </c>
      <c r="Q31" s="7">
        <f>+Q30</f>
        <v>0</v>
      </c>
      <c r="R31" s="7">
        <f>+R$14/7</f>
        <v>0</v>
      </c>
      <c r="S31" s="43">
        <f>+S$14/7/2</f>
        <v>0</v>
      </c>
      <c r="T31" s="43"/>
      <c r="U31" s="43"/>
      <c r="V31" s="43"/>
      <c r="W31" s="43"/>
      <c r="X31" s="43"/>
      <c r="Y31" s="7"/>
      <c r="Z31" s="297"/>
    </row>
    <row r="32" spans="1:26" x14ac:dyDescent="0.25">
      <c r="A32" s="38" t="s">
        <v>59</v>
      </c>
      <c r="B32" s="3">
        <v>2010</v>
      </c>
      <c r="C32" s="13">
        <f t="shared" si="0"/>
        <v>0</v>
      </c>
      <c r="D32" s="297"/>
      <c r="E32" s="297"/>
      <c r="F32" s="297"/>
      <c r="G32" s="297"/>
      <c r="H32" s="297"/>
      <c r="I32" s="297"/>
      <c r="J32" s="297"/>
      <c r="K32" s="297"/>
      <c r="L32" s="297"/>
      <c r="M32" s="297">
        <f>+M$14/7/2</f>
        <v>0</v>
      </c>
      <c r="N32" s="7">
        <f>+N31</f>
        <v>0</v>
      </c>
      <c r="O32" s="7">
        <f>+O31</f>
        <v>0</v>
      </c>
      <c r="P32" s="7">
        <f>+P31</f>
        <v>0</v>
      </c>
      <c r="Q32" s="7">
        <f>+Q31</f>
        <v>0</v>
      </c>
      <c r="R32" s="7">
        <f>+R31</f>
        <v>0</v>
      </c>
      <c r="S32" s="43">
        <f>+S$14/7</f>
        <v>0</v>
      </c>
      <c r="T32" s="43">
        <f>+T$14/7/2</f>
        <v>0</v>
      </c>
      <c r="U32" s="43"/>
      <c r="V32" s="43"/>
      <c r="W32" s="43"/>
      <c r="X32" s="43"/>
      <c r="Y32" s="7"/>
      <c r="Z32" s="297"/>
    </row>
    <row r="33" spans="1:28" x14ac:dyDescent="0.25">
      <c r="A33" s="38"/>
      <c r="B33" s="3">
        <v>2011</v>
      </c>
      <c r="C33" s="13">
        <f t="shared" si="0"/>
        <v>0</v>
      </c>
      <c r="D33" s="297"/>
      <c r="E33" s="297"/>
      <c r="F33" s="297"/>
      <c r="G33" s="297"/>
      <c r="H33" s="297"/>
      <c r="I33" s="297"/>
      <c r="J33" s="297"/>
      <c r="K33" s="297"/>
      <c r="L33" s="297"/>
      <c r="M33" s="297"/>
      <c r="N33" s="7">
        <f>+N$14/7/2</f>
        <v>0</v>
      </c>
      <c r="O33" s="7">
        <f>+O32</f>
        <v>0</v>
      </c>
      <c r="P33" s="7">
        <f>+P32</f>
        <v>0</v>
      </c>
      <c r="Q33" s="7">
        <f>+Q32</f>
        <v>0</v>
      </c>
      <c r="R33" s="7">
        <f>+R32</f>
        <v>0</v>
      </c>
      <c r="S33" s="43">
        <f>+S32</f>
        <v>0</v>
      </c>
      <c r="T33" s="43">
        <f>+T$14/7</f>
        <v>0</v>
      </c>
      <c r="U33" s="43">
        <f>+U$14/7/2</f>
        <v>0</v>
      </c>
      <c r="V33" s="43"/>
      <c r="W33" s="43"/>
      <c r="X33" s="43"/>
      <c r="Y33" s="7"/>
      <c r="Z33" s="297"/>
    </row>
    <row r="34" spans="1:28" x14ac:dyDescent="0.25">
      <c r="A34" s="38"/>
      <c r="B34" s="3">
        <v>2012</v>
      </c>
      <c r="C34" s="13">
        <f t="shared" si="0"/>
        <v>0</v>
      </c>
      <c r="D34" s="297"/>
      <c r="E34" s="297"/>
      <c r="F34" s="297"/>
      <c r="G34" s="297"/>
      <c r="H34" s="297"/>
      <c r="I34" s="297"/>
      <c r="J34" s="297"/>
      <c r="K34" s="297"/>
      <c r="L34" s="297"/>
      <c r="M34" s="297"/>
      <c r="N34" s="7"/>
      <c r="O34" s="7">
        <f>+O$14/7/2</f>
        <v>0</v>
      </c>
      <c r="P34" s="7">
        <f>+P33</f>
        <v>0</v>
      </c>
      <c r="Q34" s="7">
        <f>+Q33</f>
        <v>0</v>
      </c>
      <c r="R34" s="7">
        <f>+R33</f>
        <v>0</v>
      </c>
      <c r="S34" s="43">
        <f>+S33</f>
        <v>0</v>
      </c>
      <c r="T34" s="43">
        <f>+T$14/7</f>
        <v>0</v>
      </c>
      <c r="U34" s="43">
        <f>+U$14/7</f>
        <v>0</v>
      </c>
      <c r="V34" s="43">
        <f>+V$14/7/2</f>
        <v>0</v>
      </c>
      <c r="W34" s="43"/>
      <c r="X34" s="43"/>
      <c r="Y34" s="7"/>
      <c r="Z34" s="297"/>
    </row>
    <row r="35" spans="1:28" x14ac:dyDescent="0.25">
      <c r="A35" s="38"/>
      <c r="B35" s="3">
        <v>2013</v>
      </c>
      <c r="C35" s="13">
        <f t="shared" si="0"/>
        <v>0</v>
      </c>
      <c r="D35" s="297"/>
      <c r="E35" s="297"/>
      <c r="F35" s="297"/>
      <c r="G35" s="297"/>
      <c r="H35" s="297"/>
      <c r="I35" s="297"/>
      <c r="J35" s="297"/>
      <c r="K35" s="297"/>
      <c r="L35" s="297"/>
      <c r="M35" s="297"/>
      <c r="N35" s="7"/>
      <c r="O35" s="7"/>
      <c r="P35" s="7">
        <f>P14/7/2</f>
        <v>0</v>
      </c>
      <c r="Q35" s="7">
        <f>Q14</f>
        <v>0</v>
      </c>
      <c r="R35" s="7">
        <f t="shared" ref="R35:U36" si="1">R34</f>
        <v>0</v>
      </c>
      <c r="S35" s="43">
        <f t="shared" si="1"/>
        <v>0</v>
      </c>
      <c r="T35" s="43">
        <f t="shared" si="1"/>
        <v>0</v>
      </c>
      <c r="U35" s="43">
        <f t="shared" si="1"/>
        <v>0</v>
      </c>
      <c r="V35" s="43">
        <f>V14/7</f>
        <v>0</v>
      </c>
      <c r="W35" s="43">
        <f>W14/7/2</f>
        <v>0</v>
      </c>
      <c r="X35" s="43"/>
      <c r="Y35" s="7"/>
      <c r="Z35" s="297"/>
    </row>
    <row r="36" spans="1:28" x14ac:dyDescent="0.25">
      <c r="A36" s="38"/>
      <c r="B36" s="3">
        <v>2014</v>
      </c>
      <c r="C36" s="13">
        <f t="shared" si="0"/>
        <v>-7667.8021428571428</v>
      </c>
      <c r="D36" s="297"/>
      <c r="E36" s="297"/>
      <c r="F36" s="297"/>
      <c r="G36" s="297"/>
      <c r="H36" s="297"/>
      <c r="I36" s="297"/>
      <c r="J36" s="297"/>
      <c r="K36" s="297"/>
      <c r="L36" s="297"/>
      <c r="M36" s="297"/>
      <c r="N36" s="7"/>
      <c r="O36" s="7"/>
      <c r="P36" s="7"/>
      <c r="Q36" s="7">
        <f>Q14/7/2</f>
        <v>0</v>
      </c>
      <c r="R36" s="7">
        <f t="shared" si="1"/>
        <v>0</v>
      </c>
      <c r="S36" s="43">
        <f t="shared" si="1"/>
        <v>0</v>
      </c>
      <c r="T36" s="43">
        <f t="shared" si="1"/>
        <v>0</v>
      </c>
      <c r="U36" s="43">
        <f t="shared" si="1"/>
        <v>0</v>
      </c>
      <c r="V36" s="43">
        <f>V35</f>
        <v>0</v>
      </c>
      <c r="W36" s="43">
        <f>W14/7</f>
        <v>0</v>
      </c>
      <c r="X36" s="43">
        <f>$X$14/7/2</f>
        <v>7667.8021428571428</v>
      </c>
      <c r="Y36" s="7"/>
      <c r="Z36" s="297"/>
    </row>
    <row r="37" spans="1:28" x14ac:dyDescent="0.25">
      <c r="A37" s="38"/>
      <c r="B37" s="3">
        <v>2015</v>
      </c>
      <c r="C37" s="13">
        <f t="shared" si="0"/>
        <v>-15335.604285714286</v>
      </c>
      <c r="D37" s="297"/>
      <c r="E37" s="297"/>
      <c r="F37" s="297"/>
      <c r="G37" s="297"/>
      <c r="H37" s="297"/>
      <c r="I37" s="297"/>
      <c r="J37" s="297"/>
      <c r="K37" s="297"/>
      <c r="L37" s="297"/>
      <c r="M37" s="297"/>
      <c r="N37" s="7"/>
      <c r="O37" s="7"/>
      <c r="P37" s="7"/>
      <c r="Q37" s="7"/>
      <c r="R37" s="7">
        <f>R14/7/2</f>
        <v>0</v>
      </c>
      <c r="S37" s="43">
        <f>S36</f>
        <v>0</v>
      </c>
      <c r="T37" s="43">
        <f>T36</f>
        <v>0</v>
      </c>
      <c r="U37" s="43">
        <f>U36</f>
        <v>0</v>
      </c>
      <c r="V37" s="43">
        <f>V36</f>
        <v>0</v>
      </c>
      <c r="W37" s="43">
        <f>W36</f>
        <v>0</v>
      </c>
      <c r="X37" s="43">
        <f>$X$14/7</f>
        <v>15335.604285714286</v>
      </c>
      <c r="Y37" s="7">
        <f>Y14/7/2</f>
        <v>0</v>
      </c>
      <c r="Z37" s="297"/>
    </row>
    <row r="38" spans="1:28" x14ac:dyDescent="0.25">
      <c r="A38" s="38"/>
      <c r="B38" s="3">
        <v>2016</v>
      </c>
      <c r="C38" s="13">
        <f t="shared" si="0"/>
        <v>-15335.604285714286</v>
      </c>
      <c r="D38" s="297"/>
      <c r="E38" s="297"/>
      <c r="F38" s="297"/>
      <c r="G38" s="297"/>
      <c r="H38" s="297"/>
      <c r="I38" s="297"/>
      <c r="J38" s="297"/>
      <c r="K38" s="297"/>
      <c r="L38" s="297"/>
      <c r="M38" s="297"/>
      <c r="N38" s="7"/>
      <c r="O38" s="7"/>
      <c r="P38" s="7"/>
      <c r="Q38" s="7"/>
      <c r="R38" s="7"/>
      <c r="S38" s="43"/>
      <c r="T38" s="43"/>
      <c r="U38" s="43"/>
      <c r="V38" s="43"/>
      <c r="W38" s="43"/>
      <c r="X38" s="43">
        <f t="shared" ref="X38:X42" si="2">$X$14/7</f>
        <v>15335.604285714286</v>
      </c>
      <c r="Y38" s="7"/>
      <c r="Z38" s="297"/>
    </row>
    <row r="39" spans="1:28" x14ac:dyDescent="0.25">
      <c r="A39" s="38"/>
      <c r="B39" s="3">
        <v>2017</v>
      </c>
      <c r="C39" s="13">
        <f t="shared" si="0"/>
        <v>-15335.604285714286</v>
      </c>
      <c r="D39" s="297"/>
      <c r="E39" s="297"/>
      <c r="F39" s="297"/>
      <c r="G39" s="297"/>
      <c r="H39" s="297"/>
      <c r="I39" s="297"/>
      <c r="J39" s="297"/>
      <c r="K39" s="297"/>
      <c r="L39" s="297"/>
      <c r="M39" s="297"/>
      <c r="N39" s="7"/>
      <c r="O39" s="7"/>
      <c r="P39" s="7"/>
      <c r="Q39" s="7"/>
      <c r="R39" s="7"/>
      <c r="S39" s="43"/>
      <c r="T39" s="43"/>
      <c r="U39" s="43"/>
      <c r="V39" s="43"/>
      <c r="W39" s="43"/>
      <c r="X39" s="43">
        <f t="shared" si="2"/>
        <v>15335.604285714286</v>
      </c>
      <c r="Y39" s="7"/>
      <c r="Z39" s="297"/>
    </row>
    <row r="40" spans="1:28" x14ac:dyDescent="0.25">
      <c r="A40" s="38"/>
      <c r="B40" s="3">
        <v>2018</v>
      </c>
      <c r="C40" s="13">
        <f>-SUM(D40:AB40)</f>
        <v>-15335.604285714286</v>
      </c>
      <c r="D40" s="297"/>
      <c r="E40" s="297"/>
      <c r="F40" s="297"/>
      <c r="G40" s="297"/>
      <c r="H40" s="297"/>
      <c r="I40" s="297"/>
      <c r="J40" s="297"/>
      <c r="K40" s="297"/>
      <c r="L40" s="297"/>
      <c r="M40" s="297"/>
      <c r="N40" s="7"/>
      <c r="O40" s="7"/>
      <c r="P40" s="7"/>
      <c r="Q40" s="7"/>
      <c r="R40" s="7"/>
      <c r="S40" s="43"/>
      <c r="T40" s="43"/>
      <c r="U40" s="43"/>
      <c r="V40" s="43"/>
      <c r="W40" s="43"/>
      <c r="X40" s="43">
        <f t="shared" si="2"/>
        <v>15335.604285714286</v>
      </c>
      <c r="Y40" s="7"/>
      <c r="Z40" s="297"/>
    </row>
    <row r="41" spans="1:28" x14ac:dyDescent="0.25">
      <c r="A41" s="38"/>
      <c r="B41" s="3">
        <v>2019</v>
      </c>
      <c r="C41" s="13">
        <f>-SUM(D41:AB41)</f>
        <v>-15335.604285714286</v>
      </c>
      <c r="D41" s="297"/>
      <c r="E41" s="297"/>
      <c r="F41" s="297"/>
      <c r="G41" s="297"/>
      <c r="H41" s="297"/>
      <c r="I41" s="297"/>
      <c r="J41" s="297"/>
      <c r="K41" s="297"/>
      <c r="L41" s="297"/>
      <c r="M41" s="297"/>
      <c r="N41" s="7"/>
      <c r="O41" s="7"/>
      <c r="P41" s="7"/>
      <c r="Q41" s="7"/>
      <c r="R41" s="7"/>
      <c r="S41" s="43"/>
      <c r="T41" s="43"/>
      <c r="U41" s="43"/>
      <c r="V41" s="43"/>
      <c r="W41" s="43"/>
      <c r="X41" s="43">
        <f t="shared" si="2"/>
        <v>15335.604285714286</v>
      </c>
      <c r="Y41" s="7"/>
      <c r="Z41" s="297"/>
    </row>
    <row r="42" spans="1:28" x14ac:dyDescent="0.25">
      <c r="A42" s="38"/>
      <c r="B42" s="3">
        <v>2020</v>
      </c>
      <c r="C42" s="13">
        <f t="shared" ref="C42:C43" si="3">-SUM(D42:AB42)</f>
        <v>-15335.604285714286</v>
      </c>
      <c r="D42" s="297"/>
      <c r="E42" s="297"/>
      <c r="F42" s="297"/>
      <c r="G42" s="297"/>
      <c r="H42" s="297"/>
      <c r="I42" s="297"/>
      <c r="J42" s="297"/>
      <c r="K42" s="297"/>
      <c r="L42" s="297"/>
      <c r="M42" s="297"/>
      <c r="N42" s="7"/>
      <c r="O42" s="7"/>
      <c r="P42" s="7"/>
      <c r="Q42" s="7"/>
      <c r="R42" s="7"/>
      <c r="S42" s="43"/>
      <c r="T42" s="43"/>
      <c r="U42" s="43"/>
      <c r="V42" s="43"/>
      <c r="W42" s="43"/>
      <c r="X42" s="43">
        <f t="shared" si="2"/>
        <v>15335.604285714286</v>
      </c>
      <c r="Y42" s="7"/>
      <c r="Z42" s="297"/>
    </row>
    <row r="43" spans="1:28" x14ac:dyDescent="0.25">
      <c r="A43" s="38"/>
      <c r="B43" s="3">
        <v>2021</v>
      </c>
      <c r="C43" s="13">
        <f t="shared" si="3"/>
        <v>-7667.8021428571428</v>
      </c>
      <c r="D43" s="297"/>
      <c r="E43" s="297"/>
      <c r="F43" s="297"/>
      <c r="G43" s="297"/>
      <c r="H43" s="297"/>
      <c r="I43" s="297"/>
      <c r="J43" s="297"/>
      <c r="K43" s="297"/>
      <c r="L43" s="297"/>
      <c r="M43" s="297"/>
      <c r="N43" s="7"/>
      <c r="O43" s="7"/>
      <c r="P43" s="7"/>
      <c r="Q43" s="7"/>
      <c r="R43" s="7"/>
      <c r="S43" s="43"/>
      <c r="T43" s="43"/>
      <c r="U43" s="43"/>
      <c r="V43" s="43"/>
      <c r="W43" s="43"/>
      <c r="X43" s="43">
        <f>$X$14/7/2</f>
        <v>7667.8021428571428</v>
      </c>
      <c r="Y43" s="7"/>
      <c r="Z43" s="297"/>
    </row>
    <row r="44" spans="1:28" x14ac:dyDescent="0.25">
      <c r="A44" s="38"/>
      <c r="B44" s="3"/>
      <c r="C44" s="12"/>
      <c r="D44" s="298"/>
      <c r="E44" s="298"/>
      <c r="F44" s="298"/>
      <c r="G44" s="298"/>
      <c r="H44" s="298"/>
      <c r="I44" s="298"/>
      <c r="J44" s="298"/>
      <c r="K44" s="298"/>
      <c r="L44" s="298"/>
      <c r="M44" s="298"/>
      <c r="N44" s="298"/>
      <c r="O44" s="298"/>
      <c r="P44" s="298"/>
      <c r="Q44" s="298"/>
      <c r="R44" s="298"/>
      <c r="S44" s="298"/>
      <c r="T44" s="298"/>
      <c r="U44" s="338"/>
      <c r="V44" s="275"/>
      <c r="W44" s="275"/>
      <c r="X44" s="275"/>
      <c r="Y44" s="297"/>
      <c r="Z44" s="297"/>
    </row>
    <row r="45" spans="1:28" x14ac:dyDescent="0.25">
      <c r="A45" s="38" t="s">
        <v>62</v>
      </c>
      <c r="B45" s="297">
        <f>SUM(D45:Y45)</f>
        <v>0</v>
      </c>
      <c r="C45" s="275">
        <f>SUM(C16:C44)</f>
        <v>-107349.23000000001</v>
      </c>
      <c r="D45" s="297">
        <f>-SUM(D16:D44)+D14</f>
        <v>0</v>
      </c>
      <c r="E45" s="297">
        <f t="shared" ref="E45:T45" si="4">-SUM(E16:E44)+E14</f>
        <v>0</v>
      </c>
      <c r="F45" s="297">
        <f t="shared" si="4"/>
        <v>0</v>
      </c>
      <c r="G45" s="297">
        <f t="shared" si="4"/>
        <v>0</v>
      </c>
      <c r="H45" s="297">
        <f t="shared" si="4"/>
        <v>0</v>
      </c>
      <c r="I45" s="297">
        <f t="shared" si="4"/>
        <v>0</v>
      </c>
      <c r="J45" s="297">
        <f t="shared" si="4"/>
        <v>0</v>
      </c>
      <c r="K45" s="297">
        <f t="shared" si="4"/>
        <v>0</v>
      </c>
      <c r="L45" s="297">
        <f t="shared" si="4"/>
        <v>0</v>
      </c>
      <c r="M45" s="297">
        <f t="shared" si="4"/>
        <v>0</v>
      </c>
      <c r="N45" s="297">
        <f t="shared" si="4"/>
        <v>0</v>
      </c>
      <c r="O45" s="297">
        <f t="shared" si="4"/>
        <v>0</v>
      </c>
      <c r="P45" s="297">
        <f t="shared" si="4"/>
        <v>0</v>
      </c>
      <c r="Q45" s="297">
        <f t="shared" si="4"/>
        <v>0</v>
      </c>
      <c r="R45" s="297">
        <f t="shared" si="4"/>
        <v>0</v>
      </c>
      <c r="S45" s="297">
        <f t="shared" si="4"/>
        <v>0</v>
      </c>
      <c r="T45" s="297">
        <f t="shared" si="4"/>
        <v>0</v>
      </c>
      <c r="U45" s="330">
        <f>-SUM(U16:U44)+U14</f>
        <v>0</v>
      </c>
      <c r="V45" s="330">
        <f t="shared" ref="V45:AB45" si="5">-SUM(V16:V44)+V14</f>
        <v>0</v>
      </c>
      <c r="W45" s="330">
        <f t="shared" si="5"/>
        <v>0</v>
      </c>
      <c r="X45" s="330">
        <f t="shared" si="5"/>
        <v>0</v>
      </c>
      <c r="Y45" s="330">
        <f t="shared" si="5"/>
        <v>0</v>
      </c>
      <c r="Z45" s="330">
        <f t="shared" si="5"/>
        <v>0</v>
      </c>
      <c r="AA45" s="330">
        <f t="shared" si="5"/>
        <v>0</v>
      </c>
      <c r="AB45" s="330">
        <f t="shared" si="5"/>
        <v>0</v>
      </c>
    </row>
    <row r="46" spans="1:28" x14ac:dyDescent="0.25">
      <c r="A46" s="38"/>
      <c r="B46" s="275"/>
      <c r="C46" s="299"/>
      <c r="D46" s="297"/>
      <c r="E46" s="297"/>
      <c r="F46" s="297"/>
      <c r="G46" s="297"/>
      <c r="H46" s="297"/>
      <c r="I46" s="297"/>
      <c r="J46" s="297"/>
      <c r="K46" s="297"/>
      <c r="L46" s="297"/>
      <c r="M46" s="297"/>
      <c r="N46" s="297"/>
      <c r="O46" s="297"/>
      <c r="P46" s="297"/>
      <c r="Q46" s="297"/>
      <c r="R46" s="297"/>
      <c r="S46" s="297"/>
      <c r="T46" s="297"/>
      <c r="U46" s="297"/>
      <c r="V46" s="297"/>
      <c r="W46" s="297"/>
      <c r="X46" s="297"/>
      <c r="Y46" s="297"/>
      <c r="Z46" s="297"/>
    </row>
    <row r="47" spans="1:28" x14ac:dyDescent="0.25">
      <c r="A47" s="39" t="s">
        <v>63</v>
      </c>
      <c r="B47" s="3"/>
      <c r="C47" s="30">
        <f>+C14+C45</f>
        <v>0</v>
      </c>
      <c r="D47" s="297"/>
      <c r="E47" s="297"/>
      <c r="F47" s="297"/>
      <c r="G47" s="297"/>
      <c r="H47" s="297"/>
      <c r="I47" s="297"/>
      <c r="J47" s="297"/>
      <c r="K47" s="297"/>
      <c r="L47" s="297"/>
      <c r="M47" s="297"/>
      <c r="N47" s="297"/>
      <c r="O47" s="297"/>
      <c r="P47" s="297"/>
      <c r="Q47" s="297"/>
      <c r="R47" s="297"/>
      <c r="S47" s="297"/>
      <c r="T47" s="297"/>
      <c r="U47" s="297"/>
      <c r="V47" s="297"/>
      <c r="W47" s="297"/>
      <c r="X47" s="297"/>
      <c r="Y47" s="297"/>
      <c r="Z47" s="297"/>
    </row>
    <row r="48" spans="1:28" x14ac:dyDescent="0.25">
      <c r="A48" s="3"/>
      <c r="B48" s="3"/>
      <c r="C48" s="3"/>
      <c r="D48" s="297"/>
      <c r="E48" s="297"/>
      <c r="F48" s="297"/>
      <c r="G48" s="297"/>
      <c r="H48" s="297"/>
      <c r="I48" s="297"/>
      <c r="J48" s="297"/>
      <c r="K48" s="297"/>
      <c r="L48" s="297"/>
      <c r="M48" s="297"/>
      <c r="N48" s="297"/>
      <c r="O48" s="297"/>
      <c r="P48" s="297"/>
      <c r="Q48" s="297"/>
      <c r="R48" s="297"/>
      <c r="S48" s="297"/>
      <c r="T48" s="297"/>
      <c r="U48" s="297"/>
      <c r="V48" s="297"/>
      <c r="W48" s="297"/>
      <c r="X48" s="297"/>
      <c r="Y48" s="297"/>
      <c r="Z48" s="297"/>
    </row>
    <row r="49" spans="1:26" x14ac:dyDescent="0.25">
      <c r="A49" s="3"/>
      <c r="B49" s="36"/>
      <c r="C49" s="3"/>
      <c r="D49" s="297"/>
      <c r="E49" s="297"/>
      <c r="F49" s="297"/>
      <c r="G49" s="297"/>
      <c r="H49" s="297"/>
      <c r="I49" s="297"/>
      <c r="J49" s="297"/>
      <c r="K49" s="297"/>
      <c r="L49" s="297"/>
      <c r="M49" s="297"/>
      <c r="N49" s="297"/>
      <c r="O49" s="297"/>
      <c r="P49" s="297"/>
      <c r="Q49" s="297"/>
      <c r="R49" s="297"/>
      <c r="S49" s="297"/>
      <c r="T49" s="297"/>
      <c r="U49" s="297"/>
      <c r="V49" s="297"/>
      <c r="W49" s="297"/>
      <c r="X49" s="297"/>
      <c r="Y49" s="297"/>
      <c r="Z49" s="297"/>
    </row>
    <row r="50" spans="1:26" x14ac:dyDescent="0.25">
      <c r="A50" s="3"/>
      <c r="B50" s="3"/>
      <c r="C50" s="3"/>
      <c r="E50" s="297"/>
      <c r="F50" s="301"/>
      <c r="G50" s="301"/>
      <c r="H50" s="301"/>
      <c r="I50" s="301"/>
      <c r="J50" s="301"/>
      <c r="K50" s="301"/>
      <c r="L50" s="301"/>
      <c r="M50" s="301"/>
      <c r="N50" s="297">
        <f>SUM(E32:E50)</f>
        <v>0</v>
      </c>
      <c r="O50" s="301"/>
      <c r="P50" s="301"/>
      <c r="Q50" s="301"/>
      <c r="R50" s="301"/>
      <c r="S50" s="301"/>
    </row>
    <row r="51" spans="1:26" x14ac:dyDescent="0.25">
      <c r="B51" s="3"/>
      <c r="C51" s="3"/>
      <c r="E51" s="301"/>
      <c r="F51" s="301"/>
      <c r="G51" s="301"/>
      <c r="H51" s="301"/>
      <c r="I51" s="301"/>
      <c r="J51" s="301"/>
      <c r="K51" s="301"/>
      <c r="L51" s="301"/>
      <c r="M51" s="301"/>
      <c r="N51" s="301"/>
      <c r="O51" s="301"/>
      <c r="P51" s="301"/>
      <c r="Q51" s="301"/>
      <c r="R51" s="301"/>
      <c r="S51" s="301"/>
    </row>
    <row r="52" spans="1:26" x14ac:dyDescent="0.25">
      <c r="E52" s="301"/>
      <c r="F52" s="301"/>
      <c r="G52" s="301"/>
      <c r="H52" s="301"/>
      <c r="I52" s="301"/>
      <c r="J52" s="301"/>
      <c r="K52" s="301"/>
      <c r="L52" s="301"/>
      <c r="M52" s="301"/>
      <c r="N52" s="301"/>
      <c r="O52" s="301"/>
      <c r="P52" s="301"/>
      <c r="Q52" s="301"/>
      <c r="R52" s="301"/>
      <c r="S52" s="301"/>
    </row>
    <row r="53" spans="1:26" x14ac:dyDescent="0.25">
      <c r="E53" s="301"/>
      <c r="F53" s="301"/>
      <c r="G53" s="301"/>
      <c r="H53" s="301"/>
      <c r="I53" s="301"/>
      <c r="J53" s="301"/>
      <c r="K53" s="301"/>
      <c r="L53" s="301"/>
      <c r="M53" s="301"/>
      <c r="N53" s="301"/>
      <c r="O53" s="301"/>
      <c r="P53" s="301"/>
      <c r="Q53" s="301"/>
      <c r="R53" s="301"/>
      <c r="S53" s="301"/>
    </row>
    <row r="54" spans="1:26" x14ac:dyDescent="0.25">
      <c r="E54" s="301"/>
      <c r="F54" s="301"/>
      <c r="G54" s="301"/>
      <c r="H54" s="301"/>
      <c r="I54" s="301"/>
      <c r="J54" s="301"/>
      <c r="K54" s="301"/>
      <c r="L54" s="301"/>
      <c r="M54" s="301"/>
      <c r="N54" s="301"/>
      <c r="O54" s="301"/>
      <c r="P54" s="301"/>
      <c r="Q54" s="301"/>
      <c r="R54" s="301"/>
      <c r="S54" s="301"/>
    </row>
    <row r="55" spans="1:26" x14ac:dyDescent="0.25">
      <c r="E55" s="301"/>
      <c r="F55" s="301"/>
      <c r="G55" s="301"/>
      <c r="H55" s="301"/>
      <c r="I55" s="301"/>
      <c r="J55" s="301"/>
      <c r="K55" s="301"/>
      <c r="L55" s="301"/>
      <c r="M55" s="301"/>
      <c r="N55" s="301"/>
      <c r="O55" s="301"/>
      <c r="P55" s="301"/>
      <c r="Q55" s="301"/>
      <c r="R55" s="301"/>
      <c r="S55" s="301"/>
    </row>
    <row r="56" spans="1:26" x14ac:dyDescent="0.25">
      <c r="E56" s="301"/>
      <c r="F56" s="301"/>
      <c r="G56" s="301"/>
      <c r="H56" s="301"/>
      <c r="I56" s="301"/>
      <c r="J56" s="301"/>
      <c r="K56" s="301"/>
      <c r="L56" s="301"/>
      <c r="M56" s="301"/>
      <c r="N56" s="301"/>
      <c r="O56" s="301"/>
      <c r="P56" s="301"/>
      <c r="Q56" s="301"/>
      <c r="R56" s="301"/>
      <c r="S56" s="301"/>
    </row>
    <row r="57" spans="1:26" x14ac:dyDescent="0.25">
      <c r="E57" s="301"/>
      <c r="F57" s="301"/>
      <c r="G57" s="301"/>
      <c r="H57" s="301"/>
      <c r="I57" s="301"/>
      <c r="J57" s="301"/>
      <c r="K57" s="301"/>
      <c r="L57" s="301"/>
      <c r="M57" s="301"/>
      <c r="N57" s="301"/>
      <c r="O57" s="301"/>
      <c r="P57" s="301"/>
      <c r="Q57" s="301"/>
      <c r="R57" s="301"/>
      <c r="S57" s="301"/>
    </row>
    <row r="58" spans="1:26" x14ac:dyDescent="0.25">
      <c r="E58" s="301"/>
      <c r="F58" s="301"/>
      <c r="G58" s="301"/>
      <c r="H58" s="301"/>
      <c r="I58" s="301"/>
      <c r="J58" s="301"/>
      <c r="K58" s="301"/>
      <c r="L58" s="301"/>
      <c r="M58" s="301"/>
      <c r="N58" s="301"/>
      <c r="O58" s="301"/>
      <c r="P58" s="301"/>
      <c r="Q58" s="301"/>
      <c r="R58" s="301"/>
      <c r="S58" s="301"/>
    </row>
    <row r="59" spans="1:26" x14ac:dyDescent="0.25">
      <c r="E59" s="301"/>
      <c r="F59" s="301"/>
      <c r="G59" s="301"/>
      <c r="H59" s="301"/>
      <c r="I59" s="301"/>
      <c r="J59" s="301"/>
      <c r="K59" s="301"/>
      <c r="L59" s="301"/>
      <c r="M59" s="301"/>
      <c r="N59" s="301"/>
      <c r="O59" s="301"/>
      <c r="P59" s="301"/>
      <c r="Q59" s="301"/>
      <c r="R59" s="301"/>
      <c r="S59" s="301"/>
    </row>
    <row r="60" spans="1:26" x14ac:dyDescent="0.25">
      <c r="E60" s="301"/>
      <c r="F60" s="301"/>
      <c r="G60" s="301"/>
      <c r="H60" s="301"/>
      <c r="I60" s="301"/>
      <c r="J60" s="301"/>
      <c r="K60" s="301"/>
      <c r="L60" s="301"/>
      <c r="M60" s="301"/>
      <c r="N60" s="301"/>
      <c r="O60" s="301"/>
      <c r="P60" s="301"/>
      <c r="Q60" s="301"/>
      <c r="R60" s="301"/>
      <c r="S60" s="301"/>
    </row>
    <row r="61" spans="1:26" x14ac:dyDescent="0.25">
      <c r="E61" s="301"/>
      <c r="F61" s="301"/>
      <c r="G61" s="301"/>
      <c r="H61" s="301"/>
      <c r="I61" s="301"/>
      <c r="J61" s="301"/>
      <c r="K61" s="301"/>
      <c r="L61" s="301"/>
      <c r="M61" s="301"/>
      <c r="N61" s="301"/>
      <c r="O61" s="301"/>
      <c r="P61" s="301"/>
      <c r="Q61" s="301"/>
      <c r="R61" s="301"/>
      <c r="S61" s="301"/>
    </row>
  </sheetData>
  <pageMargins left="0.7" right="0.7" top="0.75" bottom="0.75" header="0.3" footer="0.3"/>
  <pageSetup scale="69" orientation="landscape" horizontalDpi="4294967294" verticalDpi="4294967294" r:id="rId1"/>
  <headerFooter>
    <oddFooter>&amp;Z&amp;F&amp;RPage &amp;P</oddFooter>
  </headerFooter>
</worksheet>
</file>

<file path=xl/worksheets/sheet1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000-000000000000}">
  <sheetPr codeName="Sheet137">
    <tabColor theme="6" tint="-0.249977111117893"/>
    <pageSetUpPr fitToPage="1"/>
  </sheetPr>
  <dimension ref="A1:AB61"/>
  <sheetViews>
    <sheetView workbookViewId="0"/>
  </sheetViews>
  <sheetFormatPr defaultColWidth="8.85546875" defaultRowHeight="15" x14ac:dyDescent="0.25"/>
  <cols>
    <col min="1" max="1" width="20.85546875" customWidth="1"/>
    <col min="2" max="2" width="8.7109375" customWidth="1"/>
    <col min="3" max="3" width="12.85546875" customWidth="1"/>
    <col min="4" max="12" width="7.42578125" hidden="1" customWidth="1"/>
    <col min="13" max="13" width="7.5703125" hidden="1" customWidth="1"/>
    <col min="14" max="25" width="10.42578125" customWidth="1"/>
  </cols>
  <sheetData>
    <row r="1" spans="1:28" x14ac:dyDescent="0.25">
      <c r="A1" s="11" t="s">
        <v>10</v>
      </c>
      <c r="O1" t="s">
        <v>647</v>
      </c>
    </row>
    <row r="2" spans="1:28" x14ac:dyDescent="0.25">
      <c r="A2" s="9" t="s">
        <v>438</v>
      </c>
    </row>
    <row r="3" spans="1:28" x14ac:dyDescent="0.25">
      <c r="A3" s="9" t="s">
        <v>918</v>
      </c>
    </row>
    <row r="4" spans="1:28" x14ac:dyDescent="0.25">
      <c r="R4" s="40" t="s">
        <v>4</v>
      </c>
      <c r="S4" s="41"/>
      <c r="T4" s="40" t="s">
        <v>8</v>
      </c>
    </row>
    <row r="5" spans="1:28" x14ac:dyDescent="0.25">
      <c r="A5" s="10" t="s">
        <v>9</v>
      </c>
      <c r="B5" s="12" t="s">
        <v>64</v>
      </c>
      <c r="C5" s="12" t="s">
        <v>12</v>
      </c>
      <c r="R5" s="42" t="s">
        <v>2</v>
      </c>
      <c r="S5" s="42" t="s">
        <v>60</v>
      </c>
      <c r="T5" s="42" t="s">
        <v>7</v>
      </c>
    </row>
    <row r="6" spans="1:28" x14ac:dyDescent="0.25">
      <c r="B6" s="3"/>
      <c r="R6" s="3"/>
    </row>
    <row r="7" spans="1:28" x14ac:dyDescent="0.25">
      <c r="A7" t="s">
        <v>928</v>
      </c>
      <c r="B7" s="212">
        <v>839</v>
      </c>
      <c r="C7" s="214"/>
      <c r="D7" s="293"/>
      <c r="E7" s="293"/>
      <c r="F7" s="293"/>
      <c r="G7" s="293"/>
      <c r="H7" s="293"/>
      <c r="I7" s="293"/>
      <c r="J7" s="293"/>
      <c r="K7" s="293"/>
      <c r="L7" s="293"/>
      <c r="M7" s="293"/>
      <c r="N7" s="293"/>
      <c r="O7" s="294"/>
      <c r="P7" s="6"/>
      <c r="Q7" s="6"/>
      <c r="R7" s="13">
        <f>+C14</f>
        <v>108961.79</v>
      </c>
      <c r="S7" s="13">
        <f>+-C45</f>
        <v>108961.79</v>
      </c>
      <c r="T7" s="13">
        <f>+R7-S7</f>
        <v>0</v>
      </c>
      <c r="U7" s="154" t="s">
        <v>1389</v>
      </c>
    </row>
    <row r="8" spans="1:28" x14ac:dyDescent="0.25">
      <c r="A8" s="213"/>
      <c r="B8" s="3"/>
      <c r="D8" s="293"/>
      <c r="E8" s="293"/>
      <c r="F8" s="293"/>
      <c r="G8" s="293"/>
      <c r="H8" s="293"/>
      <c r="I8" s="293"/>
      <c r="J8" s="293"/>
      <c r="K8" s="293"/>
      <c r="L8" s="293"/>
      <c r="M8" s="293"/>
      <c r="N8" s="293"/>
      <c r="O8" s="294"/>
      <c r="P8" s="6"/>
      <c r="Q8" s="6"/>
    </row>
    <row r="9" spans="1:28" x14ac:dyDescent="0.25">
      <c r="A9" s="2"/>
      <c r="B9" s="3"/>
      <c r="D9" s="293"/>
      <c r="E9" s="293"/>
      <c r="F9" s="293"/>
      <c r="G9" s="293"/>
      <c r="H9" s="293"/>
      <c r="I9" s="293"/>
      <c r="J9" s="293"/>
      <c r="K9" s="293"/>
      <c r="L9" s="293"/>
      <c r="M9" s="293"/>
      <c r="N9" s="293"/>
      <c r="O9" s="294"/>
      <c r="P9" s="6"/>
      <c r="Q9" s="6"/>
    </row>
    <row r="10" spans="1:28" x14ac:dyDescent="0.25">
      <c r="B10" s="3"/>
    </row>
    <row r="11" spans="1:28" x14ac:dyDescent="0.25">
      <c r="A11" s="686" t="s">
        <v>66</v>
      </c>
      <c r="B11" s="212">
        <v>3100</v>
      </c>
      <c r="C11" s="214"/>
    </row>
    <row r="12" spans="1:28" x14ac:dyDescent="0.25">
      <c r="B12" s="28"/>
      <c r="C12" s="2"/>
    </row>
    <row r="13" spans="1:28" x14ac:dyDescent="0.25">
      <c r="A13" s="9" t="s">
        <v>5</v>
      </c>
      <c r="C13" s="31" t="s">
        <v>3</v>
      </c>
      <c r="D13" s="32">
        <v>1994</v>
      </c>
      <c r="E13" s="32">
        <v>1995</v>
      </c>
      <c r="F13" s="32">
        <v>1996</v>
      </c>
      <c r="G13" s="32">
        <v>1997</v>
      </c>
      <c r="H13" s="32">
        <v>1998</v>
      </c>
      <c r="I13" s="32">
        <v>1999</v>
      </c>
      <c r="J13" s="32">
        <v>2000</v>
      </c>
      <c r="K13" s="32">
        <v>2001</v>
      </c>
      <c r="L13" s="32">
        <v>2002</v>
      </c>
      <c r="M13" s="32">
        <v>2003</v>
      </c>
      <c r="N13" s="32">
        <v>2004</v>
      </c>
      <c r="O13" s="32">
        <v>2005</v>
      </c>
      <c r="P13" s="32">
        <v>2006</v>
      </c>
      <c r="Q13" s="32">
        <v>2007</v>
      </c>
      <c r="R13" s="32">
        <v>2008</v>
      </c>
      <c r="S13" s="32">
        <v>2009</v>
      </c>
      <c r="T13" s="32">
        <v>2010</v>
      </c>
      <c r="U13" s="32">
        <v>2011</v>
      </c>
      <c r="V13" s="32">
        <v>2012</v>
      </c>
      <c r="W13" s="32">
        <v>2013</v>
      </c>
      <c r="X13" s="32">
        <v>2014</v>
      </c>
      <c r="Y13" s="328">
        <v>2015</v>
      </c>
      <c r="Z13" s="32">
        <v>2016</v>
      </c>
      <c r="AA13" s="328">
        <v>2017</v>
      </c>
      <c r="AB13" s="32">
        <v>2018</v>
      </c>
    </row>
    <row r="14" spans="1:28" x14ac:dyDescent="0.25">
      <c r="A14" s="9" t="s">
        <v>73</v>
      </c>
      <c r="C14" s="295">
        <f>SUM(D14:Y14)</f>
        <v>108961.79</v>
      </c>
      <c r="D14" s="233">
        <v>0</v>
      </c>
      <c r="E14" s="233">
        <v>0</v>
      </c>
      <c r="F14" s="233">
        <v>0</v>
      </c>
      <c r="G14" s="233">
        <v>0</v>
      </c>
      <c r="H14" s="233">
        <v>0</v>
      </c>
      <c r="I14" s="233">
        <v>0</v>
      </c>
      <c r="J14" s="233">
        <v>0</v>
      </c>
      <c r="K14" s="233">
        <v>0</v>
      </c>
      <c r="L14" s="233">
        <v>0</v>
      </c>
      <c r="M14" s="233">
        <v>0</v>
      </c>
      <c r="N14" s="233"/>
      <c r="O14" s="233"/>
      <c r="P14" s="233"/>
      <c r="Q14" s="233"/>
      <c r="R14" s="233"/>
      <c r="S14" s="233"/>
      <c r="T14" s="233"/>
      <c r="U14" s="233"/>
      <c r="V14" s="233"/>
      <c r="W14" s="43"/>
      <c r="X14" s="43">
        <v>108961.79</v>
      </c>
    </row>
    <row r="15" spans="1:28" x14ac:dyDescent="0.25">
      <c r="A15" s="34"/>
      <c r="B15" s="2"/>
      <c r="C15" s="2"/>
      <c r="S15" s="233"/>
      <c r="T15" s="233"/>
      <c r="U15" s="233"/>
      <c r="V15" s="233"/>
      <c r="W15" s="233"/>
      <c r="X15" s="233"/>
    </row>
    <row r="16" spans="1:28" x14ac:dyDescent="0.25">
      <c r="A16" s="9" t="s">
        <v>6</v>
      </c>
      <c r="B16" s="3">
        <v>1994</v>
      </c>
      <c r="C16" s="13">
        <f>-SUM(D16:Y16)</f>
        <v>0</v>
      </c>
      <c r="D16" s="297">
        <f>+D$14/7/2</f>
        <v>0</v>
      </c>
      <c r="E16" s="297"/>
      <c r="F16" s="297"/>
      <c r="G16" s="297"/>
      <c r="H16" s="297"/>
      <c r="I16" s="297"/>
      <c r="J16" s="297"/>
      <c r="K16" s="297"/>
      <c r="L16" s="297"/>
      <c r="M16" s="297"/>
      <c r="N16" s="297"/>
      <c r="O16" s="297"/>
      <c r="P16" s="297"/>
      <c r="Q16" s="297"/>
      <c r="R16" s="297"/>
      <c r="S16" s="233"/>
      <c r="T16" s="233"/>
      <c r="U16" s="233"/>
      <c r="V16" s="233"/>
      <c r="W16" s="233"/>
      <c r="X16" s="233"/>
      <c r="Y16" s="297"/>
      <c r="Z16" s="297"/>
    </row>
    <row r="17" spans="1:26" x14ac:dyDescent="0.25">
      <c r="B17" s="3">
        <v>1995</v>
      </c>
      <c r="C17" s="13">
        <f t="shared" ref="C17:C39" si="0">-SUM(D17:Y17)</f>
        <v>0</v>
      </c>
      <c r="D17" s="297">
        <f>+D$14/7</f>
        <v>0</v>
      </c>
      <c r="E17" s="297">
        <f>+E$14/7/2</f>
        <v>0</v>
      </c>
      <c r="F17" s="297"/>
      <c r="G17" s="297"/>
      <c r="H17" s="297"/>
      <c r="I17" s="297"/>
      <c r="J17" s="297"/>
      <c r="K17" s="297"/>
      <c r="L17" s="297"/>
      <c r="M17" s="297"/>
      <c r="N17" s="297"/>
      <c r="O17" s="297"/>
      <c r="P17" s="297"/>
      <c r="Q17" s="297"/>
      <c r="R17" s="297"/>
      <c r="S17" s="233"/>
      <c r="T17" s="233"/>
      <c r="U17" s="233"/>
      <c r="V17" s="233"/>
      <c r="W17" s="233"/>
      <c r="X17" s="233"/>
      <c r="Y17" s="297"/>
      <c r="Z17" s="297"/>
    </row>
    <row r="18" spans="1:26" x14ac:dyDescent="0.25">
      <c r="B18" s="3">
        <v>1996</v>
      </c>
      <c r="C18" s="13">
        <f t="shared" si="0"/>
        <v>0</v>
      </c>
      <c r="D18" s="297">
        <f>+D17</f>
        <v>0</v>
      </c>
      <c r="E18" s="297">
        <f>+E$14/7</f>
        <v>0</v>
      </c>
      <c r="F18" s="297">
        <f>+F$14/7/2</f>
        <v>0</v>
      </c>
      <c r="G18" s="297"/>
      <c r="H18" s="297"/>
      <c r="I18" s="297"/>
      <c r="J18" s="297"/>
      <c r="K18" s="297"/>
      <c r="L18" s="297"/>
      <c r="M18" s="297"/>
      <c r="N18" s="297"/>
      <c r="O18" s="297"/>
      <c r="P18" s="297"/>
      <c r="Q18" s="297"/>
      <c r="R18" s="297"/>
      <c r="S18" s="233"/>
      <c r="T18" s="233"/>
      <c r="U18" s="233"/>
      <c r="V18" s="233"/>
      <c r="W18" s="233"/>
      <c r="X18" s="233"/>
      <c r="Y18" s="297"/>
      <c r="Z18" s="297"/>
    </row>
    <row r="19" spans="1:26" x14ac:dyDescent="0.25">
      <c r="B19" s="3">
        <v>1997</v>
      </c>
      <c r="C19" s="13">
        <f t="shared" si="0"/>
        <v>0</v>
      </c>
      <c r="D19" s="297">
        <f>+D18</f>
        <v>0</v>
      </c>
      <c r="E19" s="297">
        <f>+E18</f>
        <v>0</v>
      </c>
      <c r="F19" s="297">
        <f>+F$14/7</f>
        <v>0</v>
      </c>
      <c r="G19" s="297">
        <f>+G$14/7/2</f>
        <v>0</v>
      </c>
      <c r="H19" s="297"/>
      <c r="I19" s="297"/>
      <c r="J19" s="297"/>
      <c r="K19" s="297"/>
      <c r="L19" s="297"/>
      <c r="M19" s="297"/>
      <c r="N19" s="297"/>
      <c r="O19" s="297"/>
      <c r="P19" s="297"/>
      <c r="Q19" s="297"/>
      <c r="R19" s="297"/>
      <c r="S19" s="233"/>
      <c r="T19" s="233"/>
      <c r="U19" s="233"/>
      <c r="V19" s="233"/>
      <c r="W19" s="233"/>
      <c r="X19" s="233"/>
      <c r="Y19" s="297"/>
      <c r="Z19" s="297"/>
    </row>
    <row r="20" spans="1:26" x14ac:dyDescent="0.25">
      <c r="B20" s="3">
        <v>1998</v>
      </c>
      <c r="C20" s="13">
        <f t="shared" si="0"/>
        <v>0</v>
      </c>
      <c r="D20" s="297">
        <f>+D19</f>
        <v>0</v>
      </c>
      <c r="E20" s="297">
        <f>+E19</f>
        <v>0</v>
      </c>
      <c r="F20" s="297">
        <f>+F19</f>
        <v>0</v>
      </c>
      <c r="G20" s="297">
        <f>+G$14/7</f>
        <v>0</v>
      </c>
      <c r="H20" s="297">
        <f>+H$14/7/2</f>
        <v>0</v>
      </c>
      <c r="I20" s="297"/>
      <c r="J20" s="297"/>
      <c r="K20" s="297"/>
      <c r="L20" s="297"/>
      <c r="M20" s="297"/>
      <c r="N20" s="297"/>
      <c r="O20" s="297"/>
      <c r="P20" s="297"/>
      <c r="Q20" s="297"/>
      <c r="R20" s="297"/>
      <c r="S20" s="233"/>
      <c r="T20" s="233"/>
      <c r="U20" s="233"/>
      <c r="V20" s="233"/>
      <c r="W20" s="233"/>
      <c r="X20" s="233"/>
      <c r="Y20" s="297"/>
      <c r="Z20" s="297"/>
    </row>
    <row r="21" spans="1:26" x14ac:dyDescent="0.25">
      <c r="B21" s="3">
        <v>1999</v>
      </c>
      <c r="C21" s="13">
        <f t="shared" si="0"/>
        <v>0</v>
      </c>
      <c r="D21" s="297">
        <f>+D20</f>
        <v>0</v>
      </c>
      <c r="E21" s="297">
        <f>+E20</f>
        <v>0</v>
      </c>
      <c r="F21" s="297">
        <f>+F20</f>
        <v>0</v>
      </c>
      <c r="G21" s="297">
        <f>+G20</f>
        <v>0</v>
      </c>
      <c r="H21" s="297">
        <f>+H$14/7</f>
        <v>0</v>
      </c>
      <c r="I21" s="297">
        <f>+I$14/7/2</f>
        <v>0</v>
      </c>
      <c r="J21" s="297"/>
      <c r="K21" s="297"/>
      <c r="L21" s="297"/>
      <c r="M21" s="297"/>
      <c r="N21" s="297"/>
      <c r="O21" s="297"/>
      <c r="P21" s="297"/>
      <c r="Q21" s="297"/>
      <c r="R21" s="297"/>
      <c r="S21" s="233"/>
      <c r="T21" s="233"/>
      <c r="U21" s="233"/>
      <c r="V21" s="233"/>
      <c r="W21" s="233"/>
      <c r="X21" s="233"/>
      <c r="Y21" s="297"/>
      <c r="Z21" s="297"/>
    </row>
    <row r="22" spans="1:26" x14ac:dyDescent="0.25">
      <c r="B22" s="3">
        <v>2000</v>
      </c>
      <c r="C22" s="13">
        <f t="shared" si="0"/>
        <v>0</v>
      </c>
      <c r="D22" s="297">
        <f>+D21</f>
        <v>0</v>
      </c>
      <c r="E22" s="297">
        <f>+E21</f>
        <v>0</v>
      </c>
      <c r="F22" s="297">
        <f>+F21</f>
        <v>0</v>
      </c>
      <c r="G22" s="297">
        <f>+G21</f>
        <v>0</v>
      </c>
      <c r="H22" s="297">
        <f>+H21</f>
        <v>0</v>
      </c>
      <c r="I22" s="297">
        <f>+I$14/7</f>
        <v>0</v>
      </c>
      <c r="J22" s="297">
        <f>+J$14/7/2</f>
        <v>0</v>
      </c>
      <c r="K22" s="297"/>
      <c r="L22" s="297"/>
      <c r="M22" s="297"/>
      <c r="N22" s="297"/>
      <c r="O22" s="297"/>
      <c r="P22" s="297"/>
      <c r="Q22" s="297"/>
      <c r="R22" s="297"/>
      <c r="S22" s="233"/>
      <c r="T22" s="233"/>
      <c r="U22" s="233"/>
      <c r="V22" s="233"/>
      <c r="W22" s="233"/>
      <c r="X22" s="233"/>
      <c r="Y22" s="297"/>
      <c r="Z22" s="297"/>
    </row>
    <row r="23" spans="1:26" x14ac:dyDescent="0.25">
      <c r="B23" s="3">
        <v>2001</v>
      </c>
      <c r="C23" s="13">
        <f t="shared" si="0"/>
        <v>0</v>
      </c>
      <c r="D23" s="297">
        <f>+D$14/7/2</f>
        <v>0</v>
      </c>
      <c r="E23" s="297">
        <f>+E22</f>
        <v>0</v>
      </c>
      <c r="F23" s="297">
        <f>+F22</f>
        <v>0</v>
      </c>
      <c r="G23" s="297">
        <f>+G22</f>
        <v>0</v>
      </c>
      <c r="H23" s="297">
        <f>+H22</f>
        <v>0</v>
      </c>
      <c r="I23" s="297">
        <f>+I22</f>
        <v>0</v>
      </c>
      <c r="J23" s="297">
        <f>+J$14/7</f>
        <v>0</v>
      </c>
      <c r="K23" s="297">
        <f>+K$14/7/2</f>
        <v>0</v>
      </c>
      <c r="L23" s="297"/>
      <c r="M23" s="297"/>
      <c r="N23" s="297"/>
      <c r="O23" s="297"/>
      <c r="P23" s="297"/>
      <c r="Q23" s="297"/>
      <c r="R23" s="297"/>
      <c r="S23" s="233"/>
      <c r="T23" s="233"/>
      <c r="U23" s="233"/>
      <c r="V23" s="233"/>
      <c r="W23" s="233"/>
      <c r="X23" s="233"/>
      <c r="Y23" s="297"/>
      <c r="Z23" s="297"/>
    </row>
    <row r="24" spans="1:26" x14ac:dyDescent="0.25">
      <c r="B24" s="3">
        <v>2002</v>
      </c>
      <c r="C24" s="13">
        <f t="shared" si="0"/>
        <v>0</v>
      </c>
      <c r="D24" s="297"/>
      <c r="E24" s="297">
        <f>+E$14/7/2</f>
        <v>0</v>
      </c>
      <c r="F24" s="297">
        <f>+F23</f>
        <v>0</v>
      </c>
      <c r="G24" s="297">
        <f>+G23</f>
        <v>0</v>
      </c>
      <c r="H24" s="297">
        <f>+H23</f>
        <v>0</v>
      </c>
      <c r="I24" s="297">
        <f>+I23</f>
        <v>0</v>
      </c>
      <c r="J24" s="297">
        <f>+J23</f>
        <v>0</v>
      </c>
      <c r="K24" s="297">
        <f>+K$14/7</f>
        <v>0</v>
      </c>
      <c r="L24" s="297">
        <f>+L$14/7/2</f>
        <v>0</v>
      </c>
      <c r="M24" s="297"/>
      <c r="N24" s="297"/>
      <c r="O24" s="297"/>
      <c r="P24" s="297"/>
      <c r="Q24" s="297"/>
      <c r="R24" s="297"/>
      <c r="S24" s="233"/>
      <c r="T24" s="233"/>
      <c r="U24" s="233"/>
      <c r="V24" s="233"/>
      <c r="W24" s="233"/>
      <c r="X24" s="233"/>
      <c r="Y24" s="297"/>
      <c r="Z24" s="297"/>
    </row>
    <row r="25" spans="1:26" x14ac:dyDescent="0.25">
      <c r="B25" s="3">
        <v>2003</v>
      </c>
      <c r="C25" s="13">
        <f t="shared" si="0"/>
        <v>0</v>
      </c>
      <c r="D25" s="297"/>
      <c r="E25" s="297"/>
      <c r="F25" s="297">
        <f>+F$14/7/2</f>
        <v>0</v>
      </c>
      <c r="G25" s="297">
        <f>+G24</f>
        <v>0</v>
      </c>
      <c r="H25" s="297">
        <f>+H24</f>
        <v>0</v>
      </c>
      <c r="I25" s="297">
        <f>+I24</f>
        <v>0</v>
      </c>
      <c r="J25" s="297">
        <f>+J24</f>
        <v>0</v>
      </c>
      <c r="K25" s="297">
        <f>+K24</f>
        <v>0</v>
      </c>
      <c r="L25" s="297">
        <f>+L$14/7</f>
        <v>0</v>
      </c>
      <c r="M25" s="297">
        <f>+M$14/7/2</f>
        <v>0</v>
      </c>
      <c r="N25" s="297"/>
      <c r="O25" s="297"/>
      <c r="P25" s="297"/>
      <c r="Q25" s="297"/>
      <c r="R25" s="297"/>
      <c r="S25" s="233"/>
      <c r="T25" s="233"/>
      <c r="U25" s="233"/>
      <c r="V25" s="233"/>
      <c r="W25" s="233"/>
      <c r="X25" s="233"/>
      <c r="Y25" s="297"/>
      <c r="Z25" s="297"/>
    </row>
    <row r="26" spans="1:26" x14ac:dyDescent="0.25">
      <c r="B26" s="3">
        <v>2004</v>
      </c>
      <c r="C26" s="13">
        <f t="shared" si="0"/>
        <v>0</v>
      </c>
      <c r="D26" s="297"/>
      <c r="E26" s="297"/>
      <c r="F26" s="297"/>
      <c r="G26" s="297">
        <f>+G$14/7/2</f>
        <v>0</v>
      </c>
      <c r="H26" s="297">
        <f>+H25</f>
        <v>0</v>
      </c>
      <c r="I26" s="297">
        <f>+I25</f>
        <v>0</v>
      </c>
      <c r="J26" s="297">
        <f>+J25</f>
        <v>0</v>
      </c>
      <c r="K26" s="297">
        <f>+K25</f>
        <v>0</v>
      </c>
      <c r="L26" s="297">
        <f>+L25</f>
        <v>0</v>
      </c>
      <c r="M26" s="297">
        <f>+M$14/7</f>
        <v>0</v>
      </c>
      <c r="N26" s="7">
        <f>+N$14/7/2</f>
        <v>0</v>
      </c>
      <c r="O26" s="7"/>
      <c r="P26" s="7"/>
      <c r="Q26" s="7"/>
      <c r="R26" s="7"/>
      <c r="S26" s="43"/>
      <c r="T26" s="43"/>
      <c r="U26" s="43"/>
      <c r="V26" s="43"/>
      <c r="W26" s="43"/>
      <c r="X26" s="43"/>
      <c r="Y26" s="7"/>
      <c r="Z26" s="297"/>
    </row>
    <row r="27" spans="1:26" x14ac:dyDescent="0.25">
      <c r="B27" s="3">
        <v>2005</v>
      </c>
      <c r="C27" s="13">
        <f t="shared" si="0"/>
        <v>0</v>
      </c>
      <c r="D27" s="297"/>
      <c r="E27" s="297"/>
      <c r="F27" s="297"/>
      <c r="G27" s="297"/>
      <c r="H27" s="297">
        <f>+H$14/7/2</f>
        <v>0</v>
      </c>
      <c r="I27" s="297">
        <f>+I26</f>
        <v>0</v>
      </c>
      <c r="J27" s="297">
        <f>+J26</f>
        <v>0</v>
      </c>
      <c r="K27" s="297">
        <f>+K26</f>
        <v>0</v>
      </c>
      <c r="L27" s="297">
        <f>+L26</f>
        <v>0</v>
      </c>
      <c r="M27" s="297">
        <f>+M26</f>
        <v>0</v>
      </c>
      <c r="N27" s="7">
        <f>+N$14/7</f>
        <v>0</v>
      </c>
      <c r="O27" s="7">
        <f>+O$14/7/2</f>
        <v>0</v>
      </c>
      <c r="P27" s="7"/>
      <c r="Q27" s="7"/>
      <c r="R27" s="7"/>
      <c r="S27" s="43"/>
      <c r="T27" s="43"/>
      <c r="U27" s="43"/>
      <c r="V27" s="43"/>
      <c r="W27" s="43"/>
      <c r="X27" s="43"/>
      <c r="Y27" s="7"/>
      <c r="Z27" s="297"/>
    </row>
    <row r="28" spans="1:26" x14ac:dyDescent="0.25">
      <c r="B28" s="3">
        <v>2006</v>
      </c>
      <c r="C28" s="13">
        <f t="shared" si="0"/>
        <v>0</v>
      </c>
      <c r="D28" s="297"/>
      <c r="E28" s="297"/>
      <c r="F28" s="297"/>
      <c r="G28" s="297"/>
      <c r="H28" s="297"/>
      <c r="I28" s="297">
        <f>+I$14/7/2</f>
        <v>0</v>
      </c>
      <c r="J28" s="297">
        <f>+J27</f>
        <v>0</v>
      </c>
      <c r="K28" s="297">
        <f>+K27</f>
        <v>0</v>
      </c>
      <c r="L28" s="297">
        <f>+L27</f>
        <v>0</v>
      </c>
      <c r="M28" s="297">
        <f>+M27</f>
        <v>0</v>
      </c>
      <c r="N28" s="7">
        <f>+N27</f>
        <v>0</v>
      </c>
      <c r="O28" s="7">
        <f>+O$14/7</f>
        <v>0</v>
      </c>
      <c r="P28" s="7">
        <f>+P$14/7/2</f>
        <v>0</v>
      </c>
      <c r="Q28" s="7"/>
      <c r="R28" s="7"/>
      <c r="S28" s="43"/>
      <c r="T28" s="43"/>
      <c r="U28" s="43"/>
      <c r="V28" s="43"/>
      <c r="W28" s="43"/>
      <c r="X28" s="43"/>
      <c r="Y28" s="7"/>
      <c r="Z28" s="297"/>
    </row>
    <row r="29" spans="1:26" x14ac:dyDescent="0.25">
      <c r="B29" s="3">
        <v>2007</v>
      </c>
      <c r="C29" s="13">
        <f t="shared" si="0"/>
        <v>0</v>
      </c>
      <c r="D29" s="297"/>
      <c r="E29" s="297"/>
      <c r="F29" s="297"/>
      <c r="G29" s="297"/>
      <c r="H29" s="297"/>
      <c r="I29" s="297"/>
      <c r="J29" s="297">
        <f>+J$14/7/2</f>
        <v>0</v>
      </c>
      <c r="K29" s="297">
        <f>+K28</f>
        <v>0</v>
      </c>
      <c r="L29" s="297">
        <f>+L28</f>
        <v>0</v>
      </c>
      <c r="M29" s="297">
        <f>+M28</f>
        <v>0</v>
      </c>
      <c r="N29" s="7">
        <f>+N28</f>
        <v>0</v>
      </c>
      <c r="O29" s="7">
        <f>+O28</f>
        <v>0</v>
      </c>
      <c r="P29" s="7">
        <f>+P$14/7</f>
        <v>0</v>
      </c>
      <c r="Q29" s="7">
        <f>+Q$14/7/2</f>
        <v>0</v>
      </c>
      <c r="R29" s="7"/>
      <c r="S29" s="43"/>
      <c r="T29" s="43"/>
      <c r="U29" s="43"/>
      <c r="V29" s="43"/>
      <c r="W29" s="43"/>
      <c r="X29" s="43"/>
      <c r="Y29" s="7"/>
      <c r="Z29" s="297"/>
    </row>
    <row r="30" spans="1:26" x14ac:dyDescent="0.25">
      <c r="B30" s="3">
        <v>2008</v>
      </c>
      <c r="C30" s="13">
        <f t="shared" si="0"/>
        <v>0</v>
      </c>
      <c r="D30" s="297"/>
      <c r="E30" s="297"/>
      <c r="F30" s="297"/>
      <c r="G30" s="297"/>
      <c r="H30" s="297"/>
      <c r="I30" s="297"/>
      <c r="J30" s="297"/>
      <c r="K30" s="297">
        <f>+K$14/7/2</f>
        <v>0</v>
      </c>
      <c r="L30" s="297">
        <f>+L29</f>
        <v>0</v>
      </c>
      <c r="M30" s="297">
        <f>+M29</f>
        <v>0</v>
      </c>
      <c r="N30" s="7">
        <f>+N29</f>
        <v>0</v>
      </c>
      <c r="O30" s="7">
        <f>+O29</f>
        <v>0</v>
      </c>
      <c r="P30" s="7">
        <f>+P29</f>
        <v>0</v>
      </c>
      <c r="Q30" s="7">
        <f>+Q$14/7</f>
        <v>0</v>
      </c>
      <c r="R30" s="7">
        <f>+R$14/7/2</f>
        <v>0</v>
      </c>
      <c r="S30" s="43"/>
      <c r="T30" s="43"/>
      <c r="U30" s="43"/>
      <c r="V30" s="43"/>
      <c r="W30" s="43"/>
      <c r="X30" s="43"/>
      <c r="Y30" s="7"/>
      <c r="Z30" s="297"/>
    </row>
    <row r="31" spans="1:26" x14ac:dyDescent="0.25">
      <c r="B31" s="3">
        <v>2009</v>
      </c>
      <c r="C31" s="13">
        <f t="shared" si="0"/>
        <v>0</v>
      </c>
      <c r="D31" s="297"/>
      <c r="E31" s="297"/>
      <c r="F31" s="297"/>
      <c r="G31" s="297"/>
      <c r="H31" s="297"/>
      <c r="I31" s="297"/>
      <c r="J31" s="297"/>
      <c r="K31" s="297"/>
      <c r="L31" s="297">
        <f>+L$14/7/2</f>
        <v>0</v>
      </c>
      <c r="M31" s="297">
        <f>+M30</f>
        <v>0</v>
      </c>
      <c r="N31" s="7">
        <f>+N30</f>
        <v>0</v>
      </c>
      <c r="O31" s="7">
        <f>+O30</f>
        <v>0</v>
      </c>
      <c r="P31" s="7">
        <f>+P30</f>
        <v>0</v>
      </c>
      <c r="Q31" s="7">
        <f>+Q30</f>
        <v>0</v>
      </c>
      <c r="R31" s="7">
        <f>+R$14/7</f>
        <v>0</v>
      </c>
      <c r="S31" s="43">
        <f>+S$14/7/2</f>
        <v>0</v>
      </c>
      <c r="T31" s="43"/>
      <c r="U31" s="43"/>
      <c r="V31" s="43"/>
      <c r="W31" s="43"/>
      <c r="X31" s="43"/>
      <c r="Y31" s="7"/>
      <c r="Z31" s="297"/>
    </row>
    <row r="32" spans="1:26" x14ac:dyDescent="0.25">
      <c r="A32" s="38" t="s">
        <v>59</v>
      </c>
      <c r="B32" s="3">
        <v>2010</v>
      </c>
      <c r="C32" s="13">
        <f t="shared" si="0"/>
        <v>0</v>
      </c>
      <c r="D32" s="297"/>
      <c r="E32" s="297"/>
      <c r="F32" s="297"/>
      <c r="G32" s="297"/>
      <c r="H32" s="297"/>
      <c r="I32" s="297"/>
      <c r="J32" s="297"/>
      <c r="K32" s="297"/>
      <c r="L32" s="297"/>
      <c r="M32" s="297">
        <f>+M$14/7/2</f>
        <v>0</v>
      </c>
      <c r="N32" s="7">
        <f>+N31</f>
        <v>0</v>
      </c>
      <c r="O32" s="7">
        <f>+O31</f>
        <v>0</v>
      </c>
      <c r="P32" s="7">
        <f>+P31</f>
        <v>0</v>
      </c>
      <c r="Q32" s="7">
        <f>+Q31</f>
        <v>0</v>
      </c>
      <c r="R32" s="7">
        <f>+R31</f>
        <v>0</v>
      </c>
      <c r="S32" s="43">
        <f>+S$14/7</f>
        <v>0</v>
      </c>
      <c r="T32" s="43">
        <f>+T$14/7/2</f>
        <v>0</v>
      </c>
      <c r="U32" s="43"/>
      <c r="V32" s="43"/>
      <c r="W32" s="43"/>
      <c r="X32" s="43"/>
      <c r="Y32" s="7"/>
      <c r="Z32" s="297"/>
    </row>
    <row r="33" spans="1:28" x14ac:dyDescent="0.25">
      <c r="A33" s="38"/>
      <c r="B33" s="3">
        <v>2011</v>
      </c>
      <c r="C33" s="13">
        <f t="shared" si="0"/>
        <v>0</v>
      </c>
      <c r="D33" s="297"/>
      <c r="E33" s="297"/>
      <c r="F33" s="297"/>
      <c r="G33" s="297"/>
      <c r="H33" s="297"/>
      <c r="I33" s="297"/>
      <c r="J33" s="297"/>
      <c r="K33" s="297"/>
      <c r="L33" s="297"/>
      <c r="M33" s="297"/>
      <c r="N33" s="7">
        <f>+N$14/7/2</f>
        <v>0</v>
      </c>
      <c r="O33" s="7">
        <f>+O32</f>
        <v>0</v>
      </c>
      <c r="P33" s="7">
        <f>+P32</f>
        <v>0</v>
      </c>
      <c r="Q33" s="7">
        <f>+Q32</f>
        <v>0</v>
      </c>
      <c r="R33" s="7">
        <f>+R32</f>
        <v>0</v>
      </c>
      <c r="S33" s="43">
        <f>+S32</f>
        <v>0</v>
      </c>
      <c r="T33" s="43">
        <f>+T$14/7</f>
        <v>0</v>
      </c>
      <c r="U33" s="43">
        <f>+U$14/7/2</f>
        <v>0</v>
      </c>
      <c r="V33" s="43"/>
      <c r="W33" s="43"/>
      <c r="X33" s="43"/>
      <c r="Y33" s="7"/>
      <c r="Z33" s="297"/>
    </row>
    <row r="34" spans="1:28" x14ac:dyDescent="0.25">
      <c r="A34" s="38"/>
      <c r="B34" s="3">
        <v>2012</v>
      </c>
      <c r="C34" s="13">
        <f t="shared" si="0"/>
        <v>0</v>
      </c>
      <c r="D34" s="297"/>
      <c r="E34" s="297"/>
      <c r="F34" s="297"/>
      <c r="G34" s="297"/>
      <c r="H34" s="297"/>
      <c r="I34" s="297"/>
      <c r="J34" s="297"/>
      <c r="K34" s="297"/>
      <c r="L34" s="297"/>
      <c r="M34" s="297"/>
      <c r="N34" s="7"/>
      <c r="O34" s="7">
        <f>+O$14/7/2</f>
        <v>0</v>
      </c>
      <c r="P34" s="7">
        <f>+P33</f>
        <v>0</v>
      </c>
      <c r="Q34" s="7">
        <f>+Q33</f>
        <v>0</v>
      </c>
      <c r="R34" s="7">
        <f>+R33</f>
        <v>0</v>
      </c>
      <c r="S34" s="43">
        <f>+S33</f>
        <v>0</v>
      </c>
      <c r="T34" s="43">
        <f>+T$14/7</f>
        <v>0</v>
      </c>
      <c r="U34" s="43">
        <f>+U$14/7</f>
        <v>0</v>
      </c>
      <c r="V34" s="43">
        <f>+V$14/7/2</f>
        <v>0</v>
      </c>
      <c r="W34" s="43"/>
      <c r="X34" s="43"/>
      <c r="Y34" s="7"/>
      <c r="Z34" s="297"/>
    </row>
    <row r="35" spans="1:28" x14ac:dyDescent="0.25">
      <c r="A35" s="38"/>
      <c r="B35" s="3">
        <v>2013</v>
      </c>
      <c r="C35" s="13">
        <f t="shared" si="0"/>
        <v>0</v>
      </c>
      <c r="D35" s="297"/>
      <c r="E35" s="297"/>
      <c r="F35" s="297"/>
      <c r="G35" s="297"/>
      <c r="H35" s="297"/>
      <c r="I35" s="297"/>
      <c r="J35" s="297"/>
      <c r="K35" s="297"/>
      <c r="L35" s="297"/>
      <c r="M35" s="297"/>
      <c r="N35" s="7"/>
      <c r="O35" s="7"/>
      <c r="P35" s="7">
        <f>P14/7/2</f>
        <v>0</v>
      </c>
      <c r="Q35" s="7">
        <f>Q14</f>
        <v>0</v>
      </c>
      <c r="R35" s="7">
        <f t="shared" ref="R35:U36" si="1">R34</f>
        <v>0</v>
      </c>
      <c r="S35" s="43">
        <f t="shared" si="1"/>
        <v>0</v>
      </c>
      <c r="T35" s="43">
        <f t="shared" si="1"/>
        <v>0</v>
      </c>
      <c r="U35" s="43">
        <f t="shared" si="1"/>
        <v>0</v>
      </c>
      <c r="V35" s="43">
        <f>V14/7</f>
        <v>0</v>
      </c>
      <c r="W35" s="43">
        <f>W14/7/2</f>
        <v>0</v>
      </c>
      <c r="X35" s="43"/>
      <c r="Y35" s="7"/>
      <c r="Z35" s="297"/>
    </row>
    <row r="36" spans="1:28" x14ac:dyDescent="0.25">
      <c r="A36" s="38"/>
      <c r="B36" s="3">
        <v>2014</v>
      </c>
      <c r="C36" s="13">
        <f t="shared" si="0"/>
        <v>-7782.9849999999997</v>
      </c>
      <c r="D36" s="297"/>
      <c r="E36" s="297"/>
      <c r="F36" s="297"/>
      <c r="G36" s="297"/>
      <c r="H36" s="297"/>
      <c r="I36" s="297"/>
      <c r="J36" s="297"/>
      <c r="K36" s="297"/>
      <c r="L36" s="297"/>
      <c r="M36" s="297"/>
      <c r="N36" s="7"/>
      <c r="O36" s="7"/>
      <c r="P36" s="7"/>
      <c r="Q36" s="7">
        <f>Q14/7/2</f>
        <v>0</v>
      </c>
      <c r="R36" s="7">
        <f t="shared" si="1"/>
        <v>0</v>
      </c>
      <c r="S36" s="43">
        <f t="shared" si="1"/>
        <v>0</v>
      </c>
      <c r="T36" s="43">
        <f t="shared" si="1"/>
        <v>0</v>
      </c>
      <c r="U36" s="43">
        <f t="shared" si="1"/>
        <v>0</v>
      </c>
      <c r="V36" s="43">
        <f>V35</f>
        <v>0</v>
      </c>
      <c r="W36" s="43">
        <f>W14/7</f>
        <v>0</v>
      </c>
      <c r="X36" s="43">
        <f>$X$14/7/2</f>
        <v>7782.9849999999997</v>
      </c>
      <c r="Y36" s="7"/>
      <c r="Z36" s="297"/>
    </row>
    <row r="37" spans="1:28" x14ac:dyDescent="0.25">
      <c r="A37" s="38"/>
      <c r="B37" s="3">
        <v>2015</v>
      </c>
      <c r="C37" s="13">
        <f t="shared" si="0"/>
        <v>-15565.97</v>
      </c>
      <c r="D37" s="297"/>
      <c r="E37" s="297"/>
      <c r="F37" s="297"/>
      <c r="G37" s="297"/>
      <c r="H37" s="297"/>
      <c r="I37" s="297"/>
      <c r="J37" s="297"/>
      <c r="K37" s="297"/>
      <c r="L37" s="297"/>
      <c r="M37" s="297"/>
      <c r="N37" s="7"/>
      <c r="O37" s="7"/>
      <c r="P37" s="7"/>
      <c r="Q37" s="7"/>
      <c r="R37" s="7">
        <f>R14/7/2</f>
        <v>0</v>
      </c>
      <c r="S37" s="43">
        <f>S36</f>
        <v>0</v>
      </c>
      <c r="T37" s="43">
        <f>T36</f>
        <v>0</v>
      </c>
      <c r="U37" s="43">
        <f>U36</f>
        <v>0</v>
      </c>
      <c r="V37" s="43">
        <f>V36</f>
        <v>0</v>
      </c>
      <c r="W37" s="43">
        <f>W36</f>
        <v>0</v>
      </c>
      <c r="X37" s="43">
        <f>$X$14/7</f>
        <v>15565.97</v>
      </c>
      <c r="Y37" s="7">
        <f>Y14/7/2</f>
        <v>0</v>
      </c>
      <c r="Z37" s="297"/>
    </row>
    <row r="38" spans="1:28" x14ac:dyDescent="0.25">
      <c r="A38" s="38"/>
      <c r="B38" s="3">
        <v>2016</v>
      </c>
      <c r="C38" s="13">
        <f t="shared" si="0"/>
        <v>-15565.97</v>
      </c>
      <c r="D38" s="297"/>
      <c r="E38" s="297"/>
      <c r="F38" s="297"/>
      <c r="G38" s="297"/>
      <c r="H38" s="297"/>
      <c r="I38" s="297"/>
      <c r="J38" s="297"/>
      <c r="K38" s="297"/>
      <c r="L38" s="297"/>
      <c r="M38" s="297"/>
      <c r="N38" s="7"/>
      <c r="O38" s="7"/>
      <c r="P38" s="7"/>
      <c r="Q38" s="7"/>
      <c r="R38" s="7"/>
      <c r="S38" s="43"/>
      <c r="T38" s="43"/>
      <c r="U38" s="43"/>
      <c r="V38" s="43"/>
      <c r="W38" s="43"/>
      <c r="X38" s="43">
        <f t="shared" ref="X38:X42" si="2">$X$14/7</f>
        <v>15565.97</v>
      </c>
      <c r="Y38" s="7"/>
      <c r="Z38" s="297"/>
    </row>
    <row r="39" spans="1:28" x14ac:dyDescent="0.25">
      <c r="A39" s="38"/>
      <c r="B39" s="3">
        <v>2017</v>
      </c>
      <c r="C39" s="13">
        <f t="shared" si="0"/>
        <v>-15565.97</v>
      </c>
      <c r="D39" s="297"/>
      <c r="E39" s="297"/>
      <c r="F39" s="297"/>
      <c r="G39" s="297"/>
      <c r="H39" s="297"/>
      <c r="I39" s="297"/>
      <c r="J39" s="297"/>
      <c r="K39" s="297"/>
      <c r="L39" s="297"/>
      <c r="M39" s="297"/>
      <c r="N39" s="7"/>
      <c r="O39" s="7"/>
      <c r="P39" s="7"/>
      <c r="Q39" s="7"/>
      <c r="R39" s="7"/>
      <c r="S39" s="43"/>
      <c r="T39" s="43"/>
      <c r="U39" s="43"/>
      <c r="V39" s="43"/>
      <c r="W39" s="43"/>
      <c r="X39" s="43">
        <f t="shared" si="2"/>
        <v>15565.97</v>
      </c>
      <c r="Y39" s="7"/>
      <c r="Z39" s="297"/>
    </row>
    <row r="40" spans="1:28" x14ac:dyDescent="0.25">
      <c r="A40" s="38"/>
      <c r="B40" s="3">
        <v>2018</v>
      </c>
      <c r="C40" s="13">
        <f>-SUM(D40:AB40)</f>
        <v>-15565.97</v>
      </c>
      <c r="D40" s="297"/>
      <c r="E40" s="297"/>
      <c r="F40" s="297"/>
      <c r="G40" s="297"/>
      <c r="H40" s="297"/>
      <c r="I40" s="297"/>
      <c r="J40" s="297"/>
      <c r="K40" s="297"/>
      <c r="L40" s="297"/>
      <c r="M40" s="297"/>
      <c r="N40" s="7"/>
      <c r="O40" s="7"/>
      <c r="P40" s="7"/>
      <c r="Q40" s="7"/>
      <c r="R40" s="7"/>
      <c r="S40" s="43"/>
      <c r="T40" s="43"/>
      <c r="U40" s="43"/>
      <c r="V40" s="43"/>
      <c r="W40" s="43"/>
      <c r="X40" s="43">
        <f t="shared" si="2"/>
        <v>15565.97</v>
      </c>
      <c r="Y40" s="7"/>
      <c r="Z40" s="297"/>
    </row>
    <row r="41" spans="1:28" x14ac:dyDescent="0.25">
      <c r="A41" s="38"/>
      <c r="B41" s="3">
        <v>2019</v>
      </c>
      <c r="C41" s="13">
        <f>-SUM(D41:AB41)</f>
        <v>-15565.97</v>
      </c>
      <c r="D41" s="297"/>
      <c r="E41" s="297"/>
      <c r="F41" s="297"/>
      <c r="G41" s="297"/>
      <c r="H41" s="297"/>
      <c r="I41" s="297"/>
      <c r="J41" s="297"/>
      <c r="K41" s="297"/>
      <c r="L41" s="297"/>
      <c r="M41" s="297"/>
      <c r="N41" s="7"/>
      <c r="O41" s="7"/>
      <c r="P41" s="7"/>
      <c r="Q41" s="7"/>
      <c r="R41" s="7"/>
      <c r="S41" s="43"/>
      <c r="T41" s="43"/>
      <c r="U41" s="43"/>
      <c r="V41" s="43"/>
      <c r="W41" s="43"/>
      <c r="X41" s="43">
        <f t="shared" si="2"/>
        <v>15565.97</v>
      </c>
      <c r="Y41" s="7"/>
      <c r="Z41" s="297"/>
    </row>
    <row r="42" spans="1:28" x14ac:dyDescent="0.25">
      <c r="A42" s="38"/>
      <c r="B42" s="3">
        <v>2020</v>
      </c>
      <c r="C42" s="13">
        <f t="shared" ref="C42:C43" si="3">-SUM(D42:AB42)</f>
        <v>-15565.97</v>
      </c>
      <c r="D42" s="297"/>
      <c r="E42" s="297"/>
      <c r="F42" s="297"/>
      <c r="G42" s="297"/>
      <c r="H42" s="297"/>
      <c r="I42" s="297"/>
      <c r="J42" s="297"/>
      <c r="K42" s="297"/>
      <c r="L42" s="297"/>
      <c r="M42" s="297"/>
      <c r="N42" s="7"/>
      <c r="O42" s="7"/>
      <c r="P42" s="7"/>
      <c r="Q42" s="7"/>
      <c r="R42" s="7"/>
      <c r="S42" s="43"/>
      <c r="T42" s="43"/>
      <c r="U42" s="43"/>
      <c r="V42" s="43"/>
      <c r="W42" s="43"/>
      <c r="X42" s="43">
        <f t="shared" si="2"/>
        <v>15565.97</v>
      </c>
      <c r="Y42" s="7"/>
      <c r="Z42" s="297"/>
    </row>
    <row r="43" spans="1:28" x14ac:dyDescent="0.25">
      <c r="A43" s="38"/>
      <c r="B43" s="3">
        <v>2021</v>
      </c>
      <c r="C43" s="13">
        <f t="shared" si="3"/>
        <v>-7782.9849999999997</v>
      </c>
      <c r="D43" s="297"/>
      <c r="E43" s="297"/>
      <c r="F43" s="297"/>
      <c r="G43" s="297"/>
      <c r="H43" s="297"/>
      <c r="I43" s="297"/>
      <c r="J43" s="297"/>
      <c r="K43" s="297"/>
      <c r="L43" s="297"/>
      <c r="M43" s="297"/>
      <c r="N43" s="7"/>
      <c r="O43" s="7"/>
      <c r="P43" s="7"/>
      <c r="Q43" s="7"/>
      <c r="R43" s="7"/>
      <c r="S43" s="43"/>
      <c r="T43" s="43"/>
      <c r="U43" s="43"/>
      <c r="V43" s="43"/>
      <c r="W43" s="43"/>
      <c r="X43" s="43">
        <f>$X$14/7/2</f>
        <v>7782.9849999999997</v>
      </c>
      <c r="Y43" s="7"/>
      <c r="Z43" s="297"/>
    </row>
    <row r="44" spans="1:28" x14ac:dyDescent="0.25">
      <c r="A44" s="38"/>
      <c r="B44" s="3"/>
      <c r="C44" s="12"/>
      <c r="D44" s="298"/>
      <c r="E44" s="298"/>
      <c r="F44" s="298"/>
      <c r="G44" s="298"/>
      <c r="H44" s="298"/>
      <c r="I44" s="298"/>
      <c r="J44" s="298"/>
      <c r="K44" s="298"/>
      <c r="L44" s="298"/>
      <c r="M44" s="298"/>
      <c r="N44" s="298"/>
      <c r="O44" s="298"/>
      <c r="P44" s="298"/>
      <c r="Q44" s="298"/>
      <c r="R44" s="298"/>
      <c r="S44" s="298"/>
      <c r="T44" s="298"/>
      <c r="U44" s="338"/>
      <c r="V44" s="275"/>
      <c r="W44" s="275"/>
      <c r="X44" s="275"/>
      <c r="Y44" s="297"/>
      <c r="Z44" s="297"/>
    </row>
    <row r="45" spans="1:28" x14ac:dyDescent="0.25">
      <c r="A45" s="38" t="s">
        <v>62</v>
      </c>
      <c r="B45" s="300">
        <f>SUM(D45:Y45)</f>
        <v>0</v>
      </c>
      <c r="C45" s="275">
        <f>SUM(C16:C44)</f>
        <v>-108961.79</v>
      </c>
      <c r="D45" s="297">
        <f>-SUM(D16:D44)+D14</f>
        <v>0</v>
      </c>
      <c r="E45" s="297">
        <f t="shared" ref="E45:T45" si="4">-SUM(E16:E44)+E14</f>
        <v>0</v>
      </c>
      <c r="F45" s="297">
        <f t="shared" si="4"/>
        <v>0</v>
      </c>
      <c r="G45" s="297">
        <f t="shared" si="4"/>
        <v>0</v>
      </c>
      <c r="H45" s="297">
        <f t="shared" si="4"/>
        <v>0</v>
      </c>
      <c r="I45" s="297">
        <f t="shared" si="4"/>
        <v>0</v>
      </c>
      <c r="J45" s="297">
        <f t="shared" si="4"/>
        <v>0</v>
      </c>
      <c r="K45" s="297">
        <f t="shared" si="4"/>
        <v>0</v>
      </c>
      <c r="L45" s="297">
        <f t="shared" si="4"/>
        <v>0</v>
      </c>
      <c r="M45" s="297">
        <f t="shared" si="4"/>
        <v>0</v>
      </c>
      <c r="N45" s="297">
        <f t="shared" si="4"/>
        <v>0</v>
      </c>
      <c r="O45" s="297">
        <f t="shared" si="4"/>
        <v>0</v>
      </c>
      <c r="P45" s="297">
        <f t="shared" si="4"/>
        <v>0</v>
      </c>
      <c r="Q45" s="297">
        <f t="shared" si="4"/>
        <v>0</v>
      </c>
      <c r="R45" s="297">
        <f t="shared" si="4"/>
        <v>0</v>
      </c>
      <c r="S45" s="297">
        <f t="shared" si="4"/>
        <v>0</v>
      </c>
      <c r="T45" s="297">
        <f t="shared" si="4"/>
        <v>0</v>
      </c>
      <c r="U45" s="330">
        <f>-SUM(U16:U44)+U14</f>
        <v>0</v>
      </c>
      <c r="V45" s="330">
        <f t="shared" ref="V45:AB45" si="5">-SUM(V16:V44)+V14</f>
        <v>0</v>
      </c>
      <c r="W45" s="330">
        <f t="shared" si="5"/>
        <v>0</v>
      </c>
      <c r="X45" s="330">
        <f t="shared" si="5"/>
        <v>0</v>
      </c>
      <c r="Y45" s="330">
        <f t="shared" si="5"/>
        <v>0</v>
      </c>
      <c r="Z45" s="330">
        <f t="shared" si="5"/>
        <v>0</v>
      </c>
      <c r="AA45" s="330">
        <f t="shared" si="5"/>
        <v>0</v>
      </c>
      <c r="AB45" s="330">
        <f t="shared" si="5"/>
        <v>0</v>
      </c>
    </row>
    <row r="46" spans="1:28" x14ac:dyDescent="0.25">
      <c r="A46" s="38"/>
      <c r="B46" s="275"/>
      <c r="C46" s="299"/>
      <c r="D46" s="297"/>
      <c r="E46" s="297"/>
      <c r="F46" s="297"/>
      <c r="G46" s="297"/>
      <c r="H46" s="297"/>
      <c r="I46" s="297"/>
      <c r="J46" s="297"/>
      <c r="K46" s="297"/>
      <c r="L46" s="297"/>
      <c r="M46" s="297"/>
      <c r="N46" s="297"/>
      <c r="O46" s="297"/>
      <c r="P46" s="297"/>
      <c r="Q46" s="297"/>
      <c r="R46" s="297"/>
      <c r="S46" s="297"/>
      <c r="T46" s="297"/>
      <c r="U46" s="297"/>
      <c r="V46" s="297"/>
      <c r="W46" s="297"/>
      <c r="X46" s="297"/>
      <c r="Y46" s="297"/>
      <c r="Z46" s="297"/>
    </row>
    <row r="47" spans="1:28" x14ac:dyDescent="0.25">
      <c r="A47" s="39" t="s">
        <v>63</v>
      </c>
      <c r="B47" s="3"/>
      <c r="C47" s="30">
        <f>+C14+C45</f>
        <v>0</v>
      </c>
      <c r="D47" s="297"/>
      <c r="E47" s="297"/>
      <c r="F47" s="297"/>
      <c r="G47" s="297"/>
      <c r="H47" s="297"/>
      <c r="I47" s="297"/>
      <c r="J47" s="297"/>
      <c r="K47" s="297"/>
      <c r="L47" s="297"/>
      <c r="M47" s="297"/>
      <c r="N47" s="297"/>
      <c r="O47" s="297"/>
      <c r="P47" s="297"/>
      <c r="Q47" s="297"/>
      <c r="R47" s="297"/>
      <c r="S47" s="297"/>
      <c r="T47" s="297"/>
      <c r="U47" s="297"/>
      <c r="V47" s="297"/>
      <c r="W47" s="297"/>
      <c r="X47" s="297"/>
      <c r="Y47" s="297"/>
      <c r="Z47" s="297"/>
    </row>
    <row r="48" spans="1:28" x14ac:dyDescent="0.25">
      <c r="A48" s="3"/>
      <c r="B48" s="3"/>
      <c r="C48" s="3"/>
      <c r="D48" s="297"/>
      <c r="E48" s="297"/>
      <c r="F48" s="297"/>
      <c r="G48" s="297"/>
      <c r="H48" s="297"/>
      <c r="I48" s="297"/>
      <c r="J48" s="297"/>
      <c r="K48" s="297"/>
      <c r="L48" s="297"/>
      <c r="M48" s="297"/>
      <c r="N48" s="297"/>
      <c r="O48" s="297"/>
      <c r="P48" s="297"/>
      <c r="Q48" s="297"/>
      <c r="R48" s="297"/>
      <c r="S48" s="297"/>
      <c r="T48" s="297"/>
      <c r="U48" s="297"/>
      <c r="V48" s="297"/>
      <c r="W48" s="297"/>
      <c r="X48" s="297"/>
      <c r="Y48" s="297"/>
      <c r="Z48" s="297"/>
    </row>
    <row r="49" spans="1:26" x14ac:dyDescent="0.25">
      <c r="A49" s="3"/>
      <c r="B49" s="36"/>
      <c r="C49" s="3"/>
      <c r="D49" s="297"/>
      <c r="E49" s="297"/>
      <c r="F49" s="297"/>
      <c r="G49" s="297"/>
      <c r="H49" s="297"/>
      <c r="I49" s="297"/>
      <c r="J49" s="297"/>
      <c r="K49" s="297"/>
      <c r="L49" s="297"/>
      <c r="M49" s="297"/>
      <c r="N49" s="297"/>
      <c r="O49" s="297"/>
      <c r="P49" s="297"/>
      <c r="Q49" s="297"/>
      <c r="R49" s="297"/>
      <c r="S49" s="297"/>
      <c r="T49" s="297"/>
      <c r="U49" s="297"/>
      <c r="V49" s="297"/>
      <c r="W49" s="297"/>
      <c r="X49" s="297"/>
      <c r="Y49" s="297"/>
      <c r="Z49" s="297"/>
    </row>
    <row r="50" spans="1:26" x14ac:dyDescent="0.25">
      <c r="A50" s="3"/>
      <c r="B50" s="3"/>
      <c r="C50" s="3"/>
      <c r="E50" s="297"/>
      <c r="F50" s="301"/>
      <c r="G50" s="301"/>
      <c r="H50" s="301"/>
      <c r="I50" s="301"/>
      <c r="J50" s="301"/>
      <c r="K50" s="301"/>
      <c r="L50" s="301"/>
      <c r="M50" s="301"/>
      <c r="N50" s="297">
        <f>SUM(E32:E50)</f>
        <v>0</v>
      </c>
      <c r="O50" s="301"/>
      <c r="P50" s="301"/>
      <c r="Q50" s="301"/>
      <c r="R50" s="301"/>
      <c r="S50" s="301"/>
    </row>
    <row r="51" spans="1:26" x14ac:dyDescent="0.25">
      <c r="B51" s="3"/>
      <c r="C51" s="3"/>
      <c r="E51" s="301"/>
      <c r="F51" s="301"/>
      <c r="G51" s="301"/>
      <c r="H51" s="301"/>
      <c r="I51" s="301"/>
      <c r="J51" s="301"/>
      <c r="K51" s="301"/>
      <c r="L51" s="301"/>
      <c r="M51" s="301"/>
      <c r="N51" s="301"/>
      <c r="O51" s="301"/>
      <c r="P51" s="301"/>
      <c r="Q51" s="301"/>
      <c r="R51" s="301"/>
      <c r="S51" s="301"/>
    </row>
    <row r="52" spans="1:26" x14ac:dyDescent="0.25">
      <c r="E52" s="301"/>
      <c r="F52" s="301"/>
      <c r="G52" s="301"/>
      <c r="H52" s="301"/>
      <c r="I52" s="301"/>
      <c r="J52" s="301"/>
      <c r="K52" s="301"/>
      <c r="L52" s="301"/>
      <c r="M52" s="301"/>
      <c r="N52" s="301"/>
      <c r="O52" s="301"/>
      <c r="P52" s="301"/>
      <c r="Q52" s="301"/>
      <c r="R52" s="301"/>
      <c r="S52" s="301"/>
    </row>
    <row r="53" spans="1:26" x14ac:dyDescent="0.25">
      <c r="E53" s="301"/>
      <c r="F53" s="301"/>
      <c r="G53" s="301"/>
      <c r="H53" s="301"/>
      <c r="I53" s="301"/>
      <c r="J53" s="301"/>
      <c r="K53" s="301"/>
      <c r="L53" s="301"/>
      <c r="M53" s="301"/>
      <c r="N53" s="301"/>
      <c r="O53" s="301"/>
      <c r="P53" s="301"/>
      <c r="Q53" s="301"/>
      <c r="R53" s="301"/>
      <c r="S53" s="301"/>
    </row>
    <row r="54" spans="1:26" x14ac:dyDescent="0.25">
      <c r="E54" s="301"/>
      <c r="F54" s="301"/>
      <c r="G54" s="301"/>
      <c r="H54" s="301"/>
      <c r="I54" s="301"/>
      <c r="J54" s="301"/>
      <c r="K54" s="301"/>
      <c r="L54" s="301"/>
      <c r="M54" s="301"/>
      <c r="N54" s="301"/>
      <c r="O54" s="301"/>
      <c r="P54" s="301"/>
      <c r="Q54" s="301"/>
      <c r="R54" s="301"/>
      <c r="S54" s="301"/>
    </row>
    <row r="55" spans="1:26" x14ac:dyDescent="0.25">
      <c r="E55" s="301"/>
      <c r="F55" s="301"/>
      <c r="G55" s="301"/>
      <c r="H55" s="301"/>
      <c r="I55" s="301"/>
      <c r="J55" s="301"/>
      <c r="K55" s="301"/>
      <c r="L55" s="301"/>
      <c r="M55" s="301"/>
      <c r="N55" s="301"/>
      <c r="O55" s="301"/>
      <c r="P55" s="301"/>
      <c r="Q55" s="301"/>
      <c r="R55" s="301"/>
      <c r="S55" s="301"/>
    </row>
    <row r="56" spans="1:26" x14ac:dyDescent="0.25">
      <c r="E56" s="301"/>
      <c r="F56" s="301"/>
      <c r="G56" s="301"/>
      <c r="H56" s="301"/>
      <c r="I56" s="301"/>
      <c r="J56" s="301"/>
      <c r="K56" s="301"/>
      <c r="L56" s="301"/>
      <c r="M56" s="301"/>
      <c r="N56" s="301"/>
      <c r="O56" s="301"/>
      <c r="P56" s="301"/>
      <c r="Q56" s="301"/>
      <c r="R56" s="301"/>
      <c r="S56" s="301"/>
    </row>
    <row r="57" spans="1:26" x14ac:dyDescent="0.25">
      <c r="E57" s="301"/>
      <c r="F57" s="301"/>
      <c r="G57" s="301"/>
      <c r="H57" s="301"/>
      <c r="I57" s="301"/>
      <c r="J57" s="301"/>
      <c r="K57" s="301"/>
      <c r="L57" s="301"/>
      <c r="M57" s="301"/>
      <c r="N57" s="301"/>
      <c r="O57" s="301"/>
      <c r="P57" s="301"/>
      <c r="Q57" s="301"/>
      <c r="R57" s="301"/>
      <c r="S57" s="301"/>
    </row>
    <row r="58" spans="1:26" x14ac:dyDescent="0.25">
      <c r="E58" s="301"/>
      <c r="F58" s="301"/>
      <c r="G58" s="301"/>
      <c r="H58" s="301"/>
      <c r="I58" s="301"/>
      <c r="J58" s="301"/>
      <c r="K58" s="301"/>
      <c r="L58" s="301"/>
      <c r="M58" s="301"/>
      <c r="N58" s="301"/>
      <c r="O58" s="301"/>
      <c r="P58" s="301"/>
      <c r="Q58" s="301"/>
      <c r="R58" s="301"/>
      <c r="S58" s="301"/>
    </row>
    <row r="59" spans="1:26" x14ac:dyDescent="0.25">
      <c r="E59" s="301"/>
      <c r="F59" s="301"/>
      <c r="G59" s="301"/>
      <c r="H59" s="301"/>
      <c r="I59" s="301"/>
      <c r="J59" s="301"/>
      <c r="K59" s="301"/>
      <c r="L59" s="301"/>
      <c r="M59" s="301"/>
      <c r="N59" s="301"/>
      <c r="O59" s="301"/>
      <c r="P59" s="301"/>
      <c r="Q59" s="301"/>
      <c r="R59" s="301"/>
      <c r="S59" s="301"/>
    </row>
    <row r="60" spans="1:26" x14ac:dyDescent="0.25">
      <c r="E60" s="301"/>
      <c r="F60" s="301"/>
      <c r="G60" s="301"/>
      <c r="H60" s="301"/>
      <c r="I60" s="301"/>
      <c r="J60" s="301"/>
      <c r="K60" s="301"/>
      <c r="L60" s="301"/>
      <c r="M60" s="301"/>
      <c r="N60" s="301"/>
      <c r="O60" s="301"/>
      <c r="P60" s="301"/>
      <c r="Q60" s="301"/>
      <c r="R60" s="301"/>
      <c r="S60" s="301"/>
    </row>
    <row r="61" spans="1:26" x14ac:dyDescent="0.25">
      <c r="E61" s="301"/>
      <c r="F61" s="301"/>
      <c r="G61" s="301"/>
      <c r="H61" s="301"/>
      <c r="I61" s="301"/>
      <c r="J61" s="301"/>
      <c r="K61" s="301"/>
      <c r="L61" s="301"/>
      <c r="M61" s="301"/>
      <c r="N61" s="301"/>
      <c r="O61" s="301"/>
      <c r="P61" s="301"/>
      <c r="Q61" s="301"/>
      <c r="R61" s="301"/>
      <c r="S61" s="301"/>
    </row>
  </sheetData>
  <pageMargins left="0.7" right="0.7" top="0.75" bottom="0.75" header="0.3" footer="0.3"/>
  <pageSetup scale="69" orientation="landscape" horizontalDpi="4294967294" verticalDpi="4294967294" r:id="rId1"/>
  <headerFooter>
    <oddFooter>&amp;Z&amp;F&amp;RPage &amp;P</oddFooter>
  </headerFooter>
</worksheet>
</file>

<file path=xl/worksheets/sheet1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100-000000000000}">
  <sheetPr codeName="Sheet166">
    <tabColor theme="6" tint="-0.249977111117893"/>
    <pageSetUpPr fitToPage="1"/>
  </sheetPr>
  <dimension ref="A1:AE62"/>
  <sheetViews>
    <sheetView workbookViewId="0"/>
  </sheetViews>
  <sheetFormatPr defaultColWidth="8.85546875" defaultRowHeight="15" x14ac:dyDescent="0.25"/>
  <cols>
    <col min="1" max="1" width="20.85546875" customWidth="1"/>
    <col min="2" max="2" width="8.7109375" customWidth="1"/>
    <col min="3" max="3" width="12.85546875" customWidth="1"/>
    <col min="4" max="12" width="7.42578125" hidden="1" customWidth="1"/>
    <col min="13" max="13" width="7.5703125" hidden="1" customWidth="1"/>
    <col min="14" max="25" width="10.42578125" customWidth="1"/>
    <col min="29" max="29" width="10.5703125" bestFit="1" customWidth="1"/>
  </cols>
  <sheetData>
    <row r="1" spans="1:31" x14ac:dyDescent="0.25">
      <c r="A1" s="11" t="s">
        <v>10</v>
      </c>
      <c r="O1" t="s">
        <v>647</v>
      </c>
    </row>
    <row r="2" spans="1:31" x14ac:dyDescent="0.25">
      <c r="A2" s="9" t="s">
        <v>438</v>
      </c>
    </row>
    <row r="3" spans="1:31" x14ac:dyDescent="0.25">
      <c r="A3" s="9" t="s">
        <v>918</v>
      </c>
    </row>
    <row r="4" spans="1:31" x14ac:dyDescent="0.25">
      <c r="R4" s="40" t="s">
        <v>4</v>
      </c>
      <c r="S4" s="41"/>
      <c r="T4" s="40" t="s">
        <v>8</v>
      </c>
    </row>
    <row r="5" spans="1:31" x14ac:dyDescent="0.25">
      <c r="A5" s="10" t="s">
        <v>9</v>
      </c>
      <c r="B5" s="12" t="s">
        <v>64</v>
      </c>
      <c r="C5" s="12" t="s">
        <v>12</v>
      </c>
      <c r="R5" s="42" t="s">
        <v>2</v>
      </c>
      <c r="S5" s="42" t="s">
        <v>60</v>
      </c>
      <c r="T5" s="42" t="s">
        <v>7</v>
      </c>
    </row>
    <row r="6" spans="1:31" x14ac:dyDescent="0.25">
      <c r="B6" s="3"/>
      <c r="R6" s="3"/>
    </row>
    <row r="7" spans="1:31" x14ac:dyDescent="0.25">
      <c r="A7" t="str">
        <f>SUMMARY!B374</f>
        <v>PAMA SPEED RAM # 1 ( EX LIEBHERR, GERMANY) - tecmaut</v>
      </c>
      <c r="B7" s="212">
        <v>841</v>
      </c>
      <c r="C7" s="3" t="str">
        <f>SUMMARY!D374</f>
        <v xml:space="preserve"> 957/123</v>
      </c>
      <c r="D7" s="293"/>
      <c r="E7" s="293"/>
      <c r="F7" s="293"/>
      <c r="G7" s="293"/>
      <c r="H7" s="293"/>
      <c r="I7" s="293"/>
      <c r="J7" s="293"/>
      <c r="K7" s="293"/>
      <c r="L7" s="293"/>
      <c r="M7" s="293"/>
      <c r="N7" s="293"/>
      <c r="O7" s="294"/>
      <c r="P7" s="6"/>
      <c r="Q7" s="6"/>
      <c r="R7" s="13">
        <f>+C14</f>
        <v>29670</v>
      </c>
      <c r="S7" s="13">
        <f>+-C46</f>
        <v>14835</v>
      </c>
      <c r="T7" s="13">
        <f>+R7-S7</f>
        <v>14835</v>
      </c>
      <c r="U7" s="154" t="s">
        <v>567</v>
      </c>
    </row>
    <row r="8" spans="1:31" x14ac:dyDescent="0.25">
      <c r="B8" s="3"/>
      <c r="D8" s="293"/>
      <c r="E8" s="293"/>
      <c r="F8" s="293"/>
      <c r="G8" s="293"/>
      <c r="H8" s="293"/>
      <c r="I8" s="293"/>
      <c r="J8" s="293"/>
      <c r="K8" s="293"/>
      <c r="L8" s="293"/>
      <c r="M8" s="293"/>
      <c r="N8" s="293"/>
      <c r="O8" s="294"/>
      <c r="P8" s="6"/>
      <c r="Q8" s="6"/>
    </row>
    <row r="9" spans="1:31" x14ac:dyDescent="0.25">
      <c r="A9" s="2"/>
      <c r="B9" s="3"/>
      <c r="D9" s="293"/>
      <c r="E9" s="293"/>
      <c r="F9" s="293"/>
      <c r="G9" s="293"/>
      <c r="H9" s="293"/>
      <c r="I9" s="293"/>
      <c r="J9" s="293"/>
      <c r="K9" s="293"/>
      <c r="L9" s="293"/>
      <c r="M9" s="293"/>
      <c r="N9" s="293"/>
      <c r="O9" s="294"/>
      <c r="P9" s="6"/>
      <c r="Q9" s="6"/>
    </row>
    <row r="10" spans="1:31" x14ac:dyDescent="0.25">
      <c r="B10" s="3"/>
    </row>
    <row r="11" spans="1:31" x14ac:dyDescent="0.25">
      <c r="A11" s="686" t="s">
        <v>66</v>
      </c>
      <c r="B11" s="231" t="s">
        <v>1023</v>
      </c>
      <c r="C11" s="214"/>
    </row>
    <row r="12" spans="1:31" x14ac:dyDescent="0.25">
      <c r="B12" s="28"/>
      <c r="C12" s="2"/>
    </row>
    <row r="13" spans="1:31" x14ac:dyDescent="0.25">
      <c r="A13" s="9" t="s">
        <v>5</v>
      </c>
      <c r="C13" s="31" t="s">
        <v>3</v>
      </c>
      <c r="D13" s="32">
        <v>1994</v>
      </c>
      <c r="E13" s="32">
        <v>1995</v>
      </c>
      <c r="F13" s="32">
        <v>1996</v>
      </c>
      <c r="G13" s="32">
        <v>1997</v>
      </c>
      <c r="H13" s="32">
        <v>1998</v>
      </c>
      <c r="I13" s="32">
        <v>1999</v>
      </c>
      <c r="J13" s="32">
        <v>2000</v>
      </c>
      <c r="K13" s="32">
        <v>2001</v>
      </c>
      <c r="L13" s="32">
        <v>2002</v>
      </c>
      <c r="M13" s="32">
        <v>2003</v>
      </c>
      <c r="N13" s="32">
        <v>2004</v>
      </c>
      <c r="O13" s="32">
        <v>2005</v>
      </c>
      <c r="P13" s="32">
        <v>2006</v>
      </c>
      <c r="Q13" s="32">
        <v>2007</v>
      </c>
      <c r="R13" s="32">
        <v>2008</v>
      </c>
      <c r="S13" s="32">
        <v>2009</v>
      </c>
      <c r="T13" s="32">
        <v>2010</v>
      </c>
      <c r="U13" s="32">
        <v>2011</v>
      </c>
      <c r="V13" s="32">
        <v>2012</v>
      </c>
      <c r="W13" s="32">
        <v>2013</v>
      </c>
      <c r="X13" s="32">
        <v>2014</v>
      </c>
      <c r="Y13" s="328">
        <v>2015</v>
      </c>
      <c r="Z13" s="32">
        <v>2016</v>
      </c>
      <c r="AA13" s="328">
        <v>2017</v>
      </c>
      <c r="AB13" s="32">
        <v>2018</v>
      </c>
      <c r="AC13" s="328">
        <v>2019</v>
      </c>
      <c r="AD13" s="32">
        <v>2020</v>
      </c>
      <c r="AE13" s="328">
        <v>2021</v>
      </c>
    </row>
    <row r="14" spans="1:31" x14ac:dyDescent="0.25">
      <c r="A14" s="9" t="s">
        <v>73</v>
      </c>
      <c r="C14" s="295">
        <f>SUM(D14:AC14)</f>
        <v>29670</v>
      </c>
      <c r="D14" s="233">
        <v>0</v>
      </c>
      <c r="E14" s="233">
        <v>0</v>
      </c>
      <c r="F14" s="233">
        <v>0</v>
      </c>
      <c r="G14" s="233">
        <v>0</v>
      </c>
      <c r="H14" s="233">
        <v>0</v>
      </c>
      <c r="I14" s="233">
        <v>0</v>
      </c>
      <c r="J14" s="233">
        <v>0</v>
      </c>
      <c r="K14" s="233">
        <v>0</v>
      </c>
      <c r="L14" s="233">
        <v>0</v>
      </c>
      <c r="M14" s="233">
        <v>0</v>
      </c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7"/>
      <c r="AC14" s="7">
        <v>29670</v>
      </c>
    </row>
    <row r="15" spans="1:31" x14ac:dyDescent="0.25">
      <c r="A15" s="34"/>
      <c r="B15" s="2"/>
      <c r="C15" s="2"/>
      <c r="S15" s="233"/>
      <c r="T15" s="233"/>
      <c r="U15" s="233"/>
      <c r="V15" s="233"/>
      <c r="W15" s="233"/>
      <c r="X15" s="233"/>
    </row>
    <row r="16" spans="1:31" x14ac:dyDescent="0.25">
      <c r="A16" s="9" t="s">
        <v>6</v>
      </c>
      <c r="B16" s="3">
        <v>1994</v>
      </c>
      <c r="C16" s="13">
        <f>-SUM(D16:AC16)</f>
        <v>0</v>
      </c>
      <c r="D16" s="297">
        <f>+D$14/7/2</f>
        <v>0</v>
      </c>
      <c r="E16" s="297"/>
      <c r="F16" s="297"/>
      <c r="G16" s="297"/>
      <c r="H16" s="297"/>
      <c r="I16" s="297"/>
      <c r="J16" s="297"/>
      <c r="K16" s="297"/>
      <c r="L16" s="297"/>
      <c r="M16" s="297"/>
      <c r="N16" s="297"/>
      <c r="O16" s="297"/>
      <c r="P16" s="297"/>
      <c r="Q16" s="297"/>
      <c r="R16" s="297"/>
      <c r="S16" s="233"/>
      <c r="T16" s="233"/>
      <c r="U16" s="233"/>
      <c r="V16" s="233"/>
      <c r="W16" s="233"/>
      <c r="X16" s="233"/>
      <c r="Y16" s="297"/>
      <c r="Z16" s="297"/>
    </row>
    <row r="17" spans="1:26" x14ac:dyDescent="0.25">
      <c r="B17" s="3">
        <v>1995</v>
      </c>
      <c r="C17" s="13">
        <f t="shared" ref="C17:C43" si="0">-SUM(D17:AC17)</f>
        <v>0</v>
      </c>
      <c r="D17" s="297">
        <f>+D$14/7</f>
        <v>0</v>
      </c>
      <c r="E17" s="297">
        <f>+E$14/7/2</f>
        <v>0</v>
      </c>
      <c r="F17" s="297"/>
      <c r="G17" s="297"/>
      <c r="H17" s="297"/>
      <c r="I17" s="297"/>
      <c r="J17" s="297"/>
      <c r="K17" s="297"/>
      <c r="L17" s="297"/>
      <c r="M17" s="297"/>
      <c r="N17" s="297"/>
      <c r="O17" s="297"/>
      <c r="P17" s="297"/>
      <c r="Q17" s="297"/>
      <c r="R17" s="297"/>
      <c r="S17" s="233"/>
      <c r="T17" s="233"/>
      <c r="U17" s="233"/>
      <c r="V17" s="233"/>
      <c r="W17" s="233"/>
      <c r="X17" s="233"/>
      <c r="Y17" s="297"/>
      <c r="Z17" s="297"/>
    </row>
    <row r="18" spans="1:26" x14ac:dyDescent="0.25">
      <c r="B18" s="3">
        <v>1996</v>
      </c>
      <c r="C18" s="13">
        <f t="shared" si="0"/>
        <v>0</v>
      </c>
      <c r="D18" s="297">
        <f>+D17</f>
        <v>0</v>
      </c>
      <c r="E18" s="297">
        <f>+E$14/7</f>
        <v>0</v>
      </c>
      <c r="F18" s="297">
        <f>+F$14/7/2</f>
        <v>0</v>
      </c>
      <c r="G18" s="297"/>
      <c r="H18" s="297"/>
      <c r="I18" s="297"/>
      <c r="J18" s="297"/>
      <c r="K18" s="297"/>
      <c r="L18" s="297"/>
      <c r="M18" s="297"/>
      <c r="N18" s="297"/>
      <c r="O18" s="297"/>
      <c r="P18" s="297"/>
      <c r="Q18" s="297"/>
      <c r="R18" s="297"/>
      <c r="S18" s="233"/>
      <c r="T18" s="233"/>
      <c r="U18" s="233"/>
      <c r="V18" s="233"/>
      <c r="W18" s="233"/>
      <c r="X18" s="233"/>
      <c r="Y18" s="297"/>
      <c r="Z18" s="297"/>
    </row>
    <row r="19" spans="1:26" x14ac:dyDescent="0.25">
      <c r="B19" s="3">
        <v>1997</v>
      </c>
      <c r="C19" s="13">
        <f t="shared" si="0"/>
        <v>0</v>
      </c>
      <c r="D19" s="297">
        <f>+D18</f>
        <v>0</v>
      </c>
      <c r="E19" s="297">
        <f>+E18</f>
        <v>0</v>
      </c>
      <c r="F19" s="297">
        <f>+F$14/7</f>
        <v>0</v>
      </c>
      <c r="G19" s="297">
        <f>+G$14/7/2</f>
        <v>0</v>
      </c>
      <c r="H19" s="297"/>
      <c r="I19" s="297"/>
      <c r="J19" s="297"/>
      <c r="K19" s="297"/>
      <c r="L19" s="297"/>
      <c r="M19" s="297"/>
      <c r="N19" s="297"/>
      <c r="O19" s="297"/>
      <c r="P19" s="297"/>
      <c r="Q19" s="297"/>
      <c r="R19" s="297"/>
      <c r="S19" s="233"/>
      <c r="T19" s="233"/>
      <c r="U19" s="233"/>
      <c r="V19" s="233"/>
      <c r="W19" s="233"/>
      <c r="X19" s="233"/>
      <c r="Y19" s="297"/>
      <c r="Z19" s="297"/>
    </row>
    <row r="20" spans="1:26" x14ac:dyDescent="0.25">
      <c r="B20" s="3">
        <v>1998</v>
      </c>
      <c r="C20" s="13">
        <f t="shared" si="0"/>
        <v>0</v>
      </c>
      <c r="D20" s="297">
        <f>+D19</f>
        <v>0</v>
      </c>
      <c r="E20" s="297">
        <f>+E19</f>
        <v>0</v>
      </c>
      <c r="F20" s="297">
        <f>+F19</f>
        <v>0</v>
      </c>
      <c r="G20" s="297">
        <f>+G$14/7</f>
        <v>0</v>
      </c>
      <c r="H20" s="297">
        <f>+H$14/7/2</f>
        <v>0</v>
      </c>
      <c r="I20" s="297"/>
      <c r="J20" s="297"/>
      <c r="K20" s="297"/>
      <c r="L20" s="297"/>
      <c r="M20" s="297"/>
      <c r="N20" s="297"/>
      <c r="O20" s="297"/>
      <c r="P20" s="297"/>
      <c r="Q20" s="297"/>
      <c r="R20" s="297"/>
      <c r="S20" s="233"/>
      <c r="T20" s="233"/>
      <c r="U20" s="233"/>
      <c r="V20" s="233"/>
      <c r="W20" s="233"/>
      <c r="X20" s="233"/>
      <c r="Y20" s="297"/>
      <c r="Z20" s="297"/>
    </row>
    <row r="21" spans="1:26" x14ac:dyDescent="0.25">
      <c r="B21" s="3">
        <v>1999</v>
      </c>
      <c r="C21" s="13">
        <f t="shared" si="0"/>
        <v>0</v>
      </c>
      <c r="D21" s="297">
        <f>+D20</f>
        <v>0</v>
      </c>
      <c r="E21" s="297">
        <f>+E20</f>
        <v>0</v>
      </c>
      <c r="F21" s="297">
        <f>+F20</f>
        <v>0</v>
      </c>
      <c r="G21" s="297">
        <f>+G20</f>
        <v>0</v>
      </c>
      <c r="H21" s="297">
        <f>+H$14/7</f>
        <v>0</v>
      </c>
      <c r="I21" s="297">
        <f>+I$14/7/2</f>
        <v>0</v>
      </c>
      <c r="J21" s="297"/>
      <c r="K21" s="297"/>
      <c r="L21" s="297"/>
      <c r="M21" s="297"/>
      <c r="N21" s="297"/>
      <c r="O21" s="297"/>
      <c r="P21" s="297"/>
      <c r="Q21" s="297"/>
      <c r="R21" s="297"/>
      <c r="S21" s="233"/>
      <c r="T21" s="233"/>
      <c r="U21" s="233"/>
      <c r="V21" s="233"/>
      <c r="W21" s="233"/>
      <c r="X21" s="233"/>
      <c r="Y21" s="297"/>
      <c r="Z21" s="297"/>
    </row>
    <row r="22" spans="1:26" x14ac:dyDescent="0.25">
      <c r="B22" s="3">
        <v>2000</v>
      </c>
      <c r="C22" s="13">
        <f t="shared" si="0"/>
        <v>0</v>
      </c>
      <c r="D22" s="297">
        <f>+D21</f>
        <v>0</v>
      </c>
      <c r="E22" s="297">
        <f>+E21</f>
        <v>0</v>
      </c>
      <c r="F22" s="297">
        <f>+F21</f>
        <v>0</v>
      </c>
      <c r="G22" s="297">
        <f>+G21</f>
        <v>0</v>
      </c>
      <c r="H22" s="297">
        <f>+H21</f>
        <v>0</v>
      </c>
      <c r="I22" s="297">
        <f>+I$14/7</f>
        <v>0</v>
      </c>
      <c r="J22" s="297">
        <f>+J$14/7/2</f>
        <v>0</v>
      </c>
      <c r="K22" s="297"/>
      <c r="L22" s="297"/>
      <c r="M22" s="297"/>
      <c r="N22" s="297"/>
      <c r="O22" s="297"/>
      <c r="P22" s="297"/>
      <c r="Q22" s="297"/>
      <c r="R22" s="297"/>
      <c r="S22" s="233"/>
      <c r="T22" s="233"/>
      <c r="U22" s="233"/>
      <c r="V22" s="233"/>
      <c r="W22" s="233"/>
      <c r="X22" s="233"/>
      <c r="Y22" s="297"/>
      <c r="Z22" s="297"/>
    </row>
    <row r="23" spans="1:26" x14ac:dyDescent="0.25">
      <c r="B23" s="3">
        <v>2001</v>
      </c>
      <c r="C23" s="13">
        <f t="shared" si="0"/>
        <v>0</v>
      </c>
      <c r="D23" s="297">
        <f>+D$14/7/2</f>
        <v>0</v>
      </c>
      <c r="E23" s="297">
        <f>+E22</f>
        <v>0</v>
      </c>
      <c r="F23" s="297">
        <f>+F22</f>
        <v>0</v>
      </c>
      <c r="G23" s="297">
        <f>+G22</f>
        <v>0</v>
      </c>
      <c r="H23" s="297">
        <f>+H22</f>
        <v>0</v>
      </c>
      <c r="I23" s="297">
        <f>+I22</f>
        <v>0</v>
      </c>
      <c r="J23" s="297">
        <f>+J$14/7</f>
        <v>0</v>
      </c>
      <c r="K23" s="297">
        <f>+K$14/7/2</f>
        <v>0</v>
      </c>
      <c r="L23" s="297"/>
      <c r="M23" s="297"/>
      <c r="N23" s="297"/>
      <c r="O23" s="297"/>
      <c r="P23" s="297"/>
      <c r="Q23" s="297"/>
      <c r="R23" s="297"/>
      <c r="S23" s="233"/>
      <c r="T23" s="233"/>
      <c r="U23" s="233"/>
      <c r="V23" s="233"/>
      <c r="W23" s="233"/>
      <c r="X23" s="233"/>
      <c r="Y23" s="297"/>
      <c r="Z23" s="297"/>
    </row>
    <row r="24" spans="1:26" x14ac:dyDescent="0.25">
      <c r="B24" s="3">
        <v>2002</v>
      </c>
      <c r="C24" s="13">
        <f t="shared" si="0"/>
        <v>0</v>
      </c>
      <c r="D24" s="297"/>
      <c r="E24" s="297">
        <f>+E$14/7/2</f>
        <v>0</v>
      </c>
      <c r="F24" s="297">
        <f>+F23</f>
        <v>0</v>
      </c>
      <c r="G24" s="297">
        <f>+G23</f>
        <v>0</v>
      </c>
      <c r="H24" s="297">
        <f>+H23</f>
        <v>0</v>
      </c>
      <c r="I24" s="297">
        <f>+I23</f>
        <v>0</v>
      </c>
      <c r="J24" s="297">
        <f>+J23</f>
        <v>0</v>
      </c>
      <c r="K24" s="297">
        <f>+K$14/7</f>
        <v>0</v>
      </c>
      <c r="L24" s="297">
        <f>+L$14/7/2</f>
        <v>0</v>
      </c>
      <c r="M24" s="297"/>
      <c r="N24" s="297"/>
      <c r="O24" s="297"/>
      <c r="P24" s="297"/>
      <c r="Q24" s="297"/>
      <c r="R24" s="297"/>
      <c r="S24" s="233"/>
      <c r="T24" s="233"/>
      <c r="U24" s="233"/>
      <c r="V24" s="233"/>
      <c r="W24" s="233"/>
      <c r="X24" s="233"/>
      <c r="Y24" s="297"/>
      <c r="Z24" s="297"/>
    </row>
    <row r="25" spans="1:26" x14ac:dyDescent="0.25">
      <c r="B25" s="3">
        <v>2003</v>
      </c>
      <c r="C25" s="13">
        <f t="shared" si="0"/>
        <v>0</v>
      </c>
      <c r="D25" s="297"/>
      <c r="E25" s="297"/>
      <c r="F25" s="297">
        <f>+F$14/7/2</f>
        <v>0</v>
      </c>
      <c r="G25" s="297">
        <f>+G24</f>
        <v>0</v>
      </c>
      <c r="H25" s="297">
        <f>+H24</f>
        <v>0</v>
      </c>
      <c r="I25" s="297">
        <f>+I24</f>
        <v>0</v>
      </c>
      <c r="J25" s="297">
        <f>+J24</f>
        <v>0</v>
      </c>
      <c r="K25" s="297">
        <f>+K24</f>
        <v>0</v>
      </c>
      <c r="L25" s="297">
        <f>+L$14/7</f>
        <v>0</v>
      </c>
      <c r="M25" s="297">
        <f>+M$14/7/2</f>
        <v>0</v>
      </c>
      <c r="N25" s="297"/>
      <c r="O25" s="297"/>
      <c r="P25" s="297"/>
      <c r="Q25" s="297"/>
      <c r="R25" s="297"/>
      <c r="S25" s="233"/>
      <c r="T25" s="233"/>
      <c r="U25" s="233"/>
      <c r="V25" s="233"/>
      <c r="W25" s="233"/>
      <c r="X25" s="233"/>
      <c r="Y25" s="297"/>
      <c r="Z25" s="297"/>
    </row>
    <row r="26" spans="1:26" x14ac:dyDescent="0.25">
      <c r="B26" s="3">
        <v>2004</v>
      </c>
      <c r="C26" s="13">
        <f t="shared" si="0"/>
        <v>0</v>
      </c>
      <c r="D26" s="297"/>
      <c r="E26" s="297"/>
      <c r="F26" s="297"/>
      <c r="G26" s="297">
        <f>+G$14/7/2</f>
        <v>0</v>
      </c>
      <c r="H26" s="297">
        <f>+H25</f>
        <v>0</v>
      </c>
      <c r="I26" s="297">
        <f>+I25</f>
        <v>0</v>
      </c>
      <c r="J26" s="297">
        <f>+J25</f>
        <v>0</v>
      </c>
      <c r="K26" s="297">
        <f>+K25</f>
        <v>0</v>
      </c>
      <c r="L26" s="297">
        <f>+L25</f>
        <v>0</v>
      </c>
      <c r="M26" s="297">
        <f>+M$14/7</f>
        <v>0</v>
      </c>
      <c r="N26" s="7">
        <f>+N$14/7/2</f>
        <v>0</v>
      </c>
      <c r="O26" s="7"/>
      <c r="P26" s="7"/>
      <c r="Q26" s="7"/>
      <c r="R26" s="7"/>
      <c r="S26" s="43"/>
      <c r="T26" s="43"/>
      <c r="U26" s="43"/>
      <c r="V26" s="43"/>
      <c r="W26" s="43"/>
      <c r="X26" s="43"/>
      <c r="Y26" s="7"/>
      <c r="Z26" s="297"/>
    </row>
    <row r="27" spans="1:26" x14ac:dyDescent="0.25">
      <c r="B27" s="3">
        <v>2005</v>
      </c>
      <c r="C27" s="13">
        <f t="shared" si="0"/>
        <v>0</v>
      </c>
      <c r="D27" s="297"/>
      <c r="E27" s="297"/>
      <c r="F27" s="297"/>
      <c r="G27" s="297"/>
      <c r="H27" s="297">
        <f>+H$14/7/2</f>
        <v>0</v>
      </c>
      <c r="I27" s="297">
        <f>+I26</f>
        <v>0</v>
      </c>
      <c r="J27" s="297">
        <f>+J26</f>
        <v>0</v>
      </c>
      <c r="K27" s="297">
        <f>+K26</f>
        <v>0</v>
      </c>
      <c r="L27" s="297">
        <f>+L26</f>
        <v>0</v>
      </c>
      <c r="M27" s="297">
        <f>+M26</f>
        <v>0</v>
      </c>
      <c r="N27" s="7">
        <f>+N$14/7</f>
        <v>0</v>
      </c>
      <c r="O27" s="7">
        <f>+O$14/7/2</f>
        <v>0</v>
      </c>
      <c r="P27" s="7"/>
      <c r="Q27" s="7"/>
      <c r="R27" s="7"/>
      <c r="S27" s="43"/>
      <c r="T27" s="43"/>
      <c r="U27" s="43"/>
      <c r="V27" s="43"/>
      <c r="W27" s="43"/>
      <c r="X27" s="43"/>
      <c r="Y27" s="7"/>
      <c r="Z27" s="297"/>
    </row>
    <row r="28" spans="1:26" x14ac:dyDescent="0.25">
      <c r="B28" s="3">
        <v>2006</v>
      </c>
      <c r="C28" s="13">
        <f t="shared" si="0"/>
        <v>0</v>
      </c>
      <c r="D28" s="297"/>
      <c r="E28" s="297"/>
      <c r="F28" s="297"/>
      <c r="G28" s="297"/>
      <c r="H28" s="297"/>
      <c r="I28" s="297">
        <f>+I$14/7/2</f>
        <v>0</v>
      </c>
      <c r="J28" s="297">
        <f>+J27</f>
        <v>0</v>
      </c>
      <c r="K28" s="297">
        <f>+K27</f>
        <v>0</v>
      </c>
      <c r="L28" s="297">
        <f>+L27</f>
        <v>0</v>
      </c>
      <c r="M28" s="297">
        <f>+M27</f>
        <v>0</v>
      </c>
      <c r="N28" s="7">
        <f>+N27</f>
        <v>0</v>
      </c>
      <c r="O28" s="7">
        <f>+O$14/7</f>
        <v>0</v>
      </c>
      <c r="P28" s="7">
        <f>+P$14/7/2</f>
        <v>0</v>
      </c>
      <c r="Q28" s="7"/>
      <c r="R28" s="7"/>
      <c r="S28" s="43"/>
      <c r="T28" s="43"/>
      <c r="U28" s="43"/>
      <c r="V28" s="43"/>
      <c r="W28" s="43"/>
      <c r="X28" s="43"/>
      <c r="Y28" s="7"/>
      <c r="Z28" s="297"/>
    </row>
    <row r="29" spans="1:26" x14ac:dyDescent="0.25">
      <c r="B29" s="3">
        <v>2007</v>
      </c>
      <c r="C29" s="13">
        <f t="shared" si="0"/>
        <v>0</v>
      </c>
      <c r="D29" s="297"/>
      <c r="E29" s="297"/>
      <c r="F29" s="297"/>
      <c r="G29" s="297"/>
      <c r="H29" s="297"/>
      <c r="I29" s="297"/>
      <c r="J29" s="297">
        <f>+J$14/7/2</f>
        <v>0</v>
      </c>
      <c r="K29" s="297">
        <f>+K28</f>
        <v>0</v>
      </c>
      <c r="L29" s="297">
        <f>+L28</f>
        <v>0</v>
      </c>
      <c r="M29" s="297">
        <f>+M28</f>
        <v>0</v>
      </c>
      <c r="N29" s="7">
        <f>+N28</f>
        <v>0</v>
      </c>
      <c r="O29" s="7">
        <f>+O28</f>
        <v>0</v>
      </c>
      <c r="P29" s="7">
        <f>+P$14/7</f>
        <v>0</v>
      </c>
      <c r="Q29" s="7">
        <f>+Q$14/7/2</f>
        <v>0</v>
      </c>
      <c r="R29" s="7"/>
      <c r="S29" s="43"/>
      <c r="T29" s="43"/>
      <c r="U29" s="43"/>
      <c r="V29" s="43"/>
      <c r="W29" s="43"/>
      <c r="X29" s="43"/>
      <c r="Y29" s="7"/>
      <c r="Z29" s="297"/>
    </row>
    <row r="30" spans="1:26" x14ac:dyDescent="0.25">
      <c r="B30" s="3">
        <v>2008</v>
      </c>
      <c r="C30" s="13">
        <f t="shared" si="0"/>
        <v>0</v>
      </c>
      <c r="D30" s="297"/>
      <c r="E30" s="297"/>
      <c r="F30" s="297"/>
      <c r="G30" s="297"/>
      <c r="H30" s="297"/>
      <c r="I30" s="297"/>
      <c r="J30" s="297"/>
      <c r="K30" s="297">
        <f>+K$14/7/2</f>
        <v>0</v>
      </c>
      <c r="L30" s="297">
        <f>+L29</f>
        <v>0</v>
      </c>
      <c r="M30" s="297">
        <f>+M29</f>
        <v>0</v>
      </c>
      <c r="N30" s="7">
        <f>+N29</f>
        <v>0</v>
      </c>
      <c r="O30" s="7">
        <f>+O29</f>
        <v>0</v>
      </c>
      <c r="P30" s="7">
        <f>+P29</f>
        <v>0</v>
      </c>
      <c r="Q30" s="7">
        <f>+Q$14/7</f>
        <v>0</v>
      </c>
      <c r="R30" s="7">
        <f>+R$14/7/2</f>
        <v>0</v>
      </c>
      <c r="S30" s="43"/>
      <c r="T30" s="43"/>
      <c r="U30" s="43"/>
      <c r="V30" s="43"/>
      <c r="W30" s="43"/>
      <c r="X30" s="43"/>
      <c r="Y30" s="7"/>
      <c r="Z30" s="297"/>
    </row>
    <row r="31" spans="1:26" x14ac:dyDescent="0.25">
      <c r="B31" s="3">
        <v>2009</v>
      </c>
      <c r="C31" s="13">
        <f t="shared" si="0"/>
        <v>0</v>
      </c>
      <c r="D31" s="297"/>
      <c r="E31" s="297"/>
      <c r="F31" s="297"/>
      <c r="G31" s="297"/>
      <c r="H31" s="297"/>
      <c r="I31" s="297"/>
      <c r="J31" s="297"/>
      <c r="K31" s="297"/>
      <c r="L31" s="297">
        <f>+L$14/7/2</f>
        <v>0</v>
      </c>
      <c r="M31" s="297">
        <f>+M30</f>
        <v>0</v>
      </c>
      <c r="N31" s="7">
        <f>+N30</f>
        <v>0</v>
      </c>
      <c r="O31" s="7">
        <f>+O30</f>
        <v>0</v>
      </c>
      <c r="P31" s="7">
        <f>+P30</f>
        <v>0</v>
      </c>
      <c r="Q31" s="7">
        <f>+Q30</f>
        <v>0</v>
      </c>
      <c r="R31" s="7">
        <f>+R$14/7</f>
        <v>0</v>
      </c>
      <c r="S31" s="43">
        <f>+S$14/7/2</f>
        <v>0</v>
      </c>
      <c r="T31" s="43"/>
      <c r="U31" s="43"/>
      <c r="V31" s="43"/>
      <c r="W31" s="43"/>
      <c r="X31" s="43"/>
      <c r="Y31" s="7"/>
      <c r="Z31" s="297"/>
    </row>
    <row r="32" spans="1:26" x14ac:dyDescent="0.25">
      <c r="A32" s="38" t="s">
        <v>59</v>
      </c>
      <c r="B32" s="3">
        <v>2010</v>
      </c>
      <c r="C32" s="13">
        <f t="shared" si="0"/>
        <v>0</v>
      </c>
      <c r="D32" s="297"/>
      <c r="E32" s="297"/>
      <c r="F32" s="297"/>
      <c r="G32" s="297"/>
      <c r="H32" s="297"/>
      <c r="I32" s="297"/>
      <c r="J32" s="297"/>
      <c r="K32" s="297"/>
      <c r="L32" s="297"/>
      <c r="M32" s="297">
        <f>+M$14/7/2</f>
        <v>0</v>
      </c>
      <c r="N32" s="7">
        <f>+N31</f>
        <v>0</v>
      </c>
      <c r="O32" s="7">
        <f>+O31</f>
        <v>0</v>
      </c>
      <c r="P32" s="7">
        <f>+P31</f>
        <v>0</v>
      </c>
      <c r="Q32" s="7">
        <f>+Q31</f>
        <v>0</v>
      </c>
      <c r="R32" s="7">
        <f>+R31</f>
        <v>0</v>
      </c>
      <c r="S32" s="43">
        <f>+S$14/7</f>
        <v>0</v>
      </c>
      <c r="T32" s="43">
        <f>+T$14/7/2</f>
        <v>0</v>
      </c>
      <c r="U32" s="43"/>
      <c r="V32" s="43"/>
      <c r="W32" s="43"/>
      <c r="X32" s="43"/>
      <c r="Y32" s="7"/>
      <c r="Z32" s="297"/>
    </row>
    <row r="33" spans="1:30" x14ac:dyDescent="0.25">
      <c r="A33" s="38"/>
      <c r="B33" s="3">
        <v>2011</v>
      </c>
      <c r="C33" s="13">
        <f t="shared" si="0"/>
        <v>0</v>
      </c>
      <c r="D33" s="297"/>
      <c r="E33" s="297"/>
      <c r="F33" s="297"/>
      <c r="G33" s="297"/>
      <c r="H33" s="297"/>
      <c r="I33" s="297"/>
      <c r="J33" s="297"/>
      <c r="K33" s="297"/>
      <c r="L33" s="297"/>
      <c r="M33" s="297"/>
      <c r="N33" s="7">
        <f>+N$14/7/2</f>
        <v>0</v>
      </c>
      <c r="O33" s="7">
        <f>+O32</f>
        <v>0</v>
      </c>
      <c r="P33" s="7">
        <f>+P32</f>
        <v>0</v>
      </c>
      <c r="Q33" s="7">
        <f>+Q32</f>
        <v>0</v>
      </c>
      <c r="R33" s="7">
        <f>+R32</f>
        <v>0</v>
      </c>
      <c r="S33" s="43">
        <f>+S32</f>
        <v>0</v>
      </c>
      <c r="T33" s="43">
        <f>+T$14/7</f>
        <v>0</v>
      </c>
      <c r="U33" s="43">
        <f>+U$14/7/2</f>
        <v>0</v>
      </c>
      <c r="V33" s="43"/>
      <c r="W33" s="43"/>
      <c r="X33" s="43"/>
      <c r="Y33" s="7"/>
      <c r="Z33" s="297"/>
    </row>
    <row r="34" spans="1:30" x14ac:dyDescent="0.25">
      <c r="A34" s="38"/>
      <c r="B34" s="3">
        <v>2012</v>
      </c>
      <c r="C34" s="13">
        <f t="shared" si="0"/>
        <v>0</v>
      </c>
      <c r="D34" s="297"/>
      <c r="E34" s="297"/>
      <c r="F34" s="297"/>
      <c r="G34" s="297"/>
      <c r="H34" s="297"/>
      <c r="I34" s="297"/>
      <c r="J34" s="297"/>
      <c r="K34" s="297"/>
      <c r="L34" s="297"/>
      <c r="M34" s="297"/>
      <c r="N34" s="7"/>
      <c r="O34" s="7">
        <f>+O$14/7/2</f>
        <v>0</v>
      </c>
      <c r="P34" s="7">
        <f>+P33</f>
        <v>0</v>
      </c>
      <c r="Q34" s="7">
        <f>+Q33</f>
        <v>0</v>
      </c>
      <c r="R34" s="7">
        <f>+R33</f>
        <v>0</v>
      </c>
      <c r="S34" s="43">
        <f>+S33</f>
        <v>0</v>
      </c>
      <c r="T34" s="43">
        <f>+T$14/7</f>
        <v>0</v>
      </c>
      <c r="U34" s="43">
        <f>+U$14/7</f>
        <v>0</v>
      </c>
      <c r="V34" s="43">
        <f>+V$14/7/2</f>
        <v>0</v>
      </c>
      <c r="W34" s="43"/>
      <c r="X34" s="43"/>
      <c r="Y34" s="7"/>
      <c r="Z34" s="297"/>
    </row>
    <row r="35" spans="1:30" x14ac:dyDescent="0.25">
      <c r="A35" s="38"/>
      <c r="B35" s="3">
        <v>2013</v>
      </c>
      <c r="C35" s="13">
        <f t="shared" si="0"/>
        <v>0</v>
      </c>
      <c r="D35" s="297"/>
      <c r="E35" s="297"/>
      <c r="F35" s="297"/>
      <c r="G35" s="297"/>
      <c r="H35" s="297"/>
      <c r="I35" s="297"/>
      <c r="J35" s="297"/>
      <c r="K35" s="297"/>
      <c r="L35" s="297"/>
      <c r="M35" s="297"/>
      <c r="N35" s="7"/>
      <c r="O35" s="7"/>
      <c r="P35" s="7">
        <f>P14/7/2</f>
        <v>0</v>
      </c>
      <c r="Q35" s="7">
        <f>Q14</f>
        <v>0</v>
      </c>
      <c r="R35" s="7">
        <f t="shared" ref="R35:U36" si="1">R34</f>
        <v>0</v>
      </c>
      <c r="S35" s="43">
        <f t="shared" si="1"/>
        <v>0</v>
      </c>
      <c r="T35" s="43">
        <f t="shared" si="1"/>
        <v>0</v>
      </c>
      <c r="U35" s="43">
        <f t="shared" si="1"/>
        <v>0</v>
      </c>
      <c r="V35" s="43">
        <f>V14/7</f>
        <v>0</v>
      </c>
      <c r="W35" s="43">
        <f>W14/7/2</f>
        <v>0</v>
      </c>
      <c r="X35" s="43"/>
      <c r="Y35" s="7"/>
      <c r="Z35" s="297"/>
    </row>
    <row r="36" spans="1:30" x14ac:dyDescent="0.25">
      <c r="A36" s="38"/>
      <c r="B36" s="3">
        <v>2014</v>
      </c>
      <c r="C36" s="13">
        <f t="shared" si="0"/>
        <v>0</v>
      </c>
      <c r="D36" s="297"/>
      <c r="E36" s="297"/>
      <c r="F36" s="297"/>
      <c r="G36" s="297"/>
      <c r="H36" s="297"/>
      <c r="I36" s="297"/>
      <c r="J36" s="297"/>
      <c r="K36" s="297"/>
      <c r="L36" s="297"/>
      <c r="M36" s="297"/>
      <c r="N36" s="7"/>
      <c r="O36" s="7"/>
      <c r="P36" s="7"/>
      <c r="Q36" s="7">
        <f>Q14/7/2</f>
        <v>0</v>
      </c>
      <c r="R36" s="7">
        <f t="shared" si="1"/>
        <v>0</v>
      </c>
      <c r="S36" s="43">
        <f t="shared" si="1"/>
        <v>0</v>
      </c>
      <c r="T36" s="43">
        <f t="shared" si="1"/>
        <v>0</v>
      </c>
      <c r="U36" s="43">
        <f t="shared" si="1"/>
        <v>0</v>
      </c>
      <c r="V36" s="43">
        <f>V35</f>
        <v>0</v>
      </c>
      <c r="W36" s="43">
        <f>W14/7</f>
        <v>0</v>
      </c>
      <c r="X36" s="43"/>
      <c r="Y36" s="7"/>
      <c r="Z36" s="297"/>
    </row>
    <row r="37" spans="1:30" x14ac:dyDescent="0.25">
      <c r="A37" s="38"/>
      <c r="B37" s="3">
        <v>2015</v>
      </c>
      <c r="C37" s="13">
        <f t="shared" si="0"/>
        <v>0</v>
      </c>
      <c r="D37" s="297"/>
      <c r="E37" s="297"/>
      <c r="F37" s="297"/>
      <c r="G37" s="297"/>
      <c r="H37" s="297"/>
      <c r="I37" s="297"/>
      <c r="J37" s="297"/>
      <c r="K37" s="297"/>
      <c r="L37" s="297"/>
      <c r="M37" s="297"/>
      <c r="N37" s="7"/>
      <c r="O37" s="7"/>
      <c r="P37" s="7"/>
      <c r="Q37" s="7"/>
      <c r="R37" s="7">
        <f>R14/7/2</f>
        <v>0</v>
      </c>
      <c r="S37" s="43">
        <f>S36</f>
        <v>0</v>
      </c>
      <c r="T37" s="43">
        <f>T36</f>
        <v>0</v>
      </c>
      <c r="U37" s="43">
        <f>U36</f>
        <v>0</v>
      </c>
      <c r="V37" s="43">
        <f>V36</f>
        <v>0</v>
      </c>
      <c r="W37" s="43">
        <f>W36</f>
        <v>0</v>
      </c>
      <c r="X37" s="43">
        <f>X14/7</f>
        <v>0</v>
      </c>
      <c r="Y37" s="7">
        <f>Y14/7/2</f>
        <v>0</v>
      </c>
      <c r="Z37" s="297"/>
    </row>
    <row r="38" spans="1:30" x14ac:dyDescent="0.25">
      <c r="A38" s="38"/>
      <c r="B38" s="3">
        <v>2016</v>
      </c>
      <c r="C38" s="13">
        <f t="shared" si="0"/>
        <v>0</v>
      </c>
      <c r="D38" s="297"/>
      <c r="E38" s="297"/>
      <c r="F38" s="297"/>
      <c r="G38" s="297"/>
      <c r="H38" s="297"/>
      <c r="I38" s="297"/>
      <c r="J38" s="297"/>
      <c r="K38" s="297"/>
      <c r="L38" s="297"/>
      <c r="M38" s="297"/>
      <c r="N38" s="7"/>
      <c r="O38" s="7"/>
      <c r="P38" s="7"/>
      <c r="Q38" s="7"/>
      <c r="R38" s="7"/>
      <c r="S38" s="43"/>
      <c r="T38" s="43"/>
      <c r="U38" s="43"/>
      <c r="V38" s="43"/>
      <c r="W38" s="43"/>
      <c r="X38" s="43"/>
      <c r="Y38" s="7"/>
      <c r="Z38" s="297"/>
    </row>
    <row r="39" spans="1:30" x14ac:dyDescent="0.25">
      <c r="A39" s="38"/>
      <c r="B39" s="3">
        <v>2017</v>
      </c>
      <c r="C39" s="13">
        <f t="shared" si="0"/>
        <v>0</v>
      </c>
      <c r="D39" s="297"/>
      <c r="E39" s="297"/>
      <c r="F39" s="297"/>
      <c r="G39" s="297"/>
      <c r="H39" s="297"/>
      <c r="I39" s="297"/>
      <c r="J39" s="297"/>
      <c r="K39" s="297"/>
      <c r="L39" s="297"/>
      <c r="M39" s="297"/>
      <c r="N39" s="7"/>
      <c r="O39" s="7"/>
      <c r="P39" s="7"/>
      <c r="Q39" s="7"/>
      <c r="R39" s="7"/>
      <c r="S39" s="43"/>
      <c r="T39" s="43"/>
      <c r="U39" s="43"/>
      <c r="V39" s="43"/>
      <c r="W39" s="43"/>
      <c r="X39" s="43"/>
      <c r="Y39" s="7"/>
      <c r="Z39" s="297"/>
    </row>
    <row r="40" spans="1:30" x14ac:dyDescent="0.25">
      <c r="A40" s="38"/>
      <c r="B40" s="3">
        <v>2018</v>
      </c>
      <c r="C40" s="13">
        <f t="shared" si="0"/>
        <v>0</v>
      </c>
      <c r="D40" s="297"/>
      <c r="E40" s="297"/>
      <c r="F40" s="297"/>
      <c r="G40" s="297"/>
      <c r="H40" s="297"/>
      <c r="I40" s="297"/>
      <c r="J40" s="297"/>
      <c r="K40" s="297"/>
      <c r="L40" s="297"/>
      <c r="M40" s="297"/>
      <c r="N40" s="7"/>
      <c r="O40" s="7"/>
      <c r="P40" s="7"/>
      <c r="Q40" s="7"/>
      <c r="R40" s="7"/>
      <c r="S40" s="43"/>
      <c r="T40" s="43"/>
      <c r="U40" s="43"/>
      <c r="V40" s="43"/>
      <c r="W40" s="43"/>
      <c r="X40" s="43"/>
      <c r="Y40" s="7"/>
      <c r="Z40" s="297"/>
    </row>
    <row r="41" spans="1:30" x14ac:dyDescent="0.25">
      <c r="A41" s="38"/>
      <c r="B41" s="3">
        <v>2019</v>
      </c>
      <c r="C41" s="13">
        <f t="shared" si="0"/>
        <v>-2119.2857142857142</v>
      </c>
      <c r="D41" s="297"/>
      <c r="E41" s="297"/>
      <c r="F41" s="297"/>
      <c r="G41" s="297"/>
      <c r="H41" s="297"/>
      <c r="I41" s="297"/>
      <c r="J41" s="297"/>
      <c r="K41" s="297"/>
      <c r="L41" s="297"/>
      <c r="M41" s="297"/>
      <c r="N41" s="7"/>
      <c r="O41" s="7"/>
      <c r="P41" s="7"/>
      <c r="Q41" s="7"/>
      <c r="R41" s="7"/>
      <c r="S41" s="43"/>
      <c r="T41" s="43"/>
      <c r="U41" s="43"/>
      <c r="V41" s="43"/>
      <c r="W41" s="43"/>
      <c r="X41" s="43"/>
      <c r="Y41" s="7"/>
      <c r="Z41" s="297"/>
      <c r="AC41" s="338">
        <f>+AC14/7/2</f>
        <v>2119.2857142857142</v>
      </c>
    </row>
    <row r="42" spans="1:30" x14ac:dyDescent="0.25">
      <c r="A42" s="38"/>
      <c r="B42" s="3">
        <v>2020</v>
      </c>
      <c r="C42" s="13">
        <f>-SUM(D42:AE42)</f>
        <v>-4238.5714285714284</v>
      </c>
      <c r="D42" s="297"/>
      <c r="E42" s="297"/>
      <c r="F42" s="297"/>
      <c r="G42" s="297"/>
      <c r="H42" s="297"/>
      <c r="I42" s="297"/>
      <c r="J42" s="297"/>
      <c r="K42" s="297"/>
      <c r="L42" s="297"/>
      <c r="M42" s="297"/>
      <c r="N42" s="7"/>
      <c r="O42" s="7"/>
      <c r="P42" s="7"/>
      <c r="Q42" s="7"/>
      <c r="R42" s="7"/>
      <c r="S42" s="43"/>
      <c r="T42" s="43"/>
      <c r="U42" s="43"/>
      <c r="V42" s="43"/>
      <c r="W42" s="43"/>
      <c r="X42" s="43"/>
      <c r="Y42" s="7"/>
      <c r="Z42" s="297"/>
      <c r="AC42" s="338">
        <f>+$AC$14/7</f>
        <v>4238.5714285714284</v>
      </c>
      <c r="AD42">
        <f>+AD14/7/2</f>
        <v>0</v>
      </c>
    </row>
    <row r="43" spans="1:30" x14ac:dyDescent="0.25">
      <c r="A43" s="38"/>
      <c r="B43" s="3">
        <v>2021</v>
      </c>
      <c r="C43" s="13">
        <f t="shared" si="0"/>
        <v>-4238.5714285714284</v>
      </c>
      <c r="D43" s="297"/>
      <c r="E43" s="297"/>
      <c r="F43" s="297"/>
      <c r="G43" s="297"/>
      <c r="H43" s="297"/>
      <c r="I43" s="297"/>
      <c r="J43" s="297"/>
      <c r="K43" s="297"/>
      <c r="L43" s="297"/>
      <c r="M43" s="297"/>
      <c r="N43" s="7"/>
      <c r="O43" s="7"/>
      <c r="P43" s="7"/>
      <c r="Q43" s="7"/>
      <c r="R43" s="7"/>
      <c r="S43" s="43"/>
      <c r="T43" s="43"/>
      <c r="U43" s="43"/>
      <c r="V43" s="43"/>
      <c r="W43" s="43"/>
      <c r="X43" s="43"/>
      <c r="Y43" s="7"/>
      <c r="Z43" s="297"/>
      <c r="AC43" s="338">
        <f t="shared" ref="AC43:AC44" si="2">+$AC$14/7</f>
        <v>4238.5714285714284</v>
      </c>
    </row>
    <row r="44" spans="1:30" x14ac:dyDescent="0.25">
      <c r="A44" s="38"/>
      <c r="B44" s="3">
        <v>2022</v>
      </c>
      <c r="C44" s="13">
        <f>-SUM(D44:AD44)</f>
        <v>-4238.5714285714284</v>
      </c>
      <c r="D44" s="297"/>
      <c r="E44" s="297"/>
      <c r="F44" s="297"/>
      <c r="G44" s="297"/>
      <c r="H44" s="297"/>
      <c r="I44" s="297"/>
      <c r="J44" s="297"/>
      <c r="K44" s="297"/>
      <c r="L44" s="297"/>
      <c r="M44" s="297"/>
      <c r="N44" s="7"/>
      <c r="O44" s="7"/>
      <c r="P44" s="7"/>
      <c r="Q44" s="7"/>
      <c r="R44" s="7"/>
      <c r="S44" s="43"/>
      <c r="T44" s="43"/>
      <c r="U44" s="43"/>
      <c r="V44" s="43"/>
      <c r="W44" s="43"/>
      <c r="X44" s="43"/>
      <c r="Y44" s="7"/>
      <c r="Z44" s="297"/>
      <c r="AC44" s="338">
        <f t="shared" si="2"/>
        <v>4238.5714285714284</v>
      </c>
    </row>
    <row r="45" spans="1:30" x14ac:dyDescent="0.25">
      <c r="A45" s="38"/>
      <c r="B45" s="3"/>
      <c r="C45" s="13"/>
      <c r="D45" s="297"/>
      <c r="E45" s="297"/>
      <c r="F45" s="297"/>
      <c r="G45" s="297"/>
      <c r="H45" s="297"/>
      <c r="I45" s="297"/>
      <c r="J45" s="297"/>
      <c r="K45" s="297"/>
      <c r="L45" s="297"/>
      <c r="M45" s="297"/>
      <c r="N45" s="297"/>
      <c r="O45" s="297"/>
      <c r="P45" s="297"/>
      <c r="Q45" s="297"/>
      <c r="R45" s="297"/>
      <c r="S45" s="233"/>
      <c r="T45" s="233"/>
      <c r="U45" s="233"/>
      <c r="V45" s="233"/>
      <c r="W45" s="233"/>
      <c r="X45" s="233"/>
      <c r="Y45" s="297"/>
      <c r="Z45" s="297"/>
    </row>
    <row r="46" spans="1:30" x14ac:dyDescent="0.25">
      <c r="A46" s="38" t="s">
        <v>62</v>
      </c>
      <c r="B46" s="343">
        <f>SUM(Y46:Y46)</f>
        <v>0</v>
      </c>
      <c r="C46" s="334">
        <f>SUM(C16:C45)</f>
        <v>-14835</v>
      </c>
      <c r="D46" s="330">
        <f t="shared" ref="D46:AD46" si="3">-SUM(D16:D45)+D14</f>
        <v>0</v>
      </c>
      <c r="E46" s="330">
        <f t="shared" si="3"/>
        <v>0</v>
      </c>
      <c r="F46" s="330">
        <f t="shared" si="3"/>
        <v>0</v>
      </c>
      <c r="G46" s="330">
        <f t="shared" si="3"/>
        <v>0</v>
      </c>
      <c r="H46" s="330">
        <f t="shared" si="3"/>
        <v>0</v>
      </c>
      <c r="I46" s="330">
        <f t="shared" si="3"/>
        <v>0</v>
      </c>
      <c r="J46" s="330">
        <f t="shared" si="3"/>
        <v>0</v>
      </c>
      <c r="K46" s="330">
        <f t="shared" si="3"/>
        <v>0</v>
      </c>
      <c r="L46" s="330">
        <f t="shared" si="3"/>
        <v>0</v>
      </c>
      <c r="M46" s="330">
        <f t="shared" si="3"/>
        <v>0</v>
      </c>
      <c r="N46" s="330">
        <f t="shared" si="3"/>
        <v>0</v>
      </c>
      <c r="O46" s="330">
        <f t="shared" si="3"/>
        <v>0</v>
      </c>
      <c r="P46" s="330">
        <f t="shared" si="3"/>
        <v>0</v>
      </c>
      <c r="Q46" s="330">
        <f t="shared" si="3"/>
        <v>0</v>
      </c>
      <c r="R46" s="330">
        <f t="shared" si="3"/>
        <v>0</v>
      </c>
      <c r="S46" s="330">
        <f t="shared" si="3"/>
        <v>0</v>
      </c>
      <c r="T46" s="330">
        <f t="shared" si="3"/>
        <v>0</v>
      </c>
      <c r="U46" s="330">
        <f t="shared" si="3"/>
        <v>0</v>
      </c>
      <c r="V46" s="330">
        <f t="shared" si="3"/>
        <v>0</v>
      </c>
      <c r="W46" s="330">
        <f t="shared" si="3"/>
        <v>0</v>
      </c>
      <c r="X46" s="330">
        <f t="shared" si="3"/>
        <v>0</v>
      </c>
      <c r="Y46" s="330">
        <f t="shared" si="3"/>
        <v>0</v>
      </c>
      <c r="Z46" s="330">
        <f t="shared" si="3"/>
        <v>0</v>
      </c>
      <c r="AA46" s="330">
        <f t="shared" si="3"/>
        <v>0</v>
      </c>
      <c r="AB46" s="330">
        <f t="shared" si="3"/>
        <v>0</v>
      </c>
      <c r="AC46" s="330">
        <f t="shared" si="3"/>
        <v>14835</v>
      </c>
      <c r="AD46" s="330">
        <f t="shared" si="3"/>
        <v>0</v>
      </c>
    </row>
    <row r="47" spans="1:30" x14ac:dyDescent="0.25">
      <c r="A47" s="38"/>
      <c r="B47" s="3"/>
      <c r="C47" s="299"/>
      <c r="D47" s="297"/>
      <c r="E47" s="297"/>
      <c r="F47" s="297"/>
      <c r="G47" s="297"/>
      <c r="H47" s="297"/>
      <c r="I47" s="297"/>
      <c r="J47" s="297"/>
      <c r="K47" s="297"/>
      <c r="L47" s="297"/>
      <c r="M47" s="297"/>
      <c r="N47" s="297"/>
      <c r="O47" s="297"/>
      <c r="P47" s="297"/>
      <c r="Q47" s="297"/>
      <c r="R47" s="297"/>
      <c r="S47" s="297"/>
      <c r="T47" s="297"/>
      <c r="U47" s="297"/>
      <c r="V47" s="297"/>
      <c r="W47" s="297"/>
      <c r="X47" s="297"/>
      <c r="Y47" s="297"/>
      <c r="Z47" s="297"/>
    </row>
    <row r="48" spans="1:30" x14ac:dyDescent="0.25">
      <c r="A48" s="39" t="s">
        <v>63</v>
      </c>
      <c r="B48" s="300">
        <f>SUM(D46:X46)</f>
        <v>0</v>
      </c>
      <c r="C48" s="30">
        <f>+C14+C46</f>
        <v>14835</v>
      </c>
      <c r="D48" s="297"/>
      <c r="E48" s="297"/>
      <c r="F48" s="297"/>
      <c r="G48" s="297"/>
      <c r="H48" s="297"/>
      <c r="I48" s="297"/>
      <c r="J48" s="297"/>
      <c r="K48" s="297"/>
      <c r="L48" s="297"/>
      <c r="M48" s="297"/>
      <c r="N48" s="297"/>
      <c r="O48" s="297"/>
      <c r="P48" s="297"/>
      <c r="Q48" s="297"/>
      <c r="R48" s="297"/>
      <c r="S48" s="297"/>
      <c r="T48" s="297"/>
      <c r="U48" s="297"/>
      <c r="V48" s="297"/>
      <c r="W48" s="297"/>
      <c r="X48" s="297"/>
      <c r="Y48" s="297"/>
      <c r="Z48" s="297"/>
    </row>
    <row r="49" spans="1:26" x14ac:dyDescent="0.25">
      <c r="B49" s="275"/>
      <c r="C49" s="3"/>
      <c r="D49" s="297"/>
      <c r="E49" s="297"/>
      <c r="F49" s="297"/>
      <c r="G49" s="297"/>
      <c r="H49" s="297"/>
      <c r="I49" s="297"/>
      <c r="J49" s="297"/>
      <c r="K49" s="297"/>
      <c r="L49" s="297"/>
      <c r="M49" s="297"/>
      <c r="N49" s="297"/>
      <c r="O49" s="297"/>
      <c r="P49" s="297"/>
      <c r="Q49" s="297"/>
      <c r="R49" s="297"/>
      <c r="S49" s="297"/>
      <c r="T49" s="297"/>
      <c r="U49" s="297"/>
      <c r="V49" s="297"/>
      <c r="W49" s="297"/>
      <c r="X49" s="297"/>
      <c r="Y49" s="297"/>
      <c r="Z49" s="297"/>
    </row>
    <row r="50" spans="1:26" x14ac:dyDescent="0.25">
      <c r="B50" s="3"/>
      <c r="C50" s="3"/>
      <c r="D50" s="297"/>
      <c r="E50" s="297"/>
      <c r="F50" s="297"/>
      <c r="G50" s="297"/>
      <c r="H50" s="297"/>
      <c r="I50" s="297"/>
      <c r="J50" s="297"/>
      <c r="K50" s="297"/>
      <c r="L50" s="297"/>
      <c r="M50" s="297"/>
      <c r="N50" s="297"/>
      <c r="O50" s="297"/>
      <c r="P50" s="297"/>
      <c r="Q50" s="297"/>
      <c r="R50" s="297"/>
      <c r="S50" s="297"/>
      <c r="T50" s="297"/>
      <c r="U50" s="297"/>
      <c r="V50" s="297"/>
      <c r="W50" s="297"/>
      <c r="X50" s="297"/>
      <c r="Y50" s="297"/>
      <c r="Z50" s="297"/>
    </row>
    <row r="51" spans="1:26" x14ac:dyDescent="0.25">
      <c r="A51" s="3"/>
      <c r="B51" s="3"/>
      <c r="C51" s="3"/>
      <c r="E51" s="297"/>
      <c r="F51" s="301"/>
      <c r="G51" s="301"/>
      <c r="H51" s="301"/>
      <c r="I51" s="301"/>
      <c r="J51" s="301"/>
      <c r="K51" s="301"/>
      <c r="L51" s="301"/>
      <c r="M51" s="301"/>
      <c r="N51" s="297">
        <f>SUM(E32:E51)</f>
        <v>0</v>
      </c>
      <c r="O51" s="301"/>
      <c r="P51" s="301"/>
      <c r="Q51" s="301"/>
      <c r="R51" s="301"/>
      <c r="S51" s="301"/>
      <c r="Y51" s="297"/>
      <c r="Z51" s="297"/>
    </row>
    <row r="52" spans="1:26" x14ac:dyDescent="0.25">
      <c r="A52" s="3"/>
      <c r="B52" s="36"/>
      <c r="C52" s="3"/>
      <c r="E52" s="301"/>
      <c r="F52" s="301"/>
      <c r="G52" s="301"/>
      <c r="H52" s="301"/>
      <c r="I52" s="301"/>
      <c r="J52" s="301"/>
      <c r="K52" s="301"/>
      <c r="L52" s="301"/>
      <c r="M52" s="301"/>
      <c r="N52" s="301"/>
      <c r="O52" s="301"/>
      <c r="P52" s="301"/>
      <c r="Q52" s="301"/>
      <c r="R52" s="301"/>
      <c r="S52" s="301"/>
      <c r="Y52" s="297"/>
      <c r="Z52" s="297"/>
    </row>
    <row r="53" spans="1:26" x14ac:dyDescent="0.25">
      <c r="A53" s="3"/>
      <c r="B53" s="3"/>
      <c r="E53" s="301"/>
      <c r="F53" s="301"/>
      <c r="G53" s="301"/>
      <c r="H53" s="301"/>
      <c r="I53" s="301"/>
      <c r="J53" s="301"/>
      <c r="K53" s="301"/>
      <c r="L53" s="301"/>
      <c r="M53" s="301"/>
      <c r="N53" s="301"/>
      <c r="O53" s="301"/>
      <c r="P53" s="301"/>
      <c r="Q53" s="301"/>
      <c r="R53" s="301"/>
      <c r="S53" s="301"/>
    </row>
    <row r="54" spans="1:26" x14ac:dyDescent="0.25">
      <c r="B54" s="3"/>
      <c r="E54" s="301"/>
      <c r="F54" s="301"/>
      <c r="G54" s="301"/>
      <c r="H54" s="301"/>
      <c r="I54" s="301"/>
      <c r="J54" s="301"/>
      <c r="K54" s="301"/>
      <c r="L54" s="301"/>
      <c r="M54" s="301"/>
      <c r="N54" s="301"/>
      <c r="O54" s="301"/>
      <c r="P54" s="301"/>
      <c r="Q54" s="301"/>
      <c r="R54" s="301"/>
      <c r="S54" s="301"/>
    </row>
    <row r="55" spans="1:26" x14ac:dyDescent="0.25">
      <c r="E55" s="301"/>
      <c r="F55" s="301"/>
      <c r="G55" s="301"/>
      <c r="H55" s="301"/>
      <c r="I55" s="301"/>
      <c r="J55" s="301"/>
      <c r="K55" s="301"/>
      <c r="L55" s="301"/>
      <c r="M55" s="301"/>
      <c r="N55" s="301"/>
      <c r="O55" s="301"/>
      <c r="P55" s="301"/>
      <c r="Q55" s="301"/>
      <c r="R55" s="301"/>
      <c r="S55" s="301"/>
    </row>
    <row r="56" spans="1:26" x14ac:dyDescent="0.25">
      <c r="E56" s="301"/>
      <c r="F56" s="301"/>
      <c r="G56" s="301"/>
      <c r="H56" s="301"/>
      <c r="I56" s="301"/>
      <c r="J56" s="301"/>
      <c r="K56" s="301"/>
      <c r="L56" s="301"/>
      <c r="M56" s="301"/>
      <c r="N56" s="301"/>
      <c r="O56" s="301"/>
      <c r="P56" s="301"/>
      <c r="Q56" s="301"/>
      <c r="R56" s="301"/>
      <c r="S56" s="301"/>
    </row>
    <row r="57" spans="1:26" x14ac:dyDescent="0.25">
      <c r="E57" s="301"/>
      <c r="F57" s="301"/>
      <c r="G57" s="301"/>
      <c r="H57" s="301"/>
      <c r="I57" s="301"/>
      <c r="J57" s="301"/>
      <c r="K57" s="301"/>
      <c r="L57" s="301"/>
      <c r="M57" s="301"/>
      <c r="N57" s="301"/>
      <c r="O57" s="301"/>
      <c r="P57" s="301"/>
      <c r="Q57" s="301"/>
      <c r="R57" s="301"/>
      <c r="S57" s="301"/>
    </row>
    <row r="58" spans="1:26" x14ac:dyDescent="0.25">
      <c r="E58" s="301"/>
      <c r="F58" s="301"/>
      <c r="G58" s="301"/>
      <c r="H58" s="301"/>
      <c r="I58" s="301"/>
      <c r="J58" s="301"/>
      <c r="K58" s="301"/>
      <c r="L58" s="301"/>
      <c r="M58" s="301"/>
      <c r="N58" s="301"/>
      <c r="O58" s="301"/>
      <c r="P58" s="301"/>
      <c r="Q58" s="301"/>
      <c r="R58" s="301"/>
      <c r="S58" s="301"/>
    </row>
    <row r="59" spans="1:26" x14ac:dyDescent="0.25">
      <c r="E59" s="301"/>
      <c r="F59" s="301"/>
      <c r="G59" s="301"/>
      <c r="H59" s="301"/>
      <c r="I59" s="301"/>
      <c r="J59" s="301"/>
      <c r="K59" s="301"/>
      <c r="L59" s="301"/>
      <c r="M59" s="301"/>
      <c r="N59" s="301"/>
      <c r="O59" s="301"/>
      <c r="P59" s="301"/>
      <c r="Q59" s="301"/>
      <c r="R59" s="301"/>
      <c r="S59" s="301"/>
    </row>
    <row r="60" spans="1:26" x14ac:dyDescent="0.25">
      <c r="E60" s="301"/>
      <c r="F60" s="301"/>
      <c r="G60" s="301"/>
      <c r="H60" s="301"/>
      <c r="I60" s="301"/>
      <c r="J60" s="301"/>
      <c r="K60" s="301"/>
      <c r="L60" s="301"/>
      <c r="M60" s="301"/>
      <c r="N60" s="301"/>
      <c r="O60" s="301"/>
      <c r="P60" s="301"/>
      <c r="Q60" s="301"/>
      <c r="R60" s="301"/>
      <c r="S60" s="301"/>
    </row>
    <row r="61" spans="1:26" x14ac:dyDescent="0.25">
      <c r="E61" s="301"/>
      <c r="F61" s="301"/>
      <c r="G61" s="301"/>
      <c r="H61" s="301"/>
      <c r="I61" s="301"/>
      <c r="J61" s="301"/>
      <c r="K61" s="301"/>
      <c r="L61" s="301"/>
      <c r="M61" s="301"/>
      <c r="N61" s="301"/>
      <c r="O61" s="301"/>
      <c r="P61" s="301"/>
      <c r="Q61" s="301"/>
      <c r="R61" s="301"/>
      <c r="S61" s="301"/>
    </row>
    <row r="62" spans="1:26" x14ac:dyDescent="0.25">
      <c r="E62" s="301"/>
      <c r="F62" s="301"/>
      <c r="G62" s="301"/>
      <c r="H62" s="301"/>
      <c r="I62" s="301"/>
      <c r="J62" s="301"/>
      <c r="K62" s="301"/>
      <c r="L62" s="301"/>
      <c r="M62" s="301"/>
      <c r="N62" s="301"/>
      <c r="O62" s="301"/>
      <c r="P62" s="301"/>
      <c r="Q62" s="301"/>
      <c r="R62" s="301"/>
      <c r="S62" s="301"/>
    </row>
  </sheetData>
  <pageMargins left="0.7" right="0.7" top="0.75" bottom="0.75" header="0.3" footer="0.3"/>
  <pageSetup scale="69" orientation="landscape" horizontalDpi="4294967294" verticalDpi="4294967294" r:id="rId1"/>
  <headerFooter>
    <oddFooter>&amp;Z&amp;F&amp;RPage &amp;P</oddFooter>
  </headerFooter>
</worksheet>
</file>

<file path=xl/worksheets/sheet1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200-000000000000}">
  <sheetPr codeName="Sheet138">
    <tabColor theme="6" tint="-0.249977111117893"/>
    <pageSetUpPr fitToPage="1"/>
  </sheetPr>
  <dimension ref="A1:AB62"/>
  <sheetViews>
    <sheetView workbookViewId="0"/>
  </sheetViews>
  <sheetFormatPr defaultColWidth="8.85546875" defaultRowHeight="15" x14ac:dyDescent="0.25"/>
  <cols>
    <col min="1" max="1" width="20.85546875" customWidth="1"/>
    <col min="2" max="2" width="9.5703125" bestFit="1" customWidth="1"/>
    <col min="3" max="3" width="12.85546875" customWidth="1"/>
    <col min="4" max="12" width="7.42578125" hidden="1" customWidth="1"/>
    <col min="13" max="13" width="7.5703125" hidden="1" customWidth="1"/>
    <col min="14" max="25" width="10.42578125" customWidth="1"/>
  </cols>
  <sheetData>
    <row r="1" spans="1:28" x14ac:dyDescent="0.25">
      <c r="A1" s="11" t="s">
        <v>10</v>
      </c>
      <c r="O1" t="s">
        <v>647</v>
      </c>
    </row>
    <row r="2" spans="1:28" x14ac:dyDescent="0.25">
      <c r="A2" s="9" t="s">
        <v>438</v>
      </c>
    </row>
    <row r="3" spans="1:28" x14ac:dyDescent="0.25">
      <c r="A3" s="9" t="s">
        <v>918</v>
      </c>
    </row>
    <row r="4" spans="1:28" x14ac:dyDescent="0.25">
      <c r="R4" s="40" t="s">
        <v>4</v>
      </c>
      <c r="S4" s="41"/>
      <c r="T4" s="40" t="s">
        <v>8</v>
      </c>
    </row>
    <row r="5" spans="1:28" x14ac:dyDescent="0.25">
      <c r="A5" s="10" t="s">
        <v>9</v>
      </c>
      <c r="B5" s="12" t="s">
        <v>64</v>
      </c>
      <c r="C5" s="12" t="s">
        <v>12</v>
      </c>
      <c r="R5" s="42" t="s">
        <v>2</v>
      </c>
      <c r="S5" s="42" t="s">
        <v>60</v>
      </c>
      <c r="T5" s="42" t="s">
        <v>7</v>
      </c>
    </row>
    <row r="6" spans="1:28" x14ac:dyDescent="0.25">
      <c r="B6" s="3"/>
      <c r="R6" s="3"/>
    </row>
    <row r="7" spans="1:28" x14ac:dyDescent="0.25">
      <c r="A7" t="s">
        <v>931</v>
      </c>
      <c r="B7" s="212">
        <v>842</v>
      </c>
      <c r="C7" s="214"/>
      <c r="D7" s="293"/>
      <c r="E7" s="293"/>
      <c r="F7" s="293"/>
      <c r="G7" s="293"/>
      <c r="H7" s="293"/>
      <c r="I7" s="293"/>
      <c r="J7" s="293"/>
      <c r="K7" s="293"/>
      <c r="L7" s="293"/>
      <c r="M7" s="293"/>
      <c r="N7" s="293"/>
      <c r="O7" s="294"/>
      <c r="P7" s="6"/>
      <c r="Q7" s="6"/>
      <c r="R7" s="13">
        <f>+C14</f>
        <v>441771.46</v>
      </c>
      <c r="S7" s="13">
        <f>+-C46</f>
        <v>441771.45999999996</v>
      </c>
      <c r="T7" s="13">
        <f>+R7-S7</f>
        <v>0</v>
      </c>
    </row>
    <row r="8" spans="1:28" x14ac:dyDescent="0.25">
      <c r="A8" s="3" t="s">
        <v>864</v>
      </c>
      <c r="B8" s="3"/>
      <c r="D8" s="293"/>
      <c r="E8" s="293"/>
      <c r="F8" s="293"/>
      <c r="G8" s="293"/>
      <c r="H8" s="293"/>
      <c r="I8" s="293"/>
      <c r="J8" s="293"/>
      <c r="K8" s="293"/>
      <c r="L8" s="293"/>
      <c r="M8" s="293"/>
      <c r="N8" s="293"/>
      <c r="O8" s="294"/>
      <c r="P8" s="6"/>
      <c r="Q8" s="6"/>
    </row>
    <row r="9" spans="1:28" x14ac:dyDescent="0.25">
      <c r="A9" s="2"/>
      <c r="B9" s="3"/>
      <c r="D9" s="293"/>
      <c r="E9" s="293"/>
      <c r="F9" s="293"/>
      <c r="G9" s="293"/>
      <c r="H9" s="293"/>
      <c r="I9" s="293"/>
      <c r="J9" s="293"/>
      <c r="K9" s="293"/>
      <c r="L9" s="293"/>
      <c r="M9" s="293"/>
      <c r="N9" s="293"/>
      <c r="O9" s="294"/>
      <c r="P9" s="6"/>
      <c r="Q9" s="6"/>
    </row>
    <row r="10" spans="1:28" x14ac:dyDescent="0.25">
      <c r="B10" s="3"/>
    </row>
    <row r="11" spans="1:28" x14ac:dyDescent="0.25">
      <c r="A11" s="686" t="s">
        <v>66</v>
      </c>
      <c r="B11" s="212" t="s">
        <v>1261</v>
      </c>
      <c r="C11" s="214"/>
    </row>
    <row r="12" spans="1:28" x14ac:dyDescent="0.25">
      <c r="B12" s="28"/>
      <c r="C12" s="2"/>
    </row>
    <row r="13" spans="1:28" x14ac:dyDescent="0.25">
      <c r="A13" s="9" t="s">
        <v>5</v>
      </c>
      <c r="C13" s="31" t="s">
        <v>3</v>
      </c>
      <c r="D13" s="32">
        <v>1994</v>
      </c>
      <c r="E13" s="32">
        <v>1995</v>
      </c>
      <c r="F13" s="32">
        <v>1996</v>
      </c>
      <c r="G13" s="32">
        <v>1997</v>
      </c>
      <c r="H13" s="32">
        <v>1998</v>
      </c>
      <c r="I13" s="32">
        <v>1999</v>
      </c>
      <c r="J13" s="32">
        <v>2000</v>
      </c>
      <c r="K13" s="32">
        <v>2001</v>
      </c>
      <c r="L13" s="32">
        <v>2002</v>
      </c>
      <c r="M13" s="32">
        <v>2003</v>
      </c>
      <c r="N13" s="32">
        <v>2004</v>
      </c>
      <c r="O13" s="32">
        <v>2005</v>
      </c>
      <c r="P13" s="32">
        <v>2006</v>
      </c>
      <c r="Q13" s="32">
        <v>2007</v>
      </c>
      <c r="R13" s="32">
        <v>2008</v>
      </c>
      <c r="S13" s="32">
        <v>2009</v>
      </c>
      <c r="T13" s="32">
        <v>2010</v>
      </c>
      <c r="U13" s="32">
        <v>2011</v>
      </c>
      <c r="V13" s="32">
        <v>2012</v>
      </c>
      <c r="W13" s="32">
        <v>2013</v>
      </c>
      <c r="X13" s="32">
        <v>2014</v>
      </c>
      <c r="Y13" s="328">
        <v>2015</v>
      </c>
      <c r="Z13" s="32">
        <v>2016</v>
      </c>
      <c r="AA13" s="328">
        <v>2017</v>
      </c>
      <c r="AB13" s="32">
        <v>2018</v>
      </c>
    </row>
    <row r="14" spans="1:28" x14ac:dyDescent="0.25">
      <c r="A14" s="9" t="s">
        <v>73</v>
      </c>
      <c r="C14" s="295">
        <f>SUM(D14:Y14)</f>
        <v>441771.46</v>
      </c>
      <c r="D14" s="233">
        <v>0</v>
      </c>
      <c r="E14" s="233">
        <v>0</v>
      </c>
      <c r="F14" s="233">
        <v>0</v>
      </c>
      <c r="G14" s="233">
        <v>0</v>
      </c>
      <c r="H14" s="233">
        <v>0</v>
      </c>
      <c r="I14" s="233">
        <v>0</v>
      </c>
      <c r="J14" s="233">
        <v>0</v>
      </c>
      <c r="K14" s="233">
        <v>0</v>
      </c>
      <c r="L14" s="233">
        <v>0</v>
      </c>
      <c r="M14" s="233">
        <v>0</v>
      </c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7">
        <v>441771.46</v>
      </c>
    </row>
    <row r="15" spans="1:28" x14ac:dyDescent="0.25">
      <c r="A15" s="34"/>
      <c r="B15" s="2"/>
      <c r="C15" s="2"/>
      <c r="S15" s="233"/>
      <c r="T15" s="233"/>
      <c r="U15" s="233"/>
      <c r="V15" s="233"/>
      <c r="W15" s="233"/>
      <c r="X15" s="233"/>
    </row>
    <row r="16" spans="1:28" x14ac:dyDescent="0.25">
      <c r="A16" s="9" t="s">
        <v>6</v>
      </c>
      <c r="B16" s="3">
        <v>1994</v>
      </c>
      <c r="C16" s="13">
        <f>-SUM(D16:Y16)</f>
        <v>0</v>
      </c>
      <c r="D16" s="297">
        <f>+D$14/7/2</f>
        <v>0</v>
      </c>
      <c r="E16" s="297"/>
      <c r="F16" s="297"/>
      <c r="G16" s="297"/>
      <c r="H16" s="297"/>
      <c r="I16" s="297"/>
      <c r="J16" s="297"/>
      <c r="K16" s="297"/>
      <c r="L16" s="297"/>
      <c r="M16" s="297"/>
      <c r="N16" s="297"/>
      <c r="O16" s="297"/>
      <c r="P16" s="297"/>
      <c r="Q16" s="297"/>
      <c r="R16" s="297"/>
      <c r="S16" s="233"/>
      <c r="T16" s="233"/>
      <c r="U16" s="233"/>
      <c r="V16" s="233"/>
      <c r="W16" s="233"/>
      <c r="X16" s="233"/>
      <c r="Y16" s="297"/>
      <c r="Z16" s="297"/>
    </row>
    <row r="17" spans="1:26" x14ac:dyDescent="0.25">
      <c r="B17" s="3">
        <v>1995</v>
      </c>
      <c r="C17" s="13">
        <f t="shared" ref="C17:C39" si="0">-SUM(D17:Y17)</f>
        <v>0</v>
      </c>
      <c r="D17" s="297">
        <f>+D$14/7</f>
        <v>0</v>
      </c>
      <c r="E17" s="297">
        <f>+E$14/7/2</f>
        <v>0</v>
      </c>
      <c r="F17" s="297"/>
      <c r="G17" s="297"/>
      <c r="H17" s="297"/>
      <c r="I17" s="297"/>
      <c r="J17" s="297"/>
      <c r="K17" s="297"/>
      <c r="L17" s="297"/>
      <c r="M17" s="297"/>
      <c r="N17" s="297"/>
      <c r="O17" s="297"/>
      <c r="P17" s="297"/>
      <c r="Q17" s="297"/>
      <c r="R17" s="297"/>
      <c r="S17" s="233"/>
      <c r="T17" s="233"/>
      <c r="U17" s="233"/>
      <c r="V17" s="233"/>
      <c r="W17" s="233"/>
      <c r="X17" s="233"/>
      <c r="Y17" s="297"/>
      <c r="Z17" s="297"/>
    </row>
    <row r="18" spans="1:26" x14ac:dyDescent="0.25">
      <c r="B18" s="3">
        <v>1996</v>
      </c>
      <c r="C18" s="13">
        <f t="shared" si="0"/>
        <v>0</v>
      </c>
      <c r="D18" s="297">
        <f>+D17</f>
        <v>0</v>
      </c>
      <c r="E18" s="297">
        <f>+E$14/7</f>
        <v>0</v>
      </c>
      <c r="F18" s="297">
        <f>+F$14/7/2</f>
        <v>0</v>
      </c>
      <c r="G18" s="297"/>
      <c r="H18" s="297"/>
      <c r="I18" s="297"/>
      <c r="J18" s="297"/>
      <c r="K18" s="297"/>
      <c r="L18" s="297"/>
      <c r="M18" s="297"/>
      <c r="N18" s="297"/>
      <c r="O18" s="297"/>
      <c r="P18" s="297"/>
      <c r="Q18" s="297"/>
      <c r="R18" s="297"/>
      <c r="S18" s="233"/>
      <c r="T18" s="233"/>
      <c r="U18" s="233"/>
      <c r="V18" s="233"/>
      <c r="W18" s="233"/>
      <c r="X18" s="233"/>
      <c r="Y18" s="297"/>
      <c r="Z18" s="297"/>
    </row>
    <row r="19" spans="1:26" x14ac:dyDescent="0.25">
      <c r="B19" s="3">
        <v>1997</v>
      </c>
      <c r="C19" s="13">
        <f t="shared" si="0"/>
        <v>0</v>
      </c>
      <c r="D19" s="297">
        <f>+D18</f>
        <v>0</v>
      </c>
      <c r="E19" s="297">
        <f>+E18</f>
        <v>0</v>
      </c>
      <c r="F19" s="297">
        <f>+F$14/7</f>
        <v>0</v>
      </c>
      <c r="G19" s="297">
        <f>+G$14/7/2</f>
        <v>0</v>
      </c>
      <c r="H19" s="297"/>
      <c r="I19" s="297"/>
      <c r="J19" s="297"/>
      <c r="K19" s="297"/>
      <c r="L19" s="297"/>
      <c r="M19" s="297"/>
      <c r="N19" s="297"/>
      <c r="O19" s="297"/>
      <c r="P19" s="297"/>
      <c r="Q19" s="297"/>
      <c r="R19" s="297"/>
      <c r="S19" s="233"/>
      <c r="T19" s="233"/>
      <c r="U19" s="233"/>
      <c r="V19" s="233"/>
      <c r="W19" s="233"/>
      <c r="X19" s="233"/>
      <c r="Y19" s="297"/>
      <c r="Z19" s="297"/>
    </row>
    <row r="20" spans="1:26" x14ac:dyDescent="0.25">
      <c r="B20" s="3">
        <v>1998</v>
      </c>
      <c r="C20" s="13">
        <f t="shared" si="0"/>
        <v>0</v>
      </c>
      <c r="D20" s="297">
        <f>+D19</f>
        <v>0</v>
      </c>
      <c r="E20" s="297">
        <f>+E19</f>
        <v>0</v>
      </c>
      <c r="F20" s="297">
        <f>+F19</f>
        <v>0</v>
      </c>
      <c r="G20" s="297">
        <f>+G$14/7</f>
        <v>0</v>
      </c>
      <c r="H20" s="297">
        <f>+H$14/7/2</f>
        <v>0</v>
      </c>
      <c r="I20" s="297"/>
      <c r="J20" s="297"/>
      <c r="K20" s="297"/>
      <c r="L20" s="297"/>
      <c r="M20" s="297"/>
      <c r="N20" s="297"/>
      <c r="O20" s="297"/>
      <c r="P20" s="297"/>
      <c r="Q20" s="297"/>
      <c r="R20" s="297"/>
      <c r="S20" s="233"/>
      <c r="T20" s="233"/>
      <c r="U20" s="233"/>
      <c r="V20" s="233"/>
      <c r="W20" s="233"/>
      <c r="X20" s="233"/>
      <c r="Y20" s="297"/>
      <c r="Z20" s="297"/>
    </row>
    <row r="21" spans="1:26" x14ac:dyDescent="0.25">
      <c r="B21" s="3">
        <v>1999</v>
      </c>
      <c r="C21" s="13">
        <f t="shared" si="0"/>
        <v>0</v>
      </c>
      <c r="D21" s="297">
        <f>+D20</f>
        <v>0</v>
      </c>
      <c r="E21" s="297">
        <f>+E20</f>
        <v>0</v>
      </c>
      <c r="F21" s="297">
        <f>+F20</f>
        <v>0</v>
      </c>
      <c r="G21" s="297">
        <f>+G20</f>
        <v>0</v>
      </c>
      <c r="H21" s="297">
        <f>+H$14/7</f>
        <v>0</v>
      </c>
      <c r="I21" s="297">
        <f>+I$14/7/2</f>
        <v>0</v>
      </c>
      <c r="J21" s="297"/>
      <c r="K21" s="297"/>
      <c r="L21" s="297"/>
      <c r="M21" s="297"/>
      <c r="N21" s="297"/>
      <c r="O21" s="297"/>
      <c r="P21" s="297"/>
      <c r="Q21" s="297"/>
      <c r="R21" s="297"/>
      <c r="S21" s="233"/>
      <c r="T21" s="233"/>
      <c r="U21" s="233"/>
      <c r="V21" s="233"/>
      <c r="W21" s="233"/>
      <c r="X21" s="233"/>
      <c r="Y21" s="297"/>
      <c r="Z21" s="297"/>
    </row>
    <row r="22" spans="1:26" x14ac:dyDescent="0.25">
      <c r="B22" s="3">
        <v>2000</v>
      </c>
      <c r="C22" s="13">
        <f t="shared" si="0"/>
        <v>0</v>
      </c>
      <c r="D22" s="297">
        <f>+D21</f>
        <v>0</v>
      </c>
      <c r="E22" s="297">
        <f>+E21</f>
        <v>0</v>
      </c>
      <c r="F22" s="297">
        <f>+F21</f>
        <v>0</v>
      </c>
      <c r="G22" s="297">
        <f>+G21</f>
        <v>0</v>
      </c>
      <c r="H22" s="297">
        <f>+H21</f>
        <v>0</v>
      </c>
      <c r="I22" s="297">
        <f>+I$14/7</f>
        <v>0</v>
      </c>
      <c r="J22" s="297">
        <f>+J$14/7/2</f>
        <v>0</v>
      </c>
      <c r="K22" s="297"/>
      <c r="L22" s="297"/>
      <c r="M22" s="297"/>
      <c r="N22" s="297"/>
      <c r="O22" s="297"/>
      <c r="P22" s="297"/>
      <c r="Q22" s="297"/>
      <c r="R22" s="297"/>
      <c r="S22" s="233"/>
      <c r="T22" s="233"/>
      <c r="U22" s="233"/>
      <c r="V22" s="233"/>
      <c r="W22" s="233"/>
      <c r="X22" s="233"/>
      <c r="Y22" s="297"/>
      <c r="Z22" s="297"/>
    </row>
    <row r="23" spans="1:26" x14ac:dyDescent="0.25">
      <c r="B23" s="3">
        <v>2001</v>
      </c>
      <c r="C23" s="13">
        <f t="shared" si="0"/>
        <v>0</v>
      </c>
      <c r="D23" s="297">
        <f>+D$14/7/2</f>
        <v>0</v>
      </c>
      <c r="E23" s="297">
        <f>+E22</f>
        <v>0</v>
      </c>
      <c r="F23" s="297">
        <f>+F22</f>
        <v>0</v>
      </c>
      <c r="G23" s="297">
        <f>+G22</f>
        <v>0</v>
      </c>
      <c r="H23" s="297">
        <f>+H22</f>
        <v>0</v>
      </c>
      <c r="I23" s="297">
        <f>+I22</f>
        <v>0</v>
      </c>
      <c r="J23" s="297">
        <f>+J$14/7</f>
        <v>0</v>
      </c>
      <c r="K23" s="297">
        <f>+K$14/7/2</f>
        <v>0</v>
      </c>
      <c r="L23" s="297"/>
      <c r="M23" s="297"/>
      <c r="N23" s="297"/>
      <c r="O23" s="297"/>
      <c r="P23" s="297"/>
      <c r="Q23" s="297"/>
      <c r="R23" s="297"/>
      <c r="S23" s="233"/>
      <c r="T23" s="233"/>
      <c r="U23" s="233"/>
      <c r="V23" s="233"/>
      <c r="W23" s="233"/>
      <c r="X23" s="233"/>
      <c r="Y23" s="297"/>
      <c r="Z23" s="297"/>
    </row>
    <row r="24" spans="1:26" x14ac:dyDescent="0.25">
      <c r="B24" s="3">
        <v>2002</v>
      </c>
      <c r="C24" s="13">
        <f t="shared" si="0"/>
        <v>0</v>
      </c>
      <c r="D24" s="297"/>
      <c r="E24" s="297">
        <f>+E$14/7/2</f>
        <v>0</v>
      </c>
      <c r="F24" s="297">
        <f>+F23</f>
        <v>0</v>
      </c>
      <c r="G24" s="297">
        <f>+G23</f>
        <v>0</v>
      </c>
      <c r="H24" s="297">
        <f>+H23</f>
        <v>0</v>
      </c>
      <c r="I24" s="297">
        <f>+I23</f>
        <v>0</v>
      </c>
      <c r="J24" s="297">
        <f>+J23</f>
        <v>0</v>
      </c>
      <c r="K24" s="297">
        <f>+K$14/7</f>
        <v>0</v>
      </c>
      <c r="L24" s="297">
        <f>+L$14/7/2</f>
        <v>0</v>
      </c>
      <c r="M24" s="297"/>
      <c r="N24" s="297"/>
      <c r="O24" s="297"/>
      <c r="P24" s="297"/>
      <c r="Q24" s="297"/>
      <c r="R24" s="297"/>
      <c r="S24" s="233"/>
      <c r="T24" s="233"/>
      <c r="U24" s="233"/>
      <c r="V24" s="233"/>
      <c r="W24" s="233"/>
      <c r="X24" s="233"/>
      <c r="Y24" s="297"/>
      <c r="Z24" s="297"/>
    </row>
    <row r="25" spans="1:26" x14ac:dyDescent="0.25">
      <c r="B25" s="3">
        <v>2003</v>
      </c>
      <c r="C25" s="13">
        <f t="shared" si="0"/>
        <v>0</v>
      </c>
      <c r="D25" s="297"/>
      <c r="E25" s="297"/>
      <c r="F25" s="297">
        <f>+F$14/7/2</f>
        <v>0</v>
      </c>
      <c r="G25" s="297">
        <f>+G24</f>
        <v>0</v>
      </c>
      <c r="H25" s="297">
        <f>+H24</f>
        <v>0</v>
      </c>
      <c r="I25" s="297">
        <f>+I24</f>
        <v>0</v>
      </c>
      <c r="J25" s="297">
        <f>+J24</f>
        <v>0</v>
      </c>
      <c r="K25" s="297">
        <f>+K24</f>
        <v>0</v>
      </c>
      <c r="L25" s="297">
        <f>+L$14/7</f>
        <v>0</v>
      </c>
      <c r="M25" s="297">
        <f>+M$14/7/2</f>
        <v>0</v>
      </c>
      <c r="N25" s="297"/>
      <c r="O25" s="297"/>
      <c r="P25" s="297"/>
      <c r="Q25" s="297"/>
      <c r="R25" s="297"/>
      <c r="S25" s="233"/>
      <c r="T25" s="233"/>
      <c r="U25" s="233"/>
      <c r="V25" s="233"/>
      <c r="W25" s="233"/>
      <c r="X25" s="233"/>
      <c r="Y25" s="297"/>
      <c r="Z25" s="297"/>
    </row>
    <row r="26" spans="1:26" x14ac:dyDescent="0.25">
      <c r="B26" s="3">
        <v>2004</v>
      </c>
      <c r="C26" s="13">
        <f t="shared" si="0"/>
        <v>0</v>
      </c>
      <c r="D26" s="297"/>
      <c r="E26" s="297"/>
      <c r="F26" s="297"/>
      <c r="G26" s="297">
        <f>+G$14/7/2</f>
        <v>0</v>
      </c>
      <c r="H26" s="297">
        <f>+H25</f>
        <v>0</v>
      </c>
      <c r="I26" s="297">
        <f>+I25</f>
        <v>0</v>
      </c>
      <c r="J26" s="297">
        <f>+J25</f>
        <v>0</v>
      </c>
      <c r="K26" s="297">
        <f>+K25</f>
        <v>0</v>
      </c>
      <c r="L26" s="297">
        <f>+L25</f>
        <v>0</v>
      </c>
      <c r="M26" s="297">
        <f>+M$14/7</f>
        <v>0</v>
      </c>
      <c r="N26" s="7">
        <f>+N$14/7/2</f>
        <v>0</v>
      </c>
      <c r="O26" s="7"/>
      <c r="P26" s="7"/>
      <c r="Q26" s="7"/>
      <c r="R26" s="7"/>
      <c r="S26" s="43"/>
      <c r="T26" s="43"/>
      <c r="U26" s="43"/>
      <c r="V26" s="43"/>
      <c r="W26" s="43"/>
      <c r="X26" s="43"/>
      <c r="Y26" s="7"/>
      <c r="Z26" s="297"/>
    </row>
    <row r="27" spans="1:26" x14ac:dyDescent="0.25">
      <c r="B27" s="3">
        <v>2005</v>
      </c>
      <c r="C27" s="13">
        <f t="shared" si="0"/>
        <v>0</v>
      </c>
      <c r="D27" s="297"/>
      <c r="E27" s="297"/>
      <c r="F27" s="297"/>
      <c r="G27" s="297"/>
      <c r="H27" s="297">
        <f>+H$14/7/2</f>
        <v>0</v>
      </c>
      <c r="I27" s="297">
        <f>+I26</f>
        <v>0</v>
      </c>
      <c r="J27" s="297">
        <f>+J26</f>
        <v>0</v>
      </c>
      <c r="K27" s="297">
        <f>+K26</f>
        <v>0</v>
      </c>
      <c r="L27" s="297">
        <f>+L26</f>
        <v>0</v>
      </c>
      <c r="M27" s="297">
        <f>+M26</f>
        <v>0</v>
      </c>
      <c r="N27" s="7">
        <f>+N$14/7</f>
        <v>0</v>
      </c>
      <c r="O27" s="7">
        <f>+O$14/7/2</f>
        <v>0</v>
      </c>
      <c r="P27" s="7"/>
      <c r="Q27" s="7"/>
      <c r="R27" s="7"/>
      <c r="S27" s="43"/>
      <c r="T27" s="43"/>
      <c r="U27" s="43"/>
      <c r="V27" s="43"/>
      <c r="W27" s="43"/>
      <c r="X27" s="43"/>
      <c r="Y27" s="7"/>
      <c r="Z27" s="297"/>
    </row>
    <row r="28" spans="1:26" x14ac:dyDescent="0.25">
      <c r="B28" s="3">
        <v>2006</v>
      </c>
      <c r="C28" s="13">
        <f t="shared" si="0"/>
        <v>0</v>
      </c>
      <c r="D28" s="297"/>
      <c r="E28" s="297"/>
      <c r="F28" s="297"/>
      <c r="G28" s="297"/>
      <c r="H28" s="297"/>
      <c r="I28" s="297">
        <f>+I$14/7/2</f>
        <v>0</v>
      </c>
      <c r="J28" s="297">
        <f>+J27</f>
        <v>0</v>
      </c>
      <c r="K28" s="297">
        <f>+K27</f>
        <v>0</v>
      </c>
      <c r="L28" s="297">
        <f>+L27</f>
        <v>0</v>
      </c>
      <c r="M28" s="297">
        <f>+M27</f>
        <v>0</v>
      </c>
      <c r="N28" s="7">
        <f>+N27</f>
        <v>0</v>
      </c>
      <c r="O28" s="7">
        <f>+O$14/7</f>
        <v>0</v>
      </c>
      <c r="P28" s="7">
        <f>+P$14/7/2</f>
        <v>0</v>
      </c>
      <c r="Q28" s="7"/>
      <c r="R28" s="7"/>
      <c r="S28" s="43"/>
      <c r="T28" s="43"/>
      <c r="U28" s="43"/>
      <c r="V28" s="43"/>
      <c r="W28" s="43"/>
      <c r="X28" s="43"/>
      <c r="Y28" s="7"/>
      <c r="Z28" s="297"/>
    </row>
    <row r="29" spans="1:26" x14ac:dyDescent="0.25">
      <c r="B29" s="3">
        <v>2007</v>
      </c>
      <c r="C29" s="13">
        <f t="shared" si="0"/>
        <v>0</v>
      </c>
      <c r="D29" s="297"/>
      <c r="E29" s="297"/>
      <c r="F29" s="297"/>
      <c r="G29" s="297"/>
      <c r="H29" s="297"/>
      <c r="I29" s="297"/>
      <c r="J29" s="297">
        <f>+J$14/7/2</f>
        <v>0</v>
      </c>
      <c r="K29" s="297">
        <f>+K28</f>
        <v>0</v>
      </c>
      <c r="L29" s="297">
        <f>+L28</f>
        <v>0</v>
      </c>
      <c r="M29" s="297">
        <f>+M28</f>
        <v>0</v>
      </c>
      <c r="N29" s="7">
        <f>+N28</f>
        <v>0</v>
      </c>
      <c r="O29" s="7">
        <f>+O28</f>
        <v>0</v>
      </c>
      <c r="P29" s="7">
        <f>+P$14/7</f>
        <v>0</v>
      </c>
      <c r="Q29" s="7">
        <f>+Q$14/7/2</f>
        <v>0</v>
      </c>
      <c r="R29" s="7"/>
      <c r="S29" s="43"/>
      <c r="T29" s="43"/>
      <c r="U29" s="43"/>
      <c r="V29" s="43"/>
      <c r="W29" s="43"/>
      <c r="X29" s="43"/>
      <c r="Y29" s="7"/>
      <c r="Z29" s="297"/>
    </row>
    <row r="30" spans="1:26" x14ac:dyDescent="0.25">
      <c r="B30" s="3">
        <v>2008</v>
      </c>
      <c r="C30" s="13">
        <f t="shared" si="0"/>
        <v>0</v>
      </c>
      <c r="D30" s="297"/>
      <c r="E30" s="297"/>
      <c r="F30" s="297"/>
      <c r="G30" s="297"/>
      <c r="H30" s="297"/>
      <c r="I30" s="297"/>
      <c r="J30" s="297"/>
      <c r="K30" s="297">
        <f>+K$14/7/2</f>
        <v>0</v>
      </c>
      <c r="L30" s="297">
        <f>+L29</f>
        <v>0</v>
      </c>
      <c r="M30" s="297">
        <f>+M29</f>
        <v>0</v>
      </c>
      <c r="N30" s="7">
        <f>+N29</f>
        <v>0</v>
      </c>
      <c r="O30" s="7">
        <f>+O29</f>
        <v>0</v>
      </c>
      <c r="P30" s="7">
        <f>+P29</f>
        <v>0</v>
      </c>
      <c r="Q30" s="7">
        <f>+Q$14/7</f>
        <v>0</v>
      </c>
      <c r="R30" s="7">
        <f>+R$14/7/2</f>
        <v>0</v>
      </c>
      <c r="S30" s="43"/>
      <c r="T30" s="43"/>
      <c r="U30" s="43"/>
      <c r="V30" s="43"/>
      <c r="W30" s="43"/>
      <c r="X30" s="43"/>
      <c r="Y30" s="7"/>
      <c r="Z30" s="297"/>
    </row>
    <row r="31" spans="1:26" x14ac:dyDescent="0.25">
      <c r="B31" s="3">
        <v>2009</v>
      </c>
      <c r="C31" s="13">
        <f t="shared" si="0"/>
        <v>0</v>
      </c>
      <c r="D31" s="297"/>
      <c r="E31" s="297"/>
      <c r="F31" s="297"/>
      <c r="G31" s="297"/>
      <c r="H31" s="297"/>
      <c r="I31" s="297"/>
      <c r="J31" s="297"/>
      <c r="K31" s="297"/>
      <c r="L31" s="297">
        <f>+L$14/7/2</f>
        <v>0</v>
      </c>
      <c r="M31" s="297">
        <f>+M30</f>
        <v>0</v>
      </c>
      <c r="N31" s="7">
        <f>+N30</f>
        <v>0</v>
      </c>
      <c r="O31" s="7">
        <f>+O30</f>
        <v>0</v>
      </c>
      <c r="P31" s="7">
        <f>+P30</f>
        <v>0</v>
      </c>
      <c r="Q31" s="7">
        <f>+Q30</f>
        <v>0</v>
      </c>
      <c r="R31" s="7">
        <f>+R$14/7</f>
        <v>0</v>
      </c>
      <c r="S31" s="43">
        <f>+S$14/7/2</f>
        <v>0</v>
      </c>
      <c r="T31" s="43"/>
      <c r="U31" s="43"/>
      <c r="V31" s="43"/>
      <c r="W31" s="43"/>
      <c r="X31" s="43"/>
      <c r="Y31" s="7"/>
      <c r="Z31" s="297"/>
    </row>
    <row r="32" spans="1:26" x14ac:dyDescent="0.25">
      <c r="A32" s="38" t="s">
        <v>59</v>
      </c>
      <c r="B32" s="3">
        <v>2010</v>
      </c>
      <c r="C32" s="13">
        <f t="shared" si="0"/>
        <v>0</v>
      </c>
      <c r="D32" s="297"/>
      <c r="E32" s="297"/>
      <c r="F32" s="297"/>
      <c r="G32" s="297"/>
      <c r="H32" s="297"/>
      <c r="I32" s="297"/>
      <c r="J32" s="297"/>
      <c r="K32" s="297"/>
      <c r="L32" s="297"/>
      <c r="M32" s="297">
        <f>+M$14/7/2</f>
        <v>0</v>
      </c>
      <c r="N32" s="7">
        <f>+N31</f>
        <v>0</v>
      </c>
      <c r="O32" s="7">
        <f>+O31</f>
        <v>0</v>
      </c>
      <c r="P32" s="7">
        <f>+P31</f>
        <v>0</v>
      </c>
      <c r="Q32" s="7">
        <f>+Q31</f>
        <v>0</v>
      </c>
      <c r="R32" s="7">
        <f>+R31</f>
        <v>0</v>
      </c>
      <c r="S32" s="43">
        <f>+S$14/7</f>
        <v>0</v>
      </c>
      <c r="T32" s="43">
        <f>+T$14/7/2</f>
        <v>0</v>
      </c>
      <c r="U32" s="43"/>
      <c r="V32" s="43"/>
      <c r="W32" s="43"/>
      <c r="X32" s="43"/>
      <c r="Y32" s="7"/>
      <c r="Z32" s="297"/>
    </row>
    <row r="33" spans="1:28" x14ac:dyDescent="0.25">
      <c r="A33" s="38"/>
      <c r="B33" s="3">
        <v>2011</v>
      </c>
      <c r="C33" s="13">
        <f t="shared" si="0"/>
        <v>0</v>
      </c>
      <c r="D33" s="297"/>
      <c r="E33" s="297"/>
      <c r="F33" s="297"/>
      <c r="G33" s="297"/>
      <c r="H33" s="297"/>
      <c r="I33" s="297"/>
      <c r="J33" s="297"/>
      <c r="K33" s="297"/>
      <c r="L33" s="297"/>
      <c r="M33" s="297"/>
      <c r="N33" s="7">
        <f>+N$14/7/2</f>
        <v>0</v>
      </c>
      <c r="O33" s="7">
        <f>+O32</f>
        <v>0</v>
      </c>
      <c r="P33" s="7">
        <f>+P32</f>
        <v>0</v>
      </c>
      <c r="Q33" s="7">
        <f>+Q32</f>
        <v>0</v>
      </c>
      <c r="R33" s="7">
        <f>+R32</f>
        <v>0</v>
      </c>
      <c r="S33" s="43">
        <f>+S32</f>
        <v>0</v>
      </c>
      <c r="T33" s="43">
        <f>+T$14/7</f>
        <v>0</v>
      </c>
      <c r="U33" s="43">
        <f>+U$14/7/2</f>
        <v>0</v>
      </c>
      <c r="V33" s="43"/>
      <c r="W33" s="43"/>
      <c r="X33" s="43"/>
      <c r="Y33" s="7"/>
      <c r="Z33" s="297"/>
    </row>
    <row r="34" spans="1:28" x14ac:dyDescent="0.25">
      <c r="A34" s="38"/>
      <c r="B34" s="3">
        <v>2012</v>
      </c>
      <c r="C34" s="13">
        <f t="shared" si="0"/>
        <v>0</v>
      </c>
      <c r="D34" s="297"/>
      <c r="E34" s="297"/>
      <c r="F34" s="297"/>
      <c r="G34" s="297"/>
      <c r="H34" s="297"/>
      <c r="I34" s="297"/>
      <c r="J34" s="297"/>
      <c r="K34" s="297"/>
      <c r="L34" s="297"/>
      <c r="M34" s="297"/>
      <c r="N34" s="7"/>
      <c r="O34" s="7">
        <f>+O$14/7/2</f>
        <v>0</v>
      </c>
      <c r="P34" s="7">
        <f>+P33</f>
        <v>0</v>
      </c>
      <c r="Q34" s="7">
        <f>+Q33</f>
        <v>0</v>
      </c>
      <c r="R34" s="7">
        <f>+R33</f>
        <v>0</v>
      </c>
      <c r="S34" s="43">
        <f>+S33</f>
        <v>0</v>
      </c>
      <c r="T34" s="43">
        <f>+T$14/7</f>
        <v>0</v>
      </c>
      <c r="U34" s="43">
        <f>+U$14/7</f>
        <v>0</v>
      </c>
      <c r="V34" s="43">
        <f>+V$14/7/2</f>
        <v>0</v>
      </c>
      <c r="W34" s="43"/>
      <c r="X34" s="43"/>
      <c r="Y34" s="7"/>
      <c r="Z34" s="297"/>
    </row>
    <row r="35" spans="1:28" x14ac:dyDescent="0.25">
      <c r="A35" s="38"/>
      <c r="B35" s="3">
        <v>2013</v>
      </c>
      <c r="C35" s="13">
        <f t="shared" si="0"/>
        <v>0</v>
      </c>
      <c r="D35" s="297"/>
      <c r="E35" s="297"/>
      <c r="F35" s="297"/>
      <c r="G35" s="297"/>
      <c r="H35" s="297"/>
      <c r="I35" s="297"/>
      <c r="J35" s="297"/>
      <c r="K35" s="297"/>
      <c r="L35" s="297"/>
      <c r="M35" s="297"/>
      <c r="N35" s="7"/>
      <c r="O35" s="7"/>
      <c r="P35" s="7">
        <f>P14/7/2</f>
        <v>0</v>
      </c>
      <c r="Q35" s="7">
        <f>Q14</f>
        <v>0</v>
      </c>
      <c r="R35" s="7">
        <f t="shared" ref="R35:U36" si="1">R34</f>
        <v>0</v>
      </c>
      <c r="S35" s="43">
        <f t="shared" si="1"/>
        <v>0</v>
      </c>
      <c r="T35" s="43">
        <f t="shared" si="1"/>
        <v>0</v>
      </c>
      <c r="U35" s="43">
        <f t="shared" si="1"/>
        <v>0</v>
      </c>
      <c r="V35" s="43">
        <f>V14/7</f>
        <v>0</v>
      </c>
      <c r="W35" s="43">
        <f>W14/7/2</f>
        <v>0</v>
      </c>
      <c r="X35" s="43"/>
      <c r="Y35" s="7"/>
      <c r="Z35" s="297"/>
    </row>
    <row r="36" spans="1:28" x14ac:dyDescent="0.25">
      <c r="A36" s="38"/>
      <c r="B36" s="3">
        <v>2014</v>
      </c>
      <c r="C36" s="13">
        <f t="shared" si="0"/>
        <v>0</v>
      </c>
      <c r="D36" s="297"/>
      <c r="E36" s="297"/>
      <c r="F36" s="297"/>
      <c r="G36" s="297"/>
      <c r="H36" s="297"/>
      <c r="I36" s="297"/>
      <c r="J36" s="297"/>
      <c r="K36" s="297"/>
      <c r="L36" s="297"/>
      <c r="M36" s="297"/>
      <c r="N36" s="7"/>
      <c r="O36" s="7"/>
      <c r="P36" s="7"/>
      <c r="Q36" s="7">
        <f>Q14/7/2</f>
        <v>0</v>
      </c>
      <c r="R36" s="7">
        <f t="shared" si="1"/>
        <v>0</v>
      </c>
      <c r="S36" s="43">
        <f t="shared" si="1"/>
        <v>0</v>
      </c>
      <c r="T36" s="43">
        <f t="shared" si="1"/>
        <v>0</v>
      </c>
      <c r="U36" s="43">
        <f t="shared" si="1"/>
        <v>0</v>
      </c>
      <c r="V36" s="43">
        <f>V35</f>
        <v>0</v>
      </c>
      <c r="W36" s="43">
        <f>W14/7</f>
        <v>0</v>
      </c>
      <c r="X36" s="43"/>
      <c r="Y36" s="7"/>
      <c r="Z36" s="297"/>
    </row>
    <row r="37" spans="1:28" x14ac:dyDescent="0.25">
      <c r="A37" s="38"/>
      <c r="B37" s="3">
        <v>2015</v>
      </c>
      <c r="C37" s="13">
        <f t="shared" si="0"/>
        <v>-31555.104285714286</v>
      </c>
      <c r="D37" s="297"/>
      <c r="E37" s="297"/>
      <c r="F37" s="297"/>
      <c r="G37" s="297"/>
      <c r="H37" s="297"/>
      <c r="I37" s="297"/>
      <c r="J37" s="297"/>
      <c r="K37" s="297"/>
      <c r="L37" s="297"/>
      <c r="M37" s="297"/>
      <c r="N37" s="7"/>
      <c r="O37" s="7"/>
      <c r="P37" s="7"/>
      <c r="Q37" s="7"/>
      <c r="R37" s="7">
        <f>R14/7/2</f>
        <v>0</v>
      </c>
      <c r="S37" s="43">
        <f>S36</f>
        <v>0</v>
      </c>
      <c r="T37" s="43">
        <f>T36</f>
        <v>0</v>
      </c>
      <c r="U37" s="43">
        <f>U36</f>
        <v>0</v>
      </c>
      <c r="V37" s="43">
        <f>V36</f>
        <v>0</v>
      </c>
      <c r="W37" s="43">
        <f>W36</f>
        <v>0</v>
      </c>
      <c r="X37" s="43">
        <f>X14/7</f>
        <v>0</v>
      </c>
      <c r="Y37" s="7">
        <f>$Y$14/7/2</f>
        <v>31555.104285714286</v>
      </c>
      <c r="Z37" s="297"/>
    </row>
    <row r="38" spans="1:28" x14ac:dyDescent="0.25">
      <c r="A38" s="38"/>
      <c r="B38" s="3">
        <v>2016</v>
      </c>
      <c r="C38" s="13">
        <f t="shared" si="0"/>
        <v>-63110.208571428571</v>
      </c>
      <c r="D38" s="297"/>
      <c r="E38" s="297"/>
      <c r="F38" s="297"/>
      <c r="G38" s="297"/>
      <c r="H38" s="297"/>
      <c r="I38" s="297"/>
      <c r="J38" s="297"/>
      <c r="K38" s="297"/>
      <c r="L38" s="297"/>
      <c r="M38" s="297"/>
      <c r="N38" s="7"/>
      <c r="O38" s="7"/>
      <c r="P38" s="7"/>
      <c r="Q38" s="7"/>
      <c r="R38" s="7"/>
      <c r="S38" s="43"/>
      <c r="T38" s="43"/>
      <c r="U38" s="43"/>
      <c r="V38" s="43"/>
      <c r="W38" s="43"/>
      <c r="X38" s="43"/>
      <c r="Y38" s="7">
        <f>$Y$14/7</f>
        <v>63110.208571428571</v>
      </c>
      <c r="Z38" s="297"/>
    </row>
    <row r="39" spans="1:28" x14ac:dyDescent="0.25">
      <c r="A39" s="38"/>
      <c r="B39" s="3">
        <v>2017</v>
      </c>
      <c r="C39" s="13">
        <f t="shared" si="0"/>
        <v>-63110.208571428571</v>
      </c>
      <c r="D39" s="297"/>
      <c r="E39" s="297"/>
      <c r="F39" s="297"/>
      <c r="G39" s="297"/>
      <c r="H39" s="297"/>
      <c r="I39" s="297"/>
      <c r="J39" s="297"/>
      <c r="K39" s="297"/>
      <c r="L39" s="297"/>
      <c r="M39" s="297"/>
      <c r="N39" s="7"/>
      <c r="O39" s="7"/>
      <c r="P39" s="7"/>
      <c r="Q39" s="7"/>
      <c r="R39" s="7"/>
      <c r="S39" s="43"/>
      <c r="T39" s="43"/>
      <c r="U39" s="43"/>
      <c r="V39" s="43"/>
      <c r="W39" s="43"/>
      <c r="X39" s="43"/>
      <c r="Y39" s="7">
        <f>$Y$14/7</f>
        <v>63110.208571428571</v>
      </c>
      <c r="Z39" s="297"/>
    </row>
    <row r="40" spans="1:28" x14ac:dyDescent="0.25">
      <c r="A40" s="38"/>
      <c r="B40" s="3">
        <v>2018</v>
      </c>
      <c r="C40" s="13">
        <f>-SUM(D40:AB40)</f>
        <v>-63110.208571428571</v>
      </c>
      <c r="D40" s="297"/>
      <c r="E40" s="297"/>
      <c r="F40" s="297"/>
      <c r="G40" s="297"/>
      <c r="H40" s="297"/>
      <c r="I40" s="297"/>
      <c r="J40" s="297"/>
      <c r="K40" s="297"/>
      <c r="L40" s="297"/>
      <c r="M40" s="297"/>
      <c r="N40" s="7"/>
      <c r="O40" s="7"/>
      <c r="P40" s="7"/>
      <c r="Q40" s="7"/>
      <c r="R40" s="7"/>
      <c r="S40" s="43"/>
      <c r="T40" s="43"/>
      <c r="U40" s="43"/>
      <c r="V40" s="43"/>
      <c r="W40" s="43"/>
      <c r="X40" s="43"/>
      <c r="Y40" s="7">
        <f>$Y$14/7</f>
        <v>63110.208571428571</v>
      </c>
      <c r="Z40" s="297"/>
    </row>
    <row r="41" spans="1:28" x14ac:dyDescent="0.25">
      <c r="A41" s="38"/>
      <c r="B41" s="3">
        <v>2019</v>
      </c>
      <c r="C41" s="13">
        <f>-SUM(D41:AB41)</f>
        <v>-63110.208571428571</v>
      </c>
      <c r="D41" s="297"/>
      <c r="E41" s="297"/>
      <c r="F41" s="297"/>
      <c r="G41" s="297"/>
      <c r="H41" s="297"/>
      <c r="I41" s="297"/>
      <c r="J41" s="297"/>
      <c r="K41" s="297"/>
      <c r="L41" s="297"/>
      <c r="M41" s="297"/>
      <c r="N41" s="7"/>
      <c r="O41" s="7"/>
      <c r="P41" s="7"/>
      <c r="Q41" s="7"/>
      <c r="R41" s="7"/>
      <c r="S41" s="43"/>
      <c r="T41" s="43"/>
      <c r="U41" s="43"/>
      <c r="V41" s="43"/>
      <c r="W41" s="43"/>
      <c r="X41" s="43"/>
      <c r="Y41" s="7">
        <f>$Y$14/7</f>
        <v>63110.208571428571</v>
      </c>
      <c r="Z41" s="297"/>
    </row>
    <row r="42" spans="1:28" x14ac:dyDescent="0.25">
      <c r="A42" s="38"/>
      <c r="B42" s="3">
        <v>2020</v>
      </c>
      <c r="C42" s="13">
        <f t="shared" ref="C42:C44" si="2">-SUM(D42:AB42)</f>
        <v>-63110.208571428571</v>
      </c>
      <c r="D42" s="297"/>
      <c r="E42" s="297"/>
      <c r="F42" s="297"/>
      <c r="G42" s="297"/>
      <c r="H42" s="297"/>
      <c r="I42" s="297"/>
      <c r="J42" s="297"/>
      <c r="K42" s="297"/>
      <c r="L42" s="297"/>
      <c r="M42" s="297"/>
      <c r="N42" s="7"/>
      <c r="O42" s="7"/>
      <c r="P42" s="7"/>
      <c r="Q42" s="7"/>
      <c r="R42" s="7"/>
      <c r="S42" s="43"/>
      <c r="T42" s="43"/>
      <c r="U42" s="43"/>
      <c r="V42" s="43"/>
      <c r="W42" s="43"/>
      <c r="X42" s="43"/>
      <c r="Y42" s="7">
        <f t="shared" ref="Y42:Y43" si="3">$Y$14/7</f>
        <v>63110.208571428571</v>
      </c>
      <c r="Z42" s="297"/>
    </row>
    <row r="43" spans="1:28" x14ac:dyDescent="0.25">
      <c r="A43" s="38"/>
      <c r="B43" s="3">
        <v>2021</v>
      </c>
      <c r="C43" s="13">
        <f t="shared" si="2"/>
        <v>-63110.208571428571</v>
      </c>
      <c r="D43" s="297"/>
      <c r="E43" s="297"/>
      <c r="F43" s="297"/>
      <c r="G43" s="297"/>
      <c r="H43" s="297"/>
      <c r="I43" s="297"/>
      <c r="J43" s="297"/>
      <c r="K43" s="297"/>
      <c r="L43" s="297"/>
      <c r="M43" s="297"/>
      <c r="N43" s="7"/>
      <c r="O43" s="7"/>
      <c r="P43" s="7"/>
      <c r="Q43" s="7"/>
      <c r="R43" s="7"/>
      <c r="S43" s="43"/>
      <c r="T43" s="43"/>
      <c r="U43" s="43"/>
      <c r="V43" s="43"/>
      <c r="W43" s="43"/>
      <c r="X43" s="43"/>
      <c r="Y43" s="7">
        <f t="shared" si="3"/>
        <v>63110.208571428571</v>
      </c>
      <c r="Z43" s="297"/>
    </row>
    <row r="44" spans="1:28" x14ac:dyDescent="0.25">
      <c r="A44" s="38"/>
      <c r="B44" s="3">
        <v>2022</v>
      </c>
      <c r="C44" s="13">
        <f t="shared" si="2"/>
        <v>-31555.104285714286</v>
      </c>
      <c r="D44" s="297"/>
      <c r="E44" s="297"/>
      <c r="F44" s="297"/>
      <c r="G44" s="297"/>
      <c r="H44" s="297"/>
      <c r="I44" s="297"/>
      <c r="J44" s="297"/>
      <c r="K44" s="297"/>
      <c r="L44" s="297"/>
      <c r="M44" s="297"/>
      <c r="N44" s="7"/>
      <c r="O44" s="7"/>
      <c r="P44" s="7"/>
      <c r="Q44" s="7"/>
      <c r="R44" s="7"/>
      <c r="S44" s="43"/>
      <c r="T44" s="43"/>
      <c r="U44" s="43"/>
      <c r="V44" s="43"/>
      <c r="W44" s="43"/>
      <c r="X44" s="43"/>
      <c r="Y44" s="7">
        <f>$Y$14/7/2</f>
        <v>31555.104285714286</v>
      </c>
      <c r="Z44" s="297"/>
    </row>
    <row r="45" spans="1:28" x14ac:dyDescent="0.25">
      <c r="A45" s="38"/>
      <c r="B45" s="3"/>
      <c r="C45" s="13"/>
      <c r="D45" s="297"/>
      <c r="E45" s="297"/>
      <c r="F45" s="297"/>
      <c r="G45" s="297"/>
      <c r="H45" s="297"/>
      <c r="I45" s="297"/>
      <c r="J45" s="297"/>
      <c r="K45" s="297"/>
      <c r="L45" s="297"/>
      <c r="M45" s="297"/>
      <c r="N45" s="297"/>
      <c r="O45" s="297"/>
      <c r="P45" s="297"/>
      <c r="Q45" s="297"/>
      <c r="R45" s="297"/>
      <c r="S45" s="233"/>
      <c r="T45" s="233"/>
      <c r="U45" s="233"/>
      <c r="V45" s="233"/>
      <c r="W45" s="233"/>
      <c r="X45" s="233"/>
      <c r="Y45" s="297"/>
      <c r="Z45" s="297"/>
    </row>
    <row r="46" spans="1:28" x14ac:dyDescent="0.25">
      <c r="A46" s="38" t="s">
        <v>62</v>
      </c>
      <c r="B46" s="343">
        <f>SUM(N46:AB46)</f>
        <v>0</v>
      </c>
      <c r="C46" s="334">
        <f>SUM(C16:C45)</f>
        <v>-441771.45999999996</v>
      </c>
      <c r="D46" s="330">
        <f t="shared" ref="D46:N46" si="4">-SUM(D16:D45)+D14</f>
        <v>0</v>
      </c>
      <c r="E46" s="330">
        <f t="shared" si="4"/>
        <v>0</v>
      </c>
      <c r="F46" s="330">
        <f t="shared" si="4"/>
        <v>0</v>
      </c>
      <c r="G46" s="330">
        <f t="shared" si="4"/>
        <v>0</v>
      </c>
      <c r="H46" s="330">
        <f t="shared" si="4"/>
        <v>0</v>
      </c>
      <c r="I46" s="330">
        <f t="shared" si="4"/>
        <v>0</v>
      </c>
      <c r="J46" s="330">
        <f t="shared" si="4"/>
        <v>0</v>
      </c>
      <c r="K46" s="330">
        <f t="shared" si="4"/>
        <v>0</v>
      </c>
      <c r="L46" s="330">
        <f t="shared" si="4"/>
        <v>0</v>
      </c>
      <c r="M46" s="330">
        <f t="shared" si="4"/>
        <v>0</v>
      </c>
      <c r="N46" s="330">
        <f t="shared" si="4"/>
        <v>0</v>
      </c>
      <c r="O46" s="330">
        <f t="shared" ref="O46:AB46" si="5">-SUM(O16:O45)+O14</f>
        <v>0</v>
      </c>
      <c r="P46" s="330">
        <f t="shared" si="5"/>
        <v>0</v>
      </c>
      <c r="Q46" s="330">
        <f t="shared" si="5"/>
        <v>0</v>
      </c>
      <c r="R46" s="330">
        <f t="shared" si="5"/>
        <v>0</v>
      </c>
      <c r="S46" s="330">
        <f t="shared" si="5"/>
        <v>0</v>
      </c>
      <c r="T46" s="330">
        <f t="shared" si="5"/>
        <v>0</v>
      </c>
      <c r="U46" s="330">
        <f t="shared" si="5"/>
        <v>0</v>
      </c>
      <c r="V46" s="330">
        <f t="shared" si="5"/>
        <v>0</v>
      </c>
      <c r="W46" s="330">
        <f t="shared" si="5"/>
        <v>0</v>
      </c>
      <c r="X46" s="330">
        <f t="shared" si="5"/>
        <v>0</v>
      </c>
      <c r="Y46" s="330">
        <f t="shared" si="5"/>
        <v>0</v>
      </c>
      <c r="Z46" s="330">
        <f t="shared" si="5"/>
        <v>0</v>
      </c>
      <c r="AA46" s="330">
        <f t="shared" si="5"/>
        <v>0</v>
      </c>
      <c r="AB46" s="330">
        <f t="shared" si="5"/>
        <v>0</v>
      </c>
    </row>
    <row r="47" spans="1:28" x14ac:dyDescent="0.25">
      <c r="A47" s="38"/>
      <c r="B47" s="3"/>
      <c r="C47" s="299"/>
      <c r="D47" s="297"/>
      <c r="E47" s="297"/>
      <c r="F47" s="297"/>
      <c r="G47" s="297"/>
      <c r="H47" s="297"/>
      <c r="I47" s="297"/>
      <c r="J47" s="297"/>
      <c r="K47" s="297"/>
      <c r="L47" s="297"/>
      <c r="M47" s="297"/>
      <c r="N47" s="297"/>
      <c r="O47" s="297"/>
      <c r="P47" s="297"/>
      <c r="Q47" s="297"/>
      <c r="R47" s="297"/>
      <c r="S47" s="297"/>
      <c r="T47" s="297"/>
      <c r="U47" s="297"/>
      <c r="V47" s="297"/>
      <c r="W47" s="297"/>
      <c r="X47" s="297"/>
      <c r="Y47" s="297"/>
      <c r="Z47" s="297"/>
    </row>
    <row r="48" spans="1:28" x14ac:dyDescent="0.25">
      <c r="A48" s="39" t="s">
        <v>63</v>
      </c>
      <c r="B48" s="30">
        <f>SUM(D46:X46)</f>
        <v>0</v>
      </c>
      <c r="C48" s="30">
        <f>+C14+C46</f>
        <v>0</v>
      </c>
      <c r="D48" s="297"/>
      <c r="E48" s="297"/>
      <c r="F48" s="297"/>
      <c r="G48" s="297"/>
      <c r="H48" s="297"/>
      <c r="I48" s="297"/>
      <c r="J48" s="297"/>
      <c r="K48" s="297"/>
      <c r="L48" s="297"/>
      <c r="M48" s="297"/>
      <c r="N48" s="297"/>
      <c r="O48" s="297"/>
      <c r="P48" s="297"/>
      <c r="Q48" s="297"/>
      <c r="R48" s="297"/>
      <c r="S48" s="297"/>
      <c r="T48" s="297"/>
      <c r="U48" s="297"/>
      <c r="V48" s="297"/>
      <c r="W48" s="297"/>
      <c r="X48" s="297"/>
      <c r="Y48" s="297"/>
      <c r="Z48" s="297"/>
    </row>
    <row r="49" spans="1:26" x14ac:dyDescent="0.25">
      <c r="A49" s="38"/>
      <c r="B49" s="275"/>
      <c r="C49" s="3"/>
      <c r="D49" s="297"/>
      <c r="E49" s="297"/>
      <c r="F49" s="297"/>
      <c r="G49" s="297"/>
      <c r="H49" s="297"/>
      <c r="I49" s="297"/>
      <c r="J49" s="297"/>
      <c r="K49" s="297"/>
      <c r="L49" s="297"/>
      <c r="M49" s="297"/>
      <c r="N49" s="297"/>
      <c r="O49" s="297"/>
      <c r="P49" s="297"/>
      <c r="Q49" s="297"/>
      <c r="R49" s="297"/>
      <c r="S49" s="297"/>
      <c r="T49" s="297"/>
      <c r="U49" s="297"/>
      <c r="V49" s="297"/>
      <c r="W49" s="297"/>
      <c r="X49" s="297"/>
      <c r="Y49" s="297"/>
      <c r="Z49" s="297"/>
    </row>
    <row r="50" spans="1:26" x14ac:dyDescent="0.25">
      <c r="B50" s="3"/>
      <c r="C50" s="3"/>
      <c r="D50" s="297"/>
      <c r="E50" s="297"/>
      <c r="F50" s="297"/>
      <c r="G50" s="297"/>
      <c r="H50" s="297"/>
      <c r="I50" s="297"/>
      <c r="J50" s="297"/>
      <c r="K50" s="297"/>
      <c r="L50" s="297"/>
      <c r="M50" s="297"/>
      <c r="N50" s="297"/>
      <c r="O50" s="297"/>
      <c r="P50" s="297"/>
      <c r="Q50" s="297"/>
      <c r="R50" s="297"/>
      <c r="S50" s="297"/>
      <c r="T50" s="297"/>
      <c r="U50" s="297"/>
      <c r="V50" s="297"/>
      <c r="W50" s="297"/>
      <c r="X50" s="297"/>
      <c r="Y50" s="297"/>
      <c r="Z50" s="297"/>
    </row>
    <row r="51" spans="1:26" x14ac:dyDescent="0.25">
      <c r="A51" s="3"/>
      <c r="B51" s="3"/>
      <c r="C51" s="3"/>
      <c r="E51" s="297"/>
      <c r="F51" s="301"/>
      <c r="G51" s="301"/>
      <c r="H51" s="301"/>
      <c r="I51" s="301"/>
      <c r="J51" s="301"/>
      <c r="K51" s="301"/>
      <c r="L51" s="301"/>
      <c r="M51" s="301"/>
      <c r="N51" s="297">
        <f>SUM(E32:E51)</f>
        <v>0</v>
      </c>
      <c r="O51" s="301"/>
      <c r="P51" s="301"/>
      <c r="Q51" s="301"/>
      <c r="R51" s="301"/>
      <c r="S51" s="301"/>
      <c r="Y51" s="297"/>
      <c r="Z51" s="297"/>
    </row>
    <row r="52" spans="1:26" x14ac:dyDescent="0.25">
      <c r="A52" s="3"/>
      <c r="B52" s="36"/>
      <c r="C52" s="3"/>
      <c r="E52" s="301"/>
      <c r="F52" s="301"/>
      <c r="G52" s="301"/>
      <c r="H52" s="301"/>
      <c r="I52" s="301"/>
      <c r="J52" s="301"/>
      <c r="K52" s="301"/>
      <c r="L52" s="301"/>
      <c r="M52" s="301"/>
      <c r="N52" s="301"/>
      <c r="O52" s="301"/>
      <c r="P52" s="301"/>
      <c r="Q52" s="301"/>
      <c r="R52" s="301"/>
      <c r="S52" s="301"/>
      <c r="Y52" s="297"/>
      <c r="Z52" s="297"/>
    </row>
    <row r="53" spans="1:26" x14ac:dyDescent="0.25">
      <c r="A53" s="3"/>
      <c r="B53" s="3"/>
      <c r="E53" s="301"/>
      <c r="F53" s="301"/>
      <c r="G53" s="301"/>
      <c r="H53" s="301"/>
      <c r="I53" s="301"/>
      <c r="J53" s="301"/>
      <c r="K53" s="301"/>
      <c r="L53" s="301"/>
      <c r="M53" s="301"/>
      <c r="N53" s="301"/>
      <c r="O53" s="301"/>
      <c r="P53" s="301"/>
      <c r="Q53" s="301"/>
      <c r="R53" s="301"/>
      <c r="S53" s="301"/>
    </row>
    <row r="54" spans="1:26" x14ac:dyDescent="0.25">
      <c r="B54" s="3"/>
      <c r="E54" s="301"/>
      <c r="F54" s="301"/>
      <c r="G54" s="301"/>
      <c r="H54" s="301"/>
      <c r="I54" s="301"/>
      <c r="J54" s="301"/>
      <c r="K54" s="301"/>
      <c r="L54" s="301"/>
      <c r="M54" s="301"/>
      <c r="N54" s="301"/>
      <c r="O54" s="301"/>
      <c r="P54" s="301"/>
      <c r="Q54" s="301"/>
      <c r="R54" s="301"/>
      <c r="S54" s="301"/>
    </row>
    <row r="55" spans="1:26" x14ac:dyDescent="0.25">
      <c r="E55" s="301"/>
      <c r="F55" s="301"/>
      <c r="G55" s="301"/>
      <c r="H55" s="301"/>
      <c r="I55" s="301"/>
      <c r="J55" s="301"/>
      <c r="K55" s="301"/>
      <c r="L55" s="301"/>
      <c r="M55" s="301"/>
      <c r="N55" s="301"/>
      <c r="O55" s="301"/>
      <c r="P55" s="301"/>
      <c r="Q55" s="301"/>
      <c r="R55" s="301"/>
      <c r="S55" s="301"/>
    </row>
    <row r="56" spans="1:26" x14ac:dyDescent="0.25">
      <c r="E56" s="301"/>
      <c r="F56" s="301"/>
      <c r="G56" s="301"/>
      <c r="H56" s="301"/>
      <c r="I56" s="301"/>
      <c r="J56" s="301"/>
      <c r="K56" s="301"/>
      <c r="L56" s="301"/>
      <c r="M56" s="301"/>
      <c r="N56" s="301"/>
      <c r="O56" s="301"/>
      <c r="P56" s="301"/>
      <c r="Q56" s="301"/>
      <c r="R56" s="301"/>
      <c r="S56" s="301"/>
    </row>
    <row r="57" spans="1:26" x14ac:dyDescent="0.25">
      <c r="E57" s="301"/>
      <c r="F57" s="301"/>
      <c r="G57" s="301"/>
      <c r="H57" s="301"/>
      <c r="I57" s="301"/>
      <c r="J57" s="301"/>
      <c r="K57" s="301"/>
      <c r="L57" s="301"/>
      <c r="M57" s="301"/>
      <c r="N57" s="301"/>
      <c r="O57" s="301"/>
      <c r="P57" s="301"/>
      <c r="Q57" s="301"/>
      <c r="R57" s="301"/>
      <c r="S57" s="301"/>
    </row>
    <row r="58" spans="1:26" x14ac:dyDescent="0.25">
      <c r="E58" s="301"/>
      <c r="F58" s="301"/>
      <c r="G58" s="301"/>
      <c r="H58" s="301"/>
      <c r="I58" s="301"/>
      <c r="J58" s="301"/>
      <c r="K58" s="301"/>
      <c r="L58" s="301"/>
      <c r="M58" s="301"/>
      <c r="N58" s="301"/>
      <c r="O58" s="301"/>
      <c r="P58" s="301"/>
      <c r="Q58" s="301"/>
      <c r="R58" s="301"/>
      <c r="S58" s="301"/>
    </row>
    <row r="59" spans="1:26" x14ac:dyDescent="0.25">
      <c r="E59" s="301"/>
      <c r="F59" s="301"/>
      <c r="G59" s="301"/>
      <c r="H59" s="301"/>
      <c r="I59" s="301"/>
      <c r="J59" s="301"/>
      <c r="K59" s="301"/>
      <c r="L59" s="301"/>
      <c r="M59" s="301"/>
      <c r="N59" s="301"/>
      <c r="O59" s="301"/>
      <c r="P59" s="301"/>
      <c r="Q59" s="301"/>
      <c r="R59" s="301"/>
      <c r="S59" s="301"/>
    </row>
    <row r="60" spans="1:26" x14ac:dyDescent="0.25">
      <c r="E60" s="301"/>
      <c r="F60" s="301"/>
      <c r="G60" s="301"/>
      <c r="H60" s="301"/>
      <c r="I60" s="301"/>
      <c r="J60" s="301"/>
      <c r="K60" s="301"/>
      <c r="L60" s="301"/>
      <c r="M60" s="301"/>
      <c r="N60" s="301"/>
      <c r="O60" s="301"/>
      <c r="P60" s="301"/>
      <c r="Q60" s="301"/>
      <c r="R60" s="301"/>
      <c r="S60" s="301"/>
    </row>
    <row r="61" spans="1:26" x14ac:dyDescent="0.25">
      <c r="E61" s="301"/>
      <c r="F61" s="301"/>
      <c r="G61" s="301"/>
      <c r="H61" s="301"/>
      <c r="I61" s="301"/>
      <c r="J61" s="301"/>
      <c r="K61" s="301"/>
      <c r="L61" s="301"/>
      <c r="M61" s="301"/>
      <c r="N61" s="301"/>
      <c r="O61" s="301"/>
      <c r="P61" s="301"/>
      <c r="Q61" s="301"/>
      <c r="R61" s="301"/>
      <c r="S61" s="301"/>
    </row>
    <row r="62" spans="1:26" x14ac:dyDescent="0.25">
      <c r="E62" s="301"/>
      <c r="F62" s="301"/>
      <c r="G62" s="301"/>
      <c r="H62" s="301"/>
      <c r="I62" s="301"/>
      <c r="J62" s="301"/>
      <c r="K62" s="301"/>
      <c r="L62" s="301"/>
      <c r="M62" s="301"/>
      <c r="N62" s="301"/>
      <c r="O62" s="301"/>
      <c r="P62" s="301"/>
      <c r="Q62" s="301"/>
      <c r="R62" s="301"/>
      <c r="S62" s="301"/>
    </row>
  </sheetData>
  <sortState xmlns:xlrd2="http://schemas.microsoft.com/office/spreadsheetml/2017/richdata2" ref="A11:B11">
    <sortCondition ref="B11"/>
  </sortState>
  <pageMargins left="0.7" right="0.7" top="0.75" bottom="0.75" header="0.3" footer="0.3"/>
  <pageSetup scale="69" orientation="landscape" horizontalDpi="4294967294" verticalDpi="4294967294" r:id="rId1"/>
  <headerFooter>
    <oddFooter>&amp;Z&amp;F&amp;RPage &amp;P</oddFooter>
  </headerFooter>
</worksheet>
</file>

<file path=xl/worksheets/sheet1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300-000000000000}">
  <sheetPr codeName="Sheet167">
    <tabColor theme="6" tint="-0.249977111117893"/>
    <pageSetUpPr fitToPage="1"/>
  </sheetPr>
  <dimension ref="A1:AE62"/>
  <sheetViews>
    <sheetView workbookViewId="0"/>
  </sheetViews>
  <sheetFormatPr defaultColWidth="8.85546875" defaultRowHeight="15" x14ac:dyDescent="0.25"/>
  <cols>
    <col min="1" max="1" width="20.85546875" customWidth="1"/>
    <col min="2" max="2" width="8.7109375" customWidth="1"/>
    <col min="3" max="3" width="12.85546875" customWidth="1"/>
    <col min="4" max="12" width="7.42578125" hidden="1" customWidth="1"/>
    <col min="13" max="13" width="7.5703125" hidden="1" customWidth="1"/>
    <col min="14" max="25" width="10.42578125" customWidth="1"/>
  </cols>
  <sheetData>
    <row r="1" spans="1:31" x14ac:dyDescent="0.25">
      <c r="A1" s="11" t="s">
        <v>10</v>
      </c>
      <c r="O1" t="s">
        <v>647</v>
      </c>
    </row>
    <row r="2" spans="1:31" x14ac:dyDescent="0.25">
      <c r="A2" s="9" t="s">
        <v>438</v>
      </c>
    </row>
    <row r="3" spans="1:31" x14ac:dyDescent="0.25">
      <c r="A3" s="9" t="s">
        <v>918</v>
      </c>
    </row>
    <row r="4" spans="1:31" x14ac:dyDescent="0.25">
      <c r="R4" s="40" t="s">
        <v>4</v>
      </c>
      <c r="S4" s="41"/>
      <c r="T4" s="40" t="s">
        <v>8</v>
      </c>
    </row>
    <row r="5" spans="1:31" x14ac:dyDescent="0.25">
      <c r="A5" s="10" t="s">
        <v>9</v>
      </c>
      <c r="B5" s="12" t="s">
        <v>64</v>
      </c>
      <c r="C5" s="12" t="s">
        <v>12</v>
      </c>
      <c r="R5" s="42" t="s">
        <v>2</v>
      </c>
      <c r="S5" s="42" t="s">
        <v>60</v>
      </c>
      <c r="T5" s="42" t="s">
        <v>7</v>
      </c>
    </row>
    <row r="6" spans="1:31" x14ac:dyDescent="0.25">
      <c r="B6" s="3"/>
      <c r="R6" s="3"/>
    </row>
    <row r="7" spans="1:31" x14ac:dyDescent="0.25">
      <c r="A7" t="str">
        <f>SUMMARY!B233</f>
        <v>MODULA LIFT -VERTICAL STORAGE SYSTEM</v>
      </c>
      <c r="B7" s="212">
        <v>843</v>
      </c>
      <c r="C7" s="214" t="str">
        <f>SUMMARY!C233</f>
        <v>MX75 -9700</v>
      </c>
      <c r="D7" s="293"/>
      <c r="E7" s="293"/>
      <c r="F7" s="293"/>
      <c r="G7" s="293"/>
      <c r="H7" s="293"/>
      <c r="I7" s="293"/>
      <c r="J7" s="293"/>
      <c r="K7" s="293"/>
      <c r="L7" s="293"/>
      <c r="M7" s="293"/>
      <c r="N7" s="293"/>
      <c r="O7" s="294"/>
      <c r="P7" s="6"/>
      <c r="Q7" s="6"/>
      <c r="R7" s="13">
        <f>+C14</f>
        <v>112500</v>
      </c>
      <c r="S7" s="13">
        <f>+-C46</f>
        <v>112499.99999999999</v>
      </c>
      <c r="T7" s="13">
        <f>+R7-S7</f>
        <v>0</v>
      </c>
    </row>
    <row r="8" spans="1:31" x14ac:dyDescent="0.25">
      <c r="A8" s="3"/>
      <c r="B8" s="3"/>
      <c r="D8" s="293"/>
      <c r="E8" s="293"/>
      <c r="F8" s="293"/>
      <c r="G8" s="293"/>
      <c r="H8" s="293"/>
      <c r="I8" s="293"/>
      <c r="J8" s="293"/>
      <c r="K8" s="293"/>
      <c r="L8" s="293"/>
      <c r="M8" s="293"/>
      <c r="N8" s="293"/>
      <c r="O8" s="294"/>
      <c r="P8" s="6"/>
      <c r="Q8" s="6"/>
    </row>
    <row r="9" spans="1:31" x14ac:dyDescent="0.25">
      <c r="A9" s="2"/>
      <c r="B9" s="3"/>
      <c r="D9" s="293"/>
      <c r="E9" s="293"/>
      <c r="F9" s="293"/>
      <c r="G9" s="293"/>
      <c r="H9" s="293"/>
      <c r="I9" s="293"/>
      <c r="J9" s="293"/>
      <c r="K9" s="293"/>
      <c r="L9" s="293"/>
      <c r="M9" s="293"/>
      <c r="N9" s="293"/>
      <c r="O9" s="294"/>
      <c r="P9" s="6"/>
      <c r="Q9" s="6"/>
    </row>
    <row r="10" spans="1:31" x14ac:dyDescent="0.25">
      <c r="B10" s="3"/>
    </row>
    <row r="11" spans="1:31" x14ac:dyDescent="0.25">
      <c r="A11" s="686" t="s">
        <v>66</v>
      </c>
      <c r="B11" s="212" t="s">
        <v>78</v>
      </c>
      <c r="C11" s="214"/>
    </row>
    <row r="12" spans="1:31" x14ac:dyDescent="0.25">
      <c r="B12" s="28"/>
      <c r="C12" s="2"/>
    </row>
    <row r="13" spans="1:31" x14ac:dyDescent="0.25">
      <c r="A13" s="9" t="s">
        <v>5</v>
      </c>
      <c r="C13" s="31" t="s">
        <v>3</v>
      </c>
      <c r="D13" s="32">
        <v>1994</v>
      </c>
      <c r="E13" s="32">
        <v>1995</v>
      </c>
      <c r="F13" s="32">
        <v>1996</v>
      </c>
      <c r="G13" s="32">
        <v>1997</v>
      </c>
      <c r="H13" s="32">
        <v>1998</v>
      </c>
      <c r="I13" s="32">
        <v>1999</v>
      </c>
      <c r="J13" s="32">
        <v>2000</v>
      </c>
      <c r="K13" s="32">
        <v>2001</v>
      </c>
      <c r="L13" s="32">
        <v>2002</v>
      </c>
      <c r="M13" s="32">
        <v>2003</v>
      </c>
      <c r="N13" s="32">
        <v>2004</v>
      </c>
      <c r="O13" s="32">
        <v>2005</v>
      </c>
      <c r="P13" s="32">
        <v>2006</v>
      </c>
      <c r="Q13" s="32">
        <v>2007</v>
      </c>
      <c r="R13" s="32">
        <v>2008</v>
      </c>
      <c r="S13" s="32">
        <v>2009</v>
      </c>
      <c r="T13" s="32">
        <v>2010</v>
      </c>
      <c r="U13" s="32">
        <v>2011</v>
      </c>
      <c r="V13" s="32">
        <v>2012</v>
      </c>
      <c r="W13" s="32">
        <v>2013</v>
      </c>
      <c r="X13" s="32">
        <v>2014</v>
      </c>
      <c r="Y13" s="328">
        <v>2015</v>
      </c>
      <c r="Z13" s="32">
        <v>2016</v>
      </c>
      <c r="AA13" s="328">
        <v>2017</v>
      </c>
      <c r="AB13" s="32">
        <v>2018</v>
      </c>
      <c r="AC13" s="328">
        <v>2019</v>
      </c>
      <c r="AD13" s="32">
        <v>2020</v>
      </c>
      <c r="AE13" s="328">
        <v>2021</v>
      </c>
    </row>
    <row r="14" spans="1:31" x14ac:dyDescent="0.25">
      <c r="A14" s="9" t="s">
        <v>73</v>
      </c>
      <c r="C14" s="295">
        <f>SUM(D14:Y14)</f>
        <v>112500</v>
      </c>
      <c r="D14" s="233">
        <v>0</v>
      </c>
      <c r="E14" s="233">
        <v>0</v>
      </c>
      <c r="F14" s="233">
        <v>0</v>
      </c>
      <c r="G14" s="233">
        <v>0</v>
      </c>
      <c r="H14" s="233">
        <v>0</v>
      </c>
      <c r="I14" s="233">
        <v>0</v>
      </c>
      <c r="J14" s="233">
        <v>0</v>
      </c>
      <c r="K14" s="233">
        <v>0</v>
      </c>
      <c r="L14" s="233">
        <v>0</v>
      </c>
      <c r="M14" s="233">
        <v>0</v>
      </c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7">
        <f>31500+73500+7500</f>
        <v>112500</v>
      </c>
    </row>
    <row r="15" spans="1:31" x14ac:dyDescent="0.25">
      <c r="A15" s="34"/>
      <c r="B15" s="2"/>
      <c r="C15" s="2"/>
      <c r="S15" s="233"/>
      <c r="T15" s="233"/>
      <c r="U15" s="233"/>
      <c r="V15" s="233"/>
      <c r="W15" s="233"/>
      <c r="X15" s="233"/>
    </row>
    <row r="16" spans="1:31" x14ac:dyDescent="0.25">
      <c r="A16" s="9" t="s">
        <v>6</v>
      </c>
      <c r="B16" s="3">
        <v>1994</v>
      </c>
      <c r="C16" s="13">
        <f>-SUM(D16:Y16)</f>
        <v>0</v>
      </c>
      <c r="D16" s="297">
        <f>+D$14/7/2</f>
        <v>0</v>
      </c>
      <c r="E16" s="297"/>
      <c r="F16" s="297"/>
      <c r="G16" s="297"/>
      <c r="H16" s="297"/>
      <c r="I16" s="297"/>
      <c r="J16" s="297"/>
      <c r="K16" s="297"/>
      <c r="L16" s="297"/>
      <c r="M16" s="297"/>
      <c r="N16" s="297"/>
      <c r="O16" s="297"/>
      <c r="P16" s="297"/>
      <c r="Q16" s="297"/>
      <c r="R16" s="297"/>
      <c r="S16" s="233"/>
      <c r="T16" s="233"/>
      <c r="U16" s="233"/>
      <c r="V16" s="233"/>
      <c r="W16" s="233"/>
      <c r="X16" s="233"/>
      <c r="Y16" s="297"/>
      <c r="Z16" s="297"/>
    </row>
    <row r="17" spans="1:26" x14ac:dyDescent="0.25">
      <c r="B17" s="3">
        <v>1995</v>
      </c>
      <c r="C17" s="13">
        <f t="shared" ref="C17:C39" si="0">-SUM(D17:Y17)</f>
        <v>0</v>
      </c>
      <c r="D17" s="297">
        <f>+D$14/7</f>
        <v>0</v>
      </c>
      <c r="E17" s="297">
        <f>+E$14/7/2</f>
        <v>0</v>
      </c>
      <c r="F17" s="297"/>
      <c r="G17" s="297"/>
      <c r="H17" s="297"/>
      <c r="I17" s="297"/>
      <c r="J17" s="297"/>
      <c r="K17" s="297"/>
      <c r="L17" s="297"/>
      <c r="M17" s="297"/>
      <c r="N17" s="297"/>
      <c r="O17" s="297"/>
      <c r="P17" s="297"/>
      <c r="Q17" s="297"/>
      <c r="R17" s="297"/>
      <c r="S17" s="233"/>
      <c r="T17" s="233"/>
      <c r="U17" s="233"/>
      <c r="V17" s="233"/>
      <c r="W17" s="233"/>
      <c r="X17" s="233"/>
      <c r="Y17" s="297"/>
      <c r="Z17" s="297"/>
    </row>
    <row r="18" spans="1:26" x14ac:dyDescent="0.25">
      <c r="B18" s="3">
        <v>1996</v>
      </c>
      <c r="C18" s="13">
        <f t="shared" si="0"/>
        <v>0</v>
      </c>
      <c r="D18" s="297">
        <f>+D17</f>
        <v>0</v>
      </c>
      <c r="E18" s="297">
        <f>+E$14/7</f>
        <v>0</v>
      </c>
      <c r="F18" s="297">
        <f>+F$14/7/2</f>
        <v>0</v>
      </c>
      <c r="G18" s="297"/>
      <c r="H18" s="297"/>
      <c r="I18" s="297"/>
      <c r="J18" s="297"/>
      <c r="K18" s="297"/>
      <c r="L18" s="297"/>
      <c r="M18" s="297"/>
      <c r="N18" s="297"/>
      <c r="O18" s="297"/>
      <c r="P18" s="297"/>
      <c r="Q18" s="297"/>
      <c r="R18" s="297"/>
      <c r="S18" s="233"/>
      <c r="T18" s="233"/>
      <c r="U18" s="233"/>
      <c r="V18" s="233"/>
      <c r="W18" s="233"/>
      <c r="X18" s="233"/>
      <c r="Y18" s="297"/>
      <c r="Z18" s="297"/>
    </row>
    <row r="19" spans="1:26" x14ac:dyDescent="0.25">
      <c r="B19" s="3">
        <v>1997</v>
      </c>
      <c r="C19" s="13">
        <f t="shared" si="0"/>
        <v>0</v>
      </c>
      <c r="D19" s="297">
        <f>+D18</f>
        <v>0</v>
      </c>
      <c r="E19" s="297">
        <f>+E18</f>
        <v>0</v>
      </c>
      <c r="F19" s="297">
        <f>+F$14/7</f>
        <v>0</v>
      </c>
      <c r="G19" s="297">
        <f>+G$14/7/2</f>
        <v>0</v>
      </c>
      <c r="H19" s="297"/>
      <c r="I19" s="297"/>
      <c r="J19" s="297"/>
      <c r="K19" s="297"/>
      <c r="L19" s="297"/>
      <c r="M19" s="297"/>
      <c r="N19" s="297"/>
      <c r="O19" s="297"/>
      <c r="P19" s="297"/>
      <c r="Q19" s="297"/>
      <c r="R19" s="297"/>
      <c r="S19" s="233"/>
      <c r="T19" s="233"/>
      <c r="U19" s="233"/>
      <c r="V19" s="233"/>
      <c r="W19" s="233"/>
      <c r="X19" s="233"/>
      <c r="Y19" s="297"/>
      <c r="Z19" s="297"/>
    </row>
    <row r="20" spans="1:26" x14ac:dyDescent="0.25">
      <c r="B20" s="3">
        <v>1998</v>
      </c>
      <c r="C20" s="13">
        <f t="shared" si="0"/>
        <v>0</v>
      </c>
      <c r="D20" s="297">
        <f>+D19</f>
        <v>0</v>
      </c>
      <c r="E20" s="297">
        <f>+E19</f>
        <v>0</v>
      </c>
      <c r="F20" s="297">
        <f>+F19</f>
        <v>0</v>
      </c>
      <c r="G20" s="297">
        <f>+G$14/7</f>
        <v>0</v>
      </c>
      <c r="H20" s="297">
        <f>+H$14/7/2</f>
        <v>0</v>
      </c>
      <c r="I20" s="297"/>
      <c r="J20" s="297"/>
      <c r="K20" s="297"/>
      <c r="L20" s="297"/>
      <c r="M20" s="297"/>
      <c r="N20" s="297"/>
      <c r="O20" s="297"/>
      <c r="P20" s="297"/>
      <c r="Q20" s="297"/>
      <c r="R20" s="297"/>
      <c r="S20" s="233"/>
      <c r="T20" s="233"/>
      <c r="U20" s="233"/>
      <c r="V20" s="233"/>
      <c r="W20" s="233"/>
      <c r="X20" s="233"/>
      <c r="Y20" s="297"/>
      <c r="Z20" s="297"/>
    </row>
    <row r="21" spans="1:26" x14ac:dyDescent="0.25">
      <c r="B21" s="3">
        <v>1999</v>
      </c>
      <c r="C21" s="13">
        <f t="shared" si="0"/>
        <v>0</v>
      </c>
      <c r="D21" s="297">
        <f>+D20</f>
        <v>0</v>
      </c>
      <c r="E21" s="297">
        <f>+E20</f>
        <v>0</v>
      </c>
      <c r="F21" s="297">
        <f>+F20</f>
        <v>0</v>
      </c>
      <c r="G21" s="297">
        <f>+G20</f>
        <v>0</v>
      </c>
      <c r="H21" s="297">
        <f>+H$14/7</f>
        <v>0</v>
      </c>
      <c r="I21" s="297">
        <f>+I$14/7/2</f>
        <v>0</v>
      </c>
      <c r="J21" s="297"/>
      <c r="K21" s="297"/>
      <c r="L21" s="297"/>
      <c r="M21" s="297"/>
      <c r="N21" s="297"/>
      <c r="O21" s="297"/>
      <c r="P21" s="297"/>
      <c r="Q21" s="297"/>
      <c r="R21" s="297"/>
      <c r="S21" s="233"/>
      <c r="T21" s="233"/>
      <c r="U21" s="233"/>
      <c r="V21" s="233"/>
      <c r="W21" s="233"/>
      <c r="X21" s="233"/>
      <c r="Y21" s="297"/>
      <c r="Z21" s="297"/>
    </row>
    <row r="22" spans="1:26" x14ac:dyDescent="0.25">
      <c r="B22" s="3">
        <v>2000</v>
      </c>
      <c r="C22" s="13">
        <f t="shared" si="0"/>
        <v>0</v>
      </c>
      <c r="D22" s="297">
        <f>+D21</f>
        <v>0</v>
      </c>
      <c r="E22" s="297">
        <f>+E21</f>
        <v>0</v>
      </c>
      <c r="F22" s="297">
        <f>+F21</f>
        <v>0</v>
      </c>
      <c r="G22" s="297">
        <f>+G21</f>
        <v>0</v>
      </c>
      <c r="H22" s="297">
        <f>+H21</f>
        <v>0</v>
      </c>
      <c r="I22" s="297">
        <f>+I$14/7</f>
        <v>0</v>
      </c>
      <c r="J22" s="297">
        <f>+J$14/7/2</f>
        <v>0</v>
      </c>
      <c r="K22" s="297"/>
      <c r="L22" s="297"/>
      <c r="M22" s="297"/>
      <c r="N22" s="297"/>
      <c r="O22" s="297"/>
      <c r="P22" s="297"/>
      <c r="Q22" s="297"/>
      <c r="R22" s="297"/>
      <c r="S22" s="233"/>
      <c r="T22" s="233"/>
      <c r="U22" s="233"/>
      <c r="V22" s="233"/>
      <c r="W22" s="233"/>
      <c r="X22" s="233"/>
      <c r="Y22" s="297"/>
      <c r="Z22" s="297"/>
    </row>
    <row r="23" spans="1:26" x14ac:dyDescent="0.25">
      <c r="B23" s="3">
        <v>2001</v>
      </c>
      <c r="C23" s="13">
        <f t="shared" si="0"/>
        <v>0</v>
      </c>
      <c r="D23" s="297">
        <f>+D$14/7/2</f>
        <v>0</v>
      </c>
      <c r="E23" s="297">
        <f>+E22</f>
        <v>0</v>
      </c>
      <c r="F23" s="297">
        <f>+F22</f>
        <v>0</v>
      </c>
      <c r="G23" s="297">
        <f>+G22</f>
        <v>0</v>
      </c>
      <c r="H23" s="297">
        <f>+H22</f>
        <v>0</v>
      </c>
      <c r="I23" s="297">
        <f>+I22</f>
        <v>0</v>
      </c>
      <c r="J23" s="297">
        <f>+J$14/7</f>
        <v>0</v>
      </c>
      <c r="K23" s="297">
        <f>+K$14/7/2</f>
        <v>0</v>
      </c>
      <c r="L23" s="297"/>
      <c r="M23" s="297"/>
      <c r="N23" s="297"/>
      <c r="O23" s="297"/>
      <c r="P23" s="297"/>
      <c r="Q23" s="297"/>
      <c r="R23" s="297"/>
      <c r="S23" s="233"/>
      <c r="T23" s="233"/>
      <c r="U23" s="233"/>
      <c r="V23" s="233"/>
      <c r="W23" s="233"/>
      <c r="X23" s="233"/>
      <c r="Y23" s="297"/>
      <c r="Z23" s="297"/>
    </row>
    <row r="24" spans="1:26" x14ac:dyDescent="0.25">
      <c r="B24" s="3">
        <v>2002</v>
      </c>
      <c r="C24" s="13">
        <f t="shared" si="0"/>
        <v>0</v>
      </c>
      <c r="D24" s="297"/>
      <c r="E24" s="297">
        <f>+E$14/7/2</f>
        <v>0</v>
      </c>
      <c r="F24" s="297">
        <f>+F23</f>
        <v>0</v>
      </c>
      <c r="G24" s="297">
        <f>+G23</f>
        <v>0</v>
      </c>
      <c r="H24" s="297">
        <f>+H23</f>
        <v>0</v>
      </c>
      <c r="I24" s="297">
        <f>+I23</f>
        <v>0</v>
      </c>
      <c r="J24" s="297">
        <f>+J23</f>
        <v>0</v>
      </c>
      <c r="K24" s="297">
        <f>+K$14/7</f>
        <v>0</v>
      </c>
      <c r="L24" s="297">
        <f>+L$14/7/2</f>
        <v>0</v>
      </c>
      <c r="M24" s="297"/>
      <c r="N24" s="297"/>
      <c r="O24" s="297"/>
      <c r="P24" s="297"/>
      <c r="Q24" s="297"/>
      <c r="R24" s="297"/>
      <c r="S24" s="233"/>
      <c r="T24" s="233"/>
      <c r="U24" s="233"/>
      <c r="V24" s="233"/>
      <c r="W24" s="233"/>
      <c r="X24" s="233"/>
      <c r="Y24" s="297"/>
      <c r="Z24" s="297"/>
    </row>
    <row r="25" spans="1:26" x14ac:dyDescent="0.25">
      <c r="B25" s="3">
        <v>2003</v>
      </c>
      <c r="C25" s="13">
        <f t="shared" si="0"/>
        <v>0</v>
      </c>
      <c r="D25" s="297"/>
      <c r="E25" s="297"/>
      <c r="F25" s="297">
        <f>+F$14/7/2</f>
        <v>0</v>
      </c>
      <c r="G25" s="297">
        <f>+G24</f>
        <v>0</v>
      </c>
      <c r="H25" s="297">
        <f>+H24</f>
        <v>0</v>
      </c>
      <c r="I25" s="297">
        <f>+I24</f>
        <v>0</v>
      </c>
      <c r="J25" s="297">
        <f>+J24</f>
        <v>0</v>
      </c>
      <c r="K25" s="297">
        <f>+K24</f>
        <v>0</v>
      </c>
      <c r="L25" s="297">
        <f>+L$14/7</f>
        <v>0</v>
      </c>
      <c r="M25" s="297">
        <f>+M$14/7/2</f>
        <v>0</v>
      </c>
      <c r="N25" s="297"/>
      <c r="O25" s="297"/>
      <c r="P25" s="297"/>
      <c r="Q25" s="297"/>
      <c r="R25" s="297"/>
      <c r="S25" s="233"/>
      <c r="T25" s="233"/>
      <c r="U25" s="233"/>
      <c r="V25" s="233"/>
      <c r="W25" s="233"/>
      <c r="X25" s="233"/>
      <c r="Y25" s="297"/>
      <c r="Z25" s="297"/>
    </row>
    <row r="26" spans="1:26" x14ac:dyDescent="0.25">
      <c r="B26" s="3">
        <v>2004</v>
      </c>
      <c r="C26" s="13">
        <f t="shared" si="0"/>
        <v>0</v>
      </c>
      <c r="D26" s="297"/>
      <c r="E26" s="297"/>
      <c r="F26" s="297"/>
      <c r="G26" s="297">
        <f>+G$14/7/2</f>
        <v>0</v>
      </c>
      <c r="H26" s="297">
        <f>+H25</f>
        <v>0</v>
      </c>
      <c r="I26" s="297">
        <f>+I25</f>
        <v>0</v>
      </c>
      <c r="J26" s="297">
        <f>+J25</f>
        <v>0</v>
      </c>
      <c r="K26" s="297">
        <f>+K25</f>
        <v>0</v>
      </c>
      <c r="L26" s="297">
        <f>+L25</f>
        <v>0</v>
      </c>
      <c r="M26" s="297">
        <f>+M$14/7</f>
        <v>0</v>
      </c>
      <c r="N26" s="7">
        <f>+N$14/7/2</f>
        <v>0</v>
      </c>
      <c r="O26" s="7"/>
      <c r="P26" s="7"/>
      <c r="Q26" s="7"/>
      <c r="R26" s="7"/>
      <c r="S26" s="43"/>
      <c r="T26" s="43"/>
      <c r="U26" s="43"/>
      <c r="V26" s="43"/>
      <c r="W26" s="43"/>
      <c r="X26" s="43"/>
      <c r="Y26" s="7"/>
      <c r="Z26" s="297"/>
    </row>
    <row r="27" spans="1:26" x14ac:dyDescent="0.25">
      <c r="B27" s="3">
        <v>2005</v>
      </c>
      <c r="C27" s="13">
        <f t="shared" si="0"/>
        <v>0</v>
      </c>
      <c r="D27" s="297"/>
      <c r="E27" s="297"/>
      <c r="F27" s="297"/>
      <c r="G27" s="297"/>
      <c r="H27" s="297">
        <f>+H$14/7/2</f>
        <v>0</v>
      </c>
      <c r="I27" s="297">
        <f>+I26</f>
        <v>0</v>
      </c>
      <c r="J27" s="297">
        <f>+J26</f>
        <v>0</v>
      </c>
      <c r="K27" s="297">
        <f>+K26</f>
        <v>0</v>
      </c>
      <c r="L27" s="297">
        <f>+L26</f>
        <v>0</v>
      </c>
      <c r="M27" s="297">
        <f>+M26</f>
        <v>0</v>
      </c>
      <c r="N27" s="7">
        <f>+N$14/7</f>
        <v>0</v>
      </c>
      <c r="O27" s="7">
        <f>+O$14/7/2</f>
        <v>0</v>
      </c>
      <c r="P27" s="7"/>
      <c r="Q27" s="7"/>
      <c r="R27" s="7"/>
      <c r="S27" s="43"/>
      <c r="T27" s="43"/>
      <c r="U27" s="43"/>
      <c r="V27" s="43"/>
      <c r="W27" s="43"/>
      <c r="X27" s="43"/>
      <c r="Y27" s="7"/>
      <c r="Z27" s="297"/>
    </row>
    <row r="28" spans="1:26" x14ac:dyDescent="0.25">
      <c r="B28" s="3">
        <v>2006</v>
      </c>
      <c r="C28" s="13">
        <f t="shared" si="0"/>
        <v>0</v>
      </c>
      <c r="D28" s="297"/>
      <c r="E28" s="297"/>
      <c r="F28" s="297"/>
      <c r="G28" s="297"/>
      <c r="H28" s="297"/>
      <c r="I28" s="297">
        <f>+I$14/7/2</f>
        <v>0</v>
      </c>
      <c r="J28" s="297">
        <f>+J27</f>
        <v>0</v>
      </c>
      <c r="K28" s="297">
        <f>+K27</f>
        <v>0</v>
      </c>
      <c r="L28" s="297">
        <f>+L27</f>
        <v>0</v>
      </c>
      <c r="M28" s="297">
        <f>+M27</f>
        <v>0</v>
      </c>
      <c r="N28" s="7">
        <f>+N27</f>
        <v>0</v>
      </c>
      <c r="O28" s="7">
        <f>+O$14/7</f>
        <v>0</v>
      </c>
      <c r="P28" s="7">
        <f>+P$14/7/2</f>
        <v>0</v>
      </c>
      <c r="Q28" s="7"/>
      <c r="R28" s="7"/>
      <c r="S28" s="43"/>
      <c r="T28" s="43"/>
      <c r="U28" s="43"/>
      <c r="V28" s="43"/>
      <c r="W28" s="43"/>
      <c r="X28" s="43"/>
      <c r="Y28" s="7"/>
      <c r="Z28" s="297"/>
    </row>
    <row r="29" spans="1:26" x14ac:dyDescent="0.25">
      <c r="B29" s="3">
        <v>2007</v>
      </c>
      <c r="C29" s="13">
        <f t="shared" si="0"/>
        <v>0</v>
      </c>
      <c r="D29" s="297"/>
      <c r="E29" s="297"/>
      <c r="F29" s="297"/>
      <c r="G29" s="297"/>
      <c r="H29" s="297"/>
      <c r="I29" s="297"/>
      <c r="J29" s="297">
        <f>+J$14/7/2</f>
        <v>0</v>
      </c>
      <c r="K29" s="297">
        <f>+K28</f>
        <v>0</v>
      </c>
      <c r="L29" s="297">
        <f>+L28</f>
        <v>0</v>
      </c>
      <c r="M29" s="297">
        <f>+M28</f>
        <v>0</v>
      </c>
      <c r="N29" s="7">
        <f>+N28</f>
        <v>0</v>
      </c>
      <c r="O29" s="7">
        <f>+O28</f>
        <v>0</v>
      </c>
      <c r="P29" s="7">
        <f>+P$14/7</f>
        <v>0</v>
      </c>
      <c r="Q29" s="7">
        <f>+Q$14/7/2</f>
        <v>0</v>
      </c>
      <c r="R29" s="7"/>
      <c r="S29" s="43"/>
      <c r="T29" s="43"/>
      <c r="U29" s="43"/>
      <c r="V29" s="43"/>
      <c r="W29" s="43"/>
      <c r="X29" s="43"/>
      <c r="Y29" s="7"/>
      <c r="Z29" s="297"/>
    </row>
    <row r="30" spans="1:26" x14ac:dyDescent="0.25">
      <c r="B30" s="3">
        <v>2008</v>
      </c>
      <c r="C30" s="13">
        <f t="shared" si="0"/>
        <v>0</v>
      </c>
      <c r="D30" s="297"/>
      <c r="E30" s="297"/>
      <c r="F30" s="297"/>
      <c r="G30" s="297"/>
      <c r="H30" s="297"/>
      <c r="I30" s="297"/>
      <c r="J30" s="297"/>
      <c r="K30" s="297">
        <f>+K$14/7/2</f>
        <v>0</v>
      </c>
      <c r="L30" s="297">
        <f>+L29</f>
        <v>0</v>
      </c>
      <c r="M30" s="297">
        <f>+M29</f>
        <v>0</v>
      </c>
      <c r="N30" s="7">
        <f>+N29</f>
        <v>0</v>
      </c>
      <c r="O30" s="7">
        <f>+O29</f>
        <v>0</v>
      </c>
      <c r="P30" s="7">
        <f>+P29</f>
        <v>0</v>
      </c>
      <c r="Q30" s="7">
        <f>+Q$14/7</f>
        <v>0</v>
      </c>
      <c r="R30" s="7">
        <f>+R$14/7/2</f>
        <v>0</v>
      </c>
      <c r="S30" s="43"/>
      <c r="T30" s="43"/>
      <c r="U30" s="43"/>
      <c r="V30" s="43"/>
      <c r="W30" s="43"/>
      <c r="X30" s="43"/>
      <c r="Y30" s="7"/>
      <c r="Z30" s="297"/>
    </row>
    <row r="31" spans="1:26" x14ac:dyDescent="0.25">
      <c r="B31" s="3">
        <v>2009</v>
      </c>
      <c r="C31" s="13">
        <f t="shared" si="0"/>
        <v>0</v>
      </c>
      <c r="D31" s="297"/>
      <c r="E31" s="297"/>
      <c r="F31" s="297"/>
      <c r="G31" s="297"/>
      <c r="H31" s="297"/>
      <c r="I31" s="297"/>
      <c r="J31" s="297"/>
      <c r="K31" s="297"/>
      <c r="L31" s="297">
        <f>+L$14/7/2</f>
        <v>0</v>
      </c>
      <c r="M31" s="297">
        <f>+M30</f>
        <v>0</v>
      </c>
      <c r="N31" s="7">
        <f>+N30</f>
        <v>0</v>
      </c>
      <c r="O31" s="7">
        <f>+O30</f>
        <v>0</v>
      </c>
      <c r="P31" s="7">
        <f>+P30</f>
        <v>0</v>
      </c>
      <c r="Q31" s="7">
        <f>+Q30</f>
        <v>0</v>
      </c>
      <c r="R31" s="7">
        <f>+R$14/7</f>
        <v>0</v>
      </c>
      <c r="S31" s="43">
        <f>+S$14/7/2</f>
        <v>0</v>
      </c>
      <c r="T31" s="43"/>
      <c r="U31" s="43"/>
      <c r="V31" s="43"/>
      <c r="W31" s="43"/>
      <c r="X31" s="43"/>
      <c r="Y31" s="7"/>
      <c r="Z31" s="297"/>
    </row>
    <row r="32" spans="1:26" x14ac:dyDescent="0.25">
      <c r="A32" s="38" t="s">
        <v>59</v>
      </c>
      <c r="B32" s="3">
        <v>2010</v>
      </c>
      <c r="C32" s="13">
        <f t="shared" si="0"/>
        <v>0</v>
      </c>
      <c r="D32" s="297"/>
      <c r="E32" s="297"/>
      <c r="F32" s="297"/>
      <c r="G32" s="297"/>
      <c r="H32" s="297"/>
      <c r="I32" s="297"/>
      <c r="J32" s="297"/>
      <c r="K32" s="297"/>
      <c r="L32" s="297"/>
      <c r="M32" s="297">
        <f>+M$14/7/2</f>
        <v>0</v>
      </c>
      <c r="N32" s="7">
        <f>+N31</f>
        <v>0</v>
      </c>
      <c r="O32" s="7">
        <f>+O31</f>
        <v>0</v>
      </c>
      <c r="P32" s="7">
        <f>+P31</f>
        <v>0</v>
      </c>
      <c r="Q32" s="7">
        <f>+Q31</f>
        <v>0</v>
      </c>
      <c r="R32" s="7">
        <f>+R31</f>
        <v>0</v>
      </c>
      <c r="S32" s="43">
        <f>+S$14/7</f>
        <v>0</v>
      </c>
      <c r="T32" s="43">
        <f>+T$14/7/2</f>
        <v>0</v>
      </c>
      <c r="U32" s="43"/>
      <c r="V32" s="43"/>
      <c r="W32" s="43"/>
      <c r="X32" s="43"/>
      <c r="Y32" s="7"/>
      <c r="Z32" s="297"/>
    </row>
    <row r="33" spans="1:28" x14ac:dyDescent="0.25">
      <c r="A33" s="38"/>
      <c r="B33" s="3">
        <v>2011</v>
      </c>
      <c r="C33" s="13">
        <f t="shared" si="0"/>
        <v>0</v>
      </c>
      <c r="D33" s="297"/>
      <c r="E33" s="297"/>
      <c r="F33" s="297"/>
      <c r="G33" s="297"/>
      <c r="H33" s="297"/>
      <c r="I33" s="297"/>
      <c r="J33" s="297"/>
      <c r="K33" s="297"/>
      <c r="L33" s="297"/>
      <c r="M33" s="297"/>
      <c r="N33" s="7">
        <f>+N$14/7/2</f>
        <v>0</v>
      </c>
      <c r="O33" s="7">
        <f>+O32</f>
        <v>0</v>
      </c>
      <c r="P33" s="7">
        <f>+P32</f>
        <v>0</v>
      </c>
      <c r="Q33" s="7">
        <f>+Q32</f>
        <v>0</v>
      </c>
      <c r="R33" s="7">
        <f>+R32</f>
        <v>0</v>
      </c>
      <c r="S33" s="43">
        <f>+S32</f>
        <v>0</v>
      </c>
      <c r="T33" s="43">
        <f>+T$14/7</f>
        <v>0</v>
      </c>
      <c r="U33" s="43">
        <f>+U$14/7/2</f>
        <v>0</v>
      </c>
      <c r="V33" s="43"/>
      <c r="W33" s="43"/>
      <c r="X33" s="43"/>
      <c r="Y33" s="7"/>
      <c r="Z33" s="297"/>
    </row>
    <row r="34" spans="1:28" x14ac:dyDescent="0.25">
      <c r="A34" s="38"/>
      <c r="B34" s="3">
        <v>2012</v>
      </c>
      <c r="C34" s="13">
        <f t="shared" si="0"/>
        <v>0</v>
      </c>
      <c r="D34" s="297"/>
      <c r="E34" s="297"/>
      <c r="F34" s="297"/>
      <c r="G34" s="297"/>
      <c r="H34" s="297"/>
      <c r="I34" s="297"/>
      <c r="J34" s="297"/>
      <c r="K34" s="297"/>
      <c r="L34" s="297"/>
      <c r="M34" s="297"/>
      <c r="N34" s="7"/>
      <c r="O34" s="7">
        <f>+O$14/7/2</f>
        <v>0</v>
      </c>
      <c r="P34" s="7">
        <f>+P33</f>
        <v>0</v>
      </c>
      <c r="Q34" s="7">
        <f>+Q33</f>
        <v>0</v>
      </c>
      <c r="R34" s="7">
        <f>+R33</f>
        <v>0</v>
      </c>
      <c r="S34" s="43">
        <f>+S33</f>
        <v>0</v>
      </c>
      <c r="T34" s="43">
        <f>+T$14/7</f>
        <v>0</v>
      </c>
      <c r="U34" s="43">
        <f>+U$14/7</f>
        <v>0</v>
      </c>
      <c r="V34" s="43">
        <f>+V$14/7/2</f>
        <v>0</v>
      </c>
      <c r="W34" s="43"/>
      <c r="X34" s="43"/>
      <c r="Y34" s="7"/>
      <c r="Z34" s="297"/>
    </row>
    <row r="35" spans="1:28" x14ac:dyDescent="0.25">
      <c r="A35" s="38"/>
      <c r="B35" s="3">
        <v>2013</v>
      </c>
      <c r="C35" s="13">
        <f t="shared" si="0"/>
        <v>0</v>
      </c>
      <c r="D35" s="297"/>
      <c r="E35" s="297"/>
      <c r="F35" s="297"/>
      <c r="G35" s="297"/>
      <c r="H35" s="297"/>
      <c r="I35" s="297"/>
      <c r="J35" s="297"/>
      <c r="K35" s="297"/>
      <c r="L35" s="297"/>
      <c r="M35" s="297"/>
      <c r="N35" s="7"/>
      <c r="O35" s="7"/>
      <c r="P35" s="7">
        <f>P14/7/2</f>
        <v>0</v>
      </c>
      <c r="Q35" s="7">
        <f>Q14</f>
        <v>0</v>
      </c>
      <c r="R35" s="7">
        <f t="shared" ref="R35:U36" si="1">R34</f>
        <v>0</v>
      </c>
      <c r="S35" s="43">
        <f t="shared" si="1"/>
        <v>0</v>
      </c>
      <c r="T35" s="43">
        <f t="shared" si="1"/>
        <v>0</v>
      </c>
      <c r="U35" s="43">
        <f t="shared" si="1"/>
        <v>0</v>
      </c>
      <c r="V35" s="43">
        <f>V14/7</f>
        <v>0</v>
      </c>
      <c r="W35" s="43">
        <f>W14/7/2</f>
        <v>0</v>
      </c>
      <c r="X35" s="43"/>
      <c r="Y35" s="7"/>
      <c r="Z35" s="297"/>
    </row>
    <row r="36" spans="1:28" x14ac:dyDescent="0.25">
      <c r="A36" s="38"/>
      <c r="B36" s="3">
        <v>2014</v>
      </c>
      <c r="C36" s="13">
        <f t="shared" si="0"/>
        <v>0</v>
      </c>
      <c r="D36" s="297"/>
      <c r="E36" s="297"/>
      <c r="F36" s="297"/>
      <c r="G36" s="297"/>
      <c r="H36" s="297"/>
      <c r="I36" s="297"/>
      <c r="J36" s="297"/>
      <c r="K36" s="297"/>
      <c r="L36" s="297"/>
      <c r="M36" s="297"/>
      <c r="N36" s="7"/>
      <c r="O36" s="7"/>
      <c r="P36" s="7"/>
      <c r="Q36" s="7">
        <f>Q14/7/2</f>
        <v>0</v>
      </c>
      <c r="R36" s="7">
        <f t="shared" si="1"/>
        <v>0</v>
      </c>
      <c r="S36" s="43">
        <f t="shared" si="1"/>
        <v>0</v>
      </c>
      <c r="T36" s="43">
        <f t="shared" si="1"/>
        <v>0</v>
      </c>
      <c r="U36" s="43">
        <f t="shared" si="1"/>
        <v>0</v>
      </c>
      <c r="V36" s="43">
        <f>V35</f>
        <v>0</v>
      </c>
      <c r="W36" s="43">
        <f>W14/7</f>
        <v>0</v>
      </c>
      <c r="X36" s="43"/>
      <c r="Y36" s="7"/>
      <c r="Z36" s="297"/>
    </row>
    <row r="37" spans="1:28" x14ac:dyDescent="0.25">
      <c r="A37" s="38"/>
      <c r="B37" s="3">
        <v>2015</v>
      </c>
      <c r="C37" s="13">
        <f t="shared" si="0"/>
        <v>-8035.7142857142853</v>
      </c>
      <c r="D37" s="297"/>
      <c r="E37" s="297"/>
      <c r="F37" s="297"/>
      <c r="G37" s="297"/>
      <c r="H37" s="297"/>
      <c r="I37" s="297"/>
      <c r="J37" s="297"/>
      <c r="K37" s="297"/>
      <c r="L37" s="297"/>
      <c r="M37" s="297"/>
      <c r="N37" s="7"/>
      <c r="O37" s="7"/>
      <c r="P37" s="7"/>
      <c r="Q37" s="7"/>
      <c r="R37" s="7">
        <f>R14/7/2</f>
        <v>0</v>
      </c>
      <c r="S37" s="43">
        <f>S36</f>
        <v>0</v>
      </c>
      <c r="T37" s="43">
        <f>T36</f>
        <v>0</v>
      </c>
      <c r="U37" s="43">
        <f>U36</f>
        <v>0</v>
      </c>
      <c r="V37" s="43">
        <f>V36</f>
        <v>0</v>
      </c>
      <c r="W37" s="43">
        <f>W36</f>
        <v>0</v>
      </c>
      <c r="X37" s="43">
        <f>X14/7</f>
        <v>0</v>
      </c>
      <c r="Y37" s="7">
        <f>$Y$14/7/2</f>
        <v>8035.7142857142853</v>
      </c>
      <c r="Z37" s="297"/>
    </row>
    <row r="38" spans="1:28" x14ac:dyDescent="0.25">
      <c r="A38" s="38"/>
      <c r="B38" s="3">
        <v>2016</v>
      </c>
      <c r="C38" s="13">
        <f t="shared" si="0"/>
        <v>-16071.428571428571</v>
      </c>
      <c r="D38" s="297"/>
      <c r="E38" s="297"/>
      <c r="F38" s="297"/>
      <c r="G38" s="297"/>
      <c r="H38" s="297"/>
      <c r="I38" s="297"/>
      <c r="J38" s="297"/>
      <c r="K38" s="297"/>
      <c r="L38" s="297"/>
      <c r="M38" s="297"/>
      <c r="N38" s="7"/>
      <c r="O38" s="7"/>
      <c r="P38" s="7"/>
      <c r="Q38" s="7"/>
      <c r="R38" s="7"/>
      <c r="S38" s="43"/>
      <c r="T38" s="43"/>
      <c r="U38" s="43"/>
      <c r="V38" s="43"/>
      <c r="W38" s="43"/>
      <c r="X38" s="43"/>
      <c r="Y38" s="7">
        <f>$Y$14/7</f>
        <v>16071.428571428571</v>
      </c>
      <c r="Z38" s="297"/>
    </row>
    <row r="39" spans="1:28" x14ac:dyDescent="0.25">
      <c r="A39" s="38"/>
      <c r="B39" s="3">
        <v>2017</v>
      </c>
      <c r="C39" s="13">
        <f t="shared" si="0"/>
        <v>-16071.428571428571</v>
      </c>
      <c r="D39" s="297"/>
      <c r="E39" s="297"/>
      <c r="F39" s="297"/>
      <c r="G39" s="297"/>
      <c r="H39" s="297"/>
      <c r="I39" s="297"/>
      <c r="J39" s="297"/>
      <c r="K39" s="297"/>
      <c r="L39" s="297"/>
      <c r="M39" s="297"/>
      <c r="N39" s="7"/>
      <c r="O39" s="7"/>
      <c r="P39" s="7"/>
      <c r="Q39" s="7"/>
      <c r="R39" s="7"/>
      <c r="S39" s="43"/>
      <c r="T39" s="43"/>
      <c r="U39" s="43"/>
      <c r="V39" s="43"/>
      <c r="W39" s="43"/>
      <c r="X39" s="43"/>
      <c r="Y39" s="7">
        <f>$Y$14/7</f>
        <v>16071.428571428571</v>
      </c>
      <c r="Z39" s="297"/>
    </row>
    <row r="40" spans="1:28" x14ac:dyDescent="0.25">
      <c r="A40" s="38"/>
      <c r="B40" s="3">
        <v>2018</v>
      </c>
      <c r="C40" s="13">
        <f>-SUM(D40:AB40)</f>
        <v>-16071.428571428571</v>
      </c>
      <c r="D40" s="297"/>
      <c r="E40" s="297"/>
      <c r="F40" s="297"/>
      <c r="G40" s="297"/>
      <c r="H40" s="297"/>
      <c r="I40" s="297"/>
      <c r="J40" s="297"/>
      <c r="K40" s="297"/>
      <c r="L40" s="297"/>
      <c r="M40" s="297"/>
      <c r="N40" s="7"/>
      <c r="O40" s="7"/>
      <c r="P40" s="7"/>
      <c r="Q40" s="7"/>
      <c r="R40" s="7"/>
      <c r="S40" s="43"/>
      <c r="T40" s="43"/>
      <c r="U40" s="43"/>
      <c r="V40" s="43"/>
      <c r="W40" s="43"/>
      <c r="X40" s="43"/>
      <c r="Y40" s="7">
        <f>$Y$14/7</f>
        <v>16071.428571428571</v>
      </c>
      <c r="Z40" s="297"/>
    </row>
    <row r="41" spans="1:28" x14ac:dyDescent="0.25">
      <c r="A41" s="38"/>
      <c r="B41" s="3">
        <v>2019</v>
      </c>
      <c r="C41" s="13">
        <f>-SUM(D41:AB41)</f>
        <v>-16071.428571428571</v>
      </c>
      <c r="D41" s="297"/>
      <c r="E41" s="297"/>
      <c r="F41" s="297"/>
      <c r="G41" s="297"/>
      <c r="H41" s="297"/>
      <c r="I41" s="297"/>
      <c r="J41" s="297"/>
      <c r="K41" s="297"/>
      <c r="L41" s="297"/>
      <c r="M41" s="297"/>
      <c r="N41" s="7"/>
      <c r="O41" s="7"/>
      <c r="P41" s="7"/>
      <c r="Q41" s="7"/>
      <c r="R41" s="7"/>
      <c r="S41" s="43"/>
      <c r="T41" s="43"/>
      <c r="U41" s="43"/>
      <c r="V41" s="43"/>
      <c r="W41" s="43"/>
      <c r="X41" s="43"/>
      <c r="Y41" s="7">
        <f>$Y$14/7</f>
        <v>16071.428571428571</v>
      </c>
      <c r="Z41" s="297"/>
    </row>
    <row r="42" spans="1:28" x14ac:dyDescent="0.25">
      <c r="A42" s="38"/>
      <c r="B42" s="3">
        <v>2020</v>
      </c>
      <c r="C42" s="13">
        <f t="shared" ref="C42:C44" si="2">-SUM(D42:AB42)</f>
        <v>-16071.428571428571</v>
      </c>
      <c r="D42" s="297"/>
      <c r="E42" s="297"/>
      <c r="F42" s="297"/>
      <c r="G42" s="297"/>
      <c r="H42" s="297"/>
      <c r="I42" s="297"/>
      <c r="J42" s="297"/>
      <c r="K42" s="297"/>
      <c r="L42" s="297"/>
      <c r="M42" s="297"/>
      <c r="N42" s="7"/>
      <c r="O42" s="7"/>
      <c r="P42" s="7"/>
      <c r="Q42" s="7"/>
      <c r="R42" s="7"/>
      <c r="S42" s="43"/>
      <c r="T42" s="43"/>
      <c r="U42" s="43"/>
      <c r="V42" s="43"/>
      <c r="W42" s="43"/>
      <c r="X42" s="43"/>
      <c r="Y42" s="7">
        <f t="shared" ref="Y42:Y43" si="3">$Y$14/7</f>
        <v>16071.428571428571</v>
      </c>
      <c r="Z42" s="297"/>
    </row>
    <row r="43" spans="1:28" x14ac:dyDescent="0.25">
      <c r="A43" s="38"/>
      <c r="B43" s="3">
        <v>2021</v>
      </c>
      <c r="C43" s="13">
        <f t="shared" si="2"/>
        <v>-16071.428571428571</v>
      </c>
      <c r="D43" s="297"/>
      <c r="E43" s="297"/>
      <c r="F43" s="297"/>
      <c r="G43" s="297"/>
      <c r="H43" s="297"/>
      <c r="I43" s="297"/>
      <c r="J43" s="297"/>
      <c r="K43" s="297"/>
      <c r="L43" s="297"/>
      <c r="M43" s="297"/>
      <c r="N43" s="7"/>
      <c r="O43" s="7"/>
      <c r="P43" s="7"/>
      <c r="Q43" s="7"/>
      <c r="R43" s="7"/>
      <c r="S43" s="43"/>
      <c r="T43" s="43"/>
      <c r="U43" s="43"/>
      <c r="V43" s="43"/>
      <c r="W43" s="43"/>
      <c r="X43" s="43"/>
      <c r="Y43" s="7">
        <f t="shared" si="3"/>
        <v>16071.428571428571</v>
      </c>
      <c r="Z43" s="297"/>
    </row>
    <row r="44" spans="1:28" x14ac:dyDescent="0.25">
      <c r="A44" s="38"/>
      <c r="B44" s="3">
        <v>2022</v>
      </c>
      <c r="C44" s="13">
        <f t="shared" si="2"/>
        <v>-8035.7142857142853</v>
      </c>
      <c r="D44" s="297"/>
      <c r="E44" s="297"/>
      <c r="F44" s="297"/>
      <c r="G44" s="297"/>
      <c r="H44" s="297"/>
      <c r="I44" s="297"/>
      <c r="J44" s="297"/>
      <c r="K44" s="297"/>
      <c r="L44" s="297"/>
      <c r="M44" s="297"/>
      <c r="N44" s="7"/>
      <c r="O44" s="7"/>
      <c r="P44" s="7"/>
      <c r="Q44" s="7"/>
      <c r="R44" s="7"/>
      <c r="S44" s="43"/>
      <c r="T44" s="43"/>
      <c r="U44" s="43"/>
      <c r="V44" s="43"/>
      <c r="W44" s="43"/>
      <c r="X44" s="43"/>
      <c r="Y44" s="7">
        <f>$Y$14/7/2</f>
        <v>8035.7142857142853</v>
      </c>
      <c r="Z44" s="297"/>
    </row>
    <row r="45" spans="1:28" x14ac:dyDescent="0.25">
      <c r="A45" s="38"/>
      <c r="B45" s="3"/>
      <c r="C45" s="13"/>
      <c r="D45" s="297"/>
      <c r="E45" s="297"/>
      <c r="F45" s="297"/>
      <c r="G45" s="297"/>
      <c r="H45" s="297"/>
      <c r="I45" s="297"/>
      <c r="J45" s="297"/>
      <c r="K45" s="297"/>
      <c r="L45" s="297"/>
      <c r="M45" s="297"/>
      <c r="N45" s="297"/>
      <c r="O45" s="297"/>
      <c r="P45" s="297"/>
      <c r="Q45" s="297"/>
      <c r="R45" s="297"/>
      <c r="S45" s="233"/>
      <c r="T45" s="233"/>
      <c r="U45" s="233"/>
      <c r="V45" s="233"/>
      <c r="W45" s="233"/>
      <c r="X45" s="233"/>
      <c r="Y45" s="297"/>
      <c r="Z45" s="297"/>
    </row>
    <row r="46" spans="1:28" x14ac:dyDescent="0.25">
      <c r="A46" s="38" t="s">
        <v>62</v>
      </c>
      <c r="B46" s="343">
        <f>SUM(N46:AB46)</f>
        <v>0</v>
      </c>
      <c r="C46" s="334">
        <f>SUM(C16:C45)</f>
        <v>-112499.99999999999</v>
      </c>
      <c r="D46" s="330">
        <f t="shared" ref="D46:N46" si="4">-SUM(D16:D45)+D14</f>
        <v>0</v>
      </c>
      <c r="E46" s="330">
        <f t="shared" si="4"/>
        <v>0</v>
      </c>
      <c r="F46" s="330">
        <f t="shared" si="4"/>
        <v>0</v>
      </c>
      <c r="G46" s="330">
        <f t="shared" si="4"/>
        <v>0</v>
      </c>
      <c r="H46" s="330">
        <f t="shared" si="4"/>
        <v>0</v>
      </c>
      <c r="I46" s="330">
        <f t="shared" si="4"/>
        <v>0</v>
      </c>
      <c r="J46" s="330">
        <f t="shared" si="4"/>
        <v>0</v>
      </c>
      <c r="K46" s="330">
        <f t="shared" si="4"/>
        <v>0</v>
      </c>
      <c r="L46" s="330">
        <f t="shared" si="4"/>
        <v>0</v>
      </c>
      <c r="M46" s="330">
        <f t="shared" si="4"/>
        <v>0</v>
      </c>
      <c r="N46" s="330">
        <f t="shared" si="4"/>
        <v>0</v>
      </c>
      <c r="O46" s="330">
        <f t="shared" ref="O46:AB46" si="5">-SUM(O16:O45)+O14</f>
        <v>0</v>
      </c>
      <c r="P46" s="330">
        <f t="shared" si="5"/>
        <v>0</v>
      </c>
      <c r="Q46" s="330">
        <f t="shared" si="5"/>
        <v>0</v>
      </c>
      <c r="R46" s="330">
        <f t="shared" si="5"/>
        <v>0</v>
      </c>
      <c r="S46" s="330">
        <f t="shared" si="5"/>
        <v>0</v>
      </c>
      <c r="T46" s="330">
        <f t="shared" si="5"/>
        <v>0</v>
      </c>
      <c r="U46" s="330">
        <f t="shared" si="5"/>
        <v>0</v>
      </c>
      <c r="V46" s="330">
        <f t="shared" si="5"/>
        <v>0</v>
      </c>
      <c r="W46" s="330">
        <f t="shared" si="5"/>
        <v>0</v>
      </c>
      <c r="X46" s="330">
        <f t="shared" si="5"/>
        <v>0</v>
      </c>
      <c r="Y46" s="330">
        <f t="shared" si="5"/>
        <v>0</v>
      </c>
      <c r="Z46" s="330">
        <f t="shared" si="5"/>
        <v>0</v>
      </c>
      <c r="AA46" s="330">
        <f t="shared" si="5"/>
        <v>0</v>
      </c>
      <c r="AB46" s="330">
        <f t="shared" si="5"/>
        <v>0</v>
      </c>
    </row>
    <row r="47" spans="1:28" x14ac:dyDescent="0.25">
      <c r="A47" s="38"/>
      <c r="B47" s="3"/>
      <c r="C47" s="299"/>
      <c r="D47" s="297"/>
      <c r="E47" s="297"/>
      <c r="F47" s="297"/>
      <c r="G47" s="297"/>
      <c r="H47" s="297"/>
      <c r="I47" s="297"/>
      <c r="J47" s="297"/>
      <c r="K47" s="297"/>
      <c r="L47" s="297"/>
      <c r="M47" s="297"/>
      <c r="N47" s="297"/>
      <c r="O47" s="297"/>
      <c r="P47" s="297"/>
      <c r="Q47" s="297"/>
      <c r="R47" s="297"/>
      <c r="S47" s="297"/>
      <c r="T47" s="297"/>
      <c r="U47" s="297"/>
      <c r="V47" s="297"/>
      <c r="W47" s="297"/>
      <c r="X47" s="297"/>
      <c r="Y47" s="297"/>
      <c r="Z47" s="297"/>
    </row>
    <row r="48" spans="1:28" x14ac:dyDescent="0.25">
      <c r="A48" s="39" t="s">
        <v>63</v>
      </c>
      <c r="B48" s="300">
        <f>SUM(D46:X46)</f>
        <v>0</v>
      </c>
      <c r="C48" s="30">
        <f>+C14+C46</f>
        <v>0</v>
      </c>
      <c r="D48" s="297"/>
      <c r="E48" s="297"/>
      <c r="F48" s="297"/>
      <c r="G48" s="297"/>
      <c r="H48" s="297"/>
      <c r="I48" s="297"/>
      <c r="J48" s="297"/>
      <c r="K48" s="297"/>
      <c r="L48" s="297"/>
      <c r="M48" s="297"/>
      <c r="N48" s="297"/>
      <c r="O48" s="297"/>
      <c r="P48" s="297"/>
      <c r="Q48" s="297"/>
      <c r="R48" s="297"/>
      <c r="S48" s="297"/>
      <c r="T48" s="297"/>
      <c r="U48" s="297"/>
      <c r="V48" s="297"/>
      <c r="W48" s="297"/>
      <c r="X48" s="297"/>
      <c r="Y48" s="297"/>
      <c r="Z48" s="297"/>
    </row>
    <row r="49" spans="1:26" x14ac:dyDescent="0.25">
      <c r="A49" s="38"/>
      <c r="B49" s="275"/>
      <c r="C49" s="3"/>
      <c r="D49" s="297"/>
      <c r="E49" s="297"/>
      <c r="F49" s="297"/>
      <c r="G49" s="297"/>
      <c r="H49" s="297"/>
      <c r="I49" s="297"/>
      <c r="J49" s="297"/>
      <c r="K49" s="297"/>
      <c r="L49" s="297"/>
      <c r="M49" s="297"/>
      <c r="N49" s="297"/>
      <c r="O49" s="297"/>
      <c r="P49" s="297"/>
      <c r="Q49" s="297"/>
      <c r="R49" s="297"/>
      <c r="S49" s="297"/>
      <c r="T49" s="297"/>
      <c r="U49" s="297"/>
      <c r="V49" s="297"/>
      <c r="W49" s="297"/>
      <c r="X49" s="297"/>
      <c r="Y49" s="297"/>
      <c r="Z49" s="297"/>
    </row>
    <row r="50" spans="1:26" x14ac:dyDescent="0.25">
      <c r="B50" s="3"/>
      <c r="C50" s="3"/>
      <c r="D50" s="297"/>
      <c r="E50" s="297"/>
      <c r="F50" s="297"/>
      <c r="G50" s="297"/>
      <c r="H50" s="297"/>
      <c r="I50" s="297"/>
      <c r="J50" s="297"/>
      <c r="K50" s="297"/>
      <c r="L50" s="297"/>
      <c r="M50" s="297"/>
      <c r="N50" s="297"/>
      <c r="O50" s="297"/>
      <c r="P50" s="297"/>
      <c r="Q50" s="297"/>
      <c r="R50" s="297"/>
      <c r="S50" s="297"/>
      <c r="T50" s="297"/>
      <c r="U50" s="297"/>
      <c r="V50" s="297"/>
      <c r="W50" s="297"/>
      <c r="X50" s="297"/>
      <c r="Y50" s="297"/>
      <c r="Z50" s="297"/>
    </row>
    <row r="51" spans="1:26" x14ac:dyDescent="0.25">
      <c r="A51" s="3"/>
      <c r="B51" s="3"/>
      <c r="C51" s="3"/>
      <c r="E51" s="297"/>
      <c r="F51" s="301"/>
      <c r="G51" s="301"/>
      <c r="H51" s="301"/>
      <c r="I51" s="301"/>
      <c r="J51" s="301"/>
      <c r="K51" s="301"/>
      <c r="L51" s="301"/>
      <c r="M51" s="301"/>
      <c r="N51" s="297">
        <f>SUM(E32:E51)</f>
        <v>0</v>
      </c>
      <c r="O51" s="301"/>
      <c r="P51" s="301"/>
      <c r="Q51" s="301"/>
      <c r="R51" s="301"/>
      <c r="S51" s="301"/>
      <c r="Y51" s="297"/>
      <c r="Z51" s="297"/>
    </row>
    <row r="52" spans="1:26" x14ac:dyDescent="0.25">
      <c r="A52" s="3"/>
      <c r="B52" s="36"/>
      <c r="C52" s="3"/>
      <c r="E52" s="301"/>
      <c r="F52" s="301"/>
      <c r="G52" s="301"/>
      <c r="H52" s="301"/>
      <c r="I52" s="301"/>
      <c r="J52" s="301"/>
      <c r="K52" s="301"/>
      <c r="L52" s="301"/>
      <c r="M52" s="301"/>
      <c r="N52" s="301"/>
      <c r="O52" s="301"/>
      <c r="P52" s="301"/>
      <c r="Q52" s="301"/>
      <c r="R52" s="301"/>
      <c r="S52" s="301"/>
      <c r="Y52" s="297"/>
      <c r="Z52" s="297"/>
    </row>
    <row r="53" spans="1:26" x14ac:dyDescent="0.25">
      <c r="A53" s="3"/>
      <c r="B53" s="3"/>
      <c r="E53" s="301"/>
      <c r="F53" s="301"/>
      <c r="G53" s="301"/>
      <c r="H53" s="301"/>
      <c r="I53" s="301"/>
      <c r="J53" s="301"/>
      <c r="K53" s="301"/>
      <c r="L53" s="301"/>
      <c r="M53" s="301"/>
      <c r="N53" s="301"/>
      <c r="O53" s="301"/>
      <c r="P53" s="301"/>
      <c r="Q53" s="301"/>
      <c r="R53" s="301"/>
      <c r="S53" s="301"/>
    </row>
    <row r="54" spans="1:26" x14ac:dyDescent="0.25">
      <c r="B54" s="3"/>
      <c r="E54" s="301"/>
      <c r="F54" s="301"/>
      <c r="G54" s="301"/>
      <c r="H54" s="301"/>
      <c r="I54" s="301"/>
      <c r="J54" s="301"/>
      <c r="K54" s="301"/>
      <c r="L54" s="301"/>
      <c r="M54" s="301"/>
      <c r="N54" s="301"/>
      <c r="O54" s="301"/>
      <c r="P54" s="301"/>
      <c r="Q54" s="301"/>
      <c r="R54" s="301"/>
      <c r="S54" s="301"/>
    </row>
    <row r="55" spans="1:26" x14ac:dyDescent="0.25">
      <c r="E55" s="301"/>
      <c r="F55" s="301"/>
      <c r="G55" s="301"/>
      <c r="H55" s="301"/>
      <c r="I55" s="301"/>
      <c r="J55" s="301"/>
      <c r="K55" s="301"/>
      <c r="L55" s="301"/>
      <c r="M55" s="301"/>
      <c r="N55" s="301"/>
      <c r="O55" s="301"/>
      <c r="P55" s="301"/>
      <c r="Q55" s="301"/>
      <c r="R55" s="301"/>
      <c r="S55" s="301"/>
    </row>
    <row r="56" spans="1:26" x14ac:dyDescent="0.25">
      <c r="E56" s="301"/>
      <c r="F56" s="301"/>
      <c r="G56" s="301"/>
      <c r="H56" s="301"/>
      <c r="I56" s="301"/>
      <c r="J56" s="301"/>
      <c r="K56" s="301"/>
      <c r="L56" s="301"/>
      <c r="M56" s="301"/>
      <c r="N56" s="301"/>
      <c r="O56" s="301"/>
      <c r="P56" s="301"/>
      <c r="Q56" s="301"/>
      <c r="R56" s="301"/>
      <c r="S56" s="301"/>
    </row>
    <row r="57" spans="1:26" x14ac:dyDescent="0.25">
      <c r="E57" s="301"/>
      <c r="F57" s="301"/>
      <c r="G57" s="301"/>
      <c r="H57" s="301"/>
      <c r="I57" s="301"/>
      <c r="J57" s="301"/>
      <c r="K57" s="301"/>
      <c r="L57" s="301"/>
      <c r="M57" s="301"/>
      <c r="N57" s="301"/>
      <c r="O57" s="301"/>
      <c r="P57" s="301"/>
      <c r="Q57" s="301"/>
      <c r="R57" s="301"/>
      <c r="S57" s="301"/>
    </row>
    <row r="58" spans="1:26" x14ac:dyDescent="0.25">
      <c r="E58" s="301"/>
      <c r="F58" s="301"/>
      <c r="G58" s="301"/>
      <c r="H58" s="301"/>
      <c r="I58" s="301"/>
      <c r="J58" s="301"/>
      <c r="K58" s="301"/>
      <c r="L58" s="301"/>
      <c r="M58" s="301"/>
      <c r="N58" s="301"/>
      <c r="O58" s="301"/>
      <c r="P58" s="301"/>
      <c r="Q58" s="301"/>
      <c r="R58" s="301"/>
      <c r="S58" s="301"/>
    </row>
    <row r="59" spans="1:26" x14ac:dyDescent="0.25">
      <c r="E59" s="301"/>
      <c r="F59" s="301"/>
      <c r="G59" s="301"/>
      <c r="H59" s="301"/>
      <c r="I59" s="301"/>
      <c r="J59" s="301"/>
      <c r="K59" s="301"/>
      <c r="L59" s="301"/>
      <c r="M59" s="301"/>
      <c r="N59" s="301"/>
      <c r="O59" s="301"/>
      <c r="P59" s="301"/>
      <c r="Q59" s="301"/>
      <c r="R59" s="301"/>
      <c r="S59" s="301"/>
    </row>
    <row r="60" spans="1:26" x14ac:dyDescent="0.25">
      <c r="E60" s="301"/>
      <c r="F60" s="301"/>
      <c r="G60" s="301"/>
      <c r="H60" s="301"/>
      <c r="I60" s="301"/>
      <c r="J60" s="301"/>
      <c r="K60" s="301"/>
      <c r="L60" s="301"/>
      <c r="M60" s="301"/>
      <c r="N60" s="301"/>
      <c r="O60" s="301"/>
      <c r="P60" s="301"/>
      <c r="Q60" s="301"/>
      <c r="R60" s="301"/>
      <c r="S60" s="301"/>
    </row>
    <row r="61" spans="1:26" x14ac:dyDescent="0.25">
      <c r="E61" s="301"/>
      <c r="F61" s="301"/>
      <c r="G61" s="301"/>
      <c r="H61" s="301"/>
      <c r="I61" s="301"/>
      <c r="J61" s="301"/>
      <c r="K61" s="301"/>
      <c r="L61" s="301"/>
      <c r="M61" s="301"/>
      <c r="N61" s="301"/>
      <c r="O61" s="301"/>
      <c r="P61" s="301"/>
      <c r="Q61" s="301"/>
      <c r="R61" s="301"/>
      <c r="S61" s="301"/>
    </row>
    <row r="62" spans="1:26" x14ac:dyDescent="0.25">
      <c r="E62" s="301"/>
      <c r="F62" s="301"/>
      <c r="G62" s="301"/>
      <c r="H62" s="301"/>
      <c r="I62" s="301"/>
      <c r="J62" s="301"/>
      <c r="K62" s="301"/>
      <c r="L62" s="301"/>
      <c r="M62" s="301"/>
      <c r="N62" s="301"/>
      <c r="O62" s="301"/>
      <c r="P62" s="301"/>
      <c r="Q62" s="301"/>
      <c r="R62" s="301"/>
      <c r="S62" s="301"/>
    </row>
  </sheetData>
  <pageMargins left="0.7" right="0.7" top="0.75" bottom="0.75" header="0.3" footer="0.3"/>
  <pageSetup scale="69" orientation="landscape" horizontalDpi="4294967294" verticalDpi="4294967294" r:id="rId1"/>
  <headerFooter>
    <oddFooter>&amp;Z&amp;F&amp;RPage &amp;P</oddFooter>
  </headerFooter>
</worksheet>
</file>

<file path=xl/worksheets/sheet1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400-000000000000}">
  <sheetPr codeName="Sheet139">
    <tabColor theme="6" tint="-0.249977111117893"/>
    <pageSetUpPr fitToPage="1"/>
  </sheetPr>
  <dimension ref="A1:AE61"/>
  <sheetViews>
    <sheetView workbookViewId="0"/>
  </sheetViews>
  <sheetFormatPr defaultRowHeight="15" x14ac:dyDescent="0.25"/>
  <cols>
    <col min="1" max="1" width="20.85546875" customWidth="1"/>
    <col min="2" max="2" width="8.7109375" customWidth="1"/>
    <col min="3" max="3" width="12.85546875" customWidth="1"/>
    <col min="4" max="12" width="7.42578125" hidden="1" customWidth="1"/>
    <col min="13" max="13" width="7.5703125" hidden="1" customWidth="1"/>
    <col min="14" max="25" width="10.42578125" customWidth="1"/>
  </cols>
  <sheetData>
    <row r="1" spans="1:31" x14ac:dyDescent="0.25">
      <c r="A1" s="11" t="s">
        <v>10</v>
      </c>
      <c r="O1" t="s">
        <v>647</v>
      </c>
    </row>
    <row r="2" spans="1:31" x14ac:dyDescent="0.25">
      <c r="A2" s="9" t="s">
        <v>438</v>
      </c>
    </row>
    <row r="3" spans="1:31" x14ac:dyDescent="0.25">
      <c r="A3" s="9"/>
    </row>
    <row r="4" spans="1:31" x14ac:dyDescent="0.25">
      <c r="R4" s="40" t="s">
        <v>4</v>
      </c>
      <c r="S4" s="41"/>
      <c r="T4" s="40" t="s">
        <v>8</v>
      </c>
    </row>
    <row r="5" spans="1:31" x14ac:dyDescent="0.25">
      <c r="A5" s="10" t="s">
        <v>9</v>
      </c>
      <c r="B5" s="12" t="s">
        <v>64</v>
      </c>
      <c r="C5" s="12" t="s">
        <v>12</v>
      </c>
      <c r="R5" s="42" t="s">
        <v>2</v>
      </c>
      <c r="S5" s="42" t="s">
        <v>60</v>
      </c>
      <c r="T5" s="42" t="s">
        <v>7</v>
      </c>
    </row>
    <row r="6" spans="1:31" x14ac:dyDescent="0.25">
      <c r="B6" s="3"/>
      <c r="R6" s="3"/>
    </row>
    <row r="7" spans="1:31" x14ac:dyDescent="0.25">
      <c r="A7" s="213" t="s">
        <v>925</v>
      </c>
      <c r="B7" s="212"/>
      <c r="C7" s="214"/>
      <c r="D7" s="293"/>
      <c r="E7" s="293"/>
      <c r="F7" s="293"/>
      <c r="G7" s="293"/>
      <c r="H7" s="293"/>
      <c r="I7" s="293"/>
      <c r="J7" s="293"/>
      <c r="K7" s="293"/>
      <c r="L7" s="293"/>
      <c r="M7" s="293"/>
      <c r="N7" s="293"/>
      <c r="O7" s="294"/>
      <c r="P7" s="6"/>
      <c r="Q7" s="6"/>
      <c r="R7" s="13">
        <f>+C14</f>
        <v>30037.25</v>
      </c>
      <c r="S7" s="13">
        <f>+-C45</f>
        <v>30037.25</v>
      </c>
      <c r="T7" s="13">
        <f>+R7-S7</f>
        <v>0</v>
      </c>
    </row>
    <row r="8" spans="1:31" x14ac:dyDescent="0.25">
      <c r="A8" s="213" t="s">
        <v>924</v>
      </c>
      <c r="B8" s="3">
        <v>845</v>
      </c>
      <c r="D8" s="293"/>
      <c r="E8" s="293"/>
      <c r="F8" s="293"/>
      <c r="G8" s="293"/>
      <c r="H8" s="293"/>
      <c r="I8" s="293"/>
      <c r="J8" s="293"/>
      <c r="K8" s="293"/>
      <c r="L8" s="293"/>
      <c r="M8" s="293"/>
      <c r="N8" s="293"/>
      <c r="O8" s="294"/>
      <c r="P8" s="6"/>
      <c r="Q8" s="6"/>
    </row>
    <row r="9" spans="1:31" x14ac:dyDescent="0.25">
      <c r="A9" s="2"/>
      <c r="B9" s="3"/>
      <c r="D9" s="293"/>
      <c r="E9" s="293"/>
      <c r="F9" s="293"/>
      <c r="G9" s="293"/>
      <c r="H9" s="293"/>
      <c r="I9" s="293"/>
      <c r="J9" s="293"/>
      <c r="K9" s="293"/>
      <c r="L9" s="293"/>
      <c r="M9" s="293"/>
      <c r="N9" s="293"/>
      <c r="O9" s="294"/>
      <c r="P9" s="6"/>
      <c r="Q9" s="6"/>
    </row>
    <row r="10" spans="1:31" x14ac:dyDescent="0.25">
      <c r="B10" s="3"/>
    </row>
    <row r="11" spans="1:31" x14ac:dyDescent="0.25">
      <c r="A11" s="686" t="s">
        <v>66</v>
      </c>
      <c r="B11" s="212" t="s">
        <v>74</v>
      </c>
      <c r="C11" s="214"/>
    </row>
    <row r="12" spans="1:31" x14ac:dyDescent="0.25">
      <c r="B12" s="28"/>
      <c r="C12" s="2"/>
    </row>
    <row r="13" spans="1:31" x14ac:dyDescent="0.25">
      <c r="A13" s="9" t="s">
        <v>5</v>
      </c>
      <c r="C13" s="31" t="s">
        <v>3</v>
      </c>
      <c r="D13" s="32">
        <v>1994</v>
      </c>
      <c r="E13" s="32">
        <v>1995</v>
      </c>
      <c r="F13" s="32">
        <v>1996</v>
      </c>
      <c r="G13" s="32">
        <v>1997</v>
      </c>
      <c r="H13" s="32">
        <v>1998</v>
      </c>
      <c r="I13" s="32">
        <v>1999</v>
      </c>
      <c r="J13" s="32">
        <v>2000</v>
      </c>
      <c r="K13" s="32">
        <v>2001</v>
      </c>
      <c r="L13" s="32">
        <v>2002</v>
      </c>
      <c r="M13" s="32">
        <v>2003</v>
      </c>
      <c r="N13" s="32">
        <v>2004</v>
      </c>
      <c r="O13" s="32">
        <v>2005</v>
      </c>
      <c r="P13" s="32">
        <v>2006</v>
      </c>
      <c r="Q13" s="32">
        <v>2007</v>
      </c>
      <c r="R13" s="32">
        <v>2008</v>
      </c>
      <c r="S13" s="32">
        <v>2009</v>
      </c>
      <c r="T13" s="32">
        <v>2010</v>
      </c>
      <c r="U13" s="32">
        <v>2011</v>
      </c>
      <c r="V13" s="32">
        <v>2012</v>
      </c>
      <c r="W13" s="32">
        <v>2013</v>
      </c>
      <c r="X13" s="32">
        <v>2014</v>
      </c>
      <c r="Y13" s="328">
        <v>2015</v>
      </c>
      <c r="Z13" s="32">
        <v>2016</v>
      </c>
      <c r="AA13" s="328">
        <v>2017</v>
      </c>
      <c r="AB13" s="32">
        <v>2018</v>
      </c>
      <c r="AC13" s="328">
        <v>2019</v>
      </c>
      <c r="AD13" s="328">
        <v>2020</v>
      </c>
      <c r="AE13" s="328">
        <v>2021</v>
      </c>
    </row>
    <row r="14" spans="1:31" x14ac:dyDescent="0.25">
      <c r="A14" s="9" t="s">
        <v>73</v>
      </c>
      <c r="C14" s="295">
        <f>SUM(D14:Y14)</f>
        <v>30037.25</v>
      </c>
      <c r="D14" s="233">
        <v>0</v>
      </c>
      <c r="E14" s="233">
        <v>0</v>
      </c>
      <c r="F14" s="233">
        <v>0</v>
      </c>
      <c r="G14" s="233">
        <v>0</v>
      </c>
      <c r="H14" s="233">
        <v>0</v>
      </c>
      <c r="I14" s="233">
        <v>0</v>
      </c>
      <c r="J14" s="233">
        <v>0</v>
      </c>
      <c r="K14" s="233">
        <v>0</v>
      </c>
      <c r="L14" s="233">
        <v>0</v>
      </c>
      <c r="M14" s="233">
        <v>0</v>
      </c>
      <c r="N14" s="43"/>
      <c r="O14" s="43"/>
      <c r="P14" s="43"/>
      <c r="Q14" s="43"/>
      <c r="R14" s="43"/>
      <c r="S14" s="43"/>
      <c r="T14" s="43"/>
      <c r="U14" s="43"/>
      <c r="V14" s="43"/>
      <c r="W14" s="43">
        <v>0</v>
      </c>
      <c r="X14" s="43">
        <v>30037.25</v>
      </c>
      <c r="Y14" s="7"/>
    </row>
    <row r="15" spans="1:31" x14ac:dyDescent="0.25">
      <c r="A15" s="34"/>
      <c r="B15" s="2"/>
      <c r="C15" s="2"/>
      <c r="S15" s="233"/>
      <c r="T15" s="233"/>
      <c r="U15" s="233"/>
      <c r="V15" s="233"/>
      <c r="W15" s="233"/>
      <c r="X15" s="233"/>
    </row>
    <row r="16" spans="1:31" x14ac:dyDescent="0.25">
      <c r="A16" s="9" t="s">
        <v>6</v>
      </c>
      <c r="B16" s="3">
        <v>1994</v>
      </c>
      <c r="C16" s="13">
        <f>-SUM(D16:Y16)</f>
        <v>0</v>
      </c>
      <c r="D16" s="297">
        <f>+D$14/7/2</f>
        <v>0</v>
      </c>
      <c r="E16" s="297"/>
      <c r="F16" s="297"/>
      <c r="G16" s="297"/>
      <c r="H16" s="297"/>
      <c r="I16" s="297"/>
      <c r="J16" s="297"/>
      <c r="K16" s="297"/>
      <c r="L16" s="297"/>
      <c r="M16" s="297"/>
      <c r="N16" s="297"/>
      <c r="O16" s="297"/>
      <c r="P16" s="297"/>
      <c r="Q16" s="297"/>
      <c r="R16" s="297"/>
      <c r="S16" s="233"/>
      <c r="T16" s="233"/>
      <c r="U16" s="233"/>
      <c r="V16" s="233"/>
      <c r="W16" s="233"/>
      <c r="X16" s="233"/>
      <c r="Y16" s="297"/>
      <c r="Z16" s="297"/>
    </row>
    <row r="17" spans="1:26" x14ac:dyDescent="0.25">
      <c r="B17" s="3">
        <v>1995</v>
      </c>
      <c r="C17" s="13">
        <f t="shared" ref="C17:C39" si="0">-SUM(D17:Y17)</f>
        <v>0</v>
      </c>
      <c r="D17" s="297">
        <f>+D$14/7</f>
        <v>0</v>
      </c>
      <c r="E17" s="297">
        <f>+E$14/7/2</f>
        <v>0</v>
      </c>
      <c r="F17" s="297"/>
      <c r="G17" s="297"/>
      <c r="H17" s="297"/>
      <c r="I17" s="297"/>
      <c r="J17" s="297"/>
      <c r="K17" s="297"/>
      <c r="L17" s="297"/>
      <c r="M17" s="297"/>
      <c r="N17" s="297"/>
      <c r="O17" s="297"/>
      <c r="P17" s="297"/>
      <c r="Q17" s="297"/>
      <c r="R17" s="297"/>
      <c r="S17" s="233"/>
      <c r="T17" s="233"/>
      <c r="U17" s="233"/>
      <c r="V17" s="233"/>
      <c r="W17" s="233"/>
      <c r="X17" s="233"/>
      <c r="Y17" s="297"/>
      <c r="Z17" s="297"/>
    </row>
    <row r="18" spans="1:26" x14ac:dyDescent="0.25">
      <c r="B18" s="3">
        <v>1996</v>
      </c>
      <c r="C18" s="13">
        <f t="shared" si="0"/>
        <v>0</v>
      </c>
      <c r="D18" s="297">
        <f>+D17</f>
        <v>0</v>
      </c>
      <c r="E18" s="297">
        <f>+E$14/7</f>
        <v>0</v>
      </c>
      <c r="F18" s="297">
        <f>+F$14/7/2</f>
        <v>0</v>
      </c>
      <c r="G18" s="297"/>
      <c r="H18" s="297"/>
      <c r="I18" s="297"/>
      <c r="J18" s="297"/>
      <c r="K18" s="297"/>
      <c r="L18" s="297"/>
      <c r="M18" s="297"/>
      <c r="N18" s="297"/>
      <c r="O18" s="297"/>
      <c r="P18" s="297"/>
      <c r="Q18" s="297"/>
      <c r="R18" s="297"/>
      <c r="S18" s="233"/>
      <c r="T18" s="233"/>
      <c r="U18" s="233"/>
      <c r="V18" s="233"/>
      <c r="W18" s="233"/>
      <c r="X18" s="233"/>
      <c r="Y18" s="297"/>
      <c r="Z18" s="297"/>
    </row>
    <row r="19" spans="1:26" x14ac:dyDescent="0.25">
      <c r="B19" s="3">
        <v>1997</v>
      </c>
      <c r="C19" s="13">
        <f t="shared" si="0"/>
        <v>0</v>
      </c>
      <c r="D19" s="297">
        <f>+D18</f>
        <v>0</v>
      </c>
      <c r="E19" s="297">
        <f>+E18</f>
        <v>0</v>
      </c>
      <c r="F19" s="297">
        <f>+F$14/7</f>
        <v>0</v>
      </c>
      <c r="G19" s="297">
        <f>+G$14/7/2</f>
        <v>0</v>
      </c>
      <c r="H19" s="297"/>
      <c r="I19" s="297"/>
      <c r="J19" s="297"/>
      <c r="K19" s="297"/>
      <c r="L19" s="297"/>
      <c r="M19" s="297"/>
      <c r="N19" s="297"/>
      <c r="O19" s="297"/>
      <c r="P19" s="297"/>
      <c r="Q19" s="297"/>
      <c r="R19" s="297"/>
      <c r="S19" s="233"/>
      <c r="T19" s="233"/>
      <c r="U19" s="233"/>
      <c r="V19" s="233"/>
      <c r="W19" s="233"/>
      <c r="X19" s="233"/>
      <c r="Y19" s="297"/>
      <c r="Z19" s="297"/>
    </row>
    <row r="20" spans="1:26" x14ac:dyDescent="0.25">
      <c r="B20" s="3">
        <v>1998</v>
      </c>
      <c r="C20" s="13">
        <f t="shared" si="0"/>
        <v>0</v>
      </c>
      <c r="D20" s="297">
        <f>+D19</f>
        <v>0</v>
      </c>
      <c r="E20" s="297">
        <f>+E19</f>
        <v>0</v>
      </c>
      <c r="F20" s="297">
        <f>+F19</f>
        <v>0</v>
      </c>
      <c r="G20" s="297">
        <f>+G$14/7</f>
        <v>0</v>
      </c>
      <c r="H20" s="297">
        <f>+H$14/7/2</f>
        <v>0</v>
      </c>
      <c r="I20" s="297"/>
      <c r="J20" s="297"/>
      <c r="K20" s="297"/>
      <c r="L20" s="297"/>
      <c r="M20" s="297"/>
      <c r="N20" s="297"/>
      <c r="O20" s="297"/>
      <c r="P20" s="297"/>
      <c r="Q20" s="297"/>
      <c r="R20" s="297"/>
      <c r="S20" s="233"/>
      <c r="T20" s="233"/>
      <c r="U20" s="233"/>
      <c r="V20" s="233"/>
      <c r="W20" s="233"/>
      <c r="X20" s="233"/>
      <c r="Y20" s="297"/>
      <c r="Z20" s="297"/>
    </row>
    <row r="21" spans="1:26" x14ac:dyDescent="0.25">
      <c r="B21" s="3">
        <v>1999</v>
      </c>
      <c r="C21" s="13">
        <f t="shared" si="0"/>
        <v>0</v>
      </c>
      <c r="D21" s="297">
        <f>+D20</f>
        <v>0</v>
      </c>
      <c r="E21" s="297">
        <f>+E20</f>
        <v>0</v>
      </c>
      <c r="F21" s="297">
        <f>+F20</f>
        <v>0</v>
      </c>
      <c r="G21" s="297">
        <f>+G20</f>
        <v>0</v>
      </c>
      <c r="H21" s="297">
        <f>+H$14/7</f>
        <v>0</v>
      </c>
      <c r="I21" s="297">
        <f>+I$14/7/2</f>
        <v>0</v>
      </c>
      <c r="J21" s="297"/>
      <c r="K21" s="297"/>
      <c r="L21" s="297"/>
      <c r="M21" s="297"/>
      <c r="N21" s="297"/>
      <c r="O21" s="297"/>
      <c r="P21" s="297"/>
      <c r="Q21" s="297"/>
      <c r="R21" s="297"/>
      <c r="S21" s="233"/>
      <c r="T21" s="233"/>
      <c r="U21" s="233"/>
      <c r="V21" s="233"/>
      <c r="W21" s="233"/>
      <c r="X21" s="233"/>
      <c r="Y21" s="297"/>
      <c r="Z21" s="297"/>
    </row>
    <row r="22" spans="1:26" x14ac:dyDescent="0.25">
      <c r="B22" s="3">
        <v>2000</v>
      </c>
      <c r="C22" s="13">
        <f t="shared" si="0"/>
        <v>0</v>
      </c>
      <c r="D22" s="297">
        <f>+D21</f>
        <v>0</v>
      </c>
      <c r="E22" s="297">
        <f>+E21</f>
        <v>0</v>
      </c>
      <c r="F22" s="297">
        <f>+F21</f>
        <v>0</v>
      </c>
      <c r="G22" s="297">
        <f>+G21</f>
        <v>0</v>
      </c>
      <c r="H22" s="297">
        <f>+H21</f>
        <v>0</v>
      </c>
      <c r="I22" s="297">
        <f>+I$14/7</f>
        <v>0</v>
      </c>
      <c r="J22" s="297">
        <f>+J$14/7/2</f>
        <v>0</v>
      </c>
      <c r="K22" s="297"/>
      <c r="L22" s="297"/>
      <c r="M22" s="297"/>
      <c r="N22" s="297"/>
      <c r="O22" s="297"/>
      <c r="P22" s="297"/>
      <c r="Q22" s="297"/>
      <c r="R22" s="297"/>
      <c r="S22" s="233"/>
      <c r="T22" s="233"/>
      <c r="U22" s="233"/>
      <c r="V22" s="233"/>
      <c r="W22" s="233"/>
      <c r="X22" s="233"/>
      <c r="Y22" s="297"/>
      <c r="Z22" s="297"/>
    </row>
    <row r="23" spans="1:26" x14ac:dyDescent="0.25">
      <c r="B23" s="3">
        <v>2001</v>
      </c>
      <c r="C23" s="13">
        <f t="shared" si="0"/>
        <v>0</v>
      </c>
      <c r="D23" s="297">
        <f>+D$14/7/2</f>
        <v>0</v>
      </c>
      <c r="E23" s="297">
        <f>+E22</f>
        <v>0</v>
      </c>
      <c r="F23" s="297">
        <f>+F22</f>
        <v>0</v>
      </c>
      <c r="G23" s="297">
        <f>+G22</f>
        <v>0</v>
      </c>
      <c r="H23" s="297">
        <f>+H22</f>
        <v>0</v>
      </c>
      <c r="I23" s="297">
        <f>+I22</f>
        <v>0</v>
      </c>
      <c r="J23" s="297">
        <f>+J$14/7</f>
        <v>0</v>
      </c>
      <c r="K23" s="297">
        <f>+K$14/7/2</f>
        <v>0</v>
      </c>
      <c r="L23" s="297"/>
      <c r="M23" s="297"/>
      <c r="N23" s="297"/>
      <c r="O23" s="297"/>
      <c r="P23" s="297"/>
      <c r="Q23" s="297"/>
      <c r="R23" s="297"/>
      <c r="S23" s="233"/>
      <c r="T23" s="233"/>
      <c r="U23" s="233"/>
      <c r="V23" s="233"/>
      <c r="W23" s="233"/>
      <c r="X23" s="233"/>
      <c r="Y23" s="297"/>
      <c r="Z23" s="297"/>
    </row>
    <row r="24" spans="1:26" x14ac:dyDescent="0.25">
      <c r="B24" s="3">
        <v>2002</v>
      </c>
      <c r="C24" s="13">
        <f t="shared" si="0"/>
        <v>0</v>
      </c>
      <c r="D24" s="297"/>
      <c r="E24" s="297">
        <f>+E$14/7/2</f>
        <v>0</v>
      </c>
      <c r="F24" s="297">
        <f>+F23</f>
        <v>0</v>
      </c>
      <c r="G24" s="297">
        <f>+G23</f>
        <v>0</v>
      </c>
      <c r="H24" s="297">
        <f>+H23</f>
        <v>0</v>
      </c>
      <c r="I24" s="297">
        <f>+I23</f>
        <v>0</v>
      </c>
      <c r="J24" s="297">
        <f>+J23</f>
        <v>0</v>
      </c>
      <c r="K24" s="297">
        <f>+K$14/7</f>
        <v>0</v>
      </c>
      <c r="L24" s="297">
        <f>+L$14/7/2</f>
        <v>0</v>
      </c>
      <c r="M24" s="297"/>
      <c r="N24" s="297"/>
      <c r="O24" s="297"/>
      <c r="P24" s="297"/>
      <c r="Q24" s="297"/>
      <c r="R24" s="297"/>
      <c r="S24" s="233"/>
      <c r="T24" s="233"/>
      <c r="U24" s="233"/>
      <c r="V24" s="233"/>
      <c r="W24" s="233"/>
      <c r="X24" s="233"/>
      <c r="Y24" s="297"/>
      <c r="Z24" s="297"/>
    </row>
    <row r="25" spans="1:26" x14ac:dyDescent="0.25">
      <c r="B25" s="3">
        <v>2003</v>
      </c>
      <c r="C25" s="13">
        <f t="shared" si="0"/>
        <v>0</v>
      </c>
      <c r="D25" s="297"/>
      <c r="E25" s="297"/>
      <c r="F25" s="297">
        <f>+F$14/7/2</f>
        <v>0</v>
      </c>
      <c r="G25" s="297">
        <f>+G24</f>
        <v>0</v>
      </c>
      <c r="H25" s="297">
        <f>+H24</f>
        <v>0</v>
      </c>
      <c r="I25" s="297">
        <f>+I24</f>
        <v>0</v>
      </c>
      <c r="J25" s="297">
        <f>+J24</f>
        <v>0</v>
      </c>
      <c r="K25" s="297">
        <f>+K24</f>
        <v>0</v>
      </c>
      <c r="L25" s="297">
        <f>+L$14/7</f>
        <v>0</v>
      </c>
      <c r="M25" s="297">
        <f>+M$14/7/2</f>
        <v>0</v>
      </c>
      <c r="N25" s="297"/>
      <c r="O25" s="297"/>
      <c r="P25" s="297"/>
      <c r="Q25" s="297"/>
      <c r="R25" s="297"/>
      <c r="S25" s="233"/>
      <c r="T25" s="233"/>
      <c r="U25" s="233"/>
      <c r="V25" s="233"/>
      <c r="W25" s="233"/>
      <c r="X25" s="233"/>
      <c r="Y25" s="297"/>
      <c r="Z25" s="297"/>
    </row>
    <row r="26" spans="1:26" x14ac:dyDescent="0.25">
      <c r="B26" s="3">
        <v>2004</v>
      </c>
      <c r="C26" s="13">
        <f t="shared" si="0"/>
        <v>0</v>
      </c>
      <c r="D26" s="297"/>
      <c r="E26" s="297"/>
      <c r="F26" s="297"/>
      <c r="G26" s="297">
        <f>+G$14/7/2</f>
        <v>0</v>
      </c>
      <c r="H26" s="297">
        <f>+H25</f>
        <v>0</v>
      </c>
      <c r="I26" s="297">
        <f>+I25</f>
        <v>0</v>
      </c>
      <c r="J26" s="297">
        <f>+J25</f>
        <v>0</v>
      </c>
      <c r="K26" s="297">
        <f>+K25</f>
        <v>0</v>
      </c>
      <c r="L26" s="297">
        <f>+L25</f>
        <v>0</v>
      </c>
      <c r="M26" s="297">
        <f>+M$14/7</f>
        <v>0</v>
      </c>
      <c r="N26" s="7">
        <f>+N$14/7/2</f>
        <v>0</v>
      </c>
      <c r="O26" s="7"/>
      <c r="P26" s="7"/>
      <c r="Q26" s="7"/>
      <c r="R26" s="7"/>
      <c r="S26" s="43"/>
      <c r="T26" s="43"/>
      <c r="U26" s="43"/>
      <c r="V26" s="43"/>
      <c r="W26" s="43"/>
      <c r="X26" s="43"/>
      <c r="Y26" s="7"/>
      <c r="Z26" s="297"/>
    </row>
    <row r="27" spans="1:26" x14ac:dyDescent="0.25">
      <c r="B27" s="3">
        <v>2005</v>
      </c>
      <c r="C27" s="13">
        <f t="shared" si="0"/>
        <v>0</v>
      </c>
      <c r="D27" s="297"/>
      <c r="E27" s="297"/>
      <c r="F27" s="297"/>
      <c r="G27" s="297"/>
      <c r="H27" s="297">
        <f>+H$14/7/2</f>
        <v>0</v>
      </c>
      <c r="I27" s="297">
        <f>+I26</f>
        <v>0</v>
      </c>
      <c r="J27" s="297">
        <f>+J26</f>
        <v>0</v>
      </c>
      <c r="K27" s="297">
        <f>+K26</f>
        <v>0</v>
      </c>
      <c r="L27" s="297">
        <f>+L26</f>
        <v>0</v>
      </c>
      <c r="M27" s="297">
        <f>+M26</f>
        <v>0</v>
      </c>
      <c r="N27" s="7">
        <f>+N$14/7</f>
        <v>0</v>
      </c>
      <c r="O27" s="7">
        <f>+O$14/7/2</f>
        <v>0</v>
      </c>
      <c r="P27" s="7"/>
      <c r="Q27" s="7"/>
      <c r="R27" s="7"/>
      <c r="S27" s="43"/>
      <c r="T27" s="43"/>
      <c r="U27" s="43"/>
      <c r="V27" s="43"/>
      <c r="W27" s="43"/>
      <c r="X27" s="43"/>
      <c r="Y27" s="7"/>
      <c r="Z27" s="297"/>
    </row>
    <row r="28" spans="1:26" x14ac:dyDescent="0.25">
      <c r="B28" s="3">
        <v>2006</v>
      </c>
      <c r="C28" s="13">
        <f t="shared" si="0"/>
        <v>0</v>
      </c>
      <c r="D28" s="297"/>
      <c r="E28" s="297"/>
      <c r="F28" s="297"/>
      <c r="G28" s="297"/>
      <c r="H28" s="297"/>
      <c r="I28" s="297">
        <f>+I$14/7/2</f>
        <v>0</v>
      </c>
      <c r="J28" s="297">
        <f>+J27</f>
        <v>0</v>
      </c>
      <c r="K28" s="297">
        <f>+K27</f>
        <v>0</v>
      </c>
      <c r="L28" s="297">
        <f>+L27</f>
        <v>0</v>
      </c>
      <c r="M28" s="297">
        <f>+M27</f>
        <v>0</v>
      </c>
      <c r="N28" s="7">
        <f>+N27</f>
        <v>0</v>
      </c>
      <c r="O28" s="7">
        <f>+O$14/7</f>
        <v>0</v>
      </c>
      <c r="P28" s="7">
        <f>+P$14/7/2</f>
        <v>0</v>
      </c>
      <c r="Q28" s="7"/>
      <c r="R28" s="7"/>
      <c r="S28" s="43"/>
      <c r="T28" s="43"/>
      <c r="U28" s="43"/>
      <c r="V28" s="43"/>
      <c r="W28" s="43"/>
      <c r="X28" s="43"/>
      <c r="Y28" s="7"/>
      <c r="Z28" s="297"/>
    </row>
    <row r="29" spans="1:26" x14ac:dyDescent="0.25">
      <c r="B29" s="3">
        <v>2007</v>
      </c>
      <c r="C29" s="13">
        <f t="shared" si="0"/>
        <v>0</v>
      </c>
      <c r="D29" s="297"/>
      <c r="E29" s="297"/>
      <c r="F29" s="297"/>
      <c r="G29" s="297"/>
      <c r="H29" s="297"/>
      <c r="I29" s="297"/>
      <c r="J29" s="297">
        <f>+J$14/7/2</f>
        <v>0</v>
      </c>
      <c r="K29" s="297">
        <f>+K28</f>
        <v>0</v>
      </c>
      <c r="L29" s="297">
        <f>+L28</f>
        <v>0</v>
      </c>
      <c r="M29" s="297">
        <f>+M28</f>
        <v>0</v>
      </c>
      <c r="N29" s="7">
        <f>+N28</f>
        <v>0</v>
      </c>
      <c r="O29" s="7">
        <f>+O28</f>
        <v>0</v>
      </c>
      <c r="P29" s="7">
        <f>+P$14/7</f>
        <v>0</v>
      </c>
      <c r="Q29" s="7">
        <f>+Q$14/7/2</f>
        <v>0</v>
      </c>
      <c r="R29" s="7"/>
      <c r="S29" s="43"/>
      <c r="T29" s="43"/>
      <c r="U29" s="43"/>
      <c r="V29" s="43"/>
      <c r="W29" s="43"/>
      <c r="X29" s="43"/>
      <c r="Y29" s="7"/>
      <c r="Z29" s="297"/>
    </row>
    <row r="30" spans="1:26" x14ac:dyDescent="0.25">
      <c r="B30" s="3">
        <v>2008</v>
      </c>
      <c r="C30" s="13">
        <f t="shared" si="0"/>
        <v>0</v>
      </c>
      <c r="D30" s="297"/>
      <c r="E30" s="297"/>
      <c r="F30" s="297"/>
      <c r="G30" s="297"/>
      <c r="H30" s="297"/>
      <c r="I30" s="297"/>
      <c r="J30" s="297"/>
      <c r="K30" s="297">
        <f>+K$14/7/2</f>
        <v>0</v>
      </c>
      <c r="L30" s="297">
        <f>+L29</f>
        <v>0</v>
      </c>
      <c r="M30" s="297">
        <f>+M29</f>
        <v>0</v>
      </c>
      <c r="N30" s="7">
        <f>+N29</f>
        <v>0</v>
      </c>
      <c r="O30" s="7">
        <f>+O29</f>
        <v>0</v>
      </c>
      <c r="P30" s="7">
        <f>+P29</f>
        <v>0</v>
      </c>
      <c r="Q30" s="7">
        <f>+Q$14/7</f>
        <v>0</v>
      </c>
      <c r="R30" s="7">
        <f>+R$14/7/2</f>
        <v>0</v>
      </c>
      <c r="S30" s="43"/>
      <c r="T30" s="43"/>
      <c r="U30" s="43"/>
      <c r="V30" s="43"/>
      <c r="W30" s="43"/>
      <c r="X30" s="43"/>
      <c r="Y30" s="7"/>
      <c r="Z30" s="297"/>
    </row>
    <row r="31" spans="1:26" x14ac:dyDescent="0.25">
      <c r="B31" s="3">
        <v>2009</v>
      </c>
      <c r="C31" s="13">
        <f t="shared" si="0"/>
        <v>0</v>
      </c>
      <c r="D31" s="297"/>
      <c r="E31" s="297"/>
      <c r="F31" s="297"/>
      <c r="G31" s="297"/>
      <c r="H31" s="297"/>
      <c r="I31" s="297"/>
      <c r="J31" s="297"/>
      <c r="K31" s="297"/>
      <c r="L31" s="297">
        <f>+L$14/7/2</f>
        <v>0</v>
      </c>
      <c r="M31" s="297">
        <f>+M30</f>
        <v>0</v>
      </c>
      <c r="N31" s="7">
        <f>+N30</f>
        <v>0</v>
      </c>
      <c r="O31" s="7">
        <f>+O30</f>
        <v>0</v>
      </c>
      <c r="P31" s="7">
        <f>+P30</f>
        <v>0</v>
      </c>
      <c r="Q31" s="7">
        <f>+Q30</f>
        <v>0</v>
      </c>
      <c r="R31" s="7">
        <f>+R$14/7</f>
        <v>0</v>
      </c>
      <c r="S31" s="43">
        <f>+S$14/7/2</f>
        <v>0</v>
      </c>
      <c r="T31" s="43"/>
      <c r="U31" s="43"/>
      <c r="V31" s="43"/>
      <c r="W31" s="43"/>
      <c r="X31" s="43"/>
      <c r="Y31" s="7"/>
      <c r="Z31" s="297"/>
    </row>
    <row r="32" spans="1:26" x14ac:dyDescent="0.25">
      <c r="A32" s="38" t="s">
        <v>59</v>
      </c>
      <c r="B32" s="3">
        <v>2010</v>
      </c>
      <c r="C32" s="13">
        <f t="shared" si="0"/>
        <v>0</v>
      </c>
      <c r="D32" s="297"/>
      <c r="E32" s="297"/>
      <c r="F32" s="297"/>
      <c r="G32" s="297"/>
      <c r="H32" s="297"/>
      <c r="I32" s="297"/>
      <c r="J32" s="297"/>
      <c r="K32" s="297"/>
      <c r="L32" s="297"/>
      <c r="M32" s="297">
        <f>+M$14/7/2</f>
        <v>0</v>
      </c>
      <c r="N32" s="7">
        <f>+N31</f>
        <v>0</v>
      </c>
      <c r="O32" s="7">
        <f>+O31</f>
        <v>0</v>
      </c>
      <c r="P32" s="7">
        <f>+P31</f>
        <v>0</v>
      </c>
      <c r="Q32" s="7">
        <f>+Q31</f>
        <v>0</v>
      </c>
      <c r="R32" s="7">
        <f>+R31</f>
        <v>0</v>
      </c>
      <c r="S32" s="43">
        <f>+S$14/7</f>
        <v>0</v>
      </c>
      <c r="T32" s="43">
        <f>+T$14/7/2</f>
        <v>0</v>
      </c>
      <c r="U32" s="43"/>
      <c r="V32" s="43"/>
      <c r="W32" s="43"/>
      <c r="X32" s="43"/>
      <c r="Y32" s="7"/>
      <c r="Z32" s="297"/>
    </row>
    <row r="33" spans="1:31" x14ac:dyDescent="0.25">
      <c r="A33" s="38"/>
      <c r="B33" s="3">
        <v>2011</v>
      </c>
      <c r="C33" s="13">
        <f t="shared" si="0"/>
        <v>0</v>
      </c>
      <c r="D33" s="297"/>
      <c r="E33" s="297"/>
      <c r="F33" s="297"/>
      <c r="G33" s="297"/>
      <c r="H33" s="297"/>
      <c r="I33" s="297"/>
      <c r="J33" s="297"/>
      <c r="K33" s="297"/>
      <c r="L33" s="297"/>
      <c r="M33" s="297"/>
      <c r="N33" s="7">
        <f>+N$14/7/2</f>
        <v>0</v>
      </c>
      <c r="O33" s="7">
        <f>+O32</f>
        <v>0</v>
      </c>
      <c r="P33" s="7">
        <f>+P32</f>
        <v>0</v>
      </c>
      <c r="Q33" s="7">
        <f>+Q32</f>
        <v>0</v>
      </c>
      <c r="R33" s="7">
        <f>+R32</f>
        <v>0</v>
      </c>
      <c r="S33" s="43">
        <f>+S32</f>
        <v>0</v>
      </c>
      <c r="T33" s="43">
        <f>+T$14/7</f>
        <v>0</v>
      </c>
      <c r="U33" s="43">
        <f>+U$14/7/2</f>
        <v>0</v>
      </c>
      <c r="V33" s="43"/>
      <c r="W33" s="43"/>
      <c r="X33" s="43"/>
      <c r="Y33" s="7"/>
      <c r="Z33" s="297"/>
    </row>
    <row r="34" spans="1:31" x14ac:dyDescent="0.25">
      <c r="A34" s="38"/>
      <c r="B34" s="3">
        <v>2012</v>
      </c>
      <c r="C34" s="13">
        <f t="shared" si="0"/>
        <v>0</v>
      </c>
      <c r="D34" s="297"/>
      <c r="E34" s="297"/>
      <c r="F34" s="297"/>
      <c r="G34" s="297"/>
      <c r="H34" s="297"/>
      <c r="I34" s="297"/>
      <c r="J34" s="297"/>
      <c r="K34" s="297"/>
      <c r="L34" s="297"/>
      <c r="M34" s="297"/>
      <c r="N34" s="7"/>
      <c r="O34" s="7">
        <f>+O$14/7/2</f>
        <v>0</v>
      </c>
      <c r="P34" s="7">
        <f>+P33</f>
        <v>0</v>
      </c>
      <c r="Q34" s="7">
        <f>+Q33</f>
        <v>0</v>
      </c>
      <c r="R34" s="7">
        <f>+R33</f>
        <v>0</v>
      </c>
      <c r="S34" s="43">
        <f>+S33</f>
        <v>0</v>
      </c>
      <c r="T34" s="43">
        <f>+T$14/7</f>
        <v>0</v>
      </c>
      <c r="U34" s="43">
        <f>+U$14/7</f>
        <v>0</v>
      </c>
      <c r="V34" s="43">
        <f>+V$14/7/2</f>
        <v>0</v>
      </c>
      <c r="W34" s="43"/>
      <c r="X34" s="43"/>
      <c r="Y34" s="7"/>
      <c r="Z34" s="297"/>
    </row>
    <row r="35" spans="1:31" x14ac:dyDescent="0.25">
      <c r="A35" s="38"/>
      <c r="B35" s="3">
        <v>2013</v>
      </c>
      <c r="C35" s="13">
        <f t="shared" si="0"/>
        <v>0</v>
      </c>
      <c r="D35" s="297"/>
      <c r="E35" s="297"/>
      <c r="F35" s="297"/>
      <c r="G35" s="297"/>
      <c r="H35" s="297"/>
      <c r="I35" s="297"/>
      <c r="J35" s="297"/>
      <c r="K35" s="297"/>
      <c r="L35" s="297"/>
      <c r="M35" s="297"/>
      <c r="N35" s="7"/>
      <c r="O35" s="7"/>
      <c r="P35" s="7">
        <f>P14/7/2</f>
        <v>0</v>
      </c>
      <c r="Q35" s="7">
        <f>Q14</f>
        <v>0</v>
      </c>
      <c r="R35" s="7">
        <f t="shared" ref="R35:U36" si="1">R34</f>
        <v>0</v>
      </c>
      <c r="S35" s="43">
        <f t="shared" si="1"/>
        <v>0</v>
      </c>
      <c r="T35" s="43">
        <f t="shared" si="1"/>
        <v>0</v>
      </c>
      <c r="U35" s="43">
        <f t="shared" si="1"/>
        <v>0</v>
      </c>
      <c r="V35" s="43">
        <f>V14/7</f>
        <v>0</v>
      </c>
      <c r="W35" s="43">
        <f>W14/7/2</f>
        <v>0</v>
      </c>
      <c r="X35" s="43"/>
      <c r="Y35" s="7"/>
      <c r="Z35" s="297"/>
    </row>
    <row r="36" spans="1:31" x14ac:dyDescent="0.25">
      <c r="A36" s="38"/>
      <c r="B36" s="3">
        <v>2014</v>
      </c>
      <c r="C36" s="13">
        <f t="shared" si="0"/>
        <v>-2145.5178571428573</v>
      </c>
      <c r="D36" s="297"/>
      <c r="E36" s="297"/>
      <c r="F36" s="297"/>
      <c r="G36" s="297"/>
      <c r="H36" s="297"/>
      <c r="I36" s="297"/>
      <c r="J36" s="297"/>
      <c r="K36" s="297"/>
      <c r="L36" s="297"/>
      <c r="M36" s="297"/>
      <c r="N36" s="7"/>
      <c r="O36" s="7"/>
      <c r="P36" s="7"/>
      <c r="Q36" s="7">
        <f>Q14/7/2</f>
        <v>0</v>
      </c>
      <c r="R36" s="7">
        <f t="shared" si="1"/>
        <v>0</v>
      </c>
      <c r="S36" s="43">
        <f t="shared" si="1"/>
        <v>0</v>
      </c>
      <c r="T36" s="43">
        <f t="shared" si="1"/>
        <v>0</v>
      </c>
      <c r="U36" s="43">
        <f t="shared" si="1"/>
        <v>0</v>
      </c>
      <c r="V36" s="43">
        <f>V35</f>
        <v>0</v>
      </c>
      <c r="W36" s="43">
        <f>W14/7</f>
        <v>0</v>
      </c>
      <c r="X36" s="43">
        <f>$X$14/7/2</f>
        <v>2145.5178571428573</v>
      </c>
      <c r="Y36" s="7"/>
      <c r="Z36" s="297"/>
    </row>
    <row r="37" spans="1:31" x14ac:dyDescent="0.25">
      <c r="A37" s="38"/>
      <c r="B37" s="3">
        <v>2015</v>
      </c>
      <c r="C37" s="13">
        <f t="shared" si="0"/>
        <v>-4291.0357142857147</v>
      </c>
      <c r="D37" s="297"/>
      <c r="E37" s="297"/>
      <c r="F37" s="297"/>
      <c r="G37" s="297"/>
      <c r="H37" s="297"/>
      <c r="I37" s="297"/>
      <c r="J37" s="297"/>
      <c r="K37" s="297"/>
      <c r="L37" s="297"/>
      <c r="M37" s="297"/>
      <c r="N37" s="7"/>
      <c r="O37" s="7"/>
      <c r="P37" s="7"/>
      <c r="Q37" s="7"/>
      <c r="R37" s="7">
        <f>R14/7/2</f>
        <v>0</v>
      </c>
      <c r="S37" s="43">
        <f>S36</f>
        <v>0</v>
      </c>
      <c r="T37" s="43">
        <f>T36</f>
        <v>0</v>
      </c>
      <c r="U37" s="43">
        <f>U36</f>
        <v>0</v>
      </c>
      <c r="V37" s="43">
        <f>V36</f>
        <v>0</v>
      </c>
      <c r="W37" s="43">
        <f>W36</f>
        <v>0</v>
      </c>
      <c r="X37" s="43">
        <f>$X$14/7</f>
        <v>4291.0357142857147</v>
      </c>
      <c r="Y37" s="7">
        <f>Y14/7/2</f>
        <v>0</v>
      </c>
      <c r="Z37" s="297"/>
    </row>
    <row r="38" spans="1:31" x14ac:dyDescent="0.25">
      <c r="A38" s="38"/>
      <c r="B38" s="3">
        <v>2016</v>
      </c>
      <c r="C38" s="13">
        <f t="shared" si="0"/>
        <v>-4291.0357142857147</v>
      </c>
      <c r="D38" s="297"/>
      <c r="E38" s="297"/>
      <c r="F38" s="297"/>
      <c r="G38" s="297"/>
      <c r="H38" s="297"/>
      <c r="I38" s="297"/>
      <c r="J38" s="297"/>
      <c r="K38" s="297"/>
      <c r="L38" s="297"/>
      <c r="M38" s="297"/>
      <c r="N38" s="7"/>
      <c r="O38" s="7"/>
      <c r="P38" s="7"/>
      <c r="Q38" s="7"/>
      <c r="R38" s="7"/>
      <c r="S38" s="43"/>
      <c r="T38" s="43"/>
      <c r="U38" s="43"/>
      <c r="V38" s="43"/>
      <c r="W38" s="43"/>
      <c r="X38" s="43">
        <f t="shared" ref="X38:X42" si="2">$X$14/7</f>
        <v>4291.0357142857147</v>
      </c>
      <c r="Y38" s="7"/>
      <c r="Z38" s="297"/>
    </row>
    <row r="39" spans="1:31" x14ac:dyDescent="0.25">
      <c r="A39" s="38"/>
      <c r="B39" s="3">
        <v>2017</v>
      </c>
      <c r="C39" s="13">
        <f t="shared" si="0"/>
        <v>-4291.0357142857147</v>
      </c>
      <c r="D39" s="297"/>
      <c r="E39" s="297"/>
      <c r="F39" s="297"/>
      <c r="G39" s="297"/>
      <c r="H39" s="297"/>
      <c r="I39" s="297"/>
      <c r="J39" s="297"/>
      <c r="K39" s="297"/>
      <c r="L39" s="297"/>
      <c r="M39" s="297"/>
      <c r="N39" s="7"/>
      <c r="O39" s="7"/>
      <c r="P39" s="7"/>
      <c r="Q39" s="7"/>
      <c r="R39" s="7"/>
      <c r="S39" s="43"/>
      <c r="T39" s="43"/>
      <c r="U39" s="43"/>
      <c r="V39" s="43"/>
      <c r="W39" s="43"/>
      <c r="X39" s="43">
        <f t="shared" si="2"/>
        <v>4291.0357142857147</v>
      </c>
      <c r="Y39" s="7"/>
      <c r="Z39" s="297"/>
    </row>
    <row r="40" spans="1:31" x14ac:dyDescent="0.25">
      <c r="A40" s="38"/>
      <c r="B40" s="3">
        <v>2018</v>
      </c>
      <c r="C40" s="13">
        <f>-SUM(D40:AB40)</f>
        <v>-4291.0357142857147</v>
      </c>
      <c r="D40" s="297"/>
      <c r="E40" s="297"/>
      <c r="F40" s="297"/>
      <c r="G40" s="297"/>
      <c r="H40" s="297"/>
      <c r="I40" s="297"/>
      <c r="J40" s="297"/>
      <c r="K40" s="297"/>
      <c r="L40" s="297"/>
      <c r="M40" s="297"/>
      <c r="N40" s="7"/>
      <c r="O40" s="7"/>
      <c r="P40" s="7"/>
      <c r="Q40" s="7"/>
      <c r="R40" s="7"/>
      <c r="S40" s="43"/>
      <c r="T40" s="43"/>
      <c r="U40" s="43"/>
      <c r="V40" s="43"/>
      <c r="W40" s="43"/>
      <c r="X40" s="43">
        <f t="shared" si="2"/>
        <v>4291.0357142857147</v>
      </c>
      <c r="Y40" s="7"/>
      <c r="Z40" s="297"/>
    </row>
    <row r="41" spans="1:31" x14ac:dyDescent="0.25">
      <c r="A41" s="38"/>
      <c r="B41" s="3">
        <v>2019</v>
      </c>
      <c r="C41" s="13">
        <f>-SUM(D41:AB41)</f>
        <v>-4291.0357142857147</v>
      </c>
      <c r="D41" s="297"/>
      <c r="E41" s="297"/>
      <c r="F41" s="297"/>
      <c r="G41" s="297"/>
      <c r="H41" s="297"/>
      <c r="I41" s="297"/>
      <c r="J41" s="297"/>
      <c r="K41" s="297"/>
      <c r="L41" s="297"/>
      <c r="M41" s="297"/>
      <c r="N41" s="7"/>
      <c r="O41" s="7"/>
      <c r="P41" s="7"/>
      <c r="Q41" s="7"/>
      <c r="R41" s="7"/>
      <c r="S41" s="43"/>
      <c r="T41" s="43"/>
      <c r="U41" s="43"/>
      <c r="V41" s="43"/>
      <c r="W41" s="43"/>
      <c r="X41" s="43">
        <f t="shared" si="2"/>
        <v>4291.0357142857147</v>
      </c>
      <c r="Y41" s="7"/>
      <c r="Z41" s="297"/>
    </row>
    <row r="42" spans="1:31" x14ac:dyDescent="0.25">
      <c r="A42" s="38"/>
      <c r="B42" s="3">
        <v>2020</v>
      </c>
      <c r="C42" s="13">
        <f t="shared" ref="C42:C43" si="3">-SUM(D42:AB42)</f>
        <v>-4291.0357142857147</v>
      </c>
      <c r="D42" s="297"/>
      <c r="E42" s="297"/>
      <c r="F42" s="297"/>
      <c r="G42" s="297"/>
      <c r="H42" s="297"/>
      <c r="I42" s="297"/>
      <c r="J42" s="297"/>
      <c r="K42" s="297"/>
      <c r="L42" s="297"/>
      <c r="M42" s="297"/>
      <c r="N42" s="7"/>
      <c r="O42" s="7"/>
      <c r="P42" s="7"/>
      <c r="Q42" s="7"/>
      <c r="R42" s="7"/>
      <c r="S42" s="43"/>
      <c r="T42" s="43"/>
      <c r="U42" s="43"/>
      <c r="V42" s="43"/>
      <c r="W42" s="43"/>
      <c r="X42" s="43">
        <f t="shared" si="2"/>
        <v>4291.0357142857147</v>
      </c>
      <c r="Y42" s="7"/>
      <c r="Z42" s="297"/>
    </row>
    <row r="43" spans="1:31" x14ac:dyDescent="0.25">
      <c r="A43" s="38"/>
      <c r="B43" s="3">
        <v>2021</v>
      </c>
      <c r="C43" s="13">
        <f t="shared" si="3"/>
        <v>-2145.5178571428573</v>
      </c>
      <c r="D43" s="297"/>
      <c r="E43" s="297"/>
      <c r="F43" s="297"/>
      <c r="G43" s="297"/>
      <c r="H43" s="297"/>
      <c r="I43" s="297"/>
      <c r="J43" s="297"/>
      <c r="K43" s="297"/>
      <c r="L43" s="297"/>
      <c r="M43" s="297"/>
      <c r="N43" s="7"/>
      <c r="O43" s="7"/>
      <c r="P43" s="7"/>
      <c r="Q43" s="7"/>
      <c r="R43" s="7"/>
      <c r="S43" s="43"/>
      <c r="T43" s="43"/>
      <c r="U43" s="43"/>
      <c r="V43" s="43"/>
      <c r="W43" s="43"/>
      <c r="X43" s="43">
        <f>$X$14/7/2</f>
        <v>2145.5178571428573</v>
      </c>
      <c r="Y43" s="7"/>
      <c r="Z43" s="297"/>
    </row>
    <row r="44" spans="1:31" x14ac:dyDescent="0.25">
      <c r="A44" s="38"/>
      <c r="B44" s="3"/>
      <c r="C44" s="12"/>
      <c r="D44" s="298"/>
      <c r="E44" s="298"/>
      <c r="F44" s="298"/>
      <c r="G44" s="298"/>
      <c r="H44" s="298"/>
      <c r="I44" s="298"/>
      <c r="J44" s="298"/>
      <c r="K44" s="298"/>
      <c r="L44" s="298"/>
      <c r="M44" s="298"/>
      <c r="N44" s="298"/>
      <c r="O44" s="298"/>
      <c r="P44" s="298"/>
      <c r="Q44" s="298"/>
      <c r="R44" s="298"/>
      <c r="S44" s="298"/>
      <c r="T44" s="298"/>
      <c r="U44" s="338"/>
      <c r="V44" s="275"/>
      <c r="W44" s="275"/>
      <c r="X44" s="275"/>
      <c r="Y44" s="297"/>
      <c r="Z44" s="297"/>
      <c r="AC44" s="173"/>
      <c r="AD44" s="173"/>
      <c r="AE44" s="173"/>
    </row>
    <row r="45" spans="1:31" x14ac:dyDescent="0.25">
      <c r="A45" s="38" t="s">
        <v>62</v>
      </c>
      <c r="B45" s="297">
        <f>SUM(D45:AE45)</f>
        <v>0</v>
      </c>
      <c r="C45" s="275">
        <f>SUM(C16:C44)</f>
        <v>-30037.25</v>
      </c>
      <c r="D45" s="297">
        <f>-SUM(D16:D44)+D14</f>
        <v>0</v>
      </c>
      <c r="E45" s="297">
        <f t="shared" ref="E45:T45" si="4">-SUM(E16:E44)+E14</f>
        <v>0</v>
      </c>
      <c r="F45" s="297">
        <f t="shared" si="4"/>
        <v>0</v>
      </c>
      <c r="G45" s="297">
        <f t="shared" si="4"/>
        <v>0</v>
      </c>
      <c r="H45" s="297">
        <f t="shared" si="4"/>
        <v>0</v>
      </c>
      <c r="I45" s="297">
        <f t="shared" si="4"/>
        <v>0</v>
      </c>
      <c r="J45" s="297">
        <f t="shared" si="4"/>
        <v>0</v>
      </c>
      <c r="K45" s="297">
        <f t="shared" si="4"/>
        <v>0</v>
      </c>
      <c r="L45" s="297">
        <f t="shared" si="4"/>
        <v>0</v>
      </c>
      <c r="M45" s="297">
        <f t="shared" si="4"/>
        <v>0</v>
      </c>
      <c r="N45" s="297">
        <f t="shared" si="4"/>
        <v>0</v>
      </c>
      <c r="O45" s="297">
        <f t="shared" si="4"/>
        <v>0</v>
      </c>
      <c r="P45" s="297">
        <f t="shared" si="4"/>
        <v>0</v>
      </c>
      <c r="Q45" s="297">
        <f t="shared" si="4"/>
        <v>0</v>
      </c>
      <c r="R45" s="297">
        <f t="shared" si="4"/>
        <v>0</v>
      </c>
      <c r="S45" s="297">
        <f t="shared" si="4"/>
        <v>0</v>
      </c>
      <c r="T45" s="297">
        <f t="shared" si="4"/>
        <v>0</v>
      </c>
      <c r="U45" s="330">
        <f>-SUM(U16:U44)+U14</f>
        <v>0</v>
      </c>
      <c r="V45" s="330">
        <f t="shared" ref="V45:AB45" si="5">-SUM(V16:V44)+V14</f>
        <v>0</v>
      </c>
      <c r="W45" s="330">
        <f t="shared" si="5"/>
        <v>0</v>
      </c>
      <c r="X45" s="330">
        <f t="shared" si="5"/>
        <v>0</v>
      </c>
      <c r="Y45" s="330">
        <f t="shared" si="5"/>
        <v>0</v>
      </c>
      <c r="Z45" s="330">
        <f t="shared" si="5"/>
        <v>0</v>
      </c>
      <c r="AA45" s="330">
        <f t="shared" si="5"/>
        <v>0</v>
      </c>
      <c r="AB45" s="330">
        <f t="shared" si="5"/>
        <v>0</v>
      </c>
    </row>
    <row r="46" spans="1:31" x14ac:dyDescent="0.25">
      <c r="A46" s="38"/>
      <c r="B46" s="275"/>
      <c r="C46" s="299"/>
      <c r="D46" s="297"/>
      <c r="E46" s="297"/>
      <c r="F46" s="297"/>
      <c r="G46" s="297"/>
      <c r="H46" s="297"/>
      <c r="I46" s="297"/>
      <c r="J46" s="297"/>
      <c r="K46" s="297"/>
      <c r="L46" s="297"/>
      <c r="M46" s="297"/>
      <c r="N46" s="297"/>
      <c r="O46" s="297"/>
      <c r="P46" s="297"/>
      <c r="Q46" s="297"/>
      <c r="R46" s="297"/>
      <c r="S46" s="297"/>
      <c r="T46" s="297"/>
      <c r="U46" s="297"/>
      <c r="V46" s="297"/>
      <c r="W46" s="297"/>
      <c r="X46" s="297"/>
      <c r="Y46" s="297"/>
      <c r="Z46" s="297"/>
    </row>
    <row r="47" spans="1:31" x14ac:dyDescent="0.25">
      <c r="A47" s="39" t="s">
        <v>63</v>
      </c>
      <c r="B47" s="3"/>
      <c r="C47" s="30">
        <f>+C14+C45</f>
        <v>0</v>
      </c>
      <c r="D47" s="297"/>
      <c r="E47" s="297"/>
      <c r="F47" s="297"/>
      <c r="G47" s="297"/>
      <c r="H47" s="297"/>
      <c r="I47" s="297"/>
      <c r="J47" s="297"/>
      <c r="K47" s="297"/>
      <c r="L47" s="297"/>
      <c r="M47" s="297"/>
      <c r="N47" s="297"/>
      <c r="O47" s="297"/>
      <c r="P47" s="297"/>
      <c r="Q47" s="297"/>
      <c r="R47" s="297"/>
      <c r="S47" s="297"/>
      <c r="T47" s="297"/>
      <c r="U47" s="297"/>
      <c r="V47" s="297"/>
      <c r="W47" s="297"/>
      <c r="X47" s="297"/>
      <c r="Y47" s="297"/>
      <c r="Z47" s="297"/>
    </row>
    <row r="48" spans="1:31" x14ac:dyDescent="0.25">
      <c r="A48" s="3"/>
      <c r="B48" s="3"/>
      <c r="C48" s="3"/>
      <c r="D48" s="297"/>
      <c r="E48" s="297"/>
      <c r="F48" s="297"/>
      <c r="G48" s="297"/>
      <c r="H48" s="297"/>
      <c r="I48" s="297"/>
      <c r="J48" s="297"/>
      <c r="K48" s="297"/>
      <c r="L48" s="297"/>
      <c r="M48" s="297"/>
      <c r="N48" s="297"/>
      <c r="O48" s="297"/>
      <c r="P48" s="297"/>
      <c r="Q48" s="297"/>
      <c r="R48" s="297"/>
      <c r="S48" s="297"/>
      <c r="T48" s="297"/>
      <c r="U48" s="297"/>
      <c r="V48" s="297"/>
      <c r="W48" s="297"/>
      <c r="X48" s="297"/>
      <c r="Y48" s="297"/>
      <c r="Z48" s="297"/>
    </row>
    <row r="49" spans="1:26" x14ac:dyDescent="0.25">
      <c r="A49" s="3"/>
      <c r="B49" s="36"/>
      <c r="C49" s="3"/>
      <c r="D49" s="297"/>
      <c r="E49" s="297"/>
      <c r="F49" s="297"/>
      <c r="G49" s="297"/>
      <c r="H49" s="297"/>
      <c r="I49" s="297"/>
      <c r="J49" s="297"/>
      <c r="K49" s="297"/>
      <c r="L49" s="297"/>
      <c r="M49" s="297"/>
      <c r="N49" s="297"/>
      <c r="O49" s="297"/>
      <c r="P49" s="297"/>
      <c r="Q49" s="297"/>
      <c r="R49" s="297"/>
      <c r="S49" s="297"/>
      <c r="T49" s="297"/>
      <c r="U49" s="297"/>
      <c r="V49" s="297"/>
      <c r="W49" s="297"/>
      <c r="X49" s="297"/>
      <c r="Y49" s="297"/>
      <c r="Z49" s="297"/>
    </row>
    <row r="50" spans="1:26" x14ac:dyDescent="0.25">
      <c r="A50" s="3"/>
      <c r="B50" s="3"/>
      <c r="C50" s="3"/>
      <c r="E50" s="297"/>
      <c r="F50" s="301"/>
      <c r="G50" s="301"/>
      <c r="H50" s="301"/>
      <c r="I50" s="301"/>
      <c r="J50" s="301"/>
      <c r="K50" s="301"/>
      <c r="L50" s="301"/>
      <c r="M50" s="301"/>
      <c r="N50" s="297">
        <f>SUM(E32:E50)</f>
        <v>0</v>
      </c>
      <c r="O50" s="301"/>
      <c r="P50" s="301"/>
      <c r="Q50" s="301"/>
      <c r="R50" s="301"/>
      <c r="S50" s="301"/>
    </row>
    <row r="51" spans="1:26" x14ac:dyDescent="0.25">
      <c r="B51" s="3"/>
      <c r="C51" s="3"/>
      <c r="E51" s="301"/>
      <c r="F51" s="301"/>
      <c r="G51" s="301"/>
      <c r="H51" s="301"/>
      <c r="I51" s="301"/>
      <c r="J51" s="301"/>
      <c r="K51" s="301"/>
      <c r="L51" s="301"/>
      <c r="M51" s="301"/>
      <c r="N51" s="301"/>
      <c r="O51" s="301"/>
      <c r="P51" s="301"/>
      <c r="Q51" s="301"/>
      <c r="R51" s="301"/>
      <c r="S51" s="301"/>
    </row>
    <row r="52" spans="1:26" x14ac:dyDescent="0.25">
      <c r="E52" s="301"/>
      <c r="F52" s="301"/>
      <c r="G52" s="301"/>
      <c r="H52" s="301"/>
      <c r="I52" s="301"/>
      <c r="J52" s="301"/>
      <c r="K52" s="301"/>
      <c r="L52" s="301"/>
      <c r="M52" s="301"/>
      <c r="N52" s="301"/>
      <c r="O52" s="301"/>
      <c r="P52" s="301"/>
      <c r="Q52" s="301"/>
      <c r="R52" s="301"/>
      <c r="S52" s="301"/>
    </row>
    <row r="53" spans="1:26" x14ac:dyDescent="0.25">
      <c r="E53" s="301"/>
      <c r="F53" s="301"/>
      <c r="G53" s="301"/>
      <c r="H53" s="301"/>
      <c r="I53" s="301"/>
      <c r="J53" s="301"/>
      <c r="K53" s="301"/>
      <c r="L53" s="301"/>
      <c r="M53" s="301"/>
      <c r="N53" s="301"/>
      <c r="O53" s="301"/>
      <c r="P53" s="301"/>
      <c r="Q53" s="301"/>
      <c r="R53" s="301"/>
      <c r="S53" s="301"/>
    </row>
    <row r="54" spans="1:26" x14ac:dyDescent="0.25">
      <c r="E54" s="301"/>
      <c r="F54" s="301"/>
      <c r="G54" s="301"/>
      <c r="H54" s="301"/>
      <c r="I54" s="301"/>
      <c r="J54" s="301"/>
      <c r="K54" s="301"/>
      <c r="L54" s="301"/>
      <c r="M54" s="301"/>
      <c r="N54" s="301"/>
      <c r="O54" s="301"/>
      <c r="P54" s="301"/>
      <c r="Q54" s="301"/>
      <c r="R54" s="301"/>
      <c r="S54" s="301"/>
    </row>
    <row r="55" spans="1:26" x14ac:dyDescent="0.25">
      <c r="E55" s="301"/>
      <c r="F55" s="301"/>
      <c r="G55" s="301"/>
      <c r="H55" s="301"/>
      <c r="I55" s="301"/>
      <c r="J55" s="301"/>
      <c r="K55" s="301"/>
      <c r="L55" s="301"/>
      <c r="M55" s="301"/>
      <c r="N55" s="301"/>
      <c r="O55" s="301"/>
      <c r="P55" s="301"/>
      <c r="Q55" s="301"/>
      <c r="R55" s="301"/>
      <c r="S55" s="301"/>
    </row>
    <row r="56" spans="1:26" x14ac:dyDescent="0.25">
      <c r="E56" s="301"/>
      <c r="F56" s="301"/>
      <c r="G56" s="301"/>
      <c r="H56" s="301"/>
      <c r="I56" s="301"/>
      <c r="J56" s="301"/>
      <c r="K56" s="301"/>
      <c r="L56" s="301"/>
      <c r="M56" s="301"/>
      <c r="N56" s="301"/>
      <c r="O56" s="301"/>
      <c r="P56" s="301"/>
      <c r="Q56" s="301"/>
      <c r="R56" s="301"/>
      <c r="S56" s="301"/>
    </row>
    <row r="57" spans="1:26" x14ac:dyDescent="0.25">
      <c r="E57" s="301"/>
      <c r="F57" s="301"/>
      <c r="G57" s="301"/>
      <c r="H57" s="301"/>
      <c r="I57" s="301"/>
      <c r="J57" s="301"/>
      <c r="K57" s="301"/>
      <c r="L57" s="301"/>
      <c r="M57" s="301"/>
      <c r="N57" s="301"/>
      <c r="O57" s="301"/>
      <c r="P57" s="301"/>
      <c r="Q57" s="301"/>
      <c r="R57" s="301"/>
      <c r="S57" s="301"/>
    </row>
    <row r="58" spans="1:26" x14ac:dyDescent="0.25">
      <c r="E58" s="301"/>
      <c r="F58" s="301"/>
      <c r="G58" s="301"/>
      <c r="H58" s="301"/>
      <c r="I58" s="301"/>
      <c r="J58" s="301"/>
      <c r="K58" s="301"/>
      <c r="L58" s="301"/>
      <c r="M58" s="301"/>
      <c r="N58" s="301"/>
      <c r="O58" s="301"/>
      <c r="P58" s="301"/>
      <c r="Q58" s="301"/>
      <c r="R58" s="301"/>
      <c r="S58" s="301"/>
    </row>
    <row r="59" spans="1:26" x14ac:dyDescent="0.25">
      <c r="E59" s="301"/>
      <c r="F59" s="301"/>
      <c r="G59" s="301"/>
      <c r="H59" s="301"/>
      <c r="I59" s="301"/>
      <c r="J59" s="301"/>
      <c r="K59" s="301"/>
      <c r="L59" s="301"/>
      <c r="M59" s="301"/>
      <c r="N59" s="301"/>
      <c r="O59" s="301"/>
      <c r="P59" s="301"/>
      <c r="Q59" s="301"/>
      <c r="R59" s="301"/>
      <c r="S59" s="301"/>
    </row>
    <row r="60" spans="1:26" x14ac:dyDescent="0.25">
      <c r="E60" s="301"/>
      <c r="F60" s="301"/>
      <c r="G60" s="301"/>
      <c r="H60" s="301"/>
      <c r="I60" s="301"/>
      <c r="J60" s="301"/>
      <c r="K60" s="301"/>
      <c r="L60" s="301"/>
      <c r="M60" s="301"/>
      <c r="N60" s="301"/>
      <c r="O60" s="301"/>
      <c r="P60" s="301"/>
      <c r="Q60" s="301"/>
      <c r="R60" s="301"/>
      <c r="S60" s="301"/>
    </row>
    <row r="61" spans="1:26" x14ac:dyDescent="0.25">
      <c r="E61" s="301"/>
      <c r="F61" s="301"/>
      <c r="G61" s="301"/>
      <c r="H61" s="301"/>
      <c r="I61" s="301"/>
      <c r="J61" s="301"/>
      <c r="K61" s="301"/>
      <c r="L61" s="301"/>
      <c r="M61" s="301"/>
      <c r="N61" s="301"/>
      <c r="O61" s="301"/>
      <c r="P61" s="301"/>
      <c r="Q61" s="301"/>
      <c r="R61" s="301"/>
      <c r="S61" s="301"/>
    </row>
  </sheetData>
  <pageMargins left="0.7" right="0.7" top="0.75" bottom="0.75" header="0.3" footer="0.3"/>
  <pageSetup scale="69" orientation="landscape" horizontalDpi="4294967294" verticalDpi="4294967294" r:id="rId1"/>
  <headerFooter>
    <oddFooter>&amp;Z&amp;F&amp;RPage &amp;P</oddFooter>
  </headerFooter>
</worksheet>
</file>

<file path=xl/worksheets/sheet1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500-000000000000}">
  <sheetPr codeName="Sheet140">
    <tabColor theme="6" tint="-0.249977111117893"/>
    <pageSetUpPr fitToPage="1"/>
  </sheetPr>
  <dimension ref="A1:AE63"/>
  <sheetViews>
    <sheetView workbookViewId="0"/>
  </sheetViews>
  <sheetFormatPr defaultRowHeight="15" x14ac:dyDescent="0.25"/>
  <cols>
    <col min="1" max="1" width="20.85546875" customWidth="1"/>
    <col min="2" max="2" width="8.7109375" customWidth="1"/>
    <col min="3" max="3" width="12.85546875" customWidth="1"/>
    <col min="4" max="12" width="7.42578125" hidden="1" customWidth="1"/>
    <col min="13" max="13" width="7.5703125" hidden="1" customWidth="1"/>
    <col min="14" max="25" width="10.42578125" customWidth="1"/>
  </cols>
  <sheetData>
    <row r="1" spans="1:31" x14ac:dyDescent="0.25">
      <c r="A1" s="11" t="s">
        <v>10</v>
      </c>
      <c r="O1" t="s">
        <v>647</v>
      </c>
    </row>
    <row r="2" spans="1:31" x14ac:dyDescent="0.25">
      <c r="A2" s="9" t="s">
        <v>438</v>
      </c>
    </row>
    <row r="3" spans="1:31" x14ac:dyDescent="0.25">
      <c r="A3" s="9" t="s">
        <v>918</v>
      </c>
    </row>
    <row r="4" spans="1:31" x14ac:dyDescent="0.25">
      <c r="R4" s="40" t="s">
        <v>4</v>
      </c>
      <c r="S4" s="41"/>
      <c r="T4" s="40" t="s">
        <v>8</v>
      </c>
    </row>
    <row r="5" spans="1:31" x14ac:dyDescent="0.25">
      <c r="A5" s="10" t="s">
        <v>9</v>
      </c>
      <c r="B5" s="12" t="s">
        <v>64</v>
      </c>
      <c r="C5" s="12" t="s">
        <v>12</v>
      </c>
      <c r="R5" s="42" t="s">
        <v>2</v>
      </c>
      <c r="S5" s="42" t="s">
        <v>60</v>
      </c>
      <c r="T5" s="42" t="s">
        <v>7</v>
      </c>
    </row>
    <row r="6" spans="1:31" x14ac:dyDescent="0.25">
      <c r="B6" s="3"/>
      <c r="R6" s="3"/>
    </row>
    <row r="7" spans="1:31" x14ac:dyDescent="0.25">
      <c r="A7" t="s">
        <v>926</v>
      </c>
      <c r="B7" s="212">
        <v>846</v>
      </c>
      <c r="C7" s="214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5"/>
      <c r="P7" s="6"/>
      <c r="Q7" s="6"/>
      <c r="R7" s="13">
        <f>+C14</f>
        <v>9108</v>
      </c>
      <c r="S7" s="13">
        <f>+-C47</f>
        <v>9108</v>
      </c>
      <c r="T7" s="13">
        <f>+R7-S7</f>
        <v>0</v>
      </c>
    </row>
    <row r="8" spans="1:31" x14ac:dyDescent="0.25">
      <c r="A8" s="213"/>
      <c r="B8" s="3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5"/>
      <c r="P8" s="6"/>
      <c r="Q8" s="6"/>
    </row>
    <row r="9" spans="1:31" x14ac:dyDescent="0.25">
      <c r="A9" s="2"/>
      <c r="B9" s="3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5"/>
      <c r="P9" s="6"/>
      <c r="Q9" s="6"/>
    </row>
    <row r="10" spans="1:31" x14ac:dyDescent="0.25">
      <c r="B10" s="3"/>
    </row>
    <row r="11" spans="1:31" x14ac:dyDescent="0.25">
      <c r="A11" s="686" t="s">
        <v>66</v>
      </c>
      <c r="B11" s="212" t="s">
        <v>656</v>
      </c>
      <c r="C11" s="214"/>
    </row>
    <row r="12" spans="1:31" x14ac:dyDescent="0.25">
      <c r="B12" s="28"/>
      <c r="C12" s="2"/>
    </row>
    <row r="13" spans="1:31" x14ac:dyDescent="0.25">
      <c r="A13" s="9" t="s">
        <v>5</v>
      </c>
      <c r="C13" s="31" t="s">
        <v>3</v>
      </c>
      <c r="D13" s="32">
        <v>1994</v>
      </c>
      <c r="E13" s="32">
        <v>1995</v>
      </c>
      <c r="F13" s="32">
        <v>1996</v>
      </c>
      <c r="G13" s="32">
        <v>1997</v>
      </c>
      <c r="H13" s="32">
        <v>1998</v>
      </c>
      <c r="I13" s="32">
        <v>1999</v>
      </c>
      <c r="J13" s="32">
        <v>2000</v>
      </c>
      <c r="K13" s="32">
        <v>2001</v>
      </c>
      <c r="L13" s="32">
        <v>2002</v>
      </c>
      <c r="M13" s="32">
        <v>2003</v>
      </c>
      <c r="N13" s="32">
        <v>2004</v>
      </c>
      <c r="O13" s="32">
        <v>2005</v>
      </c>
      <c r="P13" s="32">
        <v>2006</v>
      </c>
      <c r="Q13" s="32">
        <v>2007</v>
      </c>
      <c r="R13" s="32">
        <v>2008</v>
      </c>
      <c r="S13" s="32">
        <v>2009</v>
      </c>
      <c r="T13" s="32">
        <v>2010</v>
      </c>
      <c r="U13" s="32">
        <v>2011</v>
      </c>
      <c r="V13" s="32">
        <v>2012</v>
      </c>
      <c r="W13" s="32">
        <v>2013</v>
      </c>
      <c r="X13" s="32">
        <v>2014</v>
      </c>
      <c r="Y13" s="328">
        <v>2015</v>
      </c>
      <c r="Z13" s="32">
        <v>2016</v>
      </c>
      <c r="AA13" s="328">
        <v>2017</v>
      </c>
      <c r="AB13" s="32">
        <v>2018</v>
      </c>
      <c r="AC13" s="328">
        <v>2019</v>
      </c>
      <c r="AD13" s="328">
        <v>2020</v>
      </c>
      <c r="AE13" s="328">
        <v>2021</v>
      </c>
    </row>
    <row r="14" spans="1:31" x14ac:dyDescent="0.25">
      <c r="A14" s="9" t="s">
        <v>73</v>
      </c>
      <c r="C14" s="222">
        <f>SUM(D14:Y14)</f>
        <v>9108</v>
      </c>
      <c r="D14" s="43">
        <f>+'Equip Review 032310'!G29</f>
        <v>0</v>
      </c>
      <c r="E14" s="43">
        <f>+'Equip Review 032310'!H29</f>
        <v>0</v>
      </c>
      <c r="F14" s="43">
        <f>+'Equip Review 032310'!I29</f>
        <v>0</v>
      </c>
      <c r="G14" s="43">
        <f>+'Equip Review 032310'!J29</f>
        <v>0</v>
      </c>
      <c r="H14" s="43">
        <f>+'Equip Review 032310'!K29</f>
        <v>0</v>
      </c>
      <c r="I14" s="43">
        <f>+'Equip Review 032310'!L29</f>
        <v>0</v>
      </c>
      <c r="J14" s="43">
        <f>+'Equip Review 032310'!M29</f>
        <v>0</v>
      </c>
      <c r="K14" s="43">
        <f>+'Equip Review 032310'!N29</f>
        <v>0</v>
      </c>
      <c r="L14" s="43">
        <f>+'Equip Review 032310'!O29</f>
        <v>0</v>
      </c>
      <c r="M14" s="43">
        <f>+'Equip Review 032310'!P29</f>
        <v>0</v>
      </c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>
        <v>9108</v>
      </c>
      <c r="Y14" s="7"/>
    </row>
    <row r="15" spans="1:31" x14ac:dyDescent="0.25">
      <c r="A15" s="34"/>
      <c r="B15" s="2"/>
      <c r="C15" s="2"/>
      <c r="S15" s="43"/>
      <c r="T15" s="43"/>
      <c r="U15" s="43"/>
      <c r="V15" s="43"/>
      <c r="W15" s="43"/>
      <c r="X15" s="43"/>
    </row>
    <row r="16" spans="1:31" x14ac:dyDescent="0.25">
      <c r="A16" s="9" t="s">
        <v>6</v>
      </c>
      <c r="B16" s="3">
        <v>1994</v>
      </c>
      <c r="C16" s="13">
        <f>-SUM(D16:Y16)</f>
        <v>0</v>
      </c>
      <c r="D16" s="7">
        <f>+D$14/7/2</f>
        <v>0</v>
      </c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43"/>
      <c r="T16" s="43"/>
      <c r="U16" s="43"/>
      <c r="V16" s="43"/>
      <c r="W16" s="43"/>
      <c r="X16" s="43"/>
      <c r="Y16" s="7"/>
      <c r="Z16" s="7"/>
    </row>
    <row r="17" spans="1:26" x14ac:dyDescent="0.25">
      <c r="B17" s="3">
        <v>1995</v>
      </c>
      <c r="C17" s="13">
        <f t="shared" ref="C17:C39" si="0">-SUM(D17:Y17)</f>
        <v>0</v>
      </c>
      <c r="D17" s="7">
        <f>+D$14/7</f>
        <v>0</v>
      </c>
      <c r="E17" s="7">
        <f>+E$14/7/2</f>
        <v>0</v>
      </c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43"/>
      <c r="T17" s="43"/>
      <c r="U17" s="43"/>
      <c r="V17" s="43"/>
      <c r="W17" s="43"/>
      <c r="X17" s="43"/>
      <c r="Y17" s="7"/>
      <c r="Z17" s="7"/>
    </row>
    <row r="18" spans="1:26" x14ac:dyDescent="0.25">
      <c r="B18" s="3">
        <v>1996</v>
      </c>
      <c r="C18" s="13">
        <f t="shared" si="0"/>
        <v>0</v>
      </c>
      <c r="D18" s="7">
        <f>+D17</f>
        <v>0</v>
      </c>
      <c r="E18" s="7">
        <f>+E$14/7</f>
        <v>0</v>
      </c>
      <c r="F18" s="7">
        <f>+F$14/7/2</f>
        <v>0</v>
      </c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43"/>
      <c r="T18" s="43"/>
      <c r="U18" s="43"/>
      <c r="V18" s="43"/>
      <c r="W18" s="43"/>
      <c r="X18" s="43"/>
      <c r="Y18" s="7"/>
      <c r="Z18" s="7"/>
    </row>
    <row r="19" spans="1:26" x14ac:dyDescent="0.25">
      <c r="B19" s="3">
        <v>1997</v>
      </c>
      <c r="C19" s="13">
        <f t="shared" si="0"/>
        <v>0</v>
      </c>
      <c r="D19" s="7">
        <f>+D18</f>
        <v>0</v>
      </c>
      <c r="E19" s="7">
        <f>+E18</f>
        <v>0</v>
      </c>
      <c r="F19" s="7">
        <f>+F$14/7</f>
        <v>0</v>
      </c>
      <c r="G19" s="7">
        <f>+G$14/7/2</f>
        <v>0</v>
      </c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43"/>
      <c r="T19" s="43"/>
      <c r="U19" s="43"/>
      <c r="V19" s="43"/>
      <c r="W19" s="43"/>
      <c r="X19" s="43"/>
      <c r="Y19" s="7"/>
      <c r="Z19" s="7"/>
    </row>
    <row r="20" spans="1:26" x14ac:dyDescent="0.25">
      <c r="B20" s="3">
        <v>1998</v>
      </c>
      <c r="C20" s="13">
        <f t="shared" si="0"/>
        <v>0</v>
      </c>
      <c r="D20" s="7">
        <f>+D19</f>
        <v>0</v>
      </c>
      <c r="E20" s="7">
        <f>+E19</f>
        <v>0</v>
      </c>
      <c r="F20" s="7">
        <f>+F19</f>
        <v>0</v>
      </c>
      <c r="G20" s="7">
        <f>+G$14/7</f>
        <v>0</v>
      </c>
      <c r="H20" s="7">
        <f>+H$14/7/2</f>
        <v>0</v>
      </c>
      <c r="I20" s="7"/>
      <c r="J20" s="7"/>
      <c r="K20" s="7"/>
      <c r="L20" s="7"/>
      <c r="M20" s="7"/>
      <c r="N20" s="7"/>
      <c r="O20" s="7"/>
      <c r="P20" s="7"/>
      <c r="Q20" s="7"/>
      <c r="R20" s="7"/>
      <c r="S20" s="43"/>
      <c r="T20" s="43"/>
      <c r="U20" s="43"/>
      <c r="V20" s="43"/>
      <c r="W20" s="43"/>
      <c r="X20" s="43"/>
      <c r="Y20" s="7"/>
      <c r="Z20" s="7"/>
    </row>
    <row r="21" spans="1:26" x14ac:dyDescent="0.25">
      <c r="B21" s="3">
        <v>1999</v>
      </c>
      <c r="C21" s="13">
        <f t="shared" si="0"/>
        <v>0</v>
      </c>
      <c r="D21" s="7">
        <f>+D20</f>
        <v>0</v>
      </c>
      <c r="E21" s="7">
        <f>+E20</f>
        <v>0</v>
      </c>
      <c r="F21" s="7">
        <f>+F20</f>
        <v>0</v>
      </c>
      <c r="G21" s="7">
        <f>+G20</f>
        <v>0</v>
      </c>
      <c r="H21" s="7">
        <f>+H$14/7</f>
        <v>0</v>
      </c>
      <c r="I21" s="7">
        <f>+I$14/7/2</f>
        <v>0</v>
      </c>
      <c r="J21" s="7"/>
      <c r="K21" s="7"/>
      <c r="L21" s="7"/>
      <c r="M21" s="7"/>
      <c r="N21" s="7"/>
      <c r="O21" s="7"/>
      <c r="P21" s="7"/>
      <c r="Q21" s="7"/>
      <c r="R21" s="7"/>
      <c r="S21" s="43"/>
      <c r="T21" s="43"/>
      <c r="U21" s="43"/>
      <c r="V21" s="43"/>
      <c r="W21" s="43"/>
      <c r="X21" s="43"/>
      <c r="Y21" s="7"/>
      <c r="Z21" s="7"/>
    </row>
    <row r="22" spans="1:26" x14ac:dyDescent="0.25">
      <c r="B22" s="3">
        <v>2000</v>
      </c>
      <c r="C22" s="13">
        <f t="shared" si="0"/>
        <v>0</v>
      </c>
      <c r="D22" s="7">
        <f>+D21</f>
        <v>0</v>
      </c>
      <c r="E22" s="7">
        <f>+E21</f>
        <v>0</v>
      </c>
      <c r="F22" s="7">
        <f>+F21</f>
        <v>0</v>
      </c>
      <c r="G22" s="7">
        <f>+G21</f>
        <v>0</v>
      </c>
      <c r="H22" s="7">
        <f>+H21</f>
        <v>0</v>
      </c>
      <c r="I22" s="7">
        <f>+I$14/7</f>
        <v>0</v>
      </c>
      <c r="J22" s="7">
        <f>+J$14/7/2</f>
        <v>0</v>
      </c>
      <c r="K22" s="7"/>
      <c r="L22" s="7"/>
      <c r="M22" s="7"/>
      <c r="N22" s="7"/>
      <c r="O22" s="7"/>
      <c r="P22" s="7"/>
      <c r="Q22" s="7"/>
      <c r="R22" s="7"/>
      <c r="S22" s="43"/>
      <c r="T22" s="43"/>
      <c r="U22" s="43"/>
      <c r="V22" s="43"/>
      <c r="W22" s="43"/>
      <c r="X22" s="43"/>
      <c r="Y22" s="7"/>
      <c r="Z22" s="7"/>
    </row>
    <row r="23" spans="1:26" x14ac:dyDescent="0.25">
      <c r="B23" s="3">
        <v>2001</v>
      </c>
      <c r="C23" s="13">
        <f t="shared" si="0"/>
        <v>0</v>
      </c>
      <c r="D23" s="7">
        <f>+D$14/7/2</f>
        <v>0</v>
      </c>
      <c r="E23" s="7">
        <f>+E22</f>
        <v>0</v>
      </c>
      <c r="F23" s="7">
        <f>+F22</f>
        <v>0</v>
      </c>
      <c r="G23" s="7">
        <f>+G22</f>
        <v>0</v>
      </c>
      <c r="H23" s="7">
        <f>+H22</f>
        <v>0</v>
      </c>
      <c r="I23" s="7">
        <f>+I22</f>
        <v>0</v>
      </c>
      <c r="J23" s="7">
        <f>+J$14/7</f>
        <v>0</v>
      </c>
      <c r="K23" s="7">
        <f>+K$14/7/2</f>
        <v>0</v>
      </c>
      <c r="L23" s="7"/>
      <c r="M23" s="7"/>
      <c r="N23" s="7"/>
      <c r="O23" s="7"/>
      <c r="P23" s="7"/>
      <c r="Q23" s="7"/>
      <c r="R23" s="7"/>
      <c r="S23" s="43"/>
      <c r="T23" s="43"/>
      <c r="U23" s="43"/>
      <c r="V23" s="43"/>
      <c r="W23" s="43"/>
      <c r="X23" s="43"/>
      <c r="Y23" s="7"/>
      <c r="Z23" s="7"/>
    </row>
    <row r="24" spans="1:26" x14ac:dyDescent="0.25">
      <c r="B24" s="3">
        <v>2002</v>
      </c>
      <c r="C24" s="13">
        <f t="shared" si="0"/>
        <v>0</v>
      </c>
      <c r="D24" s="7"/>
      <c r="E24" s="7">
        <f>+E$14/7/2</f>
        <v>0</v>
      </c>
      <c r="F24" s="7">
        <f>+F23</f>
        <v>0</v>
      </c>
      <c r="G24" s="7">
        <f>+G23</f>
        <v>0</v>
      </c>
      <c r="H24" s="7">
        <f>+H23</f>
        <v>0</v>
      </c>
      <c r="I24" s="7">
        <f>+I23</f>
        <v>0</v>
      </c>
      <c r="J24" s="7">
        <f>+J23</f>
        <v>0</v>
      </c>
      <c r="K24" s="7">
        <f>+K$14/7</f>
        <v>0</v>
      </c>
      <c r="L24" s="7">
        <f>+L$14/7/2</f>
        <v>0</v>
      </c>
      <c r="M24" s="7"/>
      <c r="N24" s="7"/>
      <c r="O24" s="7"/>
      <c r="P24" s="7"/>
      <c r="Q24" s="7"/>
      <c r="R24" s="7"/>
      <c r="S24" s="43"/>
      <c r="T24" s="43"/>
      <c r="U24" s="43"/>
      <c r="V24" s="43"/>
      <c r="W24" s="43"/>
      <c r="X24" s="43"/>
      <c r="Y24" s="7"/>
      <c r="Z24" s="7"/>
    </row>
    <row r="25" spans="1:26" x14ac:dyDescent="0.25">
      <c r="B25" s="3">
        <v>2003</v>
      </c>
      <c r="C25" s="13">
        <f t="shared" si="0"/>
        <v>0</v>
      </c>
      <c r="D25" s="7"/>
      <c r="E25" s="7"/>
      <c r="F25" s="7">
        <f>+F$14/7/2</f>
        <v>0</v>
      </c>
      <c r="G25" s="7">
        <f>+G24</f>
        <v>0</v>
      </c>
      <c r="H25" s="7">
        <f>+H24</f>
        <v>0</v>
      </c>
      <c r="I25" s="7">
        <f>+I24</f>
        <v>0</v>
      </c>
      <c r="J25" s="7">
        <f>+J24</f>
        <v>0</v>
      </c>
      <c r="K25" s="7">
        <f>+K24</f>
        <v>0</v>
      </c>
      <c r="L25" s="7">
        <f>+L$14/7</f>
        <v>0</v>
      </c>
      <c r="M25" s="7">
        <f>+M$14/7/2</f>
        <v>0</v>
      </c>
      <c r="N25" s="7"/>
      <c r="O25" s="7"/>
      <c r="P25" s="7"/>
      <c r="Q25" s="7"/>
      <c r="R25" s="7"/>
      <c r="S25" s="43"/>
      <c r="T25" s="43"/>
      <c r="U25" s="43"/>
      <c r="V25" s="43"/>
      <c r="W25" s="43"/>
      <c r="X25" s="43"/>
      <c r="Y25" s="7"/>
      <c r="Z25" s="7"/>
    </row>
    <row r="26" spans="1:26" x14ac:dyDescent="0.25">
      <c r="B26" s="3">
        <v>2004</v>
      </c>
      <c r="C26" s="13">
        <f t="shared" si="0"/>
        <v>0</v>
      </c>
      <c r="D26" s="7"/>
      <c r="E26" s="7"/>
      <c r="F26" s="7"/>
      <c r="G26" s="7">
        <f>+G$14/7/2</f>
        <v>0</v>
      </c>
      <c r="H26" s="7">
        <f>+H25</f>
        <v>0</v>
      </c>
      <c r="I26" s="7">
        <f>+I25</f>
        <v>0</v>
      </c>
      <c r="J26" s="7">
        <f>+J25</f>
        <v>0</v>
      </c>
      <c r="K26" s="7">
        <f>+K25</f>
        <v>0</v>
      </c>
      <c r="L26" s="7">
        <f>+L25</f>
        <v>0</v>
      </c>
      <c r="M26" s="7">
        <f>+M$14/7</f>
        <v>0</v>
      </c>
      <c r="N26" s="7">
        <f>+N$14/7/2</f>
        <v>0</v>
      </c>
      <c r="O26" s="7"/>
      <c r="P26" s="7"/>
      <c r="Q26" s="7"/>
      <c r="R26" s="7"/>
      <c r="S26" s="43"/>
      <c r="T26" s="43"/>
      <c r="U26" s="43"/>
      <c r="V26" s="43"/>
      <c r="W26" s="43"/>
      <c r="X26" s="43"/>
      <c r="Y26" s="7"/>
      <c r="Z26" s="7"/>
    </row>
    <row r="27" spans="1:26" x14ac:dyDescent="0.25">
      <c r="B27" s="3">
        <v>2005</v>
      </c>
      <c r="C27" s="13">
        <f t="shared" si="0"/>
        <v>0</v>
      </c>
      <c r="D27" s="7"/>
      <c r="E27" s="7"/>
      <c r="F27" s="7"/>
      <c r="G27" s="7"/>
      <c r="H27" s="7">
        <f>+H$14/7/2</f>
        <v>0</v>
      </c>
      <c r="I27" s="7">
        <f>+I26</f>
        <v>0</v>
      </c>
      <c r="J27" s="7">
        <f>+J26</f>
        <v>0</v>
      </c>
      <c r="K27" s="7">
        <f>+K26</f>
        <v>0</v>
      </c>
      <c r="L27" s="7">
        <f>+L26</f>
        <v>0</v>
      </c>
      <c r="M27" s="7">
        <f>+M26</f>
        <v>0</v>
      </c>
      <c r="N27" s="7">
        <f>+N$14/7</f>
        <v>0</v>
      </c>
      <c r="O27" s="7">
        <f>+O$14/7/2</f>
        <v>0</v>
      </c>
      <c r="P27" s="7"/>
      <c r="Q27" s="7"/>
      <c r="R27" s="7"/>
      <c r="S27" s="43"/>
      <c r="T27" s="43"/>
      <c r="U27" s="43"/>
      <c r="V27" s="43"/>
      <c r="W27" s="43"/>
      <c r="X27" s="43"/>
      <c r="Y27" s="7"/>
      <c r="Z27" s="7"/>
    </row>
    <row r="28" spans="1:26" x14ac:dyDescent="0.25">
      <c r="B28" s="3">
        <v>2006</v>
      </c>
      <c r="C28" s="13">
        <f t="shared" si="0"/>
        <v>0</v>
      </c>
      <c r="D28" s="7"/>
      <c r="E28" s="7"/>
      <c r="F28" s="7"/>
      <c r="G28" s="7"/>
      <c r="H28" s="7"/>
      <c r="I28" s="7">
        <f>+I$14/7/2</f>
        <v>0</v>
      </c>
      <c r="J28" s="7">
        <f>+J27</f>
        <v>0</v>
      </c>
      <c r="K28" s="7">
        <f>+K27</f>
        <v>0</v>
      </c>
      <c r="L28" s="7">
        <f>+L27</f>
        <v>0</v>
      </c>
      <c r="M28" s="7">
        <f>+M27</f>
        <v>0</v>
      </c>
      <c r="N28" s="7">
        <f>+N27</f>
        <v>0</v>
      </c>
      <c r="O28" s="7">
        <f>+O$14/7</f>
        <v>0</v>
      </c>
      <c r="P28" s="7">
        <f>+P$14/7/2</f>
        <v>0</v>
      </c>
      <c r="Q28" s="7"/>
      <c r="R28" s="7"/>
      <c r="S28" s="43"/>
      <c r="T28" s="43"/>
      <c r="U28" s="43"/>
      <c r="V28" s="43"/>
      <c r="W28" s="43"/>
      <c r="X28" s="43"/>
      <c r="Y28" s="7"/>
      <c r="Z28" s="7"/>
    </row>
    <row r="29" spans="1:26" x14ac:dyDescent="0.25">
      <c r="B29" s="3">
        <v>2007</v>
      </c>
      <c r="C29" s="13">
        <f t="shared" si="0"/>
        <v>0</v>
      </c>
      <c r="D29" s="7"/>
      <c r="E29" s="7"/>
      <c r="F29" s="7"/>
      <c r="G29" s="7"/>
      <c r="H29" s="7"/>
      <c r="I29" s="7"/>
      <c r="J29" s="7">
        <f>+J$14/7/2</f>
        <v>0</v>
      </c>
      <c r="K29" s="7">
        <f>+K28</f>
        <v>0</v>
      </c>
      <c r="L29" s="7">
        <f>+L28</f>
        <v>0</v>
      </c>
      <c r="M29" s="7">
        <f>+M28</f>
        <v>0</v>
      </c>
      <c r="N29" s="7">
        <f>+N28</f>
        <v>0</v>
      </c>
      <c r="O29" s="7">
        <f>+O28</f>
        <v>0</v>
      </c>
      <c r="P29" s="7">
        <f>+P$14/7</f>
        <v>0</v>
      </c>
      <c r="Q29" s="7">
        <f>+Q$14/7/2</f>
        <v>0</v>
      </c>
      <c r="R29" s="7"/>
      <c r="S29" s="43"/>
      <c r="T29" s="43"/>
      <c r="U29" s="43"/>
      <c r="V29" s="43"/>
      <c r="W29" s="43"/>
      <c r="X29" s="43"/>
      <c r="Y29" s="7"/>
      <c r="Z29" s="7"/>
    </row>
    <row r="30" spans="1:26" x14ac:dyDescent="0.25">
      <c r="B30" s="3">
        <v>2008</v>
      </c>
      <c r="C30" s="13">
        <f t="shared" si="0"/>
        <v>0</v>
      </c>
      <c r="D30" s="7"/>
      <c r="E30" s="7"/>
      <c r="F30" s="7"/>
      <c r="G30" s="7"/>
      <c r="H30" s="7"/>
      <c r="I30" s="7"/>
      <c r="J30" s="7"/>
      <c r="K30" s="7">
        <f>+K$14/7/2</f>
        <v>0</v>
      </c>
      <c r="L30" s="7">
        <f>+L29</f>
        <v>0</v>
      </c>
      <c r="M30" s="7">
        <f>+M29</f>
        <v>0</v>
      </c>
      <c r="N30" s="7">
        <f>+N29</f>
        <v>0</v>
      </c>
      <c r="O30" s="7">
        <f>+O29</f>
        <v>0</v>
      </c>
      <c r="P30" s="7">
        <f>+P29</f>
        <v>0</v>
      </c>
      <c r="Q30" s="7">
        <f>+Q$14/7</f>
        <v>0</v>
      </c>
      <c r="R30" s="7">
        <f>+R$14/7/2</f>
        <v>0</v>
      </c>
      <c r="S30" s="43"/>
      <c r="T30" s="43"/>
      <c r="U30" s="43"/>
      <c r="V30" s="43"/>
      <c r="W30" s="43"/>
      <c r="X30" s="43"/>
      <c r="Y30" s="7"/>
      <c r="Z30" s="7"/>
    </row>
    <row r="31" spans="1:26" x14ac:dyDescent="0.25">
      <c r="B31" s="3">
        <v>2009</v>
      </c>
      <c r="C31" s="13">
        <f t="shared" si="0"/>
        <v>0</v>
      </c>
      <c r="D31" s="7"/>
      <c r="E31" s="7"/>
      <c r="F31" s="7"/>
      <c r="G31" s="7"/>
      <c r="H31" s="7"/>
      <c r="I31" s="7"/>
      <c r="J31" s="7"/>
      <c r="K31" s="7"/>
      <c r="L31" s="7">
        <f>+L$14/7/2</f>
        <v>0</v>
      </c>
      <c r="M31" s="7">
        <f>+M30</f>
        <v>0</v>
      </c>
      <c r="N31" s="7">
        <f>+N30</f>
        <v>0</v>
      </c>
      <c r="O31" s="7">
        <f>+O30</f>
        <v>0</v>
      </c>
      <c r="P31" s="7">
        <f>+P30</f>
        <v>0</v>
      </c>
      <c r="Q31" s="7">
        <f>+Q30</f>
        <v>0</v>
      </c>
      <c r="R31" s="7">
        <f>+R$14/7</f>
        <v>0</v>
      </c>
      <c r="S31" s="43">
        <f>+S$14/7/2</f>
        <v>0</v>
      </c>
      <c r="T31" s="43"/>
      <c r="U31" s="43"/>
      <c r="V31" s="43"/>
      <c r="W31" s="43"/>
      <c r="X31" s="43"/>
      <c r="Y31" s="7"/>
      <c r="Z31" s="7"/>
    </row>
    <row r="32" spans="1:26" x14ac:dyDescent="0.25">
      <c r="A32" s="38" t="s">
        <v>59</v>
      </c>
      <c r="B32" s="3">
        <v>2010</v>
      </c>
      <c r="C32" s="13">
        <f t="shared" si="0"/>
        <v>0</v>
      </c>
      <c r="D32" s="7"/>
      <c r="E32" s="7"/>
      <c r="F32" s="7"/>
      <c r="G32" s="7"/>
      <c r="H32" s="7"/>
      <c r="I32" s="7"/>
      <c r="J32" s="7"/>
      <c r="K32" s="7"/>
      <c r="L32" s="7"/>
      <c r="M32" s="7">
        <f>+M$14/7/2</f>
        <v>0</v>
      </c>
      <c r="N32" s="7">
        <f>+N31</f>
        <v>0</v>
      </c>
      <c r="O32" s="7">
        <f>+O31</f>
        <v>0</v>
      </c>
      <c r="P32" s="7">
        <f>+P31</f>
        <v>0</v>
      </c>
      <c r="Q32" s="7">
        <f>+Q31</f>
        <v>0</v>
      </c>
      <c r="R32" s="7">
        <f>+R31</f>
        <v>0</v>
      </c>
      <c r="S32" s="43">
        <f>+S$14/7</f>
        <v>0</v>
      </c>
      <c r="T32" s="43">
        <f>+T$14/7/2</f>
        <v>0</v>
      </c>
      <c r="U32" s="43"/>
      <c r="V32" s="43"/>
      <c r="W32" s="43"/>
      <c r="X32" s="43"/>
      <c r="Y32" s="7"/>
      <c r="Z32" s="7"/>
    </row>
    <row r="33" spans="1:31" x14ac:dyDescent="0.25">
      <c r="A33" s="38"/>
      <c r="B33" s="3">
        <v>2011</v>
      </c>
      <c r="C33" s="13">
        <f t="shared" si="0"/>
        <v>0</v>
      </c>
      <c r="D33" s="7"/>
      <c r="E33" s="7"/>
      <c r="F33" s="7"/>
      <c r="G33" s="7"/>
      <c r="H33" s="7"/>
      <c r="I33" s="7"/>
      <c r="J33" s="7"/>
      <c r="K33" s="7"/>
      <c r="L33" s="7"/>
      <c r="M33" s="7"/>
      <c r="N33" s="7">
        <f>+N$14/7/2</f>
        <v>0</v>
      </c>
      <c r="O33" s="7">
        <f>+O32</f>
        <v>0</v>
      </c>
      <c r="P33" s="7">
        <f>+P32</f>
        <v>0</v>
      </c>
      <c r="Q33" s="7">
        <f>+Q32</f>
        <v>0</v>
      </c>
      <c r="R33" s="7">
        <f>+R32</f>
        <v>0</v>
      </c>
      <c r="S33" s="43">
        <f>+S32</f>
        <v>0</v>
      </c>
      <c r="T33" s="43">
        <f>+T$14/7</f>
        <v>0</v>
      </c>
      <c r="U33" s="43">
        <f>+U$14/7/2</f>
        <v>0</v>
      </c>
      <c r="V33" s="43"/>
      <c r="W33" s="43"/>
      <c r="X33" s="43"/>
      <c r="Y33" s="7"/>
      <c r="Z33" s="7"/>
    </row>
    <row r="34" spans="1:31" x14ac:dyDescent="0.25">
      <c r="A34" s="38"/>
      <c r="B34" s="3">
        <v>2012</v>
      </c>
      <c r="C34" s="13">
        <f t="shared" si="0"/>
        <v>0</v>
      </c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>
        <f>+O$14/7/2</f>
        <v>0</v>
      </c>
      <c r="P34" s="7">
        <f>+P33</f>
        <v>0</v>
      </c>
      <c r="Q34" s="7">
        <f>+Q33</f>
        <v>0</v>
      </c>
      <c r="R34" s="7">
        <f>+R33</f>
        <v>0</v>
      </c>
      <c r="S34" s="43">
        <f>+S33</f>
        <v>0</v>
      </c>
      <c r="T34" s="43">
        <f>+T$14/7</f>
        <v>0</v>
      </c>
      <c r="U34" s="43">
        <f>+U$14/7</f>
        <v>0</v>
      </c>
      <c r="V34" s="43">
        <f>+V$14/7/2</f>
        <v>0</v>
      </c>
      <c r="W34" s="43"/>
      <c r="X34" s="43"/>
      <c r="Y34" s="7"/>
      <c r="Z34" s="7"/>
    </row>
    <row r="35" spans="1:31" x14ac:dyDescent="0.25">
      <c r="A35" s="38"/>
      <c r="B35" s="3">
        <v>2013</v>
      </c>
      <c r="C35" s="13">
        <f t="shared" si="0"/>
        <v>0</v>
      </c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>
        <f>P14/7/2</f>
        <v>0</v>
      </c>
      <c r="Q35" s="7">
        <f>Q14</f>
        <v>0</v>
      </c>
      <c r="R35" s="7">
        <f t="shared" ref="R35:U36" si="1">R34</f>
        <v>0</v>
      </c>
      <c r="S35" s="43">
        <f t="shared" si="1"/>
        <v>0</v>
      </c>
      <c r="T35" s="43">
        <f t="shared" si="1"/>
        <v>0</v>
      </c>
      <c r="U35" s="43">
        <f t="shared" si="1"/>
        <v>0</v>
      </c>
      <c r="V35" s="43">
        <f>V14/7</f>
        <v>0</v>
      </c>
      <c r="W35" s="43">
        <f>W14/7/2</f>
        <v>0</v>
      </c>
      <c r="X35" s="43"/>
      <c r="Y35" s="7"/>
      <c r="Z35" s="7"/>
    </row>
    <row r="36" spans="1:31" x14ac:dyDescent="0.25">
      <c r="A36" s="38"/>
      <c r="B36" s="3">
        <v>2014</v>
      </c>
      <c r="C36" s="13">
        <f t="shared" si="0"/>
        <v>-650.57142857142856</v>
      </c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>
        <f>Q14/7/2</f>
        <v>0</v>
      </c>
      <c r="R36" s="7">
        <f t="shared" si="1"/>
        <v>0</v>
      </c>
      <c r="S36" s="43">
        <f t="shared" si="1"/>
        <v>0</v>
      </c>
      <c r="T36" s="43">
        <f t="shared" si="1"/>
        <v>0</v>
      </c>
      <c r="U36" s="43">
        <f t="shared" si="1"/>
        <v>0</v>
      </c>
      <c r="V36" s="43">
        <f>V35</f>
        <v>0</v>
      </c>
      <c r="W36" s="43">
        <f>W14/7</f>
        <v>0</v>
      </c>
      <c r="X36" s="43">
        <f>$X$14/7/2</f>
        <v>650.57142857142856</v>
      </c>
      <c r="Y36" s="7"/>
      <c r="Z36" s="7"/>
    </row>
    <row r="37" spans="1:31" x14ac:dyDescent="0.25">
      <c r="A37" s="38"/>
      <c r="B37" s="3">
        <v>2015</v>
      </c>
      <c r="C37" s="13">
        <f t="shared" si="0"/>
        <v>-1301.1428571428571</v>
      </c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>
        <f>R14/7/2</f>
        <v>0</v>
      </c>
      <c r="S37" s="43">
        <f>S36</f>
        <v>0</v>
      </c>
      <c r="T37" s="43">
        <f>T36</f>
        <v>0</v>
      </c>
      <c r="U37" s="43">
        <f>U36</f>
        <v>0</v>
      </c>
      <c r="V37" s="43">
        <f>V36</f>
        <v>0</v>
      </c>
      <c r="W37" s="43">
        <f>W36</f>
        <v>0</v>
      </c>
      <c r="X37" s="43">
        <f>$X$14/7</f>
        <v>1301.1428571428571</v>
      </c>
      <c r="Y37" s="7">
        <f>Y14/7/2</f>
        <v>0</v>
      </c>
      <c r="Z37" s="7"/>
    </row>
    <row r="38" spans="1:31" x14ac:dyDescent="0.25">
      <c r="A38" s="38"/>
      <c r="B38" s="3">
        <v>2016</v>
      </c>
      <c r="C38" s="13">
        <f t="shared" si="0"/>
        <v>-1301.1428571428571</v>
      </c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43"/>
      <c r="T38" s="43"/>
      <c r="U38" s="43"/>
      <c r="V38" s="43"/>
      <c r="W38" s="43"/>
      <c r="X38" s="43">
        <f t="shared" ref="X38:X42" si="2">$X$14/7</f>
        <v>1301.1428571428571</v>
      </c>
      <c r="Y38" s="7"/>
      <c r="Z38" s="7"/>
    </row>
    <row r="39" spans="1:31" x14ac:dyDescent="0.25">
      <c r="A39" s="38"/>
      <c r="B39" s="3">
        <v>2017</v>
      </c>
      <c r="C39" s="13">
        <f t="shared" si="0"/>
        <v>-1301.1428571428571</v>
      </c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43"/>
      <c r="T39" s="43"/>
      <c r="U39" s="43"/>
      <c r="V39" s="43"/>
      <c r="W39" s="43"/>
      <c r="X39" s="43">
        <f t="shared" si="2"/>
        <v>1301.1428571428571</v>
      </c>
      <c r="Y39" s="7"/>
      <c r="Z39" s="7"/>
    </row>
    <row r="40" spans="1:31" x14ac:dyDescent="0.25">
      <c r="A40" s="38"/>
      <c r="B40" s="3">
        <v>2018</v>
      </c>
      <c r="C40" s="13">
        <f>-SUM(D40:AB40)</f>
        <v>-1301.1428571428571</v>
      </c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43"/>
      <c r="T40" s="43"/>
      <c r="U40" s="43"/>
      <c r="V40" s="43"/>
      <c r="W40" s="43"/>
      <c r="X40" s="43">
        <f t="shared" si="2"/>
        <v>1301.1428571428571</v>
      </c>
      <c r="Y40" s="7"/>
      <c r="Z40" s="7"/>
    </row>
    <row r="41" spans="1:31" x14ac:dyDescent="0.25">
      <c r="A41" s="38"/>
      <c r="B41" s="3">
        <v>2019</v>
      </c>
      <c r="C41" s="13">
        <f>-SUM(D41:AB41)</f>
        <v>-1301.1428571428571</v>
      </c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43"/>
      <c r="T41" s="43"/>
      <c r="U41" s="43"/>
      <c r="V41" s="43"/>
      <c r="W41" s="43"/>
      <c r="X41" s="43">
        <f t="shared" si="2"/>
        <v>1301.1428571428571</v>
      </c>
      <c r="Y41" s="7"/>
      <c r="Z41" s="7"/>
    </row>
    <row r="42" spans="1:31" x14ac:dyDescent="0.25">
      <c r="A42" s="38"/>
      <c r="B42" s="3">
        <v>2020</v>
      </c>
      <c r="C42" s="13">
        <f t="shared" ref="C42:C43" si="3">-SUM(D42:AB42)</f>
        <v>-1301.1428571428571</v>
      </c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43"/>
      <c r="T42" s="43"/>
      <c r="U42" s="43"/>
      <c r="V42" s="43"/>
      <c r="W42" s="43"/>
      <c r="X42" s="43">
        <f t="shared" si="2"/>
        <v>1301.1428571428571</v>
      </c>
      <c r="Y42" s="7"/>
      <c r="Z42" s="7"/>
    </row>
    <row r="43" spans="1:31" x14ac:dyDescent="0.25">
      <c r="A43" s="38"/>
      <c r="B43" s="3">
        <v>2021</v>
      </c>
      <c r="C43" s="13">
        <f t="shared" si="3"/>
        <v>-650.57142857142856</v>
      </c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43"/>
      <c r="T43" s="43"/>
      <c r="U43" s="43"/>
      <c r="V43" s="43"/>
      <c r="W43" s="43"/>
      <c r="X43" s="43">
        <f>$X$14/7/2</f>
        <v>650.57142857142856</v>
      </c>
      <c r="Y43" s="7"/>
      <c r="Z43" s="7"/>
    </row>
    <row r="44" spans="1:31" x14ac:dyDescent="0.25">
      <c r="A44" s="38"/>
      <c r="B44" s="12"/>
      <c r="C44" s="254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37"/>
      <c r="T44" s="37"/>
      <c r="U44" s="37"/>
      <c r="V44" s="37"/>
      <c r="W44" s="37"/>
      <c r="X44" s="340"/>
      <c r="Y44" s="8"/>
      <c r="Z44" s="7"/>
      <c r="AC44" s="173"/>
      <c r="AD44" s="173"/>
      <c r="AE44" s="173"/>
    </row>
    <row r="45" spans="1:31" x14ac:dyDescent="0.25">
      <c r="A45" s="38"/>
      <c r="B45" s="30">
        <f>SUM(D45:AE45)</f>
        <v>0</v>
      </c>
      <c r="C45" s="13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43"/>
      <c r="T45" s="43"/>
      <c r="U45" s="29">
        <f>-SUM(U16:U44)+U14</f>
        <v>0</v>
      </c>
      <c r="V45" s="29">
        <f t="shared" ref="V45:AB45" si="4">-SUM(V16:V44)+V14</f>
        <v>0</v>
      </c>
      <c r="W45" s="29">
        <f t="shared" si="4"/>
        <v>0</v>
      </c>
      <c r="X45" s="29">
        <f t="shared" si="4"/>
        <v>0</v>
      </c>
      <c r="Y45" s="29">
        <f t="shared" si="4"/>
        <v>0</v>
      </c>
      <c r="Z45" s="333">
        <f t="shared" si="4"/>
        <v>0</v>
      </c>
      <c r="AA45" s="333">
        <f t="shared" si="4"/>
        <v>0</v>
      </c>
      <c r="AB45" s="333">
        <f t="shared" si="4"/>
        <v>0</v>
      </c>
    </row>
    <row r="46" spans="1:31" x14ac:dyDescent="0.25">
      <c r="A46" s="38"/>
      <c r="B46" s="3"/>
      <c r="C46" s="12"/>
      <c r="D46" s="8"/>
      <c r="E46" s="8"/>
      <c r="F46" s="8"/>
      <c r="G46" s="8"/>
      <c r="H46" s="8"/>
      <c r="I46" s="8"/>
      <c r="J46" s="8"/>
      <c r="K46" s="8"/>
      <c r="L46" s="8"/>
      <c r="M46" s="8"/>
      <c r="N46" s="33"/>
      <c r="O46" s="33"/>
      <c r="P46" s="33"/>
      <c r="Q46" s="33"/>
      <c r="R46" s="33"/>
      <c r="S46" s="33"/>
      <c r="T46" s="33"/>
      <c r="U46" s="33"/>
      <c r="V46" s="29"/>
      <c r="W46" s="29"/>
      <c r="X46" s="29"/>
      <c r="Y46" s="33"/>
      <c r="Z46" s="33"/>
    </row>
    <row r="47" spans="1:31" x14ac:dyDescent="0.25">
      <c r="A47" s="38" t="s">
        <v>62</v>
      </c>
      <c r="B47" s="35">
        <f>SUM(D47:X47)</f>
        <v>0</v>
      </c>
      <c r="C47" s="29">
        <f>SUM(C16:C46)</f>
        <v>-9108</v>
      </c>
      <c r="D47" s="7">
        <f>-SUM(D16:D46)+D14</f>
        <v>0</v>
      </c>
      <c r="E47" s="7">
        <f t="shared" ref="E47:M47" si="5">-SUM(E16:E46)+E14</f>
        <v>0</v>
      </c>
      <c r="F47" s="7">
        <f t="shared" si="5"/>
        <v>0</v>
      </c>
      <c r="G47" s="7">
        <f t="shared" si="5"/>
        <v>0</v>
      </c>
      <c r="H47" s="7">
        <f t="shared" si="5"/>
        <v>0</v>
      </c>
      <c r="I47" s="7">
        <f t="shared" si="5"/>
        <v>0</v>
      </c>
      <c r="J47" s="7">
        <f t="shared" si="5"/>
        <v>0</v>
      </c>
      <c r="K47" s="7">
        <f t="shared" si="5"/>
        <v>0</v>
      </c>
      <c r="L47" s="7">
        <f t="shared" si="5"/>
        <v>0</v>
      </c>
      <c r="M47" s="7">
        <f t="shared" si="5"/>
        <v>0</v>
      </c>
      <c r="N47" s="33"/>
      <c r="O47" s="33"/>
      <c r="P47" s="33"/>
      <c r="Q47" s="33"/>
      <c r="R47" s="33"/>
      <c r="S47" s="33"/>
      <c r="T47" s="33"/>
      <c r="U47" s="33"/>
      <c r="V47" s="29"/>
      <c r="W47" s="29"/>
      <c r="X47" s="29"/>
      <c r="Y47" s="29"/>
      <c r="Z47" s="33"/>
    </row>
    <row r="48" spans="1:31" x14ac:dyDescent="0.25">
      <c r="A48" s="38"/>
      <c r="B48" s="29"/>
      <c r="C48" s="37"/>
      <c r="D48" s="7"/>
      <c r="E48" s="7"/>
      <c r="F48" s="7"/>
      <c r="G48" s="7"/>
      <c r="H48" s="7"/>
      <c r="I48" s="7"/>
      <c r="J48" s="7"/>
      <c r="K48" s="7"/>
      <c r="L48" s="7"/>
      <c r="M48" s="7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</row>
    <row r="49" spans="1:26" x14ac:dyDescent="0.25">
      <c r="A49" s="39" t="s">
        <v>63</v>
      </c>
      <c r="B49" s="3"/>
      <c r="C49" s="30">
        <f>+C14+C47</f>
        <v>0</v>
      </c>
      <c r="D49" s="7"/>
      <c r="E49" s="7"/>
      <c r="F49" s="7"/>
      <c r="G49" s="7"/>
      <c r="H49" s="7"/>
      <c r="I49" s="7"/>
      <c r="J49" s="7"/>
      <c r="K49" s="7"/>
      <c r="L49" s="7"/>
      <c r="M49" s="7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</row>
    <row r="50" spans="1:26" x14ac:dyDescent="0.25">
      <c r="A50" s="3"/>
      <c r="B50" s="3"/>
      <c r="C50" s="3"/>
      <c r="D50" s="7"/>
      <c r="E50" s="7"/>
      <c r="F50" s="7"/>
      <c r="G50" s="7"/>
      <c r="H50" s="7"/>
      <c r="I50" s="7"/>
      <c r="J50" s="7"/>
      <c r="K50" s="7"/>
      <c r="L50" s="7"/>
      <c r="M50" s="7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</row>
    <row r="51" spans="1:26" x14ac:dyDescent="0.25">
      <c r="A51" s="3"/>
      <c r="B51" s="36"/>
      <c r="C51" s="3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x14ac:dyDescent="0.25">
      <c r="A52" s="3"/>
      <c r="B52" s="3"/>
      <c r="C52" s="3"/>
      <c r="E52" s="7"/>
      <c r="F52" s="4"/>
      <c r="G52" s="4"/>
      <c r="H52" s="4"/>
      <c r="I52" s="4"/>
      <c r="J52" s="4"/>
      <c r="K52" s="4"/>
      <c r="L52" s="4"/>
      <c r="M52" s="4"/>
      <c r="N52" s="7">
        <f>SUM(E32:E52)</f>
        <v>0</v>
      </c>
      <c r="O52" s="4"/>
      <c r="P52" s="4"/>
      <c r="Q52" s="4"/>
      <c r="R52" s="4"/>
      <c r="S52" s="4"/>
    </row>
    <row r="53" spans="1:26" x14ac:dyDescent="0.25">
      <c r="B53" s="3"/>
      <c r="C53" s="3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</row>
    <row r="54" spans="1:26" x14ac:dyDescent="0.25"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</row>
    <row r="55" spans="1:26" x14ac:dyDescent="0.25"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</row>
    <row r="56" spans="1:26" x14ac:dyDescent="0.25"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</row>
    <row r="57" spans="1:26" x14ac:dyDescent="0.25"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</row>
    <row r="58" spans="1:26" x14ac:dyDescent="0.25"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</row>
    <row r="59" spans="1:26" x14ac:dyDescent="0.25"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</row>
    <row r="60" spans="1:26" x14ac:dyDescent="0.25"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</row>
    <row r="61" spans="1:26" x14ac:dyDescent="0.25"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</row>
    <row r="62" spans="1:26" x14ac:dyDescent="0.25"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</row>
    <row r="63" spans="1:26" x14ac:dyDescent="0.25"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</row>
  </sheetData>
  <pageMargins left="0.7" right="0.7" top="0.75" bottom="0.75" header="0.3" footer="0.3"/>
  <pageSetup scale="69" orientation="landscape" horizontalDpi="4294967294" verticalDpi="4294967294" r:id="rId1"/>
  <headerFooter>
    <oddFooter>&amp;Z&amp;F&amp;RPage &amp;P</oddFooter>
  </headerFooter>
</worksheet>
</file>

<file path=xl/worksheets/sheet1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600-000000000000}">
  <sheetPr codeName="Sheet141">
    <tabColor theme="6" tint="-0.249977111117893"/>
    <pageSetUpPr fitToPage="1"/>
  </sheetPr>
  <dimension ref="A1:AE63"/>
  <sheetViews>
    <sheetView workbookViewId="0"/>
  </sheetViews>
  <sheetFormatPr defaultColWidth="8.85546875" defaultRowHeight="15" x14ac:dyDescent="0.25"/>
  <cols>
    <col min="1" max="1" width="20.85546875" customWidth="1"/>
    <col min="2" max="2" width="8.7109375" customWidth="1"/>
    <col min="3" max="3" width="12.85546875" customWidth="1"/>
    <col min="4" max="12" width="7.42578125" hidden="1" customWidth="1"/>
    <col min="13" max="13" width="7.5703125" hidden="1" customWidth="1"/>
    <col min="14" max="25" width="10.42578125" customWidth="1"/>
  </cols>
  <sheetData>
    <row r="1" spans="1:31" x14ac:dyDescent="0.25">
      <c r="A1" s="11" t="s">
        <v>10</v>
      </c>
      <c r="O1" t="s">
        <v>647</v>
      </c>
    </row>
    <row r="2" spans="1:31" x14ac:dyDescent="0.25">
      <c r="A2" s="9" t="s">
        <v>438</v>
      </c>
    </row>
    <row r="3" spans="1:31" x14ac:dyDescent="0.25">
      <c r="A3" s="9" t="s">
        <v>1016</v>
      </c>
    </row>
    <row r="4" spans="1:31" x14ac:dyDescent="0.25">
      <c r="R4" s="40" t="s">
        <v>4</v>
      </c>
      <c r="S4" s="41"/>
      <c r="T4" s="40" t="s">
        <v>8</v>
      </c>
    </row>
    <row r="5" spans="1:31" x14ac:dyDescent="0.25">
      <c r="A5" s="10" t="s">
        <v>9</v>
      </c>
      <c r="B5" s="12" t="s">
        <v>64</v>
      </c>
      <c r="C5" s="12" t="s">
        <v>12</v>
      </c>
      <c r="R5" s="42" t="s">
        <v>2</v>
      </c>
      <c r="S5" s="42" t="s">
        <v>60</v>
      </c>
      <c r="T5" s="42" t="s">
        <v>7</v>
      </c>
    </row>
    <row r="6" spans="1:31" x14ac:dyDescent="0.25">
      <c r="B6" s="3"/>
      <c r="R6" s="3"/>
    </row>
    <row r="7" spans="1:31" x14ac:dyDescent="0.25">
      <c r="A7" t="s">
        <v>927</v>
      </c>
      <c r="B7" s="212"/>
      <c r="C7" s="214"/>
      <c r="D7" s="293"/>
      <c r="E7" s="293"/>
      <c r="F7" s="293"/>
      <c r="G7" s="293"/>
      <c r="H7" s="293"/>
      <c r="I7" s="293"/>
      <c r="J7" s="293"/>
      <c r="K7" s="293"/>
      <c r="L7" s="293"/>
      <c r="M7" s="293"/>
      <c r="N7" s="293"/>
      <c r="O7" s="294"/>
      <c r="P7" s="6"/>
      <c r="Q7" s="6"/>
      <c r="R7" s="13">
        <f>+C14</f>
        <v>55147.51</v>
      </c>
      <c r="S7" s="13">
        <f>+-C47</f>
        <v>55147.510000000009</v>
      </c>
      <c r="T7" s="13">
        <f>+R7-S7</f>
        <v>0</v>
      </c>
    </row>
    <row r="8" spans="1:31" x14ac:dyDescent="0.25">
      <c r="A8" s="213"/>
      <c r="B8" s="3">
        <v>847</v>
      </c>
      <c r="D8" s="293"/>
      <c r="E8" s="293"/>
      <c r="F8" s="293"/>
      <c r="G8" s="293"/>
      <c r="H8" s="293"/>
      <c r="I8" s="293"/>
      <c r="J8" s="293"/>
      <c r="K8" s="293"/>
      <c r="L8" s="293"/>
      <c r="M8" s="293"/>
      <c r="N8" s="293"/>
      <c r="O8" s="294"/>
      <c r="P8" s="6"/>
      <c r="Q8" s="6"/>
    </row>
    <row r="9" spans="1:31" x14ac:dyDescent="0.25">
      <c r="A9" s="2"/>
      <c r="B9" s="3"/>
      <c r="D9" s="293"/>
      <c r="E9" s="293"/>
      <c r="F9" s="293"/>
      <c r="G9" s="293"/>
      <c r="H9" s="293"/>
      <c r="I9" s="293"/>
      <c r="J9" s="293"/>
      <c r="K9" s="293"/>
      <c r="L9" s="293"/>
      <c r="M9" s="293"/>
      <c r="N9" s="293"/>
      <c r="O9" s="294"/>
      <c r="P9" s="6"/>
      <c r="Q9" s="6"/>
    </row>
    <row r="10" spans="1:31" x14ac:dyDescent="0.25">
      <c r="B10" s="3"/>
    </row>
    <row r="11" spans="1:31" x14ac:dyDescent="0.25">
      <c r="A11" s="686" t="s">
        <v>66</v>
      </c>
      <c r="B11" s="212" t="s">
        <v>656</v>
      </c>
      <c r="C11" s="214"/>
    </row>
    <row r="12" spans="1:31" x14ac:dyDescent="0.25">
      <c r="B12" s="28"/>
      <c r="C12" s="2"/>
    </row>
    <row r="13" spans="1:31" x14ac:dyDescent="0.25">
      <c r="A13" s="9" t="s">
        <v>5</v>
      </c>
      <c r="C13" s="31" t="s">
        <v>3</v>
      </c>
      <c r="D13" s="32">
        <v>1994</v>
      </c>
      <c r="E13" s="32">
        <v>1995</v>
      </c>
      <c r="F13" s="32">
        <v>1996</v>
      </c>
      <c r="G13" s="32">
        <v>1997</v>
      </c>
      <c r="H13" s="32">
        <v>1998</v>
      </c>
      <c r="I13" s="32">
        <v>1999</v>
      </c>
      <c r="J13" s="32">
        <v>2000</v>
      </c>
      <c r="K13" s="32">
        <v>2001</v>
      </c>
      <c r="L13" s="32">
        <v>2002</v>
      </c>
      <c r="M13" s="32">
        <v>2003</v>
      </c>
      <c r="N13" s="32">
        <v>2004</v>
      </c>
      <c r="O13" s="32">
        <v>2005</v>
      </c>
      <c r="P13" s="32">
        <v>2006</v>
      </c>
      <c r="Q13" s="32">
        <v>2007</v>
      </c>
      <c r="R13" s="32">
        <v>2008</v>
      </c>
      <c r="S13" s="32">
        <v>2009</v>
      </c>
      <c r="T13" s="32">
        <v>2010</v>
      </c>
      <c r="U13" s="32">
        <v>2011</v>
      </c>
      <c r="V13" s="32">
        <v>2012</v>
      </c>
      <c r="W13" s="32">
        <v>2013</v>
      </c>
      <c r="X13" s="32">
        <v>2014</v>
      </c>
      <c r="Y13" s="328">
        <v>2015</v>
      </c>
      <c r="Z13" s="32">
        <v>2016</v>
      </c>
      <c r="AA13" s="328">
        <v>2017</v>
      </c>
      <c r="AB13" s="32">
        <v>2018</v>
      </c>
      <c r="AC13" s="328">
        <v>2019</v>
      </c>
      <c r="AD13" s="328">
        <v>2020</v>
      </c>
      <c r="AE13" s="328">
        <v>2021</v>
      </c>
    </row>
    <row r="14" spans="1:31" x14ac:dyDescent="0.25">
      <c r="A14" s="9" t="s">
        <v>73</v>
      </c>
      <c r="C14" s="295">
        <f>SUM(D14:Y14)</f>
        <v>55147.51</v>
      </c>
      <c r="D14" s="233">
        <v>0</v>
      </c>
      <c r="E14" s="233">
        <v>0</v>
      </c>
      <c r="F14" s="233">
        <v>0</v>
      </c>
      <c r="G14" s="233">
        <v>0</v>
      </c>
      <c r="H14" s="233">
        <v>0</v>
      </c>
      <c r="I14" s="233">
        <v>0</v>
      </c>
      <c r="J14" s="233">
        <v>0</v>
      </c>
      <c r="K14" s="233">
        <v>0</v>
      </c>
      <c r="L14" s="233">
        <v>0</v>
      </c>
      <c r="M14" s="233">
        <v>0</v>
      </c>
      <c r="N14" s="43"/>
      <c r="O14" s="43"/>
      <c r="P14" s="43"/>
      <c r="Q14" s="43"/>
      <c r="R14" s="43"/>
      <c r="S14" s="43"/>
      <c r="T14" s="43"/>
      <c r="U14" s="43"/>
      <c r="V14" s="43"/>
      <c r="W14" s="43">
        <v>0</v>
      </c>
      <c r="X14" s="43">
        <v>55147.51</v>
      </c>
      <c r="Y14" s="7"/>
    </row>
    <row r="15" spans="1:31" x14ac:dyDescent="0.25">
      <c r="A15" s="34"/>
      <c r="B15" s="2"/>
      <c r="C15" s="2"/>
      <c r="S15" s="233"/>
      <c r="T15" s="233"/>
      <c r="U15" s="233"/>
      <c r="V15" s="233"/>
      <c r="W15" s="233"/>
      <c r="X15" s="233"/>
    </row>
    <row r="16" spans="1:31" x14ac:dyDescent="0.25">
      <c r="A16" s="9" t="s">
        <v>6</v>
      </c>
      <c r="B16" s="3">
        <v>1994</v>
      </c>
      <c r="C16" s="13">
        <f>-SUM(D16:Y16)</f>
        <v>0</v>
      </c>
      <c r="D16" s="297">
        <f>+D$14/7/2</f>
        <v>0</v>
      </c>
      <c r="E16" s="297"/>
      <c r="F16" s="297"/>
      <c r="G16" s="297"/>
      <c r="H16" s="297"/>
      <c r="I16" s="297"/>
      <c r="J16" s="297"/>
      <c r="K16" s="297"/>
      <c r="L16" s="297"/>
      <c r="M16" s="297"/>
      <c r="N16" s="297"/>
      <c r="O16" s="297"/>
      <c r="P16" s="297"/>
      <c r="Q16" s="297"/>
      <c r="R16" s="297"/>
      <c r="S16" s="233"/>
      <c r="T16" s="233"/>
      <c r="U16" s="233"/>
      <c r="V16" s="233"/>
      <c r="W16" s="233"/>
      <c r="X16" s="233"/>
      <c r="Y16" s="297"/>
      <c r="Z16" s="297"/>
    </row>
    <row r="17" spans="1:26" x14ac:dyDescent="0.25">
      <c r="B17" s="3">
        <v>1995</v>
      </c>
      <c r="C17" s="13">
        <f t="shared" ref="C17:C39" si="0">-SUM(D17:Y17)</f>
        <v>0</v>
      </c>
      <c r="D17" s="297">
        <f>+D$14/7</f>
        <v>0</v>
      </c>
      <c r="E17" s="297">
        <f>+E$14/7/2</f>
        <v>0</v>
      </c>
      <c r="F17" s="297"/>
      <c r="G17" s="297"/>
      <c r="H17" s="297"/>
      <c r="I17" s="297"/>
      <c r="J17" s="297"/>
      <c r="K17" s="297"/>
      <c r="L17" s="297"/>
      <c r="M17" s="297"/>
      <c r="N17" s="297"/>
      <c r="O17" s="297"/>
      <c r="P17" s="297"/>
      <c r="Q17" s="297"/>
      <c r="R17" s="297"/>
      <c r="S17" s="233"/>
      <c r="T17" s="233"/>
      <c r="U17" s="233"/>
      <c r="V17" s="233"/>
      <c r="W17" s="233"/>
      <c r="X17" s="233"/>
      <c r="Y17" s="297"/>
      <c r="Z17" s="297"/>
    </row>
    <row r="18" spans="1:26" x14ac:dyDescent="0.25">
      <c r="B18" s="3">
        <v>1996</v>
      </c>
      <c r="C18" s="13">
        <f t="shared" si="0"/>
        <v>0</v>
      </c>
      <c r="D18" s="297">
        <f>+D17</f>
        <v>0</v>
      </c>
      <c r="E18" s="297">
        <f>+E$14/7</f>
        <v>0</v>
      </c>
      <c r="F18" s="297">
        <f>+F$14/7/2</f>
        <v>0</v>
      </c>
      <c r="G18" s="297"/>
      <c r="H18" s="297"/>
      <c r="I18" s="297"/>
      <c r="J18" s="297"/>
      <c r="K18" s="297"/>
      <c r="L18" s="297"/>
      <c r="M18" s="297"/>
      <c r="N18" s="297"/>
      <c r="O18" s="297"/>
      <c r="P18" s="297"/>
      <c r="Q18" s="297"/>
      <c r="R18" s="297"/>
      <c r="S18" s="233"/>
      <c r="T18" s="233"/>
      <c r="U18" s="233"/>
      <c r="V18" s="233"/>
      <c r="W18" s="233"/>
      <c r="X18" s="233"/>
      <c r="Y18" s="297"/>
      <c r="Z18" s="297"/>
    </row>
    <row r="19" spans="1:26" x14ac:dyDescent="0.25">
      <c r="B19" s="3">
        <v>1997</v>
      </c>
      <c r="C19" s="13">
        <f t="shared" si="0"/>
        <v>0</v>
      </c>
      <c r="D19" s="297">
        <f>+D18</f>
        <v>0</v>
      </c>
      <c r="E19" s="297">
        <f>+E18</f>
        <v>0</v>
      </c>
      <c r="F19" s="297">
        <f>+F$14/7</f>
        <v>0</v>
      </c>
      <c r="G19" s="297">
        <f>+G$14/7/2</f>
        <v>0</v>
      </c>
      <c r="H19" s="297"/>
      <c r="I19" s="297"/>
      <c r="J19" s="297"/>
      <c r="K19" s="297"/>
      <c r="L19" s="297"/>
      <c r="M19" s="297"/>
      <c r="N19" s="297"/>
      <c r="O19" s="297"/>
      <c r="P19" s="297"/>
      <c r="Q19" s="297"/>
      <c r="R19" s="297"/>
      <c r="S19" s="233"/>
      <c r="T19" s="233"/>
      <c r="U19" s="233"/>
      <c r="V19" s="233"/>
      <c r="W19" s="233"/>
      <c r="X19" s="233"/>
      <c r="Y19" s="297"/>
      <c r="Z19" s="297"/>
    </row>
    <row r="20" spans="1:26" x14ac:dyDescent="0.25">
      <c r="B20" s="3">
        <v>1998</v>
      </c>
      <c r="C20" s="13">
        <f t="shared" si="0"/>
        <v>0</v>
      </c>
      <c r="D20" s="297">
        <f>+D19</f>
        <v>0</v>
      </c>
      <c r="E20" s="297">
        <f>+E19</f>
        <v>0</v>
      </c>
      <c r="F20" s="297">
        <f>+F19</f>
        <v>0</v>
      </c>
      <c r="G20" s="297">
        <f>+G$14/7</f>
        <v>0</v>
      </c>
      <c r="H20" s="297">
        <f>+H$14/7/2</f>
        <v>0</v>
      </c>
      <c r="I20" s="297"/>
      <c r="J20" s="297"/>
      <c r="K20" s="297"/>
      <c r="L20" s="297"/>
      <c r="M20" s="297"/>
      <c r="N20" s="297"/>
      <c r="O20" s="297"/>
      <c r="P20" s="297"/>
      <c r="Q20" s="297"/>
      <c r="R20" s="297"/>
      <c r="S20" s="233"/>
      <c r="T20" s="233"/>
      <c r="U20" s="233"/>
      <c r="V20" s="233"/>
      <c r="W20" s="233"/>
      <c r="X20" s="233"/>
      <c r="Y20" s="297"/>
      <c r="Z20" s="297"/>
    </row>
    <row r="21" spans="1:26" x14ac:dyDescent="0.25">
      <c r="B21" s="3">
        <v>1999</v>
      </c>
      <c r="C21" s="13">
        <f t="shared" si="0"/>
        <v>0</v>
      </c>
      <c r="D21" s="297">
        <f>+D20</f>
        <v>0</v>
      </c>
      <c r="E21" s="297">
        <f>+E20</f>
        <v>0</v>
      </c>
      <c r="F21" s="297">
        <f>+F20</f>
        <v>0</v>
      </c>
      <c r="G21" s="297">
        <f>+G20</f>
        <v>0</v>
      </c>
      <c r="H21" s="297">
        <f>+H$14/7</f>
        <v>0</v>
      </c>
      <c r="I21" s="297">
        <f>+I$14/7/2</f>
        <v>0</v>
      </c>
      <c r="J21" s="297"/>
      <c r="K21" s="297"/>
      <c r="L21" s="297"/>
      <c r="M21" s="297"/>
      <c r="N21" s="297"/>
      <c r="O21" s="297"/>
      <c r="P21" s="297"/>
      <c r="Q21" s="297"/>
      <c r="R21" s="297"/>
      <c r="S21" s="233"/>
      <c r="T21" s="233"/>
      <c r="U21" s="233"/>
      <c r="V21" s="233"/>
      <c r="W21" s="233"/>
      <c r="X21" s="233"/>
      <c r="Y21" s="297"/>
      <c r="Z21" s="297"/>
    </row>
    <row r="22" spans="1:26" x14ac:dyDescent="0.25">
      <c r="B22" s="3">
        <v>2000</v>
      </c>
      <c r="C22" s="13">
        <f t="shared" si="0"/>
        <v>0</v>
      </c>
      <c r="D22" s="297">
        <f>+D21</f>
        <v>0</v>
      </c>
      <c r="E22" s="297">
        <f>+E21</f>
        <v>0</v>
      </c>
      <c r="F22" s="297">
        <f>+F21</f>
        <v>0</v>
      </c>
      <c r="G22" s="297">
        <f>+G21</f>
        <v>0</v>
      </c>
      <c r="H22" s="297">
        <f>+H21</f>
        <v>0</v>
      </c>
      <c r="I22" s="297">
        <f>+I$14/7</f>
        <v>0</v>
      </c>
      <c r="J22" s="297">
        <f>+J$14/7/2</f>
        <v>0</v>
      </c>
      <c r="K22" s="297"/>
      <c r="L22" s="297"/>
      <c r="M22" s="297"/>
      <c r="N22" s="297"/>
      <c r="O22" s="297"/>
      <c r="P22" s="297"/>
      <c r="Q22" s="297"/>
      <c r="R22" s="297"/>
      <c r="S22" s="233"/>
      <c r="T22" s="233"/>
      <c r="U22" s="233"/>
      <c r="V22" s="233"/>
      <c r="W22" s="233"/>
      <c r="X22" s="233"/>
      <c r="Y22" s="297"/>
      <c r="Z22" s="297"/>
    </row>
    <row r="23" spans="1:26" x14ac:dyDescent="0.25">
      <c r="B23" s="3">
        <v>2001</v>
      </c>
      <c r="C23" s="13">
        <f t="shared" si="0"/>
        <v>0</v>
      </c>
      <c r="D23" s="297">
        <f>+D$14/7/2</f>
        <v>0</v>
      </c>
      <c r="E23" s="297">
        <f>+E22</f>
        <v>0</v>
      </c>
      <c r="F23" s="297">
        <f>+F22</f>
        <v>0</v>
      </c>
      <c r="G23" s="297">
        <f>+G22</f>
        <v>0</v>
      </c>
      <c r="H23" s="297">
        <f>+H22</f>
        <v>0</v>
      </c>
      <c r="I23" s="297">
        <f>+I22</f>
        <v>0</v>
      </c>
      <c r="J23" s="297">
        <f>+J$14/7</f>
        <v>0</v>
      </c>
      <c r="K23" s="297">
        <f>+K$14/7/2</f>
        <v>0</v>
      </c>
      <c r="L23" s="297"/>
      <c r="M23" s="297"/>
      <c r="N23" s="297"/>
      <c r="O23" s="297"/>
      <c r="P23" s="297"/>
      <c r="Q23" s="297"/>
      <c r="R23" s="297"/>
      <c r="S23" s="233"/>
      <c r="T23" s="233"/>
      <c r="U23" s="233"/>
      <c r="V23" s="233"/>
      <c r="W23" s="233"/>
      <c r="X23" s="233"/>
      <c r="Y23" s="297"/>
      <c r="Z23" s="297"/>
    </row>
    <row r="24" spans="1:26" x14ac:dyDescent="0.25">
      <c r="B24" s="3">
        <v>2002</v>
      </c>
      <c r="C24" s="13">
        <f t="shared" si="0"/>
        <v>0</v>
      </c>
      <c r="D24" s="297"/>
      <c r="E24" s="297">
        <f>+E$14/7/2</f>
        <v>0</v>
      </c>
      <c r="F24" s="297">
        <f>+F23</f>
        <v>0</v>
      </c>
      <c r="G24" s="297">
        <f>+G23</f>
        <v>0</v>
      </c>
      <c r="H24" s="297">
        <f>+H23</f>
        <v>0</v>
      </c>
      <c r="I24" s="297">
        <f>+I23</f>
        <v>0</v>
      </c>
      <c r="J24" s="297">
        <f>+J23</f>
        <v>0</v>
      </c>
      <c r="K24" s="297">
        <f>+K$14/7</f>
        <v>0</v>
      </c>
      <c r="L24" s="297">
        <f>+L$14/7/2</f>
        <v>0</v>
      </c>
      <c r="M24" s="297"/>
      <c r="N24" s="297"/>
      <c r="O24" s="297"/>
      <c r="P24" s="297"/>
      <c r="Q24" s="297"/>
      <c r="R24" s="297"/>
      <c r="S24" s="233"/>
      <c r="T24" s="233"/>
      <c r="U24" s="233"/>
      <c r="V24" s="233"/>
      <c r="W24" s="233"/>
      <c r="X24" s="233"/>
      <c r="Y24" s="297"/>
      <c r="Z24" s="297"/>
    </row>
    <row r="25" spans="1:26" x14ac:dyDescent="0.25">
      <c r="B25" s="3">
        <v>2003</v>
      </c>
      <c r="C25" s="13">
        <f t="shared" si="0"/>
        <v>0</v>
      </c>
      <c r="D25" s="297"/>
      <c r="E25" s="297"/>
      <c r="F25" s="297">
        <f>+F$14/7/2</f>
        <v>0</v>
      </c>
      <c r="G25" s="297">
        <f>+G24</f>
        <v>0</v>
      </c>
      <c r="H25" s="297">
        <f>+H24</f>
        <v>0</v>
      </c>
      <c r="I25" s="297">
        <f>+I24</f>
        <v>0</v>
      </c>
      <c r="J25" s="297">
        <f>+J24</f>
        <v>0</v>
      </c>
      <c r="K25" s="297">
        <f>+K24</f>
        <v>0</v>
      </c>
      <c r="L25" s="297">
        <f>+L$14/7</f>
        <v>0</v>
      </c>
      <c r="M25" s="297">
        <f>+M$14/7/2</f>
        <v>0</v>
      </c>
      <c r="N25" s="297"/>
      <c r="O25" s="297"/>
      <c r="P25" s="297"/>
      <c r="Q25" s="297"/>
      <c r="R25" s="297"/>
      <c r="S25" s="233"/>
      <c r="T25" s="233"/>
      <c r="U25" s="233"/>
      <c r="V25" s="233"/>
      <c r="W25" s="233"/>
      <c r="X25" s="233"/>
      <c r="Y25" s="297"/>
      <c r="Z25" s="297"/>
    </row>
    <row r="26" spans="1:26" x14ac:dyDescent="0.25">
      <c r="B26" s="3">
        <v>2004</v>
      </c>
      <c r="C26" s="13">
        <f t="shared" si="0"/>
        <v>0</v>
      </c>
      <c r="D26" s="297"/>
      <c r="E26" s="297"/>
      <c r="F26" s="297"/>
      <c r="G26" s="297">
        <f>+G$14/7/2</f>
        <v>0</v>
      </c>
      <c r="H26" s="297">
        <f>+H25</f>
        <v>0</v>
      </c>
      <c r="I26" s="297">
        <f>+I25</f>
        <v>0</v>
      </c>
      <c r="J26" s="297">
        <f>+J25</f>
        <v>0</v>
      </c>
      <c r="K26" s="297">
        <f>+K25</f>
        <v>0</v>
      </c>
      <c r="L26" s="297">
        <f>+L25</f>
        <v>0</v>
      </c>
      <c r="M26" s="297">
        <f>+M$14/7</f>
        <v>0</v>
      </c>
      <c r="N26" s="7">
        <f>+N$14/7/2</f>
        <v>0</v>
      </c>
      <c r="O26" s="7"/>
      <c r="P26" s="7"/>
      <c r="Q26" s="7"/>
      <c r="R26" s="7"/>
      <c r="S26" s="43"/>
      <c r="T26" s="43"/>
      <c r="U26" s="43"/>
      <c r="V26" s="43"/>
      <c r="W26" s="43"/>
      <c r="X26" s="43"/>
      <c r="Y26" s="7"/>
      <c r="Z26" s="297"/>
    </row>
    <row r="27" spans="1:26" x14ac:dyDescent="0.25">
      <c r="B27" s="3">
        <v>2005</v>
      </c>
      <c r="C27" s="13">
        <f t="shared" si="0"/>
        <v>0</v>
      </c>
      <c r="D27" s="297"/>
      <c r="E27" s="297"/>
      <c r="F27" s="297"/>
      <c r="G27" s="297"/>
      <c r="H27" s="297">
        <f>+H$14/7/2</f>
        <v>0</v>
      </c>
      <c r="I27" s="297">
        <f>+I26</f>
        <v>0</v>
      </c>
      <c r="J27" s="297">
        <f>+J26</f>
        <v>0</v>
      </c>
      <c r="K27" s="297">
        <f>+K26</f>
        <v>0</v>
      </c>
      <c r="L27" s="297">
        <f>+L26</f>
        <v>0</v>
      </c>
      <c r="M27" s="297">
        <f>+M26</f>
        <v>0</v>
      </c>
      <c r="N27" s="7">
        <f>+N$14/7</f>
        <v>0</v>
      </c>
      <c r="O27" s="7">
        <f>+O$14/7/2</f>
        <v>0</v>
      </c>
      <c r="P27" s="7"/>
      <c r="Q27" s="7"/>
      <c r="R27" s="7"/>
      <c r="S27" s="43"/>
      <c r="T27" s="43"/>
      <c r="U27" s="43"/>
      <c r="V27" s="43"/>
      <c r="W27" s="43"/>
      <c r="X27" s="43"/>
      <c r="Y27" s="7"/>
      <c r="Z27" s="297"/>
    </row>
    <row r="28" spans="1:26" x14ac:dyDescent="0.25">
      <c r="B28" s="3">
        <v>2006</v>
      </c>
      <c r="C28" s="13">
        <f t="shared" si="0"/>
        <v>0</v>
      </c>
      <c r="D28" s="297"/>
      <c r="E28" s="297"/>
      <c r="F28" s="297"/>
      <c r="G28" s="297"/>
      <c r="H28" s="297"/>
      <c r="I28" s="297">
        <f>+I$14/7/2</f>
        <v>0</v>
      </c>
      <c r="J28" s="297">
        <f>+J27</f>
        <v>0</v>
      </c>
      <c r="K28" s="297">
        <f>+K27</f>
        <v>0</v>
      </c>
      <c r="L28" s="297">
        <f>+L27</f>
        <v>0</v>
      </c>
      <c r="M28" s="297">
        <f>+M27</f>
        <v>0</v>
      </c>
      <c r="N28" s="7">
        <f>+N27</f>
        <v>0</v>
      </c>
      <c r="O28" s="7">
        <f>+O$14/7</f>
        <v>0</v>
      </c>
      <c r="P28" s="7">
        <f>+P$14/7/2</f>
        <v>0</v>
      </c>
      <c r="Q28" s="7"/>
      <c r="R28" s="7"/>
      <c r="S28" s="43"/>
      <c r="T28" s="43"/>
      <c r="U28" s="43"/>
      <c r="V28" s="43"/>
      <c r="W28" s="43"/>
      <c r="X28" s="43"/>
      <c r="Y28" s="7"/>
      <c r="Z28" s="297"/>
    </row>
    <row r="29" spans="1:26" x14ac:dyDescent="0.25">
      <c r="B29" s="3">
        <v>2007</v>
      </c>
      <c r="C29" s="13">
        <f t="shared" si="0"/>
        <v>0</v>
      </c>
      <c r="D29" s="297"/>
      <c r="E29" s="297"/>
      <c r="F29" s="297"/>
      <c r="G29" s="297"/>
      <c r="H29" s="297"/>
      <c r="I29" s="297"/>
      <c r="J29" s="297">
        <f>+J$14/7/2</f>
        <v>0</v>
      </c>
      <c r="K29" s="297">
        <f>+K28</f>
        <v>0</v>
      </c>
      <c r="L29" s="297">
        <f>+L28</f>
        <v>0</v>
      </c>
      <c r="M29" s="297">
        <f>+M28</f>
        <v>0</v>
      </c>
      <c r="N29" s="7">
        <f>+N28</f>
        <v>0</v>
      </c>
      <c r="O29" s="7">
        <f>+O28</f>
        <v>0</v>
      </c>
      <c r="P29" s="7">
        <f>+P$14/7</f>
        <v>0</v>
      </c>
      <c r="Q29" s="7">
        <f>+Q$14/7/2</f>
        <v>0</v>
      </c>
      <c r="R29" s="7"/>
      <c r="S29" s="43"/>
      <c r="T29" s="43"/>
      <c r="U29" s="43"/>
      <c r="V29" s="43"/>
      <c r="W29" s="43"/>
      <c r="X29" s="43"/>
      <c r="Y29" s="7"/>
      <c r="Z29" s="297"/>
    </row>
    <row r="30" spans="1:26" x14ac:dyDescent="0.25">
      <c r="B30" s="3">
        <v>2008</v>
      </c>
      <c r="C30" s="13">
        <f t="shared" si="0"/>
        <v>0</v>
      </c>
      <c r="D30" s="297"/>
      <c r="E30" s="297"/>
      <c r="F30" s="297"/>
      <c r="G30" s="297"/>
      <c r="H30" s="297"/>
      <c r="I30" s="297"/>
      <c r="J30" s="297"/>
      <c r="K30" s="297">
        <f>+K$14/7/2</f>
        <v>0</v>
      </c>
      <c r="L30" s="297">
        <f>+L29</f>
        <v>0</v>
      </c>
      <c r="M30" s="297">
        <f>+M29</f>
        <v>0</v>
      </c>
      <c r="N30" s="7">
        <f>+N29</f>
        <v>0</v>
      </c>
      <c r="O30" s="7">
        <f>+O29</f>
        <v>0</v>
      </c>
      <c r="P30" s="7">
        <f>+P29</f>
        <v>0</v>
      </c>
      <c r="Q30" s="7">
        <f>+Q$14/7</f>
        <v>0</v>
      </c>
      <c r="R30" s="7">
        <f>+R$14/7/2</f>
        <v>0</v>
      </c>
      <c r="S30" s="43"/>
      <c r="T30" s="43"/>
      <c r="U30" s="43"/>
      <c r="V30" s="43"/>
      <c r="W30" s="43"/>
      <c r="X30" s="43"/>
      <c r="Y30" s="7"/>
      <c r="Z30" s="297"/>
    </row>
    <row r="31" spans="1:26" x14ac:dyDescent="0.25">
      <c r="B31" s="3">
        <v>2009</v>
      </c>
      <c r="C31" s="13">
        <f t="shared" si="0"/>
        <v>0</v>
      </c>
      <c r="D31" s="297"/>
      <c r="E31" s="297"/>
      <c r="F31" s="297"/>
      <c r="G31" s="297"/>
      <c r="H31" s="297"/>
      <c r="I31" s="297"/>
      <c r="J31" s="297"/>
      <c r="K31" s="297"/>
      <c r="L31" s="297">
        <f>+L$14/7/2</f>
        <v>0</v>
      </c>
      <c r="M31" s="297">
        <f>+M30</f>
        <v>0</v>
      </c>
      <c r="N31" s="7">
        <f>+N30</f>
        <v>0</v>
      </c>
      <c r="O31" s="7">
        <f>+O30</f>
        <v>0</v>
      </c>
      <c r="P31" s="7">
        <f>+P30</f>
        <v>0</v>
      </c>
      <c r="Q31" s="7">
        <f>+Q30</f>
        <v>0</v>
      </c>
      <c r="R31" s="7">
        <f>+R$14/7</f>
        <v>0</v>
      </c>
      <c r="S31" s="43">
        <f>+S$14/7/2</f>
        <v>0</v>
      </c>
      <c r="T31" s="43"/>
      <c r="U31" s="43"/>
      <c r="V31" s="43"/>
      <c r="W31" s="43"/>
      <c r="X31" s="43"/>
      <c r="Y31" s="7"/>
      <c r="Z31" s="297"/>
    </row>
    <row r="32" spans="1:26" x14ac:dyDescent="0.25">
      <c r="A32" s="38" t="s">
        <v>59</v>
      </c>
      <c r="B32" s="3">
        <v>2010</v>
      </c>
      <c r="C32" s="13">
        <f t="shared" si="0"/>
        <v>0</v>
      </c>
      <c r="D32" s="297"/>
      <c r="E32" s="297"/>
      <c r="F32" s="297"/>
      <c r="G32" s="297"/>
      <c r="H32" s="297"/>
      <c r="I32" s="297"/>
      <c r="J32" s="297"/>
      <c r="K32" s="297"/>
      <c r="L32" s="297"/>
      <c r="M32" s="297">
        <f>+M$14/7/2</f>
        <v>0</v>
      </c>
      <c r="N32" s="7">
        <f>+N31</f>
        <v>0</v>
      </c>
      <c r="O32" s="7">
        <f>+O31</f>
        <v>0</v>
      </c>
      <c r="P32" s="7">
        <f>+P31</f>
        <v>0</v>
      </c>
      <c r="Q32" s="7">
        <f>+Q31</f>
        <v>0</v>
      </c>
      <c r="R32" s="7">
        <f>+R31</f>
        <v>0</v>
      </c>
      <c r="S32" s="43">
        <f>+S$14/7</f>
        <v>0</v>
      </c>
      <c r="T32" s="43">
        <f>+T$14/7/2</f>
        <v>0</v>
      </c>
      <c r="U32" s="43"/>
      <c r="V32" s="43"/>
      <c r="W32" s="43"/>
      <c r="X32" s="43"/>
      <c r="Y32" s="7"/>
      <c r="Z32" s="297"/>
    </row>
    <row r="33" spans="1:31" x14ac:dyDescent="0.25">
      <c r="A33" s="38"/>
      <c r="B33" s="3">
        <v>2011</v>
      </c>
      <c r="C33" s="13">
        <f t="shared" si="0"/>
        <v>0</v>
      </c>
      <c r="D33" s="297"/>
      <c r="E33" s="297"/>
      <c r="F33" s="297"/>
      <c r="G33" s="297"/>
      <c r="H33" s="297"/>
      <c r="I33" s="297"/>
      <c r="J33" s="297"/>
      <c r="K33" s="297"/>
      <c r="L33" s="297"/>
      <c r="M33" s="297"/>
      <c r="N33" s="7">
        <f>+N$14/7/2</f>
        <v>0</v>
      </c>
      <c r="O33" s="7">
        <f>+O32</f>
        <v>0</v>
      </c>
      <c r="P33" s="7">
        <f>+P32</f>
        <v>0</v>
      </c>
      <c r="Q33" s="7">
        <f>+Q32</f>
        <v>0</v>
      </c>
      <c r="R33" s="7">
        <f>+R32</f>
        <v>0</v>
      </c>
      <c r="S33" s="43">
        <f>+S32</f>
        <v>0</v>
      </c>
      <c r="T33" s="43">
        <f>+T$14/7</f>
        <v>0</v>
      </c>
      <c r="U33" s="43">
        <f>+U$14/7/2</f>
        <v>0</v>
      </c>
      <c r="V33" s="43"/>
      <c r="W33" s="43"/>
      <c r="X33" s="43"/>
      <c r="Y33" s="7"/>
      <c r="Z33" s="297"/>
    </row>
    <row r="34" spans="1:31" x14ac:dyDescent="0.25">
      <c r="A34" s="38"/>
      <c r="B34" s="3">
        <v>2012</v>
      </c>
      <c r="C34" s="13">
        <f t="shared" si="0"/>
        <v>0</v>
      </c>
      <c r="D34" s="297"/>
      <c r="E34" s="297"/>
      <c r="F34" s="297"/>
      <c r="G34" s="297"/>
      <c r="H34" s="297"/>
      <c r="I34" s="297"/>
      <c r="J34" s="297"/>
      <c r="K34" s="297"/>
      <c r="L34" s="297"/>
      <c r="M34" s="297"/>
      <c r="N34" s="7"/>
      <c r="O34" s="7">
        <f>+O$14/7/2</f>
        <v>0</v>
      </c>
      <c r="P34" s="7">
        <f>+P33</f>
        <v>0</v>
      </c>
      <c r="Q34" s="7">
        <f>+Q33</f>
        <v>0</v>
      </c>
      <c r="R34" s="7">
        <f>+R33</f>
        <v>0</v>
      </c>
      <c r="S34" s="43">
        <f>+S33</f>
        <v>0</v>
      </c>
      <c r="T34" s="43">
        <f>+T$14/7</f>
        <v>0</v>
      </c>
      <c r="U34" s="43">
        <f>+U$14/7</f>
        <v>0</v>
      </c>
      <c r="V34" s="43">
        <f>+V$14/7/2</f>
        <v>0</v>
      </c>
      <c r="W34" s="43"/>
      <c r="X34" s="43"/>
      <c r="Y34" s="7"/>
      <c r="Z34" s="297"/>
    </row>
    <row r="35" spans="1:31" x14ac:dyDescent="0.25">
      <c r="A35" s="38"/>
      <c r="B35" s="3">
        <v>2013</v>
      </c>
      <c r="C35" s="13">
        <f t="shared" si="0"/>
        <v>0</v>
      </c>
      <c r="D35" s="297"/>
      <c r="E35" s="297"/>
      <c r="F35" s="297"/>
      <c r="G35" s="297"/>
      <c r="H35" s="297"/>
      <c r="I35" s="297"/>
      <c r="J35" s="297"/>
      <c r="K35" s="297"/>
      <c r="L35" s="297"/>
      <c r="M35" s="297"/>
      <c r="N35" s="7"/>
      <c r="O35" s="7"/>
      <c r="P35" s="7">
        <f>P14/7/2</f>
        <v>0</v>
      </c>
      <c r="Q35" s="7">
        <f>Q14</f>
        <v>0</v>
      </c>
      <c r="R35" s="7">
        <f t="shared" ref="R35:U36" si="1">R34</f>
        <v>0</v>
      </c>
      <c r="S35" s="43">
        <f t="shared" si="1"/>
        <v>0</v>
      </c>
      <c r="T35" s="43">
        <f t="shared" si="1"/>
        <v>0</v>
      </c>
      <c r="U35" s="43">
        <f t="shared" si="1"/>
        <v>0</v>
      </c>
      <c r="V35" s="43">
        <f>V14/7</f>
        <v>0</v>
      </c>
      <c r="W35" s="43">
        <f>W14/7/2</f>
        <v>0</v>
      </c>
      <c r="X35" s="43"/>
      <c r="Y35" s="7"/>
      <c r="Z35" s="297"/>
    </row>
    <row r="36" spans="1:31" x14ac:dyDescent="0.25">
      <c r="A36" s="38"/>
      <c r="B36" s="3">
        <v>2014</v>
      </c>
      <c r="C36" s="13">
        <f t="shared" si="0"/>
        <v>-3939.1078571428575</v>
      </c>
      <c r="D36" s="297"/>
      <c r="E36" s="297"/>
      <c r="F36" s="297"/>
      <c r="G36" s="297"/>
      <c r="H36" s="297"/>
      <c r="I36" s="297"/>
      <c r="J36" s="297"/>
      <c r="K36" s="297"/>
      <c r="L36" s="297"/>
      <c r="M36" s="297"/>
      <c r="N36" s="7"/>
      <c r="O36" s="7"/>
      <c r="P36" s="7"/>
      <c r="Q36" s="7">
        <f>Q14/7/2</f>
        <v>0</v>
      </c>
      <c r="R36" s="7">
        <f t="shared" si="1"/>
        <v>0</v>
      </c>
      <c r="S36" s="43">
        <f t="shared" si="1"/>
        <v>0</v>
      </c>
      <c r="T36" s="43">
        <f t="shared" si="1"/>
        <v>0</v>
      </c>
      <c r="U36" s="43">
        <f t="shared" si="1"/>
        <v>0</v>
      </c>
      <c r="V36" s="43">
        <f>V35</f>
        <v>0</v>
      </c>
      <c r="W36" s="43">
        <f>W14/7</f>
        <v>0</v>
      </c>
      <c r="X36" s="43">
        <f>$X$14/7/2</f>
        <v>3939.1078571428575</v>
      </c>
      <c r="Y36" s="7"/>
      <c r="Z36" s="297"/>
    </row>
    <row r="37" spans="1:31" x14ac:dyDescent="0.25">
      <c r="A37" s="38"/>
      <c r="B37" s="3">
        <v>2015</v>
      </c>
      <c r="C37" s="13">
        <f t="shared" si="0"/>
        <v>-7878.215714285715</v>
      </c>
      <c r="D37" s="297"/>
      <c r="E37" s="297"/>
      <c r="F37" s="297"/>
      <c r="G37" s="297"/>
      <c r="H37" s="297"/>
      <c r="I37" s="297"/>
      <c r="J37" s="297"/>
      <c r="K37" s="297"/>
      <c r="L37" s="297"/>
      <c r="M37" s="297"/>
      <c r="N37" s="7"/>
      <c r="O37" s="7"/>
      <c r="P37" s="7"/>
      <c r="Q37" s="7"/>
      <c r="R37" s="7">
        <f>R14/7/2</f>
        <v>0</v>
      </c>
      <c r="S37" s="43">
        <f>S36</f>
        <v>0</v>
      </c>
      <c r="T37" s="43">
        <f>T36</f>
        <v>0</v>
      </c>
      <c r="U37" s="43">
        <f>U36</f>
        <v>0</v>
      </c>
      <c r="V37" s="43">
        <f>V36</f>
        <v>0</v>
      </c>
      <c r="W37" s="43">
        <f>W36</f>
        <v>0</v>
      </c>
      <c r="X37" s="43">
        <f>$X$14/7</f>
        <v>7878.215714285715</v>
      </c>
      <c r="Y37" s="7">
        <f>Y14/7/2</f>
        <v>0</v>
      </c>
      <c r="Z37" s="297"/>
    </row>
    <row r="38" spans="1:31" x14ac:dyDescent="0.25">
      <c r="A38" s="38"/>
      <c r="B38" s="3">
        <v>2016</v>
      </c>
      <c r="C38" s="13">
        <f t="shared" si="0"/>
        <v>-7878.215714285715</v>
      </c>
      <c r="D38" s="297"/>
      <c r="E38" s="297"/>
      <c r="F38" s="297"/>
      <c r="G38" s="297"/>
      <c r="H38" s="297"/>
      <c r="I38" s="297"/>
      <c r="J38" s="297"/>
      <c r="K38" s="297"/>
      <c r="L38" s="297"/>
      <c r="M38" s="297"/>
      <c r="N38" s="7"/>
      <c r="O38" s="7"/>
      <c r="P38" s="7"/>
      <c r="Q38" s="7"/>
      <c r="R38" s="7"/>
      <c r="S38" s="43"/>
      <c r="T38" s="43"/>
      <c r="U38" s="43"/>
      <c r="V38" s="43"/>
      <c r="W38" s="43"/>
      <c r="X38" s="43">
        <f t="shared" ref="X38:X42" si="2">$X$14/7</f>
        <v>7878.215714285715</v>
      </c>
      <c r="Y38" s="7"/>
      <c r="Z38" s="297"/>
    </row>
    <row r="39" spans="1:31" x14ac:dyDescent="0.25">
      <c r="A39" s="38"/>
      <c r="B39" s="3">
        <v>2017</v>
      </c>
      <c r="C39" s="13">
        <f t="shared" si="0"/>
        <v>-7878.215714285715</v>
      </c>
      <c r="D39" s="297"/>
      <c r="E39" s="297"/>
      <c r="F39" s="297"/>
      <c r="G39" s="297"/>
      <c r="H39" s="297"/>
      <c r="I39" s="297"/>
      <c r="J39" s="297"/>
      <c r="K39" s="297"/>
      <c r="L39" s="297"/>
      <c r="M39" s="297"/>
      <c r="N39" s="7"/>
      <c r="O39" s="7"/>
      <c r="P39" s="7"/>
      <c r="Q39" s="7"/>
      <c r="R39" s="7"/>
      <c r="S39" s="43"/>
      <c r="T39" s="43"/>
      <c r="U39" s="43"/>
      <c r="V39" s="43"/>
      <c r="W39" s="43"/>
      <c r="X39" s="43">
        <f t="shared" si="2"/>
        <v>7878.215714285715</v>
      </c>
      <c r="Y39" s="7"/>
      <c r="Z39" s="297"/>
    </row>
    <row r="40" spans="1:31" x14ac:dyDescent="0.25">
      <c r="A40" s="38"/>
      <c r="B40" s="3">
        <v>2018</v>
      </c>
      <c r="C40" s="13">
        <f>-SUM(D40:AB40)</f>
        <v>-7878.215714285715</v>
      </c>
      <c r="D40" s="297"/>
      <c r="E40" s="297"/>
      <c r="F40" s="297"/>
      <c r="G40" s="297"/>
      <c r="H40" s="297"/>
      <c r="I40" s="297"/>
      <c r="J40" s="297"/>
      <c r="K40" s="297"/>
      <c r="L40" s="297"/>
      <c r="M40" s="297"/>
      <c r="N40" s="7"/>
      <c r="O40" s="7"/>
      <c r="P40" s="7"/>
      <c r="Q40" s="7"/>
      <c r="R40" s="7"/>
      <c r="S40" s="43"/>
      <c r="T40" s="43"/>
      <c r="U40" s="43"/>
      <c r="V40" s="43"/>
      <c r="W40" s="43"/>
      <c r="X40" s="43">
        <f t="shared" si="2"/>
        <v>7878.215714285715</v>
      </c>
      <c r="Y40" s="7"/>
      <c r="Z40" s="297"/>
    </row>
    <row r="41" spans="1:31" x14ac:dyDescent="0.25">
      <c r="A41" s="38"/>
      <c r="B41" s="3">
        <v>2019</v>
      </c>
      <c r="C41" s="13">
        <f>-SUM(D41:AB41)</f>
        <v>-7878.215714285715</v>
      </c>
      <c r="D41" s="297"/>
      <c r="E41" s="297"/>
      <c r="F41" s="297"/>
      <c r="G41" s="297"/>
      <c r="H41" s="297"/>
      <c r="I41" s="297"/>
      <c r="J41" s="297"/>
      <c r="K41" s="297"/>
      <c r="L41" s="297"/>
      <c r="M41" s="297"/>
      <c r="N41" s="7"/>
      <c r="O41" s="7"/>
      <c r="P41" s="7"/>
      <c r="Q41" s="7"/>
      <c r="R41" s="7"/>
      <c r="S41" s="43"/>
      <c r="T41" s="43"/>
      <c r="U41" s="43"/>
      <c r="V41" s="43"/>
      <c r="W41" s="43"/>
      <c r="X41" s="43">
        <f t="shared" si="2"/>
        <v>7878.215714285715</v>
      </c>
      <c r="Y41" s="7"/>
      <c r="Z41" s="297"/>
    </row>
    <row r="42" spans="1:31" x14ac:dyDescent="0.25">
      <c r="A42" s="38"/>
      <c r="B42" s="3">
        <v>2020</v>
      </c>
      <c r="C42" s="13">
        <f t="shared" ref="C42:C43" si="3">-SUM(D42:AB42)</f>
        <v>-7878.215714285715</v>
      </c>
      <c r="D42" s="297"/>
      <c r="E42" s="297"/>
      <c r="F42" s="297"/>
      <c r="G42" s="297"/>
      <c r="H42" s="297"/>
      <c r="I42" s="297"/>
      <c r="J42" s="297"/>
      <c r="K42" s="297"/>
      <c r="L42" s="297"/>
      <c r="M42" s="297"/>
      <c r="N42" s="7"/>
      <c r="O42" s="7"/>
      <c r="P42" s="7"/>
      <c r="Q42" s="7"/>
      <c r="R42" s="7"/>
      <c r="S42" s="43"/>
      <c r="T42" s="43"/>
      <c r="U42" s="43"/>
      <c r="V42" s="43"/>
      <c r="W42" s="43"/>
      <c r="X42" s="43">
        <f t="shared" si="2"/>
        <v>7878.215714285715</v>
      </c>
      <c r="Y42" s="7"/>
      <c r="Z42" s="297"/>
    </row>
    <row r="43" spans="1:31" x14ac:dyDescent="0.25">
      <c r="A43" s="38"/>
      <c r="B43" s="3">
        <v>2021</v>
      </c>
      <c r="C43" s="13">
        <f t="shared" si="3"/>
        <v>-3939.1078571428575</v>
      </c>
      <c r="D43" s="297"/>
      <c r="E43" s="297"/>
      <c r="F43" s="297"/>
      <c r="G43" s="297"/>
      <c r="H43" s="297"/>
      <c r="I43" s="297"/>
      <c r="J43" s="297"/>
      <c r="K43" s="297"/>
      <c r="L43" s="297"/>
      <c r="M43" s="297"/>
      <c r="N43" s="7"/>
      <c r="O43" s="7"/>
      <c r="P43" s="7"/>
      <c r="Q43" s="7"/>
      <c r="R43" s="7"/>
      <c r="S43" s="43"/>
      <c r="T43" s="43"/>
      <c r="U43" s="43"/>
      <c r="V43" s="43"/>
      <c r="W43" s="43"/>
      <c r="X43" s="43">
        <f>$X$14/7/2</f>
        <v>3939.1078571428575</v>
      </c>
      <c r="Y43" s="7"/>
      <c r="Z43" s="297"/>
    </row>
    <row r="44" spans="1:31" x14ac:dyDescent="0.25">
      <c r="A44" s="38"/>
      <c r="B44" s="12"/>
      <c r="C44" s="254"/>
      <c r="D44" s="298"/>
      <c r="E44" s="298"/>
      <c r="F44" s="298"/>
      <c r="G44" s="298"/>
      <c r="H44" s="298"/>
      <c r="I44" s="298"/>
      <c r="J44" s="298"/>
      <c r="K44" s="298"/>
      <c r="L44" s="298"/>
      <c r="M44" s="298"/>
      <c r="N44" s="298"/>
      <c r="O44" s="298"/>
      <c r="P44" s="298"/>
      <c r="Q44" s="298"/>
      <c r="R44" s="298"/>
      <c r="S44" s="299"/>
      <c r="T44" s="299"/>
      <c r="U44" s="299"/>
      <c r="V44" s="299"/>
      <c r="W44" s="299"/>
      <c r="X44" s="341"/>
      <c r="Y44" s="298"/>
      <c r="Z44" s="297"/>
      <c r="AC44" s="173"/>
      <c r="AD44" s="173"/>
      <c r="AE44" s="173"/>
    </row>
    <row r="45" spans="1:31" x14ac:dyDescent="0.25">
      <c r="A45" s="38"/>
      <c r="B45" s="30">
        <f>SUM(D45:AE45)</f>
        <v>0</v>
      </c>
      <c r="C45" s="13"/>
      <c r="D45" s="297"/>
      <c r="E45" s="297"/>
      <c r="F45" s="297"/>
      <c r="G45" s="297"/>
      <c r="H45" s="297"/>
      <c r="I45" s="297"/>
      <c r="J45" s="297"/>
      <c r="K45" s="297"/>
      <c r="L45" s="297"/>
      <c r="M45" s="297"/>
      <c r="N45" s="297"/>
      <c r="O45" s="297"/>
      <c r="P45" s="297"/>
      <c r="Q45" s="297"/>
      <c r="R45" s="297"/>
      <c r="S45" s="233"/>
      <c r="T45" s="233"/>
      <c r="U45" s="275">
        <f>-SUM(U16:U44)+U14</f>
        <v>0</v>
      </c>
      <c r="V45" s="275">
        <f t="shared" ref="V45:AB45" si="4">-SUM(V16:V44)+V14</f>
        <v>0</v>
      </c>
      <c r="W45" s="275">
        <f t="shared" si="4"/>
        <v>0</v>
      </c>
      <c r="X45" s="275">
        <f t="shared" si="4"/>
        <v>0</v>
      </c>
      <c r="Y45" s="275">
        <f t="shared" si="4"/>
        <v>0</v>
      </c>
      <c r="Z45" s="334">
        <f t="shared" si="4"/>
        <v>0</v>
      </c>
      <c r="AA45" s="334">
        <f t="shared" si="4"/>
        <v>0</v>
      </c>
      <c r="AB45" s="334">
        <f t="shared" si="4"/>
        <v>0</v>
      </c>
    </row>
    <row r="46" spans="1:31" x14ac:dyDescent="0.25">
      <c r="A46" s="38"/>
      <c r="B46" s="3"/>
      <c r="C46" s="12"/>
      <c r="D46" s="298"/>
      <c r="E46" s="298"/>
      <c r="F46" s="298"/>
      <c r="G46" s="298"/>
      <c r="H46" s="298"/>
      <c r="I46" s="298"/>
      <c r="J46" s="298"/>
      <c r="K46" s="298"/>
      <c r="L46" s="298"/>
      <c r="M46" s="298"/>
      <c r="N46" s="338"/>
      <c r="O46" s="338"/>
      <c r="P46" s="338"/>
      <c r="Q46" s="338"/>
      <c r="R46" s="338"/>
      <c r="S46" s="338"/>
      <c r="T46" s="338"/>
      <c r="U46" s="338"/>
      <c r="V46" s="275"/>
      <c r="W46" s="275"/>
      <c r="X46" s="275"/>
      <c r="Y46" s="338"/>
      <c r="Z46" s="338"/>
    </row>
    <row r="47" spans="1:31" x14ac:dyDescent="0.25">
      <c r="A47" s="38" t="s">
        <v>62</v>
      </c>
      <c r="B47" s="30">
        <f>SUM(D47:X47)</f>
        <v>0</v>
      </c>
      <c r="C47" s="275">
        <f>SUM(C16:C46)</f>
        <v>-55147.510000000009</v>
      </c>
      <c r="D47" s="297">
        <f>-SUM(D16:D46)+D14</f>
        <v>0</v>
      </c>
      <c r="E47" s="297">
        <f t="shared" ref="E47:M47" si="5">-SUM(E16:E46)+E14</f>
        <v>0</v>
      </c>
      <c r="F47" s="297">
        <f t="shared" si="5"/>
        <v>0</v>
      </c>
      <c r="G47" s="297">
        <f t="shared" si="5"/>
        <v>0</v>
      </c>
      <c r="H47" s="297">
        <f t="shared" si="5"/>
        <v>0</v>
      </c>
      <c r="I47" s="297">
        <f t="shared" si="5"/>
        <v>0</v>
      </c>
      <c r="J47" s="297">
        <f t="shared" si="5"/>
        <v>0</v>
      </c>
      <c r="K47" s="297">
        <f t="shared" si="5"/>
        <v>0</v>
      </c>
      <c r="L47" s="297">
        <f t="shared" si="5"/>
        <v>0</v>
      </c>
      <c r="M47" s="297">
        <f t="shared" si="5"/>
        <v>0</v>
      </c>
      <c r="N47" s="338"/>
      <c r="O47" s="338"/>
      <c r="P47" s="338"/>
      <c r="Q47" s="338"/>
      <c r="R47" s="338"/>
      <c r="S47" s="338"/>
      <c r="T47" s="338"/>
      <c r="U47" s="338"/>
      <c r="V47" s="275"/>
      <c r="W47" s="275"/>
      <c r="X47" s="275"/>
      <c r="Y47" s="275"/>
      <c r="Z47" s="338"/>
    </row>
    <row r="48" spans="1:31" x14ac:dyDescent="0.25">
      <c r="A48" s="38"/>
      <c r="B48" s="275"/>
      <c r="C48" s="299"/>
      <c r="D48" s="297"/>
      <c r="E48" s="297"/>
      <c r="F48" s="297"/>
      <c r="G48" s="297"/>
      <c r="H48" s="297"/>
      <c r="I48" s="297"/>
      <c r="J48" s="297"/>
      <c r="K48" s="297"/>
      <c r="L48" s="297"/>
      <c r="M48" s="297"/>
      <c r="N48" s="338"/>
      <c r="O48" s="338"/>
      <c r="P48" s="338"/>
      <c r="Q48" s="338"/>
      <c r="R48" s="338"/>
      <c r="S48" s="338"/>
      <c r="T48" s="338"/>
      <c r="U48" s="338"/>
      <c r="V48" s="338"/>
      <c r="W48" s="338"/>
      <c r="X48" s="338"/>
      <c r="Y48" s="338"/>
      <c r="Z48" s="338"/>
    </row>
    <row r="49" spans="1:26" x14ac:dyDescent="0.25">
      <c r="A49" s="39" t="s">
        <v>63</v>
      </c>
      <c r="B49" s="3"/>
      <c r="C49" s="30">
        <f>+C14+C47</f>
        <v>0</v>
      </c>
      <c r="D49" s="297"/>
      <c r="E49" s="297"/>
      <c r="F49" s="297"/>
      <c r="G49" s="297"/>
      <c r="H49" s="297"/>
      <c r="I49" s="297"/>
      <c r="J49" s="297"/>
      <c r="K49" s="297"/>
      <c r="L49" s="297"/>
      <c r="M49" s="297"/>
      <c r="N49" s="338"/>
      <c r="O49" s="338"/>
      <c r="P49" s="338"/>
      <c r="Q49" s="338"/>
      <c r="R49" s="338"/>
      <c r="S49" s="338"/>
      <c r="T49" s="338"/>
      <c r="U49" s="338"/>
      <c r="V49" s="338"/>
      <c r="W49" s="338"/>
      <c r="X49" s="338"/>
      <c r="Y49" s="338"/>
      <c r="Z49" s="338"/>
    </row>
    <row r="50" spans="1:26" x14ac:dyDescent="0.25">
      <c r="A50" s="3"/>
      <c r="B50" s="3"/>
      <c r="C50" s="3"/>
      <c r="D50" s="297"/>
      <c r="E50" s="297"/>
      <c r="F50" s="297"/>
      <c r="G50" s="297"/>
      <c r="H50" s="297"/>
      <c r="I50" s="297"/>
      <c r="J50" s="297"/>
      <c r="K50" s="297"/>
      <c r="L50" s="297"/>
      <c r="M50" s="297"/>
      <c r="N50" s="338"/>
      <c r="O50" s="338"/>
      <c r="P50" s="338"/>
      <c r="Q50" s="338"/>
      <c r="R50" s="338"/>
      <c r="S50" s="338"/>
      <c r="T50" s="338"/>
      <c r="U50" s="338"/>
      <c r="V50" s="338"/>
      <c r="W50" s="338"/>
      <c r="X50" s="338"/>
      <c r="Y50" s="338"/>
      <c r="Z50" s="338"/>
    </row>
    <row r="51" spans="1:26" x14ac:dyDescent="0.25">
      <c r="A51" s="3"/>
      <c r="B51" s="36"/>
      <c r="C51" s="3"/>
      <c r="D51" s="297"/>
      <c r="E51" s="297"/>
      <c r="F51" s="297"/>
      <c r="G51" s="297"/>
      <c r="H51" s="297"/>
      <c r="I51" s="297"/>
      <c r="J51" s="297"/>
      <c r="K51" s="297"/>
      <c r="L51" s="297"/>
      <c r="M51" s="297"/>
      <c r="N51" s="297"/>
      <c r="O51" s="297"/>
      <c r="P51" s="297"/>
      <c r="Q51" s="297"/>
      <c r="R51" s="297"/>
      <c r="S51" s="297"/>
      <c r="T51" s="297"/>
      <c r="U51" s="297"/>
      <c r="V51" s="297"/>
      <c r="W51" s="297"/>
      <c r="X51" s="297"/>
      <c r="Y51" s="297"/>
      <c r="Z51" s="297"/>
    </row>
    <row r="52" spans="1:26" x14ac:dyDescent="0.25">
      <c r="A52" s="3"/>
      <c r="B52" s="3"/>
      <c r="C52" s="3"/>
      <c r="E52" s="297"/>
      <c r="F52" s="301"/>
      <c r="G52" s="301"/>
      <c r="H52" s="301"/>
      <c r="I52" s="301"/>
      <c r="J52" s="301"/>
      <c r="K52" s="301"/>
      <c r="L52" s="301"/>
      <c r="M52" s="301"/>
      <c r="N52" s="297">
        <f>SUM(E32:E52)</f>
        <v>0</v>
      </c>
      <c r="O52" s="301"/>
      <c r="P52" s="301"/>
      <c r="Q52" s="301"/>
      <c r="R52" s="301"/>
      <c r="S52" s="301"/>
    </row>
    <row r="53" spans="1:26" x14ac:dyDescent="0.25">
      <c r="B53" s="3"/>
      <c r="C53" s="3"/>
      <c r="E53" s="301"/>
      <c r="F53" s="301"/>
      <c r="G53" s="301"/>
      <c r="H53" s="301"/>
      <c r="I53" s="301"/>
      <c r="J53" s="301"/>
      <c r="K53" s="301"/>
      <c r="L53" s="301"/>
      <c r="M53" s="301"/>
      <c r="N53" s="301"/>
      <c r="O53" s="301"/>
      <c r="P53" s="301"/>
      <c r="Q53" s="301"/>
      <c r="R53" s="301"/>
      <c r="S53" s="301"/>
    </row>
    <row r="54" spans="1:26" x14ac:dyDescent="0.25">
      <c r="E54" s="301"/>
      <c r="F54" s="301"/>
      <c r="G54" s="301"/>
      <c r="H54" s="301"/>
      <c r="I54" s="301"/>
      <c r="J54" s="301"/>
      <c r="K54" s="301"/>
      <c r="L54" s="301"/>
      <c r="M54" s="301"/>
      <c r="N54" s="301"/>
      <c r="O54" s="301"/>
      <c r="P54" s="301"/>
      <c r="Q54" s="301"/>
      <c r="R54" s="301"/>
      <c r="S54" s="301"/>
    </row>
    <row r="55" spans="1:26" x14ac:dyDescent="0.25">
      <c r="E55" s="301"/>
      <c r="F55" s="301"/>
      <c r="G55" s="301"/>
      <c r="H55" s="301"/>
      <c r="I55" s="301"/>
      <c r="J55" s="301"/>
      <c r="K55" s="301"/>
      <c r="L55" s="301"/>
      <c r="M55" s="301"/>
      <c r="N55" s="301"/>
      <c r="O55" s="301"/>
      <c r="P55" s="301"/>
      <c r="Q55" s="301"/>
      <c r="R55" s="301"/>
      <c r="S55" s="301"/>
    </row>
    <row r="56" spans="1:26" x14ac:dyDescent="0.25">
      <c r="E56" s="301"/>
      <c r="F56" s="301"/>
      <c r="G56" s="301"/>
      <c r="H56" s="301"/>
      <c r="I56" s="301"/>
      <c r="J56" s="301"/>
      <c r="K56" s="301"/>
      <c r="L56" s="301"/>
      <c r="M56" s="301"/>
      <c r="N56" s="301"/>
      <c r="O56" s="301"/>
      <c r="P56" s="301"/>
      <c r="Q56" s="301"/>
      <c r="R56" s="301"/>
      <c r="S56" s="301"/>
    </row>
    <row r="57" spans="1:26" x14ac:dyDescent="0.25">
      <c r="E57" s="301"/>
      <c r="F57" s="301"/>
      <c r="G57" s="301"/>
      <c r="H57" s="301"/>
      <c r="I57" s="301"/>
      <c r="J57" s="301"/>
      <c r="K57" s="301"/>
      <c r="L57" s="301"/>
      <c r="M57" s="301"/>
      <c r="N57" s="301"/>
      <c r="O57" s="301"/>
      <c r="P57" s="301"/>
      <c r="Q57" s="301"/>
      <c r="R57" s="301"/>
      <c r="S57" s="301"/>
    </row>
    <row r="58" spans="1:26" x14ac:dyDescent="0.25">
      <c r="E58" s="301"/>
      <c r="F58" s="301"/>
      <c r="G58" s="301"/>
      <c r="H58" s="301"/>
      <c r="I58" s="301"/>
      <c r="J58" s="301"/>
      <c r="K58" s="301"/>
      <c r="L58" s="301"/>
      <c r="M58" s="301"/>
      <c r="N58" s="301"/>
      <c r="O58" s="301"/>
      <c r="P58" s="301"/>
      <c r="Q58" s="301"/>
      <c r="R58" s="301"/>
      <c r="S58" s="301"/>
    </row>
    <row r="59" spans="1:26" x14ac:dyDescent="0.25">
      <c r="E59" s="301"/>
      <c r="F59" s="301"/>
      <c r="G59" s="301"/>
      <c r="H59" s="301"/>
      <c r="I59" s="301"/>
      <c r="J59" s="301"/>
      <c r="K59" s="301"/>
      <c r="L59" s="301"/>
      <c r="M59" s="301"/>
      <c r="N59" s="301"/>
      <c r="O59" s="301"/>
      <c r="P59" s="301"/>
      <c r="Q59" s="301"/>
      <c r="R59" s="301"/>
      <c r="S59" s="301"/>
    </row>
    <row r="60" spans="1:26" x14ac:dyDescent="0.25">
      <c r="E60" s="301"/>
      <c r="F60" s="301"/>
      <c r="G60" s="301"/>
      <c r="H60" s="301"/>
      <c r="I60" s="301"/>
      <c r="J60" s="301"/>
      <c r="K60" s="301"/>
      <c r="L60" s="301"/>
      <c r="M60" s="301"/>
      <c r="N60" s="301"/>
      <c r="O60" s="301"/>
      <c r="P60" s="301"/>
      <c r="Q60" s="301"/>
      <c r="R60" s="301"/>
      <c r="S60" s="301"/>
    </row>
    <row r="61" spans="1:26" x14ac:dyDescent="0.25">
      <c r="E61" s="301"/>
      <c r="F61" s="301"/>
      <c r="G61" s="301"/>
      <c r="H61" s="301"/>
      <c r="I61" s="301"/>
      <c r="J61" s="301"/>
      <c r="K61" s="301"/>
      <c r="L61" s="301"/>
      <c r="M61" s="301"/>
      <c r="N61" s="301"/>
      <c r="O61" s="301"/>
      <c r="P61" s="301"/>
      <c r="Q61" s="301"/>
      <c r="R61" s="301"/>
      <c r="S61" s="301"/>
    </row>
    <row r="62" spans="1:26" x14ac:dyDescent="0.25">
      <c r="E62" s="301"/>
      <c r="F62" s="301"/>
      <c r="G62" s="301"/>
      <c r="H62" s="301"/>
      <c r="I62" s="301"/>
      <c r="J62" s="301"/>
      <c r="K62" s="301"/>
      <c r="L62" s="301"/>
      <c r="M62" s="301"/>
      <c r="N62" s="301"/>
      <c r="O62" s="301"/>
      <c r="P62" s="301"/>
      <c r="Q62" s="301"/>
      <c r="R62" s="301"/>
      <c r="S62" s="301"/>
    </row>
    <row r="63" spans="1:26" x14ac:dyDescent="0.25">
      <c r="E63" s="301"/>
      <c r="F63" s="301"/>
      <c r="G63" s="301"/>
      <c r="H63" s="301"/>
      <c r="I63" s="301"/>
      <c r="J63" s="301"/>
      <c r="K63" s="301"/>
      <c r="L63" s="301"/>
      <c r="M63" s="301"/>
      <c r="N63" s="301"/>
      <c r="O63" s="301"/>
      <c r="P63" s="301"/>
      <c r="Q63" s="301"/>
      <c r="R63" s="301"/>
      <c r="S63" s="301"/>
    </row>
  </sheetData>
  <pageMargins left="0.7" right="0.7" top="0.75" bottom="0.75" header="0.3" footer="0.3"/>
  <pageSetup scale="69" orientation="landscape" horizontalDpi="4294967294" verticalDpi="4294967294" r:id="rId1"/>
  <headerFooter>
    <oddFooter>&amp;Z&amp;F&amp;RPage &amp;P</oddFooter>
  </headerFooter>
</worksheet>
</file>

<file path=xl/worksheets/sheet1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700-000000000000}">
  <sheetPr codeName="Sheet142">
    <tabColor theme="6" tint="-0.249977111117893"/>
    <pageSetUpPr fitToPage="1"/>
  </sheetPr>
  <dimension ref="A1:AE63"/>
  <sheetViews>
    <sheetView workbookViewId="0"/>
  </sheetViews>
  <sheetFormatPr defaultColWidth="8.85546875" defaultRowHeight="15" x14ac:dyDescent="0.25"/>
  <cols>
    <col min="1" max="1" width="20.85546875" customWidth="1"/>
    <col min="2" max="2" width="8.7109375" customWidth="1"/>
    <col min="3" max="3" width="12.85546875" customWidth="1"/>
    <col min="4" max="12" width="7.42578125" hidden="1" customWidth="1"/>
    <col min="13" max="13" width="7.5703125" hidden="1" customWidth="1"/>
    <col min="14" max="25" width="10.42578125" customWidth="1"/>
  </cols>
  <sheetData>
    <row r="1" spans="1:31" x14ac:dyDescent="0.25">
      <c r="A1" s="11" t="s">
        <v>10</v>
      </c>
      <c r="O1" t="s">
        <v>647</v>
      </c>
    </row>
    <row r="2" spans="1:31" x14ac:dyDescent="0.25">
      <c r="A2" s="9" t="s">
        <v>438</v>
      </c>
    </row>
    <row r="3" spans="1:31" x14ac:dyDescent="0.25">
      <c r="A3" s="9" t="s">
        <v>1016</v>
      </c>
    </row>
    <row r="4" spans="1:31" x14ac:dyDescent="0.25">
      <c r="R4" s="40" t="s">
        <v>4</v>
      </c>
      <c r="S4" s="41"/>
      <c r="T4" s="40" t="s">
        <v>8</v>
      </c>
    </row>
    <row r="5" spans="1:31" x14ac:dyDescent="0.25">
      <c r="A5" s="10" t="s">
        <v>9</v>
      </c>
      <c r="B5" s="12" t="s">
        <v>64</v>
      </c>
      <c r="C5" s="12" t="s">
        <v>12</v>
      </c>
      <c r="R5" s="42" t="s">
        <v>2</v>
      </c>
      <c r="S5" s="42" t="s">
        <v>60</v>
      </c>
      <c r="T5" s="42" t="s">
        <v>7</v>
      </c>
    </row>
    <row r="6" spans="1:31" x14ac:dyDescent="0.25">
      <c r="B6" s="3"/>
      <c r="R6" s="3"/>
    </row>
    <row r="7" spans="1:31" x14ac:dyDescent="0.25">
      <c r="A7" s="213" t="s">
        <v>940</v>
      </c>
      <c r="B7" s="212"/>
      <c r="C7" s="214"/>
      <c r="D7" s="293"/>
      <c r="E7" s="293"/>
      <c r="F7" s="293"/>
      <c r="G7" s="293"/>
      <c r="H7" s="293"/>
      <c r="I7" s="293"/>
      <c r="J7" s="293"/>
      <c r="K7" s="293"/>
      <c r="L7" s="293"/>
      <c r="M7" s="293"/>
      <c r="N7" s="293"/>
      <c r="O7" s="294"/>
      <c r="P7" s="6"/>
      <c r="Q7" s="6"/>
      <c r="R7" s="13">
        <f>+C14</f>
        <v>23855</v>
      </c>
      <c r="S7" s="13">
        <f>+-C47</f>
        <v>23855</v>
      </c>
      <c r="T7" s="13">
        <f>+R7-S7</f>
        <v>0</v>
      </c>
    </row>
    <row r="8" spans="1:31" x14ac:dyDescent="0.25">
      <c r="A8" s="213"/>
      <c r="B8" s="3"/>
      <c r="D8" s="293"/>
      <c r="E8" s="293"/>
      <c r="F8" s="293"/>
      <c r="G8" s="293"/>
      <c r="H8" s="293"/>
      <c r="I8" s="293"/>
      <c r="J8" s="293"/>
      <c r="K8" s="293"/>
      <c r="L8" s="293"/>
      <c r="M8" s="293"/>
      <c r="N8" s="293"/>
      <c r="O8" s="294"/>
      <c r="P8" s="6"/>
      <c r="Q8" s="6"/>
    </row>
    <row r="9" spans="1:31" x14ac:dyDescent="0.25">
      <c r="A9" s="2"/>
      <c r="B9" s="3"/>
      <c r="D9" s="293"/>
      <c r="E9" s="293"/>
      <c r="F9" s="293"/>
      <c r="G9" s="293"/>
      <c r="H9" s="293"/>
      <c r="I9" s="293"/>
      <c r="J9" s="293"/>
      <c r="K9" s="293"/>
      <c r="L9" s="293"/>
      <c r="M9" s="293"/>
      <c r="N9" s="293"/>
      <c r="O9" s="294"/>
      <c r="P9" s="6"/>
      <c r="Q9" s="6"/>
    </row>
    <row r="10" spans="1:31" x14ac:dyDescent="0.25">
      <c r="B10" s="3"/>
    </row>
    <row r="11" spans="1:31" x14ac:dyDescent="0.25">
      <c r="A11" s="2" t="s">
        <v>66</v>
      </c>
      <c r="B11" s="212" t="s">
        <v>941</v>
      </c>
      <c r="C11" s="214"/>
    </row>
    <row r="12" spans="1:31" x14ac:dyDescent="0.25">
      <c r="B12" s="28"/>
      <c r="C12" s="2"/>
    </row>
    <row r="13" spans="1:31" x14ac:dyDescent="0.25">
      <c r="A13" s="9" t="s">
        <v>5</v>
      </c>
      <c r="C13" s="31" t="s">
        <v>3</v>
      </c>
      <c r="D13" s="32">
        <v>1994</v>
      </c>
      <c r="E13" s="32">
        <v>1995</v>
      </c>
      <c r="F13" s="32">
        <v>1996</v>
      </c>
      <c r="G13" s="32">
        <v>1997</v>
      </c>
      <c r="H13" s="32">
        <v>1998</v>
      </c>
      <c r="I13" s="32">
        <v>1999</v>
      </c>
      <c r="J13" s="32">
        <v>2000</v>
      </c>
      <c r="K13" s="32">
        <v>2001</v>
      </c>
      <c r="L13" s="32">
        <v>2002</v>
      </c>
      <c r="M13" s="32">
        <v>2003</v>
      </c>
      <c r="N13" s="32">
        <v>2004</v>
      </c>
      <c r="O13" s="32">
        <v>2005</v>
      </c>
      <c r="P13" s="32">
        <v>2006</v>
      </c>
      <c r="Q13" s="32">
        <v>2007</v>
      </c>
      <c r="R13" s="32">
        <v>2008</v>
      </c>
      <c r="S13" s="32">
        <v>2009</v>
      </c>
      <c r="T13" s="32">
        <v>2010</v>
      </c>
      <c r="U13" s="32">
        <v>2011</v>
      </c>
      <c r="V13" s="32">
        <v>2012</v>
      </c>
      <c r="W13" s="32">
        <v>2013</v>
      </c>
      <c r="X13" s="32">
        <v>2014</v>
      </c>
      <c r="Y13" s="328">
        <v>2015</v>
      </c>
      <c r="Z13" s="32">
        <v>2016</v>
      </c>
      <c r="AA13" s="328">
        <v>2017</v>
      </c>
      <c r="AB13" s="32">
        <v>2018</v>
      </c>
      <c r="AC13" s="328">
        <v>2019</v>
      </c>
      <c r="AD13" s="32">
        <v>2020</v>
      </c>
      <c r="AE13" s="328">
        <v>2021</v>
      </c>
    </row>
    <row r="14" spans="1:31" x14ac:dyDescent="0.25">
      <c r="A14" s="9" t="s">
        <v>73</v>
      </c>
      <c r="C14" s="295">
        <f>SUM(D14:Y14)</f>
        <v>23855</v>
      </c>
      <c r="D14" s="233">
        <v>0</v>
      </c>
      <c r="E14" s="233">
        <v>0</v>
      </c>
      <c r="F14" s="233">
        <v>0</v>
      </c>
      <c r="G14" s="233">
        <v>0</v>
      </c>
      <c r="H14" s="233">
        <v>0</v>
      </c>
      <c r="I14" s="233">
        <v>0</v>
      </c>
      <c r="J14" s="233">
        <v>0</v>
      </c>
      <c r="K14" s="233">
        <v>0</v>
      </c>
      <c r="L14" s="233">
        <v>0</v>
      </c>
      <c r="M14" s="233">
        <v>0</v>
      </c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>
        <v>23855</v>
      </c>
      <c r="Y14" s="7"/>
    </row>
    <row r="15" spans="1:31" x14ac:dyDescent="0.25">
      <c r="A15" s="34"/>
      <c r="B15" s="2"/>
      <c r="C15" s="2"/>
      <c r="S15" s="233"/>
      <c r="T15" s="233"/>
      <c r="U15" s="233"/>
      <c r="V15" s="233"/>
      <c r="W15" s="233"/>
      <c r="X15" s="233"/>
    </row>
    <row r="16" spans="1:31" x14ac:dyDescent="0.25">
      <c r="A16" s="9" t="s">
        <v>6</v>
      </c>
      <c r="B16" s="3">
        <v>1994</v>
      </c>
      <c r="C16" s="13">
        <f>-SUM(D16:Y16)</f>
        <v>0</v>
      </c>
      <c r="D16" s="297">
        <f>+D$14/7/2</f>
        <v>0</v>
      </c>
      <c r="E16" s="297"/>
      <c r="F16" s="297"/>
      <c r="G16" s="297"/>
      <c r="H16" s="297"/>
      <c r="I16" s="297"/>
      <c r="J16" s="297"/>
      <c r="K16" s="297"/>
      <c r="L16" s="297"/>
      <c r="M16" s="297"/>
      <c r="N16" s="297"/>
      <c r="O16" s="297"/>
      <c r="P16" s="297"/>
      <c r="Q16" s="297"/>
      <c r="R16" s="297"/>
      <c r="S16" s="233"/>
      <c r="T16" s="233"/>
      <c r="U16" s="233"/>
      <c r="V16" s="233"/>
      <c r="W16" s="233"/>
      <c r="X16" s="233"/>
      <c r="Y16" s="297"/>
      <c r="Z16" s="297"/>
    </row>
    <row r="17" spans="1:26" x14ac:dyDescent="0.25">
      <c r="B17" s="3">
        <v>1995</v>
      </c>
      <c r="C17" s="13">
        <f t="shared" ref="C17:C39" si="0">-SUM(D17:Y17)</f>
        <v>0</v>
      </c>
      <c r="D17" s="297">
        <f>+D$14/7</f>
        <v>0</v>
      </c>
      <c r="E17" s="297">
        <f>+E$14/7/2</f>
        <v>0</v>
      </c>
      <c r="F17" s="297"/>
      <c r="G17" s="297"/>
      <c r="H17" s="297"/>
      <c r="I17" s="297"/>
      <c r="J17" s="297"/>
      <c r="K17" s="297"/>
      <c r="L17" s="297"/>
      <c r="M17" s="297"/>
      <c r="N17" s="297"/>
      <c r="O17" s="297"/>
      <c r="P17" s="297"/>
      <c r="Q17" s="297"/>
      <c r="R17" s="297"/>
      <c r="S17" s="233"/>
      <c r="T17" s="233"/>
      <c r="U17" s="233"/>
      <c r="V17" s="233"/>
      <c r="W17" s="233"/>
      <c r="X17" s="233"/>
      <c r="Y17" s="297"/>
      <c r="Z17" s="297"/>
    </row>
    <row r="18" spans="1:26" x14ac:dyDescent="0.25">
      <c r="B18" s="3">
        <v>1996</v>
      </c>
      <c r="C18" s="13">
        <f t="shared" si="0"/>
        <v>0</v>
      </c>
      <c r="D18" s="297">
        <f>+D17</f>
        <v>0</v>
      </c>
      <c r="E18" s="297">
        <f>+E$14/7</f>
        <v>0</v>
      </c>
      <c r="F18" s="297">
        <f>+F$14/7/2</f>
        <v>0</v>
      </c>
      <c r="G18" s="297"/>
      <c r="H18" s="297"/>
      <c r="I18" s="297"/>
      <c r="J18" s="297"/>
      <c r="K18" s="297"/>
      <c r="L18" s="297"/>
      <c r="M18" s="297"/>
      <c r="N18" s="297"/>
      <c r="O18" s="297"/>
      <c r="P18" s="297"/>
      <c r="Q18" s="297"/>
      <c r="R18" s="297"/>
      <c r="S18" s="233"/>
      <c r="T18" s="233"/>
      <c r="U18" s="233"/>
      <c r="V18" s="233"/>
      <c r="W18" s="233"/>
      <c r="X18" s="233"/>
      <c r="Y18" s="297"/>
      <c r="Z18" s="297"/>
    </row>
    <row r="19" spans="1:26" x14ac:dyDescent="0.25">
      <c r="B19" s="3">
        <v>1997</v>
      </c>
      <c r="C19" s="13">
        <f t="shared" si="0"/>
        <v>0</v>
      </c>
      <c r="D19" s="297">
        <f>+D18</f>
        <v>0</v>
      </c>
      <c r="E19" s="297">
        <f>+E18</f>
        <v>0</v>
      </c>
      <c r="F19" s="297">
        <f>+F$14/7</f>
        <v>0</v>
      </c>
      <c r="G19" s="297">
        <f>+G$14/7/2</f>
        <v>0</v>
      </c>
      <c r="H19" s="297"/>
      <c r="I19" s="297"/>
      <c r="J19" s="297"/>
      <c r="K19" s="297"/>
      <c r="L19" s="297"/>
      <c r="M19" s="297"/>
      <c r="N19" s="297"/>
      <c r="O19" s="297"/>
      <c r="P19" s="297"/>
      <c r="Q19" s="297"/>
      <c r="R19" s="297"/>
      <c r="S19" s="233"/>
      <c r="T19" s="233"/>
      <c r="U19" s="233"/>
      <c r="V19" s="233"/>
      <c r="W19" s="233"/>
      <c r="X19" s="233"/>
      <c r="Y19" s="297"/>
      <c r="Z19" s="297"/>
    </row>
    <row r="20" spans="1:26" x14ac:dyDescent="0.25">
      <c r="B20" s="3">
        <v>1998</v>
      </c>
      <c r="C20" s="13">
        <f t="shared" si="0"/>
        <v>0</v>
      </c>
      <c r="D20" s="297">
        <f>+D19</f>
        <v>0</v>
      </c>
      <c r="E20" s="297">
        <f>+E19</f>
        <v>0</v>
      </c>
      <c r="F20" s="297">
        <f>+F19</f>
        <v>0</v>
      </c>
      <c r="G20" s="297">
        <f>+G$14/7</f>
        <v>0</v>
      </c>
      <c r="H20" s="297">
        <f>+H$14/7/2</f>
        <v>0</v>
      </c>
      <c r="I20" s="297"/>
      <c r="J20" s="297"/>
      <c r="K20" s="297"/>
      <c r="L20" s="297"/>
      <c r="M20" s="297"/>
      <c r="N20" s="297"/>
      <c r="O20" s="297"/>
      <c r="P20" s="297"/>
      <c r="Q20" s="297"/>
      <c r="R20" s="297"/>
      <c r="S20" s="233"/>
      <c r="T20" s="233"/>
      <c r="U20" s="233"/>
      <c r="V20" s="233"/>
      <c r="W20" s="233"/>
      <c r="X20" s="233"/>
      <c r="Y20" s="297"/>
      <c r="Z20" s="297"/>
    </row>
    <row r="21" spans="1:26" x14ac:dyDescent="0.25">
      <c r="B21" s="3">
        <v>1999</v>
      </c>
      <c r="C21" s="13">
        <f t="shared" si="0"/>
        <v>0</v>
      </c>
      <c r="D21" s="297">
        <f>+D20</f>
        <v>0</v>
      </c>
      <c r="E21" s="297">
        <f>+E20</f>
        <v>0</v>
      </c>
      <c r="F21" s="297">
        <f>+F20</f>
        <v>0</v>
      </c>
      <c r="G21" s="297">
        <f>+G20</f>
        <v>0</v>
      </c>
      <c r="H21" s="297">
        <f>+H$14/7</f>
        <v>0</v>
      </c>
      <c r="I21" s="297">
        <f>+I$14/7/2</f>
        <v>0</v>
      </c>
      <c r="J21" s="297"/>
      <c r="K21" s="297"/>
      <c r="L21" s="297"/>
      <c r="M21" s="297"/>
      <c r="N21" s="297"/>
      <c r="O21" s="297"/>
      <c r="P21" s="297"/>
      <c r="Q21" s="297"/>
      <c r="R21" s="297"/>
      <c r="S21" s="233"/>
      <c r="T21" s="233"/>
      <c r="U21" s="233"/>
      <c r="V21" s="233"/>
      <c r="W21" s="233"/>
      <c r="X21" s="233"/>
      <c r="Y21" s="297"/>
      <c r="Z21" s="297"/>
    </row>
    <row r="22" spans="1:26" x14ac:dyDescent="0.25">
      <c r="B22" s="3">
        <v>2000</v>
      </c>
      <c r="C22" s="13">
        <f t="shared" si="0"/>
        <v>0</v>
      </c>
      <c r="D22" s="297">
        <f>+D21</f>
        <v>0</v>
      </c>
      <c r="E22" s="297">
        <f>+E21</f>
        <v>0</v>
      </c>
      <c r="F22" s="297">
        <f>+F21</f>
        <v>0</v>
      </c>
      <c r="G22" s="297">
        <f>+G21</f>
        <v>0</v>
      </c>
      <c r="H22" s="297">
        <f>+H21</f>
        <v>0</v>
      </c>
      <c r="I22" s="297">
        <f>+I$14/7</f>
        <v>0</v>
      </c>
      <c r="J22" s="297">
        <f>+J$14/7/2</f>
        <v>0</v>
      </c>
      <c r="K22" s="297"/>
      <c r="L22" s="297"/>
      <c r="M22" s="297"/>
      <c r="N22" s="297"/>
      <c r="O22" s="297"/>
      <c r="P22" s="297"/>
      <c r="Q22" s="297"/>
      <c r="R22" s="297"/>
      <c r="S22" s="233"/>
      <c r="T22" s="233"/>
      <c r="U22" s="233"/>
      <c r="V22" s="233"/>
      <c r="W22" s="233"/>
      <c r="X22" s="233"/>
      <c r="Y22" s="297"/>
      <c r="Z22" s="297"/>
    </row>
    <row r="23" spans="1:26" x14ac:dyDescent="0.25">
      <c r="B23" s="3">
        <v>2001</v>
      </c>
      <c r="C23" s="13">
        <f t="shared" si="0"/>
        <v>0</v>
      </c>
      <c r="D23" s="297">
        <f>+D$14/7/2</f>
        <v>0</v>
      </c>
      <c r="E23" s="297">
        <f>+E22</f>
        <v>0</v>
      </c>
      <c r="F23" s="297">
        <f>+F22</f>
        <v>0</v>
      </c>
      <c r="G23" s="297">
        <f>+G22</f>
        <v>0</v>
      </c>
      <c r="H23" s="297">
        <f>+H22</f>
        <v>0</v>
      </c>
      <c r="I23" s="297">
        <f>+I22</f>
        <v>0</v>
      </c>
      <c r="J23" s="297">
        <f>+J$14/7</f>
        <v>0</v>
      </c>
      <c r="K23" s="297">
        <f>+K$14/7/2</f>
        <v>0</v>
      </c>
      <c r="L23" s="297"/>
      <c r="M23" s="297"/>
      <c r="N23" s="297"/>
      <c r="O23" s="297"/>
      <c r="P23" s="297"/>
      <c r="Q23" s="297"/>
      <c r="R23" s="297"/>
      <c r="S23" s="233"/>
      <c r="T23" s="233"/>
      <c r="U23" s="233"/>
      <c r="V23" s="233"/>
      <c r="W23" s="233"/>
      <c r="X23" s="233"/>
      <c r="Y23" s="297"/>
      <c r="Z23" s="297"/>
    </row>
    <row r="24" spans="1:26" x14ac:dyDescent="0.25">
      <c r="B24" s="3">
        <v>2002</v>
      </c>
      <c r="C24" s="13">
        <f t="shared" si="0"/>
        <v>0</v>
      </c>
      <c r="D24" s="297"/>
      <c r="E24" s="297">
        <f>+E$14/7/2</f>
        <v>0</v>
      </c>
      <c r="F24" s="297">
        <f>+F23</f>
        <v>0</v>
      </c>
      <c r="G24" s="297">
        <f>+G23</f>
        <v>0</v>
      </c>
      <c r="H24" s="297">
        <f>+H23</f>
        <v>0</v>
      </c>
      <c r="I24" s="297">
        <f>+I23</f>
        <v>0</v>
      </c>
      <c r="J24" s="297">
        <f>+J23</f>
        <v>0</v>
      </c>
      <c r="K24" s="297">
        <f>+K$14/7</f>
        <v>0</v>
      </c>
      <c r="L24" s="297">
        <f>+L$14/7/2</f>
        <v>0</v>
      </c>
      <c r="M24" s="297"/>
      <c r="N24" s="297"/>
      <c r="O24" s="297"/>
      <c r="P24" s="297"/>
      <c r="Q24" s="297"/>
      <c r="R24" s="297"/>
      <c r="S24" s="233"/>
      <c r="T24" s="233"/>
      <c r="U24" s="233"/>
      <c r="V24" s="233"/>
      <c r="W24" s="233"/>
      <c r="X24" s="233"/>
      <c r="Y24" s="297"/>
      <c r="Z24" s="297"/>
    </row>
    <row r="25" spans="1:26" x14ac:dyDescent="0.25">
      <c r="B25" s="3">
        <v>2003</v>
      </c>
      <c r="C25" s="13">
        <f t="shared" si="0"/>
        <v>0</v>
      </c>
      <c r="D25" s="297"/>
      <c r="E25" s="297"/>
      <c r="F25" s="297">
        <f>+F$14/7/2</f>
        <v>0</v>
      </c>
      <c r="G25" s="297">
        <f>+G24</f>
        <v>0</v>
      </c>
      <c r="H25" s="297">
        <f>+H24</f>
        <v>0</v>
      </c>
      <c r="I25" s="297">
        <f>+I24</f>
        <v>0</v>
      </c>
      <c r="J25" s="297">
        <f>+J24</f>
        <v>0</v>
      </c>
      <c r="K25" s="297">
        <f>+K24</f>
        <v>0</v>
      </c>
      <c r="L25" s="297">
        <f>+L$14/7</f>
        <v>0</v>
      </c>
      <c r="M25" s="297">
        <f>+M$14/7/2</f>
        <v>0</v>
      </c>
      <c r="N25" s="297"/>
      <c r="O25" s="297"/>
      <c r="P25" s="297"/>
      <c r="Q25" s="297"/>
      <c r="R25" s="297"/>
      <c r="S25" s="233"/>
      <c r="T25" s="233"/>
      <c r="U25" s="233"/>
      <c r="V25" s="233"/>
      <c r="W25" s="233"/>
      <c r="X25" s="233"/>
      <c r="Y25" s="297"/>
      <c r="Z25" s="297"/>
    </row>
    <row r="26" spans="1:26" x14ac:dyDescent="0.25">
      <c r="B26" s="3">
        <v>2004</v>
      </c>
      <c r="C26" s="13">
        <f t="shared" si="0"/>
        <v>0</v>
      </c>
      <c r="D26" s="297"/>
      <c r="E26" s="297"/>
      <c r="F26" s="297"/>
      <c r="G26" s="297">
        <f>+G$14/7/2</f>
        <v>0</v>
      </c>
      <c r="H26" s="297">
        <f>+H25</f>
        <v>0</v>
      </c>
      <c r="I26" s="297">
        <f>+I25</f>
        <v>0</v>
      </c>
      <c r="J26" s="297">
        <f>+J25</f>
        <v>0</v>
      </c>
      <c r="K26" s="297">
        <f>+K25</f>
        <v>0</v>
      </c>
      <c r="L26" s="297">
        <f>+L25</f>
        <v>0</v>
      </c>
      <c r="M26" s="297">
        <f>+M$14/7</f>
        <v>0</v>
      </c>
      <c r="N26" s="7">
        <f>+N$14/7/2</f>
        <v>0</v>
      </c>
      <c r="O26" s="7"/>
      <c r="P26" s="7"/>
      <c r="Q26" s="7"/>
      <c r="R26" s="7"/>
      <c r="S26" s="43"/>
      <c r="T26" s="43"/>
      <c r="U26" s="43"/>
      <c r="V26" s="43"/>
      <c r="W26" s="43"/>
      <c r="X26" s="43"/>
      <c r="Y26" s="7"/>
      <c r="Z26" s="297"/>
    </row>
    <row r="27" spans="1:26" x14ac:dyDescent="0.25">
      <c r="B27" s="3">
        <v>2005</v>
      </c>
      <c r="C27" s="13">
        <f t="shared" si="0"/>
        <v>0</v>
      </c>
      <c r="D27" s="297"/>
      <c r="E27" s="297"/>
      <c r="F27" s="297"/>
      <c r="G27" s="297"/>
      <c r="H27" s="297">
        <f>+H$14/7/2</f>
        <v>0</v>
      </c>
      <c r="I27" s="297">
        <f>+I26</f>
        <v>0</v>
      </c>
      <c r="J27" s="297">
        <f>+J26</f>
        <v>0</v>
      </c>
      <c r="K27" s="297">
        <f>+K26</f>
        <v>0</v>
      </c>
      <c r="L27" s="297">
        <f>+L26</f>
        <v>0</v>
      </c>
      <c r="M27" s="297">
        <f>+M26</f>
        <v>0</v>
      </c>
      <c r="N27" s="7">
        <f>+N$14/7</f>
        <v>0</v>
      </c>
      <c r="O27" s="7">
        <f>+O$14/7/2</f>
        <v>0</v>
      </c>
      <c r="P27" s="7"/>
      <c r="Q27" s="7"/>
      <c r="R27" s="7"/>
      <c r="S27" s="43"/>
      <c r="T27" s="43"/>
      <c r="U27" s="43"/>
      <c r="V27" s="43"/>
      <c r="W27" s="43"/>
      <c r="X27" s="43"/>
      <c r="Y27" s="7"/>
      <c r="Z27" s="297"/>
    </row>
    <row r="28" spans="1:26" x14ac:dyDescent="0.25">
      <c r="B28" s="3">
        <v>2006</v>
      </c>
      <c r="C28" s="13">
        <f t="shared" si="0"/>
        <v>0</v>
      </c>
      <c r="D28" s="297"/>
      <c r="E28" s="297"/>
      <c r="F28" s="297"/>
      <c r="G28" s="297"/>
      <c r="H28" s="297"/>
      <c r="I28" s="297">
        <f>+I$14/7/2</f>
        <v>0</v>
      </c>
      <c r="J28" s="297">
        <f>+J27</f>
        <v>0</v>
      </c>
      <c r="K28" s="297">
        <f>+K27</f>
        <v>0</v>
      </c>
      <c r="L28" s="297">
        <f>+L27</f>
        <v>0</v>
      </c>
      <c r="M28" s="297">
        <f>+M27</f>
        <v>0</v>
      </c>
      <c r="N28" s="7">
        <f>+N27</f>
        <v>0</v>
      </c>
      <c r="O28" s="7">
        <f>+O$14/7</f>
        <v>0</v>
      </c>
      <c r="P28" s="7">
        <f>+P$14/7/2</f>
        <v>0</v>
      </c>
      <c r="Q28" s="7"/>
      <c r="R28" s="7"/>
      <c r="S28" s="43"/>
      <c r="T28" s="43"/>
      <c r="U28" s="43"/>
      <c r="V28" s="43"/>
      <c r="W28" s="43"/>
      <c r="X28" s="43"/>
      <c r="Y28" s="7"/>
      <c r="Z28" s="297"/>
    </row>
    <row r="29" spans="1:26" x14ac:dyDescent="0.25">
      <c r="B29" s="3">
        <v>2007</v>
      </c>
      <c r="C29" s="13">
        <f t="shared" si="0"/>
        <v>0</v>
      </c>
      <c r="D29" s="297"/>
      <c r="E29" s="297"/>
      <c r="F29" s="297"/>
      <c r="G29" s="297"/>
      <c r="H29" s="297"/>
      <c r="I29" s="297"/>
      <c r="J29" s="297">
        <f>+J$14/7/2</f>
        <v>0</v>
      </c>
      <c r="K29" s="297">
        <f>+K28</f>
        <v>0</v>
      </c>
      <c r="L29" s="297">
        <f>+L28</f>
        <v>0</v>
      </c>
      <c r="M29" s="297">
        <f>+M28</f>
        <v>0</v>
      </c>
      <c r="N29" s="7">
        <f>+N28</f>
        <v>0</v>
      </c>
      <c r="O29" s="7">
        <f>+O28</f>
        <v>0</v>
      </c>
      <c r="P29" s="7">
        <f>+P$14/7</f>
        <v>0</v>
      </c>
      <c r="Q29" s="7">
        <f>+Q$14/7/2</f>
        <v>0</v>
      </c>
      <c r="R29" s="7"/>
      <c r="S29" s="43"/>
      <c r="T29" s="43"/>
      <c r="U29" s="43"/>
      <c r="V29" s="43"/>
      <c r="W29" s="43"/>
      <c r="X29" s="43"/>
      <c r="Y29" s="7"/>
      <c r="Z29" s="297"/>
    </row>
    <row r="30" spans="1:26" x14ac:dyDescent="0.25">
      <c r="B30" s="3">
        <v>2008</v>
      </c>
      <c r="C30" s="13">
        <f t="shared" si="0"/>
        <v>0</v>
      </c>
      <c r="D30" s="297"/>
      <c r="E30" s="297"/>
      <c r="F30" s="297"/>
      <c r="G30" s="297"/>
      <c r="H30" s="297"/>
      <c r="I30" s="297"/>
      <c r="J30" s="297"/>
      <c r="K30" s="297">
        <f>+K$14/7/2</f>
        <v>0</v>
      </c>
      <c r="L30" s="297">
        <f>+L29</f>
        <v>0</v>
      </c>
      <c r="M30" s="297">
        <f>+M29</f>
        <v>0</v>
      </c>
      <c r="N30" s="7">
        <f>+N29</f>
        <v>0</v>
      </c>
      <c r="O30" s="7">
        <f>+O29</f>
        <v>0</v>
      </c>
      <c r="P30" s="7">
        <f>+P29</f>
        <v>0</v>
      </c>
      <c r="Q30" s="7">
        <f>+Q$14/7</f>
        <v>0</v>
      </c>
      <c r="R30" s="7">
        <f>+R$14/7/2</f>
        <v>0</v>
      </c>
      <c r="S30" s="43"/>
      <c r="T30" s="43"/>
      <c r="U30" s="43"/>
      <c r="V30" s="43"/>
      <c r="W30" s="43"/>
      <c r="X30" s="43"/>
      <c r="Y30" s="7"/>
      <c r="Z30" s="297"/>
    </row>
    <row r="31" spans="1:26" x14ac:dyDescent="0.25">
      <c r="B31" s="3">
        <v>2009</v>
      </c>
      <c r="C31" s="13">
        <f t="shared" si="0"/>
        <v>0</v>
      </c>
      <c r="D31" s="297"/>
      <c r="E31" s="297"/>
      <c r="F31" s="297"/>
      <c r="G31" s="297"/>
      <c r="H31" s="297"/>
      <c r="I31" s="297"/>
      <c r="J31" s="297"/>
      <c r="K31" s="297"/>
      <c r="L31" s="297">
        <f>+L$14/7/2</f>
        <v>0</v>
      </c>
      <c r="M31" s="297">
        <f>+M30</f>
        <v>0</v>
      </c>
      <c r="N31" s="7">
        <f>+N30</f>
        <v>0</v>
      </c>
      <c r="O31" s="7">
        <f>+O30</f>
        <v>0</v>
      </c>
      <c r="P31" s="7">
        <f>+P30</f>
        <v>0</v>
      </c>
      <c r="Q31" s="7">
        <f>+Q30</f>
        <v>0</v>
      </c>
      <c r="R31" s="7">
        <f>+R$14/7</f>
        <v>0</v>
      </c>
      <c r="S31" s="43">
        <f>+S$14/7/2</f>
        <v>0</v>
      </c>
      <c r="T31" s="43"/>
      <c r="U31" s="43"/>
      <c r="V31" s="43"/>
      <c r="W31" s="43"/>
      <c r="X31" s="43"/>
      <c r="Y31" s="7"/>
      <c r="Z31" s="297"/>
    </row>
    <row r="32" spans="1:26" x14ac:dyDescent="0.25">
      <c r="A32" s="38" t="s">
        <v>59</v>
      </c>
      <c r="B32" s="3">
        <v>2010</v>
      </c>
      <c r="C32" s="13">
        <f t="shared" si="0"/>
        <v>0</v>
      </c>
      <c r="D32" s="297"/>
      <c r="E32" s="297"/>
      <c r="F32" s="297"/>
      <c r="G32" s="297"/>
      <c r="H32" s="297"/>
      <c r="I32" s="297"/>
      <c r="J32" s="297"/>
      <c r="K32" s="297"/>
      <c r="L32" s="297"/>
      <c r="M32" s="297">
        <f>+M$14/7/2</f>
        <v>0</v>
      </c>
      <c r="N32" s="7">
        <f>+N31</f>
        <v>0</v>
      </c>
      <c r="O32" s="7">
        <f>+O31</f>
        <v>0</v>
      </c>
      <c r="P32" s="7">
        <f>+P31</f>
        <v>0</v>
      </c>
      <c r="Q32" s="7">
        <f>+Q31</f>
        <v>0</v>
      </c>
      <c r="R32" s="7">
        <f>+R31</f>
        <v>0</v>
      </c>
      <c r="S32" s="43">
        <f>+S$14/7</f>
        <v>0</v>
      </c>
      <c r="T32" s="43">
        <f>+T$14/7/2</f>
        <v>0</v>
      </c>
      <c r="U32" s="43"/>
      <c r="V32" s="43"/>
      <c r="W32" s="43"/>
      <c r="X32" s="43"/>
      <c r="Y32" s="7"/>
      <c r="Z32" s="297"/>
    </row>
    <row r="33" spans="1:28" x14ac:dyDescent="0.25">
      <c r="A33" s="38"/>
      <c r="B33" s="3">
        <v>2011</v>
      </c>
      <c r="C33" s="13">
        <f t="shared" si="0"/>
        <v>0</v>
      </c>
      <c r="D33" s="297"/>
      <c r="E33" s="297"/>
      <c r="F33" s="297"/>
      <c r="G33" s="297"/>
      <c r="H33" s="297"/>
      <c r="I33" s="297"/>
      <c r="J33" s="297"/>
      <c r="K33" s="297"/>
      <c r="L33" s="297"/>
      <c r="M33" s="297"/>
      <c r="N33" s="7">
        <f>+N$14/7/2</f>
        <v>0</v>
      </c>
      <c r="O33" s="7">
        <f>+O32</f>
        <v>0</v>
      </c>
      <c r="P33" s="7">
        <f>+P32</f>
        <v>0</v>
      </c>
      <c r="Q33" s="7">
        <f>+Q32</f>
        <v>0</v>
      </c>
      <c r="R33" s="7">
        <f>+R32</f>
        <v>0</v>
      </c>
      <c r="S33" s="43">
        <f>+S32</f>
        <v>0</v>
      </c>
      <c r="T33" s="43">
        <f>+T$14/7</f>
        <v>0</v>
      </c>
      <c r="U33" s="43">
        <f>+U$14/7/2</f>
        <v>0</v>
      </c>
      <c r="V33" s="43"/>
      <c r="W33" s="43"/>
      <c r="X33" s="43"/>
      <c r="Y33" s="7"/>
      <c r="Z33" s="297"/>
    </row>
    <row r="34" spans="1:28" x14ac:dyDescent="0.25">
      <c r="A34" s="38"/>
      <c r="B34" s="3">
        <v>2012</v>
      </c>
      <c r="C34" s="13">
        <f t="shared" si="0"/>
        <v>0</v>
      </c>
      <c r="D34" s="297"/>
      <c r="E34" s="297"/>
      <c r="F34" s="297"/>
      <c r="G34" s="297"/>
      <c r="H34" s="297"/>
      <c r="I34" s="297"/>
      <c r="J34" s="297"/>
      <c r="K34" s="297"/>
      <c r="L34" s="297"/>
      <c r="M34" s="297"/>
      <c r="N34" s="7"/>
      <c r="O34" s="7">
        <f>+O$14/7/2</f>
        <v>0</v>
      </c>
      <c r="P34" s="7">
        <f>+P33</f>
        <v>0</v>
      </c>
      <c r="Q34" s="7">
        <f>+Q33</f>
        <v>0</v>
      </c>
      <c r="R34" s="7">
        <f>+R33</f>
        <v>0</v>
      </c>
      <c r="S34" s="43">
        <f>+S33</f>
        <v>0</v>
      </c>
      <c r="T34" s="43">
        <f>+T$14/7</f>
        <v>0</v>
      </c>
      <c r="U34" s="43">
        <f>+U$14/7</f>
        <v>0</v>
      </c>
      <c r="V34" s="43">
        <f>+V$14/7/2</f>
        <v>0</v>
      </c>
      <c r="W34" s="43"/>
      <c r="X34" s="43"/>
      <c r="Y34" s="7"/>
      <c r="Z34" s="297"/>
    </row>
    <row r="35" spans="1:28" x14ac:dyDescent="0.25">
      <c r="A35" s="38"/>
      <c r="B35" s="3">
        <v>2013</v>
      </c>
      <c r="C35" s="13">
        <f t="shared" si="0"/>
        <v>0</v>
      </c>
      <c r="D35" s="297"/>
      <c r="E35" s="297"/>
      <c r="F35" s="297"/>
      <c r="G35" s="297"/>
      <c r="H35" s="297"/>
      <c r="I35" s="297"/>
      <c r="J35" s="297"/>
      <c r="K35" s="297"/>
      <c r="L35" s="297"/>
      <c r="M35" s="297"/>
      <c r="N35" s="7"/>
      <c r="O35" s="7"/>
      <c r="P35" s="7">
        <f>P14/7/2</f>
        <v>0</v>
      </c>
      <c r="Q35" s="7">
        <f>Q14</f>
        <v>0</v>
      </c>
      <c r="R35" s="7">
        <f t="shared" ref="R35:U36" si="1">R34</f>
        <v>0</v>
      </c>
      <c r="S35" s="43">
        <f t="shared" si="1"/>
        <v>0</v>
      </c>
      <c r="T35" s="43">
        <f t="shared" si="1"/>
        <v>0</v>
      </c>
      <c r="U35" s="43">
        <f t="shared" si="1"/>
        <v>0</v>
      </c>
      <c r="V35" s="43">
        <f>V14/7</f>
        <v>0</v>
      </c>
      <c r="W35" s="43">
        <f>W14/7/2</f>
        <v>0</v>
      </c>
      <c r="X35" s="43"/>
      <c r="Y35" s="7"/>
      <c r="Z35" s="297"/>
    </row>
    <row r="36" spans="1:28" x14ac:dyDescent="0.25">
      <c r="A36" s="38"/>
      <c r="B36" s="3">
        <v>2014</v>
      </c>
      <c r="C36" s="13">
        <f t="shared" si="0"/>
        <v>-1703.9285714285713</v>
      </c>
      <c r="D36" s="297"/>
      <c r="E36" s="297"/>
      <c r="F36" s="297"/>
      <c r="G36" s="297"/>
      <c r="H36" s="297"/>
      <c r="I36" s="297"/>
      <c r="J36" s="297"/>
      <c r="K36" s="297"/>
      <c r="L36" s="297"/>
      <c r="M36" s="297"/>
      <c r="N36" s="7"/>
      <c r="O36" s="7"/>
      <c r="P36" s="7"/>
      <c r="Q36" s="7">
        <f>Q14/7/2</f>
        <v>0</v>
      </c>
      <c r="R36" s="7">
        <f t="shared" si="1"/>
        <v>0</v>
      </c>
      <c r="S36" s="43">
        <f t="shared" si="1"/>
        <v>0</v>
      </c>
      <c r="T36" s="43">
        <f t="shared" si="1"/>
        <v>0</v>
      </c>
      <c r="U36" s="43">
        <f t="shared" si="1"/>
        <v>0</v>
      </c>
      <c r="V36" s="43">
        <f>V35</f>
        <v>0</v>
      </c>
      <c r="W36" s="43">
        <f>W14/7</f>
        <v>0</v>
      </c>
      <c r="X36" s="43">
        <f>$X$14/7/2</f>
        <v>1703.9285714285713</v>
      </c>
      <c r="Y36" s="7"/>
      <c r="Z36" s="297"/>
    </row>
    <row r="37" spans="1:28" x14ac:dyDescent="0.25">
      <c r="A37" s="38"/>
      <c r="B37" s="3">
        <v>2015</v>
      </c>
      <c r="C37" s="13">
        <f t="shared" si="0"/>
        <v>-3407.8571428571427</v>
      </c>
      <c r="D37" s="297"/>
      <c r="E37" s="297"/>
      <c r="F37" s="297"/>
      <c r="G37" s="297"/>
      <c r="H37" s="297"/>
      <c r="I37" s="297"/>
      <c r="J37" s="297"/>
      <c r="K37" s="297"/>
      <c r="L37" s="297"/>
      <c r="M37" s="297"/>
      <c r="N37" s="7"/>
      <c r="O37" s="7"/>
      <c r="P37" s="7"/>
      <c r="Q37" s="7"/>
      <c r="R37" s="7">
        <f>R14/7/2</f>
        <v>0</v>
      </c>
      <c r="S37" s="43">
        <f>S36</f>
        <v>0</v>
      </c>
      <c r="T37" s="43">
        <f>T36</f>
        <v>0</v>
      </c>
      <c r="U37" s="43">
        <f>U36</f>
        <v>0</v>
      </c>
      <c r="V37" s="43">
        <f>V36</f>
        <v>0</v>
      </c>
      <c r="W37" s="43">
        <f>W36</f>
        <v>0</v>
      </c>
      <c r="X37" s="43">
        <f>$X$14/7</f>
        <v>3407.8571428571427</v>
      </c>
      <c r="Y37" s="7">
        <f>Y14/7/2</f>
        <v>0</v>
      </c>
      <c r="Z37" s="297"/>
    </row>
    <row r="38" spans="1:28" x14ac:dyDescent="0.25">
      <c r="A38" s="38"/>
      <c r="B38" s="3">
        <v>2016</v>
      </c>
      <c r="C38" s="13">
        <f t="shared" si="0"/>
        <v>-3407.8571428571427</v>
      </c>
      <c r="D38" s="297"/>
      <c r="E38" s="297"/>
      <c r="F38" s="297"/>
      <c r="G38" s="297"/>
      <c r="H38" s="297"/>
      <c r="I38" s="297"/>
      <c r="J38" s="297"/>
      <c r="K38" s="297"/>
      <c r="L38" s="297"/>
      <c r="M38" s="297"/>
      <c r="N38" s="7"/>
      <c r="O38" s="7"/>
      <c r="P38" s="7"/>
      <c r="Q38" s="7"/>
      <c r="R38" s="7"/>
      <c r="S38" s="43"/>
      <c r="T38" s="43"/>
      <c r="U38" s="43"/>
      <c r="V38" s="43"/>
      <c r="W38" s="43"/>
      <c r="X38" s="43">
        <f t="shared" ref="X38:X42" si="2">$X$14/7</f>
        <v>3407.8571428571427</v>
      </c>
      <c r="Y38" s="7"/>
      <c r="Z38" s="297"/>
    </row>
    <row r="39" spans="1:28" x14ac:dyDescent="0.25">
      <c r="A39" s="38"/>
      <c r="B39" s="3">
        <v>2017</v>
      </c>
      <c r="C39" s="13">
        <f t="shared" si="0"/>
        <v>-3407.8571428571427</v>
      </c>
      <c r="D39" s="297"/>
      <c r="E39" s="297"/>
      <c r="F39" s="297"/>
      <c r="G39" s="297"/>
      <c r="H39" s="297"/>
      <c r="I39" s="297"/>
      <c r="J39" s="297"/>
      <c r="K39" s="297"/>
      <c r="L39" s="297"/>
      <c r="M39" s="297"/>
      <c r="N39" s="7"/>
      <c r="O39" s="7"/>
      <c r="P39" s="7"/>
      <c r="Q39" s="7"/>
      <c r="R39" s="7"/>
      <c r="S39" s="43"/>
      <c r="T39" s="43"/>
      <c r="U39" s="43"/>
      <c r="V39" s="43"/>
      <c r="W39" s="43"/>
      <c r="X39" s="43">
        <f t="shared" si="2"/>
        <v>3407.8571428571427</v>
      </c>
      <c r="Y39" s="7"/>
      <c r="Z39" s="297"/>
    </row>
    <row r="40" spans="1:28" x14ac:dyDescent="0.25">
      <c r="A40" s="38"/>
      <c r="B40" s="3">
        <v>2018</v>
      </c>
      <c r="C40" s="13">
        <f>-SUM(D40:AB40)</f>
        <v>-3407.8571428571427</v>
      </c>
      <c r="D40" s="297"/>
      <c r="E40" s="297"/>
      <c r="F40" s="297"/>
      <c r="G40" s="297"/>
      <c r="H40" s="297"/>
      <c r="I40" s="297"/>
      <c r="J40" s="297"/>
      <c r="K40" s="297"/>
      <c r="L40" s="297"/>
      <c r="M40" s="297"/>
      <c r="N40" s="7"/>
      <c r="O40" s="7"/>
      <c r="P40" s="7"/>
      <c r="Q40" s="7"/>
      <c r="R40" s="7"/>
      <c r="S40" s="43"/>
      <c r="T40" s="43"/>
      <c r="U40" s="43"/>
      <c r="V40" s="43"/>
      <c r="W40" s="43"/>
      <c r="X40" s="43">
        <f t="shared" si="2"/>
        <v>3407.8571428571427</v>
      </c>
      <c r="Y40" s="7"/>
      <c r="Z40" s="297"/>
    </row>
    <row r="41" spans="1:28" x14ac:dyDescent="0.25">
      <c r="A41" s="38"/>
      <c r="B41" s="3">
        <v>2019</v>
      </c>
      <c r="C41" s="13">
        <f>-SUM(D41:AE41)</f>
        <v>-3407.8571428571427</v>
      </c>
      <c r="D41" s="297"/>
      <c r="E41" s="297"/>
      <c r="F41" s="297"/>
      <c r="G41" s="297"/>
      <c r="H41" s="297"/>
      <c r="I41" s="297"/>
      <c r="J41" s="297"/>
      <c r="K41" s="297"/>
      <c r="L41" s="297"/>
      <c r="M41" s="297"/>
      <c r="N41" s="7"/>
      <c r="O41" s="7"/>
      <c r="P41" s="7"/>
      <c r="Q41" s="7"/>
      <c r="R41" s="7"/>
      <c r="S41" s="43"/>
      <c r="T41" s="43"/>
      <c r="U41" s="43"/>
      <c r="V41" s="43"/>
      <c r="W41" s="43"/>
      <c r="X41" s="43">
        <f t="shared" si="2"/>
        <v>3407.8571428571427</v>
      </c>
      <c r="Y41" s="7"/>
      <c r="Z41" s="297"/>
    </row>
    <row r="42" spans="1:28" x14ac:dyDescent="0.25">
      <c r="A42" s="38"/>
      <c r="B42" s="3">
        <v>2020</v>
      </c>
      <c r="C42" s="13">
        <f>-SUM(D42:AE42)</f>
        <v>-3407.8571428571427</v>
      </c>
      <c r="D42" s="297"/>
      <c r="E42" s="297"/>
      <c r="F42" s="297"/>
      <c r="G42" s="297"/>
      <c r="H42" s="297"/>
      <c r="I42" s="297"/>
      <c r="J42" s="297"/>
      <c r="K42" s="297"/>
      <c r="L42" s="297"/>
      <c r="M42" s="297"/>
      <c r="N42" s="7"/>
      <c r="O42" s="7"/>
      <c r="P42" s="7"/>
      <c r="Q42" s="7"/>
      <c r="R42" s="7"/>
      <c r="S42" s="43"/>
      <c r="T42" s="43"/>
      <c r="U42" s="43"/>
      <c r="V42" s="43"/>
      <c r="W42" s="43"/>
      <c r="X42" s="43">
        <f t="shared" si="2"/>
        <v>3407.8571428571427</v>
      </c>
      <c r="Y42" s="7"/>
      <c r="Z42" s="297"/>
    </row>
    <row r="43" spans="1:28" x14ac:dyDescent="0.25">
      <c r="A43" s="38"/>
      <c r="B43" s="3">
        <v>2021</v>
      </c>
      <c r="C43" s="13">
        <f>-SUM(D43:AE43)</f>
        <v>-1703.9285714285713</v>
      </c>
      <c r="D43" s="297"/>
      <c r="E43" s="297"/>
      <c r="F43" s="297"/>
      <c r="G43" s="297"/>
      <c r="H43" s="297"/>
      <c r="I43" s="297"/>
      <c r="J43" s="297"/>
      <c r="K43" s="297"/>
      <c r="L43" s="297"/>
      <c r="M43" s="297"/>
      <c r="N43" s="7"/>
      <c r="O43" s="7"/>
      <c r="P43" s="7"/>
      <c r="Q43" s="7"/>
      <c r="R43" s="7"/>
      <c r="S43" s="43"/>
      <c r="T43" s="43"/>
      <c r="U43" s="43"/>
      <c r="V43" s="43"/>
      <c r="W43" s="43"/>
      <c r="X43" s="43">
        <f>$X$14/7/2</f>
        <v>1703.9285714285713</v>
      </c>
      <c r="Y43" s="7"/>
      <c r="Z43" s="297"/>
    </row>
    <row r="44" spans="1:28" x14ac:dyDescent="0.25">
      <c r="A44" s="38"/>
      <c r="B44" s="12"/>
      <c r="C44" s="254"/>
      <c r="D44" s="298"/>
      <c r="E44" s="298"/>
      <c r="F44" s="298"/>
      <c r="G44" s="298"/>
      <c r="H44" s="298"/>
      <c r="I44" s="298"/>
      <c r="J44" s="298"/>
      <c r="K44" s="298"/>
      <c r="L44" s="298"/>
      <c r="M44" s="298"/>
      <c r="N44" s="298"/>
      <c r="O44" s="298"/>
      <c r="P44" s="298"/>
      <c r="Q44" s="298"/>
      <c r="R44" s="298"/>
      <c r="S44" s="299"/>
      <c r="T44" s="299"/>
      <c r="U44" s="299"/>
      <c r="V44" s="299"/>
      <c r="W44" s="299"/>
      <c r="X44" s="341"/>
      <c r="Y44" s="298"/>
      <c r="Z44" s="297"/>
    </row>
    <row r="45" spans="1:28" x14ac:dyDescent="0.25">
      <c r="A45" s="38"/>
      <c r="B45" s="30">
        <f>SUM(D45:AE45)</f>
        <v>0</v>
      </c>
      <c r="C45" s="13"/>
      <c r="D45" s="297"/>
      <c r="E45" s="297"/>
      <c r="F45" s="297"/>
      <c r="G45" s="297"/>
      <c r="H45" s="297"/>
      <c r="I45" s="297"/>
      <c r="J45" s="297"/>
      <c r="K45" s="297"/>
      <c r="L45" s="297"/>
      <c r="M45" s="297"/>
      <c r="N45" s="275">
        <f t="shared" ref="N45:AB45" si="3">-SUM(N16:N44)+N14</f>
        <v>0</v>
      </c>
      <c r="O45" s="275">
        <f t="shared" si="3"/>
        <v>0</v>
      </c>
      <c r="P45" s="275">
        <f t="shared" si="3"/>
        <v>0</v>
      </c>
      <c r="Q45" s="275">
        <f t="shared" si="3"/>
        <v>0</v>
      </c>
      <c r="R45" s="275">
        <f t="shared" si="3"/>
        <v>0</v>
      </c>
      <c r="S45" s="275">
        <f t="shared" si="3"/>
        <v>0</v>
      </c>
      <c r="T45" s="275">
        <f t="shared" si="3"/>
        <v>0</v>
      </c>
      <c r="U45" s="275">
        <f t="shared" si="3"/>
        <v>0</v>
      </c>
      <c r="V45" s="275">
        <f t="shared" si="3"/>
        <v>0</v>
      </c>
      <c r="W45" s="275">
        <f t="shared" si="3"/>
        <v>0</v>
      </c>
      <c r="X45" s="275">
        <f t="shared" si="3"/>
        <v>0</v>
      </c>
      <c r="Y45" s="275">
        <f t="shared" si="3"/>
        <v>0</v>
      </c>
      <c r="Z45" s="275">
        <f t="shared" si="3"/>
        <v>0</v>
      </c>
      <c r="AA45" s="275">
        <f t="shared" si="3"/>
        <v>0</v>
      </c>
      <c r="AB45" s="275">
        <f t="shared" si="3"/>
        <v>0</v>
      </c>
    </row>
    <row r="46" spans="1:28" x14ac:dyDescent="0.25">
      <c r="A46" s="38"/>
      <c r="B46" s="3"/>
      <c r="C46" s="12"/>
      <c r="D46" s="298"/>
      <c r="E46" s="298"/>
      <c r="F46" s="298"/>
      <c r="G46" s="298"/>
      <c r="H46" s="298"/>
      <c r="I46" s="298"/>
      <c r="J46" s="298"/>
      <c r="K46" s="298"/>
      <c r="L46" s="298"/>
      <c r="M46" s="298"/>
      <c r="N46" s="338"/>
      <c r="O46" s="338"/>
      <c r="P46" s="338"/>
      <c r="Q46" s="338"/>
      <c r="R46" s="338"/>
      <c r="S46" s="338"/>
      <c r="T46" s="338"/>
      <c r="U46" s="338"/>
      <c r="V46" s="275"/>
      <c r="W46" s="275"/>
      <c r="X46" s="275"/>
      <c r="Y46" s="338"/>
      <c r="Z46" s="338"/>
    </row>
    <row r="47" spans="1:28" x14ac:dyDescent="0.25">
      <c r="A47" s="38" t="s">
        <v>62</v>
      </c>
      <c r="B47" s="300">
        <f>SUM(D47:X47)</f>
        <v>0</v>
      </c>
      <c r="C47" s="275">
        <f>SUM(C16:C46)</f>
        <v>-23855</v>
      </c>
      <c r="D47" s="297">
        <f t="shared" ref="D47:M47" si="4">-SUM(D16:D46)+D14</f>
        <v>0</v>
      </c>
      <c r="E47" s="297">
        <f t="shared" si="4"/>
        <v>0</v>
      </c>
      <c r="F47" s="297">
        <f t="shared" si="4"/>
        <v>0</v>
      </c>
      <c r="G47" s="297">
        <f t="shared" si="4"/>
        <v>0</v>
      </c>
      <c r="H47" s="297">
        <f t="shared" si="4"/>
        <v>0</v>
      </c>
      <c r="I47" s="297">
        <f t="shared" si="4"/>
        <v>0</v>
      </c>
      <c r="J47" s="297">
        <f t="shared" si="4"/>
        <v>0</v>
      </c>
      <c r="K47" s="297">
        <f t="shared" si="4"/>
        <v>0</v>
      </c>
      <c r="L47" s="297">
        <f t="shared" si="4"/>
        <v>0</v>
      </c>
      <c r="M47" s="297">
        <f t="shared" si="4"/>
        <v>0</v>
      </c>
      <c r="N47" s="338"/>
      <c r="O47" s="338"/>
      <c r="P47" s="338"/>
      <c r="Q47" s="338"/>
      <c r="R47" s="338"/>
      <c r="S47" s="338"/>
      <c r="T47" s="338"/>
      <c r="U47" s="338"/>
      <c r="V47" s="275"/>
      <c r="W47" s="275"/>
      <c r="X47" s="275"/>
      <c r="Y47" s="275"/>
      <c r="Z47" s="338"/>
    </row>
    <row r="48" spans="1:28" x14ac:dyDescent="0.25">
      <c r="A48" s="38"/>
      <c r="B48" s="275"/>
      <c r="C48" s="299"/>
      <c r="D48" s="297"/>
      <c r="E48" s="297"/>
      <c r="F48" s="297"/>
      <c r="G48" s="297"/>
      <c r="H48" s="297"/>
      <c r="I48" s="297"/>
      <c r="J48" s="297"/>
      <c r="K48" s="297"/>
      <c r="L48" s="297"/>
      <c r="M48" s="297"/>
      <c r="N48" s="338"/>
      <c r="O48" s="338"/>
      <c r="P48" s="338"/>
      <c r="Q48" s="338"/>
      <c r="R48" s="338"/>
      <c r="S48" s="338"/>
      <c r="T48" s="338"/>
      <c r="U48" s="338"/>
      <c r="V48" s="338"/>
      <c r="W48" s="338"/>
      <c r="X48" s="338"/>
      <c r="Y48" s="338"/>
      <c r="Z48" s="338"/>
    </row>
    <row r="49" spans="1:26" x14ac:dyDescent="0.25">
      <c r="A49" s="39" t="s">
        <v>63</v>
      </c>
      <c r="B49" s="3"/>
      <c r="C49" s="30">
        <f>+C14+C47</f>
        <v>0</v>
      </c>
      <c r="D49" s="297"/>
      <c r="E49" s="297"/>
      <c r="F49" s="297"/>
      <c r="G49" s="297"/>
      <c r="H49" s="297"/>
      <c r="I49" s="297"/>
      <c r="J49" s="297"/>
      <c r="K49" s="297"/>
      <c r="L49" s="297"/>
      <c r="M49" s="297"/>
      <c r="N49" s="338"/>
      <c r="O49" s="338"/>
      <c r="P49" s="338"/>
      <c r="Q49" s="338"/>
      <c r="R49" s="338"/>
      <c r="S49" s="338"/>
      <c r="T49" s="338"/>
      <c r="U49" s="338"/>
      <c r="V49" s="338"/>
      <c r="W49" s="338"/>
      <c r="X49" s="338"/>
      <c r="Y49" s="338"/>
      <c r="Z49" s="338"/>
    </row>
    <row r="50" spans="1:26" x14ac:dyDescent="0.25">
      <c r="A50" s="3"/>
      <c r="B50" s="3"/>
      <c r="C50" s="3"/>
      <c r="D50" s="297"/>
      <c r="E50" s="297"/>
      <c r="F50" s="297"/>
      <c r="G50" s="297"/>
      <c r="H50" s="297"/>
      <c r="I50" s="297"/>
      <c r="J50" s="297"/>
      <c r="K50" s="297"/>
      <c r="L50" s="297"/>
      <c r="M50" s="297"/>
      <c r="N50" s="338"/>
      <c r="O50" s="338"/>
      <c r="P50" s="338"/>
      <c r="Q50" s="338"/>
      <c r="R50" s="338"/>
      <c r="S50" s="338"/>
      <c r="T50" s="338"/>
      <c r="U50" s="338"/>
      <c r="V50" s="338"/>
      <c r="W50" s="338"/>
      <c r="X50" s="338"/>
      <c r="Y50" s="338"/>
      <c r="Z50" s="338"/>
    </row>
    <row r="51" spans="1:26" x14ac:dyDescent="0.25">
      <c r="A51" s="3"/>
      <c r="B51" s="36"/>
      <c r="C51" s="3"/>
      <c r="D51" s="297"/>
      <c r="E51" s="297"/>
      <c r="F51" s="297"/>
      <c r="G51" s="297"/>
      <c r="H51" s="297"/>
      <c r="I51" s="297"/>
      <c r="J51" s="297"/>
      <c r="K51" s="297"/>
      <c r="L51" s="297"/>
      <c r="M51" s="297"/>
      <c r="N51" s="297"/>
      <c r="O51" s="297"/>
      <c r="P51" s="297"/>
      <c r="Q51" s="297"/>
      <c r="R51" s="297"/>
      <c r="S51" s="297"/>
      <c r="T51" s="297"/>
      <c r="U51" s="297"/>
      <c r="V51" s="297"/>
      <c r="W51" s="297"/>
      <c r="X51" s="297"/>
      <c r="Y51" s="297"/>
      <c r="Z51" s="297"/>
    </row>
    <row r="52" spans="1:26" x14ac:dyDescent="0.25">
      <c r="A52" s="3"/>
      <c r="B52" s="3"/>
      <c r="C52" s="3"/>
      <c r="E52" s="297"/>
      <c r="F52" s="301"/>
      <c r="G52" s="301"/>
      <c r="H52" s="301"/>
      <c r="I52" s="301"/>
      <c r="J52" s="301"/>
      <c r="K52" s="301"/>
      <c r="L52" s="301"/>
      <c r="M52" s="301"/>
      <c r="N52" s="297">
        <f>SUM(E32:E52)</f>
        <v>0</v>
      </c>
      <c r="O52" s="301"/>
      <c r="P52" s="301"/>
      <c r="Q52" s="301"/>
      <c r="R52" s="301"/>
      <c r="S52" s="301"/>
    </row>
    <row r="53" spans="1:26" x14ac:dyDescent="0.25">
      <c r="B53" s="3"/>
      <c r="C53" s="3"/>
      <c r="E53" s="301"/>
      <c r="F53" s="301"/>
      <c r="G53" s="301"/>
      <c r="H53" s="301"/>
      <c r="I53" s="301"/>
      <c r="J53" s="301"/>
      <c r="K53" s="301"/>
      <c r="L53" s="301"/>
      <c r="M53" s="301"/>
      <c r="N53" s="301"/>
      <c r="O53" s="301"/>
      <c r="P53" s="301"/>
      <c r="Q53" s="301"/>
      <c r="R53" s="301"/>
      <c r="S53" s="301"/>
    </row>
    <row r="54" spans="1:26" x14ac:dyDescent="0.25">
      <c r="E54" s="301"/>
      <c r="F54" s="301"/>
      <c r="G54" s="301"/>
      <c r="H54" s="301"/>
      <c r="I54" s="301"/>
      <c r="J54" s="301"/>
      <c r="K54" s="301"/>
      <c r="L54" s="301"/>
      <c r="M54" s="301"/>
      <c r="N54" s="301"/>
      <c r="O54" s="301"/>
      <c r="P54" s="301"/>
      <c r="Q54" s="301"/>
      <c r="R54" s="301"/>
      <c r="S54" s="301"/>
    </row>
    <row r="55" spans="1:26" x14ac:dyDescent="0.25">
      <c r="E55" s="301"/>
      <c r="F55" s="301"/>
      <c r="G55" s="301"/>
      <c r="H55" s="301"/>
      <c r="I55" s="301"/>
      <c r="J55" s="301"/>
      <c r="K55" s="301"/>
      <c r="L55" s="301"/>
      <c r="M55" s="301"/>
      <c r="N55" s="301"/>
      <c r="O55" s="301"/>
      <c r="P55" s="301"/>
      <c r="Q55" s="301"/>
      <c r="R55" s="301"/>
      <c r="S55" s="301"/>
    </row>
    <row r="56" spans="1:26" x14ac:dyDescent="0.25">
      <c r="E56" s="301"/>
      <c r="F56" s="301"/>
      <c r="G56" s="301"/>
      <c r="H56" s="301"/>
      <c r="I56" s="301"/>
      <c r="J56" s="301"/>
      <c r="K56" s="301"/>
      <c r="L56" s="301"/>
      <c r="M56" s="301"/>
      <c r="N56" s="301"/>
      <c r="O56" s="301"/>
      <c r="P56" s="301"/>
      <c r="Q56" s="301"/>
      <c r="R56" s="301"/>
      <c r="S56" s="301"/>
    </row>
    <row r="57" spans="1:26" x14ac:dyDescent="0.25">
      <c r="E57" s="301"/>
      <c r="F57" s="301"/>
      <c r="G57" s="301"/>
      <c r="H57" s="301"/>
      <c r="I57" s="301"/>
      <c r="J57" s="301"/>
      <c r="K57" s="301"/>
      <c r="L57" s="301"/>
      <c r="M57" s="301"/>
      <c r="N57" s="301"/>
      <c r="O57" s="301"/>
      <c r="P57" s="301"/>
      <c r="Q57" s="301"/>
      <c r="R57" s="301"/>
      <c r="S57" s="301"/>
    </row>
    <row r="58" spans="1:26" x14ac:dyDescent="0.25">
      <c r="E58" s="301"/>
      <c r="F58" s="301"/>
      <c r="G58" s="301"/>
      <c r="H58" s="301"/>
      <c r="I58" s="301"/>
      <c r="J58" s="301"/>
      <c r="K58" s="301"/>
      <c r="L58" s="301"/>
      <c r="M58" s="301"/>
      <c r="N58" s="301"/>
      <c r="O58" s="301"/>
      <c r="P58" s="301"/>
      <c r="Q58" s="301"/>
      <c r="R58" s="301"/>
      <c r="S58" s="301"/>
    </row>
    <row r="59" spans="1:26" x14ac:dyDescent="0.25">
      <c r="E59" s="301"/>
      <c r="F59" s="301"/>
      <c r="G59" s="301"/>
      <c r="H59" s="301"/>
      <c r="I59" s="301"/>
      <c r="J59" s="301"/>
      <c r="K59" s="301"/>
      <c r="L59" s="301"/>
      <c r="M59" s="301"/>
      <c r="N59" s="301"/>
      <c r="O59" s="301"/>
      <c r="P59" s="301"/>
      <c r="Q59" s="301"/>
      <c r="R59" s="301"/>
      <c r="S59" s="301"/>
    </row>
    <row r="60" spans="1:26" x14ac:dyDescent="0.25">
      <c r="E60" s="301"/>
      <c r="F60" s="301"/>
      <c r="G60" s="301"/>
      <c r="H60" s="301"/>
      <c r="I60" s="301"/>
      <c r="J60" s="301"/>
      <c r="K60" s="301"/>
      <c r="L60" s="301"/>
      <c r="M60" s="301"/>
      <c r="N60" s="301"/>
      <c r="O60" s="301"/>
      <c r="P60" s="301"/>
      <c r="Q60" s="301"/>
      <c r="R60" s="301"/>
      <c r="S60" s="301"/>
    </row>
    <row r="61" spans="1:26" x14ac:dyDescent="0.25">
      <c r="E61" s="301"/>
      <c r="F61" s="301"/>
      <c r="G61" s="301"/>
      <c r="H61" s="301"/>
      <c r="I61" s="301"/>
      <c r="J61" s="301"/>
      <c r="K61" s="301"/>
      <c r="L61" s="301"/>
      <c r="M61" s="301"/>
      <c r="N61" s="301"/>
      <c r="O61" s="301"/>
      <c r="P61" s="301"/>
      <c r="Q61" s="301"/>
      <c r="R61" s="301"/>
      <c r="S61" s="301"/>
    </row>
    <row r="62" spans="1:26" x14ac:dyDescent="0.25">
      <c r="E62" s="301"/>
      <c r="F62" s="301"/>
      <c r="G62" s="301"/>
      <c r="H62" s="301"/>
      <c r="I62" s="301"/>
      <c r="J62" s="301"/>
      <c r="K62" s="301"/>
      <c r="L62" s="301"/>
      <c r="M62" s="301"/>
      <c r="N62" s="301"/>
      <c r="O62" s="301"/>
      <c r="P62" s="301"/>
      <c r="Q62" s="301"/>
      <c r="R62" s="301"/>
      <c r="S62" s="301"/>
    </row>
    <row r="63" spans="1:26" x14ac:dyDescent="0.25">
      <c r="E63" s="301"/>
      <c r="F63" s="301"/>
      <c r="G63" s="301"/>
      <c r="H63" s="301"/>
      <c r="I63" s="301"/>
      <c r="J63" s="301"/>
      <c r="K63" s="301"/>
      <c r="L63" s="301"/>
      <c r="M63" s="301"/>
      <c r="N63" s="301"/>
      <c r="O63" s="301"/>
      <c r="P63" s="301"/>
      <c r="Q63" s="301"/>
      <c r="R63" s="301"/>
      <c r="S63" s="301"/>
    </row>
  </sheetData>
  <pageMargins left="0.7" right="0.7" top="0.75" bottom="0.75" header="0.3" footer="0.3"/>
  <pageSetup scale="69" orientation="landscape" horizontalDpi="4294967294" verticalDpi="4294967294" r:id="rId1"/>
  <headerFooter>
    <oddFooter>&amp;Z&amp;F&amp;RPage &amp;P</oddFooter>
  </headerFooter>
</worksheet>
</file>

<file path=xl/worksheets/sheet1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800-000000000000}">
  <sheetPr codeName="Sheet168">
    <tabColor theme="6" tint="-0.249977111117893"/>
    <pageSetUpPr fitToPage="1"/>
  </sheetPr>
  <dimension ref="A1:AI64"/>
  <sheetViews>
    <sheetView workbookViewId="0"/>
  </sheetViews>
  <sheetFormatPr defaultColWidth="8.85546875" defaultRowHeight="15" x14ac:dyDescent="0.25"/>
  <cols>
    <col min="1" max="1" width="20.85546875" customWidth="1"/>
    <col min="2" max="2" width="8.28515625" bestFit="1" customWidth="1"/>
    <col min="3" max="3" width="12.85546875" customWidth="1"/>
    <col min="4" max="12" width="7.42578125" hidden="1" customWidth="1"/>
    <col min="13" max="13" width="7.5703125" hidden="1" customWidth="1"/>
    <col min="14" max="25" width="10.42578125" customWidth="1"/>
    <col min="26" max="26" width="11.7109375" bestFit="1" customWidth="1"/>
    <col min="30" max="30" width="11.42578125" customWidth="1"/>
  </cols>
  <sheetData>
    <row r="1" spans="1:35" x14ac:dyDescent="0.25">
      <c r="A1" s="11" t="s">
        <v>10</v>
      </c>
      <c r="O1" t="s">
        <v>647</v>
      </c>
    </row>
    <row r="2" spans="1:35" x14ac:dyDescent="0.25">
      <c r="A2" s="9" t="s">
        <v>438</v>
      </c>
    </row>
    <row r="3" spans="1:35" x14ac:dyDescent="0.25">
      <c r="A3" s="9" t="s">
        <v>1016</v>
      </c>
    </row>
    <row r="4" spans="1:35" x14ac:dyDescent="0.25">
      <c r="R4" s="40" t="s">
        <v>4</v>
      </c>
      <c r="S4" s="41"/>
      <c r="T4" s="40" t="s">
        <v>8</v>
      </c>
    </row>
    <row r="5" spans="1:35" x14ac:dyDescent="0.25">
      <c r="A5" s="10" t="s">
        <v>9</v>
      </c>
      <c r="B5" s="12" t="s">
        <v>64</v>
      </c>
      <c r="C5" s="12" t="s">
        <v>12</v>
      </c>
      <c r="R5" s="42" t="s">
        <v>2</v>
      </c>
      <c r="S5" s="42" t="s">
        <v>60</v>
      </c>
      <c r="T5" s="42" t="s">
        <v>7</v>
      </c>
    </row>
    <row r="6" spans="1:35" x14ac:dyDescent="0.25">
      <c r="B6" s="3"/>
      <c r="R6" s="3"/>
    </row>
    <row r="7" spans="1:35" x14ac:dyDescent="0.25">
      <c r="A7" s="213" t="s">
        <v>942</v>
      </c>
      <c r="B7" s="212">
        <v>849</v>
      </c>
      <c r="C7" s="214"/>
      <c r="D7" s="691"/>
      <c r="E7" s="691"/>
      <c r="F7" s="691"/>
      <c r="G7" s="691"/>
      <c r="H7" s="691"/>
      <c r="I7" s="691"/>
      <c r="J7" s="691"/>
      <c r="K7" s="691"/>
      <c r="L7" s="691"/>
      <c r="M7" s="691"/>
      <c r="N7" s="691"/>
      <c r="O7" s="692"/>
      <c r="P7" s="6"/>
      <c r="Q7" s="6"/>
      <c r="R7" s="13">
        <f>+C14</f>
        <v>625653.53999999992</v>
      </c>
      <c r="S7" s="13">
        <f>+-C48</f>
        <v>612153.41499999992</v>
      </c>
      <c r="T7" s="13">
        <f>+R7-S7</f>
        <v>13500.125</v>
      </c>
    </row>
    <row r="8" spans="1:35" x14ac:dyDescent="0.25">
      <c r="A8" s="213" t="str">
        <f>SUMMARY!B238</f>
        <v>PARK THERMAL FURNACE- BURL</v>
      </c>
      <c r="B8" s="3"/>
      <c r="D8" s="691"/>
      <c r="E8" s="691"/>
      <c r="F8" s="691"/>
      <c r="G8" s="691"/>
      <c r="H8" s="691"/>
      <c r="I8" s="691"/>
      <c r="J8" s="691"/>
      <c r="K8" s="691"/>
      <c r="L8" s="691"/>
      <c r="M8" s="691"/>
      <c r="N8" s="691"/>
      <c r="O8" s="692"/>
      <c r="P8" s="6"/>
      <c r="Q8" s="6"/>
    </row>
    <row r="9" spans="1:35" x14ac:dyDescent="0.25">
      <c r="A9" s="2"/>
      <c r="B9" s="3"/>
      <c r="D9" s="691"/>
      <c r="E9" s="691"/>
      <c r="F9" s="691"/>
      <c r="G9" s="691"/>
      <c r="H9" s="691"/>
      <c r="I9" s="691"/>
      <c r="J9" s="691"/>
      <c r="K9" s="691"/>
      <c r="L9" s="691"/>
      <c r="M9" s="691"/>
      <c r="N9" s="691"/>
      <c r="O9" s="692"/>
      <c r="P9" s="6"/>
      <c r="Q9" s="6"/>
    </row>
    <row r="10" spans="1:35" x14ac:dyDescent="0.25">
      <c r="B10" s="3"/>
    </row>
    <row r="11" spans="1:35" x14ac:dyDescent="0.25">
      <c r="A11" s="2" t="s">
        <v>66</v>
      </c>
      <c r="B11" s="212" t="s">
        <v>999</v>
      </c>
      <c r="C11" s="214"/>
    </row>
    <row r="12" spans="1:35" x14ac:dyDescent="0.25">
      <c r="B12" s="28"/>
      <c r="C12" s="2"/>
    </row>
    <row r="13" spans="1:35" x14ac:dyDescent="0.25">
      <c r="A13" s="9" t="s">
        <v>5</v>
      </c>
      <c r="C13" s="31" t="s">
        <v>3</v>
      </c>
      <c r="D13" s="32">
        <v>1994</v>
      </c>
      <c r="E13" s="32">
        <v>1995</v>
      </c>
      <c r="F13" s="32">
        <v>1996</v>
      </c>
      <c r="G13" s="32">
        <v>1997</v>
      </c>
      <c r="H13" s="32">
        <v>1998</v>
      </c>
      <c r="I13" s="32">
        <v>1999</v>
      </c>
      <c r="J13" s="32">
        <v>2000</v>
      </c>
      <c r="K13" s="32">
        <v>2001</v>
      </c>
      <c r="L13" s="32">
        <v>2002</v>
      </c>
      <c r="M13" s="32">
        <v>2003</v>
      </c>
      <c r="N13" s="32">
        <v>2004</v>
      </c>
      <c r="O13" s="32">
        <f>N13+1</f>
        <v>2005</v>
      </c>
      <c r="P13" s="32">
        <f t="shared" ref="P13:AH13" si="0">O13+1</f>
        <v>2006</v>
      </c>
      <c r="Q13" s="32">
        <f t="shared" si="0"/>
        <v>2007</v>
      </c>
      <c r="R13" s="32">
        <f t="shared" si="0"/>
        <v>2008</v>
      </c>
      <c r="S13" s="32">
        <f t="shared" si="0"/>
        <v>2009</v>
      </c>
      <c r="T13" s="32">
        <f t="shared" si="0"/>
        <v>2010</v>
      </c>
      <c r="U13" s="32">
        <f t="shared" si="0"/>
        <v>2011</v>
      </c>
      <c r="V13" s="32">
        <f t="shared" si="0"/>
        <v>2012</v>
      </c>
      <c r="W13" s="32">
        <f t="shared" si="0"/>
        <v>2013</v>
      </c>
      <c r="X13" s="32">
        <f t="shared" si="0"/>
        <v>2014</v>
      </c>
      <c r="Y13" s="32">
        <f t="shared" si="0"/>
        <v>2015</v>
      </c>
      <c r="Z13" s="32">
        <f t="shared" si="0"/>
        <v>2016</v>
      </c>
      <c r="AA13" s="32">
        <f t="shared" si="0"/>
        <v>2017</v>
      </c>
      <c r="AB13" s="32">
        <f t="shared" si="0"/>
        <v>2018</v>
      </c>
      <c r="AC13" s="32">
        <f t="shared" si="0"/>
        <v>2019</v>
      </c>
      <c r="AD13" s="32">
        <f t="shared" si="0"/>
        <v>2020</v>
      </c>
      <c r="AE13" s="32">
        <f t="shared" si="0"/>
        <v>2021</v>
      </c>
      <c r="AF13" s="32">
        <f t="shared" si="0"/>
        <v>2022</v>
      </c>
      <c r="AG13" s="32">
        <f t="shared" si="0"/>
        <v>2023</v>
      </c>
      <c r="AH13" s="32">
        <f t="shared" si="0"/>
        <v>2024</v>
      </c>
      <c r="AI13" s="32"/>
    </row>
    <row r="14" spans="1:35" x14ac:dyDescent="0.25">
      <c r="A14" s="9" t="s">
        <v>73</v>
      </c>
      <c r="C14" s="693">
        <f>SUM(D14:AH14)</f>
        <v>625653.53999999992</v>
      </c>
      <c r="D14" s="694">
        <v>0</v>
      </c>
      <c r="E14" s="694">
        <v>0</v>
      </c>
      <c r="F14" s="694">
        <v>0</v>
      </c>
      <c r="G14" s="694">
        <v>0</v>
      </c>
      <c r="H14" s="694">
        <v>0</v>
      </c>
      <c r="I14" s="694">
        <v>0</v>
      </c>
      <c r="J14" s="694">
        <v>0</v>
      </c>
      <c r="K14" s="694">
        <v>0</v>
      </c>
      <c r="L14" s="694">
        <v>0</v>
      </c>
      <c r="M14" s="694">
        <v>0</v>
      </c>
      <c r="N14" s="695"/>
      <c r="O14" s="695"/>
      <c r="P14" s="695"/>
      <c r="Q14" s="695"/>
      <c r="R14" s="695"/>
      <c r="S14" s="695"/>
      <c r="T14" s="695"/>
      <c r="U14" s="695"/>
      <c r="V14" s="695"/>
      <c r="W14" s="695"/>
      <c r="X14" s="695"/>
      <c r="Y14" s="696"/>
      <c r="Z14" s="696">
        <f>135782.5+407347.5+44723.19</f>
        <v>587853.18999999994</v>
      </c>
      <c r="AA14" s="145"/>
      <c r="AB14" s="145"/>
      <c r="AC14" s="145"/>
      <c r="AD14" s="696">
        <v>37800.35</v>
      </c>
      <c r="AE14" s="145"/>
      <c r="AF14" s="145"/>
      <c r="AG14" s="145"/>
      <c r="AH14" s="145"/>
    </row>
    <row r="15" spans="1:35" x14ac:dyDescent="0.25">
      <c r="A15" s="34"/>
      <c r="B15" s="2"/>
      <c r="C15" s="145"/>
      <c r="D15" s="145"/>
      <c r="E15" s="145"/>
      <c r="F15" s="145"/>
      <c r="G15" s="145"/>
      <c r="H15" s="145"/>
      <c r="I15" s="145"/>
      <c r="J15" s="145"/>
      <c r="K15" s="145"/>
      <c r="L15" s="145"/>
      <c r="M15" s="145"/>
      <c r="N15" s="145"/>
      <c r="O15" s="145"/>
      <c r="P15" s="145"/>
      <c r="Q15" s="145"/>
      <c r="R15" s="145"/>
      <c r="S15" s="694"/>
      <c r="T15" s="694"/>
      <c r="U15" s="694"/>
      <c r="V15" s="694"/>
      <c r="W15" s="694"/>
      <c r="X15" s="694"/>
      <c r="Y15" s="145"/>
      <c r="Z15" s="145"/>
      <c r="AA15" s="145"/>
      <c r="AB15" s="145"/>
      <c r="AC15" s="145"/>
      <c r="AD15" s="145"/>
      <c r="AE15" s="145"/>
      <c r="AF15" s="145"/>
      <c r="AG15" s="145"/>
      <c r="AH15" s="145"/>
    </row>
    <row r="16" spans="1:35" x14ac:dyDescent="0.25">
      <c r="A16" s="9" t="s">
        <v>6</v>
      </c>
      <c r="B16" s="3">
        <v>1994</v>
      </c>
      <c r="C16" s="145">
        <f>-SUM(D16:AH16)</f>
        <v>0</v>
      </c>
      <c r="D16" s="697">
        <f>+D$14/7/2</f>
        <v>0</v>
      </c>
      <c r="E16" s="697"/>
      <c r="F16" s="697"/>
      <c r="G16" s="697"/>
      <c r="H16" s="697"/>
      <c r="I16" s="697"/>
      <c r="J16" s="697"/>
      <c r="K16" s="697"/>
      <c r="L16" s="697"/>
      <c r="M16" s="697"/>
      <c r="N16" s="697"/>
      <c r="O16" s="697"/>
      <c r="P16" s="697"/>
      <c r="Q16" s="697"/>
      <c r="R16" s="697"/>
      <c r="S16" s="694"/>
      <c r="T16" s="694"/>
      <c r="U16" s="694"/>
      <c r="V16" s="694"/>
      <c r="W16" s="694"/>
      <c r="X16" s="694"/>
      <c r="Y16" s="697"/>
      <c r="Z16" s="697"/>
      <c r="AA16" s="145"/>
      <c r="AB16" s="145"/>
      <c r="AC16" s="145"/>
      <c r="AD16" s="145"/>
      <c r="AE16" s="145"/>
      <c r="AF16" s="145"/>
      <c r="AG16" s="145"/>
      <c r="AH16" s="145"/>
    </row>
    <row r="17" spans="1:34" x14ac:dyDescent="0.25">
      <c r="B17" s="3">
        <f>B16+1</f>
        <v>1995</v>
      </c>
      <c r="C17" s="145">
        <f t="shared" ref="C17:C46" si="1">-SUM(D17:AH17)</f>
        <v>0</v>
      </c>
      <c r="D17" s="697">
        <f>+D$14/7</f>
        <v>0</v>
      </c>
      <c r="E17" s="697">
        <f>+E$14/7/2</f>
        <v>0</v>
      </c>
      <c r="F17" s="697"/>
      <c r="G17" s="697"/>
      <c r="H17" s="697"/>
      <c r="I17" s="697"/>
      <c r="J17" s="697"/>
      <c r="K17" s="697"/>
      <c r="L17" s="697"/>
      <c r="M17" s="697"/>
      <c r="N17" s="697"/>
      <c r="O17" s="697"/>
      <c r="P17" s="697"/>
      <c r="Q17" s="697"/>
      <c r="R17" s="697"/>
      <c r="S17" s="694"/>
      <c r="T17" s="694"/>
      <c r="U17" s="694"/>
      <c r="V17" s="694"/>
      <c r="W17" s="694"/>
      <c r="X17" s="694"/>
      <c r="Y17" s="697"/>
      <c r="Z17" s="697"/>
      <c r="AA17" s="145"/>
      <c r="AB17" s="145"/>
      <c r="AC17" s="145"/>
      <c r="AD17" s="145"/>
      <c r="AE17" s="145"/>
      <c r="AF17" s="145"/>
      <c r="AG17" s="145"/>
      <c r="AH17" s="145"/>
    </row>
    <row r="18" spans="1:34" x14ac:dyDescent="0.25">
      <c r="B18" s="3">
        <f t="shared" ref="B18:B46" si="2">B17+1</f>
        <v>1996</v>
      </c>
      <c r="C18" s="145">
        <f t="shared" si="1"/>
        <v>0</v>
      </c>
      <c r="D18" s="697">
        <f>+D17</f>
        <v>0</v>
      </c>
      <c r="E18" s="697">
        <f>+E$14/7</f>
        <v>0</v>
      </c>
      <c r="F18" s="697">
        <f>+F$14/7/2</f>
        <v>0</v>
      </c>
      <c r="G18" s="697"/>
      <c r="H18" s="697"/>
      <c r="I18" s="697"/>
      <c r="J18" s="697"/>
      <c r="K18" s="697"/>
      <c r="L18" s="697"/>
      <c r="M18" s="697"/>
      <c r="N18" s="697"/>
      <c r="O18" s="697"/>
      <c r="P18" s="697"/>
      <c r="Q18" s="697"/>
      <c r="R18" s="697"/>
      <c r="S18" s="694"/>
      <c r="T18" s="694"/>
      <c r="U18" s="694"/>
      <c r="V18" s="694"/>
      <c r="W18" s="694"/>
      <c r="X18" s="694"/>
      <c r="Y18" s="697"/>
      <c r="Z18" s="697"/>
      <c r="AA18" s="145"/>
      <c r="AB18" s="145"/>
      <c r="AC18" s="145"/>
      <c r="AD18" s="145"/>
      <c r="AE18" s="145"/>
      <c r="AF18" s="145"/>
      <c r="AG18" s="145"/>
      <c r="AH18" s="145"/>
    </row>
    <row r="19" spans="1:34" x14ac:dyDescent="0.25">
      <c r="B19" s="3">
        <f t="shared" si="2"/>
        <v>1997</v>
      </c>
      <c r="C19" s="145">
        <f t="shared" si="1"/>
        <v>0</v>
      </c>
      <c r="D19" s="697">
        <f>+D18</f>
        <v>0</v>
      </c>
      <c r="E19" s="697">
        <f>+E18</f>
        <v>0</v>
      </c>
      <c r="F19" s="697">
        <f>+F$14/7</f>
        <v>0</v>
      </c>
      <c r="G19" s="697">
        <f>+G$14/7/2</f>
        <v>0</v>
      </c>
      <c r="H19" s="697"/>
      <c r="I19" s="697"/>
      <c r="J19" s="697"/>
      <c r="K19" s="697"/>
      <c r="L19" s="697"/>
      <c r="M19" s="697"/>
      <c r="N19" s="697"/>
      <c r="O19" s="697"/>
      <c r="P19" s="697"/>
      <c r="Q19" s="697"/>
      <c r="R19" s="697"/>
      <c r="S19" s="694"/>
      <c r="T19" s="694"/>
      <c r="U19" s="694"/>
      <c r="V19" s="694"/>
      <c r="W19" s="694"/>
      <c r="X19" s="694"/>
      <c r="Y19" s="697"/>
      <c r="Z19" s="697"/>
      <c r="AA19" s="145"/>
      <c r="AB19" s="145"/>
      <c r="AC19" s="145"/>
      <c r="AD19" s="145"/>
      <c r="AE19" s="145"/>
      <c r="AF19" s="145"/>
      <c r="AG19" s="145"/>
      <c r="AH19" s="145"/>
    </row>
    <row r="20" spans="1:34" x14ac:dyDescent="0.25">
      <c r="B20" s="3">
        <f t="shared" si="2"/>
        <v>1998</v>
      </c>
      <c r="C20" s="145">
        <f t="shared" si="1"/>
        <v>0</v>
      </c>
      <c r="D20" s="697">
        <f>+D19</f>
        <v>0</v>
      </c>
      <c r="E20" s="697">
        <f>+E19</f>
        <v>0</v>
      </c>
      <c r="F20" s="697">
        <f>+F19</f>
        <v>0</v>
      </c>
      <c r="G20" s="697">
        <f>+G$14/7</f>
        <v>0</v>
      </c>
      <c r="H20" s="697">
        <f>+H$14/7/2</f>
        <v>0</v>
      </c>
      <c r="I20" s="697"/>
      <c r="J20" s="697"/>
      <c r="K20" s="697"/>
      <c r="L20" s="697"/>
      <c r="M20" s="697"/>
      <c r="N20" s="697"/>
      <c r="O20" s="697"/>
      <c r="P20" s="697"/>
      <c r="Q20" s="697"/>
      <c r="R20" s="697"/>
      <c r="S20" s="694"/>
      <c r="T20" s="694"/>
      <c r="U20" s="694"/>
      <c r="V20" s="694"/>
      <c r="W20" s="694"/>
      <c r="X20" s="694"/>
      <c r="Y20" s="697"/>
      <c r="Z20" s="697"/>
      <c r="AA20" s="145"/>
      <c r="AB20" s="145"/>
      <c r="AC20" s="145"/>
      <c r="AD20" s="145"/>
      <c r="AE20" s="145"/>
      <c r="AF20" s="145"/>
      <c r="AG20" s="145"/>
      <c r="AH20" s="145"/>
    </row>
    <row r="21" spans="1:34" x14ac:dyDescent="0.25">
      <c r="B21" s="3">
        <f t="shared" si="2"/>
        <v>1999</v>
      </c>
      <c r="C21" s="145">
        <f t="shared" si="1"/>
        <v>0</v>
      </c>
      <c r="D21" s="697">
        <f>+D20</f>
        <v>0</v>
      </c>
      <c r="E21" s="697">
        <f>+E20</f>
        <v>0</v>
      </c>
      <c r="F21" s="697">
        <f>+F20</f>
        <v>0</v>
      </c>
      <c r="G21" s="697">
        <f>+G20</f>
        <v>0</v>
      </c>
      <c r="H21" s="697">
        <f>+H$14/7</f>
        <v>0</v>
      </c>
      <c r="I21" s="697">
        <f>+I$14/7/2</f>
        <v>0</v>
      </c>
      <c r="J21" s="697"/>
      <c r="K21" s="697"/>
      <c r="L21" s="697"/>
      <c r="M21" s="697"/>
      <c r="N21" s="697"/>
      <c r="O21" s="697"/>
      <c r="P21" s="697"/>
      <c r="Q21" s="697"/>
      <c r="R21" s="697"/>
      <c r="S21" s="694"/>
      <c r="T21" s="694"/>
      <c r="U21" s="694"/>
      <c r="V21" s="694"/>
      <c r="W21" s="694"/>
      <c r="X21" s="694"/>
      <c r="Y21" s="697"/>
      <c r="Z21" s="697"/>
      <c r="AA21" s="145"/>
      <c r="AB21" s="145"/>
      <c r="AC21" s="145"/>
      <c r="AD21" s="145"/>
      <c r="AE21" s="145"/>
      <c r="AF21" s="145"/>
      <c r="AG21" s="145"/>
      <c r="AH21" s="145"/>
    </row>
    <row r="22" spans="1:34" x14ac:dyDescent="0.25">
      <c r="B22" s="3">
        <f t="shared" si="2"/>
        <v>2000</v>
      </c>
      <c r="C22" s="145">
        <f t="shared" si="1"/>
        <v>0</v>
      </c>
      <c r="D22" s="697">
        <f>+D21</f>
        <v>0</v>
      </c>
      <c r="E22" s="697">
        <f>+E21</f>
        <v>0</v>
      </c>
      <c r="F22" s="697">
        <f>+F21</f>
        <v>0</v>
      </c>
      <c r="G22" s="697">
        <f>+G21</f>
        <v>0</v>
      </c>
      <c r="H22" s="697">
        <f>+H21</f>
        <v>0</v>
      </c>
      <c r="I22" s="697">
        <f>+I$14/7</f>
        <v>0</v>
      </c>
      <c r="J22" s="697">
        <f>+J$14/7/2</f>
        <v>0</v>
      </c>
      <c r="K22" s="697"/>
      <c r="L22" s="697"/>
      <c r="M22" s="697"/>
      <c r="N22" s="697"/>
      <c r="O22" s="697"/>
      <c r="P22" s="697"/>
      <c r="Q22" s="697"/>
      <c r="R22" s="697"/>
      <c r="S22" s="694"/>
      <c r="T22" s="694"/>
      <c r="U22" s="694"/>
      <c r="V22" s="694"/>
      <c r="W22" s="694"/>
      <c r="X22" s="694"/>
      <c r="Y22" s="697"/>
      <c r="Z22" s="697"/>
      <c r="AA22" s="145"/>
      <c r="AB22" s="145"/>
      <c r="AC22" s="145"/>
      <c r="AD22" s="145"/>
      <c r="AE22" s="145"/>
      <c r="AF22" s="145"/>
      <c r="AG22" s="145"/>
      <c r="AH22" s="145"/>
    </row>
    <row r="23" spans="1:34" x14ac:dyDescent="0.25">
      <c r="B23" s="3">
        <f t="shared" si="2"/>
        <v>2001</v>
      </c>
      <c r="C23" s="145">
        <f t="shared" si="1"/>
        <v>0</v>
      </c>
      <c r="D23" s="697">
        <f>+D$14/7/2</f>
        <v>0</v>
      </c>
      <c r="E23" s="697">
        <f>+E22</f>
        <v>0</v>
      </c>
      <c r="F23" s="697">
        <f>+F22</f>
        <v>0</v>
      </c>
      <c r="G23" s="697">
        <f>+G22</f>
        <v>0</v>
      </c>
      <c r="H23" s="697">
        <f>+H22</f>
        <v>0</v>
      </c>
      <c r="I23" s="697">
        <f>+I22</f>
        <v>0</v>
      </c>
      <c r="J23" s="697">
        <f>+J$14/7</f>
        <v>0</v>
      </c>
      <c r="K23" s="697">
        <f>+K$14/7/2</f>
        <v>0</v>
      </c>
      <c r="L23" s="697"/>
      <c r="M23" s="697"/>
      <c r="N23" s="697"/>
      <c r="O23" s="697"/>
      <c r="P23" s="697"/>
      <c r="Q23" s="697"/>
      <c r="R23" s="697"/>
      <c r="S23" s="694"/>
      <c r="T23" s="694"/>
      <c r="U23" s="694"/>
      <c r="V23" s="694"/>
      <c r="W23" s="694"/>
      <c r="X23" s="694"/>
      <c r="Y23" s="697"/>
      <c r="Z23" s="697"/>
      <c r="AA23" s="145"/>
      <c r="AB23" s="145"/>
      <c r="AC23" s="145"/>
      <c r="AD23" s="145"/>
      <c r="AE23" s="145"/>
      <c r="AF23" s="145"/>
      <c r="AG23" s="145"/>
      <c r="AH23" s="145"/>
    </row>
    <row r="24" spans="1:34" x14ac:dyDescent="0.25">
      <c r="B24" s="3">
        <f t="shared" si="2"/>
        <v>2002</v>
      </c>
      <c r="C24" s="145">
        <f t="shared" si="1"/>
        <v>0</v>
      </c>
      <c r="D24" s="697"/>
      <c r="E24" s="697">
        <f>+E$14/7/2</f>
        <v>0</v>
      </c>
      <c r="F24" s="697">
        <f>+F23</f>
        <v>0</v>
      </c>
      <c r="G24" s="697">
        <f>+G23</f>
        <v>0</v>
      </c>
      <c r="H24" s="697">
        <f>+H23</f>
        <v>0</v>
      </c>
      <c r="I24" s="697">
        <f>+I23</f>
        <v>0</v>
      </c>
      <c r="J24" s="697">
        <f>+J23</f>
        <v>0</v>
      </c>
      <c r="K24" s="697">
        <f>+K$14/7</f>
        <v>0</v>
      </c>
      <c r="L24" s="697">
        <f>+L$14/7/2</f>
        <v>0</v>
      </c>
      <c r="M24" s="697"/>
      <c r="N24" s="697"/>
      <c r="O24" s="697"/>
      <c r="P24" s="697"/>
      <c r="Q24" s="697"/>
      <c r="R24" s="697"/>
      <c r="S24" s="694"/>
      <c r="T24" s="694"/>
      <c r="U24" s="694"/>
      <c r="V24" s="694"/>
      <c r="W24" s="694"/>
      <c r="X24" s="694"/>
      <c r="Y24" s="697"/>
      <c r="Z24" s="697"/>
      <c r="AA24" s="145"/>
      <c r="AB24" s="145"/>
      <c r="AC24" s="145"/>
      <c r="AD24" s="145"/>
      <c r="AE24" s="145"/>
      <c r="AF24" s="145"/>
      <c r="AG24" s="145"/>
      <c r="AH24" s="145"/>
    </row>
    <row r="25" spans="1:34" x14ac:dyDescent="0.25">
      <c r="B25" s="3">
        <f t="shared" si="2"/>
        <v>2003</v>
      </c>
      <c r="C25" s="145">
        <f t="shared" si="1"/>
        <v>0</v>
      </c>
      <c r="D25" s="697"/>
      <c r="E25" s="697"/>
      <c r="F25" s="697">
        <f>+F$14/7/2</f>
        <v>0</v>
      </c>
      <c r="G25" s="697">
        <f>+G24</f>
        <v>0</v>
      </c>
      <c r="H25" s="697">
        <f>+H24</f>
        <v>0</v>
      </c>
      <c r="I25" s="697">
        <f>+I24</f>
        <v>0</v>
      </c>
      <c r="J25" s="697">
        <f>+J24</f>
        <v>0</v>
      </c>
      <c r="K25" s="697">
        <f>+K24</f>
        <v>0</v>
      </c>
      <c r="L25" s="697">
        <f>+L$14/7</f>
        <v>0</v>
      </c>
      <c r="M25" s="697">
        <f>+M$14/7/2</f>
        <v>0</v>
      </c>
      <c r="N25" s="697"/>
      <c r="O25" s="697"/>
      <c r="P25" s="697"/>
      <c r="Q25" s="697"/>
      <c r="R25" s="697"/>
      <c r="S25" s="694"/>
      <c r="T25" s="694"/>
      <c r="U25" s="694"/>
      <c r="V25" s="694"/>
      <c r="W25" s="694"/>
      <c r="X25" s="694"/>
      <c r="Y25" s="697"/>
      <c r="Z25" s="697"/>
      <c r="AA25" s="145"/>
      <c r="AB25" s="145"/>
      <c r="AC25" s="145"/>
      <c r="AD25" s="145"/>
      <c r="AE25" s="145"/>
      <c r="AF25" s="145"/>
      <c r="AG25" s="145"/>
      <c r="AH25" s="145"/>
    </row>
    <row r="26" spans="1:34" x14ac:dyDescent="0.25">
      <c r="B26" s="3">
        <f t="shared" si="2"/>
        <v>2004</v>
      </c>
      <c r="C26" s="145">
        <f t="shared" si="1"/>
        <v>0</v>
      </c>
      <c r="D26" s="697"/>
      <c r="E26" s="697"/>
      <c r="F26" s="697"/>
      <c r="G26" s="697">
        <f>+G$14/7/2</f>
        <v>0</v>
      </c>
      <c r="H26" s="697">
        <f>+H25</f>
        <v>0</v>
      </c>
      <c r="I26" s="697">
        <f>+I25</f>
        <v>0</v>
      </c>
      <c r="J26" s="697">
        <f>+J25</f>
        <v>0</v>
      </c>
      <c r="K26" s="697">
        <f>+K25</f>
        <v>0</v>
      </c>
      <c r="L26" s="697">
        <f>+L25</f>
        <v>0</v>
      </c>
      <c r="M26" s="697">
        <f>+M$14/7</f>
        <v>0</v>
      </c>
      <c r="N26" s="696">
        <f>+N$14/7/2</f>
        <v>0</v>
      </c>
      <c r="O26" s="696"/>
      <c r="P26" s="696"/>
      <c r="Q26" s="696"/>
      <c r="R26" s="696"/>
      <c r="S26" s="695"/>
      <c r="T26" s="695"/>
      <c r="U26" s="695"/>
      <c r="V26" s="695"/>
      <c r="W26" s="695"/>
      <c r="X26" s="695"/>
      <c r="Y26" s="696"/>
      <c r="Z26" s="697"/>
      <c r="AA26" s="145"/>
      <c r="AB26" s="145"/>
      <c r="AC26" s="145"/>
      <c r="AD26" s="145"/>
      <c r="AE26" s="145"/>
      <c r="AF26" s="145"/>
      <c r="AG26" s="145"/>
      <c r="AH26" s="145"/>
    </row>
    <row r="27" spans="1:34" x14ac:dyDescent="0.25">
      <c r="B27" s="3">
        <f t="shared" si="2"/>
        <v>2005</v>
      </c>
      <c r="C27" s="145">
        <f t="shared" si="1"/>
        <v>0</v>
      </c>
      <c r="D27" s="697"/>
      <c r="E27" s="697"/>
      <c r="F27" s="697"/>
      <c r="G27" s="697"/>
      <c r="H27" s="697">
        <f>+H$14/7/2</f>
        <v>0</v>
      </c>
      <c r="I27" s="697">
        <f>+I26</f>
        <v>0</v>
      </c>
      <c r="J27" s="697">
        <f>+J26</f>
        <v>0</v>
      </c>
      <c r="K27" s="697">
        <f>+K26</f>
        <v>0</v>
      </c>
      <c r="L27" s="697">
        <f>+L26</f>
        <v>0</v>
      </c>
      <c r="M27" s="697">
        <f>+M26</f>
        <v>0</v>
      </c>
      <c r="N27" s="696">
        <f>+N$14/7</f>
        <v>0</v>
      </c>
      <c r="O27" s="696">
        <f>+O$14/7/2</f>
        <v>0</v>
      </c>
      <c r="P27" s="696"/>
      <c r="Q27" s="696"/>
      <c r="R27" s="696"/>
      <c r="S27" s="695"/>
      <c r="T27" s="695"/>
      <c r="U27" s="695"/>
      <c r="V27" s="695"/>
      <c r="W27" s="695"/>
      <c r="X27" s="695"/>
      <c r="Y27" s="696"/>
      <c r="Z27" s="697"/>
      <c r="AA27" s="145"/>
      <c r="AB27" s="145"/>
      <c r="AC27" s="145"/>
      <c r="AD27" s="145"/>
      <c r="AE27" s="145"/>
      <c r="AF27" s="145"/>
      <c r="AG27" s="145"/>
      <c r="AH27" s="145"/>
    </row>
    <row r="28" spans="1:34" x14ac:dyDescent="0.25">
      <c r="B28" s="3">
        <f t="shared" si="2"/>
        <v>2006</v>
      </c>
      <c r="C28" s="145">
        <f t="shared" si="1"/>
        <v>0</v>
      </c>
      <c r="D28" s="697"/>
      <c r="E28" s="697"/>
      <c r="F28" s="697"/>
      <c r="G28" s="697"/>
      <c r="H28" s="697"/>
      <c r="I28" s="697">
        <f>+I$14/7/2</f>
        <v>0</v>
      </c>
      <c r="J28" s="697">
        <f>+J27</f>
        <v>0</v>
      </c>
      <c r="K28" s="697">
        <f>+K27</f>
        <v>0</v>
      </c>
      <c r="L28" s="697">
        <f>+L27</f>
        <v>0</v>
      </c>
      <c r="M28" s="697">
        <f>+M27</f>
        <v>0</v>
      </c>
      <c r="N28" s="696">
        <f>+N27</f>
        <v>0</v>
      </c>
      <c r="O28" s="696">
        <f>+O$14/7</f>
        <v>0</v>
      </c>
      <c r="P28" s="696">
        <f>+P$14/7/2</f>
        <v>0</v>
      </c>
      <c r="Q28" s="696"/>
      <c r="R28" s="696"/>
      <c r="S28" s="695"/>
      <c r="T28" s="695"/>
      <c r="U28" s="695"/>
      <c r="V28" s="695"/>
      <c r="W28" s="695"/>
      <c r="X28" s="695"/>
      <c r="Y28" s="696"/>
      <c r="Z28" s="697"/>
      <c r="AA28" s="145"/>
      <c r="AB28" s="145"/>
      <c r="AC28" s="145"/>
      <c r="AD28" s="145"/>
      <c r="AE28" s="145"/>
      <c r="AF28" s="145"/>
      <c r="AG28" s="145"/>
      <c r="AH28" s="145"/>
    </row>
    <row r="29" spans="1:34" x14ac:dyDescent="0.25">
      <c r="B29" s="3">
        <f t="shared" si="2"/>
        <v>2007</v>
      </c>
      <c r="C29" s="145">
        <f t="shared" si="1"/>
        <v>0</v>
      </c>
      <c r="D29" s="697"/>
      <c r="E29" s="697"/>
      <c r="F29" s="697"/>
      <c r="G29" s="697"/>
      <c r="H29" s="697"/>
      <c r="I29" s="697"/>
      <c r="J29" s="697">
        <f>+J$14/7/2</f>
        <v>0</v>
      </c>
      <c r="K29" s="697">
        <f>+K28</f>
        <v>0</v>
      </c>
      <c r="L29" s="697">
        <f>+L28</f>
        <v>0</v>
      </c>
      <c r="M29" s="697">
        <f>+M28</f>
        <v>0</v>
      </c>
      <c r="N29" s="696">
        <f>+N28</f>
        <v>0</v>
      </c>
      <c r="O29" s="696">
        <f>+O28</f>
        <v>0</v>
      </c>
      <c r="P29" s="696">
        <f>+P$14/7</f>
        <v>0</v>
      </c>
      <c r="Q29" s="696">
        <f>+Q$14/7/2</f>
        <v>0</v>
      </c>
      <c r="R29" s="696"/>
      <c r="S29" s="695"/>
      <c r="T29" s="695"/>
      <c r="U29" s="695"/>
      <c r="V29" s="695"/>
      <c r="W29" s="695"/>
      <c r="X29" s="695"/>
      <c r="Y29" s="696"/>
      <c r="Z29" s="697"/>
      <c r="AA29" s="145"/>
      <c r="AB29" s="145"/>
      <c r="AC29" s="145"/>
      <c r="AD29" s="145"/>
      <c r="AE29" s="145"/>
      <c r="AF29" s="145"/>
      <c r="AG29" s="145"/>
      <c r="AH29" s="145"/>
    </row>
    <row r="30" spans="1:34" x14ac:dyDescent="0.25">
      <c r="B30" s="3">
        <f t="shared" si="2"/>
        <v>2008</v>
      </c>
      <c r="C30" s="145">
        <f t="shared" si="1"/>
        <v>0</v>
      </c>
      <c r="D30" s="697"/>
      <c r="E30" s="697"/>
      <c r="F30" s="697"/>
      <c r="G30" s="697"/>
      <c r="H30" s="697"/>
      <c r="I30" s="697"/>
      <c r="J30" s="697"/>
      <c r="K30" s="697">
        <f>+K$14/7/2</f>
        <v>0</v>
      </c>
      <c r="L30" s="697">
        <f>+L29</f>
        <v>0</v>
      </c>
      <c r="M30" s="697">
        <f>+M29</f>
        <v>0</v>
      </c>
      <c r="N30" s="696">
        <f>+N29</f>
        <v>0</v>
      </c>
      <c r="O30" s="696">
        <f>+O29</f>
        <v>0</v>
      </c>
      <c r="P30" s="696">
        <f>+P29</f>
        <v>0</v>
      </c>
      <c r="Q30" s="696">
        <f>+Q$14/7</f>
        <v>0</v>
      </c>
      <c r="R30" s="696">
        <f>+R$14/7/2</f>
        <v>0</v>
      </c>
      <c r="S30" s="695"/>
      <c r="T30" s="695"/>
      <c r="U30" s="695"/>
      <c r="V30" s="695"/>
      <c r="W30" s="695"/>
      <c r="X30" s="695"/>
      <c r="Y30" s="696"/>
      <c r="Z30" s="697"/>
      <c r="AA30" s="145"/>
      <c r="AB30" s="145"/>
      <c r="AC30" s="145"/>
      <c r="AD30" s="145"/>
      <c r="AE30" s="145"/>
      <c r="AF30" s="145"/>
      <c r="AG30" s="145"/>
      <c r="AH30" s="145"/>
    </row>
    <row r="31" spans="1:34" x14ac:dyDescent="0.25">
      <c r="B31" s="3">
        <f t="shared" si="2"/>
        <v>2009</v>
      </c>
      <c r="C31" s="145">
        <f t="shared" si="1"/>
        <v>0</v>
      </c>
      <c r="D31" s="697"/>
      <c r="E31" s="697"/>
      <c r="F31" s="697"/>
      <c r="G31" s="697"/>
      <c r="H31" s="697"/>
      <c r="I31" s="697"/>
      <c r="J31" s="697"/>
      <c r="K31" s="697"/>
      <c r="L31" s="697">
        <f>+L$14/7/2</f>
        <v>0</v>
      </c>
      <c r="M31" s="697">
        <f>+M30</f>
        <v>0</v>
      </c>
      <c r="N31" s="696">
        <f>+N30</f>
        <v>0</v>
      </c>
      <c r="O31" s="696">
        <f>+O30</f>
        <v>0</v>
      </c>
      <c r="P31" s="696">
        <f>+P30</f>
        <v>0</v>
      </c>
      <c r="Q31" s="696">
        <f>+Q30</f>
        <v>0</v>
      </c>
      <c r="R31" s="696">
        <f>+R$14/7</f>
        <v>0</v>
      </c>
      <c r="S31" s="695">
        <f>+S$14/7/2</f>
        <v>0</v>
      </c>
      <c r="T31" s="695"/>
      <c r="U31" s="695"/>
      <c r="V31" s="695"/>
      <c r="W31" s="695"/>
      <c r="X31" s="695"/>
      <c r="Y31" s="696"/>
      <c r="Z31" s="697"/>
      <c r="AA31" s="145"/>
      <c r="AB31" s="145"/>
      <c r="AC31" s="145"/>
      <c r="AD31" s="145"/>
      <c r="AE31" s="145"/>
      <c r="AF31" s="145"/>
      <c r="AG31" s="145"/>
      <c r="AH31" s="145"/>
    </row>
    <row r="32" spans="1:34" x14ac:dyDescent="0.25">
      <c r="A32" s="38" t="s">
        <v>59</v>
      </c>
      <c r="B32" s="3">
        <f t="shared" si="2"/>
        <v>2010</v>
      </c>
      <c r="C32" s="145">
        <f t="shared" si="1"/>
        <v>0</v>
      </c>
      <c r="D32" s="697"/>
      <c r="E32" s="697"/>
      <c r="F32" s="697"/>
      <c r="G32" s="697"/>
      <c r="H32" s="697"/>
      <c r="I32" s="697"/>
      <c r="J32" s="697"/>
      <c r="K32" s="697"/>
      <c r="L32" s="697"/>
      <c r="M32" s="697">
        <f>+M$14/7/2</f>
        <v>0</v>
      </c>
      <c r="N32" s="696">
        <f>+N31</f>
        <v>0</v>
      </c>
      <c r="O32" s="696">
        <f>+O31</f>
        <v>0</v>
      </c>
      <c r="P32" s="696">
        <f>+P31</f>
        <v>0</v>
      </c>
      <c r="Q32" s="696">
        <f>+Q31</f>
        <v>0</v>
      </c>
      <c r="R32" s="696">
        <f>+R31</f>
        <v>0</v>
      </c>
      <c r="S32" s="695">
        <f>+S$14/7</f>
        <v>0</v>
      </c>
      <c r="T32" s="695">
        <f>+T$14/7/2</f>
        <v>0</v>
      </c>
      <c r="U32" s="695"/>
      <c r="V32" s="695"/>
      <c r="W32" s="695"/>
      <c r="X32" s="695"/>
      <c r="Y32" s="696"/>
      <c r="Z32" s="697"/>
      <c r="AA32" s="145"/>
      <c r="AB32" s="145"/>
      <c r="AC32" s="145"/>
      <c r="AD32" s="145"/>
      <c r="AE32" s="145"/>
      <c r="AF32" s="145"/>
      <c r="AG32" s="145"/>
      <c r="AH32" s="145"/>
    </row>
    <row r="33" spans="1:34" x14ac:dyDescent="0.25">
      <c r="A33" s="38"/>
      <c r="B33" s="3">
        <f t="shared" si="2"/>
        <v>2011</v>
      </c>
      <c r="C33" s="145">
        <f t="shared" si="1"/>
        <v>0</v>
      </c>
      <c r="D33" s="697"/>
      <c r="E33" s="697"/>
      <c r="F33" s="697"/>
      <c r="G33" s="697"/>
      <c r="H33" s="697"/>
      <c r="I33" s="697"/>
      <c r="J33" s="697"/>
      <c r="K33" s="697"/>
      <c r="L33" s="697"/>
      <c r="M33" s="697"/>
      <c r="N33" s="696">
        <f>+N$14/7/2</f>
        <v>0</v>
      </c>
      <c r="O33" s="696">
        <f>+O32</f>
        <v>0</v>
      </c>
      <c r="P33" s="696">
        <f>+P32</f>
        <v>0</v>
      </c>
      <c r="Q33" s="696">
        <f>+Q32</f>
        <v>0</v>
      </c>
      <c r="R33" s="696">
        <f>+R32</f>
        <v>0</v>
      </c>
      <c r="S33" s="695">
        <f>+S32</f>
        <v>0</v>
      </c>
      <c r="T33" s="695">
        <f>+T$14/7</f>
        <v>0</v>
      </c>
      <c r="U33" s="695">
        <f>+U$14/7/2</f>
        <v>0</v>
      </c>
      <c r="V33" s="695"/>
      <c r="W33" s="695"/>
      <c r="X33" s="695"/>
      <c r="Y33" s="696"/>
      <c r="Z33" s="697"/>
      <c r="AA33" s="145"/>
      <c r="AB33" s="145"/>
      <c r="AC33" s="145"/>
      <c r="AD33" s="145"/>
      <c r="AE33" s="145"/>
      <c r="AF33" s="145"/>
      <c r="AG33" s="145"/>
      <c r="AH33" s="145"/>
    </row>
    <row r="34" spans="1:34" x14ac:dyDescent="0.25">
      <c r="A34" s="38"/>
      <c r="B34" s="3">
        <f t="shared" si="2"/>
        <v>2012</v>
      </c>
      <c r="C34" s="145">
        <f t="shared" si="1"/>
        <v>0</v>
      </c>
      <c r="D34" s="697"/>
      <c r="E34" s="697"/>
      <c r="F34" s="697"/>
      <c r="G34" s="697"/>
      <c r="H34" s="697"/>
      <c r="I34" s="697"/>
      <c r="J34" s="697"/>
      <c r="K34" s="697"/>
      <c r="L34" s="697"/>
      <c r="M34" s="697"/>
      <c r="N34" s="696"/>
      <c r="O34" s="696">
        <f>+O$14/7/2</f>
        <v>0</v>
      </c>
      <c r="P34" s="696">
        <f>+P33</f>
        <v>0</v>
      </c>
      <c r="Q34" s="696">
        <f>+Q33</f>
        <v>0</v>
      </c>
      <c r="R34" s="696">
        <f>+R33</f>
        <v>0</v>
      </c>
      <c r="S34" s="695">
        <f>+S33</f>
        <v>0</v>
      </c>
      <c r="T34" s="695">
        <f>+T$14/7</f>
        <v>0</v>
      </c>
      <c r="U34" s="695">
        <f>+U$14/7</f>
        <v>0</v>
      </c>
      <c r="V34" s="695">
        <f>+V$14/7/2</f>
        <v>0</v>
      </c>
      <c r="W34" s="695"/>
      <c r="X34" s="695"/>
      <c r="Y34" s="696"/>
      <c r="Z34" s="697"/>
      <c r="AA34" s="145"/>
      <c r="AB34" s="145"/>
      <c r="AC34" s="145"/>
      <c r="AD34" s="145"/>
      <c r="AE34" s="145"/>
      <c r="AF34" s="145"/>
      <c r="AG34" s="145"/>
      <c r="AH34" s="145"/>
    </row>
    <row r="35" spans="1:34" x14ac:dyDescent="0.25">
      <c r="A35" s="38"/>
      <c r="B35" s="3">
        <f t="shared" si="2"/>
        <v>2013</v>
      </c>
      <c r="C35" s="145">
        <f t="shared" si="1"/>
        <v>0</v>
      </c>
      <c r="D35" s="697"/>
      <c r="E35" s="697"/>
      <c r="F35" s="697"/>
      <c r="G35" s="697"/>
      <c r="H35" s="697"/>
      <c r="I35" s="697"/>
      <c r="J35" s="697"/>
      <c r="K35" s="697"/>
      <c r="L35" s="697"/>
      <c r="M35" s="697"/>
      <c r="N35" s="696"/>
      <c r="O35" s="696"/>
      <c r="P35" s="696">
        <f>P14/7/2</f>
        <v>0</v>
      </c>
      <c r="Q35" s="696">
        <f>Q14</f>
        <v>0</v>
      </c>
      <c r="R35" s="696">
        <f t="shared" ref="R35:U36" si="3">R34</f>
        <v>0</v>
      </c>
      <c r="S35" s="695">
        <f t="shared" si="3"/>
        <v>0</v>
      </c>
      <c r="T35" s="695">
        <f t="shared" si="3"/>
        <v>0</v>
      </c>
      <c r="U35" s="695">
        <f t="shared" si="3"/>
        <v>0</v>
      </c>
      <c r="V35" s="695">
        <f>V14/7</f>
        <v>0</v>
      </c>
      <c r="W35" s="695">
        <f>W14/7/2</f>
        <v>0</v>
      </c>
      <c r="X35" s="695"/>
      <c r="Y35" s="696"/>
      <c r="Z35" s="697"/>
      <c r="AA35" s="145"/>
      <c r="AB35" s="145"/>
      <c r="AC35" s="145"/>
      <c r="AD35" s="145"/>
      <c r="AE35" s="145"/>
      <c r="AF35" s="145"/>
      <c r="AG35" s="145"/>
      <c r="AH35" s="145"/>
    </row>
    <row r="36" spans="1:34" x14ac:dyDescent="0.25">
      <c r="A36" s="38"/>
      <c r="B36" s="3">
        <f t="shared" si="2"/>
        <v>2014</v>
      </c>
      <c r="C36" s="145">
        <f t="shared" si="1"/>
        <v>0</v>
      </c>
      <c r="D36" s="697"/>
      <c r="E36" s="697"/>
      <c r="F36" s="697"/>
      <c r="G36" s="697"/>
      <c r="H36" s="697"/>
      <c r="I36" s="697"/>
      <c r="J36" s="697"/>
      <c r="K36" s="697"/>
      <c r="L36" s="697"/>
      <c r="M36" s="697"/>
      <c r="N36" s="696"/>
      <c r="O36" s="696"/>
      <c r="P36" s="696"/>
      <c r="Q36" s="696">
        <f>Q14/7/2</f>
        <v>0</v>
      </c>
      <c r="R36" s="696">
        <f t="shared" si="3"/>
        <v>0</v>
      </c>
      <c r="S36" s="695">
        <f t="shared" si="3"/>
        <v>0</v>
      </c>
      <c r="T36" s="695">
        <f t="shared" si="3"/>
        <v>0</v>
      </c>
      <c r="U36" s="695">
        <f t="shared" si="3"/>
        <v>0</v>
      </c>
      <c r="V36" s="695">
        <f>V35</f>
        <v>0</v>
      </c>
      <c r="W36" s="695">
        <f>W14/7</f>
        <v>0</v>
      </c>
      <c r="X36" s="695">
        <f>X14/7/2</f>
        <v>0</v>
      </c>
      <c r="Y36" s="696"/>
      <c r="Z36" s="697"/>
      <c r="AA36" s="145"/>
      <c r="AB36" s="145"/>
      <c r="AC36" s="145"/>
      <c r="AD36" s="145"/>
      <c r="AE36" s="145"/>
      <c r="AF36" s="145"/>
      <c r="AG36" s="145"/>
      <c r="AH36" s="145"/>
    </row>
    <row r="37" spans="1:34" x14ac:dyDescent="0.25">
      <c r="A37" s="38"/>
      <c r="B37" s="3">
        <f t="shared" si="2"/>
        <v>2015</v>
      </c>
      <c r="C37" s="145">
        <f t="shared" si="1"/>
        <v>0</v>
      </c>
      <c r="D37" s="697"/>
      <c r="E37" s="697"/>
      <c r="F37" s="697"/>
      <c r="G37" s="697"/>
      <c r="H37" s="697"/>
      <c r="I37" s="697"/>
      <c r="J37" s="697"/>
      <c r="K37" s="697"/>
      <c r="L37" s="697"/>
      <c r="M37" s="697"/>
      <c r="N37" s="696"/>
      <c r="O37" s="696"/>
      <c r="P37" s="696"/>
      <c r="Q37" s="696"/>
      <c r="R37" s="696">
        <f>R14/7/2</f>
        <v>0</v>
      </c>
      <c r="S37" s="695">
        <f>S36</f>
        <v>0</v>
      </c>
      <c r="T37" s="695">
        <f>T36</f>
        <v>0</v>
      </c>
      <c r="U37" s="695">
        <f>U36</f>
        <v>0</v>
      </c>
      <c r="V37" s="695">
        <f>V36</f>
        <v>0</v>
      </c>
      <c r="W37" s="695">
        <f>W36</f>
        <v>0</v>
      </c>
      <c r="X37" s="695">
        <f>X14/7</f>
        <v>0</v>
      </c>
      <c r="Y37" s="696">
        <f>Y14/7/2</f>
        <v>0</v>
      </c>
      <c r="Z37" s="697"/>
      <c r="AA37" s="145"/>
      <c r="AB37" s="145"/>
      <c r="AC37" s="145"/>
      <c r="AD37" s="145"/>
      <c r="AE37" s="145"/>
      <c r="AF37" s="145"/>
      <c r="AG37" s="145"/>
      <c r="AH37" s="145"/>
    </row>
    <row r="38" spans="1:34" x14ac:dyDescent="0.25">
      <c r="A38" s="38"/>
      <c r="B38" s="3">
        <f t="shared" si="2"/>
        <v>2016</v>
      </c>
      <c r="C38" s="145">
        <f t="shared" si="1"/>
        <v>-41989.513571428564</v>
      </c>
      <c r="D38" s="697"/>
      <c r="E38" s="697"/>
      <c r="F38" s="697"/>
      <c r="G38" s="697"/>
      <c r="H38" s="697"/>
      <c r="I38" s="697"/>
      <c r="J38" s="697"/>
      <c r="K38" s="697"/>
      <c r="L38" s="697"/>
      <c r="M38" s="697"/>
      <c r="N38" s="696"/>
      <c r="O38" s="696"/>
      <c r="P38" s="696"/>
      <c r="Q38" s="696"/>
      <c r="R38" s="696"/>
      <c r="S38" s="695"/>
      <c r="T38" s="695"/>
      <c r="U38" s="695"/>
      <c r="V38" s="695"/>
      <c r="W38" s="695"/>
      <c r="X38" s="695"/>
      <c r="Y38" s="696"/>
      <c r="Z38" s="696">
        <f>$Z$14/7/2</f>
        <v>41989.513571428564</v>
      </c>
      <c r="AA38" s="145"/>
      <c r="AB38" s="145"/>
      <c r="AC38" s="145"/>
      <c r="AD38" s="145"/>
      <c r="AE38" s="145"/>
      <c r="AF38" s="145"/>
      <c r="AG38" s="145"/>
      <c r="AH38" s="145"/>
    </row>
    <row r="39" spans="1:34" x14ac:dyDescent="0.25">
      <c r="A39" s="38"/>
      <c r="B39" s="3">
        <f t="shared" si="2"/>
        <v>2017</v>
      </c>
      <c r="C39" s="145">
        <f t="shared" si="1"/>
        <v>-83979.027142857129</v>
      </c>
      <c r="D39" s="697"/>
      <c r="E39" s="697"/>
      <c r="F39" s="697"/>
      <c r="G39" s="697"/>
      <c r="H39" s="697"/>
      <c r="I39" s="697"/>
      <c r="J39" s="697"/>
      <c r="K39" s="697"/>
      <c r="L39" s="697"/>
      <c r="M39" s="697"/>
      <c r="N39" s="696"/>
      <c r="O39" s="696"/>
      <c r="P39" s="696"/>
      <c r="Q39" s="696"/>
      <c r="R39" s="696"/>
      <c r="S39" s="695"/>
      <c r="T39" s="695"/>
      <c r="U39" s="695"/>
      <c r="V39" s="695"/>
      <c r="W39" s="695"/>
      <c r="X39" s="695"/>
      <c r="Y39" s="696"/>
      <c r="Z39" s="696">
        <f>$Z$14/7</f>
        <v>83979.027142857129</v>
      </c>
      <c r="AA39" s="145"/>
      <c r="AB39" s="145"/>
      <c r="AC39" s="145"/>
      <c r="AD39" s="145"/>
      <c r="AE39" s="145"/>
      <c r="AF39" s="145"/>
      <c r="AG39" s="145"/>
      <c r="AH39" s="145"/>
    </row>
    <row r="40" spans="1:34" x14ac:dyDescent="0.25">
      <c r="A40" s="38"/>
      <c r="B40" s="3">
        <f t="shared" si="2"/>
        <v>2018</v>
      </c>
      <c r="C40" s="145">
        <f t="shared" si="1"/>
        <v>-83979.027142857129</v>
      </c>
      <c r="D40" s="697"/>
      <c r="E40" s="697"/>
      <c r="F40" s="697"/>
      <c r="G40" s="697"/>
      <c r="H40" s="697"/>
      <c r="I40" s="697"/>
      <c r="J40" s="697"/>
      <c r="K40" s="697"/>
      <c r="L40" s="697"/>
      <c r="M40" s="697"/>
      <c r="N40" s="696"/>
      <c r="O40" s="696"/>
      <c r="P40" s="696"/>
      <c r="Q40" s="696"/>
      <c r="R40" s="696"/>
      <c r="S40" s="695"/>
      <c r="T40" s="695"/>
      <c r="U40" s="695"/>
      <c r="V40" s="695"/>
      <c r="W40" s="695"/>
      <c r="X40" s="695"/>
      <c r="Y40" s="696"/>
      <c r="Z40" s="696">
        <f t="shared" ref="Z40:Z44" si="4">$Z$14/7</f>
        <v>83979.027142857129</v>
      </c>
      <c r="AA40" s="145"/>
      <c r="AB40" s="145"/>
      <c r="AC40" s="145"/>
      <c r="AD40" s="145"/>
      <c r="AE40" s="145"/>
      <c r="AF40" s="145"/>
      <c r="AG40" s="145"/>
      <c r="AH40" s="145"/>
    </row>
    <row r="41" spans="1:34" x14ac:dyDescent="0.25">
      <c r="A41" s="38"/>
      <c r="B41" s="3">
        <f t="shared" si="2"/>
        <v>2019</v>
      </c>
      <c r="C41" s="145">
        <f t="shared" si="1"/>
        <v>-83979.027142857129</v>
      </c>
      <c r="D41" s="697"/>
      <c r="E41" s="697"/>
      <c r="F41" s="697"/>
      <c r="G41" s="697"/>
      <c r="H41" s="697"/>
      <c r="I41" s="697"/>
      <c r="J41" s="697"/>
      <c r="K41" s="697"/>
      <c r="L41" s="697"/>
      <c r="M41" s="697"/>
      <c r="N41" s="696"/>
      <c r="O41" s="696"/>
      <c r="P41" s="696"/>
      <c r="Q41" s="696"/>
      <c r="R41" s="696"/>
      <c r="S41" s="695"/>
      <c r="T41" s="695"/>
      <c r="U41" s="695"/>
      <c r="V41" s="695"/>
      <c r="W41" s="695"/>
      <c r="X41" s="695"/>
      <c r="Y41" s="696"/>
      <c r="Z41" s="696">
        <f t="shared" si="4"/>
        <v>83979.027142857129</v>
      </c>
      <c r="AA41" s="145"/>
      <c r="AB41" s="145"/>
      <c r="AC41" s="145"/>
      <c r="AD41" s="145"/>
      <c r="AE41" s="145"/>
      <c r="AF41" s="145"/>
      <c r="AG41" s="145"/>
      <c r="AH41" s="145"/>
    </row>
    <row r="42" spans="1:34" x14ac:dyDescent="0.25">
      <c r="A42" s="38"/>
      <c r="B42" s="3">
        <f t="shared" si="2"/>
        <v>2020</v>
      </c>
      <c r="C42" s="145">
        <f t="shared" si="1"/>
        <v>-86679.052142857123</v>
      </c>
      <c r="D42" s="697"/>
      <c r="E42" s="697"/>
      <c r="F42" s="697"/>
      <c r="G42" s="697"/>
      <c r="H42" s="697"/>
      <c r="I42" s="697"/>
      <c r="J42" s="697"/>
      <c r="K42" s="697"/>
      <c r="L42" s="697"/>
      <c r="M42" s="697"/>
      <c r="N42" s="696"/>
      <c r="O42" s="696"/>
      <c r="P42" s="696"/>
      <c r="Q42" s="696"/>
      <c r="R42" s="696"/>
      <c r="S42" s="695"/>
      <c r="T42" s="695"/>
      <c r="U42" s="695"/>
      <c r="V42" s="695"/>
      <c r="W42" s="695"/>
      <c r="X42" s="695"/>
      <c r="Y42" s="696"/>
      <c r="Z42" s="696">
        <f t="shared" si="4"/>
        <v>83979.027142857129</v>
      </c>
      <c r="AA42" s="145"/>
      <c r="AB42" s="145"/>
      <c r="AC42" s="145"/>
      <c r="AD42" s="145">
        <f>$AD$14/7/2</f>
        <v>2700.0250000000001</v>
      </c>
      <c r="AE42" s="145"/>
      <c r="AF42" s="145"/>
      <c r="AG42" s="145"/>
      <c r="AH42" s="145"/>
    </row>
    <row r="43" spans="1:34" x14ac:dyDescent="0.25">
      <c r="A43" s="38"/>
      <c r="B43" s="3">
        <f t="shared" si="2"/>
        <v>2021</v>
      </c>
      <c r="C43" s="145">
        <f t="shared" si="1"/>
        <v>-89379.077142857132</v>
      </c>
      <c r="D43" s="697"/>
      <c r="E43" s="697"/>
      <c r="F43" s="697"/>
      <c r="G43" s="697"/>
      <c r="H43" s="697"/>
      <c r="I43" s="697"/>
      <c r="J43" s="697"/>
      <c r="K43" s="697"/>
      <c r="L43" s="697"/>
      <c r="M43" s="697"/>
      <c r="N43" s="696"/>
      <c r="O43" s="696"/>
      <c r="P43" s="696"/>
      <c r="Q43" s="696"/>
      <c r="R43" s="696"/>
      <c r="S43" s="695"/>
      <c r="T43" s="695"/>
      <c r="U43" s="695"/>
      <c r="V43" s="695"/>
      <c r="W43" s="695"/>
      <c r="X43" s="695"/>
      <c r="Y43" s="696"/>
      <c r="Z43" s="696">
        <f t="shared" si="4"/>
        <v>83979.027142857129</v>
      </c>
      <c r="AA43" s="145"/>
      <c r="AB43" s="145"/>
      <c r="AC43" s="145"/>
      <c r="AD43" s="145">
        <f>$AD$14/7</f>
        <v>5400.05</v>
      </c>
      <c r="AE43" s="145"/>
      <c r="AF43" s="145"/>
      <c r="AG43" s="145"/>
      <c r="AH43" s="145"/>
    </row>
    <row r="44" spans="1:34" x14ac:dyDescent="0.25">
      <c r="A44" s="38"/>
      <c r="B44" s="3">
        <f t="shared" si="2"/>
        <v>2022</v>
      </c>
      <c r="C44" s="145">
        <f t="shared" si="1"/>
        <v>-89379.077142857132</v>
      </c>
      <c r="D44" s="697"/>
      <c r="E44" s="697"/>
      <c r="F44" s="697"/>
      <c r="G44" s="697"/>
      <c r="H44" s="697"/>
      <c r="I44" s="697"/>
      <c r="J44" s="697"/>
      <c r="K44" s="697"/>
      <c r="L44" s="697"/>
      <c r="M44" s="697"/>
      <c r="N44" s="696"/>
      <c r="O44" s="696"/>
      <c r="P44" s="696"/>
      <c r="Q44" s="696"/>
      <c r="R44" s="696"/>
      <c r="S44" s="695"/>
      <c r="T44" s="695"/>
      <c r="U44" s="695"/>
      <c r="V44" s="695"/>
      <c r="W44" s="695"/>
      <c r="X44" s="695"/>
      <c r="Y44" s="696"/>
      <c r="Z44" s="696">
        <f t="shared" si="4"/>
        <v>83979.027142857129</v>
      </c>
      <c r="AA44" s="145"/>
      <c r="AB44" s="145"/>
      <c r="AC44" s="145"/>
      <c r="AD44" s="145">
        <f t="shared" ref="AD44:AD46" si="5">$AD$14/7</f>
        <v>5400.05</v>
      </c>
      <c r="AE44" s="145"/>
      <c r="AF44" s="145"/>
      <c r="AG44" s="145"/>
      <c r="AH44" s="145"/>
    </row>
    <row r="45" spans="1:34" x14ac:dyDescent="0.25">
      <c r="A45" s="38"/>
      <c r="B45" s="3">
        <f t="shared" si="2"/>
        <v>2023</v>
      </c>
      <c r="C45" s="145">
        <f t="shared" si="1"/>
        <v>-47389.563571428567</v>
      </c>
      <c r="D45" s="697"/>
      <c r="E45" s="697"/>
      <c r="F45" s="697"/>
      <c r="G45" s="697"/>
      <c r="H45" s="697"/>
      <c r="I45" s="697"/>
      <c r="J45" s="697"/>
      <c r="K45" s="697"/>
      <c r="L45" s="697"/>
      <c r="M45" s="697"/>
      <c r="N45" s="696"/>
      <c r="O45" s="696"/>
      <c r="P45" s="696"/>
      <c r="Q45" s="696"/>
      <c r="R45" s="696"/>
      <c r="S45" s="695"/>
      <c r="T45" s="695"/>
      <c r="U45" s="695"/>
      <c r="V45" s="695"/>
      <c r="W45" s="695"/>
      <c r="X45" s="695"/>
      <c r="Y45" s="696"/>
      <c r="Z45" s="696">
        <f>$Z$14/7/2</f>
        <v>41989.513571428564</v>
      </c>
      <c r="AA45" s="145"/>
      <c r="AB45" s="145"/>
      <c r="AC45" s="145"/>
      <c r="AD45" s="145">
        <f t="shared" si="5"/>
        <v>5400.05</v>
      </c>
      <c r="AE45" s="145"/>
      <c r="AF45" s="145"/>
      <c r="AG45" s="145"/>
      <c r="AH45" s="145"/>
    </row>
    <row r="46" spans="1:34" x14ac:dyDescent="0.25">
      <c r="A46" s="38"/>
      <c r="B46" s="3">
        <f t="shared" si="2"/>
        <v>2024</v>
      </c>
      <c r="C46" s="145">
        <f t="shared" si="1"/>
        <v>-5400.05</v>
      </c>
      <c r="D46" s="697"/>
      <c r="E46" s="697"/>
      <c r="F46" s="697"/>
      <c r="G46" s="697"/>
      <c r="H46" s="697"/>
      <c r="I46" s="697"/>
      <c r="J46" s="697"/>
      <c r="K46" s="697"/>
      <c r="L46" s="697"/>
      <c r="M46" s="697"/>
      <c r="N46" s="696"/>
      <c r="O46" s="696"/>
      <c r="P46" s="696"/>
      <c r="Q46" s="696"/>
      <c r="R46" s="696"/>
      <c r="S46" s="695"/>
      <c r="T46" s="695"/>
      <c r="U46" s="695"/>
      <c r="V46" s="695"/>
      <c r="W46" s="695"/>
      <c r="X46" s="695"/>
      <c r="Y46" s="696"/>
      <c r="Z46" s="696"/>
      <c r="AA46" s="145"/>
      <c r="AB46" s="145"/>
      <c r="AC46" s="145"/>
      <c r="AD46" s="145">
        <f t="shared" si="5"/>
        <v>5400.05</v>
      </c>
      <c r="AE46" s="145"/>
      <c r="AF46" s="145"/>
      <c r="AG46" s="145"/>
      <c r="AH46" s="145"/>
    </row>
    <row r="47" spans="1:34" x14ac:dyDescent="0.25">
      <c r="A47" s="38"/>
      <c r="B47" s="12"/>
      <c r="C47" s="641"/>
      <c r="D47" s="698"/>
      <c r="E47" s="698"/>
      <c r="F47" s="698"/>
      <c r="G47" s="698"/>
      <c r="H47" s="698"/>
      <c r="I47" s="698"/>
      <c r="J47" s="698"/>
      <c r="K47" s="698"/>
      <c r="L47" s="698"/>
      <c r="M47" s="698"/>
      <c r="N47" s="699"/>
      <c r="O47" s="699"/>
      <c r="P47" s="699"/>
      <c r="Q47" s="699"/>
      <c r="R47" s="699"/>
      <c r="S47" s="700"/>
      <c r="T47" s="700"/>
      <c r="U47" s="700"/>
      <c r="V47" s="700"/>
      <c r="W47" s="700"/>
      <c r="X47" s="700"/>
      <c r="Y47" s="699"/>
      <c r="Z47" s="699"/>
      <c r="AA47" s="145"/>
      <c r="AB47" s="145"/>
      <c r="AC47" s="145"/>
      <c r="AD47" s="145"/>
      <c r="AE47" s="145"/>
      <c r="AF47" s="145"/>
      <c r="AG47" s="145"/>
      <c r="AH47" s="145"/>
    </row>
    <row r="48" spans="1:34" x14ac:dyDescent="0.25">
      <c r="A48" s="38" t="s">
        <v>62</v>
      </c>
      <c r="B48" s="697">
        <f>SUM(D48:AH48)</f>
        <v>13500.125</v>
      </c>
      <c r="C48" s="700">
        <f>SUM(C16:C47)</f>
        <v>-612153.41499999992</v>
      </c>
      <c r="D48" s="697">
        <f t="shared" ref="D48:M48" si="6">-SUM(D16:D47)+D14</f>
        <v>0</v>
      </c>
      <c r="E48" s="697">
        <f t="shared" si="6"/>
        <v>0</v>
      </c>
      <c r="F48" s="697">
        <f t="shared" si="6"/>
        <v>0</v>
      </c>
      <c r="G48" s="697">
        <f t="shared" si="6"/>
        <v>0</v>
      </c>
      <c r="H48" s="697">
        <f t="shared" si="6"/>
        <v>0</v>
      </c>
      <c r="I48" s="697">
        <f t="shared" si="6"/>
        <v>0</v>
      </c>
      <c r="J48" s="697">
        <f t="shared" si="6"/>
        <v>0</v>
      </c>
      <c r="K48" s="697">
        <f t="shared" si="6"/>
        <v>0</v>
      </c>
      <c r="L48" s="697">
        <f t="shared" si="6"/>
        <v>0</v>
      </c>
      <c r="M48" s="697">
        <f t="shared" si="6"/>
        <v>0</v>
      </c>
      <c r="N48" s="701">
        <f>-SUM(N17:N47)+N14</f>
        <v>0</v>
      </c>
      <c r="O48" s="701">
        <f t="shared" ref="O48:AH48" si="7">-SUM(O17:O47)+O14</f>
        <v>0</v>
      </c>
      <c r="P48" s="701">
        <f t="shared" si="7"/>
        <v>0</v>
      </c>
      <c r="Q48" s="701">
        <f t="shared" si="7"/>
        <v>0</v>
      </c>
      <c r="R48" s="701">
        <f t="shared" si="7"/>
        <v>0</v>
      </c>
      <c r="S48" s="701">
        <f t="shared" si="7"/>
        <v>0</v>
      </c>
      <c r="T48" s="701">
        <f t="shared" si="7"/>
        <v>0</v>
      </c>
      <c r="U48" s="701">
        <f t="shared" si="7"/>
        <v>0</v>
      </c>
      <c r="V48" s="701">
        <f t="shared" si="7"/>
        <v>0</v>
      </c>
      <c r="W48" s="701">
        <f t="shared" si="7"/>
        <v>0</v>
      </c>
      <c r="X48" s="701">
        <f t="shared" si="7"/>
        <v>0</v>
      </c>
      <c r="Y48" s="701">
        <f t="shared" si="7"/>
        <v>0</v>
      </c>
      <c r="Z48" s="701">
        <f t="shared" si="7"/>
        <v>0</v>
      </c>
      <c r="AA48" s="701">
        <f t="shared" si="7"/>
        <v>0</v>
      </c>
      <c r="AB48" s="701">
        <f t="shared" si="7"/>
        <v>0</v>
      </c>
      <c r="AC48" s="701">
        <f t="shared" si="7"/>
        <v>0</v>
      </c>
      <c r="AD48" s="701">
        <f t="shared" si="7"/>
        <v>13500.125</v>
      </c>
      <c r="AE48" s="701">
        <f t="shared" si="7"/>
        <v>0</v>
      </c>
      <c r="AF48" s="701">
        <f t="shared" si="7"/>
        <v>0</v>
      </c>
      <c r="AG48" s="701">
        <f t="shared" si="7"/>
        <v>0</v>
      </c>
      <c r="AH48" s="701">
        <f t="shared" si="7"/>
        <v>0</v>
      </c>
    </row>
    <row r="49" spans="1:26" x14ac:dyDescent="0.25">
      <c r="A49" s="38"/>
      <c r="B49" s="702"/>
      <c r="C49" s="703"/>
      <c r="D49" s="704"/>
      <c r="E49" s="704"/>
      <c r="F49" s="704"/>
      <c r="G49" s="704"/>
      <c r="H49" s="704"/>
      <c r="I49" s="704"/>
      <c r="J49" s="704"/>
      <c r="K49" s="704"/>
      <c r="L49" s="704"/>
      <c r="M49" s="704"/>
      <c r="N49" s="705"/>
      <c r="O49" s="705"/>
      <c r="P49" s="705"/>
      <c r="Q49" s="705"/>
      <c r="R49" s="705"/>
      <c r="S49" s="705"/>
      <c r="T49" s="705"/>
      <c r="U49" s="705"/>
      <c r="V49" s="705"/>
      <c r="W49" s="705"/>
      <c r="X49" s="705"/>
      <c r="Y49" s="705"/>
      <c r="Z49" s="705"/>
    </row>
    <row r="50" spans="1:26" x14ac:dyDescent="0.25">
      <c r="A50" s="39" t="s">
        <v>63</v>
      </c>
      <c r="B50" s="3"/>
      <c r="C50" s="30">
        <f>+C14+C48</f>
        <v>13500.125</v>
      </c>
      <c r="D50" s="704"/>
      <c r="E50" s="704"/>
      <c r="F50" s="704"/>
      <c r="G50" s="704"/>
      <c r="H50" s="704"/>
      <c r="I50" s="704"/>
      <c r="J50" s="704"/>
      <c r="K50" s="704"/>
      <c r="L50" s="704"/>
      <c r="M50" s="704"/>
      <c r="N50" s="705"/>
      <c r="O50" s="705"/>
      <c r="P50" s="705"/>
      <c r="Q50" s="705"/>
      <c r="R50" s="705"/>
      <c r="S50" s="705"/>
      <c r="T50" s="705"/>
      <c r="U50" s="705"/>
      <c r="V50" s="705"/>
      <c r="W50" s="705"/>
      <c r="X50" s="705"/>
      <c r="Y50" s="705"/>
      <c r="Z50" s="705"/>
    </row>
    <row r="51" spans="1:26" x14ac:dyDescent="0.25">
      <c r="A51" s="3"/>
      <c r="B51" s="3"/>
      <c r="C51" s="3"/>
      <c r="D51" s="704"/>
      <c r="E51" s="704"/>
      <c r="F51" s="704"/>
      <c r="G51" s="704"/>
      <c r="H51" s="704"/>
      <c r="I51" s="704"/>
      <c r="J51" s="704"/>
      <c r="K51" s="704"/>
      <c r="L51" s="704"/>
      <c r="M51" s="704"/>
      <c r="N51" s="705"/>
      <c r="O51" s="705"/>
      <c r="P51" s="705"/>
      <c r="Q51" s="705"/>
      <c r="R51" s="705"/>
      <c r="S51" s="705"/>
      <c r="T51" s="705"/>
      <c r="U51" s="705"/>
      <c r="V51" s="705"/>
      <c r="W51" s="705"/>
      <c r="X51" s="705"/>
      <c r="Y51" s="705"/>
      <c r="Z51" s="705"/>
    </row>
    <row r="52" spans="1:26" x14ac:dyDescent="0.25">
      <c r="A52" s="3"/>
      <c r="B52" s="36"/>
      <c r="C52" s="3"/>
      <c r="D52" s="704"/>
      <c r="E52" s="704"/>
      <c r="F52" s="704"/>
      <c r="G52" s="704"/>
      <c r="H52" s="704"/>
      <c r="I52" s="704"/>
      <c r="J52" s="704"/>
      <c r="K52" s="704"/>
      <c r="L52" s="704"/>
      <c r="M52" s="704"/>
      <c r="N52" s="704"/>
      <c r="O52" s="704"/>
      <c r="P52" s="704"/>
      <c r="Q52" s="704"/>
      <c r="R52" s="704"/>
      <c r="S52" s="704"/>
      <c r="T52" s="704"/>
      <c r="U52" s="704"/>
      <c r="V52" s="704"/>
      <c r="W52" s="704"/>
      <c r="X52" s="704"/>
      <c r="Y52" s="704"/>
      <c r="Z52" s="704"/>
    </row>
    <row r="53" spans="1:26" x14ac:dyDescent="0.25">
      <c r="A53" s="3"/>
      <c r="B53" s="3"/>
      <c r="C53" s="3"/>
      <c r="E53" s="704"/>
      <c r="F53" s="706"/>
      <c r="G53" s="706"/>
      <c r="H53" s="706"/>
      <c r="I53" s="706"/>
      <c r="J53" s="706"/>
      <c r="K53" s="706"/>
      <c r="L53" s="706"/>
      <c r="M53" s="706"/>
      <c r="N53" s="704">
        <f>SUM(E32:E53)</f>
        <v>0</v>
      </c>
      <c r="O53" s="706"/>
      <c r="P53" s="706"/>
      <c r="Q53" s="706"/>
      <c r="R53" s="706"/>
      <c r="S53" s="706"/>
    </row>
    <row r="54" spans="1:26" x14ac:dyDescent="0.25">
      <c r="B54" s="3"/>
      <c r="C54" s="3"/>
      <c r="E54" s="706"/>
      <c r="F54" s="706"/>
      <c r="G54" s="706"/>
      <c r="H54" s="706"/>
      <c r="I54" s="706"/>
      <c r="J54" s="706"/>
      <c r="K54" s="706"/>
      <c r="L54" s="706"/>
      <c r="M54" s="706"/>
      <c r="N54" s="706"/>
      <c r="O54" s="706"/>
      <c r="P54" s="706"/>
      <c r="Q54" s="706"/>
      <c r="R54" s="706"/>
      <c r="S54" s="706"/>
    </row>
    <row r="55" spans="1:26" x14ac:dyDescent="0.25">
      <c r="E55" s="706"/>
      <c r="F55" s="706"/>
      <c r="G55" s="706"/>
      <c r="H55" s="706"/>
      <c r="I55" s="706"/>
      <c r="J55" s="706"/>
      <c r="K55" s="706"/>
      <c r="L55" s="706"/>
      <c r="M55" s="706"/>
      <c r="N55" s="706"/>
      <c r="O55" s="706"/>
      <c r="P55" s="706"/>
      <c r="Q55" s="706"/>
      <c r="R55" s="706"/>
      <c r="S55" s="706"/>
    </row>
    <row r="56" spans="1:26" x14ac:dyDescent="0.25">
      <c r="E56" s="706"/>
      <c r="F56" s="706"/>
      <c r="G56" s="706"/>
      <c r="H56" s="706"/>
      <c r="I56" s="706"/>
      <c r="J56" s="706"/>
      <c r="K56" s="706"/>
      <c r="L56" s="706"/>
      <c r="M56" s="706"/>
      <c r="N56" s="706"/>
      <c r="O56" s="706"/>
      <c r="P56" s="706"/>
      <c r="Q56" s="706"/>
      <c r="R56" s="706"/>
      <c r="S56" s="706"/>
    </row>
    <row r="57" spans="1:26" x14ac:dyDescent="0.25">
      <c r="E57" s="706"/>
      <c r="F57" s="706"/>
      <c r="G57" s="706"/>
      <c r="H57" s="706"/>
      <c r="I57" s="706"/>
      <c r="J57" s="706"/>
      <c r="K57" s="706"/>
      <c r="L57" s="706"/>
      <c r="M57" s="706"/>
      <c r="N57" s="706"/>
      <c r="O57" s="706"/>
      <c r="P57" s="706"/>
      <c r="Q57" s="706"/>
      <c r="R57" s="706"/>
      <c r="S57" s="706"/>
    </row>
    <row r="58" spans="1:26" x14ac:dyDescent="0.25">
      <c r="E58" s="706"/>
      <c r="F58" s="706"/>
      <c r="G58" s="706"/>
      <c r="H58" s="706"/>
      <c r="I58" s="706"/>
      <c r="J58" s="706"/>
      <c r="K58" s="706"/>
      <c r="L58" s="706"/>
      <c r="M58" s="706"/>
      <c r="N58" s="706"/>
      <c r="O58" s="706"/>
      <c r="P58" s="706"/>
      <c r="Q58" s="706"/>
      <c r="R58" s="706"/>
      <c r="S58" s="706"/>
    </row>
    <row r="59" spans="1:26" x14ac:dyDescent="0.25">
      <c r="E59" s="706"/>
      <c r="F59" s="706"/>
      <c r="G59" s="706"/>
      <c r="H59" s="706"/>
      <c r="I59" s="706"/>
      <c r="J59" s="706"/>
      <c r="K59" s="706"/>
      <c r="L59" s="706"/>
      <c r="M59" s="706"/>
      <c r="N59" s="706"/>
      <c r="O59" s="706"/>
      <c r="P59" s="706"/>
      <c r="Q59" s="706"/>
      <c r="R59" s="706"/>
      <c r="S59" s="706"/>
    </row>
    <row r="60" spans="1:26" x14ac:dyDescent="0.25">
      <c r="E60" s="706"/>
      <c r="F60" s="706"/>
      <c r="G60" s="706"/>
      <c r="H60" s="706"/>
      <c r="I60" s="706"/>
      <c r="J60" s="706"/>
      <c r="K60" s="706"/>
      <c r="L60" s="706"/>
      <c r="M60" s="706"/>
      <c r="N60" s="706"/>
      <c r="O60" s="706"/>
      <c r="P60" s="706"/>
      <c r="Q60" s="706"/>
      <c r="R60" s="706"/>
      <c r="S60" s="706"/>
    </row>
    <row r="61" spans="1:26" x14ac:dyDescent="0.25">
      <c r="E61" s="706"/>
      <c r="F61" s="706"/>
      <c r="G61" s="706"/>
      <c r="H61" s="706"/>
      <c r="I61" s="706"/>
      <c r="J61" s="706"/>
      <c r="K61" s="706"/>
      <c r="L61" s="706"/>
      <c r="M61" s="706"/>
      <c r="N61" s="706"/>
      <c r="O61" s="706"/>
      <c r="P61" s="706"/>
      <c r="Q61" s="706"/>
      <c r="R61" s="706"/>
      <c r="S61" s="706"/>
    </row>
    <row r="62" spans="1:26" x14ac:dyDescent="0.25">
      <c r="E62" s="706"/>
      <c r="F62" s="706"/>
      <c r="G62" s="706"/>
      <c r="H62" s="706"/>
      <c r="I62" s="706"/>
      <c r="J62" s="706"/>
      <c r="K62" s="706"/>
      <c r="L62" s="706"/>
      <c r="M62" s="706"/>
      <c r="N62" s="706"/>
      <c r="O62" s="706"/>
      <c r="P62" s="706"/>
      <c r="Q62" s="706"/>
      <c r="R62" s="706"/>
      <c r="S62" s="706"/>
    </row>
    <row r="63" spans="1:26" x14ac:dyDescent="0.25">
      <c r="E63" s="706"/>
      <c r="F63" s="706"/>
      <c r="G63" s="706"/>
      <c r="H63" s="706"/>
      <c r="I63" s="706"/>
      <c r="J63" s="706"/>
      <c r="K63" s="706"/>
      <c r="L63" s="706"/>
      <c r="M63" s="706"/>
      <c r="N63" s="706"/>
      <c r="O63" s="706"/>
      <c r="P63" s="706"/>
      <c r="Q63" s="706"/>
      <c r="R63" s="706"/>
      <c r="S63" s="706"/>
    </row>
    <row r="64" spans="1:26" x14ac:dyDescent="0.25">
      <c r="E64" s="706"/>
      <c r="F64" s="706"/>
      <c r="G64" s="706"/>
      <c r="H64" s="706"/>
      <c r="I64" s="706"/>
      <c r="J64" s="706"/>
      <c r="K64" s="706"/>
      <c r="L64" s="706"/>
      <c r="M64" s="706"/>
      <c r="N64" s="706"/>
      <c r="O64" s="706"/>
      <c r="P64" s="706"/>
      <c r="Q64" s="706"/>
      <c r="R64" s="706"/>
      <c r="S64" s="706"/>
    </row>
  </sheetData>
  <pageMargins left="0.7" right="0.7" top="0.75" bottom="0.75" header="0.3" footer="0.3"/>
  <pageSetup scale="68" orientation="landscape" horizontalDpi="4294967294" verticalDpi="4294967294" r:id="rId1"/>
  <headerFooter>
    <oddFooter>&amp;Z&amp;F&amp;RPage &amp;P</oddFooter>
  </headerFooter>
</worksheet>
</file>

<file path=xl/worksheets/sheet1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900-000000000000}">
  <sheetPr codeName="Sheet169">
    <tabColor theme="6" tint="-0.249977111117893"/>
    <pageSetUpPr fitToPage="1"/>
  </sheetPr>
  <dimension ref="A1:AE62"/>
  <sheetViews>
    <sheetView workbookViewId="0"/>
  </sheetViews>
  <sheetFormatPr defaultColWidth="8.85546875" defaultRowHeight="15" x14ac:dyDescent="0.25"/>
  <cols>
    <col min="1" max="1" width="20.85546875" customWidth="1"/>
    <col min="2" max="2" width="8.7109375" customWidth="1"/>
    <col min="3" max="3" width="12.85546875" customWidth="1"/>
    <col min="4" max="12" width="7.42578125" hidden="1" customWidth="1"/>
    <col min="13" max="13" width="7.5703125" hidden="1" customWidth="1"/>
    <col min="14" max="25" width="10.42578125" customWidth="1"/>
  </cols>
  <sheetData>
    <row r="1" spans="1:31" x14ac:dyDescent="0.25">
      <c r="A1" s="11" t="s">
        <v>10</v>
      </c>
      <c r="O1" t="s">
        <v>647</v>
      </c>
    </row>
    <row r="2" spans="1:31" x14ac:dyDescent="0.25">
      <c r="A2" s="9" t="s">
        <v>438</v>
      </c>
    </row>
    <row r="3" spans="1:31" x14ac:dyDescent="0.25">
      <c r="A3" s="9" t="s">
        <v>1016</v>
      </c>
    </row>
    <row r="4" spans="1:31" x14ac:dyDescent="0.25">
      <c r="R4" s="40" t="s">
        <v>4</v>
      </c>
      <c r="S4" s="41"/>
      <c r="T4" s="40" t="s">
        <v>8</v>
      </c>
    </row>
    <row r="5" spans="1:31" x14ac:dyDescent="0.25">
      <c r="A5" s="10" t="s">
        <v>9</v>
      </c>
      <c r="B5" s="12" t="s">
        <v>64</v>
      </c>
      <c r="C5" s="12" t="s">
        <v>12</v>
      </c>
      <c r="R5" s="42" t="s">
        <v>2</v>
      </c>
      <c r="S5" s="42" t="s">
        <v>60</v>
      </c>
      <c r="T5" s="42" t="s">
        <v>7</v>
      </c>
    </row>
    <row r="6" spans="1:31" x14ac:dyDescent="0.25">
      <c r="B6" s="3"/>
      <c r="R6" s="3"/>
    </row>
    <row r="7" spans="1:31" x14ac:dyDescent="0.25">
      <c r="A7" s="213" t="s">
        <v>1055</v>
      </c>
      <c r="B7" s="212">
        <v>851</v>
      </c>
      <c r="C7" s="214" t="s">
        <v>1008</v>
      </c>
      <c r="D7" s="293"/>
      <c r="E7" s="293"/>
      <c r="F7" s="293"/>
      <c r="G7" s="293"/>
      <c r="H7" s="293"/>
      <c r="I7" s="293"/>
      <c r="J7" s="293"/>
      <c r="K7" s="293"/>
      <c r="L7" s="293"/>
      <c r="M7" s="293"/>
      <c r="N7" s="293"/>
      <c r="O7" s="294"/>
      <c r="P7" s="6"/>
      <c r="Q7" s="6"/>
      <c r="R7" s="13">
        <f>+C14</f>
        <v>17291</v>
      </c>
      <c r="S7" s="13">
        <f>+-C46</f>
        <v>17291</v>
      </c>
      <c r="T7" s="13">
        <f>+R7-S7</f>
        <v>0</v>
      </c>
    </row>
    <row r="8" spans="1:31" x14ac:dyDescent="0.25">
      <c r="A8" s="213"/>
      <c r="B8" s="3"/>
      <c r="C8" t="s">
        <v>1056</v>
      </c>
      <c r="D8" s="293"/>
      <c r="E8" s="293"/>
      <c r="F8" s="293"/>
      <c r="G8" s="293"/>
      <c r="H8" s="293"/>
      <c r="I8" s="293"/>
      <c r="J8" s="293"/>
      <c r="K8" s="293"/>
      <c r="L8" s="293"/>
      <c r="M8" s="293"/>
      <c r="N8" s="293"/>
      <c r="O8" s="294"/>
      <c r="P8" s="6"/>
      <c r="Q8" s="6"/>
    </row>
    <row r="9" spans="1:31" x14ac:dyDescent="0.25">
      <c r="A9" s="2"/>
      <c r="B9" s="3"/>
      <c r="D9" s="293"/>
      <c r="E9" s="293"/>
      <c r="F9" s="293"/>
      <c r="G9" s="293"/>
      <c r="H9" s="293"/>
      <c r="I9" s="293"/>
      <c r="J9" s="293"/>
      <c r="K9" s="293"/>
      <c r="L9" s="293"/>
      <c r="M9" s="293"/>
      <c r="N9" s="293"/>
      <c r="O9" s="294"/>
      <c r="P9" s="6"/>
      <c r="Q9" s="6"/>
    </row>
    <row r="10" spans="1:31" x14ac:dyDescent="0.25">
      <c r="B10" s="3"/>
    </row>
    <row r="11" spans="1:31" x14ac:dyDescent="0.25">
      <c r="A11" s="2" t="s">
        <v>66</v>
      </c>
      <c r="B11" s="212"/>
      <c r="C11" s="214"/>
    </row>
    <row r="12" spans="1:31" x14ac:dyDescent="0.25">
      <c r="B12" s="28"/>
      <c r="C12" s="2"/>
    </row>
    <row r="13" spans="1:31" x14ac:dyDescent="0.25">
      <c r="A13" s="9" t="s">
        <v>5</v>
      </c>
      <c r="C13" s="31" t="s">
        <v>3</v>
      </c>
      <c r="D13" s="32">
        <v>1994</v>
      </c>
      <c r="E13" s="32">
        <v>1995</v>
      </c>
      <c r="F13" s="32">
        <v>1996</v>
      </c>
      <c r="G13" s="32">
        <v>1997</v>
      </c>
      <c r="H13" s="32">
        <v>1998</v>
      </c>
      <c r="I13" s="32">
        <v>1999</v>
      </c>
      <c r="J13" s="32">
        <v>2000</v>
      </c>
      <c r="K13" s="32">
        <v>2001</v>
      </c>
      <c r="L13" s="32">
        <v>2002</v>
      </c>
      <c r="M13" s="32">
        <v>2003</v>
      </c>
      <c r="N13" s="32">
        <v>2004</v>
      </c>
      <c r="O13" s="32">
        <v>2005</v>
      </c>
      <c r="P13" s="32">
        <v>2006</v>
      </c>
      <c r="Q13" s="32">
        <v>2007</v>
      </c>
      <c r="R13" s="32">
        <v>2008</v>
      </c>
      <c r="S13" s="32">
        <v>2009</v>
      </c>
      <c r="T13" s="32">
        <v>2010</v>
      </c>
      <c r="U13" s="32">
        <v>2011</v>
      </c>
      <c r="V13" s="32">
        <v>2012</v>
      </c>
      <c r="W13" s="32">
        <v>2013</v>
      </c>
      <c r="X13" s="32">
        <v>2014</v>
      </c>
      <c r="Y13" s="328">
        <v>2015</v>
      </c>
      <c r="Z13" s="32">
        <v>2016</v>
      </c>
      <c r="AA13" s="328">
        <v>2017</v>
      </c>
      <c r="AB13" s="32">
        <v>2018</v>
      </c>
      <c r="AC13" s="328">
        <v>2019</v>
      </c>
      <c r="AD13" s="328">
        <v>2020</v>
      </c>
      <c r="AE13" s="328">
        <v>2021</v>
      </c>
    </row>
    <row r="14" spans="1:31" x14ac:dyDescent="0.25">
      <c r="A14" s="9" t="s">
        <v>73</v>
      </c>
      <c r="C14" s="295">
        <f>SUM(D14:Y14)</f>
        <v>17291</v>
      </c>
      <c r="D14" s="233">
        <v>0</v>
      </c>
      <c r="E14" s="233">
        <v>0</v>
      </c>
      <c r="F14" s="233">
        <v>0</v>
      </c>
      <c r="G14" s="233">
        <v>0</v>
      </c>
      <c r="H14" s="233">
        <v>0</v>
      </c>
      <c r="I14" s="233">
        <v>0</v>
      </c>
      <c r="J14" s="233">
        <v>0</v>
      </c>
      <c r="K14" s="233">
        <v>0</v>
      </c>
      <c r="L14" s="233">
        <v>0</v>
      </c>
      <c r="M14" s="233">
        <v>0</v>
      </c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7">
        <v>17291</v>
      </c>
    </row>
    <row r="15" spans="1:31" x14ac:dyDescent="0.25">
      <c r="A15" s="34"/>
      <c r="B15" s="2"/>
      <c r="C15" s="2"/>
      <c r="S15" s="233"/>
      <c r="T15" s="233"/>
      <c r="U15" s="233"/>
      <c r="V15" s="233"/>
      <c r="W15" s="233"/>
      <c r="X15" s="233"/>
    </row>
    <row r="16" spans="1:31" x14ac:dyDescent="0.25">
      <c r="A16" s="9" t="s">
        <v>6</v>
      </c>
      <c r="B16" s="3">
        <v>1994</v>
      </c>
      <c r="C16" s="13">
        <f>-SUM(D16:Y16)</f>
        <v>0</v>
      </c>
      <c r="D16" s="297">
        <f>+D$14/7/2</f>
        <v>0</v>
      </c>
      <c r="E16" s="297"/>
      <c r="F16" s="297"/>
      <c r="G16" s="297"/>
      <c r="H16" s="297"/>
      <c r="I16" s="297"/>
      <c r="J16" s="297"/>
      <c r="K16" s="297"/>
      <c r="L16" s="297"/>
      <c r="M16" s="297"/>
      <c r="N16" s="297"/>
      <c r="O16" s="297"/>
      <c r="P16" s="297"/>
      <c r="Q16" s="297"/>
      <c r="R16" s="297"/>
      <c r="S16" s="233"/>
      <c r="T16" s="233"/>
      <c r="U16" s="233"/>
      <c r="V16" s="233"/>
      <c r="W16" s="233"/>
      <c r="X16" s="233"/>
      <c r="Y16" s="297"/>
      <c r="Z16" s="297"/>
    </row>
    <row r="17" spans="1:26" x14ac:dyDescent="0.25">
      <c r="B17" s="3">
        <v>1995</v>
      </c>
      <c r="C17" s="13">
        <f t="shared" ref="C17:C38" si="0">-SUM(D17:Y17)</f>
        <v>0</v>
      </c>
      <c r="D17" s="297">
        <f>+D$14/7</f>
        <v>0</v>
      </c>
      <c r="E17" s="297">
        <f>+E$14/7/2</f>
        <v>0</v>
      </c>
      <c r="F17" s="297"/>
      <c r="G17" s="297"/>
      <c r="H17" s="297"/>
      <c r="I17" s="297"/>
      <c r="J17" s="297"/>
      <c r="K17" s="297"/>
      <c r="L17" s="297"/>
      <c r="M17" s="297"/>
      <c r="N17" s="297"/>
      <c r="O17" s="297"/>
      <c r="P17" s="297"/>
      <c r="Q17" s="297"/>
      <c r="R17" s="297"/>
      <c r="S17" s="233"/>
      <c r="T17" s="233"/>
      <c r="U17" s="233"/>
      <c r="V17" s="233"/>
      <c r="W17" s="233"/>
      <c r="X17" s="233"/>
      <c r="Y17" s="297"/>
      <c r="Z17" s="297"/>
    </row>
    <row r="18" spans="1:26" x14ac:dyDescent="0.25">
      <c r="B18" s="3">
        <v>1996</v>
      </c>
      <c r="C18" s="13">
        <f t="shared" si="0"/>
        <v>0</v>
      </c>
      <c r="D18" s="297">
        <f>+D17</f>
        <v>0</v>
      </c>
      <c r="E18" s="297">
        <f>+E$14/7</f>
        <v>0</v>
      </c>
      <c r="F18" s="297">
        <f>+F$14/7/2</f>
        <v>0</v>
      </c>
      <c r="G18" s="297"/>
      <c r="H18" s="297"/>
      <c r="I18" s="297"/>
      <c r="J18" s="297"/>
      <c r="K18" s="297"/>
      <c r="L18" s="297"/>
      <c r="M18" s="297"/>
      <c r="N18" s="297"/>
      <c r="O18" s="297"/>
      <c r="P18" s="297"/>
      <c r="Q18" s="297"/>
      <c r="R18" s="297"/>
      <c r="S18" s="233"/>
      <c r="T18" s="233"/>
      <c r="U18" s="233"/>
      <c r="V18" s="233"/>
      <c r="W18" s="233"/>
      <c r="X18" s="233"/>
      <c r="Y18" s="297"/>
      <c r="Z18" s="297"/>
    </row>
    <row r="19" spans="1:26" x14ac:dyDescent="0.25">
      <c r="B19" s="3">
        <v>1997</v>
      </c>
      <c r="C19" s="13">
        <f t="shared" si="0"/>
        <v>0</v>
      </c>
      <c r="D19" s="297">
        <f>+D18</f>
        <v>0</v>
      </c>
      <c r="E19" s="297">
        <f>+E18</f>
        <v>0</v>
      </c>
      <c r="F19" s="297">
        <f>+F$14/7</f>
        <v>0</v>
      </c>
      <c r="G19" s="297">
        <f>+G$14/7/2</f>
        <v>0</v>
      </c>
      <c r="H19" s="297"/>
      <c r="I19" s="297"/>
      <c r="J19" s="297"/>
      <c r="K19" s="297"/>
      <c r="L19" s="297"/>
      <c r="M19" s="297"/>
      <c r="N19" s="297"/>
      <c r="O19" s="297"/>
      <c r="P19" s="297"/>
      <c r="Q19" s="297"/>
      <c r="R19" s="297"/>
      <c r="S19" s="233"/>
      <c r="T19" s="233"/>
      <c r="U19" s="233"/>
      <c r="V19" s="233"/>
      <c r="W19" s="233"/>
      <c r="X19" s="233"/>
      <c r="Y19" s="297"/>
      <c r="Z19" s="297"/>
    </row>
    <row r="20" spans="1:26" x14ac:dyDescent="0.25">
      <c r="B20" s="3">
        <v>1998</v>
      </c>
      <c r="C20" s="13">
        <f t="shared" si="0"/>
        <v>0</v>
      </c>
      <c r="D20" s="297">
        <f>+D19</f>
        <v>0</v>
      </c>
      <c r="E20" s="297">
        <f>+E19</f>
        <v>0</v>
      </c>
      <c r="F20" s="297">
        <f>+F19</f>
        <v>0</v>
      </c>
      <c r="G20" s="297">
        <f>+G$14/7</f>
        <v>0</v>
      </c>
      <c r="H20" s="297">
        <f>+H$14/7/2</f>
        <v>0</v>
      </c>
      <c r="I20" s="297"/>
      <c r="J20" s="297"/>
      <c r="K20" s="297"/>
      <c r="L20" s="297"/>
      <c r="M20" s="297"/>
      <c r="N20" s="297"/>
      <c r="O20" s="297"/>
      <c r="P20" s="297"/>
      <c r="Q20" s="297"/>
      <c r="R20" s="297"/>
      <c r="S20" s="233"/>
      <c r="T20" s="233"/>
      <c r="U20" s="233"/>
      <c r="V20" s="233"/>
      <c r="W20" s="233"/>
      <c r="X20" s="233"/>
      <c r="Y20" s="297"/>
      <c r="Z20" s="297"/>
    </row>
    <row r="21" spans="1:26" x14ac:dyDescent="0.25">
      <c r="B21" s="3">
        <v>1999</v>
      </c>
      <c r="C21" s="13">
        <f t="shared" si="0"/>
        <v>0</v>
      </c>
      <c r="D21" s="297">
        <f>+D20</f>
        <v>0</v>
      </c>
      <c r="E21" s="297">
        <f>+E20</f>
        <v>0</v>
      </c>
      <c r="F21" s="297">
        <f>+F20</f>
        <v>0</v>
      </c>
      <c r="G21" s="297">
        <f>+G20</f>
        <v>0</v>
      </c>
      <c r="H21" s="297">
        <f>+H$14/7</f>
        <v>0</v>
      </c>
      <c r="I21" s="297">
        <f>+I$14/7/2</f>
        <v>0</v>
      </c>
      <c r="J21" s="297"/>
      <c r="K21" s="297"/>
      <c r="L21" s="297"/>
      <c r="M21" s="297"/>
      <c r="N21" s="297"/>
      <c r="O21" s="297"/>
      <c r="P21" s="297"/>
      <c r="Q21" s="297"/>
      <c r="R21" s="297"/>
      <c r="S21" s="233"/>
      <c r="T21" s="233"/>
      <c r="U21" s="233"/>
      <c r="V21" s="233"/>
      <c r="W21" s="233"/>
      <c r="X21" s="233"/>
      <c r="Y21" s="297"/>
      <c r="Z21" s="297"/>
    </row>
    <row r="22" spans="1:26" x14ac:dyDescent="0.25">
      <c r="B22" s="3">
        <v>2000</v>
      </c>
      <c r="C22" s="13">
        <f t="shared" si="0"/>
        <v>0</v>
      </c>
      <c r="D22" s="297">
        <f>+D21</f>
        <v>0</v>
      </c>
      <c r="E22" s="297">
        <f>+E21</f>
        <v>0</v>
      </c>
      <c r="F22" s="297">
        <f>+F21</f>
        <v>0</v>
      </c>
      <c r="G22" s="297">
        <f>+G21</f>
        <v>0</v>
      </c>
      <c r="H22" s="297">
        <f>+H21</f>
        <v>0</v>
      </c>
      <c r="I22" s="297">
        <f>+I$14/7</f>
        <v>0</v>
      </c>
      <c r="J22" s="297">
        <f>+J$14/7/2</f>
        <v>0</v>
      </c>
      <c r="K22" s="297"/>
      <c r="L22" s="297"/>
      <c r="M22" s="297"/>
      <c r="N22" s="297"/>
      <c r="O22" s="297"/>
      <c r="P22" s="297"/>
      <c r="Q22" s="297"/>
      <c r="R22" s="297"/>
      <c r="S22" s="233"/>
      <c r="T22" s="233"/>
      <c r="U22" s="233"/>
      <c r="V22" s="233"/>
      <c r="W22" s="233"/>
      <c r="X22" s="233"/>
      <c r="Y22" s="297"/>
      <c r="Z22" s="297"/>
    </row>
    <row r="23" spans="1:26" x14ac:dyDescent="0.25">
      <c r="B23" s="3">
        <v>2001</v>
      </c>
      <c r="C23" s="13">
        <f t="shared" si="0"/>
        <v>0</v>
      </c>
      <c r="D23" s="297">
        <f>+D$14/7/2</f>
        <v>0</v>
      </c>
      <c r="E23" s="297">
        <f>+E22</f>
        <v>0</v>
      </c>
      <c r="F23" s="297">
        <f>+F22</f>
        <v>0</v>
      </c>
      <c r="G23" s="297">
        <f>+G22</f>
        <v>0</v>
      </c>
      <c r="H23" s="297">
        <f>+H22</f>
        <v>0</v>
      </c>
      <c r="I23" s="297">
        <f>+I22</f>
        <v>0</v>
      </c>
      <c r="J23" s="297">
        <f>+J$14/7</f>
        <v>0</v>
      </c>
      <c r="K23" s="297">
        <f>+K$14/7/2</f>
        <v>0</v>
      </c>
      <c r="L23" s="297"/>
      <c r="M23" s="297"/>
      <c r="N23" s="297"/>
      <c r="O23" s="297"/>
      <c r="P23" s="297"/>
      <c r="Q23" s="297"/>
      <c r="R23" s="297"/>
      <c r="S23" s="233"/>
      <c r="T23" s="233"/>
      <c r="U23" s="233"/>
      <c r="V23" s="233"/>
      <c r="W23" s="233"/>
      <c r="X23" s="233"/>
      <c r="Y23" s="297"/>
      <c r="Z23" s="297"/>
    </row>
    <row r="24" spans="1:26" x14ac:dyDescent="0.25">
      <c r="B24" s="3">
        <v>2002</v>
      </c>
      <c r="C24" s="13">
        <f t="shared" si="0"/>
        <v>0</v>
      </c>
      <c r="D24" s="297"/>
      <c r="E24" s="297">
        <f>+E$14/7/2</f>
        <v>0</v>
      </c>
      <c r="F24" s="297">
        <f>+F23</f>
        <v>0</v>
      </c>
      <c r="G24" s="297">
        <f>+G23</f>
        <v>0</v>
      </c>
      <c r="H24" s="297">
        <f>+H23</f>
        <v>0</v>
      </c>
      <c r="I24" s="297">
        <f>+I23</f>
        <v>0</v>
      </c>
      <c r="J24" s="297">
        <f>+J23</f>
        <v>0</v>
      </c>
      <c r="K24" s="297">
        <f>+K$14/7</f>
        <v>0</v>
      </c>
      <c r="L24" s="297">
        <f>+L$14/7/2</f>
        <v>0</v>
      </c>
      <c r="M24" s="297"/>
      <c r="N24" s="297"/>
      <c r="O24" s="297"/>
      <c r="P24" s="297"/>
      <c r="Q24" s="297"/>
      <c r="R24" s="297"/>
      <c r="S24" s="233"/>
      <c r="T24" s="233"/>
      <c r="U24" s="233"/>
      <c r="V24" s="233"/>
      <c r="W24" s="233"/>
      <c r="X24" s="233"/>
      <c r="Y24" s="297"/>
      <c r="Z24" s="297"/>
    </row>
    <row r="25" spans="1:26" x14ac:dyDescent="0.25">
      <c r="B25" s="3">
        <v>2003</v>
      </c>
      <c r="C25" s="13">
        <f t="shared" si="0"/>
        <v>0</v>
      </c>
      <c r="D25" s="297"/>
      <c r="E25" s="297"/>
      <c r="F25" s="297">
        <f>+F$14/7/2</f>
        <v>0</v>
      </c>
      <c r="G25" s="297">
        <f>+G24</f>
        <v>0</v>
      </c>
      <c r="H25" s="297">
        <f>+H24</f>
        <v>0</v>
      </c>
      <c r="I25" s="297">
        <f>+I24</f>
        <v>0</v>
      </c>
      <c r="J25" s="297">
        <f>+J24</f>
        <v>0</v>
      </c>
      <c r="K25" s="297">
        <f>+K24</f>
        <v>0</v>
      </c>
      <c r="L25" s="297">
        <f>+L$14/7</f>
        <v>0</v>
      </c>
      <c r="M25" s="297">
        <f>+M$14/7/2</f>
        <v>0</v>
      </c>
      <c r="N25" s="297"/>
      <c r="O25" s="297"/>
      <c r="P25" s="297"/>
      <c r="Q25" s="297"/>
      <c r="R25" s="297"/>
      <c r="S25" s="233"/>
      <c r="T25" s="233"/>
      <c r="U25" s="233"/>
      <c r="V25" s="233"/>
      <c r="W25" s="233"/>
      <c r="X25" s="233"/>
      <c r="Y25" s="297"/>
      <c r="Z25" s="297"/>
    </row>
    <row r="26" spans="1:26" x14ac:dyDescent="0.25">
      <c r="B26" s="3">
        <v>2004</v>
      </c>
      <c r="C26" s="13">
        <f t="shared" si="0"/>
        <v>0</v>
      </c>
      <c r="D26" s="297"/>
      <c r="E26" s="297"/>
      <c r="F26" s="297"/>
      <c r="G26" s="297">
        <f>+G$14/7/2</f>
        <v>0</v>
      </c>
      <c r="H26" s="297">
        <f>+H25</f>
        <v>0</v>
      </c>
      <c r="I26" s="297">
        <f>+I25</f>
        <v>0</v>
      </c>
      <c r="J26" s="297">
        <f>+J25</f>
        <v>0</v>
      </c>
      <c r="K26" s="297">
        <f>+K25</f>
        <v>0</v>
      </c>
      <c r="L26" s="297">
        <f>+L25</f>
        <v>0</v>
      </c>
      <c r="M26" s="297">
        <f>+M$14/7</f>
        <v>0</v>
      </c>
      <c r="N26" s="7">
        <f>+N$14/7/2</f>
        <v>0</v>
      </c>
      <c r="O26" s="7"/>
      <c r="P26" s="7"/>
      <c r="Q26" s="7"/>
      <c r="R26" s="7"/>
      <c r="S26" s="43"/>
      <c r="T26" s="43"/>
      <c r="U26" s="43"/>
      <c r="V26" s="43"/>
      <c r="W26" s="43"/>
      <c r="X26" s="43"/>
      <c r="Y26" s="7"/>
      <c r="Z26" s="297"/>
    </row>
    <row r="27" spans="1:26" x14ac:dyDescent="0.25">
      <c r="B27" s="3">
        <v>2005</v>
      </c>
      <c r="C27" s="13">
        <f t="shared" si="0"/>
        <v>0</v>
      </c>
      <c r="D27" s="297"/>
      <c r="E27" s="297"/>
      <c r="F27" s="297"/>
      <c r="G27" s="297"/>
      <c r="H27" s="297">
        <f>+H$14/7/2</f>
        <v>0</v>
      </c>
      <c r="I27" s="297">
        <f>+I26</f>
        <v>0</v>
      </c>
      <c r="J27" s="297">
        <f>+J26</f>
        <v>0</v>
      </c>
      <c r="K27" s="297">
        <f>+K26</f>
        <v>0</v>
      </c>
      <c r="L27" s="297">
        <f>+L26</f>
        <v>0</v>
      </c>
      <c r="M27" s="297">
        <f>+M26</f>
        <v>0</v>
      </c>
      <c r="N27" s="7">
        <f>+N$14/7</f>
        <v>0</v>
      </c>
      <c r="O27" s="7">
        <f>+O$14/7/2</f>
        <v>0</v>
      </c>
      <c r="P27" s="7"/>
      <c r="Q27" s="7"/>
      <c r="R27" s="7"/>
      <c r="S27" s="43"/>
      <c r="T27" s="43"/>
      <c r="U27" s="43"/>
      <c r="V27" s="43"/>
      <c r="W27" s="43"/>
      <c r="X27" s="43"/>
      <c r="Y27" s="7"/>
      <c r="Z27" s="297"/>
    </row>
    <row r="28" spans="1:26" x14ac:dyDescent="0.25">
      <c r="B28" s="3">
        <v>2006</v>
      </c>
      <c r="C28" s="13">
        <f t="shared" si="0"/>
        <v>0</v>
      </c>
      <c r="D28" s="297"/>
      <c r="E28" s="297"/>
      <c r="F28" s="297"/>
      <c r="G28" s="297"/>
      <c r="H28" s="297"/>
      <c r="I28" s="297">
        <f>+I$14/7/2</f>
        <v>0</v>
      </c>
      <c r="J28" s="297">
        <f>+J27</f>
        <v>0</v>
      </c>
      <c r="K28" s="297">
        <f>+K27</f>
        <v>0</v>
      </c>
      <c r="L28" s="297">
        <f>+L27</f>
        <v>0</v>
      </c>
      <c r="M28" s="297">
        <f>+M27</f>
        <v>0</v>
      </c>
      <c r="N28" s="7">
        <f>+N27</f>
        <v>0</v>
      </c>
      <c r="O28" s="7">
        <f>+O$14/7</f>
        <v>0</v>
      </c>
      <c r="P28" s="7">
        <f>+P$14/7/2</f>
        <v>0</v>
      </c>
      <c r="Q28" s="7"/>
      <c r="R28" s="7"/>
      <c r="S28" s="43"/>
      <c r="T28" s="43"/>
      <c r="U28" s="43"/>
      <c r="V28" s="43"/>
      <c r="W28" s="43"/>
      <c r="X28" s="43"/>
      <c r="Y28" s="7"/>
      <c r="Z28" s="297"/>
    </row>
    <row r="29" spans="1:26" x14ac:dyDescent="0.25">
      <c r="B29" s="3">
        <v>2007</v>
      </c>
      <c r="C29" s="13">
        <f t="shared" si="0"/>
        <v>0</v>
      </c>
      <c r="D29" s="297"/>
      <c r="E29" s="297"/>
      <c r="F29" s="297"/>
      <c r="G29" s="297"/>
      <c r="H29" s="297"/>
      <c r="I29" s="297"/>
      <c r="J29" s="297">
        <f>+J$14/7/2</f>
        <v>0</v>
      </c>
      <c r="K29" s="297">
        <f>+K28</f>
        <v>0</v>
      </c>
      <c r="L29" s="297">
        <f>+L28</f>
        <v>0</v>
      </c>
      <c r="M29" s="297">
        <f>+M28</f>
        <v>0</v>
      </c>
      <c r="N29" s="7">
        <f>+N28</f>
        <v>0</v>
      </c>
      <c r="O29" s="7">
        <f>+O28</f>
        <v>0</v>
      </c>
      <c r="P29" s="7">
        <f>+P$14/7</f>
        <v>0</v>
      </c>
      <c r="Q29" s="7">
        <f>+Q$14/7/2</f>
        <v>0</v>
      </c>
      <c r="R29" s="7"/>
      <c r="S29" s="43"/>
      <c r="T29" s="43"/>
      <c r="U29" s="43"/>
      <c r="V29" s="43"/>
      <c r="W29" s="43"/>
      <c r="X29" s="43"/>
      <c r="Y29" s="7"/>
      <c r="Z29" s="297"/>
    </row>
    <row r="30" spans="1:26" x14ac:dyDescent="0.25">
      <c r="B30" s="3">
        <v>2008</v>
      </c>
      <c r="C30" s="13">
        <f t="shared" si="0"/>
        <v>0</v>
      </c>
      <c r="D30" s="297"/>
      <c r="E30" s="297"/>
      <c r="F30" s="297"/>
      <c r="G30" s="297"/>
      <c r="H30" s="297"/>
      <c r="I30" s="297"/>
      <c r="J30" s="297"/>
      <c r="K30" s="297">
        <f>+K$14/7/2</f>
        <v>0</v>
      </c>
      <c r="L30" s="297">
        <f>+L29</f>
        <v>0</v>
      </c>
      <c r="M30" s="297">
        <f>+M29</f>
        <v>0</v>
      </c>
      <c r="N30" s="7">
        <f>+N29</f>
        <v>0</v>
      </c>
      <c r="O30" s="7">
        <f>+O29</f>
        <v>0</v>
      </c>
      <c r="P30" s="7">
        <f>+P29</f>
        <v>0</v>
      </c>
      <c r="Q30" s="7">
        <f>+Q$14/7</f>
        <v>0</v>
      </c>
      <c r="R30" s="7">
        <f>+R$14/7/2</f>
        <v>0</v>
      </c>
      <c r="S30" s="43"/>
      <c r="T30" s="43"/>
      <c r="U30" s="43"/>
      <c r="V30" s="43"/>
      <c r="W30" s="43"/>
      <c r="X30" s="43"/>
      <c r="Y30" s="7"/>
      <c r="Z30" s="297"/>
    </row>
    <row r="31" spans="1:26" x14ac:dyDescent="0.25">
      <c r="B31" s="3">
        <v>2009</v>
      </c>
      <c r="C31" s="13">
        <f t="shared" si="0"/>
        <v>0</v>
      </c>
      <c r="D31" s="297"/>
      <c r="E31" s="297"/>
      <c r="F31" s="297"/>
      <c r="G31" s="297"/>
      <c r="H31" s="297"/>
      <c r="I31" s="297"/>
      <c r="J31" s="297"/>
      <c r="K31" s="297"/>
      <c r="L31" s="297">
        <f>+L$14/7/2</f>
        <v>0</v>
      </c>
      <c r="M31" s="297">
        <f>+M30</f>
        <v>0</v>
      </c>
      <c r="N31" s="7">
        <f>+N30</f>
        <v>0</v>
      </c>
      <c r="O31" s="7">
        <f>+O30</f>
        <v>0</v>
      </c>
      <c r="P31" s="7">
        <f>+P30</f>
        <v>0</v>
      </c>
      <c r="Q31" s="7">
        <f>+Q30</f>
        <v>0</v>
      </c>
      <c r="R31" s="7">
        <f>+R$14/7</f>
        <v>0</v>
      </c>
      <c r="S31" s="43">
        <f>+S$14/7/2</f>
        <v>0</v>
      </c>
      <c r="T31" s="43"/>
      <c r="U31" s="43"/>
      <c r="V31" s="43"/>
      <c r="W31" s="43"/>
      <c r="X31" s="43"/>
      <c r="Y31" s="7"/>
      <c r="Z31" s="297"/>
    </row>
    <row r="32" spans="1:26" x14ac:dyDescent="0.25">
      <c r="A32" s="38" t="s">
        <v>59</v>
      </c>
      <c r="B32" s="3">
        <v>2010</v>
      </c>
      <c r="C32" s="13">
        <f t="shared" si="0"/>
        <v>0</v>
      </c>
      <c r="D32" s="297"/>
      <c r="E32" s="297"/>
      <c r="F32" s="297"/>
      <c r="G32" s="297"/>
      <c r="H32" s="297"/>
      <c r="I32" s="297"/>
      <c r="J32" s="297"/>
      <c r="K32" s="297"/>
      <c r="L32" s="297"/>
      <c r="M32" s="297">
        <f>+M$14/7/2</f>
        <v>0</v>
      </c>
      <c r="N32" s="7">
        <f>+N31</f>
        <v>0</v>
      </c>
      <c r="O32" s="7">
        <f>+O31</f>
        <v>0</v>
      </c>
      <c r="P32" s="7">
        <f>+P31</f>
        <v>0</v>
      </c>
      <c r="Q32" s="7">
        <f>+Q31</f>
        <v>0</v>
      </c>
      <c r="R32" s="7">
        <f>+R31</f>
        <v>0</v>
      </c>
      <c r="S32" s="43">
        <f>+S$14/7</f>
        <v>0</v>
      </c>
      <c r="T32" s="43">
        <f>+T$14/7/2</f>
        <v>0</v>
      </c>
      <c r="U32" s="43"/>
      <c r="V32" s="43"/>
      <c r="W32" s="43"/>
      <c r="X32" s="43"/>
      <c r="Y32" s="7"/>
      <c r="Z32" s="297"/>
    </row>
    <row r="33" spans="1:31" x14ac:dyDescent="0.25">
      <c r="A33" s="38"/>
      <c r="B33" s="3">
        <v>2011</v>
      </c>
      <c r="C33" s="13">
        <f t="shared" si="0"/>
        <v>0</v>
      </c>
      <c r="D33" s="297"/>
      <c r="E33" s="297"/>
      <c r="F33" s="297"/>
      <c r="G33" s="297"/>
      <c r="H33" s="297"/>
      <c r="I33" s="297"/>
      <c r="J33" s="297"/>
      <c r="K33" s="297"/>
      <c r="L33" s="297"/>
      <c r="M33" s="297"/>
      <c r="N33" s="7">
        <f>+N$14/7/2</f>
        <v>0</v>
      </c>
      <c r="O33" s="7">
        <f>+O32</f>
        <v>0</v>
      </c>
      <c r="P33" s="7">
        <f>+P32</f>
        <v>0</v>
      </c>
      <c r="Q33" s="7">
        <f>+Q32</f>
        <v>0</v>
      </c>
      <c r="R33" s="7">
        <f>+R32</f>
        <v>0</v>
      </c>
      <c r="S33" s="43">
        <f>+S32</f>
        <v>0</v>
      </c>
      <c r="T33" s="43">
        <f>+T$14/7</f>
        <v>0</v>
      </c>
      <c r="U33" s="43">
        <f>+U$14/7/2</f>
        <v>0</v>
      </c>
      <c r="V33" s="43"/>
      <c r="W33" s="43"/>
      <c r="X33" s="43"/>
      <c r="Y33" s="7"/>
      <c r="Z33" s="297"/>
    </row>
    <row r="34" spans="1:31" x14ac:dyDescent="0.25">
      <c r="A34" s="38"/>
      <c r="B34" s="3">
        <v>2012</v>
      </c>
      <c r="C34" s="13">
        <f t="shared" si="0"/>
        <v>0</v>
      </c>
      <c r="D34" s="297"/>
      <c r="E34" s="297"/>
      <c r="F34" s="297"/>
      <c r="G34" s="297"/>
      <c r="H34" s="297"/>
      <c r="I34" s="297"/>
      <c r="J34" s="297"/>
      <c r="K34" s="297"/>
      <c r="L34" s="297"/>
      <c r="M34" s="297"/>
      <c r="N34" s="7"/>
      <c r="O34" s="7">
        <f>+O$14/7/2</f>
        <v>0</v>
      </c>
      <c r="P34" s="7">
        <f>+P33</f>
        <v>0</v>
      </c>
      <c r="Q34" s="7">
        <f>+Q33</f>
        <v>0</v>
      </c>
      <c r="R34" s="7">
        <f>+R33</f>
        <v>0</v>
      </c>
      <c r="S34" s="43">
        <f>+S33</f>
        <v>0</v>
      </c>
      <c r="T34" s="43">
        <f>+T$14/7</f>
        <v>0</v>
      </c>
      <c r="U34" s="43">
        <f>+U$14/7</f>
        <v>0</v>
      </c>
      <c r="V34" s="43">
        <f>+V$14/7/2</f>
        <v>0</v>
      </c>
      <c r="W34" s="43"/>
      <c r="X34" s="43"/>
      <c r="Y34" s="7"/>
      <c r="Z34" s="297"/>
    </row>
    <row r="35" spans="1:31" x14ac:dyDescent="0.25">
      <c r="A35" s="38"/>
      <c r="B35" s="3">
        <v>2013</v>
      </c>
      <c r="C35" s="13">
        <f t="shared" si="0"/>
        <v>0</v>
      </c>
      <c r="D35" s="297"/>
      <c r="E35" s="297"/>
      <c r="F35" s="297"/>
      <c r="G35" s="297"/>
      <c r="H35" s="297"/>
      <c r="I35" s="297"/>
      <c r="J35" s="297"/>
      <c r="K35" s="297"/>
      <c r="L35" s="297"/>
      <c r="M35" s="297"/>
      <c r="N35" s="7"/>
      <c r="O35" s="7"/>
      <c r="P35" s="7">
        <f>P14/7/2</f>
        <v>0</v>
      </c>
      <c r="Q35" s="7">
        <f>Q14</f>
        <v>0</v>
      </c>
      <c r="R35" s="7">
        <f t="shared" ref="R35:U36" si="1">R34</f>
        <v>0</v>
      </c>
      <c r="S35" s="43">
        <f t="shared" si="1"/>
        <v>0</v>
      </c>
      <c r="T35" s="43">
        <f t="shared" si="1"/>
        <v>0</v>
      </c>
      <c r="U35" s="43">
        <f t="shared" si="1"/>
        <v>0</v>
      </c>
      <c r="V35" s="43">
        <f>V14/7</f>
        <v>0</v>
      </c>
      <c r="W35" s="43">
        <f>W14/7/2</f>
        <v>0</v>
      </c>
      <c r="X35" s="43"/>
      <c r="Y35" s="7"/>
      <c r="Z35" s="297"/>
    </row>
    <row r="36" spans="1:31" x14ac:dyDescent="0.25">
      <c r="A36" s="38"/>
      <c r="B36" s="3">
        <v>2014</v>
      </c>
      <c r="C36" s="13">
        <f t="shared" si="0"/>
        <v>0</v>
      </c>
      <c r="D36" s="297"/>
      <c r="E36" s="297"/>
      <c r="F36" s="297"/>
      <c r="G36" s="297"/>
      <c r="H36" s="297"/>
      <c r="I36" s="297"/>
      <c r="J36" s="297"/>
      <c r="K36" s="297"/>
      <c r="L36" s="297"/>
      <c r="M36" s="297"/>
      <c r="N36" s="7"/>
      <c r="O36" s="7"/>
      <c r="P36" s="7"/>
      <c r="Q36" s="7">
        <f>Q14/7/2</f>
        <v>0</v>
      </c>
      <c r="R36" s="7">
        <f t="shared" si="1"/>
        <v>0</v>
      </c>
      <c r="S36" s="43">
        <f t="shared" si="1"/>
        <v>0</v>
      </c>
      <c r="T36" s="43">
        <f t="shared" si="1"/>
        <v>0</v>
      </c>
      <c r="U36" s="43">
        <f t="shared" si="1"/>
        <v>0</v>
      </c>
      <c r="V36" s="43">
        <f>V35</f>
        <v>0</v>
      </c>
      <c r="W36" s="43">
        <f>W14/7</f>
        <v>0</v>
      </c>
      <c r="X36" s="43">
        <f>X14/7/2</f>
        <v>0</v>
      </c>
      <c r="Y36" s="7"/>
      <c r="Z36" s="297"/>
    </row>
    <row r="37" spans="1:31" x14ac:dyDescent="0.25">
      <c r="A37" s="38"/>
      <c r="B37" s="3">
        <v>2015</v>
      </c>
      <c r="C37" s="13">
        <f t="shared" si="0"/>
        <v>-1235.0714285714287</v>
      </c>
      <c r="D37" s="297"/>
      <c r="E37" s="297"/>
      <c r="F37" s="297"/>
      <c r="G37" s="297"/>
      <c r="H37" s="297"/>
      <c r="I37" s="297"/>
      <c r="J37" s="297"/>
      <c r="K37" s="297"/>
      <c r="L37" s="297"/>
      <c r="M37" s="297"/>
      <c r="N37" s="7"/>
      <c r="O37" s="7"/>
      <c r="P37" s="7"/>
      <c r="Q37" s="7"/>
      <c r="R37" s="7">
        <f>R14/7/2</f>
        <v>0</v>
      </c>
      <c r="S37" s="43">
        <f>S36</f>
        <v>0</v>
      </c>
      <c r="T37" s="43">
        <f>T36</f>
        <v>0</v>
      </c>
      <c r="U37" s="43">
        <f>U36</f>
        <v>0</v>
      </c>
      <c r="V37" s="43">
        <f>V36</f>
        <v>0</v>
      </c>
      <c r="W37" s="43">
        <f>W36</f>
        <v>0</v>
      </c>
      <c r="X37" s="43">
        <f>X14/7</f>
        <v>0</v>
      </c>
      <c r="Y37" s="7">
        <f>$Y$14/7/2</f>
        <v>1235.0714285714287</v>
      </c>
      <c r="Z37" s="297"/>
    </row>
    <row r="38" spans="1:31" x14ac:dyDescent="0.25">
      <c r="A38" s="38"/>
      <c r="B38" s="3">
        <v>2016</v>
      </c>
      <c r="C38" s="13">
        <f t="shared" si="0"/>
        <v>-2470.1428571428573</v>
      </c>
      <c r="D38" s="297"/>
      <c r="E38" s="297"/>
      <c r="F38" s="297"/>
      <c r="G38" s="297"/>
      <c r="H38" s="297"/>
      <c r="I38" s="297"/>
      <c r="J38" s="297"/>
      <c r="K38" s="297"/>
      <c r="L38" s="297"/>
      <c r="M38" s="297"/>
      <c r="N38" s="7"/>
      <c r="O38" s="7"/>
      <c r="P38" s="7"/>
      <c r="Q38" s="7"/>
      <c r="R38" s="7"/>
      <c r="S38" s="43"/>
      <c r="T38" s="43"/>
      <c r="U38" s="43"/>
      <c r="V38" s="43"/>
      <c r="W38" s="43"/>
      <c r="X38" s="43"/>
      <c r="Y38" s="7">
        <f>$Y$14/7</f>
        <v>2470.1428571428573</v>
      </c>
      <c r="Z38" s="297"/>
    </row>
    <row r="39" spans="1:31" x14ac:dyDescent="0.25">
      <c r="A39" s="38"/>
      <c r="B39" s="3">
        <v>2017</v>
      </c>
      <c r="C39" s="13">
        <f>-SUM(D39:AA39)</f>
        <v>-2470.1428571428573</v>
      </c>
      <c r="D39" s="297"/>
      <c r="E39" s="297"/>
      <c r="F39" s="297"/>
      <c r="G39" s="297"/>
      <c r="H39" s="297"/>
      <c r="I39" s="297"/>
      <c r="J39" s="297"/>
      <c r="K39" s="297"/>
      <c r="L39" s="297"/>
      <c r="M39" s="297"/>
      <c r="N39" s="7"/>
      <c r="O39" s="7"/>
      <c r="P39" s="7"/>
      <c r="Q39" s="7"/>
      <c r="R39" s="7"/>
      <c r="S39" s="43"/>
      <c r="T39" s="43"/>
      <c r="U39" s="43"/>
      <c r="V39" s="43"/>
      <c r="W39" s="43"/>
      <c r="X39" s="43"/>
      <c r="Y39" s="7">
        <f>$Y$14/7</f>
        <v>2470.1428571428573</v>
      </c>
      <c r="Z39" s="297"/>
    </row>
    <row r="40" spans="1:31" x14ac:dyDescent="0.25">
      <c r="A40" s="38"/>
      <c r="B40" s="3">
        <v>2018</v>
      </c>
      <c r="C40" s="13">
        <f>-SUM(D40:AB40)</f>
        <v>-2470.1428571428573</v>
      </c>
      <c r="D40" s="297"/>
      <c r="E40" s="297"/>
      <c r="F40" s="297"/>
      <c r="G40" s="297"/>
      <c r="H40" s="297"/>
      <c r="I40" s="297"/>
      <c r="J40" s="297"/>
      <c r="K40" s="297"/>
      <c r="L40" s="297"/>
      <c r="M40" s="297"/>
      <c r="N40" s="7"/>
      <c r="O40" s="7"/>
      <c r="P40" s="7"/>
      <c r="Q40" s="7"/>
      <c r="R40" s="7"/>
      <c r="S40" s="43"/>
      <c r="T40" s="43"/>
      <c r="U40" s="43"/>
      <c r="V40" s="43"/>
      <c r="W40" s="43"/>
      <c r="X40" s="43"/>
      <c r="Y40" s="7">
        <f>$Y$14/7</f>
        <v>2470.1428571428573</v>
      </c>
      <c r="Z40" s="297"/>
    </row>
    <row r="41" spans="1:31" x14ac:dyDescent="0.25">
      <c r="A41" s="38"/>
      <c r="B41" s="3">
        <v>2019</v>
      </c>
      <c r="C41" s="13">
        <f>-SUM(D41:AC41)</f>
        <v>-2470.1428571428573</v>
      </c>
      <c r="D41" s="297"/>
      <c r="E41" s="297"/>
      <c r="F41" s="297"/>
      <c r="G41" s="297"/>
      <c r="H41" s="297"/>
      <c r="I41" s="297"/>
      <c r="J41" s="297"/>
      <c r="K41" s="297"/>
      <c r="L41" s="297"/>
      <c r="M41" s="297"/>
      <c r="N41" s="7"/>
      <c r="O41" s="7"/>
      <c r="P41" s="7"/>
      <c r="Q41" s="7"/>
      <c r="R41" s="7"/>
      <c r="S41" s="43"/>
      <c r="T41" s="43"/>
      <c r="U41" s="43"/>
      <c r="V41" s="43"/>
      <c r="W41" s="43"/>
      <c r="X41" s="43"/>
      <c r="Y41" s="7">
        <f>$Y$14/7</f>
        <v>2470.1428571428573</v>
      </c>
      <c r="Z41" s="297"/>
    </row>
    <row r="42" spans="1:31" x14ac:dyDescent="0.25">
      <c r="A42" s="38"/>
      <c r="B42" s="3">
        <v>2020</v>
      </c>
      <c r="C42" s="13">
        <f>-SUM(D42:AD42)</f>
        <v>-2470.1428571428573</v>
      </c>
      <c r="D42" s="297"/>
      <c r="E42" s="297"/>
      <c r="F42" s="297"/>
      <c r="G42" s="297"/>
      <c r="H42" s="297"/>
      <c r="I42" s="297"/>
      <c r="J42" s="297"/>
      <c r="K42" s="297"/>
      <c r="L42" s="297"/>
      <c r="M42" s="297"/>
      <c r="N42" s="7"/>
      <c r="O42" s="7"/>
      <c r="P42" s="7"/>
      <c r="Q42" s="7"/>
      <c r="R42" s="7"/>
      <c r="S42" s="43"/>
      <c r="T42" s="43"/>
      <c r="U42" s="43"/>
      <c r="V42" s="43"/>
      <c r="W42" s="43"/>
      <c r="X42" s="43"/>
      <c r="Y42" s="7">
        <f t="shared" ref="Y42:Y43" si="2">$Y$14/7</f>
        <v>2470.1428571428573</v>
      </c>
      <c r="Z42" s="297"/>
    </row>
    <row r="43" spans="1:31" x14ac:dyDescent="0.25">
      <c r="A43" s="38"/>
      <c r="B43" s="3">
        <v>2021</v>
      </c>
      <c r="C43" s="13">
        <f>-SUM(D43:AE43)</f>
        <v>-2470.1428571428573</v>
      </c>
      <c r="D43" s="297"/>
      <c r="E43" s="297"/>
      <c r="F43" s="297"/>
      <c r="G43" s="297"/>
      <c r="H43" s="297"/>
      <c r="I43" s="297"/>
      <c r="J43" s="297"/>
      <c r="K43" s="297"/>
      <c r="L43" s="297"/>
      <c r="M43" s="297"/>
      <c r="N43" s="7"/>
      <c r="O43" s="7"/>
      <c r="P43" s="7"/>
      <c r="Q43" s="7"/>
      <c r="R43" s="7"/>
      <c r="S43" s="43"/>
      <c r="T43" s="43"/>
      <c r="U43" s="43"/>
      <c r="V43" s="43"/>
      <c r="W43" s="43"/>
      <c r="X43" s="43"/>
      <c r="Y43" s="7">
        <f t="shared" si="2"/>
        <v>2470.1428571428573</v>
      </c>
      <c r="Z43" s="297"/>
    </row>
    <row r="44" spans="1:31" x14ac:dyDescent="0.25">
      <c r="A44" s="38"/>
      <c r="B44" s="3">
        <v>2022</v>
      </c>
      <c r="C44" s="13">
        <f>-SUM(D44:AE44)</f>
        <v>-1235.0714285714287</v>
      </c>
      <c r="D44" s="297"/>
      <c r="E44" s="297"/>
      <c r="F44" s="297"/>
      <c r="G44" s="297"/>
      <c r="H44" s="297"/>
      <c r="I44" s="297"/>
      <c r="J44" s="297"/>
      <c r="K44" s="297"/>
      <c r="L44" s="297"/>
      <c r="M44" s="297"/>
      <c r="N44" s="7"/>
      <c r="O44" s="7"/>
      <c r="P44" s="7"/>
      <c r="Q44" s="7"/>
      <c r="R44" s="7"/>
      <c r="S44" s="43"/>
      <c r="T44" s="43"/>
      <c r="U44" s="43"/>
      <c r="V44" s="43"/>
      <c r="W44" s="43"/>
      <c r="X44" s="43"/>
      <c r="Y44" s="7">
        <f>$Y$14/7/2</f>
        <v>1235.0714285714287</v>
      </c>
      <c r="Z44" s="297"/>
    </row>
    <row r="45" spans="1:31" x14ac:dyDescent="0.25">
      <c r="A45" s="38"/>
      <c r="B45" s="12"/>
      <c r="C45" s="254"/>
      <c r="D45" s="298"/>
      <c r="E45" s="298"/>
      <c r="F45" s="298"/>
      <c r="G45" s="298"/>
      <c r="H45" s="298"/>
      <c r="I45" s="298"/>
      <c r="J45" s="298"/>
      <c r="K45" s="298"/>
      <c r="L45" s="298"/>
      <c r="M45" s="298"/>
      <c r="N45" s="298"/>
      <c r="O45" s="298"/>
      <c r="P45" s="298"/>
      <c r="Q45" s="298"/>
      <c r="R45" s="298"/>
      <c r="S45" s="298"/>
      <c r="T45" s="298"/>
      <c r="U45" s="298"/>
      <c r="V45" s="299"/>
      <c r="W45" s="299"/>
      <c r="X45" s="299"/>
      <c r="Y45" s="298"/>
      <c r="Z45" s="297"/>
      <c r="AC45" s="173"/>
      <c r="AD45" s="173"/>
      <c r="AE45" s="173"/>
    </row>
    <row r="46" spans="1:31" x14ac:dyDescent="0.25">
      <c r="A46" s="38" t="s">
        <v>62</v>
      </c>
      <c r="B46" s="300">
        <f>SUM(D46:AE46)</f>
        <v>0</v>
      </c>
      <c r="C46" s="275">
        <f>SUM(C16:C45)</f>
        <v>-17291</v>
      </c>
      <c r="D46" s="297">
        <f>-SUM(D16:D45)+D14</f>
        <v>0</v>
      </c>
      <c r="E46" s="297">
        <f t="shared" ref="E46:T46" si="3">-SUM(E16:E45)+E14</f>
        <v>0</v>
      </c>
      <c r="F46" s="297">
        <f t="shared" si="3"/>
        <v>0</v>
      </c>
      <c r="G46" s="297">
        <f t="shared" si="3"/>
        <v>0</v>
      </c>
      <c r="H46" s="297">
        <f t="shared" si="3"/>
        <v>0</v>
      </c>
      <c r="I46" s="297">
        <f t="shared" si="3"/>
        <v>0</v>
      </c>
      <c r="J46" s="297">
        <f t="shared" si="3"/>
        <v>0</v>
      </c>
      <c r="K46" s="297">
        <f t="shared" si="3"/>
        <v>0</v>
      </c>
      <c r="L46" s="297">
        <f t="shared" si="3"/>
        <v>0</v>
      </c>
      <c r="M46" s="297">
        <f t="shared" si="3"/>
        <v>0</v>
      </c>
      <c r="N46" s="297">
        <f t="shared" si="3"/>
        <v>0</v>
      </c>
      <c r="O46" s="297">
        <f t="shared" si="3"/>
        <v>0</v>
      </c>
      <c r="P46" s="297">
        <f t="shared" si="3"/>
        <v>0</v>
      </c>
      <c r="Q46" s="297">
        <f t="shared" si="3"/>
        <v>0</v>
      </c>
      <c r="R46" s="297">
        <f t="shared" si="3"/>
        <v>0</v>
      </c>
      <c r="S46" s="297">
        <f t="shared" si="3"/>
        <v>0</v>
      </c>
      <c r="T46" s="297">
        <f t="shared" si="3"/>
        <v>0</v>
      </c>
      <c r="U46" s="338">
        <f t="shared" ref="U46:AB46" si="4">-SUM(U16:U45)+U14</f>
        <v>0</v>
      </c>
      <c r="V46" s="338">
        <f t="shared" si="4"/>
        <v>0</v>
      </c>
      <c r="W46" s="338">
        <f t="shared" si="4"/>
        <v>0</v>
      </c>
      <c r="X46" s="338">
        <f t="shared" si="4"/>
        <v>0</v>
      </c>
      <c r="Y46" s="338">
        <f t="shared" si="4"/>
        <v>0</v>
      </c>
      <c r="Z46" s="330">
        <f t="shared" si="4"/>
        <v>0</v>
      </c>
      <c r="AA46" s="330">
        <f t="shared" si="4"/>
        <v>0</v>
      </c>
      <c r="AB46" s="330">
        <f t="shared" si="4"/>
        <v>0</v>
      </c>
    </row>
    <row r="47" spans="1:31" x14ac:dyDescent="0.25">
      <c r="A47" s="38"/>
      <c r="B47" s="275"/>
      <c r="C47" s="299"/>
      <c r="D47" s="297"/>
      <c r="E47" s="297"/>
      <c r="F47" s="297"/>
      <c r="G47" s="297"/>
      <c r="H47" s="297"/>
      <c r="I47" s="297"/>
      <c r="J47" s="297"/>
      <c r="K47" s="297"/>
      <c r="L47" s="297"/>
      <c r="M47" s="297"/>
      <c r="N47" s="338"/>
      <c r="O47" s="338"/>
      <c r="P47" s="338"/>
      <c r="Q47" s="338"/>
      <c r="R47" s="338"/>
      <c r="S47" s="338"/>
      <c r="T47" s="338"/>
      <c r="U47" s="338"/>
      <c r="V47" s="338"/>
      <c r="W47" s="338"/>
      <c r="X47" s="338"/>
      <c r="Y47" s="338"/>
      <c r="Z47" s="338"/>
    </row>
    <row r="48" spans="1:31" x14ac:dyDescent="0.25">
      <c r="A48" s="39" t="s">
        <v>63</v>
      </c>
      <c r="B48" s="3"/>
      <c r="C48" s="30">
        <f>+C14+C46</f>
        <v>0</v>
      </c>
      <c r="D48" s="297"/>
      <c r="E48" s="297"/>
      <c r="F48" s="297"/>
      <c r="G48" s="297"/>
      <c r="H48" s="297"/>
      <c r="I48" s="297"/>
      <c r="J48" s="297"/>
      <c r="K48" s="297"/>
      <c r="L48" s="297"/>
      <c r="M48" s="297"/>
      <c r="N48" s="338"/>
      <c r="O48" s="338"/>
      <c r="P48" s="338"/>
      <c r="Q48" s="338"/>
      <c r="R48" s="338"/>
      <c r="S48" s="338"/>
      <c r="T48" s="338"/>
      <c r="U48" s="338"/>
      <c r="V48" s="338"/>
      <c r="W48" s="338"/>
      <c r="X48" s="338"/>
      <c r="Y48" s="338"/>
      <c r="Z48" s="338"/>
    </row>
    <row r="49" spans="1:26" x14ac:dyDescent="0.25">
      <c r="A49" s="3"/>
      <c r="B49" s="3"/>
      <c r="C49" s="3"/>
      <c r="D49" s="297"/>
      <c r="E49" s="297"/>
      <c r="F49" s="297"/>
      <c r="G49" s="297"/>
      <c r="H49" s="297"/>
      <c r="I49" s="297"/>
      <c r="J49" s="297"/>
      <c r="K49" s="297"/>
      <c r="L49" s="297"/>
      <c r="M49" s="297"/>
      <c r="N49" s="338"/>
      <c r="O49" s="338"/>
      <c r="P49" s="338"/>
      <c r="Q49" s="338"/>
      <c r="R49" s="338"/>
      <c r="S49" s="338"/>
      <c r="T49" s="338"/>
      <c r="U49" s="338"/>
      <c r="V49" s="338"/>
      <c r="W49" s="338"/>
      <c r="X49" s="338"/>
      <c r="Y49" s="338"/>
      <c r="Z49" s="338"/>
    </row>
    <row r="50" spans="1:26" x14ac:dyDescent="0.25">
      <c r="A50" s="3"/>
      <c r="B50" s="36"/>
      <c r="C50" s="3"/>
      <c r="D50" s="297"/>
      <c r="E50" s="297"/>
      <c r="F50" s="297"/>
      <c r="G50" s="297"/>
      <c r="H50" s="297"/>
      <c r="I50" s="297"/>
      <c r="J50" s="297"/>
      <c r="K50" s="297"/>
      <c r="L50" s="297"/>
      <c r="M50" s="297"/>
      <c r="N50" s="338"/>
      <c r="O50" s="338"/>
      <c r="P50" s="338"/>
      <c r="Q50" s="338"/>
      <c r="R50" s="338"/>
      <c r="S50" s="338"/>
      <c r="T50" s="338"/>
      <c r="U50" s="338"/>
      <c r="V50" s="338"/>
      <c r="W50" s="338"/>
      <c r="X50" s="338"/>
      <c r="Y50" s="338"/>
      <c r="Z50" s="338"/>
    </row>
    <row r="51" spans="1:26" x14ac:dyDescent="0.25">
      <c r="A51" s="3"/>
      <c r="B51" s="3"/>
      <c r="C51" s="3"/>
      <c r="E51" s="297"/>
      <c r="F51" s="301"/>
      <c r="G51" s="301"/>
      <c r="H51" s="301"/>
      <c r="I51" s="301"/>
      <c r="J51" s="301"/>
      <c r="K51" s="301"/>
      <c r="L51" s="301"/>
      <c r="M51" s="301"/>
      <c r="N51" s="338">
        <f>SUM(E32:E51)</f>
        <v>0</v>
      </c>
      <c r="O51" s="342"/>
      <c r="P51" s="342"/>
      <c r="Q51" s="342"/>
      <c r="R51" s="342"/>
      <c r="S51" s="342"/>
    </row>
    <row r="52" spans="1:26" x14ac:dyDescent="0.25">
      <c r="B52" s="3"/>
      <c r="C52" s="3"/>
      <c r="E52" s="301"/>
      <c r="F52" s="301"/>
      <c r="G52" s="301"/>
      <c r="H52" s="301"/>
      <c r="I52" s="301"/>
      <c r="J52" s="301"/>
      <c r="K52" s="301"/>
      <c r="L52" s="301"/>
      <c r="M52" s="301"/>
      <c r="N52" s="301"/>
      <c r="O52" s="301"/>
      <c r="P52" s="301"/>
      <c r="Q52" s="301"/>
      <c r="R52" s="301"/>
      <c r="S52" s="301"/>
    </row>
    <row r="53" spans="1:26" x14ac:dyDescent="0.25">
      <c r="E53" s="301"/>
      <c r="F53" s="301"/>
      <c r="G53" s="301"/>
      <c r="H53" s="301"/>
      <c r="I53" s="301"/>
      <c r="J53" s="301"/>
      <c r="K53" s="301"/>
      <c r="L53" s="301"/>
      <c r="M53" s="301"/>
      <c r="N53" s="301"/>
      <c r="O53" s="301"/>
      <c r="P53" s="301"/>
      <c r="Q53" s="301"/>
      <c r="R53" s="301"/>
      <c r="S53" s="301"/>
    </row>
    <row r="54" spans="1:26" x14ac:dyDescent="0.25">
      <c r="E54" s="301"/>
      <c r="F54" s="301"/>
      <c r="G54" s="301"/>
      <c r="H54" s="301"/>
      <c r="I54" s="301"/>
      <c r="J54" s="301"/>
      <c r="K54" s="301"/>
      <c r="L54" s="301"/>
      <c r="M54" s="301"/>
      <c r="N54" s="301"/>
      <c r="O54" s="301"/>
      <c r="P54" s="301"/>
      <c r="Q54" s="301"/>
      <c r="R54" s="301"/>
      <c r="S54" s="301"/>
    </row>
    <row r="55" spans="1:26" x14ac:dyDescent="0.25">
      <c r="E55" s="301"/>
      <c r="F55" s="301"/>
      <c r="G55" s="301"/>
      <c r="H55" s="301"/>
      <c r="I55" s="301"/>
      <c r="J55" s="301"/>
      <c r="K55" s="301"/>
      <c r="L55" s="301"/>
      <c r="M55" s="301"/>
      <c r="N55" s="301"/>
      <c r="O55" s="301"/>
      <c r="P55" s="301"/>
      <c r="Q55" s="301"/>
      <c r="R55" s="301"/>
      <c r="S55" s="301"/>
    </row>
    <row r="56" spans="1:26" x14ac:dyDescent="0.25">
      <c r="E56" s="301"/>
      <c r="F56" s="301"/>
      <c r="G56" s="301"/>
      <c r="H56" s="301"/>
      <c r="I56" s="301"/>
      <c r="J56" s="301"/>
      <c r="K56" s="301"/>
      <c r="L56" s="301"/>
      <c r="M56" s="301"/>
      <c r="N56" s="301"/>
      <c r="O56" s="301"/>
      <c r="P56" s="301"/>
      <c r="Q56" s="301"/>
      <c r="R56" s="301"/>
      <c r="S56" s="301"/>
    </row>
    <row r="57" spans="1:26" x14ac:dyDescent="0.25">
      <c r="E57" s="301"/>
      <c r="F57" s="301"/>
      <c r="G57" s="301"/>
      <c r="H57" s="301"/>
      <c r="I57" s="301"/>
      <c r="J57" s="301"/>
      <c r="K57" s="301"/>
      <c r="L57" s="301"/>
      <c r="M57" s="301"/>
      <c r="N57" s="301"/>
      <c r="O57" s="301"/>
      <c r="P57" s="301"/>
      <c r="Q57" s="301"/>
      <c r="R57" s="301"/>
      <c r="S57" s="301"/>
    </row>
    <row r="58" spans="1:26" x14ac:dyDescent="0.25">
      <c r="E58" s="301"/>
      <c r="F58" s="301"/>
      <c r="G58" s="301"/>
      <c r="H58" s="301"/>
      <c r="I58" s="301"/>
      <c r="J58" s="301"/>
      <c r="K58" s="301"/>
      <c r="L58" s="301"/>
      <c r="M58" s="301"/>
      <c r="N58" s="301"/>
      <c r="O58" s="301"/>
      <c r="P58" s="301"/>
      <c r="Q58" s="301"/>
      <c r="R58" s="301"/>
      <c r="S58" s="301"/>
    </row>
    <row r="59" spans="1:26" x14ac:dyDescent="0.25">
      <c r="E59" s="301"/>
      <c r="F59" s="301"/>
      <c r="G59" s="301"/>
      <c r="H59" s="301"/>
      <c r="I59" s="301"/>
      <c r="J59" s="301"/>
      <c r="K59" s="301"/>
      <c r="L59" s="301"/>
      <c r="M59" s="301"/>
      <c r="N59" s="301"/>
      <c r="O59" s="301"/>
      <c r="P59" s="301"/>
      <c r="Q59" s="301"/>
      <c r="R59" s="301"/>
      <c r="S59" s="301"/>
    </row>
    <row r="60" spans="1:26" x14ac:dyDescent="0.25">
      <c r="E60" s="301"/>
      <c r="F60" s="301"/>
      <c r="G60" s="301"/>
      <c r="H60" s="301"/>
      <c r="I60" s="301"/>
      <c r="J60" s="301"/>
      <c r="K60" s="301"/>
      <c r="L60" s="301"/>
      <c r="M60" s="301"/>
      <c r="N60" s="301"/>
      <c r="O60" s="301"/>
      <c r="P60" s="301"/>
      <c r="Q60" s="301"/>
      <c r="R60" s="301"/>
      <c r="S60" s="301"/>
    </row>
    <row r="61" spans="1:26" x14ac:dyDescent="0.25">
      <c r="E61" s="301"/>
      <c r="F61" s="301"/>
      <c r="G61" s="301"/>
      <c r="H61" s="301"/>
      <c r="I61" s="301"/>
      <c r="J61" s="301"/>
      <c r="K61" s="301"/>
      <c r="L61" s="301"/>
      <c r="M61" s="301"/>
      <c r="N61" s="301"/>
      <c r="O61" s="301"/>
      <c r="P61" s="301"/>
      <c r="Q61" s="301"/>
      <c r="R61" s="301"/>
      <c r="S61" s="301"/>
    </row>
    <row r="62" spans="1:26" x14ac:dyDescent="0.25">
      <c r="E62" s="301"/>
      <c r="F62" s="301"/>
      <c r="G62" s="301"/>
      <c r="H62" s="301"/>
      <c r="I62" s="301"/>
      <c r="J62" s="301"/>
      <c r="K62" s="301"/>
      <c r="L62" s="301"/>
      <c r="M62" s="301"/>
      <c r="N62" s="301"/>
      <c r="O62" s="301"/>
      <c r="P62" s="301"/>
      <c r="Q62" s="301"/>
      <c r="R62" s="301"/>
      <c r="S62" s="301"/>
    </row>
  </sheetData>
  <pageMargins left="0.7" right="0.7" top="0.75" bottom="0.75" header="0.3" footer="0.3"/>
  <pageSetup scale="69" orientation="landscape" horizontalDpi="4294967294" verticalDpi="4294967294" r:id="rId1"/>
  <headerFooter>
    <oddFooter>&amp;Z&amp;F&amp;RPage &amp;P</oddFooter>
  </headerFooter>
</worksheet>
</file>

<file path=xl/worksheets/sheet1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A00-000000000000}">
  <sheetPr codeName="Sheet170">
    <tabColor theme="6" tint="-0.249977111117893"/>
    <pageSetUpPr fitToPage="1"/>
  </sheetPr>
  <dimension ref="A1:AI64"/>
  <sheetViews>
    <sheetView workbookViewId="0"/>
  </sheetViews>
  <sheetFormatPr defaultColWidth="8.85546875" defaultRowHeight="15" x14ac:dyDescent="0.25"/>
  <cols>
    <col min="1" max="1" width="20.85546875" customWidth="1"/>
    <col min="2" max="2" width="8.7109375" customWidth="1"/>
    <col min="3" max="3" width="12.85546875" customWidth="1"/>
    <col min="4" max="12" width="7.42578125" hidden="1" customWidth="1"/>
    <col min="13" max="13" width="7.5703125" hidden="1" customWidth="1"/>
    <col min="14" max="25" width="10.42578125" customWidth="1"/>
    <col min="26" max="26" width="10.7109375" bestFit="1" customWidth="1"/>
    <col min="32" max="32" width="10" customWidth="1"/>
  </cols>
  <sheetData>
    <row r="1" spans="1:35" x14ac:dyDescent="0.25">
      <c r="A1" s="11" t="s">
        <v>10</v>
      </c>
      <c r="O1" t="s">
        <v>647</v>
      </c>
    </row>
    <row r="2" spans="1:35" x14ac:dyDescent="0.25">
      <c r="A2" s="9" t="s">
        <v>438</v>
      </c>
    </row>
    <row r="3" spans="1:35" x14ac:dyDescent="0.25">
      <c r="A3" s="9" t="s">
        <v>1016</v>
      </c>
    </row>
    <row r="4" spans="1:35" x14ac:dyDescent="0.25">
      <c r="R4" s="40" t="s">
        <v>4</v>
      </c>
      <c r="S4" s="41"/>
      <c r="T4" s="40" t="s">
        <v>8</v>
      </c>
    </row>
    <row r="5" spans="1:35" x14ac:dyDescent="0.25">
      <c r="A5" s="10" t="s">
        <v>9</v>
      </c>
      <c r="B5" s="12" t="s">
        <v>64</v>
      </c>
      <c r="C5" s="12" t="s">
        <v>12</v>
      </c>
      <c r="R5" s="42" t="s">
        <v>2</v>
      </c>
      <c r="S5" s="42" t="s">
        <v>60</v>
      </c>
      <c r="T5" s="42" t="s">
        <v>7</v>
      </c>
    </row>
    <row r="6" spans="1:35" x14ac:dyDescent="0.25">
      <c r="B6" s="3"/>
      <c r="R6" s="3"/>
    </row>
    <row r="7" spans="1:35" x14ac:dyDescent="0.25">
      <c r="A7" s="213" t="s">
        <v>1071</v>
      </c>
      <c r="B7" s="212">
        <v>852</v>
      </c>
      <c r="C7" s="214"/>
      <c r="D7" s="293"/>
      <c r="E7" s="293"/>
      <c r="F7" s="293"/>
      <c r="G7" s="293"/>
      <c r="H7" s="293"/>
      <c r="I7" s="293"/>
      <c r="J7" s="293"/>
      <c r="K7" s="293"/>
      <c r="L7" s="293"/>
      <c r="M7" s="293"/>
      <c r="N7" s="293"/>
      <c r="O7" s="294"/>
      <c r="P7" s="6"/>
      <c r="Q7" s="6"/>
      <c r="R7" s="13">
        <f>+C14</f>
        <v>606960.29999999993</v>
      </c>
      <c r="S7" s="13">
        <f>+-C48</f>
        <v>591121.19357142865</v>
      </c>
      <c r="T7" s="13">
        <f>+R7-S7</f>
        <v>15839.106428571278</v>
      </c>
    </row>
    <row r="8" spans="1:35" x14ac:dyDescent="0.25">
      <c r="A8" s="213"/>
      <c r="B8" s="3"/>
      <c r="D8" s="293"/>
      <c r="E8" s="293"/>
      <c r="F8" s="293"/>
      <c r="G8" s="293"/>
      <c r="H8" s="293"/>
      <c r="I8" s="293"/>
      <c r="J8" s="293"/>
      <c r="K8" s="293"/>
      <c r="L8" s="293"/>
      <c r="M8" s="293"/>
      <c r="N8" s="293"/>
      <c r="O8" s="294"/>
      <c r="P8" s="6"/>
      <c r="Q8" s="6"/>
    </row>
    <row r="9" spans="1:35" x14ac:dyDescent="0.25">
      <c r="A9" s="2"/>
      <c r="B9" s="3"/>
      <c r="D9" s="293"/>
      <c r="E9" s="293"/>
      <c r="F9" s="293"/>
      <c r="G9" s="293"/>
      <c r="H9" s="293"/>
      <c r="I9" s="293"/>
      <c r="J9" s="293"/>
      <c r="K9" s="293"/>
      <c r="L9" s="293"/>
      <c r="M9" s="293"/>
      <c r="N9" s="293"/>
      <c r="O9" s="294"/>
      <c r="P9" s="6"/>
      <c r="Q9" s="6"/>
    </row>
    <row r="10" spans="1:35" x14ac:dyDescent="0.25">
      <c r="B10" s="3"/>
    </row>
    <row r="11" spans="1:35" x14ac:dyDescent="0.25">
      <c r="A11" s="2" t="s">
        <v>66</v>
      </c>
      <c r="B11" s="212" t="s">
        <v>1267</v>
      </c>
      <c r="C11" s="214"/>
    </row>
    <row r="12" spans="1:35" x14ac:dyDescent="0.25">
      <c r="B12" s="28"/>
      <c r="C12" s="2"/>
    </row>
    <row r="13" spans="1:35" x14ac:dyDescent="0.25">
      <c r="A13" s="9" t="s">
        <v>5</v>
      </c>
      <c r="C13" s="31" t="s">
        <v>3</v>
      </c>
      <c r="D13" s="32">
        <v>1994</v>
      </c>
      <c r="E13" s="32">
        <v>1995</v>
      </c>
      <c r="F13" s="32">
        <v>1996</v>
      </c>
      <c r="G13" s="32">
        <v>1997</v>
      </c>
      <c r="H13" s="32">
        <v>1998</v>
      </c>
      <c r="I13" s="32">
        <v>1999</v>
      </c>
      <c r="J13" s="32">
        <v>2000</v>
      </c>
      <c r="K13" s="32">
        <v>2001</v>
      </c>
      <c r="L13" s="32">
        <v>2002</v>
      </c>
      <c r="M13" s="32">
        <v>2003</v>
      </c>
      <c r="N13" s="32">
        <v>2004</v>
      </c>
      <c r="O13" s="32">
        <f>N13+1</f>
        <v>2005</v>
      </c>
      <c r="P13" s="32">
        <f t="shared" ref="P13:AH13" si="0">O13+1</f>
        <v>2006</v>
      </c>
      <c r="Q13" s="32">
        <f t="shared" si="0"/>
        <v>2007</v>
      </c>
      <c r="R13" s="32">
        <f t="shared" si="0"/>
        <v>2008</v>
      </c>
      <c r="S13" s="32">
        <f t="shared" si="0"/>
        <v>2009</v>
      </c>
      <c r="T13" s="32">
        <f t="shared" si="0"/>
        <v>2010</v>
      </c>
      <c r="U13" s="32">
        <f t="shared" si="0"/>
        <v>2011</v>
      </c>
      <c r="V13" s="32">
        <f t="shared" si="0"/>
        <v>2012</v>
      </c>
      <c r="W13" s="32">
        <f t="shared" si="0"/>
        <v>2013</v>
      </c>
      <c r="X13" s="32">
        <f t="shared" si="0"/>
        <v>2014</v>
      </c>
      <c r="Y13" s="32">
        <f t="shared" si="0"/>
        <v>2015</v>
      </c>
      <c r="Z13" s="32">
        <f t="shared" si="0"/>
        <v>2016</v>
      </c>
      <c r="AA13" s="32">
        <f t="shared" si="0"/>
        <v>2017</v>
      </c>
      <c r="AB13" s="32">
        <f t="shared" si="0"/>
        <v>2018</v>
      </c>
      <c r="AC13" s="32">
        <f t="shared" si="0"/>
        <v>2019</v>
      </c>
      <c r="AD13" s="32">
        <f t="shared" si="0"/>
        <v>2020</v>
      </c>
      <c r="AE13" s="32">
        <f t="shared" si="0"/>
        <v>2021</v>
      </c>
      <c r="AF13" s="32">
        <f t="shared" si="0"/>
        <v>2022</v>
      </c>
      <c r="AG13" s="32">
        <f t="shared" si="0"/>
        <v>2023</v>
      </c>
      <c r="AH13" s="32">
        <f t="shared" si="0"/>
        <v>2024</v>
      </c>
      <c r="AI13" s="32"/>
    </row>
    <row r="14" spans="1:35" x14ac:dyDescent="0.25">
      <c r="A14" s="9" t="s">
        <v>73</v>
      </c>
      <c r="C14" s="295">
        <f>SUM(D14:AH14)</f>
        <v>606960.29999999993</v>
      </c>
      <c r="D14" s="233">
        <v>0</v>
      </c>
      <c r="E14" s="233">
        <v>0</v>
      </c>
      <c r="F14" s="233">
        <v>0</v>
      </c>
      <c r="G14" s="233">
        <v>0</v>
      </c>
      <c r="H14" s="233">
        <v>0</v>
      </c>
      <c r="I14" s="233">
        <v>0</v>
      </c>
      <c r="J14" s="233">
        <v>0</v>
      </c>
      <c r="K14" s="233">
        <v>0</v>
      </c>
      <c r="L14" s="233">
        <v>0</v>
      </c>
      <c r="M14" s="233">
        <v>0</v>
      </c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7"/>
      <c r="Z14" s="7">
        <v>582321.68999999994</v>
      </c>
      <c r="AF14" s="7">
        <v>24638.610000000004</v>
      </c>
    </row>
    <row r="15" spans="1:35" x14ac:dyDescent="0.25">
      <c r="A15" s="34"/>
      <c r="B15" s="2"/>
      <c r="C15" s="2"/>
      <c r="S15" s="233"/>
      <c r="T15" s="233"/>
      <c r="U15" s="233"/>
      <c r="V15" s="233"/>
      <c r="W15" s="233"/>
      <c r="X15" s="233"/>
    </row>
    <row r="16" spans="1:35" x14ac:dyDescent="0.25">
      <c r="A16" s="9" t="s">
        <v>6</v>
      </c>
      <c r="B16" s="3">
        <v>1994</v>
      </c>
      <c r="C16" s="275">
        <f>-SUM(D16:AH16)</f>
        <v>0</v>
      </c>
      <c r="D16" s="297">
        <f>+D$14/7/2</f>
        <v>0</v>
      </c>
      <c r="E16" s="297"/>
      <c r="F16" s="297"/>
      <c r="G16" s="297"/>
      <c r="H16" s="297"/>
      <c r="I16" s="297"/>
      <c r="J16" s="297"/>
      <c r="K16" s="297"/>
      <c r="L16" s="297"/>
      <c r="M16" s="297"/>
      <c r="N16" s="297"/>
      <c r="O16" s="297"/>
      <c r="P16" s="297"/>
      <c r="Q16" s="297"/>
      <c r="R16" s="297"/>
      <c r="S16" s="233"/>
      <c r="T16" s="233"/>
      <c r="U16" s="233"/>
      <c r="V16" s="233"/>
      <c r="W16" s="233"/>
      <c r="X16" s="233"/>
      <c r="Y16" s="297"/>
      <c r="Z16" s="297"/>
    </row>
    <row r="17" spans="1:26" x14ac:dyDescent="0.25">
      <c r="B17" s="3">
        <f>B16+1</f>
        <v>1995</v>
      </c>
      <c r="C17" s="275">
        <f t="shared" ref="C17:C46" si="1">-SUM(D17:AH17)</f>
        <v>0</v>
      </c>
      <c r="D17" s="297">
        <f>+D$14/7</f>
        <v>0</v>
      </c>
      <c r="E17" s="297">
        <f>+E$14/7/2</f>
        <v>0</v>
      </c>
      <c r="F17" s="297"/>
      <c r="G17" s="297"/>
      <c r="H17" s="297"/>
      <c r="I17" s="297"/>
      <c r="J17" s="297"/>
      <c r="K17" s="297"/>
      <c r="L17" s="297"/>
      <c r="M17" s="297"/>
      <c r="N17" s="297"/>
      <c r="O17" s="297"/>
      <c r="P17" s="297"/>
      <c r="Q17" s="297"/>
      <c r="R17" s="297"/>
      <c r="S17" s="233"/>
      <c r="T17" s="233"/>
      <c r="U17" s="233"/>
      <c r="V17" s="233"/>
      <c r="W17" s="233"/>
      <c r="X17" s="233"/>
      <c r="Y17" s="297"/>
      <c r="Z17" s="297"/>
    </row>
    <row r="18" spans="1:26" x14ac:dyDescent="0.25">
      <c r="B18" s="3">
        <f t="shared" ref="B18:B46" si="2">B17+1</f>
        <v>1996</v>
      </c>
      <c r="C18" s="275">
        <f t="shared" si="1"/>
        <v>0</v>
      </c>
      <c r="D18" s="297">
        <f>+D17</f>
        <v>0</v>
      </c>
      <c r="E18" s="297">
        <f>+E$14/7</f>
        <v>0</v>
      </c>
      <c r="F18" s="297">
        <f>+F$14/7/2</f>
        <v>0</v>
      </c>
      <c r="G18" s="297"/>
      <c r="H18" s="297"/>
      <c r="I18" s="297"/>
      <c r="J18" s="297"/>
      <c r="K18" s="297"/>
      <c r="L18" s="297"/>
      <c r="M18" s="297"/>
      <c r="N18" s="297"/>
      <c r="O18" s="297"/>
      <c r="P18" s="297"/>
      <c r="Q18" s="297"/>
      <c r="R18" s="297"/>
      <c r="S18" s="233"/>
      <c r="T18" s="233"/>
      <c r="U18" s="233"/>
      <c r="V18" s="233"/>
      <c r="W18" s="233"/>
      <c r="X18" s="233"/>
      <c r="Y18" s="297"/>
      <c r="Z18" s="297"/>
    </row>
    <row r="19" spans="1:26" x14ac:dyDescent="0.25">
      <c r="B19" s="3">
        <f t="shared" si="2"/>
        <v>1997</v>
      </c>
      <c r="C19" s="275">
        <f t="shared" si="1"/>
        <v>0</v>
      </c>
      <c r="D19" s="297">
        <f>+D18</f>
        <v>0</v>
      </c>
      <c r="E19" s="297">
        <f>+E18</f>
        <v>0</v>
      </c>
      <c r="F19" s="297">
        <f>+F$14/7</f>
        <v>0</v>
      </c>
      <c r="G19" s="297">
        <f>+G$14/7/2</f>
        <v>0</v>
      </c>
      <c r="H19" s="297"/>
      <c r="I19" s="297"/>
      <c r="J19" s="297"/>
      <c r="K19" s="297"/>
      <c r="L19" s="297"/>
      <c r="M19" s="297"/>
      <c r="N19" s="297"/>
      <c r="O19" s="297"/>
      <c r="P19" s="297"/>
      <c r="Q19" s="297"/>
      <c r="R19" s="297"/>
      <c r="S19" s="233"/>
      <c r="T19" s="233"/>
      <c r="U19" s="233"/>
      <c r="V19" s="233"/>
      <c r="W19" s="233"/>
      <c r="X19" s="233"/>
      <c r="Y19" s="297"/>
      <c r="Z19" s="297"/>
    </row>
    <row r="20" spans="1:26" x14ac:dyDescent="0.25">
      <c r="B20" s="3">
        <f t="shared" si="2"/>
        <v>1998</v>
      </c>
      <c r="C20" s="275">
        <f t="shared" si="1"/>
        <v>0</v>
      </c>
      <c r="D20" s="297">
        <f>+D19</f>
        <v>0</v>
      </c>
      <c r="E20" s="297">
        <f>+E19</f>
        <v>0</v>
      </c>
      <c r="F20" s="297">
        <f>+F19</f>
        <v>0</v>
      </c>
      <c r="G20" s="297">
        <f>+G$14/7</f>
        <v>0</v>
      </c>
      <c r="H20" s="297">
        <f>+H$14/7/2</f>
        <v>0</v>
      </c>
      <c r="I20" s="297"/>
      <c r="J20" s="297"/>
      <c r="K20" s="297"/>
      <c r="L20" s="297"/>
      <c r="M20" s="297"/>
      <c r="N20" s="297"/>
      <c r="O20" s="297"/>
      <c r="P20" s="297"/>
      <c r="Q20" s="297"/>
      <c r="R20" s="297"/>
      <c r="S20" s="233"/>
      <c r="T20" s="233"/>
      <c r="U20" s="233"/>
      <c r="V20" s="233"/>
      <c r="W20" s="233"/>
      <c r="X20" s="233"/>
      <c r="Y20" s="297"/>
      <c r="Z20" s="297"/>
    </row>
    <row r="21" spans="1:26" x14ac:dyDescent="0.25">
      <c r="B21" s="3">
        <f t="shared" si="2"/>
        <v>1999</v>
      </c>
      <c r="C21" s="275">
        <f t="shared" si="1"/>
        <v>0</v>
      </c>
      <c r="D21" s="297">
        <f>+D20</f>
        <v>0</v>
      </c>
      <c r="E21" s="297">
        <f>+E20</f>
        <v>0</v>
      </c>
      <c r="F21" s="297">
        <f>+F20</f>
        <v>0</v>
      </c>
      <c r="G21" s="297">
        <f>+G20</f>
        <v>0</v>
      </c>
      <c r="H21" s="297">
        <f>+H$14/7</f>
        <v>0</v>
      </c>
      <c r="I21" s="297">
        <f>+I$14/7/2</f>
        <v>0</v>
      </c>
      <c r="J21" s="297"/>
      <c r="K21" s="297"/>
      <c r="L21" s="297"/>
      <c r="M21" s="297"/>
      <c r="N21" s="297"/>
      <c r="O21" s="297"/>
      <c r="P21" s="297"/>
      <c r="Q21" s="297"/>
      <c r="R21" s="297"/>
      <c r="S21" s="233"/>
      <c r="T21" s="233"/>
      <c r="U21" s="233"/>
      <c r="V21" s="233"/>
      <c r="W21" s="233"/>
      <c r="X21" s="233"/>
      <c r="Y21" s="297"/>
      <c r="Z21" s="297"/>
    </row>
    <row r="22" spans="1:26" x14ac:dyDescent="0.25">
      <c r="B22" s="3">
        <f t="shared" si="2"/>
        <v>2000</v>
      </c>
      <c r="C22" s="275">
        <f t="shared" si="1"/>
        <v>0</v>
      </c>
      <c r="D22" s="297">
        <f>+D21</f>
        <v>0</v>
      </c>
      <c r="E22" s="297">
        <f>+E21</f>
        <v>0</v>
      </c>
      <c r="F22" s="297">
        <f>+F21</f>
        <v>0</v>
      </c>
      <c r="G22" s="297">
        <f>+G21</f>
        <v>0</v>
      </c>
      <c r="H22" s="297">
        <f>+H21</f>
        <v>0</v>
      </c>
      <c r="I22" s="297">
        <f>+I$14/7</f>
        <v>0</v>
      </c>
      <c r="J22" s="297">
        <f>+J$14/7/2</f>
        <v>0</v>
      </c>
      <c r="K22" s="297"/>
      <c r="L22" s="297"/>
      <c r="M22" s="297"/>
      <c r="N22" s="297"/>
      <c r="O22" s="297"/>
      <c r="P22" s="297"/>
      <c r="Q22" s="297"/>
      <c r="R22" s="297"/>
      <c r="S22" s="233"/>
      <c r="T22" s="233"/>
      <c r="U22" s="233"/>
      <c r="V22" s="233"/>
      <c r="W22" s="233"/>
      <c r="X22" s="233"/>
      <c r="Y22" s="297"/>
      <c r="Z22" s="297"/>
    </row>
    <row r="23" spans="1:26" x14ac:dyDescent="0.25">
      <c r="B23" s="3">
        <f t="shared" si="2"/>
        <v>2001</v>
      </c>
      <c r="C23" s="275">
        <f t="shared" si="1"/>
        <v>0</v>
      </c>
      <c r="D23" s="297">
        <f>+D$14/7/2</f>
        <v>0</v>
      </c>
      <c r="E23" s="297">
        <f>+E22</f>
        <v>0</v>
      </c>
      <c r="F23" s="297">
        <f>+F22</f>
        <v>0</v>
      </c>
      <c r="G23" s="297">
        <f>+G22</f>
        <v>0</v>
      </c>
      <c r="H23" s="297">
        <f>+H22</f>
        <v>0</v>
      </c>
      <c r="I23" s="297">
        <f>+I22</f>
        <v>0</v>
      </c>
      <c r="J23" s="297">
        <f>+J$14/7</f>
        <v>0</v>
      </c>
      <c r="K23" s="297">
        <f>+K$14/7/2</f>
        <v>0</v>
      </c>
      <c r="L23" s="297"/>
      <c r="M23" s="297"/>
      <c r="N23" s="297"/>
      <c r="O23" s="297"/>
      <c r="P23" s="297"/>
      <c r="Q23" s="297"/>
      <c r="R23" s="297"/>
      <c r="S23" s="233"/>
      <c r="T23" s="233"/>
      <c r="U23" s="233"/>
      <c r="V23" s="233"/>
      <c r="W23" s="233"/>
      <c r="X23" s="233"/>
      <c r="Y23" s="297"/>
      <c r="Z23" s="297"/>
    </row>
    <row r="24" spans="1:26" x14ac:dyDescent="0.25">
      <c r="B24" s="3">
        <f t="shared" si="2"/>
        <v>2002</v>
      </c>
      <c r="C24" s="275">
        <f t="shared" si="1"/>
        <v>0</v>
      </c>
      <c r="D24" s="297"/>
      <c r="E24" s="297">
        <f>+E$14/7/2</f>
        <v>0</v>
      </c>
      <c r="F24" s="297">
        <f>+F23</f>
        <v>0</v>
      </c>
      <c r="G24" s="297">
        <f>+G23</f>
        <v>0</v>
      </c>
      <c r="H24" s="297">
        <f>+H23</f>
        <v>0</v>
      </c>
      <c r="I24" s="297">
        <f>+I23</f>
        <v>0</v>
      </c>
      <c r="J24" s="297">
        <f>+J23</f>
        <v>0</v>
      </c>
      <c r="K24" s="297">
        <f>+K$14/7</f>
        <v>0</v>
      </c>
      <c r="L24" s="297">
        <f>+L$14/7/2</f>
        <v>0</v>
      </c>
      <c r="M24" s="297"/>
      <c r="N24" s="297"/>
      <c r="O24" s="297"/>
      <c r="P24" s="297"/>
      <c r="Q24" s="297"/>
      <c r="R24" s="297"/>
      <c r="S24" s="233"/>
      <c r="T24" s="233"/>
      <c r="U24" s="233"/>
      <c r="V24" s="233"/>
      <c r="W24" s="233"/>
      <c r="X24" s="233"/>
      <c r="Y24" s="297"/>
      <c r="Z24" s="297"/>
    </row>
    <row r="25" spans="1:26" x14ac:dyDescent="0.25">
      <c r="B25" s="3">
        <f t="shared" si="2"/>
        <v>2003</v>
      </c>
      <c r="C25" s="275">
        <f t="shared" si="1"/>
        <v>0</v>
      </c>
      <c r="D25" s="297"/>
      <c r="E25" s="297"/>
      <c r="F25" s="297">
        <f>+F$14/7/2</f>
        <v>0</v>
      </c>
      <c r="G25" s="297">
        <f>+G24</f>
        <v>0</v>
      </c>
      <c r="H25" s="297">
        <f>+H24</f>
        <v>0</v>
      </c>
      <c r="I25" s="297">
        <f>+I24</f>
        <v>0</v>
      </c>
      <c r="J25" s="297">
        <f>+J24</f>
        <v>0</v>
      </c>
      <c r="K25" s="297">
        <f>+K24</f>
        <v>0</v>
      </c>
      <c r="L25" s="297">
        <f>+L$14/7</f>
        <v>0</v>
      </c>
      <c r="M25" s="297">
        <f>+M$14/7/2</f>
        <v>0</v>
      </c>
      <c r="N25" s="297"/>
      <c r="O25" s="297"/>
      <c r="P25" s="297"/>
      <c r="Q25" s="297"/>
      <c r="R25" s="297"/>
      <c r="S25" s="233"/>
      <c r="T25" s="233"/>
      <c r="U25" s="233"/>
      <c r="V25" s="233"/>
      <c r="W25" s="233"/>
      <c r="X25" s="233"/>
      <c r="Y25" s="297"/>
      <c r="Z25" s="297"/>
    </row>
    <row r="26" spans="1:26" x14ac:dyDescent="0.25">
      <c r="B26" s="3">
        <f t="shared" si="2"/>
        <v>2004</v>
      </c>
      <c r="C26" s="275">
        <f t="shared" si="1"/>
        <v>0</v>
      </c>
      <c r="D26" s="297"/>
      <c r="E26" s="297"/>
      <c r="F26" s="297"/>
      <c r="G26" s="297">
        <f>+G$14/7/2</f>
        <v>0</v>
      </c>
      <c r="H26" s="297">
        <f>+H25</f>
        <v>0</v>
      </c>
      <c r="I26" s="297">
        <f>+I25</f>
        <v>0</v>
      </c>
      <c r="J26" s="297">
        <f>+J25</f>
        <v>0</v>
      </c>
      <c r="K26" s="297">
        <f>+K25</f>
        <v>0</v>
      </c>
      <c r="L26" s="297">
        <f>+L25</f>
        <v>0</v>
      </c>
      <c r="M26" s="297">
        <f>+M$14/7</f>
        <v>0</v>
      </c>
      <c r="N26" s="7">
        <f>+N$14/7/2</f>
        <v>0</v>
      </c>
      <c r="O26" s="7"/>
      <c r="P26" s="7"/>
      <c r="Q26" s="7"/>
      <c r="R26" s="7"/>
      <c r="S26" s="43"/>
      <c r="T26" s="43"/>
      <c r="U26" s="43"/>
      <c r="V26" s="43"/>
      <c r="W26" s="43"/>
      <c r="X26" s="43"/>
      <c r="Y26" s="7"/>
      <c r="Z26" s="297"/>
    </row>
    <row r="27" spans="1:26" x14ac:dyDescent="0.25">
      <c r="B27" s="3">
        <f t="shared" si="2"/>
        <v>2005</v>
      </c>
      <c r="C27" s="275">
        <f t="shared" si="1"/>
        <v>0</v>
      </c>
      <c r="D27" s="297"/>
      <c r="E27" s="297"/>
      <c r="F27" s="297"/>
      <c r="G27" s="297"/>
      <c r="H27" s="297">
        <f>+H$14/7/2</f>
        <v>0</v>
      </c>
      <c r="I27" s="297">
        <f>+I26</f>
        <v>0</v>
      </c>
      <c r="J27" s="297">
        <f>+J26</f>
        <v>0</v>
      </c>
      <c r="K27" s="297">
        <f>+K26</f>
        <v>0</v>
      </c>
      <c r="L27" s="297">
        <f>+L26</f>
        <v>0</v>
      </c>
      <c r="M27" s="297">
        <f>+M26</f>
        <v>0</v>
      </c>
      <c r="N27" s="7">
        <f>+N$14/7</f>
        <v>0</v>
      </c>
      <c r="O27" s="7">
        <f>+O$14/7/2</f>
        <v>0</v>
      </c>
      <c r="P27" s="7"/>
      <c r="Q27" s="7"/>
      <c r="R27" s="7"/>
      <c r="S27" s="43"/>
      <c r="T27" s="43"/>
      <c r="U27" s="43"/>
      <c r="V27" s="43"/>
      <c r="W27" s="43"/>
      <c r="X27" s="43"/>
      <c r="Y27" s="7"/>
      <c r="Z27" s="297"/>
    </row>
    <row r="28" spans="1:26" x14ac:dyDescent="0.25">
      <c r="B28" s="3">
        <f t="shared" si="2"/>
        <v>2006</v>
      </c>
      <c r="C28" s="275">
        <f t="shared" si="1"/>
        <v>0</v>
      </c>
      <c r="D28" s="297"/>
      <c r="E28" s="297"/>
      <c r="F28" s="297"/>
      <c r="G28" s="297"/>
      <c r="H28" s="297"/>
      <c r="I28" s="297">
        <f>+I$14/7/2</f>
        <v>0</v>
      </c>
      <c r="J28" s="297">
        <f>+J27</f>
        <v>0</v>
      </c>
      <c r="K28" s="297">
        <f>+K27</f>
        <v>0</v>
      </c>
      <c r="L28" s="297">
        <f>+L27</f>
        <v>0</v>
      </c>
      <c r="M28" s="297">
        <f>+M27</f>
        <v>0</v>
      </c>
      <c r="N28" s="7">
        <f>+N27</f>
        <v>0</v>
      </c>
      <c r="O28" s="7">
        <f>+O$14/7</f>
        <v>0</v>
      </c>
      <c r="P28" s="7">
        <f>+P$14/7/2</f>
        <v>0</v>
      </c>
      <c r="Q28" s="7"/>
      <c r="R28" s="7"/>
      <c r="S28" s="43"/>
      <c r="T28" s="43"/>
      <c r="U28" s="43"/>
      <c r="V28" s="43"/>
      <c r="W28" s="43"/>
      <c r="X28" s="43"/>
      <c r="Y28" s="7"/>
      <c r="Z28" s="297"/>
    </row>
    <row r="29" spans="1:26" x14ac:dyDescent="0.25">
      <c r="B29" s="3">
        <f t="shared" si="2"/>
        <v>2007</v>
      </c>
      <c r="C29" s="275">
        <f t="shared" si="1"/>
        <v>0</v>
      </c>
      <c r="D29" s="297"/>
      <c r="E29" s="297"/>
      <c r="F29" s="297"/>
      <c r="G29" s="297"/>
      <c r="H29" s="297"/>
      <c r="I29" s="297"/>
      <c r="J29" s="297">
        <f>+J$14/7/2</f>
        <v>0</v>
      </c>
      <c r="K29" s="297">
        <f>+K28</f>
        <v>0</v>
      </c>
      <c r="L29" s="297">
        <f>+L28</f>
        <v>0</v>
      </c>
      <c r="M29" s="297">
        <f>+M28</f>
        <v>0</v>
      </c>
      <c r="N29" s="7">
        <f>+N28</f>
        <v>0</v>
      </c>
      <c r="O29" s="7">
        <f>+O28</f>
        <v>0</v>
      </c>
      <c r="P29" s="7">
        <f>+P$14/7</f>
        <v>0</v>
      </c>
      <c r="Q29" s="7">
        <f>+Q$14/7/2</f>
        <v>0</v>
      </c>
      <c r="R29" s="7"/>
      <c r="S29" s="43"/>
      <c r="T29" s="43"/>
      <c r="U29" s="43"/>
      <c r="V29" s="43"/>
      <c r="W29" s="43"/>
      <c r="X29" s="43"/>
      <c r="Y29" s="7"/>
      <c r="Z29" s="297"/>
    </row>
    <row r="30" spans="1:26" x14ac:dyDescent="0.25">
      <c r="B30" s="3">
        <f t="shared" si="2"/>
        <v>2008</v>
      </c>
      <c r="C30" s="275">
        <f t="shared" si="1"/>
        <v>0</v>
      </c>
      <c r="D30" s="297"/>
      <c r="E30" s="297"/>
      <c r="F30" s="297"/>
      <c r="G30" s="297"/>
      <c r="H30" s="297"/>
      <c r="I30" s="297"/>
      <c r="J30" s="297"/>
      <c r="K30" s="297">
        <f>+K$14/7/2</f>
        <v>0</v>
      </c>
      <c r="L30" s="297">
        <f>+L29</f>
        <v>0</v>
      </c>
      <c r="M30" s="297">
        <f>+M29</f>
        <v>0</v>
      </c>
      <c r="N30" s="7">
        <f>+N29</f>
        <v>0</v>
      </c>
      <c r="O30" s="7">
        <f>+O29</f>
        <v>0</v>
      </c>
      <c r="P30" s="7">
        <f>+P29</f>
        <v>0</v>
      </c>
      <c r="Q30" s="7">
        <f>+Q$14/7</f>
        <v>0</v>
      </c>
      <c r="R30" s="7">
        <f>+R$14/7/2</f>
        <v>0</v>
      </c>
      <c r="S30" s="43"/>
      <c r="T30" s="43"/>
      <c r="U30" s="43"/>
      <c r="V30" s="43"/>
      <c r="W30" s="43"/>
      <c r="X30" s="43"/>
      <c r="Y30" s="7"/>
      <c r="Z30" s="297"/>
    </row>
    <row r="31" spans="1:26" x14ac:dyDescent="0.25">
      <c r="B31" s="3">
        <f t="shared" si="2"/>
        <v>2009</v>
      </c>
      <c r="C31" s="275">
        <f t="shared" si="1"/>
        <v>0</v>
      </c>
      <c r="D31" s="297"/>
      <c r="E31" s="297"/>
      <c r="F31" s="297"/>
      <c r="G31" s="297"/>
      <c r="H31" s="297"/>
      <c r="I31" s="297"/>
      <c r="J31" s="297"/>
      <c r="K31" s="297"/>
      <c r="L31" s="297">
        <f>+L$14/7/2</f>
        <v>0</v>
      </c>
      <c r="M31" s="297">
        <f>+M30</f>
        <v>0</v>
      </c>
      <c r="N31" s="7">
        <f>+N30</f>
        <v>0</v>
      </c>
      <c r="O31" s="7">
        <f>+O30</f>
        <v>0</v>
      </c>
      <c r="P31" s="7">
        <f>+P30</f>
        <v>0</v>
      </c>
      <c r="Q31" s="7">
        <f>+Q30</f>
        <v>0</v>
      </c>
      <c r="R31" s="7">
        <f>+R$14/7</f>
        <v>0</v>
      </c>
      <c r="S31" s="43">
        <f>+S$14/7/2</f>
        <v>0</v>
      </c>
      <c r="T31" s="43"/>
      <c r="U31" s="43"/>
      <c r="V31" s="43"/>
      <c r="W31" s="43"/>
      <c r="X31" s="43"/>
      <c r="Y31" s="7"/>
      <c r="Z31" s="297"/>
    </row>
    <row r="32" spans="1:26" x14ac:dyDescent="0.25">
      <c r="A32" s="38"/>
      <c r="B32" s="3">
        <f t="shared" si="2"/>
        <v>2010</v>
      </c>
      <c r="C32" s="275">
        <f t="shared" si="1"/>
        <v>0</v>
      </c>
      <c r="D32" s="297"/>
      <c r="E32" s="297"/>
      <c r="F32" s="297"/>
      <c r="G32" s="297"/>
      <c r="H32" s="297"/>
      <c r="I32" s="297"/>
      <c r="J32" s="297"/>
      <c r="K32" s="297"/>
      <c r="L32" s="297"/>
      <c r="M32" s="297">
        <f>+M$14/7/2</f>
        <v>0</v>
      </c>
      <c r="N32" s="7">
        <f>+N31</f>
        <v>0</v>
      </c>
      <c r="O32" s="7">
        <f>+O31</f>
        <v>0</v>
      </c>
      <c r="P32" s="7">
        <f>+P31</f>
        <v>0</v>
      </c>
      <c r="Q32" s="7">
        <f>+Q31</f>
        <v>0</v>
      </c>
      <c r="R32" s="7">
        <f>+R31</f>
        <v>0</v>
      </c>
      <c r="S32" s="43">
        <f>+S$14/7</f>
        <v>0</v>
      </c>
      <c r="T32" s="43">
        <f>+T$14/7/2</f>
        <v>0</v>
      </c>
      <c r="U32" s="43"/>
      <c r="V32" s="43"/>
      <c r="W32" s="43"/>
      <c r="X32" s="43"/>
      <c r="Y32" s="7"/>
      <c r="Z32" s="297"/>
    </row>
    <row r="33" spans="1:34" x14ac:dyDescent="0.25">
      <c r="A33" s="38"/>
      <c r="B33" s="3">
        <f t="shared" si="2"/>
        <v>2011</v>
      </c>
      <c r="C33" s="275">
        <f t="shared" si="1"/>
        <v>0</v>
      </c>
      <c r="D33" s="297"/>
      <c r="E33" s="297"/>
      <c r="F33" s="297"/>
      <c r="G33" s="297"/>
      <c r="H33" s="297"/>
      <c r="I33" s="297"/>
      <c r="J33" s="297"/>
      <c r="K33" s="297"/>
      <c r="L33" s="297"/>
      <c r="M33" s="297"/>
      <c r="N33" s="7">
        <f>+N$14/7/2</f>
        <v>0</v>
      </c>
      <c r="O33" s="7">
        <f>+O32</f>
        <v>0</v>
      </c>
      <c r="P33" s="7">
        <f>+P32</f>
        <v>0</v>
      </c>
      <c r="Q33" s="7">
        <f>+Q32</f>
        <v>0</v>
      </c>
      <c r="R33" s="7">
        <f>+R32</f>
        <v>0</v>
      </c>
      <c r="S33" s="43">
        <f>+S32</f>
        <v>0</v>
      </c>
      <c r="T33" s="43">
        <f>+T$14/7</f>
        <v>0</v>
      </c>
      <c r="U33" s="43">
        <f>+U$14/7/2</f>
        <v>0</v>
      </c>
      <c r="V33" s="43"/>
      <c r="W33" s="43"/>
      <c r="X33" s="43"/>
      <c r="Y33" s="7"/>
      <c r="Z33" s="297"/>
    </row>
    <row r="34" spans="1:34" x14ac:dyDescent="0.25">
      <c r="A34" s="38"/>
      <c r="B34" s="3">
        <f t="shared" si="2"/>
        <v>2012</v>
      </c>
      <c r="C34" s="275">
        <f t="shared" si="1"/>
        <v>0</v>
      </c>
      <c r="D34" s="297"/>
      <c r="E34" s="297"/>
      <c r="F34" s="297"/>
      <c r="G34" s="297"/>
      <c r="H34" s="297"/>
      <c r="I34" s="297"/>
      <c r="J34" s="297"/>
      <c r="K34" s="297"/>
      <c r="L34" s="297"/>
      <c r="M34" s="297"/>
      <c r="N34" s="7"/>
      <c r="O34" s="7">
        <f>+O$14/7/2</f>
        <v>0</v>
      </c>
      <c r="P34" s="7">
        <f>+P33</f>
        <v>0</v>
      </c>
      <c r="Q34" s="7">
        <f>+Q33</f>
        <v>0</v>
      </c>
      <c r="R34" s="7">
        <f>+R33</f>
        <v>0</v>
      </c>
      <c r="S34" s="43">
        <f>+S33</f>
        <v>0</v>
      </c>
      <c r="T34" s="43">
        <f>+T$14/7</f>
        <v>0</v>
      </c>
      <c r="U34" s="43">
        <f>+U$14/7</f>
        <v>0</v>
      </c>
      <c r="V34" s="43">
        <f>+V$14/7/2</f>
        <v>0</v>
      </c>
      <c r="W34" s="43"/>
      <c r="X34" s="43"/>
      <c r="Y34" s="7"/>
      <c r="Z34" s="297"/>
    </row>
    <row r="35" spans="1:34" x14ac:dyDescent="0.25">
      <c r="A35" s="38"/>
      <c r="B35" s="3">
        <f t="shared" si="2"/>
        <v>2013</v>
      </c>
      <c r="C35" s="275">
        <f t="shared" si="1"/>
        <v>0</v>
      </c>
      <c r="D35" s="297"/>
      <c r="E35" s="297"/>
      <c r="F35" s="297"/>
      <c r="G35" s="297"/>
      <c r="H35" s="297"/>
      <c r="I35" s="297"/>
      <c r="J35" s="297"/>
      <c r="K35" s="297"/>
      <c r="L35" s="297"/>
      <c r="M35" s="297"/>
      <c r="N35" s="7"/>
      <c r="O35" s="7"/>
      <c r="P35" s="7">
        <f>P14/7/2</f>
        <v>0</v>
      </c>
      <c r="Q35" s="7">
        <f>Q14</f>
        <v>0</v>
      </c>
      <c r="R35" s="7">
        <f t="shared" ref="R35:U36" si="3">R34</f>
        <v>0</v>
      </c>
      <c r="S35" s="43">
        <f t="shared" si="3"/>
        <v>0</v>
      </c>
      <c r="T35" s="43">
        <f t="shared" si="3"/>
        <v>0</v>
      </c>
      <c r="U35" s="43">
        <f t="shared" si="3"/>
        <v>0</v>
      </c>
      <c r="V35" s="43">
        <f>V14/7</f>
        <v>0</v>
      </c>
      <c r="W35" s="43">
        <f>W14/7/2</f>
        <v>0</v>
      </c>
      <c r="X35" s="43"/>
      <c r="Y35" s="7"/>
      <c r="Z35" s="297"/>
    </row>
    <row r="36" spans="1:34" x14ac:dyDescent="0.25">
      <c r="A36" s="38"/>
      <c r="B36" s="3">
        <f t="shared" si="2"/>
        <v>2014</v>
      </c>
      <c r="C36" s="275">
        <f t="shared" si="1"/>
        <v>0</v>
      </c>
      <c r="D36" s="297"/>
      <c r="E36" s="297"/>
      <c r="F36" s="297"/>
      <c r="G36" s="297"/>
      <c r="H36" s="297"/>
      <c r="I36" s="297"/>
      <c r="J36" s="297"/>
      <c r="K36" s="297"/>
      <c r="L36" s="297"/>
      <c r="M36" s="297"/>
      <c r="N36" s="7"/>
      <c r="O36" s="7"/>
      <c r="P36" s="7"/>
      <c r="Q36" s="7">
        <f>Q14/7/2</f>
        <v>0</v>
      </c>
      <c r="R36" s="7">
        <f t="shared" si="3"/>
        <v>0</v>
      </c>
      <c r="S36" s="43">
        <f t="shared" si="3"/>
        <v>0</v>
      </c>
      <c r="T36" s="43">
        <f t="shared" si="3"/>
        <v>0</v>
      </c>
      <c r="U36" s="43">
        <f t="shared" si="3"/>
        <v>0</v>
      </c>
      <c r="V36" s="43">
        <f>V35</f>
        <v>0</v>
      </c>
      <c r="W36" s="43">
        <f>W14/7</f>
        <v>0</v>
      </c>
      <c r="X36" s="43">
        <f>X14/7/2</f>
        <v>0</v>
      </c>
      <c r="Y36" s="7"/>
      <c r="Z36" s="297"/>
    </row>
    <row r="37" spans="1:34" x14ac:dyDescent="0.25">
      <c r="A37" s="38"/>
      <c r="B37" s="3">
        <f t="shared" si="2"/>
        <v>2015</v>
      </c>
      <c r="C37" s="275">
        <f t="shared" si="1"/>
        <v>0</v>
      </c>
      <c r="D37" s="297"/>
      <c r="E37" s="297"/>
      <c r="F37" s="297"/>
      <c r="G37" s="297"/>
      <c r="H37" s="297"/>
      <c r="I37" s="297"/>
      <c r="J37" s="297"/>
      <c r="K37" s="297"/>
      <c r="L37" s="297"/>
      <c r="M37" s="297"/>
      <c r="N37" s="7"/>
      <c r="O37" s="7"/>
      <c r="P37" s="7"/>
      <c r="Q37" s="7"/>
      <c r="R37" s="7">
        <f>R14/7/2</f>
        <v>0</v>
      </c>
      <c r="S37" s="43">
        <f>S36</f>
        <v>0</v>
      </c>
      <c r="T37" s="43">
        <f>T36</f>
        <v>0</v>
      </c>
      <c r="U37" s="43">
        <f>U36</f>
        <v>0</v>
      </c>
      <c r="V37" s="43">
        <f>V36</f>
        <v>0</v>
      </c>
      <c r="W37" s="43">
        <f>W36</f>
        <v>0</v>
      </c>
      <c r="X37" s="43">
        <f>X14/7</f>
        <v>0</v>
      </c>
      <c r="Y37" s="7">
        <f>Y14/7/2</f>
        <v>0</v>
      </c>
      <c r="Z37" s="297"/>
    </row>
    <row r="38" spans="1:34" x14ac:dyDescent="0.25">
      <c r="A38" s="38"/>
      <c r="B38" s="3">
        <f t="shared" si="2"/>
        <v>2016</v>
      </c>
      <c r="C38" s="275">
        <f t="shared" si="1"/>
        <v>-41594.406428571427</v>
      </c>
      <c r="D38" s="297"/>
      <c r="E38" s="297"/>
      <c r="F38" s="297"/>
      <c r="G38" s="297"/>
      <c r="H38" s="297"/>
      <c r="I38" s="297"/>
      <c r="J38" s="297"/>
      <c r="K38" s="297"/>
      <c r="L38" s="297"/>
      <c r="M38" s="297"/>
      <c r="N38" s="7"/>
      <c r="O38" s="7"/>
      <c r="P38" s="7"/>
      <c r="Q38" s="7"/>
      <c r="R38" s="7"/>
      <c r="S38" s="43"/>
      <c r="T38" s="43"/>
      <c r="U38" s="43"/>
      <c r="V38" s="43"/>
      <c r="W38" s="43"/>
      <c r="X38" s="43"/>
      <c r="Y38" s="7"/>
      <c r="Z38" s="7">
        <f>$Z$14/7/2</f>
        <v>41594.406428571427</v>
      </c>
    </row>
    <row r="39" spans="1:34" x14ac:dyDescent="0.25">
      <c r="A39" s="38"/>
      <c r="B39" s="3">
        <f t="shared" si="2"/>
        <v>2017</v>
      </c>
      <c r="C39" s="275">
        <f t="shared" si="1"/>
        <v>-83188.812857142853</v>
      </c>
      <c r="D39" s="297"/>
      <c r="E39" s="297"/>
      <c r="F39" s="297"/>
      <c r="G39" s="297"/>
      <c r="H39" s="297"/>
      <c r="I39" s="297"/>
      <c r="J39" s="297"/>
      <c r="K39" s="297"/>
      <c r="L39" s="297"/>
      <c r="M39" s="297"/>
      <c r="N39" s="7"/>
      <c r="O39" s="7"/>
      <c r="P39" s="7"/>
      <c r="Q39" s="7"/>
      <c r="R39" s="7"/>
      <c r="S39" s="43"/>
      <c r="T39" s="43"/>
      <c r="U39" s="43"/>
      <c r="V39" s="43"/>
      <c r="W39" s="43"/>
      <c r="X39" s="43"/>
      <c r="Y39" s="7"/>
      <c r="Z39" s="7">
        <f>$Z$14/7</f>
        <v>83188.812857142853</v>
      </c>
    </row>
    <row r="40" spans="1:34" x14ac:dyDescent="0.25">
      <c r="A40" s="38"/>
      <c r="B40" s="3">
        <f t="shared" si="2"/>
        <v>2018</v>
      </c>
      <c r="C40" s="275">
        <f t="shared" si="1"/>
        <v>-83188.812857142853</v>
      </c>
      <c r="D40" s="297"/>
      <c r="E40" s="297"/>
      <c r="F40" s="297"/>
      <c r="G40" s="297"/>
      <c r="H40" s="297"/>
      <c r="I40" s="297"/>
      <c r="J40" s="297"/>
      <c r="K40" s="297"/>
      <c r="L40" s="297"/>
      <c r="M40" s="297"/>
      <c r="N40" s="7"/>
      <c r="O40" s="7"/>
      <c r="P40" s="7"/>
      <c r="Q40" s="7"/>
      <c r="R40" s="7"/>
      <c r="S40" s="43"/>
      <c r="T40" s="43"/>
      <c r="U40" s="43"/>
      <c r="V40" s="43"/>
      <c r="W40" s="43"/>
      <c r="X40" s="43"/>
      <c r="Y40" s="7"/>
      <c r="Z40" s="7">
        <f t="shared" ref="Z40:Z44" si="4">$Z$14/7</f>
        <v>83188.812857142853</v>
      </c>
    </row>
    <row r="41" spans="1:34" x14ac:dyDescent="0.25">
      <c r="A41" s="38"/>
      <c r="B41" s="3">
        <f t="shared" si="2"/>
        <v>2019</v>
      </c>
      <c r="C41" s="275">
        <f t="shared" si="1"/>
        <v>-83188.812857142853</v>
      </c>
      <c r="D41" s="297"/>
      <c r="E41" s="297"/>
      <c r="F41" s="297"/>
      <c r="G41" s="297"/>
      <c r="H41" s="297"/>
      <c r="I41" s="297"/>
      <c r="J41" s="297"/>
      <c r="K41" s="297"/>
      <c r="L41" s="297"/>
      <c r="M41" s="297"/>
      <c r="N41" s="7"/>
      <c r="O41" s="7"/>
      <c r="P41" s="7"/>
      <c r="Q41" s="7"/>
      <c r="R41" s="7"/>
      <c r="S41" s="43"/>
      <c r="T41" s="43"/>
      <c r="U41" s="43"/>
      <c r="V41" s="43"/>
      <c r="W41" s="43"/>
      <c r="X41" s="43"/>
      <c r="Y41" s="7"/>
      <c r="Z41" s="7">
        <f t="shared" si="4"/>
        <v>83188.812857142853</v>
      </c>
    </row>
    <row r="42" spans="1:34" x14ac:dyDescent="0.25">
      <c r="A42" s="38"/>
      <c r="B42" s="3">
        <f t="shared" si="2"/>
        <v>2020</v>
      </c>
      <c r="C42" s="275">
        <f t="shared" si="1"/>
        <v>-83188.812857142853</v>
      </c>
      <c r="D42" s="297"/>
      <c r="E42" s="297"/>
      <c r="F42" s="297"/>
      <c r="G42" s="297"/>
      <c r="H42" s="297"/>
      <c r="I42" s="297"/>
      <c r="J42" s="297"/>
      <c r="K42" s="297"/>
      <c r="L42" s="297"/>
      <c r="M42" s="297"/>
      <c r="N42" s="7"/>
      <c r="O42" s="7"/>
      <c r="P42" s="7"/>
      <c r="Q42" s="7"/>
      <c r="R42" s="7"/>
      <c r="S42" s="43"/>
      <c r="T42" s="43"/>
      <c r="U42" s="43"/>
      <c r="V42" s="43"/>
      <c r="W42" s="43"/>
      <c r="X42" s="43"/>
      <c r="Y42" s="7"/>
      <c r="Z42" s="7">
        <f t="shared" si="4"/>
        <v>83188.812857142853</v>
      </c>
    </row>
    <row r="43" spans="1:34" x14ac:dyDescent="0.25">
      <c r="A43" s="38"/>
      <c r="B43" s="3">
        <f t="shared" si="2"/>
        <v>2021</v>
      </c>
      <c r="C43" s="275">
        <f t="shared" si="1"/>
        <v>-83188.812857142853</v>
      </c>
      <c r="D43" s="297"/>
      <c r="E43" s="297"/>
      <c r="F43" s="297"/>
      <c r="G43" s="297"/>
      <c r="H43" s="297"/>
      <c r="I43" s="297"/>
      <c r="J43" s="297"/>
      <c r="K43" s="297"/>
      <c r="L43" s="297"/>
      <c r="M43" s="297"/>
      <c r="N43" s="7"/>
      <c r="O43" s="7"/>
      <c r="P43" s="7"/>
      <c r="Q43" s="7"/>
      <c r="R43" s="7"/>
      <c r="S43" s="43"/>
      <c r="T43" s="43"/>
      <c r="U43" s="43"/>
      <c r="V43" s="43"/>
      <c r="W43" s="43"/>
      <c r="X43" s="43"/>
      <c r="Y43" s="7"/>
      <c r="Z43" s="7">
        <f t="shared" si="4"/>
        <v>83188.812857142853</v>
      </c>
    </row>
    <row r="44" spans="1:34" x14ac:dyDescent="0.25">
      <c r="A44" s="38"/>
      <c r="B44" s="3">
        <f t="shared" si="2"/>
        <v>2022</v>
      </c>
      <c r="C44" s="275">
        <f t="shared" si="1"/>
        <v>-84948.713571428569</v>
      </c>
      <c r="D44" s="297"/>
      <c r="E44" s="297"/>
      <c r="F44" s="297"/>
      <c r="G44" s="297"/>
      <c r="H44" s="297"/>
      <c r="I44" s="297"/>
      <c r="J44" s="297"/>
      <c r="K44" s="297"/>
      <c r="L44" s="297"/>
      <c r="M44" s="297"/>
      <c r="N44" s="7"/>
      <c r="O44" s="7"/>
      <c r="P44" s="7"/>
      <c r="Q44" s="7"/>
      <c r="R44" s="7"/>
      <c r="S44" s="43"/>
      <c r="T44" s="43"/>
      <c r="U44" s="43"/>
      <c r="V44" s="43"/>
      <c r="W44" s="43"/>
      <c r="X44" s="43"/>
      <c r="Y44" s="7"/>
      <c r="Z44" s="7">
        <f t="shared" si="4"/>
        <v>83188.812857142853</v>
      </c>
      <c r="AF44" s="354">
        <f>$AF$14/7/2</f>
        <v>1759.9007142857147</v>
      </c>
    </row>
    <row r="45" spans="1:34" x14ac:dyDescent="0.25">
      <c r="A45" s="38"/>
      <c r="B45" s="3">
        <f t="shared" si="2"/>
        <v>2023</v>
      </c>
      <c r="C45" s="275">
        <f t="shared" si="1"/>
        <v>-45114.207857142857</v>
      </c>
      <c r="D45" s="297"/>
      <c r="E45" s="297"/>
      <c r="F45" s="297"/>
      <c r="G45" s="297"/>
      <c r="H45" s="297"/>
      <c r="I45" s="297"/>
      <c r="J45" s="297"/>
      <c r="K45" s="297"/>
      <c r="L45" s="297"/>
      <c r="M45" s="297"/>
      <c r="N45" s="7"/>
      <c r="O45" s="7"/>
      <c r="P45" s="7"/>
      <c r="Q45" s="7"/>
      <c r="R45" s="7"/>
      <c r="S45" s="43"/>
      <c r="T45" s="43"/>
      <c r="U45" s="43"/>
      <c r="V45" s="43"/>
      <c r="W45" s="43"/>
      <c r="X45" s="43"/>
      <c r="Y45" s="7"/>
      <c r="Z45" s="7">
        <f>$Z$14/7/2</f>
        <v>41594.406428571427</v>
      </c>
      <c r="AF45" s="354">
        <f>$AF$14/7</f>
        <v>3519.8014285714294</v>
      </c>
    </row>
    <row r="46" spans="1:34" x14ac:dyDescent="0.25">
      <c r="A46" s="38"/>
      <c r="B46" s="3">
        <f t="shared" si="2"/>
        <v>2024</v>
      </c>
      <c r="C46" s="275">
        <f t="shared" si="1"/>
        <v>-3519.8014285714294</v>
      </c>
      <c r="D46" s="297"/>
      <c r="E46" s="297"/>
      <c r="F46" s="297"/>
      <c r="G46" s="297"/>
      <c r="H46" s="297"/>
      <c r="I46" s="297"/>
      <c r="J46" s="297"/>
      <c r="K46" s="297"/>
      <c r="L46" s="297"/>
      <c r="M46" s="297"/>
      <c r="N46" s="7"/>
      <c r="O46" s="7"/>
      <c r="P46" s="7"/>
      <c r="Q46" s="7"/>
      <c r="R46" s="7"/>
      <c r="S46" s="43"/>
      <c r="T46" s="43"/>
      <c r="U46" s="43"/>
      <c r="V46" s="43"/>
      <c r="W46" s="43"/>
      <c r="X46" s="43"/>
      <c r="Y46" s="7"/>
      <c r="Z46" s="7"/>
      <c r="AF46" s="354">
        <f>$AF$14/7</f>
        <v>3519.8014285714294</v>
      </c>
    </row>
    <row r="47" spans="1:34" x14ac:dyDescent="0.25">
      <c r="A47" s="38"/>
      <c r="B47" s="12"/>
      <c r="C47" s="254"/>
      <c r="D47" s="298"/>
      <c r="E47" s="298"/>
      <c r="F47" s="298"/>
      <c r="G47" s="298"/>
      <c r="H47" s="298"/>
      <c r="I47" s="298"/>
      <c r="J47" s="298"/>
      <c r="K47" s="298"/>
      <c r="L47" s="298"/>
      <c r="M47" s="298"/>
      <c r="N47" s="338"/>
      <c r="O47" s="338"/>
      <c r="P47" s="338"/>
      <c r="Q47" s="338"/>
      <c r="R47" s="338"/>
      <c r="S47" s="338"/>
      <c r="T47" s="338"/>
      <c r="U47" s="338"/>
      <c r="V47" s="275"/>
      <c r="W47" s="275"/>
      <c r="X47" s="275"/>
      <c r="Y47" s="338"/>
      <c r="Z47" s="338"/>
    </row>
    <row r="48" spans="1:34" x14ac:dyDescent="0.25">
      <c r="A48" s="38" t="s">
        <v>62</v>
      </c>
      <c r="B48" s="675">
        <f>SUM(D48:AH48)</f>
        <v>15839.106428571431</v>
      </c>
      <c r="C48" s="677">
        <f>SUM(C16:C47)</f>
        <v>-591121.19357142865</v>
      </c>
      <c r="D48" s="675">
        <f t="shared" ref="D48:N48" si="5">-SUM(D16:D47)+D14</f>
        <v>0</v>
      </c>
      <c r="E48" s="675">
        <f t="shared" si="5"/>
        <v>0</v>
      </c>
      <c r="F48" s="675">
        <f t="shared" si="5"/>
        <v>0</v>
      </c>
      <c r="G48" s="675">
        <f t="shared" si="5"/>
        <v>0</v>
      </c>
      <c r="H48" s="675">
        <f t="shared" si="5"/>
        <v>0</v>
      </c>
      <c r="I48" s="675">
        <f t="shared" si="5"/>
        <v>0</v>
      </c>
      <c r="J48" s="675">
        <f t="shared" si="5"/>
        <v>0</v>
      </c>
      <c r="K48" s="675">
        <f t="shared" si="5"/>
        <v>0</v>
      </c>
      <c r="L48" s="675">
        <f t="shared" si="5"/>
        <v>0</v>
      </c>
      <c r="M48" s="675">
        <f t="shared" si="5"/>
        <v>0</v>
      </c>
      <c r="N48" s="719">
        <f t="shared" si="5"/>
        <v>0</v>
      </c>
      <c r="O48" s="719">
        <f t="shared" ref="O48:AH48" si="6">-SUM(O16:O47)+O14</f>
        <v>0</v>
      </c>
      <c r="P48" s="719">
        <f t="shared" si="6"/>
        <v>0</v>
      </c>
      <c r="Q48" s="719">
        <f t="shared" si="6"/>
        <v>0</v>
      </c>
      <c r="R48" s="719">
        <f t="shared" si="6"/>
        <v>0</v>
      </c>
      <c r="S48" s="719">
        <f t="shared" si="6"/>
        <v>0</v>
      </c>
      <c r="T48" s="719">
        <f t="shared" si="6"/>
        <v>0</v>
      </c>
      <c r="U48" s="719">
        <f t="shared" si="6"/>
        <v>0</v>
      </c>
      <c r="V48" s="719">
        <f t="shared" si="6"/>
        <v>0</v>
      </c>
      <c r="W48" s="719">
        <f t="shared" si="6"/>
        <v>0</v>
      </c>
      <c r="X48" s="719">
        <f t="shared" si="6"/>
        <v>0</v>
      </c>
      <c r="Y48" s="719">
        <f t="shared" si="6"/>
        <v>0</v>
      </c>
      <c r="Z48" s="719">
        <f t="shared" si="6"/>
        <v>0</v>
      </c>
      <c r="AA48" s="719">
        <f t="shared" si="6"/>
        <v>0</v>
      </c>
      <c r="AB48" s="719">
        <f t="shared" si="6"/>
        <v>0</v>
      </c>
      <c r="AC48" s="719">
        <f t="shared" si="6"/>
        <v>0</v>
      </c>
      <c r="AD48" s="719">
        <f t="shared" si="6"/>
        <v>0</v>
      </c>
      <c r="AE48" s="719">
        <f t="shared" si="6"/>
        <v>0</v>
      </c>
      <c r="AF48" s="719">
        <f t="shared" si="6"/>
        <v>15839.106428571431</v>
      </c>
      <c r="AG48" s="719">
        <f t="shared" si="6"/>
        <v>0</v>
      </c>
      <c r="AH48" s="719">
        <f t="shared" si="6"/>
        <v>0</v>
      </c>
    </row>
    <row r="49" spans="1:26" x14ac:dyDescent="0.25">
      <c r="A49" s="38"/>
      <c r="B49" s="275"/>
      <c r="C49" s="299"/>
      <c r="D49" s="297"/>
      <c r="E49" s="297"/>
      <c r="F49" s="297"/>
      <c r="G49" s="297"/>
      <c r="H49" s="297"/>
      <c r="I49" s="297"/>
      <c r="J49" s="297"/>
      <c r="K49" s="297"/>
      <c r="L49" s="297"/>
      <c r="M49" s="297"/>
      <c r="N49" s="338"/>
      <c r="O49" s="338"/>
      <c r="P49" s="338"/>
      <c r="Q49" s="338"/>
      <c r="R49" s="338"/>
      <c r="S49" s="338"/>
      <c r="T49" s="338"/>
      <c r="U49" s="338"/>
      <c r="V49" s="338"/>
      <c r="W49" s="338"/>
      <c r="X49" s="338"/>
      <c r="Y49" s="338"/>
      <c r="Z49" s="338"/>
    </row>
    <row r="50" spans="1:26" x14ac:dyDescent="0.25">
      <c r="A50" s="39" t="s">
        <v>63</v>
      </c>
      <c r="B50" s="3"/>
      <c r="C50" s="30">
        <f>+C14+C48</f>
        <v>15839.106428571278</v>
      </c>
      <c r="D50" s="297"/>
      <c r="E50" s="297"/>
      <c r="F50" s="297"/>
      <c r="G50" s="297"/>
      <c r="H50" s="297"/>
      <c r="I50" s="297"/>
      <c r="J50" s="297"/>
      <c r="K50" s="297"/>
      <c r="L50" s="297"/>
      <c r="M50" s="297"/>
      <c r="N50" s="338"/>
      <c r="O50" s="338"/>
      <c r="P50" s="338"/>
      <c r="Q50" s="338"/>
      <c r="R50" s="338"/>
      <c r="S50" s="338"/>
      <c r="T50" s="338"/>
      <c r="U50" s="338"/>
      <c r="V50" s="338"/>
      <c r="W50" s="338"/>
      <c r="X50" s="338"/>
      <c r="Y50" s="338"/>
      <c r="Z50" s="338"/>
    </row>
    <row r="51" spans="1:26" x14ac:dyDescent="0.25">
      <c r="A51" s="3"/>
      <c r="B51" s="3"/>
      <c r="C51" s="3"/>
      <c r="D51" s="297"/>
      <c r="E51" s="297"/>
      <c r="F51" s="297"/>
      <c r="G51" s="297"/>
      <c r="H51" s="297"/>
      <c r="I51" s="297"/>
      <c r="J51" s="297"/>
      <c r="K51" s="297"/>
      <c r="L51" s="297"/>
      <c r="M51" s="297"/>
      <c r="N51" s="338"/>
      <c r="O51" s="338"/>
      <c r="P51" s="338"/>
      <c r="Q51" s="338"/>
      <c r="R51" s="338"/>
      <c r="S51" s="338"/>
      <c r="T51" s="338"/>
      <c r="U51" s="338"/>
      <c r="V51" s="338"/>
      <c r="W51" s="338"/>
      <c r="X51" s="338"/>
      <c r="Y51" s="338"/>
      <c r="Z51" s="338"/>
    </row>
    <row r="52" spans="1:26" x14ac:dyDescent="0.25">
      <c r="A52" s="3"/>
      <c r="B52" s="36"/>
      <c r="C52" s="3"/>
      <c r="D52" s="297"/>
      <c r="E52" s="297"/>
      <c r="F52" s="297"/>
      <c r="G52" s="297"/>
      <c r="H52" s="297"/>
      <c r="I52" s="297"/>
      <c r="J52" s="297"/>
      <c r="K52" s="297"/>
      <c r="L52" s="297"/>
      <c r="M52" s="297"/>
      <c r="N52" s="338"/>
      <c r="O52" s="338"/>
      <c r="P52" s="338"/>
      <c r="Q52" s="338"/>
      <c r="R52" s="338"/>
      <c r="S52" s="338"/>
      <c r="T52" s="338"/>
      <c r="U52" s="338"/>
      <c r="V52" s="338"/>
      <c r="W52" s="338"/>
      <c r="X52" s="338"/>
      <c r="Y52" s="338"/>
      <c r="Z52" s="338"/>
    </row>
    <row r="53" spans="1:26" x14ac:dyDescent="0.25">
      <c r="A53" s="3"/>
      <c r="B53" s="3"/>
      <c r="C53" s="3"/>
      <c r="E53" s="297"/>
      <c r="F53" s="301"/>
      <c r="G53" s="301"/>
      <c r="H53" s="301"/>
      <c r="I53" s="301"/>
      <c r="J53" s="301"/>
      <c r="K53" s="301"/>
      <c r="L53" s="301"/>
      <c r="M53" s="301"/>
      <c r="N53" s="338">
        <f>SUM(E32:E53)</f>
        <v>0</v>
      </c>
      <c r="O53" s="342"/>
      <c r="P53" s="342"/>
      <c r="Q53" s="342"/>
      <c r="R53" s="342"/>
      <c r="S53" s="342"/>
    </row>
    <row r="54" spans="1:26" x14ac:dyDescent="0.25">
      <c r="B54" s="3"/>
      <c r="C54" s="3"/>
      <c r="E54" s="301"/>
      <c r="F54" s="301"/>
      <c r="G54" s="301"/>
      <c r="H54" s="301"/>
      <c r="I54" s="301"/>
      <c r="J54" s="301"/>
      <c r="K54" s="301"/>
      <c r="L54" s="301"/>
      <c r="M54" s="301"/>
      <c r="N54" s="301"/>
      <c r="O54" s="301"/>
      <c r="P54" s="301"/>
      <c r="Q54" s="301"/>
      <c r="R54" s="301"/>
      <c r="S54" s="301"/>
    </row>
    <row r="55" spans="1:26" x14ac:dyDescent="0.25">
      <c r="E55" s="301"/>
      <c r="F55" s="301"/>
      <c r="G55" s="301"/>
      <c r="H55" s="301"/>
      <c r="I55" s="301"/>
      <c r="J55" s="301"/>
      <c r="K55" s="301"/>
      <c r="L55" s="301"/>
      <c r="M55" s="301"/>
      <c r="N55" s="301"/>
      <c r="O55" s="301"/>
      <c r="P55" s="301"/>
      <c r="Q55" s="301"/>
      <c r="R55" s="301"/>
      <c r="S55" s="301"/>
    </row>
    <row r="56" spans="1:26" x14ac:dyDescent="0.25">
      <c r="E56" s="301"/>
      <c r="F56" s="301"/>
      <c r="G56" s="301"/>
      <c r="H56" s="301"/>
      <c r="I56" s="301"/>
      <c r="J56" s="301"/>
      <c r="K56" s="301"/>
      <c r="L56" s="301"/>
      <c r="M56" s="301"/>
      <c r="N56" s="301"/>
      <c r="O56" s="301"/>
      <c r="P56" s="301"/>
      <c r="Q56" s="301"/>
      <c r="R56" s="301"/>
      <c r="S56" s="301"/>
    </row>
    <row r="57" spans="1:26" x14ac:dyDescent="0.25">
      <c r="E57" s="301"/>
      <c r="F57" s="301"/>
      <c r="G57" s="301"/>
      <c r="H57" s="301"/>
      <c r="I57" s="301"/>
      <c r="J57" s="301"/>
      <c r="K57" s="301"/>
      <c r="L57" s="301"/>
      <c r="M57" s="301"/>
      <c r="N57" s="301"/>
      <c r="O57" s="301"/>
      <c r="P57" s="301"/>
      <c r="Q57" s="301"/>
      <c r="R57" s="301"/>
      <c r="S57" s="301"/>
    </row>
    <row r="58" spans="1:26" x14ac:dyDescent="0.25">
      <c r="E58" s="301"/>
      <c r="F58" s="301"/>
      <c r="G58" s="301"/>
      <c r="H58" s="301"/>
      <c r="I58" s="301"/>
      <c r="J58" s="301"/>
      <c r="K58" s="301"/>
      <c r="L58" s="301"/>
      <c r="M58" s="301"/>
      <c r="N58" s="301"/>
      <c r="O58" s="301"/>
      <c r="P58" s="301"/>
      <c r="Q58" s="301"/>
      <c r="R58" s="301"/>
      <c r="S58" s="301"/>
    </row>
    <row r="59" spans="1:26" x14ac:dyDescent="0.25">
      <c r="E59" s="301"/>
      <c r="F59" s="301"/>
      <c r="G59" s="301"/>
      <c r="H59" s="301"/>
      <c r="I59" s="301"/>
      <c r="J59" s="301"/>
      <c r="K59" s="301"/>
      <c r="L59" s="301"/>
      <c r="M59" s="301"/>
      <c r="N59" s="301"/>
      <c r="O59" s="301"/>
      <c r="P59" s="301"/>
      <c r="Q59" s="301"/>
      <c r="R59" s="301"/>
      <c r="S59" s="301"/>
    </row>
    <row r="60" spans="1:26" x14ac:dyDescent="0.25">
      <c r="E60" s="301"/>
      <c r="F60" s="301"/>
      <c r="G60" s="301"/>
      <c r="H60" s="301"/>
      <c r="I60" s="301"/>
      <c r="J60" s="301"/>
      <c r="K60" s="301"/>
      <c r="L60" s="301"/>
      <c r="M60" s="301"/>
      <c r="N60" s="301"/>
      <c r="O60" s="301"/>
      <c r="P60" s="301"/>
      <c r="Q60" s="301"/>
      <c r="R60" s="301"/>
      <c r="S60" s="301"/>
    </row>
    <row r="61" spans="1:26" x14ac:dyDescent="0.25">
      <c r="E61" s="301"/>
      <c r="F61" s="301"/>
      <c r="G61" s="301"/>
      <c r="H61" s="301"/>
      <c r="I61" s="301"/>
      <c r="J61" s="301"/>
      <c r="K61" s="301"/>
      <c r="L61" s="301"/>
      <c r="M61" s="301"/>
      <c r="N61" s="301"/>
      <c r="O61" s="301"/>
      <c r="P61" s="301"/>
      <c r="Q61" s="301"/>
      <c r="R61" s="301"/>
      <c r="S61" s="301"/>
    </row>
    <row r="62" spans="1:26" x14ac:dyDescent="0.25">
      <c r="E62" s="301"/>
      <c r="F62" s="301"/>
      <c r="G62" s="301"/>
      <c r="H62" s="301"/>
      <c r="I62" s="301"/>
      <c r="J62" s="301"/>
      <c r="K62" s="301"/>
      <c r="L62" s="301"/>
      <c r="M62" s="301"/>
      <c r="N62" s="301"/>
      <c r="O62" s="301"/>
      <c r="P62" s="301"/>
      <c r="Q62" s="301"/>
      <c r="R62" s="301"/>
      <c r="S62" s="301"/>
    </row>
    <row r="63" spans="1:26" x14ac:dyDescent="0.25">
      <c r="E63" s="301"/>
      <c r="F63" s="301"/>
      <c r="G63" s="301"/>
      <c r="H63" s="301"/>
      <c r="I63" s="301"/>
      <c r="J63" s="301"/>
      <c r="K63" s="301"/>
      <c r="L63" s="301"/>
      <c r="M63" s="301"/>
      <c r="N63" s="301"/>
      <c r="O63" s="301"/>
      <c r="P63" s="301"/>
      <c r="Q63" s="301"/>
      <c r="R63" s="301"/>
      <c r="S63" s="301"/>
    </row>
    <row r="64" spans="1:26" x14ac:dyDescent="0.25">
      <c r="E64" s="301"/>
      <c r="F64" s="301"/>
      <c r="G64" s="301"/>
      <c r="H64" s="301"/>
      <c r="I64" s="301"/>
      <c r="J64" s="301"/>
      <c r="K64" s="301"/>
      <c r="L64" s="301"/>
      <c r="M64" s="301"/>
      <c r="N64" s="301"/>
      <c r="O64" s="301"/>
      <c r="P64" s="301"/>
      <c r="Q64" s="301"/>
      <c r="R64" s="301"/>
      <c r="S64" s="301"/>
    </row>
  </sheetData>
  <pageMargins left="0.7" right="0.7" top="0.75" bottom="0.75" header="0.3" footer="0.3"/>
  <pageSetup scale="68" orientation="landscape" horizontalDpi="4294967294" verticalDpi="4294967294" r:id="rId1"/>
  <headerFooter>
    <oddFooter>&amp;Z&amp;F&amp;RPage &amp;P</oddFooter>
  </headerFooter>
</worksheet>
</file>

<file path=xl/worksheets/sheet1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B00-000000000000}">
  <sheetPr codeName="Sheet171">
    <tabColor theme="6" tint="-0.249977111117893"/>
    <pageSetUpPr fitToPage="1"/>
  </sheetPr>
  <dimension ref="A1:AH64"/>
  <sheetViews>
    <sheetView workbookViewId="0"/>
  </sheetViews>
  <sheetFormatPr defaultColWidth="8.85546875" defaultRowHeight="15" x14ac:dyDescent="0.25"/>
  <cols>
    <col min="1" max="1" width="20.85546875" customWidth="1"/>
    <col min="2" max="2" width="9.85546875" bestFit="1" customWidth="1"/>
    <col min="3" max="3" width="12.85546875" customWidth="1"/>
    <col min="4" max="12" width="7.42578125" hidden="1" customWidth="1"/>
    <col min="13" max="13" width="7.5703125" hidden="1" customWidth="1"/>
    <col min="14" max="25" width="10.42578125" customWidth="1"/>
    <col min="26" max="26" width="11.7109375" bestFit="1" customWidth="1"/>
    <col min="33" max="33" width="11.5703125" bestFit="1" customWidth="1"/>
  </cols>
  <sheetData>
    <row r="1" spans="1:34" x14ac:dyDescent="0.25">
      <c r="A1" s="11" t="s">
        <v>10</v>
      </c>
      <c r="O1" t="s">
        <v>647</v>
      </c>
    </row>
    <row r="2" spans="1:34" x14ac:dyDescent="0.25">
      <c r="A2" s="9" t="s">
        <v>438</v>
      </c>
    </row>
    <row r="3" spans="1:34" x14ac:dyDescent="0.25">
      <c r="A3" s="9" t="s">
        <v>1016</v>
      </c>
    </row>
    <row r="4" spans="1:34" x14ac:dyDescent="0.25">
      <c r="R4" s="40" t="s">
        <v>4</v>
      </c>
      <c r="S4" s="41"/>
      <c r="T4" s="40" t="s">
        <v>8</v>
      </c>
    </row>
    <row r="5" spans="1:34" x14ac:dyDescent="0.25">
      <c r="A5" s="10" t="s">
        <v>9</v>
      </c>
      <c r="B5" s="12" t="s">
        <v>64</v>
      </c>
      <c r="C5" s="12" t="s">
        <v>12</v>
      </c>
      <c r="R5" s="42" t="s">
        <v>2</v>
      </c>
      <c r="S5" s="42" t="s">
        <v>60</v>
      </c>
      <c r="T5" s="42" t="s">
        <v>7</v>
      </c>
    </row>
    <row r="6" spans="1:34" x14ac:dyDescent="0.25">
      <c r="B6" s="3"/>
      <c r="R6" s="3"/>
    </row>
    <row r="7" spans="1:34" x14ac:dyDescent="0.25">
      <c r="A7" s="213" t="s">
        <v>1071</v>
      </c>
      <c r="B7" s="212">
        <v>854</v>
      </c>
      <c r="C7" s="214" t="s">
        <v>1192</v>
      </c>
      <c r="D7" s="293"/>
      <c r="E7" s="293"/>
      <c r="F7" s="293"/>
      <c r="G7" s="293"/>
      <c r="H7" s="293"/>
      <c r="I7" s="293"/>
      <c r="J7" s="293"/>
      <c r="K7" s="293"/>
      <c r="L7" s="293"/>
      <c r="M7" s="293"/>
      <c r="N7" s="293"/>
      <c r="O7" s="294"/>
      <c r="P7" s="6"/>
      <c r="Q7" s="6"/>
      <c r="R7" s="13">
        <f>+C14</f>
        <v>1569365.8399999999</v>
      </c>
      <c r="S7" s="13">
        <f>+-C48</f>
        <v>1451330.3042857144</v>
      </c>
      <c r="T7" s="13">
        <f>+R7-S7</f>
        <v>118035.53571428545</v>
      </c>
    </row>
    <row r="8" spans="1:34" x14ac:dyDescent="0.25">
      <c r="A8" s="213"/>
      <c r="B8" s="3"/>
      <c r="D8" s="293"/>
      <c r="E8" s="293"/>
      <c r="F8" s="293"/>
      <c r="G8" s="293"/>
      <c r="H8" s="293"/>
      <c r="I8" s="293"/>
      <c r="J8" s="293"/>
      <c r="K8" s="293"/>
      <c r="L8" s="293"/>
      <c r="M8" s="293"/>
      <c r="N8" s="293"/>
      <c r="O8" s="294"/>
      <c r="P8" s="6"/>
      <c r="Q8" s="6"/>
    </row>
    <row r="9" spans="1:34" x14ac:dyDescent="0.25">
      <c r="A9" s="2"/>
      <c r="B9" s="3"/>
      <c r="D9" s="293"/>
      <c r="E9" s="293"/>
      <c r="F9" s="293"/>
      <c r="G9" s="293"/>
      <c r="H9" s="293"/>
      <c r="I9" s="293"/>
      <c r="J9" s="293"/>
      <c r="K9" s="293"/>
      <c r="L9" s="293"/>
      <c r="M9" s="293"/>
      <c r="N9" s="293"/>
      <c r="O9" s="294"/>
      <c r="P9" s="6"/>
      <c r="Q9" s="6"/>
    </row>
    <row r="10" spans="1:34" x14ac:dyDescent="0.25">
      <c r="B10" s="3"/>
    </row>
    <row r="11" spans="1:34" x14ac:dyDescent="0.25">
      <c r="A11" s="686" t="s">
        <v>66</v>
      </c>
      <c r="B11" s="212" t="s">
        <v>656</v>
      </c>
      <c r="C11" s="214"/>
    </row>
    <row r="12" spans="1:34" x14ac:dyDescent="0.25">
      <c r="B12" s="28"/>
      <c r="C12" s="2"/>
    </row>
    <row r="13" spans="1:34" x14ac:dyDescent="0.25">
      <c r="A13" s="9" t="s">
        <v>5</v>
      </c>
      <c r="C13" s="31" t="s">
        <v>3</v>
      </c>
      <c r="D13" s="32">
        <v>1994</v>
      </c>
      <c r="E13" s="32">
        <v>1995</v>
      </c>
      <c r="F13" s="32">
        <v>1996</v>
      </c>
      <c r="G13" s="32">
        <v>1997</v>
      </c>
      <c r="H13" s="32">
        <v>1998</v>
      </c>
      <c r="I13" s="32">
        <v>1999</v>
      </c>
      <c r="J13" s="32">
        <v>2000</v>
      </c>
      <c r="K13" s="32">
        <v>2001</v>
      </c>
      <c r="L13" s="32">
        <v>2002</v>
      </c>
      <c r="M13" s="32">
        <v>2003</v>
      </c>
      <c r="N13" s="32">
        <v>2004</v>
      </c>
      <c r="O13" s="32">
        <f>N13+1</f>
        <v>2005</v>
      </c>
      <c r="P13" s="32">
        <f t="shared" ref="P13:AH13" si="0">O13+1</f>
        <v>2006</v>
      </c>
      <c r="Q13" s="32">
        <f t="shared" si="0"/>
        <v>2007</v>
      </c>
      <c r="R13" s="32">
        <f t="shared" si="0"/>
        <v>2008</v>
      </c>
      <c r="S13" s="32">
        <f t="shared" si="0"/>
        <v>2009</v>
      </c>
      <c r="T13" s="32">
        <f t="shared" si="0"/>
        <v>2010</v>
      </c>
      <c r="U13" s="32">
        <f t="shared" si="0"/>
        <v>2011</v>
      </c>
      <c r="V13" s="32">
        <f t="shared" si="0"/>
        <v>2012</v>
      </c>
      <c r="W13" s="32">
        <f t="shared" si="0"/>
        <v>2013</v>
      </c>
      <c r="X13" s="32">
        <f t="shared" si="0"/>
        <v>2014</v>
      </c>
      <c r="Y13" s="32">
        <f t="shared" si="0"/>
        <v>2015</v>
      </c>
      <c r="Z13" s="32">
        <f t="shared" si="0"/>
        <v>2016</v>
      </c>
      <c r="AA13" s="32">
        <f t="shared" si="0"/>
        <v>2017</v>
      </c>
      <c r="AB13" s="32">
        <f t="shared" si="0"/>
        <v>2018</v>
      </c>
      <c r="AC13" s="32">
        <f t="shared" si="0"/>
        <v>2019</v>
      </c>
      <c r="AD13" s="32">
        <f t="shared" si="0"/>
        <v>2020</v>
      </c>
      <c r="AE13" s="32">
        <f t="shared" si="0"/>
        <v>2021</v>
      </c>
      <c r="AF13" s="32">
        <f t="shared" si="0"/>
        <v>2022</v>
      </c>
      <c r="AG13" s="32">
        <f t="shared" si="0"/>
        <v>2023</v>
      </c>
      <c r="AH13" s="32">
        <f t="shared" si="0"/>
        <v>2024</v>
      </c>
    </row>
    <row r="14" spans="1:34" x14ac:dyDescent="0.25">
      <c r="A14" s="9" t="s">
        <v>73</v>
      </c>
      <c r="C14" s="672">
        <f>SUM(D14:AH14)</f>
        <v>1569365.8399999999</v>
      </c>
      <c r="D14" s="673">
        <v>0</v>
      </c>
      <c r="E14" s="673">
        <v>0</v>
      </c>
      <c r="F14" s="673">
        <v>0</v>
      </c>
      <c r="G14" s="673">
        <v>0</v>
      </c>
      <c r="H14" s="673">
        <v>0</v>
      </c>
      <c r="I14" s="673">
        <v>0</v>
      </c>
      <c r="J14" s="673">
        <v>0</v>
      </c>
      <c r="K14" s="673">
        <v>0</v>
      </c>
      <c r="L14" s="673">
        <v>0</v>
      </c>
      <c r="M14" s="673">
        <v>0</v>
      </c>
      <c r="N14" s="639"/>
      <c r="O14" s="639"/>
      <c r="P14" s="639"/>
      <c r="Q14" s="639"/>
      <c r="R14" s="639"/>
      <c r="S14" s="639"/>
      <c r="T14" s="639"/>
      <c r="U14" s="639"/>
      <c r="V14" s="639"/>
      <c r="W14" s="639"/>
      <c r="X14" s="639"/>
      <c r="Y14" s="614"/>
      <c r="Z14" s="614">
        <f>764156.02+652192.32</f>
        <v>1416348.3399999999</v>
      </c>
      <c r="AA14" s="145"/>
      <c r="AB14" s="145"/>
      <c r="AC14" s="145"/>
      <c r="AD14" s="145"/>
      <c r="AE14" s="145"/>
      <c r="AF14" s="145"/>
      <c r="AG14" s="614">
        <f>160000+2390+5975</f>
        <v>168365</v>
      </c>
      <c r="AH14" s="145">
        <f>-160000+144652.5</f>
        <v>-15347.5</v>
      </c>
    </row>
    <row r="15" spans="1:34" x14ac:dyDescent="0.25">
      <c r="A15" s="34"/>
      <c r="B15" s="2"/>
      <c r="C15" s="145"/>
      <c r="D15" s="145"/>
      <c r="E15" s="145"/>
      <c r="F15" s="145"/>
      <c r="G15" s="145"/>
      <c r="H15" s="145"/>
      <c r="I15" s="145"/>
      <c r="J15" s="145"/>
      <c r="K15" s="145"/>
      <c r="L15" s="145"/>
      <c r="M15" s="145"/>
      <c r="N15" s="145"/>
      <c r="O15" s="145"/>
      <c r="P15" s="145"/>
      <c r="Q15" s="145"/>
      <c r="R15" s="145"/>
      <c r="S15" s="673"/>
      <c r="T15" s="673"/>
      <c r="U15" s="673"/>
      <c r="V15" s="673"/>
      <c r="W15" s="673"/>
      <c r="X15" s="673"/>
      <c r="Y15" s="145"/>
      <c r="Z15" s="145"/>
      <c r="AA15" s="145"/>
      <c r="AB15" s="145"/>
      <c r="AC15" s="145"/>
      <c r="AD15" s="145"/>
      <c r="AE15" s="145"/>
      <c r="AF15" s="145"/>
      <c r="AG15" s="145"/>
      <c r="AH15" s="145"/>
    </row>
    <row r="16" spans="1:34" x14ac:dyDescent="0.25">
      <c r="A16" s="9" t="s">
        <v>6</v>
      </c>
      <c r="B16" s="3">
        <v>1994</v>
      </c>
      <c r="C16" s="145">
        <f>-SUM(D16:AH16)</f>
        <v>0</v>
      </c>
      <c r="D16" s="675">
        <f>+D$14/7/2</f>
        <v>0</v>
      </c>
      <c r="E16" s="675"/>
      <c r="F16" s="675"/>
      <c r="G16" s="675"/>
      <c r="H16" s="675"/>
      <c r="I16" s="675"/>
      <c r="J16" s="675"/>
      <c r="K16" s="675"/>
      <c r="L16" s="675"/>
      <c r="M16" s="675"/>
      <c r="N16" s="675"/>
      <c r="O16" s="675"/>
      <c r="P16" s="675"/>
      <c r="Q16" s="675"/>
      <c r="R16" s="675"/>
      <c r="S16" s="673"/>
      <c r="T16" s="673"/>
      <c r="U16" s="673"/>
      <c r="V16" s="673"/>
      <c r="W16" s="673"/>
      <c r="X16" s="673"/>
      <c r="Y16" s="675"/>
      <c r="Z16" s="675"/>
      <c r="AA16" s="145"/>
      <c r="AB16" s="145"/>
      <c r="AC16" s="145"/>
      <c r="AD16" s="145"/>
      <c r="AE16" s="145"/>
      <c r="AF16" s="145"/>
      <c r="AG16" s="145"/>
      <c r="AH16" s="145"/>
    </row>
    <row r="17" spans="1:34" x14ac:dyDescent="0.25">
      <c r="B17" s="3">
        <f>B16+1</f>
        <v>1995</v>
      </c>
      <c r="C17" s="145">
        <f t="shared" ref="C17:C46" si="1">-SUM(D17:AH17)</f>
        <v>0</v>
      </c>
      <c r="D17" s="675">
        <f>+D$14/7</f>
        <v>0</v>
      </c>
      <c r="E17" s="675">
        <f>+E$14/7/2</f>
        <v>0</v>
      </c>
      <c r="F17" s="675"/>
      <c r="G17" s="675"/>
      <c r="H17" s="675"/>
      <c r="I17" s="675"/>
      <c r="J17" s="675"/>
      <c r="K17" s="675"/>
      <c r="L17" s="675"/>
      <c r="M17" s="675"/>
      <c r="N17" s="675"/>
      <c r="O17" s="675"/>
      <c r="P17" s="675"/>
      <c r="Q17" s="675"/>
      <c r="R17" s="675"/>
      <c r="S17" s="673"/>
      <c r="T17" s="673"/>
      <c r="U17" s="673"/>
      <c r="V17" s="673"/>
      <c r="W17" s="673"/>
      <c r="X17" s="673"/>
      <c r="Y17" s="675"/>
      <c r="Z17" s="675"/>
      <c r="AA17" s="145"/>
      <c r="AB17" s="145"/>
      <c r="AC17" s="145"/>
      <c r="AD17" s="145"/>
      <c r="AE17" s="145"/>
      <c r="AF17" s="145"/>
      <c r="AG17" s="145"/>
      <c r="AH17" s="145"/>
    </row>
    <row r="18" spans="1:34" x14ac:dyDescent="0.25">
      <c r="B18" s="3">
        <f t="shared" ref="B18:B46" si="2">B17+1</f>
        <v>1996</v>
      </c>
      <c r="C18" s="145">
        <f t="shared" si="1"/>
        <v>0</v>
      </c>
      <c r="D18" s="675">
        <f>+D17</f>
        <v>0</v>
      </c>
      <c r="E18" s="675">
        <f>+E$14/7</f>
        <v>0</v>
      </c>
      <c r="F18" s="675">
        <f>+F$14/7/2</f>
        <v>0</v>
      </c>
      <c r="G18" s="675"/>
      <c r="H18" s="675"/>
      <c r="I18" s="675"/>
      <c r="J18" s="675"/>
      <c r="K18" s="675"/>
      <c r="L18" s="675"/>
      <c r="M18" s="675"/>
      <c r="N18" s="675"/>
      <c r="O18" s="675"/>
      <c r="P18" s="675"/>
      <c r="Q18" s="675"/>
      <c r="R18" s="675"/>
      <c r="S18" s="673"/>
      <c r="T18" s="673"/>
      <c r="U18" s="673"/>
      <c r="V18" s="673"/>
      <c r="W18" s="673"/>
      <c r="X18" s="673"/>
      <c r="Y18" s="675"/>
      <c r="Z18" s="675"/>
      <c r="AA18" s="145"/>
      <c r="AB18" s="145"/>
      <c r="AC18" s="145"/>
      <c r="AD18" s="145"/>
      <c r="AE18" s="145"/>
      <c r="AF18" s="145"/>
      <c r="AG18" s="145"/>
      <c r="AH18" s="145"/>
    </row>
    <row r="19" spans="1:34" x14ac:dyDescent="0.25">
      <c r="B19" s="3">
        <f t="shared" si="2"/>
        <v>1997</v>
      </c>
      <c r="C19" s="145">
        <f t="shared" si="1"/>
        <v>0</v>
      </c>
      <c r="D19" s="675">
        <f>+D18</f>
        <v>0</v>
      </c>
      <c r="E19" s="675">
        <f>+E18</f>
        <v>0</v>
      </c>
      <c r="F19" s="675">
        <f>+F$14/7</f>
        <v>0</v>
      </c>
      <c r="G19" s="675">
        <f>+G$14/7/2</f>
        <v>0</v>
      </c>
      <c r="H19" s="675"/>
      <c r="I19" s="675"/>
      <c r="J19" s="675"/>
      <c r="K19" s="675"/>
      <c r="L19" s="675"/>
      <c r="M19" s="675"/>
      <c r="N19" s="675"/>
      <c r="O19" s="675"/>
      <c r="P19" s="675"/>
      <c r="Q19" s="675"/>
      <c r="R19" s="675"/>
      <c r="S19" s="673"/>
      <c r="T19" s="673"/>
      <c r="U19" s="673"/>
      <c r="V19" s="673"/>
      <c r="W19" s="673"/>
      <c r="X19" s="673"/>
      <c r="Y19" s="675"/>
      <c r="Z19" s="675"/>
      <c r="AA19" s="145"/>
      <c r="AB19" s="145"/>
      <c r="AC19" s="145"/>
      <c r="AD19" s="145"/>
      <c r="AE19" s="145"/>
      <c r="AF19" s="145"/>
      <c r="AG19" s="145"/>
      <c r="AH19" s="145"/>
    </row>
    <row r="20" spans="1:34" x14ac:dyDescent="0.25">
      <c r="B20" s="3">
        <f t="shared" si="2"/>
        <v>1998</v>
      </c>
      <c r="C20" s="145">
        <f t="shared" si="1"/>
        <v>0</v>
      </c>
      <c r="D20" s="675">
        <f>+D19</f>
        <v>0</v>
      </c>
      <c r="E20" s="675">
        <f>+E19</f>
        <v>0</v>
      </c>
      <c r="F20" s="675">
        <f>+F19</f>
        <v>0</v>
      </c>
      <c r="G20" s="675">
        <f>+G$14/7</f>
        <v>0</v>
      </c>
      <c r="H20" s="675">
        <f>+H$14/7/2</f>
        <v>0</v>
      </c>
      <c r="I20" s="675"/>
      <c r="J20" s="675"/>
      <c r="K20" s="675"/>
      <c r="L20" s="675"/>
      <c r="M20" s="675"/>
      <c r="N20" s="675"/>
      <c r="O20" s="675"/>
      <c r="P20" s="675"/>
      <c r="Q20" s="675"/>
      <c r="R20" s="675"/>
      <c r="S20" s="673"/>
      <c r="T20" s="673"/>
      <c r="U20" s="673"/>
      <c r="V20" s="673"/>
      <c r="W20" s="673"/>
      <c r="X20" s="673"/>
      <c r="Y20" s="675"/>
      <c r="Z20" s="675"/>
      <c r="AA20" s="145"/>
      <c r="AB20" s="145"/>
      <c r="AC20" s="145"/>
      <c r="AD20" s="145"/>
      <c r="AE20" s="145"/>
      <c r="AF20" s="145"/>
      <c r="AG20" s="145"/>
      <c r="AH20" s="145"/>
    </row>
    <row r="21" spans="1:34" x14ac:dyDescent="0.25">
      <c r="B21" s="3">
        <f t="shared" si="2"/>
        <v>1999</v>
      </c>
      <c r="C21" s="145">
        <f t="shared" si="1"/>
        <v>0</v>
      </c>
      <c r="D21" s="675">
        <f>+D20</f>
        <v>0</v>
      </c>
      <c r="E21" s="675">
        <f>+E20</f>
        <v>0</v>
      </c>
      <c r="F21" s="675">
        <f>+F20</f>
        <v>0</v>
      </c>
      <c r="G21" s="675">
        <f>+G20</f>
        <v>0</v>
      </c>
      <c r="H21" s="675">
        <f>+H$14/7</f>
        <v>0</v>
      </c>
      <c r="I21" s="675">
        <f>+I$14/7/2</f>
        <v>0</v>
      </c>
      <c r="J21" s="675"/>
      <c r="K21" s="675"/>
      <c r="L21" s="675"/>
      <c r="M21" s="675"/>
      <c r="N21" s="675"/>
      <c r="O21" s="675"/>
      <c r="P21" s="675"/>
      <c r="Q21" s="675"/>
      <c r="R21" s="675"/>
      <c r="S21" s="673"/>
      <c r="T21" s="673"/>
      <c r="U21" s="673"/>
      <c r="V21" s="673"/>
      <c r="W21" s="673"/>
      <c r="X21" s="673"/>
      <c r="Y21" s="675"/>
      <c r="Z21" s="675"/>
      <c r="AA21" s="145"/>
      <c r="AB21" s="145"/>
      <c r="AC21" s="145"/>
      <c r="AD21" s="145"/>
      <c r="AE21" s="145"/>
      <c r="AF21" s="145"/>
      <c r="AG21" s="145"/>
      <c r="AH21" s="145"/>
    </row>
    <row r="22" spans="1:34" x14ac:dyDescent="0.25">
      <c r="B22" s="3">
        <f t="shared" si="2"/>
        <v>2000</v>
      </c>
      <c r="C22" s="145">
        <f t="shared" si="1"/>
        <v>0</v>
      </c>
      <c r="D22" s="675">
        <f>+D21</f>
        <v>0</v>
      </c>
      <c r="E22" s="675">
        <f>+E21</f>
        <v>0</v>
      </c>
      <c r="F22" s="675">
        <f>+F21</f>
        <v>0</v>
      </c>
      <c r="G22" s="675">
        <f>+G21</f>
        <v>0</v>
      </c>
      <c r="H22" s="675">
        <f>+H21</f>
        <v>0</v>
      </c>
      <c r="I22" s="675">
        <f>+I$14/7</f>
        <v>0</v>
      </c>
      <c r="J22" s="675">
        <f>+J$14/7/2</f>
        <v>0</v>
      </c>
      <c r="K22" s="675"/>
      <c r="L22" s="675"/>
      <c r="M22" s="675"/>
      <c r="N22" s="675"/>
      <c r="O22" s="675"/>
      <c r="P22" s="675"/>
      <c r="Q22" s="675"/>
      <c r="R22" s="675"/>
      <c r="S22" s="673"/>
      <c r="T22" s="673"/>
      <c r="U22" s="673"/>
      <c r="V22" s="673"/>
      <c r="W22" s="673"/>
      <c r="X22" s="673"/>
      <c r="Y22" s="675"/>
      <c r="Z22" s="675"/>
      <c r="AA22" s="145"/>
      <c r="AB22" s="145"/>
      <c r="AC22" s="145"/>
      <c r="AD22" s="145"/>
      <c r="AE22" s="145"/>
      <c r="AF22" s="145"/>
      <c r="AG22" s="145"/>
      <c r="AH22" s="145"/>
    </row>
    <row r="23" spans="1:34" x14ac:dyDescent="0.25">
      <c r="B23" s="3">
        <f t="shared" si="2"/>
        <v>2001</v>
      </c>
      <c r="C23" s="145">
        <f t="shared" si="1"/>
        <v>0</v>
      </c>
      <c r="D23" s="675">
        <f>+D$14/7/2</f>
        <v>0</v>
      </c>
      <c r="E23" s="675">
        <f>+E22</f>
        <v>0</v>
      </c>
      <c r="F23" s="675">
        <f>+F22</f>
        <v>0</v>
      </c>
      <c r="G23" s="675">
        <f>+G22</f>
        <v>0</v>
      </c>
      <c r="H23" s="675">
        <f>+H22</f>
        <v>0</v>
      </c>
      <c r="I23" s="675">
        <f>+I22</f>
        <v>0</v>
      </c>
      <c r="J23" s="675">
        <f>+J$14/7</f>
        <v>0</v>
      </c>
      <c r="K23" s="675">
        <f>+K$14/7/2</f>
        <v>0</v>
      </c>
      <c r="L23" s="675"/>
      <c r="M23" s="675"/>
      <c r="N23" s="675"/>
      <c r="O23" s="675"/>
      <c r="P23" s="675"/>
      <c r="Q23" s="675"/>
      <c r="R23" s="675"/>
      <c r="S23" s="673"/>
      <c r="T23" s="673"/>
      <c r="U23" s="673"/>
      <c r="V23" s="673"/>
      <c r="W23" s="673"/>
      <c r="X23" s="673"/>
      <c r="Y23" s="675"/>
      <c r="Z23" s="675"/>
      <c r="AA23" s="145"/>
      <c r="AB23" s="145"/>
      <c r="AC23" s="145"/>
      <c r="AD23" s="145"/>
      <c r="AE23" s="145"/>
      <c r="AF23" s="145"/>
      <c r="AG23" s="145"/>
      <c r="AH23" s="145"/>
    </row>
    <row r="24" spans="1:34" x14ac:dyDescent="0.25">
      <c r="B24" s="3">
        <f t="shared" si="2"/>
        <v>2002</v>
      </c>
      <c r="C24" s="145">
        <f t="shared" si="1"/>
        <v>0</v>
      </c>
      <c r="D24" s="675"/>
      <c r="E24" s="675">
        <f>+E$14/7/2</f>
        <v>0</v>
      </c>
      <c r="F24" s="675">
        <f>+F23</f>
        <v>0</v>
      </c>
      <c r="G24" s="675">
        <f>+G23</f>
        <v>0</v>
      </c>
      <c r="H24" s="675">
        <f>+H23</f>
        <v>0</v>
      </c>
      <c r="I24" s="675">
        <f>+I23</f>
        <v>0</v>
      </c>
      <c r="J24" s="675">
        <f>+J23</f>
        <v>0</v>
      </c>
      <c r="K24" s="675">
        <f>+K$14/7</f>
        <v>0</v>
      </c>
      <c r="L24" s="675">
        <f>+L$14/7/2</f>
        <v>0</v>
      </c>
      <c r="M24" s="675"/>
      <c r="N24" s="675"/>
      <c r="O24" s="675"/>
      <c r="P24" s="675"/>
      <c r="Q24" s="675"/>
      <c r="R24" s="675"/>
      <c r="S24" s="673"/>
      <c r="T24" s="673"/>
      <c r="U24" s="673"/>
      <c r="V24" s="673"/>
      <c r="W24" s="673"/>
      <c r="X24" s="673"/>
      <c r="Y24" s="675"/>
      <c r="Z24" s="675"/>
      <c r="AA24" s="145"/>
      <c r="AB24" s="145"/>
      <c r="AC24" s="145"/>
      <c r="AD24" s="145"/>
      <c r="AE24" s="145"/>
      <c r="AF24" s="145"/>
      <c r="AG24" s="145"/>
      <c r="AH24" s="145"/>
    </row>
    <row r="25" spans="1:34" x14ac:dyDescent="0.25">
      <c r="B25" s="3">
        <f t="shared" si="2"/>
        <v>2003</v>
      </c>
      <c r="C25" s="145">
        <f t="shared" si="1"/>
        <v>0</v>
      </c>
      <c r="D25" s="675"/>
      <c r="E25" s="675"/>
      <c r="F25" s="675">
        <f>+F$14/7/2</f>
        <v>0</v>
      </c>
      <c r="G25" s="675">
        <f>+G24</f>
        <v>0</v>
      </c>
      <c r="H25" s="675">
        <f>+H24</f>
        <v>0</v>
      </c>
      <c r="I25" s="675">
        <f>+I24</f>
        <v>0</v>
      </c>
      <c r="J25" s="675">
        <f>+J24</f>
        <v>0</v>
      </c>
      <c r="K25" s="675">
        <f>+K24</f>
        <v>0</v>
      </c>
      <c r="L25" s="675">
        <f>+L$14/7</f>
        <v>0</v>
      </c>
      <c r="M25" s="675">
        <f>+M$14/7/2</f>
        <v>0</v>
      </c>
      <c r="N25" s="675"/>
      <c r="O25" s="675"/>
      <c r="P25" s="675"/>
      <c r="Q25" s="675"/>
      <c r="R25" s="675"/>
      <c r="S25" s="673"/>
      <c r="T25" s="673"/>
      <c r="U25" s="673"/>
      <c r="V25" s="673"/>
      <c r="W25" s="673"/>
      <c r="X25" s="673"/>
      <c r="Y25" s="675"/>
      <c r="Z25" s="675"/>
      <c r="AA25" s="145"/>
      <c r="AB25" s="145"/>
      <c r="AC25" s="145"/>
      <c r="AD25" s="145"/>
      <c r="AE25" s="145"/>
      <c r="AF25" s="145"/>
      <c r="AG25" s="145"/>
      <c r="AH25" s="145"/>
    </row>
    <row r="26" spans="1:34" x14ac:dyDescent="0.25">
      <c r="B26" s="3">
        <f t="shared" si="2"/>
        <v>2004</v>
      </c>
      <c r="C26" s="145">
        <f t="shared" si="1"/>
        <v>0</v>
      </c>
      <c r="D26" s="675"/>
      <c r="E26" s="675"/>
      <c r="F26" s="675"/>
      <c r="G26" s="675">
        <f>+G$14/7/2</f>
        <v>0</v>
      </c>
      <c r="H26" s="675">
        <f>+H25</f>
        <v>0</v>
      </c>
      <c r="I26" s="675">
        <f>+I25</f>
        <v>0</v>
      </c>
      <c r="J26" s="675">
        <f>+J25</f>
        <v>0</v>
      </c>
      <c r="K26" s="675">
        <f>+K25</f>
        <v>0</v>
      </c>
      <c r="L26" s="675">
        <f>+L25</f>
        <v>0</v>
      </c>
      <c r="M26" s="675">
        <f>+M$14/7</f>
        <v>0</v>
      </c>
      <c r="N26" s="614">
        <f>+N$14/7/2</f>
        <v>0</v>
      </c>
      <c r="O26" s="614"/>
      <c r="P26" s="614"/>
      <c r="Q26" s="614"/>
      <c r="R26" s="614"/>
      <c r="S26" s="639"/>
      <c r="T26" s="639"/>
      <c r="U26" s="639"/>
      <c r="V26" s="639"/>
      <c r="W26" s="639"/>
      <c r="X26" s="639"/>
      <c r="Y26" s="614"/>
      <c r="Z26" s="675"/>
      <c r="AA26" s="145"/>
      <c r="AB26" s="145"/>
      <c r="AC26" s="145"/>
      <c r="AD26" s="145"/>
      <c r="AE26" s="145"/>
      <c r="AF26" s="145"/>
      <c r="AG26" s="145"/>
      <c r="AH26" s="145"/>
    </row>
    <row r="27" spans="1:34" x14ac:dyDescent="0.25">
      <c r="B27" s="3">
        <f t="shared" si="2"/>
        <v>2005</v>
      </c>
      <c r="C27" s="145">
        <f t="shared" si="1"/>
        <v>0</v>
      </c>
      <c r="D27" s="675"/>
      <c r="E27" s="675"/>
      <c r="F27" s="675"/>
      <c r="G27" s="675"/>
      <c r="H27" s="675">
        <f>+H$14/7/2</f>
        <v>0</v>
      </c>
      <c r="I27" s="675">
        <f>+I26</f>
        <v>0</v>
      </c>
      <c r="J27" s="675">
        <f>+J26</f>
        <v>0</v>
      </c>
      <c r="K27" s="675">
        <f>+K26</f>
        <v>0</v>
      </c>
      <c r="L27" s="675">
        <f>+L26</f>
        <v>0</v>
      </c>
      <c r="M27" s="675">
        <f>+M26</f>
        <v>0</v>
      </c>
      <c r="N27" s="614">
        <f>+N$14/7</f>
        <v>0</v>
      </c>
      <c r="O27" s="614">
        <f>+O$14/7/2</f>
        <v>0</v>
      </c>
      <c r="P27" s="614"/>
      <c r="Q27" s="614"/>
      <c r="R27" s="614"/>
      <c r="S27" s="639"/>
      <c r="T27" s="639"/>
      <c r="U27" s="639"/>
      <c r="V27" s="639"/>
      <c r="W27" s="639"/>
      <c r="X27" s="639"/>
      <c r="Y27" s="614"/>
      <c r="Z27" s="675"/>
      <c r="AA27" s="145"/>
      <c r="AB27" s="145"/>
      <c r="AC27" s="145"/>
      <c r="AD27" s="145"/>
      <c r="AE27" s="145"/>
      <c r="AF27" s="145"/>
      <c r="AG27" s="145"/>
      <c r="AH27" s="145"/>
    </row>
    <row r="28" spans="1:34" x14ac:dyDescent="0.25">
      <c r="B28" s="3">
        <f t="shared" si="2"/>
        <v>2006</v>
      </c>
      <c r="C28" s="145">
        <f t="shared" si="1"/>
        <v>0</v>
      </c>
      <c r="D28" s="675"/>
      <c r="E28" s="675"/>
      <c r="F28" s="675"/>
      <c r="G28" s="675"/>
      <c r="H28" s="675"/>
      <c r="I28" s="675">
        <f>+I$14/7/2</f>
        <v>0</v>
      </c>
      <c r="J28" s="675">
        <f>+J27</f>
        <v>0</v>
      </c>
      <c r="K28" s="675">
        <f>+K27</f>
        <v>0</v>
      </c>
      <c r="L28" s="675">
        <f>+L27</f>
        <v>0</v>
      </c>
      <c r="M28" s="675">
        <f>+M27</f>
        <v>0</v>
      </c>
      <c r="N28" s="614">
        <f>+N27</f>
        <v>0</v>
      </c>
      <c r="O28" s="614">
        <f>+O$14/7</f>
        <v>0</v>
      </c>
      <c r="P28" s="614">
        <f>+P$14/7/2</f>
        <v>0</v>
      </c>
      <c r="Q28" s="614"/>
      <c r="R28" s="614"/>
      <c r="S28" s="639"/>
      <c r="T28" s="639"/>
      <c r="U28" s="639"/>
      <c r="V28" s="639"/>
      <c r="W28" s="639"/>
      <c r="X28" s="639"/>
      <c r="Y28" s="614"/>
      <c r="Z28" s="675"/>
      <c r="AA28" s="145"/>
      <c r="AB28" s="145"/>
      <c r="AC28" s="145"/>
      <c r="AD28" s="145"/>
      <c r="AE28" s="145"/>
      <c r="AF28" s="145"/>
      <c r="AG28" s="145"/>
      <c r="AH28" s="145"/>
    </row>
    <row r="29" spans="1:34" x14ac:dyDescent="0.25">
      <c r="B29" s="3">
        <f t="shared" si="2"/>
        <v>2007</v>
      </c>
      <c r="C29" s="145">
        <f t="shared" si="1"/>
        <v>0</v>
      </c>
      <c r="D29" s="675"/>
      <c r="E29" s="675"/>
      <c r="F29" s="675"/>
      <c r="G29" s="675"/>
      <c r="H29" s="675"/>
      <c r="I29" s="675"/>
      <c r="J29" s="675">
        <f>+J$14/7/2</f>
        <v>0</v>
      </c>
      <c r="K29" s="675">
        <f>+K28</f>
        <v>0</v>
      </c>
      <c r="L29" s="675">
        <f>+L28</f>
        <v>0</v>
      </c>
      <c r="M29" s="675">
        <f>+M28</f>
        <v>0</v>
      </c>
      <c r="N29" s="614">
        <f>+N28</f>
        <v>0</v>
      </c>
      <c r="O29" s="614">
        <f>+O28</f>
        <v>0</v>
      </c>
      <c r="P29" s="614">
        <f>+P$14/7</f>
        <v>0</v>
      </c>
      <c r="Q29" s="614">
        <f>+Q$14/7/2</f>
        <v>0</v>
      </c>
      <c r="R29" s="614"/>
      <c r="S29" s="639"/>
      <c r="T29" s="639"/>
      <c r="U29" s="639"/>
      <c r="V29" s="639"/>
      <c r="W29" s="639"/>
      <c r="X29" s="639"/>
      <c r="Y29" s="614"/>
      <c r="Z29" s="675"/>
      <c r="AA29" s="145"/>
      <c r="AB29" s="145"/>
      <c r="AC29" s="145"/>
      <c r="AD29" s="145"/>
      <c r="AE29" s="145"/>
      <c r="AF29" s="145"/>
      <c r="AG29" s="145"/>
      <c r="AH29" s="145"/>
    </row>
    <row r="30" spans="1:34" x14ac:dyDescent="0.25">
      <c r="B30" s="3">
        <f t="shared" si="2"/>
        <v>2008</v>
      </c>
      <c r="C30" s="145">
        <f t="shared" si="1"/>
        <v>0</v>
      </c>
      <c r="D30" s="675"/>
      <c r="E30" s="675"/>
      <c r="F30" s="675"/>
      <c r="G30" s="675"/>
      <c r="H30" s="675"/>
      <c r="I30" s="675"/>
      <c r="J30" s="675"/>
      <c r="K30" s="675">
        <f>+K$14/7/2</f>
        <v>0</v>
      </c>
      <c r="L30" s="675">
        <f>+L29</f>
        <v>0</v>
      </c>
      <c r="M30" s="675">
        <f>+M29</f>
        <v>0</v>
      </c>
      <c r="N30" s="614">
        <f>+N29</f>
        <v>0</v>
      </c>
      <c r="O30" s="614">
        <f>+O29</f>
        <v>0</v>
      </c>
      <c r="P30" s="614">
        <f>+P29</f>
        <v>0</v>
      </c>
      <c r="Q30" s="614">
        <f>+Q$14/7</f>
        <v>0</v>
      </c>
      <c r="R30" s="614">
        <f>+R$14/7/2</f>
        <v>0</v>
      </c>
      <c r="S30" s="639"/>
      <c r="T30" s="639"/>
      <c r="U30" s="639"/>
      <c r="V30" s="639"/>
      <c r="W30" s="639"/>
      <c r="X30" s="639"/>
      <c r="Y30" s="614"/>
      <c r="Z30" s="675"/>
      <c r="AA30" s="145"/>
      <c r="AB30" s="145"/>
      <c r="AC30" s="145"/>
      <c r="AD30" s="145"/>
      <c r="AE30" s="145"/>
      <c r="AF30" s="145"/>
      <c r="AG30" s="145"/>
      <c r="AH30" s="145"/>
    </row>
    <row r="31" spans="1:34" x14ac:dyDescent="0.25">
      <c r="B31" s="3">
        <f t="shared" si="2"/>
        <v>2009</v>
      </c>
      <c r="C31" s="145">
        <f t="shared" si="1"/>
        <v>0</v>
      </c>
      <c r="D31" s="675"/>
      <c r="E31" s="675"/>
      <c r="F31" s="675"/>
      <c r="G31" s="675"/>
      <c r="H31" s="675"/>
      <c r="I31" s="675"/>
      <c r="J31" s="675"/>
      <c r="K31" s="675"/>
      <c r="L31" s="675">
        <f>+L$14/7/2</f>
        <v>0</v>
      </c>
      <c r="M31" s="675">
        <f>+M30</f>
        <v>0</v>
      </c>
      <c r="N31" s="614">
        <f>+N30</f>
        <v>0</v>
      </c>
      <c r="O31" s="614">
        <f>+O30</f>
        <v>0</v>
      </c>
      <c r="P31" s="614">
        <f>+P30</f>
        <v>0</v>
      </c>
      <c r="Q31" s="614">
        <f>+Q30</f>
        <v>0</v>
      </c>
      <c r="R31" s="614">
        <f>+R$14/7</f>
        <v>0</v>
      </c>
      <c r="S31" s="639">
        <f>+S$14/7/2</f>
        <v>0</v>
      </c>
      <c r="T31" s="639"/>
      <c r="U31" s="639"/>
      <c r="V31" s="639"/>
      <c r="W31" s="639"/>
      <c r="X31" s="639"/>
      <c r="Y31" s="614"/>
      <c r="Z31" s="675"/>
      <c r="AA31" s="145"/>
      <c r="AB31" s="145"/>
      <c r="AC31" s="145"/>
      <c r="AD31" s="145"/>
      <c r="AE31" s="145"/>
      <c r="AF31" s="145"/>
      <c r="AG31" s="145"/>
      <c r="AH31" s="145"/>
    </row>
    <row r="32" spans="1:34" x14ac:dyDescent="0.25">
      <c r="A32" s="38"/>
      <c r="B32" s="3">
        <f t="shared" si="2"/>
        <v>2010</v>
      </c>
      <c r="C32" s="145">
        <f t="shared" si="1"/>
        <v>0</v>
      </c>
      <c r="D32" s="675"/>
      <c r="E32" s="675"/>
      <c r="F32" s="675"/>
      <c r="G32" s="675"/>
      <c r="H32" s="675"/>
      <c r="I32" s="675"/>
      <c r="J32" s="675"/>
      <c r="K32" s="675"/>
      <c r="L32" s="675"/>
      <c r="M32" s="675">
        <f>+M$14/7/2</f>
        <v>0</v>
      </c>
      <c r="N32" s="614">
        <f>+N31</f>
        <v>0</v>
      </c>
      <c r="O32" s="614">
        <f>+O31</f>
        <v>0</v>
      </c>
      <c r="P32" s="614">
        <f>+P31</f>
        <v>0</v>
      </c>
      <c r="Q32" s="614">
        <f>+Q31</f>
        <v>0</v>
      </c>
      <c r="R32" s="614">
        <f>+R31</f>
        <v>0</v>
      </c>
      <c r="S32" s="639">
        <f>+S$14/7</f>
        <v>0</v>
      </c>
      <c r="T32" s="639">
        <f>+T$14/7/2</f>
        <v>0</v>
      </c>
      <c r="U32" s="639"/>
      <c r="V32" s="639"/>
      <c r="W32" s="639"/>
      <c r="X32" s="639"/>
      <c r="Y32" s="614"/>
      <c r="Z32" s="675"/>
      <c r="AA32" s="145"/>
      <c r="AB32" s="145"/>
      <c r="AC32" s="145"/>
      <c r="AD32" s="145"/>
      <c r="AE32" s="145"/>
      <c r="AF32" s="145"/>
      <c r="AG32" s="145"/>
      <c r="AH32" s="145"/>
    </row>
    <row r="33" spans="1:34" x14ac:dyDescent="0.25">
      <c r="A33" s="38"/>
      <c r="B33" s="3">
        <f t="shared" si="2"/>
        <v>2011</v>
      </c>
      <c r="C33" s="145">
        <f t="shared" si="1"/>
        <v>0</v>
      </c>
      <c r="D33" s="675"/>
      <c r="E33" s="675"/>
      <c r="F33" s="675"/>
      <c r="G33" s="675"/>
      <c r="H33" s="675"/>
      <c r="I33" s="675"/>
      <c r="J33" s="675"/>
      <c r="K33" s="675"/>
      <c r="L33" s="675"/>
      <c r="M33" s="675"/>
      <c r="N33" s="614">
        <f>+N$14/7/2</f>
        <v>0</v>
      </c>
      <c r="O33" s="614">
        <f>+O32</f>
        <v>0</v>
      </c>
      <c r="P33" s="614">
        <f>+P32</f>
        <v>0</v>
      </c>
      <c r="Q33" s="614">
        <f>+Q32</f>
        <v>0</v>
      </c>
      <c r="R33" s="614">
        <f>+R32</f>
        <v>0</v>
      </c>
      <c r="S33" s="639">
        <f>+S32</f>
        <v>0</v>
      </c>
      <c r="T33" s="639">
        <f>+T$14/7</f>
        <v>0</v>
      </c>
      <c r="U33" s="639">
        <f>+U$14/7/2</f>
        <v>0</v>
      </c>
      <c r="V33" s="639"/>
      <c r="W33" s="639"/>
      <c r="X33" s="639"/>
      <c r="Y33" s="614"/>
      <c r="Z33" s="675"/>
      <c r="AA33" s="145"/>
      <c r="AB33" s="145"/>
      <c r="AC33" s="145"/>
      <c r="AD33" s="145"/>
      <c r="AE33" s="145"/>
      <c r="AF33" s="145"/>
      <c r="AG33" s="145"/>
      <c r="AH33" s="145"/>
    </row>
    <row r="34" spans="1:34" x14ac:dyDescent="0.25">
      <c r="A34" s="38"/>
      <c r="B34" s="3">
        <f t="shared" si="2"/>
        <v>2012</v>
      </c>
      <c r="C34" s="145">
        <f t="shared" si="1"/>
        <v>0</v>
      </c>
      <c r="D34" s="675"/>
      <c r="E34" s="675"/>
      <c r="F34" s="675"/>
      <c r="G34" s="675"/>
      <c r="H34" s="675"/>
      <c r="I34" s="675"/>
      <c r="J34" s="675"/>
      <c r="K34" s="675"/>
      <c r="L34" s="675"/>
      <c r="M34" s="675"/>
      <c r="N34" s="614"/>
      <c r="O34" s="614">
        <f>+O$14/7/2</f>
        <v>0</v>
      </c>
      <c r="P34" s="614">
        <f>+P33</f>
        <v>0</v>
      </c>
      <c r="Q34" s="614">
        <f>+Q33</f>
        <v>0</v>
      </c>
      <c r="R34" s="614">
        <f>+R33</f>
        <v>0</v>
      </c>
      <c r="S34" s="639">
        <f>+S33</f>
        <v>0</v>
      </c>
      <c r="T34" s="639">
        <f>+T$14/7</f>
        <v>0</v>
      </c>
      <c r="U34" s="639">
        <f>+U$14/7</f>
        <v>0</v>
      </c>
      <c r="V34" s="639">
        <f>+V$14/7/2</f>
        <v>0</v>
      </c>
      <c r="W34" s="639"/>
      <c r="X34" s="639"/>
      <c r="Y34" s="614"/>
      <c r="Z34" s="675"/>
      <c r="AA34" s="145"/>
      <c r="AB34" s="145"/>
      <c r="AC34" s="145"/>
      <c r="AD34" s="145"/>
      <c r="AE34" s="145"/>
      <c r="AF34" s="145"/>
      <c r="AG34" s="145"/>
      <c r="AH34" s="145"/>
    </row>
    <row r="35" spans="1:34" x14ac:dyDescent="0.25">
      <c r="A35" s="38"/>
      <c r="B35" s="3">
        <f t="shared" si="2"/>
        <v>2013</v>
      </c>
      <c r="C35" s="145">
        <f t="shared" si="1"/>
        <v>0</v>
      </c>
      <c r="D35" s="675"/>
      <c r="E35" s="675"/>
      <c r="F35" s="675"/>
      <c r="G35" s="675"/>
      <c r="H35" s="675"/>
      <c r="I35" s="675"/>
      <c r="J35" s="675"/>
      <c r="K35" s="675"/>
      <c r="L35" s="675"/>
      <c r="M35" s="675"/>
      <c r="N35" s="614"/>
      <c r="O35" s="614"/>
      <c r="P35" s="614">
        <f>P14/7/2</f>
        <v>0</v>
      </c>
      <c r="Q35" s="614">
        <f>Q14</f>
        <v>0</v>
      </c>
      <c r="R35" s="614">
        <f t="shared" ref="R35:U36" si="3">R34</f>
        <v>0</v>
      </c>
      <c r="S35" s="639">
        <f t="shared" si="3"/>
        <v>0</v>
      </c>
      <c r="T35" s="639">
        <f t="shared" si="3"/>
        <v>0</v>
      </c>
      <c r="U35" s="639">
        <f t="shared" si="3"/>
        <v>0</v>
      </c>
      <c r="V35" s="639">
        <f>V14/7</f>
        <v>0</v>
      </c>
      <c r="W35" s="639">
        <f>W14/7/2</f>
        <v>0</v>
      </c>
      <c r="X35" s="639"/>
      <c r="Y35" s="614"/>
      <c r="Z35" s="675"/>
      <c r="AA35" s="145"/>
      <c r="AB35" s="145"/>
      <c r="AC35" s="145"/>
      <c r="AD35" s="145"/>
      <c r="AE35" s="145"/>
      <c r="AF35" s="145"/>
      <c r="AG35" s="145"/>
      <c r="AH35" s="145"/>
    </row>
    <row r="36" spans="1:34" x14ac:dyDescent="0.25">
      <c r="A36" s="38"/>
      <c r="B36" s="3">
        <f t="shared" si="2"/>
        <v>2014</v>
      </c>
      <c r="C36" s="145">
        <f t="shared" si="1"/>
        <v>0</v>
      </c>
      <c r="D36" s="675"/>
      <c r="E36" s="675"/>
      <c r="F36" s="675"/>
      <c r="G36" s="675"/>
      <c r="H36" s="675"/>
      <c r="I36" s="675"/>
      <c r="J36" s="675"/>
      <c r="K36" s="675"/>
      <c r="L36" s="675"/>
      <c r="M36" s="675"/>
      <c r="N36" s="614"/>
      <c r="O36" s="614"/>
      <c r="P36" s="614"/>
      <c r="Q36" s="614">
        <f>Q14/7/2</f>
        <v>0</v>
      </c>
      <c r="R36" s="614">
        <f t="shared" si="3"/>
        <v>0</v>
      </c>
      <c r="S36" s="639">
        <f t="shared" si="3"/>
        <v>0</v>
      </c>
      <c r="T36" s="639">
        <f t="shared" si="3"/>
        <v>0</v>
      </c>
      <c r="U36" s="639">
        <f t="shared" si="3"/>
        <v>0</v>
      </c>
      <c r="V36" s="639">
        <f>V35</f>
        <v>0</v>
      </c>
      <c r="W36" s="639">
        <f>W14/7</f>
        <v>0</v>
      </c>
      <c r="X36" s="639">
        <f>X14/7/2</f>
        <v>0</v>
      </c>
      <c r="Y36" s="614"/>
      <c r="Z36" s="675"/>
      <c r="AA36" s="145"/>
      <c r="AB36" s="145"/>
      <c r="AC36" s="145"/>
      <c r="AD36" s="145"/>
      <c r="AE36" s="145"/>
      <c r="AF36" s="145"/>
      <c r="AG36" s="145"/>
      <c r="AH36" s="145"/>
    </row>
    <row r="37" spans="1:34" x14ac:dyDescent="0.25">
      <c r="A37" s="38"/>
      <c r="B37" s="3">
        <f t="shared" si="2"/>
        <v>2015</v>
      </c>
      <c r="C37" s="145">
        <f t="shared" si="1"/>
        <v>0</v>
      </c>
      <c r="D37" s="675"/>
      <c r="E37" s="675"/>
      <c r="F37" s="675"/>
      <c r="G37" s="675"/>
      <c r="H37" s="675"/>
      <c r="I37" s="675"/>
      <c r="J37" s="675"/>
      <c r="K37" s="675"/>
      <c r="L37" s="675"/>
      <c r="M37" s="675"/>
      <c r="N37" s="614"/>
      <c r="O37" s="614"/>
      <c r="P37" s="614"/>
      <c r="Q37" s="614"/>
      <c r="R37" s="614">
        <f>R14/7/2</f>
        <v>0</v>
      </c>
      <c r="S37" s="639">
        <f>S36</f>
        <v>0</v>
      </c>
      <c r="T37" s="639">
        <f>T36</f>
        <v>0</v>
      </c>
      <c r="U37" s="639">
        <f>U36</f>
        <v>0</v>
      </c>
      <c r="V37" s="639">
        <f>V36</f>
        <v>0</v>
      </c>
      <c r="W37" s="639">
        <f>W36</f>
        <v>0</v>
      </c>
      <c r="X37" s="639">
        <f>X14/7</f>
        <v>0</v>
      </c>
      <c r="Y37" s="614">
        <f>Y14/7/2</f>
        <v>0</v>
      </c>
      <c r="Z37" s="675"/>
      <c r="AA37" s="145"/>
      <c r="AB37" s="145"/>
      <c r="AC37" s="145"/>
      <c r="AD37" s="145"/>
      <c r="AE37" s="145"/>
      <c r="AF37" s="145"/>
      <c r="AG37" s="145"/>
      <c r="AH37" s="145"/>
    </row>
    <row r="38" spans="1:34" x14ac:dyDescent="0.25">
      <c r="A38" s="38"/>
      <c r="B38" s="3">
        <f t="shared" si="2"/>
        <v>2016</v>
      </c>
      <c r="C38" s="145">
        <f t="shared" si="1"/>
        <v>-101167.73857142856</v>
      </c>
      <c r="D38" s="675"/>
      <c r="E38" s="675"/>
      <c r="F38" s="675"/>
      <c r="G38" s="675"/>
      <c r="H38" s="675"/>
      <c r="I38" s="675"/>
      <c r="J38" s="675"/>
      <c r="K38" s="675"/>
      <c r="L38" s="675"/>
      <c r="M38" s="675"/>
      <c r="N38" s="614"/>
      <c r="O38" s="614"/>
      <c r="P38" s="614"/>
      <c r="Q38" s="614"/>
      <c r="R38" s="614"/>
      <c r="S38" s="639"/>
      <c r="T38" s="639"/>
      <c r="U38" s="639"/>
      <c r="V38" s="639"/>
      <c r="W38" s="639"/>
      <c r="X38" s="639"/>
      <c r="Y38" s="614"/>
      <c r="Z38" s="614">
        <f>$Z$14/7/2</f>
        <v>101167.73857142856</v>
      </c>
      <c r="AA38" s="145"/>
      <c r="AB38" s="145"/>
      <c r="AC38" s="145"/>
      <c r="AD38" s="145"/>
      <c r="AE38" s="145"/>
      <c r="AF38" s="145"/>
      <c r="AG38" s="145"/>
      <c r="AH38" s="145"/>
    </row>
    <row r="39" spans="1:34" x14ac:dyDescent="0.25">
      <c r="A39" s="38"/>
      <c r="B39" s="3">
        <f t="shared" si="2"/>
        <v>2017</v>
      </c>
      <c r="C39" s="145">
        <f t="shared" si="1"/>
        <v>-202335.47714285713</v>
      </c>
      <c r="D39" s="675"/>
      <c r="E39" s="675"/>
      <c r="F39" s="675"/>
      <c r="G39" s="675"/>
      <c r="H39" s="675"/>
      <c r="I39" s="675"/>
      <c r="J39" s="675"/>
      <c r="K39" s="675"/>
      <c r="L39" s="675"/>
      <c r="M39" s="675"/>
      <c r="N39" s="614"/>
      <c r="O39" s="614"/>
      <c r="P39" s="614"/>
      <c r="Q39" s="614"/>
      <c r="R39" s="614"/>
      <c r="S39" s="639"/>
      <c r="T39" s="639"/>
      <c r="U39" s="639"/>
      <c r="V39" s="639"/>
      <c r="W39" s="639"/>
      <c r="X39" s="639"/>
      <c r="Y39" s="614"/>
      <c r="Z39" s="614">
        <f>$Z$14/7</f>
        <v>202335.47714285713</v>
      </c>
      <c r="AA39" s="145"/>
      <c r="AB39" s="145"/>
      <c r="AC39" s="145"/>
      <c r="AD39" s="145"/>
      <c r="AE39" s="145"/>
      <c r="AF39" s="145"/>
      <c r="AG39" s="145"/>
      <c r="AH39" s="145"/>
    </row>
    <row r="40" spans="1:34" x14ac:dyDescent="0.25">
      <c r="A40" s="38"/>
      <c r="B40" s="3">
        <f t="shared" si="2"/>
        <v>2018</v>
      </c>
      <c r="C40" s="145">
        <f t="shared" si="1"/>
        <v>-202335.47714285713</v>
      </c>
      <c r="D40" s="675"/>
      <c r="E40" s="675"/>
      <c r="F40" s="675"/>
      <c r="G40" s="675"/>
      <c r="H40" s="675"/>
      <c r="I40" s="675"/>
      <c r="J40" s="675"/>
      <c r="K40" s="675"/>
      <c r="L40" s="675"/>
      <c r="M40" s="675"/>
      <c r="N40" s="614"/>
      <c r="O40" s="614"/>
      <c r="P40" s="614"/>
      <c r="Q40" s="614"/>
      <c r="R40" s="614"/>
      <c r="S40" s="639"/>
      <c r="T40" s="639"/>
      <c r="U40" s="639"/>
      <c r="V40" s="639"/>
      <c r="W40" s="639"/>
      <c r="X40" s="639"/>
      <c r="Y40" s="614"/>
      <c r="Z40" s="614">
        <f>$Z$14/7</f>
        <v>202335.47714285713</v>
      </c>
      <c r="AA40" s="145"/>
      <c r="AB40" s="145"/>
      <c r="AC40" s="145"/>
      <c r="AD40" s="145"/>
      <c r="AE40" s="145"/>
      <c r="AF40" s="145"/>
      <c r="AG40" s="145"/>
      <c r="AH40" s="145"/>
    </row>
    <row r="41" spans="1:34" x14ac:dyDescent="0.25">
      <c r="A41" s="38"/>
      <c r="B41" s="3">
        <f t="shared" si="2"/>
        <v>2019</v>
      </c>
      <c r="C41" s="145">
        <f t="shared" si="1"/>
        <v>-202335.47714285713</v>
      </c>
      <c r="D41" s="675"/>
      <c r="E41" s="675"/>
      <c r="F41" s="675"/>
      <c r="G41" s="675"/>
      <c r="H41" s="675"/>
      <c r="I41" s="675"/>
      <c r="J41" s="675"/>
      <c r="K41" s="675"/>
      <c r="L41" s="675"/>
      <c r="M41" s="675"/>
      <c r="N41" s="614"/>
      <c r="O41" s="614"/>
      <c r="P41" s="614"/>
      <c r="Q41" s="614"/>
      <c r="R41" s="614"/>
      <c r="S41" s="639"/>
      <c r="T41" s="639"/>
      <c r="U41" s="639"/>
      <c r="V41" s="639"/>
      <c r="W41" s="639"/>
      <c r="X41" s="639"/>
      <c r="Y41" s="614"/>
      <c r="Z41" s="614">
        <f>$Z$14/7</f>
        <v>202335.47714285713</v>
      </c>
      <c r="AA41" s="145"/>
      <c r="AB41" s="145"/>
      <c r="AC41" s="145"/>
      <c r="AD41" s="145"/>
      <c r="AE41" s="145"/>
      <c r="AF41" s="145"/>
      <c r="AG41" s="145"/>
      <c r="AH41" s="145"/>
    </row>
    <row r="42" spans="1:34" x14ac:dyDescent="0.25">
      <c r="A42" s="38"/>
      <c r="B42" s="3">
        <f t="shared" si="2"/>
        <v>2020</v>
      </c>
      <c r="C42" s="145">
        <f t="shared" si="1"/>
        <v>-202335.47714285713</v>
      </c>
      <c r="D42" s="675"/>
      <c r="E42" s="675"/>
      <c r="F42" s="675"/>
      <c r="G42" s="675"/>
      <c r="H42" s="675"/>
      <c r="I42" s="675"/>
      <c r="J42" s="675"/>
      <c r="K42" s="675"/>
      <c r="L42" s="675"/>
      <c r="M42" s="675"/>
      <c r="N42" s="614"/>
      <c r="O42" s="614"/>
      <c r="P42" s="614"/>
      <c r="Q42" s="614"/>
      <c r="R42" s="614"/>
      <c r="S42" s="639"/>
      <c r="T42" s="639"/>
      <c r="U42" s="639"/>
      <c r="V42" s="639"/>
      <c r="W42" s="639"/>
      <c r="X42" s="639"/>
      <c r="Y42" s="614"/>
      <c r="Z42" s="614">
        <f t="shared" ref="Z42:Z44" si="4">$Z$14/7</f>
        <v>202335.47714285713</v>
      </c>
      <c r="AA42" s="145"/>
      <c r="AB42" s="145"/>
      <c r="AC42" s="145"/>
      <c r="AD42" s="145"/>
      <c r="AE42" s="145"/>
      <c r="AF42" s="145"/>
      <c r="AG42" s="145"/>
      <c r="AH42" s="145"/>
    </row>
    <row r="43" spans="1:34" x14ac:dyDescent="0.25">
      <c r="A43" s="38"/>
      <c r="B43" s="3">
        <f t="shared" si="2"/>
        <v>2021</v>
      </c>
      <c r="C43" s="145">
        <f t="shared" si="1"/>
        <v>-202335.47714285713</v>
      </c>
      <c r="D43" s="675"/>
      <c r="E43" s="675"/>
      <c r="F43" s="675"/>
      <c r="G43" s="675"/>
      <c r="H43" s="675"/>
      <c r="I43" s="675"/>
      <c r="J43" s="675"/>
      <c r="K43" s="675"/>
      <c r="L43" s="675"/>
      <c r="M43" s="675"/>
      <c r="N43" s="614"/>
      <c r="O43" s="614"/>
      <c r="P43" s="614"/>
      <c r="Q43" s="614"/>
      <c r="R43" s="614"/>
      <c r="S43" s="639"/>
      <c r="T43" s="639"/>
      <c r="U43" s="639"/>
      <c r="V43" s="639"/>
      <c r="W43" s="639"/>
      <c r="X43" s="639"/>
      <c r="Y43" s="614"/>
      <c r="Z43" s="614">
        <f t="shared" si="4"/>
        <v>202335.47714285713</v>
      </c>
      <c r="AA43" s="145"/>
      <c r="AB43" s="145"/>
      <c r="AC43" s="145"/>
      <c r="AD43" s="145"/>
      <c r="AE43" s="145"/>
      <c r="AF43" s="145"/>
      <c r="AG43" s="145"/>
      <c r="AH43" s="145"/>
    </row>
    <row r="44" spans="1:34" x14ac:dyDescent="0.25">
      <c r="A44" s="38"/>
      <c r="B44" s="3">
        <f t="shared" si="2"/>
        <v>2022</v>
      </c>
      <c r="C44" s="145">
        <f t="shared" si="1"/>
        <v>-202335.47714285713</v>
      </c>
      <c r="D44" s="675"/>
      <c r="E44" s="675"/>
      <c r="F44" s="675"/>
      <c r="G44" s="675"/>
      <c r="H44" s="675"/>
      <c r="I44" s="675"/>
      <c r="J44" s="675"/>
      <c r="K44" s="675"/>
      <c r="L44" s="675"/>
      <c r="M44" s="675"/>
      <c r="N44" s="614"/>
      <c r="O44" s="614"/>
      <c r="P44" s="614"/>
      <c r="Q44" s="614"/>
      <c r="R44" s="614"/>
      <c r="S44" s="639"/>
      <c r="T44" s="639"/>
      <c r="U44" s="639"/>
      <c r="V44" s="639"/>
      <c r="W44" s="639"/>
      <c r="X44" s="639"/>
      <c r="Y44" s="614"/>
      <c r="Z44" s="614">
        <f t="shared" si="4"/>
        <v>202335.47714285713</v>
      </c>
      <c r="AA44" s="145"/>
      <c r="AB44" s="145"/>
      <c r="AC44" s="145"/>
      <c r="AD44" s="145"/>
      <c r="AE44" s="145"/>
      <c r="AF44" s="145"/>
      <c r="AG44" s="145"/>
      <c r="AH44" s="145"/>
    </row>
    <row r="45" spans="1:34" x14ac:dyDescent="0.25">
      <c r="A45" s="38"/>
      <c r="B45" s="3">
        <f t="shared" si="2"/>
        <v>2023</v>
      </c>
      <c r="C45" s="145">
        <f t="shared" si="1"/>
        <v>-113193.81</v>
      </c>
      <c r="D45" s="675"/>
      <c r="E45" s="675"/>
      <c r="F45" s="675"/>
      <c r="G45" s="675"/>
      <c r="H45" s="675"/>
      <c r="I45" s="675"/>
      <c r="J45" s="675"/>
      <c r="K45" s="675"/>
      <c r="L45" s="675"/>
      <c r="M45" s="675"/>
      <c r="N45" s="614"/>
      <c r="O45" s="614"/>
      <c r="P45" s="614"/>
      <c r="Q45" s="614"/>
      <c r="R45" s="614"/>
      <c r="S45" s="639"/>
      <c r="T45" s="639"/>
      <c r="U45" s="639"/>
      <c r="V45" s="639"/>
      <c r="W45" s="639"/>
      <c r="X45" s="639"/>
      <c r="Y45" s="614"/>
      <c r="Z45" s="614">
        <f>Z14/7/2</f>
        <v>101167.73857142856</v>
      </c>
      <c r="AA45" s="145"/>
      <c r="AB45" s="145"/>
      <c r="AC45" s="145"/>
      <c r="AD45" s="145"/>
      <c r="AE45" s="145"/>
      <c r="AF45" s="145"/>
      <c r="AG45" s="145">
        <f>AG14/7/2</f>
        <v>12026.071428571429</v>
      </c>
      <c r="AH45" s="145"/>
    </row>
    <row r="46" spans="1:34" x14ac:dyDescent="0.25">
      <c r="A46" s="38"/>
      <c r="B46" s="3">
        <f t="shared" si="2"/>
        <v>2024</v>
      </c>
      <c r="C46" s="145">
        <f t="shared" si="1"/>
        <v>-22955.892857142859</v>
      </c>
      <c r="D46" s="675"/>
      <c r="E46" s="675"/>
      <c r="F46" s="675"/>
      <c r="G46" s="675"/>
      <c r="H46" s="675"/>
      <c r="I46" s="675"/>
      <c r="J46" s="675"/>
      <c r="K46" s="675"/>
      <c r="L46" s="675"/>
      <c r="M46" s="675"/>
      <c r="N46" s="614"/>
      <c r="O46" s="614"/>
      <c r="P46" s="614"/>
      <c r="Q46" s="614"/>
      <c r="R46" s="614"/>
      <c r="S46" s="639"/>
      <c r="T46" s="639"/>
      <c r="U46" s="639"/>
      <c r="V46" s="639"/>
      <c r="W46" s="639"/>
      <c r="X46" s="639"/>
      <c r="Y46" s="614"/>
      <c r="Z46" s="614"/>
      <c r="AA46" s="145"/>
      <c r="AB46" s="145"/>
      <c r="AC46" s="145"/>
      <c r="AD46" s="145"/>
      <c r="AE46" s="145"/>
      <c r="AF46" s="145"/>
      <c r="AG46" s="145">
        <f>AG14/7</f>
        <v>24052.142857142859</v>
      </c>
      <c r="AH46" s="145">
        <f>AH14/7/2</f>
        <v>-1096.25</v>
      </c>
    </row>
    <row r="47" spans="1:34" x14ac:dyDescent="0.25">
      <c r="A47" s="38"/>
      <c r="B47" s="12"/>
      <c r="C47" s="641"/>
      <c r="D47" s="690"/>
      <c r="E47" s="690"/>
      <c r="F47" s="690"/>
      <c r="G47" s="690"/>
      <c r="H47" s="690"/>
      <c r="I47" s="690"/>
      <c r="J47" s="690"/>
      <c r="K47" s="690"/>
      <c r="L47" s="690"/>
      <c r="M47" s="690"/>
      <c r="N47" s="690"/>
      <c r="O47" s="690"/>
      <c r="P47" s="690"/>
      <c r="Q47" s="690"/>
      <c r="R47" s="690"/>
      <c r="S47" s="690"/>
      <c r="T47" s="690"/>
      <c r="U47" s="690"/>
      <c r="V47" s="728"/>
      <c r="W47" s="728"/>
      <c r="X47" s="728"/>
      <c r="Y47" s="690"/>
      <c r="Z47" s="676"/>
      <c r="AA47" s="145"/>
      <c r="AB47" s="145"/>
      <c r="AC47" s="145"/>
      <c r="AD47" s="145"/>
      <c r="AE47" s="145"/>
      <c r="AF47" s="145"/>
      <c r="AG47" s="145"/>
      <c r="AH47" s="145"/>
    </row>
    <row r="48" spans="1:34" x14ac:dyDescent="0.25">
      <c r="A48" s="38" t="s">
        <v>62</v>
      </c>
      <c r="B48" s="675">
        <f>SUM(D48:AH48)</f>
        <v>118035.53571428571</v>
      </c>
      <c r="C48" s="677">
        <f>SUM(C16:C47)</f>
        <v>-1451330.3042857144</v>
      </c>
      <c r="D48" s="675">
        <f t="shared" ref="D48:N48" si="5">-SUM(D16:D47)+D14</f>
        <v>0</v>
      </c>
      <c r="E48" s="675">
        <f t="shared" si="5"/>
        <v>0</v>
      </c>
      <c r="F48" s="675">
        <f t="shared" si="5"/>
        <v>0</v>
      </c>
      <c r="G48" s="675">
        <f t="shared" si="5"/>
        <v>0</v>
      </c>
      <c r="H48" s="675">
        <f t="shared" si="5"/>
        <v>0</v>
      </c>
      <c r="I48" s="675">
        <f t="shared" si="5"/>
        <v>0</v>
      </c>
      <c r="J48" s="675">
        <f t="shared" si="5"/>
        <v>0</v>
      </c>
      <c r="K48" s="675">
        <f t="shared" si="5"/>
        <v>0</v>
      </c>
      <c r="L48" s="675">
        <f t="shared" si="5"/>
        <v>0</v>
      </c>
      <c r="M48" s="675">
        <f t="shared" si="5"/>
        <v>0</v>
      </c>
      <c r="N48" s="719">
        <f t="shared" si="5"/>
        <v>0</v>
      </c>
      <c r="O48" s="719">
        <f t="shared" ref="O48:AH48" si="6">-SUM(O16:O47)+O14</f>
        <v>0</v>
      </c>
      <c r="P48" s="719">
        <f t="shared" si="6"/>
        <v>0</v>
      </c>
      <c r="Q48" s="719">
        <f t="shared" si="6"/>
        <v>0</v>
      </c>
      <c r="R48" s="719">
        <f t="shared" si="6"/>
        <v>0</v>
      </c>
      <c r="S48" s="719">
        <f t="shared" si="6"/>
        <v>0</v>
      </c>
      <c r="T48" s="719">
        <f t="shared" si="6"/>
        <v>0</v>
      </c>
      <c r="U48" s="719">
        <f t="shared" si="6"/>
        <v>0</v>
      </c>
      <c r="V48" s="719">
        <f t="shared" si="6"/>
        <v>0</v>
      </c>
      <c r="W48" s="719">
        <f t="shared" si="6"/>
        <v>0</v>
      </c>
      <c r="X48" s="719">
        <f t="shared" si="6"/>
        <v>0</v>
      </c>
      <c r="Y48" s="719">
        <f t="shared" si="6"/>
        <v>0</v>
      </c>
      <c r="Z48" s="719">
        <f t="shared" si="6"/>
        <v>0</v>
      </c>
      <c r="AA48" s="719">
        <f t="shared" si="6"/>
        <v>0</v>
      </c>
      <c r="AB48" s="719">
        <f t="shared" si="6"/>
        <v>0</v>
      </c>
      <c r="AC48" s="719">
        <f t="shared" si="6"/>
        <v>0</v>
      </c>
      <c r="AD48" s="719">
        <f t="shared" si="6"/>
        <v>0</v>
      </c>
      <c r="AE48" s="719">
        <f t="shared" si="6"/>
        <v>0</v>
      </c>
      <c r="AF48" s="719">
        <f t="shared" si="6"/>
        <v>0</v>
      </c>
      <c r="AG48" s="719">
        <f t="shared" si="6"/>
        <v>132286.78571428571</v>
      </c>
      <c r="AH48" s="719">
        <f t="shared" si="6"/>
        <v>-14251.25</v>
      </c>
    </row>
    <row r="49" spans="1:26" x14ac:dyDescent="0.25">
      <c r="A49" s="38"/>
      <c r="B49" s="275"/>
      <c r="C49" s="299"/>
      <c r="D49" s="297"/>
      <c r="E49" s="297"/>
      <c r="F49" s="297"/>
      <c r="G49" s="297"/>
      <c r="H49" s="297"/>
      <c r="I49" s="297"/>
      <c r="J49" s="297"/>
      <c r="K49" s="297"/>
      <c r="L49" s="297"/>
      <c r="M49" s="297"/>
      <c r="N49" s="338"/>
      <c r="O49" s="338"/>
      <c r="P49" s="338"/>
      <c r="Q49" s="338"/>
      <c r="R49" s="338"/>
      <c r="S49" s="338"/>
      <c r="T49" s="338"/>
      <c r="U49" s="338"/>
      <c r="V49" s="338"/>
      <c r="W49" s="338"/>
      <c r="X49" s="338"/>
      <c r="Y49" s="338"/>
      <c r="Z49" s="338"/>
    </row>
    <row r="50" spans="1:26" x14ac:dyDescent="0.25">
      <c r="A50" s="39" t="s">
        <v>63</v>
      </c>
      <c r="B50" s="3"/>
      <c r="C50" s="30">
        <f>+C14+C48</f>
        <v>118035.53571428545</v>
      </c>
      <c r="D50" s="297"/>
      <c r="E50" s="297"/>
      <c r="F50" s="297"/>
      <c r="G50" s="297"/>
      <c r="H50" s="297"/>
      <c r="I50" s="297"/>
      <c r="J50" s="297"/>
      <c r="K50" s="297"/>
      <c r="L50" s="297"/>
      <c r="M50" s="297"/>
      <c r="N50" s="338"/>
      <c r="O50" s="338"/>
      <c r="P50" s="338"/>
      <c r="Q50" s="338"/>
      <c r="R50" s="338"/>
      <c r="S50" s="338"/>
      <c r="T50" s="338"/>
      <c r="U50" s="338"/>
      <c r="V50" s="338"/>
      <c r="W50" s="338"/>
      <c r="X50" s="338"/>
      <c r="Y50" s="338"/>
      <c r="Z50" s="338"/>
    </row>
    <row r="51" spans="1:26" x14ac:dyDescent="0.25">
      <c r="A51" s="3"/>
      <c r="B51" s="3"/>
      <c r="C51" s="3"/>
      <c r="D51" s="297"/>
      <c r="E51" s="297"/>
      <c r="F51" s="297"/>
      <c r="G51" s="297"/>
      <c r="H51" s="297"/>
      <c r="I51" s="297"/>
      <c r="J51" s="297"/>
      <c r="K51" s="297"/>
      <c r="L51" s="297"/>
      <c r="M51" s="297"/>
      <c r="N51" s="338"/>
      <c r="O51" s="338"/>
      <c r="P51" s="338"/>
      <c r="Q51" s="338"/>
      <c r="R51" s="338"/>
      <c r="S51" s="338"/>
      <c r="T51" s="338"/>
      <c r="U51" s="338"/>
      <c r="V51" s="338"/>
      <c r="W51" s="338"/>
      <c r="X51" s="338"/>
      <c r="Y51" s="338"/>
      <c r="Z51" s="338"/>
    </row>
    <row r="52" spans="1:26" x14ac:dyDescent="0.25">
      <c r="A52" s="3"/>
      <c r="B52" s="36"/>
      <c r="C52" s="3"/>
      <c r="D52" s="297"/>
      <c r="E52" s="297"/>
      <c r="F52" s="297"/>
      <c r="G52" s="297"/>
      <c r="H52" s="297"/>
      <c r="I52" s="297"/>
      <c r="J52" s="297"/>
      <c r="K52" s="297"/>
      <c r="L52" s="297"/>
      <c r="M52" s="297"/>
      <c r="N52" s="338"/>
      <c r="O52" s="338"/>
      <c r="P52" s="338"/>
      <c r="Q52" s="338"/>
      <c r="R52" s="338"/>
      <c r="S52" s="338"/>
      <c r="T52" s="338"/>
      <c r="U52" s="338"/>
      <c r="V52" s="338"/>
      <c r="W52" s="338"/>
      <c r="X52" s="338"/>
      <c r="Y52" s="338"/>
      <c r="Z52" s="338"/>
    </row>
    <row r="53" spans="1:26" x14ac:dyDescent="0.25">
      <c r="A53" s="3"/>
      <c r="B53" s="3"/>
      <c r="C53" s="3"/>
      <c r="E53" s="297"/>
      <c r="F53" s="301"/>
      <c r="G53" s="301"/>
      <c r="H53" s="301"/>
      <c r="I53" s="301"/>
      <c r="J53" s="301"/>
      <c r="K53" s="301"/>
      <c r="L53" s="301"/>
      <c r="M53" s="301"/>
      <c r="N53" s="338">
        <f>SUM(E32:E53)</f>
        <v>0</v>
      </c>
      <c r="O53" s="342"/>
      <c r="P53" s="342"/>
      <c r="Q53" s="342"/>
      <c r="R53" s="342"/>
      <c r="S53" s="342"/>
    </row>
    <row r="54" spans="1:26" x14ac:dyDescent="0.25">
      <c r="B54" s="3"/>
      <c r="C54" s="3"/>
      <c r="E54" s="301"/>
      <c r="F54" s="301"/>
      <c r="G54" s="301"/>
      <c r="H54" s="301"/>
      <c r="I54" s="301"/>
      <c r="J54" s="301"/>
      <c r="K54" s="301"/>
      <c r="L54" s="301"/>
      <c r="M54" s="301"/>
      <c r="N54" s="301"/>
      <c r="O54" s="301"/>
      <c r="P54" s="301"/>
      <c r="Q54" s="301"/>
      <c r="R54" s="301"/>
      <c r="S54" s="301"/>
    </row>
    <row r="55" spans="1:26" x14ac:dyDescent="0.25">
      <c r="E55" s="301"/>
      <c r="F55" s="301"/>
      <c r="G55" s="301"/>
      <c r="H55" s="301"/>
      <c r="I55" s="301"/>
      <c r="J55" s="301"/>
      <c r="K55" s="301"/>
      <c r="L55" s="301"/>
      <c r="M55" s="301"/>
      <c r="N55" s="301"/>
      <c r="O55" s="301"/>
      <c r="P55" s="301"/>
      <c r="Q55" s="301"/>
      <c r="R55" s="301"/>
      <c r="S55" s="301"/>
    </row>
    <row r="56" spans="1:26" x14ac:dyDescent="0.25">
      <c r="E56" s="301"/>
      <c r="F56" s="301"/>
      <c r="G56" s="301"/>
      <c r="H56" s="301"/>
      <c r="I56" s="301"/>
      <c r="J56" s="301"/>
      <c r="K56" s="301"/>
      <c r="L56" s="301"/>
      <c r="M56" s="301"/>
      <c r="N56" s="301"/>
      <c r="O56" s="301"/>
      <c r="P56" s="301"/>
      <c r="Q56" s="301"/>
      <c r="R56" s="301"/>
      <c r="S56" s="301"/>
    </row>
    <row r="57" spans="1:26" x14ac:dyDescent="0.25">
      <c r="E57" s="301"/>
      <c r="F57" s="301"/>
      <c r="G57" s="301"/>
      <c r="H57" s="301"/>
      <c r="I57" s="301"/>
      <c r="J57" s="301"/>
      <c r="K57" s="301"/>
      <c r="L57" s="301"/>
      <c r="M57" s="301"/>
      <c r="N57" s="301"/>
      <c r="O57" s="301"/>
      <c r="P57" s="301"/>
      <c r="Q57" s="301"/>
      <c r="R57" s="301"/>
      <c r="S57" s="301"/>
    </row>
    <row r="58" spans="1:26" x14ac:dyDescent="0.25">
      <c r="E58" s="301"/>
      <c r="F58" s="301"/>
      <c r="G58" s="301"/>
      <c r="H58" s="301"/>
      <c r="I58" s="301"/>
      <c r="J58" s="301"/>
      <c r="K58" s="301"/>
      <c r="L58" s="301"/>
      <c r="M58" s="301"/>
      <c r="N58" s="301"/>
      <c r="O58" s="301"/>
      <c r="P58" s="301"/>
      <c r="Q58" s="301"/>
      <c r="R58" s="301"/>
      <c r="S58" s="301"/>
    </row>
    <row r="59" spans="1:26" x14ac:dyDescent="0.25">
      <c r="E59" s="301"/>
      <c r="F59" s="301"/>
      <c r="G59" s="301"/>
      <c r="H59" s="301"/>
      <c r="I59" s="301"/>
      <c r="J59" s="301"/>
      <c r="K59" s="301"/>
      <c r="L59" s="301"/>
      <c r="M59" s="301"/>
      <c r="N59" s="301"/>
      <c r="O59" s="301"/>
      <c r="P59" s="301"/>
      <c r="Q59" s="301"/>
      <c r="R59" s="301"/>
      <c r="S59" s="301"/>
    </row>
    <row r="60" spans="1:26" x14ac:dyDescent="0.25">
      <c r="E60" s="301"/>
      <c r="F60" s="301"/>
      <c r="G60" s="301"/>
      <c r="H60" s="301"/>
      <c r="I60" s="301"/>
      <c r="J60" s="301"/>
      <c r="K60" s="301"/>
      <c r="L60" s="301"/>
      <c r="M60" s="301"/>
      <c r="N60" s="301"/>
      <c r="O60" s="301"/>
      <c r="P60" s="301"/>
      <c r="Q60" s="301"/>
      <c r="R60" s="301"/>
      <c r="S60" s="301"/>
    </row>
    <row r="61" spans="1:26" x14ac:dyDescent="0.25">
      <c r="E61" s="301"/>
      <c r="F61" s="301"/>
      <c r="G61" s="301"/>
      <c r="H61" s="301"/>
      <c r="I61" s="301"/>
      <c r="J61" s="301"/>
      <c r="K61" s="301"/>
      <c r="L61" s="301"/>
      <c r="M61" s="301"/>
      <c r="N61" s="301"/>
      <c r="O61" s="301"/>
      <c r="P61" s="301"/>
      <c r="Q61" s="301"/>
      <c r="R61" s="301"/>
      <c r="S61" s="301"/>
    </row>
    <row r="62" spans="1:26" x14ac:dyDescent="0.25">
      <c r="E62" s="301"/>
      <c r="F62" s="301"/>
      <c r="G62" s="301"/>
      <c r="H62" s="301"/>
      <c r="I62" s="301"/>
      <c r="J62" s="301"/>
      <c r="K62" s="301"/>
      <c r="L62" s="301"/>
      <c r="M62" s="301"/>
      <c r="N62" s="301"/>
      <c r="O62" s="301"/>
      <c r="P62" s="301"/>
      <c r="Q62" s="301"/>
      <c r="R62" s="301"/>
      <c r="S62" s="301"/>
    </row>
    <row r="63" spans="1:26" x14ac:dyDescent="0.25">
      <c r="E63" s="301"/>
      <c r="F63" s="301"/>
      <c r="G63" s="301"/>
      <c r="H63" s="301"/>
      <c r="I63" s="301"/>
      <c r="J63" s="301"/>
      <c r="K63" s="301"/>
      <c r="L63" s="301"/>
      <c r="M63" s="301"/>
      <c r="N63" s="301"/>
      <c r="O63" s="301"/>
      <c r="P63" s="301"/>
      <c r="Q63" s="301"/>
      <c r="R63" s="301"/>
      <c r="S63" s="301"/>
    </row>
    <row r="64" spans="1:26" x14ac:dyDescent="0.25">
      <c r="E64" s="301"/>
      <c r="F64" s="301"/>
      <c r="G64" s="301"/>
      <c r="H64" s="301"/>
      <c r="I64" s="301"/>
      <c r="J64" s="301"/>
      <c r="K64" s="301"/>
      <c r="L64" s="301"/>
      <c r="M64" s="301"/>
      <c r="N64" s="301"/>
      <c r="O64" s="301"/>
      <c r="P64" s="301"/>
      <c r="Q64" s="301"/>
      <c r="R64" s="301"/>
      <c r="S64" s="301"/>
    </row>
  </sheetData>
  <pageMargins left="0.7" right="0.7" top="0.75" bottom="0.75" header="0.3" footer="0.3"/>
  <pageSetup scale="68" orientation="landscape" horizontalDpi="4294967294" verticalDpi="4294967294" r:id="rId1"/>
  <headerFooter>
    <oddFooter>&amp;Z&amp;F&amp;RPage &amp;P</oddFooter>
  </headerFooter>
</worksheet>
</file>

<file path=xl/worksheets/sheet1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C00-000000000000}">
  <sheetPr codeName="Sheet172">
    <tabColor theme="6" tint="-0.249977111117893"/>
    <pageSetUpPr fitToPage="1"/>
  </sheetPr>
  <dimension ref="A1:AH64"/>
  <sheetViews>
    <sheetView workbookViewId="0"/>
  </sheetViews>
  <sheetFormatPr defaultColWidth="8.85546875" defaultRowHeight="15" x14ac:dyDescent="0.25"/>
  <cols>
    <col min="1" max="1" width="20.85546875" customWidth="1"/>
    <col min="2" max="2" width="8.7109375" customWidth="1"/>
    <col min="3" max="3" width="12.85546875" customWidth="1"/>
    <col min="4" max="12" width="7.42578125" hidden="1" customWidth="1"/>
    <col min="13" max="13" width="7.5703125" hidden="1" customWidth="1"/>
    <col min="14" max="25" width="10.42578125" customWidth="1"/>
  </cols>
  <sheetData>
    <row r="1" spans="1:34" x14ac:dyDescent="0.25">
      <c r="A1" s="11" t="s">
        <v>10</v>
      </c>
      <c r="O1" t="s">
        <v>647</v>
      </c>
    </row>
    <row r="2" spans="1:34" x14ac:dyDescent="0.25">
      <c r="A2" s="9" t="s">
        <v>438</v>
      </c>
    </row>
    <row r="3" spans="1:34" x14ac:dyDescent="0.25">
      <c r="A3" s="9" t="s">
        <v>1016</v>
      </c>
    </row>
    <row r="4" spans="1:34" x14ac:dyDescent="0.25">
      <c r="R4" s="40" t="s">
        <v>4</v>
      </c>
      <c r="S4" s="41"/>
      <c r="T4" s="40" t="s">
        <v>8</v>
      </c>
    </row>
    <row r="5" spans="1:34" x14ac:dyDescent="0.25">
      <c r="A5" s="10" t="s">
        <v>9</v>
      </c>
      <c r="B5" s="12" t="s">
        <v>64</v>
      </c>
      <c r="C5" s="12" t="s">
        <v>12</v>
      </c>
      <c r="R5" s="42" t="s">
        <v>2</v>
      </c>
      <c r="S5" s="42" t="s">
        <v>60</v>
      </c>
      <c r="T5" s="42" t="s">
        <v>7</v>
      </c>
    </row>
    <row r="6" spans="1:34" x14ac:dyDescent="0.25">
      <c r="B6" s="3"/>
      <c r="R6" s="3"/>
    </row>
    <row r="7" spans="1:34" x14ac:dyDescent="0.25">
      <c r="A7" s="213" t="s">
        <v>1020</v>
      </c>
      <c r="B7" s="212">
        <v>855</v>
      </c>
      <c r="C7" s="214">
        <v>18178</v>
      </c>
      <c r="D7" s="293"/>
      <c r="E7" s="293"/>
      <c r="F7" s="293"/>
      <c r="G7" s="293"/>
      <c r="H7" s="293"/>
      <c r="I7" s="293"/>
      <c r="J7" s="293"/>
      <c r="K7" s="293"/>
      <c r="L7" s="293"/>
      <c r="M7" s="293"/>
      <c r="N7" s="293"/>
      <c r="O7" s="294"/>
      <c r="P7" s="6"/>
      <c r="Q7" s="6"/>
      <c r="R7" s="13">
        <f>+C14</f>
        <v>38000</v>
      </c>
      <c r="S7" s="13">
        <f>+-C48</f>
        <v>38000</v>
      </c>
      <c r="T7" s="13">
        <f>+R7-S7</f>
        <v>0</v>
      </c>
    </row>
    <row r="8" spans="1:34" x14ac:dyDescent="0.25">
      <c r="A8" s="213"/>
      <c r="B8" s="3"/>
      <c r="D8" s="293"/>
      <c r="E8" s="293"/>
      <c r="F8" s="293"/>
      <c r="G8" s="293"/>
      <c r="H8" s="293"/>
      <c r="I8" s="293"/>
      <c r="J8" s="293"/>
      <c r="K8" s="293"/>
      <c r="L8" s="293"/>
      <c r="M8" s="293"/>
      <c r="N8" s="293"/>
      <c r="O8" s="294"/>
      <c r="P8" s="6"/>
      <c r="Q8" s="6"/>
    </row>
    <row r="9" spans="1:34" x14ac:dyDescent="0.25">
      <c r="A9" s="2"/>
      <c r="B9" s="3"/>
      <c r="D9" s="293"/>
      <c r="E9" s="293"/>
      <c r="F9" s="293"/>
      <c r="G9" s="293"/>
      <c r="H9" s="293"/>
      <c r="I9" s="293"/>
      <c r="J9" s="293"/>
      <c r="K9" s="293"/>
      <c r="L9" s="293"/>
      <c r="M9" s="293"/>
      <c r="N9" s="293"/>
      <c r="O9" s="294"/>
      <c r="P9" s="6"/>
      <c r="Q9" s="6"/>
    </row>
    <row r="10" spans="1:34" x14ac:dyDescent="0.25">
      <c r="B10" s="3"/>
    </row>
    <row r="11" spans="1:34" x14ac:dyDescent="0.25">
      <c r="A11" s="686" t="s">
        <v>66</v>
      </c>
      <c r="B11" s="212" t="s">
        <v>74</v>
      </c>
      <c r="C11" s="214">
        <v>1490</v>
      </c>
    </row>
    <row r="12" spans="1:34" x14ac:dyDescent="0.25">
      <c r="B12" s="28"/>
      <c r="C12" s="2"/>
    </row>
    <row r="13" spans="1:34" x14ac:dyDescent="0.25">
      <c r="A13" s="9" t="s">
        <v>5</v>
      </c>
      <c r="C13" s="31" t="s">
        <v>3</v>
      </c>
      <c r="D13" s="32">
        <v>1994</v>
      </c>
      <c r="E13" s="32">
        <v>1995</v>
      </c>
      <c r="F13" s="32">
        <v>1996</v>
      </c>
      <c r="G13" s="32">
        <v>1997</v>
      </c>
      <c r="H13" s="32">
        <v>1998</v>
      </c>
      <c r="I13" s="32">
        <v>1999</v>
      </c>
      <c r="J13" s="32">
        <v>2000</v>
      </c>
      <c r="K13" s="32">
        <v>2001</v>
      </c>
      <c r="L13" s="32">
        <v>2002</v>
      </c>
      <c r="M13" s="32">
        <v>2003</v>
      </c>
      <c r="N13" s="32">
        <v>2004</v>
      </c>
      <c r="O13" s="32">
        <f>N13+1</f>
        <v>2005</v>
      </c>
      <c r="P13" s="32">
        <f t="shared" ref="P13:AH13" si="0">O13+1</f>
        <v>2006</v>
      </c>
      <c r="Q13" s="32">
        <f t="shared" si="0"/>
        <v>2007</v>
      </c>
      <c r="R13" s="32">
        <f t="shared" si="0"/>
        <v>2008</v>
      </c>
      <c r="S13" s="32">
        <f t="shared" si="0"/>
        <v>2009</v>
      </c>
      <c r="T13" s="32">
        <f t="shared" si="0"/>
        <v>2010</v>
      </c>
      <c r="U13" s="32">
        <f t="shared" si="0"/>
        <v>2011</v>
      </c>
      <c r="V13" s="32">
        <f t="shared" si="0"/>
        <v>2012</v>
      </c>
      <c r="W13" s="32">
        <f t="shared" si="0"/>
        <v>2013</v>
      </c>
      <c r="X13" s="32">
        <f t="shared" si="0"/>
        <v>2014</v>
      </c>
      <c r="Y13" s="32">
        <f t="shared" si="0"/>
        <v>2015</v>
      </c>
      <c r="Z13" s="32">
        <f t="shared" si="0"/>
        <v>2016</v>
      </c>
      <c r="AA13" s="32">
        <f t="shared" si="0"/>
        <v>2017</v>
      </c>
      <c r="AB13" s="32">
        <f t="shared" si="0"/>
        <v>2018</v>
      </c>
      <c r="AC13" s="32">
        <f t="shared" si="0"/>
        <v>2019</v>
      </c>
      <c r="AD13" s="32">
        <f t="shared" si="0"/>
        <v>2020</v>
      </c>
      <c r="AE13" s="32">
        <f t="shared" si="0"/>
        <v>2021</v>
      </c>
      <c r="AF13" s="32">
        <f t="shared" si="0"/>
        <v>2022</v>
      </c>
      <c r="AG13" s="32">
        <f t="shared" si="0"/>
        <v>2023</v>
      </c>
      <c r="AH13" s="32">
        <f t="shared" si="0"/>
        <v>2024</v>
      </c>
    </row>
    <row r="14" spans="1:34" x14ac:dyDescent="0.25">
      <c r="A14" s="9" t="s">
        <v>73</v>
      </c>
      <c r="C14" s="295">
        <f>SUM(D14:AH14)</f>
        <v>38000</v>
      </c>
      <c r="D14" s="233">
        <v>0</v>
      </c>
      <c r="E14" s="233">
        <v>0</v>
      </c>
      <c r="F14" s="233">
        <v>0</v>
      </c>
      <c r="G14" s="233">
        <v>0</v>
      </c>
      <c r="H14" s="233">
        <v>0</v>
      </c>
      <c r="I14" s="233">
        <v>0</v>
      </c>
      <c r="J14" s="233">
        <v>0</v>
      </c>
      <c r="K14" s="233">
        <v>0</v>
      </c>
      <c r="L14" s="233">
        <v>0</v>
      </c>
      <c r="M14" s="233">
        <v>0</v>
      </c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7">
        <v>38000</v>
      </c>
    </row>
    <row r="15" spans="1:34" x14ac:dyDescent="0.25">
      <c r="A15" s="34"/>
      <c r="B15" s="2"/>
      <c r="C15" s="2"/>
      <c r="S15" s="233"/>
      <c r="T15" s="233"/>
      <c r="U15" s="233"/>
      <c r="V15" s="233"/>
      <c r="W15" s="233"/>
      <c r="X15" s="233"/>
    </row>
    <row r="16" spans="1:34" x14ac:dyDescent="0.25">
      <c r="A16" s="9" t="s">
        <v>6</v>
      </c>
      <c r="B16" s="3">
        <v>1994</v>
      </c>
      <c r="C16" s="13">
        <f>-SUM(D16:AH16)</f>
        <v>0</v>
      </c>
      <c r="D16" s="297">
        <f>+D$14/7/2</f>
        <v>0</v>
      </c>
      <c r="E16" s="297"/>
      <c r="F16" s="297"/>
      <c r="G16" s="297"/>
      <c r="H16" s="297"/>
      <c r="I16" s="297"/>
      <c r="J16" s="297"/>
      <c r="K16" s="297"/>
      <c r="L16" s="297"/>
      <c r="M16" s="297"/>
      <c r="N16" s="297"/>
      <c r="O16" s="297"/>
      <c r="P16" s="297"/>
      <c r="Q16" s="297"/>
      <c r="R16" s="297"/>
      <c r="S16" s="233"/>
      <c r="T16" s="233"/>
      <c r="U16" s="233"/>
      <c r="V16" s="233"/>
      <c r="W16" s="233"/>
      <c r="X16" s="233"/>
      <c r="Y16" s="297"/>
      <c r="Z16" s="297"/>
    </row>
    <row r="17" spans="1:26" x14ac:dyDescent="0.25">
      <c r="B17" s="3">
        <f>B16+1</f>
        <v>1995</v>
      </c>
      <c r="C17" s="13">
        <f t="shared" ref="C17:C46" si="1">-SUM(D17:AH17)</f>
        <v>0</v>
      </c>
      <c r="D17" s="297">
        <f>+D$14/7</f>
        <v>0</v>
      </c>
      <c r="E17" s="297">
        <f>+E$14/7/2</f>
        <v>0</v>
      </c>
      <c r="F17" s="297"/>
      <c r="G17" s="297"/>
      <c r="H17" s="297"/>
      <c r="I17" s="297"/>
      <c r="J17" s="297"/>
      <c r="K17" s="297"/>
      <c r="L17" s="297"/>
      <c r="M17" s="297"/>
      <c r="N17" s="297"/>
      <c r="O17" s="297"/>
      <c r="P17" s="297"/>
      <c r="Q17" s="297"/>
      <c r="R17" s="297"/>
      <c r="S17" s="233"/>
      <c r="T17" s="233"/>
      <c r="U17" s="233"/>
      <c r="V17" s="233"/>
      <c r="W17" s="233"/>
      <c r="X17" s="233"/>
      <c r="Y17" s="297"/>
      <c r="Z17" s="297"/>
    </row>
    <row r="18" spans="1:26" x14ac:dyDescent="0.25">
      <c r="B18" s="3">
        <f t="shared" ref="B18:B46" si="2">B17+1</f>
        <v>1996</v>
      </c>
      <c r="C18" s="13">
        <f t="shared" si="1"/>
        <v>0</v>
      </c>
      <c r="D18" s="297">
        <f>+D17</f>
        <v>0</v>
      </c>
      <c r="E18" s="297">
        <f>+E$14/7</f>
        <v>0</v>
      </c>
      <c r="F18" s="297">
        <f>+F$14/7/2</f>
        <v>0</v>
      </c>
      <c r="G18" s="297"/>
      <c r="H18" s="297"/>
      <c r="I18" s="297"/>
      <c r="J18" s="297"/>
      <c r="K18" s="297"/>
      <c r="L18" s="297"/>
      <c r="M18" s="297"/>
      <c r="N18" s="297"/>
      <c r="O18" s="297"/>
      <c r="P18" s="297"/>
      <c r="Q18" s="297"/>
      <c r="R18" s="297"/>
      <c r="S18" s="233"/>
      <c r="T18" s="233"/>
      <c r="U18" s="233"/>
      <c r="V18" s="233"/>
      <c r="W18" s="233"/>
      <c r="X18" s="233"/>
      <c r="Y18" s="297"/>
      <c r="Z18" s="297"/>
    </row>
    <row r="19" spans="1:26" x14ac:dyDescent="0.25">
      <c r="B19" s="3">
        <f t="shared" si="2"/>
        <v>1997</v>
      </c>
      <c r="C19" s="13">
        <f t="shared" si="1"/>
        <v>0</v>
      </c>
      <c r="D19" s="297">
        <f>+D18</f>
        <v>0</v>
      </c>
      <c r="E19" s="297">
        <f>+E18</f>
        <v>0</v>
      </c>
      <c r="F19" s="297">
        <f>+F$14/7</f>
        <v>0</v>
      </c>
      <c r="G19" s="297">
        <f>+G$14/7/2</f>
        <v>0</v>
      </c>
      <c r="H19" s="297"/>
      <c r="I19" s="297"/>
      <c r="J19" s="297"/>
      <c r="K19" s="297"/>
      <c r="L19" s="297"/>
      <c r="M19" s="297"/>
      <c r="N19" s="297"/>
      <c r="O19" s="297"/>
      <c r="P19" s="297"/>
      <c r="Q19" s="297"/>
      <c r="R19" s="297"/>
      <c r="S19" s="233"/>
      <c r="T19" s="233"/>
      <c r="U19" s="233"/>
      <c r="V19" s="233"/>
      <c r="W19" s="233"/>
      <c r="X19" s="233"/>
      <c r="Y19" s="297"/>
      <c r="Z19" s="297"/>
    </row>
    <row r="20" spans="1:26" x14ac:dyDescent="0.25">
      <c r="B20" s="3">
        <f t="shared" si="2"/>
        <v>1998</v>
      </c>
      <c r="C20" s="13">
        <f t="shared" si="1"/>
        <v>0</v>
      </c>
      <c r="D20" s="297">
        <f>+D19</f>
        <v>0</v>
      </c>
      <c r="E20" s="297">
        <f>+E19</f>
        <v>0</v>
      </c>
      <c r="F20" s="297">
        <f>+F19</f>
        <v>0</v>
      </c>
      <c r="G20" s="297">
        <f>+G$14/7</f>
        <v>0</v>
      </c>
      <c r="H20" s="297">
        <f>+H$14/7/2</f>
        <v>0</v>
      </c>
      <c r="I20" s="297"/>
      <c r="J20" s="297"/>
      <c r="K20" s="297"/>
      <c r="L20" s="297"/>
      <c r="M20" s="297"/>
      <c r="N20" s="297"/>
      <c r="O20" s="297"/>
      <c r="P20" s="297"/>
      <c r="Q20" s="297"/>
      <c r="R20" s="297"/>
      <c r="S20" s="233"/>
      <c r="T20" s="233"/>
      <c r="U20" s="233"/>
      <c r="V20" s="233"/>
      <c r="W20" s="233"/>
      <c r="X20" s="233"/>
      <c r="Y20" s="297"/>
      <c r="Z20" s="297"/>
    </row>
    <row r="21" spans="1:26" x14ac:dyDescent="0.25">
      <c r="B21" s="3">
        <f t="shared" si="2"/>
        <v>1999</v>
      </c>
      <c r="C21" s="13">
        <f t="shared" si="1"/>
        <v>0</v>
      </c>
      <c r="D21" s="297">
        <f>+D20</f>
        <v>0</v>
      </c>
      <c r="E21" s="297">
        <f>+E20</f>
        <v>0</v>
      </c>
      <c r="F21" s="297">
        <f>+F20</f>
        <v>0</v>
      </c>
      <c r="G21" s="297">
        <f>+G20</f>
        <v>0</v>
      </c>
      <c r="H21" s="297">
        <f>+H$14/7</f>
        <v>0</v>
      </c>
      <c r="I21" s="297">
        <f>+I$14/7/2</f>
        <v>0</v>
      </c>
      <c r="J21" s="297"/>
      <c r="K21" s="297"/>
      <c r="L21" s="297"/>
      <c r="M21" s="297"/>
      <c r="N21" s="297"/>
      <c r="O21" s="297"/>
      <c r="P21" s="297"/>
      <c r="Q21" s="297"/>
      <c r="R21" s="297"/>
      <c r="S21" s="233"/>
      <c r="T21" s="233"/>
      <c r="U21" s="233"/>
      <c r="V21" s="233"/>
      <c r="W21" s="233"/>
      <c r="X21" s="233"/>
      <c r="Y21" s="297"/>
      <c r="Z21" s="297"/>
    </row>
    <row r="22" spans="1:26" x14ac:dyDescent="0.25">
      <c r="B22" s="3">
        <f t="shared" si="2"/>
        <v>2000</v>
      </c>
      <c r="C22" s="13">
        <f t="shared" si="1"/>
        <v>0</v>
      </c>
      <c r="D22" s="297">
        <f>+D21</f>
        <v>0</v>
      </c>
      <c r="E22" s="297">
        <f>+E21</f>
        <v>0</v>
      </c>
      <c r="F22" s="297">
        <f>+F21</f>
        <v>0</v>
      </c>
      <c r="G22" s="297">
        <f>+G21</f>
        <v>0</v>
      </c>
      <c r="H22" s="297">
        <f>+H21</f>
        <v>0</v>
      </c>
      <c r="I22" s="297">
        <f>+I$14/7</f>
        <v>0</v>
      </c>
      <c r="J22" s="297">
        <f>+J$14/7/2</f>
        <v>0</v>
      </c>
      <c r="K22" s="297"/>
      <c r="L22" s="297"/>
      <c r="M22" s="297"/>
      <c r="N22" s="297"/>
      <c r="O22" s="297"/>
      <c r="P22" s="297"/>
      <c r="Q22" s="297"/>
      <c r="R22" s="297"/>
      <c r="S22" s="233"/>
      <c r="T22" s="233"/>
      <c r="U22" s="233"/>
      <c r="V22" s="233"/>
      <c r="W22" s="233"/>
      <c r="X22" s="233"/>
      <c r="Y22" s="297"/>
      <c r="Z22" s="297"/>
    </row>
    <row r="23" spans="1:26" x14ac:dyDescent="0.25">
      <c r="B23" s="3">
        <f t="shared" si="2"/>
        <v>2001</v>
      </c>
      <c r="C23" s="13">
        <f t="shared" si="1"/>
        <v>0</v>
      </c>
      <c r="D23" s="297">
        <f>+D$14/7/2</f>
        <v>0</v>
      </c>
      <c r="E23" s="297">
        <f>+E22</f>
        <v>0</v>
      </c>
      <c r="F23" s="297">
        <f>+F22</f>
        <v>0</v>
      </c>
      <c r="G23" s="297">
        <f>+G22</f>
        <v>0</v>
      </c>
      <c r="H23" s="297">
        <f>+H22</f>
        <v>0</v>
      </c>
      <c r="I23" s="297">
        <f>+I22</f>
        <v>0</v>
      </c>
      <c r="J23" s="297">
        <f>+J$14/7</f>
        <v>0</v>
      </c>
      <c r="K23" s="297">
        <f>+K$14/7/2</f>
        <v>0</v>
      </c>
      <c r="L23" s="297"/>
      <c r="M23" s="297"/>
      <c r="N23" s="297"/>
      <c r="O23" s="297"/>
      <c r="P23" s="297"/>
      <c r="Q23" s="297"/>
      <c r="R23" s="297"/>
      <c r="S23" s="233"/>
      <c r="T23" s="233"/>
      <c r="U23" s="233"/>
      <c r="V23" s="233"/>
      <c r="W23" s="233"/>
      <c r="X23" s="233"/>
      <c r="Y23" s="297"/>
      <c r="Z23" s="297"/>
    </row>
    <row r="24" spans="1:26" x14ac:dyDescent="0.25">
      <c r="B24" s="3">
        <f t="shared" si="2"/>
        <v>2002</v>
      </c>
      <c r="C24" s="13">
        <f t="shared" si="1"/>
        <v>0</v>
      </c>
      <c r="D24" s="297"/>
      <c r="E24" s="297">
        <f>+E$14/7/2</f>
        <v>0</v>
      </c>
      <c r="F24" s="297">
        <f>+F23</f>
        <v>0</v>
      </c>
      <c r="G24" s="297">
        <f>+G23</f>
        <v>0</v>
      </c>
      <c r="H24" s="297">
        <f>+H23</f>
        <v>0</v>
      </c>
      <c r="I24" s="297">
        <f>+I23</f>
        <v>0</v>
      </c>
      <c r="J24" s="297">
        <f>+J23</f>
        <v>0</v>
      </c>
      <c r="K24" s="297">
        <f>+K$14/7</f>
        <v>0</v>
      </c>
      <c r="L24" s="297">
        <f>+L$14/7/2</f>
        <v>0</v>
      </c>
      <c r="M24" s="297"/>
      <c r="N24" s="297"/>
      <c r="O24" s="297"/>
      <c r="P24" s="297"/>
      <c r="Q24" s="297"/>
      <c r="R24" s="297"/>
      <c r="S24" s="233"/>
      <c r="T24" s="233"/>
      <c r="U24" s="233"/>
      <c r="V24" s="233"/>
      <c r="W24" s="233"/>
      <c r="X24" s="233"/>
      <c r="Y24" s="297"/>
      <c r="Z24" s="297"/>
    </row>
    <row r="25" spans="1:26" x14ac:dyDescent="0.25">
      <c r="B25" s="3">
        <f t="shared" si="2"/>
        <v>2003</v>
      </c>
      <c r="C25" s="13">
        <f t="shared" si="1"/>
        <v>0</v>
      </c>
      <c r="D25" s="297"/>
      <c r="E25" s="297"/>
      <c r="F25" s="297">
        <f>+F$14/7/2</f>
        <v>0</v>
      </c>
      <c r="G25" s="297">
        <f>+G24</f>
        <v>0</v>
      </c>
      <c r="H25" s="297">
        <f>+H24</f>
        <v>0</v>
      </c>
      <c r="I25" s="297">
        <f>+I24</f>
        <v>0</v>
      </c>
      <c r="J25" s="297">
        <f>+J24</f>
        <v>0</v>
      </c>
      <c r="K25" s="297">
        <f>+K24</f>
        <v>0</v>
      </c>
      <c r="L25" s="297">
        <f>+L$14/7</f>
        <v>0</v>
      </c>
      <c r="M25" s="297">
        <f>+M$14/7/2</f>
        <v>0</v>
      </c>
      <c r="N25" s="297"/>
      <c r="O25" s="297"/>
      <c r="P25" s="297"/>
      <c r="Q25" s="297"/>
      <c r="R25" s="297"/>
      <c r="S25" s="233"/>
      <c r="T25" s="233"/>
      <c r="U25" s="233"/>
      <c r="V25" s="233"/>
      <c r="W25" s="233"/>
      <c r="X25" s="233"/>
      <c r="Y25" s="297"/>
      <c r="Z25" s="297"/>
    </row>
    <row r="26" spans="1:26" x14ac:dyDescent="0.25">
      <c r="B26" s="3">
        <f t="shared" si="2"/>
        <v>2004</v>
      </c>
      <c r="C26" s="13">
        <f t="shared" si="1"/>
        <v>0</v>
      </c>
      <c r="D26" s="297"/>
      <c r="E26" s="297"/>
      <c r="F26" s="297"/>
      <c r="G26" s="297">
        <f>+G$14/7/2</f>
        <v>0</v>
      </c>
      <c r="H26" s="297">
        <f>+H25</f>
        <v>0</v>
      </c>
      <c r="I26" s="297">
        <f>+I25</f>
        <v>0</v>
      </c>
      <c r="J26" s="297">
        <f>+J25</f>
        <v>0</v>
      </c>
      <c r="K26" s="297">
        <f>+K25</f>
        <v>0</v>
      </c>
      <c r="L26" s="297">
        <f>+L25</f>
        <v>0</v>
      </c>
      <c r="M26" s="297">
        <f>+M$14/7</f>
        <v>0</v>
      </c>
      <c r="N26" s="7">
        <f>+N$14/7/2</f>
        <v>0</v>
      </c>
      <c r="O26" s="7"/>
      <c r="P26" s="7"/>
      <c r="Q26" s="7"/>
      <c r="R26" s="7"/>
      <c r="S26" s="43"/>
      <c r="T26" s="43"/>
      <c r="U26" s="43"/>
      <c r="V26" s="43"/>
      <c r="W26" s="43"/>
      <c r="X26" s="43"/>
      <c r="Y26" s="7"/>
      <c r="Z26" s="297"/>
    </row>
    <row r="27" spans="1:26" x14ac:dyDescent="0.25">
      <c r="B27" s="3">
        <f t="shared" si="2"/>
        <v>2005</v>
      </c>
      <c r="C27" s="13">
        <f t="shared" si="1"/>
        <v>0</v>
      </c>
      <c r="D27" s="297"/>
      <c r="E27" s="297"/>
      <c r="F27" s="297"/>
      <c r="G27" s="297"/>
      <c r="H27" s="297">
        <f>+H$14/7/2</f>
        <v>0</v>
      </c>
      <c r="I27" s="297">
        <f>+I26</f>
        <v>0</v>
      </c>
      <c r="J27" s="297">
        <f>+J26</f>
        <v>0</v>
      </c>
      <c r="K27" s="297">
        <f>+K26</f>
        <v>0</v>
      </c>
      <c r="L27" s="297">
        <f>+L26</f>
        <v>0</v>
      </c>
      <c r="M27" s="297">
        <f>+M26</f>
        <v>0</v>
      </c>
      <c r="N27" s="7">
        <f>+N$14/7</f>
        <v>0</v>
      </c>
      <c r="O27" s="7">
        <f>+O$14/7/2</f>
        <v>0</v>
      </c>
      <c r="P27" s="7"/>
      <c r="Q27" s="7"/>
      <c r="R27" s="7"/>
      <c r="S27" s="43"/>
      <c r="T27" s="43"/>
      <c r="U27" s="43"/>
      <c r="V27" s="43"/>
      <c r="W27" s="43"/>
      <c r="X27" s="43"/>
      <c r="Y27" s="7"/>
      <c r="Z27" s="297"/>
    </row>
    <row r="28" spans="1:26" x14ac:dyDescent="0.25">
      <c r="B28" s="3">
        <f t="shared" si="2"/>
        <v>2006</v>
      </c>
      <c r="C28" s="13">
        <f t="shared" si="1"/>
        <v>0</v>
      </c>
      <c r="D28" s="297"/>
      <c r="E28" s="297"/>
      <c r="F28" s="297"/>
      <c r="G28" s="297"/>
      <c r="H28" s="297"/>
      <c r="I28" s="297">
        <f>+I$14/7/2</f>
        <v>0</v>
      </c>
      <c r="J28" s="297">
        <f>+J27</f>
        <v>0</v>
      </c>
      <c r="K28" s="297">
        <f>+K27</f>
        <v>0</v>
      </c>
      <c r="L28" s="297">
        <f>+L27</f>
        <v>0</v>
      </c>
      <c r="M28" s="297">
        <f>+M27</f>
        <v>0</v>
      </c>
      <c r="N28" s="7">
        <f>+N27</f>
        <v>0</v>
      </c>
      <c r="O28" s="7">
        <f>+O$14/7</f>
        <v>0</v>
      </c>
      <c r="P28" s="7">
        <f>+P$14/7/2</f>
        <v>0</v>
      </c>
      <c r="Q28" s="7"/>
      <c r="R28" s="7"/>
      <c r="S28" s="43"/>
      <c r="T28" s="43"/>
      <c r="U28" s="43"/>
      <c r="V28" s="43"/>
      <c r="W28" s="43"/>
      <c r="X28" s="43"/>
      <c r="Y28" s="7"/>
      <c r="Z28" s="297"/>
    </row>
    <row r="29" spans="1:26" x14ac:dyDescent="0.25">
      <c r="B29" s="3">
        <f t="shared" si="2"/>
        <v>2007</v>
      </c>
      <c r="C29" s="13">
        <f t="shared" si="1"/>
        <v>0</v>
      </c>
      <c r="D29" s="297"/>
      <c r="E29" s="297"/>
      <c r="F29" s="297"/>
      <c r="G29" s="297"/>
      <c r="H29" s="297"/>
      <c r="I29" s="297"/>
      <c r="J29" s="297">
        <f>+J$14/7/2</f>
        <v>0</v>
      </c>
      <c r="K29" s="297">
        <f>+K28</f>
        <v>0</v>
      </c>
      <c r="L29" s="297">
        <f>+L28</f>
        <v>0</v>
      </c>
      <c r="M29" s="297">
        <f>+M28</f>
        <v>0</v>
      </c>
      <c r="N29" s="7">
        <f>+N28</f>
        <v>0</v>
      </c>
      <c r="O29" s="7">
        <f>+O28</f>
        <v>0</v>
      </c>
      <c r="P29" s="7">
        <f>+P$14/7</f>
        <v>0</v>
      </c>
      <c r="Q29" s="7">
        <f>+Q$14/7/2</f>
        <v>0</v>
      </c>
      <c r="R29" s="7"/>
      <c r="S29" s="43"/>
      <c r="T29" s="43"/>
      <c r="U29" s="43"/>
      <c r="V29" s="43"/>
      <c r="W29" s="43"/>
      <c r="X29" s="43"/>
      <c r="Y29" s="7"/>
      <c r="Z29" s="297"/>
    </row>
    <row r="30" spans="1:26" x14ac:dyDescent="0.25">
      <c r="B30" s="3">
        <f t="shared" si="2"/>
        <v>2008</v>
      </c>
      <c r="C30" s="13">
        <f t="shared" si="1"/>
        <v>0</v>
      </c>
      <c r="D30" s="297"/>
      <c r="E30" s="297"/>
      <c r="F30" s="297"/>
      <c r="G30" s="297"/>
      <c r="H30" s="297"/>
      <c r="I30" s="297"/>
      <c r="J30" s="297"/>
      <c r="K30" s="297">
        <f>+K$14/7/2</f>
        <v>0</v>
      </c>
      <c r="L30" s="297">
        <f>+L29</f>
        <v>0</v>
      </c>
      <c r="M30" s="297">
        <f>+M29</f>
        <v>0</v>
      </c>
      <c r="N30" s="7">
        <f>+N29</f>
        <v>0</v>
      </c>
      <c r="O30" s="7">
        <f>+O29</f>
        <v>0</v>
      </c>
      <c r="P30" s="7">
        <f>+P29</f>
        <v>0</v>
      </c>
      <c r="Q30" s="7">
        <f>+Q$14/7</f>
        <v>0</v>
      </c>
      <c r="R30" s="7">
        <f>+R$14/7/2</f>
        <v>0</v>
      </c>
      <c r="S30" s="43"/>
      <c r="T30" s="43"/>
      <c r="U30" s="43"/>
      <c r="V30" s="43"/>
      <c r="W30" s="43"/>
      <c r="X30" s="43"/>
      <c r="Y30" s="7"/>
      <c r="Z30" s="297"/>
    </row>
    <row r="31" spans="1:26" x14ac:dyDescent="0.25">
      <c r="B31" s="3">
        <f t="shared" si="2"/>
        <v>2009</v>
      </c>
      <c r="C31" s="13">
        <f t="shared" si="1"/>
        <v>0</v>
      </c>
      <c r="D31" s="297"/>
      <c r="E31" s="297"/>
      <c r="F31" s="297"/>
      <c r="G31" s="297"/>
      <c r="H31" s="297"/>
      <c r="I31" s="297"/>
      <c r="J31" s="297"/>
      <c r="K31" s="297"/>
      <c r="L31" s="297">
        <f>+L$14/7/2</f>
        <v>0</v>
      </c>
      <c r="M31" s="297">
        <f>+M30</f>
        <v>0</v>
      </c>
      <c r="N31" s="7">
        <f>+N30</f>
        <v>0</v>
      </c>
      <c r="O31" s="7">
        <f>+O30</f>
        <v>0</v>
      </c>
      <c r="P31" s="7">
        <f>+P30</f>
        <v>0</v>
      </c>
      <c r="Q31" s="7">
        <f>+Q30</f>
        <v>0</v>
      </c>
      <c r="R31" s="7">
        <f>+R$14/7</f>
        <v>0</v>
      </c>
      <c r="S31" s="43">
        <f>+S$14/7/2</f>
        <v>0</v>
      </c>
      <c r="T31" s="43"/>
      <c r="U31" s="43"/>
      <c r="V31" s="43"/>
      <c r="W31" s="43"/>
      <c r="X31" s="43"/>
      <c r="Y31" s="7"/>
      <c r="Z31" s="297"/>
    </row>
    <row r="32" spans="1:26" x14ac:dyDescent="0.25">
      <c r="A32" s="38" t="s">
        <v>59</v>
      </c>
      <c r="B32" s="3">
        <f t="shared" si="2"/>
        <v>2010</v>
      </c>
      <c r="C32" s="13">
        <f t="shared" si="1"/>
        <v>0</v>
      </c>
      <c r="D32" s="297"/>
      <c r="E32" s="297"/>
      <c r="F32" s="297"/>
      <c r="G32" s="297"/>
      <c r="H32" s="297"/>
      <c r="I32" s="297"/>
      <c r="J32" s="297"/>
      <c r="K32" s="297"/>
      <c r="L32" s="297"/>
      <c r="M32" s="297">
        <f>+M$14/7/2</f>
        <v>0</v>
      </c>
      <c r="N32" s="7">
        <f>+N31</f>
        <v>0</v>
      </c>
      <c r="O32" s="7">
        <f>+O31</f>
        <v>0</v>
      </c>
      <c r="P32" s="7">
        <f>+P31</f>
        <v>0</v>
      </c>
      <c r="Q32" s="7">
        <f>+Q31</f>
        <v>0</v>
      </c>
      <c r="R32" s="7">
        <f>+R31</f>
        <v>0</v>
      </c>
      <c r="S32" s="43">
        <f>+S$14/7</f>
        <v>0</v>
      </c>
      <c r="T32" s="43">
        <f>+T$14/7/2</f>
        <v>0</v>
      </c>
      <c r="U32" s="43"/>
      <c r="V32" s="43"/>
      <c r="W32" s="43"/>
      <c r="X32" s="43"/>
      <c r="Y32" s="7"/>
      <c r="Z32" s="297"/>
    </row>
    <row r="33" spans="1:34" x14ac:dyDescent="0.25">
      <c r="A33" s="38"/>
      <c r="B33" s="3">
        <f t="shared" si="2"/>
        <v>2011</v>
      </c>
      <c r="C33" s="13">
        <f t="shared" si="1"/>
        <v>0</v>
      </c>
      <c r="D33" s="297"/>
      <c r="E33" s="297"/>
      <c r="F33" s="297"/>
      <c r="G33" s="297"/>
      <c r="H33" s="297"/>
      <c r="I33" s="297"/>
      <c r="J33" s="297"/>
      <c r="K33" s="297"/>
      <c r="L33" s="297"/>
      <c r="M33" s="297"/>
      <c r="N33" s="7">
        <f>+N$14/7/2</f>
        <v>0</v>
      </c>
      <c r="O33" s="7">
        <f>+O32</f>
        <v>0</v>
      </c>
      <c r="P33" s="7">
        <f>+P32</f>
        <v>0</v>
      </c>
      <c r="Q33" s="7">
        <f>+Q32</f>
        <v>0</v>
      </c>
      <c r="R33" s="7">
        <f>+R32</f>
        <v>0</v>
      </c>
      <c r="S33" s="43">
        <f>+S32</f>
        <v>0</v>
      </c>
      <c r="T33" s="43">
        <f>+T$14/7</f>
        <v>0</v>
      </c>
      <c r="U33" s="43">
        <f>+U$14/7/2</f>
        <v>0</v>
      </c>
      <c r="V33" s="43"/>
      <c r="W33" s="43"/>
      <c r="X33" s="43"/>
      <c r="Y33" s="7"/>
      <c r="Z33" s="297"/>
    </row>
    <row r="34" spans="1:34" x14ac:dyDescent="0.25">
      <c r="A34" s="38"/>
      <c r="B34" s="3">
        <f t="shared" si="2"/>
        <v>2012</v>
      </c>
      <c r="C34" s="13">
        <f t="shared" si="1"/>
        <v>0</v>
      </c>
      <c r="D34" s="297"/>
      <c r="E34" s="297"/>
      <c r="F34" s="297"/>
      <c r="G34" s="297"/>
      <c r="H34" s="297"/>
      <c r="I34" s="297"/>
      <c r="J34" s="297"/>
      <c r="K34" s="297"/>
      <c r="L34" s="297"/>
      <c r="M34" s="297"/>
      <c r="N34" s="7"/>
      <c r="O34" s="7">
        <f>+O$14/7/2</f>
        <v>0</v>
      </c>
      <c r="P34" s="7">
        <f>+P33</f>
        <v>0</v>
      </c>
      <c r="Q34" s="7">
        <f>+Q33</f>
        <v>0</v>
      </c>
      <c r="R34" s="7">
        <f>+R33</f>
        <v>0</v>
      </c>
      <c r="S34" s="43">
        <f>+S33</f>
        <v>0</v>
      </c>
      <c r="T34" s="43">
        <f>+T$14/7</f>
        <v>0</v>
      </c>
      <c r="U34" s="43">
        <f>+U$14/7</f>
        <v>0</v>
      </c>
      <c r="V34" s="43">
        <f>+V$14/7/2</f>
        <v>0</v>
      </c>
      <c r="W34" s="43"/>
      <c r="X34" s="43"/>
      <c r="Y34" s="7"/>
      <c r="Z34" s="297"/>
    </row>
    <row r="35" spans="1:34" x14ac:dyDescent="0.25">
      <c r="A35" s="38"/>
      <c r="B35" s="3">
        <f t="shared" si="2"/>
        <v>2013</v>
      </c>
      <c r="C35" s="13">
        <f t="shared" si="1"/>
        <v>0</v>
      </c>
      <c r="D35" s="297"/>
      <c r="E35" s="297"/>
      <c r="F35" s="297"/>
      <c r="G35" s="297"/>
      <c r="H35" s="297"/>
      <c r="I35" s="297"/>
      <c r="J35" s="297"/>
      <c r="K35" s="297"/>
      <c r="L35" s="297"/>
      <c r="M35" s="297"/>
      <c r="N35" s="7"/>
      <c r="O35" s="7"/>
      <c r="P35" s="7">
        <f>P14/7/2</f>
        <v>0</v>
      </c>
      <c r="Q35" s="7">
        <f>Q14</f>
        <v>0</v>
      </c>
      <c r="R35" s="7">
        <f t="shared" ref="R35:U36" si="3">R34</f>
        <v>0</v>
      </c>
      <c r="S35" s="43">
        <f t="shared" si="3"/>
        <v>0</v>
      </c>
      <c r="T35" s="43">
        <f t="shared" si="3"/>
        <v>0</v>
      </c>
      <c r="U35" s="43">
        <f t="shared" si="3"/>
        <v>0</v>
      </c>
      <c r="V35" s="43">
        <f>V14/7</f>
        <v>0</v>
      </c>
      <c r="W35" s="43">
        <f>W14/7/2</f>
        <v>0</v>
      </c>
      <c r="X35" s="43"/>
      <c r="Y35" s="7"/>
      <c r="Z35" s="297"/>
    </row>
    <row r="36" spans="1:34" x14ac:dyDescent="0.25">
      <c r="A36" s="38"/>
      <c r="B36" s="3">
        <f t="shared" si="2"/>
        <v>2014</v>
      </c>
      <c r="C36" s="13">
        <f t="shared" si="1"/>
        <v>0</v>
      </c>
      <c r="D36" s="297"/>
      <c r="E36" s="297"/>
      <c r="F36" s="297"/>
      <c r="G36" s="297"/>
      <c r="H36" s="297"/>
      <c r="I36" s="297"/>
      <c r="J36" s="297"/>
      <c r="K36" s="297"/>
      <c r="L36" s="297"/>
      <c r="M36" s="297"/>
      <c r="N36" s="7"/>
      <c r="O36" s="7"/>
      <c r="P36" s="7"/>
      <c r="Q36" s="7">
        <f>Q14/7/2</f>
        <v>0</v>
      </c>
      <c r="R36" s="7">
        <f t="shared" si="3"/>
        <v>0</v>
      </c>
      <c r="S36" s="43">
        <f t="shared" si="3"/>
        <v>0</v>
      </c>
      <c r="T36" s="43">
        <f t="shared" si="3"/>
        <v>0</v>
      </c>
      <c r="U36" s="43">
        <f t="shared" si="3"/>
        <v>0</v>
      </c>
      <c r="V36" s="43">
        <f>V35</f>
        <v>0</v>
      </c>
      <c r="W36" s="43">
        <f>W14/7</f>
        <v>0</v>
      </c>
      <c r="X36" s="43">
        <f>X14/7/2</f>
        <v>0</v>
      </c>
      <c r="Y36" s="7"/>
      <c r="Z36" s="297"/>
    </row>
    <row r="37" spans="1:34" x14ac:dyDescent="0.25">
      <c r="A37" s="38"/>
      <c r="B37" s="3">
        <f t="shared" si="2"/>
        <v>2015</v>
      </c>
      <c r="C37" s="13">
        <f t="shared" si="1"/>
        <v>-2714.2857142857142</v>
      </c>
      <c r="D37" s="297"/>
      <c r="E37" s="297"/>
      <c r="F37" s="297"/>
      <c r="G37" s="297"/>
      <c r="H37" s="297"/>
      <c r="I37" s="297"/>
      <c r="J37" s="297"/>
      <c r="K37" s="297"/>
      <c r="L37" s="297"/>
      <c r="M37" s="297"/>
      <c r="N37" s="7"/>
      <c r="O37" s="7"/>
      <c r="P37" s="7"/>
      <c r="Q37" s="7"/>
      <c r="R37" s="7">
        <f>R14/7/2</f>
        <v>0</v>
      </c>
      <c r="S37" s="43">
        <f>S36</f>
        <v>0</v>
      </c>
      <c r="T37" s="43">
        <f>T36</f>
        <v>0</v>
      </c>
      <c r="U37" s="43">
        <f>U36</f>
        <v>0</v>
      </c>
      <c r="V37" s="43">
        <f>V36</f>
        <v>0</v>
      </c>
      <c r="W37" s="43">
        <f>W36</f>
        <v>0</v>
      </c>
      <c r="X37" s="43">
        <f>X14/7</f>
        <v>0</v>
      </c>
      <c r="Y37" s="7">
        <f>$Y$14/7/2</f>
        <v>2714.2857142857142</v>
      </c>
      <c r="Z37" s="297"/>
    </row>
    <row r="38" spans="1:34" x14ac:dyDescent="0.25">
      <c r="A38" s="38"/>
      <c r="B38" s="3">
        <f t="shared" si="2"/>
        <v>2016</v>
      </c>
      <c r="C38" s="13">
        <f t="shared" si="1"/>
        <v>-5428.5714285714284</v>
      </c>
      <c r="D38" s="297"/>
      <c r="E38" s="297"/>
      <c r="F38" s="297"/>
      <c r="G38" s="297"/>
      <c r="H38" s="297"/>
      <c r="I38" s="297"/>
      <c r="J38" s="297"/>
      <c r="K38" s="297"/>
      <c r="L38" s="297"/>
      <c r="M38" s="297"/>
      <c r="N38" s="7"/>
      <c r="O38" s="7"/>
      <c r="P38" s="7"/>
      <c r="Q38" s="7"/>
      <c r="R38" s="7"/>
      <c r="S38" s="43"/>
      <c r="T38" s="43"/>
      <c r="U38" s="43"/>
      <c r="V38" s="43"/>
      <c r="W38" s="43"/>
      <c r="X38" s="43"/>
      <c r="Y38" s="7">
        <f>$Y$14/7</f>
        <v>5428.5714285714284</v>
      </c>
      <c r="Z38" s="297"/>
    </row>
    <row r="39" spans="1:34" x14ac:dyDescent="0.25">
      <c r="A39" s="38"/>
      <c r="B39" s="3">
        <f t="shared" si="2"/>
        <v>2017</v>
      </c>
      <c r="C39" s="13">
        <f t="shared" si="1"/>
        <v>-5428.5714285714284</v>
      </c>
      <c r="D39" s="297"/>
      <c r="E39" s="297"/>
      <c r="F39" s="297"/>
      <c r="G39" s="297"/>
      <c r="H39" s="297"/>
      <c r="I39" s="297"/>
      <c r="J39" s="297"/>
      <c r="K39" s="297"/>
      <c r="L39" s="297"/>
      <c r="M39" s="297"/>
      <c r="N39" s="7"/>
      <c r="O39" s="7"/>
      <c r="P39" s="7"/>
      <c r="Q39" s="7"/>
      <c r="R39" s="7"/>
      <c r="S39" s="43"/>
      <c r="T39" s="43"/>
      <c r="U39" s="43"/>
      <c r="V39" s="43"/>
      <c r="W39" s="43"/>
      <c r="X39" s="43"/>
      <c r="Y39" s="7">
        <f t="shared" ref="Y39:Y43" si="4">$Y$14/7</f>
        <v>5428.5714285714284</v>
      </c>
      <c r="Z39" s="297"/>
    </row>
    <row r="40" spans="1:34" x14ac:dyDescent="0.25">
      <c r="A40" s="38"/>
      <c r="B40" s="3">
        <f t="shared" si="2"/>
        <v>2018</v>
      </c>
      <c r="C40" s="13">
        <f t="shared" si="1"/>
        <v>-5428.5714285714284</v>
      </c>
      <c r="D40" s="297"/>
      <c r="E40" s="297"/>
      <c r="F40" s="297"/>
      <c r="G40" s="297"/>
      <c r="H40" s="297"/>
      <c r="I40" s="297"/>
      <c r="J40" s="297"/>
      <c r="K40" s="297"/>
      <c r="L40" s="297"/>
      <c r="M40" s="297"/>
      <c r="N40" s="7"/>
      <c r="O40" s="7"/>
      <c r="P40" s="7"/>
      <c r="Q40" s="7"/>
      <c r="R40" s="7"/>
      <c r="S40" s="43"/>
      <c r="T40" s="43"/>
      <c r="U40" s="43"/>
      <c r="V40" s="43"/>
      <c r="W40" s="43"/>
      <c r="X40" s="43"/>
      <c r="Y40" s="7">
        <f t="shared" si="4"/>
        <v>5428.5714285714284</v>
      </c>
      <c r="Z40" s="297"/>
    </row>
    <row r="41" spans="1:34" x14ac:dyDescent="0.25">
      <c r="A41" s="38"/>
      <c r="B41" s="3">
        <f t="shared" si="2"/>
        <v>2019</v>
      </c>
      <c r="C41" s="13">
        <f t="shared" si="1"/>
        <v>-5428.5714285714284</v>
      </c>
      <c r="D41" s="297"/>
      <c r="E41" s="297"/>
      <c r="F41" s="297"/>
      <c r="G41" s="297"/>
      <c r="H41" s="297"/>
      <c r="I41" s="297"/>
      <c r="J41" s="297"/>
      <c r="K41" s="297"/>
      <c r="L41" s="297"/>
      <c r="M41" s="297"/>
      <c r="N41" s="7"/>
      <c r="O41" s="7"/>
      <c r="P41" s="7"/>
      <c r="Q41" s="7"/>
      <c r="R41" s="7"/>
      <c r="S41" s="43"/>
      <c r="T41" s="43"/>
      <c r="U41" s="43"/>
      <c r="V41" s="43"/>
      <c r="W41" s="43"/>
      <c r="X41" s="43"/>
      <c r="Y41" s="7">
        <f t="shared" si="4"/>
        <v>5428.5714285714284</v>
      </c>
      <c r="Z41" s="297"/>
    </row>
    <row r="42" spans="1:34" x14ac:dyDescent="0.25">
      <c r="A42" s="38"/>
      <c r="B42" s="3">
        <f t="shared" si="2"/>
        <v>2020</v>
      </c>
      <c r="C42" s="13">
        <f t="shared" si="1"/>
        <v>-5428.5714285714284</v>
      </c>
      <c r="D42" s="297"/>
      <c r="E42" s="297"/>
      <c r="F42" s="297"/>
      <c r="G42" s="297"/>
      <c r="H42" s="297"/>
      <c r="I42" s="297"/>
      <c r="J42" s="297"/>
      <c r="K42" s="297"/>
      <c r="L42" s="297"/>
      <c r="M42" s="297"/>
      <c r="N42" s="7"/>
      <c r="O42" s="7"/>
      <c r="P42" s="7"/>
      <c r="Q42" s="7"/>
      <c r="R42" s="7"/>
      <c r="S42" s="43"/>
      <c r="T42" s="43"/>
      <c r="U42" s="43"/>
      <c r="V42" s="43"/>
      <c r="W42" s="43"/>
      <c r="X42" s="43"/>
      <c r="Y42" s="7">
        <f t="shared" si="4"/>
        <v>5428.5714285714284</v>
      </c>
      <c r="Z42" s="297"/>
    </row>
    <row r="43" spans="1:34" x14ac:dyDescent="0.25">
      <c r="A43" s="38"/>
      <c r="B43" s="3">
        <f t="shared" si="2"/>
        <v>2021</v>
      </c>
      <c r="C43" s="13">
        <f t="shared" si="1"/>
        <v>-5428.5714285714284</v>
      </c>
      <c r="D43" s="297"/>
      <c r="E43" s="297"/>
      <c r="F43" s="297"/>
      <c r="G43" s="297"/>
      <c r="H43" s="297"/>
      <c r="I43" s="297"/>
      <c r="J43" s="297"/>
      <c r="K43" s="297"/>
      <c r="L43" s="297"/>
      <c r="M43" s="297"/>
      <c r="N43" s="7"/>
      <c r="O43" s="7"/>
      <c r="P43" s="7"/>
      <c r="Q43" s="7"/>
      <c r="R43" s="7"/>
      <c r="S43" s="43"/>
      <c r="T43" s="43"/>
      <c r="U43" s="43"/>
      <c r="V43" s="43"/>
      <c r="W43" s="43"/>
      <c r="X43" s="43"/>
      <c r="Y43" s="7">
        <f t="shared" si="4"/>
        <v>5428.5714285714284</v>
      </c>
      <c r="Z43" s="297"/>
    </row>
    <row r="44" spans="1:34" x14ac:dyDescent="0.25">
      <c r="A44" s="38"/>
      <c r="B44" s="3">
        <f t="shared" si="2"/>
        <v>2022</v>
      </c>
      <c r="C44" s="13">
        <f t="shared" si="1"/>
        <v>-2714.2857142857142</v>
      </c>
      <c r="D44" s="297"/>
      <c r="E44" s="297"/>
      <c r="F44" s="297"/>
      <c r="G44" s="297"/>
      <c r="H44" s="297"/>
      <c r="I44" s="297"/>
      <c r="J44" s="297"/>
      <c r="K44" s="297"/>
      <c r="L44" s="297"/>
      <c r="M44" s="297"/>
      <c r="N44" s="7"/>
      <c r="O44" s="7"/>
      <c r="P44" s="7"/>
      <c r="Q44" s="7"/>
      <c r="R44" s="7"/>
      <c r="S44" s="43"/>
      <c r="T44" s="43"/>
      <c r="U44" s="43"/>
      <c r="V44" s="43"/>
      <c r="W44" s="43"/>
      <c r="X44" s="43"/>
      <c r="Y44" s="7">
        <f>$Y$14/7/2</f>
        <v>2714.2857142857142</v>
      </c>
      <c r="Z44" s="297"/>
    </row>
    <row r="45" spans="1:34" x14ac:dyDescent="0.25">
      <c r="A45" s="38"/>
      <c r="B45" s="3">
        <f t="shared" si="2"/>
        <v>2023</v>
      </c>
      <c r="C45" s="13">
        <f t="shared" si="1"/>
        <v>0</v>
      </c>
      <c r="D45" s="297"/>
      <c r="E45" s="297"/>
      <c r="F45" s="297"/>
      <c r="G45" s="297"/>
      <c r="H45" s="297"/>
      <c r="I45" s="297"/>
      <c r="J45" s="297"/>
      <c r="K45" s="297"/>
      <c r="L45" s="297"/>
      <c r="M45" s="297"/>
      <c r="N45" s="7"/>
      <c r="O45" s="7"/>
      <c r="P45" s="7"/>
      <c r="Q45" s="7"/>
      <c r="R45" s="7"/>
      <c r="S45" s="43"/>
      <c r="T45" s="43"/>
      <c r="U45" s="43"/>
      <c r="V45" s="43"/>
      <c r="W45" s="43"/>
      <c r="X45" s="43"/>
      <c r="Y45" s="7"/>
      <c r="Z45" s="297"/>
    </row>
    <row r="46" spans="1:34" x14ac:dyDescent="0.25">
      <c r="A46" s="38"/>
      <c r="B46" s="3">
        <f t="shared" si="2"/>
        <v>2024</v>
      </c>
      <c r="C46" s="13">
        <f t="shared" si="1"/>
        <v>0</v>
      </c>
      <c r="D46" s="297"/>
      <c r="E46" s="297"/>
      <c r="F46" s="297"/>
      <c r="G46" s="297"/>
      <c r="H46" s="297"/>
      <c r="I46" s="297"/>
      <c r="J46" s="297"/>
      <c r="K46" s="297"/>
      <c r="L46" s="297"/>
      <c r="M46" s="297"/>
      <c r="N46" s="7"/>
      <c r="O46" s="7"/>
      <c r="P46" s="7"/>
      <c r="Q46" s="7"/>
      <c r="R46" s="7"/>
      <c r="S46" s="43"/>
      <c r="T46" s="43"/>
      <c r="U46" s="43"/>
      <c r="V46" s="43"/>
      <c r="W46" s="43"/>
      <c r="X46" s="43"/>
      <c r="Y46" s="7"/>
      <c r="Z46" s="297"/>
    </row>
    <row r="47" spans="1:34" x14ac:dyDescent="0.25">
      <c r="A47" s="38"/>
      <c r="B47" s="12"/>
      <c r="C47" s="254"/>
      <c r="D47" s="298"/>
      <c r="E47" s="298"/>
      <c r="F47" s="298"/>
      <c r="G47" s="298"/>
      <c r="H47" s="298"/>
      <c r="I47" s="298"/>
      <c r="J47" s="298"/>
      <c r="K47" s="298"/>
      <c r="L47" s="298"/>
      <c r="M47" s="298"/>
      <c r="N47" s="298"/>
      <c r="O47" s="298"/>
      <c r="P47" s="298"/>
      <c r="Q47" s="298"/>
      <c r="R47" s="298"/>
      <c r="S47" s="298"/>
      <c r="T47" s="298"/>
      <c r="U47" s="298"/>
      <c r="V47" s="299"/>
      <c r="W47" s="299"/>
      <c r="X47" s="299"/>
      <c r="Y47" s="298"/>
      <c r="Z47" s="298"/>
      <c r="AC47" s="173"/>
      <c r="AD47" s="173"/>
      <c r="AE47" s="173"/>
    </row>
    <row r="48" spans="1:34" x14ac:dyDescent="0.25">
      <c r="A48" s="38" t="s">
        <v>62</v>
      </c>
      <c r="B48" s="675">
        <f>SUM(D48:AH48)</f>
        <v>0</v>
      </c>
      <c r="C48" s="677">
        <f>SUM(C16:C47)</f>
        <v>-38000</v>
      </c>
      <c r="D48" s="675">
        <f t="shared" ref="D48:M48" si="5">-SUM(D14:D47)+D12</f>
        <v>0</v>
      </c>
      <c r="E48" s="675">
        <f t="shared" si="5"/>
        <v>0</v>
      </c>
      <c r="F48" s="675">
        <f t="shared" si="5"/>
        <v>0</v>
      </c>
      <c r="G48" s="675">
        <f t="shared" si="5"/>
        <v>0</v>
      </c>
      <c r="H48" s="675">
        <f t="shared" si="5"/>
        <v>0</v>
      </c>
      <c r="I48" s="675">
        <f t="shared" si="5"/>
        <v>0</v>
      </c>
      <c r="J48" s="675">
        <f t="shared" si="5"/>
        <v>0</v>
      </c>
      <c r="K48" s="675">
        <f t="shared" si="5"/>
        <v>0</v>
      </c>
      <c r="L48" s="675">
        <f t="shared" si="5"/>
        <v>0</v>
      </c>
      <c r="M48" s="675">
        <f t="shared" si="5"/>
        <v>0</v>
      </c>
      <c r="N48" s="719">
        <f t="shared" ref="N48:AH48" si="6">-SUM(N16:N47)+N14</f>
        <v>0</v>
      </c>
      <c r="O48" s="719">
        <f t="shared" si="6"/>
        <v>0</v>
      </c>
      <c r="P48" s="719">
        <f t="shared" si="6"/>
        <v>0</v>
      </c>
      <c r="Q48" s="719">
        <f t="shared" si="6"/>
        <v>0</v>
      </c>
      <c r="R48" s="719">
        <f t="shared" si="6"/>
        <v>0</v>
      </c>
      <c r="S48" s="719">
        <f t="shared" si="6"/>
        <v>0</v>
      </c>
      <c r="T48" s="719">
        <f t="shared" si="6"/>
        <v>0</v>
      </c>
      <c r="U48" s="719">
        <f t="shared" si="6"/>
        <v>0</v>
      </c>
      <c r="V48" s="719">
        <f t="shared" si="6"/>
        <v>0</v>
      </c>
      <c r="W48" s="719">
        <f t="shared" si="6"/>
        <v>0</v>
      </c>
      <c r="X48" s="719">
        <f t="shared" si="6"/>
        <v>0</v>
      </c>
      <c r="Y48" s="719">
        <f t="shared" si="6"/>
        <v>0</v>
      </c>
      <c r="Z48" s="719">
        <f t="shared" si="6"/>
        <v>0</v>
      </c>
      <c r="AA48" s="719">
        <f t="shared" si="6"/>
        <v>0</v>
      </c>
      <c r="AB48" s="719">
        <f t="shared" si="6"/>
        <v>0</v>
      </c>
      <c r="AC48" s="719">
        <f t="shared" si="6"/>
        <v>0</v>
      </c>
      <c r="AD48" s="719">
        <f t="shared" si="6"/>
        <v>0</v>
      </c>
      <c r="AE48" s="719">
        <f t="shared" si="6"/>
        <v>0</v>
      </c>
      <c r="AF48" s="719">
        <f t="shared" si="6"/>
        <v>0</v>
      </c>
      <c r="AG48" s="719">
        <f t="shared" si="6"/>
        <v>0</v>
      </c>
      <c r="AH48" s="719">
        <f t="shared" si="6"/>
        <v>0</v>
      </c>
    </row>
    <row r="49" spans="1:26" x14ac:dyDescent="0.25">
      <c r="A49" s="38"/>
      <c r="B49" s="275"/>
      <c r="C49" s="299"/>
      <c r="D49" s="297"/>
      <c r="E49" s="297"/>
      <c r="F49" s="297"/>
      <c r="G49" s="297"/>
      <c r="H49" s="297"/>
      <c r="I49" s="297"/>
      <c r="J49" s="297"/>
      <c r="K49" s="297"/>
      <c r="L49" s="297"/>
      <c r="M49" s="297"/>
      <c r="N49" s="338"/>
      <c r="O49" s="338"/>
      <c r="P49" s="338"/>
      <c r="Q49" s="338"/>
      <c r="R49" s="338"/>
      <c r="S49" s="338"/>
      <c r="T49" s="338"/>
      <c r="U49" s="338"/>
      <c r="V49" s="338"/>
      <c r="W49" s="338"/>
      <c r="X49" s="338"/>
      <c r="Y49" s="338"/>
      <c r="Z49" s="338"/>
    </row>
    <row r="50" spans="1:26" x14ac:dyDescent="0.25">
      <c r="A50" s="39" t="s">
        <v>63</v>
      </c>
      <c r="B50" s="3"/>
      <c r="C50" s="30">
        <f>+C14+C48</f>
        <v>0</v>
      </c>
      <c r="D50" s="297"/>
      <c r="E50" s="297"/>
      <c r="F50" s="297"/>
      <c r="G50" s="297"/>
      <c r="H50" s="297"/>
      <c r="I50" s="297"/>
      <c r="J50" s="297"/>
      <c r="K50" s="297"/>
      <c r="L50" s="297"/>
      <c r="M50" s="297"/>
      <c r="N50" s="338"/>
      <c r="O50" s="338"/>
      <c r="P50" s="338"/>
      <c r="Q50" s="338"/>
      <c r="R50" s="338"/>
      <c r="S50" s="338"/>
      <c r="T50" s="338"/>
      <c r="U50" s="338"/>
      <c r="V50" s="338"/>
      <c r="W50" s="338"/>
      <c r="X50" s="338"/>
      <c r="Y50" s="338"/>
      <c r="Z50" s="338"/>
    </row>
    <row r="51" spans="1:26" x14ac:dyDescent="0.25">
      <c r="A51" s="3"/>
      <c r="B51" s="3"/>
      <c r="C51" s="3"/>
      <c r="D51" s="297"/>
      <c r="E51" s="297"/>
      <c r="F51" s="297"/>
      <c r="G51" s="297"/>
      <c r="H51" s="297"/>
      <c r="I51" s="297"/>
      <c r="J51" s="297"/>
      <c r="K51" s="297"/>
      <c r="L51" s="297"/>
      <c r="M51" s="297"/>
      <c r="N51" s="338"/>
      <c r="O51" s="338"/>
      <c r="P51" s="338"/>
      <c r="Q51" s="338"/>
      <c r="R51" s="338"/>
      <c r="S51" s="338"/>
      <c r="T51" s="338"/>
      <c r="U51" s="338"/>
      <c r="V51" s="338"/>
      <c r="W51" s="338"/>
      <c r="X51" s="338"/>
      <c r="Y51" s="338"/>
      <c r="Z51" s="338"/>
    </row>
    <row r="52" spans="1:26" x14ac:dyDescent="0.25">
      <c r="A52" s="3"/>
      <c r="B52" s="36"/>
      <c r="C52" s="3"/>
      <c r="D52" s="297"/>
      <c r="E52" s="297"/>
      <c r="F52" s="297"/>
      <c r="G52" s="297"/>
      <c r="H52" s="297"/>
      <c r="I52" s="297"/>
      <c r="J52" s="297"/>
      <c r="K52" s="297"/>
      <c r="L52" s="297"/>
      <c r="M52" s="297"/>
      <c r="N52" s="338"/>
      <c r="O52" s="338"/>
      <c r="P52" s="338"/>
      <c r="Q52" s="338"/>
      <c r="R52" s="338"/>
      <c r="S52" s="338"/>
      <c r="T52" s="338"/>
      <c r="U52" s="338"/>
      <c r="V52" s="338"/>
      <c r="W52" s="338"/>
      <c r="X52" s="338"/>
      <c r="Y52" s="338"/>
      <c r="Z52" s="338"/>
    </row>
    <row r="53" spans="1:26" x14ac:dyDescent="0.25">
      <c r="A53" s="3"/>
      <c r="B53" s="3"/>
      <c r="C53" s="3"/>
      <c r="E53" s="297"/>
      <c r="F53" s="301"/>
      <c r="G53" s="301"/>
      <c r="H53" s="301"/>
      <c r="I53" s="301"/>
      <c r="J53" s="301"/>
      <c r="K53" s="301"/>
      <c r="L53" s="301"/>
      <c r="M53" s="301"/>
      <c r="N53" s="338">
        <f>SUM(E32:E53)</f>
        <v>0</v>
      </c>
      <c r="O53" s="342"/>
      <c r="P53" s="342"/>
      <c r="Q53" s="342"/>
      <c r="R53" s="342"/>
      <c r="S53" s="342"/>
    </row>
    <row r="54" spans="1:26" x14ac:dyDescent="0.25">
      <c r="B54" s="3"/>
      <c r="C54" s="3"/>
      <c r="E54" s="301"/>
      <c r="F54" s="301"/>
      <c r="G54" s="301"/>
      <c r="H54" s="301"/>
      <c r="I54" s="301"/>
      <c r="J54" s="301"/>
      <c r="K54" s="301"/>
      <c r="L54" s="301"/>
      <c r="M54" s="301"/>
      <c r="N54" s="301"/>
      <c r="O54" s="301"/>
      <c r="P54" s="301"/>
      <c r="Q54" s="301"/>
      <c r="R54" s="301"/>
      <c r="S54" s="301"/>
    </row>
    <row r="55" spans="1:26" x14ac:dyDescent="0.25">
      <c r="E55" s="301"/>
      <c r="F55" s="301"/>
      <c r="G55" s="301"/>
      <c r="H55" s="301"/>
      <c r="I55" s="301"/>
      <c r="J55" s="301"/>
      <c r="K55" s="301"/>
      <c r="L55" s="301"/>
      <c r="M55" s="301"/>
      <c r="N55" s="301"/>
      <c r="O55" s="301"/>
      <c r="P55" s="301"/>
      <c r="Q55" s="301"/>
      <c r="R55" s="301"/>
      <c r="S55" s="301"/>
    </row>
    <row r="56" spans="1:26" x14ac:dyDescent="0.25">
      <c r="E56" s="301"/>
      <c r="F56" s="301"/>
      <c r="G56" s="301"/>
      <c r="H56" s="301"/>
      <c r="I56" s="301"/>
      <c r="J56" s="301"/>
      <c r="K56" s="301"/>
      <c r="L56" s="301"/>
      <c r="M56" s="301"/>
      <c r="N56" s="301"/>
      <c r="O56" s="301"/>
      <c r="P56" s="301"/>
      <c r="Q56" s="301"/>
      <c r="R56" s="301"/>
      <c r="S56" s="301"/>
    </row>
    <row r="57" spans="1:26" x14ac:dyDescent="0.25">
      <c r="E57" s="301"/>
      <c r="F57" s="301"/>
      <c r="G57" s="301"/>
      <c r="H57" s="301"/>
      <c r="I57" s="301"/>
      <c r="J57" s="301"/>
      <c r="K57" s="301"/>
      <c r="L57" s="301"/>
      <c r="M57" s="301"/>
      <c r="N57" s="301"/>
      <c r="O57" s="301"/>
      <c r="P57" s="301"/>
      <c r="Q57" s="301"/>
      <c r="R57" s="301"/>
      <c r="S57" s="301"/>
    </row>
    <row r="58" spans="1:26" x14ac:dyDescent="0.25">
      <c r="E58" s="301"/>
      <c r="F58" s="301"/>
      <c r="G58" s="301"/>
      <c r="H58" s="301"/>
      <c r="I58" s="301"/>
      <c r="J58" s="301"/>
      <c r="K58" s="301"/>
      <c r="L58" s="301"/>
      <c r="M58" s="301"/>
      <c r="N58" s="301"/>
      <c r="O58" s="301"/>
      <c r="P58" s="301"/>
      <c r="Q58" s="301"/>
      <c r="R58" s="301"/>
      <c r="S58" s="301"/>
    </row>
    <row r="59" spans="1:26" x14ac:dyDescent="0.25">
      <c r="E59" s="301"/>
      <c r="F59" s="301"/>
      <c r="G59" s="301"/>
      <c r="H59" s="301"/>
      <c r="I59" s="301"/>
      <c r="J59" s="301"/>
      <c r="K59" s="301"/>
      <c r="L59" s="301"/>
      <c r="M59" s="301"/>
      <c r="N59" s="301"/>
      <c r="O59" s="301"/>
      <c r="P59" s="301"/>
      <c r="Q59" s="301"/>
      <c r="R59" s="301"/>
      <c r="S59" s="301"/>
    </row>
    <row r="60" spans="1:26" x14ac:dyDescent="0.25">
      <c r="E60" s="301"/>
      <c r="F60" s="301"/>
      <c r="G60" s="301"/>
      <c r="H60" s="301"/>
      <c r="I60" s="301"/>
      <c r="J60" s="301"/>
      <c r="K60" s="301"/>
      <c r="L60" s="301"/>
      <c r="M60" s="301"/>
      <c r="N60" s="301"/>
      <c r="O60" s="301"/>
      <c r="P60" s="301"/>
      <c r="Q60" s="301"/>
      <c r="R60" s="301"/>
      <c r="S60" s="301"/>
    </row>
    <row r="61" spans="1:26" x14ac:dyDescent="0.25">
      <c r="E61" s="301"/>
      <c r="F61" s="301"/>
      <c r="G61" s="301"/>
      <c r="H61" s="301"/>
      <c r="I61" s="301"/>
      <c r="J61" s="301"/>
      <c r="K61" s="301"/>
      <c r="L61" s="301"/>
      <c r="M61" s="301"/>
      <c r="N61" s="301"/>
      <c r="O61" s="301"/>
      <c r="P61" s="301"/>
      <c r="Q61" s="301"/>
      <c r="R61" s="301"/>
      <c r="S61" s="301"/>
    </row>
    <row r="62" spans="1:26" x14ac:dyDescent="0.25">
      <c r="E62" s="301"/>
      <c r="F62" s="301"/>
      <c r="G62" s="301"/>
      <c r="H62" s="301"/>
      <c r="I62" s="301"/>
      <c r="J62" s="301"/>
      <c r="K62" s="301"/>
      <c r="L62" s="301"/>
      <c r="M62" s="301"/>
      <c r="N62" s="301"/>
      <c r="O62" s="301"/>
      <c r="P62" s="301"/>
      <c r="Q62" s="301"/>
      <c r="R62" s="301"/>
      <c r="S62" s="301"/>
    </row>
    <row r="63" spans="1:26" x14ac:dyDescent="0.25">
      <c r="E63" s="301"/>
      <c r="F63" s="301"/>
      <c r="G63" s="301"/>
      <c r="H63" s="301"/>
      <c r="I63" s="301"/>
      <c r="J63" s="301"/>
      <c r="K63" s="301"/>
      <c r="L63" s="301"/>
      <c r="M63" s="301"/>
      <c r="N63" s="301"/>
      <c r="O63" s="301"/>
      <c r="P63" s="301"/>
      <c r="Q63" s="301"/>
      <c r="R63" s="301"/>
      <c r="S63" s="301"/>
    </row>
    <row r="64" spans="1:26" x14ac:dyDescent="0.25">
      <c r="E64" s="301"/>
      <c r="F64" s="301"/>
      <c r="G64" s="301"/>
      <c r="H64" s="301"/>
      <c r="I64" s="301"/>
      <c r="J64" s="301"/>
      <c r="K64" s="301"/>
      <c r="L64" s="301"/>
      <c r="M64" s="301"/>
      <c r="N64" s="301"/>
      <c r="O64" s="301"/>
      <c r="P64" s="301"/>
      <c r="Q64" s="301"/>
      <c r="R64" s="301"/>
      <c r="S64" s="301"/>
    </row>
  </sheetData>
  <pageMargins left="0.7" right="0.7" top="0.75" bottom="0.75" header="0.3" footer="0.3"/>
  <pageSetup scale="69" orientation="landscape" horizontalDpi="4294967294" verticalDpi="4294967294" r:id="rId1"/>
  <headerFooter>
    <oddFooter>&amp;Z&amp;F&amp;RPage &amp;P</oddFooter>
  </headerFooter>
</worksheet>
</file>

<file path=xl/worksheets/sheet1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D00-000000000000}">
  <sheetPr codeName="Sheet173">
    <tabColor theme="6" tint="-0.249977111117893"/>
    <pageSetUpPr fitToPage="1"/>
  </sheetPr>
  <dimension ref="A1:AH64"/>
  <sheetViews>
    <sheetView workbookViewId="0"/>
  </sheetViews>
  <sheetFormatPr defaultColWidth="8.85546875" defaultRowHeight="15" x14ac:dyDescent="0.25"/>
  <cols>
    <col min="1" max="1" width="20.85546875" customWidth="1"/>
    <col min="2" max="2" width="8.7109375" customWidth="1"/>
    <col min="3" max="3" width="12.85546875" customWidth="1"/>
    <col min="4" max="12" width="7.42578125" hidden="1" customWidth="1"/>
    <col min="13" max="13" width="7.5703125" hidden="1" customWidth="1"/>
    <col min="14" max="25" width="10.42578125" customWidth="1"/>
  </cols>
  <sheetData>
    <row r="1" spans="1:34" x14ac:dyDescent="0.25">
      <c r="A1" s="11" t="s">
        <v>10</v>
      </c>
      <c r="O1" t="s">
        <v>647</v>
      </c>
    </row>
    <row r="2" spans="1:34" x14ac:dyDescent="0.25">
      <c r="A2" s="9" t="s">
        <v>438</v>
      </c>
    </row>
    <row r="3" spans="1:34" x14ac:dyDescent="0.25">
      <c r="A3" s="9" t="s">
        <v>1016</v>
      </c>
    </row>
    <row r="4" spans="1:34" x14ac:dyDescent="0.25">
      <c r="R4" s="40" t="s">
        <v>4</v>
      </c>
      <c r="S4" s="41"/>
      <c r="T4" s="40" t="s">
        <v>8</v>
      </c>
    </row>
    <row r="5" spans="1:34" x14ac:dyDescent="0.25">
      <c r="A5" s="10" t="s">
        <v>9</v>
      </c>
      <c r="B5" s="12" t="s">
        <v>64</v>
      </c>
      <c r="C5" s="12" t="s">
        <v>12</v>
      </c>
      <c r="R5" s="42" t="s">
        <v>2</v>
      </c>
      <c r="S5" s="42" t="s">
        <v>60</v>
      </c>
      <c r="T5" s="42" t="s">
        <v>7</v>
      </c>
    </row>
    <row r="6" spans="1:34" x14ac:dyDescent="0.25">
      <c r="B6" s="3"/>
      <c r="R6" s="3"/>
    </row>
    <row r="7" spans="1:34" x14ac:dyDescent="0.25">
      <c r="A7" s="213" t="s">
        <v>1038</v>
      </c>
      <c r="B7" s="212">
        <v>856</v>
      </c>
      <c r="C7" s="214"/>
      <c r="D7" s="293"/>
      <c r="E7" s="293"/>
      <c r="F7" s="293"/>
      <c r="G7" s="293"/>
      <c r="H7" s="293"/>
      <c r="I7" s="293"/>
      <c r="J7" s="293"/>
      <c r="K7" s="293"/>
      <c r="L7" s="293"/>
      <c r="M7" s="293"/>
      <c r="N7" s="293"/>
      <c r="O7" s="294"/>
      <c r="P7" s="6"/>
      <c r="Q7" s="6"/>
      <c r="R7" s="13">
        <f>+C14</f>
        <v>60187.03</v>
      </c>
      <c r="S7" s="13">
        <f>+-C48</f>
        <v>60187.029999999984</v>
      </c>
      <c r="T7" s="13">
        <f>+R7-S7</f>
        <v>0</v>
      </c>
    </row>
    <row r="8" spans="1:34" x14ac:dyDescent="0.25">
      <c r="A8" s="213"/>
      <c r="B8" s="3"/>
      <c r="D8" s="293"/>
      <c r="E8" s="293"/>
      <c r="F8" s="293"/>
      <c r="G8" s="293"/>
      <c r="H8" s="293"/>
      <c r="I8" s="293"/>
      <c r="J8" s="293"/>
      <c r="K8" s="293"/>
      <c r="L8" s="293"/>
      <c r="M8" s="293"/>
      <c r="N8" s="293"/>
      <c r="O8" s="294"/>
      <c r="P8" s="6"/>
      <c r="Q8" s="6"/>
    </row>
    <row r="9" spans="1:34" x14ac:dyDescent="0.25">
      <c r="A9" s="2"/>
      <c r="B9" s="3"/>
      <c r="D9" s="293"/>
      <c r="E9" s="293"/>
      <c r="F9" s="293"/>
      <c r="G9" s="293"/>
      <c r="H9" s="293"/>
      <c r="I9" s="293"/>
      <c r="J9" s="293"/>
      <c r="K9" s="293"/>
      <c r="L9" s="293"/>
      <c r="M9" s="293"/>
      <c r="N9" s="293"/>
      <c r="O9" s="294"/>
      <c r="P9" s="6"/>
      <c r="Q9" s="6"/>
    </row>
    <row r="10" spans="1:34" x14ac:dyDescent="0.25">
      <c r="B10" s="3"/>
    </row>
    <row r="11" spans="1:34" x14ac:dyDescent="0.25">
      <c r="A11" s="2" t="s">
        <v>66</v>
      </c>
      <c r="B11" s="212"/>
      <c r="C11" s="214"/>
    </row>
    <row r="12" spans="1:34" x14ac:dyDescent="0.25">
      <c r="B12" s="28"/>
      <c r="C12" s="2"/>
    </row>
    <row r="13" spans="1:34" x14ac:dyDescent="0.25">
      <c r="A13" s="9" t="s">
        <v>5</v>
      </c>
      <c r="C13" s="31" t="s">
        <v>3</v>
      </c>
      <c r="D13" s="32">
        <v>1994</v>
      </c>
      <c r="E13" s="32">
        <v>1995</v>
      </c>
      <c r="F13" s="32">
        <v>1996</v>
      </c>
      <c r="G13" s="32">
        <v>1997</v>
      </c>
      <c r="H13" s="32">
        <v>1998</v>
      </c>
      <c r="I13" s="32">
        <v>1999</v>
      </c>
      <c r="J13" s="32">
        <v>2000</v>
      </c>
      <c r="K13" s="32">
        <v>2001</v>
      </c>
      <c r="L13" s="32">
        <v>2002</v>
      </c>
      <c r="M13" s="32">
        <v>2003</v>
      </c>
      <c r="N13" s="32">
        <v>2004</v>
      </c>
      <c r="O13" s="32">
        <f>N13+1</f>
        <v>2005</v>
      </c>
      <c r="P13" s="32">
        <f t="shared" ref="P13:AH13" si="0">O13+1</f>
        <v>2006</v>
      </c>
      <c r="Q13" s="32">
        <f t="shared" si="0"/>
        <v>2007</v>
      </c>
      <c r="R13" s="32">
        <f t="shared" si="0"/>
        <v>2008</v>
      </c>
      <c r="S13" s="32">
        <f t="shared" si="0"/>
        <v>2009</v>
      </c>
      <c r="T13" s="32">
        <f t="shared" si="0"/>
        <v>2010</v>
      </c>
      <c r="U13" s="32">
        <f t="shared" si="0"/>
        <v>2011</v>
      </c>
      <c r="V13" s="32">
        <f t="shared" si="0"/>
        <v>2012</v>
      </c>
      <c r="W13" s="32">
        <f t="shared" si="0"/>
        <v>2013</v>
      </c>
      <c r="X13" s="32">
        <f t="shared" si="0"/>
        <v>2014</v>
      </c>
      <c r="Y13" s="32">
        <f t="shared" si="0"/>
        <v>2015</v>
      </c>
      <c r="Z13" s="32">
        <f t="shared" si="0"/>
        <v>2016</v>
      </c>
      <c r="AA13" s="32">
        <f t="shared" si="0"/>
        <v>2017</v>
      </c>
      <c r="AB13" s="32">
        <f t="shared" si="0"/>
        <v>2018</v>
      </c>
      <c r="AC13" s="32">
        <f t="shared" si="0"/>
        <v>2019</v>
      </c>
      <c r="AD13" s="32">
        <f t="shared" si="0"/>
        <v>2020</v>
      </c>
      <c r="AE13" s="32">
        <f t="shared" si="0"/>
        <v>2021</v>
      </c>
      <c r="AF13" s="32">
        <f t="shared" si="0"/>
        <v>2022</v>
      </c>
      <c r="AG13" s="32">
        <f t="shared" si="0"/>
        <v>2023</v>
      </c>
      <c r="AH13" s="32">
        <f t="shared" si="0"/>
        <v>2024</v>
      </c>
    </row>
    <row r="14" spans="1:34" x14ac:dyDescent="0.25">
      <c r="A14" s="9" t="s">
        <v>73</v>
      </c>
      <c r="C14" s="295">
        <f>SUM(D14:Y14)</f>
        <v>60187.03</v>
      </c>
      <c r="D14" s="233">
        <v>0</v>
      </c>
      <c r="E14" s="233">
        <v>0</v>
      </c>
      <c r="F14" s="233">
        <v>0</v>
      </c>
      <c r="G14" s="233">
        <v>0</v>
      </c>
      <c r="H14" s="233">
        <v>0</v>
      </c>
      <c r="I14" s="233">
        <v>0</v>
      </c>
      <c r="J14" s="233">
        <v>0</v>
      </c>
      <c r="K14" s="233">
        <v>0</v>
      </c>
      <c r="L14" s="233">
        <v>0</v>
      </c>
      <c r="M14" s="233">
        <v>0</v>
      </c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7">
        <v>60187.03</v>
      </c>
    </row>
    <row r="15" spans="1:34" x14ac:dyDescent="0.25">
      <c r="A15" s="34"/>
      <c r="B15" s="2"/>
      <c r="C15" s="2"/>
      <c r="S15" s="233"/>
      <c r="T15" s="233"/>
      <c r="U15" s="233"/>
      <c r="V15" s="233"/>
      <c r="W15" s="233"/>
      <c r="X15" s="233"/>
    </row>
    <row r="16" spans="1:34" x14ac:dyDescent="0.25">
      <c r="A16" s="9" t="s">
        <v>6</v>
      </c>
      <c r="B16" s="3">
        <v>1994</v>
      </c>
      <c r="C16" s="13">
        <f>-SUM(D16:Y16)</f>
        <v>0</v>
      </c>
      <c r="D16" s="297">
        <f>+D$14/7/2</f>
        <v>0</v>
      </c>
      <c r="E16" s="297"/>
      <c r="F16" s="297"/>
      <c r="G16" s="297"/>
      <c r="H16" s="297"/>
      <c r="I16" s="297"/>
      <c r="J16" s="297"/>
      <c r="K16" s="297"/>
      <c r="L16" s="297"/>
      <c r="M16" s="297"/>
      <c r="N16" s="297"/>
      <c r="O16" s="297"/>
      <c r="P16" s="297"/>
      <c r="Q16" s="297"/>
      <c r="R16" s="297"/>
      <c r="S16" s="233"/>
      <c r="T16" s="233"/>
      <c r="U16" s="233"/>
      <c r="V16" s="233"/>
      <c r="W16" s="233"/>
      <c r="X16" s="233"/>
      <c r="Y16" s="297"/>
      <c r="Z16" s="297"/>
    </row>
    <row r="17" spans="1:26" x14ac:dyDescent="0.25">
      <c r="B17" s="3">
        <f>B16+1</f>
        <v>1995</v>
      </c>
      <c r="C17" s="13">
        <f t="shared" ref="C17:C38" si="1">-SUM(D17:Y17)</f>
        <v>0</v>
      </c>
      <c r="D17" s="297">
        <f>+D$14/7</f>
        <v>0</v>
      </c>
      <c r="E17" s="297">
        <f>+E$14/7/2</f>
        <v>0</v>
      </c>
      <c r="F17" s="297"/>
      <c r="G17" s="297"/>
      <c r="H17" s="297"/>
      <c r="I17" s="297"/>
      <c r="J17" s="297"/>
      <c r="K17" s="297"/>
      <c r="L17" s="297"/>
      <c r="M17" s="297"/>
      <c r="N17" s="297"/>
      <c r="O17" s="297"/>
      <c r="P17" s="297"/>
      <c r="Q17" s="297"/>
      <c r="R17" s="297"/>
      <c r="S17" s="233"/>
      <c r="T17" s="233"/>
      <c r="U17" s="233"/>
      <c r="V17" s="233"/>
      <c r="W17" s="233"/>
      <c r="X17" s="233"/>
      <c r="Y17" s="297"/>
      <c r="Z17" s="297"/>
    </row>
    <row r="18" spans="1:26" x14ac:dyDescent="0.25">
      <c r="B18" s="3">
        <f t="shared" ref="B18:B46" si="2">B17+1</f>
        <v>1996</v>
      </c>
      <c r="C18" s="13">
        <f t="shared" si="1"/>
        <v>0</v>
      </c>
      <c r="D18" s="297">
        <f>+D17</f>
        <v>0</v>
      </c>
      <c r="E18" s="297">
        <f>+E$14/7</f>
        <v>0</v>
      </c>
      <c r="F18" s="297">
        <f>+F$14/7/2</f>
        <v>0</v>
      </c>
      <c r="G18" s="297"/>
      <c r="H18" s="297"/>
      <c r="I18" s="297"/>
      <c r="J18" s="297"/>
      <c r="K18" s="297"/>
      <c r="L18" s="297"/>
      <c r="M18" s="297"/>
      <c r="N18" s="297"/>
      <c r="O18" s="297"/>
      <c r="P18" s="297"/>
      <c r="Q18" s="297"/>
      <c r="R18" s="297"/>
      <c r="S18" s="233"/>
      <c r="T18" s="233"/>
      <c r="U18" s="233"/>
      <c r="V18" s="233"/>
      <c r="W18" s="233"/>
      <c r="X18" s="233"/>
      <c r="Y18" s="297"/>
      <c r="Z18" s="297"/>
    </row>
    <row r="19" spans="1:26" x14ac:dyDescent="0.25">
      <c r="B19" s="3">
        <f t="shared" si="2"/>
        <v>1997</v>
      </c>
      <c r="C19" s="13">
        <f t="shared" si="1"/>
        <v>0</v>
      </c>
      <c r="D19" s="297">
        <f>+D18</f>
        <v>0</v>
      </c>
      <c r="E19" s="297">
        <f>+E18</f>
        <v>0</v>
      </c>
      <c r="F19" s="297">
        <f>+F$14/7</f>
        <v>0</v>
      </c>
      <c r="G19" s="297">
        <f>+G$14/7/2</f>
        <v>0</v>
      </c>
      <c r="H19" s="297"/>
      <c r="I19" s="297"/>
      <c r="J19" s="297"/>
      <c r="K19" s="297"/>
      <c r="L19" s="297"/>
      <c r="M19" s="297"/>
      <c r="N19" s="297"/>
      <c r="O19" s="297"/>
      <c r="P19" s="297"/>
      <c r="Q19" s="297"/>
      <c r="R19" s="297"/>
      <c r="S19" s="233"/>
      <c r="T19" s="233"/>
      <c r="U19" s="233"/>
      <c r="V19" s="233"/>
      <c r="W19" s="233"/>
      <c r="X19" s="233"/>
      <c r="Y19" s="297"/>
      <c r="Z19" s="297"/>
    </row>
    <row r="20" spans="1:26" x14ac:dyDescent="0.25">
      <c r="B20" s="3">
        <f t="shared" si="2"/>
        <v>1998</v>
      </c>
      <c r="C20" s="13">
        <f t="shared" si="1"/>
        <v>0</v>
      </c>
      <c r="D20" s="297">
        <f>+D19</f>
        <v>0</v>
      </c>
      <c r="E20" s="297">
        <f>+E19</f>
        <v>0</v>
      </c>
      <c r="F20" s="297">
        <f>+F19</f>
        <v>0</v>
      </c>
      <c r="G20" s="297">
        <f>+G$14/7</f>
        <v>0</v>
      </c>
      <c r="H20" s="297">
        <f>+H$14/7/2</f>
        <v>0</v>
      </c>
      <c r="I20" s="297"/>
      <c r="J20" s="297"/>
      <c r="K20" s="297"/>
      <c r="L20" s="297"/>
      <c r="M20" s="297"/>
      <c r="N20" s="297"/>
      <c r="O20" s="297"/>
      <c r="P20" s="297"/>
      <c r="Q20" s="297"/>
      <c r="R20" s="297"/>
      <c r="S20" s="233"/>
      <c r="T20" s="233"/>
      <c r="U20" s="233"/>
      <c r="V20" s="233"/>
      <c r="W20" s="233"/>
      <c r="X20" s="233"/>
      <c r="Y20" s="297"/>
      <c r="Z20" s="297"/>
    </row>
    <row r="21" spans="1:26" x14ac:dyDescent="0.25">
      <c r="B21" s="3">
        <f t="shared" si="2"/>
        <v>1999</v>
      </c>
      <c r="C21" s="13">
        <f t="shared" si="1"/>
        <v>0</v>
      </c>
      <c r="D21" s="297">
        <f>+D20</f>
        <v>0</v>
      </c>
      <c r="E21" s="297">
        <f>+E20</f>
        <v>0</v>
      </c>
      <c r="F21" s="297">
        <f>+F20</f>
        <v>0</v>
      </c>
      <c r="G21" s="297">
        <f>+G20</f>
        <v>0</v>
      </c>
      <c r="H21" s="297">
        <f>+H$14/7</f>
        <v>0</v>
      </c>
      <c r="I21" s="297">
        <f>+I$14/7/2</f>
        <v>0</v>
      </c>
      <c r="J21" s="297"/>
      <c r="K21" s="297"/>
      <c r="L21" s="297"/>
      <c r="M21" s="297"/>
      <c r="N21" s="297"/>
      <c r="O21" s="297"/>
      <c r="P21" s="297"/>
      <c r="Q21" s="297"/>
      <c r="R21" s="297"/>
      <c r="S21" s="233"/>
      <c r="T21" s="233"/>
      <c r="U21" s="233"/>
      <c r="V21" s="233"/>
      <c r="W21" s="233"/>
      <c r="X21" s="233"/>
      <c r="Y21" s="297"/>
      <c r="Z21" s="297"/>
    </row>
    <row r="22" spans="1:26" x14ac:dyDescent="0.25">
      <c r="B22" s="3">
        <f t="shared" si="2"/>
        <v>2000</v>
      </c>
      <c r="C22" s="13">
        <f t="shared" si="1"/>
        <v>0</v>
      </c>
      <c r="D22" s="297">
        <f>+D21</f>
        <v>0</v>
      </c>
      <c r="E22" s="297">
        <f>+E21</f>
        <v>0</v>
      </c>
      <c r="F22" s="297">
        <f>+F21</f>
        <v>0</v>
      </c>
      <c r="G22" s="297">
        <f>+G21</f>
        <v>0</v>
      </c>
      <c r="H22" s="297">
        <f>+H21</f>
        <v>0</v>
      </c>
      <c r="I22" s="297">
        <f>+I$14/7</f>
        <v>0</v>
      </c>
      <c r="J22" s="297">
        <f>+J$14/7/2</f>
        <v>0</v>
      </c>
      <c r="K22" s="297"/>
      <c r="L22" s="297"/>
      <c r="M22" s="297"/>
      <c r="N22" s="297"/>
      <c r="O22" s="297"/>
      <c r="P22" s="297"/>
      <c r="Q22" s="297"/>
      <c r="R22" s="297"/>
      <c r="S22" s="233"/>
      <c r="T22" s="233"/>
      <c r="U22" s="233"/>
      <c r="V22" s="233"/>
      <c r="W22" s="233"/>
      <c r="X22" s="233"/>
      <c r="Y22" s="297"/>
      <c r="Z22" s="297"/>
    </row>
    <row r="23" spans="1:26" x14ac:dyDescent="0.25">
      <c r="B23" s="3">
        <f t="shared" si="2"/>
        <v>2001</v>
      </c>
      <c r="C23" s="13">
        <f t="shared" si="1"/>
        <v>0</v>
      </c>
      <c r="D23" s="297">
        <f>+D$14/7/2</f>
        <v>0</v>
      </c>
      <c r="E23" s="297">
        <f>+E22</f>
        <v>0</v>
      </c>
      <c r="F23" s="297">
        <f>+F22</f>
        <v>0</v>
      </c>
      <c r="G23" s="297">
        <f>+G22</f>
        <v>0</v>
      </c>
      <c r="H23" s="297">
        <f>+H22</f>
        <v>0</v>
      </c>
      <c r="I23" s="297">
        <f>+I22</f>
        <v>0</v>
      </c>
      <c r="J23" s="297">
        <f>+J$14/7</f>
        <v>0</v>
      </c>
      <c r="K23" s="297">
        <f>+K$14/7/2</f>
        <v>0</v>
      </c>
      <c r="L23" s="297"/>
      <c r="M23" s="297"/>
      <c r="N23" s="297"/>
      <c r="O23" s="297"/>
      <c r="P23" s="297"/>
      <c r="Q23" s="297"/>
      <c r="R23" s="297"/>
      <c r="S23" s="233"/>
      <c r="T23" s="233"/>
      <c r="U23" s="233"/>
      <c r="V23" s="233"/>
      <c r="W23" s="233"/>
      <c r="X23" s="233"/>
      <c r="Y23" s="297"/>
      <c r="Z23" s="297"/>
    </row>
    <row r="24" spans="1:26" x14ac:dyDescent="0.25">
      <c r="B24" s="3">
        <f t="shared" si="2"/>
        <v>2002</v>
      </c>
      <c r="C24" s="13">
        <f t="shared" si="1"/>
        <v>0</v>
      </c>
      <c r="D24" s="297"/>
      <c r="E24" s="297">
        <f>+E$14/7/2</f>
        <v>0</v>
      </c>
      <c r="F24" s="297">
        <f>+F23</f>
        <v>0</v>
      </c>
      <c r="G24" s="297">
        <f>+G23</f>
        <v>0</v>
      </c>
      <c r="H24" s="297">
        <f>+H23</f>
        <v>0</v>
      </c>
      <c r="I24" s="297">
        <f>+I23</f>
        <v>0</v>
      </c>
      <c r="J24" s="297">
        <f>+J23</f>
        <v>0</v>
      </c>
      <c r="K24" s="297">
        <f>+K$14/7</f>
        <v>0</v>
      </c>
      <c r="L24" s="297">
        <f>+L$14/7/2</f>
        <v>0</v>
      </c>
      <c r="M24" s="297"/>
      <c r="N24" s="297"/>
      <c r="O24" s="297"/>
      <c r="P24" s="297"/>
      <c r="Q24" s="297"/>
      <c r="R24" s="297"/>
      <c r="S24" s="233"/>
      <c r="T24" s="233"/>
      <c r="U24" s="233"/>
      <c r="V24" s="233"/>
      <c r="W24" s="233"/>
      <c r="X24" s="233"/>
      <c r="Y24" s="297"/>
      <c r="Z24" s="297"/>
    </row>
    <row r="25" spans="1:26" x14ac:dyDescent="0.25">
      <c r="B25" s="3">
        <f t="shared" si="2"/>
        <v>2003</v>
      </c>
      <c r="C25" s="13">
        <f t="shared" si="1"/>
        <v>0</v>
      </c>
      <c r="D25" s="297"/>
      <c r="E25" s="297"/>
      <c r="F25" s="297">
        <f>+F$14/7/2</f>
        <v>0</v>
      </c>
      <c r="G25" s="297">
        <f>+G24</f>
        <v>0</v>
      </c>
      <c r="H25" s="297">
        <f>+H24</f>
        <v>0</v>
      </c>
      <c r="I25" s="297">
        <f>+I24</f>
        <v>0</v>
      </c>
      <c r="J25" s="297">
        <f>+J24</f>
        <v>0</v>
      </c>
      <c r="K25" s="297">
        <f>+K24</f>
        <v>0</v>
      </c>
      <c r="L25" s="297">
        <f>+L$14/7</f>
        <v>0</v>
      </c>
      <c r="M25" s="297">
        <f>+M$14/7/2</f>
        <v>0</v>
      </c>
      <c r="N25" s="297"/>
      <c r="O25" s="297"/>
      <c r="P25" s="297"/>
      <c r="Q25" s="297"/>
      <c r="R25" s="297"/>
      <c r="S25" s="233"/>
      <c r="T25" s="233"/>
      <c r="U25" s="233"/>
      <c r="V25" s="233"/>
      <c r="W25" s="233"/>
      <c r="X25" s="233"/>
      <c r="Y25" s="297"/>
      <c r="Z25" s="297"/>
    </row>
    <row r="26" spans="1:26" x14ac:dyDescent="0.25">
      <c r="B26" s="3">
        <f t="shared" si="2"/>
        <v>2004</v>
      </c>
      <c r="C26" s="13">
        <f t="shared" si="1"/>
        <v>0</v>
      </c>
      <c r="D26" s="297"/>
      <c r="E26" s="297"/>
      <c r="F26" s="297"/>
      <c r="G26" s="297">
        <f>+G$14/7/2</f>
        <v>0</v>
      </c>
      <c r="H26" s="297">
        <f>+H25</f>
        <v>0</v>
      </c>
      <c r="I26" s="297">
        <f>+I25</f>
        <v>0</v>
      </c>
      <c r="J26" s="297">
        <f>+J25</f>
        <v>0</v>
      </c>
      <c r="K26" s="297">
        <f>+K25</f>
        <v>0</v>
      </c>
      <c r="L26" s="297">
        <f>+L25</f>
        <v>0</v>
      </c>
      <c r="M26" s="297">
        <f>+M$14/7</f>
        <v>0</v>
      </c>
      <c r="N26" s="7">
        <f>+N$14/7/2</f>
        <v>0</v>
      </c>
      <c r="O26" s="7"/>
      <c r="P26" s="7"/>
      <c r="Q26" s="7"/>
      <c r="R26" s="7"/>
      <c r="S26" s="43"/>
      <c r="T26" s="43"/>
      <c r="U26" s="43"/>
      <c r="V26" s="43"/>
      <c r="W26" s="43"/>
      <c r="X26" s="43"/>
      <c r="Y26" s="7"/>
      <c r="Z26" s="297"/>
    </row>
    <row r="27" spans="1:26" x14ac:dyDescent="0.25">
      <c r="B27" s="3">
        <f t="shared" si="2"/>
        <v>2005</v>
      </c>
      <c r="C27" s="13">
        <f t="shared" si="1"/>
        <v>0</v>
      </c>
      <c r="D27" s="297"/>
      <c r="E27" s="297"/>
      <c r="F27" s="297"/>
      <c r="G27" s="297"/>
      <c r="H27" s="297">
        <f>+H$14/7/2</f>
        <v>0</v>
      </c>
      <c r="I27" s="297">
        <f>+I26</f>
        <v>0</v>
      </c>
      <c r="J27" s="297">
        <f>+J26</f>
        <v>0</v>
      </c>
      <c r="K27" s="297">
        <f>+K26</f>
        <v>0</v>
      </c>
      <c r="L27" s="297">
        <f>+L26</f>
        <v>0</v>
      </c>
      <c r="M27" s="297">
        <f>+M26</f>
        <v>0</v>
      </c>
      <c r="N27" s="7">
        <f>+N$14/7</f>
        <v>0</v>
      </c>
      <c r="O27" s="7">
        <f>+O$14/7/2</f>
        <v>0</v>
      </c>
      <c r="P27" s="7"/>
      <c r="Q27" s="7"/>
      <c r="R27" s="7"/>
      <c r="S27" s="43"/>
      <c r="T27" s="43"/>
      <c r="U27" s="43"/>
      <c r="V27" s="43"/>
      <c r="W27" s="43"/>
      <c r="X27" s="43"/>
      <c r="Y27" s="7"/>
      <c r="Z27" s="297"/>
    </row>
    <row r="28" spans="1:26" x14ac:dyDescent="0.25">
      <c r="B28" s="3">
        <f t="shared" si="2"/>
        <v>2006</v>
      </c>
      <c r="C28" s="13">
        <f t="shared" si="1"/>
        <v>0</v>
      </c>
      <c r="D28" s="297"/>
      <c r="E28" s="297"/>
      <c r="F28" s="297"/>
      <c r="G28" s="297"/>
      <c r="H28" s="297"/>
      <c r="I28" s="297">
        <f>+I$14/7/2</f>
        <v>0</v>
      </c>
      <c r="J28" s="297">
        <f>+J27</f>
        <v>0</v>
      </c>
      <c r="K28" s="297">
        <f>+K27</f>
        <v>0</v>
      </c>
      <c r="L28" s="297">
        <f>+L27</f>
        <v>0</v>
      </c>
      <c r="M28" s="297">
        <f>+M27</f>
        <v>0</v>
      </c>
      <c r="N28" s="7">
        <f>+N27</f>
        <v>0</v>
      </c>
      <c r="O28" s="7">
        <f>+O$14/7</f>
        <v>0</v>
      </c>
      <c r="P28" s="7">
        <f>+P$14/7/2</f>
        <v>0</v>
      </c>
      <c r="Q28" s="7"/>
      <c r="R28" s="7"/>
      <c r="S28" s="43"/>
      <c r="T28" s="43"/>
      <c r="U28" s="43"/>
      <c r="V28" s="43"/>
      <c r="W28" s="43"/>
      <c r="X28" s="43"/>
      <c r="Y28" s="7"/>
      <c r="Z28" s="297"/>
    </row>
    <row r="29" spans="1:26" x14ac:dyDescent="0.25">
      <c r="B29" s="3">
        <f t="shared" si="2"/>
        <v>2007</v>
      </c>
      <c r="C29" s="13">
        <f t="shared" si="1"/>
        <v>0</v>
      </c>
      <c r="D29" s="297"/>
      <c r="E29" s="297"/>
      <c r="F29" s="297"/>
      <c r="G29" s="297"/>
      <c r="H29" s="297"/>
      <c r="I29" s="297"/>
      <c r="J29" s="297">
        <f>+J$14/7/2</f>
        <v>0</v>
      </c>
      <c r="K29" s="297">
        <f>+K28</f>
        <v>0</v>
      </c>
      <c r="L29" s="297">
        <f>+L28</f>
        <v>0</v>
      </c>
      <c r="M29" s="297">
        <f>+M28</f>
        <v>0</v>
      </c>
      <c r="N29" s="7">
        <f>+N28</f>
        <v>0</v>
      </c>
      <c r="O29" s="7">
        <f>+O28</f>
        <v>0</v>
      </c>
      <c r="P29" s="7">
        <f>+P$14/7</f>
        <v>0</v>
      </c>
      <c r="Q29" s="7">
        <f>+Q$14/7/2</f>
        <v>0</v>
      </c>
      <c r="R29" s="7"/>
      <c r="S29" s="43"/>
      <c r="T29" s="43"/>
      <c r="U29" s="43"/>
      <c r="V29" s="43"/>
      <c r="W29" s="43"/>
      <c r="X29" s="43"/>
      <c r="Y29" s="7"/>
      <c r="Z29" s="297"/>
    </row>
    <row r="30" spans="1:26" x14ac:dyDescent="0.25">
      <c r="B30" s="3">
        <f t="shared" si="2"/>
        <v>2008</v>
      </c>
      <c r="C30" s="13">
        <f t="shared" si="1"/>
        <v>0</v>
      </c>
      <c r="D30" s="297"/>
      <c r="E30" s="297"/>
      <c r="F30" s="297"/>
      <c r="G30" s="297"/>
      <c r="H30" s="297"/>
      <c r="I30" s="297"/>
      <c r="J30" s="297"/>
      <c r="K30" s="297">
        <f>+K$14/7/2</f>
        <v>0</v>
      </c>
      <c r="L30" s="297">
        <f>+L29</f>
        <v>0</v>
      </c>
      <c r="M30" s="297">
        <f>+M29</f>
        <v>0</v>
      </c>
      <c r="N30" s="7">
        <f>+N29</f>
        <v>0</v>
      </c>
      <c r="O30" s="7">
        <f>+O29</f>
        <v>0</v>
      </c>
      <c r="P30" s="7">
        <f>+P29</f>
        <v>0</v>
      </c>
      <c r="Q30" s="7">
        <f>+Q$14/7</f>
        <v>0</v>
      </c>
      <c r="R30" s="7">
        <f>+R$14/7/2</f>
        <v>0</v>
      </c>
      <c r="S30" s="43"/>
      <c r="T30" s="43"/>
      <c r="U30" s="43"/>
      <c r="V30" s="43"/>
      <c r="W30" s="43"/>
      <c r="X30" s="43"/>
      <c r="Y30" s="7"/>
      <c r="Z30" s="297"/>
    </row>
    <row r="31" spans="1:26" x14ac:dyDescent="0.25">
      <c r="B31" s="3">
        <f t="shared" si="2"/>
        <v>2009</v>
      </c>
      <c r="C31" s="13">
        <f t="shared" si="1"/>
        <v>0</v>
      </c>
      <c r="D31" s="297"/>
      <c r="E31" s="297"/>
      <c r="F31" s="297"/>
      <c r="G31" s="297"/>
      <c r="H31" s="297"/>
      <c r="I31" s="297"/>
      <c r="J31" s="297"/>
      <c r="K31" s="297"/>
      <c r="L31" s="297">
        <f>+L$14/7/2</f>
        <v>0</v>
      </c>
      <c r="M31" s="297">
        <f>+M30</f>
        <v>0</v>
      </c>
      <c r="N31" s="7">
        <f>+N30</f>
        <v>0</v>
      </c>
      <c r="O31" s="7">
        <f>+O30</f>
        <v>0</v>
      </c>
      <c r="P31" s="7">
        <f>+P30</f>
        <v>0</v>
      </c>
      <c r="Q31" s="7">
        <f>+Q30</f>
        <v>0</v>
      </c>
      <c r="R31" s="7">
        <f>+R$14/7</f>
        <v>0</v>
      </c>
      <c r="S31" s="43">
        <f>+S$14/7/2</f>
        <v>0</v>
      </c>
      <c r="T31" s="43"/>
      <c r="U31" s="43"/>
      <c r="V31" s="43"/>
      <c r="W31" s="43"/>
      <c r="X31" s="43"/>
      <c r="Y31" s="7"/>
      <c r="Z31" s="297"/>
    </row>
    <row r="32" spans="1:26" x14ac:dyDescent="0.25">
      <c r="A32" s="38"/>
      <c r="B32" s="3">
        <f t="shared" si="2"/>
        <v>2010</v>
      </c>
      <c r="C32" s="13">
        <f t="shared" si="1"/>
        <v>0</v>
      </c>
      <c r="D32" s="297"/>
      <c r="E32" s="297"/>
      <c r="F32" s="297"/>
      <c r="G32" s="297"/>
      <c r="H32" s="297"/>
      <c r="I32" s="297"/>
      <c r="J32" s="297"/>
      <c r="K32" s="297"/>
      <c r="L32" s="297"/>
      <c r="M32" s="297">
        <f>+M$14/7/2</f>
        <v>0</v>
      </c>
      <c r="N32" s="7">
        <f>+N31</f>
        <v>0</v>
      </c>
      <c r="O32" s="7">
        <f>+O31</f>
        <v>0</v>
      </c>
      <c r="P32" s="7">
        <f>+P31</f>
        <v>0</v>
      </c>
      <c r="Q32" s="7">
        <f>+Q31</f>
        <v>0</v>
      </c>
      <c r="R32" s="7">
        <f>+R31</f>
        <v>0</v>
      </c>
      <c r="S32" s="43">
        <f>+S$14/7</f>
        <v>0</v>
      </c>
      <c r="T32" s="43">
        <f>+T$14/7/2</f>
        <v>0</v>
      </c>
      <c r="U32" s="43"/>
      <c r="V32" s="43"/>
      <c r="W32" s="43"/>
      <c r="X32" s="43"/>
      <c r="Y32" s="7"/>
      <c r="Z32" s="297"/>
    </row>
    <row r="33" spans="1:34" x14ac:dyDescent="0.25">
      <c r="A33" s="38"/>
      <c r="B33" s="3">
        <f t="shared" si="2"/>
        <v>2011</v>
      </c>
      <c r="C33" s="13">
        <f t="shared" si="1"/>
        <v>0</v>
      </c>
      <c r="D33" s="297"/>
      <c r="E33" s="297"/>
      <c r="F33" s="297"/>
      <c r="G33" s="297"/>
      <c r="H33" s="297"/>
      <c r="I33" s="297"/>
      <c r="J33" s="297"/>
      <c r="K33" s="297"/>
      <c r="L33" s="297"/>
      <c r="M33" s="297"/>
      <c r="N33" s="7">
        <f>+N$14/7/2</f>
        <v>0</v>
      </c>
      <c r="O33" s="7">
        <f>+O32</f>
        <v>0</v>
      </c>
      <c r="P33" s="7">
        <f>+P32</f>
        <v>0</v>
      </c>
      <c r="Q33" s="7">
        <f>+Q32</f>
        <v>0</v>
      </c>
      <c r="R33" s="7">
        <f>+R32</f>
        <v>0</v>
      </c>
      <c r="S33" s="43">
        <f>+S32</f>
        <v>0</v>
      </c>
      <c r="T33" s="43">
        <f>+T$14/7</f>
        <v>0</v>
      </c>
      <c r="U33" s="43">
        <f>+U$14/7/2</f>
        <v>0</v>
      </c>
      <c r="V33" s="43"/>
      <c r="W33" s="43"/>
      <c r="X33" s="43"/>
      <c r="Y33" s="7"/>
      <c r="Z33" s="297"/>
    </row>
    <row r="34" spans="1:34" x14ac:dyDescent="0.25">
      <c r="A34" s="38"/>
      <c r="B34" s="3">
        <f t="shared" si="2"/>
        <v>2012</v>
      </c>
      <c r="C34" s="13">
        <f t="shared" si="1"/>
        <v>0</v>
      </c>
      <c r="D34" s="297"/>
      <c r="E34" s="297"/>
      <c r="F34" s="297"/>
      <c r="G34" s="297"/>
      <c r="H34" s="297"/>
      <c r="I34" s="297"/>
      <c r="J34" s="297"/>
      <c r="K34" s="297"/>
      <c r="L34" s="297"/>
      <c r="M34" s="297"/>
      <c r="N34" s="7"/>
      <c r="O34" s="7">
        <f>+O$14/7/2</f>
        <v>0</v>
      </c>
      <c r="P34" s="7">
        <f>+P33</f>
        <v>0</v>
      </c>
      <c r="Q34" s="7">
        <f>+Q33</f>
        <v>0</v>
      </c>
      <c r="R34" s="7">
        <f>+R33</f>
        <v>0</v>
      </c>
      <c r="S34" s="43">
        <f>+S33</f>
        <v>0</v>
      </c>
      <c r="T34" s="43">
        <f>+T$14/7</f>
        <v>0</v>
      </c>
      <c r="U34" s="43">
        <f>+U$14/7</f>
        <v>0</v>
      </c>
      <c r="V34" s="43">
        <f>+V$14/7/2</f>
        <v>0</v>
      </c>
      <c r="W34" s="43"/>
      <c r="X34" s="43"/>
      <c r="Y34" s="7"/>
      <c r="Z34" s="297"/>
    </row>
    <row r="35" spans="1:34" x14ac:dyDescent="0.25">
      <c r="A35" s="38"/>
      <c r="B35" s="3">
        <f t="shared" si="2"/>
        <v>2013</v>
      </c>
      <c r="C35" s="13">
        <f t="shared" si="1"/>
        <v>0</v>
      </c>
      <c r="D35" s="297"/>
      <c r="E35" s="297"/>
      <c r="F35" s="297"/>
      <c r="G35" s="297"/>
      <c r="H35" s="297"/>
      <c r="I35" s="297"/>
      <c r="J35" s="297"/>
      <c r="K35" s="297"/>
      <c r="L35" s="297"/>
      <c r="M35" s="297"/>
      <c r="N35" s="7"/>
      <c r="O35" s="7"/>
      <c r="P35" s="7">
        <f>P14/7/2</f>
        <v>0</v>
      </c>
      <c r="Q35" s="7">
        <f>Q14</f>
        <v>0</v>
      </c>
      <c r="R35" s="7">
        <f t="shared" ref="R35:U36" si="3">R34</f>
        <v>0</v>
      </c>
      <c r="S35" s="43">
        <f t="shared" si="3"/>
        <v>0</v>
      </c>
      <c r="T35" s="43">
        <f t="shared" si="3"/>
        <v>0</v>
      </c>
      <c r="U35" s="43">
        <f t="shared" si="3"/>
        <v>0</v>
      </c>
      <c r="V35" s="43">
        <f>V14/7</f>
        <v>0</v>
      </c>
      <c r="W35" s="43">
        <f>W14/7/2</f>
        <v>0</v>
      </c>
      <c r="X35" s="43"/>
      <c r="Y35" s="7"/>
      <c r="Z35" s="297"/>
    </row>
    <row r="36" spans="1:34" x14ac:dyDescent="0.25">
      <c r="A36" s="38"/>
      <c r="B36" s="3">
        <f t="shared" si="2"/>
        <v>2014</v>
      </c>
      <c r="C36" s="13">
        <f t="shared" si="1"/>
        <v>0</v>
      </c>
      <c r="D36" s="297"/>
      <c r="E36" s="297"/>
      <c r="F36" s="297"/>
      <c r="G36" s="297"/>
      <c r="H36" s="297"/>
      <c r="I36" s="297"/>
      <c r="J36" s="297"/>
      <c r="K36" s="297"/>
      <c r="L36" s="297"/>
      <c r="M36" s="297"/>
      <c r="N36" s="7"/>
      <c r="O36" s="7"/>
      <c r="P36" s="7"/>
      <c r="Q36" s="7">
        <f>Q14/7/2</f>
        <v>0</v>
      </c>
      <c r="R36" s="7">
        <f t="shared" si="3"/>
        <v>0</v>
      </c>
      <c r="S36" s="43">
        <f t="shared" si="3"/>
        <v>0</v>
      </c>
      <c r="T36" s="43">
        <f t="shared" si="3"/>
        <v>0</v>
      </c>
      <c r="U36" s="43">
        <f t="shared" si="3"/>
        <v>0</v>
      </c>
      <c r="V36" s="43">
        <f>V35</f>
        <v>0</v>
      </c>
      <c r="W36" s="43">
        <f>W14/7</f>
        <v>0</v>
      </c>
      <c r="X36" s="43">
        <f>X14/7/2</f>
        <v>0</v>
      </c>
      <c r="Y36" s="7"/>
      <c r="Z36" s="297"/>
    </row>
    <row r="37" spans="1:34" x14ac:dyDescent="0.25">
      <c r="A37" s="38"/>
      <c r="B37" s="3">
        <f t="shared" si="2"/>
        <v>2015</v>
      </c>
      <c r="C37" s="13">
        <f t="shared" si="1"/>
        <v>-4299.0735714285711</v>
      </c>
      <c r="D37" s="297"/>
      <c r="E37" s="297"/>
      <c r="F37" s="297"/>
      <c r="G37" s="297"/>
      <c r="H37" s="297"/>
      <c r="I37" s="297"/>
      <c r="J37" s="297"/>
      <c r="K37" s="297"/>
      <c r="L37" s="297"/>
      <c r="M37" s="297"/>
      <c r="N37" s="7"/>
      <c r="O37" s="7"/>
      <c r="P37" s="7"/>
      <c r="Q37" s="7"/>
      <c r="R37" s="7">
        <f>R14/7/2</f>
        <v>0</v>
      </c>
      <c r="S37" s="43">
        <f>S36</f>
        <v>0</v>
      </c>
      <c r="T37" s="43">
        <f>T36</f>
        <v>0</v>
      </c>
      <c r="U37" s="43">
        <f>U36</f>
        <v>0</v>
      </c>
      <c r="V37" s="43">
        <f>V36</f>
        <v>0</v>
      </c>
      <c r="W37" s="43">
        <f>W36</f>
        <v>0</v>
      </c>
      <c r="X37" s="43">
        <f>X14/7</f>
        <v>0</v>
      </c>
      <c r="Y37" s="7">
        <f>$Y$14/7/2</f>
        <v>4299.0735714285711</v>
      </c>
      <c r="Z37" s="297"/>
    </row>
    <row r="38" spans="1:34" x14ac:dyDescent="0.25">
      <c r="A38" s="38"/>
      <c r="B38" s="3">
        <f t="shared" si="2"/>
        <v>2016</v>
      </c>
      <c r="C38" s="13">
        <f t="shared" si="1"/>
        <v>-8598.1471428571422</v>
      </c>
      <c r="D38" s="297"/>
      <c r="E38" s="297"/>
      <c r="F38" s="297"/>
      <c r="G38" s="297"/>
      <c r="H38" s="297"/>
      <c r="I38" s="297"/>
      <c r="J38" s="297"/>
      <c r="K38" s="297"/>
      <c r="L38" s="297"/>
      <c r="M38" s="297"/>
      <c r="N38" s="7"/>
      <c r="O38" s="7"/>
      <c r="P38" s="7"/>
      <c r="Q38" s="7"/>
      <c r="R38" s="7"/>
      <c r="S38" s="43"/>
      <c r="T38" s="43"/>
      <c r="U38" s="43"/>
      <c r="V38" s="43"/>
      <c r="W38" s="43"/>
      <c r="X38" s="43"/>
      <c r="Y38" s="7">
        <f>$Y$14/7</f>
        <v>8598.1471428571422</v>
      </c>
      <c r="Z38" s="297"/>
    </row>
    <row r="39" spans="1:34" x14ac:dyDescent="0.25">
      <c r="A39" s="38"/>
      <c r="B39" s="3">
        <f t="shared" si="2"/>
        <v>2017</v>
      </c>
      <c r="C39" s="13">
        <f>-SUM(D39:AA39)</f>
        <v>-8598.1471428571422</v>
      </c>
      <c r="D39" s="297"/>
      <c r="E39" s="297"/>
      <c r="F39" s="297"/>
      <c r="G39" s="297"/>
      <c r="H39" s="297"/>
      <c r="I39" s="297"/>
      <c r="J39" s="297"/>
      <c r="K39" s="297"/>
      <c r="L39" s="297"/>
      <c r="M39" s="297"/>
      <c r="N39" s="7"/>
      <c r="O39" s="7"/>
      <c r="P39" s="7"/>
      <c r="Q39" s="7"/>
      <c r="R39" s="7"/>
      <c r="S39" s="43"/>
      <c r="T39" s="43"/>
      <c r="U39" s="43"/>
      <c r="V39" s="43"/>
      <c r="W39" s="43"/>
      <c r="X39" s="43"/>
      <c r="Y39" s="7">
        <f>$Y$14/7</f>
        <v>8598.1471428571422</v>
      </c>
      <c r="Z39" s="297"/>
    </row>
    <row r="40" spans="1:34" x14ac:dyDescent="0.25">
      <c r="A40" s="38"/>
      <c r="B40" s="3">
        <f t="shared" si="2"/>
        <v>2018</v>
      </c>
      <c r="C40" s="13">
        <f>-SUM(D40:AB40)</f>
        <v>-8598.1471428571422</v>
      </c>
      <c r="D40" s="297"/>
      <c r="E40" s="297"/>
      <c r="F40" s="297"/>
      <c r="G40" s="297"/>
      <c r="H40" s="297"/>
      <c r="I40" s="297"/>
      <c r="J40" s="297"/>
      <c r="K40" s="297"/>
      <c r="L40" s="297"/>
      <c r="M40" s="297"/>
      <c r="N40" s="7"/>
      <c r="O40" s="7"/>
      <c r="P40" s="7"/>
      <c r="Q40" s="7"/>
      <c r="R40" s="7"/>
      <c r="S40" s="43"/>
      <c r="T40" s="43"/>
      <c r="U40" s="43"/>
      <c r="V40" s="43"/>
      <c r="W40" s="43"/>
      <c r="X40" s="43"/>
      <c r="Y40" s="7">
        <f>$Y$14/7</f>
        <v>8598.1471428571422</v>
      </c>
      <c r="Z40" s="297"/>
    </row>
    <row r="41" spans="1:34" x14ac:dyDescent="0.25">
      <c r="A41" s="38"/>
      <c r="B41" s="3">
        <f t="shared" si="2"/>
        <v>2019</v>
      </c>
      <c r="C41" s="13">
        <f>-SUM(D41:AC41)</f>
        <v>-8598.1471428571422</v>
      </c>
      <c r="D41" s="297"/>
      <c r="E41" s="297"/>
      <c r="F41" s="297"/>
      <c r="G41" s="297"/>
      <c r="H41" s="297"/>
      <c r="I41" s="297"/>
      <c r="J41" s="297"/>
      <c r="K41" s="297"/>
      <c r="L41" s="297"/>
      <c r="M41" s="297"/>
      <c r="N41" s="7"/>
      <c r="O41" s="7"/>
      <c r="P41" s="7"/>
      <c r="Q41" s="7"/>
      <c r="R41" s="7"/>
      <c r="S41" s="43"/>
      <c r="T41" s="43"/>
      <c r="U41" s="43"/>
      <c r="V41" s="43"/>
      <c r="W41" s="43"/>
      <c r="X41" s="43"/>
      <c r="Y41" s="7">
        <f>$Y$14/7</f>
        <v>8598.1471428571422</v>
      </c>
      <c r="Z41" s="297"/>
    </row>
    <row r="42" spans="1:34" x14ac:dyDescent="0.25">
      <c r="A42" s="38"/>
      <c r="B42" s="3">
        <f t="shared" si="2"/>
        <v>2020</v>
      </c>
      <c r="C42" s="13">
        <f>-SUM(D42:AD42)</f>
        <v>-8598.1471428571422</v>
      </c>
      <c r="D42" s="297"/>
      <c r="E42" s="297"/>
      <c r="F42" s="297"/>
      <c r="G42" s="297"/>
      <c r="H42" s="297"/>
      <c r="I42" s="297"/>
      <c r="J42" s="297"/>
      <c r="K42" s="297"/>
      <c r="L42" s="297"/>
      <c r="M42" s="297"/>
      <c r="N42" s="7"/>
      <c r="O42" s="7"/>
      <c r="P42" s="7"/>
      <c r="Q42" s="7"/>
      <c r="R42" s="7"/>
      <c r="S42" s="43"/>
      <c r="T42" s="43"/>
      <c r="U42" s="43"/>
      <c r="V42" s="43"/>
      <c r="W42" s="43"/>
      <c r="X42" s="43"/>
      <c r="Y42" s="7">
        <f t="shared" ref="Y42:Y43" si="4">$Y$14/7</f>
        <v>8598.1471428571422</v>
      </c>
      <c r="Z42" s="297"/>
    </row>
    <row r="43" spans="1:34" x14ac:dyDescent="0.25">
      <c r="A43" s="38"/>
      <c r="B43" s="3">
        <f t="shared" si="2"/>
        <v>2021</v>
      </c>
      <c r="C43" s="13">
        <f>-SUM(D43:AE43)</f>
        <v>-8598.1471428571422</v>
      </c>
      <c r="D43" s="297"/>
      <c r="E43" s="297"/>
      <c r="F43" s="297"/>
      <c r="G43" s="297"/>
      <c r="H43" s="297"/>
      <c r="I43" s="297"/>
      <c r="J43" s="297"/>
      <c r="K43" s="297"/>
      <c r="L43" s="297"/>
      <c r="M43" s="297"/>
      <c r="N43" s="7"/>
      <c r="O43" s="7"/>
      <c r="P43" s="7"/>
      <c r="Q43" s="7"/>
      <c r="R43" s="7"/>
      <c r="S43" s="43"/>
      <c r="T43" s="43"/>
      <c r="U43" s="43"/>
      <c r="V43" s="43"/>
      <c r="W43" s="43"/>
      <c r="X43" s="43"/>
      <c r="Y43" s="7">
        <f t="shared" si="4"/>
        <v>8598.1471428571422</v>
      </c>
      <c r="Z43" s="297"/>
    </row>
    <row r="44" spans="1:34" x14ac:dyDescent="0.25">
      <c r="A44" s="38"/>
      <c r="B44" s="3">
        <f t="shared" si="2"/>
        <v>2022</v>
      </c>
      <c r="C44" s="13"/>
      <c r="D44" s="297"/>
      <c r="E44" s="297"/>
      <c r="F44" s="297"/>
      <c r="G44" s="297"/>
      <c r="H44" s="297"/>
      <c r="I44" s="297"/>
      <c r="J44" s="297"/>
      <c r="K44" s="297"/>
      <c r="L44" s="297"/>
      <c r="M44" s="297"/>
      <c r="N44" s="7"/>
      <c r="O44" s="7"/>
      <c r="P44" s="7"/>
      <c r="Q44" s="7"/>
      <c r="R44" s="7"/>
      <c r="S44" s="43"/>
      <c r="T44" s="43"/>
      <c r="U44" s="43"/>
      <c r="V44" s="43"/>
      <c r="W44" s="43"/>
      <c r="X44" s="43"/>
      <c r="Y44" s="7"/>
      <c r="Z44" s="297"/>
    </row>
    <row r="45" spans="1:34" x14ac:dyDescent="0.25">
      <c r="A45" s="38"/>
      <c r="B45" s="3">
        <f t="shared" si="2"/>
        <v>2023</v>
      </c>
      <c r="C45" s="13"/>
      <c r="D45" s="297"/>
      <c r="E45" s="297"/>
      <c r="F45" s="297"/>
      <c r="G45" s="297"/>
      <c r="H45" s="297"/>
      <c r="I45" s="297"/>
      <c r="J45" s="297"/>
      <c r="K45" s="297"/>
      <c r="L45" s="297"/>
      <c r="M45" s="297"/>
      <c r="N45" s="7"/>
      <c r="O45" s="7"/>
      <c r="P45" s="7"/>
      <c r="Q45" s="7"/>
      <c r="R45" s="7"/>
      <c r="S45" s="43"/>
      <c r="T45" s="43"/>
      <c r="U45" s="43"/>
      <c r="V45" s="43"/>
      <c r="W45" s="43"/>
      <c r="X45" s="43"/>
      <c r="Y45" s="7"/>
      <c r="Z45" s="297"/>
    </row>
    <row r="46" spans="1:34" x14ac:dyDescent="0.25">
      <c r="A46" s="38"/>
      <c r="B46" s="3">
        <f t="shared" si="2"/>
        <v>2024</v>
      </c>
      <c r="C46" s="13">
        <f>-SUM(D46:AE46)</f>
        <v>-4299.0735714285711</v>
      </c>
      <c r="D46" s="297"/>
      <c r="E46" s="297"/>
      <c r="F46" s="297"/>
      <c r="G46" s="297"/>
      <c r="H46" s="297"/>
      <c r="I46" s="297"/>
      <c r="J46" s="297"/>
      <c r="K46" s="297"/>
      <c r="L46" s="297"/>
      <c r="M46" s="297"/>
      <c r="N46" s="7"/>
      <c r="O46" s="7"/>
      <c r="P46" s="7"/>
      <c r="Q46" s="7"/>
      <c r="R46" s="7"/>
      <c r="S46" s="43"/>
      <c r="T46" s="43"/>
      <c r="U46" s="43"/>
      <c r="V46" s="43"/>
      <c r="W46" s="43"/>
      <c r="X46" s="43"/>
      <c r="Y46" s="7">
        <f>$Y$14/7/2</f>
        <v>4299.0735714285711</v>
      </c>
      <c r="Z46" s="297"/>
    </row>
    <row r="47" spans="1:34" x14ac:dyDescent="0.25">
      <c r="A47" s="38"/>
      <c r="B47" s="12"/>
      <c r="C47" s="254"/>
      <c r="D47" s="298"/>
      <c r="E47" s="298"/>
      <c r="F47" s="298"/>
      <c r="G47" s="298"/>
      <c r="H47" s="298"/>
      <c r="I47" s="298"/>
      <c r="J47" s="298"/>
      <c r="K47" s="298"/>
      <c r="L47" s="298"/>
      <c r="M47" s="298"/>
      <c r="N47" s="298"/>
      <c r="O47" s="298"/>
      <c r="P47" s="298"/>
      <c r="Q47" s="298"/>
      <c r="R47" s="298"/>
      <c r="S47" s="298"/>
      <c r="T47" s="298"/>
      <c r="U47" s="298"/>
      <c r="V47" s="299"/>
      <c r="W47" s="299"/>
      <c r="X47" s="299"/>
      <c r="Y47" s="298"/>
      <c r="Z47" s="297"/>
      <c r="AC47" s="173"/>
      <c r="AD47" s="173"/>
      <c r="AE47" s="173"/>
    </row>
    <row r="48" spans="1:34" x14ac:dyDescent="0.25">
      <c r="A48" s="38" t="s">
        <v>62</v>
      </c>
      <c r="B48" s="675">
        <f>SUM(D48:AH48)</f>
        <v>0</v>
      </c>
      <c r="C48" s="677">
        <f>SUM(C16:C47)</f>
        <v>-60187.029999999984</v>
      </c>
      <c r="D48" s="675">
        <f t="shared" ref="D48:M48" si="5">-SUM(D14:D47)+D12</f>
        <v>0</v>
      </c>
      <c r="E48" s="675">
        <f t="shared" si="5"/>
        <v>0</v>
      </c>
      <c r="F48" s="675">
        <f t="shared" si="5"/>
        <v>0</v>
      </c>
      <c r="G48" s="675">
        <f t="shared" si="5"/>
        <v>0</v>
      </c>
      <c r="H48" s="675">
        <f t="shared" si="5"/>
        <v>0</v>
      </c>
      <c r="I48" s="675">
        <f t="shared" si="5"/>
        <v>0</v>
      </c>
      <c r="J48" s="675">
        <f t="shared" si="5"/>
        <v>0</v>
      </c>
      <c r="K48" s="675">
        <f t="shared" si="5"/>
        <v>0</v>
      </c>
      <c r="L48" s="675">
        <f t="shared" si="5"/>
        <v>0</v>
      </c>
      <c r="M48" s="675">
        <f t="shared" si="5"/>
        <v>0</v>
      </c>
      <c r="N48" s="719">
        <f t="shared" ref="N48:AH48" si="6">-SUM(N16:N47)+N14</f>
        <v>0</v>
      </c>
      <c r="O48" s="719">
        <f t="shared" si="6"/>
        <v>0</v>
      </c>
      <c r="P48" s="719">
        <f t="shared" si="6"/>
        <v>0</v>
      </c>
      <c r="Q48" s="719">
        <f t="shared" si="6"/>
        <v>0</v>
      </c>
      <c r="R48" s="719">
        <f t="shared" si="6"/>
        <v>0</v>
      </c>
      <c r="S48" s="719">
        <f t="shared" si="6"/>
        <v>0</v>
      </c>
      <c r="T48" s="719">
        <f t="shared" si="6"/>
        <v>0</v>
      </c>
      <c r="U48" s="719">
        <f t="shared" si="6"/>
        <v>0</v>
      </c>
      <c r="V48" s="719">
        <f t="shared" si="6"/>
        <v>0</v>
      </c>
      <c r="W48" s="719">
        <f t="shared" si="6"/>
        <v>0</v>
      </c>
      <c r="X48" s="719">
        <f t="shared" si="6"/>
        <v>0</v>
      </c>
      <c r="Y48" s="719">
        <f t="shared" si="6"/>
        <v>0</v>
      </c>
      <c r="Z48" s="719">
        <f t="shared" si="6"/>
        <v>0</v>
      </c>
      <c r="AA48" s="719">
        <f t="shared" si="6"/>
        <v>0</v>
      </c>
      <c r="AB48" s="719">
        <f t="shared" si="6"/>
        <v>0</v>
      </c>
      <c r="AC48" s="719">
        <f t="shared" si="6"/>
        <v>0</v>
      </c>
      <c r="AD48" s="719">
        <f t="shared" si="6"/>
        <v>0</v>
      </c>
      <c r="AE48" s="719">
        <f t="shared" si="6"/>
        <v>0</v>
      </c>
      <c r="AF48" s="719">
        <f t="shared" si="6"/>
        <v>0</v>
      </c>
      <c r="AG48" s="719">
        <f t="shared" si="6"/>
        <v>0</v>
      </c>
      <c r="AH48" s="719">
        <f t="shared" si="6"/>
        <v>0</v>
      </c>
    </row>
    <row r="49" spans="1:26" x14ac:dyDescent="0.25">
      <c r="A49" s="38"/>
      <c r="B49" s="275"/>
      <c r="C49" s="299"/>
      <c r="D49" s="297"/>
      <c r="E49" s="297"/>
      <c r="F49" s="297"/>
      <c r="G49" s="297"/>
      <c r="H49" s="297"/>
      <c r="I49" s="297"/>
      <c r="J49" s="297"/>
      <c r="K49" s="297"/>
      <c r="L49" s="297"/>
      <c r="M49" s="297"/>
      <c r="N49" s="338"/>
      <c r="O49" s="338"/>
      <c r="P49" s="338"/>
      <c r="Q49" s="338"/>
      <c r="R49" s="338"/>
      <c r="S49" s="338"/>
      <c r="T49" s="338"/>
      <c r="U49" s="338"/>
      <c r="V49" s="338"/>
      <c r="W49" s="338"/>
      <c r="X49" s="338"/>
      <c r="Y49" s="338"/>
      <c r="Z49" s="338"/>
    </row>
    <row r="50" spans="1:26" x14ac:dyDescent="0.25">
      <c r="A50" s="39" t="s">
        <v>63</v>
      </c>
      <c r="B50" s="3"/>
      <c r="C50" s="30">
        <f>+C14+C48</f>
        <v>0</v>
      </c>
      <c r="D50" s="297"/>
      <c r="E50" s="297"/>
      <c r="F50" s="297"/>
      <c r="G50" s="297"/>
      <c r="H50" s="297"/>
      <c r="I50" s="297"/>
      <c r="J50" s="297"/>
      <c r="K50" s="297"/>
      <c r="L50" s="297"/>
      <c r="M50" s="297"/>
      <c r="N50" s="338"/>
      <c r="O50" s="338"/>
      <c r="P50" s="338"/>
      <c r="Q50" s="338"/>
      <c r="R50" s="338"/>
      <c r="S50" s="338"/>
      <c r="T50" s="338"/>
      <c r="U50" s="338"/>
      <c r="V50" s="338"/>
      <c r="W50" s="338"/>
      <c r="X50" s="338"/>
      <c r="Y50" s="338"/>
      <c r="Z50" s="338"/>
    </row>
    <row r="51" spans="1:26" x14ac:dyDescent="0.25">
      <c r="A51" s="3"/>
      <c r="B51" s="3"/>
      <c r="C51" s="3"/>
      <c r="D51" s="297"/>
      <c r="E51" s="297"/>
      <c r="F51" s="297"/>
      <c r="G51" s="297"/>
      <c r="H51" s="297"/>
      <c r="I51" s="297"/>
      <c r="J51" s="297"/>
      <c r="K51" s="297"/>
      <c r="L51" s="297"/>
      <c r="M51" s="297"/>
      <c r="N51" s="338"/>
      <c r="O51" s="338"/>
      <c r="P51" s="338"/>
      <c r="Q51" s="338"/>
      <c r="R51" s="338"/>
      <c r="S51" s="338"/>
      <c r="T51" s="338"/>
      <c r="U51" s="338"/>
      <c r="V51" s="338"/>
      <c r="W51" s="338"/>
      <c r="X51" s="338"/>
      <c r="Y51" s="338"/>
      <c r="Z51" s="338"/>
    </row>
    <row r="52" spans="1:26" x14ac:dyDescent="0.25">
      <c r="A52" s="3"/>
      <c r="B52" s="36"/>
      <c r="C52" s="3"/>
      <c r="D52" s="297"/>
      <c r="E52" s="297"/>
      <c r="F52" s="297"/>
      <c r="G52" s="297"/>
      <c r="H52" s="297"/>
      <c r="I52" s="297"/>
      <c r="J52" s="297"/>
      <c r="K52" s="297"/>
      <c r="L52" s="297"/>
      <c r="M52" s="297"/>
      <c r="N52" s="338"/>
      <c r="O52" s="338"/>
      <c r="P52" s="338"/>
      <c r="Q52" s="338"/>
      <c r="R52" s="338"/>
      <c r="S52" s="338"/>
      <c r="T52" s="338"/>
      <c r="U52" s="338"/>
      <c r="V52" s="338"/>
      <c r="W52" s="338"/>
      <c r="X52" s="338"/>
      <c r="Y52" s="338"/>
      <c r="Z52" s="338"/>
    </row>
    <row r="53" spans="1:26" x14ac:dyDescent="0.25">
      <c r="A53" s="3"/>
      <c r="B53" s="3"/>
      <c r="C53" s="3"/>
      <c r="E53" s="297"/>
      <c r="F53" s="301"/>
      <c r="G53" s="301"/>
      <c r="H53" s="301"/>
      <c r="I53" s="301"/>
      <c r="J53" s="301"/>
      <c r="K53" s="301"/>
      <c r="L53" s="301"/>
      <c r="M53" s="301"/>
      <c r="N53" s="338">
        <f>SUM(E32:E53)</f>
        <v>0</v>
      </c>
      <c r="O53" s="342"/>
      <c r="P53" s="342"/>
      <c r="Q53" s="342"/>
      <c r="R53" s="342"/>
      <c r="S53" s="342"/>
    </row>
    <row r="54" spans="1:26" x14ac:dyDescent="0.25">
      <c r="B54" s="3"/>
      <c r="C54" s="3"/>
      <c r="E54" s="301"/>
      <c r="F54" s="301"/>
      <c r="G54" s="301"/>
      <c r="H54" s="301"/>
      <c r="I54" s="301"/>
      <c r="J54" s="301"/>
      <c r="K54" s="301"/>
      <c r="L54" s="301"/>
      <c r="M54" s="301"/>
      <c r="N54" s="301"/>
      <c r="O54" s="301"/>
      <c r="P54" s="301"/>
      <c r="Q54" s="301"/>
      <c r="R54" s="301"/>
      <c r="S54" s="301"/>
    </row>
    <row r="55" spans="1:26" x14ac:dyDescent="0.25">
      <c r="E55" s="301"/>
      <c r="F55" s="301"/>
      <c r="G55" s="301"/>
      <c r="H55" s="301"/>
      <c r="I55" s="301"/>
      <c r="J55" s="301"/>
      <c r="K55" s="301"/>
      <c r="L55" s="301"/>
      <c r="M55" s="301"/>
      <c r="N55" s="301"/>
      <c r="O55" s="301"/>
      <c r="P55" s="301"/>
      <c r="Q55" s="301"/>
      <c r="R55" s="301"/>
      <c r="S55" s="301"/>
    </row>
    <row r="56" spans="1:26" x14ac:dyDescent="0.25">
      <c r="E56" s="301"/>
      <c r="F56" s="301"/>
      <c r="G56" s="301"/>
      <c r="H56" s="301"/>
      <c r="I56" s="301"/>
      <c r="J56" s="301"/>
      <c r="K56" s="301"/>
      <c r="L56" s="301"/>
      <c r="M56" s="301"/>
      <c r="N56" s="301"/>
      <c r="O56" s="301"/>
      <c r="P56" s="301"/>
      <c r="Q56" s="301"/>
      <c r="R56" s="301"/>
      <c r="S56" s="301"/>
    </row>
    <row r="57" spans="1:26" x14ac:dyDescent="0.25">
      <c r="E57" s="301"/>
      <c r="F57" s="301"/>
      <c r="G57" s="301"/>
      <c r="H57" s="301"/>
      <c r="I57" s="301"/>
      <c r="J57" s="301"/>
      <c r="K57" s="301"/>
      <c r="L57" s="301"/>
      <c r="M57" s="301"/>
      <c r="N57" s="301"/>
      <c r="O57" s="301"/>
      <c r="P57" s="301"/>
      <c r="Q57" s="301"/>
      <c r="R57" s="301"/>
      <c r="S57" s="301"/>
    </row>
    <row r="58" spans="1:26" x14ac:dyDescent="0.25">
      <c r="E58" s="301"/>
      <c r="F58" s="301"/>
      <c r="G58" s="301"/>
      <c r="H58" s="301"/>
      <c r="I58" s="301"/>
      <c r="J58" s="301"/>
      <c r="K58" s="301"/>
      <c r="L58" s="301"/>
      <c r="M58" s="301"/>
      <c r="N58" s="301"/>
      <c r="O58" s="301"/>
      <c r="P58" s="301"/>
      <c r="Q58" s="301"/>
      <c r="R58" s="301"/>
      <c r="S58" s="301"/>
    </row>
    <row r="59" spans="1:26" x14ac:dyDescent="0.25">
      <c r="E59" s="301"/>
      <c r="F59" s="301"/>
      <c r="G59" s="301"/>
      <c r="H59" s="301"/>
      <c r="I59" s="301"/>
      <c r="J59" s="301"/>
      <c r="K59" s="301"/>
      <c r="L59" s="301"/>
      <c r="M59" s="301"/>
      <c r="N59" s="301"/>
      <c r="O59" s="301"/>
      <c r="P59" s="301"/>
      <c r="Q59" s="301"/>
      <c r="R59" s="301"/>
      <c r="S59" s="301"/>
    </row>
    <row r="60" spans="1:26" x14ac:dyDescent="0.25">
      <c r="E60" s="301"/>
      <c r="F60" s="301"/>
      <c r="G60" s="301"/>
      <c r="H60" s="301"/>
      <c r="I60" s="301"/>
      <c r="J60" s="301"/>
      <c r="K60" s="301"/>
      <c r="L60" s="301"/>
      <c r="M60" s="301"/>
      <c r="N60" s="301"/>
      <c r="O60" s="301"/>
      <c r="P60" s="301"/>
      <c r="Q60" s="301"/>
      <c r="R60" s="301"/>
      <c r="S60" s="301"/>
    </row>
    <row r="61" spans="1:26" x14ac:dyDescent="0.25">
      <c r="E61" s="301"/>
      <c r="F61" s="301"/>
      <c r="G61" s="301"/>
      <c r="H61" s="301"/>
      <c r="I61" s="301"/>
      <c r="J61" s="301"/>
      <c r="K61" s="301"/>
      <c r="L61" s="301"/>
      <c r="M61" s="301"/>
      <c r="N61" s="301"/>
      <c r="O61" s="301"/>
      <c r="P61" s="301"/>
      <c r="Q61" s="301"/>
      <c r="R61" s="301"/>
      <c r="S61" s="301"/>
    </row>
    <row r="62" spans="1:26" x14ac:dyDescent="0.25">
      <c r="E62" s="301"/>
      <c r="F62" s="301"/>
      <c r="G62" s="301"/>
      <c r="H62" s="301"/>
      <c r="I62" s="301"/>
      <c r="J62" s="301"/>
      <c r="K62" s="301"/>
      <c r="L62" s="301"/>
      <c r="M62" s="301"/>
      <c r="N62" s="301"/>
      <c r="O62" s="301"/>
      <c r="P62" s="301"/>
      <c r="Q62" s="301"/>
      <c r="R62" s="301"/>
      <c r="S62" s="301"/>
    </row>
    <row r="63" spans="1:26" x14ac:dyDescent="0.25">
      <c r="E63" s="301"/>
      <c r="F63" s="301"/>
      <c r="G63" s="301"/>
      <c r="H63" s="301"/>
      <c r="I63" s="301"/>
      <c r="J63" s="301"/>
      <c r="K63" s="301"/>
      <c r="L63" s="301"/>
      <c r="M63" s="301"/>
      <c r="N63" s="301"/>
      <c r="O63" s="301"/>
      <c r="P63" s="301"/>
      <c r="Q63" s="301"/>
      <c r="R63" s="301"/>
      <c r="S63" s="301"/>
    </row>
    <row r="64" spans="1:26" x14ac:dyDescent="0.25">
      <c r="E64" s="301"/>
      <c r="F64" s="301"/>
      <c r="G64" s="301"/>
      <c r="H64" s="301"/>
      <c r="I64" s="301"/>
      <c r="J64" s="301"/>
      <c r="K64" s="301"/>
      <c r="L64" s="301"/>
      <c r="M64" s="301"/>
      <c r="N64" s="301"/>
      <c r="O64" s="301"/>
      <c r="P64" s="301"/>
      <c r="Q64" s="301"/>
      <c r="R64" s="301"/>
      <c r="S64" s="301"/>
    </row>
  </sheetData>
  <pageMargins left="0.7" right="0.7" top="0.75" bottom="0.75" header="0.3" footer="0.3"/>
  <pageSetup scale="69" orientation="landscape" horizontalDpi="4294967294" verticalDpi="4294967294" r:id="rId1"/>
  <headerFooter>
    <oddFooter>&amp;Z&amp;F&amp;RPage &amp;P</oddFooter>
  </headerFooter>
</worksheet>
</file>

<file path=xl/worksheets/sheet1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E00-000000000000}">
  <sheetPr codeName="Sheet174">
    <tabColor theme="6" tint="-0.249977111117893"/>
    <pageSetUpPr fitToPage="1"/>
  </sheetPr>
  <dimension ref="A1:AH64"/>
  <sheetViews>
    <sheetView workbookViewId="0"/>
  </sheetViews>
  <sheetFormatPr defaultColWidth="8.85546875" defaultRowHeight="15" x14ac:dyDescent="0.25"/>
  <cols>
    <col min="1" max="1" width="20.85546875" customWidth="1"/>
    <col min="2" max="2" width="8.7109375" customWidth="1"/>
    <col min="3" max="3" width="12.85546875" customWidth="1"/>
    <col min="4" max="12" width="7.42578125" hidden="1" customWidth="1"/>
    <col min="13" max="13" width="7.5703125" hidden="1" customWidth="1"/>
    <col min="14" max="25" width="10.42578125" customWidth="1"/>
    <col min="26" max="26" width="11.5703125" bestFit="1" customWidth="1"/>
  </cols>
  <sheetData>
    <row r="1" spans="1:34" x14ac:dyDescent="0.25">
      <c r="A1" s="11" t="s">
        <v>10</v>
      </c>
      <c r="O1" t="s">
        <v>647</v>
      </c>
    </row>
    <row r="2" spans="1:34" x14ac:dyDescent="0.25">
      <c r="A2" s="9" t="s">
        <v>438</v>
      </c>
    </row>
    <row r="3" spans="1:34" x14ac:dyDescent="0.25">
      <c r="A3" s="9" t="s">
        <v>1080</v>
      </c>
    </row>
    <row r="4" spans="1:34" x14ac:dyDescent="0.25">
      <c r="R4" s="40" t="s">
        <v>4</v>
      </c>
      <c r="S4" s="41"/>
      <c r="T4" s="40" t="s">
        <v>8</v>
      </c>
    </row>
    <row r="5" spans="1:34" x14ac:dyDescent="0.25">
      <c r="A5" s="10" t="s">
        <v>9</v>
      </c>
      <c r="B5" s="12" t="s">
        <v>64</v>
      </c>
      <c r="C5" s="12" t="s">
        <v>12</v>
      </c>
      <c r="R5" s="42" t="s">
        <v>2</v>
      </c>
      <c r="S5" s="42" t="s">
        <v>60</v>
      </c>
      <c r="T5" s="42" t="s">
        <v>7</v>
      </c>
    </row>
    <row r="6" spans="1:34" x14ac:dyDescent="0.25">
      <c r="B6" s="3"/>
      <c r="R6" s="3"/>
    </row>
    <row r="7" spans="1:34" x14ac:dyDescent="0.25">
      <c r="A7" s="213" t="s">
        <v>1070</v>
      </c>
      <c r="B7" s="212" t="s">
        <v>1082</v>
      </c>
      <c r="C7" s="214"/>
      <c r="D7" s="293"/>
      <c r="E7" s="293"/>
      <c r="F7" s="293"/>
      <c r="G7" s="293"/>
      <c r="H7" s="293"/>
      <c r="I7" s="293"/>
      <c r="J7" s="293"/>
      <c r="K7" s="293"/>
      <c r="L7" s="293"/>
      <c r="M7" s="293"/>
      <c r="N7" s="293"/>
      <c r="O7" s="294"/>
      <c r="P7" s="6"/>
      <c r="Q7" s="6"/>
      <c r="R7" s="13">
        <f>+C14</f>
        <v>812175.62</v>
      </c>
      <c r="S7" s="13">
        <f>+-C48</f>
        <v>812175.62</v>
      </c>
      <c r="T7" s="13">
        <f>+R7-S7</f>
        <v>0</v>
      </c>
    </row>
    <row r="8" spans="1:34" x14ac:dyDescent="0.25">
      <c r="A8" s="213"/>
      <c r="B8" s="3"/>
      <c r="D8" s="293"/>
      <c r="E8" s="293"/>
      <c r="F8" s="293"/>
      <c r="G8" s="293"/>
      <c r="H8" s="293"/>
      <c r="I8" s="293"/>
      <c r="J8" s="293"/>
      <c r="K8" s="293"/>
      <c r="L8" s="293"/>
      <c r="M8" s="293"/>
      <c r="N8" s="293"/>
      <c r="O8" s="294"/>
      <c r="P8" s="6"/>
      <c r="Q8" s="6"/>
    </row>
    <row r="9" spans="1:34" x14ac:dyDescent="0.25">
      <c r="A9" s="2"/>
      <c r="B9" s="3"/>
      <c r="D9" s="293"/>
      <c r="E9" s="293"/>
      <c r="F9" s="293"/>
      <c r="G9" s="293"/>
      <c r="H9" s="293"/>
      <c r="I9" s="293"/>
      <c r="J9" s="293"/>
      <c r="K9" s="293"/>
      <c r="L9" s="293"/>
      <c r="M9" s="293"/>
      <c r="N9" s="293"/>
      <c r="O9" s="294"/>
      <c r="P9" s="6"/>
      <c r="Q9" s="6"/>
    </row>
    <row r="10" spans="1:34" x14ac:dyDescent="0.25">
      <c r="B10" s="3"/>
    </row>
    <row r="11" spans="1:34" x14ac:dyDescent="0.25">
      <c r="A11" s="2" t="s">
        <v>66</v>
      </c>
      <c r="B11" s="212"/>
      <c r="C11" s="214"/>
    </row>
    <row r="12" spans="1:34" x14ac:dyDescent="0.25">
      <c r="B12" s="28"/>
      <c r="C12" s="2"/>
    </row>
    <row r="13" spans="1:34" x14ac:dyDescent="0.25">
      <c r="A13" s="9" t="s">
        <v>5</v>
      </c>
      <c r="C13" s="31" t="s">
        <v>3</v>
      </c>
      <c r="D13" s="32">
        <v>1994</v>
      </c>
      <c r="E13" s="32">
        <v>1995</v>
      </c>
      <c r="F13" s="32">
        <v>1996</v>
      </c>
      <c r="G13" s="32">
        <v>1997</v>
      </c>
      <c r="H13" s="32">
        <v>1998</v>
      </c>
      <c r="I13" s="32">
        <v>1999</v>
      </c>
      <c r="J13" s="32">
        <v>2000</v>
      </c>
      <c r="K13" s="32">
        <v>2001</v>
      </c>
      <c r="L13" s="32">
        <v>2002</v>
      </c>
      <c r="M13" s="32">
        <v>2003</v>
      </c>
      <c r="N13" s="32">
        <v>2004</v>
      </c>
      <c r="O13" s="32">
        <f>N13+1</f>
        <v>2005</v>
      </c>
      <c r="P13" s="32">
        <f t="shared" ref="P13:AH13" si="0">O13+1</f>
        <v>2006</v>
      </c>
      <c r="Q13" s="32">
        <f t="shared" si="0"/>
        <v>2007</v>
      </c>
      <c r="R13" s="32">
        <f t="shared" si="0"/>
        <v>2008</v>
      </c>
      <c r="S13" s="32">
        <f t="shared" si="0"/>
        <v>2009</v>
      </c>
      <c r="T13" s="32">
        <f t="shared" si="0"/>
        <v>2010</v>
      </c>
      <c r="U13" s="32">
        <f t="shared" si="0"/>
        <v>2011</v>
      </c>
      <c r="V13" s="32">
        <f t="shared" si="0"/>
        <v>2012</v>
      </c>
      <c r="W13" s="32">
        <f t="shared" si="0"/>
        <v>2013</v>
      </c>
      <c r="X13" s="32">
        <f t="shared" si="0"/>
        <v>2014</v>
      </c>
      <c r="Y13" s="32">
        <f t="shared" si="0"/>
        <v>2015</v>
      </c>
      <c r="Z13" s="32">
        <f t="shared" si="0"/>
        <v>2016</v>
      </c>
      <c r="AA13" s="32">
        <f t="shared" si="0"/>
        <v>2017</v>
      </c>
      <c r="AB13" s="32">
        <f t="shared" si="0"/>
        <v>2018</v>
      </c>
      <c r="AC13" s="32">
        <f t="shared" si="0"/>
        <v>2019</v>
      </c>
      <c r="AD13" s="32">
        <f t="shared" si="0"/>
        <v>2020</v>
      </c>
      <c r="AE13" s="32">
        <f t="shared" si="0"/>
        <v>2021</v>
      </c>
      <c r="AF13" s="32">
        <f t="shared" si="0"/>
        <v>2022</v>
      </c>
      <c r="AG13" s="32">
        <f t="shared" si="0"/>
        <v>2023</v>
      </c>
      <c r="AH13" s="32">
        <f t="shared" si="0"/>
        <v>2024</v>
      </c>
    </row>
    <row r="14" spans="1:34" x14ac:dyDescent="0.25">
      <c r="A14" s="9" t="s">
        <v>73</v>
      </c>
      <c r="C14" s="295">
        <f>SUM(D14:AH14)</f>
        <v>812175.62</v>
      </c>
      <c r="D14" s="233">
        <v>0</v>
      </c>
      <c r="E14" s="233">
        <v>0</v>
      </c>
      <c r="F14" s="233">
        <v>0</v>
      </c>
      <c r="G14" s="233">
        <v>0</v>
      </c>
      <c r="H14" s="233">
        <v>0</v>
      </c>
      <c r="I14" s="233">
        <v>0</v>
      </c>
      <c r="J14" s="233">
        <v>0</v>
      </c>
      <c r="K14" s="233">
        <v>0</v>
      </c>
      <c r="L14" s="233">
        <v>0</v>
      </c>
      <c r="M14" s="233">
        <v>0</v>
      </c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7"/>
      <c r="Z14" s="7">
        <f>144936.19+244693+207000.71+207000.72</f>
        <v>803630.62</v>
      </c>
      <c r="AA14" s="7">
        <v>8545</v>
      </c>
    </row>
    <row r="15" spans="1:34" x14ac:dyDescent="0.25">
      <c r="A15" s="34"/>
      <c r="B15" s="2"/>
      <c r="C15" s="2"/>
      <c r="S15" s="233"/>
      <c r="T15" s="233"/>
      <c r="U15" s="233"/>
      <c r="V15" s="233"/>
      <c r="W15" s="233"/>
      <c r="X15" s="233"/>
    </row>
    <row r="16" spans="1:34" x14ac:dyDescent="0.25">
      <c r="A16" s="9" t="s">
        <v>6</v>
      </c>
      <c r="B16" s="3">
        <v>1994</v>
      </c>
      <c r="C16" s="13">
        <f>-SUM(D16:AH16)</f>
        <v>0</v>
      </c>
      <c r="D16" s="297">
        <f>+D$14/7/2</f>
        <v>0</v>
      </c>
      <c r="E16" s="297"/>
      <c r="F16" s="297"/>
      <c r="G16" s="297"/>
      <c r="H16" s="297"/>
      <c r="I16" s="297"/>
      <c r="J16" s="297"/>
      <c r="K16" s="297"/>
      <c r="L16" s="297"/>
      <c r="M16" s="297"/>
      <c r="N16" s="297"/>
      <c r="O16" s="297"/>
      <c r="P16" s="297"/>
      <c r="Q16" s="297"/>
      <c r="R16" s="297"/>
      <c r="S16" s="233"/>
      <c r="T16" s="233"/>
      <c r="U16" s="233"/>
      <c r="V16" s="233"/>
      <c r="W16" s="233"/>
      <c r="X16" s="233"/>
      <c r="Y16" s="297"/>
      <c r="Z16" s="297"/>
    </row>
    <row r="17" spans="1:26" x14ac:dyDescent="0.25">
      <c r="B17" s="3">
        <f>B16+1</f>
        <v>1995</v>
      </c>
      <c r="C17" s="13">
        <f t="shared" ref="C17:C46" si="1">-SUM(D17:AH17)</f>
        <v>0</v>
      </c>
      <c r="D17" s="297">
        <f>+D$14/7</f>
        <v>0</v>
      </c>
      <c r="E17" s="297">
        <f>+E$14/7/2</f>
        <v>0</v>
      </c>
      <c r="F17" s="297"/>
      <c r="G17" s="297"/>
      <c r="H17" s="297"/>
      <c r="I17" s="297"/>
      <c r="J17" s="297"/>
      <c r="K17" s="297"/>
      <c r="L17" s="297"/>
      <c r="M17" s="297"/>
      <c r="N17" s="297"/>
      <c r="O17" s="297"/>
      <c r="P17" s="297"/>
      <c r="Q17" s="297"/>
      <c r="R17" s="297"/>
      <c r="S17" s="233"/>
      <c r="T17" s="233"/>
      <c r="U17" s="233"/>
      <c r="V17" s="233"/>
      <c r="W17" s="233"/>
      <c r="X17" s="233"/>
      <c r="Y17" s="297"/>
      <c r="Z17" s="297"/>
    </row>
    <row r="18" spans="1:26" x14ac:dyDescent="0.25">
      <c r="B18" s="3">
        <f t="shared" ref="B18:B46" si="2">B17+1</f>
        <v>1996</v>
      </c>
      <c r="C18" s="13">
        <f t="shared" si="1"/>
        <v>0</v>
      </c>
      <c r="D18" s="297">
        <f>+D17</f>
        <v>0</v>
      </c>
      <c r="E18" s="297">
        <f>+E$14/7</f>
        <v>0</v>
      </c>
      <c r="F18" s="297">
        <f>+F$14/7/2</f>
        <v>0</v>
      </c>
      <c r="G18" s="297"/>
      <c r="H18" s="297"/>
      <c r="I18" s="297"/>
      <c r="J18" s="297"/>
      <c r="K18" s="297"/>
      <c r="L18" s="297"/>
      <c r="M18" s="297"/>
      <c r="N18" s="297"/>
      <c r="O18" s="297"/>
      <c r="P18" s="297"/>
      <c r="Q18" s="297"/>
      <c r="R18" s="297"/>
      <c r="S18" s="233"/>
      <c r="T18" s="233"/>
      <c r="U18" s="233"/>
      <c r="V18" s="233"/>
      <c r="W18" s="233"/>
      <c r="X18" s="233"/>
      <c r="Y18" s="297"/>
      <c r="Z18" s="297"/>
    </row>
    <row r="19" spans="1:26" x14ac:dyDescent="0.25">
      <c r="B19" s="3">
        <f t="shared" si="2"/>
        <v>1997</v>
      </c>
      <c r="C19" s="13">
        <f t="shared" si="1"/>
        <v>0</v>
      </c>
      <c r="D19" s="297">
        <f>+D18</f>
        <v>0</v>
      </c>
      <c r="E19" s="297">
        <f>+E18</f>
        <v>0</v>
      </c>
      <c r="F19" s="297">
        <f>+F$14/7</f>
        <v>0</v>
      </c>
      <c r="G19" s="297">
        <f>+G$14/7/2</f>
        <v>0</v>
      </c>
      <c r="H19" s="297"/>
      <c r="I19" s="297"/>
      <c r="J19" s="297"/>
      <c r="K19" s="297"/>
      <c r="L19" s="297"/>
      <c r="M19" s="297"/>
      <c r="N19" s="297"/>
      <c r="O19" s="297"/>
      <c r="P19" s="297"/>
      <c r="Q19" s="297"/>
      <c r="R19" s="297"/>
      <c r="S19" s="233"/>
      <c r="T19" s="233"/>
      <c r="U19" s="233"/>
      <c r="V19" s="233"/>
      <c r="W19" s="233"/>
      <c r="X19" s="233"/>
      <c r="Y19" s="297"/>
      <c r="Z19" s="297"/>
    </row>
    <row r="20" spans="1:26" x14ac:dyDescent="0.25">
      <c r="B20" s="3">
        <f t="shared" si="2"/>
        <v>1998</v>
      </c>
      <c r="C20" s="13">
        <f t="shared" si="1"/>
        <v>0</v>
      </c>
      <c r="D20" s="297">
        <f>+D19</f>
        <v>0</v>
      </c>
      <c r="E20" s="297">
        <f>+E19</f>
        <v>0</v>
      </c>
      <c r="F20" s="297">
        <f>+F19</f>
        <v>0</v>
      </c>
      <c r="G20" s="297">
        <f>+G$14/7</f>
        <v>0</v>
      </c>
      <c r="H20" s="297">
        <f>+H$14/7/2</f>
        <v>0</v>
      </c>
      <c r="I20" s="297"/>
      <c r="J20" s="297"/>
      <c r="K20" s="297"/>
      <c r="L20" s="297"/>
      <c r="M20" s="297"/>
      <c r="N20" s="297"/>
      <c r="O20" s="297"/>
      <c r="P20" s="297"/>
      <c r="Q20" s="297"/>
      <c r="R20" s="297"/>
      <c r="S20" s="233"/>
      <c r="T20" s="233"/>
      <c r="U20" s="233"/>
      <c r="V20" s="233"/>
      <c r="W20" s="233"/>
      <c r="X20" s="233"/>
      <c r="Y20" s="297"/>
      <c r="Z20" s="297"/>
    </row>
    <row r="21" spans="1:26" x14ac:dyDescent="0.25">
      <c r="B21" s="3">
        <f t="shared" si="2"/>
        <v>1999</v>
      </c>
      <c r="C21" s="13">
        <f t="shared" si="1"/>
        <v>0</v>
      </c>
      <c r="D21" s="297">
        <f>+D20</f>
        <v>0</v>
      </c>
      <c r="E21" s="297">
        <f>+E20</f>
        <v>0</v>
      </c>
      <c r="F21" s="297">
        <f>+F20</f>
        <v>0</v>
      </c>
      <c r="G21" s="297">
        <f>+G20</f>
        <v>0</v>
      </c>
      <c r="H21" s="297">
        <f>+H$14/7</f>
        <v>0</v>
      </c>
      <c r="I21" s="297">
        <f>+I$14/7/2</f>
        <v>0</v>
      </c>
      <c r="J21" s="297"/>
      <c r="K21" s="297"/>
      <c r="L21" s="297"/>
      <c r="M21" s="297"/>
      <c r="N21" s="297"/>
      <c r="O21" s="297"/>
      <c r="P21" s="297"/>
      <c r="Q21" s="297"/>
      <c r="R21" s="297"/>
      <c r="S21" s="233"/>
      <c r="T21" s="233"/>
      <c r="U21" s="233"/>
      <c r="V21" s="233"/>
      <c r="W21" s="233"/>
      <c r="X21" s="233"/>
      <c r="Y21" s="297"/>
      <c r="Z21" s="297"/>
    </row>
    <row r="22" spans="1:26" x14ac:dyDescent="0.25">
      <c r="B22" s="3">
        <f t="shared" si="2"/>
        <v>2000</v>
      </c>
      <c r="C22" s="13">
        <f t="shared" si="1"/>
        <v>0</v>
      </c>
      <c r="D22" s="297">
        <f>+D21</f>
        <v>0</v>
      </c>
      <c r="E22" s="297">
        <f>+E21</f>
        <v>0</v>
      </c>
      <c r="F22" s="297">
        <f>+F21</f>
        <v>0</v>
      </c>
      <c r="G22" s="297">
        <f>+G21</f>
        <v>0</v>
      </c>
      <c r="H22" s="297">
        <f>+H21</f>
        <v>0</v>
      </c>
      <c r="I22" s="297">
        <f>+I$14/7</f>
        <v>0</v>
      </c>
      <c r="J22" s="297">
        <f>+J$14/7/2</f>
        <v>0</v>
      </c>
      <c r="K22" s="297"/>
      <c r="L22" s="297"/>
      <c r="M22" s="297"/>
      <c r="N22" s="297"/>
      <c r="O22" s="297"/>
      <c r="P22" s="297"/>
      <c r="Q22" s="297"/>
      <c r="R22" s="297"/>
      <c r="S22" s="233"/>
      <c r="T22" s="233"/>
      <c r="U22" s="233"/>
      <c r="V22" s="233"/>
      <c r="W22" s="233"/>
      <c r="X22" s="233"/>
      <c r="Y22" s="297"/>
      <c r="Z22" s="297"/>
    </row>
    <row r="23" spans="1:26" x14ac:dyDescent="0.25">
      <c r="B23" s="3">
        <f t="shared" si="2"/>
        <v>2001</v>
      </c>
      <c r="C23" s="13">
        <f t="shared" si="1"/>
        <v>0</v>
      </c>
      <c r="D23" s="297">
        <f>+D$14/7/2</f>
        <v>0</v>
      </c>
      <c r="E23" s="297">
        <f>+E22</f>
        <v>0</v>
      </c>
      <c r="F23" s="297">
        <f>+F22</f>
        <v>0</v>
      </c>
      <c r="G23" s="297">
        <f>+G22</f>
        <v>0</v>
      </c>
      <c r="H23" s="297">
        <f>+H22</f>
        <v>0</v>
      </c>
      <c r="I23" s="297">
        <f>+I22</f>
        <v>0</v>
      </c>
      <c r="J23" s="297">
        <f>+J$14/7</f>
        <v>0</v>
      </c>
      <c r="K23" s="297">
        <f>+K$14/7/2</f>
        <v>0</v>
      </c>
      <c r="L23" s="297"/>
      <c r="M23" s="297"/>
      <c r="N23" s="297"/>
      <c r="O23" s="297"/>
      <c r="P23" s="297"/>
      <c r="Q23" s="297"/>
      <c r="R23" s="297"/>
      <c r="S23" s="233"/>
      <c r="T23" s="233"/>
      <c r="U23" s="233"/>
      <c r="V23" s="233"/>
      <c r="W23" s="233"/>
      <c r="X23" s="233"/>
      <c r="Y23" s="297"/>
      <c r="Z23" s="297"/>
    </row>
    <row r="24" spans="1:26" x14ac:dyDescent="0.25">
      <c r="B24" s="3">
        <f t="shared" si="2"/>
        <v>2002</v>
      </c>
      <c r="C24" s="13">
        <f t="shared" si="1"/>
        <v>0</v>
      </c>
      <c r="D24" s="297"/>
      <c r="E24" s="297">
        <f>+E$14/7/2</f>
        <v>0</v>
      </c>
      <c r="F24" s="297">
        <f>+F23</f>
        <v>0</v>
      </c>
      <c r="G24" s="297">
        <f>+G23</f>
        <v>0</v>
      </c>
      <c r="H24" s="297">
        <f>+H23</f>
        <v>0</v>
      </c>
      <c r="I24" s="297">
        <f>+I23</f>
        <v>0</v>
      </c>
      <c r="J24" s="297">
        <f>+J23</f>
        <v>0</v>
      </c>
      <c r="K24" s="297">
        <f>+K$14/7</f>
        <v>0</v>
      </c>
      <c r="L24" s="297">
        <f>+L$14/7/2</f>
        <v>0</v>
      </c>
      <c r="M24" s="297"/>
      <c r="N24" s="297"/>
      <c r="O24" s="297"/>
      <c r="P24" s="297"/>
      <c r="Q24" s="297"/>
      <c r="R24" s="297"/>
      <c r="S24" s="233"/>
      <c r="T24" s="233"/>
      <c r="U24" s="233"/>
      <c r="V24" s="233"/>
      <c r="W24" s="233"/>
      <c r="X24" s="233"/>
      <c r="Y24" s="297"/>
      <c r="Z24" s="297"/>
    </row>
    <row r="25" spans="1:26" x14ac:dyDescent="0.25">
      <c r="B25" s="3">
        <f t="shared" si="2"/>
        <v>2003</v>
      </c>
      <c r="C25" s="13">
        <f t="shared" si="1"/>
        <v>0</v>
      </c>
      <c r="D25" s="297"/>
      <c r="E25" s="297"/>
      <c r="F25" s="297">
        <f>+F$14/7/2</f>
        <v>0</v>
      </c>
      <c r="G25" s="297">
        <f>+G24</f>
        <v>0</v>
      </c>
      <c r="H25" s="297">
        <f>+H24</f>
        <v>0</v>
      </c>
      <c r="I25" s="297">
        <f>+I24</f>
        <v>0</v>
      </c>
      <c r="J25" s="297">
        <f>+J24</f>
        <v>0</v>
      </c>
      <c r="K25" s="297">
        <f>+K24</f>
        <v>0</v>
      </c>
      <c r="L25" s="297">
        <f>+L$14/7</f>
        <v>0</v>
      </c>
      <c r="M25" s="297">
        <f>+M$14/7/2</f>
        <v>0</v>
      </c>
      <c r="N25" s="297"/>
      <c r="O25" s="297"/>
      <c r="P25" s="297"/>
      <c r="Q25" s="297"/>
      <c r="R25" s="297"/>
      <c r="S25" s="233"/>
      <c r="T25" s="233"/>
      <c r="U25" s="233"/>
      <c r="V25" s="233"/>
      <c r="W25" s="233"/>
      <c r="X25" s="233"/>
      <c r="Y25" s="297"/>
      <c r="Z25" s="297"/>
    </row>
    <row r="26" spans="1:26" x14ac:dyDescent="0.25">
      <c r="B26" s="3">
        <f t="shared" si="2"/>
        <v>2004</v>
      </c>
      <c r="C26" s="13">
        <f t="shared" si="1"/>
        <v>0</v>
      </c>
      <c r="D26" s="297"/>
      <c r="E26" s="297"/>
      <c r="F26" s="297"/>
      <c r="G26" s="297">
        <f>+G$14/7/2</f>
        <v>0</v>
      </c>
      <c r="H26" s="297">
        <f>+H25</f>
        <v>0</v>
      </c>
      <c r="I26" s="297">
        <f>+I25</f>
        <v>0</v>
      </c>
      <c r="J26" s="297">
        <f>+J25</f>
        <v>0</v>
      </c>
      <c r="K26" s="297">
        <f>+K25</f>
        <v>0</v>
      </c>
      <c r="L26" s="297">
        <f>+L25</f>
        <v>0</v>
      </c>
      <c r="M26" s="297">
        <f>+M$14/7</f>
        <v>0</v>
      </c>
      <c r="N26" s="7">
        <f>+N$14/7/2</f>
        <v>0</v>
      </c>
      <c r="O26" s="7"/>
      <c r="P26" s="7"/>
      <c r="Q26" s="7"/>
      <c r="R26" s="7"/>
      <c r="S26" s="43"/>
      <c r="T26" s="43"/>
      <c r="U26" s="43"/>
      <c r="V26" s="43"/>
      <c r="W26" s="43"/>
      <c r="X26" s="43"/>
      <c r="Y26" s="7"/>
      <c r="Z26" s="297"/>
    </row>
    <row r="27" spans="1:26" x14ac:dyDescent="0.25">
      <c r="B27" s="3">
        <f t="shared" si="2"/>
        <v>2005</v>
      </c>
      <c r="C27" s="13">
        <f t="shared" si="1"/>
        <v>0</v>
      </c>
      <c r="D27" s="297"/>
      <c r="E27" s="297"/>
      <c r="F27" s="297"/>
      <c r="G27" s="297"/>
      <c r="H27" s="297">
        <f>+H$14/7/2</f>
        <v>0</v>
      </c>
      <c r="I27" s="297">
        <f>+I26</f>
        <v>0</v>
      </c>
      <c r="J27" s="297">
        <f>+J26</f>
        <v>0</v>
      </c>
      <c r="K27" s="297">
        <f>+K26</f>
        <v>0</v>
      </c>
      <c r="L27" s="297">
        <f>+L26</f>
        <v>0</v>
      </c>
      <c r="M27" s="297">
        <f>+M26</f>
        <v>0</v>
      </c>
      <c r="N27" s="7">
        <f>+N$14/7</f>
        <v>0</v>
      </c>
      <c r="O27" s="7">
        <f>+O$14/7/2</f>
        <v>0</v>
      </c>
      <c r="P27" s="7"/>
      <c r="Q27" s="7"/>
      <c r="R27" s="7"/>
      <c r="S27" s="43"/>
      <c r="T27" s="43"/>
      <c r="U27" s="43"/>
      <c r="V27" s="43"/>
      <c r="W27" s="43"/>
      <c r="X27" s="43"/>
      <c r="Y27" s="7"/>
      <c r="Z27" s="297"/>
    </row>
    <row r="28" spans="1:26" x14ac:dyDescent="0.25">
      <c r="B28" s="3">
        <f t="shared" si="2"/>
        <v>2006</v>
      </c>
      <c r="C28" s="13">
        <f t="shared" si="1"/>
        <v>0</v>
      </c>
      <c r="D28" s="297"/>
      <c r="E28" s="297"/>
      <c r="F28" s="297"/>
      <c r="G28" s="297"/>
      <c r="H28" s="297"/>
      <c r="I28" s="297">
        <f>+I$14/7/2</f>
        <v>0</v>
      </c>
      <c r="J28" s="297">
        <f>+J27</f>
        <v>0</v>
      </c>
      <c r="K28" s="297">
        <f>+K27</f>
        <v>0</v>
      </c>
      <c r="L28" s="297">
        <f>+L27</f>
        <v>0</v>
      </c>
      <c r="M28" s="297">
        <f>+M27</f>
        <v>0</v>
      </c>
      <c r="N28" s="7">
        <f>+N27</f>
        <v>0</v>
      </c>
      <c r="O28" s="7">
        <f>+O$14/7</f>
        <v>0</v>
      </c>
      <c r="P28" s="7">
        <f>+P$14/7/2</f>
        <v>0</v>
      </c>
      <c r="Q28" s="7"/>
      <c r="R28" s="7"/>
      <c r="S28" s="43"/>
      <c r="T28" s="43"/>
      <c r="U28" s="43"/>
      <c r="V28" s="43"/>
      <c r="W28" s="43"/>
      <c r="X28" s="43"/>
      <c r="Y28" s="7"/>
      <c r="Z28" s="297"/>
    </row>
    <row r="29" spans="1:26" x14ac:dyDescent="0.25">
      <c r="B29" s="3">
        <f t="shared" si="2"/>
        <v>2007</v>
      </c>
      <c r="C29" s="13">
        <f t="shared" si="1"/>
        <v>0</v>
      </c>
      <c r="D29" s="297"/>
      <c r="E29" s="297"/>
      <c r="F29" s="297"/>
      <c r="G29" s="297"/>
      <c r="H29" s="297"/>
      <c r="I29" s="297"/>
      <c r="J29" s="297">
        <f>+J$14/7/2</f>
        <v>0</v>
      </c>
      <c r="K29" s="297">
        <f>+K28</f>
        <v>0</v>
      </c>
      <c r="L29" s="297">
        <f>+L28</f>
        <v>0</v>
      </c>
      <c r="M29" s="297">
        <f>+M28</f>
        <v>0</v>
      </c>
      <c r="N29" s="7">
        <f>+N28</f>
        <v>0</v>
      </c>
      <c r="O29" s="7">
        <f>+O28</f>
        <v>0</v>
      </c>
      <c r="P29" s="7">
        <f>+P$14/7</f>
        <v>0</v>
      </c>
      <c r="Q29" s="7">
        <f>+Q$14/7/2</f>
        <v>0</v>
      </c>
      <c r="R29" s="7"/>
      <c r="S29" s="43"/>
      <c r="T29" s="43"/>
      <c r="U29" s="43"/>
      <c r="V29" s="43"/>
      <c r="W29" s="43"/>
      <c r="X29" s="43"/>
      <c r="Y29" s="7"/>
      <c r="Z29" s="297"/>
    </row>
    <row r="30" spans="1:26" x14ac:dyDescent="0.25">
      <c r="B30" s="3">
        <f t="shared" si="2"/>
        <v>2008</v>
      </c>
      <c r="C30" s="13">
        <f t="shared" si="1"/>
        <v>0</v>
      </c>
      <c r="D30" s="297"/>
      <c r="E30" s="297"/>
      <c r="F30" s="297"/>
      <c r="G30" s="297"/>
      <c r="H30" s="297"/>
      <c r="I30" s="297"/>
      <c r="J30" s="297"/>
      <c r="K30" s="297">
        <f>+K$14/7/2</f>
        <v>0</v>
      </c>
      <c r="L30" s="297">
        <f>+L29</f>
        <v>0</v>
      </c>
      <c r="M30" s="297">
        <f>+M29</f>
        <v>0</v>
      </c>
      <c r="N30" s="7">
        <f>+N29</f>
        <v>0</v>
      </c>
      <c r="O30" s="7">
        <f>+O29</f>
        <v>0</v>
      </c>
      <c r="P30" s="7">
        <f>+P29</f>
        <v>0</v>
      </c>
      <c r="Q30" s="7">
        <f>+Q$14/7</f>
        <v>0</v>
      </c>
      <c r="R30" s="7">
        <f>+R$14/7/2</f>
        <v>0</v>
      </c>
      <c r="S30" s="43"/>
      <c r="T30" s="43"/>
      <c r="U30" s="43"/>
      <c r="V30" s="43"/>
      <c r="W30" s="43"/>
      <c r="X30" s="43"/>
      <c r="Y30" s="7"/>
      <c r="Z30" s="297"/>
    </row>
    <row r="31" spans="1:26" x14ac:dyDescent="0.25">
      <c r="B31" s="3">
        <f t="shared" si="2"/>
        <v>2009</v>
      </c>
      <c r="C31" s="13">
        <f t="shared" si="1"/>
        <v>0</v>
      </c>
      <c r="D31" s="297"/>
      <c r="E31" s="297"/>
      <c r="F31" s="297"/>
      <c r="G31" s="297"/>
      <c r="H31" s="297"/>
      <c r="I31" s="297"/>
      <c r="J31" s="297"/>
      <c r="K31" s="297"/>
      <c r="L31" s="297">
        <f>+L$14/7/2</f>
        <v>0</v>
      </c>
      <c r="M31" s="297">
        <f>+M30</f>
        <v>0</v>
      </c>
      <c r="N31" s="7">
        <f>+N30</f>
        <v>0</v>
      </c>
      <c r="O31" s="7">
        <f>+O30</f>
        <v>0</v>
      </c>
      <c r="P31" s="7">
        <f>+P30</f>
        <v>0</v>
      </c>
      <c r="Q31" s="7">
        <f>+Q30</f>
        <v>0</v>
      </c>
      <c r="R31" s="7">
        <f>+R$14/7</f>
        <v>0</v>
      </c>
      <c r="S31" s="43">
        <f>+S$14/7/2</f>
        <v>0</v>
      </c>
      <c r="T31" s="43"/>
      <c r="U31" s="43"/>
      <c r="V31" s="43"/>
      <c r="W31" s="43"/>
      <c r="X31" s="43"/>
      <c r="Y31" s="7"/>
      <c r="Z31" s="297"/>
    </row>
    <row r="32" spans="1:26" x14ac:dyDescent="0.25">
      <c r="A32" s="38"/>
      <c r="B32" s="3">
        <f t="shared" si="2"/>
        <v>2010</v>
      </c>
      <c r="C32" s="13">
        <f t="shared" si="1"/>
        <v>0</v>
      </c>
      <c r="D32" s="297"/>
      <c r="E32" s="297"/>
      <c r="F32" s="297"/>
      <c r="G32" s="297"/>
      <c r="H32" s="297"/>
      <c r="I32" s="297"/>
      <c r="J32" s="297"/>
      <c r="K32" s="297"/>
      <c r="L32" s="297"/>
      <c r="M32" s="297">
        <f>+M$14/7/2</f>
        <v>0</v>
      </c>
      <c r="N32" s="7">
        <f>+N31</f>
        <v>0</v>
      </c>
      <c r="O32" s="7">
        <f>+O31</f>
        <v>0</v>
      </c>
      <c r="P32" s="7">
        <f>+P31</f>
        <v>0</v>
      </c>
      <c r="Q32" s="7">
        <f>+Q31</f>
        <v>0</v>
      </c>
      <c r="R32" s="7">
        <f>+R31</f>
        <v>0</v>
      </c>
      <c r="S32" s="43">
        <f>+S$14/7</f>
        <v>0</v>
      </c>
      <c r="T32" s="43">
        <f>+T$14/7/2</f>
        <v>0</v>
      </c>
      <c r="U32" s="43"/>
      <c r="V32" s="43"/>
      <c r="W32" s="43"/>
      <c r="X32" s="43"/>
      <c r="Y32" s="7"/>
      <c r="Z32" s="297"/>
    </row>
    <row r="33" spans="1:34" x14ac:dyDescent="0.25">
      <c r="A33" s="38"/>
      <c r="B33" s="3">
        <f t="shared" si="2"/>
        <v>2011</v>
      </c>
      <c r="C33" s="13">
        <f t="shared" si="1"/>
        <v>0</v>
      </c>
      <c r="D33" s="297"/>
      <c r="E33" s="297"/>
      <c r="F33" s="297"/>
      <c r="G33" s="297"/>
      <c r="H33" s="297"/>
      <c r="I33" s="297"/>
      <c r="J33" s="297"/>
      <c r="K33" s="297"/>
      <c r="L33" s="297"/>
      <c r="M33" s="297"/>
      <c r="N33" s="7">
        <f>+N$14/7/2</f>
        <v>0</v>
      </c>
      <c r="O33" s="7">
        <f>+O32</f>
        <v>0</v>
      </c>
      <c r="P33" s="7">
        <f>+P32</f>
        <v>0</v>
      </c>
      <c r="Q33" s="7">
        <f>+Q32</f>
        <v>0</v>
      </c>
      <c r="R33" s="7">
        <f>+R32</f>
        <v>0</v>
      </c>
      <c r="S33" s="43">
        <f>+S32</f>
        <v>0</v>
      </c>
      <c r="T33" s="43">
        <f>+T$14/7</f>
        <v>0</v>
      </c>
      <c r="U33" s="43">
        <f>+U$14/7/2</f>
        <v>0</v>
      </c>
      <c r="V33" s="43"/>
      <c r="W33" s="43"/>
      <c r="X33" s="43"/>
      <c r="Y33" s="7"/>
      <c r="Z33" s="297"/>
    </row>
    <row r="34" spans="1:34" x14ac:dyDescent="0.25">
      <c r="A34" s="38"/>
      <c r="B34" s="3">
        <f t="shared" si="2"/>
        <v>2012</v>
      </c>
      <c r="C34" s="13">
        <f t="shared" si="1"/>
        <v>0</v>
      </c>
      <c r="D34" s="297"/>
      <c r="E34" s="297"/>
      <c r="F34" s="297"/>
      <c r="G34" s="297"/>
      <c r="H34" s="297"/>
      <c r="I34" s="297"/>
      <c r="J34" s="297"/>
      <c r="K34" s="297"/>
      <c r="L34" s="297"/>
      <c r="M34" s="297"/>
      <c r="N34" s="7"/>
      <c r="O34" s="7">
        <f>+O$14/7/2</f>
        <v>0</v>
      </c>
      <c r="P34" s="7">
        <f>+P33</f>
        <v>0</v>
      </c>
      <c r="Q34" s="7">
        <f>+Q33</f>
        <v>0</v>
      </c>
      <c r="R34" s="7">
        <f>+R33</f>
        <v>0</v>
      </c>
      <c r="S34" s="43">
        <f>+S33</f>
        <v>0</v>
      </c>
      <c r="T34" s="43">
        <f>+T$14/7</f>
        <v>0</v>
      </c>
      <c r="U34" s="43">
        <f>+U$14/7</f>
        <v>0</v>
      </c>
      <c r="V34" s="43">
        <f>+V$14/7/2</f>
        <v>0</v>
      </c>
      <c r="W34" s="43"/>
      <c r="X34" s="43"/>
      <c r="Y34" s="7"/>
      <c r="Z34" s="297"/>
    </row>
    <row r="35" spans="1:34" x14ac:dyDescent="0.25">
      <c r="A35" s="38"/>
      <c r="B35" s="3">
        <f t="shared" si="2"/>
        <v>2013</v>
      </c>
      <c r="C35" s="13">
        <f t="shared" si="1"/>
        <v>0</v>
      </c>
      <c r="D35" s="297"/>
      <c r="E35" s="297"/>
      <c r="F35" s="297"/>
      <c r="G35" s="297"/>
      <c r="H35" s="297"/>
      <c r="I35" s="297"/>
      <c r="J35" s="297"/>
      <c r="K35" s="297"/>
      <c r="L35" s="297"/>
      <c r="M35" s="297"/>
      <c r="N35" s="7"/>
      <c r="O35" s="7"/>
      <c r="P35" s="7">
        <f>P14/7/2</f>
        <v>0</v>
      </c>
      <c r="Q35" s="7">
        <f>Q14</f>
        <v>0</v>
      </c>
      <c r="R35" s="7">
        <f t="shared" ref="R35:U36" si="3">R34</f>
        <v>0</v>
      </c>
      <c r="S35" s="43">
        <f t="shared" si="3"/>
        <v>0</v>
      </c>
      <c r="T35" s="43">
        <f t="shared" si="3"/>
        <v>0</v>
      </c>
      <c r="U35" s="43">
        <f t="shared" si="3"/>
        <v>0</v>
      </c>
      <c r="V35" s="43">
        <f>V14/7</f>
        <v>0</v>
      </c>
      <c r="W35" s="43">
        <f>W14/7/2</f>
        <v>0</v>
      </c>
      <c r="X35" s="43"/>
      <c r="Y35" s="7"/>
      <c r="Z35" s="297"/>
    </row>
    <row r="36" spans="1:34" x14ac:dyDescent="0.25">
      <c r="A36" s="38"/>
      <c r="B36" s="3">
        <f t="shared" si="2"/>
        <v>2014</v>
      </c>
      <c r="C36" s="13">
        <f t="shared" si="1"/>
        <v>0</v>
      </c>
      <c r="D36" s="297"/>
      <c r="E36" s="297"/>
      <c r="F36" s="297"/>
      <c r="G36" s="297"/>
      <c r="H36" s="297"/>
      <c r="I36" s="297"/>
      <c r="J36" s="297"/>
      <c r="K36" s="297"/>
      <c r="L36" s="297"/>
      <c r="M36" s="297"/>
      <c r="N36" s="7"/>
      <c r="O36" s="7"/>
      <c r="P36" s="7"/>
      <c r="Q36" s="7">
        <f>Q14/7/2</f>
        <v>0</v>
      </c>
      <c r="R36" s="7">
        <f t="shared" si="3"/>
        <v>0</v>
      </c>
      <c r="S36" s="43">
        <f t="shared" si="3"/>
        <v>0</v>
      </c>
      <c r="T36" s="43">
        <f t="shared" si="3"/>
        <v>0</v>
      </c>
      <c r="U36" s="43">
        <f t="shared" si="3"/>
        <v>0</v>
      </c>
      <c r="V36" s="43">
        <f>V35</f>
        <v>0</v>
      </c>
      <c r="W36" s="43">
        <f>W14/7</f>
        <v>0</v>
      </c>
      <c r="X36" s="43">
        <f>X14/7/2</f>
        <v>0</v>
      </c>
      <c r="Y36" s="7"/>
      <c r="Z36" s="297"/>
    </row>
    <row r="37" spans="1:34" x14ac:dyDescent="0.25">
      <c r="A37" s="38"/>
      <c r="B37" s="3">
        <f t="shared" si="2"/>
        <v>2015</v>
      </c>
      <c r="C37" s="13">
        <f t="shared" si="1"/>
        <v>0</v>
      </c>
      <c r="D37" s="297"/>
      <c r="E37" s="297"/>
      <c r="F37" s="297"/>
      <c r="G37" s="297"/>
      <c r="H37" s="297"/>
      <c r="I37" s="297"/>
      <c r="J37" s="297"/>
      <c r="K37" s="297"/>
      <c r="L37" s="297"/>
      <c r="M37" s="297"/>
      <c r="N37" s="7"/>
      <c r="O37" s="7"/>
      <c r="P37" s="7"/>
      <c r="Q37" s="7"/>
      <c r="R37" s="7">
        <f>R14/7/2</f>
        <v>0</v>
      </c>
      <c r="S37" s="43">
        <f>S36</f>
        <v>0</v>
      </c>
      <c r="T37" s="43">
        <f>T36</f>
        <v>0</v>
      </c>
      <c r="U37" s="43">
        <f>U36</f>
        <v>0</v>
      </c>
      <c r="V37" s="43">
        <f>V36</f>
        <v>0</v>
      </c>
      <c r="W37" s="43">
        <f>W36</f>
        <v>0</v>
      </c>
      <c r="X37" s="43">
        <f>X14/7</f>
        <v>0</v>
      </c>
      <c r="Y37" s="7">
        <f>Y14/7/2</f>
        <v>0</v>
      </c>
      <c r="Z37" s="297"/>
    </row>
    <row r="38" spans="1:34" x14ac:dyDescent="0.25">
      <c r="A38" s="38"/>
      <c r="B38" s="3">
        <f t="shared" si="2"/>
        <v>2016</v>
      </c>
      <c r="C38" s="13">
        <f t="shared" si="1"/>
        <v>-57402.187142857139</v>
      </c>
      <c r="D38" s="297"/>
      <c r="E38" s="297"/>
      <c r="F38" s="297"/>
      <c r="G38" s="297"/>
      <c r="H38" s="297"/>
      <c r="I38" s="297"/>
      <c r="J38" s="297"/>
      <c r="K38" s="297"/>
      <c r="L38" s="297"/>
      <c r="M38" s="297"/>
      <c r="N38" s="7"/>
      <c r="O38" s="7"/>
      <c r="P38" s="7"/>
      <c r="Q38" s="7"/>
      <c r="R38" s="7"/>
      <c r="S38" s="43"/>
      <c r="T38" s="43"/>
      <c r="U38" s="43"/>
      <c r="V38" s="43"/>
      <c r="W38" s="43"/>
      <c r="X38" s="43"/>
      <c r="Y38" s="7"/>
      <c r="Z38" s="7">
        <f>$Z$14/7/2</f>
        <v>57402.187142857139</v>
      </c>
    </row>
    <row r="39" spans="1:34" x14ac:dyDescent="0.25">
      <c r="A39" s="38"/>
      <c r="B39" s="3">
        <f t="shared" si="2"/>
        <v>2017</v>
      </c>
      <c r="C39" s="13">
        <f t="shared" si="1"/>
        <v>-115414.73142857142</v>
      </c>
      <c r="D39" s="297"/>
      <c r="E39" s="297"/>
      <c r="F39" s="297"/>
      <c r="G39" s="297"/>
      <c r="H39" s="297"/>
      <c r="I39" s="297"/>
      <c r="J39" s="297"/>
      <c r="K39" s="297"/>
      <c r="L39" s="297"/>
      <c r="M39" s="297"/>
      <c r="N39" s="7"/>
      <c r="O39" s="7"/>
      <c r="P39" s="7"/>
      <c r="Q39" s="7"/>
      <c r="R39" s="7"/>
      <c r="S39" s="43"/>
      <c r="T39" s="43"/>
      <c r="U39" s="43"/>
      <c r="V39" s="43"/>
      <c r="W39" s="43"/>
      <c r="X39" s="43"/>
      <c r="Y39" s="7"/>
      <c r="Z39" s="7">
        <f>$Z$14/7</f>
        <v>114804.37428571428</v>
      </c>
      <c r="AA39" s="355">
        <f>$AA$14/7/2</f>
        <v>610.35714285714289</v>
      </c>
    </row>
    <row r="40" spans="1:34" x14ac:dyDescent="0.25">
      <c r="A40" s="38"/>
      <c r="B40" s="3">
        <f t="shared" si="2"/>
        <v>2018</v>
      </c>
      <c r="C40" s="13">
        <f t="shared" si="1"/>
        <v>-116025.08857142857</v>
      </c>
      <c r="D40" s="297"/>
      <c r="E40" s="297"/>
      <c r="F40" s="297"/>
      <c r="G40" s="297"/>
      <c r="H40" s="297"/>
      <c r="I40" s="297"/>
      <c r="J40" s="297"/>
      <c r="K40" s="297"/>
      <c r="L40" s="297"/>
      <c r="M40" s="297"/>
      <c r="N40" s="7"/>
      <c r="O40" s="7"/>
      <c r="P40" s="7"/>
      <c r="Q40" s="7"/>
      <c r="R40" s="7"/>
      <c r="S40" s="43"/>
      <c r="T40" s="43"/>
      <c r="U40" s="43"/>
      <c r="V40" s="43"/>
      <c r="W40" s="43"/>
      <c r="X40" s="43"/>
      <c r="Y40" s="7"/>
      <c r="Z40" s="7">
        <f t="shared" ref="Z40:Z44" si="4">$Z$14/7</f>
        <v>114804.37428571428</v>
      </c>
      <c r="AA40" s="355">
        <f>$AA$14/7</f>
        <v>1220.7142857142858</v>
      </c>
    </row>
    <row r="41" spans="1:34" x14ac:dyDescent="0.25">
      <c r="A41" s="38"/>
      <c r="B41" s="3">
        <f t="shared" si="2"/>
        <v>2019</v>
      </c>
      <c r="C41" s="13">
        <f t="shared" si="1"/>
        <v>-116025.08857142857</v>
      </c>
      <c r="D41" s="297"/>
      <c r="E41" s="297"/>
      <c r="F41" s="297"/>
      <c r="G41" s="297"/>
      <c r="H41" s="297"/>
      <c r="I41" s="297"/>
      <c r="J41" s="297"/>
      <c r="K41" s="297"/>
      <c r="L41" s="297"/>
      <c r="M41" s="297"/>
      <c r="N41" s="7"/>
      <c r="O41" s="7"/>
      <c r="P41" s="7"/>
      <c r="Q41" s="7"/>
      <c r="R41" s="7"/>
      <c r="S41" s="43"/>
      <c r="T41" s="43"/>
      <c r="U41" s="43"/>
      <c r="V41" s="43"/>
      <c r="W41" s="43"/>
      <c r="X41" s="43"/>
      <c r="Y41" s="7"/>
      <c r="Z41" s="7">
        <f t="shared" si="4"/>
        <v>114804.37428571428</v>
      </c>
      <c r="AA41" s="355">
        <f t="shared" ref="AA41:AA45" si="5">$AA$14/7</f>
        <v>1220.7142857142858</v>
      </c>
    </row>
    <row r="42" spans="1:34" x14ac:dyDescent="0.25">
      <c r="A42" s="38"/>
      <c r="B42" s="3">
        <f t="shared" si="2"/>
        <v>2020</v>
      </c>
      <c r="C42" s="13">
        <f t="shared" si="1"/>
        <v>-116025.08857142857</v>
      </c>
      <c r="D42" s="297"/>
      <c r="E42" s="297"/>
      <c r="F42" s="297"/>
      <c r="G42" s="297"/>
      <c r="H42" s="297"/>
      <c r="I42" s="297"/>
      <c r="J42" s="297"/>
      <c r="K42" s="297"/>
      <c r="L42" s="297"/>
      <c r="M42" s="297"/>
      <c r="N42" s="7"/>
      <c r="O42" s="7"/>
      <c r="P42" s="7"/>
      <c r="Q42" s="7"/>
      <c r="R42" s="7"/>
      <c r="S42" s="43"/>
      <c r="T42" s="43"/>
      <c r="U42" s="43"/>
      <c r="V42" s="43"/>
      <c r="W42" s="43"/>
      <c r="X42" s="43"/>
      <c r="Y42" s="7"/>
      <c r="Z42" s="7">
        <f t="shared" si="4"/>
        <v>114804.37428571428</v>
      </c>
      <c r="AA42" s="355">
        <f t="shared" si="5"/>
        <v>1220.7142857142858</v>
      </c>
    </row>
    <row r="43" spans="1:34" x14ac:dyDescent="0.25">
      <c r="A43" s="38"/>
      <c r="B43" s="3">
        <f t="shared" si="2"/>
        <v>2021</v>
      </c>
      <c r="C43" s="13">
        <f t="shared" si="1"/>
        <v>-116025.08857142857</v>
      </c>
      <c r="D43" s="297"/>
      <c r="E43" s="297"/>
      <c r="F43" s="297"/>
      <c r="G43" s="297"/>
      <c r="H43" s="297"/>
      <c r="I43" s="297"/>
      <c r="J43" s="297"/>
      <c r="K43" s="297"/>
      <c r="L43" s="297"/>
      <c r="M43" s="297"/>
      <c r="N43" s="7"/>
      <c r="O43" s="7"/>
      <c r="P43" s="7"/>
      <c r="Q43" s="7"/>
      <c r="R43" s="7"/>
      <c r="S43" s="43"/>
      <c r="T43" s="43"/>
      <c r="U43" s="43"/>
      <c r="V43" s="43"/>
      <c r="W43" s="43"/>
      <c r="X43" s="43"/>
      <c r="Y43" s="7"/>
      <c r="Z43" s="7">
        <f t="shared" si="4"/>
        <v>114804.37428571428</v>
      </c>
      <c r="AA43" s="355">
        <f t="shared" si="5"/>
        <v>1220.7142857142858</v>
      </c>
    </row>
    <row r="44" spans="1:34" x14ac:dyDescent="0.25">
      <c r="A44" s="38"/>
      <c r="B44" s="3">
        <f t="shared" si="2"/>
        <v>2022</v>
      </c>
      <c r="C44" s="13">
        <f t="shared" si="1"/>
        <v>-116025.08857142857</v>
      </c>
      <c r="D44" s="297"/>
      <c r="E44" s="297"/>
      <c r="F44" s="297"/>
      <c r="G44" s="297"/>
      <c r="H44" s="297"/>
      <c r="I44" s="297"/>
      <c r="J44" s="297"/>
      <c r="K44" s="297"/>
      <c r="L44" s="297"/>
      <c r="M44" s="297"/>
      <c r="N44" s="7"/>
      <c r="O44" s="7"/>
      <c r="P44" s="7"/>
      <c r="Q44" s="7"/>
      <c r="R44" s="7"/>
      <c r="S44" s="43"/>
      <c r="T44" s="43"/>
      <c r="U44" s="43"/>
      <c r="V44" s="43"/>
      <c r="W44" s="43"/>
      <c r="X44" s="43"/>
      <c r="Y44" s="7"/>
      <c r="Z44" s="7">
        <f t="shared" si="4"/>
        <v>114804.37428571428</v>
      </c>
      <c r="AA44" s="355">
        <f t="shared" si="5"/>
        <v>1220.7142857142858</v>
      </c>
    </row>
    <row r="45" spans="1:34" x14ac:dyDescent="0.25">
      <c r="A45" s="38"/>
      <c r="B45" s="3">
        <f t="shared" si="2"/>
        <v>2023</v>
      </c>
      <c r="C45" s="13">
        <f t="shared" si="1"/>
        <v>-58622.901428571422</v>
      </c>
      <c r="D45" s="297"/>
      <c r="E45" s="297"/>
      <c r="F45" s="297"/>
      <c r="G45" s="297"/>
      <c r="H45" s="297"/>
      <c r="I45" s="297"/>
      <c r="J45" s="297"/>
      <c r="K45" s="297"/>
      <c r="L45" s="297"/>
      <c r="M45" s="297"/>
      <c r="N45" s="7"/>
      <c r="O45" s="7"/>
      <c r="P45" s="7"/>
      <c r="Q45" s="7"/>
      <c r="R45" s="7"/>
      <c r="S45" s="43"/>
      <c r="T45" s="43"/>
      <c r="U45" s="43"/>
      <c r="V45" s="43"/>
      <c r="W45" s="43"/>
      <c r="X45" s="43"/>
      <c r="Y45" s="7"/>
      <c r="Z45" s="7">
        <f>$Z$14/7/2</f>
        <v>57402.187142857139</v>
      </c>
      <c r="AA45" s="355">
        <f t="shared" si="5"/>
        <v>1220.7142857142858</v>
      </c>
    </row>
    <row r="46" spans="1:34" x14ac:dyDescent="0.25">
      <c r="A46" s="38"/>
      <c r="B46" s="3">
        <f t="shared" si="2"/>
        <v>2024</v>
      </c>
      <c r="C46" s="13">
        <f t="shared" si="1"/>
        <v>-610.35714285714289</v>
      </c>
      <c r="D46" s="297"/>
      <c r="E46" s="297"/>
      <c r="F46" s="297"/>
      <c r="G46" s="297"/>
      <c r="H46" s="297"/>
      <c r="I46" s="297"/>
      <c r="J46" s="297"/>
      <c r="K46" s="297"/>
      <c r="L46" s="297"/>
      <c r="M46" s="297"/>
      <c r="N46" s="7"/>
      <c r="O46" s="7"/>
      <c r="P46" s="7"/>
      <c r="Q46" s="7"/>
      <c r="R46" s="7"/>
      <c r="S46" s="43"/>
      <c r="T46" s="43"/>
      <c r="U46" s="43"/>
      <c r="V46" s="43"/>
      <c r="W46" s="43"/>
      <c r="X46" s="43"/>
      <c r="Y46" s="7"/>
      <c r="Z46" s="7"/>
      <c r="AA46" s="355">
        <f>$AA$14/7/2</f>
        <v>610.35714285714289</v>
      </c>
    </row>
    <row r="47" spans="1:34" x14ac:dyDescent="0.25">
      <c r="A47" s="38"/>
      <c r="B47" s="12"/>
      <c r="C47" s="254"/>
      <c r="D47" s="298"/>
      <c r="E47" s="298"/>
      <c r="F47" s="298"/>
      <c r="G47" s="298"/>
      <c r="H47" s="298"/>
      <c r="I47" s="298"/>
      <c r="J47" s="298"/>
      <c r="K47" s="298"/>
      <c r="L47" s="298"/>
      <c r="M47" s="298"/>
      <c r="N47" s="338"/>
      <c r="O47" s="338"/>
      <c r="P47" s="338"/>
      <c r="Q47" s="338"/>
      <c r="R47" s="338"/>
      <c r="S47" s="338"/>
      <c r="T47" s="338"/>
      <c r="U47" s="338"/>
      <c r="V47" s="275"/>
      <c r="W47" s="275"/>
      <c r="X47" s="275"/>
      <c r="Y47" s="338"/>
      <c r="Z47" s="338"/>
    </row>
    <row r="48" spans="1:34" x14ac:dyDescent="0.25">
      <c r="A48" s="38" t="s">
        <v>62</v>
      </c>
      <c r="B48" s="675">
        <f>SUM(D48:AH48)</f>
        <v>0</v>
      </c>
      <c r="C48" s="677">
        <f>SUM(C16:C47)</f>
        <v>-812175.62</v>
      </c>
      <c r="D48" s="675">
        <f t="shared" ref="D48:N48" si="6">-SUM(D16:D47)+D14</f>
        <v>0</v>
      </c>
      <c r="E48" s="675">
        <f t="shared" si="6"/>
        <v>0</v>
      </c>
      <c r="F48" s="675">
        <f t="shared" si="6"/>
        <v>0</v>
      </c>
      <c r="G48" s="675">
        <f t="shared" si="6"/>
        <v>0</v>
      </c>
      <c r="H48" s="675">
        <f t="shared" si="6"/>
        <v>0</v>
      </c>
      <c r="I48" s="675">
        <f t="shared" si="6"/>
        <v>0</v>
      </c>
      <c r="J48" s="675">
        <f t="shared" si="6"/>
        <v>0</v>
      </c>
      <c r="K48" s="675">
        <f t="shared" si="6"/>
        <v>0</v>
      </c>
      <c r="L48" s="675">
        <f t="shared" si="6"/>
        <v>0</v>
      </c>
      <c r="M48" s="675">
        <f t="shared" si="6"/>
        <v>0</v>
      </c>
      <c r="N48" s="719">
        <f t="shared" si="6"/>
        <v>0</v>
      </c>
      <c r="O48" s="719">
        <f t="shared" ref="O48:AH48" si="7">-SUM(O16:O47)+O14</f>
        <v>0</v>
      </c>
      <c r="P48" s="719">
        <f t="shared" si="7"/>
        <v>0</v>
      </c>
      <c r="Q48" s="719">
        <f t="shared" si="7"/>
        <v>0</v>
      </c>
      <c r="R48" s="719">
        <f t="shared" si="7"/>
        <v>0</v>
      </c>
      <c r="S48" s="719">
        <f t="shared" si="7"/>
        <v>0</v>
      </c>
      <c r="T48" s="719">
        <f t="shared" si="7"/>
        <v>0</v>
      </c>
      <c r="U48" s="719">
        <f t="shared" si="7"/>
        <v>0</v>
      </c>
      <c r="V48" s="719">
        <f t="shared" si="7"/>
        <v>0</v>
      </c>
      <c r="W48" s="719">
        <f t="shared" si="7"/>
        <v>0</v>
      </c>
      <c r="X48" s="719">
        <f t="shared" si="7"/>
        <v>0</v>
      </c>
      <c r="Y48" s="719">
        <f t="shared" si="7"/>
        <v>0</v>
      </c>
      <c r="Z48" s="719">
        <f t="shared" si="7"/>
        <v>0</v>
      </c>
      <c r="AA48" s="719">
        <f t="shared" si="7"/>
        <v>0</v>
      </c>
      <c r="AB48" s="719">
        <f t="shared" si="7"/>
        <v>0</v>
      </c>
      <c r="AC48" s="719">
        <f t="shared" si="7"/>
        <v>0</v>
      </c>
      <c r="AD48" s="719">
        <f t="shared" si="7"/>
        <v>0</v>
      </c>
      <c r="AE48" s="719">
        <f t="shared" si="7"/>
        <v>0</v>
      </c>
      <c r="AF48" s="719">
        <f t="shared" si="7"/>
        <v>0</v>
      </c>
      <c r="AG48" s="719">
        <f t="shared" si="7"/>
        <v>0</v>
      </c>
      <c r="AH48" s="719">
        <f t="shared" si="7"/>
        <v>0</v>
      </c>
    </row>
    <row r="49" spans="1:26" x14ac:dyDescent="0.25">
      <c r="A49" s="38"/>
      <c r="B49" s="275"/>
      <c r="C49" s="299"/>
      <c r="D49" s="297"/>
      <c r="E49" s="297"/>
      <c r="F49" s="297"/>
      <c r="G49" s="297"/>
      <c r="H49" s="297"/>
      <c r="I49" s="297"/>
      <c r="J49" s="297"/>
      <c r="K49" s="297"/>
      <c r="L49" s="297"/>
      <c r="M49" s="297"/>
      <c r="N49" s="338"/>
      <c r="O49" s="338"/>
      <c r="P49" s="338"/>
      <c r="Q49" s="338"/>
      <c r="R49" s="338"/>
      <c r="S49" s="338"/>
      <c r="T49" s="338"/>
      <c r="U49" s="338"/>
      <c r="V49" s="338"/>
      <c r="W49" s="338"/>
      <c r="X49" s="338"/>
      <c r="Y49" s="338"/>
      <c r="Z49" s="338"/>
    </row>
    <row r="50" spans="1:26" x14ac:dyDescent="0.25">
      <c r="A50" s="39" t="s">
        <v>63</v>
      </c>
      <c r="B50" s="3"/>
      <c r="C50" s="30">
        <f>+C14+C48</f>
        <v>0</v>
      </c>
      <c r="D50" s="297"/>
      <c r="E50" s="297"/>
      <c r="F50" s="297"/>
      <c r="G50" s="297"/>
      <c r="H50" s="297"/>
      <c r="I50" s="297"/>
      <c r="J50" s="297"/>
      <c r="K50" s="297"/>
      <c r="L50" s="297"/>
      <c r="M50" s="297"/>
      <c r="N50" s="338"/>
      <c r="O50" s="338"/>
      <c r="P50" s="338"/>
      <c r="Q50" s="338"/>
      <c r="R50" s="338"/>
      <c r="S50" s="338"/>
      <c r="T50" s="338"/>
      <c r="U50" s="338"/>
      <c r="V50" s="338"/>
      <c r="W50" s="338"/>
      <c r="X50" s="338"/>
      <c r="Y50" s="338"/>
      <c r="Z50" s="338"/>
    </row>
    <row r="51" spans="1:26" x14ac:dyDescent="0.25">
      <c r="A51" s="3"/>
      <c r="B51" s="3"/>
      <c r="C51" s="3"/>
      <c r="D51" s="297"/>
      <c r="E51" s="297"/>
      <c r="F51" s="297"/>
      <c r="G51" s="297"/>
      <c r="H51" s="297"/>
      <c r="I51" s="297"/>
      <c r="J51" s="297"/>
      <c r="K51" s="297"/>
      <c r="L51" s="297"/>
      <c r="M51" s="297"/>
      <c r="N51" s="338"/>
      <c r="O51" s="338"/>
      <c r="P51" s="338"/>
      <c r="Q51" s="338"/>
      <c r="R51" s="338"/>
      <c r="S51" s="338"/>
      <c r="T51" s="338"/>
      <c r="U51" s="338"/>
      <c r="V51" s="338"/>
      <c r="W51" s="338"/>
      <c r="X51" s="338"/>
      <c r="Y51" s="338"/>
      <c r="Z51" s="338"/>
    </row>
    <row r="52" spans="1:26" x14ac:dyDescent="0.25">
      <c r="A52" s="3"/>
      <c r="B52" s="36"/>
      <c r="C52" s="3"/>
      <c r="D52" s="297"/>
      <c r="E52" s="297"/>
      <c r="F52" s="297"/>
      <c r="G52" s="297"/>
      <c r="H52" s="297"/>
      <c r="I52" s="297"/>
      <c r="J52" s="297"/>
      <c r="K52" s="297"/>
      <c r="L52" s="297"/>
      <c r="M52" s="297"/>
      <c r="N52" s="338"/>
      <c r="O52" s="338"/>
      <c r="P52" s="338"/>
      <c r="Q52" s="338"/>
      <c r="R52" s="338"/>
      <c r="S52" s="338"/>
      <c r="T52" s="338"/>
      <c r="U52" s="338"/>
      <c r="V52" s="338"/>
      <c r="W52" s="338"/>
      <c r="X52" s="338"/>
      <c r="Y52" s="338"/>
      <c r="Z52" s="338"/>
    </row>
    <row r="53" spans="1:26" x14ac:dyDescent="0.25">
      <c r="A53" s="3"/>
      <c r="B53" s="3"/>
      <c r="C53" s="3"/>
      <c r="E53" s="297"/>
      <c r="F53" s="301"/>
      <c r="G53" s="301"/>
      <c r="H53" s="301"/>
      <c r="I53" s="301"/>
      <c r="J53" s="301"/>
      <c r="K53" s="301"/>
      <c r="L53" s="301"/>
      <c r="M53" s="301"/>
      <c r="N53" s="338">
        <f>SUM(E32:E53)</f>
        <v>0</v>
      </c>
      <c r="O53" s="342"/>
      <c r="P53" s="342"/>
      <c r="Q53" s="342"/>
      <c r="R53" s="342"/>
      <c r="S53" s="342"/>
    </row>
    <row r="54" spans="1:26" x14ac:dyDescent="0.25">
      <c r="B54" s="3"/>
      <c r="C54" s="3"/>
      <c r="E54" s="301"/>
      <c r="F54" s="301"/>
      <c r="G54" s="301"/>
      <c r="H54" s="301"/>
      <c r="I54" s="301"/>
      <c r="J54" s="301"/>
      <c r="K54" s="301"/>
      <c r="L54" s="301"/>
      <c r="M54" s="301"/>
      <c r="N54" s="301"/>
      <c r="O54" s="301"/>
      <c r="P54" s="301"/>
      <c r="Q54" s="301"/>
      <c r="R54" s="301"/>
      <c r="S54" s="301"/>
    </row>
    <row r="55" spans="1:26" x14ac:dyDescent="0.25">
      <c r="E55" s="301"/>
      <c r="F55" s="301"/>
      <c r="G55" s="301"/>
      <c r="H55" s="301"/>
      <c r="I55" s="301"/>
      <c r="J55" s="301"/>
      <c r="K55" s="301"/>
      <c r="L55" s="301"/>
      <c r="M55" s="301"/>
      <c r="N55" s="301"/>
      <c r="O55" s="301"/>
      <c r="P55" s="301"/>
      <c r="Q55" s="301"/>
      <c r="R55" s="301"/>
      <c r="S55" s="301"/>
    </row>
    <row r="56" spans="1:26" x14ac:dyDescent="0.25">
      <c r="E56" s="301"/>
      <c r="F56" s="301"/>
      <c r="G56" s="301"/>
      <c r="H56" s="301"/>
      <c r="I56" s="301"/>
      <c r="J56" s="301"/>
      <c r="K56" s="301"/>
      <c r="L56" s="301"/>
      <c r="M56" s="301"/>
      <c r="N56" s="301"/>
      <c r="O56" s="301"/>
      <c r="P56" s="301"/>
      <c r="Q56" s="301"/>
      <c r="R56" s="301"/>
      <c r="S56" s="301"/>
    </row>
    <row r="57" spans="1:26" x14ac:dyDescent="0.25">
      <c r="E57" s="301"/>
      <c r="F57" s="301"/>
      <c r="G57" s="301"/>
      <c r="H57" s="301"/>
      <c r="I57" s="301"/>
      <c r="J57" s="301"/>
      <c r="K57" s="301"/>
      <c r="L57" s="301"/>
      <c r="M57" s="301"/>
      <c r="N57" s="301"/>
      <c r="O57" s="301"/>
      <c r="P57" s="301"/>
      <c r="Q57" s="301"/>
      <c r="R57" s="301"/>
      <c r="S57" s="301"/>
    </row>
    <row r="58" spans="1:26" x14ac:dyDescent="0.25">
      <c r="E58" s="301"/>
      <c r="F58" s="301"/>
      <c r="G58" s="301"/>
      <c r="H58" s="301"/>
      <c r="I58" s="301"/>
      <c r="J58" s="301"/>
      <c r="K58" s="301"/>
      <c r="L58" s="301"/>
      <c r="M58" s="301"/>
      <c r="N58" s="301"/>
      <c r="O58" s="301"/>
      <c r="P58" s="301"/>
      <c r="Q58" s="301"/>
      <c r="R58" s="301"/>
      <c r="S58" s="301"/>
    </row>
    <row r="59" spans="1:26" x14ac:dyDescent="0.25">
      <c r="E59" s="301"/>
      <c r="F59" s="301"/>
      <c r="G59" s="301"/>
      <c r="H59" s="301"/>
      <c r="I59" s="301"/>
      <c r="J59" s="301"/>
      <c r="K59" s="301"/>
      <c r="L59" s="301"/>
      <c r="M59" s="301"/>
      <c r="N59" s="301"/>
      <c r="O59" s="301"/>
      <c r="P59" s="301"/>
      <c r="Q59" s="301"/>
      <c r="R59" s="301"/>
      <c r="S59" s="301"/>
    </row>
    <row r="60" spans="1:26" x14ac:dyDescent="0.25">
      <c r="E60" s="301"/>
      <c r="F60" s="301"/>
      <c r="G60" s="301"/>
      <c r="H60" s="301"/>
      <c r="I60" s="301"/>
      <c r="J60" s="301"/>
      <c r="K60" s="301"/>
      <c r="L60" s="301"/>
      <c r="M60" s="301"/>
      <c r="N60" s="301"/>
      <c r="O60" s="301"/>
      <c r="P60" s="301"/>
      <c r="Q60" s="301"/>
      <c r="R60" s="301"/>
      <c r="S60" s="301"/>
    </row>
    <row r="61" spans="1:26" x14ac:dyDescent="0.25">
      <c r="E61" s="301"/>
      <c r="F61" s="301"/>
      <c r="G61" s="301"/>
      <c r="H61" s="301"/>
      <c r="I61" s="301"/>
      <c r="J61" s="301"/>
      <c r="K61" s="301"/>
      <c r="L61" s="301"/>
      <c r="M61" s="301"/>
      <c r="N61" s="301"/>
      <c r="O61" s="301"/>
      <c r="P61" s="301"/>
      <c r="Q61" s="301"/>
      <c r="R61" s="301"/>
      <c r="S61" s="301"/>
    </row>
    <row r="62" spans="1:26" x14ac:dyDescent="0.25">
      <c r="E62" s="301"/>
      <c r="F62" s="301"/>
      <c r="G62" s="301"/>
      <c r="H62" s="301"/>
      <c r="I62" s="301"/>
      <c r="J62" s="301"/>
      <c r="K62" s="301"/>
      <c r="L62" s="301"/>
      <c r="M62" s="301"/>
      <c r="N62" s="301"/>
      <c r="O62" s="301"/>
      <c r="P62" s="301"/>
      <c r="Q62" s="301"/>
      <c r="R62" s="301"/>
      <c r="S62" s="301"/>
    </row>
    <row r="63" spans="1:26" x14ac:dyDescent="0.25">
      <c r="E63" s="301"/>
      <c r="F63" s="301"/>
      <c r="G63" s="301"/>
      <c r="H63" s="301"/>
      <c r="I63" s="301"/>
      <c r="J63" s="301"/>
      <c r="K63" s="301"/>
      <c r="L63" s="301"/>
      <c r="M63" s="301"/>
      <c r="N63" s="301"/>
      <c r="O63" s="301"/>
      <c r="P63" s="301"/>
      <c r="Q63" s="301"/>
      <c r="R63" s="301"/>
      <c r="S63" s="301"/>
    </row>
    <row r="64" spans="1:26" x14ac:dyDescent="0.25">
      <c r="E64" s="301"/>
      <c r="F64" s="301"/>
      <c r="G64" s="301"/>
      <c r="H64" s="301"/>
      <c r="I64" s="301"/>
      <c r="J64" s="301"/>
      <c r="K64" s="301"/>
      <c r="L64" s="301"/>
      <c r="M64" s="301"/>
      <c r="N64" s="301"/>
      <c r="O64" s="301"/>
      <c r="P64" s="301"/>
      <c r="Q64" s="301"/>
      <c r="R64" s="301"/>
      <c r="S64" s="301"/>
    </row>
  </sheetData>
  <pageMargins left="0.7" right="0.7" top="0.75" bottom="0.75" header="0.3" footer="0.3"/>
  <pageSetup scale="65" orientation="landscape" horizontalDpi="4294967294" verticalDpi="4294967294" r:id="rId1"/>
  <headerFooter>
    <oddFooter>&amp;Z&amp;F&amp;RPage &amp;P</oddFooter>
  </headerFooter>
</worksheet>
</file>

<file path=xl/worksheets/sheet1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F00-000000000000}">
  <sheetPr>
    <tabColor theme="6" tint="-0.249977111117893"/>
    <pageSetUpPr fitToPage="1"/>
  </sheetPr>
  <dimension ref="A1:AH62"/>
  <sheetViews>
    <sheetView workbookViewId="0"/>
  </sheetViews>
  <sheetFormatPr defaultColWidth="8.85546875" defaultRowHeight="15" x14ac:dyDescent="0.25"/>
  <cols>
    <col min="1" max="1" width="20.85546875" customWidth="1"/>
    <col min="2" max="2" width="8.7109375" customWidth="1"/>
    <col min="3" max="3" width="12.85546875" customWidth="1"/>
    <col min="4" max="12" width="7.42578125" hidden="1" customWidth="1"/>
    <col min="13" max="13" width="7.5703125" hidden="1" customWidth="1"/>
    <col min="14" max="25" width="10.42578125" customWidth="1"/>
  </cols>
  <sheetData>
    <row r="1" spans="1:30" x14ac:dyDescent="0.25">
      <c r="A1" s="11" t="s">
        <v>10</v>
      </c>
      <c r="O1" t="s">
        <v>647</v>
      </c>
    </row>
    <row r="2" spans="1:30" x14ac:dyDescent="0.25">
      <c r="A2" s="9" t="s">
        <v>438</v>
      </c>
    </row>
    <row r="3" spans="1:30" x14ac:dyDescent="0.25">
      <c r="A3" s="9" t="s">
        <v>1016</v>
      </c>
    </row>
    <row r="4" spans="1:30" x14ac:dyDescent="0.25">
      <c r="R4" s="40" t="s">
        <v>4</v>
      </c>
      <c r="S4" s="41"/>
      <c r="T4" s="40" t="s">
        <v>8</v>
      </c>
    </row>
    <row r="5" spans="1:30" x14ac:dyDescent="0.25">
      <c r="A5" s="10" t="s">
        <v>9</v>
      </c>
      <c r="B5" s="12" t="s">
        <v>64</v>
      </c>
      <c r="C5" s="12" t="s">
        <v>12</v>
      </c>
      <c r="R5" s="42" t="s">
        <v>2</v>
      </c>
      <c r="S5" s="42" t="s">
        <v>60</v>
      </c>
      <c r="T5" s="42" t="s">
        <v>7</v>
      </c>
    </row>
    <row r="6" spans="1:30" x14ac:dyDescent="0.25">
      <c r="B6" s="3"/>
      <c r="R6" s="3"/>
    </row>
    <row r="7" spans="1:30" x14ac:dyDescent="0.25">
      <c r="A7" s="2" t="s">
        <v>1136</v>
      </c>
      <c r="B7" s="212">
        <v>858.1</v>
      </c>
      <c r="C7" s="214"/>
      <c r="D7" s="293"/>
      <c r="E7" s="293"/>
      <c r="F7" s="293"/>
      <c r="G7" s="293"/>
      <c r="H7" s="293"/>
      <c r="I7" s="293"/>
      <c r="J7" s="293"/>
      <c r="K7" s="293"/>
      <c r="L7" s="293"/>
      <c r="M7" s="293"/>
      <c r="N7" s="293"/>
      <c r="O7" s="294"/>
      <c r="P7" s="6"/>
      <c r="Q7" s="6"/>
      <c r="R7" s="13">
        <f>+C14</f>
        <v>13193.82</v>
      </c>
      <c r="S7" s="13">
        <f>+-C46</f>
        <v>13193.819999999998</v>
      </c>
      <c r="T7" s="13">
        <f>+R7-S7</f>
        <v>0</v>
      </c>
    </row>
    <row r="8" spans="1:30" x14ac:dyDescent="0.25">
      <c r="A8" s="213"/>
      <c r="B8" s="3"/>
      <c r="D8" s="293"/>
      <c r="E8" s="293"/>
      <c r="F8" s="293"/>
      <c r="G8" s="293"/>
      <c r="H8" s="293"/>
      <c r="I8" s="293"/>
      <c r="J8" s="293"/>
      <c r="K8" s="293"/>
      <c r="L8" s="293"/>
      <c r="M8" s="293"/>
      <c r="N8" s="293"/>
      <c r="O8" s="294"/>
      <c r="P8" s="6"/>
      <c r="Q8" s="6"/>
    </row>
    <row r="9" spans="1:30" x14ac:dyDescent="0.25">
      <c r="A9" s="2"/>
      <c r="B9" s="3"/>
      <c r="D9" s="293"/>
      <c r="E9" s="293"/>
      <c r="F9" s="293"/>
      <c r="G9" s="293"/>
      <c r="H9" s="293"/>
      <c r="I9" s="293"/>
      <c r="J9" s="293"/>
      <c r="K9" s="293"/>
      <c r="L9" s="293"/>
      <c r="M9" s="293"/>
      <c r="N9" s="293"/>
      <c r="O9" s="294"/>
      <c r="P9" s="6"/>
      <c r="Q9" s="6"/>
    </row>
    <row r="10" spans="1:30" x14ac:dyDescent="0.25">
      <c r="B10" s="3"/>
    </row>
    <row r="11" spans="1:30" x14ac:dyDescent="0.25">
      <c r="A11" s="2" t="s">
        <v>66</v>
      </c>
      <c r="B11" s="212"/>
      <c r="C11" s="214"/>
    </row>
    <row r="12" spans="1:30" x14ac:dyDescent="0.25">
      <c r="B12" s="28"/>
      <c r="C12" s="2"/>
    </row>
    <row r="13" spans="1:30" x14ac:dyDescent="0.25">
      <c r="A13" s="9" t="s">
        <v>5</v>
      </c>
      <c r="C13" s="31" t="s">
        <v>3</v>
      </c>
      <c r="D13" s="32">
        <v>1994</v>
      </c>
      <c r="E13" s="32">
        <v>1995</v>
      </c>
      <c r="F13" s="32">
        <v>1996</v>
      </c>
      <c r="G13" s="32">
        <v>1997</v>
      </c>
      <c r="H13" s="32">
        <v>1998</v>
      </c>
      <c r="I13" s="32">
        <v>1999</v>
      </c>
      <c r="J13" s="32">
        <v>2000</v>
      </c>
      <c r="K13" s="32">
        <v>2001</v>
      </c>
      <c r="L13" s="32">
        <v>2002</v>
      </c>
      <c r="M13" s="32">
        <v>2003</v>
      </c>
      <c r="N13" s="32">
        <v>2004</v>
      </c>
      <c r="O13" s="32">
        <v>2005</v>
      </c>
      <c r="P13" s="32">
        <v>2006</v>
      </c>
      <c r="Q13" s="32">
        <v>2007</v>
      </c>
      <c r="R13" s="32">
        <v>2008</v>
      </c>
      <c r="S13" s="32">
        <v>2009</v>
      </c>
      <c r="T13" s="32">
        <v>2010</v>
      </c>
      <c r="U13" s="32">
        <v>2011</v>
      </c>
      <c r="V13" s="32">
        <v>2012</v>
      </c>
      <c r="W13" s="32">
        <v>2013</v>
      </c>
      <c r="X13" s="32">
        <v>2014</v>
      </c>
      <c r="Y13" s="328">
        <v>2015</v>
      </c>
      <c r="Z13" s="32">
        <v>2016</v>
      </c>
      <c r="AA13" s="328">
        <v>2017</v>
      </c>
      <c r="AB13" s="328">
        <v>2018</v>
      </c>
      <c r="AC13" s="328">
        <v>2019</v>
      </c>
      <c r="AD13" s="328">
        <v>2020</v>
      </c>
    </row>
    <row r="14" spans="1:30" x14ac:dyDescent="0.25">
      <c r="A14" s="9" t="s">
        <v>73</v>
      </c>
      <c r="C14" s="295">
        <f>SUM(D14:Y14)</f>
        <v>13193.82</v>
      </c>
      <c r="D14" s="233">
        <v>0</v>
      </c>
      <c r="E14" s="233">
        <v>0</v>
      </c>
      <c r="F14" s="233">
        <v>0</v>
      </c>
      <c r="G14" s="233">
        <v>0</v>
      </c>
      <c r="H14" s="233">
        <v>0</v>
      </c>
      <c r="I14" s="233">
        <v>0</v>
      </c>
      <c r="J14" s="233">
        <v>0</v>
      </c>
      <c r="K14" s="233">
        <v>0</v>
      </c>
      <c r="L14" s="233">
        <v>0</v>
      </c>
      <c r="M14" s="233">
        <v>0</v>
      </c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7">
        <v>13193.82</v>
      </c>
    </row>
    <row r="15" spans="1:30" x14ac:dyDescent="0.25">
      <c r="A15" s="34"/>
      <c r="B15" s="2"/>
      <c r="C15" s="2"/>
      <c r="S15" s="233"/>
      <c r="T15" s="233"/>
      <c r="U15" s="233"/>
      <c r="V15" s="233"/>
      <c r="W15" s="233"/>
      <c r="X15" s="233"/>
    </row>
    <row r="16" spans="1:30" x14ac:dyDescent="0.25">
      <c r="A16" s="9" t="s">
        <v>6</v>
      </c>
      <c r="B16" s="3">
        <v>1994</v>
      </c>
      <c r="C16" s="13">
        <f>-SUM(D16:Y16)</f>
        <v>0</v>
      </c>
      <c r="D16" s="297">
        <f>+D$14/7/2</f>
        <v>0</v>
      </c>
      <c r="E16" s="297"/>
      <c r="F16" s="297"/>
      <c r="G16" s="297"/>
      <c r="H16" s="297"/>
      <c r="I16" s="297"/>
      <c r="J16" s="297"/>
      <c r="K16" s="297"/>
      <c r="L16" s="297"/>
      <c r="M16" s="297"/>
      <c r="N16" s="297"/>
      <c r="O16" s="297"/>
      <c r="P16" s="297"/>
      <c r="Q16" s="297"/>
      <c r="R16" s="297"/>
      <c r="S16" s="233"/>
      <c r="T16" s="233"/>
      <c r="U16" s="233"/>
      <c r="V16" s="233"/>
      <c r="W16" s="233"/>
      <c r="X16" s="233"/>
      <c r="Y16" s="297"/>
      <c r="Z16" s="297"/>
    </row>
    <row r="17" spans="1:26" x14ac:dyDescent="0.25">
      <c r="B17" s="3">
        <v>1995</v>
      </c>
      <c r="C17" s="13">
        <f t="shared" ref="C17:C39" si="0">-SUM(D17:Y17)</f>
        <v>0</v>
      </c>
      <c r="D17" s="297">
        <f>+D$14/7</f>
        <v>0</v>
      </c>
      <c r="E17" s="297">
        <f>+E$14/7/2</f>
        <v>0</v>
      </c>
      <c r="F17" s="297"/>
      <c r="G17" s="297"/>
      <c r="H17" s="297"/>
      <c r="I17" s="297"/>
      <c r="J17" s="297"/>
      <c r="K17" s="297"/>
      <c r="L17" s="297"/>
      <c r="M17" s="297"/>
      <c r="N17" s="297"/>
      <c r="O17" s="297"/>
      <c r="P17" s="297"/>
      <c r="Q17" s="297"/>
      <c r="R17" s="297"/>
      <c r="S17" s="233"/>
      <c r="T17" s="233"/>
      <c r="U17" s="233"/>
      <c r="V17" s="233"/>
      <c r="W17" s="233"/>
      <c r="X17" s="233"/>
      <c r="Y17" s="297"/>
      <c r="Z17" s="297"/>
    </row>
    <row r="18" spans="1:26" x14ac:dyDescent="0.25">
      <c r="B18" s="3">
        <v>1996</v>
      </c>
      <c r="C18" s="13">
        <f t="shared" si="0"/>
        <v>0</v>
      </c>
      <c r="D18" s="297">
        <f>+D17</f>
        <v>0</v>
      </c>
      <c r="E18" s="297">
        <f>+E$14/7</f>
        <v>0</v>
      </c>
      <c r="F18" s="297">
        <f>+F$14/7/2</f>
        <v>0</v>
      </c>
      <c r="G18" s="297"/>
      <c r="H18" s="297"/>
      <c r="I18" s="297"/>
      <c r="J18" s="297"/>
      <c r="K18" s="297"/>
      <c r="L18" s="297"/>
      <c r="M18" s="297"/>
      <c r="N18" s="297"/>
      <c r="O18" s="297"/>
      <c r="P18" s="297"/>
      <c r="Q18" s="297"/>
      <c r="R18" s="297"/>
      <c r="S18" s="233"/>
      <c r="T18" s="233"/>
      <c r="U18" s="233"/>
      <c r="V18" s="233"/>
      <c r="W18" s="233"/>
      <c r="X18" s="233"/>
      <c r="Y18" s="297"/>
      <c r="Z18" s="297"/>
    </row>
    <row r="19" spans="1:26" x14ac:dyDescent="0.25">
      <c r="B19" s="3">
        <v>1997</v>
      </c>
      <c r="C19" s="13">
        <f t="shared" si="0"/>
        <v>0</v>
      </c>
      <c r="D19" s="297">
        <f>+D18</f>
        <v>0</v>
      </c>
      <c r="E19" s="297">
        <f>+E18</f>
        <v>0</v>
      </c>
      <c r="F19" s="297">
        <f>+F$14/7</f>
        <v>0</v>
      </c>
      <c r="G19" s="297">
        <f>+G$14/7/2</f>
        <v>0</v>
      </c>
      <c r="H19" s="297"/>
      <c r="I19" s="297"/>
      <c r="J19" s="297"/>
      <c r="K19" s="297"/>
      <c r="L19" s="297"/>
      <c r="M19" s="297"/>
      <c r="N19" s="297"/>
      <c r="O19" s="297"/>
      <c r="P19" s="297"/>
      <c r="Q19" s="297"/>
      <c r="R19" s="297"/>
      <c r="S19" s="233"/>
      <c r="T19" s="233"/>
      <c r="U19" s="233"/>
      <c r="V19" s="233"/>
      <c r="W19" s="233"/>
      <c r="X19" s="233"/>
      <c r="Y19" s="297"/>
      <c r="Z19" s="297"/>
    </row>
    <row r="20" spans="1:26" x14ac:dyDescent="0.25">
      <c r="B20" s="3">
        <v>1998</v>
      </c>
      <c r="C20" s="13">
        <f t="shared" si="0"/>
        <v>0</v>
      </c>
      <c r="D20" s="297">
        <f>+D19</f>
        <v>0</v>
      </c>
      <c r="E20" s="297">
        <f>+E19</f>
        <v>0</v>
      </c>
      <c r="F20" s="297">
        <f>+F19</f>
        <v>0</v>
      </c>
      <c r="G20" s="297">
        <f>+G$14/7</f>
        <v>0</v>
      </c>
      <c r="H20" s="297">
        <f>+H$14/7/2</f>
        <v>0</v>
      </c>
      <c r="I20" s="297"/>
      <c r="J20" s="297"/>
      <c r="K20" s="297"/>
      <c r="L20" s="297"/>
      <c r="M20" s="297"/>
      <c r="N20" s="297"/>
      <c r="O20" s="297"/>
      <c r="P20" s="297"/>
      <c r="Q20" s="297"/>
      <c r="R20" s="297"/>
      <c r="S20" s="233"/>
      <c r="T20" s="233"/>
      <c r="U20" s="233"/>
      <c r="V20" s="233"/>
      <c r="W20" s="233"/>
      <c r="X20" s="233"/>
      <c r="Y20" s="297"/>
      <c r="Z20" s="297"/>
    </row>
    <row r="21" spans="1:26" x14ac:dyDescent="0.25">
      <c r="B21" s="3">
        <v>1999</v>
      </c>
      <c r="C21" s="13">
        <f t="shared" si="0"/>
        <v>0</v>
      </c>
      <c r="D21" s="297">
        <f>+D20</f>
        <v>0</v>
      </c>
      <c r="E21" s="297">
        <f>+E20</f>
        <v>0</v>
      </c>
      <c r="F21" s="297">
        <f>+F20</f>
        <v>0</v>
      </c>
      <c r="G21" s="297">
        <f>+G20</f>
        <v>0</v>
      </c>
      <c r="H21" s="297">
        <f>+H$14/7</f>
        <v>0</v>
      </c>
      <c r="I21" s="297">
        <f>+I$14/7/2</f>
        <v>0</v>
      </c>
      <c r="J21" s="297"/>
      <c r="K21" s="297"/>
      <c r="L21" s="297"/>
      <c r="M21" s="297"/>
      <c r="N21" s="297"/>
      <c r="O21" s="297"/>
      <c r="P21" s="297"/>
      <c r="Q21" s="297"/>
      <c r="R21" s="297"/>
      <c r="S21" s="233"/>
      <c r="T21" s="233"/>
      <c r="U21" s="233"/>
      <c r="V21" s="233"/>
      <c r="W21" s="233"/>
      <c r="X21" s="233"/>
      <c r="Y21" s="297"/>
      <c r="Z21" s="297"/>
    </row>
    <row r="22" spans="1:26" x14ac:dyDescent="0.25">
      <c r="B22" s="3">
        <v>2000</v>
      </c>
      <c r="C22" s="13">
        <f t="shared" si="0"/>
        <v>0</v>
      </c>
      <c r="D22" s="297">
        <f>+D21</f>
        <v>0</v>
      </c>
      <c r="E22" s="297">
        <f>+E21</f>
        <v>0</v>
      </c>
      <c r="F22" s="297">
        <f>+F21</f>
        <v>0</v>
      </c>
      <c r="G22" s="297">
        <f>+G21</f>
        <v>0</v>
      </c>
      <c r="H22" s="297">
        <f>+H21</f>
        <v>0</v>
      </c>
      <c r="I22" s="297">
        <f>+I$14/7</f>
        <v>0</v>
      </c>
      <c r="J22" s="297">
        <f>+J$14/7/2</f>
        <v>0</v>
      </c>
      <c r="K22" s="297"/>
      <c r="L22" s="297"/>
      <c r="M22" s="297"/>
      <c r="N22" s="297"/>
      <c r="O22" s="297"/>
      <c r="P22" s="297"/>
      <c r="Q22" s="297"/>
      <c r="R22" s="297"/>
      <c r="S22" s="233"/>
      <c r="T22" s="233"/>
      <c r="U22" s="233"/>
      <c r="V22" s="233"/>
      <c r="W22" s="233"/>
      <c r="X22" s="233"/>
      <c r="Y22" s="297"/>
      <c r="Z22" s="297"/>
    </row>
    <row r="23" spans="1:26" x14ac:dyDescent="0.25">
      <c r="B23" s="3">
        <v>2001</v>
      </c>
      <c r="C23" s="13">
        <f t="shared" si="0"/>
        <v>0</v>
      </c>
      <c r="D23" s="297">
        <f>+D$14/7/2</f>
        <v>0</v>
      </c>
      <c r="E23" s="297">
        <f>+E22</f>
        <v>0</v>
      </c>
      <c r="F23" s="297">
        <f>+F22</f>
        <v>0</v>
      </c>
      <c r="G23" s="297">
        <f>+G22</f>
        <v>0</v>
      </c>
      <c r="H23" s="297">
        <f>+H22</f>
        <v>0</v>
      </c>
      <c r="I23" s="297">
        <f>+I22</f>
        <v>0</v>
      </c>
      <c r="J23" s="297">
        <f>+J$14/7</f>
        <v>0</v>
      </c>
      <c r="K23" s="297">
        <f>+K$14/7/2</f>
        <v>0</v>
      </c>
      <c r="L23" s="297"/>
      <c r="M23" s="297"/>
      <c r="N23" s="297"/>
      <c r="O23" s="297"/>
      <c r="P23" s="297"/>
      <c r="Q23" s="297"/>
      <c r="R23" s="297"/>
      <c r="S23" s="233"/>
      <c r="T23" s="233"/>
      <c r="U23" s="233"/>
      <c r="V23" s="233"/>
      <c r="W23" s="233"/>
      <c r="X23" s="233"/>
      <c r="Y23" s="297"/>
      <c r="Z23" s="297"/>
    </row>
    <row r="24" spans="1:26" x14ac:dyDescent="0.25">
      <c r="B24" s="3">
        <v>2002</v>
      </c>
      <c r="C24" s="13">
        <f t="shared" si="0"/>
        <v>0</v>
      </c>
      <c r="D24" s="297"/>
      <c r="E24" s="297">
        <f>+E$14/7/2</f>
        <v>0</v>
      </c>
      <c r="F24" s="297">
        <f>+F23</f>
        <v>0</v>
      </c>
      <c r="G24" s="297">
        <f>+G23</f>
        <v>0</v>
      </c>
      <c r="H24" s="297">
        <f>+H23</f>
        <v>0</v>
      </c>
      <c r="I24" s="297">
        <f>+I23</f>
        <v>0</v>
      </c>
      <c r="J24" s="297">
        <f>+J23</f>
        <v>0</v>
      </c>
      <c r="K24" s="297">
        <f>+K$14/7</f>
        <v>0</v>
      </c>
      <c r="L24" s="297">
        <f>+L$14/7/2</f>
        <v>0</v>
      </c>
      <c r="M24" s="297"/>
      <c r="N24" s="297"/>
      <c r="O24" s="297"/>
      <c r="P24" s="297"/>
      <c r="Q24" s="297"/>
      <c r="R24" s="297"/>
      <c r="S24" s="233"/>
      <c r="T24" s="233"/>
      <c r="U24" s="233"/>
      <c r="V24" s="233"/>
      <c r="W24" s="233"/>
      <c r="X24" s="233"/>
      <c r="Y24" s="297"/>
      <c r="Z24" s="297"/>
    </row>
    <row r="25" spans="1:26" x14ac:dyDescent="0.25">
      <c r="B25" s="3">
        <v>2003</v>
      </c>
      <c r="C25" s="13">
        <f t="shared" si="0"/>
        <v>0</v>
      </c>
      <c r="D25" s="297"/>
      <c r="E25" s="297"/>
      <c r="F25" s="297">
        <f>+F$14/7/2</f>
        <v>0</v>
      </c>
      <c r="G25" s="297">
        <f>+G24</f>
        <v>0</v>
      </c>
      <c r="H25" s="297">
        <f>+H24</f>
        <v>0</v>
      </c>
      <c r="I25" s="297">
        <f>+I24</f>
        <v>0</v>
      </c>
      <c r="J25" s="297">
        <f>+J24</f>
        <v>0</v>
      </c>
      <c r="K25" s="297">
        <f>+K24</f>
        <v>0</v>
      </c>
      <c r="L25" s="297">
        <f>+L$14/7</f>
        <v>0</v>
      </c>
      <c r="M25" s="297">
        <f>+M$14/7/2</f>
        <v>0</v>
      </c>
      <c r="N25" s="297"/>
      <c r="O25" s="297"/>
      <c r="P25" s="297"/>
      <c r="Q25" s="297"/>
      <c r="R25" s="297"/>
      <c r="S25" s="233"/>
      <c r="T25" s="233"/>
      <c r="U25" s="233"/>
      <c r="V25" s="233"/>
      <c r="W25" s="233"/>
      <c r="X25" s="233"/>
      <c r="Y25" s="297"/>
      <c r="Z25" s="297"/>
    </row>
    <row r="26" spans="1:26" x14ac:dyDescent="0.25">
      <c r="B26" s="3">
        <v>2004</v>
      </c>
      <c r="C26" s="13">
        <f t="shared" si="0"/>
        <v>0</v>
      </c>
      <c r="D26" s="297"/>
      <c r="E26" s="297"/>
      <c r="F26" s="297"/>
      <c r="G26" s="297">
        <f>+G$14/7/2</f>
        <v>0</v>
      </c>
      <c r="H26" s="297">
        <f>+H25</f>
        <v>0</v>
      </c>
      <c r="I26" s="297">
        <f>+I25</f>
        <v>0</v>
      </c>
      <c r="J26" s="297">
        <f>+J25</f>
        <v>0</v>
      </c>
      <c r="K26" s="297">
        <f>+K25</f>
        <v>0</v>
      </c>
      <c r="L26" s="297">
        <f>+L25</f>
        <v>0</v>
      </c>
      <c r="M26" s="297">
        <f>+M$14/7</f>
        <v>0</v>
      </c>
      <c r="N26" s="7">
        <f>+N$14/7/2</f>
        <v>0</v>
      </c>
      <c r="O26" s="7"/>
      <c r="P26" s="7"/>
      <c r="Q26" s="7"/>
      <c r="R26" s="7"/>
      <c r="S26" s="43"/>
      <c r="T26" s="43"/>
      <c r="U26" s="43"/>
      <c r="V26" s="43"/>
      <c r="W26" s="43"/>
      <c r="X26" s="43"/>
      <c r="Y26" s="7"/>
      <c r="Z26" s="297"/>
    </row>
    <row r="27" spans="1:26" x14ac:dyDescent="0.25">
      <c r="B27" s="3">
        <v>2005</v>
      </c>
      <c r="C27" s="13">
        <f t="shared" si="0"/>
        <v>0</v>
      </c>
      <c r="D27" s="297"/>
      <c r="E27" s="297"/>
      <c r="F27" s="297"/>
      <c r="G27" s="297"/>
      <c r="H27" s="297">
        <f>+H$14/7/2</f>
        <v>0</v>
      </c>
      <c r="I27" s="297">
        <f>+I26</f>
        <v>0</v>
      </c>
      <c r="J27" s="297">
        <f>+J26</f>
        <v>0</v>
      </c>
      <c r="K27" s="297">
        <f>+K26</f>
        <v>0</v>
      </c>
      <c r="L27" s="297">
        <f>+L26</f>
        <v>0</v>
      </c>
      <c r="M27" s="297">
        <f>+M26</f>
        <v>0</v>
      </c>
      <c r="N27" s="7">
        <f>+N$14/7</f>
        <v>0</v>
      </c>
      <c r="O27" s="7">
        <f>+O$14/7/2</f>
        <v>0</v>
      </c>
      <c r="P27" s="7"/>
      <c r="Q27" s="7"/>
      <c r="R27" s="7"/>
      <c r="S27" s="43"/>
      <c r="T27" s="43"/>
      <c r="U27" s="43"/>
      <c r="V27" s="43"/>
      <c r="W27" s="43"/>
      <c r="X27" s="43"/>
      <c r="Y27" s="7"/>
      <c r="Z27" s="297"/>
    </row>
    <row r="28" spans="1:26" x14ac:dyDescent="0.25">
      <c r="B28" s="3">
        <v>2006</v>
      </c>
      <c r="C28" s="13">
        <f t="shared" si="0"/>
        <v>0</v>
      </c>
      <c r="D28" s="297"/>
      <c r="E28" s="297"/>
      <c r="F28" s="297"/>
      <c r="G28" s="297"/>
      <c r="H28" s="297"/>
      <c r="I28" s="297">
        <f>+I$14/7/2</f>
        <v>0</v>
      </c>
      <c r="J28" s="297">
        <f>+J27</f>
        <v>0</v>
      </c>
      <c r="K28" s="297">
        <f>+K27</f>
        <v>0</v>
      </c>
      <c r="L28" s="297">
        <f>+L27</f>
        <v>0</v>
      </c>
      <c r="M28" s="297">
        <f>+M27</f>
        <v>0</v>
      </c>
      <c r="N28" s="7">
        <f>+N27</f>
        <v>0</v>
      </c>
      <c r="O28" s="7">
        <f>+O$14/7</f>
        <v>0</v>
      </c>
      <c r="P28" s="7">
        <f>+P$14/7/2</f>
        <v>0</v>
      </c>
      <c r="Q28" s="7"/>
      <c r="R28" s="7"/>
      <c r="S28" s="43"/>
      <c r="T28" s="43"/>
      <c r="U28" s="43"/>
      <c r="V28" s="43"/>
      <c r="W28" s="43"/>
      <c r="X28" s="43"/>
      <c r="Y28" s="7"/>
      <c r="Z28" s="297"/>
    </row>
    <row r="29" spans="1:26" x14ac:dyDescent="0.25">
      <c r="B29" s="3">
        <v>2007</v>
      </c>
      <c r="C29" s="13">
        <f t="shared" si="0"/>
        <v>0</v>
      </c>
      <c r="D29" s="297"/>
      <c r="E29" s="297"/>
      <c r="F29" s="297"/>
      <c r="G29" s="297"/>
      <c r="H29" s="297"/>
      <c r="I29" s="297"/>
      <c r="J29" s="297">
        <f>+J$14/7/2</f>
        <v>0</v>
      </c>
      <c r="K29" s="297">
        <f>+K28</f>
        <v>0</v>
      </c>
      <c r="L29" s="297">
        <f>+L28</f>
        <v>0</v>
      </c>
      <c r="M29" s="297">
        <f>+M28</f>
        <v>0</v>
      </c>
      <c r="N29" s="7">
        <f>+N28</f>
        <v>0</v>
      </c>
      <c r="O29" s="7">
        <f>+O28</f>
        <v>0</v>
      </c>
      <c r="P29" s="7">
        <f>+P$14/7</f>
        <v>0</v>
      </c>
      <c r="Q29" s="7">
        <f>+Q$14/7/2</f>
        <v>0</v>
      </c>
      <c r="R29" s="7"/>
      <c r="S29" s="43"/>
      <c r="T29" s="43"/>
      <c r="U29" s="43"/>
      <c r="V29" s="43"/>
      <c r="W29" s="43"/>
      <c r="X29" s="43"/>
      <c r="Y29" s="7"/>
      <c r="Z29" s="297"/>
    </row>
    <row r="30" spans="1:26" x14ac:dyDescent="0.25">
      <c r="B30" s="3">
        <v>2008</v>
      </c>
      <c r="C30" s="13">
        <f t="shared" si="0"/>
        <v>0</v>
      </c>
      <c r="D30" s="297"/>
      <c r="E30" s="297"/>
      <c r="F30" s="297"/>
      <c r="G30" s="297"/>
      <c r="H30" s="297"/>
      <c r="I30" s="297"/>
      <c r="J30" s="297"/>
      <c r="K30" s="297">
        <f>+K$14/7/2</f>
        <v>0</v>
      </c>
      <c r="L30" s="297">
        <f>+L29</f>
        <v>0</v>
      </c>
      <c r="M30" s="297">
        <f>+M29</f>
        <v>0</v>
      </c>
      <c r="N30" s="7">
        <f>+N29</f>
        <v>0</v>
      </c>
      <c r="O30" s="7">
        <f>+O29</f>
        <v>0</v>
      </c>
      <c r="P30" s="7">
        <f>+P29</f>
        <v>0</v>
      </c>
      <c r="Q30" s="7">
        <f>+Q$14/7</f>
        <v>0</v>
      </c>
      <c r="R30" s="7">
        <f>+R$14/7/2</f>
        <v>0</v>
      </c>
      <c r="S30" s="43"/>
      <c r="T30" s="43"/>
      <c r="U30" s="43"/>
      <c r="V30" s="43"/>
      <c r="W30" s="43"/>
      <c r="X30" s="43"/>
      <c r="Y30" s="7"/>
      <c r="Z30" s="297"/>
    </row>
    <row r="31" spans="1:26" x14ac:dyDescent="0.25">
      <c r="B31" s="3">
        <v>2009</v>
      </c>
      <c r="C31" s="13">
        <f t="shared" si="0"/>
        <v>0</v>
      </c>
      <c r="D31" s="297"/>
      <c r="E31" s="297"/>
      <c r="F31" s="297"/>
      <c r="G31" s="297"/>
      <c r="H31" s="297"/>
      <c r="I31" s="297"/>
      <c r="J31" s="297"/>
      <c r="K31" s="297"/>
      <c r="L31" s="297">
        <f>+L$14/7/2</f>
        <v>0</v>
      </c>
      <c r="M31" s="297">
        <f>+M30</f>
        <v>0</v>
      </c>
      <c r="N31" s="7">
        <f>+N30</f>
        <v>0</v>
      </c>
      <c r="O31" s="7">
        <f>+O30</f>
        <v>0</v>
      </c>
      <c r="P31" s="7">
        <f>+P30</f>
        <v>0</v>
      </c>
      <c r="Q31" s="7">
        <f>+Q30</f>
        <v>0</v>
      </c>
      <c r="R31" s="7">
        <f>+R$14/7</f>
        <v>0</v>
      </c>
      <c r="S31" s="43">
        <f>+S$14/7/2</f>
        <v>0</v>
      </c>
      <c r="T31" s="43"/>
      <c r="U31" s="43"/>
      <c r="V31" s="43"/>
      <c r="W31" s="43"/>
      <c r="X31" s="43"/>
      <c r="Y31" s="7"/>
      <c r="Z31" s="297"/>
    </row>
    <row r="32" spans="1:26" x14ac:dyDescent="0.25">
      <c r="A32" s="38" t="s">
        <v>59</v>
      </c>
      <c r="B32" s="3">
        <v>2010</v>
      </c>
      <c r="C32" s="13">
        <f t="shared" si="0"/>
        <v>0</v>
      </c>
      <c r="D32" s="297"/>
      <c r="E32" s="297"/>
      <c r="F32" s="297"/>
      <c r="G32" s="297"/>
      <c r="H32" s="297"/>
      <c r="I32" s="297"/>
      <c r="J32" s="297"/>
      <c r="K32" s="297"/>
      <c r="L32" s="297"/>
      <c r="M32" s="297">
        <f>+M$14/7/2</f>
        <v>0</v>
      </c>
      <c r="N32" s="7">
        <f>+N31</f>
        <v>0</v>
      </c>
      <c r="O32" s="7">
        <f>+O31</f>
        <v>0</v>
      </c>
      <c r="P32" s="7">
        <f>+P31</f>
        <v>0</v>
      </c>
      <c r="Q32" s="7">
        <f>+Q31</f>
        <v>0</v>
      </c>
      <c r="R32" s="7">
        <f>+R31</f>
        <v>0</v>
      </c>
      <c r="S32" s="43">
        <f>+S$14/7</f>
        <v>0</v>
      </c>
      <c r="T32" s="43">
        <f>+T$14/7/2</f>
        <v>0</v>
      </c>
      <c r="U32" s="43"/>
      <c r="V32" s="43"/>
      <c r="W32" s="43"/>
      <c r="X32" s="43"/>
      <c r="Y32" s="7"/>
      <c r="Z32" s="297"/>
    </row>
    <row r="33" spans="1:34" x14ac:dyDescent="0.25">
      <c r="A33" s="38"/>
      <c r="B33" s="3">
        <v>2011</v>
      </c>
      <c r="C33" s="13">
        <f t="shared" si="0"/>
        <v>0</v>
      </c>
      <c r="D33" s="297"/>
      <c r="E33" s="297"/>
      <c r="F33" s="297"/>
      <c r="G33" s="297"/>
      <c r="H33" s="297"/>
      <c r="I33" s="297"/>
      <c r="J33" s="297"/>
      <c r="K33" s="297"/>
      <c r="L33" s="297"/>
      <c r="M33" s="297"/>
      <c r="N33" s="7">
        <f>+N$14/7/2</f>
        <v>0</v>
      </c>
      <c r="O33" s="7">
        <f>+O32</f>
        <v>0</v>
      </c>
      <c r="P33" s="7">
        <f>+P32</f>
        <v>0</v>
      </c>
      <c r="Q33" s="7">
        <f>+Q32</f>
        <v>0</v>
      </c>
      <c r="R33" s="7">
        <f>+R32</f>
        <v>0</v>
      </c>
      <c r="S33" s="43">
        <f>+S32</f>
        <v>0</v>
      </c>
      <c r="T33" s="43">
        <f>+T$14/7</f>
        <v>0</v>
      </c>
      <c r="U33" s="43">
        <f>+U$14/7/2</f>
        <v>0</v>
      </c>
      <c r="V33" s="43"/>
      <c r="W33" s="43"/>
      <c r="X33" s="43"/>
      <c r="Y33" s="7"/>
      <c r="Z33" s="297"/>
    </row>
    <row r="34" spans="1:34" x14ac:dyDescent="0.25">
      <c r="A34" s="38"/>
      <c r="B34" s="3">
        <v>2012</v>
      </c>
      <c r="C34" s="13">
        <f t="shared" si="0"/>
        <v>0</v>
      </c>
      <c r="D34" s="297"/>
      <c r="E34" s="297"/>
      <c r="F34" s="297"/>
      <c r="G34" s="297"/>
      <c r="H34" s="297"/>
      <c r="I34" s="297"/>
      <c r="J34" s="297"/>
      <c r="K34" s="297"/>
      <c r="L34" s="297"/>
      <c r="M34" s="297"/>
      <c r="N34" s="7"/>
      <c r="O34" s="7">
        <f>+O$14/7/2</f>
        <v>0</v>
      </c>
      <c r="P34" s="7">
        <f>+P33</f>
        <v>0</v>
      </c>
      <c r="Q34" s="7">
        <f>+Q33</f>
        <v>0</v>
      </c>
      <c r="R34" s="7">
        <f>+R33</f>
        <v>0</v>
      </c>
      <c r="S34" s="43">
        <f>+S33</f>
        <v>0</v>
      </c>
      <c r="T34" s="43">
        <f>+T$14/7</f>
        <v>0</v>
      </c>
      <c r="U34" s="43">
        <f>+U$14/7</f>
        <v>0</v>
      </c>
      <c r="V34" s="43">
        <f>+V$14/7/2</f>
        <v>0</v>
      </c>
      <c r="W34" s="43"/>
      <c r="X34" s="43"/>
      <c r="Y34" s="7"/>
      <c r="Z34" s="297"/>
    </row>
    <row r="35" spans="1:34" x14ac:dyDescent="0.25">
      <c r="A35" s="38"/>
      <c r="B35" s="3">
        <v>2013</v>
      </c>
      <c r="C35" s="13">
        <f t="shared" si="0"/>
        <v>0</v>
      </c>
      <c r="D35" s="297"/>
      <c r="E35" s="297"/>
      <c r="F35" s="297"/>
      <c r="G35" s="297"/>
      <c r="H35" s="297"/>
      <c r="I35" s="297"/>
      <c r="J35" s="297"/>
      <c r="K35" s="297"/>
      <c r="L35" s="297"/>
      <c r="M35" s="297"/>
      <c r="N35" s="7"/>
      <c r="O35" s="7"/>
      <c r="P35" s="7">
        <f>P14/7/2</f>
        <v>0</v>
      </c>
      <c r="Q35" s="7">
        <f>Q14</f>
        <v>0</v>
      </c>
      <c r="R35" s="7">
        <f t="shared" ref="R35:U36" si="1">R34</f>
        <v>0</v>
      </c>
      <c r="S35" s="43">
        <f t="shared" si="1"/>
        <v>0</v>
      </c>
      <c r="T35" s="43">
        <f t="shared" si="1"/>
        <v>0</v>
      </c>
      <c r="U35" s="43">
        <f t="shared" si="1"/>
        <v>0</v>
      </c>
      <c r="V35" s="43">
        <f>V14/7</f>
        <v>0</v>
      </c>
      <c r="W35" s="43">
        <f>W14/7/2</f>
        <v>0</v>
      </c>
      <c r="X35" s="43"/>
      <c r="Y35" s="7"/>
      <c r="Z35" s="297"/>
    </row>
    <row r="36" spans="1:34" x14ac:dyDescent="0.25">
      <c r="A36" s="38"/>
      <c r="B36" s="3">
        <v>2014</v>
      </c>
      <c r="C36" s="13">
        <f t="shared" si="0"/>
        <v>0</v>
      </c>
      <c r="D36" s="297"/>
      <c r="E36" s="297"/>
      <c r="F36" s="297"/>
      <c r="G36" s="297"/>
      <c r="H36" s="297"/>
      <c r="I36" s="297"/>
      <c r="J36" s="297"/>
      <c r="K36" s="297"/>
      <c r="L36" s="297"/>
      <c r="M36" s="297"/>
      <c r="N36" s="7"/>
      <c r="O36" s="7"/>
      <c r="P36" s="7"/>
      <c r="Q36" s="7">
        <f>Q14/7/2</f>
        <v>0</v>
      </c>
      <c r="R36" s="7">
        <f t="shared" si="1"/>
        <v>0</v>
      </c>
      <c r="S36" s="43">
        <f t="shared" si="1"/>
        <v>0</v>
      </c>
      <c r="T36" s="43">
        <f t="shared" si="1"/>
        <v>0</v>
      </c>
      <c r="U36" s="43">
        <f t="shared" si="1"/>
        <v>0</v>
      </c>
      <c r="V36" s="43">
        <f>V35</f>
        <v>0</v>
      </c>
      <c r="W36" s="43">
        <f>W14/7</f>
        <v>0</v>
      </c>
      <c r="X36" s="43">
        <f>X14/7/2</f>
        <v>0</v>
      </c>
      <c r="Y36" s="7"/>
      <c r="Z36" s="297"/>
    </row>
    <row r="37" spans="1:34" x14ac:dyDescent="0.25">
      <c r="A37" s="38"/>
      <c r="B37" s="3">
        <v>2015</v>
      </c>
      <c r="C37" s="13">
        <f t="shared" si="0"/>
        <v>-942.41571428571422</v>
      </c>
      <c r="D37" s="297"/>
      <c r="E37" s="297"/>
      <c r="F37" s="297"/>
      <c r="G37" s="297"/>
      <c r="H37" s="297"/>
      <c r="I37" s="297"/>
      <c r="J37" s="297"/>
      <c r="K37" s="297"/>
      <c r="L37" s="297"/>
      <c r="M37" s="297"/>
      <c r="N37" s="7"/>
      <c r="O37" s="7"/>
      <c r="P37" s="7"/>
      <c r="Q37" s="7"/>
      <c r="R37" s="7">
        <f>R14/7/2</f>
        <v>0</v>
      </c>
      <c r="S37" s="43">
        <f>S36</f>
        <v>0</v>
      </c>
      <c r="T37" s="43">
        <f>T36</f>
        <v>0</v>
      </c>
      <c r="U37" s="43">
        <f>U36</f>
        <v>0</v>
      </c>
      <c r="V37" s="43">
        <f>V36</f>
        <v>0</v>
      </c>
      <c r="W37" s="43">
        <f>W36</f>
        <v>0</v>
      </c>
      <c r="X37" s="43">
        <f>X14/7</f>
        <v>0</v>
      </c>
      <c r="Y37" s="7">
        <f>$Y$14/7/2</f>
        <v>942.41571428571422</v>
      </c>
      <c r="Z37" s="297"/>
    </row>
    <row r="38" spans="1:34" x14ac:dyDescent="0.25">
      <c r="A38" s="38"/>
      <c r="B38" s="3">
        <v>2016</v>
      </c>
      <c r="C38" s="13">
        <f t="shared" si="0"/>
        <v>-1884.8314285714284</v>
      </c>
      <c r="D38" s="297"/>
      <c r="E38" s="297"/>
      <c r="F38" s="297"/>
      <c r="G38" s="297"/>
      <c r="H38" s="297"/>
      <c r="I38" s="297"/>
      <c r="J38" s="297"/>
      <c r="K38" s="297"/>
      <c r="L38" s="297"/>
      <c r="M38" s="297"/>
      <c r="N38" s="7"/>
      <c r="O38" s="7"/>
      <c r="P38" s="7"/>
      <c r="Q38" s="7"/>
      <c r="R38" s="7"/>
      <c r="S38" s="43"/>
      <c r="T38" s="43"/>
      <c r="U38" s="43"/>
      <c r="V38" s="43"/>
      <c r="W38" s="43"/>
      <c r="X38" s="43"/>
      <c r="Y38" s="7">
        <f>$Y$14/7</f>
        <v>1884.8314285714284</v>
      </c>
      <c r="Z38" s="297"/>
    </row>
    <row r="39" spans="1:34" x14ac:dyDescent="0.25">
      <c r="A39" s="38"/>
      <c r="B39" s="3">
        <v>2017</v>
      </c>
      <c r="C39" s="13">
        <f t="shared" si="0"/>
        <v>-1884.8314285714284</v>
      </c>
      <c r="D39" s="297"/>
      <c r="E39" s="297"/>
      <c r="F39" s="297"/>
      <c r="G39" s="297"/>
      <c r="H39" s="297"/>
      <c r="I39" s="297"/>
      <c r="J39" s="297"/>
      <c r="K39" s="297"/>
      <c r="L39" s="297"/>
      <c r="M39" s="297"/>
      <c r="N39" s="7"/>
      <c r="O39" s="7"/>
      <c r="P39" s="7"/>
      <c r="Q39" s="7"/>
      <c r="R39" s="7"/>
      <c r="S39" s="43"/>
      <c r="T39" s="43"/>
      <c r="U39" s="43"/>
      <c r="V39" s="43"/>
      <c r="W39" s="43"/>
      <c r="X39" s="43"/>
      <c r="Y39" s="7">
        <f>$Y$14/7</f>
        <v>1884.8314285714284</v>
      </c>
      <c r="Z39" s="297"/>
    </row>
    <row r="40" spans="1:34" x14ac:dyDescent="0.25">
      <c r="A40" s="38"/>
      <c r="B40" s="3">
        <v>2018</v>
      </c>
      <c r="C40" s="13">
        <f>-SUM(D40:AB40)</f>
        <v>-1884.8314285714284</v>
      </c>
      <c r="D40" s="297"/>
      <c r="E40" s="297"/>
      <c r="F40" s="297"/>
      <c r="G40" s="297"/>
      <c r="H40" s="297"/>
      <c r="I40" s="297"/>
      <c r="J40" s="297"/>
      <c r="K40" s="297"/>
      <c r="L40" s="297"/>
      <c r="M40" s="297"/>
      <c r="N40" s="7"/>
      <c r="O40" s="7"/>
      <c r="P40" s="7"/>
      <c r="Q40" s="7"/>
      <c r="R40" s="7"/>
      <c r="S40" s="43"/>
      <c r="T40" s="43"/>
      <c r="U40" s="43"/>
      <c r="V40" s="43"/>
      <c r="W40" s="43"/>
      <c r="X40" s="43"/>
      <c r="Y40" s="7">
        <f>$Y$14/7</f>
        <v>1884.8314285714284</v>
      </c>
      <c r="Z40" s="297"/>
    </row>
    <row r="41" spans="1:34" x14ac:dyDescent="0.25">
      <c r="A41" s="38"/>
      <c r="B41" s="3">
        <v>2019</v>
      </c>
      <c r="C41" s="13">
        <f>-SUM(D41:AB41)</f>
        <v>-1884.8314285714284</v>
      </c>
      <c r="D41" s="297"/>
      <c r="E41" s="297"/>
      <c r="F41" s="297"/>
      <c r="G41" s="297"/>
      <c r="H41" s="297"/>
      <c r="I41" s="297"/>
      <c r="J41" s="297"/>
      <c r="K41" s="297"/>
      <c r="L41" s="297"/>
      <c r="M41" s="297"/>
      <c r="N41" s="7"/>
      <c r="O41" s="7"/>
      <c r="P41" s="7"/>
      <c r="Q41" s="7"/>
      <c r="R41" s="7"/>
      <c r="S41" s="43"/>
      <c r="T41" s="43"/>
      <c r="U41" s="43"/>
      <c r="V41" s="43"/>
      <c r="W41" s="43"/>
      <c r="X41" s="43"/>
      <c r="Y41" s="7">
        <f>$Y$14/7</f>
        <v>1884.8314285714284</v>
      </c>
      <c r="Z41" s="297"/>
    </row>
    <row r="42" spans="1:34" x14ac:dyDescent="0.25">
      <c r="A42" s="38"/>
      <c r="B42" s="3">
        <v>2020</v>
      </c>
      <c r="C42" s="13">
        <f t="shared" ref="C42:C44" si="2">-SUM(D42:AB42)</f>
        <v>-1884.8314285714284</v>
      </c>
      <c r="D42" s="297"/>
      <c r="E42" s="297"/>
      <c r="F42" s="297"/>
      <c r="G42" s="297"/>
      <c r="H42" s="297"/>
      <c r="I42" s="297"/>
      <c r="J42" s="297"/>
      <c r="K42" s="297"/>
      <c r="L42" s="297"/>
      <c r="M42" s="297"/>
      <c r="N42" s="7"/>
      <c r="O42" s="7"/>
      <c r="P42" s="7"/>
      <c r="Q42" s="7"/>
      <c r="R42" s="7"/>
      <c r="S42" s="43"/>
      <c r="T42" s="43"/>
      <c r="U42" s="43"/>
      <c r="V42" s="43"/>
      <c r="W42" s="43"/>
      <c r="X42" s="43"/>
      <c r="Y42" s="7">
        <f t="shared" ref="Y42:Y43" si="3">$Y$14/7</f>
        <v>1884.8314285714284</v>
      </c>
      <c r="Z42" s="297"/>
    </row>
    <row r="43" spans="1:34" x14ac:dyDescent="0.25">
      <c r="A43" s="38"/>
      <c r="B43" s="3">
        <v>2021</v>
      </c>
      <c r="C43" s="13">
        <f t="shared" si="2"/>
        <v>-1884.8314285714284</v>
      </c>
      <c r="D43" s="297"/>
      <c r="E43" s="297"/>
      <c r="F43" s="297"/>
      <c r="G43" s="297"/>
      <c r="H43" s="297"/>
      <c r="I43" s="297"/>
      <c r="J43" s="297"/>
      <c r="K43" s="297"/>
      <c r="L43" s="297"/>
      <c r="M43" s="297"/>
      <c r="N43" s="7"/>
      <c r="O43" s="7"/>
      <c r="P43" s="7"/>
      <c r="Q43" s="7"/>
      <c r="R43" s="7"/>
      <c r="S43" s="43"/>
      <c r="T43" s="43"/>
      <c r="U43" s="43"/>
      <c r="V43" s="43"/>
      <c r="W43" s="43"/>
      <c r="X43" s="43"/>
      <c r="Y43" s="7">
        <f t="shared" si="3"/>
        <v>1884.8314285714284</v>
      </c>
      <c r="Z43" s="297"/>
    </row>
    <row r="44" spans="1:34" x14ac:dyDescent="0.25">
      <c r="A44" s="38"/>
      <c r="B44" s="3">
        <v>2022</v>
      </c>
      <c r="C44" s="13">
        <f t="shared" si="2"/>
        <v>-942.41571428571422</v>
      </c>
      <c r="D44" s="297"/>
      <c r="E44" s="297"/>
      <c r="F44" s="297"/>
      <c r="G44" s="297"/>
      <c r="H44" s="297"/>
      <c r="I44" s="297"/>
      <c r="J44" s="297"/>
      <c r="K44" s="297"/>
      <c r="L44" s="297"/>
      <c r="M44" s="297"/>
      <c r="N44" s="7"/>
      <c r="O44" s="7"/>
      <c r="P44" s="7"/>
      <c r="Q44" s="7"/>
      <c r="R44" s="7"/>
      <c r="S44" s="43"/>
      <c r="T44" s="43"/>
      <c r="U44" s="43"/>
      <c r="V44" s="43"/>
      <c r="W44" s="43"/>
      <c r="X44" s="43"/>
      <c r="Y44" s="7">
        <f>$Y$14/7/2</f>
        <v>942.41571428571422</v>
      </c>
      <c r="Z44" s="297"/>
    </row>
    <row r="45" spans="1:34" x14ac:dyDescent="0.25">
      <c r="A45" s="38"/>
      <c r="B45" s="12"/>
      <c r="C45" s="254"/>
      <c r="D45" s="298"/>
      <c r="E45" s="298"/>
      <c r="F45" s="298"/>
      <c r="G45" s="298"/>
      <c r="H45" s="298"/>
      <c r="I45" s="298"/>
      <c r="J45" s="298"/>
      <c r="K45" s="298"/>
      <c r="L45" s="298"/>
      <c r="M45" s="298"/>
      <c r="N45" s="298"/>
      <c r="O45" s="298"/>
      <c r="P45" s="298"/>
      <c r="Q45" s="298"/>
      <c r="R45" s="298"/>
      <c r="S45" s="298"/>
      <c r="T45" s="298"/>
      <c r="U45" s="298"/>
      <c r="V45" s="299"/>
      <c r="W45" s="299"/>
      <c r="X45" s="299"/>
      <c r="Y45" s="298"/>
      <c r="Z45" s="297"/>
    </row>
    <row r="46" spans="1:34" x14ac:dyDescent="0.25">
      <c r="A46" s="38" t="s">
        <v>62</v>
      </c>
      <c r="B46" s="675">
        <f>SUM(D46:AH46)</f>
        <v>0</v>
      </c>
      <c r="C46" s="677">
        <f>SUM(C16:C45)</f>
        <v>-13193.819999999998</v>
      </c>
      <c r="D46" s="675">
        <f t="shared" ref="D46:M46" si="4">-SUM(D14:D45)+D12</f>
        <v>0</v>
      </c>
      <c r="E46" s="675">
        <f t="shared" si="4"/>
        <v>0</v>
      </c>
      <c r="F46" s="675">
        <f t="shared" si="4"/>
        <v>0</v>
      </c>
      <c r="G46" s="675">
        <f t="shared" si="4"/>
        <v>0</v>
      </c>
      <c r="H46" s="675">
        <f t="shared" si="4"/>
        <v>0</v>
      </c>
      <c r="I46" s="675">
        <f t="shared" si="4"/>
        <v>0</v>
      </c>
      <c r="J46" s="675">
        <f t="shared" si="4"/>
        <v>0</v>
      </c>
      <c r="K46" s="675">
        <f t="shared" si="4"/>
        <v>0</v>
      </c>
      <c r="L46" s="675">
        <f t="shared" si="4"/>
        <v>0</v>
      </c>
      <c r="M46" s="675">
        <f t="shared" si="4"/>
        <v>0</v>
      </c>
      <c r="N46" s="719">
        <f>-SUM(N16:N45)+N14</f>
        <v>0</v>
      </c>
      <c r="O46" s="719">
        <f t="shared" ref="O46:AH46" si="5">-SUM(O16:O45)+O14</f>
        <v>0</v>
      </c>
      <c r="P46" s="719">
        <f t="shared" si="5"/>
        <v>0</v>
      </c>
      <c r="Q46" s="719">
        <f t="shared" si="5"/>
        <v>0</v>
      </c>
      <c r="R46" s="719">
        <f t="shared" si="5"/>
        <v>0</v>
      </c>
      <c r="S46" s="719">
        <f t="shared" si="5"/>
        <v>0</v>
      </c>
      <c r="T46" s="719">
        <f t="shared" si="5"/>
        <v>0</v>
      </c>
      <c r="U46" s="719">
        <f t="shared" si="5"/>
        <v>0</v>
      </c>
      <c r="V46" s="719">
        <f t="shared" si="5"/>
        <v>0</v>
      </c>
      <c r="W46" s="719">
        <f t="shared" si="5"/>
        <v>0</v>
      </c>
      <c r="X46" s="719">
        <f t="shared" si="5"/>
        <v>0</v>
      </c>
      <c r="Y46" s="719">
        <f t="shared" si="5"/>
        <v>0</v>
      </c>
      <c r="Z46" s="719">
        <f t="shared" si="5"/>
        <v>0</v>
      </c>
      <c r="AA46" s="719">
        <f t="shared" si="5"/>
        <v>0</v>
      </c>
      <c r="AB46" s="719">
        <f t="shared" si="5"/>
        <v>0</v>
      </c>
      <c r="AC46" s="719">
        <f t="shared" si="5"/>
        <v>0</v>
      </c>
      <c r="AD46" s="719">
        <f t="shared" si="5"/>
        <v>0</v>
      </c>
      <c r="AE46" s="719">
        <f t="shared" si="5"/>
        <v>0</v>
      </c>
      <c r="AF46" s="719">
        <f t="shared" si="5"/>
        <v>0</v>
      </c>
      <c r="AG46" s="719">
        <f t="shared" si="5"/>
        <v>0</v>
      </c>
      <c r="AH46" s="719">
        <f t="shared" si="5"/>
        <v>0</v>
      </c>
    </row>
    <row r="47" spans="1:34" x14ac:dyDescent="0.25">
      <c r="A47" s="38"/>
      <c r="B47" s="275"/>
      <c r="C47" s="299"/>
      <c r="D47" s="297"/>
      <c r="E47" s="297"/>
      <c r="F47" s="297"/>
      <c r="G47" s="297"/>
      <c r="H47" s="297"/>
      <c r="I47" s="297"/>
      <c r="J47" s="297"/>
      <c r="K47" s="297"/>
      <c r="L47" s="297"/>
      <c r="M47" s="297"/>
      <c r="N47" s="338"/>
      <c r="O47" s="338"/>
      <c r="P47" s="338"/>
      <c r="Q47" s="338"/>
      <c r="R47" s="338"/>
      <c r="S47" s="338"/>
      <c r="T47" s="338"/>
      <c r="U47" s="338"/>
      <c r="V47" s="338"/>
      <c r="W47" s="338"/>
      <c r="X47" s="338"/>
      <c r="Y47" s="338"/>
      <c r="Z47" s="338"/>
    </row>
    <row r="48" spans="1:34" x14ac:dyDescent="0.25">
      <c r="A48" s="39" t="s">
        <v>63</v>
      </c>
      <c r="B48" s="3"/>
      <c r="C48" s="30">
        <f>+C14+C46</f>
        <v>0</v>
      </c>
      <c r="D48" s="297"/>
      <c r="E48" s="297"/>
      <c r="F48" s="297"/>
      <c r="G48" s="297"/>
      <c r="H48" s="297"/>
      <c r="I48" s="297"/>
      <c r="J48" s="297"/>
      <c r="K48" s="297"/>
      <c r="L48" s="297"/>
      <c r="M48" s="297"/>
      <c r="N48" s="338"/>
      <c r="O48" s="338"/>
      <c r="P48" s="338"/>
      <c r="Q48" s="338"/>
      <c r="R48" s="338"/>
      <c r="S48" s="338"/>
      <c r="T48" s="338"/>
      <c r="U48" s="338"/>
      <c r="V48" s="338"/>
      <c r="W48" s="338"/>
      <c r="X48" s="338"/>
      <c r="Y48" s="338"/>
      <c r="Z48" s="338"/>
    </row>
    <row r="49" spans="1:26" x14ac:dyDescent="0.25">
      <c r="A49" s="3"/>
      <c r="B49" s="3"/>
      <c r="C49" s="3"/>
      <c r="D49" s="297"/>
      <c r="E49" s="297"/>
      <c r="F49" s="297"/>
      <c r="G49" s="297"/>
      <c r="H49" s="297"/>
      <c r="I49" s="297"/>
      <c r="J49" s="297"/>
      <c r="K49" s="297"/>
      <c r="L49" s="297"/>
      <c r="M49" s="297"/>
      <c r="N49" s="338"/>
      <c r="O49" s="338"/>
      <c r="P49" s="338"/>
      <c r="Q49" s="338"/>
      <c r="R49" s="338"/>
      <c r="S49" s="338"/>
      <c r="T49" s="338"/>
      <c r="U49" s="338"/>
      <c r="V49" s="338"/>
      <c r="W49" s="338"/>
      <c r="X49" s="338"/>
      <c r="Y49" s="338"/>
      <c r="Z49" s="338"/>
    </row>
    <row r="50" spans="1:26" x14ac:dyDescent="0.25">
      <c r="A50" s="3"/>
      <c r="B50" s="36"/>
      <c r="C50" s="3"/>
      <c r="D50" s="297"/>
      <c r="E50" s="297"/>
      <c r="F50" s="297"/>
      <c r="G50" s="297"/>
      <c r="H50" s="297"/>
      <c r="I50" s="297"/>
      <c r="J50" s="297"/>
      <c r="K50" s="297"/>
      <c r="L50" s="297"/>
      <c r="M50" s="297"/>
      <c r="N50" s="338"/>
      <c r="O50" s="338"/>
      <c r="P50" s="338"/>
      <c r="Q50" s="338"/>
      <c r="R50" s="338"/>
      <c r="S50" s="338"/>
      <c r="T50" s="338"/>
      <c r="U50" s="338"/>
      <c r="V50" s="338"/>
      <c r="W50" s="338"/>
      <c r="X50" s="338"/>
      <c r="Y50" s="338"/>
      <c r="Z50" s="338"/>
    </row>
    <row r="51" spans="1:26" x14ac:dyDescent="0.25">
      <c r="A51" s="3"/>
      <c r="B51" s="3"/>
      <c r="C51" s="3"/>
      <c r="E51" s="297"/>
      <c r="F51" s="301"/>
      <c r="G51" s="301"/>
      <c r="H51" s="301"/>
      <c r="I51" s="301"/>
      <c r="J51" s="301"/>
      <c r="K51" s="301"/>
      <c r="L51" s="301"/>
      <c r="M51" s="301"/>
      <c r="N51" s="338">
        <f>SUM(E32:E51)</f>
        <v>0</v>
      </c>
      <c r="O51" s="342"/>
      <c r="P51" s="342"/>
      <c r="Q51" s="342"/>
      <c r="R51" s="342"/>
      <c r="S51" s="342"/>
    </row>
    <row r="52" spans="1:26" x14ac:dyDescent="0.25">
      <c r="B52" s="3"/>
      <c r="C52" s="3"/>
      <c r="E52" s="301"/>
      <c r="F52" s="301"/>
      <c r="G52" s="301"/>
      <c r="H52" s="301"/>
      <c r="I52" s="301"/>
      <c r="J52" s="301"/>
      <c r="K52" s="301"/>
      <c r="L52" s="301"/>
      <c r="M52" s="301"/>
      <c r="N52" s="301"/>
      <c r="O52" s="301"/>
      <c r="P52" s="301"/>
      <c r="Q52" s="301"/>
      <c r="R52" s="301"/>
      <c r="S52" s="301"/>
    </row>
    <row r="53" spans="1:26" x14ac:dyDescent="0.25">
      <c r="E53" s="301"/>
      <c r="F53" s="301"/>
      <c r="G53" s="301"/>
      <c r="H53" s="301"/>
      <c r="I53" s="301"/>
      <c r="J53" s="301"/>
      <c r="K53" s="301"/>
      <c r="L53" s="301"/>
      <c r="M53" s="301"/>
      <c r="N53" s="301"/>
      <c r="O53" s="301"/>
      <c r="P53" s="301"/>
      <c r="Q53" s="301"/>
      <c r="R53" s="301"/>
      <c r="S53" s="301"/>
    </row>
    <row r="54" spans="1:26" x14ac:dyDescent="0.25">
      <c r="E54" s="301"/>
      <c r="F54" s="301"/>
      <c r="G54" s="301"/>
      <c r="H54" s="301"/>
      <c r="I54" s="301"/>
      <c r="J54" s="301"/>
      <c r="K54" s="301"/>
      <c r="L54" s="301"/>
      <c r="M54" s="301"/>
      <c r="N54" s="301"/>
      <c r="O54" s="301"/>
      <c r="P54" s="301"/>
      <c r="Q54" s="301"/>
      <c r="R54" s="301"/>
      <c r="S54" s="301"/>
    </row>
    <row r="55" spans="1:26" x14ac:dyDescent="0.25">
      <c r="E55" s="301"/>
      <c r="F55" s="301"/>
      <c r="G55" s="301"/>
      <c r="H55" s="301"/>
      <c r="I55" s="301"/>
      <c r="J55" s="301"/>
      <c r="K55" s="301"/>
      <c r="L55" s="301"/>
      <c r="M55" s="301"/>
      <c r="N55" s="301"/>
      <c r="O55" s="301"/>
      <c r="P55" s="301"/>
      <c r="Q55" s="301"/>
      <c r="R55" s="301"/>
      <c r="S55" s="301"/>
    </row>
    <row r="56" spans="1:26" x14ac:dyDescent="0.25">
      <c r="E56" s="301"/>
      <c r="F56" s="301"/>
      <c r="G56" s="301"/>
      <c r="H56" s="301"/>
      <c r="I56" s="301"/>
      <c r="J56" s="301"/>
      <c r="K56" s="301"/>
      <c r="L56" s="301"/>
      <c r="M56" s="301"/>
      <c r="N56" s="301"/>
      <c r="O56" s="301"/>
      <c r="P56" s="301"/>
      <c r="Q56" s="301"/>
      <c r="R56" s="301"/>
      <c r="S56" s="301"/>
    </row>
    <row r="57" spans="1:26" x14ac:dyDescent="0.25">
      <c r="E57" s="301"/>
      <c r="F57" s="301"/>
      <c r="G57" s="301"/>
      <c r="H57" s="301"/>
      <c r="I57" s="301"/>
      <c r="J57" s="301"/>
      <c r="K57" s="301"/>
      <c r="L57" s="301"/>
      <c r="M57" s="301"/>
      <c r="N57" s="301"/>
      <c r="O57" s="301"/>
      <c r="P57" s="301"/>
      <c r="Q57" s="301"/>
      <c r="R57" s="301"/>
      <c r="S57" s="301"/>
    </row>
    <row r="58" spans="1:26" x14ac:dyDescent="0.25">
      <c r="E58" s="301"/>
      <c r="F58" s="301"/>
      <c r="G58" s="301"/>
      <c r="H58" s="301"/>
      <c r="I58" s="301"/>
      <c r="J58" s="301"/>
      <c r="K58" s="301"/>
      <c r="L58" s="301"/>
      <c r="M58" s="301"/>
      <c r="N58" s="301"/>
      <c r="O58" s="301"/>
      <c r="P58" s="301"/>
      <c r="Q58" s="301"/>
      <c r="R58" s="301"/>
      <c r="S58" s="301"/>
    </row>
    <row r="59" spans="1:26" x14ac:dyDescent="0.25">
      <c r="E59" s="301"/>
      <c r="F59" s="301"/>
      <c r="G59" s="301"/>
      <c r="H59" s="301"/>
      <c r="I59" s="301"/>
      <c r="J59" s="301"/>
      <c r="K59" s="301"/>
      <c r="L59" s="301"/>
      <c r="M59" s="301"/>
      <c r="N59" s="301"/>
      <c r="O59" s="301"/>
      <c r="P59" s="301"/>
      <c r="Q59" s="301"/>
      <c r="R59" s="301"/>
      <c r="S59" s="301"/>
    </row>
    <row r="60" spans="1:26" x14ac:dyDescent="0.25">
      <c r="E60" s="301"/>
      <c r="F60" s="301"/>
      <c r="G60" s="301"/>
      <c r="H60" s="301"/>
      <c r="I60" s="301"/>
      <c r="J60" s="301"/>
      <c r="K60" s="301"/>
      <c r="L60" s="301"/>
      <c r="M60" s="301"/>
      <c r="N60" s="301"/>
      <c r="O60" s="301"/>
      <c r="P60" s="301"/>
      <c r="Q60" s="301"/>
      <c r="R60" s="301"/>
      <c r="S60" s="301"/>
    </row>
    <row r="61" spans="1:26" x14ac:dyDescent="0.25">
      <c r="E61" s="301"/>
      <c r="F61" s="301"/>
      <c r="G61" s="301"/>
      <c r="H61" s="301"/>
      <c r="I61" s="301"/>
      <c r="J61" s="301"/>
      <c r="K61" s="301"/>
      <c r="L61" s="301"/>
      <c r="M61" s="301"/>
      <c r="N61" s="301"/>
      <c r="O61" s="301"/>
      <c r="P61" s="301"/>
      <c r="Q61" s="301"/>
      <c r="R61" s="301"/>
      <c r="S61" s="301"/>
    </row>
    <row r="62" spans="1:26" x14ac:dyDescent="0.25">
      <c r="E62" s="301"/>
      <c r="F62" s="301"/>
      <c r="G62" s="301"/>
      <c r="H62" s="301"/>
      <c r="I62" s="301"/>
      <c r="J62" s="301"/>
      <c r="K62" s="301"/>
      <c r="L62" s="301"/>
      <c r="M62" s="301"/>
      <c r="N62" s="301"/>
      <c r="O62" s="301"/>
      <c r="P62" s="301"/>
      <c r="Q62" s="301"/>
      <c r="R62" s="301"/>
      <c r="S62" s="301"/>
    </row>
  </sheetData>
  <pageMargins left="0.7" right="0.7" top="0.75" bottom="0.75" header="0.3" footer="0.3"/>
  <pageSetup scale="69" orientation="landscape" horizontalDpi="4294967294" verticalDpi="4294967294" r:id="rId1"/>
  <headerFooter>
    <oddFooter>&amp;Z&amp;F&amp;RPage &amp;P</oddFooter>
  </headerFooter>
</worksheet>
</file>

<file path=xl/worksheets/sheet1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000-000000000000}">
  <sheetPr>
    <tabColor theme="6" tint="-0.249977111117893"/>
    <pageSetUpPr fitToPage="1"/>
  </sheetPr>
  <dimension ref="A1:AH62"/>
  <sheetViews>
    <sheetView workbookViewId="0"/>
  </sheetViews>
  <sheetFormatPr defaultColWidth="8.85546875" defaultRowHeight="15" x14ac:dyDescent="0.25"/>
  <cols>
    <col min="1" max="1" width="20.85546875" customWidth="1"/>
    <col min="2" max="2" width="8.7109375" customWidth="1"/>
    <col min="3" max="3" width="12.85546875" customWidth="1"/>
    <col min="4" max="12" width="7.42578125" hidden="1" customWidth="1"/>
    <col min="13" max="13" width="7.5703125" hidden="1" customWidth="1"/>
    <col min="14" max="25" width="10.42578125" customWidth="1"/>
  </cols>
  <sheetData>
    <row r="1" spans="1:30" x14ac:dyDescent="0.25">
      <c r="A1" s="11" t="s">
        <v>10</v>
      </c>
      <c r="O1" t="s">
        <v>647</v>
      </c>
    </row>
    <row r="2" spans="1:30" x14ac:dyDescent="0.25">
      <c r="A2" s="9" t="s">
        <v>438</v>
      </c>
    </row>
    <row r="3" spans="1:30" x14ac:dyDescent="0.25">
      <c r="A3" s="9" t="s">
        <v>1016</v>
      </c>
    </row>
    <row r="4" spans="1:30" x14ac:dyDescent="0.25">
      <c r="R4" s="40" t="s">
        <v>4</v>
      </c>
      <c r="S4" s="41"/>
      <c r="T4" s="40" t="s">
        <v>8</v>
      </c>
    </row>
    <row r="5" spans="1:30" x14ac:dyDescent="0.25">
      <c r="A5" s="10" t="s">
        <v>9</v>
      </c>
      <c r="B5" s="12" t="s">
        <v>64</v>
      </c>
      <c r="C5" s="12" t="s">
        <v>12</v>
      </c>
      <c r="R5" s="42" t="s">
        <v>2</v>
      </c>
      <c r="S5" s="42" t="s">
        <v>60</v>
      </c>
      <c r="T5" s="42" t="s">
        <v>7</v>
      </c>
    </row>
    <row r="6" spans="1:30" x14ac:dyDescent="0.25">
      <c r="B6" s="3"/>
      <c r="R6" s="3"/>
    </row>
    <row r="7" spans="1:30" x14ac:dyDescent="0.25">
      <c r="A7" s="2" t="s">
        <v>1137</v>
      </c>
      <c r="B7" s="212">
        <v>858.2</v>
      </c>
      <c r="C7" s="214"/>
      <c r="D7" s="293"/>
      <c r="E7" s="293"/>
      <c r="F7" s="293"/>
      <c r="G7" s="293"/>
      <c r="H7" s="293"/>
      <c r="I7" s="293"/>
      <c r="J7" s="293"/>
      <c r="K7" s="293"/>
      <c r="L7" s="293"/>
      <c r="M7" s="293"/>
      <c r="N7" s="293"/>
      <c r="O7" s="294"/>
      <c r="P7" s="6"/>
      <c r="Q7" s="6"/>
      <c r="R7" s="13">
        <f>+C14</f>
        <v>13395.65</v>
      </c>
      <c r="S7" s="13">
        <f>+-C46</f>
        <v>13395.649999999998</v>
      </c>
      <c r="T7" s="13">
        <f>+R7-S7</f>
        <v>0</v>
      </c>
    </row>
    <row r="8" spans="1:30" x14ac:dyDescent="0.25">
      <c r="A8" s="213"/>
      <c r="B8" s="3"/>
      <c r="D8" s="293"/>
      <c r="E8" s="293"/>
      <c r="F8" s="293"/>
      <c r="G8" s="293"/>
      <c r="H8" s="293"/>
      <c r="I8" s="293"/>
      <c r="J8" s="293"/>
      <c r="K8" s="293"/>
      <c r="L8" s="293"/>
      <c r="M8" s="293"/>
      <c r="N8" s="293"/>
      <c r="O8" s="294"/>
      <c r="P8" s="6"/>
      <c r="Q8" s="6"/>
    </row>
    <row r="9" spans="1:30" x14ac:dyDescent="0.25">
      <c r="A9" s="2"/>
      <c r="B9" s="3"/>
      <c r="D9" s="293"/>
      <c r="E9" s="293"/>
      <c r="F9" s="293"/>
      <c r="G9" s="293"/>
      <c r="H9" s="293"/>
      <c r="I9" s="293"/>
      <c r="J9" s="293"/>
      <c r="K9" s="293"/>
      <c r="L9" s="293"/>
      <c r="M9" s="293"/>
      <c r="N9" s="293"/>
      <c r="O9" s="294"/>
      <c r="P9" s="6"/>
      <c r="Q9" s="6"/>
    </row>
    <row r="10" spans="1:30" x14ac:dyDescent="0.25">
      <c r="B10" s="3"/>
    </row>
    <row r="11" spans="1:30" x14ac:dyDescent="0.25">
      <c r="A11" s="2" t="s">
        <v>66</v>
      </c>
      <c r="B11" s="212"/>
      <c r="C11" s="214"/>
    </row>
    <row r="12" spans="1:30" x14ac:dyDescent="0.25">
      <c r="B12" s="28"/>
      <c r="C12" s="2"/>
    </row>
    <row r="13" spans="1:30" x14ac:dyDescent="0.25">
      <c r="A13" s="9" t="s">
        <v>5</v>
      </c>
      <c r="C13" s="31" t="s">
        <v>3</v>
      </c>
      <c r="D13" s="32">
        <v>1994</v>
      </c>
      <c r="E13" s="32">
        <v>1995</v>
      </c>
      <c r="F13" s="32">
        <v>1996</v>
      </c>
      <c r="G13" s="32">
        <v>1997</v>
      </c>
      <c r="H13" s="32">
        <v>1998</v>
      </c>
      <c r="I13" s="32">
        <v>1999</v>
      </c>
      <c r="J13" s="32">
        <v>2000</v>
      </c>
      <c r="K13" s="32">
        <v>2001</v>
      </c>
      <c r="L13" s="32">
        <v>2002</v>
      </c>
      <c r="M13" s="32">
        <v>2003</v>
      </c>
      <c r="N13" s="32">
        <v>2004</v>
      </c>
      <c r="O13" s="32">
        <v>2005</v>
      </c>
      <c r="P13" s="32">
        <v>2006</v>
      </c>
      <c r="Q13" s="32">
        <v>2007</v>
      </c>
      <c r="R13" s="32">
        <v>2008</v>
      </c>
      <c r="S13" s="32">
        <v>2009</v>
      </c>
      <c r="T13" s="32">
        <v>2010</v>
      </c>
      <c r="U13" s="32">
        <v>2011</v>
      </c>
      <c r="V13" s="32">
        <v>2012</v>
      </c>
      <c r="W13" s="32">
        <v>2013</v>
      </c>
      <c r="X13" s="32">
        <v>2014</v>
      </c>
      <c r="Y13" s="328">
        <v>2015</v>
      </c>
      <c r="Z13" s="32">
        <v>2016</v>
      </c>
      <c r="AA13" s="328">
        <v>2017</v>
      </c>
      <c r="AB13" s="32">
        <v>2018</v>
      </c>
      <c r="AC13" s="328">
        <v>2019</v>
      </c>
      <c r="AD13" s="328">
        <v>2020</v>
      </c>
    </row>
    <row r="14" spans="1:30" x14ac:dyDescent="0.25">
      <c r="A14" s="9" t="s">
        <v>73</v>
      </c>
      <c r="C14" s="295">
        <f>SUM(D14:Y14)</f>
        <v>13395.65</v>
      </c>
      <c r="D14" s="233">
        <v>0</v>
      </c>
      <c r="E14" s="233">
        <v>0</v>
      </c>
      <c r="F14" s="233">
        <v>0</v>
      </c>
      <c r="G14" s="233">
        <v>0</v>
      </c>
      <c r="H14" s="233">
        <v>0</v>
      </c>
      <c r="I14" s="233">
        <v>0</v>
      </c>
      <c r="J14" s="233">
        <v>0</v>
      </c>
      <c r="K14" s="233">
        <v>0</v>
      </c>
      <c r="L14" s="233">
        <v>0</v>
      </c>
      <c r="M14" s="233">
        <v>0</v>
      </c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7">
        <v>13395.65</v>
      </c>
    </row>
    <row r="15" spans="1:30" x14ac:dyDescent="0.25">
      <c r="A15" s="34"/>
      <c r="B15" s="2"/>
      <c r="C15" s="2"/>
      <c r="S15" s="233"/>
      <c r="T15" s="233"/>
      <c r="U15" s="233"/>
      <c r="V15" s="233"/>
      <c r="W15" s="233"/>
      <c r="X15" s="233"/>
    </row>
    <row r="16" spans="1:30" x14ac:dyDescent="0.25">
      <c r="A16" s="9" t="s">
        <v>6</v>
      </c>
      <c r="B16" s="3">
        <v>1994</v>
      </c>
      <c r="C16" s="13">
        <f>-SUM(D16:Y16)</f>
        <v>0</v>
      </c>
      <c r="D16" s="297">
        <f>+D$14/7/2</f>
        <v>0</v>
      </c>
      <c r="E16" s="297"/>
      <c r="F16" s="297"/>
      <c r="G16" s="297"/>
      <c r="H16" s="297"/>
      <c r="I16" s="297"/>
      <c r="J16" s="297"/>
      <c r="K16" s="297"/>
      <c r="L16" s="297"/>
      <c r="M16" s="297"/>
      <c r="N16" s="297"/>
      <c r="O16" s="297"/>
      <c r="P16" s="297"/>
      <c r="Q16" s="297"/>
      <c r="R16" s="297"/>
      <c r="S16" s="233"/>
      <c r="T16" s="233"/>
      <c r="U16" s="233"/>
      <c r="V16" s="233"/>
      <c r="W16" s="233"/>
      <c r="X16" s="233"/>
      <c r="Y16" s="297"/>
      <c r="Z16" s="297"/>
    </row>
    <row r="17" spans="1:26" x14ac:dyDescent="0.25">
      <c r="B17" s="3">
        <v>1995</v>
      </c>
      <c r="C17" s="13">
        <f t="shared" ref="C17:C39" si="0">-SUM(D17:Y17)</f>
        <v>0</v>
      </c>
      <c r="D17" s="297">
        <f>+D$14/7</f>
        <v>0</v>
      </c>
      <c r="E17" s="297">
        <f>+E$14/7/2</f>
        <v>0</v>
      </c>
      <c r="F17" s="297"/>
      <c r="G17" s="297"/>
      <c r="H17" s="297"/>
      <c r="I17" s="297"/>
      <c r="J17" s="297"/>
      <c r="K17" s="297"/>
      <c r="L17" s="297"/>
      <c r="M17" s="297"/>
      <c r="N17" s="297"/>
      <c r="O17" s="297"/>
      <c r="P17" s="297"/>
      <c r="Q17" s="297"/>
      <c r="R17" s="297"/>
      <c r="S17" s="233"/>
      <c r="T17" s="233"/>
      <c r="U17" s="233"/>
      <c r="V17" s="233"/>
      <c r="W17" s="233"/>
      <c r="X17" s="233"/>
      <c r="Y17" s="297"/>
      <c r="Z17" s="297"/>
    </row>
    <row r="18" spans="1:26" x14ac:dyDescent="0.25">
      <c r="B18" s="3">
        <v>1996</v>
      </c>
      <c r="C18" s="13">
        <f t="shared" si="0"/>
        <v>0</v>
      </c>
      <c r="D18" s="297">
        <f>+D17</f>
        <v>0</v>
      </c>
      <c r="E18" s="297">
        <f>+E$14/7</f>
        <v>0</v>
      </c>
      <c r="F18" s="297">
        <f>+F$14/7/2</f>
        <v>0</v>
      </c>
      <c r="G18" s="297"/>
      <c r="H18" s="297"/>
      <c r="I18" s="297"/>
      <c r="J18" s="297"/>
      <c r="K18" s="297"/>
      <c r="L18" s="297"/>
      <c r="M18" s="297"/>
      <c r="N18" s="297"/>
      <c r="O18" s="297"/>
      <c r="P18" s="297"/>
      <c r="Q18" s="297"/>
      <c r="R18" s="297"/>
      <c r="S18" s="233"/>
      <c r="T18" s="233"/>
      <c r="U18" s="233"/>
      <c r="V18" s="233"/>
      <c r="W18" s="233"/>
      <c r="X18" s="233"/>
      <c r="Y18" s="297"/>
      <c r="Z18" s="297"/>
    </row>
    <row r="19" spans="1:26" x14ac:dyDescent="0.25">
      <c r="B19" s="3">
        <v>1997</v>
      </c>
      <c r="C19" s="13">
        <f t="shared" si="0"/>
        <v>0</v>
      </c>
      <c r="D19" s="297">
        <f>+D18</f>
        <v>0</v>
      </c>
      <c r="E19" s="297">
        <f>+E18</f>
        <v>0</v>
      </c>
      <c r="F19" s="297">
        <f>+F$14/7</f>
        <v>0</v>
      </c>
      <c r="G19" s="297">
        <f>+G$14/7/2</f>
        <v>0</v>
      </c>
      <c r="H19" s="297"/>
      <c r="I19" s="297"/>
      <c r="J19" s="297"/>
      <c r="K19" s="297"/>
      <c r="L19" s="297"/>
      <c r="M19" s="297"/>
      <c r="N19" s="297"/>
      <c r="O19" s="297"/>
      <c r="P19" s="297"/>
      <c r="Q19" s="297"/>
      <c r="R19" s="297"/>
      <c r="S19" s="233"/>
      <c r="T19" s="233"/>
      <c r="U19" s="233"/>
      <c r="V19" s="233"/>
      <c r="W19" s="233"/>
      <c r="X19" s="233"/>
      <c r="Y19" s="297"/>
      <c r="Z19" s="297"/>
    </row>
    <row r="20" spans="1:26" x14ac:dyDescent="0.25">
      <c r="B20" s="3">
        <v>1998</v>
      </c>
      <c r="C20" s="13">
        <f t="shared" si="0"/>
        <v>0</v>
      </c>
      <c r="D20" s="297">
        <f>+D19</f>
        <v>0</v>
      </c>
      <c r="E20" s="297">
        <f>+E19</f>
        <v>0</v>
      </c>
      <c r="F20" s="297">
        <f>+F19</f>
        <v>0</v>
      </c>
      <c r="G20" s="297">
        <f>+G$14/7</f>
        <v>0</v>
      </c>
      <c r="H20" s="297">
        <f>+H$14/7/2</f>
        <v>0</v>
      </c>
      <c r="I20" s="297"/>
      <c r="J20" s="297"/>
      <c r="K20" s="297"/>
      <c r="L20" s="297"/>
      <c r="M20" s="297"/>
      <c r="N20" s="297"/>
      <c r="O20" s="297"/>
      <c r="P20" s="297"/>
      <c r="Q20" s="297"/>
      <c r="R20" s="297"/>
      <c r="S20" s="233"/>
      <c r="T20" s="233"/>
      <c r="U20" s="233"/>
      <c r="V20" s="233"/>
      <c r="W20" s="233"/>
      <c r="X20" s="233"/>
      <c r="Y20" s="297"/>
      <c r="Z20" s="297"/>
    </row>
    <row r="21" spans="1:26" x14ac:dyDescent="0.25">
      <c r="B21" s="3">
        <v>1999</v>
      </c>
      <c r="C21" s="13">
        <f t="shared" si="0"/>
        <v>0</v>
      </c>
      <c r="D21" s="297">
        <f>+D20</f>
        <v>0</v>
      </c>
      <c r="E21" s="297">
        <f>+E20</f>
        <v>0</v>
      </c>
      <c r="F21" s="297">
        <f>+F20</f>
        <v>0</v>
      </c>
      <c r="G21" s="297">
        <f>+G20</f>
        <v>0</v>
      </c>
      <c r="H21" s="297">
        <f>+H$14/7</f>
        <v>0</v>
      </c>
      <c r="I21" s="297">
        <f>+I$14/7/2</f>
        <v>0</v>
      </c>
      <c r="J21" s="297"/>
      <c r="K21" s="297"/>
      <c r="L21" s="297"/>
      <c r="M21" s="297"/>
      <c r="N21" s="297"/>
      <c r="O21" s="297"/>
      <c r="P21" s="297"/>
      <c r="Q21" s="297"/>
      <c r="R21" s="297"/>
      <c r="S21" s="233"/>
      <c r="T21" s="233"/>
      <c r="U21" s="233"/>
      <c r="V21" s="233"/>
      <c r="W21" s="233"/>
      <c r="X21" s="233"/>
      <c r="Y21" s="297"/>
      <c r="Z21" s="297"/>
    </row>
    <row r="22" spans="1:26" x14ac:dyDescent="0.25">
      <c r="B22" s="3">
        <v>2000</v>
      </c>
      <c r="C22" s="13">
        <f t="shared" si="0"/>
        <v>0</v>
      </c>
      <c r="D22" s="297">
        <f>+D21</f>
        <v>0</v>
      </c>
      <c r="E22" s="297">
        <f>+E21</f>
        <v>0</v>
      </c>
      <c r="F22" s="297">
        <f>+F21</f>
        <v>0</v>
      </c>
      <c r="G22" s="297">
        <f>+G21</f>
        <v>0</v>
      </c>
      <c r="H22" s="297">
        <f>+H21</f>
        <v>0</v>
      </c>
      <c r="I22" s="297">
        <f>+I$14/7</f>
        <v>0</v>
      </c>
      <c r="J22" s="297">
        <f>+J$14/7/2</f>
        <v>0</v>
      </c>
      <c r="K22" s="297"/>
      <c r="L22" s="297"/>
      <c r="M22" s="297"/>
      <c r="N22" s="297"/>
      <c r="O22" s="297"/>
      <c r="P22" s="297"/>
      <c r="Q22" s="297"/>
      <c r="R22" s="297"/>
      <c r="S22" s="233"/>
      <c r="T22" s="233"/>
      <c r="U22" s="233"/>
      <c r="V22" s="233"/>
      <c r="W22" s="233"/>
      <c r="X22" s="233"/>
      <c r="Y22" s="297"/>
      <c r="Z22" s="297"/>
    </row>
    <row r="23" spans="1:26" x14ac:dyDescent="0.25">
      <c r="B23" s="3">
        <v>2001</v>
      </c>
      <c r="C23" s="13">
        <f t="shared" si="0"/>
        <v>0</v>
      </c>
      <c r="D23" s="297">
        <f>+D$14/7/2</f>
        <v>0</v>
      </c>
      <c r="E23" s="297">
        <f>+E22</f>
        <v>0</v>
      </c>
      <c r="F23" s="297">
        <f>+F22</f>
        <v>0</v>
      </c>
      <c r="G23" s="297">
        <f>+G22</f>
        <v>0</v>
      </c>
      <c r="H23" s="297">
        <f>+H22</f>
        <v>0</v>
      </c>
      <c r="I23" s="297">
        <f>+I22</f>
        <v>0</v>
      </c>
      <c r="J23" s="297">
        <f>+J$14/7</f>
        <v>0</v>
      </c>
      <c r="K23" s="297">
        <f>+K$14/7/2</f>
        <v>0</v>
      </c>
      <c r="L23" s="297"/>
      <c r="M23" s="297"/>
      <c r="N23" s="297"/>
      <c r="O23" s="297"/>
      <c r="P23" s="297"/>
      <c r="Q23" s="297"/>
      <c r="R23" s="297"/>
      <c r="S23" s="233"/>
      <c r="T23" s="233"/>
      <c r="U23" s="233"/>
      <c r="V23" s="233"/>
      <c r="W23" s="233"/>
      <c r="X23" s="233"/>
      <c r="Y23" s="297"/>
      <c r="Z23" s="297"/>
    </row>
    <row r="24" spans="1:26" x14ac:dyDescent="0.25">
      <c r="B24" s="3">
        <v>2002</v>
      </c>
      <c r="C24" s="13">
        <f t="shared" si="0"/>
        <v>0</v>
      </c>
      <c r="D24" s="297"/>
      <c r="E24" s="297">
        <f>+E$14/7/2</f>
        <v>0</v>
      </c>
      <c r="F24" s="297">
        <f>+F23</f>
        <v>0</v>
      </c>
      <c r="G24" s="297">
        <f>+G23</f>
        <v>0</v>
      </c>
      <c r="H24" s="297">
        <f>+H23</f>
        <v>0</v>
      </c>
      <c r="I24" s="297">
        <f>+I23</f>
        <v>0</v>
      </c>
      <c r="J24" s="297">
        <f>+J23</f>
        <v>0</v>
      </c>
      <c r="K24" s="297">
        <f>+K$14/7</f>
        <v>0</v>
      </c>
      <c r="L24" s="297">
        <f>+L$14/7/2</f>
        <v>0</v>
      </c>
      <c r="M24" s="297"/>
      <c r="N24" s="297"/>
      <c r="O24" s="297"/>
      <c r="P24" s="297"/>
      <c r="Q24" s="297"/>
      <c r="R24" s="297"/>
      <c r="S24" s="233"/>
      <c r="T24" s="233"/>
      <c r="U24" s="233"/>
      <c r="V24" s="233"/>
      <c r="W24" s="233"/>
      <c r="X24" s="233"/>
      <c r="Y24" s="297"/>
      <c r="Z24" s="297"/>
    </row>
    <row r="25" spans="1:26" x14ac:dyDescent="0.25">
      <c r="B25" s="3">
        <v>2003</v>
      </c>
      <c r="C25" s="13">
        <f t="shared" si="0"/>
        <v>0</v>
      </c>
      <c r="D25" s="297"/>
      <c r="E25" s="297"/>
      <c r="F25" s="297">
        <f>+F$14/7/2</f>
        <v>0</v>
      </c>
      <c r="G25" s="297">
        <f>+G24</f>
        <v>0</v>
      </c>
      <c r="H25" s="297">
        <f>+H24</f>
        <v>0</v>
      </c>
      <c r="I25" s="297">
        <f>+I24</f>
        <v>0</v>
      </c>
      <c r="J25" s="297">
        <f>+J24</f>
        <v>0</v>
      </c>
      <c r="K25" s="297">
        <f>+K24</f>
        <v>0</v>
      </c>
      <c r="L25" s="297">
        <f>+L$14/7</f>
        <v>0</v>
      </c>
      <c r="M25" s="297">
        <f>+M$14/7/2</f>
        <v>0</v>
      </c>
      <c r="N25" s="297"/>
      <c r="O25" s="297"/>
      <c r="P25" s="297"/>
      <c r="Q25" s="297"/>
      <c r="R25" s="297"/>
      <c r="S25" s="233"/>
      <c r="T25" s="233"/>
      <c r="U25" s="233"/>
      <c r="V25" s="233"/>
      <c r="W25" s="233"/>
      <c r="X25" s="233"/>
      <c r="Y25" s="297"/>
      <c r="Z25" s="297"/>
    </row>
    <row r="26" spans="1:26" x14ac:dyDescent="0.25">
      <c r="B26" s="3">
        <v>2004</v>
      </c>
      <c r="C26" s="13">
        <f t="shared" si="0"/>
        <v>0</v>
      </c>
      <c r="D26" s="297"/>
      <c r="E26" s="297"/>
      <c r="F26" s="297"/>
      <c r="G26" s="297">
        <f>+G$14/7/2</f>
        <v>0</v>
      </c>
      <c r="H26" s="297">
        <f>+H25</f>
        <v>0</v>
      </c>
      <c r="I26" s="297">
        <f>+I25</f>
        <v>0</v>
      </c>
      <c r="J26" s="297">
        <f>+J25</f>
        <v>0</v>
      </c>
      <c r="K26" s="297">
        <f>+K25</f>
        <v>0</v>
      </c>
      <c r="L26" s="297">
        <f>+L25</f>
        <v>0</v>
      </c>
      <c r="M26" s="297">
        <f>+M$14/7</f>
        <v>0</v>
      </c>
      <c r="N26" s="7">
        <f>+N$14/7/2</f>
        <v>0</v>
      </c>
      <c r="O26" s="7"/>
      <c r="P26" s="7"/>
      <c r="Q26" s="7"/>
      <c r="R26" s="7"/>
      <c r="S26" s="43"/>
      <c r="T26" s="43"/>
      <c r="U26" s="43"/>
      <c r="V26" s="43"/>
      <c r="W26" s="43"/>
      <c r="X26" s="43"/>
      <c r="Y26" s="7"/>
      <c r="Z26" s="297"/>
    </row>
    <row r="27" spans="1:26" x14ac:dyDescent="0.25">
      <c r="B27" s="3">
        <v>2005</v>
      </c>
      <c r="C27" s="13">
        <f t="shared" si="0"/>
        <v>0</v>
      </c>
      <c r="D27" s="297"/>
      <c r="E27" s="297"/>
      <c r="F27" s="297"/>
      <c r="G27" s="297"/>
      <c r="H27" s="297">
        <f>+H$14/7/2</f>
        <v>0</v>
      </c>
      <c r="I27" s="297">
        <f>+I26</f>
        <v>0</v>
      </c>
      <c r="J27" s="297">
        <f>+J26</f>
        <v>0</v>
      </c>
      <c r="K27" s="297">
        <f>+K26</f>
        <v>0</v>
      </c>
      <c r="L27" s="297">
        <f>+L26</f>
        <v>0</v>
      </c>
      <c r="M27" s="297">
        <f>+M26</f>
        <v>0</v>
      </c>
      <c r="N27" s="7">
        <f>+N$14/7</f>
        <v>0</v>
      </c>
      <c r="O27" s="7">
        <f>+O$14/7/2</f>
        <v>0</v>
      </c>
      <c r="P27" s="7"/>
      <c r="Q27" s="7"/>
      <c r="R27" s="7"/>
      <c r="S27" s="43"/>
      <c r="T27" s="43"/>
      <c r="U27" s="43"/>
      <c r="V27" s="43"/>
      <c r="W27" s="43"/>
      <c r="X27" s="43"/>
      <c r="Y27" s="7"/>
      <c r="Z27" s="297"/>
    </row>
    <row r="28" spans="1:26" x14ac:dyDescent="0.25">
      <c r="B28" s="3">
        <v>2006</v>
      </c>
      <c r="C28" s="13">
        <f t="shared" si="0"/>
        <v>0</v>
      </c>
      <c r="D28" s="297"/>
      <c r="E28" s="297"/>
      <c r="F28" s="297"/>
      <c r="G28" s="297"/>
      <c r="H28" s="297"/>
      <c r="I28" s="297">
        <f>+I$14/7/2</f>
        <v>0</v>
      </c>
      <c r="J28" s="297">
        <f>+J27</f>
        <v>0</v>
      </c>
      <c r="K28" s="297">
        <f>+K27</f>
        <v>0</v>
      </c>
      <c r="L28" s="297">
        <f>+L27</f>
        <v>0</v>
      </c>
      <c r="M28" s="297">
        <f>+M27</f>
        <v>0</v>
      </c>
      <c r="N28" s="7">
        <f>+N27</f>
        <v>0</v>
      </c>
      <c r="O28" s="7">
        <f>+O$14/7</f>
        <v>0</v>
      </c>
      <c r="P28" s="7">
        <f>+P$14/7/2</f>
        <v>0</v>
      </c>
      <c r="Q28" s="7"/>
      <c r="R28" s="7"/>
      <c r="S28" s="43"/>
      <c r="T28" s="43"/>
      <c r="U28" s="43"/>
      <c r="V28" s="43"/>
      <c r="W28" s="43"/>
      <c r="X28" s="43"/>
      <c r="Y28" s="7"/>
      <c r="Z28" s="297"/>
    </row>
    <row r="29" spans="1:26" x14ac:dyDescent="0.25">
      <c r="B29" s="3">
        <v>2007</v>
      </c>
      <c r="C29" s="13">
        <f t="shared" si="0"/>
        <v>0</v>
      </c>
      <c r="D29" s="297"/>
      <c r="E29" s="297"/>
      <c r="F29" s="297"/>
      <c r="G29" s="297"/>
      <c r="H29" s="297"/>
      <c r="I29" s="297"/>
      <c r="J29" s="297">
        <f>+J$14/7/2</f>
        <v>0</v>
      </c>
      <c r="K29" s="297">
        <f>+K28</f>
        <v>0</v>
      </c>
      <c r="L29" s="297">
        <f>+L28</f>
        <v>0</v>
      </c>
      <c r="M29" s="297">
        <f>+M28</f>
        <v>0</v>
      </c>
      <c r="N29" s="7">
        <f>+N28</f>
        <v>0</v>
      </c>
      <c r="O29" s="7">
        <f>+O28</f>
        <v>0</v>
      </c>
      <c r="P29" s="7">
        <f>+P$14/7</f>
        <v>0</v>
      </c>
      <c r="Q29" s="7">
        <f>+Q$14/7/2</f>
        <v>0</v>
      </c>
      <c r="R29" s="7"/>
      <c r="S29" s="43"/>
      <c r="T29" s="43"/>
      <c r="U29" s="43"/>
      <c r="V29" s="43"/>
      <c r="W29" s="43"/>
      <c r="X29" s="43"/>
      <c r="Y29" s="7"/>
      <c r="Z29" s="297"/>
    </row>
    <row r="30" spans="1:26" x14ac:dyDescent="0.25">
      <c r="B30" s="3">
        <v>2008</v>
      </c>
      <c r="C30" s="13">
        <f t="shared" si="0"/>
        <v>0</v>
      </c>
      <c r="D30" s="297"/>
      <c r="E30" s="297"/>
      <c r="F30" s="297"/>
      <c r="G30" s="297"/>
      <c r="H30" s="297"/>
      <c r="I30" s="297"/>
      <c r="J30" s="297"/>
      <c r="K30" s="297">
        <f>+K$14/7/2</f>
        <v>0</v>
      </c>
      <c r="L30" s="297">
        <f>+L29</f>
        <v>0</v>
      </c>
      <c r="M30" s="297">
        <f>+M29</f>
        <v>0</v>
      </c>
      <c r="N30" s="7">
        <f>+N29</f>
        <v>0</v>
      </c>
      <c r="O30" s="7">
        <f>+O29</f>
        <v>0</v>
      </c>
      <c r="P30" s="7">
        <f>+P29</f>
        <v>0</v>
      </c>
      <c r="Q30" s="7">
        <f>+Q$14/7</f>
        <v>0</v>
      </c>
      <c r="R30" s="7">
        <f>+R$14/7/2</f>
        <v>0</v>
      </c>
      <c r="S30" s="43"/>
      <c r="T30" s="43"/>
      <c r="U30" s="43"/>
      <c r="V30" s="43"/>
      <c r="W30" s="43"/>
      <c r="X30" s="43"/>
      <c r="Y30" s="7"/>
      <c r="Z30" s="297"/>
    </row>
    <row r="31" spans="1:26" x14ac:dyDescent="0.25">
      <c r="B31" s="3">
        <v>2009</v>
      </c>
      <c r="C31" s="13">
        <f t="shared" si="0"/>
        <v>0</v>
      </c>
      <c r="D31" s="297"/>
      <c r="E31" s="297"/>
      <c r="F31" s="297"/>
      <c r="G31" s="297"/>
      <c r="H31" s="297"/>
      <c r="I31" s="297"/>
      <c r="J31" s="297"/>
      <c r="K31" s="297"/>
      <c r="L31" s="297">
        <f>+L$14/7/2</f>
        <v>0</v>
      </c>
      <c r="M31" s="297">
        <f>+M30</f>
        <v>0</v>
      </c>
      <c r="N31" s="7">
        <f>+N30</f>
        <v>0</v>
      </c>
      <c r="O31" s="7">
        <f>+O30</f>
        <v>0</v>
      </c>
      <c r="P31" s="7">
        <f>+P30</f>
        <v>0</v>
      </c>
      <c r="Q31" s="7">
        <f>+Q30</f>
        <v>0</v>
      </c>
      <c r="R31" s="7">
        <f>+R$14/7</f>
        <v>0</v>
      </c>
      <c r="S31" s="43">
        <f>+S$14/7/2</f>
        <v>0</v>
      </c>
      <c r="T31" s="43"/>
      <c r="U31" s="43"/>
      <c r="V31" s="43"/>
      <c r="W31" s="43"/>
      <c r="X31" s="43"/>
      <c r="Y31" s="7"/>
      <c r="Z31" s="297"/>
    </row>
    <row r="32" spans="1:26" x14ac:dyDescent="0.25">
      <c r="A32" s="38" t="s">
        <v>59</v>
      </c>
      <c r="B32" s="3">
        <v>2010</v>
      </c>
      <c r="C32" s="13">
        <f t="shared" si="0"/>
        <v>0</v>
      </c>
      <c r="D32" s="297"/>
      <c r="E32" s="297"/>
      <c r="F32" s="297"/>
      <c r="G32" s="297"/>
      <c r="H32" s="297"/>
      <c r="I32" s="297"/>
      <c r="J32" s="297"/>
      <c r="K32" s="297"/>
      <c r="L32" s="297"/>
      <c r="M32" s="297">
        <f>+M$14/7/2</f>
        <v>0</v>
      </c>
      <c r="N32" s="7">
        <f>+N31</f>
        <v>0</v>
      </c>
      <c r="O32" s="7">
        <f>+O31</f>
        <v>0</v>
      </c>
      <c r="P32" s="7">
        <f>+P31</f>
        <v>0</v>
      </c>
      <c r="Q32" s="7">
        <f>+Q31</f>
        <v>0</v>
      </c>
      <c r="R32" s="7">
        <f>+R31</f>
        <v>0</v>
      </c>
      <c r="S32" s="43">
        <f>+S$14/7</f>
        <v>0</v>
      </c>
      <c r="T32" s="43">
        <f>+T$14/7/2</f>
        <v>0</v>
      </c>
      <c r="U32" s="43"/>
      <c r="V32" s="43"/>
      <c r="W32" s="43"/>
      <c r="X32" s="43"/>
      <c r="Y32" s="7"/>
      <c r="Z32" s="297"/>
    </row>
    <row r="33" spans="1:34" x14ac:dyDescent="0.25">
      <c r="A33" s="38"/>
      <c r="B33" s="3">
        <v>2011</v>
      </c>
      <c r="C33" s="13">
        <f t="shared" si="0"/>
        <v>0</v>
      </c>
      <c r="D33" s="297"/>
      <c r="E33" s="297"/>
      <c r="F33" s="297"/>
      <c r="G33" s="297"/>
      <c r="H33" s="297"/>
      <c r="I33" s="297"/>
      <c r="J33" s="297"/>
      <c r="K33" s="297"/>
      <c r="L33" s="297"/>
      <c r="M33" s="297"/>
      <c r="N33" s="7">
        <f>+N$14/7/2</f>
        <v>0</v>
      </c>
      <c r="O33" s="7">
        <f>+O32</f>
        <v>0</v>
      </c>
      <c r="P33" s="7">
        <f>+P32</f>
        <v>0</v>
      </c>
      <c r="Q33" s="7">
        <f>+Q32</f>
        <v>0</v>
      </c>
      <c r="R33" s="7">
        <f>+R32</f>
        <v>0</v>
      </c>
      <c r="S33" s="43">
        <f>+S32</f>
        <v>0</v>
      </c>
      <c r="T33" s="43">
        <f>+T$14/7</f>
        <v>0</v>
      </c>
      <c r="U33" s="43">
        <f>+U$14/7/2</f>
        <v>0</v>
      </c>
      <c r="V33" s="43"/>
      <c r="W33" s="43"/>
      <c r="X33" s="43"/>
      <c r="Y33" s="7"/>
      <c r="Z33" s="297"/>
    </row>
    <row r="34" spans="1:34" x14ac:dyDescent="0.25">
      <c r="A34" s="38"/>
      <c r="B34" s="3">
        <v>2012</v>
      </c>
      <c r="C34" s="13">
        <f t="shared" si="0"/>
        <v>0</v>
      </c>
      <c r="D34" s="297"/>
      <c r="E34" s="297"/>
      <c r="F34" s="297"/>
      <c r="G34" s="297"/>
      <c r="H34" s="297"/>
      <c r="I34" s="297"/>
      <c r="J34" s="297"/>
      <c r="K34" s="297"/>
      <c r="L34" s="297"/>
      <c r="M34" s="297"/>
      <c r="N34" s="7"/>
      <c r="O34" s="7">
        <f>+O$14/7/2</f>
        <v>0</v>
      </c>
      <c r="P34" s="7">
        <f>+P33</f>
        <v>0</v>
      </c>
      <c r="Q34" s="7">
        <f>+Q33</f>
        <v>0</v>
      </c>
      <c r="R34" s="7">
        <f>+R33</f>
        <v>0</v>
      </c>
      <c r="S34" s="43">
        <f>+S33</f>
        <v>0</v>
      </c>
      <c r="T34" s="43">
        <f>+T$14/7</f>
        <v>0</v>
      </c>
      <c r="U34" s="43">
        <f>+U$14/7</f>
        <v>0</v>
      </c>
      <c r="V34" s="43">
        <f>+V$14/7/2</f>
        <v>0</v>
      </c>
      <c r="W34" s="43"/>
      <c r="X34" s="43"/>
      <c r="Y34" s="7"/>
      <c r="Z34" s="297"/>
    </row>
    <row r="35" spans="1:34" x14ac:dyDescent="0.25">
      <c r="A35" s="38"/>
      <c r="B35" s="3">
        <v>2013</v>
      </c>
      <c r="C35" s="13">
        <f t="shared" si="0"/>
        <v>0</v>
      </c>
      <c r="D35" s="297"/>
      <c r="E35" s="297"/>
      <c r="F35" s="297"/>
      <c r="G35" s="297"/>
      <c r="H35" s="297"/>
      <c r="I35" s="297"/>
      <c r="J35" s="297"/>
      <c r="K35" s="297"/>
      <c r="L35" s="297"/>
      <c r="M35" s="297"/>
      <c r="N35" s="7"/>
      <c r="O35" s="7"/>
      <c r="P35" s="7">
        <f>P14/7/2</f>
        <v>0</v>
      </c>
      <c r="Q35" s="7">
        <f>Q14</f>
        <v>0</v>
      </c>
      <c r="R35" s="7">
        <f t="shared" ref="R35:U36" si="1">R34</f>
        <v>0</v>
      </c>
      <c r="S35" s="43">
        <f t="shared" si="1"/>
        <v>0</v>
      </c>
      <c r="T35" s="43">
        <f t="shared" si="1"/>
        <v>0</v>
      </c>
      <c r="U35" s="43">
        <f t="shared" si="1"/>
        <v>0</v>
      </c>
      <c r="V35" s="43">
        <f>V14/7</f>
        <v>0</v>
      </c>
      <c r="W35" s="43">
        <f>W14/7/2</f>
        <v>0</v>
      </c>
      <c r="X35" s="43"/>
      <c r="Y35" s="7"/>
      <c r="Z35" s="297"/>
    </row>
    <row r="36" spans="1:34" x14ac:dyDescent="0.25">
      <c r="A36" s="38"/>
      <c r="B36" s="3">
        <v>2014</v>
      </c>
      <c r="C36" s="13">
        <f t="shared" si="0"/>
        <v>0</v>
      </c>
      <c r="D36" s="297"/>
      <c r="E36" s="297"/>
      <c r="F36" s="297"/>
      <c r="G36" s="297"/>
      <c r="H36" s="297"/>
      <c r="I36" s="297"/>
      <c r="J36" s="297"/>
      <c r="K36" s="297"/>
      <c r="L36" s="297"/>
      <c r="M36" s="297"/>
      <c r="N36" s="7"/>
      <c r="O36" s="7"/>
      <c r="P36" s="7"/>
      <c r="Q36" s="7">
        <f>Q14/7/2</f>
        <v>0</v>
      </c>
      <c r="R36" s="7">
        <f t="shared" si="1"/>
        <v>0</v>
      </c>
      <c r="S36" s="43">
        <f t="shared" si="1"/>
        <v>0</v>
      </c>
      <c r="T36" s="43">
        <f t="shared" si="1"/>
        <v>0</v>
      </c>
      <c r="U36" s="43">
        <f t="shared" si="1"/>
        <v>0</v>
      </c>
      <c r="V36" s="43">
        <f>V35</f>
        <v>0</v>
      </c>
      <c r="W36" s="43">
        <f>W14/7</f>
        <v>0</v>
      </c>
      <c r="X36" s="43">
        <f>X14/7/2</f>
        <v>0</v>
      </c>
      <c r="Y36" s="7"/>
      <c r="Z36" s="297"/>
    </row>
    <row r="37" spans="1:34" x14ac:dyDescent="0.25">
      <c r="A37" s="38"/>
      <c r="B37" s="3">
        <v>2015</v>
      </c>
      <c r="C37" s="13">
        <f t="shared" si="0"/>
        <v>-956.8321428571428</v>
      </c>
      <c r="D37" s="297"/>
      <c r="E37" s="297"/>
      <c r="F37" s="297"/>
      <c r="G37" s="297"/>
      <c r="H37" s="297"/>
      <c r="I37" s="297"/>
      <c r="J37" s="297"/>
      <c r="K37" s="297"/>
      <c r="L37" s="297"/>
      <c r="M37" s="297"/>
      <c r="N37" s="7"/>
      <c r="O37" s="7"/>
      <c r="P37" s="7"/>
      <c r="Q37" s="7"/>
      <c r="R37" s="7">
        <f>R14/7/2</f>
        <v>0</v>
      </c>
      <c r="S37" s="43">
        <f>S36</f>
        <v>0</v>
      </c>
      <c r="T37" s="43">
        <f>T36</f>
        <v>0</v>
      </c>
      <c r="U37" s="43">
        <f>U36</f>
        <v>0</v>
      </c>
      <c r="V37" s="43">
        <f>V36</f>
        <v>0</v>
      </c>
      <c r="W37" s="43">
        <f>W36</f>
        <v>0</v>
      </c>
      <c r="X37" s="43">
        <f>X14/7</f>
        <v>0</v>
      </c>
      <c r="Y37" s="7">
        <f>$Y$14/7/2</f>
        <v>956.8321428571428</v>
      </c>
      <c r="Z37" s="297"/>
    </row>
    <row r="38" spans="1:34" x14ac:dyDescent="0.25">
      <c r="A38" s="38"/>
      <c r="B38" s="3">
        <v>2016</v>
      </c>
      <c r="C38" s="13">
        <f t="shared" si="0"/>
        <v>-1913.6642857142856</v>
      </c>
      <c r="D38" s="297"/>
      <c r="E38" s="297"/>
      <c r="F38" s="297"/>
      <c r="G38" s="297"/>
      <c r="H38" s="297"/>
      <c r="I38" s="297"/>
      <c r="J38" s="297"/>
      <c r="K38" s="297"/>
      <c r="L38" s="297"/>
      <c r="M38" s="297"/>
      <c r="N38" s="7"/>
      <c r="O38" s="7"/>
      <c r="P38" s="7"/>
      <c r="Q38" s="7"/>
      <c r="R38" s="7"/>
      <c r="S38" s="43"/>
      <c r="T38" s="43"/>
      <c r="U38" s="43"/>
      <c r="V38" s="43"/>
      <c r="W38" s="43"/>
      <c r="X38" s="43"/>
      <c r="Y38" s="7">
        <f>$Y$14/7</f>
        <v>1913.6642857142856</v>
      </c>
      <c r="Z38" s="297"/>
    </row>
    <row r="39" spans="1:34" x14ac:dyDescent="0.25">
      <c r="A39" s="38"/>
      <c r="B39" s="3">
        <v>2017</v>
      </c>
      <c r="C39" s="13">
        <f t="shared" si="0"/>
        <v>-1913.6642857142856</v>
      </c>
      <c r="D39" s="297"/>
      <c r="E39" s="297"/>
      <c r="F39" s="297"/>
      <c r="G39" s="297"/>
      <c r="H39" s="297"/>
      <c r="I39" s="297"/>
      <c r="J39" s="297"/>
      <c r="K39" s="297"/>
      <c r="L39" s="297"/>
      <c r="M39" s="297"/>
      <c r="N39" s="7"/>
      <c r="O39" s="7"/>
      <c r="P39" s="7"/>
      <c r="Q39" s="7"/>
      <c r="R39" s="7"/>
      <c r="S39" s="43"/>
      <c r="T39" s="43"/>
      <c r="U39" s="43"/>
      <c r="V39" s="43"/>
      <c r="W39" s="43"/>
      <c r="X39" s="43"/>
      <c r="Y39" s="7">
        <f>$Y$14/7</f>
        <v>1913.6642857142856</v>
      </c>
      <c r="Z39" s="297"/>
    </row>
    <row r="40" spans="1:34" x14ac:dyDescent="0.25">
      <c r="A40" s="38"/>
      <c r="B40" s="3">
        <v>2018</v>
      </c>
      <c r="C40" s="13">
        <f>-SUM(D40:AB40)</f>
        <v>-1913.6642857142856</v>
      </c>
      <c r="D40" s="297"/>
      <c r="E40" s="297"/>
      <c r="F40" s="297"/>
      <c r="G40" s="297"/>
      <c r="H40" s="297"/>
      <c r="I40" s="297"/>
      <c r="J40" s="297"/>
      <c r="K40" s="297"/>
      <c r="L40" s="297"/>
      <c r="M40" s="297"/>
      <c r="N40" s="7"/>
      <c r="O40" s="7"/>
      <c r="P40" s="7"/>
      <c r="Q40" s="7"/>
      <c r="R40" s="7"/>
      <c r="S40" s="43"/>
      <c r="T40" s="43"/>
      <c r="U40" s="43"/>
      <c r="V40" s="43"/>
      <c r="W40" s="43"/>
      <c r="X40" s="43"/>
      <c r="Y40" s="7">
        <f>$Y$14/7</f>
        <v>1913.6642857142856</v>
      </c>
      <c r="Z40" s="297"/>
    </row>
    <row r="41" spans="1:34" x14ac:dyDescent="0.25">
      <c r="A41" s="38"/>
      <c r="B41" s="3">
        <v>2019</v>
      </c>
      <c r="C41" s="13">
        <f>-SUM(D41:AB41)</f>
        <v>-1913.6642857142856</v>
      </c>
      <c r="D41" s="297"/>
      <c r="E41" s="297"/>
      <c r="F41" s="297"/>
      <c r="G41" s="297"/>
      <c r="H41" s="297"/>
      <c r="I41" s="297"/>
      <c r="J41" s="297"/>
      <c r="K41" s="297"/>
      <c r="L41" s="297"/>
      <c r="M41" s="297"/>
      <c r="N41" s="7"/>
      <c r="O41" s="7"/>
      <c r="P41" s="7"/>
      <c r="Q41" s="7"/>
      <c r="R41" s="7"/>
      <c r="S41" s="43"/>
      <c r="T41" s="43"/>
      <c r="U41" s="43"/>
      <c r="V41" s="43"/>
      <c r="W41" s="43"/>
      <c r="X41" s="43"/>
      <c r="Y41" s="7">
        <f>$Y$14/7</f>
        <v>1913.6642857142856</v>
      </c>
      <c r="Z41" s="297"/>
    </row>
    <row r="42" spans="1:34" x14ac:dyDescent="0.25">
      <c r="A42" s="38"/>
      <c r="B42" s="3">
        <v>2020</v>
      </c>
      <c r="C42" s="13">
        <f t="shared" ref="C42:C44" si="2">-SUM(D42:AB42)</f>
        <v>-1913.6642857142856</v>
      </c>
      <c r="D42" s="297"/>
      <c r="E42" s="297"/>
      <c r="F42" s="297"/>
      <c r="G42" s="297"/>
      <c r="H42" s="297"/>
      <c r="I42" s="297"/>
      <c r="J42" s="297"/>
      <c r="K42" s="297"/>
      <c r="L42" s="297"/>
      <c r="M42" s="297"/>
      <c r="N42" s="7"/>
      <c r="O42" s="7"/>
      <c r="P42" s="7"/>
      <c r="Q42" s="7"/>
      <c r="R42" s="7"/>
      <c r="S42" s="43"/>
      <c r="T42" s="43"/>
      <c r="U42" s="43"/>
      <c r="V42" s="43"/>
      <c r="W42" s="43"/>
      <c r="X42" s="43"/>
      <c r="Y42" s="7">
        <f t="shared" ref="Y42:Y43" si="3">$Y$14/7</f>
        <v>1913.6642857142856</v>
      </c>
      <c r="Z42" s="297"/>
    </row>
    <row r="43" spans="1:34" x14ac:dyDescent="0.25">
      <c r="A43" s="38"/>
      <c r="B43" s="3">
        <v>2021</v>
      </c>
      <c r="C43" s="13">
        <f t="shared" si="2"/>
        <v>-1913.6642857142856</v>
      </c>
      <c r="D43" s="297"/>
      <c r="E43" s="297"/>
      <c r="F43" s="297"/>
      <c r="G43" s="297"/>
      <c r="H43" s="297"/>
      <c r="I43" s="297"/>
      <c r="J43" s="297"/>
      <c r="K43" s="297"/>
      <c r="L43" s="297"/>
      <c r="M43" s="297"/>
      <c r="N43" s="7"/>
      <c r="O43" s="7"/>
      <c r="P43" s="7"/>
      <c r="Q43" s="7"/>
      <c r="R43" s="7"/>
      <c r="S43" s="43"/>
      <c r="T43" s="43"/>
      <c r="U43" s="43"/>
      <c r="V43" s="43"/>
      <c r="W43" s="43"/>
      <c r="X43" s="43"/>
      <c r="Y43" s="7">
        <f t="shared" si="3"/>
        <v>1913.6642857142856</v>
      </c>
      <c r="Z43" s="297"/>
    </row>
    <row r="44" spans="1:34" x14ac:dyDescent="0.25">
      <c r="A44" s="38"/>
      <c r="B44" s="3">
        <v>2022</v>
      </c>
      <c r="C44" s="13">
        <f t="shared" si="2"/>
        <v>-956.8321428571428</v>
      </c>
      <c r="D44" s="297"/>
      <c r="E44" s="297"/>
      <c r="F44" s="297"/>
      <c r="G44" s="297"/>
      <c r="H44" s="297"/>
      <c r="I44" s="297"/>
      <c r="J44" s="297"/>
      <c r="K44" s="297"/>
      <c r="L44" s="297"/>
      <c r="M44" s="297"/>
      <c r="N44" s="7"/>
      <c r="O44" s="7"/>
      <c r="P44" s="7"/>
      <c r="Q44" s="7"/>
      <c r="R44" s="7"/>
      <c r="S44" s="43"/>
      <c r="T44" s="43"/>
      <c r="U44" s="43"/>
      <c r="V44" s="43"/>
      <c r="W44" s="43"/>
      <c r="X44" s="43"/>
      <c r="Y44" s="7">
        <f>$Y$14/7/2</f>
        <v>956.8321428571428</v>
      </c>
      <c r="Z44" s="297"/>
    </row>
    <row r="45" spans="1:34" x14ac:dyDescent="0.25">
      <c r="A45" s="38"/>
      <c r="B45" s="12"/>
      <c r="C45" s="254"/>
      <c r="D45" s="298"/>
      <c r="E45" s="298"/>
      <c r="F45" s="298"/>
      <c r="G45" s="298"/>
      <c r="H45" s="298"/>
      <c r="I45" s="298"/>
      <c r="J45" s="298"/>
      <c r="K45" s="298"/>
      <c r="L45" s="298"/>
      <c r="M45" s="298"/>
      <c r="N45" s="298"/>
      <c r="O45" s="298"/>
      <c r="P45" s="298"/>
      <c r="Q45" s="298"/>
      <c r="R45" s="298"/>
      <c r="S45" s="298"/>
      <c r="T45" s="298"/>
      <c r="U45" s="298"/>
      <c r="V45" s="299"/>
      <c r="W45" s="299"/>
      <c r="X45" s="299"/>
      <c r="Y45" s="298"/>
      <c r="Z45" s="297"/>
      <c r="AC45" s="173"/>
      <c r="AD45" s="173"/>
    </row>
    <row r="46" spans="1:34" x14ac:dyDescent="0.25">
      <c r="A46" s="38" t="s">
        <v>62</v>
      </c>
      <c r="B46" s="675">
        <f>SUM(D46:AH46)</f>
        <v>0</v>
      </c>
      <c r="C46" s="677">
        <f>SUM(C16:C45)</f>
        <v>-13395.649999999998</v>
      </c>
      <c r="D46" s="675">
        <f t="shared" ref="D46:M46" si="4">-SUM(D14:D45)+D12</f>
        <v>0</v>
      </c>
      <c r="E46" s="675">
        <f t="shared" si="4"/>
        <v>0</v>
      </c>
      <c r="F46" s="675">
        <f t="shared" si="4"/>
        <v>0</v>
      </c>
      <c r="G46" s="675">
        <f t="shared" si="4"/>
        <v>0</v>
      </c>
      <c r="H46" s="675">
        <f t="shared" si="4"/>
        <v>0</v>
      </c>
      <c r="I46" s="675">
        <f t="shared" si="4"/>
        <v>0</v>
      </c>
      <c r="J46" s="675">
        <f t="shared" si="4"/>
        <v>0</v>
      </c>
      <c r="K46" s="675">
        <f t="shared" si="4"/>
        <v>0</v>
      </c>
      <c r="L46" s="675">
        <f t="shared" si="4"/>
        <v>0</v>
      </c>
      <c r="M46" s="675">
        <f t="shared" si="4"/>
        <v>0</v>
      </c>
      <c r="N46" s="719">
        <f>-SUM(N16:N45)+N14</f>
        <v>0</v>
      </c>
      <c r="O46" s="719">
        <f t="shared" ref="O46:AH46" si="5">-SUM(O16:O45)+O14</f>
        <v>0</v>
      </c>
      <c r="P46" s="719">
        <f t="shared" si="5"/>
        <v>0</v>
      </c>
      <c r="Q46" s="719">
        <f t="shared" si="5"/>
        <v>0</v>
      </c>
      <c r="R46" s="719">
        <f t="shared" si="5"/>
        <v>0</v>
      </c>
      <c r="S46" s="719">
        <f t="shared" si="5"/>
        <v>0</v>
      </c>
      <c r="T46" s="719">
        <f t="shared" si="5"/>
        <v>0</v>
      </c>
      <c r="U46" s="719">
        <f t="shared" si="5"/>
        <v>0</v>
      </c>
      <c r="V46" s="719">
        <f t="shared" si="5"/>
        <v>0</v>
      </c>
      <c r="W46" s="719">
        <f t="shared" si="5"/>
        <v>0</v>
      </c>
      <c r="X46" s="719">
        <f t="shared" si="5"/>
        <v>0</v>
      </c>
      <c r="Y46" s="719">
        <f t="shared" si="5"/>
        <v>0</v>
      </c>
      <c r="Z46" s="719">
        <f t="shared" si="5"/>
        <v>0</v>
      </c>
      <c r="AA46" s="719">
        <f t="shared" si="5"/>
        <v>0</v>
      </c>
      <c r="AB46" s="719">
        <f t="shared" si="5"/>
        <v>0</v>
      </c>
      <c r="AC46" s="719">
        <f t="shared" si="5"/>
        <v>0</v>
      </c>
      <c r="AD46" s="719">
        <f t="shared" si="5"/>
        <v>0</v>
      </c>
      <c r="AE46" s="719">
        <f t="shared" si="5"/>
        <v>0</v>
      </c>
      <c r="AF46" s="719">
        <f t="shared" si="5"/>
        <v>0</v>
      </c>
      <c r="AG46" s="719">
        <f t="shared" si="5"/>
        <v>0</v>
      </c>
      <c r="AH46" s="719">
        <f t="shared" si="5"/>
        <v>0</v>
      </c>
    </row>
    <row r="47" spans="1:34" x14ac:dyDescent="0.25">
      <c r="A47" s="38"/>
      <c r="B47" s="275"/>
      <c r="C47" s="299"/>
      <c r="D47" s="297"/>
      <c r="E47" s="297"/>
      <c r="F47" s="297"/>
      <c r="G47" s="297"/>
      <c r="H47" s="297"/>
      <c r="I47" s="297"/>
      <c r="J47" s="297"/>
      <c r="K47" s="297"/>
      <c r="L47" s="297"/>
      <c r="M47" s="297"/>
      <c r="N47" s="338"/>
      <c r="O47" s="338"/>
      <c r="P47" s="338"/>
      <c r="Q47" s="338"/>
      <c r="R47" s="338"/>
      <c r="S47" s="338"/>
      <c r="T47" s="338"/>
      <c r="U47" s="338"/>
      <c r="V47" s="338"/>
      <c r="W47" s="338"/>
      <c r="X47" s="338"/>
      <c r="Y47" s="338"/>
      <c r="Z47" s="338"/>
    </row>
    <row r="48" spans="1:34" x14ac:dyDescent="0.25">
      <c r="A48" s="39" t="s">
        <v>63</v>
      </c>
      <c r="B48" s="3"/>
      <c r="C48" s="30">
        <f>+C14+C46</f>
        <v>0</v>
      </c>
      <c r="D48" s="297"/>
      <c r="E48" s="297"/>
      <c r="F48" s="297"/>
      <c r="G48" s="297"/>
      <c r="H48" s="297"/>
      <c r="I48" s="297"/>
      <c r="J48" s="297"/>
      <c r="K48" s="297"/>
      <c r="L48" s="297"/>
      <c r="M48" s="297"/>
      <c r="N48" s="338"/>
      <c r="O48" s="338"/>
      <c r="P48" s="338"/>
      <c r="Q48" s="338"/>
      <c r="R48" s="338"/>
      <c r="S48" s="338"/>
      <c r="T48" s="338"/>
      <c r="U48" s="338"/>
      <c r="V48" s="338"/>
      <c r="W48" s="338"/>
      <c r="X48" s="338"/>
      <c r="Y48" s="338"/>
      <c r="Z48" s="338"/>
    </row>
    <row r="49" spans="1:26" x14ac:dyDescent="0.25">
      <c r="A49" s="3"/>
      <c r="B49" s="3"/>
      <c r="C49" s="3"/>
      <c r="D49" s="297"/>
      <c r="E49" s="297"/>
      <c r="F49" s="297"/>
      <c r="G49" s="297"/>
      <c r="H49" s="297"/>
      <c r="I49" s="297"/>
      <c r="J49" s="297"/>
      <c r="K49" s="297"/>
      <c r="L49" s="297"/>
      <c r="M49" s="297"/>
      <c r="N49" s="338"/>
      <c r="O49" s="338"/>
      <c r="P49" s="338"/>
      <c r="Q49" s="338"/>
      <c r="R49" s="338"/>
      <c r="S49" s="338"/>
      <c r="T49" s="338"/>
      <c r="U49" s="338"/>
      <c r="V49" s="338"/>
      <c r="W49" s="338"/>
      <c r="X49" s="338"/>
      <c r="Y49" s="338"/>
      <c r="Z49" s="338"/>
    </row>
    <row r="50" spans="1:26" x14ac:dyDescent="0.25">
      <c r="A50" s="3"/>
      <c r="B50" s="36"/>
      <c r="C50" s="3"/>
      <c r="D50" s="297"/>
      <c r="E50" s="297"/>
      <c r="F50" s="297"/>
      <c r="G50" s="297"/>
      <c r="H50" s="297"/>
      <c r="I50" s="297"/>
      <c r="J50" s="297"/>
      <c r="K50" s="297"/>
      <c r="L50" s="297"/>
      <c r="M50" s="297"/>
      <c r="N50" s="338"/>
      <c r="O50" s="338"/>
      <c r="P50" s="338"/>
      <c r="Q50" s="338"/>
      <c r="R50" s="338"/>
      <c r="S50" s="338"/>
      <c r="T50" s="338"/>
      <c r="U50" s="338"/>
      <c r="V50" s="338"/>
      <c r="W50" s="338"/>
      <c r="X50" s="338"/>
      <c r="Y50" s="338"/>
      <c r="Z50" s="338"/>
    </row>
    <row r="51" spans="1:26" x14ac:dyDescent="0.25">
      <c r="A51" s="3"/>
      <c r="B51" s="3"/>
      <c r="C51" s="3"/>
      <c r="E51" s="297"/>
      <c r="F51" s="301"/>
      <c r="G51" s="301"/>
      <c r="H51" s="301"/>
      <c r="I51" s="301"/>
      <c r="J51" s="301"/>
      <c r="K51" s="301"/>
      <c r="L51" s="301"/>
      <c r="M51" s="301"/>
      <c r="N51" s="338">
        <f>SUM(E32:E51)</f>
        <v>0</v>
      </c>
      <c r="O51" s="342"/>
      <c r="P51" s="342"/>
      <c r="Q51" s="342"/>
      <c r="R51" s="342"/>
      <c r="S51" s="342"/>
    </row>
    <row r="52" spans="1:26" x14ac:dyDescent="0.25">
      <c r="B52" s="3"/>
      <c r="C52" s="3"/>
      <c r="E52" s="301"/>
      <c r="F52" s="301"/>
      <c r="G52" s="301"/>
      <c r="H52" s="301"/>
      <c r="I52" s="301"/>
      <c r="J52" s="301"/>
      <c r="K52" s="301"/>
      <c r="L52" s="301"/>
      <c r="M52" s="301"/>
      <c r="N52" s="301"/>
      <c r="O52" s="301"/>
      <c r="P52" s="301"/>
      <c r="Q52" s="301"/>
      <c r="R52" s="301"/>
      <c r="S52" s="301"/>
    </row>
    <row r="53" spans="1:26" x14ac:dyDescent="0.25">
      <c r="E53" s="301"/>
      <c r="F53" s="301"/>
      <c r="G53" s="301"/>
      <c r="H53" s="301"/>
      <c r="I53" s="301"/>
      <c r="J53" s="301"/>
      <c r="K53" s="301"/>
      <c r="L53" s="301"/>
      <c r="M53" s="301"/>
      <c r="N53" s="301"/>
      <c r="O53" s="301"/>
      <c r="P53" s="301"/>
      <c r="Q53" s="301"/>
      <c r="R53" s="301"/>
      <c r="S53" s="301"/>
    </row>
    <row r="54" spans="1:26" x14ac:dyDescent="0.25">
      <c r="E54" s="301"/>
      <c r="F54" s="301"/>
      <c r="G54" s="301"/>
      <c r="H54" s="301"/>
      <c r="I54" s="301"/>
      <c r="J54" s="301"/>
      <c r="K54" s="301"/>
      <c r="L54" s="301"/>
      <c r="M54" s="301"/>
      <c r="N54" s="301"/>
      <c r="O54" s="301"/>
      <c r="P54" s="301"/>
      <c r="Q54" s="301"/>
      <c r="R54" s="301"/>
      <c r="S54" s="301"/>
    </row>
    <row r="55" spans="1:26" x14ac:dyDescent="0.25">
      <c r="E55" s="301"/>
      <c r="F55" s="301"/>
      <c r="G55" s="301"/>
      <c r="H55" s="301"/>
      <c r="I55" s="301"/>
      <c r="J55" s="301"/>
      <c r="K55" s="301"/>
      <c r="L55" s="301"/>
      <c r="M55" s="301"/>
      <c r="N55" s="301"/>
      <c r="O55" s="301"/>
      <c r="P55" s="301"/>
      <c r="Q55" s="301"/>
      <c r="R55" s="301"/>
      <c r="S55" s="301"/>
    </row>
    <row r="56" spans="1:26" x14ac:dyDescent="0.25">
      <c r="E56" s="301"/>
      <c r="F56" s="301"/>
      <c r="G56" s="301"/>
      <c r="H56" s="301"/>
      <c r="I56" s="301"/>
      <c r="J56" s="301"/>
      <c r="K56" s="301"/>
      <c r="L56" s="301"/>
      <c r="M56" s="301"/>
      <c r="N56" s="301"/>
      <c r="O56" s="301"/>
      <c r="P56" s="301"/>
      <c r="Q56" s="301"/>
      <c r="R56" s="301"/>
      <c r="S56" s="301"/>
    </row>
    <row r="57" spans="1:26" x14ac:dyDescent="0.25">
      <c r="E57" s="301"/>
      <c r="F57" s="301"/>
      <c r="G57" s="301"/>
      <c r="H57" s="301"/>
      <c r="I57" s="301"/>
      <c r="J57" s="301"/>
      <c r="K57" s="301"/>
      <c r="L57" s="301"/>
      <c r="M57" s="301"/>
      <c r="N57" s="301"/>
      <c r="O57" s="301"/>
      <c r="P57" s="301"/>
      <c r="Q57" s="301"/>
      <c r="R57" s="301"/>
      <c r="S57" s="301"/>
    </row>
    <row r="58" spans="1:26" x14ac:dyDescent="0.25">
      <c r="E58" s="301"/>
      <c r="F58" s="301"/>
      <c r="G58" s="301"/>
      <c r="H58" s="301"/>
      <c r="I58" s="301"/>
      <c r="J58" s="301"/>
      <c r="K58" s="301"/>
      <c r="L58" s="301"/>
      <c r="M58" s="301"/>
      <c r="N58" s="301"/>
      <c r="O58" s="301"/>
      <c r="P58" s="301"/>
      <c r="Q58" s="301"/>
      <c r="R58" s="301"/>
      <c r="S58" s="301"/>
    </row>
    <row r="59" spans="1:26" x14ac:dyDescent="0.25">
      <c r="E59" s="301"/>
      <c r="F59" s="301"/>
      <c r="G59" s="301"/>
      <c r="H59" s="301"/>
      <c r="I59" s="301"/>
      <c r="J59" s="301"/>
      <c r="K59" s="301"/>
      <c r="L59" s="301"/>
      <c r="M59" s="301"/>
      <c r="N59" s="301"/>
      <c r="O59" s="301"/>
      <c r="P59" s="301"/>
      <c r="Q59" s="301"/>
      <c r="R59" s="301"/>
      <c r="S59" s="301"/>
    </row>
    <row r="60" spans="1:26" x14ac:dyDescent="0.25">
      <c r="E60" s="301"/>
      <c r="F60" s="301"/>
      <c r="G60" s="301"/>
      <c r="H60" s="301"/>
      <c r="I60" s="301"/>
      <c r="J60" s="301"/>
      <c r="K60" s="301"/>
      <c r="L60" s="301"/>
      <c r="M60" s="301"/>
      <c r="N60" s="301"/>
      <c r="O60" s="301"/>
      <c r="P60" s="301"/>
      <c r="Q60" s="301"/>
      <c r="R60" s="301"/>
      <c r="S60" s="301"/>
    </row>
    <row r="61" spans="1:26" x14ac:dyDescent="0.25">
      <c r="E61" s="301"/>
      <c r="F61" s="301"/>
      <c r="G61" s="301"/>
      <c r="H61" s="301"/>
      <c r="I61" s="301"/>
      <c r="J61" s="301"/>
      <c r="K61" s="301"/>
      <c r="L61" s="301"/>
      <c r="M61" s="301"/>
      <c r="N61" s="301"/>
      <c r="O61" s="301"/>
      <c r="P61" s="301"/>
      <c r="Q61" s="301"/>
      <c r="R61" s="301"/>
      <c r="S61" s="301"/>
    </row>
    <row r="62" spans="1:26" x14ac:dyDescent="0.25">
      <c r="E62" s="301"/>
      <c r="F62" s="301"/>
      <c r="G62" s="301"/>
      <c r="H62" s="301"/>
      <c r="I62" s="301"/>
      <c r="J62" s="301"/>
      <c r="K62" s="301"/>
      <c r="L62" s="301"/>
      <c r="M62" s="301"/>
      <c r="N62" s="301"/>
      <c r="O62" s="301"/>
      <c r="P62" s="301"/>
      <c r="Q62" s="301"/>
      <c r="R62" s="301"/>
      <c r="S62" s="301"/>
    </row>
  </sheetData>
  <pageMargins left="0.7" right="0.7" top="0.75" bottom="0.75" header="0.3" footer="0.3"/>
  <pageSetup scale="69" orientation="landscape" horizontalDpi="4294967294" verticalDpi="4294967294" r:id="rId1"/>
  <headerFooter>
    <oddFooter>&amp;Z&amp;F&amp;RPage &amp;P</oddFooter>
  </headerFooter>
</worksheet>
</file>

<file path=xl/worksheets/sheet1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100-000000000000}">
  <sheetPr>
    <tabColor theme="6" tint="-0.249977111117893"/>
    <pageSetUpPr fitToPage="1"/>
  </sheetPr>
  <dimension ref="A1:AH62"/>
  <sheetViews>
    <sheetView workbookViewId="0"/>
  </sheetViews>
  <sheetFormatPr defaultColWidth="8.85546875" defaultRowHeight="15" x14ac:dyDescent="0.25"/>
  <cols>
    <col min="1" max="1" width="20.85546875" customWidth="1"/>
    <col min="2" max="2" width="8.7109375" customWidth="1"/>
    <col min="3" max="3" width="12.85546875" customWidth="1"/>
    <col min="4" max="12" width="7.42578125" hidden="1" customWidth="1"/>
    <col min="13" max="13" width="7.5703125" hidden="1" customWidth="1"/>
    <col min="14" max="25" width="10.42578125" customWidth="1"/>
  </cols>
  <sheetData>
    <row r="1" spans="1:31" x14ac:dyDescent="0.25">
      <c r="A1" s="11" t="s">
        <v>10</v>
      </c>
      <c r="O1" t="s">
        <v>647</v>
      </c>
    </row>
    <row r="2" spans="1:31" x14ac:dyDescent="0.25">
      <c r="A2" s="9" t="s">
        <v>438</v>
      </c>
    </row>
    <row r="3" spans="1:31" x14ac:dyDescent="0.25">
      <c r="A3" s="9" t="s">
        <v>1016</v>
      </c>
    </row>
    <row r="4" spans="1:31" x14ac:dyDescent="0.25">
      <c r="R4" s="40" t="s">
        <v>4</v>
      </c>
      <c r="S4" s="41"/>
      <c r="T4" s="40" t="s">
        <v>8</v>
      </c>
    </row>
    <row r="5" spans="1:31" x14ac:dyDescent="0.25">
      <c r="A5" s="10" t="s">
        <v>9</v>
      </c>
      <c r="B5" s="12" t="s">
        <v>64</v>
      </c>
      <c r="C5" s="12" t="s">
        <v>12</v>
      </c>
      <c r="R5" s="42" t="s">
        <v>2</v>
      </c>
      <c r="S5" s="42" t="s">
        <v>60</v>
      </c>
      <c r="T5" s="42" t="s">
        <v>7</v>
      </c>
    </row>
    <row r="6" spans="1:31" x14ac:dyDescent="0.25">
      <c r="B6" s="3"/>
      <c r="R6" s="3"/>
    </row>
    <row r="7" spans="1:31" x14ac:dyDescent="0.25">
      <c r="A7" s="2" t="s">
        <v>1138</v>
      </c>
      <c r="B7" s="212">
        <v>858.3</v>
      </c>
      <c r="C7" s="214" t="s">
        <v>1139</v>
      </c>
      <c r="D7" s="293"/>
      <c r="E7" s="293"/>
      <c r="F7" s="293"/>
      <c r="G7" s="293"/>
      <c r="H7" s="293"/>
      <c r="I7" s="293"/>
      <c r="J7" s="293"/>
      <c r="K7" s="293"/>
      <c r="L7" s="293"/>
      <c r="M7" s="293"/>
      <c r="N7" s="293"/>
      <c r="O7" s="294"/>
      <c r="P7" s="6"/>
      <c r="Q7" s="6"/>
      <c r="R7" s="13">
        <f>+C14</f>
        <v>32830</v>
      </c>
      <c r="S7" s="13">
        <f>+-C46</f>
        <v>32830</v>
      </c>
      <c r="T7" s="13">
        <f>+R7-S7</f>
        <v>0</v>
      </c>
    </row>
    <row r="8" spans="1:31" x14ac:dyDescent="0.25">
      <c r="A8" s="213">
        <v>4500</v>
      </c>
      <c r="B8" s="3"/>
      <c r="D8" s="293"/>
      <c r="E8" s="293"/>
      <c r="F8" s="293"/>
      <c r="G8" s="293"/>
      <c r="H8" s="293"/>
      <c r="I8" s="293"/>
      <c r="J8" s="293"/>
      <c r="K8" s="293"/>
      <c r="L8" s="293"/>
      <c r="M8" s="293"/>
      <c r="N8" s="293"/>
      <c r="O8" s="294"/>
      <c r="P8" s="6"/>
      <c r="Q8" s="6"/>
    </row>
    <row r="9" spans="1:31" x14ac:dyDescent="0.25">
      <c r="A9" s="2"/>
      <c r="B9" s="3"/>
      <c r="D9" s="293"/>
      <c r="E9" s="293"/>
      <c r="F9" s="293"/>
      <c r="G9" s="293"/>
      <c r="H9" s="293"/>
      <c r="I9" s="293"/>
      <c r="J9" s="293"/>
      <c r="K9" s="293"/>
      <c r="L9" s="293"/>
      <c r="M9" s="293"/>
      <c r="N9" s="293"/>
      <c r="O9" s="294"/>
      <c r="P9" s="6"/>
      <c r="Q9" s="6"/>
    </row>
    <row r="10" spans="1:31" x14ac:dyDescent="0.25">
      <c r="B10" s="3"/>
    </row>
    <row r="11" spans="1:31" x14ac:dyDescent="0.25">
      <c r="A11" s="2" t="s">
        <v>66</v>
      </c>
      <c r="B11" s="212"/>
      <c r="C11" s="214"/>
    </row>
    <row r="12" spans="1:31" x14ac:dyDescent="0.25">
      <c r="B12" s="28"/>
      <c r="C12" s="2"/>
    </row>
    <row r="13" spans="1:31" x14ac:dyDescent="0.25">
      <c r="A13" s="9" t="s">
        <v>5</v>
      </c>
      <c r="C13" s="31" t="s">
        <v>3</v>
      </c>
      <c r="D13" s="32">
        <v>1994</v>
      </c>
      <c r="E13" s="32">
        <v>1995</v>
      </c>
      <c r="F13" s="32">
        <v>1996</v>
      </c>
      <c r="G13" s="32">
        <v>1997</v>
      </c>
      <c r="H13" s="32">
        <v>1998</v>
      </c>
      <c r="I13" s="32">
        <v>1999</v>
      </c>
      <c r="J13" s="32">
        <v>2000</v>
      </c>
      <c r="K13" s="32">
        <v>2001</v>
      </c>
      <c r="L13" s="32">
        <v>2002</v>
      </c>
      <c r="M13" s="32">
        <v>2003</v>
      </c>
      <c r="N13" s="32">
        <v>2004</v>
      </c>
      <c r="O13" s="32">
        <v>2005</v>
      </c>
      <c r="P13" s="32">
        <v>2006</v>
      </c>
      <c r="Q13" s="32">
        <v>2007</v>
      </c>
      <c r="R13" s="32">
        <v>2008</v>
      </c>
      <c r="S13" s="32">
        <v>2009</v>
      </c>
      <c r="T13" s="32">
        <v>2010</v>
      </c>
      <c r="U13" s="32">
        <v>2011</v>
      </c>
      <c r="V13" s="32">
        <v>2012</v>
      </c>
      <c r="W13" s="32">
        <v>2013</v>
      </c>
      <c r="X13" s="32">
        <v>2014</v>
      </c>
      <c r="Y13" s="328">
        <v>2015</v>
      </c>
      <c r="Z13" s="32">
        <v>2016</v>
      </c>
      <c r="AA13" s="328">
        <v>2017</v>
      </c>
      <c r="AB13" s="32">
        <v>2018</v>
      </c>
      <c r="AC13" s="328">
        <v>2019</v>
      </c>
      <c r="AD13" s="32">
        <v>2020</v>
      </c>
      <c r="AE13" s="328">
        <v>2021</v>
      </c>
    </row>
    <row r="14" spans="1:31" x14ac:dyDescent="0.25">
      <c r="A14" s="9" t="s">
        <v>73</v>
      </c>
      <c r="C14" s="295">
        <f>SUM(D14:Y14)</f>
        <v>32830</v>
      </c>
      <c r="D14" s="233">
        <v>0</v>
      </c>
      <c r="E14" s="233">
        <v>0</v>
      </c>
      <c r="F14" s="233">
        <v>0</v>
      </c>
      <c r="G14" s="233">
        <v>0</v>
      </c>
      <c r="H14" s="233">
        <v>0</v>
      </c>
      <c r="I14" s="233">
        <v>0</v>
      </c>
      <c r="J14" s="233">
        <v>0</v>
      </c>
      <c r="K14" s="233">
        <v>0</v>
      </c>
      <c r="L14" s="233">
        <v>0</v>
      </c>
      <c r="M14" s="233">
        <v>0</v>
      </c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7">
        <v>32830</v>
      </c>
    </row>
    <row r="15" spans="1:31" x14ac:dyDescent="0.25">
      <c r="A15" s="34"/>
      <c r="B15" s="2"/>
      <c r="C15" s="2"/>
      <c r="S15" s="233"/>
      <c r="T15" s="233"/>
      <c r="U15" s="233"/>
      <c r="V15" s="233"/>
      <c r="W15" s="233"/>
      <c r="X15" s="233"/>
    </row>
    <row r="16" spans="1:31" x14ac:dyDescent="0.25">
      <c r="A16" s="9" t="s">
        <v>6</v>
      </c>
      <c r="B16" s="3">
        <v>1994</v>
      </c>
      <c r="C16" s="13">
        <f>-SUM(D16:Y16)</f>
        <v>0</v>
      </c>
      <c r="D16" s="297">
        <f>+D$14/7/2</f>
        <v>0</v>
      </c>
      <c r="E16" s="297"/>
      <c r="F16" s="297"/>
      <c r="G16" s="297"/>
      <c r="H16" s="297"/>
      <c r="I16" s="297"/>
      <c r="J16" s="297"/>
      <c r="K16" s="297"/>
      <c r="L16" s="297"/>
      <c r="M16" s="297"/>
      <c r="N16" s="297"/>
      <c r="O16" s="297"/>
      <c r="P16" s="297"/>
      <c r="Q16" s="297"/>
      <c r="R16" s="297"/>
      <c r="S16" s="233"/>
      <c r="T16" s="233"/>
      <c r="U16" s="233"/>
      <c r="V16" s="233"/>
      <c r="W16" s="233"/>
      <c r="X16" s="233"/>
      <c r="Y16" s="297"/>
      <c r="Z16" s="297"/>
    </row>
    <row r="17" spans="1:26" x14ac:dyDescent="0.25">
      <c r="B17" s="3">
        <v>1995</v>
      </c>
      <c r="C17" s="13">
        <f t="shared" ref="C17:C39" si="0">-SUM(D17:Y17)</f>
        <v>0</v>
      </c>
      <c r="D17" s="297">
        <f>+D$14/7</f>
        <v>0</v>
      </c>
      <c r="E17" s="297">
        <f>+E$14/7/2</f>
        <v>0</v>
      </c>
      <c r="F17" s="297"/>
      <c r="G17" s="297"/>
      <c r="H17" s="297"/>
      <c r="I17" s="297"/>
      <c r="J17" s="297"/>
      <c r="K17" s="297"/>
      <c r="L17" s="297"/>
      <c r="M17" s="297"/>
      <c r="N17" s="297"/>
      <c r="O17" s="297"/>
      <c r="P17" s="297"/>
      <c r="Q17" s="297"/>
      <c r="R17" s="297"/>
      <c r="S17" s="233"/>
      <c r="T17" s="233"/>
      <c r="U17" s="233"/>
      <c r="V17" s="233"/>
      <c r="W17" s="233"/>
      <c r="X17" s="233"/>
      <c r="Y17" s="297"/>
      <c r="Z17" s="297"/>
    </row>
    <row r="18" spans="1:26" x14ac:dyDescent="0.25">
      <c r="B18" s="3">
        <v>1996</v>
      </c>
      <c r="C18" s="13">
        <f t="shared" si="0"/>
        <v>0</v>
      </c>
      <c r="D18" s="297">
        <f>+D17</f>
        <v>0</v>
      </c>
      <c r="E18" s="297">
        <f>+E$14/7</f>
        <v>0</v>
      </c>
      <c r="F18" s="297">
        <f>+F$14/7/2</f>
        <v>0</v>
      </c>
      <c r="G18" s="297"/>
      <c r="H18" s="297"/>
      <c r="I18" s="297"/>
      <c r="J18" s="297"/>
      <c r="K18" s="297"/>
      <c r="L18" s="297"/>
      <c r="M18" s="297"/>
      <c r="N18" s="297"/>
      <c r="O18" s="297"/>
      <c r="P18" s="297"/>
      <c r="Q18" s="297"/>
      <c r="R18" s="297"/>
      <c r="S18" s="233"/>
      <c r="T18" s="233"/>
      <c r="U18" s="233"/>
      <c r="V18" s="233"/>
      <c r="W18" s="233"/>
      <c r="X18" s="233"/>
      <c r="Y18" s="297"/>
      <c r="Z18" s="297"/>
    </row>
    <row r="19" spans="1:26" x14ac:dyDescent="0.25">
      <c r="B19" s="3">
        <v>1997</v>
      </c>
      <c r="C19" s="13">
        <f t="shared" si="0"/>
        <v>0</v>
      </c>
      <c r="D19" s="297">
        <f>+D18</f>
        <v>0</v>
      </c>
      <c r="E19" s="297">
        <f>+E18</f>
        <v>0</v>
      </c>
      <c r="F19" s="297">
        <f>+F$14/7</f>
        <v>0</v>
      </c>
      <c r="G19" s="297">
        <f>+G$14/7/2</f>
        <v>0</v>
      </c>
      <c r="H19" s="297"/>
      <c r="I19" s="297"/>
      <c r="J19" s="297"/>
      <c r="K19" s="297"/>
      <c r="L19" s="297"/>
      <c r="M19" s="297"/>
      <c r="N19" s="297"/>
      <c r="O19" s="297"/>
      <c r="P19" s="297"/>
      <c r="Q19" s="297"/>
      <c r="R19" s="297"/>
      <c r="S19" s="233"/>
      <c r="T19" s="233"/>
      <c r="U19" s="233"/>
      <c r="V19" s="233"/>
      <c r="W19" s="233"/>
      <c r="X19" s="233"/>
      <c r="Y19" s="297"/>
      <c r="Z19" s="297"/>
    </row>
    <row r="20" spans="1:26" x14ac:dyDescent="0.25">
      <c r="B20" s="3">
        <v>1998</v>
      </c>
      <c r="C20" s="13">
        <f t="shared" si="0"/>
        <v>0</v>
      </c>
      <c r="D20" s="297">
        <f>+D19</f>
        <v>0</v>
      </c>
      <c r="E20" s="297">
        <f>+E19</f>
        <v>0</v>
      </c>
      <c r="F20" s="297">
        <f>+F19</f>
        <v>0</v>
      </c>
      <c r="G20" s="297">
        <f>+G$14/7</f>
        <v>0</v>
      </c>
      <c r="H20" s="297">
        <f>+H$14/7/2</f>
        <v>0</v>
      </c>
      <c r="I20" s="297"/>
      <c r="J20" s="297"/>
      <c r="K20" s="297"/>
      <c r="L20" s="297"/>
      <c r="M20" s="297"/>
      <c r="N20" s="297"/>
      <c r="O20" s="297"/>
      <c r="P20" s="297"/>
      <c r="Q20" s="297"/>
      <c r="R20" s="297"/>
      <c r="S20" s="233"/>
      <c r="T20" s="233"/>
      <c r="U20" s="233"/>
      <c r="V20" s="233"/>
      <c r="W20" s="233"/>
      <c r="X20" s="233"/>
      <c r="Y20" s="297"/>
      <c r="Z20" s="297"/>
    </row>
    <row r="21" spans="1:26" x14ac:dyDescent="0.25">
      <c r="B21" s="3">
        <v>1999</v>
      </c>
      <c r="C21" s="13">
        <f t="shared" si="0"/>
        <v>0</v>
      </c>
      <c r="D21" s="297">
        <f>+D20</f>
        <v>0</v>
      </c>
      <c r="E21" s="297">
        <f>+E20</f>
        <v>0</v>
      </c>
      <c r="F21" s="297">
        <f>+F20</f>
        <v>0</v>
      </c>
      <c r="G21" s="297">
        <f>+G20</f>
        <v>0</v>
      </c>
      <c r="H21" s="297">
        <f>+H$14/7</f>
        <v>0</v>
      </c>
      <c r="I21" s="297">
        <f>+I$14/7/2</f>
        <v>0</v>
      </c>
      <c r="J21" s="297"/>
      <c r="K21" s="297"/>
      <c r="L21" s="297"/>
      <c r="M21" s="297"/>
      <c r="N21" s="297"/>
      <c r="O21" s="297"/>
      <c r="P21" s="297"/>
      <c r="Q21" s="297"/>
      <c r="R21" s="297"/>
      <c r="S21" s="233"/>
      <c r="T21" s="233"/>
      <c r="U21" s="233"/>
      <c r="V21" s="233"/>
      <c r="W21" s="233"/>
      <c r="X21" s="233"/>
      <c r="Y21" s="297"/>
      <c r="Z21" s="297"/>
    </row>
    <row r="22" spans="1:26" x14ac:dyDescent="0.25">
      <c r="B22" s="3">
        <v>2000</v>
      </c>
      <c r="C22" s="13">
        <f t="shared" si="0"/>
        <v>0</v>
      </c>
      <c r="D22" s="297">
        <f>+D21</f>
        <v>0</v>
      </c>
      <c r="E22" s="297">
        <f>+E21</f>
        <v>0</v>
      </c>
      <c r="F22" s="297">
        <f>+F21</f>
        <v>0</v>
      </c>
      <c r="G22" s="297">
        <f>+G21</f>
        <v>0</v>
      </c>
      <c r="H22" s="297">
        <f>+H21</f>
        <v>0</v>
      </c>
      <c r="I22" s="297">
        <f>+I$14/7</f>
        <v>0</v>
      </c>
      <c r="J22" s="297">
        <f>+J$14/7/2</f>
        <v>0</v>
      </c>
      <c r="K22" s="297"/>
      <c r="L22" s="297"/>
      <c r="M22" s="297"/>
      <c r="N22" s="297"/>
      <c r="O22" s="297"/>
      <c r="P22" s="297"/>
      <c r="Q22" s="297"/>
      <c r="R22" s="297"/>
      <c r="S22" s="233"/>
      <c r="T22" s="233"/>
      <c r="U22" s="233"/>
      <c r="V22" s="233"/>
      <c r="W22" s="233"/>
      <c r="X22" s="233"/>
      <c r="Y22" s="297"/>
      <c r="Z22" s="297"/>
    </row>
    <row r="23" spans="1:26" x14ac:dyDescent="0.25">
      <c r="B23" s="3">
        <v>2001</v>
      </c>
      <c r="C23" s="13">
        <f t="shared" si="0"/>
        <v>0</v>
      </c>
      <c r="D23" s="297">
        <f>+D$14/7/2</f>
        <v>0</v>
      </c>
      <c r="E23" s="297">
        <f>+E22</f>
        <v>0</v>
      </c>
      <c r="F23" s="297">
        <f>+F22</f>
        <v>0</v>
      </c>
      <c r="G23" s="297">
        <f>+G22</f>
        <v>0</v>
      </c>
      <c r="H23" s="297">
        <f>+H22</f>
        <v>0</v>
      </c>
      <c r="I23" s="297">
        <f>+I22</f>
        <v>0</v>
      </c>
      <c r="J23" s="297">
        <f>+J$14/7</f>
        <v>0</v>
      </c>
      <c r="K23" s="297">
        <f>+K$14/7/2</f>
        <v>0</v>
      </c>
      <c r="L23" s="297"/>
      <c r="M23" s="297"/>
      <c r="N23" s="297"/>
      <c r="O23" s="297"/>
      <c r="P23" s="297"/>
      <c r="Q23" s="297"/>
      <c r="R23" s="297"/>
      <c r="S23" s="233"/>
      <c r="T23" s="233"/>
      <c r="U23" s="233"/>
      <c r="V23" s="233"/>
      <c r="W23" s="233"/>
      <c r="X23" s="233"/>
      <c r="Y23" s="297"/>
      <c r="Z23" s="297"/>
    </row>
    <row r="24" spans="1:26" x14ac:dyDescent="0.25">
      <c r="B24" s="3">
        <v>2002</v>
      </c>
      <c r="C24" s="13">
        <f t="shared" si="0"/>
        <v>0</v>
      </c>
      <c r="D24" s="297"/>
      <c r="E24" s="297">
        <f>+E$14/7/2</f>
        <v>0</v>
      </c>
      <c r="F24" s="297">
        <f>+F23</f>
        <v>0</v>
      </c>
      <c r="G24" s="297">
        <f>+G23</f>
        <v>0</v>
      </c>
      <c r="H24" s="297">
        <f>+H23</f>
        <v>0</v>
      </c>
      <c r="I24" s="297">
        <f>+I23</f>
        <v>0</v>
      </c>
      <c r="J24" s="297">
        <f>+J23</f>
        <v>0</v>
      </c>
      <c r="K24" s="297">
        <f>+K$14/7</f>
        <v>0</v>
      </c>
      <c r="L24" s="297">
        <f>+L$14/7/2</f>
        <v>0</v>
      </c>
      <c r="M24" s="297"/>
      <c r="N24" s="297"/>
      <c r="O24" s="297"/>
      <c r="P24" s="297"/>
      <c r="Q24" s="297"/>
      <c r="R24" s="297"/>
      <c r="S24" s="233"/>
      <c r="T24" s="233"/>
      <c r="U24" s="233"/>
      <c r="V24" s="233"/>
      <c r="W24" s="233"/>
      <c r="X24" s="233"/>
      <c r="Y24" s="297"/>
      <c r="Z24" s="297"/>
    </row>
    <row r="25" spans="1:26" x14ac:dyDescent="0.25">
      <c r="B25" s="3">
        <v>2003</v>
      </c>
      <c r="C25" s="13">
        <f t="shared" si="0"/>
        <v>0</v>
      </c>
      <c r="D25" s="297"/>
      <c r="E25" s="297"/>
      <c r="F25" s="297">
        <f>+F$14/7/2</f>
        <v>0</v>
      </c>
      <c r="G25" s="297">
        <f>+G24</f>
        <v>0</v>
      </c>
      <c r="H25" s="297">
        <f>+H24</f>
        <v>0</v>
      </c>
      <c r="I25" s="297">
        <f>+I24</f>
        <v>0</v>
      </c>
      <c r="J25" s="297">
        <f>+J24</f>
        <v>0</v>
      </c>
      <c r="K25" s="297">
        <f>+K24</f>
        <v>0</v>
      </c>
      <c r="L25" s="297">
        <f>+L$14/7</f>
        <v>0</v>
      </c>
      <c r="M25" s="297">
        <f>+M$14/7/2</f>
        <v>0</v>
      </c>
      <c r="N25" s="297"/>
      <c r="O25" s="297"/>
      <c r="P25" s="297"/>
      <c r="Q25" s="297"/>
      <c r="R25" s="297"/>
      <c r="S25" s="233"/>
      <c r="T25" s="233"/>
      <c r="U25" s="233"/>
      <c r="V25" s="233"/>
      <c r="W25" s="233"/>
      <c r="X25" s="233"/>
      <c r="Y25" s="297"/>
      <c r="Z25" s="297"/>
    </row>
    <row r="26" spans="1:26" x14ac:dyDescent="0.25">
      <c r="B26" s="3">
        <v>2004</v>
      </c>
      <c r="C26" s="13">
        <f t="shared" si="0"/>
        <v>0</v>
      </c>
      <c r="D26" s="297"/>
      <c r="E26" s="297"/>
      <c r="F26" s="297"/>
      <c r="G26" s="297">
        <f>+G$14/7/2</f>
        <v>0</v>
      </c>
      <c r="H26" s="297">
        <f>+H25</f>
        <v>0</v>
      </c>
      <c r="I26" s="297">
        <f>+I25</f>
        <v>0</v>
      </c>
      <c r="J26" s="297">
        <f>+J25</f>
        <v>0</v>
      </c>
      <c r="K26" s="297">
        <f>+K25</f>
        <v>0</v>
      </c>
      <c r="L26" s="297">
        <f>+L25</f>
        <v>0</v>
      </c>
      <c r="M26" s="297">
        <f>+M$14/7</f>
        <v>0</v>
      </c>
      <c r="N26" s="7">
        <f>+N$14/7/2</f>
        <v>0</v>
      </c>
      <c r="O26" s="7"/>
      <c r="P26" s="7"/>
      <c r="Q26" s="7"/>
      <c r="R26" s="7"/>
      <c r="S26" s="43"/>
      <c r="T26" s="43"/>
      <c r="U26" s="43"/>
      <c r="V26" s="43"/>
      <c r="W26" s="43"/>
      <c r="X26" s="43"/>
      <c r="Y26" s="7"/>
      <c r="Z26" s="297"/>
    </row>
    <row r="27" spans="1:26" x14ac:dyDescent="0.25">
      <c r="B27" s="3">
        <v>2005</v>
      </c>
      <c r="C27" s="13">
        <f t="shared" si="0"/>
        <v>0</v>
      </c>
      <c r="D27" s="297"/>
      <c r="E27" s="297"/>
      <c r="F27" s="297"/>
      <c r="G27" s="297"/>
      <c r="H27" s="297">
        <f>+H$14/7/2</f>
        <v>0</v>
      </c>
      <c r="I27" s="297">
        <f>+I26</f>
        <v>0</v>
      </c>
      <c r="J27" s="297">
        <f>+J26</f>
        <v>0</v>
      </c>
      <c r="K27" s="297">
        <f>+K26</f>
        <v>0</v>
      </c>
      <c r="L27" s="297">
        <f>+L26</f>
        <v>0</v>
      </c>
      <c r="M27" s="297">
        <f>+M26</f>
        <v>0</v>
      </c>
      <c r="N27" s="7">
        <f>+N$14/7</f>
        <v>0</v>
      </c>
      <c r="O27" s="7">
        <f>+O$14/7/2</f>
        <v>0</v>
      </c>
      <c r="P27" s="7"/>
      <c r="Q27" s="7"/>
      <c r="R27" s="7"/>
      <c r="S27" s="43"/>
      <c r="T27" s="43"/>
      <c r="U27" s="43"/>
      <c r="V27" s="43"/>
      <c r="W27" s="43"/>
      <c r="X27" s="43"/>
      <c r="Y27" s="7"/>
      <c r="Z27" s="297"/>
    </row>
    <row r="28" spans="1:26" x14ac:dyDescent="0.25">
      <c r="B28" s="3">
        <v>2006</v>
      </c>
      <c r="C28" s="13">
        <f t="shared" si="0"/>
        <v>0</v>
      </c>
      <c r="D28" s="297"/>
      <c r="E28" s="297"/>
      <c r="F28" s="297"/>
      <c r="G28" s="297"/>
      <c r="H28" s="297"/>
      <c r="I28" s="297">
        <f>+I$14/7/2</f>
        <v>0</v>
      </c>
      <c r="J28" s="297">
        <f>+J27</f>
        <v>0</v>
      </c>
      <c r="K28" s="297">
        <f>+K27</f>
        <v>0</v>
      </c>
      <c r="L28" s="297">
        <f>+L27</f>
        <v>0</v>
      </c>
      <c r="M28" s="297">
        <f>+M27</f>
        <v>0</v>
      </c>
      <c r="N28" s="7">
        <f>+N27</f>
        <v>0</v>
      </c>
      <c r="O28" s="7">
        <f>+O$14/7</f>
        <v>0</v>
      </c>
      <c r="P28" s="7">
        <f>+P$14/7/2</f>
        <v>0</v>
      </c>
      <c r="Q28" s="7"/>
      <c r="R28" s="7"/>
      <c r="S28" s="43"/>
      <c r="T28" s="43"/>
      <c r="U28" s="43"/>
      <c r="V28" s="43"/>
      <c r="W28" s="43"/>
      <c r="X28" s="43"/>
      <c r="Y28" s="7"/>
      <c r="Z28" s="297"/>
    </row>
    <row r="29" spans="1:26" x14ac:dyDescent="0.25">
      <c r="B29" s="3">
        <v>2007</v>
      </c>
      <c r="C29" s="13">
        <f t="shared" si="0"/>
        <v>0</v>
      </c>
      <c r="D29" s="297"/>
      <c r="E29" s="297"/>
      <c r="F29" s="297"/>
      <c r="G29" s="297"/>
      <c r="H29" s="297"/>
      <c r="I29" s="297"/>
      <c r="J29" s="297">
        <f>+J$14/7/2</f>
        <v>0</v>
      </c>
      <c r="K29" s="297">
        <f>+K28</f>
        <v>0</v>
      </c>
      <c r="L29" s="297">
        <f>+L28</f>
        <v>0</v>
      </c>
      <c r="M29" s="297">
        <f>+M28</f>
        <v>0</v>
      </c>
      <c r="N29" s="7">
        <f>+N28</f>
        <v>0</v>
      </c>
      <c r="O29" s="7">
        <f>+O28</f>
        <v>0</v>
      </c>
      <c r="P29" s="7">
        <f>+P$14/7</f>
        <v>0</v>
      </c>
      <c r="Q29" s="7">
        <f>+Q$14/7/2</f>
        <v>0</v>
      </c>
      <c r="R29" s="7"/>
      <c r="S29" s="43"/>
      <c r="T29" s="43"/>
      <c r="U29" s="43"/>
      <c r="V29" s="43"/>
      <c r="W29" s="43"/>
      <c r="X29" s="43"/>
      <c r="Y29" s="7"/>
      <c r="Z29" s="297"/>
    </row>
    <row r="30" spans="1:26" x14ac:dyDescent="0.25">
      <c r="B30" s="3">
        <v>2008</v>
      </c>
      <c r="C30" s="13">
        <f t="shared" si="0"/>
        <v>0</v>
      </c>
      <c r="D30" s="297"/>
      <c r="E30" s="297"/>
      <c r="F30" s="297"/>
      <c r="G30" s="297"/>
      <c r="H30" s="297"/>
      <c r="I30" s="297"/>
      <c r="J30" s="297"/>
      <c r="K30" s="297">
        <f>+K$14/7/2</f>
        <v>0</v>
      </c>
      <c r="L30" s="297">
        <f>+L29</f>
        <v>0</v>
      </c>
      <c r="M30" s="297">
        <f>+M29</f>
        <v>0</v>
      </c>
      <c r="N30" s="7">
        <f>+N29</f>
        <v>0</v>
      </c>
      <c r="O30" s="7">
        <f>+O29</f>
        <v>0</v>
      </c>
      <c r="P30" s="7">
        <f>+P29</f>
        <v>0</v>
      </c>
      <c r="Q30" s="7">
        <f>+Q$14/7</f>
        <v>0</v>
      </c>
      <c r="R30" s="7">
        <f>+R$14/7/2</f>
        <v>0</v>
      </c>
      <c r="S30" s="43"/>
      <c r="T30" s="43"/>
      <c r="U30" s="43"/>
      <c r="V30" s="43"/>
      <c r="W30" s="43"/>
      <c r="X30" s="43"/>
      <c r="Y30" s="7"/>
      <c r="Z30" s="297"/>
    </row>
    <row r="31" spans="1:26" x14ac:dyDescent="0.25">
      <c r="B31" s="3">
        <v>2009</v>
      </c>
      <c r="C31" s="13">
        <f t="shared" si="0"/>
        <v>0</v>
      </c>
      <c r="D31" s="297"/>
      <c r="E31" s="297"/>
      <c r="F31" s="297"/>
      <c r="G31" s="297"/>
      <c r="H31" s="297"/>
      <c r="I31" s="297"/>
      <c r="J31" s="297"/>
      <c r="K31" s="297"/>
      <c r="L31" s="297">
        <f>+L$14/7/2</f>
        <v>0</v>
      </c>
      <c r="M31" s="297">
        <f>+M30</f>
        <v>0</v>
      </c>
      <c r="N31" s="7">
        <f>+N30</f>
        <v>0</v>
      </c>
      <c r="O31" s="7">
        <f>+O30</f>
        <v>0</v>
      </c>
      <c r="P31" s="7">
        <f>+P30</f>
        <v>0</v>
      </c>
      <c r="Q31" s="7">
        <f>+Q30</f>
        <v>0</v>
      </c>
      <c r="R31" s="7">
        <f>+R$14/7</f>
        <v>0</v>
      </c>
      <c r="S31" s="43">
        <f>+S$14/7/2</f>
        <v>0</v>
      </c>
      <c r="T31" s="43"/>
      <c r="U31" s="43"/>
      <c r="V31" s="43"/>
      <c r="W31" s="43"/>
      <c r="X31" s="43"/>
      <c r="Y31" s="7"/>
      <c r="Z31" s="297"/>
    </row>
    <row r="32" spans="1:26" x14ac:dyDescent="0.25">
      <c r="A32" s="38" t="s">
        <v>59</v>
      </c>
      <c r="B32" s="3">
        <v>2010</v>
      </c>
      <c r="C32" s="13">
        <f t="shared" si="0"/>
        <v>0</v>
      </c>
      <c r="D32" s="297"/>
      <c r="E32" s="297"/>
      <c r="F32" s="297"/>
      <c r="G32" s="297"/>
      <c r="H32" s="297"/>
      <c r="I32" s="297"/>
      <c r="J32" s="297"/>
      <c r="K32" s="297"/>
      <c r="L32" s="297"/>
      <c r="M32" s="297">
        <f>+M$14/7/2</f>
        <v>0</v>
      </c>
      <c r="N32" s="7">
        <f>+N31</f>
        <v>0</v>
      </c>
      <c r="O32" s="7">
        <f>+O31</f>
        <v>0</v>
      </c>
      <c r="P32" s="7">
        <f>+P31</f>
        <v>0</v>
      </c>
      <c r="Q32" s="7">
        <f>+Q31</f>
        <v>0</v>
      </c>
      <c r="R32" s="7">
        <f>+R31</f>
        <v>0</v>
      </c>
      <c r="S32" s="43">
        <f>+S$14/7</f>
        <v>0</v>
      </c>
      <c r="T32" s="43">
        <f>+T$14/7/2</f>
        <v>0</v>
      </c>
      <c r="U32" s="43"/>
      <c r="V32" s="43"/>
      <c r="W32" s="43"/>
      <c r="X32" s="43"/>
      <c r="Y32" s="7"/>
      <c r="Z32" s="297"/>
    </row>
    <row r="33" spans="1:34" x14ac:dyDescent="0.25">
      <c r="A33" s="38"/>
      <c r="B33" s="3">
        <v>2011</v>
      </c>
      <c r="C33" s="13">
        <f t="shared" si="0"/>
        <v>0</v>
      </c>
      <c r="D33" s="297"/>
      <c r="E33" s="297"/>
      <c r="F33" s="297"/>
      <c r="G33" s="297"/>
      <c r="H33" s="297"/>
      <c r="I33" s="297"/>
      <c r="J33" s="297"/>
      <c r="K33" s="297"/>
      <c r="L33" s="297"/>
      <c r="M33" s="297"/>
      <c r="N33" s="7">
        <f>+N$14/7/2</f>
        <v>0</v>
      </c>
      <c r="O33" s="7">
        <f>+O32</f>
        <v>0</v>
      </c>
      <c r="P33" s="7">
        <f>+P32</f>
        <v>0</v>
      </c>
      <c r="Q33" s="7">
        <f>+Q32</f>
        <v>0</v>
      </c>
      <c r="R33" s="7">
        <f>+R32</f>
        <v>0</v>
      </c>
      <c r="S33" s="43">
        <f>+S32</f>
        <v>0</v>
      </c>
      <c r="T33" s="43">
        <f>+T$14/7</f>
        <v>0</v>
      </c>
      <c r="U33" s="43">
        <f>+U$14/7/2</f>
        <v>0</v>
      </c>
      <c r="V33" s="43"/>
      <c r="W33" s="43"/>
      <c r="X33" s="43"/>
      <c r="Y33" s="7"/>
      <c r="Z33" s="297"/>
    </row>
    <row r="34" spans="1:34" x14ac:dyDescent="0.25">
      <c r="A34" s="38"/>
      <c r="B34" s="3">
        <v>2012</v>
      </c>
      <c r="C34" s="13">
        <f t="shared" si="0"/>
        <v>0</v>
      </c>
      <c r="D34" s="297"/>
      <c r="E34" s="297"/>
      <c r="F34" s="297"/>
      <c r="G34" s="297"/>
      <c r="H34" s="297"/>
      <c r="I34" s="297"/>
      <c r="J34" s="297"/>
      <c r="K34" s="297"/>
      <c r="L34" s="297"/>
      <c r="M34" s="297"/>
      <c r="N34" s="7"/>
      <c r="O34" s="7">
        <f>+O$14/7/2</f>
        <v>0</v>
      </c>
      <c r="P34" s="7">
        <f>+P33</f>
        <v>0</v>
      </c>
      <c r="Q34" s="7">
        <f>+Q33</f>
        <v>0</v>
      </c>
      <c r="R34" s="7">
        <f>+R33</f>
        <v>0</v>
      </c>
      <c r="S34" s="43">
        <f>+S33</f>
        <v>0</v>
      </c>
      <c r="T34" s="43">
        <f>+T$14/7</f>
        <v>0</v>
      </c>
      <c r="U34" s="43">
        <f>+U$14/7</f>
        <v>0</v>
      </c>
      <c r="V34" s="43">
        <f>+V$14/7/2</f>
        <v>0</v>
      </c>
      <c r="W34" s="43"/>
      <c r="X34" s="43"/>
      <c r="Y34" s="7"/>
      <c r="Z34" s="297"/>
    </row>
    <row r="35" spans="1:34" x14ac:dyDescent="0.25">
      <c r="A35" s="38"/>
      <c r="B35" s="3">
        <v>2013</v>
      </c>
      <c r="C35" s="13">
        <f t="shared" si="0"/>
        <v>0</v>
      </c>
      <c r="D35" s="297"/>
      <c r="E35" s="297"/>
      <c r="F35" s="297"/>
      <c r="G35" s="297"/>
      <c r="H35" s="297"/>
      <c r="I35" s="297"/>
      <c r="J35" s="297"/>
      <c r="K35" s="297"/>
      <c r="L35" s="297"/>
      <c r="M35" s="297"/>
      <c r="N35" s="7"/>
      <c r="O35" s="7"/>
      <c r="P35" s="7">
        <f>P14/7/2</f>
        <v>0</v>
      </c>
      <c r="Q35" s="7">
        <f>Q14</f>
        <v>0</v>
      </c>
      <c r="R35" s="7">
        <f t="shared" ref="R35:U36" si="1">R34</f>
        <v>0</v>
      </c>
      <c r="S35" s="43">
        <f t="shared" si="1"/>
        <v>0</v>
      </c>
      <c r="T35" s="43">
        <f t="shared" si="1"/>
        <v>0</v>
      </c>
      <c r="U35" s="43">
        <f t="shared" si="1"/>
        <v>0</v>
      </c>
      <c r="V35" s="43">
        <f>V14/7</f>
        <v>0</v>
      </c>
      <c r="W35" s="43">
        <f>W14/7/2</f>
        <v>0</v>
      </c>
      <c r="X35" s="43"/>
      <c r="Y35" s="7"/>
      <c r="Z35" s="297"/>
    </row>
    <row r="36" spans="1:34" x14ac:dyDescent="0.25">
      <c r="A36" s="38"/>
      <c r="B36" s="3">
        <v>2014</v>
      </c>
      <c r="C36" s="13">
        <f t="shared" si="0"/>
        <v>0</v>
      </c>
      <c r="D36" s="297"/>
      <c r="E36" s="297"/>
      <c r="F36" s="297"/>
      <c r="G36" s="297"/>
      <c r="H36" s="297"/>
      <c r="I36" s="297"/>
      <c r="J36" s="297"/>
      <c r="K36" s="297"/>
      <c r="L36" s="297"/>
      <c r="M36" s="297"/>
      <c r="N36" s="7"/>
      <c r="O36" s="7"/>
      <c r="P36" s="7"/>
      <c r="Q36" s="7">
        <f>Q14/7/2</f>
        <v>0</v>
      </c>
      <c r="R36" s="7">
        <f t="shared" si="1"/>
        <v>0</v>
      </c>
      <c r="S36" s="43">
        <f t="shared" si="1"/>
        <v>0</v>
      </c>
      <c r="T36" s="43">
        <f t="shared" si="1"/>
        <v>0</v>
      </c>
      <c r="U36" s="43">
        <f t="shared" si="1"/>
        <v>0</v>
      </c>
      <c r="V36" s="43">
        <f>V35</f>
        <v>0</v>
      </c>
      <c r="W36" s="43">
        <f>W14/7</f>
        <v>0</v>
      </c>
      <c r="X36" s="43">
        <f>X14/7/2</f>
        <v>0</v>
      </c>
      <c r="Y36" s="7"/>
      <c r="Z36" s="297"/>
    </row>
    <row r="37" spans="1:34" x14ac:dyDescent="0.25">
      <c r="A37" s="38"/>
      <c r="B37" s="3">
        <v>2015</v>
      </c>
      <c r="C37" s="13">
        <f t="shared" si="0"/>
        <v>-2345</v>
      </c>
      <c r="D37" s="297"/>
      <c r="E37" s="297"/>
      <c r="F37" s="297"/>
      <c r="G37" s="297"/>
      <c r="H37" s="297"/>
      <c r="I37" s="297"/>
      <c r="J37" s="297"/>
      <c r="K37" s="297"/>
      <c r="L37" s="297"/>
      <c r="M37" s="297"/>
      <c r="N37" s="7"/>
      <c r="O37" s="7"/>
      <c r="P37" s="7"/>
      <c r="Q37" s="7"/>
      <c r="R37" s="7">
        <f>R14/7/2</f>
        <v>0</v>
      </c>
      <c r="S37" s="43">
        <f>S36</f>
        <v>0</v>
      </c>
      <c r="T37" s="43">
        <f>T36</f>
        <v>0</v>
      </c>
      <c r="U37" s="43">
        <f>U36</f>
        <v>0</v>
      </c>
      <c r="V37" s="43">
        <f>V36</f>
        <v>0</v>
      </c>
      <c r="W37" s="43">
        <f>W36</f>
        <v>0</v>
      </c>
      <c r="X37" s="43">
        <f>X14/7</f>
        <v>0</v>
      </c>
      <c r="Y37" s="7">
        <f>$Y$14/7/2</f>
        <v>2345</v>
      </c>
      <c r="Z37" s="297"/>
    </row>
    <row r="38" spans="1:34" x14ac:dyDescent="0.25">
      <c r="A38" s="38"/>
      <c r="B38" s="3">
        <v>2016</v>
      </c>
      <c r="C38" s="13">
        <f t="shared" si="0"/>
        <v>-4690</v>
      </c>
      <c r="D38" s="297"/>
      <c r="E38" s="297"/>
      <c r="F38" s="297"/>
      <c r="G38" s="297"/>
      <c r="H38" s="297"/>
      <c r="I38" s="297"/>
      <c r="J38" s="297"/>
      <c r="K38" s="297"/>
      <c r="L38" s="297"/>
      <c r="M38" s="297"/>
      <c r="N38" s="7"/>
      <c r="O38" s="7"/>
      <c r="P38" s="7"/>
      <c r="Q38" s="7"/>
      <c r="R38" s="7"/>
      <c r="S38" s="43"/>
      <c r="T38" s="43"/>
      <c r="U38" s="43"/>
      <c r="V38" s="43"/>
      <c r="W38" s="43"/>
      <c r="X38" s="43"/>
      <c r="Y38" s="7">
        <f>$Y$14/7</f>
        <v>4690</v>
      </c>
      <c r="Z38" s="297"/>
    </row>
    <row r="39" spans="1:34" x14ac:dyDescent="0.25">
      <c r="A39" s="38"/>
      <c r="B39" s="3">
        <v>2017</v>
      </c>
      <c r="C39" s="13">
        <f t="shared" si="0"/>
        <v>-4690</v>
      </c>
      <c r="D39" s="297"/>
      <c r="E39" s="297"/>
      <c r="F39" s="297"/>
      <c r="G39" s="297"/>
      <c r="H39" s="297"/>
      <c r="I39" s="297"/>
      <c r="J39" s="297"/>
      <c r="K39" s="297"/>
      <c r="L39" s="297"/>
      <c r="M39" s="297"/>
      <c r="N39" s="7"/>
      <c r="O39" s="7"/>
      <c r="P39" s="7"/>
      <c r="Q39" s="7"/>
      <c r="R39" s="7"/>
      <c r="S39" s="43"/>
      <c r="T39" s="43"/>
      <c r="U39" s="43"/>
      <c r="V39" s="43"/>
      <c r="W39" s="43"/>
      <c r="X39" s="43"/>
      <c r="Y39" s="7">
        <f>$Y$14/7</f>
        <v>4690</v>
      </c>
      <c r="Z39" s="297"/>
    </row>
    <row r="40" spans="1:34" x14ac:dyDescent="0.25">
      <c r="A40" s="38"/>
      <c r="B40" s="3">
        <v>2018</v>
      </c>
      <c r="C40" s="13">
        <f>-SUM(D40:AB40)</f>
        <v>-4690</v>
      </c>
      <c r="D40" s="297"/>
      <c r="E40" s="297"/>
      <c r="F40" s="297"/>
      <c r="G40" s="297"/>
      <c r="H40" s="297"/>
      <c r="I40" s="297"/>
      <c r="J40" s="297"/>
      <c r="K40" s="297"/>
      <c r="L40" s="297"/>
      <c r="M40" s="297"/>
      <c r="N40" s="7"/>
      <c r="O40" s="7"/>
      <c r="P40" s="7"/>
      <c r="Q40" s="7"/>
      <c r="R40" s="7"/>
      <c r="S40" s="43"/>
      <c r="T40" s="43"/>
      <c r="U40" s="43"/>
      <c r="V40" s="43"/>
      <c r="W40" s="43"/>
      <c r="X40" s="43"/>
      <c r="Y40" s="7">
        <f>$Y$14/7</f>
        <v>4690</v>
      </c>
      <c r="Z40" s="297"/>
    </row>
    <row r="41" spans="1:34" x14ac:dyDescent="0.25">
      <c r="A41" s="38"/>
      <c r="B41" s="3">
        <v>2019</v>
      </c>
      <c r="C41" s="13">
        <f>-SUM(D41:AC41)</f>
        <v>-4690</v>
      </c>
      <c r="D41" s="297"/>
      <c r="E41" s="297"/>
      <c r="F41" s="297"/>
      <c r="G41" s="297"/>
      <c r="H41" s="297"/>
      <c r="I41" s="297"/>
      <c r="J41" s="297"/>
      <c r="K41" s="297"/>
      <c r="L41" s="297"/>
      <c r="M41" s="297"/>
      <c r="N41" s="7"/>
      <c r="O41" s="7"/>
      <c r="P41" s="7"/>
      <c r="Q41" s="7"/>
      <c r="R41" s="7"/>
      <c r="S41" s="43"/>
      <c r="T41" s="43"/>
      <c r="U41" s="43"/>
      <c r="V41" s="43"/>
      <c r="W41" s="43"/>
      <c r="X41" s="43"/>
      <c r="Y41" s="7">
        <f>$Y$14/7</f>
        <v>4690</v>
      </c>
      <c r="Z41" s="297"/>
    </row>
    <row r="42" spans="1:34" x14ac:dyDescent="0.25">
      <c r="A42" s="38"/>
      <c r="B42" s="3">
        <v>2020</v>
      </c>
      <c r="C42" s="13">
        <f>-SUM(D42:AD42)</f>
        <v>-4690</v>
      </c>
      <c r="D42" s="297"/>
      <c r="E42" s="297"/>
      <c r="F42" s="297"/>
      <c r="G42" s="297"/>
      <c r="H42" s="297"/>
      <c r="I42" s="297"/>
      <c r="J42" s="297"/>
      <c r="K42" s="297"/>
      <c r="L42" s="297"/>
      <c r="M42" s="297"/>
      <c r="N42" s="7"/>
      <c r="O42" s="7"/>
      <c r="P42" s="7"/>
      <c r="Q42" s="7"/>
      <c r="R42" s="7"/>
      <c r="S42" s="43"/>
      <c r="T42" s="43"/>
      <c r="U42" s="43"/>
      <c r="V42" s="43"/>
      <c r="W42" s="43"/>
      <c r="X42" s="43"/>
      <c r="Y42" s="7">
        <f t="shared" ref="Y42:Y43" si="2">$Y$14/7</f>
        <v>4690</v>
      </c>
      <c r="Z42" s="297"/>
    </row>
    <row r="43" spans="1:34" x14ac:dyDescent="0.25">
      <c r="A43" s="38"/>
      <c r="B43" s="3">
        <v>2021</v>
      </c>
      <c r="C43" s="13">
        <f>-SUM(D43:AE43)</f>
        <v>-4690</v>
      </c>
      <c r="D43" s="297"/>
      <c r="E43" s="297"/>
      <c r="F43" s="297"/>
      <c r="G43" s="297"/>
      <c r="H43" s="297"/>
      <c r="I43" s="297"/>
      <c r="J43" s="297"/>
      <c r="K43" s="297"/>
      <c r="L43" s="297"/>
      <c r="M43" s="297"/>
      <c r="N43" s="7"/>
      <c r="O43" s="7"/>
      <c r="P43" s="7"/>
      <c r="Q43" s="7"/>
      <c r="R43" s="7"/>
      <c r="S43" s="43"/>
      <c r="T43" s="43"/>
      <c r="U43" s="43"/>
      <c r="V43" s="43"/>
      <c r="W43" s="43"/>
      <c r="X43" s="43"/>
      <c r="Y43" s="7">
        <f t="shared" si="2"/>
        <v>4690</v>
      </c>
      <c r="Z43" s="297"/>
    </row>
    <row r="44" spans="1:34" x14ac:dyDescent="0.25">
      <c r="A44" s="38"/>
      <c r="B44" s="3">
        <v>2022</v>
      </c>
      <c r="C44" s="13">
        <f>-SUM(D44:AE44)</f>
        <v>-2345</v>
      </c>
      <c r="D44" s="297"/>
      <c r="E44" s="297"/>
      <c r="F44" s="297"/>
      <c r="G44" s="297"/>
      <c r="H44" s="297"/>
      <c r="I44" s="297"/>
      <c r="J44" s="297"/>
      <c r="K44" s="297"/>
      <c r="L44" s="297"/>
      <c r="M44" s="297"/>
      <c r="N44" s="7"/>
      <c r="O44" s="7"/>
      <c r="P44" s="7"/>
      <c r="Q44" s="7"/>
      <c r="R44" s="7"/>
      <c r="S44" s="43"/>
      <c r="T44" s="43"/>
      <c r="U44" s="43"/>
      <c r="V44" s="43"/>
      <c r="W44" s="43"/>
      <c r="X44" s="43"/>
      <c r="Y44" s="7">
        <f>$Y$14/7/2</f>
        <v>2345</v>
      </c>
      <c r="Z44" s="297"/>
    </row>
    <row r="45" spans="1:34" x14ac:dyDescent="0.25">
      <c r="A45" s="38"/>
      <c r="B45" s="12"/>
      <c r="C45" s="254"/>
      <c r="D45" s="298"/>
      <c r="E45" s="298"/>
      <c r="F45" s="298"/>
      <c r="G45" s="298"/>
      <c r="H45" s="298"/>
      <c r="I45" s="298"/>
      <c r="J45" s="298"/>
      <c r="K45" s="298"/>
      <c r="L45" s="298"/>
      <c r="M45" s="298"/>
      <c r="N45" s="298"/>
      <c r="O45" s="298"/>
      <c r="P45" s="298"/>
      <c r="Q45" s="298"/>
      <c r="R45" s="298"/>
      <c r="S45" s="298"/>
      <c r="T45" s="298"/>
      <c r="U45" s="298"/>
      <c r="V45" s="299"/>
      <c r="W45" s="299"/>
      <c r="X45" s="299"/>
      <c r="Y45" s="298"/>
      <c r="Z45" s="297"/>
      <c r="AC45" s="173"/>
      <c r="AD45" s="173"/>
      <c r="AE45" s="173"/>
    </row>
    <row r="46" spans="1:34" x14ac:dyDescent="0.25">
      <c r="A46" s="38" t="s">
        <v>62</v>
      </c>
      <c r="B46" s="675">
        <f>SUM(D46:AH46)</f>
        <v>0</v>
      </c>
      <c r="C46" s="677">
        <f>SUM(C16:C45)</f>
        <v>-32830</v>
      </c>
      <c r="D46" s="675">
        <f t="shared" ref="D46:M46" si="3">-SUM(D14:D45)+D12</f>
        <v>0</v>
      </c>
      <c r="E46" s="675">
        <f t="shared" si="3"/>
        <v>0</v>
      </c>
      <c r="F46" s="675">
        <f t="shared" si="3"/>
        <v>0</v>
      </c>
      <c r="G46" s="675">
        <f t="shared" si="3"/>
        <v>0</v>
      </c>
      <c r="H46" s="675">
        <f t="shared" si="3"/>
        <v>0</v>
      </c>
      <c r="I46" s="675">
        <f t="shared" si="3"/>
        <v>0</v>
      </c>
      <c r="J46" s="675">
        <f t="shared" si="3"/>
        <v>0</v>
      </c>
      <c r="K46" s="675">
        <f t="shared" si="3"/>
        <v>0</v>
      </c>
      <c r="L46" s="675">
        <f t="shared" si="3"/>
        <v>0</v>
      </c>
      <c r="M46" s="675">
        <f t="shared" si="3"/>
        <v>0</v>
      </c>
      <c r="N46" s="719">
        <f>-SUM(N16:N45)+N14</f>
        <v>0</v>
      </c>
      <c r="O46" s="719">
        <f t="shared" ref="O46:AH46" si="4">-SUM(O16:O45)+O14</f>
        <v>0</v>
      </c>
      <c r="P46" s="719">
        <f t="shared" si="4"/>
        <v>0</v>
      </c>
      <c r="Q46" s="719">
        <f t="shared" si="4"/>
        <v>0</v>
      </c>
      <c r="R46" s="719">
        <f t="shared" si="4"/>
        <v>0</v>
      </c>
      <c r="S46" s="719">
        <f t="shared" si="4"/>
        <v>0</v>
      </c>
      <c r="T46" s="719">
        <f t="shared" si="4"/>
        <v>0</v>
      </c>
      <c r="U46" s="719">
        <f t="shared" si="4"/>
        <v>0</v>
      </c>
      <c r="V46" s="719">
        <f t="shared" si="4"/>
        <v>0</v>
      </c>
      <c r="W46" s="719">
        <f t="shared" si="4"/>
        <v>0</v>
      </c>
      <c r="X46" s="719">
        <f t="shared" si="4"/>
        <v>0</v>
      </c>
      <c r="Y46" s="719">
        <f t="shared" si="4"/>
        <v>0</v>
      </c>
      <c r="Z46" s="719">
        <f t="shared" si="4"/>
        <v>0</v>
      </c>
      <c r="AA46" s="719">
        <f t="shared" si="4"/>
        <v>0</v>
      </c>
      <c r="AB46" s="719">
        <f t="shared" si="4"/>
        <v>0</v>
      </c>
      <c r="AC46" s="719">
        <f t="shared" si="4"/>
        <v>0</v>
      </c>
      <c r="AD46" s="719">
        <f t="shared" si="4"/>
        <v>0</v>
      </c>
      <c r="AE46" s="719">
        <f t="shared" si="4"/>
        <v>0</v>
      </c>
      <c r="AF46" s="719">
        <f t="shared" si="4"/>
        <v>0</v>
      </c>
      <c r="AG46" s="719">
        <f t="shared" si="4"/>
        <v>0</v>
      </c>
      <c r="AH46" s="719">
        <f t="shared" si="4"/>
        <v>0</v>
      </c>
    </row>
    <row r="47" spans="1:34" x14ac:dyDescent="0.25">
      <c r="A47" s="38"/>
      <c r="B47" s="275"/>
      <c r="C47" s="299"/>
      <c r="D47" s="297"/>
      <c r="E47" s="297"/>
      <c r="F47" s="297"/>
      <c r="G47" s="297"/>
      <c r="H47" s="297"/>
      <c r="I47" s="297"/>
      <c r="J47" s="297"/>
      <c r="K47" s="297"/>
      <c r="L47" s="297"/>
      <c r="M47" s="297"/>
      <c r="N47" s="338"/>
      <c r="O47" s="338"/>
      <c r="P47" s="338"/>
      <c r="Q47" s="338"/>
      <c r="R47" s="338"/>
      <c r="S47" s="338"/>
      <c r="T47" s="338"/>
      <c r="U47" s="338"/>
      <c r="V47" s="338"/>
      <c r="W47" s="338"/>
      <c r="X47" s="338"/>
      <c r="Y47" s="338"/>
      <c r="Z47" s="338"/>
    </row>
    <row r="48" spans="1:34" x14ac:dyDescent="0.25">
      <c r="A48" s="39" t="s">
        <v>63</v>
      </c>
      <c r="B48" s="3"/>
      <c r="C48" s="30">
        <f>+C14+C46</f>
        <v>0</v>
      </c>
      <c r="D48" s="297"/>
      <c r="E48" s="297"/>
      <c r="F48" s="297"/>
      <c r="G48" s="297"/>
      <c r="H48" s="297"/>
      <c r="I48" s="297"/>
      <c r="J48" s="297"/>
      <c r="K48" s="297"/>
      <c r="L48" s="297"/>
      <c r="M48" s="297"/>
      <c r="N48" s="338"/>
      <c r="O48" s="338"/>
      <c r="P48" s="338"/>
      <c r="Q48" s="338"/>
      <c r="R48" s="338"/>
      <c r="S48" s="338"/>
      <c r="T48" s="338"/>
      <c r="U48" s="338"/>
      <c r="V48" s="338"/>
      <c r="W48" s="338"/>
      <c r="X48" s="338"/>
      <c r="Y48" s="338"/>
      <c r="Z48" s="338"/>
    </row>
    <row r="49" spans="1:26" x14ac:dyDescent="0.25">
      <c r="A49" s="3"/>
      <c r="B49" s="3"/>
      <c r="C49" s="3"/>
      <c r="D49" s="297"/>
      <c r="E49" s="297"/>
      <c r="F49" s="297"/>
      <c r="G49" s="297"/>
      <c r="H49" s="297"/>
      <c r="I49" s="297"/>
      <c r="J49" s="297"/>
      <c r="K49" s="297"/>
      <c r="L49" s="297"/>
      <c r="M49" s="297"/>
      <c r="N49" s="338"/>
      <c r="O49" s="338"/>
      <c r="P49" s="338"/>
      <c r="Q49" s="338"/>
      <c r="R49" s="338"/>
      <c r="S49" s="338"/>
      <c r="T49" s="338"/>
      <c r="U49" s="338"/>
      <c r="V49" s="338"/>
      <c r="W49" s="338"/>
      <c r="X49" s="338"/>
      <c r="Y49" s="338"/>
      <c r="Z49" s="338"/>
    </row>
    <row r="50" spans="1:26" x14ac:dyDescent="0.25">
      <c r="A50" s="3"/>
      <c r="B50" s="36"/>
      <c r="C50" s="3"/>
      <c r="D50" s="297"/>
      <c r="E50" s="297"/>
      <c r="F50" s="297"/>
      <c r="G50" s="297"/>
      <c r="H50" s="297"/>
      <c r="I50" s="297"/>
      <c r="J50" s="297"/>
      <c r="K50" s="297"/>
      <c r="L50" s="297"/>
      <c r="M50" s="297"/>
      <c r="N50" s="338"/>
      <c r="O50" s="338"/>
      <c r="P50" s="338"/>
      <c r="Q50" s="338"/>
      <c r="R50" s="338"/>
      <c r="S50" s="338"/>
      <c r="T50" s="338"/>
      <c r="U50" s="338"/>
      <c r="V50" s="338"/>
      <c r="W50" s="338"/>
      <c r="X50" s="338"/>
      <c r="Y50" s="338"/>
      <c r="Z50" s="338"/>
    </row>
    <row r="51" spans="1:26" x14ac:dyDescent="0.25">
      <c r="A51" s="3"/>
      <c r="B51" s="3"/>
      <c r="C51" s="3"/>
      <c r="E51" s="297"/>
      <c r="F51" s="301"/>
      <c r="G51" s="301"/>
      <c r="H51" s="301"/>
      <c r="I51" s="301"/>
      <c r="J51" s="301"/>
      <c r="K51" s="301"/>
      <c r="L51" s="301"/>
      <c r="M51" s="301"/>
      <c r="N51" s="338">
        <f>SUM(E32:E51)</f>
        <v>0</v>
      </c>
      <c r="O51" s="342"/>
      <c r="P51" s="342"/>
      <c r="Q51" s="342"/>
      <c r="R51" s="342"/>
      <c r="S51" s="342"/>
    </row>
    <row r="52" spans="1:26" x14ac:dyDescent="0.25">
      <c r="B52" s="3"/>
      <c r="C52" s="3"/>
      <c r="E52" s="301"/>
      <c r="F52" s="301"/>
      <c r="G52" s="301"/>
      <c r="H52" s="301"/>
      <c r="I52" s="301"/>
      <c r="J52" s="301"/>
      <c r="K52" s="301"/>
      <c r="L52" s="301"/>
      <c r="M52" s="301"/>
      <c r="N52" s="301"/>
      <c r="O52" s="301"/>
      <c r="P52" s="301"/>
      <c r="Q52" s="301"/>
      <c r="R52" s="301"/>
      <c r="S52" s="301"/>
    </row>
    <row r="53" spans="1:26" x14ac:dyDescent="0.25">
      <c r="E53" s="301"/>
      <c r="F53" s="301"/>
      <c r="G53" s="301"/>
      <c r="H53" s="301"/>
      <c r="I53" s="301"/>
      <c r="J53" s="301"/>
      <c r="K53" s="301"/>
      <c r="L53" s="301"/>
      <c r="M53" s="301"/>
      <c r="N53" s="301"/>
      <c r="O53" s="301"/>
      <c r="P53" s="301"/>
      <c r="Q53" s="301"/>
      <c r="R53" s="301"/>
      <c r="S53" s="301"/>
    </row>
    <row r="54" spans="1:26" x14ac:dyDescent="0.25">
      <c r="E54" s="301"/>
      <c r="F54" s="301"/>
      <c r="G54" s="301"/>
      <c r="H54" s="301"/>
      <c r="I54" s="301"/>
      <c r="J54" s="301"/>
      <c r="K54" s="301"/>
      <c r="L54" s="301"/>
      <c r="M54" s="301"/>
      <c r="N54" s="301"/>
      <c r="O54" s="301"/>
      <c r="P54" s="301"/>
      <c r="Q54" s="301"/>
      <c r="R54" s="301"/>
      <c r="S54" s="301"/>
    </row>
    <row r="55" spans="1:26" x14ac:dyDescent="0.25">
      <c r="E55" s="301"/>
      <c r="F55" s="301"/>
      <c r="G55" s="301"/>
      <c r="H55" s="301"/>
      <c r="I55" s="301"/>
      <c r="J55" s="301"/>
      <c r="K55" s="301"/>
      <c r="L55" s="301"/>
      <c r="M55" s="301"/>
      <c r="N55" s="301"/>
      <c r="O55" s="301"/>
      <c r="P55" s="301"/>
      <c r="Q55" s="301"/>
      <c r="R55" s="301"/>
      <c r="S55" s="301"/>
    </row>
    <row r="56" spans="1:26" x14ac:dyDescent="0.25">
      <c r="E56" s="301"/>
      <c r="F56" s="301"/>
      <c r="G56" s="301"/>
      <c r="H56" s="301"/>
      <c r="I56" s="301"/>
      <c r="J56" s="301"/>
      <c r="K56" s="301"/>
      <c r="L56" s="301"/>
      <c r="M56" s="301"/>
      <c r="N56" s="301"/>
      <c r="O56" s="301"/>
      <c r="P56" s="301"/>
      <c r="Q56" s="301"/>
      <c r="R56" s="301"/>
      <c r="S56" s="301"/>
    </row>
    <row r="57" spans="1:26" x14ac:dyDescent="0.25">
      <c r="E57" s="301"/>
      <c r="F57" s="301"/>
      <c r="G57" s="301"/>
      <c r="H57" s="301"/>
      <c r="I57" s="301"/>
      <c r="J57" s="301"/>
      <c r="K57" s="301"/>
      <c r="L57" s="301"/>
      <c r="M57" s="301"/>
      <c r="N57" s="301"/>
      <c r="O57" s="301"/>
      <c r="P57" s="301"/>
      <c r="Q57" s="301"/>
      <c r="R57" s="301"/>
      <c r="S57" s="301"/>
    </row>
    <row r="58" spans="1:26" x14ac:dyDescent="0.25">
      <c r="E58" s="301"/>
      <c r="F58" s="301"/>
      <c r="G58" s="301"/>
      <c r="H58" s="301"/>
      <c r="I58" s="301"/>
      <c r="J58" s="301"/>
      <c r="K58" s="301"/>
      <c r="L58" s="301"/>
      <c r="M58" s="301"/>
      <c r="N58" s="301"/>
      <c r="O58" s="301"/>
      <c r="P58" s="301"/>
      <c r="Q58" s="301"/>
      <c r="R58" s="301"/>
      <c r="S58" s="301"/>
    </row>
    <row r="59" spans="1:26" x14ac:dyDescent="0.25">
      <c r="E59" s="301"/>
      <c r="F59" s="301"/>
      <c r="G59" s="301"/>
      <c r="H59" s="301"/>
      <c r="I59" s="301"/>
      <c r="J59" s="301"/>
      <c r="K59" s="301"/>
      <c r="L59" s="301"/>
      <c r="M59" s="301"/>
      <c r="N59" s="301"/>
      <c r="O59" s="301"/>
      <c r="P59" s="301"/>
      <c r="Q59" s="301"/>
      <c r="R59" s="301"/>
      <c r="S59" s="301"/>
    </row>
    <row r="60" spans="1:26" x14ac:dyDescent="0.25">
      <c r="E60" s="301"/>
      <c r="F60" s="301"/>
      <c r="G60" s="301"/>
      <c r="H60" s="301"/>
      <c r="I60" s="301"/>
      <c r="J60" s="301"/>
      <c r="K60" s="301"/>
      <c r="L60" s="301"/>
      <c r="M60" s="301"/>
      <c r="N60" s="301"/>
      <c r="O60" s="301"/>
      <c r="P60" s="301"/>
      <c r="Q60" s="301"/>
      <c r="R60" s="301"/>
      <c r="S60" s="301"/>
    </row>
    <row r="61" spans="1:26" x14ac:dyDescent="0.25">
      <c r="E61" s="301"/>
      <c r="F61" s="301"/>
      <c r="G61" s="301"/>
      <c r="H61" s="301"/>
      <c r="I61" s="301"/>
      <c r="J61" s="301"/>
      <c r="K61" s="301"/>
      <c r="L61" s="301"/>
      <c r="M61" s="301"/>
      <c r="N61" s="301"/>
      <c r="O61" s="301"/>
      <c r="P61" s="301"/>
      <c r="Q61" s="301"/>
      <c r="R61" s="301"/>
      <c r="S61" s="301"/>
    </row>
    <row r="62" spans="1:26" x14ac:dyDescent="0.25">
      <c r="E62" s="301"/>
      <c r="F62" s="301"/>
      <c r="G62" s="301"/>
      <c r="H62" s="301"/>
      <c r="I62" s="301"/>
      <c r="J62" s="301"/>
      <c r="K62" s="301"/>
      <c r="L62" s="301"/>
      <c r="M62" s="301"/>
      <c r="N62" s="301"/>
      <c r="O62" s="301"/>
      <c r="P62" s="301"/>
      <c r="Q62" s="301"/>
      <c r="R62" s="301"/>
      <c r="S62" s="301"/>
    </row>
  </sheetData>
  <pageMargins left="0.7" right="0.7" top="0.75" bottom="0.75" header="0.3" footer="0.3"/>
  <pageSetup scale="69" orientation="landscape" horizontalDpi="4294967294" verticalDpi="4294967294" r:id="rId1"/>
  <headerFooter>
    <oddFooter>&amp;Z&amp;F&amp;RPage &amp;P</oddFooter>
  </headerFooter>
</worksheet>
</file>

<file path=xl/worksheets/sheet1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200-000000000000}">
  <sheetPr>
    <tabColor theme="6" tint="-0.249977111117893"/>
    <pageSetUpPr fitToPage="1"/>
  </sheetPr>
  <dimension ref="A1:AH62"/>
  <sheetViews>
    <sheetView workbookViewId="0"/>
  </sheetViews>
  <sheetFormatPr defaultColWidth="8.85546875" defaultRowHeight="15" x14ac:dyDescent="0.25"/>
  <cols>
    <col min="1" max="1" width="20.85546875" customWidth="1"/>
    <col min="2" max="2" width="8.7109375" customWidth="1"/>
    <col min="3" max="3" width="12.85546875" customWidth="1"/>
    <col min="4" max="12" width="7.42578125" hidden="1" customWidth="1"/>
    <col min="13" max="13" width="7.5703125" hidden="1" customWidth="1"/>
    <col min="14" max="25" width="10.42578125" customWidth="1"/>
  </cols>
  <sheetData>
    <row r="1" spans="1:31" x14ac:dyDescent="0.25">
      <c r="A1" s="11" t="s">
        <v>10</v>
      </c>
      <c r="O1" t="s">
        <v>647</v>
      </c>
    </row>
    <row r="2" spans="1:31" x14ac:dyDescent="0.25">
      <c r="A2" s="9" t="s">
        <v>438</v>
      </c>
    </row>
    <row r="3" spans="1:31" x14ac:dyDescent="0.25">
      <c r="A3" s="9" t="s">
        <v>1016</v>
      </c>
    </row>
    <row r="4" spans="1:31" x14ac:dyDescent="0.25">
      <c r="R4" s="40" t="s">
        <v>4</v>
      </c>
      <c r="S4" s="41"/>
      <c r="T4" s="40" t="s">
        <v>8</v>
      </c>
    </row>
    <row r="5" spans="1:31" x14ac:dyDescent="0.25">
      <c r="A5" s="10" t="s">
        <v>9</v>
      </c>
      <c r="B5" s="12" t="s">
        <v>64</v>
      </c>
      <c r="C5" s="12" t="s">
        <v>12</v>
      </c>
      <c r="R5" s="42" t="s">
        <v>2</v>
      </c>
      <c r="S5" s="42" t="s">
        <v>60</v>
      </c>
      <c r="T5" s="42" t="s">
        <v>7</v>
      </c>
    </row>
    <row r="6" spans="1:31" x14ac:dyDescent="0.25">
      <c r="B6" s="3"/>
      <c r="R6" s="3"/>
    </row>
    <row r="7" spans="1:31" x14ac:dyDescent="0.25">
      <c r="A7" s="2" t="s">
        <v>1138</v>
      </c>
      <c r="B7" s="212">
        <v>858.3</v>
      </c>
      <c r="C7" s="214" t="s">
        <v>1139</v>
      </c>
      <c r="D7" s="293"/>
      <c r="E7" s="293"/>
      <c r="F7" s="293"/>
      <c r="G7" s="293"/>
      <c r="H7" s="293"/>
      <c r="I7" s="293"/>
      <c r="J7" s="293"/>
      <c r="K7" s="293"/>
      <c r="L7" s="293"/>
      <c r="M7" s="293"/>
      <c r="N7" s="293"/>
      <c r="O7" s="294"/>
      <c r="P7" s="6"/>
      <c r="Q7" s="6"/>
      <c r="R7" s="13">
        <f>+C14</f>
        <v>13859</v>
      </c>
      <c r="S7" s="13">
        <f>+-C46</f>
        <v>13859</v>
      </c>
      <c r="T7" s="13">
        <f>+R7-S7</f>
        <v>0</v>
      </c>
    </row>
    <row r="8" spans="1:31" x14ac:dyDescent="0.25">
      <c r="A8" s="213">
        <v>4500</v>
      </c>
      <c r="B8" s="3"/>
      <c r="D8" s="293"/>
      <c r="E8" s="293"/>
      <c r="F8" s="293"/>
      <c r="G8" s="293"/>
      <c r="H8" s="293"/>
      <c r="I8" s="293"/>
      <c r="J8" s="293"/>
      <c r="K8" s="293"/>
      <c r="L8" s="293"/>
      <c r="M8" s="293"/>
      <c r="N8" s="293"/>
      <c r="O8" s="294"/>
      <c r="P8" s="6"/>
      <c r="Q8" s="6"/>
    </row>
    <row r="9" spans="1:31" x14ac:dyDescent="0.25">
      <c r="A9" s="2"/>
      <c r="B9" s="3"/>
      <c r="D9" s="293"/>
      <c r="E9" s="293"/>
      <c r="F9" s="293"/>
      <c r="G9" s="293"/>
      <c r="H9" s="293"/>
      <c r="I9" s="293"/>
      <c r="J9" s="293"/>
      <c r="K9" s="293"/>
      <c r="L9" s="293"/>
      <c r="M9" s="293"/>
      <c r="N9" s="293"/>
      <c r="O9" s="294"/>
      <c r="P9" s="6"/>
      <c r="Q9" s="6"/>
    </row>
    <row r="10" spans="1:31" x14ac:dyDescent="0.25">
      <c r="B10" s="3"/>
    </row>
    <row r="11" spans="1:31" x14ac:dyDescent="0.25">
      <c r="A11" s="2" t="s">
        <v>66</v>
      </c>
      <c r="B11" s="212"/>
      <c r="C11" s="214"/>
    </row>
    <row r="12" spans="1:31" x14ac:dyDescent="0.25">
      <c r="B12" s="28"/>
      <c r="C12" s="2"/>
    </row>
    <row r="13" spans="1:31" x14ac:dyDescent="0.25">
      <c r="A13" s="9" t="s">
        <v>5</v>
      </c>
      <c r="C13" s="31" t="s">
        <v>3</v>
      </c>
      <c r="D13" s="32">
        <v>1994</v>
      </c>
      <c r="E13" s="32">
        <v>1995</v>
      </c>
      <c r="F13" s="32">
        <v>1996</v>
      </c>
      <c r="G13" s="32">
        <v>1997</v>
      </c>
      <c r="H13" s="32">
        <v>1998</v>
      </c>
      <c r="I13" s="32">
        <v>1999</v>
      </c>
      <c r="J13" s="32">
        <v>2000</v>
      </c>
      <c r="K13" s="32">
        <v>2001</v>
      </c>
      <c r="L13" s="32">
        <v>2002</v>
      </c>
      <c r="M13" s="32">
        <v>2003</v>
      </c>
      <c r="N13" s="32">
        <v>2004</v>
      </c>
      <c r="O13" s="32">
        <v>2005</v>
      </c>
      <c r="P13" s="32">
        <v>2006</v>
      </c>
      <c r="Q13" s="32">
        <v>2007</v>
      </c>
      <c r="R13" s="32">
        <v>2008</v>
      </c>
      <c r="S13" s="32">
        <v>2009</v>
      </c>
      <c r="T13" s="32">
        <v>2010</v>
      </c>
      <c r="U13" s="32">
        <v>2011</v>
      </c>
      <c r="V13" s="32">
        <v>2012</v>
      </c>
      <c r="W13" s="32">
        <v>2013</v>
      </c>
      <c r="X13" s="32">
        <v>2014</v>
      </c>
      <c r="Y13" s="328">
        <v>2015</v>
      </c>
      <c r="Z13" s="32">
        <v>2016</v>
      </c>
      <c r="AA13" s="328">
        <v>2017</v>
      </c>
      <c r="AB13" s="32">
        <v>2018</v>
      </c>
      <c r="AC13" s="328">
        <v>2019</v>
      </c>
      <c r="AD13" s="32">
        <v>2020</v>
      </c>
      <c r="AE13" s="328">
        <v>2021</v>
      </c>
    </row>
    <row r="14" spans="1:31" x14ac:dyDescent="0.25">
      <c r="A14" s="9" t="s">
        <v>73</v>
      </c>
      <c r="C14" s="295">
        <f>SUM(D14:Y14)</f>
        <v>13859</v>
      </c>
      <c r="D14" s="233">
        <v>0</v>
      </c>
      <c r="E14" s="233">
        <v>0</v>
      </c>
      <c r="F14" s="233">
        <v>0</v>
      </c>
      <c r="G14" s="233">
        <v>0</v>
      </c>
      <c r="H14" s="233">
        <v>0</v>
      </c>
      <c r="I14" s="233">
        <v>0</v>
      </c>
      <c r="J14" s="233">
        <v>0</v>
      </c>
      <c r="K14" s="233">
        <v>0</v>
      </c>
      <c r="L14" s="233">
        <v>0</v>
      </c>
      <c r="M14" s="233">
        <v>0</v>
      </c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7">
        <v>13859</v>
      </c>
    </row>
    <row r="15" spans="1:31" x14ac:dyDescent="0.25">
      <c r="A15" s="34"/>
      <c r="B15" s="2"/>
      <c r="C15" s="2"/>
      <c r="S15" s="233"/>
      <c r="T15" s="233"/>
      <c r="U15" s="233"/>
      <c r="V15" s="233"/>
      <c r="W15" s="233"/>
      <c r="X15" s="233"/>
    </row>
    <row r="16" spans="1:31" x14ac:dyDescent="0.25">
      <c r="A16" s="9" t="s">
        <v>6</v>
      </c>
      <c r="B16" s="3">
        <v>1994</v>
      </c>
      <c r="C16" s="13">
        <f>-SUM(D16:Y16)</f>
        <v>0</v>
      </c>
      <c r="D16" s="297">
        <f>+D$14/7/2</f>
        <v>0</v>
      </c>
      <c r="E16" s="297"/>
      <c r="F16" s="297"/>
      <c r="G16" s="297"/>
      <c r="H16" s="297"/>
      <c r="I16" s="297"/>
      <c r="J16" s="297"/>
      <c r="K16" s="297"/>
      <c r="L16" s="297"/>
      <c r="M16" s="297"/>
      <c r="N16" s="297"/>
      <c r="O16" s="297"/>
      <c r="P16" s="297"/>
      <c r="Q16" s="297"/>
      <c r="R16" s="297"/>
      <c r="S16" s="233"/>
      <c r="T16" s="233"/>
      <c r="U16" s="233"/>
      <c r="V16" s="233"/>
      <c r="W16" s="233"/>
      <c r="X16" s="233"/>
      <c r="Y16" s="297"/>
      <c r="Z16" s="297"/>
    </row>
    <row r="17" spans="1:26" x14ac:dyDescent="0.25">
      <c r="B17" s="3">
        <v>1995</v>
      </c>
      <c r="C17" s="13">
        <f t="shared" ref="C17:C38" si="0">-SUM(D17:Y17)</f>
        <v>0</v>
      </c>
      <c r="D17" s="297">
        <f>+D$14/7</f>
        <v>0</v>
      </c>
      <c r="E17" s="297">
        <f>+E$14/7/2</f>
        <v>0</v>
      </c>
      <c r="F17" s="297"/>
      <c r="G17" s="297"/>
      <c r="H17" s="297"/>
      <c r="I17" s="297"/>
      <c r="J17" s="297"/>
      <c r="K17" s="297"/>
      <c r="L17" s="297"/>
      <c r="M17" s="297"/>
      <c r="N17" s="297"/>
      <c r="O17" s="297"/>
      <c r="P17" s="297"/>
      <c r="Q17" s="297"/>
      <c r="R17" s="297"/>
      <c r="S17" s="233"/>
      <c r="T17" s="233"/>
      <c r="U17" s="233"/>
      <c r="V17" s="233"/>
      <c r="W17" s="233"/>
      <c r="X17" s="233"/>
      <c r="Y17" s="297"/>
      <c r="Z17" s="297"/>
    </row>
    <row r="18" spans="1:26" x14ac:dyDescent="0.25">
      <c r="B18" s="3">
        <v>1996</v>
      </c>
      <c r="C18" s="13">
        <f t="shared" si="0"/>
        <v>0</v>
      </c>
      <c r="D18" s="297">
        <f>+D17</f>
        <v>0</v>
      </c>
      <c r="E18" s="297">
        <f>+E$14/7</f>
        <v>0</v>
      </c>
      <c r="F18" s="297">
        <f>+F$14/7/2</f>
        <v>0</v>
      </c>
      <c r="G18" s="297"/>
      <c r="H18" s="297"/>
      <c r="I18" s="297"/>
      <c r="J18" s="297"/>
      <c r="K18" s="297"/>
      <c r="L18" s="297"/>
      <c r="M18" s="297"/>
      <c r="N18" s="297"/>
      <c r="O18" s="297"/>
      <c r="P18" s="297"/>
      <c r="Q18" s="297"/>
      <c r="R18" s="297"/>
      <c r="S18" s="233"/>
      <c r="T18" s="233"/>
      <c r="U18" s="233"/>
      <c r="V18" s="233"/>
      <c r="W18" s="233"/>
      <c r="X18" s="233"/>
      <c r="Y18" s="297"/>
      <c r="Z18" s="297"/>
    </row>
    <row r="19" spans="1:26" x14ac:dyDescent="0.25">
      <c r="B19" s="3">
        <v>1997</v>
      </c>
      <c r="C19" s="13">
        <f t="shared" si="0"/>
        <v>0</v>
      </c>
      <c r="D19" s="297">
        <f>+D18</f>
        <v>0</v>
      </c>
      <c r="E19" s="297">
        <f>+E18</f>
        <v>0</v>
      </c>
      <c r="F19" s="297">
        <f>+F$14/7</f>
        <v>0</v>
      </c>
      <c r="G19" s="297">
        <f>+G$14/7/2</f>
        <v>0</v>
      </c>
      <c r="H19" s="297"/>
      <c r="I19" s="297"/>
      <c r="J19" s="297"/>
      <c r="K19" s="297"/>
      <c r="L19" s="297"/>
      <c r="M19" s="297"/>
      <c r="N19" s="297"/>
      <c r="O19" s="297"/>
      <c r="P19" s="297"/>
      <c r="Q19" s="297"/>
      <c r="R19" s="297"/>
      <c r="S19" s="233"/>
      <c r="T19" s="233"/>
      <c r="U19" s="233"/>
      <c r="V19" s="233"/>
      <c r="W19" s="233"/>
      <c r="X19" s="233"/>
      <c r="Y19" s="297"/>
      <c r="Z19" s="297"/>
    </row>
    <row r="20" spans="1:26" x14ac:dyDescent="0.25">
      <c r="B20" s="3">
        <v>1998</v>
      </c>
      <c r="C20" s="13">
        <f t="shared" si="0"/>
        <v>0</v>
      </c>
      <c r="D20" s="297">
        <f>+D19</f>
        <v>0</v>
      </c>
      <c r="E20" s="297">
        <f>+E19</f>
        <v>0</v>
      </c>
      <c r="F20" s="297">
        <f>+F19</f>
        <v>0</v>
      </c>
      <c r="G20" s="297">
        <f>+G$14/7</f>
        <v>0</v>
      </c>
      <c r="H20" s="297">
        <f>+H$14/7/2</f>
        <v>0</v>
      </c>
      <c r="I20" s="297"/>
      <c r="J20" s="297"/>
      <c r="K20" s="297"/>
      <c r="L20" s="297"/>
      <c r="M20" s="297"/>
      <c r="N20" s="297"/>
      <c r="O20" s="297"/>
      <c r="P20" s="297"/>
      <c r="Q20" s="297"/>
      <c r="R20" s="297"/>
      <c r="S20" s="233"/>
      <c r="T20" s="233"/>
      <c r="U20" s="233"/>
      <c r="V20" s="233"/>
      <c r="W20" s="233"/>
      <c r="X20" s="233"/>
      <c r="Y20" s="297"/>
      <c r="Z20" s="297"/>
    </row>
    <row r="21" spans="1:26" x14ac:dyDescent="0.25">
      <c r="B21" s="3">
        <v>1999</v>
      </c>
      <c r="C21" s="13">
        <f t="shared" si="0"/>
        <v>0</v>
      </c>
      <c r="D21" s="297">
        <f>+D20</f>
        <v>0</v>
      </c>
      <c r="E21" s="297">
        <f>+E20</f>
        <v>0</v>
      </c>
      <c r="F21" s="297">
        <f>+F20</f>
        <v>0</v>
      </c>
      <c r="G21" s="297">
        <f>+G20</f>
        <v>0</v>
      </c>
      <c r="H21" s="297">
        <f>+H$14/7</f>
        <v>0</v>
      </c>
      <c r="I21" s="297">
        <f>+I$14/7/2</f>
        <v>0</v>
      </c>
      <c r="J21" s="297"/>
      <c r="K21" s="297"/>
      <c r="L21" s="297"/>
      <c r="M21" s="297"/>
      <c r="N21" s="297"/>
      <c r="O21" s="297"/>
      <c r="P21" s="297"/>
      <c r="Q21" s="297"/>
      <c r="R21" s="297"/>
      <c r="S21" s="233"/>
      <c r="T21" s="233"/>
      <c r="U21" s="233"/>
      <c r="V21" s="233"/>
      <c r="W21" s="233"/>
      <c r="X21" s="233"/>
      <c r="Y21" s="297"/>
      <c r="Z21" s="297"/>
    </row>
    <row r="22" spans="1:26" x14ac:dyDescent="0.25">
      <c r="B22" s="3">
        <v>2000</v>
      </c>
      <c r="C22" s="13">
        <f t="shared" si="0"/>
        <v>0</v>
      </c>
      <c r="D22" s="297">
        <f>+D21</f>
        <v>0</v>
      </c>
      <c r="E22" s="297">
        <f>+E21</f>
        <v>0</v>
      </c>
      <c r="F22" s="297">
        <f>+F21</f>
        <v>0</v>
      </c>
      <c r="G22" s="297">
        <f>+G21</f>
        <v>0</v>
      </c>
      <c r="H22" s="297">
        <f>+H21</f>
        <v>0</v>
      </c>
      <c r="I22" s="297">
        <f>+I$14/7</f>
        <v>0</v>
      </c>
      <c r="J22" s="297">
        <f>+J$14/7/2</f>
        <v>0</v>
      </c>
      <c r="K22" s="297"/>
      <c r="L22" s="297"/>
      <c r="M22" s="297"/>
      <c r="N22" s="297"/>
      <c r="O22" s="297"/>
      <c r="P22" s="297"/>
      <c r="Q22" s="297"/>
      <c r="R22" s="297"/>
      <c r="S22" s="233"/>
      <c r="T22" s="233"/>
      <c r="U22" s="233"/>
      <c r="V22" s="233"/>
      <c r="W22" s="233"/>
      <c r="X22" s="233"/>
      <c r="Y22" s="297"/>
      <c r="Z22" s="297"/>
    </row>
    <row r="23" spans="1:26" x14ac:dyDescent="0.25">
      <c r="B23" s="3">
        <v>2001</v>
      </c>
      <c r="C23" s="13">
        <f t="shared" si="0"/>
        <v>0</v>
      </c>
      <c r="D23" s="297">
        <f>+D$14/7/2</f>
        <v>0</v>
      </c>
      <c r="E23" s="297">
        <f>+E22</f>
        <v>0</v>
      </c>
      <c r="F23" s="297">
        <f>+F22</f>
        <v>0</v>
      </c>
      <c r="G23" s="297">
        <f>+G22</f>
        <v>0</v>
      </c>
      <c r="H23" s="297">
        <f>+H22</f>
        <v>0</v>
      </c>
      <c r="I23" s="297">
        <f>+I22</f>
        <v>0</v>
      </c>
      <c r="J23" s="297">
        <f>+J$14/7</f>
        <v>0</v>
      </c>
      <c r="K23" s="297">
        <f>+K$14/7/2</f>
        <v>0</v>
      </c>
      <c r="L23" s="297"/>
      <c r="M23" s="297"/>
      <c r="N23" s="297"/>
      <c r="O23" s="297"/>
      <c r="P23" s="297"/>
      <c r="Q23" s="297"/>
      <c r="R23" s="297"/>
      <c r="S23" s="233"/>
      <c r="T23" s="233"/>
      <c r="U23" s="233"/>
      <c r="V23" s="233"/>
      <c r="W23" s="233"/>
      <c r="X23" s="233"/>
      <c r="Y23" s="297"/>
      <c r="Z23" s="297"/>
    </row>
    <row r="24" spans="1:26" x14ac:dyDescent="0.25">
      <c r="B24" s="3">
        <v>2002</v>
      </c>
      <c r="C24" s="13">
        <f t="shared" si="0"/>
        <v>0</v>
      </c>
      <c r="D24" s="297"/>
      <c r="E24" s="297">
        <f>+E$14/7/2</f>
        <v>0</v>
      </c>
      <c r="F24" s="297">
        <f>+F23</f>
        <v>0</v>
      </c>
      <c r="G24" s="297">
        <f>+G23</f>
        <v>0</v>
      </c>
      <c r="H24" s="297">
        <f>+H23</f>
        <v>0</v>
      </c>
      <c r="I24" s="297">
        <f>+I23</f>
        <v>0</v>
      </c>
      <c r="J24" s="297">
        <f>+J23</f>
        <v>0</v>
      </c>
      <c r="K24" s="297">
        <f>+K$14/7</f>
        <v>0</v>
      </c>
      <c r="L24" s="297">
        <f>+L$14/7/2</f>
        <v>0</v>
      </c>
      <c r="M24" s="297"/>
      <c r="N24" s="297"/>
      <c r="O24" s="297"/>
      <c r="P24" s="297"/>
      <c r="Q24" s="297"/>
      <c r="R24" s="297"/>
      <c r="S24" s="233"/>
      <c r="T24" s="233"/>
      <c r="U24" s="233"/>
      <c r="V24" s="233"/>
      <c r="W24" s="233"/>
      <c r="X24" s="233"/>
      <c r="Y24" s="297"/>
      <c r="Z24" s="297"/>
    </row>
    <row r="25" spans="1:26" x14ac:dyDescent="0.25">
      <c r="B25" s="3">
        <v>2003</v>
      </c>
      <c r="C25" s="13">
        <f t="shared" si="0"/>
        <v>0</v>
      </c>
      <c r="D25" s="297"/>
      <c r="E25" s="297"/>
      <c r="F25" s="297">
        <f>+F$14/7/2</f>
        <v>0</v>
      </c>
      <c r="G25" s="297">
        <f>+G24</f>
        <v>0</v>
      </c>
      <c r="H25" s="297">
        <f>+H24</f>
        <v>0</v>
      </c>
      <c r="I25" s="297">
        <f>+I24</f>
        <v>0</v>
      </c>
      <c r="J25" s="297">
        <f>+J24</f>
        <v>0</v>
      </c>
      <c r="K25" s="297">
        <f>+K24</f>
        <v>0</v>
      </c>
      <c r="L25" s="297">
        <f>+L$14/7</f>
        <v>0</v>
      </c>
      <c r="M25" s="297">
        <f>+M$14/7/2</f>
        <v>0</v>
      </c>
      <c r="N25" s="297"/>
      <c r="O25" s="297"/>
      <c r="P25" s="297"/>
      <c r="Q25" s="297"/>
      <c r="R25" s="297"/>
      <c r="S25" s="233"/>
      <c r="T25" s="233"/>
      <c r="U25" s="233"/>
      <c r="V25" s="233"/>
      <c r="W25" s="233"/>
      <c r="X25" s="233"/>
      <c r="Y25" s="297"/>
      <c r="Z25" s="297"/>
    </row>
    <row r="26" spans="1:26" x14ac:dyDescent="0.25">
      <c r="B26" s="3">
        <v>2004</v>
      </c>
      <c r="C26" s="13">
        <f t="shared" si="0"/>
        <v>0</v>
      </c>
      <c r="D26" s="297"/>
      <c r="E26" s="297"/>
      <c r="F26" s="297"/>
      <c r="G26" s="297">
        <f>+G$14/7/2</f>
        <v>0</v>
      </c>
      <c r="H26" s="297">
        <f>+H25</f>
        <v>0</v>
      </c>
      <c r="I26" s="297">
        <f>+I25</f>
        <v>0</v>
      </c>
      <c r="J26" s="297">
        <f>+J25</f>
        <v>0</v>
      </c>
      <c r="K26" s="297">
        <f>+K25</f>
        <v>0</v>
      </c>
      <c r="L26" s="297">
        <f>+L25</f>
        <v>0</v>
      </c>
      <c r="M26" s="297">
        <f>+M$14/7</f>
        <v>0</v>
      </c>
      <c r="N26" s="7">
        <f>+N$14/7/2</f>
        <v>0</v>
      </c>
      <c r="O26" s="7"/>
      <c r="P26" s="7"/>
      <c r="Q26" s="7"/>
      <c r="R26" s="7"/>
      <c r="S26" s="43"/>
      <c r="T26" s="43"/>
      <c r="U26" s="43"/>
      <c r="V26" s="43"/>
      <c r="W26" s="43"/>
      <c r="X26" s="43"/>
      <c r="Y26" s="7"/>
      <c r="Z26" s="297"/>
    </row>
    <row r="27" spans="1:26" x14ac:dyDescent="0.25">
      <c r="B27" s="3">
        <v>2005</v>
      </c>
      <c r="C27" s="13">
        <f t="shared" si="0"/>
        <v>0</v>
      </c>
      <c r="D27" s="297"/>
      <c r="E27" s="297"/>
      <c r="F27" s="297"/>
      <c r="G27" s="297"/>
      <c r="H27" s="297">
        <f>+H$14/7/2</f>
        <v>0</v>
      </c>
      <c r="I27" s="297">
        <f>+I26</f>
        <v>0</v>
      </c>
      <c r="J27" s="297">
        <f>+J26</f>
        <v>0</v>
      </c>
      <c r="K27" s="297">
        <f>+K26</f>
        <v>0</v>
      </c>
      <c r="L27" s="297">
        <f>+L26</f>
        <v>0</v>
      </c>
      <c r="M27" s="297">
        <f>+M26</f>
        <v>0</v>
      </c>
      <c r="N27" s="7">
        <f>+N$14/7</f>
        <v>0</v>
      </c>
      <c r="O27" s="7">
        <f>+O$14/7/2</f>
        <v>0</v>
      </c>
      <c r="P27" s="7"/>
      <c r="Q27" s="7"/>
      <c r="R27" s="7"/>
      <c r="S27" s="43"/>
      <c r="T27" s="43"/>
      <c r="U27" s="43"/>
      <c r="V27" s="43"/>
      <c r="W27" s="43"/>
      <c r="X27" s="43"/>
      <c r="Y27" s="7"/>
      <c r="Z27" s="297"/>
    </row>
    <row r="28" spans="1:26" x14ac:dyDescent="0.25">
      <c r="B28" s="3">
        <v>2006</v>
      </c>
      <c r="C28" s="13">
        <f t="shared" si="0"/>
        <v>0</v>
      </c>
      <c r="D28" s="297"/>
      <c r="E28" s="297"/>
      <c r="F28" s="297"/>
      <c r="G28" s="297"/>
      <c r="H28" s="297"/>
      <c r="I28" s="297">
        <f>+I$14/7/2</f>
        <v>0</v>
      </c>
      <c r="J28" s="297">
        <f>+J27</f>
        <v>0</v>
      </c>
      <c r="K28" s="297">
        <f>+K27</f>
        <v>0</v>
      </c>
      <c r="L28" s="297">
        <f>+L27</f>
        <v>0</v>
      </c>
      <c r="M28" s="297">
        <f>+M27</f>
        <v>0</v>
      </c>
      <c r="N28" s="7">
        <f>+N27</f>
        <v>0</v>
      </c>
      <c r="O28" s="7">
        <f>+O$14/7</f>
        <v>0</v>
      </c>
      <c r="P28" s="7">
        <f>+P$14/7/2</f>
        <v>0</v>
      </c>
      <c r="Q28" s="7"/>
      <c r="R28" s="7"/>
      <c r="S28" s="43"/>
      <c r="T28" s="43"/>
      <c r="U28" s="43"/>
      <c r="V28" s="43"/>
      <c r="W28" s="43"/>
      <c r="X28" s="43"/>
      <c r="Y28" s="7"/>
      <c r="Z28" s="297"/>
    </row>
    <row r="29" spans="1:26" x14ac:dyDescent="0.25">
      <c r="B29" s="3">
        <v>2007</v>
      </c>
      <c r="C29" s="13">
        <f t="shared" si="0"/>
        <v>0</v>
      </c>
      <c r="D29" s="297"/>
      <c r="E29" s="297"/>
      <c r="F29" s="297"/>
      <c r="G29" s="297"/>
      <c r="H29" s="297"/>
      <c r="I29" s="297"/>
      <c r="J29" s="297">
        <f>+J$14/7/2</f>
        <v>0</v>
      </c>
      <c r="K29" s="297">
        <f>+K28</f>
        <v>0</v>
      </c>
      <c r="L29" s="297">
        <f>+L28</f>
        <v>0</v>
      </c>
      <c r="M29" s="297">
        <f>+M28</f>
        <v>0</v>
      </c>
      <c r="N29" s="7">
        <f>+N28</f>
        <v>0</v>
      </c>
      <c r="O29" s="7">
        <f>+O28</f>
        <v>0</v>
      </c>
      <c r="P29" s="7">
        <f>+P$14/7</f>
        <v>0</v>
      </c>
      <c r="Q29" s="7">
        <f>+Q$14/7/2</f>
        <v>0</v>
      </c>
      <c r="R29" s="7"/>
      <c r="S29" s="43"/>
      <c r="T29" s="43"/>
      <c r="U29" s="43"/>
      <c r="V29" s="43"/>
      <c r="W29" s="43"/>
      <c r="X29" s="43"/>
      <c r="Y29" s="7"/>
      <c r="Z29" s="297"/>
    </row>
    <row r="30" spans="1:26" x14ac:dyDescent="0.25">
      <c r="B30" s="3">
        <v>2008</v>
      </c>
      <c r="C30" s="13">
        <f t="shared" si="0"/>
        <v>0</v>
      </c>
      <c r="D30" s="297"/>
      <c r="E30" s="297"/>
      <c r="F30" s="297"/>
      <c r="G30" s="297"/>
      <c r="H30" s="297"/>
      <c r="I30" s="297"/>
      <c r="J30" s="297"/>
      <c r="K30" s="297">
        <f>+K$14/7/2</f>
        <v>0</v>
      </c>
      <c r="L30" s="297">
        <f>+L29</f>
        <v>0</v>
      </c>
      <c r="M30" s="297">
        <f>+M29</f>
        <v>0</v>
      </c>
      <c r="N30" s="7">
        <f>+N29</f>
        <v>0</v>
      </c>
      <c r="O30" s="7">
        <f>+O29</f>
        <v>0</v>
      </c>
      <c r="P30" s="7">
        <f>+P29</f>
        <v>0</v>
      </c>
      <c r="Q30" s="7">
        <f>+Q$14/7</f>
        <v>0</v>
      </c>
      <c r="R30" s="7">
        <f>+R$14/7/2</f>
        <v>0</v>
      </c>
      <c r="S30" s="43"/>
      <c r="T30" s="43"/>
      <c r="U30" s="43"/>
      <c r="V30" s="43"/>
      <c r="W30" s="43"/>
      <c r="X30" s="43"/>
      <c r="Y30" s="7"/>
      <c r="Z30" s="297"/>
    </row>
    <row r="31" spans="1:26" x14ac:dyDescent="0.25">
      <c r="B31" s="3">
        <v>2009</v>
      </c>
      <c r="C31" s="13">
        <f t="shared" si="0"/>
        <v>0</v>
      </c>
      <c r="D31" s="297"/>
      <c r="E31" s="297"/>
      <c r="F31" s="297"/>
      <c r="G31" s="297"/>
      <c r="H31" s="297"/>
      <c r="I31" s="297"/>
      <c r="J31" s="297"/>
      <c r="K31" s="297"/>
      <c r="L31" s="297">
        <f>+L$14/7/2</f>
        <v>0</v>
      </c>
      <c r="M31" s="297">
        <f>+M30</f>
        <v>0</v>
      </c>
      <c r="N31" s="7">
        <f>+N30</f>
        <v>0</v>
      </c>
      <c r="O31" s="7">
        <f>+O30</f>
        <v>0</v>
      </c>
      <c r="P31" s="7">
        <f>+P30</f>
        <v>0</v>
      </c>
      <c r="Q31" s="7">
        <f>+Q30</f>
        <v>0</v>
      </c>
      <c r="R31" s="7">
        <f>+R$14/7</f>
        <v>0</v>
      </c>
      <c r="S31" s="43">
        <f>+S$14/7/2</f>
        <v>0</v>
      </c>
      <c r="T31" s="43"/>
      <c r="U31" s="43"/>
      <c r="V31" s="43"/>
      <c r="W31" s="43"/>
      <c r="X31" s="43"/>
      <c r="Y31" s="7"/>
      <c r="Z31" s="297"/>
    </row>
    <row r="32" spans="1:26" x14ac:dyDescent="0.25">
      <c r="A32" s="38" t="s">
        <v>59</v>
      </c>
      <c r="B32" s="3">
        <v>2010</v>
      </c>
      <c r="C32" s="13">
        <f t="shared" si="0"/>
        <v>0</v>
      </c>
      <c r="D32" s="297"/>
      <c r="E32" s="297"/>
      <c r="F32" s="297"/>
      <c r="G32" s="297"/>
      <c r="H32" s="297"/>
      <c r="I32" s="297"/>
      <c r="J32" s="297"/>
      <c r="K32" s="297"/>
      <c r="L32" s="297"/>
      <c r="M32" s="297">
        <f>+M$14/7/2</f>
        <v>0</v>
      </c>
      <c r="N32" s="7">
        <f>+N31</f>
        <v>0</v>
      </c>
      <c r="O32" s="7">
        <f>+O31</f>
        <v>0</v>
      </c>
      <c r="P32" s="7">
        <f>+P31</f>
        <v>0</v>
      </c>
      <c r="Q32" s="7">
        <f>+Q31</f>
        <v>0</v>
      </c>
      <c r="R32" s="7">
        <f>+R31</f>
        <v>0</v>
      </c>
      <c r="S32" s="43">
        <f>+S$14/7</f>
        <v>0</v>
      </c>
      <c r="T32" s="43">
        <f>+T$14/7/2</f>
        <v>0</v>
      </c>
      <c r="U32" s="43"/>
      <c r="V32" s="43"/>
      <c r="W32" s="43"/>
      <c r="X32" s="43"/>
      <c r="Y32" s="7"/>
      <c r="Z32" s="297"/>
    </row>
    <row r="33" spans="1:34" x14ac:dyDescent="0.25">
      <c r="A33" s="38"/>
      <c r="B33" s="3">
        <v>2011</v>
      </c>
      <c r="C33" s="13">
        <f t="shared" si="0"/>
        <v>0</v>
      </c>
      <c r="D33" s="297"/>
      <c r="E33" s="297"/>
      <c r="F33" s="297"/>
      <c r="G33" s="297"/>
      <c r="H33" s="297"/>
      <c r="I33" s="297"/>
      <c r="J33" s="297"/>
      <c r="K33" s="297"/>
      <c r="L33" s="297"/>
      <c r="M33" s="297"/>
      <c r="N33" s="7">
        <f>+N$14/7/2</f>
        <v>0</v>
      </c>
      <c r="O33" s="7">
        <f>+O32</f>
        <v>0</v>
      </c>
      <c r="P33" s="7">
        <f>+P32</f>
        <v>0</v>
      </c>
      <c r="Q33" s="7">
        <f>+Q32</f>
        <v>0</v>
      </c>
      <c r="R33" s="7">
        <f>+R32</f>
        <v>0</v>
      </c>
      <c r="S33" s="43">
        <f>+S32</f>
        <v>0</v>
      </c>
      <c r="T33" s="43">
        <f>+T$14/7</f>
        <v>0</v>
      </c>
      <c r="U33" s="43">
        <f>+U$14/7/2</f>
        <v>0</v>
      </c>
      <c r="V33" s="43"/>
      <c r="W33" s="43"/>
      <c r="X33" s="43"/>
      <c r="Y33" s="7"/>
      <c r="Z33" s="297"/>
    </row>
    <row r="34" spans="1:34" x14ac:dyDescent="0.25">
      <c r="A34" s="38"/>
      <c r="B34" s="3">
        <v>2012</v>
      </c>
      <c r="C34" s="13">
        <f t="shared" si="0"/>
        <v>0</v>
      </c>
      <c r="D34" s="297"/>
      <c r="E34" s="297"/>
      <c r="F34" s="297"/>
      <c r="G34" s="297"/>
      <c r="H34" s="297"/>
      <c r="I34" s="297"/>
      <c r="J34" s="297"/>
      <c r="K34" s="297"/>
      <c r="L34" s="297"/>
      <c r="M34" s="297"/>
      <c r="N34" s="7"/>
      <c r="O34" s="7">
        <f>+O$14/7/2</f>
        <v>0</v>
      </c>
      <c r="P34" s="7">
        <f>+P33</f>
        <v>0</v>
      </c>
      <c r="Q34" s="7">
        <f>+Q33</f>
        <v>0</v>
      </c>
      <c r="R34" s="7">
        <f>+R33</f>
        <v>0</v>
      </c>
      <c r="S34" s="43">
        <f>+S33</f>
        <v>0</v>
      </c>
      <c r="T34" s="43">
        <f>+T$14/7</f>
        <v>0</v>
      </c>
      <c r="U34" s="43">
        <f>+U$14/7</f>
        <v>0</v>
      </c>
      <c r="V34" s="43">
        <f>+V$14/7/2</f>
        <v>0</v>
      </c>
      <c r="W34" s="43"/>
      <c r="X34" s="43"/>
      <c r="Y34" s="7"/>
      <c r="Z34" s="297"/>
    </row>
    <row r="35" spans="1:34" x14ac:dyDescent="0.25">
      <c r="A35" s="38"/>
      <c r="B35" s="3">
        <v>2013</v>
      </c>
      <c r="C35" s="13">
        <f t="shared" si="0"/>
        <v>0</v>
      </c>
      <c r="D35" s="297"/>
      <c r="E35" s="297"/>
      <c r="F35" s="297"/>
      <c r="G35" s="297"/>
      <c r="H35" s="297"/>
      <c r="I35" s="297"/>
      <c r="J35" s="297"/>
      <c r="K35" s="297"/>
      <c r="L35" s="297"/>
      <c r="M35" s="297"/>
      <c r="N35" s="7"/>
      <c r="O35" s="7"/>
      <c r="P35" s="7">
        <f>P14/7/2</f>
        <v>0</v>
      </c>
      <c r="Q35" s="7">
        <f>Q14</f>
        <v>0</v>
      </c>
      <c r="R35" s="7">
        <f t="shared" ref="R35:U36" si="1">R34</f>
        <v>0</v>
      </c>
      <c r="S35" s="43">
        <f t="shared" si="1"/>
        <v>0</v>
      </c>
      <c r="T35" s="43">
        <f t="shared" si="1"/>
        <v>0</v>
      </c>
      <c r="U35" s="43">
        <f t="shared" si="1"/>
        <v>0</v>
      </c>
      <c r="V35" s="43">
        <f>V14/7</f>
        <v>0</v>
      </c>
      <c r="W35" s="43">
        <f>W14/7/2</f>
        <v>0</v>
      </c>
      <c r="X35" s="43"/>
      <c r="Y35" s="7"/>
      <c r="Z35" s="297"/>
    </row>
    <row r="36" spans="1:34" x14ac:dyDescent="0.25">
      <c r="A36" s="38"/>
      <c r="B36" s="3">
        <v>2014</v>
      </c>
      <c r="C36" s="13">
        <f t="shared" si="0"/>
        <v>0</v>
      </c>
      <c r="D36" s="297"/>
      <c r="E36" s="297"/>
      <c r="F36" s="297"/>
      <c r="G36" s="297"/>
      <c r="H36" s="297"/>
      <c r="I36" s="297"/>
      <c r="J36" s="297"/>
      <c r="K36" s="297"/>
      <c r="L36" s="297"/>
      <c r="M36" s="297"/>
      <c r="N36" s="7"/>
      <c r="O36" s="7"/>
      <c r="P36" s="7"/>
      <c r="Q36" s="7">
        <f>Q14/7/2</f>
        <v>0</v>
      </c>
      <c r="R36" s="7">
        <f t="shared" si="1"/>
        <v>0</v>
      </c>
      <c r="S36" s="43">
        <f t="shared" si="1"/>
        <v>0</v>
      </c>
      <c r="T36" s="43">
        <f t="shared" si="1"/>
        <v>0</v>
      </c>
      <c r="U36" s="43">
        <f t="shared" si="1"/>
        <v>0</v>
      </c>
      <c r="V36" s="43">
        <f>V35</f>
        <v>0</v>
      </c>
      <c r="W36" s="43">
        <f>W14/7</f>
        <v>0</v>
      </c>
      <c r="X36" s="43">
        <f>X14/7/2</f>
        <v>0</v>
      </c>
      <c r="Y36" s="7"/>
      <c r="Z36" s="297"/>
    </row>
    <row r="37" spans="1:34" x14ac:dyDescent="0.25">
      <c r="A37" s="38"/>
      <c r="B37" s="3">
        <v>2015</v>
      </c>
      <c r="C37" s="13">
        <f t="shared" si="0"/>
        <v>-989.92857142857144</v>
      </c>
      <c r="D37" s="297"/>
      <c r="E37" s="297"/>
      <c r="F37" s="297"/>
      <c r="G37" s="297"/>
      <c r="H37" s="297"/>
      <c r="I37" s="297"/>
      <c r="J37" s="297"/>
      <c r="K37" s="297"/>
      <c r="L37" s="297"/>
      <c r="M37" s="297"/>
      <c r="N37" s="7"/>
      <c r="O37" s="7"/>
      <c r="P37" s="7"/>
      <c r="Q37" s="7"/>
      <c r="R37" s="7">
        <f>R14/7/2</f>
        <v>0</v>
      </c>
      <c r="S37" s="43">
        <f>S36</f>
        <v>0</v>
      </c>
      <c r="T37" s="43">
        <f>T36</f>
        <v>0</v>
      </c>
      <c r="U37" s="43">
        <f>U36</f>
        <v>0</v>
      </c>
      <c r="V37" s="43">
        <f>V36</f>
        <v>0</v>
      </c>
      <c r="W37" s="43">
        <f>W36</f>
        <v>0</v>
      </c>
      <c r="X37" s="43">
        <f>X14/7</f>
        <v>0</v>
      </c>
      <c r="Y37" s="7">
        <f>$Y$14/7/2</f>
        <v>989.92857142857144</v>
      </c>
      <c r="Z37" s="297"/>
    </row>
    <row r="38" spans="1:34" x14ac:dyDescent="0.25">
      <c r="A38" s="38"/>
      <c r="B38" s="3">
        <v>2016</v>
      </c>
      <c r="C38" s="13">
        <f t="shared" si="0"/>
        <v>-1979.8571428571429</v>
      </c>
      <c r="D38" s="297"/>
      <c r="E38" s="297"/>
      <c r="F38" s="297"/>
      <c r="G38" s="297"/>
      <c r="H38" s="297"/>
      <c r="I38" s="297"/>
      <c r="J38" s="297"/>
      <c r="K38" s="297"/>
      <c r="L38" s="297"/>
      <c r="M38" s="297"/>
      <c r="N38" s="7"/>
      <c r="O38" s="7"/>
      <c r="P38" s="7"/>
      <c r="Q38" s="7"/>
      <c r="R38" s="7"/>
      <c r="S38" s="43"/>
      <c r="T38" s="43"/>
      <c r="U38" s="43"/>
      <c r="V38" s="43"/>
      <c r="W38" s="43"/>
      <c r="X38" s="43"/>
      <c r="Y38" s="7">
        <f>$Y$14/7</f>
        <v>1979.8571428571429</v>
      </c>
      <c r="Z38" s="297"/>
    </row>
    <row r="39" spans="1:34" x14ac:dyDescent="0.25">
      <c r="A39" s="38"/>
      <c r="B39" s="3">
        <v>2017</v>
      </c>
      <c r="C39" s="13">
        <f>-SUM(D39:AA39)</f>
        <v>-1979.8571428571429</v>
      </c>
      <c r="D39" s="297"/>
      <c r="E39" s="297"/>
      <c r="F39" s="297"/>
      <c r="G39" s="297"/>
      <c r="H39" s="297"/>
      <c r="I39" s="297"/>
      <c r="J39" s="297"/>
      <c r="K39" s="297"/>
      <c r="L39" s="297"/>
      <c r="M39" s="297"/>
      <c r="N39" s="7"/>
      <c r="O39" s="7"/>
      <c r="P39" s="7"/>
      <c r="Q39" s="7"/>
      <c r="R39" s="7"/>
      <c r="S39" s="43"/>
      <c r="T39" s="43"/>
      <c r="U39" s="43"/>
      <c r="V39" s="43"/>
      <c r="W39" s="43"/>
      <c r="X39" s="43"/>
      <c r="Y39" s="7">
        <f>$Y$14/7</f>
        <v>1979.8571428571429</v>
      </c>
      <c r="Z39" s="297"/>
    </row>
    <row r="40" spans="1:34" x14ac:dyDescent="0.25">
      <c r="A40" s="38"/>
      <c r="B40" s="3">
        <v>2018</v>
      </c>
      <c r="C40" s="13">
        <f>-SUM(D40:AB40)</f>
        <v>-1979.8571428571429</v>
      </c>
      <c r="D40" s="297"/>
      <c r="E40" s="297"/>
      <c r="F40" s="297"/>
      <c r="G40" s="297"/>
      <c r="H40" s="297"/>
      <c r="I40" s="297"/>
      <c r="J40" s="297"/>
      <c r="K40" s="297"/>
      <c r="L40" s="297"/>
      <c r="M40" s="297"/>
      <c r="N40" s="7"/>
      <c r="O40" s="7"/>
      <c r="P40" s="7"/>
      <c r="Q40" s="7"/>
      <c r="R40" s="7"/>
      <c r="S40" s="43"/>
      <c r="T40" s="43"/>
      <c r="U40" s="43"/>
      <c r="V40" s="43"/>
      <c r="W40" s="43"/>
      <c r="X40" s="43"/>
      <c r="Y40" s="7">
        <f>$Y$14/7</f>
        <v>1979.8571428571429</v>
      </c>
      <c r="Z40" s="297"/>
    </row>
    <row r="41" spans="1:34" x14ac:dyDescent="0.25">
      <c r="A41" s="38"/>
      <c r="B41" s="3">
        <v>2019</v>
      </c>
      <c r="C41" s="13">
        <f>-SUM(D41:AC41)</f>
        <v>-1979.8571428571429</v>
      </c>
      <c r="D41" s="297"/>
      <c r="E41" s="297"/>
      <c r="F41" s="297"/>
      <c r="G41" s="297"/>
      <c r="H41" s="297"/>
      <c r="I41" s="297"/>
      <c r="J41" s="297"/>
      <c r="K41" s="297"/>
      <c r="L41" s="297"/>
      <c r="M41" s="297"/>
      <c r="N41" s="7"/>
      <c r="O41" s="7"/>
      <c r="P41" s="7"/>
      <c r="Q41" s="7"/>
      <c r="R41" s="7"/>
      <c r="S41" s="43"/>
      <c r="T41" s="43"/>
      <c r="U41" s="43"/>
      <c r="V41" s="43"/>
      <c r="W41" s="43"/>
      <c r="X41" s="43"/>
      <c r="Y41" s="7">
        <f>$Y$14/7</f>
        <v>1979.8571428571429</v>
      </c>
      <c r="Z41" s="297"/>
    </row>
    <row r="42" spans="1:34" x14ac:dyDescent="0.25">
      <c r="A42" s="38"/>
      <c r="B42" s="3">
        <v>2020</v>
      </c>
      <c r="C42" s="13">
        <f>-SUM(D42:AD42)</f>
        <v>-1979.8571428571429</v>
      </c>
      <c r="D42" s="297"/>
      <c r="E42" s="297"/>
      <c r="F42" s="297"/>
      <c r="G42" s="297"/>
      <c r="H42" s="297"/>
      <c r="I42" s="297"/>
      <c r="J42" s="297"/>
      <c r="K42" s="297"/>
      <c r="L42" s="297"/>
      <c r="M42" s="297"/>
      <c r="N42" s="7"/>
      <c r="O42" s="7"/>
      <c r="P42" s="7"/>
      <c r="Q42" s="7"/>
      <c r="R42" s="7"/>
      <c r="S42" s="43"/>
      <c r="T42" s="43"/>
      <c r="U42" s="43"/>
      <c r="V42" s="43"/>
      <c r="W42" s="43"/>
      <c r="X42" s="43"/>
      <c r="Y42" s="7">
        <f t="shared" ref="Y42:Y43" si="2">$Y$14/7</f>
        <v>1979.8571428571429</v>
      </c>
      <c r="Z42" s="297"/>
    </row>
    <row r="43" spans="1:34" x14ac:dyDescent="0.25">
      <c r="A43" s="38"/>
      <c r="B43" s="3">
        <v>2021</v>
      </c>
      <c r="C43" s="13">
        <f>-SUM(D43:AE43)</f>
        <v>-1979.8571428571429</v>
      </c>
      <c r="D43" s="297"/>
      <c r="E43" s="297"/>
      <c r="F43" s="297"/>
      <c r="G43" s="297"/>
      <c r="H43" s="297"/>
      <c r="I43" s="297"/>
      <c r="J43" s="297"/>
      <c r="K43" s="297"/>
      <c r="L43" s="297"/>
      <c r="M43" s="297"/>
      <c r="N43" s="7"/>
      <c r="O43" s="7"/>
      <c r="P43" s="7"/>
      <c r="Q43" s="7"/>
      <c r="R43" s="7"/>
      <c r="S43" s="43"/>
      <c r="T43" s="43"/>
      <c r="U43" s="43"/>
      <c r="V43" s="43"/>
      <c r="W43" s="43"/>
      <c r="X43" s="43"/>
      <c r="Y43" s="7">
        <f t="shared" si="2"/>
        <v>1979.8571428571429</v>
      </c>
      <c r="Z43" s="297"/>
    </row>
    <row r="44" spans="1:34" x14ac:dyDescent="0.25">
      <c r="A44" s="38"/>
      <c r="B44" s="3">
        <v>2022</v>
      </c>
      <c r="C44" s="13">
        <f>-SUM(D44:AE44)</f>
        <v>-989.92857142857144</v>
      </c>
      <c r="D44" s="297"/>
      <c r="E44" s="297"/>
      <c r="F44" s="297"/>
      <c r="G44" s="297"/>
      <c r="H44" s="297"/>
      <c r="I44" s="297"/>
      <c r="J44" s="297"/>
      <c r="K44" s="297"/>
      <c r="L44" s="297"/>
      <c r="M44" s="297"/>
      <c r="N44" s="7"/>
      <c r="O44" s="7"/>
      <c r="P44" s="7"/>
      <c r="Q44" s="7"/>
      <c r="R44" s="7"/>
      <c r="S44" s="43"/>
      <c r="T44" s="43"/>
      <c r="U44" s="43"/>
      <c r="V44" s="43"/>
      <c r="W44" s="43"/>
      <c r="X44" s="43"/>
      <c r="Y44" s="7">
        <f>$Y$14/7/2</f>
        <v>989.92857142857144</v>
      </c>
      <c r="Z44" s="297"/>
    </row>
    <row r="45" spans="1:34" x14ac:dyDescent="0.25">
      <c r="A45" s="38"/>
      <c r="B45" s="12"/>
      <c r="C45" s="254"/>
      <c r="D45" s="298"/>
      <c r="E45" s="298"/>
      <c r="F45" s="298"/>
      <c r="G45" s="298"/>
      <c r="H45" s="298"/>
      <c r="I45" s="298"/>
      <c r="J45" s="298"/>
      <c r="K45" s="298"/>
      <c r="L45" s="298"/>
      <c r="M45" s="298"/>
      <c r="N45" s="298"/>
      <c r="O45" s="298"/>
      <c r="P45" s="298"/>
      <c r="Q45" s="298"/>
      <c r="R45" s="298"/>
      <c r="S45" s="298"/>
      <c r="T45" s="298"/>
      <c r="U45" s="298"/>
      <c r="V45" s="299"/>
      <c r="W45" s="299"/>
      <c r="X45" s="299"/>
      <c r="Y45" s="298"/>
      <c r="Z45" s="297"/>
    </row>
    <row r="46" spans="1:34" x14ac:dyDescent="0.25">
      <c r="A46" s="38" t="s">
        <v>62</v>
      </c>
      <c r="B46" s="675">
        <f>SUM(D46:AH46)</f>
        <v>0</v>
      </c>
      <c r="C46" s="677">
        <f>SUM(C16:C45)</f>
        <v>-13859</v>
      </c>
      <c r="D46" s="675">
        <f t="shared" ref="D46:M46" si="3">-SUM(D14:D45)+D12</f>
        <v>0</v>
      </c>
      <c r="E46" s="675">
        <f t="shared" si="3"/>
        <v>0</v>
      </c>
      <c r="F46" s="675">
        <f t="shared" si="3"/>
        <v>0</v>
      </c>
      <c r="G46" s="675">
        <f t="shared" si="3"/>
        <v>0</v>
      </c>
      <c r="H46" s="675">
        <f t="shared" si="3"/>
        <v>0</v>
      </c>
      <c r="I46" s="675">
        <f t="shared" si="3"/>
        <v>0</v>
      </c>
      <c r="J46" s="675">
        <f t="shared" si="3"/>
        <v>0</v>
      </c>
      <c r="K46" s="675">
        <f t="shared" si="3"/>
        <v>0</v>
      </c>
      <c r="L46" s="675">
        <f t="shared" si="3"/>
        <v>0</v>
      </c>
      <c r="M46" s="675">
        <f t="shared" si="3"/>
        <v>0</v>
      </c>
      <c r="N46" s="719">
        <f>-SUM(N16:N45)+N14</f>
        <v>0</v>
      </c>
      <c r="O46" s="719">
        <f t="shared" ref="O46:AH46" si="4">-SUM(O16:O45)+O14</f>
        <v>0</v>
      </c>
      <c r="P46" s="719">
        <f t="shared" si="4"/>
        <v>0</v>
      </c>
      <c r="Q46" s="719">
        <f t="shared" si="4"/>
        <v>0</v>
      </c>
      <c r="R46" s="719">
        <f t="shared" si="4"/>
        <v>0</v>
      </c>
      <c r="S46" s="719">
        <f t="shared" si="4"/>
        <v>0</v>
      </c>
      <c r="T46" s="719">
        <f t="shared" si="4"/>
        <v>0</v>
      </c>
      <c r="U46" s="719">
        <f t="shared" si="4"/>
        <v>0</v>
      </c>
      <c r="V46" s="719">
        <f t="shared" si="4"/>
        <v>0</v>
      </c>
      <c r="W46" s="719">
        <f t="shared" si="4"/>
        <v>0</v>
      </c>
      <c r="X46" s="719">
        <f t="shared" si="4"/>
        <v>0</v>
      </c>
      <c r="Y46" s="719">
        <f t="shared" si="4"/>
        <v>0</v>
      </c>
      <c r="Z46" s="719">
        <f t="shared" si="4"/>
        <v>0</v>
      </c>
      <c r="AA46" s="719">
        <f t="shared" si="4"/>
        <v>0</v>
      </c>
      <c r="AB46" s="719">
        <f t="shared" si="4"/>
        <v>0</v>
      </c>
      <c r="AC46" s="719">
        <f t="shared" si="4"/>
        <v>0</v>
      </c>
      <c r="AD46" s="719">
        <f t="shared" si="4"/>
        <v>0</v>
      </c>
      <c r="AE46" s="719">
        <f t="shared" si="4"/>
        <v>0</v>
      </c>
      <c r="AF46" s="719">
        <f t="shared" si="4"/>
        <v>0</v>
      </c>
      <c r="AG46" s="719">
        <f t="shared" si="4"/>
        <v>0</v>
      </c>
      <c r="AH46" s="719">
        <f t="shared" si="4"/>
        <v>0</v>
      </c>
    </row>
    <row r="47" spans="1:34" x14ac:dyDescent="0.25">
      <c r="A47" s="38"/>
      <c r="B47" s="275"/>
      <c r="C47" s="299"/>
      <c r="D47" s="297"/>
      <c r="E47" s="297"/>
      <c r="F47" s="297"/>
      <c r="G47" s="297"/>
      <c r="H47" s="297"/>
      <c r="I47" s="297"/>
      <c r="J47" s="297"/>
      <c r="K47" s="297"/>
      <c r="L47" s="297"/>
      <c r="M47" s="297"/>
      <c r="N47" s="338"/>
      <c r="O47" s="338"/>
      <c r="P47" s="338"/>
      <c r="Q47" s="338"/>
      <c r="R47" s="338"/>
      <c r="S47" s="338"/>
      <c r="T47" s="338"/>
      <c r="U47" s="338"/>
      <c r="V47" s="338"/>
      <c r="W47" s="338"/>
      <c r="X47" s="338"/>
      <c r="Y47" s="338"/>
      <c r="Z47" s="338"/>
    </row>
    <row r="48" spans="1:34" x14ac:dyDescent="0.25">
      <c r="A48" s="39" t="s">
        <v>63</v>
      </c>
      <c r="B48" s="3"/>
      <c r="C48" s="30">
        <f>+C14+C46</f>
        <v>0</v>
      </c>
      <c r="D48" s="297"/>
      <c r="E48" s="297"/>
      <c r="F48" s="297"/>
      <c r="G48" s="297"/>
      <c r="H48" s="297"/>
      <c r="I48" s="297"/>
      <c r="J48" s="297"/>
      <c r="K48" s="297"/>
      <c r="L48" s="297"/>
      <c r="M48" s="297"/>
      <c r="N48" s="338"/>
      <c r="O48" s="338"/>
      <c r="P48" s="338"/>
      <c r="Q48" s="338"/>
      <c r="R48" s="338"/>
      <c r="S48" s="338"/>
      <c r="T48" s="338"/>
      <c r="U48" s="338"/>
      <c r="V48" s="338"/>
      <c r="W48" s="338"/>
      <c r="X48" s="338"/>
      <c r="Y48" s="338"/>
      <c r="Z48" s="338"/>
    </row>
    <row r="49" spans="1:26" x14ac:dyDescent="0.25">
      <c r="A49" s="3"/>
      <c r="B49" s="3"/>
      <c r="C49" s="3"/>
      <c r="D49" s="297"/>
      <c r="E49" s="297"/>
      <c r="F49" s="297"/>
      <c r="G49" s="297"/>
      <c r="H49" s="297"/>
      <c r="I49" s="297"/>
      <c r="J49" s="297"/>
      <c r="K49" s="297"/>
      <c r="L49" s="297"/>
      <c r="M49" s="297"/>
      <c r="N49" s="338"/>
      <c r="O49" s="338"/>
      <c r="P49" s="338"/>
      <c r="Q49" s="338"/>
      <c r="R49" s="338"/>
      <c r="S49" s="338"/>
      <c r="T49" s="338"/>
      <c r="U49" s="338"/>
      <c r="V49" s="338"/>
      <c r="W49" s="338"/>
      <c r="X49" s="338"/>
      <c r="Y49" s="338"/>
      <c r="Z49" s="338"/>
    </row>
    <row r="50" spans="1:26" x14ac:dyDescent="0.25">
      <c r="A50" s="3"/>
      <c r="B50" s="36"/>
      <c r="C50" s="3"/>
      <c r="D50" s="297"/>
      <c r="E50" s="297"/>
      <c r="F50" s="297"/>
      <c r="G50" s="297"/>
      <c r="H50" s="297"/>
      <c r="I50" s="297"/>
      <c r="J50" s="297"/>
      <c r="K50" s="297"/>
      <c r="L50" s="297"/>
      <c r="M50" s="297"/>
      <c r="N50" s="338"/>
      <c r="O50" s="338"/>
      <c r="P50" s="338"/>
      <c r="Q50" s="338"/>
      <c r="R50" s="338"/>
      <c r="S50" s="338"/>
      <c r="T50" s="338"/>
      <c r="U50" s="338"/>
      <c r="V50" s="338"/>
      <c r="W50" s="338"/>
      <c r="X50" s="338"/>
      <c r="Y50" s="338"/>
      <c r="Z50" s="338"/>
    </row>
    <row r="51" spans="1:26" x14ac:dyDescent="0.25">
      <c r="A51" s="3"/>
      <c r="B51" s="3"/>
      <c r="C51" s="3"/>
      <c r="E51" s="297"/>
      <c r="F51" s="301"/>
      <c r="G51" s="301"/>
      <c r="H51" s="301"/>
      <c r="I51" s="301"/>
      <c r="J51" s="301"/>
      <c r="K51" s="301"/>
      <c r="L51" s="301"/>
      <c r="M51" s="301"/>
      <c r="N51" s="338">
        <f>SUM(E32:E51)</f>
        <v>0</v>
      </c>
      <c r="O51" s="342"/>
      <c r="P51" s="342"/>
      <c r="Q51" s="342"/>
      <c r="R51" s="342"/>
      <c r="S51" s="342"/>
    </row>
    <row r="52" spans="1:26" x14ac:dyDescent="0.25">
      <c r="B52" s="3"/>
      <c r="C52" s="3"/>
      <c r="E52" s="301"/>
      <c r="F52" s="301"/>
      <c r="G52" s="301"/>
      <c r="H52" s="301"/>
      <c r="I52" s="301"/>
      <c r="J52" s="301"/>
      <c r="K52" s="301"/>
      <c r="L52" s="301"/>
      <c r="M52" s="301"/>
      <c r="N52" s="301"/>
      <c r="O52" s="301"/>
      <c r="P52" s="301"/>
      <c r="Q52" s="301"/>
      <c r="R52" s="301"/>
      <c r="S52" s="301"/>
    </row>
    <row r="53" spans="1:26" x14ac:dyDescent="0.25">
      <c r="E53" s="301"/>
      <c r="F53" s="301"/>
      <c r="G53" s="301"/>
      <c r="H53" s="301"/>
      <c r="I53" s="301"/>
      <c r="J53" s="301"/>
      <c r="K53" s="301"/>
      <c r="L53" s="301"/>
      <c r="M53" s="301"/>
      <c r="N53" s="301"/>
      <c r="O53" s="301"/>
      <c r="P53" s="301"/>
      <c r="Q53" s="301"/>
      <c r="R53" s="301"/>
      <c r="S53" s="301"/>
    </row>
    <row r="54" spans="1:26" x14ac:dyDescent="0.25">
      <c r="E54" s="301"/>
      <c r="F54" s="301"/>
      <c r="G54" s="301"/>
      <c r="H54" s="301"/>
      <c r="I54" s="301"/>
      <c r="J54" s="301"/>
      <c r="K54" s="301"/>
      <c r="L54" s="301"/>
      <c r="M54" s="301"/>
      <c r="N54" s="301"/>
      <c r="O54" s="301"/>
      <c r="P54" s="301"/>
      <c r="Q54" s="301"/>
      <c r="R54" s="301"/>
      <c r="S54" s="301"/>
    </row>
    <row r="55" spans="1:26" x14ac:dyDescent="0.25">
      <c r="E55" s="301"/>
      <c r="F55" s="301"/>
      <c r="G55" s="301"/>
      <c r="H55" s="301"/>
      <c r="I55" s="301"/>
      <c r="J55" s="301"/>
      <c r="K55" s="301"/>
      <c r="L55" s="301"/>
      <c r="M55" s="301"/>
      <c r="N55" s="301"/>
      <c r="O55" s="301"/>
      <c r="P55" s="301"/>
      <c r="Q55" s="301"/>
      <c r="R55" s="301"/>
      <c r="S55" s="301"/>
    </row>
    <row r="56" spans="1:26" x14ac:dyDescent="0.25">
      <c r="E56" s="301"/>
      <c r="F56" s="301"/>
      <c r="G56" s="301"/>
      <c r="H56" s="301"/>
      <c r="I56" s="301"/>
      <c r="J56" s="301"/>
      <c r="K56" s="301"/>
      <c r="L56" s="301"/>
      <c r="M56" s="301"/>
      <c r="N56" s="301"/>
      <c r="O56" s="301"/>
      <c r="P56" s="301"/>
      <c r="Q56" s="301"/>
      <c r="R56" s="301"/>
      <c r="S56" s="301"/>
    </row>
    <row r="57" spans="1:26" x14ac:dyDescent="0.25">
      <c r="E57" s="301"/>
      <c r="F57" s="301"/>
      <c r="G57" s="301"/>
      <c r="H57" s="301"/>
      <c r="I57" s="301"/>
      <c r="J57" s="301"/>
      <c r="K57" s="301"/>
      <c r="L57" s="301"/>
      <c r="M57" s="301"/>
      <c r="N57" s="301"/>
      <c r="O57" s="301"/>
      <c r="P57" s="301"/>
      <c r="Q57" s="301"/>
      <c r="R57" s="301"/>
      <c r="S57" s="301"/>
    </row>
    <row r="58" spans="1:26" x14ac:dyDescent="0.25">
      <c r="E58" s="301"/>
      <c r="F58" s="301"/>
      <c r="G58" s="301"/>
      <c r="H58" s="301"/>
      <c r="I58" s="301"/>
      <c r="J58" s="301"/>
      <c r="K58" s="301"/>
      <c r="L58" s="301"/>
      <c r="M58" s="301"/>
      <c r="N58" s="301"/>
      <c r="O58" s="301"/>
      <c r="P58" s="301"/>
      <c r="Q58" s="301"/>
      <c r="R58" s="301"/>
      <c r="S58" s="301"/>
    </row>
    <row r="59" spans="1:26" x14ac:dyDescent="0.25">
      <c r="E59" s="301"/>
      <c r="F59" s="301"/>
      <c r="G59" s="301"/>
      <c r="H59" s="301"/>
      <c r="I59" s="301"/>
      <c r="J59" s="301"/>
      <c r="K59" s="301"/>
      <c r="L59" s="301"/>
      <c r="M59" s="301"/>
      <c r="N59" s="301"/>
      <c r="O59" s="301"/>
      <c r="P59" s="301"/>
      <c r="Q59" s="301"/>
      <c r="R59" s="301"/>
      <c r="S59" s="301"/>
    </row>
    <row r="60" spans="1:26" x14ac:dyDescent="0.25">
      <c r="E60" s="301"/>
      <c r="F60" s="301"/>
      <c r="G60" s="301"/>
      <c r="H60" s="301"/>
      <c r="I60" s="301"/>
      <c r="J60" s="301"/>
      <c r="K60" s="301"/>
      <c r="L60" s="301"/>
      <c r="M60" s="301"/>
      <c r="N60" s="301"/>
      <c r="O60" s="301"/>
      <c r="P60" s="301"/>
      <c r="Q60" s="301"/>
      <c r="R60" s="301"/>
      <c r="S60" s="301"/>
    </row>
    <row r="61" spans="1:26" x14ac:dyDescent="0.25">
      <c r="E61" s="301"/>
      <c r="F61" s="301"/>
      <c r="G61" s="301"/>
      <c r="H61" s="301"/>
      <c r="I61" s="301"/>
      <c r="J61" s="301"/>
      <c r="K61" s="301"/>
      <c r="L61" s="301"/>
      <c r="M61" s="301"/>
      <c r="N61" s="301"/>
      <c r="O61" s="301"/>
      <c r="P61" s="301"/>
      <c r="Q61" s="301"/>
      <c r="R61" s="301"/>
      <c r="S61" s="301"/>
    </row>
    <row r="62" spans="1:26" x14ac:dyDescent="0.25">
      <c r="E62" s="301"/>
      <c r="F62" s="301"/>
      <c r="G62" s="301"/>
      <c r="H62" s="301"/>
      <c r="I62" s="301"/>
      <c r="J62" s="301"/>
      <c r="K62" s="301"/>
      <c r="L62" s="301"/>
      <c r="M62" s="301"/>
      <c r="N62" s="301"/>
      <c r="O62" s="301"/>
      <c r="P62" s="301"/>
      <c r="Q62" s="301"/>
      <c r="R62" s="301"/>
      <c r="S62" s="301"/>
    </row>
  </sheetData>
  <pageMargins left="0.7" right="0.7" top="0.75" bottom="0.75" header="0.3" footer="0.3"/>
  <pageSetup scale="69" orientation="landscape" horizontalDpi="4294967294" verticalDpi="4294967294" r:id="rId1"/>
  <headerFooter>
    <oddFooter>&amp;Z&amp;F&amp;RPage &amp;P</oddFooter>
  </headerFooter>
</worksheet>
</file>

<file path=xl/worksheets/sheet1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300-000000000000}">
  <sheetPr codeName="Sheet175">
    <tabColor theme="6" tint="-0.249977111117893"/>
    <pageSetUpPr fitToPage="1"/>
  </sheetPr>
  <dimension ref="A1:AH64"/>
  <sheetViews>
    <sheetView workbookViewId="0"/>
  </sheetViews>
  <sheetFormatPr defaultColWidth="8.85546875" defaultRowHeight="15" x14ac:dyDescent="0.25"/>
  <cols>
    <col min="1" max="1" width="20.85546875" style="289" customWidth="1"/>
    <col min="2" max="2" width="9.7109375" style="289" bestFit="1" customWidth="1"/>
    <col min="3" max="3" width="13.42578125" style="289" bestFit="1" customWidth="1"/>
    <col min="4" max="12" width="7.42578125" style="289" hidden="1" customWidth="1"/>
    <col min="13" max="13" width="7.5703125" style="289" hidden="1" customWidth="1"/>
    <col min="14" max="25" width="10.42578125" style="289" customWidth="1"/>
    <col min="26" max="26" width="10.7109375" style="289" bestFit="1" customWidth="1"/>
    <col min="27" max="16384" width="8.85546875" style="289"/>
  </cols>
  <sheetData>
    <row r="1" spans="1:34" x14ac:dyDescent="0.25">
      <c r="A1" s="360" t="s">
        <v>10</v>
      </c>
      <c r="O1" s="289" t="s">
        <v>647</v>
      </c>
    </row>
    <row r="2" spans="1:34" x14ac:dyDescent="0.25">
      <c r="A2" s="365" t="s">
        <v>438</v>
      </c>
    </row>
    <row r="3" spans="1:34" x14ac:dyDescent="0.25">
      <c r="A3" s="365" t="s">
        <v>1080</v>
      </c>
    </row>
    <row r="4" spans="1:34" x14ac:dyDescent="0.25">
      <c r="R4" s="584" t="s">
        <v>4</v>
      </c>
      <c r="S4" s="585"/>
      <c r="T4" s="584" t="s">
        <v>8</v>
      </c>
    </row>
    <row r="5" spans="1:34" x14ac:dyDescent="0.25">
      <c r="A5" s="586" t="s">
        <v>9</v>
      </c>
      <c r="B5" s="475" t="s">
        <v>64</v>
      </c>
      <c r="C5" s="475" t="s">
        <v>12</v>
      </c>
      <c r="R5" s="587" t="s">
        <v>2</v>
      </c>
      <c r="S5" s="587" t="s">
        <v>60</v>
      </c>
      <c r="T5" s="587" t="s">
        <v>7</v>
      </c>
    </row>
    <row r="6" spans="1:34" x14ac:dyDescent="0.25">
      <c r="B6" s="290"/>
      <c r="R6" s="290"/>
    </row>
    <row r="7" spans="1:34" x14ac:dyDescent="0.25">
      <c r="A7" s="588" t="s">
        <v>1075</v>
      </c>
      <c r="B7" s="589">
        <v>859</v>
      </c>
      <c r="C7" s="590" t="s">
        <v>1076</v>
      </c>
      <c r="D7" s="707"/>
      <c r="E7" s="707"/>
      <c r="F7" s="707"/>
      <c r="G7" s="707"/>
      <c r="H7" s="707"/>
      <c r="I7" s="707"/>
      <c r="J7" s="707"/>
      <c r="K7" s="707"/>
      <c r="L7" s="707"/>
      <c r="M7" s="707"/>
      <c r="N7" s="707"/>
      <c r="O7" s="708"/>
      <c r="P7" s="421"/>
      <c r="Q7" s="421"/>
      <c r="R7" s="423">
        <f>+C14</f>
        <v>286102.43</v>
      </c>
      <c r="S7" s="423">
        <f>+-C48</f>
        <v>286102.43000000005</v>
      </c>
      <c r="T7" s="423">
        <f>+R7-S7</f>
        <v>0</v>
      </c>
    </row>
    <row r="8" spans="1:34" x14ac:dyDescent="0.25">
      <c r="A8" s="588"/>
      <c r="B8" s="290"/>
      <c r="D8" s="707"/>
      <c r="E8" s="707"/>
      <c r="F8" s="707"/>
      <c r="G8" s="707"/>
      <c r="H8" s="707"/>
      <c r="I8" s="707"/>
      <c r="J8" s="707"/>
      <c r="K8" s="707"/>
      <c r="L8" s="707"/>
      <c r="M8" s="707"/>
      <c r="N8" s="707"/>
      <c r="O8" s="708"/>
      <c r="P8" s="421"/>
      <c r="Q8" s="421"/>
    </row>
    <row r="9" spans="1:34" x14ac:dyDescent="0.25">
      <c r="A9" s="437"/>
      <c r="B9" s="290"/>
      <c r="D9" s="707"/>
      <c r="E9" s="707"/>
      <c r="F9" s="707"/>
      <c r="G9" s="707"/>
      <c r="H9" s="707"/>
      <c r="I9" s="707"/>
      <c r="J9" s="707"/>
      <c r="K9" s="707"/>
      <c r="L9" s="707"/>
      <c r="M9" s="707"/>
      <c r="N9" s="707"/>
      <c r="O9" s="708"/>
      <c r="P9" s="421"/>
      <c r="Q9" s="421"/>
    </row>
    <row r="10" spans="1:34" x14ac:dyDescent="0.25">
      <c r="B10" s="290"/>
    </row>
    <row r="11" spans="1:34" x14ac:dyDescent="0.25">
      <c r="A11" s="458" t="s">
        <v>66</v>
      </c>
      <c r="B11" s="589" t="s">
        <v>656</v>
      </c>
      <c r="C11" s="590"/>
    </row>
    <row r="12" spans="1:34" x14ac:dyDescent="0.25">
      <c r="B12" s="594"/>
      <c r="C12" s="437"/>
    </row>
    <row r="13" spans="1:34" x14ac:dyDescent="0.25">
      <c r="A13" s="365" t="s">
        <v>5</v>
      </c>
      <c r="C13" s="595" t="s">
        <v>3</v>
      </c>
      <c r="D13" s="596">
        <v>1994</v>
      </c>
      <c r="E13" s="596">
        <v>1995</v>
      </c>
      <c r="F13" s="596">
        <v>1996</v>
      </c>
      <c r="G13" s="596">
        <v>1997</v>
      </c>
      <c r="H13" s="596">
        <v>1998</v>
      </c>
      <c r="I13" s="596">
        <v>1999</v>
      </c>
      <c r="J13" s="596">
        <v>2000</v>
      </c>
      <c r="K13" s="596">
        <v>2001</v>
      </c>
      <c r="L13" s="596">
        <v>2002</v>
      </c>
      <c r="M13" s="596">
        <v>2003</v>
      </c>
      <c r="N13" s="596">
        <v>2004</v>
      </c>
      <c r="O13" s="596">
        <f>N13+1</f>
        <v>2005</v>
      </c>
      <c r="P13" s="596">
        <f t="shared" ref="P13:AH13" si="0">O13+1</f>
        <v>2006</v>
      </c>
      <c r="Q13" s="596">
        <f t="shared" si="0"/>
        <v>2007</v>
      </c>
      <c r="R13" s="596">
        <f t="shared" si="0"/>
        <v>2008</v>
      </c>
      <c r="S13" s="596">
        <f t="shared" si="0"/>
        <v>2009</v>
      </c>
      <c r="T13" s="596">
        <f t="shared" si="0"/>
        <v>2010</v>
      </c>
      <c r="U13" s="596">
        <f t="shared" si="0"/>
        <v>2011</v>
      </c>
      <c r="V13" s="596">
        <f t="shared" si="0"/>
        <v>2012</v>
      </c>
      <c r="W13" s="596">
        <f t="shared" si="0"/>
        <v>2013</v>
      </c>
      <c r="X13" s="596">
        <f t="shared" si="0"/>
        <v>2014</v>
      </c>
      <c r="Y13" s="596">
        <f t="shared" si="0"/>
        <v>2015</v>
      </c>
      <c r="Z13" s="596">
        <f t="shared" si="0"/>
        <v>2016</v>
      </c>
      <c r="AA13" s="596">
        <f t="shared" si="0"/>
        <v>2017</v>
      </c>
      <c r="AB13" s="596">
        <f t="shared" si="0"/>
        <v>2018</v>
      </c>
      <c r="AC13" s="596">
        <f t="shared" si="0"/>
        <v>2019</v>
      </c>
      <c r="AD13" s="596">
        <f t="shared" si="0"/>
        <v>2020</v>
      </c>
      <c r="AE13" s="596">
        <f t="shared" si="0"/>
        <v>2021</v>
      </c>
      <c r="AF13" s="596">
        <f t="shared" si="0"/>
        <v>2022</v>
      </c>
      <c r="AG13" s="596">
        <f t="shared" si="0"/>
        <v>2023</v>
      </c>
      <c r="AH13" s="596">
        <f t="shared" si="0"/>
        <v>2024</v>
      </c>
    </row>
    <row r="14" spans="1:34" x14ac:dyDescent="0.25">
      <c r="A14" s="365" t="s">
        <v>73</v>
      </c>
      <c r="C14" s="709">
        <f>SUM(D14:AH14)</f>
        <v>286102.43</v>
      </c>
      <c r="D14" s="710">
        <v>0</v>
      </c>
      <c r="E14" s="710">
        <v>0</v>
      </c>
      <c r="F14" s="710">
        <v>0</v>
      </c>
      <c r="G14" s="710">
        <v>0</v>
      </c>
      <c r="H14" s="710">
        <v>0</v>
      </c>
      <c r="I14" s="710">
        <v>0</v>
      </c>
      <c r="J14" s="710">
        <v>0</v>
      </c>
      <c r="K14" s="710">
        <v>0</v>
      </c>
      <c r="L14" s="710">
        <v>0</v>
      </c>
      <c r="M14" s="710">
        <v>0</v>
      </c>
      <c r="N14" s="362"/>
      <c r="O14" s="362"/>
      <c r="P14" s="362"/>
      <c r="Q14" s="362"/>
      <c r="R14" s="362"/>
      <c r="S14" s="362"/>
      <c r="T14" s="362"/>
      <c r="U14" s="362"/>
      <c r="V14" s="362"/>
      <c r="W14" s="362"/>
      <c r="X14" s="362"/>
      <c r="Y14" s="599"/>
      <c r="Z14" s="599">
        <f>74558.63+211543.8</f>
        <v>286102.43</v>
      </c>
    </row>
    <row r="15" spans="1:34" x14ac:dyDescent="0.25">
      <c r="A15" s="602"/>
      <c r="B15" s="437"/>
      <c r="C15" s="437"/>
      <c r="S15" s="710"/>
      <c r="T15" s="710"/>
      <c r="U15" s="710"/>
      <c r="V15" s="710"/>
      <c r="W15" s="710"/>
      <c r="X15" s="710"/>
    </row>
    <row r="16" spans="1:34" x14ac:dyDescent="0.25">
      <c r="A16" s="365" t="s">
        <v>6</v>
      </c>
      <c r="B16" s="290">
        <v>1994</v>
      </c>
      <c r="C16" s="423">
        <f>-SUM(D16:AH16)</f>
        <v>0</v>
      </c>
      <c r="D16" s="711">
        <f>+D$14/7/2</f>
        <v>0</v>
      </c>
      <c r="E16" s="711"/>
      <c r="F16" s="711"/>
      <c r="G16" s="711"/>
      <c r="H16" s="711"/>
      <c r="I16" s="711"/>
      <c r="J16" s="711"/>
      <c r="K16" s="711"/>
      <c r="L16" s="711"/>
      <c r="M16" s="711"/>
      <c r="N16" s="711"/>
      <c r="O16" s="711"/>
      <c r="P16" s="711"/>
      <c r="Q16" s="711"/>
      <c r="R16" s="711"/>
      <c r="S16" s="710"/>
      <c r="T16" s="710"/>
      <c r="U16" s="710"/>
      <c r="V16" s="710"/>
      <c r="W16" s="710"/>
      <c r="X16" s="710"/>
      <c r="Y16" s="711"/>
      <c r="Z16" s="711"/>
    </row>
    <row r="17" spans="1:26" x14ac:dyDescent="0.25">
      <c r="B17" s="290">
        <f>B16+1</f>
        <v>1995</v>
      </c>
      <c r="C17" s="423">
        <f t="shared" ref="C17:C46" si="1">-SUM(D17:AH17)</f>
        <v>0</v>
      </c>
      <c r="D17" s="711">
        <f>+D$14/7</f>
        <v>0</v>
      </c>
      <c r="E17" s="711">
        <f>+E$14/7/2</f>
        <v>0</v>
      </c>
      <c r="F17" s="711"/>
      <c r="G17" s="711"/>
      <c r="H17" s="711"/>
      <c r="I17" s="711"/>
      <c r="J17" s="711"/>
      <c r="K17" s="711"/>
      <c r="L17" s="711"/>
      <c r="M17" s="711"/>
      <c r="N17" s="711"/>
      <c r="O17" s="711"/>
      <c r="P17" s="711"/>
      <c r="Q17" s="711"/>
      <c r="R17" s="711"/>
      <c r="S17" s="710"/>
      <c r="T17" s="710"/>
      <c r="U17" s="710"/>
      <c r="V17" s="710"/>
      <c r="W17" s="710"/>
      <c r="X17" s="710"/>
      <c r="Y17" s="711"/>
      <c r="Z17" s="711"/>
    </row>
    <row r="18" spans="1:26" x14ac:dyDescent="0.25">
      <c r="B18" s="290">
        <f t="shared" ref="B18:B46" si="2">B17+1</f>
        <v>1996</v>
      </c>
      <c r="C18" s="423">
        <f t="shared" si="1"/>
        <v>0</v>
      </c>
      <c r="D18" s="711">
        <f>+D17</f>
        <v>0</v>
      </c>
      <c r="E18" s="711">
        <f>+E$14/7</f>
        <v>0</v>
      </c>
      <c r="F18" s="711">
        <f>+F$14/7/2</f>
        <v>0</v>
      </c>
      <c r="G18" s="711"/>
      <c r="H18" s="711"/>
      <c r="I18" s="711"/>
      <c r="J18" s="711"/>
      <c r="K18" s="711"/>
      <c r="L18" s="711"/>
      <c r="M18" s="711"/>
      <c r="N18" s="711"/>
      <c r="O18" s="711"/>
      <c r="P18" s="711"/>
      <c r="Q18" s="711"/>
      <c r="R18" s="711"/>
      <c r="S18" s="710"/>
      <c r="T18" s="710"/>
      <c r="U18" s="710"/>
      <c r="V18" s="710"/>
      <c r="W18" s="710"/>
      <c r="X18" s="710"/>
      <c r="Y18" s="711"/>
      <c r="Z18" s="711"/>
    </row>
    <row r="19" spans="1:26" x14ac:dyDescent="0.25">
      <c r="B19" s="290">
        <f t="shared" si="2"/>
        <v>1997</v>
      </c>
      <c r="C19" s="423">
        <f t="shared" si="1"/>
        <v>0</v>
      </c>
      <c r="D19" s="711">
        <f>+D18</f>
        <v>0</v>
      </c>
      <c r="E19" s="711">
        <f>+E18</f>
        <v>0</v>
      </c>
      <c r="F19" s="711">
        <f>+F$14/7</f>
        <v>0</v>
      </c>
      <c r="G19" s="711">
        <f>+G$14/7/2</f>
        <v>0</v>
      </c>
      <c r="H19" s="711"/>
      <c r="I19" s="711"/>
      <c r="J19" s="711"/>
      <c r="K19" s="711"/>
      <c r="L19" s="711"/>
      <c r="M19" s="711"/>
      <c r="N19" s="711"/>
      <c r="O19" s="711"/>
      <c r="P19" s="711"/>
      <c r="Q19" s="711"/>
      <c r="R19" s="711"/>
      <c r="S19" s="710"/>
      <c r="T19" s="710"/>
      <c r="U19" s="710"/>
      <c r="V19" s="710"/>
      <c r="W19" s="710"/>
      <c r="X19" s="710"/>
      <c r="Y19" s="711"/>
      <c r="Z19" s="711"/>
    </row>
    <row r="20" spans="1:26" x14ac:dyDescent="0.25">
      <c r="B20" s="290">
        <f t="shared" si="2"/>
        <v>1998</v>
      </c>
      <c r="C20" s="423">
        <f t="shared" si="1"/>
        <v>0</v>
      </c>
      <c r="D20" s="711">
        <f>+D19</f>
        <v>0</v>
      </c>
      <c r="E20" s="711">
        <f>+E19</f>
        <v>0</v>
      </c>
      <c r="F20" s="711">
        <f>+F19</f>
        <v>0</v>
      </c>
      <c r="G20" s="711">
        <f>+G$14/7</f>
        <v>0</v>
      </c>
      <c r="H20" s="711">
        <f>+H$14/7/2</f>
        <v>0</v>
      </c>
      <c r="I20" s="711"/>
      <c r="J20" s="711"/>
      <c r="K20" s="711"/>
      <c r="L20" s="711"/>
      <c r="M20" s="711"/>
      <c r="N20" s="711"/>
      <c r="O20" s="711"/>
      <c r="P20" s="711"/>
      <c r="Q20" s="711"/>
      <c r="R20" s="711"/>
      <c r="S20" s="710"/>
      <c r="T20" s="710"/>
      <c r="U20" s="710"/>
      <c r="V20" s="710"/>
      <c r="W20" s="710"/>
      <c r="X20" s="710"/>
      <c r="Y20" s="711"/>
      <c r="Z20" s="711"/>
    </row>
    <row r="21" spans="1:26" x14ac:dyDescent="0.25">
      <c r="B21" s="290">
        <f t="shared" si="2"/>
        <v>1999</v>
      </c>
      <c r="C21" s="423">
        <f t="shared" si="1"/>
        <v>0</v>
      </c>
      <c r="D21" s="711">
        <f>+D20</f>
        <v>0</v>
      </c>
      <c r="E21" s="711">
        <f>+E20</f>
        <v>0</v>
      </c>
      <c r="F21" s="711">
        <f>+F20</f>
        <v>0</v>
      </c>
      <c r="G21" s="711">
        <f>+G20</f>
        <v>0</v>
      </c>
      <c r="H21" s="711">
        <f>+H$14/7</f>
        <v>0</v>
      </c>
      <c r="I21" s="711">
        <f>+I$14/7/2</f>
        <v>0</v>
      </c>
      <c r="J21" s="711"/>
      <c r="K21" s="711"/>
      <c r="L21" s="711"/>
      <c r="M21" s="711"/>
      <c r="N21" s="711"/>
      <c r="O21" s="711"/>
      <c r="P21" s="711"/>
      <c r="Q21" s="711"/>
      <c r="R21" s="711"/>
      <c r="S21" s="710"/>
      <c r="T21" s="710"/>
      <c r="U21" s="710"/>
      <c r="V21" s="710"/>
      <c r="W21" s="710"/>
      <c r="X21" s="710"/>
      <c r="Y21" s="711"/>
      <c r="Z21" s="711"/>
    </row>
    <row r="22" spans="1:26" x14ac:dyDescent="0.25">
      <c r="B22" s="290">
        <f t="shared" si="2"/>
        <v>2000</v>
      </c>
      <c r="C22" s="423">
        <f t="shared" si="1"/>
        <v>0</v>
      </c>
      <c r="D22" s="711">
        <f>+D21</f>
        <v>0</v>
      </c>
      <c r="E22" s="711">
        <f>+E21</f>
        <v>0</v>
      </c>
      <c r="F22" s="711">
        <f>+F21</f>
        <v>0</v>
      </c>
      <c r="G22" s="711">
        <f>+G21</f>
        <v>0</v>
      </c>
      <c r="H22" s="711">
        <f>+H21</f>
        <v>0</v>
      </c>
      <c r="I22" s="711">
        <f>+I$14/7</f>
        <v>0</v>
      </c>
      <c r="J22" s="711">
        <f>+J$14/7/2</f>
        <v>0</v>
      </c>
      <c r="K22" s="711"/>
      <c r="L22" s="711"/>
      <c r="M22" s="711"/>
      <c r="N22" s="711"/>
      <c r="O22" s="711"/>
      <c r="P22" s="711"/>
      <c r="Q22" s="711"/>
      <c r="R22" s="711"/>
      <c r="S22" s="710"/>
      <c r="T22" s="710"/>
      <c r="U22" s="710"/>
      <c r="V22" s="710"/>
      <c r="W22" s="710"/>
      <c r="X22" s="710"/>
      <c r="Y22" s="711"/>
      <c r="Z22" s="711"/>
    </row>
    <row r="23" spans="1:26" x14ac:dyDescent="0.25">
      <c r="B23" s="290">
        <f t="shared" si="2"/>
        <v>2001</v>
      </c>
      <c r="C23" s="423">
        <f t="shared" si="1"/>
        <v>0</v>
      </c>
      <c r="D23" s="711">
        <f>+D$14/7/2</f>
        <v>0</v>
      </c>
      <c r="E23" s="711">
        <f>+E22</f>
        <v>0</v>
      </c>
      <c r="F23" s="711">
        <f>+F22</f>
        <v>0</v>
      </c>
      <c r="G23" s="711">
        <f>+G22</f>
        <v>0</v>
      </c>
      <c r="H23" s="711">
        <f>+H22</f>
        <v>0</v>
      </c>
      <c r="I23" s="711">
        <f>+I22</f>
        <v>0</v>
      </c>
      <c r="J23" s="711">
        <f>+J$14/7</f>
        <v>0</v>
      </c>
      <c r="K23" s="711">
        <f>+K$14/7/2</f>
        <v>0</v>
      </c>
      <c r="L23" s="711"/>
      <c r="M23" s="711"/>
      <c r="N23" s="711"/>
      <c r="O23" s="711"/>
      <c r="P23" s="711"/>
      <c r="Q23" s="711"/>
      <c r="R23" s="711"/>
      <c r="S23" s="710"/>
      <c r="T23" s="710"/>
      <c r="U23" s="710"/>
      <c r="V23" s="710"/>
      <c r="W23" s="710"/>
      <c r="X23" s="710"/>
      <c r="Y23" s="711"/>
      <c r="Z23" s="711"/>
    </row>
    <row r="24" spans="1:26" x14ac:dyDescent="0.25">
      <c r="B24" s="290">
        <f t="shared" si="2"/>
        <v>2002</v>
      </c>
      <c r="C24" s="423">
        <f t="shared" si="1"/>
        <v>0</v>
      </c>
      <c r="D24" s="711"/>
      <c r="E24" s="711">
        <f>+E$14/7/2</f>
        <v>0</v>
      </c>
      <c r="F24" s="711">
        <f>+F23</f>
        <v>0</v>
      </c>
      <c r="G24" s="711">
        <f>+G23</f>
        <v>0</v>
      </c>
      <c r="H24" s="711">
        <f>+H23</f>
        <v>0</v>
      </c>
      <c r="I24" s="711">
        <f>+I23</f>
        <v>0</v>
      </c>
      <c r="J24" s="711">
        <f>+J23</f>
        <v>0</v>
      </c>
      <c r="K24" s="711">
        <f>+K$14/7</f>
        <v>0</v>
      </c>
      <c r="L24" s="711">
        <f>+L$14/7/2</f>
        <v>0</v>
      </c>
      <c r="M24" s="711"/>
      <c r="N24" s="711"/>
      <c r="O24" s="711"/>
      <c r="P24" s="711"/>
      <c r="Q24" s="711"/>
      <c r="R24" s="711"/>
      <c r="S24" s="710"/>
      <c r="T24" s="710"/>
      <c r="U24" s="710"/>
      <c r="V24" s="710"/>
      <c r="W24" s="710"/>
      <c r="X24" s="710"/>
      <c r="Y24" s="711"/>
      <c r="Z24" s="711"/>
    </row>
    <row r="25" spans="1:26" x14ac:dyDescent="0.25">
      <c r="B25" s="290">
        <f t="shared" si="2"/>
        <v>2003</v>
      </c>
      <c r="C25" s="423">
        <f t="shared" si="1"/>
        <v>0</v>
      </c>
      <c r="D25" s="711"/>
      <c r="E25" s="711"/>
      <c r="F25" s="711">
        <f>+F$14/7/2</f>
        <v>0</v>
      </c>
      <c r="G25" s="711">
        <f>+G24</f>
        <v>0</v>
      </c>
      <c r="H25" s="711">
        <f>+H24</f>
        <v>0</v>
      </c>
      <c r="I25" s="711">
        <f>+I24</f>
        <v>0</v>
      </c>
      <c r="J25" s="711">
        <f>+J24</f>
        <v>0</v>
      </c>
      <c r="K25" s="711">
        <f>+K24</f>
        <v>0</v>
      </c>
      <c r="L25" s="711">
        <f>+L$14/7</f>
        <v>0</v>
      </c>
      <c r="M25" s="711">
        <f>+M$14/7/2</f>
        <v>0</v>
      </c>
      <c r="N25" s="711"/>
      <c r="O25" s="711"/>
      <c r="P25" s="711"/>
      <c r="Q25" s="711"/>
      <c r="R25" s="711"/>
      <c r="S25" s="710"/>
      <c r="T25" s="710"/>
      <c r="U25" s="710"/>
      <c r="V25" s="710"/>
      <c r="W25" s="710"/>
      <c r="X25" s="710"/>
      <c r="Y25" s="711"/>
      <c r="Z25" s="711"/>
    </row>
    <row r="26" spans="1:26" x14ac:dyDescent="0.25">
      <c r="B26" s="290">
        <f t="shared" si="2"/>
        <v>2004</v>
      </c>
      <c r="C26" s="423">
        <f t="shared" si="1"/>
        <v>0</v>
      </c>
      <c r="D26" s="711"/>
      <c r="E26" s="711"/>
      <c r="F26" s="711"/>
      <c r="G26" s="711">
        <f>+G$14/7/2</f>
        <v>0</v>
      </c>
      <c r="H26" s="711">
        <f>+H25</f>
        <v>0</v>
      </c>
      <c r="I26" s="711">
        <f>+I25</f>
        <v>0</v>
      </c>
      <c r="J26" s="711">
        <f>+J25</f>
        <v>0</v>
      </c>
      <c r="K26" s="711">
        <f>+K25</f>
        <v>0</v>
      </c>
      <c r="L26" s="711">
        <f>+L25</f>
        <v>0</v>
      </c>
      <c r="M26" s="711">
        <f>+M$14/7</f>
        <v>0</v>
      </c>
      <c r="N26" s="599">
        <f>+N$14/7/2</f>
        <v>0</v>
      </c>
      <c r="O26" s="599"/>
      <c r="P26" s="599"/>
      <c r="Q26" s="599"/>
      <c r="R26" s="599"/>
      <c r="S26" s="362"/>
      <c r="T26" s="362"/>
      <c r="U26" s="362"/>
      <c r="V26" s="362"/>
      <c r="W26" s="362"/>
      <c r="X26" s="362"/>
      <c r="Y26" s="599"/>
      <c r="Z26" s="711"/>
    </row>
    <row r="27" spans="1:26" x14ac:dyDescent="0.25">
      <c r="B27" s="290">
        <f t="shared" si="2"/>
        <v>2005</v>
      </c>
      <c r="C27" s="423">
        <f t="shared" si="1"/>
        <v>0</v>
      </c>
      <c r="D27" s="711"/>
      <c r="E27" s="711"/>
      <c r="F27" s="711"/>
      <c r="G27" s="711"/>
      <c r="H27" s="711">
        <f>+H$14/7/2</f>
        <v>0</v>
      </c>
      <c r="I27" s="711">
        <f>+I26</f>
        <v>0</v>
      </c>
      <c r="J27" s="711">
        <f>+J26</f>
        <v>0</v>
      </c>
      <c r="K27" s="711">
        <f>+K26</f>
        <v>0</v>
      </c>
      <c r="L27" s="711">
        <f>+L26</f>
        <v>0</v>
      </c>
      <c r="M27" s="711">
        <f>+M26</f>
        <v>0</v>
      </c>
      <c r="N27" s="599">
        <f>+N$14/7</f>
        <v>0</v>
      </c>
      <c r="O27" s="599">
        <f>+O$14/7/2</f>
        <v>0</v>
      </c>
      <c r="P27" s="599"/>
      <c r="Q27" s="599"/>
      <c r="R27" s="599"/>
      <c r="S27" s="362"/>
      <c r="T27" s="362"/>
      <c r="U27" s="362"/>
      <c r="V27" s="362"/>
      <c r="W27" s="362"/>
      <c r="X27" s="362"/>
      <c r="Y27" s="599"/>
      <c r="Z27" s="711"/>
    </row>
    <row r="28" spans="1:26" x14ac:dyDescent="0.25">
      <c r="B28" s="290">
        <f t="shared" si="2"/>
        <v>2006</v>
      </c>
      <c r="C28" s="423">
        <f t="shared" si="1"/>
        <v>0</v>
      </c>
      <c r="D28" s="711"/>
      <c r="E28" s="711"/>
      <c r="F28" s="711"/>
      <c r="G28" s="711"/>
      <c r="H28" s="711"/>
      <c r="I28" s="711">
        <f>+I$14/7/2</f>
        <v>0</v>
      </c>
      <c r="J28" s="711">
        <f>+J27</f>
        <v>0</v>
      </c>
      <c r="K28" s="711">
        <f>+K27</f>
        <v>0</v>
      </c>
      <c r="L28" s="711">
        <f>+L27</f>
        <v>0</v>
      </c>
      <c r="M28" s="711">
        <f>+M27</f>
        <v>0</v>
      </c>
      <c r="N28" s="599">
        <f>+N27</f>
        <v>0</v>
      </c>
      <c r="O28" s="599">
        <f>+O$14/7</f>
        <v>0</v>
      </c>
      <c r="P28" s="599">
        <f>+P$14/7/2</f>
        <v>0</v>
      </c>
      <c r="Q28" s="599"/>
      <c r="R28" s="599"/>
      <c r="S28" s="362"/>
      <c r="T28" s="362"/>
      <c r="U28" s="362"/>
      <c r="V28" s="362"/>
      <c r="W28" s="362"/>
      <c r="X28" s="362"/>
      <c r="Y28" s="599"/>
      <c r="Z28" s="711"/>
    </row>
    <row r="29" spans="1:26" x14ac:dyDescent="0.25">
      <c r="B29" s="290">
        <f t="shared" si="2"/>
        <v>2007</v>
      </c>
      <c r="C29" s="423">
        <f t="shared" si="1"/>
        <v>0</v>
      </c>
      <c r="D29" s="711"/>
      <c r="E29" s="711"/>
      <c r="F29" s="711"/>
      <c r="G29" s="711"/>
      <c r="H29" s="711"/>
      <c r="I29" s="711"/>
      <c r="J29" s="711">
        <f>+J$14/7/2</f>
        <v>0</v>
      </c>
      <c r="K29" s="711">
        <f>+K28</f>
        <v>0</v>
      </c>
      <c r="L29" s="711">
        <f>+L28</f>
        <v>0</v>
      </c>
      <c r="M29" s="711">
        <f>+M28</f>
        <v>0</v>
      </c>
      <c r="N29" s="599">
        <f>+N28</f>
        <v>0</v>
      </c>
      <c r="O29" s="599">
        <f>+O28</f>
        <v>0</v>
      </c>
      <c r="P29" s="599">
        <f>+P$14/7</f>
        <v>0</v>
      </c>
      <c r="Q29" s="599">
        <f>+Q$14/7/2</f>
        <v>0</v>
      </c>
      <c r="R29" s="599"/>
      <c r="S29" s="362"/>
      <c r="T29" s="362"/>
      <c r="U29" s="362"/>
      <c r="V29" s="362"/>
      <c r="W29" s="362"/>
      <c r="X29" s="362"/>
      <c r="Y29" s="599"/>
      <c r="Z29" s="711"/>
    </row>
    <row r="30" spans="1:26" x14ac:dyDescent="0.25">
      <c r="B30" s="290">
        <f t="shared" si="2"/>
        <v>2008</v>
      </c>
      <c r="C30" s="423">
        <f t="shared" si="1"/>
        <v>0</v>
      </c>
      <c r="D30" s="711"/>
      <c r="E30" s="711"/>
      <c r="F30" s="711"/>
      <c r="G30" s="711"/>
      <c r="H30" s="711"/>
      <c r="I30" s="711"/>
      <c r="J30" s="711"/>
      <c r="K30" s="711">
        <f>+K$14/7/2</f>
        <v>0</v>
      </c>
      <c r="L30" s="711">
        <f>+L29</f>
        <v>0</v>
      </c>
      <c r="M30" s="711">
        <f>+M29</f>
        <v>0</v>
      </c>
      <c r="N30" s="599">
        <f>+N29</f>
        <v>0</v>
      </c>
      <c r="O30" s="599">
        <f>+O29</f>
        <v>0</v>
      </c>
      <c r="P30" s="599">
        <f>+P29</f>
        <v>0</v>
      </c>
      <c r="Q30" s="599">
        <f>+Q$14/7</f>
        <v>0</v>
      </c>
      <c r="R30" s="599">
        <f>+R$14/7/2</f>
        <v>0</v>
      </c>
      <c r="S30" s="362"/>
      <c r="T30" s="362"/>
      <c r="U30" s="362"/>
      <c r="V30" s="362"/>
      <c r="W30" s="362"/>
      <c r="X30" s="362"/>
      <c r="Y30" s="599"/>
      <c r="Z30" s="711"/>
    </row>
    <row r="31" spans="1:26" x14ac:dyDescent="0.25">
      <c r="B31" s="290">
        <f t="shared" si="2"/>
        <v>2009</v>
      </c>
      <c r="C31" s="423">
        <f t="shared" si="1"/>
        <v>0</v>
      </c>
      <c r="D31" s="711"/>
      <c r="E31" s="711"/>
      <c r="F31" s="711"/>
      <c r="G31" s="711"/>
      <c r="H31" s="711"/>
      <c r="I31" s="711"/>
      <c r="J31" s="711"/>
      <c r="K31" s="711"/>
      <c r="L31" s="711">
        <f>+L$14/7/2</f>
        <v>0</v>
      </c>
      <c r="M31" s="711">
        <f>+M30</f>
        <v>0</v>
      </c>
      <c r="N31" s="599">
        <f>+N30</f>
        <v>0</v>
      </c>
      <c r="O31" s="599">
        <f>+O30</f>
        <v>0</v>
      </c>
      <c r="P31" s="599">
        <f>+P30</f>
        <v>0</v>
      </c>
      <c r="Q31" s="599">
        <f>+Q30</f>
        <v>0</v>
      </c>
      <c r="R31" s="599">
        <f>+R$14/7</f>
        <v>0</v>
      </c>
      <c r="S31" s="362">
        <f>+S$14/7/2</f>
        <v>0</v>
      </c>
      <c r="T31" s="362"/>
      <c r="U31" s="362"/>
      <c r="V31" s="362"/>
      <c r="W31" s="362"/>
      <c r="X31" s="362"/>
      <c r="Y31" s="599"/>
      <c r="Z31" s="711"/>
    </row>
    <row r="32" spans="1:26" x14ac:dyDescent="0.25">
      <c r="A32" s="361"/>
      <c r="B32" s="290">
        <f t="shared" si="2"/>
        <v>2010</v>
      </c>
      <c r="C32" s="423">
        <f t="shared" si="1"/>
        <v>0</v>
      </c>
      <c r="D32" s="711"/>
      <c r="E32" s="711"/>
      <c r="F32" s="711"/>
      <c r="G32" s="711"/>
      <c r="H32" s="711"/>
      <c r="I32" s="711"/>
      <c r="J32" s="711"/>
      <c r="K32" s="711"/>
      <c r="L32" s="711"/>
      <c r="M32" s="711">
        <f>+M$14/7/2</f>
        <v>0</v>
      </c>
      <c r="N32" s="599">
        <f>+N31</f>
        <v>0</v>
      </c>
      <c r="O32" s="599">
        <f>+O31</f>
        <v>0</v>
      </c>
      <c r="P32" s="599">
        <f>+P31</f>
        <v>0</v>
      </c>
      <c r="Q32" s="599">
        <f>+Q31</f>
        <v>0</v>
      </c>
      <c r="R32" s="599">
        <f>+R31</f>
        <v>0</v>
      </c>
      <c r="S32" s="362">
        <f>+S$14/7</f>
        <v>0</v>
      </c>
      <c r="T32" s="362">
        <f>+T$14/7/2</f>
        <v>0</v>
      </c>
      <c r="U32" s="362"/>
      <c r="V32" s="362"/>
      <c r="W32" s="362"/>
      <c r="X32" s="362"/>
      <c r="Y32" s="599"/>
      <c r="Z32" s="711"/>
    </row>
    <row r="33" spans="1:34" x14ac:dyDescent="0.25">
      <c r="A33" s="361"/>
      <c r="B33" s="290">
        <f t="shared" si="2"/>
        <v>2011</v>
      </c>
      <c r="C33" s="423">
        <f t="shared" si="1"/>
        <v>0</v>
      </c>
      <c r="D33" s="711"/>
      <c r="E33" s="711"/>
      <c r="F33" s="711"/>
      <c r="G33" s="711"/>
      <c r="H33" s="711"/>
      <c r="I33" s="711"/>
      <c r="J33" s="711"/>
      <c r="K33" s="711"/>
      <c r="L33" s="711"/>
      <c r="M33" s="711"/>
      <c r="N33" s="599">
        <f>+N$14/7/2</f>
        <v>0</v>
      </c>
      <c r="O33" s="599">
        <f>+O32</f>
        <v>0</v>
      </c>
      <c r="P33" s="599">
        <f>+P32</f>
        <v>0</v>
      </c>
      <c r="Q33" s="599">
        <f>+Q32</f>
        <v>0</v>
      </c>
      <c r="R33" s="599">
        <f>+R32</f>
        <v>0</v>
      </c>
      <c r="S33" s="362">
        <f>+S32</f>
        <v>0</v>
      </c>
      <c r="T33" s="362">
        <f>+T$14/7</f>
        <v>0</v>
      </c>
      <c r="U33" s="362">
        <f>+U$14/7/2</f>
        <v>0</v>
      </c>
      <c r="V33" s="362"/>
      <c r="W33" s="362"/>
      <c r="X33" s="362"/>
      <c r="Y33" s="599"/>
      <c r="Z33" s="711"/>
    </row>
    <row r="34" spans="1:34" x14ac:dyDescent="0.25">
      <c r="A34" s="361"/>
      <c r="B34" s="290">
        <f t="shared" si="2"/>
        <v>2012</v>
      </c>
      <c r="C34" s="423">
        <f t="shared" si="1"/>
        <v>0</v>
      </c>
      <c r="D34" s="711"/>
      <c r="E34" s="711"/>
      <c r="F34" s="711"/>
      <c r="G34" s="711"/>
      <c r="H34" s="711"/>
      <c r="I34" s="711"/>
      <c r="J34" s="711"/>
      <c r="K34" s="711"/>
      <c r="L34" s="711"/>
      <c r="M34" s="711"/>
      <c r="N34" s="599"/>
      <c r="O34" s="599">
        <f>+O$14/7/2</f>
        <v>0</v>
      </c>
      <c r="P34" s="599">
        <f>+P33</f>
        <v>0</v>
      </c>
      <c r="Q34" s="599">
        <f>+Q33</f>
        <v>0</v>
      </c>
      <c r="R34" s="599">
        <f>+R33</f>
        <v>0</v>
      </c>
      <c r="S34" s="362">
        <f>+S33</f>
        <v>0</v>
      </c>
      <c r="T34" s="362">
        <f>+T$14/7</f>
        <v>0</v>
      </c>
      <c r="U34" s="362">
        <f>+U$14/7</f>
        <v>0</v>
      </c>
      <c r="V34" s="362">
        <f>+V$14/7/2</f>
        <v>0</v>
      </c>
      <c r="W34" s="362"/>
      <c r="X34" s="362"/>
      <c r="Y34" s="599"/>
      <c r="Z34" s="711"/>
    </row>
    <row r="35" spans="1:34" x14ac:dyDescent="0.25">
      <c r="A35" s="361"/>
      <c r="B35" s="290">
        <f t="shared" si="2"/>
        <v>2013</v>
      </c>
      <c r="C35" s="423">
        <f t="shared" si="1"/>
        <v>0</v>
      </c>
      <c r="D35" s="711"/>
      <c r="E35" s="711"/>
      <c r="F35" s="711"/>
      <c r="G35" s="711"/>
      <c r="H35" s="711"/>
      <c r="I35" s="711"/>
      <c r="J35" s="711"/>
      <c r="K35" s="711"/>
      <c r="L35" s="711"/>
      <c r="M35" s="711"/>
      <c r="N35" s="599"/>
      <c r="O35" s="599"/>
      <c r="P35" s="599">
        <f>P14/7/2</f>
        <v>0</v>
      </c>
      <c r="Q35" s="599">
        <f>Q14</f>
        <v>0</v>
      </c>
      <c r="R35" s="599">
        <f t="shared" ref="R35:U36" si="3">R34</f>
        <v>0</v>
      </c>
      <c r="S35" s="362">
        <f t="shared" si="3"/>
        <v>0</v>
      </c>
      <c r="T35" s="362">
        <f t="shared" si="3"/>
        <v>0</v>
      </c>
      <c r="U35" s="362">
        <f t="shared" si="3"/>
        <v>0</v>
      </c>
      <c r="V35" s="362">
        <f>V14/7</f>
        <v>0</v>
      </c>
      <c r="W35" s="362">
        <f>W14/7/2</f>
        <v>0</v>
      </c>
      <c r="X35" s="362"/>
      <c r="Y35" s="599"/>
      <c r="Z35" s="711"/>
    </row>
    <row r="36" spans="1:34" x14ac:dyDescent="0.25">
      <c r="A36" s="361"/>
      <c r="B36" s="290">
        <f t="shared" si="2"/>
        <v>2014</v>
      </c>
      <c r="C36" s="423">
        <f t="shared" si="1"/>
        <v>0</v>
      </c>
      <c r="D36" s="711"/>
      <c r="E36" s="711"/>
      <c r="F36" s="711"/>
      <c r="G36" s="711"/>
      <c r="H36" s="711"/>
      <c r="I36" s="711"/>
      <c r="J36" s="711"/>
      <c r="K36" s="711"/>
      <c r="L36" s="711"/>
      <c r="M36" s="711"/>
      <c r="N36" s="599"/>
      <c r="O36" s="599"/>
      <c r="P36" s="599"/>
      <c r="Q36" s="599">
        <f>Q14/7/2</f>
        <v>0</v>
      </c>
      <c r="R36" s="599">
        <f t="shared" si="3"/>
        <v>0</v>
      </c>
      <c r="S36" s="362">
        <f t="shared" si="3"/>
        <v>0</v>
      </c>
      <c r="T36" s="362">
        <f t="shared" si="3"/>
        <v>0</v>
      </c>
      <c r="U36" s="362">
        <f t="shared" si="3"/>
        <v>0</v>
      </c>
      <c r="V36" s="362">
        <f>V35</f>
        <v>0</v>
      </c>
      <c r="W36" s="362">
        <f>W14/7</f>
        <v>0</v>
      </c>
      <c r="X36" s="362">
        <f>X14/7/2</f>
        <v>0</v>
      </c>
      <c r="Y36" s="599"/>
      <c r="Z36" s="711"/>
    </row>
    <row r="37" spans="1:34" x14ac:dyDescent="0.25">
      <c r="A37" s="361"/>
      <c r="B37" s="290">
        <f t="shared" si="2"/>
        <v>2015</v>
      </c>
      <c r="C37" s="423">
        <f t="shared" si="1"/>
        <v>0</v>
      </c>
      <c r="D37" s="711"/>
      <c r="E37" s="711"/>
      <c r="F37" s="711"/>
      <c r="G37" s="711"/>
      <c r="H37" s="711"/>
      <c r="I37" s="711"/>
      <c r="J37" s="711"/>
      <c r="K37" s="711"/>
      <c r="L37" s="711"/>
      <c r="M37" s="711"/>
      <c r="N37" s="599"/>
      <c r="O37" s="599"/>
      <c r="P37" s="599"/>
      <c r="Q37" s="599"/>
      <c r="R37" s="599">
        <f>R14/7/2</f>
        <v>0</v>
      </c>
      <c r="S37" s="362">
        <f>S36</f>
        <v>0</v>
      </c>
      <c r="T37" s="362">
        <f>T36</f>
        <v>0</v>
      </c>
      <c r="U37" s="362">
        <f>U36</f>
        <v>0</v>
      </c>
      <c r="V37" s="362">
        <f>V36</f>
        <v>0</v>
      </c>
      <c r="W37" s="362">
        <f>W36</f>
        <v>0</v>
      </c>
      <c r="X37" s="362">
        <f>X14/7</f>
        <v>0</v>
      </c>
      <c r="Y37" s="599">
        <f>Y14/7/2</f>
        <v>0</v>
      </c>
      <c r="Z37" s="711"/>
    </row>
    <row r="38" spans="1:34" x14ac:dyDescent="0.25">
      <c r="A38" s="361"/>
      <c r="B38" s="290">
        <f t="shared" si="2"/>
        <v>2016</v>
      </c>
      <c r="C38" s="423">
        <f t="shared" si="1"/>
        <v>-20435.887857142858</v>
      </c>
      <c r="D38" s="711"/>
      <c r="E38" s="711"/>
      <c r="F38" s="711"/>
      <c r="G38" s="711"/>
      <c r="H38" s="711"/>
      <c r="I38" s="711"/>
      <c r="J38" s="711"/>
      <c r="K38" s="711"/>
      <c r="L38" s="711"/>
      <c r="M38" s="711"/>
      <c r="N38" s="599"/>
      <c r="O38" s="599"/>
      <c r="P38" s="599"/>
      <c r="Q38" s="599"/>
      <c r="R38" s="599"/>
      <c r="S38" s="362"/>
      <c r="T38" s="362"/>
      <c r="U38" s="362"/>
      <c r="V38" s="362"/>
      <c r="W38" s="362"/>
      <c r="X38" s="362"/>
      <c r="Y38" s="599"/>
      <c r="Z38" s="599">
        <f>$Z$14/7/2</f>
        <v>20435.887857142858</v>
      </c>
    </row>
    <row r="39" spans="1:34" x14ac:dyDescent="0.25">
      <c r="A39" s="361"/>
      <c r="B39" s="290">
        <f t="shared" si="2"/>
        <v>2017</v>
      </c>
      <c r="C39" s="423">
        <f t="shared" si="1"/>
        <v>-40871.775714285715</v>
      </c>
      <c r="D39" s="711"/>
      <c r="E39" s="711"/>
      <c r="F39" s="711"/>
      <c r="G39" s="711"/>
      <c r="H39" s="711"/>
      <c r="I39" s="711"/>
      <c r="J39" s="711"/>
      <c r="K39" s="711"/>
      <c r="L39" s="711"/>
      <c r="M39" s="711"/>
      <c r="N39" s="599"/>
      <c r="O39" s="599"/>
      <c r="P39" s="599"/>
      <c r="Q39" s="599"/>
      <c r="R39" s="599"/>
      <c r="S39" s="362"/>
      <c r="T39" s="362"/>
      <c r="U39" s="362"/>
      <c r="V39" s="362"/>
      <c r="W39" s="362"/>
      <c r="X39" s="362"/>
      <c r="Y39" s="599"/>
      <c r="Z39" s="599">
        <f>$Z$14/7</f>
        <v>40871.775714285715</v>
      </c>
    </row>
    <row r="40" spans="1:34" x14ac:dyDescent="0.25">
      <c r="A40" s="361"/>
      <c r="B40" s="290">
        <f t="shared" si="2"/>
        <v>2018</v>
      </c>
      <c r="C40" s="423">
        <f t="shared" si="1"/>
        <v>-40871.775714285715</v>
      </c>
      <c r="D40" s="711"/>
      <c r="E40" s="711"/>
      <c r="F40" s="711"/>
      <c r="G40" s="711"/>
      <c r="H40" s="711"/>
      <c r="I40" s="711"/>
      <c r="J40" s="711"/>
      <c r="K40" s="711"/>
      <c r="L40" s="711"/>
      <c r="M40" s="711"/>
      <c r="N40" s="599"/>
      <c r="O40" s="599"/>
      <c r="P40" s="599"/>
      <c r="Q40" s="599"/>
      <c r="R40" s="599"/>
      <c r="S40" s="362"/>
      <c r="T40" s="362"/>
      <c r="U40" s="362"/>
      <c r="V40" s="362"/>
      <c r="W40" s="362"/>
      <c r="X40" s="362"/>
      <c r="Y40" s="599"/>
      <c r="Z40" s="599">
        <f t="shared" ref="Z40:Z44" si="4">$Z$14/7</f>
        <v>40871.775714285715</v>
      </c>
    </row>
    <row r="41" spans="1:34" x14ac:dyDescent="0.25">
      <c r="A41" s="361"/>
      <c r="B41" s="290">
        <f t="shared" si="2"/>
        <v>2019</v>
      </c>
      <c r="C41" s="423">
        <f t="shared" si="1"/>
        <v>-40871.775714285715</v>
      </c>
      <c r="D41" s="711"/>
      <c r="E41" s="711"/>
      <c r="F41" s="711"/>
      <c r="G41" s="711"/>
      <c r="H41" s="711"/>
      <c r="I41" s="711"/>
      <c r="J41" s="711"/>
      <c r="K41" s="711"/>
      <c r="L41" s="711"/>
      <c r="M41" s="711"/>
      <c r="N41" s="599"/>
      <c r="O41" s="599"/>
      <c r="P41" s="599"/>
      <c r="Q41" s="599"/>
      <c r="R41" s="599"/>
      <c r="S41" s="362"/>
      <c r="T41" s="362"/>
      <c r="U41" s="362"/>
      <c r="V41" s="362"/>
      <c r="W41" s="362"/>
      <c r="X41" s="362"/>
      <c r="Y41" s="599"/>
      <c r="Z41" s="599">
        <f t="shared" si="4"/>
        <v>40871.775714285715</v>
      </c>
    </row>
    <row r="42" spans="1:34" x14ac:dyDescent="0.25">
      <c r="A42" s="361"/>
      <c r="B42" s="290">
        <f t="shared" si="2"/>
        <v>2020</v>
      </c>
      <c r="C42" s="423">
        <f t="shared" si="1"/>
        <v>-40871.775714285715</v>
      </c>
      <c r="D42" s="711"/>
      <c r="E42" s="711"/>
      <c r="F42" s="711"/>
      <c r="G42" s="711"/>
      <c r="H42" s="711"/>
      <c r="I42" s="711"/>
      <c r="J42" s="711"/>
      <c r="K42" s="711"/>
      <c r="L42" s="711"/>
      <c r="M42" s="711"/>
      <c r="N42" s="599"/>
      <c r="O42" s="599"/>
      <c r="P42" s="599"/>
      <c r="Q42" s="599"/>
      <c r="R42" s="599"/>
      <c r="S42" s="362"/>
      <c r="T42" s="362"/>
      <c r="U42" s="362"/>
      <c r="V42" s="362"/>
      <c r="W42" s="362"/>
      <c r="X42" s="362"/>
      <c r="Y42" s="599"/>
      <c r="Z42" s="599">
        <f t="shared" si="4"/>
        <v>40871.775714285715</v>
      </c>
    </row>
    <row r="43" spans="1:34" x14ac:dyDescent="0.25">
      <c r="A43" s="361"/>
      <c r="B43" s="290">
        <f t="shared" si="2"/>
        <v>2021</v>
      </c>
      <c r="C43" s="423">
        <f t="shared" si="1"/>
        <v>-40871.775714285715</v>
      </c>
      <c r="D43" s="711"/>
      <c r="E43" s="711"/>
      <c r="F43" s="711"/>
      <c r="G43" s="711"/>
      <c r="H43" s="711"/>
      <c r="I43" s="711"/>
      <c r="J43" s="711"/>
      <c r="K43" s="711"/>
      <c r="L43" s="711"/>
      <c r="M43" s="711"/>
      <c r="N43" s="599"/>
      <c r="O43" s="599"/>
      <c r="P43" s="599"/>
      <c r="Q43" s="599"/>
      <c r="R43" s="599"/>
      <c r="S43" s="362"/>
      <c r="T43" s="362"/>
      <c r="U43" s="362"/>
      <c r="V43" s="362"/>
      <c r="W43" s="362"/>
      <c r="X43" s="362"/>
      <c r="Y43" s="599"/>
      <c r="Z43" s="599">
        <f t="shared" si="4"/>
        <v>40871.775714285715</v>
      </c>
    </row>
    <row r="44" spans="1:34" x14ac:dyDescent="0.25">
      <c r="A44" s="361"/>
      <c r="B44" s="290">
        <f t="shared" si="2"/>
        <v>2022</v>
      </c>
      <c r="C44" s="423">
        <f t="shared" si="1"/>
        <v>-40871.775714285715</v>
      </c>
      <c r="D44" s="711"/>
      <c r="E44" s="711"/>
      <c r="F44" s="711"/>
      <c r="G44" s="711"/>
      <c r="H44" s="711"/>
      <c r="I44" s="711"/>
      <c r="J44" s="711"/>
      <c r="K44" s="711"/>
      <c r="L44" s="711"/>
      <c r="M44" s="711"/>
      <c r="N44" s="599"/>
      <c r="O44" s="599"/>
      <c r="P44" s="599"/>
      <c r="Q44" s="599"/>
      <c r="R44" s="599"/>
      <c r="S44" s="362"/>
      <c r="T44" s="362"/>
      <c r="U44" s="362"/>
      <c r="V44" s="362"/>
      <c r="W44" s="362"/>
      <c r="X44" s="362"/>
      <c r="Y44" s="599"/>
      <c r="Z44" s="599">
        <f t="shared" si="4"/>
        <v>40871.775714285715</v>
      </c>
    </row>
    <row r="45" spans="1:34" x14ac:dyDescent="0.25">
      <c r="A45" s="361"/>
      <c r="B45" s="290">
        <f t="shared" si="2"/>
        <v>2023</v>
      </c>
      <c r="C45" s="423">
        <f t="shared" si="1"/>
        <v>-20435.887857142858</v>
      </c>
      <c r="D45" s="711"/>
      <c r="E45" s="711"/>
      <c r="F45" s="711"/>
      <c r="G45" s="711"/>
      <c r="H45" s="711"/>
      <c r="I45" s="711"/>
      <c r="J45" s="711"/>
      <c r="K45" s="711"/>
      <c r="L45" s="711"/>
      <c r="M45" s="711"/>
      <c r="N45" s="599"/>
      <c r="O45" s="599"/>
      <c r="P45" s="599"/>
      <c r="Q45" s="599"/>
      <c r="R45" s="599"/>
      <c r="S45" s="362"/>
      <c r="T45" s="362"/>
      <c r="U45" s="362"/>
      <c r="V45" s="362"/>
      <c r="W45" s="362"/>
      <c r="X45" s="362"/>
      <c r="Y45" s="599"/>
      <c r="Z45" s="599">
        <f>$Z$14/7/2</f>
        <v>20435.887857142858</v>
      </c>
    </row>
    <row r="46" spans="1:34" x14ac:dyDescent="0.25">
      <c r="A46" s="361"/>
      <c r="B46" s="290">
        <f t="shared" si="2"/>
        <v>2024</v>
      </c>
      <c r="C46" s="423">
        <f t="shared" si="1"/>
        <v>0</v>
      </c>
      <c r="D46" s="711"/>
      <c r="E46" s="711"/>
      <c r="F46" s="711"/>
      <c r="G46" s="711"/>
      <c r="H46" s="711"/>
      <c r="I46" s="711"/>
      <c r="J46" s="711"/>
      <c r="K46" s="711"/>
      <c r="L46" s="711"/>
      <c r="M46" s="711"/>
      <c r="N46" s="599"/>
      <c r="O46" s="599"/>
      <c r="P46" s="599"/>
      <c r="Q46" s="599"/>
      <c r="R46" s="599"/>
      <c r="S46" s="362"/>
      <c r="T46" s="362"/>
      <c r="U46" s="362"/>
      <c r="V46" s="362"/>
      <c r="W46" s="362"/>
      <c r="X46" s="362"/>
      <c r="Y46" s="599"/>
      <c r="Z46" s="599"/>
    </row>
    <row r="47" spans="1:34" x14ac:dyDescent="0.25">
      <c r="A47" s="361"/>
      <c r="B47" s="475"/>
      <c r="C47" s="511"/>
      <c r="D47" s="712"/>
      <c r="E47" s="712"/>
      <c r="F47" s="712"/>
      <c r="G47" s="712"/>
      <c r="H47" s="712"/>
      <c r="I47" s="712"/>
      <c r="J47" s="712"/>
      <c r="K47" s="712"/>
      <c r="L47" s="712"/>
      <c r="M47" s="712"/>
      <c r="N47" s="713"/>
      <c r="O47" s="713"/>
      <c r="P47" s="713"/>
      <c r="Q47" s="713"/>
      <c r="R47" s="713"/>
      <c r="S47" s="713"/>
      <c r="T47" s="713"/>
      <c r="U47" s="713"/>
      <c r="V47" s="714"/>
      <c r="W47" s="714"/>
      <c r="X47" s="714"/>
      <c r="Y47" s="713"/>
      <c r="Z47" s="713"/>
    </row>
    <row r="48" spans="1:34" x14ac:dyDescent="0.25">
      <c r="A48" s="361" t="s">
        <v>62</v>
      </c>
      <c r="B48" s="675">
        <f>SUM(D48:AH48)</f>
        <v>-286102.43000000005</v>
      </c>
      <c r="C48" s="677">
        <f>SUM(C18:C47)</f>
        <v>-286102.43000000005</v>
      </c>
      <c r="D48" s="675">
        <f t="shared" ref="D48:M48" si="5">-SUM(D16:D47)+D14</f>
        <v>0</v>
      </c>
      <c r="E48" s="675">
        <f t="shared" si="5"/>
        <v>0</v>
      </c>
      <c r="F48" s="675">
        <f t="shared" si="5"/>
        <v>0</v>
      </c>
      <c r="G48" s="675">
        <f t="shared" si="5"/>
        <v>0</v>
      </c>
      <c r="H48" s="675">
        <f t="shared" si="5"/>
        <v>0</v>
      </c>
      <c r="I48" s="675">
        <f t="shared" si="5"/>
        <v>0</v>
      </c>
      <c r="J48" s="675">
        <f t="shared" si="5"/>
        <v>0</v>
      </c>
      <c r="K48" s="675">
        <f t="shared" si="5"/>
        <v>0</v>
      </c>
      <c r="L48" s="675">
        <f t="shared" si="5"/>
        <v>0</v>
      </c>
      <c r="M48" s="675">
        <f t="shared" si="5"/>
        <v>0</v>
      </c>
      <c r="N48" s="719">
        <f>-SUM(N18:N47)+N16</f>
        <v>0</v>
      </c>
      <c r="O48" s="719">
        <f t="shared" ref="O48:AH48" si="6">-SUM(O18:O47)+O16</f>
        <v>0</v>
      </c>
      <c r="P48" s="719">
        <f t="shared" si="6"/>
        <v>0</v>
      </c>
      <c r="Q48" s="719">
        <f t="shared" si="6"/>
        <v>0</v>
      </c>
      <c r="R48" s="719">
        <f t="shared" si="6"/>
        <v>0</v>
      </c>
      <c r="S48" s="719">
        <f t="shared" si="6"/>
        <v>0</v>
      </c>
      <c r="T48" s="719">
        <f t="shared" si="6"/>
        <v>0</v>
      </c>
      <c r="U48" s="719">
        <f t="shared" si="6"/>
        <v>0</v>
      </c>
      <c r="V48" s="719">
        <f t="shared" si="6"/>
        <v>0</v>
      </c>
      <c r="W48" s="719">
        <f t="shared" si="6"/>
        <v>0</v>
      </c>
      <c r="X48" s="719">
        <f t="shared" si="6"/>
        <v>0</v>
      </c>
      <c r="Y48" s="719">
        <f t="shared" si="6"/>
        <v>0</v>
      </c>
      <c r="Z48" s="719">
        <f t="shared" si="6"/>
        <v>-286102.43000000005</v>
      </c>
      <c r="AA48" s="719">
        <f t="shared" si="6"/>
        <v>0</v>
      </c>
      <c r="AB48" s="719">
        <f t="shared" si="6"/>
        <v>0</v>
      </c>
      <c r="AC48" s="719">
        <f t="shared" si="6"/>
        <v>0</v>
      </c>
      <c r="AD48" s="719">
        <f t="shared" si="6"/>
        <v>0</v>
      </c>
      <c r="AE48" s="719">
        <f t="shared" si="6"/>
        <v>0</v>
      </c>
      <c r="AF48" s="719">
        <f t="shared" si="6"/>
        <v>0</v>
      </c>
      <c r="AG48" s="719">
        <f t="shared" si="6"/>
        <v>0</v>
      </c>
      <c r="AH48" s="719">
        <f t="shared" si="6"/>
        <v>0</v>
      </c>
    </row>
    <row r="49" spans="1:26" x14ac:dyDescent="0.25">
      <c r="A49" s="361"/>
      <c r="B49" s="714"/>
      <c r="C49" s="716"/>
      <c r="D49" s="711"/>
      <c r="E49" s="711"/>
      <c r="F49" s="711"/>
      <c r="G49" s="711"/>
      <c r="H49" s="711"/>
      <c r="I49" s="711"/>
      <c r="J49" s="711"/>
      <c r="K49" s="711"/>
      <c r="L49" s="711"/>
      <c r="M49" s="711"/>
      <c r="N49" s="713"/>
      <c r="O49" s="713"/>
      <c r="P49" s="713"/>
      <c r="Q49" s="713"/>
      <c r="R49" s="713"/>
      <c r="S49" s="713"/>
      <c r="T49" s="713"/>
      <c r="U49" s="713"/>
      <c r="V49" s="713"/>
      <c r="W49" s="713"/>
      <c r="X49" s="713"/>
      <c r="Y49" s="713"/>
      <c r="Z49" s="713"/>
    </row>
    <row r="50" spans="1:26" x14ac:dyDescent="0.25">
      <c r="A50" s="387" t="s">
        <v>63</v>
      </c>
      <c r="B50" s="290"/>
      <c r="C50" s="611">
        <f>+C14+C48</f>
        <v>0</v>
      </c>
      <c r="D50" s="711"/>
      <c r="E50" s="711"/>
      <c r="F50" s="711"/>
      <c r="G50" s="711"/>
      <c r="H50" s="711"/>
      <c r="I50" s="711"/>
      <c r="J50" s="711"/>
      <c r="K50" s="711"/>
      <c r="L50" s="711"/>
      <c r="M50" s="711"/>
      <c r="N50" s="713"/>
      <c r="O50" s="713"/>
      <c r="P50" s="713"/>
      <c r="Q50" s="713"/>
      <c r="R50" s="713"/>
      <c r="S50" s="713"/>
      <c r="T50" s="713"/>
      <c r="U50" s="713"/>
      <c r="V50" s="713"/>
      <c r="W50" s="713"/>
      <c r="X50" s="713"/>
      <c r="Y50" s="713"/>
      <c r="Z50" s="713"/>
    </row>
    <row r="51" spans="1:26" x14ac:dyDescent="0.25">
      <c r="A51" s="290"/>
      <c r="B51" s="290"/>
      <c r="C51" s="290"/>
      <c r="D51" s="711"/>
      <c r="E51" s="711"/>
      <c r="F51" s="711"/>
      <c r="G51" s="711"/>
      <c r="H51" s="711"/>
      <c r="I51" s="711"/>
      <c r="J51" s="711"/>
      <c r="K51" s="711"/>
      <c r="L51" s="711"/>
      <c r="M51" s="711"/>
      <c r="N51" s="713"/>
      <c r="O51" s="713"/>
      <c r="P51" s="713"/>
      <c r="Q51" s="713"/>
      <c r="R51" s="713"/>
      <c r="S51" s="713"/>
      <c r="T51" s="713"/>
      <c r="U51" s="713"/>
      <c r="V51" s="713"/>
      <c r="W51" s="713"/>
      <c r="X51" s="713"/>
      <c r="Y51" s="713"/>
      <c r="Z51" s="713"/>
    </row>
    <row r="52" spans="1:26" x14ac:dyDescent="0.25">
      <c r="A52" s="290"/>
      <c r="B52" s="612"/>
      <c r="C52" s="290"/>
      <c r="D52" s="711"/>
      <c r="E52" s="711"/>
      <c r="F52" s="711"/>
      <c r="G52" s="711"/>
      <c r="H52" s="711"/>
      <c r="I52" s="711"/>
      <c r="J52" s="711"/>
      <c r="K52" s="711"/>
      <c r="L52" s="711"/>
      <c r="M52" s="711"/>
      <c r="N52" s="713"/>
      <c r="O52" s="713"/>
      <c r="P52" s="713"/>
      <c r="Q52" s="713"/>
      <c r="R52" s="713"/>
      <c r="S52" s="713"/>
      <c r="T52" s="713"/>
      <c r="U52" s="713"/>
      <c r="V52" s="713"/>
      <c r="W52" s="713"/>
      <c r="X52" s="713"/>
      <c r="Y52" s="713"/>
      <c r="Z52" s="713"/>
    </row>
    <row r="53" spans="1:26" x14ac:dyDescent="0.25">
      <c r="A53" s="290"/>
      <c r="B53" s="290"/>
      <c r="C53" s="290"/>
      <c r="E53" s="711"/>
      <c r="F53" s="717"/>
      <c r="G53" s="717"/>
      <c r="H53" s="717"/>
      <c r="I53" s="717"/>
      <c r="J53" s="717"/>
      <c r="K53" s="717"/>
      <c r="L53" s="717"/>
      <c r="M53" s="717"/>
      <c r="N53" s="713">
        <f>SUM(E32:E53)</f>
        <v>0</v>
      </c>
      <c r="O53" s="718"/>
      <c r="P53" s="718"/>
      <c r="Q53" s="718"/>
      <c r="R53" s="718"/>
      <c r="S53" s="718"/>
    </row>
    <row r="54" spans="1:26" x14ac:dyDescent="0.25">
      <c r="B54" s="290"/>
      <c r="C54" s="290"/>
      <c r="E54" s="717"/>
      <c r="F54" s="717"/>
      <c r="G54" s="717"/>
      <c r="H54" s="717"/>
      <c r="I54" s="717"/>
      <c r="J54" s="717"/>
      <c r="K54" s="717"/>
      <c r="L54" s="717"/>
      <c r="M54" s="717"/>
      <c r="N54" s="717"/>
      <c r="O54" s="717"/>
      <c r="P54" s="717"/>
      <c r="Q54" s="717"/>
      <c r="R54" s="717"/>
      <c r="S54" s="717"/>
    </row>
    <row r="55" spans="1:26" x14ac:dyDescent="0.25">
      <c r="E55" s="717"/>
      <c r="F55" s="717"/>
      <c r="G55" s="717"/>
      <c r="H55" s="717"/>
      <c r="I55" s="717"/>
      <c r="J55" s="717"/>
      <c r="K55" s="717"/>
      <c r="L55" s="717"/>
      <c r="M55" s="717"/>
      <c r="N55" s="717"/>
      <c r="O55" s="717"/>
      <c r="P55" s="717"/>
      <c r="Q55" s="717"/>
      <c r="R55" s="717"/>
      <c r="S55" s="717"/>
    </row>
    <row r="56" spans="1:26" x14ac:dyDescent="0.25">
      <c r="E56" s="717"/>
      <c r="F56" s="717"/>
      <c r="G56" s="717"/>
      <c r="H56" s="717"/>
      <c r="I56" s="717"/>
      <c r="J56" s="717"/>
      <c r="K56" s="717"/>
      <c r="L56" s="717"/>
      <c r="M56" s="717"/>
      <c r="N56" s="717"/>
      <c r="O56" s="717"/>
      <c r="P56" s="717"/>
      <c r="Q56" s="717"/>
      <c r="R56" s="717"/>
      <c r="S56" s="717"/>
    </row>
    <row r="57" spans="1:26" x14ac:dyDescent="0.25">
      <c r="E57" s="717"/>
      <c r="F57" s="717"/>
      <c r="G57" s="717"/>
      <c r="H57" s="717"/>
      <c r="I57" s="717"/>
      <c r="J57" s="717"/>
      <c r="K57" s="717"/>
      <c r="L57" s="717"/>
      <c r="M57" s="717"/>
      <c r="N57" s="717"/>
      <c r="O57" s="717"/>
      <c r="P57" s="717"/>
      <c r="Q57" s="717"/>
      <c r="R57" s="717"/>
      <c r="S57" s="717"/>
    </row>
    <row r="58" spans="1:26" x14ac:dyDescent="0.25">
      <c r="E58" s="717"/>
      <c r="F58" s="717"/>
      <c r="G58" s="717"/>
      <c r="H58" s="717"/>
      <c r="I58" s="717"/>
      <c r="J58" s="717"/>
      <c r="K58" s="717"/>
      <c r="L58" s="717"/>
      <c r="M58" s="717"/>
      <c r="N58" s="717"/>
      <c r="O58" s="717"/>
      <c r="P58" s="717"/>
      <c r="Q58" s="717"/>
      <c r="R58" s="717"/>
      <c r="S58" s="717"/>
    </row>
    <row r="59" spans="1:26" x14ac:dyDescent="0.25">
      <c r="E59" s="717"/>
      <c r="F59" s="717"/>
      <c r="G59" s="717"/>
      <c r="H59" s="717"/>
      <c r="I59" s="717"/>
      <c r="J59" s="717"/>
      <c r="K59" s="717"/>
      <c r="L59" s="717"/>
      <c r="M59" s="717"/>
      <c r="N59" s="717"/>
      <c r="O59" s="717"/>
      <c r="P59" s="717"/>
      <c r="Q59" s="717"/>
      <c r="R59" s="717"/>
      <c r="S59" s="717"/>
    </row>
    <row r="60" spans="1:26" x14ac:dyDescent="0.25">
      <c r="E60" s="717"/>
      <c r="F60" s="717"/>
      <c r="G60" s="717"/>
      <c r="H60" s="717"/>
      <c r="I60" s="717"/>
      <c r="J60" s="717"/>
      <c r="K60" s="717"/>
      <c r="L60" s="717"/>
      <c r="M60" s="717"/>
      <c r="N60" s="717"/>
      <c r="O60" s="717"/>
      <c r="P60" s="717"/>
      <c r="Q60" s="717"/>
      <c r="R60" s="717"/>
      <c r="S60" s="717"/>
    </row>
    <row r="61" spans="1:26" x14ac:dyDescent="0.25">
      <c r="E61" s="717"/>
      <c r="F61" s="717"/>
      <c r="G61" s="717"/>
      <c r="H61" s="717"/>
      <c r="I61" s="717"/>
      <c r="J61" s="717"/>
      <c r="K61" s="717"/>
      <c r="L61" s="717"/>
      <c r="M61" s="717"/>
      <c r="N61" s="717"/>
      <c r="O61" s="717"/>
      <c r="P61" s="717"/>
      <c r="Q61" s="717"/>
      <c r="R61" s="717"/>
      <c r="S61" s="717"/>
    </row>
    <row r="62" spans="1:26" x14ac:dyDescent="0.25">
      <c r="E62" s="717"/>
      <c r="F62" s="717"/>
      <c r="G62" s="717"/>
      <c r="H62" s="717"/>
      <c r="I62" s="717"/>
      <c r="J62" s="717"/>
      <c r="K62" s="717"/>
      <c r="L62" s="717"/>
      <c r="M62" s="717"/>
      <c r="N62" s="717"/>
      <c r="O62" s="717"/>
      <c r="P62" s="717"/>
      <c r="Q62" s="717"/>
      <c r="R62" s="717"/>
      <c r="S62" s="717"/>
    </row>
    <row r="63" spans="1:26" x14ac:dyDescent="0.25">
      <c r="E63" s="717"/>
      <c r="F63" s="717"/>
      <c r="G63" s="717"/>
      <c r="H63" s="717"/>
      <c r="I63" s="717"/>
      <c r="J63" s="717"/>
      <c r="K63" s="717"/>
      <c r="L63" s="717"/>
      <c r="M63" s="717"/>
      <c r="N63" s="717"/>
      <c r="O63" s="717"/>
      <c r="P63" s="717"/>
      <c r="Q63" s="717"/>
      <c r="R63" s="717"/>
      <c r="S63" s="717"/>
    </row>
    <row r="64" spans="1:26" x14ac:dyDescent="0.25">
      <c r="E64" s="717"/>
      <c r="F64" s="717"/>
      <c r="G64" s="717"/>
      <c r="H64" s="717"/>
      <c r="I64" s="717"/>
      <c r="J64" s="717"/>
      <c r="K64" s="717"/>
      <c r="L64" s="717"/>
      <c r="M64" s="717"/>
      <c r="N64" s="717"/>
      <c r="O64" s="717"/>
      <c r="P64" s="717"/>
      <c r="Q64" s="717"/>
      <c r="R64" s="717"/>
      <c r="S64" s="717"/>
    </row>
  </sheetData>
  <pageMargins left="0.7" right="0.7" top="0.75" bottom="0.75" header="0.3" footer="0.3"/>
  <pageSetup scale="68" orientation="landscape" horizontalDpi="4294967294" verticalDpi="4294967294" r:id="rId1"/>
  <headerFooter>
    <oddFooter>&amp;Z&amp;F&amp;RPage &amp;P</oddFooter>
  </headerFooter>
</worksheet>
</file>

<file path=xl/worksheets/sheet1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400-000000000000}">
  <sheetPr codeName="Sheet176">
    <tabColor theme="6" tint="-0.249977111117893"/>
    <pageSetUpPr fitToPage="1"/>
  </sheetPr>
  <dimension ref="A1:AH58"/>
  <sheetViews>
    <sheetView workbookViewId="0"/>
  </sheetViews>
  <sheetFormatPr defaultColWidth="8.85546875" defaultRowHeight="15" x14ac:dyDescent="0.25"/>
  <cols>
    <col min="1" max="1" width="20.85546875" customWidth="1"/>
    <col min="2" max="2" width="8.7109375" customWidth="1"/>
    <col min="3" max="3" width="12.85546875" customWidth="1"/>
    <col min="4" max="12" width="7.42578125" hidden="1" customWidth="1"/>
    <col min="13" max="13" width="7.5703125" hidden="1" customWidth="1"/>
    <col min="14" max="25" width="10.42578125" customWidth="1"/>
    <col min="26" max="26" width="9.7109375" bestFit="1" customWidth="1"/>
  </cols>
  <sheetData>
    <row r="1" spans="1:34" x14ac:dyDescent="0.25">
      <c r="A1" s="11" t="s">
        <v>10</v>
      </c>
      <c r="O1" t="s">
        <v>647</v>
      </c>
    </row>
    <row r="2" spans="1:34" x14ac:dyDescent="0.25">
      <c r="A2" s="9" t="s">
        <v>438</v>
      </c>
    </row>
    <row r="3" spans="1:34" x14ac:dyDescent="0.25">
      <c r="A3" s="9" t="s">
        <v>1080</v>
      </c>
    </row>
    <row r="4" spans="1:34" x14ac:dyDescent="0.25">
      <c r="R4" s="40" t="s">
        <v>4</v>
      </c>
      <c r="S4" s="41"/>
      <c r="T4" s="40" t="s">
        <v>8</v>
      </c>
    </row>
    <row r="5" spans="1:34" x14ac:dyDescent="0.25">
      <c r="A5" s="10" t="s">
        <v>9</v>
      </c>
      <c r="B5" s="12" t="s">
        <v>64</v>
      </c>
      <c r="C5" s="12" t="s">
        <v>12</v>
      </c>
      <c r="R5" s="42" t="s">
        <v>2</v>
      </c>
      <c r="S5" s="42" t="s">
        <v>60</v>
      </c>
      <c r="T5" s="42" t="s">
        <v>7</v>
      </c>
    </row>
    <row r="6" spans="1:34" x14ac:dyDescent="0.25">
      <c r="B6" s="3"/>
      <c r="R6" s="3"/>
    </row>
    <row r="7" spans="1:34" x14ac:dyDescent="0.25">
      <c r="A7" s="213" t="s">
        <v>1079</v>
      </c>
      <c r="B7" s="212">
        <v>860</v>
      </c>
      <c r="C7" s="214"/>
      <c r="D7" s="293"/>
      <c r="E7" s="293"/>
      <c r="F7" s="293"/>
      <c r="G7" s="293"/>
      <c r="H7" s="293"/>
      <c r="I7" s="293"/>
      <c r="J7" s="293"/>
      <c r="K7" s="293"/>
      <c r="L7" s="293"/>
      <c r="M7" s="293"/>
      <c r="N7" s="293"/>
      <c r="O7" s="294"/>
      <c r="P7" s="6"/>
      <c r="Q7" s="6"/>
      <c r="R7" s="13">
        <f>+C14</f>
        <v>0</v>
      </c>
      <c r="S7" s="13">
        <f>+-C42</f>
        <v>0</v>
      </c>
      <c r="T7" s="13">
        <f>+R7-S7</f>
        <v>0</v>
      </c>
    </row>
    <row r="8" spans="1:34" x14ac:dyDescent="0.25">
      <c r="A8" s="213"/>
      <c r="B8" s="3"/>
      <c r="D8" s="293"/>
      <c r="E8" s="293"/>
      <c r="F8" s="293"/>
      <c r="G8" s="293"/>
      <c r="H8" s="293"/>
      <c r="I8" s="293"/>
      <c r="J8" s="293"/>
      <c r="K8" s="293"/>
      <c r="L8" s="293"/>
      <c r="M8" s="293"/>
      <c r="N8" s="293"/>
      <c r="O8" s="294"/>
      <c r="P8" s="6"/>
      <c r="Q8" s="6"/>
    </row>
    <row r="9" spans="1:34" x14ac:dyDescent="0.25">
      <c r="A9" s="2"/>
      <c r="B9" s="3"/>
      <c r="D9" s="293"/>
      <c r="E9" s="293"/>
      <c r="F9" s="293"/>
      <c r="G9" s="293"/>
      <c r="H9" s="293"/>
      <c r="I9" s="293"/>
      <c r="J9" s="293"/>
      <c r="K9" s="293"/>
      <c r="L9" s="293"/>
      <c r="M9" s="293"/>
      <c r="N9" s="293"/>
      <c r="O9" s="294"/>
      <c r="P9" s="6"/>
      <c r="Q9" s="6"/>
    </row>
    <row r="10" spans="1:34" x14ac:dyDescent="0.25">
      <c r="B10" s="3"/>
    </row>
    <row r="11" spans="1:34" x14ac:dyDescent="0.25">
      <c r="A11" s="2" t="s">
        <v>66</v>
      </c>
      <c r="B11" s="212"/>
      <c r="C11" s="214"/>
    </row>
    <row r="12" spans="1:34" x14ac:dyDescent="0.25">
      <c r="B12" s="28"/>
      <c r="C12" s="2"/>
    </row>
    <row r="13" spans="1:34" x14ac:dyDescent="0.25">
      <c r="A13" s="9" t="s">
        <v>5</v>
      </c>
      <c r="C13" s="31" t="s">
        <v>3</v>
      </c>
      <c r="D13" s="32">
        <v>1994</v>
      </c>
      <c r="E13" s="32">
        <v>1995</v>
      </c>
      <c r="F13" s="32">
        <v>1996</v>
      </c>
      <c r="G13" s="32">
        <v>1997</v>
      </c>
      <c r="H13" s="32">
        <v>1998</v>
      </c>
      <c r="I13" s="32">
        <v>1999</v>
      </c>
      <c r="J13" s="32">
        <v>2000</v>
      </c>
      <c r="K13" s="32">
        <v>2001</v>
      </c>
      <c r="L13" s="32">
        <v>2002</v>
      </c>
      <c r="M13" s="32">
        <v>2003</v>
      </c>
      <c r="N13" s="32">
        <v>2004</v>
      </c>
      <c r="O13" s="32">
        <f>N13+1</f>
        <v>2005</v>
      </c>
      <c r="P13" s="32">
        <f t="shared" ref="P13:AH13" si="0">O13+1</f>
        <v>2006</v>
      </c>
      <c r="Q13" s="32">
        <f t="shared" si="0"/>
        <v>2007</v>
      </c>
      <c r="R13" s="32">
        <f t="shared" si="0"/>
        <v>2008</v>
      </c>
      <c r="S13" s="32">
        <f t="shared" si="0"/>
        <v>2009</v>
      </c>
      <c r="T13" s="32">
        <f t="shared" si="0"/>
        <v>2010</v>
      </c>
      <c r="U13" s="32">
        <f t="shared" si="0"/>
        <v>2011</v>
      </c>
      <c r="V13" s="32">
        <f t="shared" si="0"/>
        <v>2012</v>
      </c>
      <c r="W13" s="32">
        <f t="shared" si="0"/>
        <v>2013</v>
      </c>
      <c r="X13" s="32">
        <f t="shared" si="0"/>
        <v>2014</v>
      </c>
      <c r="Y13" s="32">
        <f t="shared" si="0"/>
        <v>2015</v>
      </c>
      <c r="Z13" s="32">
        <f t="shared" si="0"/>
        <v>2016</v>
      </c>
      <c r="AA13" s="32">
        <f t="shared" si="0"/>
        <v>2017</v>
      </c>
      <c r="AB13" s="32">
        <f t="shared" si="0"/>
        <v>2018</v>
      </c>
      <c r="AC13" s="32">
        <f t="shared" si="0"/>
        <v>2019</v>
      </c>
      <c r="AD13" s="32">
        <f t="shared" si="0"/>
        <v>2020</v>
      </c>
      <c r="AE13" s="32">
        <f t="shared" si="0"/>
        <v>2021</v>
      </c>
      <c r="AF13" s="32">
        <f t="shared" si="0"/>
        <v>2022</v>
      </c>
      <c r="AG13" s="32">
        <f t="shared" si="0"/>
        <v>2023</v>
      </c>
      <c r="AH13" s="32">
        <f t="shared" si="0"/>
        <v>2024</v>
      </c>
    </row>
    <row r="14" spans="1:34" x14ac:dyDescent="0.25">
      <c r="A14" s="9" t="s">
        <v>73</v>
      </c>
      <c r="C14" s="295">
        <f>SUM(D14:Z14)</f>
        <v>0</v>
      </c>
      <c r="D14" s="233">
        <v>0</v>
      </c>
      <c r="E14" s="233">
        <v>0</v>
      </c>
      <c r="F14" s="233">
        <v>0</v>
      </c>
      <c r="G14" s="233">
        <v>0</v>
      </c>
      <c r="H14" s="233">
        <v>0</v>
      </c>
      <c r="I14" s="233">
        <v>0</v>
      </c>
      <c r="J14" s="233">
        <v>0</v>
      </c>
      <c r="K14" s="233">
        <v>0</v>
      </c>
      <c r="L14" s="233">
        <v>0</v>
      </c>
      <c r="M14" s="233">
        <v>0</v>
      </c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7"/>
      <c r="Z14" s="7"/>
    </row>
    <row r="15" spans="1:34" x14ac:dyDescent="0.25">
      <c r="A15" s="34"/>
      <c r="B15" s="2"/>
      <c r="C15" s="2"/>
      <c r="S15" s="233"/>
      <c r="T15" s="233"/>
      <c r="U15" s="233"/>
      <c r="V15" s="233"/>
      <c r="W15" s="233"/>
      <c r="X15" s="233"/>
    </row>
    <row r="16" spans="1:34" x14ac:dyDescent="0.25">
      <c r="A16" s="9" t="s">
        <v>6</v>
      </c>
      <c r="B16" s="3">
        <v>1994</v>
      </c>
      <c r="C16" s="13">
        <f>-SUM(D16:Y16)</f>
        <v>0</v>
      </c>
      <c r="D16" s="297">
        <f>+D$14/7/2</f>
        <v>0</v>
      </c>
      <c r="E16" s="297"/>
      <c r="F16" s="297"/>
      <c r="G16" s="297"/>
      <c r="H16" s="297"/>
      <c r="I16" s="297"/>
      <c r="J16" s="297"/>
      <c r="K16" s="297"/>
      <c r="L16" s="297"/>
      <c r="M16" s="297"/>
      <c r="N16" s="297"/>
      <c r="O16" s="297"/>
      <c r="P16" s="297"/>
      <c r="Q16" s="297"/>
      <c r="R16" s="297"/>
      <c r="S16" s="233"/>
      <c r="T16" s="233"/>
      <c r="U16" s="233"/>
      <c r="V16" s="233"/>
      <c r="W16" s="233"/>
      <c r="X16" s="233"/>
      <c r="Y16" s="297"/>
      <c r="Z16" s="297"/>
    </row>
    <row r="17" spans="1:26" x14ac:dyDescent="0.25">
      <c r="B17" s="3">
        <v>1995</v>
      </c>
      <c r="C17" s="13">
        <f t="shared" ref="C17:C39" si="1">-SUM(D17:Y17)</f>
        <v>0</v>
      </c>
      <c r="D17" s="297">
        <f>+D$14/7</f>
        <v>0</v>
      </c>
      <c r="E17" s="297">
        <f>+E$14/7/2</f>
        <v>0</v>
      </c>
      <c r="F17" s="297"/>
      <c r="G17" s="297"/>
      <c r="H17" s="297"/>
      <c r="I17" s="297"/>
      <c r="J17" s="297"/>
      <c r="K17" s="297"/>
      <c r="L17" s="297"/>
      <c r="M17" s="297"/>
      <c r="N17" s="297"/>
      <c r="O17" s="297"/>
      <c r="P17" s="297"/>
      <c r="Q17" s="297"/>
      <c r="R17" s="297"/>
      <c r="S17" s="233"/>
      <c r="T17" s="233"/>
      <c r="U17" s="233"/>
      <c r="V17" s="233"/>
      <c r="W17" s="233"/>
      <c r="X17" s="233"/>
      <c r="Y17" s="297"/>
      <c r="Z17" s="297"/>
    </row>
    <row r="18" spans="1:26" x14ac:dyDescent="0.25">
      <c r="B18" s="3">
        <v>1996</v>
      </c>
      <c r="C18" s="13">
        <f t="shared" si="1"/>
        <v>0</v>
      </c>
      <c r="D18" s="297">
        <f>+D17</f>
        <v>0</v>
      </c>
      <c r="E18" s="297">
        <f>+E$14/7</f>
        <v>0</v>
      </c>
      <c r="F18" s="297">
        <f>+F$14/7/2</f>
        <v>0</v>
      </c>
      <c r="G18" s="297"/>
      <c r="H18" s="297"/>
      <c r="I18" s="297"/>
      <c r="J18" s="297"/>
      <c r="K18" s="297"/>
      <c r="L18" s="297"/>
      <c r="M18" s="297"/>
      <c r="N18" s="297"/>
      <c r="O18" s="297"/>
      <c r="P18" s="297"/>
      <c r="Q18" s="297"/>
      <c r="R18" s="297"/>
      <c r="S18" s="233"/>
      <c r="T18" s="233"/>
      <c r="U18" s="233"/>
      <c r="V18" s="233"/>
      <c r="W18" s="233"/>
      <c r="X18" s="233"/>
      <c r="Y18" s="297"/>
      <c r="Z18" s="297"/>
    </row>
    <row r="19" spans="1:26" x14ac:dyDescent="0.25">
      <c r="B19" s="3">
        <v>1997</v>
      </c>
      <c r="C19" s="13">
        <f t="shared" si="1"/>
        <v>0</v>
      </c>
      <c r="D19" s="297">
        <f>+D18</f>
        <v>0</v>
      </c>
      <c r="E19" s="297">
        <f>+E18</f>
        <v>0</v>
      </c>
      <c r="F19" s="297">
        <f>+F$14/7</f>
        <v>0</v>
      </c>
      <c r="G19" s="297">
        <f>+G$14/7/2</f>
        <v>0</v>
      </c>
      <c r="H19" s="297"/>
      <c r="I19" s="297"/>
      <c r="J19" s="297"/>
      <c r="K19" s="297"/>
      <c r="L19" s="297"/>
      <c r="M19" s="297"/>
      <c r="N19" s="297"/>
      <c r="O19" s="297"/>
      <c r="P19" s="297"/>
      <c r="Q19" s="297"/>
      <c r="R19" s="297"/>
      <c r="S19" s="233"/>
      <c r="T19" s="233"/>
      <c r="U19" s="233"/>
      <c r="V19" s="233"/>
      <c r="W19" s="233"/>
      <c r="X19" s="233"/>
      <c r="Y19" s="297"/>
      <c r="Z19" s="297"/>
    </row>
    <row r="20" spans="1:26" x14ac:dyDescent="0.25">
      <c r="B20" s="3">
        <v>1998</v>
      </c>
      <c r="C20" s="13">
        <f t="shared" si="1"/>
        <v>0</v>
      </c>
      <c r="D20" s="297">
        <f>+D19</f>
        <v>0</v>
      </c>
      <c r="E20" s="297">
        <f>+E19</f>
        <v>0</v>
      </c>
      <c r="F20" s="297">
        <f>+F19</f>
        <v>0</v>
      </c>
      <c r="G20" s="297">
        <f>+G$14/7</f>
        <v>0</v>
      </c>
      <c r="H20" s="297">
        <f>+H$14/7/2</f>
        <v>0</v>
      </c>
      <c r="I20" s="297"/>
      <c r="J20" s="297"/>
      <c r="K20" s="297"/>
      <c r="L20" s="297"/>
      <c r="M20" s="297"/>
      <c r="N20" s="297"/>
      <c r="O20" s="297"/>
      <c r="P20" s="297"/>
      <c r="Q20" s="297"/>
      <c r="R20" s="297"/>
      <c r="S20" s="233"/>
      <c r="T20" s="233"/>
      <c r="U20" s="233"/>
      <c r="V20" s="233"/>
      <c r="W20" s="233"/>
      <c r="X20" s="233"/>
      <c r="Y20" s="297"/>
      <c r="Z20" s="297"/>
    </row>
    <row r="21" spans="1:26" x14ac:dyDescent="0.25">
      <c r="B21" s="3">
        <v>1999</v>
      </c>
      <c r="C21" s="13">
        <f t="shared" si="1"/>
        <v>0</v>
      </c>
      <c r="D21" s="297">
        <f>+D20</f>
        <v>0</v>
      </c>
      <c r="E21" s="297">
        <f>+E20</f>
        <v>0</v>
      </c>
      <c r="F21" s="297">
        <f>+F20</f>
        <v>0</v>
      </c>
      <c r="G21" s="297">
        <f>+G20</f>
        <v>0</v>
      </c>
      <c r="H21" s="297">
        <f>+H$14/7</f>
        <v>0</v>
      </c>
      <c r="I21" s="297">
        <f>+I$14/7/2</f>
        <v>0</v>
      </c>
      <c r="J21" s="297"/>
      <c r="K21" s="297"/>
      <c r="L21" s="297"/>
      <c r="M21" s="297"/>
      <c r="N21" s="297"/>
      <c r="O21" s="297"/>
      <c r="P21" s="297"/>
      <c r="Q21" s="297"/>
      <c r="R21" s="297"/>
      <c r="S21" s="233"/>
      <c r="T21" s="233"/>
      <c r="U21" s="233"/>
      <c r="V21" s="233"/>
      <c r="W21" s="233"/>
      <c r="X21" s="233"/>
      <c r="Y21" s="297"/>
      <c r="Z21" s="297"/>
    </row>
    <row r="22" spans="1:26" x14ac:dyDescent="0.25">
      <c r="B22" s="3">
        <v>2000</v>
      </c>
      <c r="C22" s="13">
        <f t="shared" si="1"/>
        <v>0</v>
      </c>
      <c r="D22" s="297">
        <f>+D21</f>
        <v>0</v>
      </c>
      <c r="E22" s="297">
        <f>+E21</f>
        <v>0</v>
      </c>
      <c r="F22" s="297">
        <f>+F21</f>
        <v>0</v>
      </c>
      <c r="G22" s="297">
        <f>+G21</f>
        <v>0</v>
      </c>
      <c r="H22" s="297">
        <f>+H21</f>
        <v>0</v>
      </c>
      <c r="I22" s="297">
        <f>+I$14/7</f>
        <v>0</v>
      </c>
      <c r="J22" s="297">
        <f>+J$14/7/2</f>
        <v>0</v>
      </c>
      <c r="K22" s="297"/>
      <c r="L22" s="297"/>
      <c r="M22" s="297"/>
      <c r="N22" s="297"/>
      <c r="O22" s="297"/>
      <c r="P22" s="297"/>
      <c r="Q22" s="297"/>
      <c r="R22" s="297"/>
      <c r="S22" s="233"/>
      <c r="T22" s="233"/>
      <c r="U22" s="233"/>
      <c r="V22" s="233"/>
      <c r="W22" s="233"/>
      <c r="X22" s="233"/>
      <c r="Y22" s="297"/>
      <c r="Z22" s="297"/>
    </row>
    <row r="23" spans="1:26" x14ac:dyDescent="0.25">
      <c r="B23" s="3">
        <v>2001</v>
      </c>
      <c r="C23" s="13">
        <f t="shared" si="1"/>
        <v>0</v>
      </c>
      <c r="D23" s="297">
        <f>+D$14/7/2</f>
        <v>0</v>
      </c>
      <c r="E23" s="297">
        <f>+E22</f>
        <v>0</v>
      </c>
      <c r="F23" s="297">
        <f>+F22</f>
        <v>0</v>
      </c>
      <c r="G23" s="297">
        <f>+G22</f>
        <v>0</v>
      </c>
      <c r="H23" s="297">
        <f>+H22</f>
        <v>0</v>
      </c>
      <c r="I23" s="297">
        <f>+I22</f>
        <v>0</v>
      </c>
      <c r="J23" s="297">
        <f>+J$14/7</f>
        <v>0</v>
      </c>
      <c r="K23" s="297">
        <f>+K$14/7/2</f>
        <v>0</v>
      </c>
      <c r="L23" s="297"/>
      <c r="M23" s="297"/>
      <c r="N23" s="297"/>
      <c r="O23" s="297"/>
      <c r="P23" s="297"/>
      <c r="Q23" s="297"/>
      <c r="R23" s="297"/>
      <c r="S23" s="233"/>
      <c r="T23" s="233"/>
      <c r="U23" s="233"/>
      <c r="V23" s="233"/>
      <c r="W23" s="233"/>
      <c r="X23" s="233"/>
      <c r="Y23" s="297"/>
      <c r="Z23" s="297"/>
    </row>
    <row r="24" spans="1:26" x14ac:dyDescent="0.25">
      <c r="B24" s="3">
        <v>2002</v>
      </c>
      <c r="C24" s="13">
        <f t="shared" si="1"/>
        <v>0</v>
      </c>
      <c r="D24" s="297"/>
      <c r="E24" s="297">
        <f>+E$14/7/2</f>
        <v>0</v>
      </c>
      <c r="F24" s="297">
        <f>+F23</f>
        <v>0</v>
      </c>
      <c r="G24" s="297">
        <f>+G23</f>
        <v>0</v>
      </c>
      <c r="H24" s="297">
        <f>+H23</f>
        <v>0</v>
      </c>
      <c r="I24" s="297">
        <f>+I23</f>
        <v>0</v>
      </c>
      <c r="J24" s="297">
        <f>+J23</f>
        <v>0</v>
      </c>
      <c r="K24" s="297">
        <f>+K$14/7</f>
        <v>0</v>
      </c>
      <c r="L24" s="297">
        <f>+L$14/7/2</f>
        <v>0</v>
      </c>
      <c r="M24" s="297"/>
      <c r="N24" s="297"/>
      <c r="O24" s="297"/>
      <c r="P24" s="297"/>
      <c r="Q24" s="297"/>
      <c r="R24" s="297"/>
      <c r="S24" s="233"/>
      <c r="T24" s="233"/>
      <c r="U24" s="233"/>
      <c r="V24" s="233"/>
      <c r="W24" s="233"/>
      <c r="X24" s="233"/>
      <c r="Y24" s="297"/>
      <c r="Z24" s="297"/>
    </row>
    <row r="25" spans="1:26" x14ac:dyDescent="0.25">
      <c r="B25" s="3">
        <v>2003</v>
      </c>
      <c r="C25" s="13">
        <f t="shared" si="1"/>
        <v>0</v>
      </c>
      <c r="D25" s="297"/>
      <c r="E25" s="297"/>
      <c r="F25" s="297">
        <f>+F$14/7/2</f>
        <v>0</v>
      </c>
      <c r="G25" s="297">
        <f>+G24</f>
        <v>0</v>
      </c>
      <c r="H25" s="297">
        <f>+H24</f>
        <v>0</v>
      </c>
      <c r="I25" s="297">
        <f>+I24</f>
        <v>0</v>
      </c>
      <c r="J25" s="297">
        <f>+J24</f>
        <v>0</v>
      </c>
      <c r="K25" s="297">
        <f>+K24</f>
        <v>0</v>
      </c>
      <c r="L25" s="297">
        <f>+L$14/7</f>
        <v>0</v>
      </c>
      <c r="M25" s="297">
        <f>+M$14/7/2</f>
        <v>0</v>
      </c>
      <c r="N25" s="297"/>
      <c r="O25" s="297"/>
      <c r="P25" s="297"/>
      <c r="Q25" s="297"/>
      <c r="R25" s="297"/>
      <c r="S25" s="233"/>
      <c r="T25" s="233"/>
      <c r="U25" s="233"/>
      <c r="V25" s="233"/>
      <c r="W25" s="233"/>
      <c r="X25" s="233"/>
      <c r="Y25" s="297"/>
      <c r="Z25" s="297"/>
    </row>
    <row r="26" spans="1:26" x14ac:dyDescent="0.25">
      <c r="B26" s="3">
        <v>2004</v>
      </c>
      <c r="C26" s="13">
        <f t="shared" si="1"/>
        <v>0</v>
      </c>
      <c r="D26" s="297"/>
      <c r="E26" s="297"/>
      <c r="F26" s="297"/>
      <c r="G26" s="297">
        <f>+G$14/7/2</f>
        <v>0</v>
      </c>
      <c r="H26" s="297">
        <f>+H25</f>
        <v>0</v>
      </c>
      <c r="I26" s="297">
        <f>+I25</f>
        <v>0</v>
      </c>
      <c r="J26" s="297">
        <f>+J25</f>
        <v>0</v>
      </c>
      <c r="K26" s="297">
        <f>+K25</f>
        <v>0</v>
      </c>
      <c r="L26" s="297">
        <f>+L25</f>
        <v>0</v>
      </c>
      <c r="M26" s="297">
        <f>+M$14/7</f>
        <v>0</v>
      </c>
      <c r="N26" s="7">
        <f>+N$14/7/2</f>
        <v>0</v>
      </c>
      <c r="O26" s="7"/>
      <c r="P26" s="7"/>
      <c r="Q26" s="7"/>
      <c r="R26" s="7"/>
      <c r="S26" s="43"/>
      <c r="T26" s="43"/>
      <c r="U26" s="43"/>
      <c r="V26" s="43"/>
      <c r="W26" s="43"/>
      <c r="X26" s="43"/>
      <c r="Y26" s="7"/>
      <c r="Z26" s="297"/>
    </row>
    <row r="27" spans="1:26" x14ac:dyDescent="0.25">
      <c r="B27" s="3">
        <v>2005</v>
      </c>
      <c r="C27" s="13">
        <f t="shared" si="1"/>
        <v>0</v>
      </c>
      <c r="D27" s="297"/>
      <c r="E27" s="297"/>
      <c r="F27" s="297"/>
      <c r="G27" s="297"/>
      <c r="H27" s="297">
        <f>+H$14/7/2</f>
        <v>0</v>
      </c>
      <c r="I27" s="297">
        <f>+I26</f>
        <v>0</v>
      </c>
      <c r="J27" s="297">
        <f>+J26</f>
        <v>0</v>
      </c>
      <c r="K27" s="297">
        <f>+K26</f>
        <v>0</v>
      </c>
      <c r="L27" s="297">
        <f>+L26</f>
        <v>0</v>
      </c>
      <c r="M27" s="297">
        <f>+M26</f>
        <v>0</v>
      </c>
      <c r="N27" s="7">
        <f>+N$14/7</f>
        <v>0</v>
      </c>
      <c r="O27" s="7">
        <f>+O$14/7/2</f>
        <v>0</v>
      </c>
      <c r="P27" s="7"/>
      <c r="Q27" s="7"/>
      <c r="R27" s="7"/>
      <c r="S27" s="43"/>
      <c r="T27" s="43"/>
      <c r="U27" s="43"/>
      <c r="V27" s="43"/>
      <c r="W27" s="43"/>
      <c r="X27" s="43"/>
      <c r="Y27" s="7"/>
      <c r="Z27" s="297"/>
    </row>
    <row r="28" spans="1:26" x14ac:dyDescent="0.25">
      <c r="B28" s="3">
        <v>2006</v>
      </c>
      <c r="C28" s="13">
        <f t="shared" si="1"/>
        <v>0</v>
      </c>
      <c r="D28" s="297"/>
      <c r="E28" s="297"/>
      <c r="F28" s="297"/>
      <c r="G28" s="297"/>
      <c r="H28" s="297"/>
      <c r="I28" s="297">
        <f>+I$14/7/2</f>
        <v>0</v>
      </c>
      <c r="J28" s="297">
        <f>+J27</f>
        <v>0</v>
      </c>
      <c r="K28" s="297">
        <f>+K27</f>
        <v>0</v>
      </c>
      <c r="L28" s="297">
        <f>+L27</f>
        <v>0</v>
      </c>
      <c r="M28" s="297">
        <f>+M27</f>
        <v>0</v>
      </c>
      <c r="N28" s="7">
        <f>+N27</f>
        <v>0</v>
      </c>
      <c r="O28" s="7">
        <f>+O$14/7</f>
        <v>0</v>
      </c>
      <c r="P28" s="7">
        <f>+P$14/7/2</f>
        <v>0</v>
      </c>
      <c r="Q28" s="7"/>
      <c r="R28" s="7"/>
      <c r="S28" s="43"/>
      <c r="T28" s="43"/>
      <c r="U28" s="43"/>
      <c r="V28" s="43"/>
      <c r="W28" s="43"/>
      <c r="X28" s="43"/>
      <c r="Y28" s="7"/>
      <c r="Z28" s="297"/>
    </row>
    <row r="29" spans="1:26" x14ac:dyDescent="0.25">
      <c r="B29" s="3">
        <v>2007</v>
      </c>
      <c r="C29" s="13">
        <f t="shared" si="1"/>
        <v>0</v>
      </c>
      <c r="D29" s="297"/>
      <c r="E29" s="297"/>
      <c r="F29" s="297"/>
      <c r="G29" s="297"/>
      <c r="H29" s="297"/>
      <c r="I29" s="297"/>
      <c r="J29" s="297">
        <f>+J$14/7/2</f>
        <v>0</v>
      </c>
      <c r="K29" s="297">
        <f>+K28</f>
        <v>0</v>
      </c>
      <c r="L29" s="297">
        <f>+L28</f>
        <v>0</v>
      </c>
      <c r="M29" s="297">
        <f>+M28</f>
        <v>0</v>
      </c>
      <c r="N29" s="7">
        <f>+N28</f>
        <v>0</v>
      </c>
      <c r="O29" s="7">
        <f>+O28</f>
        <v>0</v>
      </c>
      <c r="P29" s="7">
        <f>+P$14/7</f>
        <v>0</v>
      </c>
      <c r="Q29" s="7">
        <f>+Q$14/7/2</f>
        <v>0</v>
      </c>
      <c r="R29" s="7"/>
      <c r="S29" s="43"/>
      <c r="T29" s="43"/>
      <c r="U29" s="43"/>
      <c r="V29" s="43"/>
      <c r="W29" s="43"/>
      <c r="X29" s="43"/>
      <c r="Y29" s="7"/>
      <c r="Z29" s="297"/>
    </row>
    <row r="30" spans="1:26" x14ac:dyDescent="0.25">
      <c r="B30" s="3">
        <v>2008</v>
      </c>
      <c r="C30" s="13">
        <f t="shared" si="1"/>
        <v>0</v>
      </c>
      <c r="D30" s="297"/>
      <c r="E30" s="297"/>
      <c r="F30" s="297"/>
      <c r="G30" s="297"/>
      <c r="H30" s="297"/>
      <c r="I30" s="297"/>
      <c r="J30" s="297"/>
      <c r="K30" s="297">
        <f>+K$14/7/2</f>
        <v>0</v>
      </c>
      <c r="L30" s="297">
        <f>+L29</f>
        <v>0</v>
      </c>
      <c r="M30" s="297">
        <f>+M29</f>
        <v>0</v>
      </c>
      <c r="N30" s="7">
        <f>+N29</f>
        <v>0</v>
      </c>
      <c r="O30" s="7">
        <f>+O29</f>
        <v>0</v>
      </c>
      <c r="P30" s="7">
        <f>+P29</f>
        <v>0</v>
      </c>
      <c r="Q30" s="7">
        <f>+Q$14/7</f>
        <v>0</v>
      </c>
      <c r="R30" s="7">
        <f>+R$14/7/2</f>
        <v>0</v>
      </c>
      <c r="S30" s="43"/>
      <c r="T30" s="43"/>
      <c r="U30" s="43"/>
      <c r="V30" s="43"/>
      <c r="W30" s="43"/>
      <c r="X30" s="43"/>
      <c r="Y30" s="7"/>
      <c r="Z30" s="297"/>
    </row>
    <row r="31" spans="1:26" x14ac:dyDescent="0.25">
      <c r="B31" s="3">
        <v>2009</v>
      </c>
      <c r="C31" s="13">
        <f t="shared" si="1"/>
        <v>0</v>
      </c>
      <c r="D31" s="297"/>
      <c r="E31" s="297"/>
      <c r="F31" s="297"/>
      <c r="G31" s="297"/>
      <c r="H31" s="297"/>
      <c r="I31" s="297"/>
      <c r="J31" s="297"/>
      <c r="K31" s="297"/>
      <c r="L31" s="297">
        <f>+L$14/7/2</f>
        <v>0</v>
      </c>
      <c r="M31" s="297">
        <f>+M30</f>
        <v>0</v>
      </c>
      <c r="N31" s="7">
        <f>+N30</f>
        <v>0</v>
      </c>
      <c r="O31" s="7">
        <f>+O30</f>
        <v>0</v>
      </c>
      <c r="P31" s="7">
        <f>+P30</f>
        <v>0</v>
      </c>
      <c r="Q31" s="7">
        <f>+Q30</f>
        <v>0</v>
      </c>
      <c r="R31" s="7">
        <f>+R$14/7</f>
        <v>0</v>
      </c>
      <c r="S31" s="43">
        <f>+S$14/7/2</f>
        <v>0</v>
      </c>
      <c r="T31" s="43"/>
      <c r="U31" s="43"/>
      <c r="V31" s="43"/>
      <c r="W31" s="43"/>
      <c r="X31" s="43"/>
      <c r="Y31" s="7"/>
      <c r="Z31" s="297"/>
    </row>
    <row r="32" spans="1:26" x14ac:dyDescent="0.25">
      <c r="A32" s="38"/>
      <c r="B32" s="3">
        <v>2010</v>
      </c>
      <c r="C32" s="13">
        <f t="shared" si="1"/>
        <v>0</v>
      </c>
      <c r="D32" s="297"/>
      <c r="E32" s="297"/>
      <c r="F32" s="297"/>
      <c r="G32" s="297"/>
      <c r="H32" s="297"/>
      <c r="I32" s="297"/>
      <c r="J32" s="297"/>
      <c r="K32" s="297"/>
      <c r="L32" s="297"/>
      <c r="M32" s="297">
        <f>+M$14/7/2</f>
        <v>0</v>
      </c>
      <c r="N32" s="7">
        <f>+N31</f>
        <v>0</v>
      </c>
      <c r="O32" s="7">
        <f>+O31</f>
        <v>0</v>
      </c>
      <c r="P32" s="7">
        <f>+P31</f>
        <v>0</v>
      </c>
      <c r="Q32" s="7">
        <f>+Q31</f>
        <v>0</v>
      </c>
      <c r="R32" s="7">
        <f>+R31</f>
        <v>0</v>
      </c>
      <c r="S32" s="43">
        <f>+S$14/7</f>
        <v>0</v>
      </c>
      <c r="T32" s="43">
        <f>+T$14/7/2</f>
        <v>0</v>
      </c>
      <c r="U32" s="43"/>
      <c r="V32" s="43"/>
      <c r="W32" s="43"/>
      <c r="X32" s="43"/>
      <c r="Y32" s="7"/>
      <c r="Z32" s="297"/>
    </row>
    <row r="33" spans="1:34" x14ac:dyDescent="0.25">
      <c r="A33" s="38"/>
      <c r="B33" s="3">
        <v>2011</v>
      </c>
      <c r="C33" s="13">
        <f t="shared" si="1"/>
        <v>0</v>
      </c>
      <c r="D33" s="297"/>
      <c r="E33" s="297"/>
      <c r="F33" s="297"/>
      <c r="G33" s="297"/>
      <c r="H33" s="297"/>
      <c r="I33" s="297"/>
      <c r="J33" s="297"/>
      <c r="K33" s="297"/>
      <c r="L33" s="297"/>
      <c r="M33" s="297"/>
      <c r="N33" s="7">
        <f>+N$14/7/2</f>
        <v>0</v>
      </c>
      <c r="O33" s="7">
        <f>+O32</f>
        <v>0</v>
      </c>
      <c r="P33" s="7">
        <f>+P32</f>
        <v>0</v>
      </c>
      <c r="Q33" s="7">
        <f>+Q32</f>
        <v>0</v>
      </c>
      <c r="R33" s="7">
        <f>+R32</f>
        <v>0</v>
      </c>
      <c r="S33" s="43">
        <f>+S32</f>
        <v>0</v>
      </c>
      <c r="T33" s="43">
        <f>+T$14/7</f>
        <v>0</v>
      </c>
      <c r="U33" s="43">
        <f>+U$14/7/2</f>
        <v>0</v>
      </c>
      <c r="V33" s="43"/>
      <c r="W33" s="43"/>
      <c r="X33" s="43"/>
      <c r="Y33" s="7"/>
      <c r="Z33" s="297"/>
    </row>
    <row r="34" spans="1:34" x14ac:dyDescent="0.25">
      <c r="A34" s="38"/>
      <c r="B34" s="3">
        <v>2012</v>
      </c>
      <c r="C34" s="13">
        <f t="shared" si="1"/>
        <v>0</v>
      </c>
      <c r="D34" s="297"/>
      <c r="E34" s="297"/>
      <c r="F34" s="297"/>
      <c r="G34" s="297"/>
      <c r="H34" s="297"/>
      <c r="I34" s="297"/>
      <c r="J34" s="297"/>
      <c r="K34" s="297"/>
      <c r="L34" s="297"/>
      <c r="M34" s="297"/>
      <c r="N34" s="7"/>
      <c r="O34" s="7">
        <f>+O$14/7/2</f>
        <v>0</v>
      </c>
      <c r="P34" s="7">
        <f>+P33</f>
        <v>0</v>
      </c>
      <c r="Q34" s="7">
        <f>+Q33</f>
        <v>0</v>
      </c>
      <c r="R34" s="7">
        <f>+R33</f>
        <v>0</v>
      </c>
      <c r="S34" s="43">
        <f>+S33</f>
        <v>0</v>
      </c>
      <c r="T34" s="43">
        <f>+T$14/7</f>
        <v>0</v>
      </c>
      <c r="U34" s="43">
        <f>+U$14/7</f>
        <v>0</v>
      </c>
      <c r="V34" s="43">
        <f>+V$14/7/2</f>
        <v>0</v>
      </c>
      <c r="W34" s="43"/>
      <c r="X34" s="43"/>
      <c r="Y34" s="7"/>
      <c r="Z34" s="297"/>
    </row>
    <row r="35" spans="1:34" x14ac:dyDescent="0.25">
      <c r="A35" s="38"/>
      <c r="B35" s="3">
        <v>2013</v>
      </c>
      <c r="C35" s="13">
        <f t="shared" si="1"/>
        <v>0</v>
      </c>
      <c r="D35" s="297"/>
      <c r="E35" s="297"/>
      <c r="F35" s="297"/>
      <c r="G35" s="297"/>
      <c r="H35" s="297"/>
      <c r="I35" s="297"/>
      <c r="J35" s="297"/>
      <c r="K35" s="297"/>
      <c r="L35" s="297"/>
      <c r="M35" s="297"/>
      <c r="N35" s="7"/>
      <c r="O35" s="7"/>
      <c r="P35" s="7">
        <f>P14/7/2</f>
        <v>0</v>
      </c>
      <c r="Q35" s="7">
        <f>Q14</f>
        <v>0</v>
      </c>
      <c r="R35" s="7">
        <f t="shared" ref="R35:U36" si="2">R34</f>
        <v>0</v>
      </c>
      <c r="S35" s="43">
        <f t="shared" si="2"/>
        <v>0</v>
      </c>
      <c r="T35" s="43">
        <f t="shared" si="2"/>
        <v>0</v>
      </c>
      <c r="U35" s="43">
        <f t="shared" si="2"/>
        <v>0</v>
      </c>
      <c r="V35" s="43">
        <f>V14/7</f>
        <v>0</v>
      </c>
      <c r="W35" s="43">
        <f>W14/7/2</f>
        <v>0</v>
      </c>
      <c r="X35" s="43"/>
      <c r="Y35" s="7"/>
      <c r="Z35" s="297"/>
    </row>
    <row r="36" spans="1:34" x14ac:dyDescent="0.25">
      <c r="A36" s="38"/>
      <c r="B36" s="3">
        <v>2014</v>
      </c>
      <c r="C36" s="13">
        <f t="shared" si="1"/>
        <v>0</v>
      </c>
      <c r="D36" s="297"/>
      <c r="E36" s="297"/>
      <c r="F36" s="297"/>
      <c r="G36" s="297"/>
      <c r="H36" s="297"/>
      <c r="I36" s="297"/>
      <c r="J36" s="297"/>
      <c r="K36" s="297"/>
      <c r="L36" s="297"/>
      <c r="M36" s="297"/>
      <c r="N36" s="7"/>
      <c r="O36" s="7"/>
      <c r="P36" s="7"/>
      <c r="Q36" s="7">
        <f>Q14/7/2</f>
        <v>0</v>
      </c>
      <c r="R36" s="7">
        <f t="shared" si="2"/>
        <v>0</v>
      </c>
      <c r="S36" s="43">
        <f t="shared" si="2"/>
        <v>0</v>
      </c>
      <c r="T36" s="43">
        <f t="shared" si="2"/>
        <v>0</v>
      </c>
      <c r="U36" s="43">
        <f t="shared" si="2"/>
        <v>0</v>
      </c>
      <c r="V36" s="43">
        <f>V35</f>
        <v>0</v>
      </c>
      <c r="W36" s="43">
        <f>W14/7</f>
        <v>0</v>
      </c>
      <c r="X36" s="43">
        <f>X14/7/2</f>
        <v>0</v>
      </c>
      <c r="Y36" s="7"/>
      <c r="Z36" s="297"/>
    </row>
    <row r="37" spans="1:34" x14ac:dyDescent="0.25">
      <c r="A37" s="38"/>
      <c r="B37" s="3">
        <v>2015</v>
      </c>
      <c r="C37" s="13">
        <f t="shared" si="1"/>
        <v>0</v>
      </c>
      <c r="D37" s="297"/>
      <c r="E37" s="297"/>
      <c r="F37" s="297"/>
      <c r="G37" s="297"/>
      <c r="H37" s="297"/>
      <c r="I37" s="297"/>
      <c r="J37" s="297"/>
      <c r="K37" s="297"/>
      <c r="L37" s="297"/>
      <c r="M37" s="297"/>
      <c r="N37" s="7"/>
      <c r="O37" s="7"/>
      <c r="P37" s="7"/>
      <c r="Q37" s="7"/>
      <c r="R37" s="7">
        <f>R14/7/2</f>
        <v>0</v>
      </c>
      <c r="S37" s="43">
        <f>S36</f>
        <v>0</v>
      </c>
      <c r="T37" s="43">
        <f>T36</f>
        <v>0</v>
      </c>
      <c r="U37" s="43">
        <f>U36</f>
        <v>0</v>
      </c>
      <c r="V37" s="43">
        <f>V36</f>
        <v>0</v>
      </c>
      <c r="W37" s="43">
        <f>W36</f>
        <v>0</v>
      </c>
      <c r="X37" s="43">
        <f>X14/7</f>
        <v>0</v>
      </c>
      <c r="Y37" s="7">
        <f>Y14/7/2</f>
        <v>0</v>
      </c>
      <c r="Z37" s="297"/>
    </row>
    <row r="38" spans="1:34" x14ac:dyDescent="0.25">
      <c r="A38" s="38"/>
      <c r="B38" s="3">
        <v>2016</v>
      </c>
      <c r="C38" s="13">
        <f t="shared" si="1"/>
        <v>0</v>
      </c>
      <c r="D38" s="297"/>
      <c r="E38" s="297"/>
      <c r="F38" s="297"/>
      <c r="G38" s="297"/>
      <c r="H38" s="297"/>
      <c r="I38" s="297"/>
      <c r="J38" s="297"/>
      <c r="K38" s="297"/>
      <c r="L38" s="297"/>
      <c r="M38" s="297"/>
      <c r="N38" s="7"/>
      <c r="O38" s="7"/>
      <c r="P38" s="7"/>
      <c r="Q38" s="7"/>
      <c r="R38" s="7"/>
      <c r="S38" s="43"/>
      <c r="T38" s="43"/>
      <c r="U38" s="43"/>
      <c r="V38" s="43"/>
      <c r="W38" s="43"/>
      <c r="X38" s="43"/>
      <c r="Y38" s="7"/>
      <c r="Z38" s="297"/>
    </row>
    <row r="39" spans="1:34" x14ac:dyDescent="0.25">
      <c r="A39" s="38"/>
      <c r="B39" s="3">
        <v>2017</v>
      </c>
      <c r="C39" s="13">
        <f t="shared" si="1"/>
        <v>0</v>
      </c>
      <c r="D39" s="297"/>
      <c r="E39" s="297"/>
      <c r="F39" s="297"/>
      <c r="G39" s="297"/>
      <c r="H39" s="297"/>
      <c r="I39" s="297"/>
      <c r="J39" s="297"/>
      <c r="K39" s="297"/>
      <c r="L39" s="297"/>
      <c r="M39" s="297"/>
      <c r="N39" s="7"/>
      <c r="O39" s="7"/>
      <c r="P39" s="7"/>
      <c r="Q39" s="7"/>
      <c r="R39" s="7"/>
      <c r="S39" s="43"/>
      <c r="T39" s="43"/>
      <c r="U39" s="43"/>
      <c r="V39" s="43"/>
      <c r="W39" s="43"/>
      <c r="X39" s="43"/>
      <c r="Y39" s="7"/>
      <c r="Z39" s="297"/>
    </row>
    <row r="40" spans="1:34" x14ac:dyDescent="0.25">
      <c r="A40" s="38"/>
      <c r="B40" s="3">
        <v>2018</v>
      </c>
      <c r="C40" s="13">
        <f>-SUM(D40:AB40)</f>
        <v>0</v>
      </c>
      <c r="D40" s="297"/>
      <c r="E40" s="297"/>
      <c r="F40" s="297"/>
      <c r="G40" s="297"/>
      <c r="H40" s="297"/>
      <c r="I40" s="297"/>
      <c r="J40" s="297"/>
      <c r="K40" s="297"/>
      <c r="L40" s="297"/>
      <c r="M40" s="297"/>
      <c r="N40" s="7"/>
      <c r="O40" s="7"/>
      <c r="P40" s="7"/>
      <c r="Q40" s="7"/>
      <c r="R40" s="7"/>
      <c r="S40" s="43"/>
      <c r="T40" s="43"/>
      <c r="U40" s="43"/>
      <c r="V40" s="43"/>
      <c r="W40" s="43"/>
      <c r="X40" s="43"/>
      <c r="Y40" s="7"/>
      <c r="Z40" s="297"/>
    </row>
    <row r="41" spans="1:34" x14ac:dyDescent="0.25">
      <c r="A41" s="38"/>
      <c r="B41" s="12"/>
      <c r="C41" s="254"/>
      <c r="D41" s="298"/>
      <c r="E41" s="298"/>
      <c r="F41" s="298"/>
      <c r="G41" s="298"/>
      <c r="H41" s="298"/>
      <c r="I41" s="298"/>
      <c r="J41" s="298"/>
      <c r="K41" s="298"/>
      <c r="L41" s="298"/>
      <c r="M41" s="298"/>
      <c r="N41" s="298"/>
      <c r="O41" s="298"/>
      <c r="P41" s="298"/>
      <c r="Q41" s="298"/>
      <c r="R41" s="298"/>
      <c r="S41" s="298"/>
      <c r="T41" s="298"/>
      <c r="U41" s="298"/>
      <c r="V41" s="299"/>
      <c r="W41" s="299"/>
      <c r="X41" s="299"/>
      <c r="Y41" s="298"/>
      <c r="Z41" s="298"/>
    </row>
    <row r="42" spans="1:34" x14ac:dyDescent="0.25">
      <c r="A42" s="38" t="s">
        <v>62</v>
      </c>
      <c r="B42" s="675">
        <f>SUM(D42:AH42)</f>
        <v>-19985</v>
      </c>
      <c r="C42" s="677">
        <f>SUM(C16:C41)</f>
        <v>0</v>
      </c>
      <c r="D42" s="675">
        <f t="shared" ref="D42:M42" si="3">-SUM(D10:D41)+D8</f>
        <v>-1994</v>
      </c>
      <c r="E42" s="675">
        <f t="shared" si="3"/>
        <v>-1995</v>
      </c>
      <c r="F42" s="675">
        <f t="shared" si="3"/>
        <v>-1996</v>
      </c>
      <c r="G42" s="675">
        <f t="shared" si="3"/>
        <v>-1997</v>
      </c>
      <c r="H42" s="675">
        <f t="shared" si="3"/>
        <v>-1998</v>
      </c>
      <c r="I42" s="675">
        <f t="shared" si="3"/>
        <v>-1999</v>
      </c>
      <c r="J42" s="675">
        <f t="shared" si="3"/>
        <v>-2000</v>
      </c>
      <c r="K42" s="675">
        <f t="shared" si="3"/>
        <v>-2001</v>
      </c>
      <c r="L42" s="675">
        <f t="shared" si="3"/>
        <v>-2002</v>
      </c>
      <c r="M42" s="675">
        <f t="shared" si="3"/>
        <v>-2003</v>
      </c>
      <c r="N42" s="719">
        <f>-SUM(N16:N41)+N14</f>
        <v>0</v>
      </c>
      <c r="O42" s="719">
        <f t="shared" ref="O42:AH42" si="4">-SUM(O16:O41)+O14</f>
        <v>0</v>
      </c>
      <c r="P42" s="719">
        <f t="shared" si="4"/>
        <v>0</v>
      </c>
      <c r="Q42" s="719">
        <f t="shared" si="4"/>
        <v>0</v>
      </c>
      <c r="R42" s="719">
        <f t="shared" si="4"/>
        <v>0</v>
      </c>
      <c r="S42" s="719">
        <f t="shared" si="4"/>
        <v>0</v>
      </c>
      <c r="T42" s="719">
        <f t="shared" si="4"/>
        <v>0</v>
      </c>
      <c r="U42" s="719">
        <f t="shared" si="4"/>
        <v>0</v>
      </c>
      <c r="V42" s="719">
        <f t="shared" si="4"/>
        <v>0</v>
      </c>
      <c r="W42" s="719">
        <f t="shared" si="4"/>
        <v>0</v>
      </c>
      <c r="X42" s="719">
        <f t="shared" si="4"/>
        <v>0</v>
      </c>
      <c r="Y42" s="719">
        <f t="shared" si="4"/>
        <v>0</v>
      </c>
      <c r="Z42" s="719">
        <f t="shared" si="4"/>
        <v>0</v>
      </c>
      <c r="AA42" s="719">
        <f t="shared" si="4"/>
        <v>0</v>
      </c>
      <c r="AB42" s="719">
        <f t="shared" si="4"/>
        <v>0</v>
      </c>
      <c r="AC42" s="719">
        <f t="shared" si="4"/>
        <v>0</v>
      </c>
      <c r="AD42" s="719">
        <f t="shared" si="4"/>
        <v>0</v>
      </c>
      <c r="AE42" s="719">
        <f t="shared" si="4"/>
        <v>0</v>
      </c>
      <c r="AF42" s="719">
        <f t="shared" si="4"/>
        <v>0</v>
      </c>
      <c r="AG42" s="719">
        <f t="shared" si="4"/>
        <v>0</v>
      </c>
      <c r="AH42" s="719">
        <f t="shared" si="4"/>
        <v>0</v>
      </c>
    </row>
    <row r="43" spans="1:34" x14ac:dyDescent="0.25">
      <c r="A43" s="38"/>
      <c r="B43" s="275"/>
      <c r="C43" s="299"/>
      <c r="D43" s="297"/>
      <c r="E43" s="297"/>
      <c r="F43" s="297"/>
      <c r="G43" s="297"/>
      <c r="H43" s="297"/>
      <c r="I43" s="297"/>
      <c r="J43" s="297"/>
      <c r="K43" s="297"/>
      <c r="L43" s="297"/>
      <c r="M43" s="297"/>
      <c r="N43" s="338"/>
      <c r="O43" s="338"/>
      <c r="P43" s="338"/>
      <c r="Q43" s="338"/>
      <c r="R43" s="338"/>
      <c r="S43" s="338"/>
      <c r="T43" s="338"/>
      <c r="U43" s="338"/>
      <c r="V43" s="338"/>
      <c r="W43" s="338"/>
      <c r="X43" s="338"/>
      <c r="Y43" s="338"/>
      <c r="Z43" s="338"/>
    </row>
    <row r="44" spans="1:34" x14ac:dyDescent="0.25">
      <c r="A44" s="39" t="s">
        <v>63</v>
      </c>
      <c r="B44" s="3"/>
      <c r="C44" s="30">
        <f>+C14+C42</f>
        <v>0</v>
      </c>
      <c r="D44" s="297"/>
      <c r="E44" s="297"/>
      <c r="F44" s="297"/>
      <c r="G44" s="297"/>
      <c r="H44" s="297"/>
      <c r="I44" s="297"/>
      <c r="J44" s="297"/>
      <c r="K44" s="297"/>
      <c r="L44" s="297"/>
      <c r="M44" s="297"/>
      <c r="N44" s="338"/>
      <c r="O44" s="338"/>
      <c r="P44" s="338"/>
      <c r="Q44" s="338"/>
      <c r="R44" s="338"/>
      <c r="S44" s="338"/>
      <c r="T44" s="338"/>
      <c r="U44" s="338"/>
      <c r="V44" s="338"/>
      <c r="W44" s="338"/>
      <c r="X44" s="338"/>
      <c r="Y44" s="338"/>
      <c r="Z44" s="338"/>
    </row>
    <row r="45" spans="1:34" x14ac:dyDescent="0.25">
      <c r="A45" s="3"/>
      <c r="B45" s="3"/>
      <c r="C45" s="3"/>
      <c r="D45" s="297"/>
      <c r="E45" s="297"/>
      <c r="F45" s="297"/>
      <c r="G45" s="297"/>
      <c r="H45" s="297"/>
      <c r="I45" s="297"/>
      <c r="J45" s="297"/>
      <c r="K45" s="297"/>
      <c r="L45" s="297"/>
      <c r="M45" s="297"/>
      <c r="N45" s="338"/>
      <c r="O45" s="338"/>
      <c r="P45" s="338"/>
      <c r="Q45" s="338"/>
      <c r="R45" s="338"/>
      <c r="S45" s="338"/>
      <c r="T45" s="338"/>
      <c r="U45" s="338"/>
      <c r="V45" s="338"/>
      <c r="W45" s="338"/>
      <c r="X45" s="338"/>
      <c r="Y45" s="338"/>
      <c r="Z45" s="338"/>
    </row>
    <row r="46" spans="1:34" x14ac:dyDescent="0.25">
      <c r="A46" s="3"/>
      <c r="B46" s="36"/>
      <c r="C46" s="3"/>
      <c r="D46" s="297"/>
      <c r="E46" s="297"/>
      <c r="F46" s="297"/>
      <c r="G46" s="297"/>
      <c r="H46" s="297"/>
      <c r="I46" s="297"/>
      <c r="J46" s="297"/>
      <c r="K46" s="297"/>
      <c r="L46" s="297"/>
      <c r="M46" s="297"/>
      <c r="N46" s="338"/>
      <c r="O46" s="338"/>
      <c r="P46" s="338"/>
      <c r="Q46" s="338"/>
      <c r="R46" s="338"/>
      <c r="S46" s="338"/>
      <c r="T46" s="338"/>
      <c r="U46" s="338"/>
      <c r="V46" s="338"/>
      <c r="W46" s="338"/>
      <c r="X46" s="338"/>
      <c r="Y46" s="338"/>
      <c r="Z46" s="338"/>
    </row>
    <row r="47" spans="1:34" x14ac:dyDescent="0.25">
      <c r="A47" s="3"/>
      <c r="B47" s="3"/>
      <c r="C47" s="3"/>
      <c r="E47" s="297"/>
      <c r="F47" s="301"/>
      <c r="G47" s="301"/>
      <c r="H47" s="301"/>
      <c r="I47" s="301"/>
      <c r="J47" s="301"/>
      <c r="K47" s="301"/>
      <c r="L47" s="301"/>
      <c r="M47" s="301"/>
      <c r="N47" s="338">
        <f>SUM(E32:E47)</f>
        <v>-1995</v>
      </c>
      <c r="O47" s="342"/>
      <c r="P47" s="342"/>
      <c r="Q47" s="342"/>
      <c r="R47" s="342"/>
      <c r="S47" s="342"/>
    </row>
    <row r="48" spans="1:34" x14ac:dyDescent="0.25">
      <c r="B48" s="3"/>
      <c r="C48" s="3"/>
      <c r="E48" s="301"/>
      <c r="F48" s="301"/>
      <c r="G48" s="301"/>
      <c r="H48" s="301"/>
      <c r="I48" s="301"/>
      <c r="J48" s="301"/>
      <c r="K48" s="301"/>
      <c r="L48" s="301"/>
      <c r="M48" s="301"/>
      <c r="N48" s="301"/>
      <c r="O48" s="301"/>
      <c r="P48" s="301"/>
      <c r="Q48" s="301"/>
      <c r="R48" s="301"/>
      <c r="S48" s="301"/>
    </row>
    <row r="49" spans="5:19" x14ac:dyDescent="0.25">
      <c r="E49" s="301"/>
      <c r="F49" s="301"/>
      <c r="G49" s="301"/>
      <c r="H49" s="301"/>
      <c r="I49" s="301"/>
      <c r="J49" s="301"/>
      <c r="K49" s="301"/>
      <c r="L49" s="301"/>
      <c r="M49" s="301"/>
      <c r="N49" s="301"/>
      <c r="O49" s="301"/>
      <c r="P49" s="301"/>
      <c r="Q49" s="301"/>
      <c r="R49" s="301"/>
      <c r="S49" s="301"/>
    </row>
    <row r="50" spans="5:19" x14ac:dyDescent="0.25">
      <c r="E50" s="301"/>
      <c r="F50" s="301"/>
      <c r="G50" s="301"/>
      <c r="H50" s="301"/>
      <c r="I50" s="301"/>
      <c r="J50" s="301"/>
      <c r="K50" s="301"/>
      <c r="L50" s="301"/>
      <c r="M50" s="301"/>
      <c r="N50" s="301"/>
      <c r="O50" s="301"/>
      <c r="P50" s="301"/>
      <c r="Q50" s="301"/>
      <c r="R50" s="301"/>
      <c r="S50" s="301"/>
    </row>
    <row r="51" spans="5:19" x14ac:dyDescent="0.25">
      <c r="E51" s="301"/>
      <c r="F51" s="301"/>
      <c r="G51" s="301"/>
      <c r="H51" s="301"/>
      <c r="I51" s="301"/>
      <c r="J51" s="301"/>
      <c r="K51" s="301"/>
      <c r="L51" s="301"/>
      <c r="M51" s="301"/>
      <c r="N51" s="301"/>
      <c r="O51" s="301"/>
      <c r="P51" s="301"/>
      <c r="Q51" s="301"/>
      <c r="R51" s="301"/>
      <c r="S51" s="301"/>
    </row>
    <row r="52" spans="5:19" x14ac:dyDescent="0.25">
      <c r="E52" s="301"/>
      <c r="F52" s="301"/>
      <c r="G52" s="301"/>
      <c r="H52" s="301"/>
      <c r="I52" s="301"/>
      <c r="J52" s="301"/>
      <c r="K52" s="301"/>
      <c r="L52" s="301"/>
      <c r="M52" s="301"/>
      <c r="N52" s="301"/>
      <c r="O52" s="301"/>
      <c r="P52" s="301"/>
      <c r="Q52" s="301"/>
      <c r="R52" s="301"/>
      <c r="S52" s="301"/>
    </row>
    <row r="53" spans="5:19" x14ac:dyDescent="0.25">
      <c r="E53" s="301"/>
      <c r="F53" s="301"/>
      <c r="G53" s="301"/>
      <c r="H53" s="301"/>
      <c r="I53" s="301"/>
      <c r="J53" s="301"/>
      <c r="K53" s="301"/>
      <c r="L53" s="301"/>
      <c r="M53" s="301"/>
      <c r="N53" s="301"/>
      <c r="O53" s="301"/>
      <c r="P53" s="301"/>
      <c r="Q53" s="301"/>
      <c r="R53" s="301"/>
      <c r="S53" s="301"/>
    </row>
    <row r="54" spans="5:19" x14ac:dyDescent="0.25">
      <c r="E54" s="301"/>
      <c r="F54" s="301"/>
      <c r="G54" s="301"/>
      <c r="H54" s="301"/>
      <c r="I54" s="301"/>
      <c r="J54" s="301"/>
      <c r="K54" s="301"/>
      <c r="L54" s="301"/>
      <c r="M54" s="301"/>
      <c r="N54" s="301"/>
      <c r="O54" s="301"/>
      <c r="P54" s="301"/>
      <c r="Q54" s="301"/>
      <c r="R54" s="301"/>
      <c r="S54" s="301"/>
    </row>
    <row r="55" spans="5:19" x14ac:dyDescent="0.25">
      <c r="E55" s="301"/>
      <c r="F55" s="301"/>
      <c r="G55" s="301"/>
      <c r="H55" s="301"/>
      <c r="I55" s="301"/>
      <c r="J55" s="301"/>
      <c r="K55" s="301"/>
      <c r="L55" s="301"/>
      <c r="M55" s="301"/>
      <c r="N55" s="301"/>
      <c r="O55" s="301"/>
      <c r="P55" s="301"/>
      <c r="Q55" s="301"/>
      <c r="R55" s="301"/>
      <c r="S55" s="301"/>
    </row>
    <row r="56" spans="5:19" x14ac:dyDescent="0.25">
      <c r="E56" s="301"/>
      <c r="F56" s="301"/>
      <c r="G56" s="301"/>
      <c r="H56" s="301"/>
      <c r="I56" s="301"/>
      <c r="J56" s="301"/>
      <c r="K56" s="301"/>
      <c r="L56" s="301"/>
      <c r="M56" s="301"/>
      <c r="N56" s="301"/>
      <c r="O56" s="301"/>
      <c r="P56" s="301"/>
      <c r="Q56" s="301"/>
      <c r="R56" s="301"/>
      <c r="S56" s="301"/>
    </row>
    <row r="57" spans="5:19" x14ac:dyDescent="0.25">
      <c r="E57" s="301"/>
      <c r="F57" s="301"/>
      <c r="G57" s="301"/>
      <c r="H57" s="301"/>
      <c r="I57" s="301"/>
      <c r="J57" s="301"/>
      <c r="K57" s="301"/>
      <c r="L57" s="301"/>
      <c r="M57" s="301"/>
      <c r="N57" s="301"/>
      <c r="O57" s="301"/>
      <c r="P57" s="301"/>
      <c r="Q57" s="301"/>
      <c r="R57" s="301"/>
      <c r="S57" s="301"/>
    </row>
    <row r="58" spans="5:19" x14ac:dyDescent="0.25">
      <c r="E58" s="301"/>
      <c r="F58" s="301"/>
      <c r="G58" s="301"/>
      <c r="H58" s="301"/>
      <c r="I58" s="301"/>
      <c r="J58" s="301"/>
      <c r="K58" s="301"/>
      <c r="L58" s="301"/>
      <c r="M58" s="301"/>
      <c r="N58" s="301"/>
      <c r="O58" s="301"/>
      <c r="P58" s="301"/>
      <c r="Q58" s="301"/>
      <c r="R58" s="301"/>
      <c r="S58" s="301"/>
    </row>
  </sheetData>
  <pageMargins left="0.7" right="0.7" top="0.75" bottom="0.75" header="0.3" footer="0.3"/>
  <pageSetup scale="68" orientation="landscape" horizontalDpi="4294967294" verticalDpi="4294967294" r:id="rId1"/>
  <headerFooter>
    <oddFooter>&amp;Z&amp;F&amp;RPage &amp;P</oddFooter>
  </headerFooter>
</worksheet>
</file>

<file path=xl/worksheets/sheet1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500-000000000000}">
  <sheetPr codeName="Sheet177">
    <tabColor theme="6" tint="-0.249977111117893"/>
    <pageSetUpPr fitToPage="1"/>
  </sheetPr>
  <dimension ref="A1:AH64"/>
  <sheetViews>
    <sheetView workbookViewId="0"/>
  </sheetViews>
  <sheetFormatPr defaultColWidth="8.85546875" defaultRowHeight="15" x14ac:dyDescent="0.25"/>
  <cols>
    <col min="1" max="1" width="20.85546875" customWidth="1"/>
    <col min="2" max="2" width="8.7109375" customWidth="1"/>
    <col min="3" max="3" width="12.85546875" customWidth="1"/>
    <col min="4" max="12" width="7.42578125" hidden="1" customWidth="1"/>
    <col min="13" max="13" width="7.5703125" hidden="1" customWidth="1"/>
    <col min="14" max="25" width="10.42578125" customWidth="1"/>
    <col min="26" max="26" width="10.5703125" bestFit="1" customWidth="1"/>
  </cols>
  <sheetData>
    <row r="1" spans="1:34" x14ac:dyDescent="0.25">
      <c r="A1" s="11" t="s">
        <v>10</v>
      </c>
      <c r="O1" t="s">
        <v>647</v>
      </c>
    </row>
    <row r="2" spans="1:34" x14ac:dyDescent="0.25">
      <c r="A2" s="9" t="s">
        <v>438</v>
      </c>
    </row>
    <row r="3" spans="1:34" x14ac:dyDescent="0.25">
      <c r="A3" s="9" t="s">
        <v>1080</v>
      </c>
    </row>
    <row r="4" spans="1:34" x14ac:dyDescent="0.25">
      <c r="R4" s="40" t="s">
        <v>4</v>
      </c>
      <c r="S4" s="41"/>
      <c r="T4" s="40" t="s">
        <v>8</v>
      </c>
    </row>
    <row r="5" spans="1:34" x14ac:dyDescent="0.25">
      <c r="A5" s="10" t="s">
        <v>9</v>
      </c>
      <c r="B5" s="12" t="s">
        <v>64</v>
      </c>
      <c r="C5" s="12" t="s">
        <v>12</v>
      </c>
      <c r="R5" s="42" t="s">
        <v>2</v>
      </c>
      <c r="S5" s="42" t="s">
        <v>60</v>
      </c>
      <c r="T5" s="42" t="s">
        <v>7</v>
      </c>
    </row>
    <row r="6" spans="1:34" x14ac:dyDescent="0.25">
      <c r="B6" s="3"/>
      <c r="R6" s="3"/>
    </row>
    <row r="7" spans="1:34" x14ac:dyDescent="0.25">
      <c r="A7" s="213" t="s">
        <v>1084</v>
      </c>
      <c r="B7" s="212">
        <v>861</v>
      </c>
      <c r="C7" s="214"/>
      <c r="D7" s="293"/>
      <c r="E7" s="293"/>
      <c r="F7" s="293"/>
      <c r="G7" s="293"/>
      <c r="H7" s="293"/>
      <c r="I7" s="293"/>
      <c r="J7" s="293"/>
      <c r="K7" s="293"/>
      <c r="L7" s="293"/>
      <c r="M7" s="293"/>
      <c r="N7" s="293"/>
      <c r="O7" s="294"/>
      <c r="P7" s="6"/>
      <c r="Q7" s="6"/>
      <c r="R7" s="13">
        <f>+C14</f>
        <v>132878.95000000001</v>
      </c>
      <c r="S7" s="13">
        <f>+-C48</f>
        <v>132878.94999999998</v>
      </c>
      <c r="T7" s="13">
        <f>+R7-S7</f>
        <v>0</v>
      </c>
    </row>
    <row r="8" spans="1:34" x14ac:dyDescent="0.25">
      <c r="A8" s="213"/>
      <c r="B8" s="3"/>
      <c r="D8" s="293"/>
      <c r="E8" s="293"/>
      <c r="F8" s="293"/>
      <c r="G8" s="293"/>
      <c r="H8" s="293"/>
      <c r="I8" s="293"/>
      <c r="J8" s="293"/>
      <c r="K8" s="293"/>
      <c r="L8" s="293"/>
      <c r="M8" s="293"/>
      <c r="N8" s="293"/>
      <c r="O8" s="294"/>
      <c r="P8" s="6"/>
      <c r="Q8" s="6"/>
    </row>
    <row r="9" spans="1:34" x14ac:dyDescent="0.25">
      <c r="A9" s="2"/>
      <c r="B9" s="3"/>
      <c r="D9" s="293"/>
      <c r="E9" s="293"/>
      <c r="F9" s="293"/>
      <c r="G9" s="293"/>
      <c r="H9" s="293"/>
      <c r="I9" s="293"/>
      <c r="J9" s="293"/>
      <c r="K9" s="293"/>
      <c r="L9" s="293"/>
      <c r="M9" s="293"/>
      <c r="N9" s="293"/>
      <c r="O9" s="294"/>
      <c r="P9" s="6"/>
      <c r="Q9" s="6"/>
    </row>
    <row r="10" spans="1:34" x14ac:dyDescent="0.25">
      <c r="B10" s="3"/>
    </row>
    <row r="11" spans="1:34" x14ac:dyDescent="0.25">
      <c r="A11" s="2" t="s">
        <v>66</v>
      </c>
      <c r="B11" s="212"/>
      <c r="C11" s="214"/>
    </row>
    <row r="12" spans="1:34" x14ac:dyDescent="0.25">
      <c r="B12" s="28"/>
      <c r="C12" s="2"/>
    </row>
    <row r="13" spans="1:34" x14ac:dyDescent="0.25">
      <c r="A13" s="9" t="s">
        <v>5</v>
      </c>
      <c r="C13" s="31" t="s">
        <v>3</v>
      </c>
      <c r="D13" s="32">
        <v>1994</v>
      </c>
      <c r="E13" s="32">
        <v>1995</v>
      </c>
      <c r="F13" s="32">
        <v>1996</v>
      </c>
      <c r="G13" s="32">
        <v>1997</v>
      </c>
      <c r="H13" s="32">
        <v>1998</v>
      </c>
      <c r="I13" s="32">
        <v>1999</v>
      </c>
      <c r="J13" s="32">
        <v>2000</v>
      </c>
      <c r="K13" s="32">
        <v>2001</v>
      </c>
      <c r="L13" s="32">
        <v>2002</v>
      </c>
      <c r="M13" s="32">
        <v>2003</v>
      </c>
      <c r="N13" s="32">
        <v>2004</v>
      </c>
      <c r="O13" s="32">
        <f>N13+1</f>
        <v>2005</v>
      </c>
      <c r="P13" s="32">
        <f t="shared" ref="P13:AH13" si="0">O13+1</f>
        <v>2006</v>
      </c>
      <c r="Q13" s="32">
        <f t="shared" si="0"/>
        <v>2007</v>
      </c>
      <c r="R13" s="32">
        <f t="shared" si="0"/>
        <v>2008</v>
      </c>
      <c r="S13" s="32">
        <f t="shared" si="0"/>
        <v>2009</v>
      </c>
      <c r="T13" s="32">
        <f t="shared" si="0"/>
        <v>2010</v>
      </c>
      <c r="U13" s="32">
        <f t="shared" si="0"/>
        <v>2011</v>
      </c>
      <c r="V13" s="32">
        <f t="shared" si="0"/>
        <v>2012</v>
      </c>
      <c r="W13" s="32">
        <f t="shared" si="0"/>
        <v>2013</v>
      </c>
      <c r="X13" s="32">
        <f t="shared" si="0"/>
        <v>2014</v>
      </c>
      <c r="Y13" s="32">
        <f t="shared" si="0"/>
        <v>2015</v>
      </c>
      <c r="Z13" s="32">
        <f t="shared" si="0"/>
        <v>2016</v>
      </c>
      <c r="AA13" s="32">
        <f t="shared" si="0"/>
        <v>2017</v>
      </c>
      <c r="AB13" s="32">
        <f t="shared" si="0"/>
        <v>2018</v>
      </c>
      <c r="AC13" s="32">
        <f t="shared" si="0"/>
        <v>2019</v>
      </c>
      <c r="AD13" s="32">
        <f t="shared" si="0"/>
        <v>2020</v>
      </c>
      <c r="AE13" s="32">
        <f t="shared" si="0"/>
        <v>2021</v>
      </c>
      <c r="AF13" s="32">
        <f t="shared" si="0"/>
        <v>2022</v>
      </c>
      <c r="AG13" s="32">
        <f t="shared" si="0"/>
        <v>2023</v>
      </c>
      <c r="AH13" s="32">
        <f t="shared" si="0"/>
        <v>2024</v>
      </c>
    </row>
    <row r="14" spans="1:34" x14ac:dyDescent="0.25">
      <c r="A14" s="9" t="s">
        <v>73</v>
      </c>
      <c r="C14" s="295">
        <f>SUM(D14:AH14)</f>
        <v>132878.95000000001</v>
      </c>
      <c r="D14" s="233">
        <v>0</v>
      </c>
      <c r="E14" s="233">
        <v>0</v>
      </c>
      <c r="F14" s="233">
        <v>0</v>
      </c>
      <c r="G14" s="233">
        <v>0</v>
      </c>
      <c r="H14" s="233">
        <v>0</v>
      </c>
      <c r="I14" s="233">
        <v>0</v>
      </c>
      <c r="J14" s="233">
        <v>0</v>
      </c>
      <c r="K14" s="233">
        <v>0</v>
      </c>
      <c r="L14" s="233">
        <v>0</v>
      </c>
      <c r="M14" s="233">
        <v>0</v>
      </c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7"/>
      <c r="Z14" s="7">
        <v>132878.95000000001</v>
      </c>
    </row>
    <row r="15" spans="1:34" x14ac:dyDescent="0.25">
      <c r="A15" s="34"/>
      <c r="B15" s="2"/>
      <c r="C15" s="2"/>
      <c r="S15" s="233"/>
      <c r="T15" s="233"/>
      <c r="U15" s="233"/>
      <c r="V15" s="233"/>
      <c r="W15" s="233"/>
      <c r="X15" s="233"/>
    </row>
    <row r="16" spans="1:34" x14ac:dyDescent="0.25">
      <c r="A16" s="9" t="s">
        <v>6</v>
      </c>
      <c r="B16" s="3">
        <v>1994</v>
      </c>
      <c r="C16" s="13">
        <f>-SUM(D16:AH16)</f>
        <v>0</v>
      </c>
      <c r="D16" s="297">
        <f>+D$14/7/2</f>
        <v>0</v>
      </c>
      <c r="E16" s="297"/>
      <c r="F16" s="297"/>
      <c r="G16" s="297"/>
      <c r="H16" s="297"/>
      <c r="I16" s="297"/>
      <c r="J16" s="297"/>
      <c r="K16" s="297"/>
      <c r="L16" s="297"/>
      <c r="M16" s="297"/>
      <c r="N16" s="297"/>
      <c r="O16" s="297"/>
      <c r="P16" s="297"/>
      <c r="Q16" s="297"/>
      <c r="R16" s="297"/>
      <c r="S16" s="233"/>
      <c r="T16" s="233"/>
      <c r="U16" s="233"/>
      <c r="V16" s="233"/>
      <c r="W16" s="233"/>
      <c r="X16" s="233"/>
      <c r="Y16" s="297"/>
      <c r="Z16" s="297"/>
    </row>
    <row r="17" spans="1:26" x14ac:dyDescent="0.25">
      <c r="B17" s="3">
        <f>B16+1</f>
        <v>1995</v>
      </c>
      <c r="C17" s="13">
        <f t="shared" ref="C17:C46" si="1">-SUM(D17:AH17)</f>
        <v>0</v>
      </c>
      <c r="D17" s="297">
        <f>+D$14/7</f>
        <v>0</v>
      </c>
      <c r="E17" s="297">
        <f>+E$14/7/2</f>
        <v>0</v>
      </c>
      <c r="F17" s="297"/>
      <c r="G17" s="297"/>
      <c r="H17" s="297"/>
      <c r="I17" s="297"/>
      <c r="J17" s="297"/>
      <c r="K17" s="297"/>
      <c r="L17" s="297"/>
      <c r="M17" s="297"/>
      <c r="N17" s="297"/>
      <c r="O17" s="297"/>
      <c r="P17" s="297"/>
      <c r="Q17" s="297"/>
      <c r="R17" s="297"/>
      <c r="S17" s="233"/>
      <c r="T17" s="233"/>
      <c r="U17" s="233"/>
      <c r="V17" s="233"/>
      <c r="W17" s="233"/>
      <c r="X17" s="233"/>
      <c r="Y17" s="297"/>
      <c r="Z17" s="297"/>
    </row>
    <row r="18" spans="1:26" x14ac:dyDescent="0.25">
      <c r="B18" s="3">
        <f t="shared" ref="B18:B46" si="2">B17+1</f>
        <v>1996</v>
      </c>
      <c r="C18" s="13">
        <f t="shared" si="1"/>
        <v>0</v>
      </c>
      <c r="D18" s="297">
        <f>+D17</f>
        <v>0</v>
      </c>
      <c r="E18" s="297">
        <f>+E$14/7</f>
        <v>0</v>
      </c>
      <c r="F18" s="297">
        <f>+F$14/7/2</f>
        <v>0</v>
      </c>
      <c r="G18" s="297"/>
      <c r="H18" s="297"/>
      <c r="I18" s="297"/>
      <c r="J18" s="297"/>
      <c r="K18" s="297"/>
      <c r="L18" s="297"/>
      <c r="M18" s="297"/>
      <c r="N18" s="297"/>
      <c r="O18" s="297"/>
      <c r="P18" s="297"/>
      <c r="Q18" s="297"/>
      <c r="R18" s="297"/>
      <c r="S18" s="233"/>
      <c r="T18" s="233"/>
      <c r="U18" s="233"/>
      <c r="V18" s="233"/>
      <c r="W18" s="233"/>
      <c r="X18" s="233"/>
      <c r="Y18" s="297"/>
      <c r="Z18" s="297"/>
    </row>
    <row r="19" spans="1:26" x14ac:dyDescent="0.25">
      <c r="B19" s="3">
        <f t="shared" si="2"/>
        <v>1997</v>
      </c>
      <c r="C19" s="13">
        <f t="shared" si="1"/>
        <v>0</v>
      </c>
      <c r="D19" s="297">
        <f>+D18</f>
        <v>0</v>
      </c>
      <c r="E19" s="297">
        <f>+E18</f>
        <v>0</v>
      </c>
      <c r="F19" s="297">
        <f>+F$14/7</f>
        <v>0</v>
      </c>
      <c r="G19" s="297">
        <f>+G$14/7/2</f>
        <v>0</v>
      </c>
      <c r="H19" s="297"/>
      <c r="I19" s="297"/>
      <c r="J19" s="297"/>
      <c r="K19" s="297"/>
      <c r="L19" s="297"/>
      <c r="M19" s="297"/>
      <c r="N19" s="297"/>
      <c r="O19" s="297"/>
      <c r="P19" s="297"/>
      <c r="Q19" s="297"/>
      <c r="R19" s="297"/>
      <c r="S19" s="233"/>
      <c r="T19" s="233"/>
      <c r="U19" s="233"/>
      <c r="V19" s="233"/>
      <c r="W19" s="233"/>
      <c r="X19" s="233"/>
      <c r="Y19" s="297"/>
      <c r="Z19" s="297"/>
    </row>
    <row r="20" spans="1:26" x14ac:dyDescent="0.25">
      <c r="B20" s="3">
        <f t="shared" si="2"/>
        <v>1998</v>
      </c>
      <c r="C20" s="13">
        <f t="shared" si="1"/>
        <v>0</v>
      </c>
      <c r="D20" s="297">
        <f>+D19</f>
        <v>0</v>
      </c>
      <c r="E20" s="297">
        <f>+E19</f>
        <v>0</v>
      </c>
      <c r="F20" s="297">
        <f>+F19</f>
        <v>0</v>
      </c>
      <c r="G20" s="297">
        <f>+G$14/7</f>
        <v>0</v>
      </c>
      <c r="H20" s="297">
        <f>+H$14/7/2</f>
        <v>0</v>
      </c>
      <c r="I20" s="297"/>
      <c r="J20" s="297"/>
      <c r="K20" s="297"/>
      <c r="L20" s="297"/>
      <c r="M20" s="297"/>
      <c r="N20" s="297"/>
      <c r="O20" s="297"/>
      <c r="P20" s="297"/>
      <c r="Q20" s="297"/>
      <c r="R20" s="297"/>
      <c r="S20" s="233"/>
      <c r="T20" s="233"/>
      <c r="U20" s="233"/>
      <c r="V20" s="233"/>
      <c r="W20" s="233"/>
      <c r="X20" s="233"/>
      <c r="Y20" s="297"/>
      <c r="Z20" s="297"/>
    </row>
    <row r="21" spans="1:26" x14ac:dyDescent="0.25">
      <c r="B21" s="3">
        <f t="shared" si="2"/>
        <v>1999</v>
      </c>
      <c r="C21" s="13">
        <f t="shared" si="1"/>
        <v>0</v>
      </c>
      <c r="D21" s="297">
        <f>+D20</f>
        <v>0</v>
      </c>
      <c r="E21" s="297">
        <f>+E20</f>
        <v>0</v>
      </c>
      <c r="F21" s="297">
        <f>+F20</f>
        <v>0</v>
      </c>
      <c r="G21" s="297">
        <f>+G20</f>
        <v>0</v>
      </c>
      <c r="H21" s="297">
        <f>+H$14/7</f>
        <v>0</v>
      </c>
      <c r="I21" s="297">
        <f>+I$14/7/2</f>
        <v>0</v>
      </c>
      <c r="J21" s="297"/>
      <c r="K21" s="297"/>
      <c r="L21" s="297"/>
      <c r="M21" s="297"/>
      <c r="N21" s="297"/>
      <c r="O21" s="297"/>
      <c r="P21" s="297"/>
      <c r="Q21" s="297"/>
      <c r="R21" s="297"/>
      <c r="S21" s="233"/>
      <c r="T21" s="233"/>
      <c r="U21" s="233"/>
      <c r="V21" s="233"/>
      <c r="W21" s="233"/>
      <c r="X21" s="233"/>
      <c r="Y21" s="297"/>
      <c r="Z21" s="297"/>
    </row>
    <row r="22" spans="1:26" x14ac:dyDescent="0.25">
      <c r="B22" s="3">
        <f t="shared" si="2"/>
        <v>2000</v>
      </c>
      <c r="C22" s="13">
        <f t="shared" si="1"/>
        <v>0</v>
      </c>
      <c r="D22" s="297">
        <f>+D21</f>
        <v>0</v>
      </c>
      <c r="E22" s="297">
        <f>+E21</f>
        <v>0</v>
      </c>
      <c r="F22" s="297">
        <f>+F21</f>
        <v>0</v>
      </c>
      <c r="G22" s="297">
        <f>+G21</f>
        <v>0</v>
      </c>
      <c r="H22" s="297">
        <f>+H21</f>
        <v>0</v>
      </c>
      <c r="I22" s="297">
        <f>+I$14/7</f>
        <v>0</v>
      </c>
      <c r="J22" s="297">
        <f>+J$14/7/2</f>
        <v>0</v>
      </c>
      <c r="K22" s="297"/>
      <c r="L22" s="297"/>
      <c r="M22" s="297"/>
      <c r="N22" s="297"/>
      <c r="O22" s="297"/>
      <c r="P22" s="297"/>
      <c r="Q22" s="297"/>
      <c r="R22" s="297"/>
      <c r="S22" s="233"/>
      <c r="T22" s="233"/>
      <c r="U22" s="233"/>
      <c r="V22" s="233"/>
      <c r="W22" s="233"/>
      <c r="X22" s="233"/>
      <c r="Y22" s="297"/>
      <c r="Z22" s="297"/>
    </row>
    <row r="23" spans="1:26" x14ac:dyDescent="0.25">
      <c r="B23" s="3">
        <f t="shared" si="2"/>
        <v>2001</v>
      </c>
      <c r="C23" s="13">
        <f t="shared" si="1"/>
        <v>0</v>
      </c>
      <c r="D23" s="297">
        <f>+D$14/7/2</f>
        <v>0</v>
      </c>
      <c r="E23" s="297">
        <f>+E22</f>
        <v>0</v>
      </c>
      <c r="F23" s="297">
        <f>+F22</f>
        <v>0</v>
      </c>
      <c r="G23" s="297">
        <f>+G22</f>
        <v>0</v>
      </c>
      <c r="H23" s="297">
        <f>+H22</f>
        <v>0</v>
      </c>
      <c r="I23" s="297">
        <f>+I22</f>
        <v>0</v>
      </c>
      <c r="J23" s="297">
        <f>+J$14/7</f>
        <v>0</v>
      </c>
      <c r="K23" s="297">
        <f>+K$14/7/2</f>
        <v>0</v>
      </c>
      <c r="L23" s="297"/>
      <c r="M23" s="297"/>
      <c r="N23" s="297"/>
      <c r="O23" s="297"/>
      <c r="P23" s="297"/>
      <c r="Q23" s="297"/>
      <c r="R23" s="297"/>
      <c r="S23" s="233"/>
      <c r="T23" s="233"/>
      <c r="U23" s="233"/>
      <c r="V23" s="233"/>
      <c r="W23" s="233"/>
      <c r="X23" s="233"/>
      <c r="Y23" s="297"/>
      <c r="Z23" s="297"/>
    </row>
    <row r="24" spans="1:26" x14ac:dyDescent="0.25">
      <c r="B24" s="3">
        <f t="shared" si="2"/>
        <v>2002</v>
      </c>
      <c r="C24" s="13">
        <f t="shared" si="1"/>
        <v>0</v>
      </c>
      <c r="D24" s="297"/>
      <c r="E24" s="297">
        <f>+E$14/7/2</f>
        <v>0</v>
      </c>
      <c r="F24" s="297">
        <f>+F23</f>
        <v>0</v>
      </c>
      <c r="G24" s="297">
        <f>+G23</f>
        <v>0</v>
      </c>
      <c r="H24" s="297">
        <f>+H23</f>
        <v>0</v>
      </c>
      <c r="I24" s="297">
        <f>+I23</f>
        <v>0</v>
      </c>
      <c r="J24" s="297">
        <f>+J23</f>
        <v>0</v>
      </c>
      <c r="K24" s="297">
        <f>+K$14/7</f>
        <v>0</v>
      </c>
      <c r="L24" s="297">
        <f>+L$14/7/2</f>
        <v>0</v>
      </c>
      <c r="M24" s="297"/>
      <c r="N24" s="297"/>
      <c r="O24" s="297"/>
      <c r="P24" s="297"/>
      <c r="Q24" s="297"/>
      <c r="R24" s="297"/>
      <c r="S24" s="233"/>
      <c r="T24" s="233"/>
      <c r="U24" s="233"/>
      <c r="V24" s="233"/>
      <c r="W24" s="233"/>
      <c r="X24" s="233"/>
      <c r="Y24" s="297"/>
      <c r="Z24" s="297"/>
    </row>
    <row r="25" spans="1:26" x14ac:dyDescent="0.25">
      <c r="B25" s="3">
        <f t="shared" si="2"/>
        <v>2003</v>
      </c>
      <c r="C25" s="13">
        <f t="shared" si="1"/>
        <v>0</v>
      </c>
      <c r="D25" s="297"/>
      <c r="E25" s="297"/>
      <c r="F25" s="297">
        <f>+F$14/7/2</f>
        <v>0</v>
      </c>
      <c r="G25" s="297">
        <f>+G24</f>
        <v>0</v>
      </c>
      <c r="H25" s="297">
        <f>+H24</f>
        <v>0</v>
      </c>
      <c r="I25" s="297">
        <f>+I24</f>
        <v>0</v>
      </c>
      <c r="J25" s="297">
        <f>+J24</f>
        <v>0</v>
      </c>
      <c r="K25" s="297">
        <f>+K24</f>
        <v>0</v>
      </c>
      <c r="L25" s="297">
        <f>+L$14/7</f>
        <v>0</v>
      </c>
      <c r="M25" s="297">
        <f>+M$14/7/2</f>
        <v>0</v>
      </c>
      <c r="N25" s="297"/>
      <c r="O25" s="297"/>
      <c r="P25" s="297"/>
      <c r="Q25" s="297"/>
      <c r="R25" s="297"/>
      <c r="S25" s="233"/>
      <c r="T25" s="233"/>
      <c r="U25" s="233"/>
      <c r="V25" s="233"/>
      <c r="W25" s="233"/>
      <c r="X25" s="233"/>
      <c r="Y25" s="297"/>
      <c r="Z25" s="297"/>
    </row>
    <row r="26" spans="1:26" x14ac:dyDescent="0.25">
      <c r="B26" s="3">
        <f t="shared" si="2"/>
        <v>2004</v>
      </c>
      <c r="C26" s="13">
        <f t="shared" si="1"/>
        <v>0</v>
      </c>
      <c r="D26" s="297"/>
      <c r="E26" s="297"/>
      <c r="F26" s="297"/>
      <c r="G26" s="297">
        <f>+G$14/7/2</f>
        <v>0</v>
      </c>
      <c r="H26" s="297">
        <f>+H25</f>
        <v>0</v>
      </c>
      <c r="I26" s="297">
        <f>+I25</f>
        <v>0</v>
      </c>
      <c r="J26" s="297">
        <f>+J25</f>
        <v>0</v>
      </c>
      <c r="K26" s="297">
        <f>+K25</f>
        <v>0</v>
      </c>
      <c r="L26" s="297">
        <f>+L25</f>
        <v>0</v>
      </c>
      <c r="M26" s="297">
        <f>+M$14/7</f>
        <v>0</v>
      </c>
      <c r="N26" s="7">
        <f>+N$14/7/2</f>
        <v>0</v>
      </c>
      <c r="O26" s="7"/>
      <c r="P26" s="7"/>
      <c r="Q26" s="7"/>
      <c r="R26" s="7"/>
      <c r="S26" s="43"/>
      <c r="T26" s="43"/>
      <c r="U26" s="43"/>
      <c r="V26" s="43"/>
      <c r="W26" s="43"/>
      <c r="X26" s="43"/>
      <c r="Y26" s="7"/>
      <c r="Z26" s="297"/>
    </row>
    <row r="27" spans="1:26" x14ac:dyDescent="0.25">
      <c r="B27" s="3">
        <f t="shared" si="2"/>
        <v>2005</v>
      </c>
      <c r="C27" s="13">
        <f t="shared" si="1"/>
        <v>0</v>
      </c>
      <c r="D27" s="297"/>
      <c r="E27" s="297"/>
      <c r="F27" s="297"/>
      <c r="G27" s="297"/>
      <c r="H27" s="297">
        <f>+H$14/7/2</f>
        <v>0</v>
      </c>
      <c r="I27" s="297">
        <f>+I26</f>
        <v>0</v>
      </c>
      <c r="J27" s="297">
        <f>+J26</f>
        <v>0</v>
      </c>
      <c r="K27" s="297">
        <f>+K26</f>
        <v>0</v>
      </c>
      <c r="L27" s="297">
        <f>+L26</f>
        <v>0</v>
      </c>
      <c r="M27" s="297">
        <f>+M26</f>
        <v>0</v>
      </c>
      <c r="N27" s="7">
        <f>+N$14/7</f>
        <v>0</v>
      </c>
      <c r="O27" s="7">
        <f>+O$14/7/2</f>
        <v>0</v>
      </c>
      <c r="P27" s="7"/>
      <c r="Q27" s="7"/>
      <c r="R27" s="7"/>
      <c r="S27" s="43"/>
      <c r="T27" s="43"/>
      <c r="U27" s="43"/>
      <c r="V27" s="43"/>
      <c r="W27" s="43"/>
      <c r="X27" s="43"/>
      <c r="Y27" s="7"/>
      <c r="Z27" s="297"/>
    </row>
    <row r="28" spans="1:26" x14ac:dyDescent="0.25">
      <c r="B28" s="3">
        <f t="shared" si="2"/>
        <v>2006</v>
      </c>
      <c r="C28" s="13">
        <f t="shared" si="1"/>
        <v>0</v>
      </c>
      <c r="D28" s="297"/>
      <c r="E28" s="297"/>
      <c r="F28" s="297"/>
      <c r="G28" s="297"/>
      <c r="H28" s="297"/>
      <c r="I28" s="297">
        <f>+I$14/7/2</f>
        <v>0</v>
      </c>
      <c r="J28" s="297">
        <f>+J27</f>
        <v>0</v>
      </c>
      <c r="K28" s="297">
        <f>+K27</f>
        <v>0</v>
      </c>
      <c r="L28" s="297">
        <f>+L27</f>
        <v>0</v>
      </c>
      <c r="M28" s="297">
        <f>+M27</f>
        <v>0</v>
      </c>
      <c r="N28" s="7">
        <f>+N27</f>
        <v>0</v>
      </c>
      <c r="O28" s="7">
        <f>+O$14/7</f>
        <v>0</v>
      </c>
      <c r="P28" s="7">
        <f>+P$14/7/2</f>
        <v>0</v>
      </c>
      <c r="Q28" s="7"/>
      <c r="R28" s="7"/>
      <c r="S28" s="43"/>
      <c r="T28" s="43"/>
      <c r="U28" s="43"/>
      <c r="V28" s="43"/>
      <c r="W28" s="43"/>
      <c r="X28" s="43"/>
      <c r="Y28" s="7"/>
      <c r="Z28" s="297"/>
    </row>
    <row r="29" spans="1:26" x14ac:dyDescent="0.25">
      <c r="B29" s="3">
        <f t="shared" si="2"/>
        <v>2007</v>
      </c>
      <c r="C29" s="13">
        <f t="shared" si="1"/>
        <v>0</v>
      </c>
      <c r="D29" s="297"/>
      <c r="E29" s="297"/>
      <c r="F29" s="297"/>
      <c r="G29" s="297"/>
      <c r="H29" s="297"/>
      <c r="I29" s="297"/>
      <c r="J29" s="297">
        <f>+J$14/7/2</f>
        <v>0</v>
      </c>
      <c r="K29" s="297">
        <f>+K28</f>
        <v>0</v>
      </c>
      <c r="L29" s="297">
        <f>+L28</f>
        <v>0</v>
      </c>
      <c r="M29" s="297">
        <f>+M28</f>
        <v>0</v>
      </c>
      <c r="N29" s="7">
        <f>+N28</f>
        <v>0</v>
      </c>
      <c r="O29" s="7">
        <f>+O28</f>
        <v>0</v>
      </c>
      <c r="P29" s="7">
        <f>+P$14/7</f>
        <v>0</v>
      </c>
      <c r="Q29" s="7">
        <f>+Q$14/7/2</f>
        <v>0</v>
      </c>
      <c r="R29" s="7"/>
      <c r="S29" s="43"/>
      <c r="T29" s="43"/>
      <c r="U29" s="43"/>
      <c r="V29" s="43"/>
      <c r="W29" s="43"/>
      <c r="X29" s="43"/>
      <c r="Y29" s="7"/>
      <c r="Z29" s="297"/>
    </row>
    <row r="30" spans="1:26" x14ac:dyDescent="0.25">
      <c r="B30" s="3">
        <f t="shared" si="2"/>
        <v>2008</v>
      </c>
      <c r="C30" s="13">
        <f t="shared" si="1"/>
        <v>0</v>
      </c>
      <c r="D30" s="297"/>
      <c r="E30" s="297"/>
      <c r="F30" s="297"/>
      <c r="G30" s="297"/>
      <c r="H30" s="297"/>
      <c r="I30" s="297"/>
      <c r="J30" s="297"/>
      <c r="K30" s="297">
        <f>+K$14/7/2</f>
        <v>0</v>
      </c>
      <c r="L30" s="297">
        <f>+L29</f>
        <v>0</v>
      </c>
      <c r="M30" s="297">
        <f>+M29</f>
        <v>0</v>
      </c>
      <c r="N30" s="7">
        <f>+N29</f>
        <v>0</v>
      </c>
      <c r="O30" s="7">
        <f>+O29</f>
        <v>0</v>
      </c>
      <c r="P30" s="7">
        <f>+P29</f>
        <v>0</v>
      </c>
      <c r="Q30" s="7">
        <f>+Q$14/7</f>
        <v>0</v>
      </c>
      <c r="R30" s="7">
        <f>+R$14/7/2</f>
        <v>0</v>
      </c>
      <c r="S30" s="43"/>
      <c r="T30" s="43"/>
      <c r="U30" s="43"/>
      <c r="V30" s="43"/>
      <c r="W30" s="43"/>
      <c r="X30" s="43"/>
      <c r="Y30" s="7"/>
      <c r="Z30" s="297"/>
    </row>
    <row r="31" spans="1:26" x14ac:dyDescent="0.25">
      <c r="B31" s="3">
        <f t="shared" si="2"/>
        <v>2009</v>
      </c>
      <c r="C31" s="13">
        <f t="shared" si="1"/>
        <v>0</v>
      </c>
      <c r="D31" s="297"/>
      <c r="E31" s="297"/>
      <c r="F31" s="297"/>
      <c r="G31" s="297"/>
      <c r="H31" s="297"/>
      <c r="I31" s="297"/>
      <c r="J31" s="297"/>
      <c r="K31" s="297"/>
      <c r="L31" s="297">
        <f>+L$14/7/2</f>
        <v>0</v>
      </c>
      <c r="M31" s="297">
        <f>+M30</f>
        <v>0</v>
      </c>
      <c r="N31" s="7">
        <f>+N30</f>
        <v>0</v>
      </c>
      <c r="O31" s="7">
        <f>+O30</f>
        <v>0</v>
      </c>
      <c r="P31" s="7">
        <f>+P30</f>
        <v>0</v>
      </c>
      <c r="Q31" s="7">
        <f>+Q30</f>
        <v>0</v>
      </c>
      <c r="R31" s="7">
        <f>+R$14/7</f>
        <v>0</v>
      </c>
      <c r="S31" s="43">
        <f>+S$14/7/2</f>
        <v>0</v>
      </c>
      <c r="T31" s="43"/>
      <c r="U31" s="43"/>
      <c r="V31" s="43"/>
      <c r="W31" s="43"/>
      <c r="X31" s="43"/>
      <c r="Y31" s="7"/>
      <c r="Z31" s="297"/>
    </row>
    <row r="32" spans="1:26" x14ac:dyDescent="0.25">
      <c r="A32" s="38"/>
      <c r="B32" s="3">
        <f t="shared" si="2"/>
        <v>2010</v>
      </c>
      <c r="C32" s="13">
        <f t="shared" si="1"/>
        <v>0</v>
      </c>
      <c r="D32" s="297"/>
      <c r="E32" s="297"/>
      <c r="F32" s="297"/>
      <c r="G32" s="297"/>
      <c r="H32" s="297"/>
      <c r="I32" s="297"/>
      <c r="J32" s="297"/>
      <c r="K32" s="297"/>
      <c r="L32" s="297"/>
      <c r="M32" s="297">
        <f>+M$14/7/2</f>
        <v>0</v>
      </c>
      <c r="N32" s="7">
        <f>+N31</f>
        <v>0</v>
      </c>
      <c r="O32" s="7">
        <f>+O31</f>
        <v>0</v>
      </c>
      <c r="P32" s="7">
        <f>+P31</f>
        <v>0</v>
      </c>
      <c r="Q32" s="7">
        <f>+Q31</f>
        <v>0</v>
      </c>
      <c r="R32" s="7">
        <f>+R31</f>
        <v>0</v>
      </c>
      <c r="S32" s="43">
        <f>+S$14/7</f>
        <v>0</v>
      </c>
      <c r="T32" s="43">
        <f>+T$14/7/2</f>
        <v>0</v>
      </c>
      <c r="U32" s="43"/>
      <c r="V32" s="43"/>
      <c r="W32" s="43"/>
      <c r="X32" s="43"/>
      <c r="Y32" s="7"/>
      <c r="Z32" s="297"/>
    </row>
    <row r="33" spans="1:34" x14ac:dyDescent="0.25">
      <c r="A33" s="38"/>
      <c r="B33" s="3">
        <f t="shared" si="2"/>
        <v>2011</v>
      </c>
      <c r="C33" s="13">
        <f t="shared" si="1"/>
        <v>0</v>
      </c>
      <c r="D33" s="297"/>
      <c r="E33" s="297"/>
      <c r="F33" s="297"/>
      <c r="G33" s="297"/>
      <c r="H33" s="297"/>
      <c r="I33" s="297"/>
      <c r="J33" s="297"/>
      <c r="K33" s="297"/>
      <c r="L33" s="297"/>
      <c r="M33" s="297"/>
      <c r="N33" s="7">
        <f>+N$14/7/2</f>
        <v>0</v>
      </c>
      <c r="O33" s="7">
        <f>+O32</f>
        <v>0</v>
      </c>
      <c r="P33" s="7">
        <f>+P32</f>
        <v>0</v>
      </c>
      <c r="Q33" s="7">
        <f>+Q32</f>
        <v>0</v>
      </c>
      <c r="R33" s="7">
        <f>+R32</f>
        <v>0</v>
      </c>
      <c r="S33" s="43">
        <f>+S32</f>
        <v>0</v>
      </c>
      <c r="T33" s="43">
        <f>+T$14/7</f>
        <v>0</v>
      </c>
      <c r="U33" s="43">
        <f>+U$14/7/2</f>
        <v>0</v>
      </c>
      <c r="V33" s="43"/>
      <c r="W33" s="43"/>
      <c r="X33" s="43"/>
      <c r="Y33" s="7"/>
      <c r="Z33" s="297"/>
    </row>
    <row r="34" spans="1:34" x14ac:dyDescent="0.25">
      <c r="A34" s="38"/>
      <c r="B34" s="3">
        <f t="shared" si="2"/>
        <v>2012</v>
      </c>
      <c r="C34" s="13">
        <f t="shared" si="1"/>
        <v>0</v>
      </c>
      <c r="D34" s="297"/>
      <c r="E34" s="297"/>
      <c r="F34" s="297"/>
      <c r="G34" s="297"/>
      <c r="H34" s="297"/>
      <c r="I34" s="297"/>
      <c r="J34" s="297"/>
      <c r="K34" s="297"/>
      <c r="L34" s="297"/>
      <c r="M34" s="297"/>
      <c r="N34" s="7"/>
      <c r="O34" s="7">
        <f>+O$14/7/2</f>
        <v>0</v>
      </c>
      <c r="P34" s="7">
        <f>+P33</f>
        <v>0</v>
      </c>
      <c r="Q34" s="7">
        <f>+Q33</f>
        <v>0</v>
      </c>
      <c r="R34" s="7">
        <f>+R33</f>
        <v>0</v>
      </c>
      <c r="S34" s="43">
        <f>+S33</f>
        <v>0</v>
      </c>
      <c r="T34" s="43">
        <f>+T$14/7</f>
        <v>0</v>
      </c>
      <c r="U34" s="43">
        <f>+U$14/7</f>
        <v>0</v>
      </c>
      <c r="V34" s="43">
        <f>+V$14/7/2</f>
        <v>0</v>
      </c>
      <c r="W34" s="43"/>
      <c r="X34" s="43"/>
      <c r="Y34" s="7"/>
      <c r="Z34" s="297"/>
    </row>
    <row r="35" spans="1:34" x14ac:dyDescent="0.25">
      <c r="A35" s="38"/>
      <c r="B35" s="3">
        <f t="shared" si="2"/>
        <v>2013</v>
      </c>
      <c r="C35" s="13">
        <f t="shared" si="1"/>
        <v>0</v>
      </c>
      <c r="D35" s="297"/>
      <c r="E35" s="297"/>
      <c r="F35" s="297"/>
      <c r="G35" s="297"/>
      <c r="H35" s="297"/>
      <c r="I35" s="297"/>
      <c r="J35" s="297"/>
      <c r="K35" s="297"/>
      <c r="L35" s="297"/>
      <c r="M35" s="297"/>
      <c r="N35" s="7"/>
      <c r="O35" s="7"/>
      <c r="P35" s="7">
        <f>P14/7/2</f>
        <v>0</v>
      </c>
      <c r="Q35" s="7">
        <f>Q14</f>
        <v>0</v>
      </c>
      <c r="R35" s="7">
        <f t="shared" ref="R35:U36" si="3">R34</f>
        <v>0</v>
      </c>
      <c r="S35" s="43">
        <f t="shared" si="3"/>
        <v>0</v>
      </c>
      <c r="T35" s="43">
        <f t="shared" si="3"/>
        <v>0</v>
      </c>
      <c r="U35" s="43">
        <f t="shared" si="3"/>
        <v>0</v>
      </c>
      <c r="V35" s="43">
        <f>V14/7</f>
        <v>0</v>
      </c>
      <c r="W35" s="43">
        <f>W14/7/2</f>
        <v>0</v>
      </c>
      <c r="X35" s="43"/>
      <c r="Y35" s="7"/>
      <c r="Z35" s="297"/>
    </row>
    <row r="36" spans="1:34" x14ac:dyDescent="0.25">
      <c r="A36" s="38"/>
      <c r="B36" s="3">
        <f t="shared" si="2"/>
        <v>2014</v>
      </c>
      <c r="C36" s="13">
        <f t="shared" si="1"/>
        <v>0</v>
      </c>
      <c r="D36" s="297"/>
      <c r="E36" s="297"/>
      <c r="F36" s="297"/>
      <c r="G36" s="297"/>
      <c r="H36" s="297"/>
      <c r="I36" s="297"/>
      <c r="J36" s="297"/>
      <c r="K36" s="297"/>
      <c r="L36" s="297"/>
      <c r="M36" s="297"/>
      <c r="N36" s="7"/>
      <c r="O36" s="7"/>
      <c r="P36" s="7"/>
      <c r="Q36" s="7">
        <f>Q14/7/2</f>
        <v>0</v>
      </c>
      <c r="R36" s="7">
        <f t="shared" si="3"/>
        <v>0</v>
      </c>
      <c r="S36" s="43">
        <f t="shared" si="3"/>
        <v>0</v>
      </c>
      <c r="T36" s="43">
        <f t="shared" si="3"/>
        <v>0</v>
      </c>
      <c r="U36" s="43">
        <f t="shared" si="3"/>
        <v>0</v>
      </c>
      <c r="V36" s="43">
        <f>V35</f>
        <v>0</v>
      </c>
      <c r="W36" s="43">
        <f>W14/7</f>
        <v>0</v>
      </c>
      <c r="X36" s="43">
        <f>X14/7/2</f>
        <v>0</v>
      </c>
      <c r="Y36" s="7"/>
      <c r="Z36" s="297"/>
    </row>
    <row r="37" spans="1:34" x14ac:dyDescent="0.25">
      <c r="A37" s="38"/>
      <c r="B37" s="3">
        <f t="shared" si="2"/>
        <v>2015</v>
      </c>
      <c r="C37" s="13">
        <f t="shared" si="1"/>
        <v>0</v>
      </c>
      <c r="D37" s="297"/>
      <c r="E37" s="297"/>
      <c r="F37" s="297"/>
      <c r="G37" s="297"/>
      <c r="H37" s="297"/>
      <c r="I37" s="297"/>
      <c r="J37" s="297"/>
      <c r="K37" s="297"/>
      <c r="L37" s="297"/>
      <c r="M37" s="297"/>
      <c r="N37" s="7"/>
      <c r="O37" s="7"/>
      <c r="P37" s="7"/>
      <c r="Q37" s="7"/>
      <c r="R37" s="7">
        <f>R14/7/2</f>
        <v>0</v>
      </c>
      <c r="S37" s="43">
        <f>S36</f>
        <v>0</v>
      </c>
      <c r="T37" s="43">
        <f>T36</f>
        <v>0</v>
      </c>
      <c r="U37" s="43">
        <f>U36</f>
        <v>0</v>
      </c>
      <c r="V37" s="43">
        <f>V36</f>
        <v>0</v>
      </c>
      <c r="W37" s="43">
        <f>W36</f>
        <v>0</v>
      </c>
      <c r="X37" s="43">
        <f>X14/7</f>
        <v>0</v>
      </c>
      <c r="Y37" s="7">
        <f>Y14/7/2</f>
        <v>0</v>
      </c>
      <c r="Z37" s="297"/>
    </row>
    <row r="38" spans="1:34" x14ac:dyDescent="0.25">
      <c r="A38" s="38"/>
      <c r="B38" s="3">
        <f t="shared" si="2"/>
        <v>2016</v>
      </c>
      <c r="C38" s="13">
        <f t="shared" si="1"/>
        <v>-9491.3535714285717</v>
      </c>
      <c r="D38" s="297"/>
      <c r="E38" s="297"/>
      <c r="F38" s="297"/>
      <c r="G38" s="297"/>
      <c r="H38" s="297"/>
      <c r="I38" s="297"/>
      <c r="J38" s="297"/>
      <c r="K38" s="297"/>
      <c r="L38" s="297"/>
      <c r="M38" s="297"/>
      <c r="N38" s="7"/>
      <c r="O38" s="7"/>
      <c r="P38" s="7"/>
      <c r="Q38" s="7"/>
      <c r="R38" s="7"/>
      <c r="S38" s="43"/>
      <c r="T38" s="43"/>
      <c r="U38" s="43"/>
      <c r="V38" s="43"/>
      <c r="W38" s="43"/>
      <c r="X38" s="43"/>
      <c r="Y38" s="7"/>
      <c r="Z38" s="297">
        <f>$Z$14/7/2</f>
        <v>9491.3535714285717</v>
      </c>
    </row>
    <row r="39" spans="1:34" x14ac:dyDescent="0.25">
      <c r="A39" s="38"/>
      <c r="B39" s="3">
        <f t="shared" si="2"/>
        <v>2017</v>
      </c>
      <c r="C39" s="13">
        <f t="shared" si="1"/>
        <v>-18982.707142857143</v>
      </c>
      <c r="D39" s="297"/>
      <c r="E39" s="297"/>
      <c r="F39" s="297"/>
      <c r="G39" s="297"/>
      <c r="H39" s="297"/>
      <c r="I39" s="297"/>
      <c r="J39" s="297"/>
      <c r="K39" s="297"/>
      <c r="L39" s="297"/>
      <c r="M39" s="297"/>
      <c r="N39" s="7"/>
      <c r="O39" s="7"/>
      <c r="P39" s="7"/>
      <c r="Q39" s="7"/>
      <c r="R39" s="7"/>
      <c r="S39" s="43"/>
      <c r="T39" s="43"/>
      <c r="U39" s="43"/>
      <c r="V39" s="43"/>
      <c r="W39" s="43"/>
      <c r="X39" s="43"/>
      <c r="Y39" s="7"/>
      <c r="Z39" s="297">
        <f>$Z$14/7</f>
        <v>18982.707142857143</v>
      </c>
    </row>
    <row r="40" spans="1:34" x14ac:dyDescent="0.25">
      <c r="A40" s="38"/>
      <c r="B40" s="3">
        <f t="shared" si="2"/>
        <v>2018</v>
      </c>
      <c r="C40" s="13">
        <f t="shared" si="1"/>
        <v>-18982.707142857143</v>
      </c>
      <c r="D40" s="297"/>
      <c r="E40" s="297"/>
      <c r="F40" s="297"/>
      <c r="G40" s="297"/>
      <c r="H40" s="297"/>
      <c r="I40" s="297"/>
      <c r="J40" s="297"/>
      <c r="K40" s="297"/>
      <c r="L40" s="297"/>
      <c r="M40" s="297"/>
      <c r="N40" s="7"/>
      <c r="O40" s="7"/>
      <c r="P40" s="7"/>
      <c r="Q40" s="7"/>
      <c r="R40" s="7"/>
      <c r="S40" s="43"/>
      <c r="T40" s="43"/>
      <c r="U40" s="43"/>
      <c r="V40" s="43"/>
      <c r="W40" s="43"/>
      <c r="X40" s="43"/>
      <c r="Y40" s="7"/>
      <c r="Z40" s="297">
        <f t="shared" ref="Z40:Z44" si="4">$Z$14/7</f>
        <v>18982.707142857143</v>
      </c>
    </row>
    <row r="41" spans="1:34" x14ac:dyDescent="0.25">
      <c r="A41" s="38"/>
      <c r="B41" s="3">
        <f t="shared" si="2"/>
        <v>2019</v>
      </c>
      <c r="C41" s="13">
        <f t="shared" si="1"/>
        <v>-18982.707142857143</v>
      </c>
      <c r="D41" s="297"/>
      <c r="E41" s="297"/>
      <c r="F41" s="297"/>
      <c r="G41" s="297"/>
      <c r="H41" s="297"/>
      <c r="I41" s="297"/>
      <c r="J41" s="297"/>
      <c r="K41" s="297"/>
      <c r="L41" s="297"/>
      <c r="M41" s="297"/>
      <c r="N41" s="7"/>
      <c r="O41" s="7"/>
      <c r="P41" s="7"/>
      <c r="Q41" s="7"/>
      <c r="R41" s="7"/>
      <c r="S41" s="43"/>
      <c r="T41" s="43"/>
      <c r="U41" s="43"/>
      <c r="V41" s="43"/>
      <c r="W41" s="43"/>
      <c r="X41" s="43"/>
      <c r="Y41" s="7"/>
      <c r="Z41" s="297">
        <f t="shared" si="4"/>
        <v>18982.707142857143</v>
      </c>
    </row>
    <row r="42" spans="1:34" x14ac:dyDescent="0.25">
      <c r="A42" s="38"/>
      <c r="B42" s="3">
        <f t="shared" si="2"/>
        <v>2020</v>
      </c>
      <c r="C42" s="13">
        <f t="shared" si="1"/>
        <v>-18982.707142857143</v>
      </c>
      <c r="D42" s="297"/>
      <c r="E42" s="297"/>
      <c r="F42" s="297"/>
      <c r="G42" s="297"/>
      <c r="H42" s="297"/>
      <c r="I42" s="297"/>
      <c r="J42" s="297"/>
      <c r="K42" s="297"/>
      <c r="L42" s="297"/>
      <c r="M42" s="297"/>
      <c r="N42" s="7"/>
      <c r="O42" s="7"/>
      <c r="P42" s="7"/>
      <c r="Q42" s="7"/>
      <c r="R42" s="7"/>
      <c r="S42" s="43"/>
      <c r="T42" s="43"/>
      <c r="U42" s="43"/>
      <c r="V42" s="43"/>
      <c r="W42" s="43"/>
      <c r="X42" s="43"/>
      <c r="Y42" s="7"/>
      <c r="Z42" s="297">
        <f t="shared" si="4"/>
        <v>18982.707142857143</v>
      </c>
    </row>
    <row r="43" spans="1:34" x14ac:dyDescent="0.25">
      <c r="A43" s="38"/>
      <c r="B43" s="3">
        <f t="shared" si="2"/>
        <v>2021</v>
      </c>
      <c r="C43" s="13">
        <f t="shared" si="1"/>
        <v>-18982.707142857143</v>
      </c>
      <c r="D43" s="297"/>
      <c r="E43" s="297"/>
      <c r="F43" s="297"/>
      <c r="G43" s="297"/>
      <c r="H43" s="297"/>
      <c r="I43" s="297"/>
      <c r="J43" s="297"/>
      <c r="K43" s="297"/>
      <c r="L43" s="297"/>
      <c r="M43" s="297"/>
      <c r="N43" s="7"/>
      <c r="O43" s="7"/>
      <c r="P43" s="7"/>
      <c r="Q43" s="7"/>
      <c r="R43" s="7"/>
      <c r="S43" s="43"/>
      <c r="T43" s="43"/>
      <c r="U43" s="43"/>
      <c r="V43" s="43"/>
      <c r="W43" s="43"/>
      <c r="X43" s="43"/>
      <c r="Y43" s="7"/>
      <c r="Z43" s="297">
        <f t="shared" si="4"/>
        <v>18982.707142857143</v>
      </c>
    </row>
    <row r="44" spans="1:34" x14ac:dyDescent="0.25">
      <c r="A44" s="38"/>
      <c r="B44" s="3">
        <f t="shared" si="2"/>
        <v>2022</v>
      </c>
      <c r="C44" s="13">
        <f t="shared" si="1"/>
        <v>-18982.707142857143</v>
      </c>
      <c r="D44" s="297"/>
      <c r="E44" s="297"/>
      <c r="F44" s="297"/>
      <c r="G44" s="297"/>
      <c r="H44" s="297"/>
      <c r="I44" s="297"/>
      <c r="J44" s="297"/>
      <c r="K44" s="297"/>
      <c r="L44" s="297"/>
      <c r="M44" s="297"/>
      <c r="N44" s="7"/>
      <c r="O44" s="7"/>
      <c r="P44" s="7"/>
      <c r="Q44" s="7"/>
      <c r="R44" s="7"/>
      <c r="S44" s="43"/>
      <c r="T44" s="43"/>
      <c r="U44" s="43"/>
      <c r="V44" s="43"/>
      <c r="W44" s="43"/>
      <c r="X44" s="43"/>
      <c r="Y44" s="7"/>
      <c r="Z44" s="297">
        <f t="shared" si="4"/>
        <v>18982.707142857143</v>
      </c>
    </row>
    <row r="45" spans="1:34" x14ac:dyDescent="0.25">
      <c r="A45" s="38"/>
      <c r="B45" s="3">
        <f t="shared" si="2"/>
        <v>2023</v>
      </c>
      <c r="C45" s="13">
        <f t="shared" si="1"/>
        <v>-9491.3535714285717</v>
      </c>
      <c r="D45" s="297"/>
      <c r="E45" s="297"/>
      <c r="F45" s="297"/>
      <c r="G45" s="297"/>
      <c r="H45" s="297"/>
      <c r="I45" s="297"/>
      <c r="J45" s="297"/>
      <c r="K45" s="297"/>
      <c r="L45" s="297"/>
      <c r="M45" s="297"/>
      <c r="N45" s="7"/>
      <c r="O45" s="7"/>
      <c r="P45" s="7"/>
      <c r="Q45" s="7"/>
      <c r="R45" s="7"/>
      <c r="S45" s="43"/>
      <c r="T45" s="43"/>
      <c r="U45" s="43"/>
      <c r="V45" s="43"/>
      <c r="W45" s="43"/>
      <c r="X45" s="43"/>
      <c r="Y45" s="7"/>
      <c r="Z45" s="297">
        <f>$Z$14/7/2</f>
        <v>9491.3535714285717</v>
      </c>
    </row>
    <row r="46" spans="1:34" x14ac:dyDescent="0.25">
      <c r="A46" s="38"/>
      <c r="B46" s="3">
        <f t="shared" si="2"/>
        <v>2024</v>
      </c>
      <c r="C46" s="13">
        <f t="shared" si="1"/>
        <v>0</v>
      </c>
      <c r="D46" s="297"/>
      <c r="E46" s="297"/>
      <c r="F46" s="297"/>
      <c r="G46" s="297"/>
      <c r="H46" s="297"/>
      <c r="I46" s="297"/>
      <c r="J46" s="297"/>
      <c r="K46" s="297"/>
      <c r="L46" s="297"/>
      <c r="M46" s="297"/>
      <c r="N46" s="7"/>
      <c r="O46" s="7"/>
      <c r="P46" s="7"/>
      <c r="Q46" s="7"/>
      <c r="R46" s="7"/>
      <c r="S46" s="43"/>
      <c r="T46" s="43"/>
      <c r="U46" s="43"/>
      <c r="V46" s="43"/>
      <c r="W46" s="43"/>
      <c r="X46" s="43"/>
      <c r="Y46" s="7"/>
      <c r="Z46" s="297"/>
    </row>
    <row r="47" spans="1:34" x14ac:dyDescent="0.25">
      <c r="A47" s="38"/>
      <c r="B47" s="12"/>
      <c r="C47" s="254"/>
      <c r="D47" s="298"/>
      <c r="E47" s="298"/>
      <c r="F47" s="298"/>
      <c r="G47" s="298"/>
      <c r="H47" s="298"/>
      <c r="I47" s="298"/>
      <c r="J47" s="298"/>
      <c r="K47" s="298"/>
      <c r="L47" s="298"/>
      <c r="M47" s="298"/>
      <c r="N47" s="338"/>
      <c r="O47" s="338"/>
      <c r="P47" s="338"/>
      <c r="Q47" s="338"/>
      <c r="R47" s="338"/>
      <c r="S47" s="338"/>
      <c r="T47" s="338"/>
      <c r="U47" s="338"/>
      <c r="V47" s="275"/>
      <c r="W47" s="275"/>
      <c r="X47" s="275"/>
      <c r="Y47" s="338"/>
      <c r="Z47" s="338"/>
    </row>
    <row r="48" spans="1:34" x14ac:dyDescent="0.25">
      <c r="A48" s="38" t="s">
        <v>62</v>
      </c>
      <c r="B48" s="675">
        <f>SUM(D48:AH48)</f>
        <v>0</v>
      </c>
      <c r="C48" s="677">
        <f>SUM(C16:M47)</f>
        <v>-132878.94999999998</v>
      </c>
      <c r="D48" s="675">
        <f t="shared" ref="D48:N48" si="5">-SUM(D16:D47)+D14</f>
        <v>0</v>
      </c>
      <c r="E48" s="675">
        <f t="shared" si="5"/>
        <v>0</v>
      </c>
      <c r="F48" s="675">
        <f t="shared" si="5"/>
        <v>0</v>
      </c>
      <c r="G48" s="675">
        <f t="shared" si="5"/>
        <v>0</v>
      </c>
      <c r="H48" s="675">
        <f t="shared" si="5"/>
        <v>0</v>
      </c>
      <c r="I48" s="675">
        <f t="shared" si="5"/>
        <v>0</v>
      </c>
      <c r="J48" s="675">
        <f t="shared" si="5"/>
        <v>0</v>
      </c>
      <c r="K48" s="675">
        <f t="shared" si="5"/>
        <v>0</v>
      </c>
      <c r="L48" s="675">
        <f t="shared" si="5"/>
        <v>0</v>
      </c>
      <c r="M48" s="675">
        <f t="shared" si="5"/>
        <v>0</v>
      </c>
      <c r="N48" s="719">
        <f t="shared" si="5"/>
        <v>0</v>
      </c>
      <c r="O48" s="719">
        <f t="shared" ref="O48:AH48" si="6">-SUM(O16:O47)+O14</f>
        <v>0</v>
      </c>
      <c r="P48" s="719">
        <f t="shared" si="6"/>
        <v>0</v>
      </c>
      <c r="Q48" s="719">
        <f t="shared" si="6"/>
        <v>0</v>
      </c>
      <c r="R48" s="719">
        <f t="shared" si="6"/>
        <v>0</v>
      </c>
      <c r="S48" s="719">
        <f t="shared" si="6"/>
        <v>0</v>
      </c>
      <c r="T48" s="719">
        <f t="shared" si="6"/>
        <v>0</v>
      </c>
      <c r="U48" s="719">
        <f t="shared" si="6"/>
        <v>0</v>
      </c>
      <c r="V48" s="719">
        <f t="shared" si="6"/>
        <v>0</v>
      </c>
      <c r="W48" s="719">
        <f t="shared" si="6"/>
        <v>0</v>
      </c>
      <c r="X48" s="719">
        <f t="shared" si="6"/>
        <v>0</v>
      </c>
      <c r="Y48" s="719">
        <f t="shared" si="6"/>
        <v>0</v>
      </c>
      <c r="Z48" s="719">
        <f t="shared" si="6"/>
        <v>0</v>
      </c>
      <c r="AA48" s="719">
        <f t="shared" si="6"/>
        <v>0</v>
      </c>
      <c r="AB48" s="719">
        <f t="shared" si="6"/>
        <v>0</v>
      </c>
      <c r="AC48" s="719">
        <f t="shared" si="6"/>
        <v>0</v>
      </c>
      <c r="AD48" s="719">
        <f t="shared" si="6"/>
        <v>0</v>
      </c>
      <c r="AE48" s="719">
        <f t="shared" si="6"/>
        <v>0</v>
      </c>
      <c r="AF48" s="719">
        <f t="shared" si="6"/>
        <v>0</v>
      </c>
      <c r="AG48" s="719">
        <f t="shared" si="6"/>
        <v>0</v>
      </c>
      <c r="AH48" s="719">
        <f t="shared" si="6"/>
        <v>0</v>
      </c>
    </row>
    <row r="49" spans="1:26" x14ac:dyDescent="0.25">
      <c r="A49" s="38"/>
      <c r="B49" s="275"/>
      <c r="C49" s="299"/>
      <c r="D49" s="297"/>
      <c r="E49" s="297"/>
      <c r="F49" s="297"/>
      <c r="G49" s="297"/>
      <c r="H49" s="297"/>
      <c r="I49" s="297"/>
      <c r="J49" s="297"/>
      <c r="K49" s="297"/>
      <c r="L49" s="297"/>
      <c r="M49" s="297"/>
      <c r="N49" s="338"/>
      <c r="O49" s="338"/>
      <c r="P49" s="338"/>
      <c r="Q49" s="338"/>
      <c r="R49" s="338"/>
      <c r="S49" s="338"/>
      <c r="T49" s="338"/>
      <c r="U49" s="338"/>
      <c r="V49" s="338"/>
      <c r="W49" s="338"/>
      <c r="X49" s="338"/>
      <c r="Y49" s="338"/>
      <c r="Z49" s="338"/>
    </row>
    <row r="50" spans="1:26" x14ac:dyDescent="0.25">
      <c r="A50" s="39" t="s">
        <v>63</v>
      </c>
      <c r="B50" s="3"/>
      <c r="C50" s="30">
        <f>+C14+C48</f>
        <v>0</v>
      </c>
      <c r="D50" s="297"/>
      <c r="E50" s="297"/>
      <c r="F50" s="297"/>
      <c r="G50" s="297"/>
      <c r="H50" s="297"/>
      <c r="I50" s="297"/>
      <c r="J50" s="297"/>
      <c r="K50" s="297"/>
      <c r="L50" s="297"/>
      <c r="M50" s="297"/>
      <c r="N50" s="338"/>
      <c r="O50" s="338"/>
      <c r="P50" s="338"/>
      <c r="Q50" s="338"/>
      <c r="R50" s="338"/>
      <c r="S50" s="338"/>
      <c r="T50" s="338"/>
      <c r="U50" s="338"/>
      <c r="V50" s="338"/>
      <c r="W50" s="338"/>
      <c r="X50" s="338"/>
      <c r="Y50" s="338"/>
      <c r="Z50" s="338"/>
    </row>
    <row r="51" spans="1:26" x14ac:dyDescent="0.25">
      <c r="A51" s="3"/>
      <c r="B51" s="3"/>
      <c r="C51" s="3"/>
      <c r="D51" s="297"/>
      <c r="E51" s="297"/>
      <c r="F51" s="297"/>
      <c r="G51" s="297"/>
      <c r="H51" s="297"/>
      <c r="I51" s="297"/>
      <c r="J51" s="297"/>
      <c r="K51" s="297"/>
      <c r="L51" s="297"/>
      <c r="M51" s="297"/>
      <c r="N51" s="338"/>
      <c r="O51" s="338"/>
      <c r="P51" s="338"/>
      <c r="Q51" s="338"/>
      <c r="R51" s="338"/>
      <c r="S51" s="338"/>
      <c r="T51" s="338"/>
      <c r="U51" s="338"/>
      <c r="V51" s="338"/>
      <c r="W51" s="338"/>
      <c r="X51" s="338"/>
      <c r="Y51" s="338"/>
      <c r="Z51" s="338"/>
    </row>
    <row r="52" spans="1:26" x14ac:dyDescent="0.25">
      <c r="A52" s="3"/>
      <c r="B52" s="36"/>
      <c r="C52" s="3"/>
      <c r="D52" s="297"/>
      <c r="E52" s="297"/>
      <c r="F52" s="297"/>
      <c r="G52" s="297"/>
      <c r="H52" s="297"/>
      <c r="I52" s="297"/>
      <c r="J52" s="297"/>
      <c r="K52" s="297"/>
      <c r="L52" s="297"/>
      <c r="M52" s="297"/>
      <c r="N52" s="338"/>
      <c r="O52" s="338"/>
      <c r="P52" s="338"/>
      <c r="Q52" s="338"/>
      <c r="R52" s="338"/>
      <c r="S52" s="338"/>
      <c r="T52" s="338"/>
      <c r="U52" s="338"/>
      <c r="V52" s="338"/>
      <c r="W52" s="338"/>
      <c r="X52" s="338"/>
      <c r="Y52" s="338"/>
      <c r="Z52" s="338"/>
    </row>
    <row r="53" spans="1:26" x14ac:dyDescent="0.25">
      <c r="A53" s="3"/>
      <c r="B53" s="3"/>
      <c r="C53" s="3"/>
      <c r="E53" s="297"/>
      <c r="F53" s="301"/>
      <c r="G53" s="301"/>
      <c r="H53" s="301"/>
      <c r="I53" s="301"/>
      <c r="J53" s="301"/>
      <c r="K53" s="301"/>
      <c r="L53" s="301"/>
      <c r="M53" s="301"/>
      <c r="N53" s="338">
        <f>SUM(E32:E53)</f>
        <v>0</v>
      </c>
      <c r="O53" s="342"/>
      <c r="P53" s="342"/>
      <c r="Q53" s="342"/>
      <c r="R53" s="342"/>
      <c r="S53" s="342"/>
    </row>
    <row r="54" spans="1:26" x14ac:dyDescent="0.25">
      <c r="B54" s="3"/>
      <c r="C54" s="3"/>
      <c r="E54" s="301"/>
      <c r="F54" s="301"/>
      <c r="G54" s="301"/>
      <c r="H54" s="301"/>
      <c r="I54" s="301"/>
      <c r="J54" s="301"/>
      <c r="K54" s="301"/>
      <c r="L54" s="301"/>
      <c r="M54" s="301"/>
      <c r="N54" s="301"/>
      <c r="O54" s="301"/>
      <c r="P54" s="301"/>
      <c r="Q54" s="301"/>
      <c r="R54" s="301"/>
      <c r="S54" s="301"/>
    </row>
    <row r="55" spans="1:26" x14ac:dyDescent="0.25">
      <c r="E55" s="301"/>
      <c r="F55" s="301"/>
      <c r="G55" s="301"/>
      <c r="H55" s="301"/>
      <c r="I55" s="301"/>
      <c r="J55" s="301"/>
      <c r="K55" s="301"/>
      <c r="L55" s="301"/>
      <c r="M55" s="301"/>
      <c r="N55" s="301"/>
      <c r="O55" s="301"/>
      <c r="P55" s="301"/>
      <c r="Q55" s="301"/>
      <c r="R55" s="301"/>
      <c r="S55" s="301"/>
    </row>
    <row r="56" spans="1:26" x14ac:dyDescent="0.25">
      <c r="E56" s="301"/>
      <c r="F56" s="301"/>
      <c r="G56" s="301"/>
      <c r="H56" s="301"/>
      <c r="I56" s="301"/>
      <c r="J56" s="301"/>
      <c r="K56" s="301"/>
      <c r="L56" s="301"/>
      <c r="M56" s="301"/>
      <c r="N56" s="301"/>
      <c r="O56" s="301"/>
      <c r="P56" s="301"/>
      <c r="Q56" s="301"/>
      <c r="R56" s="301"/>
      <c r="S56" s="301"/>
    </row>
    <row r="57" spans="1:26" x14ac:dyDescent="0.25">
      <c r="E57" s="301"/>
      <c r="F57" s="301"/>
      <c r="G57" s="301"/>
      <c r="H57" s="301"/>
      <c r="I57" s="301"/>
      <c r="J57" s="301"/>
      <c r="K57" s="301"/>
      <c r="L57" s="301"/>
      <c r="M57" s="301"/>
      <c r="N57" s="301"/>
      <c r="O57" s="301"/>
      <c r="P57" s="301"/>
      <c r="Q57" s="301"/>
      <c r="R57" s="301"/>
      <c r="S57" s="301"/>
    </row>
    <row r="58" spans="1:26" x14ac:dyDescent="0.25">
      <c r="E58" s="301"/>
      <c r="F58" s="301"/>
      <c r="G58" s="301"/>
      <c r="H58" s="301"/>
      <c r="I58" s="301"/>
      <c r="J58" s="301"/>
      <c r="K58" s="301"/>
      <c r="L58" s="301"/>
      <c r="M58" s="301"/>
      <c r="N58" s="301"/>
      <c r="O58" s="301"/>
      <c r="P58" s="301"/>
      <c r="Q58" s="301"/>
      <c r="R58" s="301"/>
      <c r="S58" s="301"/>
    </row>
    <row r="59" spans="1:26" x14ac:dyDescent="0.25">
      <c r="E59" s="301"/>
      <c r="F59" s="301"/>
      <c r="G59" s="301"/>
      <c r="H59" s="301"/>
      <c r="I59" s="301"/>
      <c r="J59" s="301"/>
      <c r="K59" s="301"/>
      <c r="L59" s="301"/>
      <c r="M59" s="301"/>
      <c r="N59" s="301"/>
      <c r="O59" s="301"/>
      <c r="P59" s="301"/>
      <c r="Q59" s="301"/>
      <c r="R59" s="301"/>
      <c r="S59" s="301"/>
    </row>
    <row r="60" spans="1:26" x14ac:dyDescent="0.25">
      <c r="E60" s="301"/>
      <c r="F60" s="301"/>
      <c r="G60" s="301"/>
      <c r="H60" s="301"/>
      <c r="I60" s="301"/>
      <c r="J60" s="301"/>
      <c r="K60" s="301"/>
      <c r="L60" s="301"/>
      <c r="M60" s="301"/>
      <c r="N60" s="301"/>
      <c r="O60" s="301"/>
      <c r="P60" s="301"/>
      <c r="Q60" s="301"/>
      <c r="R60" s="301"/>
      <c r="S60" s="301"/>
    </row>
    <row r="61" spans="1:26" x14ac:dyDescent="0.25">
      <c r="E61" s="301"/>
      <c r="F61" s="301"/>
      <c r="G61" s="301"/>
      <c r="H61" s="301"/>
      <c r="I61" s="301"/>
      <c r="J61" s="301"/>
      <c r="K61" s="301"/>
      <c r="L61" s="301"/>
      <c r="M61" s="301"/>
      <c r="N61" s="301"/>
      <c r="O61" s="301"/>
      <c r="P61" s="301"/>
      <c r="Q61" s="301"/>
      <c r="R61" s="301"/>
      <c r="S61" s="301"/>
    </row>
    <row r="62" spans="1:26" x14ac:dyDescent="0.25">
      <c r="E62" s="301"/>
      <c r="F62" s="301"/>
      <c r="G62" s="301"/>
      <c r="H62" s="301"/>
      <c r="I62" s="301"/>
      <c r="J62" s="301"/>
      <c r="K62" s="301"/>
      <c r="L62" s="301"/>
      <c r="M62" s="301"/>
      <c r="N62" s="301"/>
      <c r="O62" s="301"/>
      <c r="P62" s="301"/>
      <c r="Q62" s="301"/>
      <c r="R62" s="301"/>
      <c r="S62" s="301"/>
    </row>
    <row r="63" spans="1:26" x14ac:dyDescent="0.25">
      <c r="E63" s="301"/>
      <c r="F63" s="301"/>
      <c r="G63" s="301"/>
      <c r="H63" s="301"/>
      <c r="I63" s="301"/>
      <c r="J63" s="301"/>
      <c r="K63" s="301"/>
      <c r="L63" s="301"/>
      <c r="M63" s="301"/>
      <c r="N63" s="301"/>
      <c r="O63" s="301"/>
      <c r="P63" s="301"/>
      <c r="Q63" s="301"/>
      <c r="R63" s="301"/>
      <c r="S63" s="301"/>
    </row>
    <row r="64" spans="1:26" x14ac:dyDescent="0.25">
      <c r="E64" s="301"/>
      <c r="F64" s="301"/>
      <c r="G64" s="301"/>
      <c r="H64" s="301"/>
      <c r="I64" s="301"/>
      <c r="J64" s="301"/>
      <c r="K64" s="301"/>
      <c r="L64" s="301"/>
      <c r="M64" s="301"/>
      <c r="N64" s="301"/>
      <c r="O64" s="301"/>
      <c r="P64" s="301"/>
      <c r="Q64" s="301"/>
      <c r="R64" s="301"/>
      <c r="S64" s="301"/>
    </row>
  </sheetData>
  <pageMargins left="0.7" right="0.7" top="0.75" bottom="0.75" header="0.3" footer="0.3"/>
  <pageSetup scale="68" orientation="landscape" horizontalDpi="4294967294" verticalDpi="4294967294" r:id="rId1"/>
  <headerFooter>
    <oddFooter>&amp;Z&amp;F&amp;RPage &amp;P</oddFooter>
  </headerFooter>
</worksheet>
</file>

<file path=xl/worksheets/sheet1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600-000000000000}">
  <sheetPr codeName="Sheet178">
    <tabColor theme="6" tint="-0.249977111117893"/>
    <pageSetUpPr fitToPage="1"/>
  </sheetPr>
  <dimension ref="A1:AH64"/>
  <sheetViews>
    <sheetView workbookViewId="0"/>
  </sheetViews>
  <sheetFormatPr defaultColWidth="8.85546875" defaultRowHeight="15" x14ac:dyDescent="0.25"/>
  <cols>
    <col min="1" max="1" width="20.85546875" customWidth="1"/>
    <col min="2" max="2" width="8.7109375" customWidth="1"/>
    <col min="3" max="3" width="12.85546875" customWidth="1"/>
    <col min="4" max="12" width="7.42578125" hidden="1" customWidth="1"/>
    <col min="13" max="13" width="7.5703125" hidden="1" customWidth="1"/>
    <col min="14" max="25" width="10.42578125" customWidth="1"/>
    <col min="26" max="26" width="10.7109375" bestFit="1" customWidth="1"/>
  </cols>
  <sheetData>
    <row r="1" spans="1:34" x14ac:dyDescent="0.25">
      <c r="A1" s="11" t="s">
        <v>10</v>
      </c>
      <c r="O1" t="s">
        <v>647</v>
      </c>
    </row>
    <row r="2" spans="1:34" x14ac:dyDescent="0.25">
      <c r="A2" s="9" t="s">
        <v>438</v>
      </c>
    </row>
    <row r="3" spans="1:34" x14ac:dyDescent="0.25">
      <c r="A3" s="9" t="s">
        <v>1080</v>
      </c>
    </row>
    <row r="4" spans="1:34" x14ac:dyDescent="0.25">
      <c r="R4" s="40" t="s">
        <v>4</v>
      </c>
      <c r="S4" s="41"/>
      <c r="T4" s="40" t="s">
        <v>8</v>
      </c>
    </row>
    <row r="5" spans="1:34" x14ac:dyDescent="0.25">
      <c r="A5" s="10" t="s">
        <v>9</v>
      </c>
      <c r="B5" s="12" t="s">
        <v>64</v>
      </c>
      <c r="C5" s="12" t="s">
        <v>12</v>
      </c>
      <c r="R5" s="42" t="s">
        <v>2</v>
      </c>
      <c r="S5" s="42" t="s">
        <v>60</v>
      </c>
      <c r="T5" s="42" t="s">
        <v>7</v>
      </c>
    </row>
    <row r="6" spans="1:34" x14ac:dyDescent="0.25">
      <c r="B6" s="3"/>
      <c r="R6" s="3"/>
    </row>
    <row r="7" spans="1:34" x14ac:dyDescent="0.25">
      <c r="A7" s="213" t="s">
        <v>1108</v>
      </c>
      <c r="B7" s="212">
        <v>861</v>
      </c>
      <c r="C7" s="214"/>
      <c r="D7" s="293"/>
      <c r="E7" s="293"/>
      <c r="F7" s="293"/>
      <c r="G7" s="293"/>
      <c r="H7" s="293"/>
      <c r="I7" s="293"/>
      <c r="J7" s="293"/>
      <c r="K7" s="293"/>
      <c r="L7" s="293"/>
      <c r="M7" s="293"/>
      <c r="N7" s="293"/>
      <c r="O7" s="294"/>
      <c r="P7" s="6"/>
      <c r="Q7" s="6"/>
      <c r="R7" s="13">
        <f>+C14</f>
        <v>500000</v>
      </c>
      <c r="S7" s="13">
        <f>+-C48</f>
        <v>500000</v>
      </c>
      <c r="T7" s="13">
        <f>+R7-S7</f>
        <v>0</v>
      </c>
    </row>
    <row r="8" spans="1:34" x14ac:dyDescent="0.25">
      <c r="A8" s="213"/>
      <c r="B8" s="3"/>
      <c r="D8" s="293"/>
      <c r="E8" s="293"/>
      <c r="F8" s="293"/>
      <c r="G8" s="293"/>
      <c r="H8" s="293"/>
      <c r="I8" s="293"/>
      <c r="J8" s="293"/>
      <c r="K8" s="293"/>
      <c r="L8" s="293"/>
      <c r="M8" s="293"/>
      <c r="N8" s="293"/>
      <c r="O8" s="294"/>
      <c r="P8" s="6"/>
      <c r="Q8" s="6"/>
    </row>
    <row r="9" spans="1:34" x14ac:dyDescent="0.25">
      <c r="A9" s="2"/>
      <c r="B9" s="3"/>
      <c r="D9" s="293"/>
      <c r="E9" s="293"/>
      <c r="F9" s="293"/>
      <c r="G9" s="293"/>
      <c r="H9" s="293"/>
      <c r="I9" s="293"/>
      <c r="J9" s="293"/>
      <c r="K9" s="293"/>
      <c r="L9" s="293"/>
      <c r="M9" s="293"/>
      <c r="N9" s="293"/>
      <c r="O9" s="294"/>
      <c r="P9" s="6"/>
      <c r="Q9" s="6"/>
    </row>
    <row r="10" spans="1:34" x14ac:dyDescent="0.25">
      <c r="B10" s="3"/>
    </row>
    <row r="11" spans="1:34" x14ac:dyDescent="0.25">
      <c r="A11" s="686" t="s">
        <v>66</v>
      </c>
      <c r="B11" s="212" t="s">
        <v>78</v>
      </c>
      <c r="C11" s="214"/>
    </row>
    <row r="12" spans="1:34" x14ac:dyDescent="0.25">
      <c r="B12" s="28"/>
      <c r="C12" s="2"/>
    </row>
    <row r="13" spans="1:34" x14ac:dyDescent="0.25">
      <c r="A13" s="9" t="s">
        <v>5</v>
      </c>
      <c r="C13" s="31" t="s">
        <v>3</v>
      </c>
      <c r="D13" s="32">
        <v>1994</v>
      </c>
      <c r="E13" s="32">
        <v>1995</v>
      </c>
      <c r="F13" s="32">
        <v>1996</v>
      </c>
      <c r="G13" s="32">
        <v>1997</v>
      </c>
      <c r="H13" s="32">
        <v>1998</v>
      </c>
      <c r="I13" s="32">
        <v>1999</v>
      </c>
      <c r="J13" s="32">
        <v>2000</v>
      </c>
      <c r="K13" s="32">
        <v>2001</v>
      </c>
      <c r="L13" s="32">
        <v>2002</v>
      </c>
      <c r="M13" s="32">
        <v>2003</v>
      </c>
      <c r="N13" s="32">
        <v>2004</v>
      </c>
      <c r="O13" s="32">
        <f>N13+1</f>
        <v>2005</v>
      </c>
      <c r="P13" s="32">
        <f t="shared" ref="P13:AH13" si="0">O13+1</f>
        <v>2006</v>
      </c>
      <c r="Q13" s="32">
        <f t="shared" si="0"/>
        <v>2007</v>
      </c>
      <c r="R13" s="32">
        <f t="shared" si="0"/>
        <v>2008</v>
      </c>
      <c r="S13" s="32">
        <f t="shared" si="0"/>
        <v>2009</v>
      </c>
      <c r="T13" s="32">
        <f t="shared" si="0"/>
        <v>2010</v>
      </c>
      <c r="U13" s="32">
        <f t="shared" si="0"/>
        <v>2011</v>
      </c>
      <c r="V13" s="32">
        <f t="shared" si="0"/>
        <v>2012</v>
      </c>
      <c r="W13" s="32">
        <f t="shared" si="0"/>
        <v>2013</v>
      </c>
      <c r="X13" s="32">
        <f t="shared" si="0"/>
        <v>2014</v>
      </c>
      <c r="Y13" s="32">
        <f t="shared" si="0"/>
        <v>2015</v>
      </c>
      <c r="Z13" s="32">
        <f t="shared" si="0"/>
        <v>2016</v>
      </c>
      <c r="AA13" s="32">
        <f t="shared" si="0"/>
        <v>2017</v>
      </c>
      <c r="AB13" s="32">
        <f t="shared" si="0"/>
        <v>2018</v>
      </c>
      <c r="AC13" s="32">
        <f t="shared" si="0"/>
        <v>2019</v>
      </c>
      <c r="AD13" s="32">
        <f t="shared" si="0"/>
        <v>2020</v>
      </c>
      <c r="AE13" s="32">
        <f t="shared" si="0"/>
        <v>2021</v>
      </c>
      <c r="AF13" s="32">
        <f t="shared" si="0"/>
        <v>2022</v>
      </c>
      <c r="AG13" s="32">
        <f t="shared" si="0"/>
        <v>2023</v>
      </c>
      <c r="AH13" s="32">
        <f t="shared" si="0"/>
        <v>2024</v>
      </c>
    </row>
    <row r="14" spans="1:34" x14ac:dyDescent="0.25">
      <c r="A14" s="9" t="s">
        <v>73</v>
      </c>
      <c r="C14" s="295">
        <f>SUM(D14:AH14)</f>
        <v>500000</v>
      </c>
      <c r="D14" s="233">
        <v>0</v>
      </c>
      <c r="E14" s="233">
        <v>0</v>
      </c>
      <c r="F14" s="233">
        <v>0</v>
      </c>
      <c r="G14" s="233">
        <v>0</v>
      </c>
      <c r="H14" s="233">
        <v>0</v>
      </c>
      <c r="I14" s="233">
        <v>0</v>
      </c>
      <c r="J14" s="233">
        <v>0</v>
      </c>
      <c r="K14" s="233">
        <v>0</v>
      </c>
      <c r="L14" s="233">
        <v>0</v>
      </c>
      <c r="M14" s="233">
        <v>0</v>
      </c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7"/>
      <c r="Z14" s="7">
        <v>500000</v>
      </c>
    </row>
    <row r="15" spans="1:34" x14ac:dyDescent="0.25">
      <c r="A15" s="34"/>
      <c r="B15" s="2"/>
      <c r="C15" s="2"/>
      <c r="S15" s="233"/>
      <c r="T15" s="233"/>
      <c r="U15" s="233"/>
      <c r="V15" s="233"/>
      <c r="W15" s="233"/>
      <c r="X15" s="233"/>
    </row>
    <row r="16" spans="1:34" x14ac:dyDescent="0.25">
      <c r="A16" s="9" t="s">
        <v>6</v>
      </c>
      <c r="B16" s="3">
        <v>1994</v>
      </c>
      <c r="C16" s="13">
        <f>-SUM(D16:AH16)</f>
        <v>0</v>
      </c>
      <c r="D16" s="297">
        <f>+D$14/7/2</f>
        <v>0</v>
      </c>
      <c r="E16" s="297"/>
      <c r="F16" s="297"/>
      <c r="G16" s="297"/>
      <c r="H16" s="297"/>
      <c r="I16" s="297"/>
      <c r="J16" s="297"/>
      <c r="K16" s="297"/>
      <c r="L16" s="297"/>
      <c r="M16" s="297"/>
      <c r="N16" s="297"/>
      <c r="O16" s="297"/>
      <c r="P16" s="297"/>
      <c r="Q16" s="297"/>
      <c r="R16" s="297"/>
      <c r="S16" s="233"/>
      <c r="T16" s="233"/>
      <c r="U16" s="233"/>
      <c r="V16" s="233"/>
      <c r="W16" s="233"/>
      <c r="X16" s="233"/>
      <c r="Y16" s="297"/>
      <c r="Z16" s="297"/>
    </row>
    <row r="17" spans="1:26" x14ac:dyDescent="0.25">
      <c r="B17" s="3">
        <f>B16+1</f>
        <v>1995</v>
      </c>
      <c r="C17" s="13">
        <f t="shared" ref="C17:C46" si="1">-SUM(D17:AH17)</f>
        <v>0</v>
      </c>
      <c r="D17" s="297">
        <f>+D$14/7</f>
        <v>0</v>
      </c>
      <c r="E17" s="297">
        <f>+E$14/7/2</f>
        <v>0</v>
      </c>
      <c r="F17" s="297"/>
      <c r="G17" s="297"/>
      <c r="H17" s="297"/>
      <c r="I17" s="297"/>
      <c r="J17" s="297"/>
      <c r="K17" s="297"/>
      <c r="L17" s="297"/>
      <c r="M17" s="297"/>
      <c r="N17" s="297"/>
      <c r="O17" s="297"/>
      <c r="P17" s="297"/>
      <c r="Q17" s="297"/>
      <c r="R17" s="297"/>
      <c r="S17" s="233"/>
      <c r="T17" s="233"/>
      <c r="U17" s="233"/>
      <c r="V17" s="233"/>
      <c r="W17" s="233"/>
      <c r="X17" s="233"/>
      <c r="Y17" s="297"/>
      <c r="Z17" s="297"/>
    </row>
    <row r="18" spans="1:26" x14ac:dyDescent="0.25">
      <c r="B18" s="3">
        <f t="shared" ref="B18:B46" si="2">B17+1</f>
        <v>1996</v>
      </c>
      <c r="C18" s="13">
        <f t="shared" si="1"/>
        <v>0</v>
      </c>
      <c r="D18" s="297">
        <f>+D17</f>
        <v>0</v>
      </c>
      <c r="E18" s="297">
        <f>+E$14/7</f>
        <v>0</v>
      </c>
      <c r="F18" s="297">
        <f>+F$14/7/2</f>
        <v>0</v>
      </c>
      <c r="G18" s="297"/>
      <c r="H18" s="297"/>
      <c r="I18" s="297"/>
      <c r="J18" s="297"/>
      <c r="K18" s="297"/>
      <c r="L18" s="297"/>
      <c r="M18" s="297"/>
      <c r="N18" s="297"/>
      <c r="O18" s="297"/>
      <c r="P18" s="297"/>
      <c r="Q18" s="297"/>
      <c r="R18" s="297"/>
      <c r="S18" s="233"/>
      <c r="T18" s="233"/>
      <c r="U18" s="233"/>
      <c r="V18" s="233"/>
      <c r="W18" s="233"/>
      <c r="X18" s="233"/>
      <c r="Y18" s="297"/>
      <c r="Z18" s="297"/>
    </row>
    <row r="19" spans="1:26" x14ac:dyDescent="0.25">
      <c r="B19" s="3">
        <f t="shared" si="2"/>
        <v>1997</v>
      </c>
      <c r="C19" s="13">
        <f t="shared" si="1"/>
        <v>0</v>
      </c>
      <c r="D19" s="297">
        <f>+D18</f>
        <v>0</v>
      </c>
      <c r="E19" s="297">
        <f>+E18</f>
        <v>0</v>
      </c>
      <c r="F19" s="297">
        <f>+F$14/7</f>
        <v>0</v>
      </c>
      <c r="G19" s="297">
        <f>+G$14/7/2</f>
        <v>0</v>
      </c>
      <c r="H19" s="297"/>
      <c r="I19" s="297"/>
      <c r="J19" s="297"/>
      <c r="K19" s="297"/>
      <c r="L19" s="297"/>
      <c r="M19" s="297"/>
      <c r="N19" s="297"/>
      <c r="O19" s="297"/>
      <c r="P19" s="297"/>
      <c r="Q19" s="297"/>
      <c r="R19" s="297"/>
      <c r="S19" s="233"/>
      <c r="T19" s="233"/>
      <c r="U19" s="233"/>
      <c r="V19" s="233"/>
      <c r="W19" s="233"/>
      <c r="X19" s="233"/>
      <c r="Y19" s="297"/>
      <c r="Z19" s="297"/>
    </row>
    <row r="20" spans="1:26" x14ac:dyDescent="0.25">
      <c r="B20" s="3">
        <f t="shared" si="2"/>
        <v>1998</v>
      </c>
      <c r="C20" s="13">
        <f t="shared" si="1"/>
        <v>0</v>
      </c>
      <c r="D20" s="297">
        <f>+D19</f>
        <v>0</v>
      </c>
      <c r="E20" s="297">
        <f>+E19</f>
        <v>0</v>
      </c>
      <c r="F20" s="297">
        <f>+F19</f>
        <v>0</v>
      </c>
      <c r="G20" s="297">
        <f>+G$14/7</f>
        <v>0</v>
      </c>
      <c r="H20" s="297">
        <f>+H$14/7/2</f>
        <v>0</v>
      </c>
      <c r="I20" s="297"/>
      <c r="J20" s="297"/>
      <c r="K20" s="297"/>
      <c r="L20" s="297"/>
      <c r="M20" s="297"/>
      <c r="N20" s="297"/>
      <c r="O20" s="297"/>
      <c r="P20" s="297"/>
      <c r="Q20" s="297"/>
      <c r="R20" s="297"/>
      <c r="S20" s="233"/>
      <c r="T20" s="233"/>
      <c r="U20" s="233"/>
      <c r="V20" s="233"/>
      <c r="W20" s="233"/>
      <c r="X20" s="233"/>
      <c r="Y20" s="297"/>
      <c r="Z20" s="297"/>
    </row>
    <row r="21" spans="1:26" x14ac:dyDescent="0.25">
      <c r="B21" s="3">
        <f t="shared" si="2"/>
        <v>1999</v>
      </c>
      <c r="C21" s="13">
        <f t="shared" si="1"/>
        <v>0</v>
      </c>
      <c r="D21" s="297">
        <f>+D20</f>
        <v>0</v>
      </c>
      <c r="E21" s="297">
        <f>+E20</f>
        <v>0</v>
      </c>
      <c r="F21" s="297">
        <f>+F20</f>
        <v>0</v>
      </c>
      <c r="G21" s="297">
        <f>+G20</f>
        <v>0</v>
      </c>
      <c r="H21" s="297">
        <f>+H$14/7</f>
        <v>0</v>
      </c>
      <c r="I21" s="297">
        <f>+I$14/7/2</f>
        <v>0</v>
      </c>
      <c r="J21" s="297"/>
      <c r="K21" s="297"/>
      <c r="L21" s="297"/>
      <c r="M21" s="297"/>
      <c r="N21" s="297"/>
      <c r="O21" s="297"/>
      <c r="P21" s="297"/>
      <c r="Q21" s="297"/>
      <c r="R21" s="297"/>
      <c r="S21" s="233"/>
      <c r="T21" s="233"/>
      <c r="U21" s="233"/>
      <c r="V21" s="233"/>
      <c r="W21" s="233"/>
      <c r="X21" s="233"/>
      <c r="Y21" s="297"/>
      <c r="Z21" s="297"/>
    </row>
    <row r="22" spans="1:26" x14ac:dyDescent="0.25">
      <c r="B22" s="3">
        <f t="shared" si="2"/>
        <v>2000</v>
      </c>
      <c r="C22" s="13">
        <f t="shared" si="1"/>
        <v>0</v>
      </c>
      <c r="D22" s="297">
        <f>+D21</f>
        <v>0</v>
      </c>
      <c r="E22" s="297">
        <f>+E21</f>
        <v>0</v>
      </c>
      <c r="F22" s="297">
        <f>+F21</f>
        <v>0</v>
      </c>
      <c r="G22" s="297">
        <f>+G21</f>
        <v>0</v>
      </c>
      <c r="H22" s="297">
        <f>+H21</f>
        <v>0</v>
      </c>
      <c r="I22" s="297">
        <f>+I$14/7</f>
        <v>0</v>
      </c>
      <c r="J22" s="297">
        <f>+J$14/7/2</f>
        <v>0</v>
      </c>
      <c r="K22" s="297"/>
      <c r="L22" s="297"/>
      <c r="M22" s="297"/>
      <c r="N22" s="297"/>
      <c r="O22" s="297"/>
      <c r="P22" s="297"/>
      <c r="Q22" s="297"/>
      <c r="R22" s="297"/>
      <c r="S22" s="233"/>
      <c r="T22" s="233"/>
      <c r="U22" s="233"/>
      <c r="V22" s="233"/>
      <c r="W22" s="233"/>
      <c r="X22" s="233"/>
      <c r="Y22" s="297"/>
      <c r="Z22" s="297"/>
    </row>
    <row r="23" spans="1:26" x14ac:dyDescent="0.25">
      <c r="B23" s="3">
        <f t="shared" si="2"/>
        <v>2001</v>
      </c>
      <c r="C23" s="13">
        <f t="shared" si="1"/>
        <v>0</v>
      </c>
      <c r="D23" s="297">
        <f>+D$14/7/2</f>
        <v>0</v>
      </c>
      <c r="E23" s="297">
        <f>+E22</f>
        <v>0</v>
      </c>
      <c r="F23" s="297">
        <f>+F22</f>
        <v>0</v>
      </c>
      <c r="G23" s="297">
        <f>+G22</f>
        <v>0</v>
      </c>
      <c r="H23" s="297">
        <f>+H22</f>
        <v>0</v>
      </c>
      <c r="I23" s="297">
        <f>+I22</f>
        <v>0</v>
      </c>
      <c r="J23" s="297">
        <f>+J$14/7</f>
        <v>0</v>
      </c>
      <c r="K23" s="297">
        <f>+K$14/7/2</f>
        <v>0</v>
      </c>
      <c r="L23" s="297"/>
      <c r="M23" s="297"/>
      <c r="N23" s="297"/>
      <c r="O23" s="297"/>
      <c r="P23" s="297"/>
      <c r="Q23" s="297"/>
      <c r="R23" s="297"/>
      <c r="S23" s="233"/>
      <c r="T23" s="233"/>
      <c r="U23" s="233"/>
      <c r="V23" s="233"/>
      <c r="W23" s="233"/>
      <c r="X23" s="233"/>
      <c r="Y23" s="297"/>
      <c r="Z23" s="297"/>
    </row>
    <row r="24" spans="1:26" x14ac:dyDescent="0.25">
      <c r="B24" s="3">
        <f t="shared" si="2"/>
        <v>2002</v>
      </c>
      <c r="C24" s="13">
        <f t="shared" si="1"/>
        <v>0</v>
      </c>
      <c r="D24" s="297"/>
      <c r="E24" s="297">
        <f>+E$14/7/2</f>
        <v>0</v>
      </c>
      <c r="F24" s="297">
        <f>+F23</f>
        <v>0</v>
      </c>
      <c r="G24" s="297">
        <f>+G23</f>
        <v>0</v>
      </c>
      <c r="H24" s="297">
        <f>+H23</f>
        <v>0</v>
      </c>
      <c r="I24" s="297">
        <f>+I23</f>
        <v>0</v>
      </c>
      <c r="J24" s="297">
        <f>+J23</f>
        <v>0</v>
      </c>
      <c r="K24" s="297">
        <f>+K$14/7</f>
        <v>0</v>
      </c>
      <c r="L24" s="297">
        <f>+L$14/7/2</f>
        <v>0</v>
      </c>
      <c r="M24" s="297"/>
      <c r="N24" s="297"/>
      <c r="O24" s="297"/>
      <c r="P24" s="297"/>
      <c r="Q24" s="297"/>
      <c r="R24" s="297"/>
      <c r="S24" s="233"/>
      <c r="T24" s="233"/>
      <c r="U24" s="233"/>
      <c r="V24" s="233"/>
      <c r="W24" s="233"/>
      <c r="X24" s="233"/>
      <c r="Y24" s="297"/>
      <c r="Z24" s="297"/>
    </row>
    <row r="25" spans="1:26" x14ac:dyDescent="0.25">
      <c r="B25" s="3">
        <f t="shared" si="2"/>
        <v>2003</v>
      </c>
      <c r="C25" s="13">
        <f t="shared" si="1"/>
        <v>0</v>
      </c>
      <c r="D25" s="297"/>
      <c r="E25" s="297"/>
      <c r="F25" s="297">
        <f>+F$14/7/2</f>
        <v>0</v>
      </c>
      <c r="G25" s="297">
        <f>+G24</f>
        <v>0</v>
      </c>
      <c r="H25" s="297">
        <f>+H24</f>
        <v>0</v>
      </c>
      <c r="I25" s="297">
        <f>+I24</f>
        <v>0</v>
      </c>
      <c r="J25" s="297">
        <f>+J24</f>
        <v>0</v>
      </c>
      <c r="K25" s="297">
        <f>+K24</f>
        <v>0</v>
      </c>
      <c r="L25" s="297">
        <f>+L$14/7</f>
        <v>0</v>
      </c>
      <c r="M25" s="297">
        <f>+M$14/7/2</f>
        <v>0</v>
      </c>
      <c r="N25" s="297"/>
      <c r="O25" s="297"/>
      <c r="P25" s="297"/>
      <c r="Q25" s="297"/>
      <c r="R25" s="297"/>
      <c r="S25" s="233"/>
      <c r="T25" s="233"/>
      <c r="U25" s="233"/>
      <c r="V25" s="233"/>
      <c r="W25" s="233"/>
      <c r="X25" s="233"/>
      <c r="Y25" s="297"/>
      <c r="Z25" s="297"/>
    </row>
    <row r="26" spans="1:26" x14ac:dyDescent="0.25">
      <c r="B26" s="3">
        <f t="shared" si="2"/>
        <v>2004</v>
      </c>
      <c r="C26" s="13">
        <f t="shared" si="1"/>
        <v>0</v>
      </c>
      <c r="D26" s="297"/>
      <c r="E26" s="297"/>
      <c r="F26" s="297"/>
      <c r="G26" s="297">
        <f>+G$14/7/2</f>
        <v>0</v>
      </c>
      <c r="H26" s="297">
        <f>+H25</f>
        <v>0</v>
      </c>
      <c r="I26" s="297">
        <f>+I25</f>
        <v>0</v>
      </c>
      <c r="J26" s="297">
        <f>+J25</f>
        <v>0</v>
      </c>
      <c r="K26" s="297">
        <f>+K25</f>
        <v>0</v>
      </c>
      <c r="L26" s="297">
        <f>+L25</f>
        <v>0</v>
      </c>
      <c r="M26" s="297">
        <f>+M$14/7</f>
        <v>0</v>
      </c>
      <c r="N26" s="7">
        <f>+N$14/7/2</f>
        <v>0</v>
      </c>
      <c r="O26" s="7"/>
      <c r="P26" s="7"/>
      <c r="Q26" s="7"/>
      <c r="R26" s="7"/>
      <c r="S26" s="43"/>
      <c r="T26" s="43"/>
      <c r="U26" s="43"/>
      <c r="V26" s="43"/>
      <c r="W26" s="43"/>
      <c r="X26" s="43"/>
      <c r="Y26" s="7"/>
      <c r="Z26" s="297"/>
    </row>
    <row r="27" spans="1:26" x14ac:dyDescent="0.25">
      <c r="B27" s="3">
        <f t="shared" si="2"/>
        <v>2005</v>
      </c>
      <c r="C27" s="13">
        <f t="shared" si="1"/>
        <v>0</v>
      </c>
      <c r="D27" s="297"/>
      <c r="E27" s="297"/>
      <c r="F27" s="297"/>
      <c r="G27" s="297"/>
      <c r="H27" s="297">
        <f>+H$14/7/2</f>
        <v>0</v>
      </c>
      <c r="I27" s="297">
        <f>+I26</f>
        <v>0</v>
      </c>
      <c r="J27" s="297">
        <f>+J26</f>
        <v>0</v>
      </c>
      <c r="K27" s="297">
        <f>+K26</f>
        <v>0</v>
      </c>
      <c r="L27" s="297">
        <f>+L26</f>
        <v>0</v>
      </c>
      <c r="M27" s="297">
        <f>+M26</f>
        <v>0</v>
      </c>
      <c r="N27" s="7">
        <f>+N$14/7</f>
        <v>0</v>
      </c>
      <c r="O27" s="7">
        <f>+O$14/7/2</f>
        <v>0</v>
      </c>
      <c r="P27" s="7"/>
      <c r="Q27" s="7"/>
      <c r="R27" s="7"/>
      <c r="S27" s="43"/>
      <c r="T27" s="43"/>
      <c r="U27" s="43"/>
      <c r="V27" s="43"/>
      <c r="W27" s="43"/>
      <c r="X27" s="43"/>
      <c r="Y27" s="7"/>
      <c r="Z27" s="297"/>
    </row>
    <row r="28" spans="1:26" x14ac:dyDescent="0.25">
      <c r="B28" s="3">
        <f t="shared" si="2"/>
        <v>2006</v>
      </c>
      <c r="C28" s="13">
        <f t="shared" si="1"/>
        <v>0</v>
      </c>
      <c r="D28" s="297"/>
      <c r="E28" s="297"/>
      <c r="F28" s="297"/>
      <c r="G28" s="297"/>
      <c r="H28" s="297"/>
      <c r="I28" s="297">
        <f>+I$14/7/2</f>
        <v>0</v>
      </c>
      <c r="J28" s="297">
        <f>+J27</f>
        <v>0</v>
      </c>
      <c r="K28" s="297">
        <f>+K27</f>
        <v>0</v>
      </c>
      <c r="L28" s="297">
        <f>+L27</f>
        <v>0</v>
      </c>
      <c r="M28" s="297">
        <f>+M27</f>
        <v>0</v>
      </c>
      <c r="N28" s="7">
        <f>+N27</f>
        <v>0</v>
      </c>
      <c r="O28" s="7">
        <f>+O$14/7</f>
        <v>0</v>
      </c>
      <c r="P28" s="7">
        <f>+P$14/7/2</f>
        <v>0</v>
      </c>
      <c r="Q28" s="7"/>
      <c r="R28" s="7"/>
      <c r="S28" s="43"/>
      <c r="T28" s="43"/>
      <c r="U28" s="43"/>
      <c r="V28" s="43"/>
      <c r="W28" s="43"/>
      <c r="X28" s="43"/>
      <c r="Y28" s="7"/>
      <c r="Z28" s="297"/>
    </row>
    <row r="29" spans="1:26" x14ac:dyDescent="0.25">
      <c r="B29" s="3">
        <f t="shared" si="2"/>
        <v>2007</v>
      </c>
      <c r="C29" s="13">
        <f t="shared" si="1"/>
        <v>0</v>
      </c>
      <c r="D29" s="297"/>
      <c r="E29" s="297"/>
      <c r="F29" s="297"/>
      <c r="G29" s="297"/>
      <c r="H29" s="297"/>
      <c r="I29" s="297"/>
      <c r="J29" s="297">
        <f>+J$14/7/2</f>
        <v>0</v>
      </c>
      <c r="K29" s="297">
        <f>+K28</f>
        <v>0</v>
      </c>
      <c r="L29" s="297">
        <f>+L28</f>
        <v>0</v>
      </c>
      <c r="M29" s="297">
        <f>+M28</f>
        <v>0</v>
      </c>
      <c r="N29" s="7">
        <f>+N28</f>
        <v>0</v>
      </c>
      <c r="O29" s="7">
        <f>+O28</f>
        <v>0</v>
      </c>
      <c r="P29" s="7">
        <f>+P$14/7</f>
        <v>0</v>
      </c>
      <c r="Q29" s="7">
        <f>+Q$14/7/2</f>
        <v>0</v>
      </c>
      <c r="R29" s="7"/>
      <c r="S29" s="43"/>
      <c r="T29" s="43"/>
      <c r="U29" s="43"/>
      <c r="V29" s="43"/>
      <c r="W29" s="43"/>
      <c r="X29" s="43"/>
      <c r="Y29" s="7"/>
      <c r="Z29" s="297"/>
    </row>
    <row r="30" spans="1:26" x14ac:dyDescent="0.25">
      <c r="B30" s="3">
        <f t="shared" si="2"/>
        <v>2008</v>
      </c>
      <c r="C30" s="13">
        <f t="shared" si="1"/>
        <v>0</v>
      </c>
      <c r="D30" s="297"/>
      <c r="E30" s="297"/>
      <c r="F30" s="297"/>
      <c r="G30" s="297"/>
      <c r="H30" s="297"/>
      <c r="I30" s="297"/>
      <c r="J30" s="297"/>
      <c r="K30" s="297">
        <f>+K$14/7/2</f>
        <v>0</v>
      </c>
      <c r="L30" s="297">
        <f>+L29</f>
        <v>0</v>
      </c>
      <c r="M30" s="297">
        <f>+M29</f>
        <v>0</v>
      </c>
      <c r="N30" s="7">
        <f>+N29</f>
        <v>0</v>
      </c>
      <c r="O30" s="7">
        <f>+O29</f>
        <v>0</v>
      </c>
      <c r="P30" s="7">
        <f>+P29</f>
        <v>0</v>
      </c>
      <c r="Q30" s="7">
        <f>+Q$14/7</f>
        <v>0</v>
      </c>
      <c r="R30" s="7">
        <f>+R$14/7/2</f>
        <v>0</v>
      </c>
      <c r="S30" s="43"/>
      <c r="T30" s="43"/>
      <c r="U30" s="43"/>
      <c r="V30" s="43"/>
      <c r="W30" s="43"/>
      <c r="X30" s="43"/>
      <c r="Y30" s="7"/>
      <c r="Z30" s="297"/>
    </row>
    <row r="31" spans="1:26" x14ac:dyDescent="0.25">
      <c r="B31" s="3">
        <f t="shared" si="2"/>
        <v>2009</v>
      </c>
      <c r="C31" s="13">
        <f t="shared" si="1"/>
        <v>0</v>
      </c>
      <c r="D31" s="297"/>
      <c r="E31" s="297"/>
      <c r="F31" s="297"/>
      <c r="G31" s="297"/>
      <c r="H31" s="297"/>
      <c r="I31" s="297"/>
      <c r="J31" s="297"/>
      <c r="K31" s="297"/>
      <c r="L31" s="297">
        <f>+L$14/7/2</f>
        <v>0</v>
      </c>
      <c r="M31" s="297">
        <f>+M30</f>
        <v>0</v>
      </c>
      <c r="N31" s="7">
        <f>+N30</f>
        <v>0</v>
      </c>
      <c r="O31" s="7">
        <f>+O30</f>
        <v>0</v>
      </c>
      <c r="P31" s="7">
        <f>+P30</f>
        <v>0</v>
      </c>
      <c r="Q31" s="7">
        <f>+Q30</f>
        <v>0</v>
      </c>
      <c r="R31" s="7">
        <f>+R$14/7</f>
        <v>0</v>
      </c>
      <c r="S31" s="43">
        <f>+S$14/7/2</f>
        <v>0</v>
      </c>
      <c r="T31" s="43"/>
      <c r="U31" s="43"/>
      <c r="V31" s="43"/>
      <c r="W31" s="43"/>
      <c r="X31" s="43"/>
      <c r="Y31" s="7"/>
      <c r="Z31" s="297"/>
    </row>
    <row r="32" spans="1:26" x14ac:dyDescent="0.25">
      <c r="A32" s="38"/>
      <c r="B32" s="3">
        <f t="shared" si="2"/>
        <v>2010</v>
      </c>
      <c r="C32" s="13">
        <f t="shared" si="1"/>
        <v>0</v>
      </c>
      <c r="D32" s="297"/>
      <c r="E32" s="297"/>
      <c r="F32" s="297"/>
      <c r="G32" s="297"/>
      <c r="H32" s="297"/>
      <c r="I32" s="297"/>
      <c r="J32" s="297"/>
      <c r="K32" s="297"/>
      <c r="L32" s="297"/>
      <c r="M32" s="297">
        <f>+M$14/7/2</f>
        <v>0</v>
      </c>
      <c r="N32" s="7">
        <f>+N31</f>
        <v>0</v>
      </c>
      <c r="O32" s="7">
        <f>+O31</f>
        <v>0</v>
      </c>
      <c r="P32" s="7">
        <f>+P31</f>
        <v>0</v>
      </c>
      <c r="Q32" s="7">
        <f>+Q31</f>
        <v>0</v>
      </c>
      <c r="R32" s="7">
        <f>+R31</f>
        <v>0</v>
      </c>
      <c r="S32" s="43">
        <f>+S$14/7</f>
        <v>0</v>
      </c>
      <c r="T32" s="43">
        <f>+T$14/7/2</f>
        <v>0</v>
      </c>
      <c r="U32" s="43"/>
      <c r="V32" s="43"/>
      <c r="W32" s="43"/>
      <c r="X32" s="43"/>
      <c r="Y32" s="7"/>
      <c r="Z32" s="297"/>
    </row>
    <row r="33" spans="1:34" x14ac:dyDescent="0.25">
      <c r="A33" s="38"/>
      <c r="B33" s="3">
        <f t="shared" si="2"/>
        <v>2011</v>
      </c>
      <c r="C33" s="13">
        <f t="shared" si="1"/>
        <v>0</v>
      </c>
      <c r="D33" s="297"/>
      <c r="E33" s="297"/>
      <c r="F33" s="297"/>
      <c r="G33" s="297"/>
      <c r="H33" s="297"/>
      <c r="I33" s="297"/>
      <c r="J33" s="297"/>
      <c r="K33" s="297"/>
      <c r="L33" s="297"/>
      <c r="M33" s="297"/>
      <c r="N33" s="7">
        <f>+N$14/7/2</f>
        <v>0</v>
      </c>
      <c r="O33" s="7">
        <f>+O32</f>
        <v>0</v>
      </c>
      <c r="P33" s="7">
        <f>+P32</f>
        <v>0</v>
      </c>
      <c r="Q33" s="7">
        <f>+Q32</f>
        <v>0</v>
      </c>
      <c r="R33" s="7">
        <f>+R32</f>
        <v>0</v>
      </c>
      <c r="S33" s="43">
        <f>+S32</f>
        <v>0</v>
      </c>
      <c r="T33" s="43">
        <f>+T$14/7</f>
        <v>0</v>
      </c>
      <c r="U33" s="43">
        <f>+U$14/7/2</f>
        <v>0</v>
      </c>
      <c r="V33" s="43"/>
      <c r="W33" s="43"/>
      <c r="X33" s="43"/>
      <c r="Y33" s="7"/>
      <c r="Z33" s="297"/>
    </row>
    <row r="34" spans="1:34" x14ac:dyDescent="0.25">
      <c r="A34" s="38"/>
      <c r="B34" s="3">
        <f t="shared" si="2"/>
        <v>2012</v>
      </c>
      <c r="C34" s="13">
        <f t="shared" si="1"/>
        <v>0</v>
      </c>
      <c r="D34" s="297"/>
      <c r="E34" s="297"/>
      <c r="F34" s="297"/>
      <c r="G34" s="297"/>
      <c r="H34" s="297"/>
      <c r="I34" s="297"/>
      <c r="J34" s="297"/>
      <c r="K34" s="297"/>
      <c r="L34" s="297"/>
      <c r="M34" s="297"/>
      <c r="N34" s="7"/>
      <c r="O34" s="7">
        <f>+O$14/7/2</f>
        <v>0</v>
      </c>
      <c r="P34" s="7">
        <f>+P33</f>
        <v>0</v>
      </c>
      <c r="Q34" s="7">
        <f>+Q33</f>
        <v>0</v>
      </c>
      <c r="R34" s="7">
        <f>+R33</f>
        <v>0</v>
      </c>
      <c r="S34" s="43">
        <f>+S33</f>
        <v>0</v>
      </c>
      <c r="T34" s="43">
        <f>+T$14/7</f>
        <v>0</v>
      </c>
      <c r="U34" s="43">
        <f>+U$14/7</f>
        <v>0</v>
      </c>
      <c r="V34" s="43">
        <f>+V$14/7/2</f>
        <v>0</v>
      </c>
      <c r="W34" s="43"/>
      <c r="X34" s="43"/>
      <c r="Y34" s="7"/>
      <c r="Z34" s="297"/>
    </row>
    <row r="35" spans="1:34" x14ac:dyDescent="0.25">
      <c r="A35" s="38"/>
      <c r="B35" s="3">
        <f t="shared" si="2"/>
        <v>2013</v>
      </c>
      <c r="C35" s="13">
        <f t="shared" si="1"/>
        <v>0</v>
      </c>
      <c r="D35" s="297"/>
      <c r="E35" s="297"/>
      <c r="F35" s="297"/>
      <c r="G35" s="297"/>
      <c r="H35" s="297"/>
      <c r="I35" s="297"/>
      <c r="J35" s="297"/>
      <c r="K35" s="297"/>
      <c r="L35" s="297"/>
      <c r="M35" s="297"/>
      <c r="N35" s="7"/>
      <c r="O35" s="7"/>
      <c r="P35" s="7">
        <f>P14/7/2</f>
        <v>0</v>
      </c>
      <c r="Q35" s="7">
        <f>Q14</f>
        <v>0</v>
      </c>
      <c r="R35" s="7">
        <f t="shared" ref="R35:U36" si="3">R34</f>
        <v>0</v>
      </c>
      <c r="S35" s="43">
        <f t="shared" si="3"/>
        <v>0</v>
      </c>
      <c r="T35" s="43">
        <f t="shared" si="3"/>
        <v>0</v>
      </c>
      <c r="U35" s="43">
        <f t="shared" si="3"/>
        <v>0</v>
      </c>
      <c r="V35" s="43">
        <f>V14/7</f>
        <v>0</v>
      </c>
      <c r="W35" s="43">
        <f>W14/7/2</f>
        <v>0</v>
      </c>
      <c r="X35" s="43"/>
      <c r="Y35" s="7"/>
      <c r="Z35" s="297"/>
    </row>
    <row r="36" spans="1:34" x14ac:dyDescent="0.25">
      <c r="A36" s="38"/>
      <c r="B36" s="3">
        <f t="shared" si="2"/>
        <v>2014</v>
      </c>
      <c r="C36" s="13">
        <f t="shared" si="1"/>
        <v>0</v>
      </c>
      <c r="D36" s="297"/>
      <c r="E36" s="297"/>
      <c r="F36" s="297"/>
      <c r="G36" s="297"/>
      <c r="H36" s="297"/>
      <c r="I36" s="297"/>
      <c r="J36" s="297"/>
      <c r="K36" s="297"/>
      <c r="L36" s="297"/>
      <c r="M36" s="297"/>
      <c r="N36" s="7"/>
      <c r="O36" s="7"/>
      <c r="P36" s="7"/>
      <c r="Q36" s="7">
        <f>Q14/7/2</f>
        <v>0</v>
      </c>
      <c r="R36" s="7">
        <f t="shared" si="3"/>
        <v>0</v>
      </c>
      <c r="S36" s="43">
        <f t="shared" si="3"/>
        <v>0</v>
      </c>
      <c r="T36" s="43">
        <f t="shared" si="3"/>
        <v>0</v>
      </c>
      <c r="U36" s="43">
        <f t="shared" si="3"/>
        <v>0</v>
      </c>
      <c r="V36" s="43">
        <f>V35</f>
        <v>0</v>
      </c>
      <c r="W36" s="43">
        <f>W14/7</f>
        <v>0</v>
      </c>
      <c r="X36" s="43">
        <f>X14/7/2</f>
        <v>0</v>
      </c>
      <c r="Y36" s="7"/>
      <c r="Z36" s="297"/>
    </row>
    <row r="37" spans="1:34" x14ac:dyDescent="0.25">
      <c r="A37" s="38"/>
      <c r="B37" s="3">
        <f t="shared" si="2"/>
        <v>2015</v>
      </c>
      <c r="C37" s="13">
        <f t="shared" si="1"/>
        <v>0</v>
      </c>
      <c r="D37" s="297"/>
      <c r="E37" s="297"/>
      <c r="F37" s="297"/>
      <c r="G37" s="297"/>
      <c r="H37" s="297"/>
      <c r="I37" s="297"/>
      <c r="J37" s="297"/>
      <c r="K37" s="297"/>
      <c r="L37" s="297"/>
      <c r="M37" s="297"/>
      <c r="N37" s="7"/>
      <c r="O37" s="7"/>
      <c r="P37" s="7"/>
      <c r="Q37" s="7"/>
      <c r="R37" s="7">
        <f>R14/7/2</f>
        <v>0</v>
      </c>
      <c r="S37" s="43">
        <f>S36</f>
        <v>0</v>
      </c>
      <c r="T37" s="43">
        <f>T36</f>
        <v>0</v>
      </c>
      <c r="U37" s="43">
        <f>U36</f>
        <v>0</v>
      </c>
      <c r="V37" s="43">
        <f>V36</f>
        <v>0</v>
      </c>
      <c r="W37" s="43">
        <f>W36</f>
        <v>0</v>
      </c>
      <c r="X37" s="43">
        <f>X14/7</f>
        <v>0</v>
      </c>
      <c r="Y37" s="7">
        <f>Y14/7/2</f>
        <v>0</v>
      </c>
      <c r="Z37" s="297"/>
    </row>
    <row r="38" spans="1:34" x14ac:dyDescent="0.25">
      <c r="A38" s="38"/>
      <c r="B38" s="3">
        <f t="shared" si="2"/>
        <v>2016</v>
      </c>
      <c r="C38" s="13">
        <f t="shared" si="1"/>
        <v>-35714.285714285717</v>
      </c>
      <c r="D38" s="297"/>
      <c r="E38" s="297"/>
      <c r="F38" s="297"/>
      <c r="G38" s="297"/>
      <c r="H38" s="297"/>
      <c r="I38" s="297"/>
      <c r="J38" s="297"/>
      <c r="K38" s="297"/>
      <c r="L38" s="297"/>
      <c r="M38" s="297"/>
      <c r="N38" s="7"/>
      <c r="O38" s="7"/>
      <c r="P38" s="7"/>
      <c r="Q38" s="7"/>
      <c r="R38" s="7"/>
      <c r="S38" s="43"/>
      <c r="T38" s="43"/>
      <c r="U38" s="43"/>
      <c r="V38" s="43"/>
      <c r="W38" s="43"/>
      <c r="X38" s="43"/>
      <c r="Y38" s="7"/>
      <c r="Z38" s="7">
        <f>$Z$14/7/2</f>
        <v>35714.285714285717</v>
      </c>
    </row>
    <row r="39" spans="1:34" x14ac:dyDescent="0.25">
      <c r="A39" s="38"/>
      <c r="B39" s="3">
        <f t="shared" si="2"/>
        <v>2017</v>
      </c>
      <c r="C39" s="13">
        <f t="shared" si="1"/>
        <v>-71428.571428571435</v>
      </c>
      <c r="D39" s="297"/>
      <c r="E39" s="297"/>
      <c r="F39" s="297"/>
      <c r="G39" s="297"/>
      <c r="H39" s="297"/>
      <c r="I39" s="297"/>
      <c r="J39" s="297"/>
      <c r="K39" s="297"/>
      <c r="L39" s="297"/>
      <c r="M39" s="297"/>
      <c r="N39" s="7"/>
      <c r="O39" s="7"/>
      <c r="P39" s="7"/>
      <c r="Q39" s="7"/>
      <c r="R39" s="7"/>
      <c r="S39" s="43"/>
      <c r="T39" s="43"/>
      <c r="U39" s="43"/>
      <c r="V39" s="43"/>
      <c r="W39" s="43"/>
      <c r="X39" s="43"/>
      <c r="Y39" s="7"/>
      <c r="Z39" s="7">
        <f>$Z$14/7</f>
        <v>71428.571428571435</v>
      </c>
    </row>
    <row r="40" spans="1:34" x14ac:dyDescent="0.25">
      <c r="A40" s="38"/>
      <c r="B40" s="3">
        <f t="shared" si="2"/>
        <v>2018</v>
      </c>
      <c r="C40" s="13">
        <f t="shared" si="1"/>
        <v>-71428.571428571435</v>
      </c>
      <c r="D40" s="297"/>
      <c r="E40" s="297"/>
      <c r="F40" s="297"/>
      <c r="G40" s="297"/>
      <c r="H40" s="297"/>
      <c r="I40" s="297"/>
      <c r="J40" s="297"/>
      <c r="K40" s="297"/>
      <c r="L40" s="297"/>
      <c r="M40" s="297"/>
      <c r="N40" s="7"/>
      <c r="O40" s="7"/>
      <c r="P40" s="7"/>
      <c r="Q40" s="7"/>
      <c r="R40" s="7"/>
      <c r="S40" s="43"/>
      <c r="T40" s="43"/>
      <c r="U40" s="43"/>
      <c r="V40" s="43"/>
      <c r="W40" s="43"/>
      <c r="X40" s="43"/>
      <c r="Y40" s="7"/>
      <c r="Z40" s="7">
        <f t="shared" ref="Z40:Z44" si="4">$Z$14/7</f>
        <v>71428.571428571435</v>
      </c>
    </row>
    <row r="41" spans="1:34" x14ac:dyDescent="0.25">
      <c r="A41" s="38"/>
      <c r="B41" s="3">
        <f t="shared" si="2"/>
        <v>2019</v>
      </c>
      <c r="C41" s="13">
        <f t="shared" si="1"/>
        <v>-71428.571428571435</v>
      </c>
      <c r="D41" s="297"/>
      <c r="E41" s="297"/>
      <c r="F41" s="297"/>
      <c r="G41" s="297"/>
      <c r="H41" s="297"/>
      <c r="I41" s="297"/>
      <c r="J41" s="297"/>
      <c r="K41" s="297"/>
      <c r="L41" s="297"/>
      <c r="M41" s="297"/>
      <c r="N41" s="7"/>
      <c r="O41" s="7"/>
      <c r="P41" s="7"/>
      <c r="Q41" s="7"/>
      <c r="R41" s="7"/>
      <c r="S41" s="43"/>
      <c r="T41" s="43"/>
      <c r="U41" s="43"/>
      <c r="V41" s="43"/>
      <c r="W41" s="43"/>
      <c r="X41" s="43"/>
      <c r="Y41" s="7"/>
      <c r="Z41" s="7">
        <f t="shared" si="4"/>
        <v>71428.571428571435</v>
      </c>
    </row>
    <row r="42" spans="1:34" x14ac:dyDescent="0.25">
      <c r="A42" s="38"/>
      <c r="B42" s="3">
        <f t="shared" si="2"/>
        <v>2020</v>
      </c>
      <c r="C42" s="13">
        <f t="shared" si="1"/>
        <v>-71428.571428571435</v>
      </c>
      <c r="D42" s="297"/>
      <c r="E42" s="297"/>
      <c r="F42" s="297"/>
      <c r="G42" s="297"/>
      <c r="H42" s="297"/>
      <c r="I42" s="297"/>
      <c r="J42" s="297"/>
      <c r="K42" s="297"/>
      <c r="L42" s="297"/>
      <c r="M42" s="297"/>
      <c r="N42" s="7"/>
      <c r="O42" s="7"/>
      <c r="P42" s="7"/>
      <c r="Q42" s="7"/>
      <c r="R42" s="7"/>
      <c r="S42" s="43"/>
      <c r="T42" s="43"/>
      <c r="U42" s="43"/>
      <c r="V42" s="43"/>
      <c r="W42" s="43"/>
      <c r="X42" s="43"/>
      <c r="Y42" s="7"/>
      <c r="Z42" s="7">
        <f t="shared" si="4"/>
        <v>71428.571428571435</v>
      </c>
    </row>
    <row r="43" spans="1:34" x14ac:dyDescent="0.25">
      <c r="A43" s="38"/>
      <c r="B43" s="3">
        <f t="shared" si="2"/>
        <v>2021</v>
      </c>
      <c r="C43" s="13">
        <f t="shared" si="1"/>
        <v>-71428.571428571435</v>
      </c>
      <c r="D43" s="297"/>
      <c r="E43" s="297"/>
      <c r="F43" s="297"/>
      <c r="G43" s="297"/>
      <c r="H43" s="297"/>
      <c r="I43" s="297"/>
      <c r="J43" s="297"/>
      <c r="K43" s="297"/>
      <c r="L43" s="297"/>
      <c r="M43" s="297"/>
      <c r="N43" s="7"/>
      <c r="O43" s="7"/>
      <c r="P43" s="7"/>
      <c r="Q43" s="7"/>
      <c r="R43" s="7"/>
      <c r="S43" s="43"/>
      <c r="T43" s="43"/>
      <c r="U43" s="43"/>
      <c r="V43" s="43"/>
      <c r="W43" s="43"/>
      <c r="X43" s="43"/>
      <c r="Y43" s="7"/>
      <c r="Z43" s="7">
        <f t="shared" si="4"/>
        <v>71428.571428571435</v>
      </c>
    </row>
    <row r="44" spans="1:34" x14ac:dyDescent="0.25">
      <c r="A44" s="38"/>
      <c r="B44" s="3">
        <f t="shared" si="2"/>
        <v>2022</v>
      </c>
      <c r="C44" s="13">
        <f t="shared" si="1"/>
        <v>-71428.571428571435</v>
      </c>
      <c r="D44" s="297"/>
      <c r="E44" s="297"/>
      <c r="F44" s="297"/>
      <c r="G44" s="297"/>
      <c r="H44" s="297"/>
      <c r="I44" s="297"/>
      <c r="J44" s="297"/>
      <c r="K44" s="297"/>
      <c r="L44" s="297"/>
      <c r="M44" s="297"/>
      <c r="N44" s="7"/>
      <c r="O44" s="7"/>
      <c r="P44" s="7"/>
      <c r="Q44" s="7"/>
      <c r="R44" s="7"/>
      <c r="S44" s="43"/>
      <c r="T44" s="43"/>
      <c r="U44" s="43"/>
      <c r="V44" s="43"/>
      <c r="W44" s="43"/>
      <c r="X44" s="43"/>
      <c r="Y44" s="7"/>
      <c r="Z44" s="7">
        <f t="shared" si="4"/>
        <v>71428.571428571435</v>
      </c>
    </row>
    <row r="45" spans="1:34" x14ac:dyDescent="0.25">
      <c r="A45" s="38"/>
      <c r="B45" s="3">
        <f t="shared" si="2"/>
        <v>2023</v>
      </c>
      <c r="C45" s="13">
        <f t="shared" si="1"/>
        <v>-35714.285714285717</v>
      </c>
      <c r="D45" s="297"/>
      <c r="E45" s="297"/>
      <c r="F45" s="297"/>
      <c r="G45" s="297"/>
      <c r="H45" s="297"/>
      <c r="I45" s="297"/>
      <c r="J45" s="297"/>
      <c r="K45" s="297"/>
      <c r="L45" s="297"/>
      <c r="M45" s="297"/>
      <c r="N45" s="7"/>
      <c r="O45" s="7"/>
      <c r="P45" s="7"/>
      <c r="Q45" s="7"/>
      <c r="R45" s="7"/>
      <c r="S45" s="43"/>
      <c r="T45" s="43"/>
      <c r="U45" s="43"/>
      <c r="V45" s="43"/>
      <c r="W45" s="43"/>
      <c r="X45" s="43"/>
      <c r="Y45" s="7"/>
      <c r="Z45" s="7">
        <f>$Z$14/7/2</f>
        <v>35714.285714285717</v>
      </c>
    </row>
    <row r="46" spans="1:34" x14ac:dyDescent="0.25">
      <c r="A46" s="38"/>
      <c r="B46" s="3">
        <f t="shared" si="2"/>
        <v>2024</v>
      </c>
      <c r="C46" s="13">
        <f t="shared" si="1"/>
        <v>0</v>
      </c>
      <c r="D46" s="297"/>
      <c r="E46" s="297"/>
      <c r="F46" s="297"/>
      <c r="G46" s="297"/>
      <c r="H46" s="297"/>
      <c r="I46" s="297"/>
      <c r="J46" s="297"/>
      <c r="K46" s="297"/>
      <c r="L46" s="297"/>
      <c r="M46" s="297"/>
      <c r="N46" s="7"/>
      <c r="O46" s="7"/>
      <c r="P46" s="7"/>
      <c r="Q46" s="7"/>
      <c r="R46" s="7"/>
      <c r="S46" s="43"/>
      <c r="T46" s="43"/>
      <c r="U46" s="43"/>
      <c r="V46" s="43"/>
      <c r="W46" s="43"/>
      <c r="X46" s="43"/>
      <c r="Y46" s="7"/>
      <c r="Z46" s="7"/>
    </row>
    <row r="47" spans="1:34" x14ac:dyDescent="0.25">
      <c r="A47" s="38"/>
      <c r="B47" s="12"/>
      <c r="C47" s="254"/>
      <c r="D47" s="298"/>
      <c r="E47" s="298"/>
      <c r="F47" s="298"/>
      <c r="G47" s="298"/>
      <c r="H47" s="298"/>
      <c r="I47" s="298"/>
      <c r="J47" s="298"/>
      <c r="K47" s="298"/>
      <c r="L47" s="298"/>
      <c r="M47" s="298"/>
      <c r="N47" s="338"/>
      <c r="O47" s="338"/>
      <c r="P47" s="338"/>
      <c r="Q47" s="338"/>
      <c r="R47" s="338"/>
      <c r="S47" s="338"/>
      <c r="T47" s="338"/>
      <c r="U47" s="338"/>
      <c r="V47" s="275"/>
      <c r="W47" s="275"/>
      <c r="X47" s="275"/>
      <c r="Y47" s="338"/>
      <c r="Z47" s="338"/>
    </row>
    <row r="48" spans="1:34" x14ac:dyDescent="0.25">
      <c r="A48" s="38" t="s">
        <v>62</v>
      </c>
      <c r="B48" s="675">
        <f>SUM(D48:AH48)</f>
        <v>0</v>
      </c>
      <c r="C48" s="677">
        <f>SUM(C16:M47)</f>
        <v>-500000</v>
      </c>
      <c r="D48" s="675">
        <f t="shared" ref="D48:N48" si="5">-SUM(D16:D47)+D14</f>
        <v>0</v>
      </c>
      <c r="E48" s="675">
        <f t="shared" si="5"/>
        <v>0</v>
      </c>
      <c r="F48" s="675">
        <f t="shared" si="5"/>
        <v>0</v>
      </c>
      <c r="G48" s="675">
        <f t="shared" si="5"/>
        <v>0</v>
      </c>
      <c r="H48" s="675">
        <f t="shared" si="5"/>
        <v>0</v>
      </c>
      <c r="I48" s="675">
        <f t="shared" si="5"/>
        <v>0</v>
      </c>
      <c r="J48" s="675">
        <f t="shared" si="5"/>
        <v>0</v>
      </c>
      <c r="K48" s="675">
        <f t="shared" si="5"/>
        <v>0</v>
      </c>
      <c r="L48" s="675">
        <f t="shared" si="5"/>
        <v>0</v>
      </c>
      <c r="M48" s="675">
        <f t="shared" si="5"/>
        <v>0</v>
      </c>
      <c r="N48" s="719">
        <f t="shared" si="5"/>
        <v>0</v>
      </c>
      <c r="O48" s="719">
        <f t="shared" ref="O48:AH48" si="6">-SUM(O16:O47)+O14</f>
        <v>0</v>
      </c>
      <c r="P48" s="719">
        <f t="shared" si="6"/>
        <v>0</v>
      </c>
      <c r="Q48" s="719">
        <f t="shared" si="6"/>
        <v>0</v>
      </c>
      <c r="R48" s="719">
        <f t="shared" si="6"/>
        <v>0</v>
      </c>
      <c r="S48" s="719">
        <f t="shared" si="6"/>
        <v>0</v>
      </c>
      <c r="T48" s="719">
        <f t="shared" si="6"/>
        <v>0</v>
      </c>
      <c r="U48" s="719">
        <f t="shared" si="6"/>
        <v>0</v>
      </c>
      <c r="V48" s="719">
        <f t="shared" si="6"/>
        <v>0</v>
      </c>
      <c r="W48" s="719">
        <f t="shared" si="6"/>
        <v>0</v>
      </c>
      <c r="X48" s="719">
        <f t="shared" si="6"/>
        <v>0</v>
      </c>
      <c r="Y48" s="719">
        <f t="shared" si="6"/>
        <v>0</v>
      </c>
      <c r="Z48" s="719">
        <f t="shared" si="6"/>
        <v>0</v>
      </c>
      <c r="AA48" s="719">
        <f t="shared" si="6"/>
        <v>0</v>
      </c>
      <c r="AB48" s="719">
        <f t="shared" si="6"/>
        <v>0</v>
      </c>
      <c r="AC48" s="719">
        <f t="shared" si="6"/>
        <v>0</v>
      </c>
      <c r="AD48" s="719">
        <f t="shared" si="6"/>
        <v>0</v>
      </c>
      <c r="AE48" s="719">
        <f t="shared" si="6"/>
        <v>0</v>
      </c>
      <c r="AF48" s="719">
        <f t="shared" si="6"/>
        <v>0</v>
      </c>
      <c r="AG48" s="719">
        <f t="shared" si="6"/>
        <v>0</v>
      </c>
      <c r="AH48" s="719">
        <f t="shared" si="6"/>
        <v>0</v>
      </c>
    </row>
    <row r="49" spans="1:26" x14ac:dyDescent="0.25">
      <c r="A49" s="38"/>
      <c r="B49" s="275"/>
      <c r="C49" s="299"/>
      <c r="D49" s="297"/>
      <c r="E49" s="297"/>
      <c r="F49" s="297"/>
      <c r="G49" s="297"/>
      <c r="H49" s="297"/>
      <c r="I49" s="297"/>
      <c r="J49" s="297"/>
      <c r="K49" s="297"/>
      <c r="L49" s="297"/>
      <c r="M49" s="297"/>
      <c r="N49" s="338"/>
      <c r="O49" s="338"/>
      <c r="P49" s="338"/>
      <c r="Q49" s="338"/>
      <c r="R49" s="338"/>
      <c r="S49" s="338"/>
      <c r="T49" s="338"/>
      <c r="U49" s="338"/>
      <c r="V49" s="338"/>
      <c r="W49" s="338"/>
      <c r="X49" s="338"/>
      <c r="Y49" s="338"/>
      <c r="Z49" s="338"/>
    </row>
    <row r="50" spans="1:26" x14ac:dyDescent="0.25">
      <c r="A50" s="39" t="s">
        <v>63</v>
      </c>
      <c r="B50" s="3"/>
      <c r="C50" s="30">
        <f>+C14+C48</f>
        <v>0</v>
      </c>
      <c r="D50" s="297"/>
      <c r="E50" s="297"/>
      <c r="F50" s="297"/>
      <c r="G50" s="297"/>
      <c r="H50" s="297"/>
      <c r="I50" s="297"/>
      <c r="J50" s="297"/>
      <c r="K50" s="297"/>
      <c r="L50" s="297"/>
      <c r="M50" s="297"/>
      <c r="N50" s="338"/>
      <c r="O50" s="338"/>
      <c r="P50" s="338"/>
      <c r="Q50" s="338"/>
      <c r="R50" s="338"/>
      <c r="S50" s="338"/>
      <c r="T50" s="338"/>
      <c r="U50" s="338"/>
      <c r="V50" s="338"/>
      <c r="W50" s="338"/>
      <c r="X50" s="338"/>
      <c r="Y50" s="338"/>
      <c r="Z50" s="338"/>
    </row>
    <row r="51" spans="1:26" x14ac:dyDescent="0.25">
      <c r="A51" s="3"/>
      <c r="B51" s="3"/>
      <c r="C51" s="3"/>
      <c r="D51" s="297"/>
      <c r="E51" s="297"/>
      <c r="F51" s="297"/>
      <c r="G51" s="297"/>
      <c r="H51" s="297"/>
      <c r="I51" s="297"/>
      <c r="J51" s="297"/>
      <c r="K51" s="297"/>
      <c r="L51" s="297"/>
      <c r="M51" s="297"/>
      <c r="N51" s="338"/>
      <c r="O51" s="338"/>
      <c r="P51" s="338"/>
      <c r="Q51" s="338"/>
      <c r="R51" s="338"/>
      <c r="S51" s="338"/>
      <c r="T51" s="338"/>
      <c r="U51" s="338"/>
      <c r="V51" s="338"/>
      <c r="W51" s="338"/>
      <c r="X51" s="338"/>
      <c r="Y51" s="338"/>
      <c r="Z51" s="338"/>
    </row>
    <row r="52" spans="1:26" x14ac:dyDescent="0.25">
      <c r="A52" s="3"/>
      <c r="B52" s="36"/>
      <c r="C52" s="3"/>
      <c r="D52" s="297"/>
      <c r="E52" s="297"/>
      <c r="F52" s="297"/>
      <c r="G52" s="297"/>
      <c r="H52" s="297"/>
      <c r="I52" s="297"/>
      <c r="J52" s="297"/>
      <c r="K52" s="297"/>
      <c r="L52" s="297"/>
      <c r="M52" s="297"/>
      <c r="N52" s="338"/>
      <c r="O52" s="338"/>
      <c r="P52" s="338"/>
      <c r="Q52" s="338"/>
      <c r="R52" s="338"/>
      <c r="S52" s="338"/>
      <c r="T52" s="338"/>
      <c r="U52" s="338"/>
      <c r="V52" s="338"/>
      <c r="W52" s="338"/>
      <c r="X52" s="338"/>
      <c r="Y52" s="338"/>
      <c r="Z52" s="338"/>
    </row>
    <row r="53" spans="1:26" x14ac:dyDescent="0.25">
      <c r="A53" s="3"/>
      <c r="B53" s="3"/>
      <c r="C53" s="3"/>
      <c r="E53" s="297"/>
      <c r="F53" s="301"/>
      <c r="G53" s="301"/>
      <c r="H53" s="301"/>
      <c r="I53" s="301"/>
      <c r="J53" s="301"/>
      <c r="K53" s="301"/>
      <c r="L53" s="301"/>
      <c r="M53" s="301"/>
      <c r="N53" s="338">
        <f>SUM(E32:E53)</f>
        <v>0</v>
      </c>
      <c r="O53" s="342"/>
      <c r="P53" s="342"/>
      <c r="Q53" s="342"/>
      <c r="R53" s="342"/>
      <c r="S53" s="342"/>
    </row>
    <row r="54" spans="1:26" x14ac:dyDescent="0.25">
      <c r="B54" s="3"/>
      <c r="C54" s="3"/>
      <c r="E54" s="301"/>
      <c r="F54" s="301"/>
      <c r="G54" s="301"/>
      <c r="H54" s="301"/>
      <c r="I54" s="301"/>
      <c r="J54" s="301"/>
      <c r="K54" s="301"/>
      <c r="L54" s="301"/>
      <c r="M54" s="301"/>
      <c r="N54" s="301"/>
      <c r="O54" s="301"/>
      <c r="P54" s="301"/>
      <c r="Q54" s="301"/>
      <c r="R54" s="301"/>
      <c r="S54" s="301"/>
    </row>
    <row r="55" spans="1:26" x14ac:dyDescent="0.25">
      <c r="E55" s="301"/>
      <c r="F55" s="301"/>
      <c r="G55" s="301"/>
      <c r="H55" s="301"/>
      <c r="I55" s="301"/>
      <c r="J55" s="301"/>
      <c r="K55" s="301"/>
      <c r="L55" s="301"/>
      <c r="M55" s="301"/>
      <c r="N55" s="301"/>
      <c r="O55" s="301"/>
      <c r="P55" s="301"/>
      <c r="Q55" s="301"/>
      <c r="R55" s="301"/>
      <c r="S55" s="301"/>
    </row>
    <row r="56" spans="1:26" x14ac:dyDescent="0.25">
      <c r="E56" s="301"/>
      <c r="F56" s="301"/>
      <c r="G56" s="301"/>
      <c r="H56" s="301"/>
      <c r="I56" s="301"/>
      <c r="J56" s="301"/>
      <c r="K56" s="301"/>
      <c r="L56" s="301"/>
      <c r="M56" s="301"/>
      <c r="N56" s="301"/>
      <c r="O56" s="301"/>
      <c r="P56" s="301"/>
      <c r="Q56" s="301"/>
      <c r="R56" s="301"/>
      <c r="S56" s="301"/>
    </row>
    <row r="57" spans="1:26" x14ac:dyDescent="0.25">
      <c r="E57" s="301"/>
      <c r="F57" s="301"/>
      <c r="G57" s="301"/>
      <c r="H57" s="301"/>
      <c r="I57" s="301"/>
      <c r="J57" s="301"/>
      <c r="K57" s="301"/>
      <c r="L57" s="301"/>
      <c r="M57" s="301"/>
      <c r="N57" s="301"/>
      <c r="O57" s="301"/>
      <c r="P57" s="301"/>
      <c r="Q57" s="301"/>
      <c r="R57" s="301"/>
      <c r="S57" s="301"/>
    </row>
    <row r="58" spans="1:26" x14ac:dyDescent="0.25">
      <c r="E58" s="301"/>
      <c r="F58" s="301"/>
      <c r="G58" s="301"/>
      <c r="H58" s="301"/>
      <c r="I58" s="301"/>
      <c r="J58" s="301"/>
      <c r="K58" s="301"/>
      <c r="L58" s="301"/>
      <c r="M58" s="301"/>
      <c r="N58" s="301"/>
      <c r="O58" s="301"/>
      <c r="P58" s="301"/>
      <c r="Q58" s="301"/>
      <c r="R58" s="301"/>
      <c r="S58" s="301"/>
    </row>
    <row r="59" spans="1:26" x14ac:dyDescent="0.25">
      <c r="E59" s="301"/>
      <c r="F59" s="301"/>
      <c r="G59" s="301"/>
      <c r="H59" s="301"/>
      <c r="I59" s="301"/>
      <c r="J59" s="301"/>
      <c r="K59" s="301"/>
      <c r="L59" s="301"/>
      <c r="M59" s="301"/>
      <c r="N59" s="301"/>
      <c r="O59" s="301"/>
      <c r="P59" s="301"/>
      <c r="Q59" s="301"/>
      <c r="R59" s="301"/>
      <c r="S59" s="301"/>
    </row>
    <row r="60" spans="1:26" x14ac:dyDescent="0.25">
      <c r="E60" s="301"/>
      <c r="F60" s="301"/>
      <c r="G60" s="301"/>
      <c r="H60" s="301"/>
      <c r="I60" s="301"/>
      <c r="J60" s="301"/>
      <c r="K60" s="301"/>
      <c r="L60" s="301"/>
      <c r="M60" s="301"/>
      <c r="N60" s="301"/>
      <c r="O60" s="301"/>
      <c r="P60" s="301"/>
      <c r="Q60" s="301"/>
      <c r="R60" s="301"/>
      <c r="S60" s="301"/>
    </row>
    <row r="61" spans="1:26" x14ac:dyDescent="0.25">
      <c r="E61" s="301"/>
      <c r="F61" s="301"/>
      <c r="G61" s="301"/>
      <c r="H61" s="301"/>
      <c r="I61" s="301"/>
      <c r="J61" s="301"/>
      <c r="K61" s="301"/>
      <c r="L61" s="301"/>
      <c r="M61" s="301"/>
      <c r="N61" s="301"/>
      <c r="O61" s="301"/>
      <c r="P61" s="301"/>
      <c r="Q61" s="301"/>
      <c r="R61" s="301"/>
      <c r="S61" s="301"/>
    </row>
    <row r="62" spans="1:26" x14ac:dyDescent="0.25">
      <c r="E62" s="301"/>
      <c r="F62" s="301"/>
      <c r="G62" s="301"/>
      <c r="H62" s="301"/>
      <c r="I62" s="301"/>
      <c r="J62" s="301"/>
      <c r="K62" s="301"/>
      <c r="L62" s="301"/>
      <c r="M62" s="301"/>
      <c r="N62" s="301"/>
      <c r="O62" s="301"/>
      <c r="P62" s="301"/>
      <c r="Q62" s="301"/>
      <c r="R62" s="301"/>
      <c r="S62" s="301"/>
    </row>
    <row r="63" spans="1:26" x14ac:dyDescent="0.25">
      <c r="E63" s="301"/>
      <c r="F63" s="301"/>
      <c r="G63" s="301"/>
      <c r="H63" s="301"/>
      <c r="I63" s="301"/>
      <c r="J63" s="301"/>
      <c r="K63" s="301"/>
      <c r="L63" s="301"/>
      <c r="M63" s="301"/>
      <c r="N63" s="301"/>
      <c r="O63" s="301"/>
      <c r="P63" s="301"/>
      <c r="Q63" s="301"/>
      <c r="R63" s="301"/>
      <c r="S63" s="301"/>
    </row>
    <row r="64" spans="1:26" x14ac:dyDescent="0.25">
      <c r="E64" s="301"/>
      <c r="F64" s="301"/>
      <c r="G64" s="301"/>
      <c r="H64" s="301"/>
      <c r="I64" s="301"/>
      <c r="J64" s="301"/>
      <c r="K64" s="301"/>
      <c r="L64" s="301"/>
      <c r="M64" s="301"/>
      <c r="N64" s="301"/>
      <c r="O64" s="301"/>
      <c r="P64" s="301"/>
      <c r="Q64" s="301"/>
      <c r="R64" s="301"/>
      <c r="S64" s="301"/>
    </row>
  </sheetData>
  <pageMargins left="0.7" right="0.7" top="0.75" bottom="0.75" header="0.3" footer="0.3"/>
  <pageSetup scale="68" orientation="landscape" horizontalDpi="4294967294" verticalDpi="4294967294" r:id="rId1"/>
  <headerFooter>
    <oddFooter>&amp;Z&amp;F&amp;RPage &amp;P</oddFooter>
  </headerFooter>
</worksheet>
</file>

<file path=xl/worksheets/sheet1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700-000000000000}">
  <sheetPr>
    <tabColor theme="6" tint="-0.249977111117893"/>
    <pageSetUpPr fitToPage="1"/>
  </sheetPr>
  <dimension ref="A1:AH64"/>
  <sheetViews>
    <sheetView workbookViewId="0"/>
  </sheetViews>
  <sheetFormatPr defaultColWidth="8.85546875" defaultRowHeight="15" x14ac:dyDescent="0.25"/>
  <cols>
    <col min="1" max="1" width="20.85546875" customWidth="1"/>
    <col min="2" max="2" width="8.7109375" customWidth="1"/>
    <col min="3" max="3" width="12.85546875" customWidth="1"/>
    <col min="4" max="12" width="7.42578125" hidden="1" customWidth="1"/>
    <col min="13" max="13" width="7.5703125" hidden="1" customWidth="1"/>
    <col min="14" max="25" width="10.42578125" customWidth="1"/>
    <col min="26" max="26" width="10.7109375" bestFit="1" customWidth="1"/>
  </cols>
  <sheetData>
    <row r="1" spans="1:34" x14ac:dyDescent="0.25">
      <c r="A1" s="11" t="s">
        <v>10</v>
      </c>
      <c r="O1" t="s">
        <v>647</v>
      </c>
    </row>
    <row r="2" spans="1:34" x14ac:dyDescent="0.25">
      <c r="A2" s="9" t="s">
        <v>438</v>
      </c>
    </row>
    <row r="3" spans="1:34" x14ac:dyDescent="0.25">
      <c r="A3" s="9" t="s">
        <v>1080</v>
      </c>
    </row>
    <row r="4" spans="1:34" x14ac:dyDescent="0.25">
      <c r="R4" s="40" t="s">
        <v>4</v>
      </c>
      <c r="S4" s="41"/>
      <c r="T4" s="40" t="s">
        <v>8</v>
      </c>
    </row>
    <row r="5" spans="1:34" x14ac:dyDescent="0.25">
      <c r="A5" s="10" t="s">
        <v>9</v>
      </c>
      <c r="B5" s="12" t="s">
        <v>64</v>
      </c>
      <c r="C5" s="12" t="s">
        <v>12</v>
      </c>
      <c r="R5" s="42" t="s">
        <v>2</v>
      </c>
      <c r="S5" s="42" t="s">
        <v>60</v>
      </c>
      <c r="T5" s="42" t="s">
        <v>7</v>
      </c>
    </row>
    <row r="6" spans="1:34" x14ac:dyDescent="0.25">
      <c r="B6" s="3"/>
      <c r="R6" s="3"/>
    </row>
    <row r="7" spans="1:34" x14ac:dyDescent="0.25">
      <c r="A7" s="2" t="s">
        <v>1140</v>
      </c>
      <c r="B7" s="212">
        <v>863</v>
      </c>
      <c r="C7" s="214"/>
      <c r="D7" s="293"/>
      <c r="E7" s="293"/>
      <c r="F7" s="293"/>
      <c r="G7" s="293"/>
      <c r="H7" s="293"/>
      <c r="I7" s="293"/>
      <c r="J7" s="293"/>
      <c r="K7" s="293"/>
      <c r="L7" s="293"/>
      <c r="M7" s="293"/>
      <c r="N7" s="293"/>
      <c r="O7" s="294"/>
      <c r="P7" s="6"/>
      <c r="Q7" s="6"/>
      <c r="R7" s="13">
        <f>+C14</f>
        <v>62342</v>
      </c>
      <c r="S7" s="13">
        <f>+-C48</f>
        <v>62342</v>
      </c>
      <c r="T7" s="13">
        <f>+R7-S7</f>
        <v>0</v>
      </c>
    </row>
    <row r="8" spans="1:34" x14ac:dyDescent="0.25">
      <c r="A8" s="213"/>
      <c r="B8" s="3"/>
      <c r="D8" s="293"/>
      <c r="E8" s="293"/>
      <c r="F8" s="293"/>
      <c r="G8" s="293"/>
      <c r="H8" s="293"/>
      <c r="I8" s="293"/>
      <c r="J8" s="293"/>
      <c r="K8" s="293"/>
      <c r="L8" s="293"/>
      <c r="M8" s="293"/>
      <c r="N8" s="293"/>
      <c r="O8" s="294"/>
      <c r="P8" s="6"/>
      <c r="Q8" s="6"/>
    </row>
    <row r="9" spans="1:34" x14ac:dyDescent="0.25">
      <c r="A9" s="2"/>
      <c r="B9" s="3"/>
      <c r="D9" s="293"/>
      <c r="E9" s="293"/>
      <c r="F9" s="293"/>
      <c r="G9" s="293"/>
      <c r="H9" s="293"/>
      <c r="I9" s="293"/>
      <c r="J9" s="293"/>
      <c r="K9" s="293"/>
      <c r="L9" s="293"/>
      <c r="M9" s="293"/>
      <c r="N9" s="293"/>
      <c r="O9" s="294"/>
      <c r="P9" s="6"/>
      <c r="Q9" s="6"/>
    </row>
    <row r="10" spans="1:34" x14ac:dyDescent="0.25">
      <c r="B10" s="3"/>
    </row>
    <row r="11" spans="1:34" x14ac:dyDescent="0.25">
      <c r="A11" s="2" t="s">
        <v>66</v>
      </c>
      <c r="B11" s="212"/>
      <c r="C11" s="214"/>
    </row>
    <row r="12" spans="1:34" x14ac:dyDescent="0.25">
      <c r="B12" s="28"/>
      <c r="C12" s="2"/>
    </row>
    <row r="13" spans="1:34" x14ac:dyDescent="0.25">
      <c r="A13" s="9" t="s">
        <v>5</v>
      </c>
      <c r="C13" s="31" t="s">
        <v>3</v>
      </c>
      <c r="D13" s="32">
        <v>1994</v>
      </c>
      <c r="E13" s="32">
        <v>1995</v>
      </c>
      <c r="F13" s="32">
        <v>1996</v>
      </c>
      <c r="G13" s="32">
        <v>1997</v>
      </c>
      <c r="H13" s="32">
        <v>1998</v>
      </c>
      <c r="I13" s="32">
        <v>1999</v>
      </c>
      <c r="J13" s="32">
        <v>2000</v>
      </c>
      <c r="K13" s="32">
        <v>2001</v>
      </c>
      <c r="L13" s="32">
        <v>2002</v>
      </c>
      <c r="M13" s="32">
        <v>2003</v>
      </c>
      <c r="N13" s="32">
        <v>2004</v>
      </c>
      <c r="O13" s="32">
        <f>N13+1</f>
        <v>2005</v>
      </c>
      <c r="P13" s="32">
        <f t="shared" ref="P13:AH13" si="0">O13+1</f>
        <v>2006</v>
      </c>
      <c r="Q13" s="32">
        <f t="shared" si="0"/>
        <v>2007</v>
      </c>
      <c r="R13" s="32">
        <f t="shared" si="0"/>
        <v>2008</v>
      </c>
      <c r="S13" s="32">
        <f t="shared" si="0"/>
        <v>2009</v>
      </c>
      <c r="T13" s="32">
        <f t="shared" si="0"/>
        <v>2010</v>
      </c>
      <c r="U13" s="32">
        <f t="shared" si="0"/>
        <v>2011</v>
      </c>
      <c r="V13" s="32">
        <f t="shared" si="0"/>
        <v>2012</v>
      </c>
      <c r="W13" s="32">
        <f t="shared" si="0"/>
        <v>2013</v>
      </c>
      <c r="X13" s="32">
        <f t="shared" si="0"/>
        <v>2014</v>
      </c>
      <c r="Y13" s="32">
        <f t="shared" si="0"/>
        <v>2015</v>
      </c>
      <c r="Z13" s="32">
        <f t="shared" si="0"/>
        <v>2016</v>
      </c>
      <c r="AA13" s="32">
        <f t="shared" si="0"/>
        <v>2017</v>
      </c>
      <c r="AB13" s="32">
        <f t="shared" si="0"/>
        <v>2018</v>
      </c>
      <c r="AC13" s="32">
        <f t="shared" si="0"/>
        <v>2019</v>
      </c>
      <c r="AD13" s="32">
        <f t="shared" si="0"/>
        <v>2020</v>
      </c>
      <c r="AE13" s="32">
        <f t="shared" si="0"/>
        <v>2021</v>
      </c>
      <c r="AF13" s="32">
        <f t="shared" si="0"/>
        <v>2022</v>
      </c>
      <c r="AG13" s="32">
        <f t="shared" si="0"/>
        <v>2023</v>
      </c>
      <c r="AH13" s="32">
        <f t="shared" si="0"/>
        <v>2024</v>
      </c>
    </row>
    <row r="14" spans="1:34" x14ac:dyDescent="0.25">
      <c r="A14" s="9" t="s">
        <v>73</v>
      </c>
      <c r="C14" s="295">
        <f>SUM(D14:Z14)</f>
        <v>62342</v>
      </c>
      <c r="D14" s="233">
        <v>0</v>
      </c>
      <c r="E14" s="233">
        <v>0</v>
      </c>
      <c r="F14" s="233">
        <v>0</v>
      </c>
      <c r="G14" s="233">
        <v>0</v>
      </c>
      <c r="H14" s="233">
        <v>0</v>
      </c>
      <c r="I14" s="233">
        <v>0</v>
      </c>
      <c r="J14" s="233">
        <v>0</v>
      </c>
      <c r="K14" s="233">
        <v>0</v>
      </c>
      <c r="L14" s="233">
        <v>0</v>
      </c>
      <c r="M14" s="233">
        <v>0</v>
      </c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7"/>
      <c r="Z14" s="7">
        <v>62342</v>
      </c>
    </row>
    <row r="15" spans="1:34" x14ac:dyDescent="0.25">
      <c r="A15" s="34"/>
      <c r="B15" s="2"/>
      <c r="C15" s="2"/>
      <c r="S15" s="233"/>
      <c r="T15" s="233"/>
      <c r="U15" s="233"/>
      <c r="V15" s="233"/>
      <c r="W15" s="233"/>
      <c r="X15" s="233"/>
    </row>
    <row r="16" spans="1:34" x14ac:dyDescent="0.25">
      <c r="A16" s="9" t="s">
        <v>6</v>
      </c>
      <c r="B16" s="3">
        <v>1994</v>
      </c>
      <c r="C16" s="13">
        <f>-SUM(D16:AH16)</f>
        <v>0</v>
      </c>
      <c r="D16" s="297">
        <f>+D$14/7/2</f>
        <v>0</v>
      </c>
      <c r="E16" s="297"/>
      <c r="F16" s="297"/>
      <c r="G16" s="297"/>
      <c r="H16" s="297"/>
      <c r="I16" s="297"/>
      <c r="J16" s="297"/>
      <c r="K16" s="297"/>
      <c r="L16" s="297"/>
      <c r="M16" s="297"/>
      <c r="N16" s="297"/>
      <c r="O16" s="297"/>
      <c r="P16" s="297"/>
      <c r="Q16" s="297"/>
      <c r="R16" s="297"/>
      <c r="S16" s="233"/>
      <c r="T16" s="233"/>
      <c r="U16" s="233"/>
      <c r="V16" s="233"/>
      <c r="W16" s="233"/>
      <c r="X16" s="233"/>
      <c r="Y16" s="297"/>
      <c r="Z16" s="297"/>
    </row>
    <row r="17" spans="1:26" x14ac:dyDescent="0.25">
      <c r="B17" s="3">
        <f>B16+1</f>
        <v>1995</v>
      </c>
      <c r="C17" s="13">
        <f t="shared" ref="C17:C46" si="1">-SUM(D17:AH17)</f>
        <v>0</v>
      </c>
      <c r="D17" s="297">
        <f>+D$14/7</f>
        <v>0</v>
      </c>
      <c r="E17" s="297">
        <f>+E$14/7/2</f>
        <v>0</v>
      </c>
      <c r="F17" s="297"/>
      <c r="G17" s="297"/>
      <c r="H17" s="297"/>
      <c r="I17" s="297"/>
      <c r="J17" s="297"/>
      <c r="K17" s="297"/>
      <c r="L17" s="297"/>
      <c r="M17" s="297"/>
      <c r="N17" s="297"/>
      <c r="O17" s="297"/>
      <c r="P17" s="297"/>
      <c r="Q17" s="297"/>
      <c r="R17" s="297"/>
      <c r="S17" s="233"/>
      <c r="T17" s="233"/>
      <c r="U17" s="233"/>
      <c r="V17" s="233"/>
      <c r="W17" s="233"/>
      <c r="X17" s="233"/>
      <c r="Y17" s="297"/>
      <c r="Z17" s="297"/>
    </row>
    <row r="18" spans="1:26" x14ac:dyDescent="0.25">
      <c r="B18" s="3">
        <f t="shared" ref="B18:B46" si="2">B17+1</f>
        <v>1996</v>
      </c>
      <c r="C18" s="13">
        <f t="shared" si="1"/>
        <v>0</v>
      </c>
      <c r="D18" s="297">
        <f>+D17</f>
        <v>0</v>
      </c>
      <c r="E18" s="297">
        <f>+E$14/7</f>
        <v>0</v>
      </c>
      <c r="F18" s="297">
        <f>+F$14/7/2</f>
        <v>0</v>
      </c>
      <c r="G18" s="297"/>
      <c r="H18" s="297"/>
      <c r="I18" s="297"/>
      <c r="J18" s="297"/>
      <c r="K18" s="297"/>
      <c r="L18" s="297"/>
      <c r="M18" s="297"/>
      <c r="N18" s="297"/>
      <c r="O18" s="297"/>
      <c r="P18" s="297"/>
      <c r="Q18" s="297"/>
      <c r="R18" s="297"/>
      <c r="S18" s="233"/>
      <c r="T18" s="233"/>
      <c r="U18" s="233"/>
      <c r="V18" s="233"/>
      <c r="W18" s="233"/>
      <c r="X18" s="233"/>
      <c r="Y18" s="297"/>
      <c r="Z18" s="297"/>
    </row>
    <row r="19" spans="1:26" x14ac:dyDescent="0.25">
      <c r="B19" s="3">
        <f t="shared" si="2"/>
        <v>1997</v>
      </c>
      <c r="C19" s="13">
        <f t="shared" si="1"/>
        <v>0</v>
      </c>
      <c r="D19" s="297">
        <f>+D18</f>
        <v>0</v>
      </c>
      <c r="E19" s="297">
        <f>+E18</f>
        <v>0</v>
      </c>
      <c r="F19" s="297">
        <f>+F$14/7</f>
        <v>0</v>
      </c>
      <c r="G19" s="297">
        <f>+G$14/7/2</f>
        <v>0</v>
      </c>
      <c r="H19" s="297"/>
      <c r="I19" s="297"/>
      <c r="J19" s="297"/>
      <c r="K19" s="297"/>
      <c r="L19" s="297"/>
      <c r="M19" s="297"/>
      <c r="N19" s="297"/>
      <c r="O19" s="297"/>
      <c r="P19" s="297"/>
      <c r="Q19" s="297"/>
      <c r="R19" s="297"/>
      <c r="S19" s="233"/>
      <c r="T19" s="233"/>
      <c r="U19" s="233"/>
      <c r="V19" s="233"/>
      <c r="W19" s="233"/>
      <c r="X19" s="233"/>
      <c r="Y19" s="297"/>
      <c r="Z19" s="297"/>
    </row>
    <row r="20" spans="1:26" x14ac:dyDescent="0.25">
      <c r="B20" s="3">
        <f t="shared" si="2"/>
        <v>1998</v>
      </c>
      <c r="C20" s="13">
        <f t="shared" si="1"/>
        <v>0</v>
      </c>
      <c r="D20" s="297">
        <f>+D19</f>
        <v>0</v>
      </c>
      <c r="E20" s="297">
        <f>+E19</f>
        <v>0</v>
      </c>
      <c r="F20" s="297">
        <f>+F19</f>
        <v>0</v>
      </c>
      <c r="G20" s="297">
        <f>+G$14/7</f>
        <v>0</v>
      </c>
      <c r="H20" s="297">
        <f>+H$14/7/2</f>
        <v>0</v>
      </c>
      <c r="I20" s="297"/>
      <c r="J20" s="297"/>
      <c r="K20" s="297"/>
      <c r="L20" s="297"/>
      <c r="M20" s="297"/>
      <c r="N20" s="297"/>
      <c r="O20" s="297"/>
      <c r="P20" s="297"/>
      <c r="Q20" s="297"/>
      <c r="R20" s="297"/>
      <c r="S20" s="233"/>
      <c r="T20" s="233"/>
      <c r="U20" s="233"/>
      <c r="V20" s="233"/>
      <c r="W20" s="233"/>
      <c r="X20" s="233"/>
      <c r="Y20" s="297"/>
      <c r="Z20" s="297"/>
    </row>
    <row r="21" spans="1:26" x14ac:dyDescent="0.25">
      <c r="B21" s="3">
        <f t="shared" si="2"/>
        <v>1999</v>
      </c>
      <c r="C21" s="13">
        <f t="shared" si="1"/>
        <v>0</v>
      </c>
      <c r="D21" s="297">
        <f>+D20</f>
        <v>0</v>
      </c>
      <c r="E21" s="297">
        <f>+E20</f>
        <v>0</v>
      </c>
      <c r="F21" s="297">
        <f>+F20</f>
        <v>0</v>
      </c>
      <c r="G21" s="297">
        <f>+G20</f>
        <v>0</v>
      </c>
      <c r="H21" s="297">
        <f>+H$14/7</f>
        <v>0</v>
      </c>
      <c r="I21" s="297">
        <f>+I$14/7/2</f>
        <v>0</v>
      </c>
      <c r="J21" s="297"/>
      <c r="K21" s="297"/>
      <c r="L21" s="297"/>
      <c r="M21" s="297"/>
      <c r="N21" s="297"/>
      <c r="O21" s="297"/>
      <c r="P21" s="297"/>
      <c r="Q21" s="297"/>
      <c r="R21" s="297"/>
      <c r="S21" s="233"/>
      <c r="T21" s="233"/>
      <c r="U21" s="233"/>
      <c r="V21" s="233"/>
      <c r="W21" s="233"/>
      <c r="X21" s="233"/>
      <c r="Y21" s="297"/>
      <c r="Z21" s="297"/>
    </row>
    <row r="22" spans="1:26" x14ac:dyDescent="0.25">
      <c r="B22" s="3">
        <f t="shared" si="2"/>
        <v>2000</v>
      </c>
      <c r="C22" s="13">
        <f t="shared" si="1"/>
        <v>0</v>
      </c>
      <c r="D22" s="297">
        <f>+D21</f>
        <v>0</v>
      </c>
      <c r="E22" s="297">
        <f>+E21</f>
        <v>0</v>
      </c>
      <c r="F22" s="297">
        <f>+F21</f>
        <v>0</v>
      </c>
      <c r="G22" s="297">
        <f>+G21</f>
        <v>0</v>
      </c>
      <c r="H22" s="297">
        <f>+H21</f>
        <v>0</v>
      </c>
      <c r="I22" s="297">
        <f>+I$14/7</f>
        <v>0</v>
      </c>
      <c r="J22" s="297">
        <f>+J$14/7/2</f>
        <v>0</v>
      </c>
      <c r="K22" s="297"/>
      <c r="L22" s="297"/>
      <c r="M22" s="297"/>
      <c r="N22" s="297"/>
      <c r="O22" s="297"/>
      <c r="P22" s="297"/>
      <c r="Q22" s="297"/>
      <c r="R22" s="297"/>
      <c r="S22" s="233"/>
      <c r="T22" s="233"/>
      <c r="U22" s="233"/>
      <c r="V22" s="233"/>
      <c r="W22" s="233"/>
      <c r="X22" s="233"/>
      <c r="Y22" s="297"/>
      <c r="Z22" s="297"/>
    </row>
    <row r="23" spans="1:26" x14ac:dyDescent="0.25">
      <c r="B23" s="3">
        <f t="shared" si="2"/>
        <v>2001</v>
      </c>
      <c r="C23" s="13">
        <f t="shared" si="1"/>
        <v>0</v>
      </c>
      <c r="D23" s="297">
        <f>+D$14/7/2</f>
        <v>0</v>
      </c>
      <c r="E23" s="297">
        <f>+E22</f>
        <v>0</v>
      </c>
      <c r="F23" s="297">
        <f>+F22</f>
        <v>0</v>
      </c>
      <c r="G23" s="297">
        <f>+G22</f>
        <v>0</v>
      </c>
      <c r="H23" s="297">
        <f>+H22</f>
        <v>0</v>
      </c>
      <c r="I23" s="297">
        <f>+I22</f>
        <v>0</v>
      </c>
      <c r="J23" s="297">
        <f>+J$14/7</f>
        <v>0</v>
      </c>
      <c r="K23" s="297">
        <f>+K$14/7/2</f>
        <v>0</v>
      </c>
      <c r="L23" s="297"/>
      <c r="M23" s="297"/>
      <c r="N23" s="297"/>
      <c r="O23" s="297"/>
      <c r="P23" s="297"/>
      <c r="Q23" s="297"/>
      <c r="R23" s="297"/>
      <c r="S23" s="233"/>
      <c r="T23" s="233"/>
      <c r="U23" s="233"/>
      <c r="V23" s="233"/>
      <c r="W23" s="233"/>
      <c r="X23" s="233"/>
      <c r="Y23" s="297"/>
      <c r="Z23" s="297"/>
    </row>
    <row r="24" spans="1:26" x14ac:dyDescent="0.25">
      <c r="B24" s="3">
        <f t="shared" si="2"/>
        <v>2002</v>
      </c>
      <c r="C24" s="13">
        <f t="shared" si="1"/>
        <v>0</v>
      </c>
      <c r="D24" s="297"/>
      <c r="E24" s="297">
        <f>+E$14/7/2</f>
        <v>0</v>
      </c>
      <c r="F24" s="297">
        <f>+F23</f>
        <v>0</v>
      </c>
      <c r="G24" s="297">
        <f>+G23</f>
        <v>0</v>
      </c>
      <c r="H24" s="297">
        <f>+H23</f>
        <v>0</v>
      </c>
      <c r="I24" s="297">
        <f>+I23</f>
        <v>0</v>
      </c>
      <c r="J24" s="297">
        <f>+J23</f>
        <v>0</v>
      </c>
      <c r="K24" s="297">
        <f>+K$14/7</f>
        <v>0</v>
      </c>
      <c r="L24" s="297">
        <f>+L$14/7/2</f>
        <v>0</v>
      </c>
      <c r="M24" s="297"/>
      <c r="N24" s="297"/>
      <c r="O24" s="297"/>
      <c r="P24" s="297"/>
      <c r="Q24" s="297"/>
      <c r="R24" s="297"/>
      <c r="S24" s="233"/>
      <c r="T24" s="233"/>
      <c r="U24" s="233"/>
      <c r="V24" s="233"/>
      <c r="W24" s="233"/>
      <c r="X24" s="233"/>
      <c r="Y24" s="297"/>
      <c r="Z24" s="297"/>
    </row>
    <row r="25" spans="1:26" x14ac:dyDescent="0.25">
      <c r="B25" s="3">
        <f t="shared" si="2"/>
        <v>2003</v>
      </c>
      <c r="C25" s="13">
        <f t="shared" si="1"/>
        <v>0</v>
      </c>
      <c r="D25" s="297"/>
      <c r="E25" s="297"/>
      <c r="F25" s="297">
        <f>+F$14/7/2</f>
        <v>0</v>
      </c>
      <c r="G25" s="297">
        <f>+G24</f>
        <v>0</v>
      </c>
      <c r="H25" s="297">
        <f>+H24</f>
        <v>0</v>
      </c>
      <c r="I25" s="297">
        <f>+I24</f>
        <v>0</v>
      </c>
      <c r="J25" s="297">
        <f>+J24</f>
        <v>0</v>
      </c>
      <c r="K25" s="297">
        <f>+K24</f>
        <v>0</v>
      </c>
      <c r="L25" s="297">
        <f>+L$14/7</f>
        <v>0</v>
      </c>
      <c r="M25" s="297">
        <f>+M$14/7/2</f>
        <v>0</v>
      </c>
      <c r="N25" s="297"/>
      <c r="O25" s="297"/>
      <c r="P25" s="297"/>
      <c r="Q25" s="297"/>
      <c r="R25" s="297"/>
      <c r="S25" s="233"/>
      <c r="T25" s="233"/>
      <c r="U25" s="233"/>
      <c r="V25" s="233"/>
      <c r="W25" s="233"/>
      <c r="X25" s="233"/>
      <c r="Y25" s="297"/>
      <c r="Z25" s="297"/>
    </row>
    <row r="26" spans="1:26" x14ac:dyDescent="0.25">
      <c r="B26" s="3">
        <f t="shared" si="2"/>
        <v>2004</v>
      </c>
      <c r="C26" s="13">
        <f t="shared" si="1"/>
        <v>0</v>
      </c>
      <c r="D26" s="297"/>
      <c r="E26" s="297"/>
      <c r="F26" s="297"/>
      <c r="G26" s="297">
        <f>+G$14/7/2</f>
        <v>0</v>
      </c>
      <c r="H26" s="297">
        <f>+H25</f>
        <v>0</v>
      </c>
      <c r="I26" s="297">
        <f>+I25</f>
        <v>0</v>
      </c>
      <c r="J26" s="297">
        <f>+J25</f>
        <v>0</v>
      </c>
      <c r="K26" s="297">
        <f>+K25</f>
        <v>0</v>
      </c>
      <c r="L26" s="297">
        <f>+L25</f>
        <v>0</v>
      </c>
      <c r="M26" s="297">
        <f>+M$14/7</f>
        <v>0</v>
      </c>
      <c r="N26" s="7">
        <f>+N$14/7/2</f>
        <v>0</v>
      </c>
      <c r="O26" s="7"/>
      <c r="P26" s="7"/>
      <c r="Q26" s="7"/>
      <c r="R26" s="7"/>
      <c r="S26" s="43"/>
      <c r="T26" s="43"/>
      <c r="U26" s="43"/>
      <c r="V26" s="43"/>
      <c r="W26" s="43"/>
      <c r="X26" s="43"/>
      <c r="Y26" s="7"/>
      <c r="Z26" s="297"/>
    </row>
    <row r="27" spans="1:26" x14ac:dyDescent="0.25">
      <c r="B27" s="3">
        <f t="shared" si="2"/>
        <v>2005</v>
      </c>
      <c r="C27" s="13">
        <f t="shared" si="1"/>
        <v>0</v>
      </c>
      <c r="D27" s="297"/>
      <c r="E27" s="297"/>
      <c r="F27" s="297"/>
      <c r="G27" s="297"/>
      <c r="H27" s="297">
        <f>+H$14/7/2</f>
        <v>0</v>
      </c>
      <c r="I27" s="297">
        <f>+I26</f>
        <v>0</v>
      </c>
      <c r="J27" s="297">
        <f>+J26</f>
        <v>0</v>
      </c>
      <c r="K27" s="297">
        <f>+K26</f>
        <v>0</v>
      </c>
      <c r="L27" s="297">
        <f>+L26</f>
        <v>0</v>
      </c>
      <c r="M27" s="297">
        <f>+M26</f>
        <v>0</v>
      </c>
      <c r="N27" s="7">
        <f>+N$14/7</f>
        <v>0</v>
      </c>
      <c r="O27" s="7">
        <f>+O$14/7/2</f>
        <v>0</v>
      </c>
      <c r="P27" s="7"/>
      <c r="Q27" s="7"/>
      <c r="R27" s="7"/>
      <c r="S27" s="43"/>
      <c r="T27" s="43"/>
      <c r="U27" s="43"/>
      <c r="V27" s="43"/>
      <c r="W27" s="43"/>
      <c r="X27" s="43"/>
      <c r="Y27" s="7"/>
      <c r="Z27" s="297"/>
    </row>
    <row r="28" spans="1:26" x14ac:dyDescent="0.25">
      <c r="B28" s="3">
        <f t="shared" si="2"/>
        <v>2006</v>
      </c>
      <c r="C28" s="13">
        <f t="shared" si="1"/>
        <v>0</v>
      </c>
      <c r="D28" s="297"/>
      <c r="E28" s="297"/>
      <c r="F28" s="297"/>
      <c r="G28" s="297"/>
      <c r="H28" s="297"/>
      <c r="I28" s="297">
        <f>+I$14/7/2</f>
        <v>0</v>
      </c>
      <c r="J28" s="297">
        <f>+J27</f>
        <v>0</v>
      </c>
      <c r="K28" s="297">
        <f>+K27</f>
        <v>0</v>
      </c>
      <c r="L28" s="297">
        <f>+L27</f>
        <v>0</v>
      </c>
      <c r="M28" s="297">
        <f>+M27</f>
        <v>0</v>
      </c>
      <c r="N28" s="7">
        <f>+N27</f>
        <v>0</v>
      </c>
      <c r="O28" s="7">
        <f>+O$14/7</f>
        <v>0</v>
      </c>
      <c r="P28" s="7">
        <f>+P$14/7/2</f>
        <v>0</v>
      </c>
      <c r="Q28" s="7"/>
      <c r="R28" s="7"/>
      <c r="S28" s="43"/>
      <c r="T28" s="43"/>
      <c r="U28" s="43"/>
      <c r="V28" s="43"/>
      <c r="W28" s="43"/>
      <c r="X28" s="43"/>
      <c r="Y28" s="7"/>
      <c r="Z28" s="297"/>
    </row>
    <row r="29" spans="1:26" x14ac:dyDescent="0.25">
      <c r="B29" s="3">
        <f t="shared" si="2"/>
        <v>2007</v>
      </c>
      <c r="C29" s="13">
        <f t="shared" si="1"/>
        <v>0</v>
      </c>
      <c r="D29" s="297"/>
      <c r="E29" s="297"/>
      <c r="F29" s="297"/>
      <c r="G29" s="297"/>
      <c r="H29" s="297"/>
      <c r="I29" s="297"/>
      <c r="J29" s="297">
        <f>+J$14/7/2</f>
        <v>0</v>
      </c>
      <c r="K29" s="297">
        <f>+K28</f>
        <v>0</v>
      </c>
      <c r="L29" s="297">
        <f>+L28</f>
        <v>0</v>
      </c>
      <c r="M29" s="297">
        <f>+M28</f>
        <v>0</v>
      </c>
      <c r="N29" s="7">
        <f>+N28</f>
        <v>0</v>
      </c>
      <c r="O29" s="7">
        <f>+O28</f>
        <v>0</v>
      </c>
      <c r="P29" s="7">
        <f>+P$14/7</f>
        <v>0</v>
      </c>
      <c r="Q29" s="7">
        <f>+Q$14/7/2</f>
        <v>0</v>
      </c>
      <c r="R29" s="7"/>
      <c r="S29" s="43"/>
      <c r="T29" s="43"/>
      <c r="U29" s="43"/>
      <c r="V29" s="43"/>
      <c r="W29" s="43"/>
      <c r="X29" s="43"/>
      <c r="Y29" s="7"/>
      <c r="Z29" s="297"/>
    </row>
    <row r="30" spans="1:26" x14ac:dyDescent="0.25">
      <c r="B30" s="3">
        <f t="shared" si="2"/>
        <v>2008</v>
      </c>
      <c r="C30" s="13">
        <f t="shared" si="1"/>
        <v>0</v>
      </c>
      <c r="D30" s="297"/>
      <c r="E30" s="297"/>
      <c r="F30" s="297"/>
      <c r="G30" s="297"/>
      <c r="H30" s="297"/>
      <c r="I30" s="297"/>
      <c r="J30" s="297"/>
      <c r="K30" s="297">
        <f>+K$14/7/2</f>
        <v>0</v>
      </c>
      <c r="L30" s="297">
        <f>+L29</f>
        <v>0</v>
      </c>
      <c r="M30" s="297">
        <f>+M29</f>
        <v>0</v>
      </c>
      <c r="N30" s="7">
        <f>+N29</f>
        <v>0</v>
      </c>
      <c r="O30" s="7">
        <f>+O29</f>
        <v>0</v>
      </c>
      <c r="P30" s="7">
        <f>+P29</f>
        <v>0</v>
      </c>
      <c r="Q30" s="7">
        <f>+Q$14/7</f>
        <v>0</v>
      </c>
      <c r="R30" s="7">
        <f>+R$14/7/2</f>
        <v>0</v>
      </c>
      <c r="S30" s="43"/>
      <c r="T30" s="43"/>
      <c r="U30" s="43"/>
      <c r="V30" s="43"/>
      <c r="W30" s="43"/>
      <c r="X30" s="43"/>
      <c r="Y30" s="7"/>
      <c r="Z30" s="297"/>
    </row>
    <row r="31" spans="1:26" x14ac:dyDescent="0.25">
      <c r="B31" s="3">
        <f t="shared" si="2"/>
        <v>2009</v>
      </c>
      <c r="C31" s="13">
        <f t="shared" si="1"/>
        <v>0</v>
      </c>
      <c r="D31" s="297"/>
      <c r="E31" s="297"/>
      <c r="F31" s="297"/>
      <c r="G31" s="297"/>
      <c r="H31" s="297"/>
      <c r="I31" s="297"/>
      <c r="J31" s="297"/>
      <c r="K31" s="297"/>
      <c r="L31" s="297">
        <f>+L$14/7/2</f>
        <v>0</v>
      </c>
      <c r="M31" s="297">
        <f>+M30</f>
        <v>0</v>
      </c>
      <c r="N31" s="7">
        <f>+N30</f>
        <v>0</v>
      </c>
      <c r="O31" s="7">
        <f>+O30</f>
        <v>0</v>
      </c>
      <c r="P31" s="7">
        <f>+P30</f>
        <v>0</v>
      </c>
      <c r="Q31" s="7">
        <f>+Q30</f>
        <v>0</v>
      </c>
      <c r="R31" s="7">
        <f>+R$14/7</f>
        <v>0</v>
      </c>
      <c r="S31" s="43">
        <f>+S$14/7/2</f>
        <v>0</v>
      </c>
      <c r="T31" s="43"/>
      <c r="U31" s="43"/>
      <c r="V31" s="43"/>
      <c r="W31" s="43"/>
      <c r="X31" s="43"/>
      <c r="Y31" s="7"/>
      <c r="Z31" s="297"/>
    </row>
    <row r="32" spans="1:26" x14ac:dyDescent="0.25">
      <c r="A32" s="38"/>
      <c r="B32" s="3">
        <f t="shared" si="2"/>
        <v>2010</v>
      </c>
      <c r="C32" s="13">
        <f t="shared" si="1"/>
        <v>0</v>
      </c>
      <c r="D32" s="297"/>
      <c r="E32" s="297"/>
      <c r="F32" s="297"/>
      <c r="G32" s="297"/>
      <c r="H32" s="297"/>
      <c r="I32" s="297"/>
      <c r="J32" s="297"/>
      <c r="K32" s="297"/>
      <c r="L32" s="297"/>
      <c r="M32" s="297">
        <f>+M$14/7/2</f>
        <v>0</v>
      </c>
      <c r="N32" s="7">
        <f>+N31</f>
        <v>0</v>
      </c>
      <c r="O32" s="7">
        <f>+O31</f>
        <v>0</v>
      </c>
      <c r="P32" s="7">
        <f>+P31</f>
        <v>0</v>
      </c>
      <c r="Q32" s="7">
        <f>+Q31</f>
        <v>0</v>
      </c>
      <c r="R32" s="7">
        <f>+R31</f>
        <v>0</v>
      </c>
      <c r="S32" s="43">
        <f>+S$14/7</f>
        <v>0</v>
      </c>
      <c r="T32" s="43">
        <f>+T$14/7/2</f>
        <v>0</v>
      </c>
      <c r="U32" s="43"/>
      <c r="V32" s="43"/>
      <c r="W32" s="43"/>
      <c r="X32" s="43"/>
      <c r="Y32" s="7"/>
      <c r="Z32" s="297"/>
    </row>
    <row r="33" spans="1:34" x14ac:dyDescent="0.25">
      <c r="A33" s="38"/>
      <c r="B33" s="3">
        <f t="shared" si="2"/>
        <v>2011</v>
      </c>
      <c r="C33" s="13">
        <f t="shared" si="1"/>
        <v>0</v>
      </c>
      <c r="D33" s="297"/>
      <c r="E33" s="297"/>
      <c r="F33" s="297"/>
      <c r="G33" s="297"/>
      <c r="H33" s="297"/>
      <c r="I33" s="297"/>
      <c r="J33" s="297"/>
      <c r="K33" s="297"/>
      <c r="L33" s="297"/>
      <c r="M33" s="297"/>
      <c r="N33" s="7">
        <f>+N$14/7/2</f>
        <v>0</v>
      </c>
      <c r="O33" s="7">
        <f>+O32</f>
        <v>0</v>
      </c>
      <c r="P33" s="7">
        <f>+P32</f>
        <v>0</v>
      </c>
      <c r="Q33" s="7">
        <f>+Q32</f>
        <v>0</v>
      </c>
      <c r="R33" s="7">
        <f>+R32</f>
        <v>0</v>
      </c>
      <c r="S33" s="43">
        <f>+S32</f>
        <v>0</v>
      </c>
      <c r="T33" s="43">
        <f>+T$14/7</f>
        <v>0</v>
      </c>
      <c r="U33" s="43">
        <f>+U$14/7/2</f>
        <v>0</v>
      </c>
      <c r="V33" s="43"/>
      <c r="W33" s="43"/>
      <c r="X33" s="43"/>
      <c r="Y33" s="7"/>
      <c r="Z33" s="297"/>
    </row>
    <row r="34" spans="1:34" x14ac:dyDescent="0.25">
      <c r="A34" s="38"/>
      <c r="B34" s="3">
        <f t="shared" si="2"/>
        <v>2012</v>
      </c>
      <c r="C34" s="13">
        <f t="shared" si="1"/>
        <v>0</v>
      </c>
      <c r="D34" s="297"/>
      <c r="E34" s="297"/>
      <c r="F34" s="297"/>
      <c r="G34" s="297"/>
      <c r="H34" s="297"/>
      <c r="I34" s="297"/>
      <c r="J34" s="297"/>
      <c r="K34" s="297"/>
      <c r="L34" s="297"/>
      <c r="M34" s="297"/>
      <c r="N34" s="7"/>
      <c r="O34" s="7">
        <f>+O$14/7/2</f>
        <v>0</v>
      </c>
      <c r="P34" s="7">
        <f>+P33</f>
        <v>0</v>
      </c>
      <c r="Q34" s="7">
        <f>+Q33</f>
        <v>0</v>
      </c>
      <c r="R34" s="7">
        <f>+R33</f>
        <v>0</v>
      </c>
      <c r="S34" s="43">
        <f>+S33</f>
        <v>0</v>
      </c>
      <c r="T34" s="43">
        <f>+T$14/7</f>
        <v>0</v>
      </c>
      <c r="U34" s="43">
        <f>+U$14/7</f>
        <v>0</v>
      </c>
      <c r="V34" s="43">
        <f>+V$14/7/2</f>
        <v>0</v>
      </c>
      <c r="W34" s="43"/>
      <c r="X34" s="43"/>
      <c r="Y34" s="7"/>
      <c r="Z34" s="297"/>
    </row>
    <row r="35" spans="1:34" x14ac:dyDescent="0.25">
      <c r="A35" s="38"/>
      <c r="B35" s="3">
        <f t="shared" si="2"/>
        <v>2013</v>
      </c>
      <c r="C35" s="13">
        <f t="shared" si="1"/>
        <v>0</v>
      </c>
      <c r="D35" s="297"/>
      <c r="E35" s="297"/>
      <c r="F35" s="297"/>
      <c r="G35" s="297"/>
      <c r="H35" s="297"/>
      <c r="I35" s="297"/>
      <c r="J35" s="297"/>
      <c r="K35" s="297"/>
      <c r="L35" s="297"/>
      <c r="M35" s="297"/>
      <c r="N35" s="7"/>
      <c r="O35" s="7"/>
      <c r="P35" s="7">
        <f>P14/7/2</f>
        <v>0</v>
      </c>
      <c r="Q35" s="7">
        <f>Q14</f>
        <v>0</v>
      </c>
      <c r="R35" s="7">
        <f t="shared" ref="R35:U36" si="3">R34</f>
        <v>0</v>
      </c>
      <c r="S35" s="43">
        <f t="shared" si="3"/>
        <v>0</v>
      </c>
      <c r="T35" s="43">
        <f t="shared" si="3"/>
        <v>0</v>
      </c>
      <c r="U35" s="43">
        <f t="shared" si="3"/>
        <v>0</v>
      </c>
      <c r="V35" s="43">
        <f>V14/7</f>
        <v>0</v>
      </c>
      <c r="W35" s="43">
        <f>W14/7/2</f>
        <v>0</v>
      </c>
      <c r="X35" s="43"/>
      <c r="Y35" s="7"/>
      <c r="Z35" s="297"/>
    </row>
    <row r="36" spans="1:34" x14ac:dyDescent="0.25">
      <c r="A36" s="38"/>
      <c r="B36" s="3">
        <f t="shared" si="2"/>
        <v>2014</v>
      </c>
      <c r="C36" s="13">
        <f t="shared" si="1"/>
        <v>0</v>
      </c>
      <c r="D36" s="297"/>
      <c r="E36" s="297"/>
      <c r="F36" s="297"/>
      <c r="G36" s="297"/>
      <c r="H36" s="297"/>
      <c r="I36" s="297"/>
      <c r="J36" s="297"/>
      <c r="K36" s="297"/>
      <c r="L36" s="297"/>
      <c r="M36" s="297"/>
      <c r="N36" s="7"/>
      <c r="O36" s="7"/>
      <c r="P36" s="7"/>
      <c r="Q36" s="7">
        <f>Q14/7/2</f>
        <v>0</v>
      </c>
      <c r="R36" s="7">
        <f t="shared" si="3"/>
        <v>0</v>
      </c>
      <c r="S36" s="43">
        <f t="shared" si="3"/>
        <v>0</v>
      </c>
      <c r="T36" s="43">
        <f t="shared" si="3"/>
        <v>0</v>
      </c>
      <c r="U36" s="43">
        <f t="shared" si="3"/>
        <v>0</v>
      </c>
      <c r="V36" s="43">
        <f>V35</f>
        <v>0</v>
      </c>
      <c r="W36" s="43">
        <f>W14/7</f>
        <v>0</v>
      </c>
      <c r="X36" s="43">
        <f>X14/7/2</f>
        <v>0</v>
      </c>
      <c r="Y36" s="7"/>
      <c r="Z36" s="297"/>
    </row>
    <row r="37" spans="1:34" x14ac:dyDescent="0.25">
      <c r="A37" s="38"/>
      <c r="B37" s="3">
        <f t="shared" si="2"/>
        <v>2015</v>
      </c>
      <c r="C37" s="13">
        <f t="shared" si="1"/>
        <v>0</v>
      </c>
      <c r="D37" s="297"/>
      <c r="E37" s="297"/>
      <c r="F37" s="297"/>
      <c r="G37" s="297"/>
      <c r="H37" s="297"/>
      <c r="I37" s="297"/>
      <c r="J37" s="297"/>
      <c r="K37" s="297"/>
      <c r="L37" s="297"/>
      <c r="M37" s="297"/>
      <c r="N37" s="7"/>
      <c r="O37" s="7"/>
      <c r="P37" s="7"/>
      <c r="Q37" s="7"/>
      <c r="R37" s="7">
        <f>R14/7/2</f>
        <v>0</v>
      </c>
      <c r="S37" s="43">
        <f>S36</f>
        <v>0</v>
      </c>
      <c r="T37" s="43">
        <f>T36</f>
        <v>0</v>
      </c>
      <c r="U37" s="43">
        <f>U36</f>
        <v>0</v>
      </c>
      <c r="V37" s="43">
        <f>V36</f>
        <v>0</v>
      </c>
      <c r="W37" s="43">
        <f>W36</f>
        <v>0</v>
      </c>
      <c r="X37" s="43">
        <f>X14/7</f>
        <v>0</v>
      </c>
      <c r="Y37" s="7">
        <f>Y14/7/2</f>
        <v>0</v>
      </c>
      <c r="Z37" s="297"/>
    </row>
    <row r="38" spans="1:34" x14ac:dyDescent="0.25">
      <c r="A38" s="38"/>
      <c r="B38" s="3">
        <f t="shared" si="2"/>
        <v>2016</v>
      </c>
      <c r="C38" s="13">
        <f t="shared" si="1"/>
        <v>-4453</v>
      </c>
      <c r="D38" s="297"/>
      <c r="E38" s="297"/>
      <c r="F38" s="297"/>
      <c r="G38" s="297"/>
      <c r="H38" s="297"/>
      <c r="I38" s="297"/>
      <c r="J38" s="297"/>
      <c r="K38" s="297"/>
      <c r="L38" s="297"/>
      <c r="M38" s="297"/>
      <c r="N38" s="7"/>
      <c r="O38" s="7"/>
      <c r="P38" s="7"/>
      <c r="Q38" s="7"/>
      <c r="R38" s="7"/>
      <c r="S38" s="43"/>
      <c r="T38" s="43"/>
      <c r="U38" s="43"/>
      <c r="V38" s="43"/>
      <c r="W38" s="43"/>
      <c r="X38" s="43"/>
      <c r="Y38" s="7"/>
      <c r="Z38" s="7">
        <f>$Z$14/7/2</f>
        <v>4453</v>
      </c>
    </row>
    <row r="39" spans="1:34" x14ac:dyDescent="0.25">
      <c r="A39" s="38"/>
      <c r="B39" s="3">
        <f t="shared" si="2"/>
        <v>2017</v>
      </c>
      <c r="C39" s="13">
        <f t="shared" si="1"/>
        <v>-8906</v>
      </c>
      <c r="D39" s="297"/>
      <c r="E39" s="297"/>
      <c r="F39" s="297"/>
      <c r="G39" s="297"/>
      <c r="H39" s="297"/>
      <c r="I39" s="297"/>
      <c r="J39" s="297"/>
      <c r="K39" s="297"/>
      <c r="L39" s="297"/>
      <c r="M39" s="297"/>
      <c r="N39" s="7"/>
      <c r="O39" s="7"/>
      <c r="P39" s="7"/>
      <c r="Q39" s="7"/>
      <c r="R39" s="7"/>
      <c r="S39" s="43"/>
      <c r="T39" s="43"/>
      <c r="U39" s="43"/>
      <c r="V39" s="43"/>
      <c r="W39" s="43"/>
      <c r="X39" s="43"/>
      <c r="Y39" s="7"/>
      <c r="Z39" s="7">
        <f>$Z$14/7</f>
        <v>8906</v>
      </c>
    </row>
    <row r="40" spans="1:34" x14ac:dyDescent="0.25">
      <c r="A40" s="38"/>
      <c r="B40" s="3">
        <f t="shared" si="2"/>
        <v>2018</v>
      </c>
      <c r="C40" s="13">
        <f t="shared" si="1"/>
        <v>-8906</v>
      </c>
      <c r="D40" s="297"/>
      <c r="E40" s="297"/>
      <c r="F40" s="297"/>
      <c r="G40" s="297"/>
      <c r="H40" s="297"/>
      <c r="I40" s="297"/>
      <c r="J40" s="297"/>
      <c r="K40" s="297"/>
      <c r="L40" s="297"/>
      <c r="M40" s="297"/>
      <c r="N40" s="7"/>
      <c r="O40" s="7"/>
      <c r="P40" s="7"/>
      <c r="Q40" s="7"/>
      <c r="R40" s="7"/>
      <c r="S40" s="43"/>
      <c r="T40" s="43"/>
      <c r="U40" s="43"/>
      <c r="V40" s="43"/>
      <c r="W40" s="43"/>
      <c r="X40" s="43"/>
      <c r="Y40" s="7"/>
      <c r="Z40" s="7">
        <f t="shared" ref="Z40:Z44" si="4">$Z$14/7</f>
        <v>8906</v>
      </c>
    </row>
    <row r="41" spans="1:34" x14ac:dyDescent="0.25">
      <c r="A41" s="38"/>
      <c r="B41" s="3">
        <f t="shared" si="2"/>
        <v>2019</v>
      </c>
      <c r="C41" s="13">
        <f t="shared" si="1"/>
        <v>-8906</v>
      </c>
      <c r="D41" s="297"/>
      <c r="E41" s="297"/>
      <c r="F41" s="297"/>
      <c r="G41" s="297"/>
      <c r="H41" s="297"/>
      <c r="I41" s="297"/>
      <c r="J41" s="297"/>
      <c r="K41" s="297"/>
      <c r="L41" s="297"/>
      <c r="M41" s="297"/>
      <c r="N41" s="7"/>
      <c r="O41" s="7"/>
      <c r="P41" s="7"/>
      <c r="Q41" s="7"/>
      <c r="R41" s="7"/>
      <c r="S41" s="43"/>
      <c r="T41" s="43"/>
      <c r="U41" s="43"/>
      <c r="V41" s="43"/>
      <c r="W41" s="43"/>
      <c r="X41" s="43"/>
      <c r="Y41" s="7"/>
      <c r="Z41" s="7">
        <f t="shared" si="4"/>
        <v>8906</v>
      </c>
    </row>
    <row r="42" spans="1:34" x14ac:dyDescent="0.25">
      <c r="A42" s="38"/>
      <c r="B42" s="3">
        <f t="shared" si="2"/>
        <v>2020</v>
      </c>
      <c r="C42" s="13">
        <f t="shared" si="1"/>
        <v>-8906</v>
      </c>
      <c r="D42" s="297"/>
      <c r="E42" s="297"/>
      <c r="F42" s="297"/>
      <c r="G42" s="297"/>
      <c r="H42" s="297"/>
      <c r="I42" s="297"/>
      <c r="J42" s="297"/>
      <c r="K42" s="297"/>
      <c r="L42" s="297"/>
      <c r="M42" s="297"/>
      <c r="N42" s="7"/>
      <c r="O42" s="7"/>
      <c r="P42" s="7"/>
      <c r="Q42" s="7"/>
      <c r="R42" s="7"/>
      <c r="S42" s="43"/>
      <c r="T42" s="43"/>
      <c r="U42" s="43"/>
      <c r="V42" s="43"/>
      <c r="W42" s="43"/>
      <c r="X42" s="43"/>
      <c r="Y42" s="7"/>
      <c r="Z42" s="7">
        <f t="shared" si="4"/>
        <v>8906</v>
      </c>
    </row>
    <row r="43" spans="1:34" x14ac:dyDescent="0.25">
      <c r="A43" s="38"/>
      <c r="B43" s="3">
        <f t="shared" si="2"/>
        <v>2021</v>
      </c>
      <c r="C43" s="13">
        <f t="shared" si="1"/>
        <v>-8906</v>
      </c>
      <c r="D43" s="297"/>
      <c r="E43" s="297"/>
      <c r="F43" s="297"/>
      <c r="G43" s="297"/>
      <c r="H43" s="297"/>
      <c r="I43" s="297"/>
      <c r="J43" s="297"/>
      <c r="K43" s="297"/>
      <c r="L43" s="297"/>
      <c r="M43" s="297"/>
      <c r="N43" s="7"/>
      <c r="O43" s="7"/>
      <c r="P43" s="7"/>
      <c r="Q43" s="7"/>
      <c r="R43" s="7"/>
      <c r="S43" s="43"/>
      <c r="T43" s="43"/>
      <c r="U43" s="43"/>
      <c r="V43" s="43"/>
      <c r="W43" s="43"/>
      <c r="X43" s="43"/>
      <c r="Y43" s="7"/>
      <c r="Z43" s="7">
        <f t="shared" si="4"/>
        <v>8906</v>
      </c>
    </row>
    <row r="44" spans="1:34" x14ac:dyDescent="0.25">
      <c r="A44" s="38"/>
      <c r="B44" s="3">
        <f t="shared" si="2"/>
        <v>2022</v>
      </c>
      <c r="C44" s="13">
        <f t="shared" si="1"/>
        <v>-8906</v>
      </c>
      <c r="D44" s="297"/>
      <c r="E44" s="297"/>
      <c r="F44" s="297"/>
      <c r="G44" s="297"/>
      <c r="H44" s="297"/>
      <c r="I44" s="297"/>
      <c r="J44" s="297"/>
      <c r="K44" s="297"/>
      <c r="L44" s="297"/>
      <c r="M44" s="297"/>
      <c r="N44" s="7"/>
      <c r="O44" s="7"/>
      <c r="P44" s="7"/>
      <c r="Q44" s="7"/>
      <c r="R44" s="7"/>
      <c r="S44" s="43"/>
      <c r="T44" s="43"/>
      <c r="U44" s="43"/>
      <c r="V44" s="43"/>
      <c r="W44" s="43"/>
      <c r="X44" s="43"/>
      <c r="Y44" s="7"/>
      <c r="Z44" s="7">
        <f t="shared" si="4"/>
        <v>8906</v>
      </c>
    </row>
    <row r="45" spans="1:34" x14ac:dyDescent="0.25">
      <c r="A45" s="38"/>
      <c r="B45" s="3">
        <f t="shared" si="2"/>
        <v>2023</v>
      </c>
      <c r="C45" s="13">
        <f t="shared" si="1"/>
        <v>-4453</v>
      </c>
      <c r="D45" s="297"/>
      <c r="E45" s="297"/>
      <c r="F45" s="297"/>
      <c r="G45" s="297"/>
      <c r="H45" s="297"/>
      <c r="I45" s="297"/>
      <c r="J45" s="297"/>
      <c r="K45" s="297"/>
      <c r="L45" s="297"/>
      <c r="M45" s="297"/>
      <c r="N45" s="7"/>
      <c r="O45" s="7"/>
      <c r="P45" s="7"/>
      <c r="Q45" s="7"/>
      <c r="R45" s="7"/>
      <c r="S45" s="43"/>
      <c r="T45" s="43"/>
      <c r="U45" s="43"/>
      <c r="V45" s="43"/>
      <c r="W45" s="43"/>
      <c r="X45" s="43"/>
      <c r="Y45" s="7"/>
      <c r="Z45" s="7">
        <f>$Z$14/7/2</f>
        <v>4453</v>
      </c>
    </row>
    <row r="46" spans="1:34" x14ac:dyDescent="0.25">
      <c r="A46" s="38"/>
      <c r="B46" s="3">
        <f t="shared" si="2"/>
        <v>2024</v>
      </c>
      <c r="C46" s="13">
        <f t="shared" si="1"/>
        <v>0</v>
      </c>
      <c r="D46" s="297"/>
      <c r="E46" s="297"/>
      <c r="F46" s="297"/>
      <c r="G46" s="297"/>
      <c r="H46" s="297"/>
      <c r="I46" s="297"/>
      <c r="J46" s="297"/>
      <c r="K46" s="297"/>
      <c r="L46" s="297"/>
      <c r="M46" s="297"/>
      <c r="N46" s="7"/>
      <c r="O46" s="7"/>
      <c r="P46" s="7"/>
      <c r="Q46" s="7"/>
      <c r="R46" s="7"/>
      <c r="S46" s="43"/>
      <c r="T46" s="43"/>
      <c r="U46" s="43"/>
      <c r="V46" s="43"/>
      <c r="W46" s="43"/>
      <c r="X46" s="43"/>
      <c r="Y46" s="7"/>
      <c r="Z46" s="7"/>
    </row>
    <row r="47" spans="1:34" x14ac:dyDescent="0.25">
      <c r="A47" s="38"/>
      <c r="B47" s="12"/>
      <c r="C47" s="254"/>
      <c r="D47" s="298"/>
      <c r="E47" s="298"/>
      <c r="F47" s="298"/>
      <c r="G47" s="298"/>
      <c r="H47" s="298"/>
      <c r="I47" s="298"/>
      <c r="J47" s="298"/>
      <c r="K47" s="298"/>
      <c r="L47" s="298"/>
      <c r="M47" s="298"/>
      <c r="N47" s="338"/>
      <c r="O47" s="338"/>
      <c r="P47" s="338"/>
      <c r="Q47" s="338"/>
      <c r="R47" s="338"/>
      <c r="S47" s="338"/>
      <c r="T47" s="338"/>
      <c r="U47" s="338"/>
      <c r="V47" s="275"/>
      <c r="W47" s="275"/>
      <c r="X47" s="275"/>
      <c r="Y47" s="338"/>
      <c r="Z47" s="338"/>
    </row>
    <row r="48" spans="1:34" x14ac:dyDescent="0.25">
      <c r="A48" s="38" t="s">
        <v>62</v>
      </c>
      <c r="B48" s="675">
        <f>SUM(D48:AH48)</f>
        <v>0</v>
      </c>
      <c r="C48" s="677">
        <f>SUM(C16:M47)</f>
        <v>-62342</v>
      </c>
      <c r="D48" s="675">
        <f t="shared" ref="D48:N48" si="5">-SUM(D16:D47)+D14</f>
        <v>0</v>
      </c>
      <c r="E48" s="675">
        <f t="shared" si="5"/>
        <v>0</v>
      </c>
      <c r="F48" s="675">
        <f t="shared" si="5"/>
        <v>0</v>
      </c>
      <c r="G48" s="675">
        <f t="shared" si="5"/>
        <v>0</v>
      </c>
      <c r="H48" s="675">
        <f t="shared" si="5"/>
        <v>0</v>
      </c>
      <c r="I48" s="675">
        <f t="shared" si="5"/>
        <v>0</v>
      </c>
      <c r="J48" s="675">
        <f t="shared" si="5"/>
        <v>0</v>
      </c>
      <c r="K48" s="675">
        <f t="shared" si="5"/>
        <v>0</v>
      </c>
      <c r="L48" s="675">
        <f t="shared" si="5"/>
        <v>0</v>
      </c>
      <c r="M48" s="675">
        <f t="shared" si="5"/>
        <v>0</v>
      </c>
      <c r="N48" s="719">
        <f t="shared" si="5"/>
        <v>0</v>
      </c>
      <c r="O48" s="719">
        <f t="shared" ref="O48:AH48" si="6">-SUM(O16:O47)+O14</f>
        <v>0</v>
      </c>
      <c r="P48" s="719">
        <f t="shared" si="6"/>
        <v>0</v>
      </c>
      <c r="Q48" s="719">
        <f t="shared" si="6"/>
        <v>0</v>
      </c>
      <c r="R48" s="719">
        <f t="shared" si="6"/>
        <v>0</v>
      </c>
      <c r="S48" s="719">
        <f t="shared" si="6"/>
        <v>0</v>
      </c>
      <c r="T48" s="719">
        <f t="shared" si="6"/>
        <v>0</v>
      </c>
      <c r="U48" s="719">
        <f t="shared" si="6"/>
        <v>0</v>
      </c>
      <c r="V48" s="719">
        <f t="shared" si="6"/>
        <v>0</v>
      </c>
      <c r="W48" s="719">
        <f t="shared" si="6"/>
        <v>0</v>
      </c>
      <c r="X48" s="719">
        <f t="shared" si="6"/>
        <v>0</v>
      </c>
      <c r="Y48" s="719">
        <f t="shared" si="6"/>
        <v>0</v>
      </c>
      <c r="Z48" s="719">
        <f t="shared" si="6"/>
        <v>0</v>
      </c>
      <c r="AA48" s="719">
        <f t="shared" si="6"/>
        <v>0</v>
      </c>
      <c r="AB48" s="719">
        <f t="shared" si="6"/>
        <v>0</v>
      </c>
      <c r="AC48" s="719">
        <f t="shared" si="6"/>
        <v>0</v>
      </c>
      <c r="AD48" s="719">
        <f t="shared" si="6"/>
        <v>0</v>
      </c>
      <c r="AE48" s="719">
        <f t="shared" si="6"/>
        <v>0</v>
      </c>
      <c r="AF48" s="719">
        <f t="shared" si="6"/>
        <v>0</v>
      </c>
      <c r="AG48" s="719">
        <f t="shared" si="6"/>
        <v>0</v>
      </c>
      <c r="AH48" s="719">
        <f t="shared" si="6"/>
        <v>0</v>
      </c>
    </row>
    <row r="49" spans="1:26" x14ac:dyDescent="0.25">
      <c r="A49" s="38"/>
      <c r="B49" s="275"/>
      <c r="C49" s="299"/>
      <c r="D49" s="297"/>
      <c r="E49" s="297"/>
      <c r="F49" s="297"/>
      <c r="G49" s="297"/>
      <c r="H49" s="297"/>
      <c r="I49" s="297"/>
      <c r="J49" s="297"/>
      <c r="K49" s="297"/>
      <c r="L49" s="297"/>
      <c r="M49" s="297"/>
      <c r="N49" s="338"/>
      <c r="O49" s="338"/>
      <c r="P49" s="338"/>
      <c r="Q49" s="338"/>
      <c r="R49" s="338"/>
      <c r="S49" s="338"/>
      <c r="T49" s="338"/>
      <c r="U49" s="338"/>
      <c r="V49" s="338"/>
      <c r="W49" s="338"/>
      <c r="X49" s="338"/>
      <c r="Y49" s="338"/>
      <c r="Z49" s="338"/>
    </row>
    <row r="50" spans="1:26" x14ac:dyDescent="0.25">
      <c r="A50" s="39" t="s">
        <v>63</v>
      </c>
      <c r="B50" s="3"/>
      <c r="C50" s="30">
        <f>+C14+C48</f>
        <v>0</v>
      </c>
      <c r="D50" s="297"/>
      <c r="E50" s="297"/>
      <c r="F50" s="297"/>
      <c r="G50" s="297"/>
      <c r="H50" s="297"/>
      <c r="I50" s="297"/>
      <c r="J50" s="297"/>
      <c r="K50" s="297"/>
      <c r="L50" s="297"/>
      <c r="M50" s="297"/>
      <c r="N50" s="338"/>
      <c r="O50" s="338"/>
      <c r="P50" s="338"/>
      <c r="Q50" s="338"/>
      <c r="R50" s="338"/>
      <c r="S50" s="338"/>
      <c r="T50" s="338"/>
      <c r="U50" s="338"/>
      <c r="V50" s="338"/>
      <c r="W50" s="338"/>
      <c r="X50" s="338"/>
      <c r="Y50" s="338"/>
      <c r="Z50" s="338"/>
    </row>
    <row r="51" spans="1:26" x14ac:dyDescent="0.25">
      <c r="A51" s="3"/>
      <c r="B51" s="3"/>
      <c r="C51" s="3"/>
      <c r="D51" s="297"/>
      <c r="E51" s="297"/>
      <c r="F51" s="297"/>
      <c r="G51" s="297"/>
      <c r="H51" s="297"/>
      <c r="I51" s="297"/>
      <c r="J51" s="297"/>
      <c r="K51" s="297"/>
      <c r="L51" s="297"/>
      <c r="M51" s="297"/>
      <c r="N51" s="338"/>
      <c r="O51" s="338"/>
      <c r="P51" s="338"/>
      <c r="Q51" s="338"/>
      <c r="R51" s="338"/>
      <c r="S51" s="338"/>
      <c r="T51" s="338"/>
      <c r="U51" s="338"/>
      <c r="V51" s="338"/>
      <c r="W51" s="338"/>
      <c r="X51" s="338"/>
      <c r="Y51" s="338"/>
      <c r="Z51" s="338"/>
    </row>
    <row r="52" spans="1:26" x14ac:dyDescent="0.25">
      <c r="A52" s="3"/>
      <c r="B52" s="36"/>
      <c r="C52" s="3"/>
      <c r="D52" s="297"/>
      <c r="E52" s="297"/>
      <c r="F52" s="297"/>
      <c r="G52" s="297"/>
      <c r="H52" s="297"/>
      <c r="I52" s="297"/>
      <c r="J52" s="297"/>
      <c r="K52" s="297"/>
      <c r="L52" s="297"/>
      <c r="M52" s="297"/>
      <c r="N52" s="338"/>
      <c r="O52" s="338"/>
      <c r="P52" s="338"/>
      <c r="Q52" s="338"/>
      <c r="R52" s="338"/>
      <c r="S52" s="338"/>
      <c r="T52" s="338"/>
      <c r="U52" s="338"/>
      <c r="V52" s="338"/>
      <c r="W52" s="338"/>
      <c r="X52" s="338"/>
      <c r="Y52" s="338"/>
      <c r="Z52" s="338"/>
    </row>
    <row r="53" spans="1:26" x14ac:dyDescent="0.25">
      <c r="A53" s="3"/>
      <c r="B53" s="3"/>
      <c r="C53" s="3"/>
      <c r="E53" s="297"/>
      <c r="F53" s="301"/>
      <c r="G53" s="301"/>
      <c r="H53" s="301"/>
      <c r="I53" s="301"/>
      <c r="J53" s="301"/>
      <c r="K53" s="301"/>
      <c r="L53" s="301"/>
      <c r="M53" s="301"/>
      <c r="N53" s="338">
        <f>SUM(E32:E53)</f>
        <v>0</v>
      </c>
      <c r="O53" s="342"/>
      <c r="P53" s="342"/>
      <c r="Q53" s="342"/>
      <c r="R53" s="342"/>
      <c r="S53" s="342"/>
    </row>
    <row r="54" spans="1:26" x14ac:dyDescent="0.25">
      <c r="B54" s="3"/>
      <c r="C54" s="3"/>
      <c r="E54" s="301"/>
      <c r="F54" s="301"/>
      <c r="G54" s="301"/>
      <c r="H54" s="301"/>
      <c r="I54" s="301"/>
      <c r="J54" s="301"/>
      <c r="K54" s="301"/>
      <c r="L54" s="301"/>
      <c r="M54" s="301"/>
      <c r="N54" s="301"/>
      <c r="O54" s="301"/>
      <c r="P54" s="301"/>
      <c r="Q54" s="301"/>
      <c r="R54" s="301"/>
      <c r="S54" s="301"/>
    </row>
    <row r="55" spans="1:26" x14ac:dyDescent="0.25">
      <c r="E55" s="301"/>
      <c r="F55" s="301"/>
      <c r="G55" s="301"/>
      <c r="H55" s="301"/>
      <c r="I55" s="301"/>
      <c r="J55" s="301"/>
      <c r="K55" s="301"/>
      <c r="L55" s="301"/>
      <c r="M55" s="301"/>
      <c r="N55" s="301"/>
      <c r="O55" s="301"/>
      <c r="P55" s="301"/>
      <c r="Q55" s="301"/>
      <c r="R55" s="301"/>
      <c r="S55" s="301"/>
    </row>
    <row r="56" spans="1:26" x14ac:dyDescent="0.25">
      <c r="E56" s="301"/>
      <c r="F56" s="301"/>
      <c r="G56" s="301"/>
      <c r="H56" s="301"/>
      <c r="I56" s="301"/>
      <c r="J56" s="301"/>
      <c r="K56" s="301"/>
      <c r="L56" s="301"/>
      <c r="M56" s="301"/>
      <c r="N56" s="301"/>
      <c r="O56" s="301"/>
      <c r="P56" s="301"/>
      <c r="Q56" s="301"/>
      <c r="R56" s="301"/>
      <c r="S56" s="301"/>
    </row>
    <row r="57" spans="1:26" x14ac:dyDescent="0.25">
      <c r="E57" s="301"/>
      <c r="F57" s="301"/>
      <c r="G57" s="301"/>
      <c r="H57" s="301"/>
      <c r="I57" s="301"/>
      <c r="J57" s="301"/>
      <c r="K57" s="301"/>
      <c r="L57" s="301"/>
      <c r="M57" s="301"/>
      <c r="N57" s="301"/>
      <c r="O57" s="301"/>
      <c r="P57" s="301"/>
      <c r="Q57" s="301"/>
      <c r="R57" s="301"/>
      <c r="S57" s="301"/>
    </row>
    <row r="58" spans="1:26" x14ac:dyDescent="0.25">
      <c r="E58" s="301"/>
      <c r="F58" s="301"/>
      <c r="G58" s="301"/>
      <c r="H58" s="301"/>
      <c r="I58" s="301"/>
      <c r="J58" s="301"/>
      <c r="K58" s="301"/>
      <c r="L58" s="301"/>
      <c r="M58" s="301"/>
      <c r="N58" s="301"/>
      <c r="O58" s="301"/>
      <c r="P58" s="301"/>
      <c r="Q58" s="301"/>
      <c r="R58" s="301"/>
      <c r="S58" s="301"/>
    </row>
    <row r="59" spans="1:26" x14ac:dyDescent="0.25">
      <c r="E59" s="301"/>
      <c r="F59" s="301"/>
      <c r="G59" s="301"/>
      <c r="H59" s="301"/>
      <c r="I59" s="301"/>
      <c r="J59" s="301"/>
      <c r="K59" s="301"/>
      <c r="L59" s="301"/>
      <c r="M59" s="301"/>
      <c r="N59" s="301"/>
      <c r="O59" s="301"/>
      <c r="P59" s="301"/>
      <c r="Q59" s="301"/>
      <c r="R59" s="301"/>
      <c r="S59" s="301"/>
    </row>
    <row r="60" spans="1:26" x14ac:dyDescent="0.25">
      <c r="E60" s="301"/>
      <c r="F60" s="301"/>
      <c r="G60" s="301"/>
      <c r="H60" s="301"/>
      <c r="I60" s="301"/>
      <c r="J60" s="301"/>
      <c r="K60" s="301"/>
      <c r="L60" s="301"/>
      <c r="M60" s="301"/>
      <c r="N60" s="301"/>
      <c r="O60" s="301"/>
      <c r="P60" s="301"/>
      <c r="Q60" s="301"/>
      <c r="R60" s="301"/>
      <c r="S60" s="301"/>
    </row>
    <row r="61" spans="1:26" x14ac:dyDescent="0.25">
      <c r="E61" s="301"/>
      <c r="F61" s="301"/>
      <c r="G61" s="301"/>
      <c r="H61" s="301"/>
      <c r="I61" s="301"/>
      <c r="J61" s="301"/>
      <c r="K61" s="301"/>
      <c r="L61" s="301"/>
      <c r="M61" s="301"/>
      <c r="N61" s="301"/>
      <c r="O61" s="301"/>
      <c r="P61" s="301"/>
      <c r="Q61" s="301"/>
      <c r="R61" s="301"/>
      <c r="S61" s="301"/>
    </row>
    <row r="62" spans="1:26" x14ac:dyDescent="0.25">
      <c r="E62" s="301"/>
      <c r="F62" s="301"/>
      <c r="G62" s="301"/>
      <c r="H62" s="301"/>
      <c r="I62" s="301"/>
      <c r="J62" s="301"/>
      <c r="K62" s="301"/>
      <c r="L62" s="301"/>
      <c r="M62" s="301"/>
      <c r="N62" s="301"/>
      <c r="O62" s="301"/>
      <c r="P62" s="301"/>
      <c r="Q62" s="301"/>
      <c r="R62" s="301"/>
      <c r="S62" s="301"/>
    </row>
    <row r="63" spans="1:26" x14ac:dyDescent="0.25">
      <c r="E63" s="301"/>
      <c r="F63" s="301"/>
      <c r="G63" s="301"/>
      <c r="H63" s="301"/>
      <c r="I63" s="301"/>
      <c r="J63" s="301"/>
      <c r="K63" s="301"/>
      <c r="L63" s="301"/>
      <c r="M63" s="301"/>
      <c r="N63" s="301"/>
      <c r="O63" s="301"/>
      <c r="P63" s="301"/>
      <c r="Q63" s="301"/>
      <c r="R63" s="301"/>
      <c r="S63" s="301"/>
    </row>
    <row r="64" spans="1:26" x14ac:dyDescent="0.25">
      <c r="E64" s="301"/>
      <c r="F64" s="301"/>
      <c r="G64" s="301"/>
      <c r="H64" s="301"/>
      <c r="I64" s="301"/>
      <c r="J64" s="301"/>
      <c r="K64" s="301"/>
      <c r="L64" s="301"/>
      <c r="M64" s="301"/>
      <c r="N64" s="301"/>
      <c r="O64" s="301"/>
      <c r="P64" s="301"/>
      <c r="Q64" s="301"/>
      <c r="R64" s="301"/>
      <c r="S64" s="301"/>
    </row>
  </sheetData>
  <pageMargins left="0.7" right="0.7" top="0.75" bottom="0.75" header="0.3" footer="0.3"/>
  <pageSetup scale="68" orientation="landscape" horizontalDpi="4294967294" verticalDpi="4294967294" r:id="rId1"/>
  <headerFooter>
    <oddFooter>&amp;Z&amp;F&amp;RPage &amp;P</oddFooter>
  </headerFooter>
</worksheet>
</file>

<file path=xl/worksheets/sheet2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800-000000000000}">
  <sheetPr>
    <tabColor theme="6" tint="-0.249977111117893"/>
    <pageSetUpPr fitToPage="1"/>
  </sheetPr>
  <dimension ref="A1:AH64"/>
  <sheetViews>
    <sheetView workbookViewId="0"/>
  </sheetViews>
  <sheetFormatPr defaultColWidth="8.85546875" defaultRowHeight="15" x14ac:dyDescent="0.25"/>
  <cols>
    <col min="1" max="1" width="20.85546875" customWidth="1"/>
    <col min="2" max="2" width="8.7109375" customWidth="1"/>
    <col min="3" max="3" width="12.85546875" customWidth="1"/>
    <col min="4" max="12" width="7.42578125" hidden="1" customWidth="1"/>
    <col min="13" max="13" width="7.5703125" hidden="1" customWidth="1"/>
    <col min="14" max="25" width="10.42578125" customWidth="1"/>
    <col min="26" max="26" width="10.7109375" bestFit="1" customWidth="1"/>
  </cols>
  <sheetData>
    <row r="1" spans="1:34" x14ac:dyDescent="0.25">
      <c r="A1" s="11" t="s">
        <v>10</v>
      </c>
      <c r="O1" t="s">
        <v>647</v>
      </c>
    </row>
    <row r="2" spans="1:34" x14ac:dyDescent="0.25">
      <c r="A2" s="9" t="s">
        <v>438</v>
      </c>
    </row>
    <row r="3" spans="1:34" x14ac:dyDescent="0.25">
      <c r="A3" s="9" t="s">
        <v>1080</v>
      </c>
    </row>
    <row r="4" spans="1:34" x14ac:dyDescent="0.25">
      <c r="R4" s="40" t="s">
        <v>4</v>
      </c>
      <c r="S4" s="41"/>
      <c r="T4" s="40" t="s">
        <v>8</v>
      </c>
    </row>
    <row r="5" spans="1:34" x14ac:dyDescent="0.25">
      <c r="A5" s="10" t="s">
        <v>9</v>
      </c>
      <c r="B5" s="12" t="s">
        <v>64</v>
      </c>
      <c r="C5" s="12" t="s">
        <v>12</v>
      </c>
      <c r="R5" s="42" t="s">
        <v>2</v>
      </c>
      <c r="S5" s="42" t="s">
        <v>60</v>
      </c>
      <c r="T5" s="42" t="s">
        <v>7</v>
      </c>
    </row>
    <row r="6" spans="1:34" x14ac:dyDescent="0.25">
      <c r="B6" s="3"/>
      <c r="R6" s="3"/>
    </row>
    <row r="7" spans="1:34" x14ac:dyDescent="0.25">
      <c r="A7" t="s">
        <v>1112</v>
      </c>
      <c r="B7" s="212">
        <v>863.1</v>
      </c>
      <c r="C7" s="214"/>
      <c r="D7" s="293"/>
      <c r="E7" s="293"/>
      <c r="F7" s="293"/>
      <c r="G7" s="293"/>
      <c r="H7" s="293"/>
      <c r="I7" s="293"/>
      <c r="J7" s="293"/>
      <c r="K7" s="293"/>
      <c r="L7" s="293"/>
      <c r="M7" s="293"/>
      <c r="N7" s="293"/>
      <c r="O7" s="294"/>
      <c r="P7" s="6"/>
      <c r="Q7" s="6"/>
      <c r="R7" s="13">
        <f>+C14</f>
        <v>7910</v>
      </c>
      <c r="S7" s="13">
        <f>+-C48</f>
        <v>7910</v>
      </c>
      <c r="T7" s="13">
        <f>+R7-S7</f>
        <v>0</v>
      </c>
    </row>
    <row r="8" spans="1:34" x14ac:dyDescent="0.25">
      <c r="A8" s="213"/>
      <c r="B8" s="3"/>
      <c r="D8" s="293"/>
      <c r="E8" s="293"/>
      <c r="F8" s="293"/>
      <c r="G8" s="293"/>
      <c r="H8" s="293"/>
      <c r="I8" s="293"/>
      <c r="J8" s="293"/>
      <c r="K8" s="293"/>
      <c r="L8" s="293"/>
      <c r="M8" s="293"/>
      <c r="N8" s="293"/>
      <c r="O8" s="294"/>
      <c r="P8" s="6"/>
      <c r="Q8" s="6"/>
    </row>
    <row r="9" spans="1:34" x14ac:dyDescent="0.25">
      <c r="A9" s="2"/>
      <c r="B9" s="3"/>
      <c r="D9" s="293"/>
      <c r="E9" s="293"/>
      <c r="F9" s="293"/>
      <c r="G9" s="293"/>
      <c r="H9" s="293"/>
      <c r="I9" s="293"/>
      <c r="J9" s="293"/>
      <c r="K9" s="293"/>
      <c r="L9" s="293"/>
      <c r="M9" s="293"/>
      <c r="N9" s="293"/>
      <c r="O9" s="294"/>
      <c r="P9" s="6"/>
      <c r="Q9" s="6"/>
    </row>
    <row r="10" spans="1:34" x14ac:dyDescent="0.25">
      <c r="B10" s="3"/>
    </row>
    <row r="11" spans="1:34" x14ac:dyDescent="0.25">
      <c r="A11" s="2" t="s">
        <v>66</v>
      </c>
      <c r="B11" s="212"/>
      <c r="C11" s="214"/>
    </row>
    <row r="12" spans="1:34" x14ac:dyDescent="0.25">
      <c r="B12" s="28"/>
      <c r="C12" s="2"/>
    </row>
    <row r="13" spans="1:34" x14ac:dyDescent="0.25">
      <c r="A13" s="9" t="s">
        <v>5</v>
      </c>
      <c r="C13" s="31" t="s">
        <v>3</v>
      </c>
      <c r="D13" s="32">
        <v>1994</v>
      </c>
      <c r="E13" s="32">
        <v>1995</v>
      </c>
      <c r="F13" s="32">
        <v>1996</v>
      </c>
      <c r="G13" s="32">
        <v>1997</v>
      </c>
      <c r="H13" s="32">
        <v>1998</v>
      </c>
      <c r="I13" s="32">
        <v>1999</v>
      </c>
      <c r="J13" s="32">
        <v>2000</v>
      </c>
      <c r="K13" s="32">
        <v>2001</v>
      </c>
      <c r="L13" s="32">
        <v>2002</v>
      </c>
      <c r="M13" s="32">
        <v>2003</v>
      </c>
      <c r="N13" s="32">
        <v>2004</v>
      </c>
      <c r="O13" s="32">
        <f>N13+1</f>
        <v>2005</v>
      </c>
      <c r="P13" s="32">
        <f t="shared" ref="P13:AH13" si="0">O13+1</f>
        <v>2006</v>
      </c>
      <c r="Q13" s="32">
        <f t="shared" si="0"/>
        <v>2007</v>
      </c>
      <c r="R13" s="32">
        <f t="shared" si="0"/>
        <v>2008</v>
      </c>
      <c r="S13" s="32">
        <f t="shared" si="0"/>
        <v>2009</v>
      </c>
      <c r="T13" s="32">
        <f t="shared" si="0"/>
        <v>2010</v>
      </c>
      <c r="U13" s="32">
        <f t="shared" si="0"/>
        <v>2011</v>
      </c>
      <c r="V13" s="32">
        <f t="shared" si="0"/>
        <v>2012</v>
      </c>
      <c r="W13" s="32">
        <f t="shared" si="0"/>
        <v>2013</v>
      </c>
      <c r="X13" s="32">
        <f t="shared" si="0"/>
        <v>2014</v>
      </c>
      <c r="Y13" s="32">
        <f t="shared" si="0"/>
        <v>2015</v>
      </c>
      <c r="Z13" s="32">
        <f t="shared" si="0"/>
        <v>2016</v>
      </c>
      <c r="AA13" s="32">
        <f t="shared" si="0"/>
        <v>2017</v>
      </c>
      <c r="AB13" s="32">
        <f t="shared" si="0"/>
        <v>2018</v>
      </c>
      <c r="AC13" s="32">
        <f t="shared" si="0"/>
        <v>2019</v>
      </c>
      <c r="AD13" s="32">
        <f t="shared" si="0"/>
        <v>2020</v>
      </c>
      <c r="AE13" s="32">
        <f t="shared" si="0"/>
        <v>2021</v>
      </c>
      <c r="AF13" s="32">
        <f t="shared" si="0"/>
        <v>2022</v>
      </c>
      <c r="AG13" s="32">
        <f t="shared" si="0"/>
        <v>2023</v>
      </c>
      <c r="AH13" s="32">
        <f t="shared" si="0"/>
        <v>2024</v>
      </c>
    </row>
    <row r="14" spans="1:34" x14ac:dyDescent="0.25">
      <c r="A14" s="9" t="s">
        <v>73</v>
      </c>
      <c r="C14" s="295">
        <f>SUM(D14:AH14)</f>
        <v>7910</v>
      </c>
      <c r="D14" s="233">
        <v>0</v>
      </c>
      <c r="E14" s="233">
        <v>0</v>
      </c>
      <c r="F14" s="233">
        <v>0</v>
      </c>
      <c r="G14" s="233">
        <v>0</v>
      </c>
      <c r="H14" s="233">
        <v>0</v>
      </c>
      <c r="I14" s="233">
        <v>0</v>
      </c>
      <c r="J14" s="233">
        <v>0</v>
      </c>
      <c r="K14" s="233">
        <v>0</v>
      </c>
      <c r="L14" s="233">
        <v>0</v>
      </c>
      <c r="M14" s="233">
        <v>0</v>
      </c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7"/>
      <c r="Z14" s="7">
        <v>7910</v>
      </c>
    </row>
    <row r="15" spans="1:34" x14ac:dyDescent="0.25">
      <c r="A15" s="34"/>
      <c r="B15" s="2"/>
      <c r="C15" s="2"/>
      <c r="S15" s="233"/>
      <c r="T15" s="233"/>
      <c r="U15" s="233"/>
      <c r="V15" s="233"/>
      <c r="W15" s="233"/>
      <c r="X15" s="233"/>
    </row>
    <row r="16" spans="1:34" x14ac:dyDescent="0.25">
      <c r="A16" s="9" t="s">
        <v>6</v>
      </c>
      <c r="B16" s="3">
        <v>1994</v>
      </c>
      <c r="C16" s="13">
        <f>-SUM(D16:AH16)</f>
        <v>0</v>
      </c>
      <c r="D16" s="297">
        <f>+D$14/7/2</f>
        <v>0</v>
      </c>
      <c r="E16" s="297"/>
      <c r="F16" s="297"/>
      <c r="G16" s="297"/>
      <c r="H16" s="297"/>
      <c r="I16" s="297"/>
      <c r="J16" s="297"/>
      <c r="K16" s="297"/>
      <c r="L16" s="297"/>
      <c r="M16" s="297"/>
      <c r="N16" s="297"/>
      <c r="O16" s="297"/>
      <c r="P16" s="297"/>
      <c r="Q16" s="297"/>
      <c r="R16" s="297"/>
      <c r="S16" s="233"/>
      <c r="T16" s="233"/>
      <c r="U16" s="233"/>
      <c r="V16" s="233"/>
      <c r="W16" s="233"/>
      <c r="X16" s="233"/>
      <c r="Y16" s="297"/>
      <c r="Z16" s="297"/>
    </row>
    <row r="17" spans="1:26" x14ac:dyDescent="0.25">
      <c r="B17" s="3">
        <f>B16+1</f>
        <v>1995</v>
      </c>
      <c r="C17" s="13">
        <f t="shared" ref="C17:C46" si="1">-SUM(D17:AH17)</f>
        <v>0</v>
      </c>
      <c r="D17" s="297">
        <f>+D$14/7</f>
        <v>0</v>
      </c>
      <c r="E17" s="297">
        <f>+E$14/7/2</f>
        <v>0</v>
      </c>
      <c r="F17" s="297"/>
      <c r="G17" s="297"/>
      <c r="H17" s="297"/>
      <c r="I17" s="297"/>
      <c r="J17" s="297"/>
      <c r="K17" s="297"/>
      <c r="L17" s="297"/>
      <c r="M17" s="297"/>
      <c r="N17" s="297"/>
      <c r="O17" s="297"/>
      <c r="P17" s="297"/>
      <c r="Q17" s="297"/>
      <c r="R17" s="297"/>
      <c r="S17" s="233"/>
      <c r="T17" s="233"/>
      <c r="U17" s="233"/>
      <c r="V17" s="233"/>
      <c r="W17" s="233"/>
      <c r="X17" s="233"/>
      <c r="Y17" s="297"/>
      <c r="Z17" s="297"/>
    </row>
    <row r="18" spans="1:26" x14ac:dyDescent="0.25">
      <c r="B18" s="3">
        <f t="shared" ref="B18:B46" si="2">B17+1</f>
        <v>1996</v>
      </c>
      <c r="C18" s="13">
        <f t="shared" si="1"/>
        <v>0</v>
      </c>
      <c r="D18" s="297">
        <f>+D17</f>
        <v>0</v>
      </c>
      <c r="E18" s="297">
        <f>+E$14/7</f>
        <v>0</v>
      </c>
      <c r="F18" s="297">
        <f>+F$14/7/2</f>
        <v>0</v>
      </c>
      <c r="G18" s="297"/>
      <c r="H18" s="297"/>
      <c r="I18" s="297"/>
      <c r="J18" s="297"/>
      <c r="K18" s="297"/>
      <c r="L18" s="297"/>
      <c r="M18" s="297"/>
      <c r="N18" s="297"/>
      <c r="O18" s="297"/>
      <c r="P18" s="297"/>
      <c r="Q18" s="297"/>
      <c r="R18" s="297"/>
      <c r="S18" s="233"/>
      <c r="T18" s="233"/>
      <c r="U18" s="233"/>
      <c r="V18" s="233"/>
      <c r="W18" s="233"/>
      <c r="X18" s="233"/>
      <c r="Y18" s="297"/>
      <c r="Z18" s="297"/>
    </row>
    <row r="19" spans="1:26" x14ac:dyDescent="0.25">
      <c r="B19" s="3">
        <f t="shared" si="2"/>
        <v>1997</v>
      </c>
      <c r="C19" s="13">
        <f t="shared" si="1"/>
        <v>0</v>
      </c>
      <c r="D19" s="297">
        <f>+D18</f>
        <v>0</v>
      </c>
      <c r="E19" s="297">
        <f>+E18</f>
        <v>0</v>
      </c>
      <c r="F19" s="297">
        <f>+F$14/7</f>
        <v>0</v>
      </c>
      <c r="G19" s="297">
        <f>+G$14/7/2</f>
        <v>0</v>
      </c>
      <c r="H19" s="297"/>
      <c r="I19" s="297"/>
      <c r="J19" s="297"/>
      <c r="K19" s="297"/>
      <c r="L19" s="297"/>
      <c r="M19" s="297"/>
      <c r="N19" s="297"/>
      <c r="O19" s="297"/>
      <c r="P19" s="297"/>
      <c r="Q19" s="297"/>
      <c r="R19" s="297"/>
      <c r="S19" s="233"/>
      <c r="T19" s="233"/>
      <c r="U19" s="233"/>
      <c r="V19" s="233"/>
      <c r="W19" s="233"/>
      <c r="X19" s="233"/>
      <c r="Y19" s="297"/>
      <c r="Z19" s="297"/>
    </row>
    <row r="20" spans="1:26" x14ac:dyDescent="0.25">
      <c r="B20" s="3">
        <f t="shared" si="2"/>
        <v>1998</v>
      </c>
      <c r="C20" s="13">
        <f t="shared" si="1"/>
        <v>0</v>
      </c>
      <c r="D20" s="297">
        <f>+D19</f>
        <v>0</v>
      </c>
      <c r="E20" s="297">
        <f>+E19</f>
        <v>0</v>
      </c>
      <c r="F20" s="297">
        <f>+F19</f>
        <v>0</v>
      </c>
      <c r="G20" s="297">
        <f>+G$14/7</f>
        <v>0</v>
      </c>
      <c r="H20" s="297">
        <f>+H$14/7/2</f>
        <v>0</v>
      </c>
      <c r="I20" s="297"/>
      <c r="J20" s="297"/>
      <c r="K20" s="297"/>
      <c r="L20" s="297"/>
      <c r="M20" s="297"/>
      <c r="N20" s="297"/>
      <c r="O20" s="297"/>
      <c r="P20" s="297"/>
      <c r="Q20" s="297"/>
      <c r="R20" s="297"/>
      <c r="S20" s="233"/>
      <c r="T20" s="233"/>
      <c r="U20" s="233"/>
      <c r="V20" s="233"/>
      <c r="W20" s="233"/>
      <c r="X20" s="233"/>
      <c r="Y20" s="297"/>
      <c r="Z20" s="297"/>
    </row>
    <row r="21" spans="1:26" x14ac:dyDescent="0.25">
      <c r="B21" s="3">
        <f t="shared" si="2"/>
        <v>1999</v>
      </c>
      <c r="C21" s="13">
        <f t="shared" si="1"/>
        <v>0</v>
      </c>
      <c r="D21" s="297">
        <f>+D20</f>
        <v>0</v>
      </c>
      <c r="E21" s="297">
        <f>+E20</f>
        <v>0</v>
      </c>
      <c r="F21" s="297">
        <f>+F20</f>
        <v>0</v>
      </c>
      <c r="G21" s="297">
        <f>+G20</f>
        <v>0</v>
      </c>
      <c r="H21" s="297">
        <f>+H$14/7</f>
        <v>0</v>
      </c>
      <c r="I21" s="297">
        <f>+I$14/7/2</f>
        <v>0</v>
      </c>
      <c r="J21" s="297"/>
      <c r="K21" s="297"/>
      <c r="L21" s="297"/>
      <c r="M21" s="297"/>
      <c r="N21" s="297"/>
      <c r="O21" s="297"/>
      <c r="P21" s="297"/>
      <c r="Q21" s="297"/>
      <c r="R21" s="297"/>
      <c r="S21" s="233"/>
      <c r="T21" s="233"/>
      <c r="U21" s="233"/>
      <c r="V21" s="233"/>
      <c r="W21" s="233"/>
      <c r="X21" s="233"/>
      <c r="Y21" s="297"/>
      <c r="Z21" s="297"/>
    </row>
    <row r="22" spans="1:26" x14ac:dyDescent="0.25">
      <c r="B22" s="3">
        <f t="shared" si="2"/>
        <v>2000</v>
      </c>
      <c r="C22" s="13">
        <f t="shared" si="1"/>
        <v>0</v>
      </c>
      <c r="D22" s="297">
        <f>+D21</f>
        <v>0</v>
      </c>
      <c r="E22" s="297">
        <f>+E21</f>
        <v>0</v>
      </c>
      <c r="F22" s="297">
        <f>+F21</f>
        <v>0</v>
      </c>
      <c r="G22" s="297">
        <f>+G21</f>
        <v>0</v>
      </c>
      <c r="H22" s="297">
        <f>+H21</f>
        <v>0</v>
      </c>
      <c r="I22" s="297">
        <f>+I$14/7</f>
        <v>0</v>
      </c>
      <c r="J22" s="297">
        <f>+J$14/7/2</f>
        <v>0</v>
      </c>
      <c r="K22" s="297"/>
      <c r="L22" s="297"/>
      <c r="M22" s="297"/>
      <c r="N22" s="297"/>
      <c r="O22" s="297"/>
      <c r="P22" s="297"/>
      <c r="Q22" s="297"/>
      <c r="R22" s="297"/>
      <c r="S22" s="233"/>
      <c r="T22" s="233"/>
      <c r="U22" s="233"/>
      <c r="V22" s="233"/>
      <c r="W22" s="233"/>
      <c r="X22" s="233"/>
      <c r="Y22" s="297"/>
      <c r="Z22" s="297"/>
    </row>
    <row r="23" spans="1:26" x14ac:dyDescent="0.25">
      <c r="B23" s="3">
        <f t="shared" si="2"/>
        <v>2001</v>
      </c>
      <c r="C23" s="13">
        <f t="shared" si="1"/>
        <v>0</v>
      </c>
      <c r="D23" s="297">
        <f>+D$14/7/2</f>
        <v>0</v>
      </c>
      <c r="E23" s="297">
        <f>+E22</f>
        <v>0</v>
      </c>
      <c r="F23" s="297">
        <f>+F22</f>
        <v>0</v>
      </c>
      <c r="G23" s="297">
        <f>+G22</f>
        <v>0</v>
      </c>
      <c r="H23" s="297">
        <f>+H22</f>
        <v>0</v>
      </c>
      <c r="I23" s="297">
        <f>+I22</f>
        <v>0</v>
      </c>
      <c r="J23" s="297">
        <f>+J$14/7</f>
        <v>0</v>
      </c>
      <c r="K23" s="297">
        <f>+K$14/7/2</f>
        <v>0</v>
      </c>
      <c r="L23" s="297"/>
      <c r="M23" s="297"/>
      <c r="N23" s="297"/>
      <c r="O23" s="297"/>
      <c r="P23" s="297"/>
      <c r="Q23" s="297"/>
      <c r="R23" s="297"/>
      <c r="S23" s="233"/>
      <c r="T23" s="233"/>
      <c r="U23" s="233"/>
      <c r="V23" s="233"/>
      <c r="W23" s="233"/>
      <c r="X23" s="233"/>
      <c r="Y23" s="297"/>
      <c r="Z23" s="297"/>
    </row>
    <row r="24" spans="1:26" x14ac:dyDescent="0.25">
      <c r="B24" s="3">
        <f t="shared" si="2"/>
        <v>2002</v>
      </c>
      <c r="C24" s="13">
        <f t="shared" si="1"/>
        <v>0</v>
      </c>
      <c r="D24" s="297"/>
      <c r="E24" s="297">
        <f>+E$14/7/2</f>
        <v>0</v>
      </c>
      <c r="F24" s="297">
        <f>+F23</f>
        <v>0</v>
      </c>
      <c r="G24" s="297">
        <f>+G23</f>
        <v>0</v>
      </c>
      <c r="H24" s="297">
        <f>+H23</f>
        <v>0</v>
      </c>
      <c r="I24" s="297">
        <f>+I23</f>
        <v>0</v>
      </c>
      <c r="J24" s="297">
        <f>+J23</f>
        <v>0</v>
      </c>
      <c r="K24" s="297">
        <f>+K$14/7</f>
        <v>0</v>
      </c>
      <c r="L24" s="297">
        <f>+L$14/7/2</f>
        <v>0</v>
      </c>
      <c r="M24" s="297"/>
      <c r="N24" s="297"/>
      <c r="O24" s="297"/>
      <c r="P24" s="297"/>
      <c r="Q24" s="297"/>
      <c r="R24" s="297"/>
      <c r="S24" s="233"/>
      <c r="T24" s="233"/>
      <c r="U24" s="233"/>
      <c r="V24" s="233"/>
      <c r="W24" s="233"/>
      <c r="X24" s="233"/>
      <c r="Y24" s="297"/>
      <c r="Z24" s="297"/>
    </row>
    <row r="25" spans="1:26" x14ac:dyDescent="0.25">
      <c r="B25" s="3">
        <f t="shared" si="2"/>
        <v>2003</v>
      </c>
      <c r="C25" s="13">
        <f t="shared" si="1"/>
        <v>0</v>
      </c>
      <c r="D25" s="297"/>
      <c r="E25" s="297"/>
      <c r="F25" s="297">
        <f>+F$14/7/2</f>
        <v>0</v>
      </c>
      <c r="G25" s="297">
        <f>+G24</f>
        <v>0</v>
      </c>
      <c r="H25" s="297">
        <f>+H24</f>
        <v>0</v>
      </c>
      <c r="I25" s="297">
        <f>+I24</f>
        <v>0</v>
      </c>
      <c r="J25" s="297">
        <f>+J24</f>
        <v>0</v>
      </c>
      <c r="K25" s="297">
        <f>+K24</f>
        <v>0</v>
      </c>
      <c r="L25" s="297">
        <f>+L$14/7</f>
        <v>0</v>
      </c>
      <c r="M25" s="297">
        <f>+M$14/7/2</f>
        <v>0</v>
      </c>
      <c r="N25" s="297"/>
      <c r="O25" s="297"/>
      <c r="P25" s="297"/>
      <c r="Q25" s="297"/>
      <c r="R25" s="297"/>
      <c r="S25" s="233"/>
      <c r="T25" s="233"/>
      <c r="U25" s="233"/>
      <c r="V25" s="233"/>
      <c r="W25" s="233"/>
      <c r="X25" s="233"/>
      <c r="Y25" s="297"/>
      <c r="Z25" s="297"/>
    </row>
    <row r="26" spans="1:26" x14ac:dyDescent="0.25">
      <c r="B26" s="3">
        <f t="shared" si="2"/>
        <v>2004</v>
      </c>
      <c r="C26" s="13">
        <f t="shared" si="1"/>
        <v>0</v>
      </c>
      <c r="D26" s="297"/>
      <c r="E26" s="297"/>
      <c r="F26" s="297"/>
      <c r="G26" s="297">
        <f>+G$14/7/2</f>
        <v>0</v>
      </c>
      <c r="H26" s="297">
        <f>+H25</f>
        <v>0</v>
      </c>
      <c r="I26" s="297">
        <f>+I25</f>
        <v>0</v>
      </c>
      <c r="J26" s="297">
        <f>+J25</f>
        <v>0</v>
      </c>
      <c r="K26" s="297">
        <f>+K25</f>
        <v>0</v>
      </c>
      <c r="L26" s="297">
        <f>+L25</f>
        <v>0</v>
      </c>
      <c r="M26" s="297">
        <f>+M$14/7</f>
        <v>0</v>
      </c>
      <c r="N26" s="7">
        <f>+N$14/7/2</f>
        <v>0</v>
      </c>
      <c r="O26" s="7"/>
      <c r="P26" s="7"/>
      <c r="Q26" s="7"/>
      <c r="R26" s="7"/>
      <c r="S26" s="43"/>
      <c r="T26" s="43"/>
      <c r="U26" s="43"/>
      <c r="V26" s="43"/>
      <c r="W26" s="43"/>
      <c r="X26" s="43"/>
      <c r="Y26" s="7"/>
      <c r="Z26" s="297"/>
    </row>
    <row r="27" spans="1:26" x14ac:dyDescent="0.25">
      <c r="B27" s="3">
        <f t="shared" si="2"/>
        <v>2005</v>
      </c>
      <c r="C27" s="13">
        <f t="shared" si="1"/>
        <v>0</v>
      </c>
      <c r="D27" s="297"/>
      <c r="E27" s="297"/>
      <c r="F27" s="297"/>
      <c r="G27" s="297"/>
      <c r="H27" s="297">
        <f>+H$14/7/2</f>
        <v>0</v>
      </c>
      <c r="I27" s="297">
        <f>+I26</f>
        <v>0</v>
      </c>
      <c r="J27" s="297">
        <f>+J26</f>
        <v>0</v>
      </c>
      <c r="K27" s="297">
        <f>+K26</f>
        <v>0</v>
      </c>
      <c r="L27" s="297">
        <f>+L26</f>
        <v>0</v>
      </c>
      <c r="M27" s="297">
        <f>+M26</f>
        <v>0</v>
      </c>
      <c r="N27" s="7">
        <f>+N$14/7</f>
        <v>0</v>
      </c>
      <c r="O27" s="7">
        <f>+O$14/7/2</f>
        <v>0</v>
      </c>
      <c r="P27" s="7"/>
      <c r="Q27" s="7"/>
      <c r="R27" s="7"/>
      <c r="S27" s="43"/>
      <c r="T27" s="43"/>
      <c r="U27" s="43"/>
      <c r="V27" s="43"/>
      <c r="W27" s="43"/>
      <c r="X27" s="43"/>
      <c r="Y27" s="7"/>
      <c r="Z27" s="297"/>
    </row>
    <row r="28" spans="1:26" x14ac:dyDescent="0.25">
      <c r="B28" s="3">
        <f t="shared" si="2"/>
        <v>2006</v>
      </c>
      <c r="C28" s="13">
        <f t="shared" si="1"/>
        <v>0</v>
      </c>
      <c r="D28" s="297"/>
      <c r="E28" s="297"/>
      <c r="F28" s="297"/>
      <c r="G28" s="297"/>
      <c r="H28" s="297"/>
      <c r="I28" s="297">
        <f>+I$14/7/2</f>
        <v>0</v>
      </c>
      <c r="J28" s="297">
        <f>+J27</f>
        <v>0</v>
      </c>
      <c r="K28" s="297">
        <f>+K27</f>
        <v>0</v>
      </c>
      <c r="L28" s="297">
        <f>+L27</f>
        <v>0</v>
      </c>
      <c r="M28" s="297">
        <f>+M27</f>
        <v>0</v>
      </c>
      <c r="N28" s="7">
        <f>+N27</f>
        <v>0</v>
      </c>
      <c r="O28" s="7">
        <f>+O$14/7</f>
        <v>0</v>
      </c>
      <c r="P28" s="7">
        <f>+P$14/7/2</f>
        <v>0</v>
      </c>
      <c r="Q28" s="7"/>
      <c r="R28" s="7"/>
      <c r="S28" s="43"/>
      <c r="T28" s="43"/>
      <c r="U28" s="43"/>
      <c r="V28" s="43"/>
      <c r="W28" s="43"/>
      <c r="X28" s="43"/>
      <c r="Y28" s="7"/>
      <c r="Z28" s="297"/>
    </row>
    <row r="29" spans="1:26" x14ac:dyDescent="0.25">
      <c r="B29" s="3">
        <f t="shared" si="2"/>
        <v>2007</v>
      </c>
      <c r="C29" s="13">
        <f t="shared" si="1"/>
        <v>0</v>
      </c>
      <c r="D29" s="297"/>
      <c r="E29" s="297"/>
      <c r="F29" s="297"/>
      <c r="G29" s="297"/>
      <c r="H29" s="297"/>
      <c r="I29" s="297"/>
      <c r="J29" s="297">
        <f>+J$14/7/2</f>
        <v>0</v>
      </c>
      <c r="K29" s="297">
        <f>+K28</f>
        <v>0</v>
      </c>
      <c r="L29" s="297">
        <f>+L28</f>
        <v>0</v>
      </c>
      <c r="M29" s="297">
        <f>+M28</f>
        <v>0</v>
      </c>
      <c r="N29" s="7">
        <f>+N28</f>
        <v>0</v>
      </c>
      <c r="O29" s="7">
        <f>+O28</f>
        <v>0</v>
      </c>
      <c r="P29" s="7">
        <f>+P$14/7</f>
        <v>0</v>
      </c>
      <c r="Q29" s="7">
        <f>+Q$14/7/2</f>
        <v>0</v>
      </c>
      <c r="R29" s="7"/>
      <c r="S29" s="43"/>
      <c r="T29" s="43"/>
      <c r="U29" s="43"/>
      <c r="V29" s="43"/>
      <c r="W29" s="43"/>
      <c r="X29" s="43"/>
      <c r="Y29" s="7"/>
      <c r="Z29" s="297"/>
    </row>
    <row r="30" spans="1:26" x14ac:dyDescent="0.25">
      <c r="B30" s="3">
        <f t="shared" si="2"/>
        <v>2008</v>
      </c>
      <c r="C30" s="13">
        <f t="shared" si="1"/>
        <v>0</v>
      </c>
      <c r="D30" s="297"/>
      <c r="E30" s="297"/>
      <c r="F30" s="297"/>
      <c r="G30" s="297"/>
      <c r="H30" s="297"/>
      <c r="I30" s="297"/>
      <c r="J30" s="297"/>
      <c r="K30" s="297">
        <f>+K$14/7/2</f>
        <v>0</v>
      </c>
      <c r="L30" s="297">
        <f>+L29</f>
        <v>0</v>
      </c>
      <c r="M30" s="297">
        <f>+M29</f>
        <v>0</v>
      </c>
      <c r="N30" s="7">
        <f>+N29</f>
        <v>0</v>
      </c>
      <c r="O30" s="7">
        <f>+O29</f>
        <v>0</v>
      </c>
      <c r="P30" s="7">
        <f>+P29</f>
        <v>0</v>
      </c>
      <c r="Q30" s="7">
        <f>+Q$14/7</f>
        <v>0</v>
      </c>
      <c r="R30" s="7">
        <f>+R$14/7/2</f>
        <v>0</v>
      </c>
      <c r="S30" s="43"/>
      <c r="T30" s="43"/>
      <c r="U30" s="43"/>
      <c r="V30" s="43"/>
      <c r="W30" s="43"/>
      <c r="X30" s="43"/>
      <c r="Y30" s="7"/>
      <c r="Z30" s="297"/>
    </row>
    <row r="31" spans="1:26" x14ac:dyDescent="0.25">
      <c r="B31" s="3">
        <f t="shared" si="2"/>
        <v>2009</v>
      </c>
      <c r="C31" s="13">
        <f t="shared" si="1"/>
        <v>0</v>
      </c>
      <c r="D31" s="297"/>
      <c r="E31" s="297"/>
      <c r="F31" s="297"/>
      <c r="G31" s="297"/>
      <c r="H31" s="297"/>
      <c r="I31" s="297"/>
      <c r="J31" s="297"/>
      <c r="K31" s="297"/>
      <c r="L31" s="297">
        <f>+L$14/7/2</f>
        <v>0</v>
      </c>
      <c r="M31" s="297">
        <f>+M30</f>
        <v>0</v>
      </c>
      <c r="N31" s="7">
        <f>+N30</f>
        <v>0</v>
      </c>
      <c r="O31" s="7">
        <f>+O30</f>
        <v>0</v>
      </c>
      <c r="P31" s="7">
        <f>+P30</f>
        <v>0</v>
      </c>
      <c r="Q31" s="7">
        <f>+Q30</f>
        <v>0</v>
      </c>
      <c r="R31" s="7">
        <f>+R$14/7</f>
        <v>0</v>
      </c>
      <c r="S31" s="43">
        <f>+S$14/7/2</f>
        <v>0</v>
      </c>
      <c r="T31" s="43"/>
      <c r="U31" s="43"/>
      <c r="V31" s="43"/>
      <c r="W31" s="43"/>
      <c r="X31" s="43"/>
      <c r="Y31" s="7"/>
      <c r="Z31" s="297"/>
    </row>
    <row r="32" spans="1:26" x14ac:dyDescent="0.25">
      <c r="A32" s="38"/>
      <c r="B32" s="3">
        <f t="shared" si="2"/>
        <v>2010</v>
      </c>
      <c r="C32" s="13">
        <f t="shared" si="1"/>
        <v>0</v>
      </c>
      <c r="D32" s="297"/>
      <c r="E32" s="297"/>
      <c r="F32" s="297"/>
      <c r="G32" s="297"/>
      <c r="H32" s="297"/>
      <c r="I32" s="297"/>
      <c r="J32" s="297"/>
      <c r="K32" s="297"/>
      <c r="L32" s="297"/>
      <c r="M32" s="297">
        <f>+M$14/7/2</f>
        <v>0</v>
      </c>
      <c r="N32" s="7">
        <f>+N31</f>
        <v>0</v>
      </c>
      <c r="O32" s="7">
        <f>+O31</f>
        <v>0</v>
      </c>
      <c r="P32" s="7">
        <f>+P31</f>
        <v>0</v>
      </c>
      <c r="Q32" s="7">
        <f>+Q31</f>
        <v>0</v>
      </c>
      <c r="R32" s="7">
        <f>+R31</f>
        <v>0</v>
      </c>
      <c r="S32" s="43">
        <f>+S$14/7</f>
        <v>0</v>
      </c>
      <c r="T32" s="43">
        <f>+T$14/7/2</f>
        <v>0</v>
      </c>
      <c r="U32" s="43"/>
      <c r="V32" s="43"/>
      <c r="W32" s="43"/>
      <c r="X32" s="43"/>
      <c r="Y32" s="7"/>
      <c r="Z32" s="297"/>
    </row>
    <row r="33" spans="1:34" x14ac:dyDescent="0.25">
      <c r="A33" s="38"/>
      <c r="B33" s="3">
        <f t="shared" si="2"/>
        <v>2011</v>
      </c>
      <c r="C33" s="13">
        <f t="shared" si="1"/>
        <v>0</v>
      </c>
      <c r="D33" s="297"/>
      <c r="E33" s="297"/>
      <c r="F33" s="297"/>
      <c r="G33" s="297"/>
      <c r="H33" s="297"/>
      <c r="I33" s="297"/>
      <c r="J33" s="297"/>
      <c r="K33" s="297"/>
      <c r="L33" s="297"/>
      <c r="M33" s="297"/>
      <c r="N33" s="7">
        <f>+N$14/7/2</f>
        <v>0</v>
      </c>
      <c r="O33" s="7">
        <f>+O32</f>
        <v>0</v>
      </c>
      <c r="P33" s="7">
        <f>+P32</f>
        <v>0</v>
      </c>
      <c r="Q33" s="7">
        <f>+Q32</f>
        <v>0</v>
      </c>
      <c r="R33" s="7">
        <f>+R32</f>
        <v>0</v>
      </c>
      <c r="S33" s="43">
        <f>+S32</f>
        <v>0</v>
      </c>
      <c r="T33" s="43">
        <f>+T$14/7</f>
        <v>0</v>
      </c>
      <c r="U33" s="43">
        <f>+U$14/7/2</f>
        <v>0</v>
      </c>
      <c r="V33" s="43"/>
      <c r="W33" s="43"/>
      <c r="X33" s="43"/>
      <c r="Y33" s="7"/>
      <c r="Z33" s="297"/>
    </row>
    <row r="34" spans="1:34" x14ac:dyDescent="0.25">
      <c r="A34" s="38"/>
      <c r="B34" s="3">
        <f t="shared" si="2"/>
        <v>2012</v>
      </c>
      <c r="C34" s="13">
        <f t="shared" si="1"/>
        <v>0</v>
      </c>
      <c r="D34" s="297"/>
      <c r="E34" s="297"/>
      <c r="F34" s="297"/>
      <c r="G34" s="297"/>
      <c r="H34" s="297"/>
      <c r="I34" s="297"/>
      <c r="J34" s="297"/>
      <c r="K34" s="297"/>
      <c r="L34" s="297"/>
      <c r="M34" s="297"/>
      <c r="N34" s="7"/>
      <c r="O34" s="7">
        <f>+O$14/7/2</f>
        <v>0</v>
      </c>
      <c r="P34" s="7">
        <f>+P33</f>
        <v>0</v>
      </c>
      <c r="Q34" s="7">
        <f>+Q33</f>
        <v>0</v>
      </c>
      <c r="R34" s="7">
        <f>+R33</f>
        <v>0</v>
      </c>
      <c r="S34" s="43">
        <f>+S33</f>
        <v>0</v>
      </c>
      <c r="T34" s="43">
        <f>+T$14/7</f>
        <v>0</v>
      </c>
      <c r="U34" s="43">
        <f>+U$14/7</f>
        <v>0</v>
      </c>
      <c r="V34" s="43">
        <f>+V$14/7/2</f>
        <v>0</v>
      </c>
      <c r="W34" s="43"/>
      <c r="X34" s="43"/>
      <c r="Y34" s="7"/>
      <c r="Z34" s="297"/>
    </row>
    <row r="35" spans="1:34" x14ac:dyDescent="0.25">
      <c r="A35" s="38"/>
      <c r="B35" s="3">
        <f t="shared" si="2"/>
        <v>2013</v>
      </c>
      <c r="C35" s="13">
        <f t="shared" si="1"/>
        <v>0</v>
      </c>
      <c r="D35" s="297"/>
      <c r="E35" s="297"/>
      <c r="F35" s="297"/>
      <c r="G35" s="297"/>
      <c r="H35" s="297"/>
      <c r="I35" s="297"/>
      <c r="J35" s="297"/>
      <c r="K35" s="297"/>
      <c r="L35" s="297"/>
      <c r="M35" s="297"/>
      <c r="N35" s="7"/>
      <c r="O35" s="7"/>
      <c r="P35" s="7">
        <f>P14/7/2</f>
        <v>0</v>
      </c>
      <c r="Q35" s="7">
        <f>Q14</f>
        <v>0</v>
      </c>
      <c r="R35" s="7">
        <f t="shared" ref="R35:U36" si="3">R34</f>
        <v>0</v>
      </c>
      <c r="S35" s="43">
        <f t="shared" si="3"/>
        <v>0</v>
      </c>
      <c r="T35" s="43">
        <f t="shared" si="3"/>
        <v>0</v>
      </c>
      <c r="U35" s="43">
        <f t="shared" si="3"/>
        <v>0</v>
      </c>
      <c r="V35" s="43">
        <f>V14/7</f>
        <v>0</v>
      </c>
      <c r="W35" s="43">
        <f>W14/7/2</f>
        <v>0</v>
      </c>
      <c r="X35" s="43"/>
      <c r="Y35" s="7"/>
      <c r="Z35" s="297"/>
    </row>
    <row r="36" spans="1:34" x14ac:dyDescent="0.25">
      <c r="A36" s="38"/>
      <c r="B36" s="3">
        <f t="shared" si="2"/>
        <v>2014</v>
      </c>
      <c r="C36" s="13">
        <f t="shared" si="1"/>
        <v>0</v>
      </c>
      <c r="D36" s="297"/>
      <c r="E36" s="297"/>
      <c r="F36" s="297"/>
      <c r="G36" s="297"/>
      <c r="H36" s="297"/>
      <c r="I36" s="297"/>
      <c r="J36" s="297"/>
      <c r="K36" s="297"/>
      <c r="L36" s="297"/>
      <c r="M36" s="297"/>
      <c r="N36" s="7"/>
      <c r="O36" s="7"/>
      <c r="P36" s="7"/>
      <c r="Q36" s="7">
        <f>Q14/7/2</f>
        <v>0</v>
      </c>
      <c r="R36" s="7">
        <f t="shared" si="3"/>
        <v>0</v>
      </c>
      <c r="S36" s="43">
        <f t="shared" si="3"/>
        <v>0</v>
      </c>
      <c r="T36" s="43">
        <f t="shared" si="3"/>
        <v>0</v>
      </c>
      <c r="U36" s="43">
        <f t="shared" si="3"/>
        <v>0</v>
      </c>
      <c r="V36" s="43">
        <f>V35</f>
        <v>0</v>
      </c>
      <c r="W36" s="43">
        <f>W14/7</f>
        <v>0</v>
      </c>
      <c r="X36" s="43">
        <f>X14/7/2</f>
        <v>0</v>
      </c>
      <c r="Y36" s="7"/>
      <c r="Z36" s="297"/>
    </row>
    <row r="37" spans="1:34" x14ac:dyDescent="0.25">
      <c r="A37" s="38"/>
      <c r="B37" s="3">
        <f t="shared" si="2"/>
        <v>2015</v>
      </c>
      <c r="C37" s="13">
        <f t="shared" si="1"/>
        <v>0</v>
      </c>
      <c r="D37" s="297"/>
      <c r="E37" s="297"/>
      <c r="F37" s="297"/>
      <c r="G37" s="297"/>
      <c r="H37" s="297"/>
      <c r="I37" s="297"/>
      <c r="J37" s="297"/>
      <c r="K37" s="297"/>
      <c r="L37" s="297"/>
      <c r="M37" s="297"/>
      <c r="N37" s="7"/>
      <c r="O37" s="7"/>
      <c r="P37" s="7"/>
      <c r="Q37" s="7"/>
      <c r="R37" s="7">
        <f>R14/7/2</f>
        <v>0</v>
      </c>
      <c r="S37" s="43">
        <f>S36</f>
        <v>0</v>
      </c>
      <c r="T37" s="43">
        <f>T36</f>
        <v>0</v>
      </c>
      <c r="U37" s="43">
        <f>U36</f>
        <v>0</v>
      </c>
      <c r="V37" s="43">
        <f>V36</f>
        <v>0</v>
      </c>
      <c r="W37" s="43">
        <f>W36</f>
        <v>0</v>
      </c>
      <c r="X37" s="43">
        <f>X14/7</f>
        <v>0</v>
      </c>
      <c r="Y37" s="7">
        <f>Y14/7/2</f>
        <v>0</v>
      </c>
      <c r="Z37" s="297"/>
    </row>
    <row r="38" spans="1:34" x14ac:dyDescent="0.25">
      <c r="A38" s="38"/>
      <c r="B38" s="3">
        <f t="shared" si="2"/>
        <v>2016</v>
      </c>
      <c r="C38" s="13">
        <f t="shared" si="1"/>
        <v>-565</v>
      </c>
      <c r="D38" s="297"/>
      <c r="E38" s="297"/>
      <c r="F38" s="297"/>
      <c r="G38" s="297"/>
      <c r="H38" s="297"/>
      <c r="I38" s="297"/>
      <c r="J38" s="297"/>
      <c r="K38" s="297"/>
      <c r="L38" s="297"/>
      <c r="M38" s="297"/>
      <c r="N38" s="7"/>
      <c r="O38" s="7"/>
      <c r="P38" s="7"/>
      <c r="Q38" s="7"/>
      <c r="R38" s="7"/>
      <c r="S38" s="43"/>
      <c r="T38" s="43"/>
      <c r="U38" s="43"/>
      <c r="V38" s="43"/>
      <c r="W38" s="43"/>
      <c r="X38" s="43"/>
      <c r="Y38" s="7"/>
      <c r="Z38" s="7">
        <f>$Z$14/7/2</f>
        <v>565</v>
      </c>
    </row>
    <row r="39" spans="1:34" x14ac:dyDescent="0.25">
      <c r="A39" s="38"/>
      <c r="B39" s="3">
        <f t="shared" si="2"/>
        <v>2017</v>
      </c>
      <c r="C39" s="13">
        <f t="shared" si="1"/>
        <v>-1130</v>
      </c>
      <c r="D39" s="297"/>
      <c r="E39" s="297"/>
      <c r="F39" s="297"/>
      <c r="G39" s="297"/>
      <c r="H39" s="297"/>
      <c r="I39" s="297"/>
      <c r="J39" s="297"/>
      <c r="K39" s="297"/>
      <c r="L39" s="297"/>
      <c r="M39" s="297"/>
      <c r="N39" s="7"/>
      <c r="O39" s="7"/>
      <c r="P39" s="7"/>
      <c r="Q39" s="7"/>
      <c r="R39" s="7"/>
      <c r="S39" s="43"/>
      <c r="T39" s="43"/>
      <c r="U39" s="43"/>
      <c r="V39" s="43"/>
      <c r="W39" s="43"/>
      <c r="X39" s="43"/>
      <c r="Y39" s="7"/>
      <c r="Z39" s="7">
        <f>$Z$14/7</f>
        <v>1130</v>
      </c>
    </row>
    <row r="40" spans="1:34" x14ac:dyDescent="0.25">
      <c r="A40" s="38"/>
      <c r="B40" s="3">
        <f t="shared" si="2"/>
        <v>2018</v>
      </c>
      <c r="C40" s="13">
        <f t="shared" si="1"/>
        <v>-1130</v>
      </c>
      <c r="D40" s="297"/>
      <c r="E40" s="297"/>
      <c r="F40" s="297"/>
      <c r="G40" s="297"/>
      <c r="H40" s="297"/>
      <c r="I40" s="297"/>
      <c r="J40" s="297"/>
      <c r="K40" s="297"/>
      <c r="L40" s="297"/>
      <c r="M40" s="297"/>
      <c r="N40" s="7"/>
      <c r="O40" s="7"/>
      <c r="P40" s="7"/>
      <c r="Q40" s="7"/>
      <c r="R40" s="7"/>
      <c r="S40" s="43"/>
      <c r="T40" s="43"/>
      <c r="U40" s="43"/>
      <c r="V40" s="43"/>
      <c r="W40" s="43"/>
      <c r="X40" s="43"/>
      <c r="Y40" s="7"/>
      <c r="Z40" s="7">
        <f t="shared" ref="Z40:Z44" si="4">$Z$14/7</f>
        <v>1130</v>
      </c>
    </row>
    <row r="41" spans="1:34" x14ac:dyDescent="0.25">
      <c r="A41" s="38"/>
      <c r="B41" s="3">
        <f t="shared" si="2"/>
        <v>2019</v>
      </c>
      <c r="C41" s="13">
        <f t="shared" si="1"/>
        <v>-1130</v>
      </c>
      <c r="D41" s="297"/>
      <c r="E41" s="297"/>
      <c r="F41" s="297"/>
      <c r="G41" s="297"/>
      <c r="H41" s="297"/>
      <c r="I41" s="297"/>
      <c r="J41" s="297"/>
      <c r="K41" s="297"/>
      <c r="L41" s="297"/>
      <c r="M41" s="297"/>
      <c r="N41" s="7"/>
      <c r="O41" s="7"/>
      <c r="P41" s="7"/>
      <c r="Q41" s="7"/>
      <c r="R41" s="7"/>
      <c r="S41" s="43"/>
      <c r="T41" s="43"/>
      <c r="U41" s="43"/>
      <c r="V41" s="43"/>
      <c r="W41" s="43"/>
      <c r="X41" s="43"/>
      <c r="Y41" s="7"/>
      <c r="Z41" s="7">
        <f t="shared" si="4"/>
        <v>1130</v>
      </c>
    </row>
    <row r="42" spans="1:34" x14ac:dyDescent="0.25">
      <c r="A42" s="38"/>
      <c r="B42" s="3">
        <f t="shared" si="2"/>
        <v>2020</v>
      </c>
      <c r="C42" s="13">
        <f t="shared" si="1"/>
        <v>-1130</v>
      </c>
      <c r="D42" s="297"/>
      <c r="E42" s="297"/>
      <c r="F42" s="297"/>
      <c r="G42" s="297"/>
      <c r="H42" s="297"/>
      <c r="I42" s="297"/>
      <c r="J42" s="297"/>
      <c r="K42" s="297"/>
      <c r="L42" s="297"/>
      <c r="M42" s="297"/>
      <c r="N42" s="7"/>
      <c r="O42" s="7"/>
      <c r="P42" s="7"/>
      <c r="Q42" s="7"/>
      <c r="R42" s="7"/>
      <c r="S42" s="43"/>
      <c r="T42" s="43"/>
      <c r="U42" s="43"/>
      <c r="V42" s="43"/>
      <c r="W42" s="43"/>
      <c r="X42" s="43"/>
      <c r="Y42" s="7"/>
      <c r="Z42" s="7">
        <f t="shared" si="4"/>
        <v>1130</v>
      </c>
    </row>
    <row r="43" spans="1:34" x14ac:dyDescent="0.25">
      <c r="A43" s="38"/>
      <c r="B43" s="3">
        <f t="shared" si="2"/>
        <v>2021</v>
      </c>
      <c r="C43" s="13">
        <f t="shared" si="1"/>
        <v>-1130</v>
      </c>
      <c r="D43" s="297"/>
      <c r="E43" s="297"/>
      <c r="F43" s="297"/>
      <c r="G43" s="297"/>
      <c r="H43" s="297"/>
      <c r="I43" s="297"/>
      <c r="J43" s="297"/>
      <c r="K43" s="297"/>
      <c r="L43" s="297"/>
      <c r="M43" s="297"/>
      <c r="N43" s="7"/>
      <c r="O43" s="7"/>
      <c r="P43" s="7"/>
      <c r="Q43" s="7"/>
      <c r="R43" s="7"/>
      <c r="S43" s="43"/>
      <c r="T43" s="43"/>
      <c r="U43" s="43"/>
      <c r="V43" s="43"/>
      <c r="W43" s="43"/>
      <c r="X43" s="43"/>
      <c r="Y43" s="7"/>
      <c r="Z43" s="7">
        <f t="shared" si="4"/>
        <v>1130</v>
      </c>
    </row>
    <row r="44" spans="1:34" x14ac:dyDescent="0.25">
      <c r="A44" s="38"/>
      <c r="B44" s="3">
        <f t="shared" si="2"/>
        <v>2022</v>
      </c>
      <c r="C44" s="13">
        <f t="shared" si="1"/>
        <v>-1130</v>
      </c>
      <c r="D44" s="297"/>
      <c r="E44" s="297"/>
      <c r="F44" s="297"/>
      <c r="G44" s="297"/>
      <c r="H44" s="297"/>
      <c r="I44" s="297"/>
      <c r="J44" s="297"/>
      <c r="K44" s="297"/>
      <c r="L44" s="297"/>
      <c r="M44" s="297"/>
      <c r="N44" s="7"/>
      <c r="O44" s="7"/>
      <c r="P44" s="7"/>
      <c r="Q44" s="7"/>
      <c r="R44" s="7"/>
      <c r="S44" s="43"/>
      <c r="T44" s="43"/>
      <c r="U44" s="43"/>
      <c r="V44" s="43"/>
      <c r="W44" s="43"/>
      <c r="X44" s="43"/>
      <c r="Y44" s="7"/>
      <c r="Z44" s="7">
        <f t="shared" si="4"/>
        <v>1130</v>
      </c>
    </row>
    <row r="45" spans="1:34" x14ac:dyDescent="0.25">
      <c r="A45" s="38"/>
      <c r="B45" s="3">
        <f t="shared" si="2"/>
        <v>2023</v>
      </c>
      <c r="C45" s="13">
        <f t="shared" si="1"/>
        <v>-565</v>
      </c>
      <c r="D45" s="297"/>
      <c r="E45" s="297"/>
      <c r="F45" s="297"/>
      <c r="G45" s="297"/>
      <c r="H45" s="297"/>
      <c r="I45" s="297"/>
      <c r="J45" s="297"/>
      <c r="K45" s="297"/>
      <c r="L45" s="297"/>
      <c r="M45" s="297"/>
      <c r="N45" s="7"/>
      <c r="O45" s="7"/>
      <c r="P45" s="7"/>
      <c r="Q45" s="7"/>
      <c r="R45" s="7"/>
      <c r="S45" s="43"/>
      <c r="T45" s="43"/>
      <c r="U45" s="43"/>
      <c r="V45" s="43"/>
      <c r="W45" s="43"/>
      <c r="X45" s="43"/>
      <c r="Y45" s="7"/>
      <c r="Z45" s="7">
        <f>$Z$14/7/2</f>
        <v>565</v>
      </c>
    </row>
    <row r="46" spans="1:34" x14ac:dyDescent="0.25">
      <c r="A46" s="38"/>
      <c r="B46" s="3">
        <f t="shared" si="2"/>
        <v>2024</v>
      </c>
      <c r="C46" s="13">
        <f t="shared" si="1"/>
        <v>0</v>
      </c>
      <c r="D46" s="297"/>
      <c r="E46" s="297"/>
      <c r="F46" s="297"/>
      <c r="G46" s="297"/>
      <c r="H46" s="297"/>
      <c r="I46" s="297"/>
      <c r="J46" s="297"/>
      <c r="K46" s="297"/>
      <c r="L46" s="297"/>
      <c r="M46" s="297"/>
      <c r="N46" s="7"/>
      <c r="O46" s="7"/>
      <c r="P46" s="7"/>
      <c r="Q46" s="7"/>
      <c r="R46" s="7"/>
      <c r="S46" s="43"/>
      <c r="T46" s="43"/>
      <c r="U46" s="43"/>
      <c r="V46" s="43"/>
      <c r="W46" s="43"/>
      <c r="X46" s="43"/>
      <c r="Y46" s="7"/>
      <c r="Z46" s="7"/>
    </row>
    <row r="47" spans="1:34" x14ac:dyDescent="0.25">
      <c r="A47" s="38"/>
      <c r="B47" s="12"/>
      <c r="C47" s="254"/>
      <c r="D47" s="298"/>
      <c r="E47" s="298"/>
      <c r="F47" s="298"/>
      <c r="G47" s="298"/>
      <c r="H47" s="298"/>
      <c r="I47" s="298"/>
      <c r="J47" s="298"/>
      <c r="K47" s="298"/>
      <c r="L47" s="298"/>
      <c r="M47" s="298"/>
      <c r="N47" s="338"/>
      <c r="O47" s="338"/>
      <c r="P47" s="338"/>
      <c r="Q47" s="338"/>
      <c r="R47" s="338"/>
      <c r="S47" s="338"/>
      <c r="T47" s="338"/>
      <c r="U47" s="338"/>
      <c r="V47" s="275"/>
      <c r="W47" s="275"/>
      <c r="X47" s="275"/>
      <c r="Y47" s="338"/>
      <c r="Z47" s="338"/>
    </row>
    <row r="48" spans="1:34" x14ac:dyDescent="0.25">
      <c r="A48" s="38" t="s">
        <v>62</v>
      </c>
      <c r="B48" s="675">
        <f>SUM(D48:AH48)</f>
        <v>0</v>
      </c>
      <c r="C48" s="677">
        <f>SUM(C16:M47)</f>
        <v>-7910</v>
      </c>
      <c r="D48" s="675">
        <f t="shared" ref="D48:N48" si="5">-SUM(D16:D47)+D14</f>
        <v>0</v>
      </c>
      <c r="E48" s="675">
        <f t="shared" si="5"/>
        <v>0</v>
      </c>
      <c r="F48" s="675">
        <f t="shared" si="5"/>
        <v>0</v>
      </c>
      <c r="G48" s="675">
        <f t="shared" si="5"/>
        <v>0</v>
      </c>
      <c r="H48" s="675">
        <f t="shared" si="5"/>
        <v>0</v>
      </c>
      <c r="I48" s="675">
        <f t="shared" si="5"/>
        <v>0</v>
      </c>
      <c r="J48" s="675">
        <f t="shared" si="5"/>
        <v>0</v>
      </c>
      <c r="K48" s="675">
        <f t="shared" si="5"/>
        <v>0</v>
      </c>
      <c r="L48" s="675">
        <f t="shared" si="5"/>
        <v>0</v>
      </c>
      <c r="M48" s="675">
        <f t="shared" si="5"/>
        <v>0</v>
      </c>
      <c r="N48" s="719">
        <f t="shared" si="5"/>
        <v>0</v>
      </c>
      <c r="O48" s="719">
        <f t="shared" ref="O48:AH48" si="6">-SUM(O16:O47)+O14</f>
        <v>0</v>
      </c>
      <c r="P48" s="719">
        <f t="shared" si="6"/>
        <v>0</v>
      </c>
      <c r="Q48" s="719">
        <f t="shared" si="6"/>
        <v>0</v>
      </c>
      <c r="R48" s="719">
        <f t="shared" si="6"/>
        <v>0</v>
      </c>
      <c r="S48" s="719">
        <f t="shared" si="6"/>
        <v>0</v>
      </c>
      <c r="T48" s="719">
        <f t="shared" si="6"/>
        <v>0</v>
      </c>
      <c r="U48" s="719">
        <f t="shared" si="6"/>
        <v>0</v>
      </c>
      <c r="V48" s="719">
        <f t="shared" si="6"/>
        <v>0</v>
      </c>
      <c r="W48" s="719">
        <f t="shared" si="6"/>
        <v>0</v>
      </c>
      <c r="X48" s="719">
        <f t="shared" si="6"/>
        <v>0</v>
      </c>
      <c r="Y48" s="719">
        <f t="shared" si="6"/>
        <v>0</v>
      </c>
      <c r="Z48" s="719">
        <f t="shared" si="6"/>
        <v>0</v>
      </c>
      <c r="AA48" s="719">
        <f t="shared" si="6"/>
        <v>0</v>
      </c>
      <c r="AB48" s="719">
        <f t="shared" si="6"/>
        <v>0</v>
      </c>
      <c r="AC48" s="719">
        <f t="shared" si="6"/>
        <v>0</v>
      </c>
      <c r="AD48" s="719">
        <f t="shared" si="6"/>
        <v>0</v>
      </c>
      <c r="AE48" s="719">
        <f t="shared" si="6"/>
        <v>0</v>
      </c>
      <c r="AF48" s="719">
        <f t="shared" si="6"/>
        <v>0</v>
      </c>
      <c r="AG48" s="719">
        <f t="shared" si="6"/>
        <v>0</v>
      </c>
      <c r="AH48" s="719">
        <f t="shared" si="6"/>
        <v>0</v>
      </c>
    </row>
    <row r="49" spans="1:26" x14ac:dyDescent="0.25">
      <c r="A49" s="38"/>
      <c r="B49" s="275"/>
      <c r="C49" s="299"/>
      <c r="D49" s="297"/>
      <c r="E49" s="297"/>
      <c r="F49" s="297"/>
      <c r="G49" s="297"/>
      <c r="H49" s="297"/>
      <c r="I49" s="297"/>
      <c r="J49" s="297"/>
      <c r="K49" s="297"/>
      <c r="L49" s="297"/>
      <c r="M49" s="297"/>
      <c r="N49" s="338"/>
      <c r="O49" s="338"/>
      <c r="P49" s="338"/>
      <c r="Q49" s="338"/>
      <c r="R49" s="338"/>
      <c r="S49" s="338"/>
      <c r="T49" s="338"/>
      <c r="U49" s="338"/>
      <c r="V49" s="338"/>
      <c r="W49" s="338"/>
      <c r="X49" s="338"/>
      <c r="Y49" s="338"/>
      <c r="Z49" s="338"/>
    </row>
    <row r="50" spans="1:26" x14ac:dyDescent="0.25">
      <c r="A50" s="39" t="s">
        <v>63</v>
      </c>
      <c r="B50" s="3"/>
      <c r="C50" s="30">
        <f>+C14+C48</f>
        <v>0</v>
      </c>
      <c r="D50" s="297"/>
      <c r="E50" s="297"/>
      <c r="F50" s="297"/>
      <c r="G50" s="297"/>
      <c r="H50" s="297"/>
      <c r="I50" s="297"/>
      <c r="J50" s="297"/>
      <c r="K50" s="297"/>
      <c r="L50" s="297"/>
      <c r="M50" s="297"/>
      <c r="N50" s="338"/>
      <c r="O50" s="338"/>
      <c r="P50" s="338"/>
      <c r="Q50" s="338"/>
      <c r="R50" s="338"/>
      <c r="S50" s="338"/>
      <c r="T50" s="338"/>
      <c r="U50" s="338"/>
      <c r="V50" s="338"/>
      <c r="W50" s="338"/>
      <c r="X50" s="338"/>
      <c r="Y50" s="338"/>
      <c r="Z50" s="338"/>
    </row>
    <row r="51" spans="1:26" x14ac:dyDescent="0.25">
      <c r="A51" s="3"/>
      <c r="B51" s="3"/>
      <c r="C51" s="3"/>
      <c r="D51" s="297"/>
      <c r="E51" s="297"/>
      <c r="F51" s="297"/>
      <c r="G51" s="297"/>
      <c r="H51" s="297"/>
      <c r="I51" s="297"/>
      <c r="J51" s="297"/>
      <c r="K51" s="297"/>
      <c r="L51" s="297"/>
      <c r="M51" s="297"/>
      <c r="N51" s="338"/>
      <c r="O51" s="338"/>
      <c r="P51" s="338"/>
      <c r="Q51" s="338"/>
      <c r="R51" s="338"/>
      <c r="S51" s="338"/>
      <c r="T51" s="338"/>
      <c r="U51" s="338"/>
      <c r="V51" s="338"/>
      <c r="W51" s="338"/>
      <c r="X51" s="338"/>
      <c r="Y51" s="338"/>
      <c r="Z51" s="338"/>
    </row>
    <row r="52" spans="1:26" x14ac:dyDescent="0.25">
      <c r="A52" s="3"/>
      <c r="B52" s="36"/>
      <c r="C52" s="3"/>
      <c r="D52" s="297"/>
      <c r="E52" s="297"/>
      <c r="F52" s="297"/>
      <c r="G52" s="297"/>
      <c r="H52" s="297"/>
      <c r="I52" s="297"/>
      <c r="J52" s="297"/>
      <c r="K52" s="297"/>
      <c r="L52" s="297"/>
      <c r="M52" s="297"/>
      <c r="N52" s="338"/>
      <c r="O52" s="338"/>
      <c r="P52" s="338"/>
      <c r="Q52" s="338"/>
      <c r="R52" s="338"/>
      <c r="S52" s="338"/>
      <c r="T52" s="338"/>
      <c r="U52" s="338"/>
      <c r="V52" s="338"/>
      <c r="W52" s="338"/>
      <c r="X52" s="338"/>
      <c r="Y52" s="338"/>
      <c r="Z52" s="338"/>
    </row>
    <row r="53" spans="1:26" x14ac:dyDescent="0.25">
      <c r="A53" s="3"/>
      <c r="B53" s="3"/>
      <c r="C53" s="3"/>
      <c r="E53" s="297"/>
      <c r="F53" s="301"/>
      <c r="G53" s="301"/>
      <c r="H53" s="301"/>
      <c r="I53" s="301"/>
      <c r="J53" s="301"/>
      <c r="K53" s="301"/>
      <c r="L53" s="301"/>
      <c r="M53" s="301"/>
      <c r="N53" s="338">
        <f>SUM(E32:E53)</f>
        <v>0</v>
      </c>
      <c r="O53" s="342"/>
      <c r="P53" s="342"/>
      <c r="Q53" s="342"/>
      <c r="R53" s="342"/>
      <c r="S53" s="342"/>
    </row>
    <row r="54" spans="1:26" x14ac:dyDescent="0.25">
      <c r="B54" s="3"/>
      <c r="C54" s="3"/>
      <c r="E54" s="301"/>
      <c r="F54" s="301"/>
      <c r="G54" s="301"/>
      <c r="H54" s="301"/>
      <c r="I54" s="301"/>
      <c r="J54" s="301"/>
      <c r="K54" s="301"/>
      <c r="L54" s="301"/>
      <c r="M54" s="301"/>
      <c r="N54" s="301"/>
      <c r="O54" s="301"/>
      <c r="P54" s="301"/>
      <c r="Q54" s="301"/>
      <c r="R54" s="301"/>
      <c r="S54" s="301"/>
    </row>
    <row r="55" spans="1:26" x14ac:dyDescent="0.25">
      <c r="E55" s="301"/>
      <c r="F55" s="301"/>
      <c r="G55" s="301"/>
      <c r="H55" s="301"/>
      <c r="I55" s="301"/>
      <c r="J55" s="301"/>
      <c r="K55" s="301"/>
      <c r="L55" s="301"/>
      <c r="M55" s="301"/>
      <c r="N55" s="301"/>
      <c r="O55" s="301"/>
      <c r="P55" s="301"/>
      <c r="Q55" s="301"/>
      <c r="R55" s="301"/>
      <c r="S55" s="301"/>
    </row>
    <row r="56" spans="1:26" x14ac:dyDescent="0.25">
      <c r="E56" s="301"/>
      <c r="F56" s="301"/>
      <c r="G56" s="301"/>
      <c r="H56" s="301"/>
      <c r="I56" s="301"/>
      <c r="J56" s="301"/>
      <c r="K56" s="301"/>
      <c r="L56" s="301"/>
      <c r="M56" s="301"/>
      <c r="N56" s="301"/>
      <c r="O56" s="301"/>
      <c r="P56" s="301"/>
      <c r="Q56" s="301"/>
      <c r="R56" s="301"/>
      <c r="S56" s="301"/>
    </row>
    <row r="57" spans="1:26" x14ac:dyDescent="0.25">
      <c r="E57" s="301"/>
      <c r="F57" s="301"/>
      <c r="G57" s="301"/>
      <c r="H57" s="301"/>
      <c r="I57" s="301"/>
      <c r="J57" s="301"/>
      <c r="K57" s="301"/>
      <c r="L57" s="301"/>
      <c r="M57" s="301"/>
      <c r="N57" s="301"/>
      <c r="O57" s="301"/>
      <c r="P57" s="301"/>
      <c r="Q57" s="301"/>
      <c r="R57" s="301"/>
      <c r="S57" s="301"/>
    </row>
    <row r="58" spans="1:26" x14ac:dyDescent="0.25">
      <c r="E58" s="301"/>
      <c r="F58" s="301"/>
      <c r="G58" s="301"/>
      <c r="H58" s="301"/>
      <c r="I58" s="301"/>
      <c r="J58" s="301"/>
      <c r="K58" s="301"/>
      <c r="L58" s="301"/>
      <c r="M58" s="301"/>
      <c r="N58" s="301"/>
      <c r="O58" s="301"/>
      <c r="P58" s="301"/>
      <c r="Q58" s="301"/>
      <c r="R58" s="301"/>
      <c r="S58" s="301"/>
    </row>
    <row r="59" spans="1:26" x14ac:dyDescent="0.25">
      <c r="E59" s="301"/>
      <c r="F59" s="301"/>
      <c r="G59" s="301"/>
      <c r="H59" s="301"/>
      <c r="I59" s="301"/>
      <c r="J59" s="301"/>
      <c r="K59" s="301"/>
      <c r="L59" s="301"/>
      <c r="M59" s="301"/>
      <c r="N59" s="301"/>
      <c r="O59" s="301"/>
      <c r="P59" s="301"/>
      <c r="Q59" s="301"/>
      <c r="R59" s="301"/>
      <c r="S59" s="301"/>
    </row>
    <row r="60" spans="1:26" x14ac:dyDescent="0.25">
      <c r="E60" s="301"/>
      <c r="F60" s="301"/>
      <c r="G60" s="301"/>
      <c r="H60" s="301"/>
      <c r="I60" s="301"/>
      <c r="J60" s="301"/>
      <c r="K60" s="301"/>
      <c r="L60" s="301"/>
      <c r="M60" s="301"/>
      <c r="N60" s="301"/>
      <c r="O60" s="301"/>
      <c r="P60" s="301"/>
      <c r="Q60" s="301"/>
      <c r="R60" s="301"/>
      <c r="S60" s="301"/>
    </row>
    <row r="61" spans="1:26" x14ac:dyDescent="0.25">
      <c r="E61" s="301"/>
      <c r="F61" s="301"/>
      <c r="G61" s="301"/>
      <c r="H61" s="301"/>
      <c r="I61" s="301"/>
      <c r="J61" s="301"/>
      <c r="K61" s="301"/>
      <c r="L61" s="301"/>
      <c r="M61" s="301"/>
      <c r="N61" s="301"/>
      <c r="O61" s="301"/>
      <c r="P61" s="301"/>
      <c r="Q61" s="301"/>
      <c r="R61" s="301"/>
      <c r="S61" s="301"/>
    </row>
    <row r="62" spans="1:26" x14ac:dyDescent="0.25">
      <c r="E62" s="301"/>
      <c r="F62" s="301"/>
      <c r="G62" s="301"/>
      <c r="H62" s="301"/>
      <c r="I62" s="301"/>
      <c r="J62" s="301"/>
      <c r="K62" s="301"/>
      <c r="L62" s="301"/>
      <c r="M62" s="301"/>
      <c r="N62" s="301"/>
      <c r="O62" s="301"/>
      <c r="P62" s="301"/>
      <c r="Q62" s="301"/>
      <c r="R62" s="301"/>
      <c r="S62" s="301"/>
    </row>
    <row r="63" spans="1:26" x14ac:dyDescent="0.25">
      <c r="E63" s="301"/>
      <c r="F63" s="301"/>
      <c r="G63" s="301"/>
      <c r="H63" s="301"/>
      <c r="I63" s="301"/>
      <c r="J63" s="301"/>
      <c r="K63" s="301"/>
      <c r="L63" s="301"/>
      <c r="M63" s="301"/>
      <c r="N63" s="301"/>
      <c r="O63" s="301"/>
      <c r="P63" s="301"/>
      <c r="Q63" s="301"/>
      <c r="R63" s="301"/>
      <c r="S63" s="301"/>
    </row>
    <row r="64" spans="1:26" x14ac:dyDescent="0.25">
      <c r="E64" s="301"/>
      <c r="F64" s="301"/>
      <c r="G64" s="301"/>
      <c r="H64" s="301"/>
      <c r="I64" s="301"/>
      <c r="J64" s="301"/>
      <c r="K64" s="301"/>
      <c r="L64" s="301"/>
      <c r="M64" s="301"/>
      <c r="N64" s="301"/>
      <c r="O64" s="301"/>
      <c r="P64" s="301"/>
      <c r="Q64" s="301"/>
      <c r="R64" s="301"/>
      <c r="S64" s="301"/>
    </row>
  </sheetData>
  <pageMargins left="0.7" right="0.7" top="0.75" bottom="0.75" header="0.3" footer="0.3"/>
  <pageSetup scale="68" orientation="landscape" horizontalDpi="4294967294" verticalDpi="4294967294" r:id="rId1"/>
  <headerFooter>
    <oddFooter>&amp;Z&amp;F&amp;RPage &amp;P</oddFooter>
  </headerFooter>
</worksheet>
</file>

<file path=xl/worksheets/sheet2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900-000000000000}">
  <sheetPr>
    <tabColor theme="6" tint="-0.249977111117893"/>
    <pageSetUpPr fitToPage="1"/>
  </sheetPr>
  <dimension ref="A1:AH62"/>
  <sheetViews>
    <sheetView workbookViewId="0"/>
  </sheetViews>
  <sheetFormatPr defaultColWidth="8.85546875" defaultRowHeight="15" x14ac:dyDescent="0.25"/>
  <cols>
    <col min="1" max="1" width="20.85546875" style="289" customWidth="1"/>
    <col min="2" max="2" width="8.7109375" style="289" customWidth="1"/>
    <col min="3" max="3" width="12.85546875" style="289" customWidth="1"/>
    <col min="4" max="12" width="7.42578125" style="289" hidden="1" customWidth="1"/>
    <col min="13" max="13" width="7.5703125" style="289" hidden="1" customWidth="1"/>
    <col min="14" max="25" width="10.42578125" style="289" customWidth="1"/>
    <col min="26" max="26" width="10.7109375" style="289" bestFit="1" customWidth="1"/>
    <col min="27" max="16384" width="8.85546875" style="289"/>
  </cols>
  <sheetData>
    <row r="1" spans="1:31" x14ac:dyDescent="0.25">
      <c r="A1" s="360" t="s">
        <v>10</v>
      </c>
      <c r="O1" s="289" t="s">
        <v>647</v>
      </c>
    </row>
    <row r="2" spans="1:31" x14ac:dyDescent="0.25">
      <c r="A2" s="365" t="s">
        <v>438</v>
      </c>
    </row>
    <row r="3" spans="1:31" x14ac:dyDescent="0.25">
      <c r="A3" s="365" t="s">
        <v>1080</v>
      </c>
    </row>
    <row r="4" spans="1:31" x14ac:dyDescent="0.25">
      <c r="R4" s="584" t="s">
        <v>4</v>
      </c>
      <c r="S4" s="585"/>
      <c r="T4" s="584" t="s">
        <v>8</v>
      </c>
    </row>
    <row r="5" spans="1:31" x14ac:dyDescent="0.25">
      <c r="A5" s="586" t="s">
        <v>9</v>
      </c>
      <c r="B5" s="475" t="s">
        <v>64</v>
      </c>
      <c r="C5" s="475" t="s">
        <v>12</v>
      </c>
      <c r="R5" s="587" t="s">
        <v>2</v>
      </c>
      <c r="S5" s="587" t="s">
        <v>60</v>
      </c>
      <c r="T5" s="587" t="s">
        <v>7</v>
      </c>
    </row>
    <row r="6" spans="1:31" x14ac:dyDescent="0.25">
      <c r="B6" s="290"/>
      <c r="R6" s="290"/>
    </row>
    <row r="7" spans="1:31" x14ac:dyDescent="0.25">
      <c r="A7" s="502" t="s">
        <v>1103</v>
      </c>
      <c r="B7" s="589">
        <v>863.2</v>
      </c>
      <c r="C7" s="590"/>
      <c r="D7" s="707"/>
      <c r="E7" s="707"/>
      <c r="F7" s="707"/>
      <c r="G7" s="707"/>
      <c r="H7" s="707"/>
      <c r="I7" s="707"/>
      <c r="J7" s="707"/>
      <c r="K7" s="707"/>
      <c r="L7" s="707"/>
      <c r="M7" s="707"/>
      <c r="N7" s="707"/>
      <c r="O7" s="708"/>
      <c r="P7" s="421"/>
      <c r="Q7" s="421"/>
      <c r="R7" s="423">
        <f>+C14</f>
        <v>34000</v>
      </c>
      <c r="S7" s="423">
        <f>+-C46</f>
        <v>33999.999999999993</v>
      </c>
      <c r="T7" s="423">
        <f>+R7-S7</f>
        <v>0</v>
      </c>
    </row>
    <row r="8" spans="1:31" x14ac:dyDescent="0.25">
      <c r="A8" s="588"/>
      <c r="B8" s="290"/>
      <c r="D8" s="707"/>
      <c r="E8" s="707"/>
      <c r="F8" s="707"/>
      <c r="G8" s="707"/>
      <c r="H8" s="707"/>
      <c r="I8" s="707"/>
      <c r="J8" s="707"/>
      <c r="K8" s="707"/>
      <c r="L8" s="707"/>
      <c r="M8" s="707"/>
      <c r="N8" s="707"/>
      <c r="O8" s="708"/>
      <c r="P8" s="421"/>
      <c r="Q8" s="421"/>
    </row>
    <row r="9" spans="1:31" x14ac:dyDescent="0.25">
      <c r="A9" s="437"/>
      <c r="B9" s="290"/>
      <c r="D9" s="707"/>
      <c r="E9" s="707"/>
      <c r="F9" s="707"/>
      <c r="G9" s="707"/>
      <c r="H9" s="707"/>
      <c r="I9" s="707"/>
      <c r="J9" s="707"/>
      <c r="K9" s="707"/>
      <c r="L9" s="707"/>
      <c r="M9" s="707"/>
      <c r="N9" s="707"/>
      <c r="O9" s="708"/>
      <c r="P9" s="421"/>
      <c r="Q9" s="421"/>
    </row>
    <row r="10" spans="1:31" x14ac:dyDescent="0.25">
      <c r="B10" s="290"/>
    </row>
    <row r="11" spans="1:31" x14ac:dyDescent="0.25">
      <c r="A11" s="437" t="s">
        <v>66</v>
      </c>
      <c r="B11" s="589"/>
      <c r="C11" s="590"/>
    </row>
    <row r="12" spans="1:31" x14ac:dyDescent="0.25">
      <c r="B12" s="594"/>
      <c r="C12" s="437"/>
    </row>
    <row r="13" spans="1:31" x14ac:dyDescent="0.25">
      <c r="A13" s="365" t="s">
        <v>5</v>
      </c>
      <c r="C13" s="595" t="s">
        <v>3</v>
      </c>
      <c r="D13" s="596">
        <v>1994</v>
      </c>
      <c r="E13" s="596">
        <v>1995</v>
      </c>
      <c r="F13" s="596">
        <v>1996</v>
      </c>
      <c r="G13" s="596">
        <v>1997</v>
      </c>
      <c r="H13" s="596">
        <v>1998</v>
      </c>
      <c r="I13" s="596">
        <v>1999</v>
      </c>
      <c r="J13" s="596">
        <v>2000</v>
      </c>
      <c r="K13" s="596">
        <v>2001</v>
      </c>
      <c r="L13" s="596">
        <v>2002</v>
      </c>
      <c r="M13" s="596">
        <v>2003</v>
      </c>
      <c r="N13" s="596">
        <v>2004</v>
      </c>
      <c r="O13" s="596">
        <v>2005</v>
      </c>
      <c r="P13" s="596">
        <v>2006</v>
      </c>
      <c r="Q13" s="596">
        <v>2007</v>
      </c>
      <c r="R13" s="596">
        <v>2008</v>
      </c>
      <c r="S13" s="596">
        <v>2009</v>
      </c>
      <c r="T13" s="596">
        <v>2010</v>
      </c>
      <c r="U13" s="596">
        <v>2011</v>
      </c>
      <c r="V13" s="596">
        <v>2012</v>
      </c>
      <c r="W13" s="596">
        <v>2013</v>
      </c>
      <c r="X13" s="596">
        <v>2014</v>
      </c>
      <c r="Y13" s="653">
        <v>2015</v>
      </c>
      <c r="Z13" s="596">
        <v>2016</v>
      </c>
      <c r="AA13" s="653">
        <v>2017</v>
      </c>
      <c r="AB13" s="596">
        <v>2018</v>
      </c>
      <c r="AC13" s="653">
        <v>2019</v>
      </c>
      <c r="AD13" s="653">
        <v>2020</v>
      </c>
      <c r="AE13" s="653">
        <v>2021</v>
      </c>
    </row>
    <row r="14" spans="1:31" x14ac:dyDescent="0.25">
      <c r="A14" s="365" t="s">
        <v>73</v>
      </c>
      <c r="C14" s="709">
        <f>SUM(D14:Z14)</f>
        <v>34000</v>
      </c>
      <c r="D14" s="710">
        <v>0</v>
      </c>
      <c r="E14" s="710">
        <v>0</v>
      </c>
      <c r="F14" s="710">
        <v>0</v>
      </c>
      <c r="G14" s="710">
        <v>0</v>
      </c>
      <c r="H14" s="710">
        <v>0</v>
      </c>
      <c r="I14" s="710">
        <v>0</v>
      </c>
      <c r="J14" s="710">
        <v>0</v>
      </c>
      <c r="K14" s="710">
        <v>0</v>
      </c>
      <c r="L14" s="710">
        <v>0</v>
      </c>
      <c r="M14" s="710">
        <v>0</v>
      </c>
      <c r="N14" s="362"/>
      <c r="O14" s="362"/>
      <c r="P14" s="362"/>
      <c r="Q14" s="362"/>
      <c r="R14" s="362"/>
      <c r="S14" s="362"/>
      <c r="T14" s="362"/>
      <c r="U14" s="362"/>
      <c r="V14" s="362"/>
      <c r="W14" s="362"/>
      <c r="X14" s="362"/>
      <c r="Y14" s="599">
        <v>34000</v>
      </c>
      <c r="Z14" s="599"/>
    </row>
    <row r="15" spans="1:31" x14ac:dyDescent="0.25">
      <c r="A15" s="602"/>
      <c r="B15" s="437"/>
      <c r="C15" s="437"/>
      <c r="S15" s="710"/>
      <c r="T15" s="710"/>
      <c r="U15" s="710"/>
      <c r="V15" s="710"/>
      <c r="W15" s="710"/>
      <c r="X15" s="710"/>
    </row>
    <row r="16" spans="1:31" x14ac:dyDescent="0.25">
      <c r="A16" s="365" t="s">
        <v>6</v>
      </c>
      <c r="B16" s="290">
        <v>1994</v>
      </c>
      <c r="C16" s="423">
        <f>-SUM(D16:Z16)</f>
        <v>0</v>
      </c>
      <c r="D16" s="711">
        <f>+D$14/7/2</f>
        <v>0</v>
      </c>
      <c r="E16" s="711"/>
      <c r="F16" s="711"/>
      <c r="G16" s="711"/>
      <c r="H16" s="711"/>
      <c r="I16" s="711"/>
      <c r="J16" s="711"/>
      <c r="K16" s="711"/>
      <c r="L16" s="711"/>
      <c r="M16" s="711"/>
      <c r="N16" s="711"/>
      <c r="O16" s="711"/>
      <c r="P16" s="711"/>
      <c r="Q16" s="711"/>
      <c r="R16" s="711"/>
      <c r="S16" s="710"/>
      <c r="T16" s="710"/>
      <c r="U16" s="710"/>
      <c r="V16" s="710"/>
      <c r="W16" s="710"/>
      <c r="X16" s="710"/>
      <c r="Y16" s="711"/>
      <c r="Z16" s="711"/>
    </row>
    <row r="17" spans="1:26" x14ac:dyDescent="0.25">
      <c r="B17" s="290">
        <v>1995</v>
      </c>
      <c r="C17" s="423">
        <f t="shared" ref="C17:C38" si="0">-SUM(D17:Z17)</f>
        <v>0</v>
      </c>
      <c r="D17" s="711">
        <f>+D$14/7</f>
        <v>0</v>
      </c>
      <c r="E17" s="711">
        <f>+E$14/7/2</f>
        <v>0</v>
      </c>
      <c r="F17" s="711"/>
      <c r="G17" s="711"/>
      <c r="H17" s="711"/>
      <c r="I17" s="711"/>
      <c r="J17" s="711"/>
      <c r="K17" s="711"/>
      <c r="L17" s="711"/>
      <c r="M17" s="711"/>
      <c r="N17" s="711"/>
      <c r="O17" s="711"/>
      <c r="P17" s="711"/>
      <c r="Q17" s="711"/>
      <c r="R17" s="711"/>
      <c r="S17" s="710"/>
      <c r="T17" s="710"/>
      <c r="U17" s="710"/>
      <c r="V17" s="710"/>
      <c r="W17" s="710"/>
      <c r="X17" s="710"/>
      <c r="Y17" s="711"/>
      <c r="Z17" s="711"/>
    </row>
    <row r="18" spans="1:26" x14ac:dyDescent="0.25">
      <c r="B18" s="290">
        <v>1996</v>
      </c>
      <c r="C18" s="423">
        <f t="shared" si="0"/>
        <v>0</v>
      </c>
      <c r="D18" s="711">
        <f>+D17</f>
        <v>0</v>
      </c>
      <c r="E18" s="711">
        <f>+E$14/7</f>
        <v>0</v>
      </c>
      <c r="F18" s="711">
        <f>+F$14/7/2</f>
        <v>0</v>
      </c>
      <c r="G18" s="711"/>
      <c r="H18" s="711"/>
      <c r="I18" s="711"/>
      <c r="J18" s="711"/>
      <c r="K18" s="711"/>
      <c r="L18" s="711"/>
      <c r="M18" s="711"/>
      <c r="N18" s="711"/>
      <c r="O18" s="711"/>
      <c r="P18" s="711"/>
      <c r="Q18" s="711"/>
      <c r="R18" s="711"/>
      <c r="S18" s="710"/>
      <c r="T18" s="710"/>
      <c r="U18" s="710"/>
      <c r="V18" s="710"/>
      <c r="W18" s="710"/>
      <c r="X18" s="710"/>
      <c r="Y18" s="711"/>
      <c r="Z18" s="711"/>
    </row>
    <row r="19" spans="1:26" x14ac:dyDescent="0.25">
      <c r="B19" s="290">
        <v>1997</v>
      </c>
      <c r="C19" s="423">
        <f t="shared" si="0"/>
        <v>0</v>
      </c>
      <c r="D19" s="711">
        <f>+D18</f>
        <v>0</v>
      </c>
      <c r="E19" s="711">
        <f>+E18</f>
        <v>0</v>
      </c>
      <c r="F19" s="711">
        <f>+F$14/7</f>
        <v>0</v>
      </c>
      <c r="G19" s="711">
        <f>+G$14/7/2</f>
        <v>0</v>
      </c>
      <c r="H19" s="711"/>
      <c r="I19" s="711"/>
      <c r="J19" s="711"/>
      <c r="K19" s="711"/>
      <c r="L19" s="711"/>
      <c r="M19" s="711"/>
      <c r="N19" s="711"/>
      <c r="O19" s="711"/>
      <c r="P19" s="711"/>
      <c r="Q19" s="711"/>
      <c r="R19" s="711"/>
      <c r="S19" s="710"/>
      <c r="T19" s="710"/>
      <c r="U19" s="710"/>
      <c r="V19" s="710"/>
      <c r="W19" s="710"/>
      <c r="X19" s="710"/>
      <c r="Y19" s="711"/>
      <c r="Z19" s="711"/>
    </row>
    <row r="20" spans="1:26" x14ac:dyDescent="0.25">
      <c r="B20" s="290">
        <v>1998</v>
      </c>
      <c r="C20" s="423">
        <f t="shared" si="0"/>
        <v>0</v>
      </c>
      <c r="D20" s="711">
        <f>+D19</f>
        <v>0</v>
      </c>
      <c r="E20" s="711">
        <f>+E19</f>
        <v>0</v>
      </c>
      <c r="F20" s="711">
        <f>+F19</f>
        <v>0</v>
      </c>
      <c r="G20" s="711">
        <f>+G$14/7</f>
        <v>0</v>
      </c>
      <c r="H20" s="711">
        <f>+H$14/7/2</f>
        <v>0</v>
      </c>
      <c r="I20" s="711"/>
      <c r="J20" s="711"/>
      <c r="K20" s="711"/>
      <c r="L20" s="711"/>
      <c r="M20" s="711"/>
      <c r="N20" s="711"/>
      <c r="O20" s="711"/>
      <c r="P20" s="711"/>
      <c r="Q20" s="711"/>
      <c r="R20" s="711"/>
      <c r="S20" s="710"/>
      <c r="T20" s="710"/>
      <c r="U20" s="710"/>
      <c r="V20" s="710"/>
      <c r="W20" s="710"/>
      <c r="X20" s="710"/>
      <c r="Y20" s="711"/>
      <c r="Z20" s="711"/>
    </row>
    <row r="21" spans="1:26" x14ac:dyDescent="0.25">
      <c r="B21" s="290">
        <v>1999</v>
      </c>
      <c r="C21" s="423">
        <f t="shared" si="0"/>
        <v>0</v>
      </c>
      <c r="D21" s="711">
        <f>+D20</f>
        <v>0</v>
      </c>
      <c r="E21" s="711">
        <f>+E20</f>
        <v>0</v>
      </c>
      <c r="F21" s="711">
        <f>+F20</f>
        <v>0</v>
      </c>
      <c r="G21" s="711">
        <f>+G20</f>
        <v>0</v>
      </c>
      <c r="H21" s="711">
        <f>+H$14/7</f>
        <v>0</v>
      </c>
      <c r="I21" s="711">
        <f>+I$14/7/2</f>
        <v>0</v>
      </c>
      <c r="J21" s="711"/>
      <c r="K21" s="711"/>
      <c r="L21" s="711"/>
      <c r="M21" s="711"/>
      <c r="N21" s="711"/>
      <c r="O21" s="711"/>
      <c r="P21" s="711"/>
      <c r="Q21" s="711"/>
      <c r="R21" s="711"/>
      <c r="S21" s="710"/>
      <c r="T21" s="710"/>
      <c r="U21" s="710"/>
      <c r="V21" s="710"/>
      <c r="W21" s="710"/>
      <c r="X21" s="710"/>
      <c r="Y21" s="711"/>
      <c r="Z21" s="711"/>
    </row>
    <row r="22" spans="1:26" x14ac:dyDescent="0.25">
      <c r="B22" s="290">
        <v>2000</v>
      </c>
      <c r="C22" s="423">
        <f t="shared" si="0"/>
        <v>0</v>
      </c>
      <c r="D22" s="711">
        <f>+D21</f>
        <v>0</v>
      </c>
      <c r="E22" s="711">
        <f>+E21</f>
        <v>0</v>
      </c>
      <c r="F22" s="711">
        <f>+F21</f>
        <v>0</v>
      </c>
      <c r="G22" s="711">
        <f>+G21</f>
        <v>0</v>
      </c>
      <c r="H22" s="711">
        <f>+H21</f>
        <v>0</v>
      </c>
      <c r="I22" s="711">
        <f>+I$14/7</f>
        <v>0</v>
      </c>
      <c r="J22" s="711">
        <f>+J$14/7/2</f>
        <v>0</v>
      </c>
      <c r="K22" s="711"/>
      <c r="L22" s="711"/>
      <c r="M22" s="711"/>
      <c r="N22" s="711"/>
      <c r="O22" s="711"/>
      <c r="P22" s="711"/>
      <c r="Q22" s="711"/>
      <c r="R22" s="711"/>
      <c r="S22" s="710"/>
      <c r="T22" s="710"/>
      <c r="U22" s="710"/>
      <c r="V22" s="710"/>
      <c r="W22" s="710"/>
      <c r="X22" s="710"/>
      <c r="Y22" s="711"/>
      <c r="Z22" s="711"/>
    </row>
    <row r="23" spans="1:26" x14ac:dyDescent="0.25">
      <c r="B23" s="290">
        <v>2001</v>
      </c>
      <c r="C23" s="423">
        <f t="shared" si="0"/>
        <v>0</v>
      </c>
      <c r="D23" s="711">
        <f>+D$14/7/2</f>
        <v>0</v>
      </c>
      <c r="E23" s="711">
        <f>+E22</f>
        <v>0</v>
      </c>
      <c r="F23" s="711">
        <f>+F22</f>
        <v>0</v>
      </c>
      <c r="G23" s="711">
        <f>+G22</f>
        <v>0</v>
      </c>
      <c r="H23" s="711">
        <f>+H22</f>
        <v>0</v>
      </c>
      <c r="I23" s="711">
        <f>+I22</f>
        <v>0</v>
      </c>
      <c r="J23" s="711">
        <f>+J$14/7</f>
        <v>0</v>
      </c>
      <c r="K23" s="711">
        <f>+K$14/7/2</f>
        <v>0</v>
      </c>
      <c r="L23" s="711"/>
      <c r="M23" s="711"/>
      <c r="N23" s="711"/>
      <c r="O23" s="711"/>
      <c r="P23" s="711"/>
      <c r="Q23" s="711"/>
      <c r="R23" s="711"/>
      <c r="S23" s="710"/>
      <c r="T23" s="710"/>
      <c r="U23" s="710"/>
      <c r="V23" s="710"/>
      <c r="W23" s="710"/>
      <c r="X23" s="710"/>
      <c r="Y23" s="711"/>
      <c r="Z23" s="711"/>
    </row>
    <row r="24" spans="1:26" x14ac:dyDescent="0.25">
      <c r="B24" s="290">
        <v>2002</v>
      </c>
      <c r="C24" s="423">
        <f t="shared" si="0"/>
        <v>0</v>
      </c>
      <c r="D24" s="711"/>
      <c r="E24" s="711">
        <f>+E$14/7/2</f>
        <v>0</v>
      </c>
      <c r="F24" s="711">
        <f>+F23</f>
        <v>0</v>
      </c>
      <c r="G24" s="711">
        <f>+G23</f>
        <v>0</v>
      </c>
      <c r="H24" s="711">
        <f>+H23</f>
        <v>0</v>
      </c>
      <c r="I24" s="711">
        <f>+I23</f>
        <v>0</v>
      </c>
      <c r="J24" s="711">
        <f>+J23</f>
        <v>0</v>
      </c>
      <c r="K24" s="711">
        <f>+K$14/7</f>
        <v>0</v>
      </c>
      <c r="L24" s="711">
        <f>+L$14/7/2</f>
        <v>0</v>
      </c>
      <c r="M24" s="711"/>
      <c r="N24" s="711"/>
      <c r="O24" s="711"/>
      <c r="P24" s="711"/>
      <c r="Q24" s="711"/>
      <c r="R24" s="711"/>
      <c r="S24" s="710"/>
      <c r="T24" s="710"/>
      <c r="U24" s="710"/>
      <c r="V24" s="710"/>
      <c r="W24" s="710"/>
      <c r="X24" s="710"/>
      <c r="Y24" s="711"/>
      <c r="Z24" s="711"/>
    </row>
    <row r="25" spans="1:26" x14ac:dyDescent="0.25">
      <c r="B25" s="290">
        <v>2003</v>
      </c>
      <c r="C25" s="423">
        <f t="shared" si="0"/>
        <v>0</v>
      </c>
      <c r="D25" s="711"/>
      <c r="E25" s="711"/>
      <c r="F25" s="711">
        <f>+F$14/7/2</f>
        <v>0</v>
      </c>
      <c r="G25" s="711">
        <f>+G24</f>
        <v>0</v>
      </c>
      <c r="H25" s="711">
        <f>+H24</f>
        <v>0</v>
      </c>
      <c r="I25" s="711">
        <f>+I24</f>
        <v>0</v>
      </c>
      <c r="J25" s="711">
        <f>+J24</f>
        <v>0</v>
      </c>
      <c r="K25" s="711">
        <f>+K24</f>
        <v>0</v>
      </c>
      <c r="L25" s="711">
        <f>+L$14/7</f>
        <v>0</v>
      </c>
      <c r="M25" s="711">
        <f>+M$14/7/2</f>
        <v>0</v>
      </c>
      <c r="N25" s="711"/>
      <c r="O25" s="711"/>
      <c r="P25" s="711"/>
      <c r="Q25" s="711"/>
      <c r="R25" s="711"/>
      <c r="S25" s="710"/>
      <c r="T25" s="710"/>
      <c r="U25" s="710"/>
      <c r="V25" s="710"/>
      <c r="W25" s="710"/>
      <c r="X25" s="710"/>
      <c r="Y25" s="711"/>
      <c r="Z25" s="711"/>
    </row>
    <row r="26" spans="1:26" x14ac:dyDescent="0.25">
      <c r="B26" s="290">
        <v>2004</v>
      </c>
      <c r="C26" s="423">
        <f t="shared" si="0"/>
        <v>0</v>
      </c>
      <c r="D26" s="711"/>
      <c r="E26" s="711"/>
      <c r="F26" s="711"/>
      <c r="G26" s="711">
        <f>+G$14/7/2</f>
        <v>0</v>
      </c>
      <c r="H26" s="711">
        <f>+H25</f>
        <v>0</v>
      </c>
      <c r="I26" s="711">
        <f>+I25</f>
        <v>0</v>
      </c>
      <c r="J26" s="711">
        <f>+J25</f>
        <v>0</v>
      </c>
      <c r="K26" s="711">
        <f>+K25</f>
        <v>0</v>
      </c>
      <c r="L26" s="711">
        <f>+L25</f>
        <v>0</v>
      </c>
      <c r="M26" s="711">
        <f>+M$14/7</f>
        <v>0</v>
      </c>
      <c r="N26" s="599">
        <f>+N$14/7/2</f>
        <v>0</v>
      </c>
      <c r="O26" s="599"/>
      <c r="P26" s="599"/>
      <c r="Q26" s="599"/>
      <c r="R26" s="599"/>
      <c r="S26" s="362"/>
      <c r="T26" s="362"/>
      <c r="U26" s="362"/>
      <c r="V26" s="362"/>
      <c r="W26" s="362"/>
      <c r="X26" s="362"/>
      <c r="Y26" s="599"/>
      <c r="Z26" s="711"/>
    </row>
    <row r="27" spans="1:26" x14ac:dyDescent="0.25">
      <c r="B27" s="290">
        <v>2005</v>
      </c>
      <c r="C27" s="423">
        <f t="shared" si="0"/>
        <v>0</v>
      </c>
      <c r="D27" s="711"/>
      <c r="E27" s="711"/>
      <c r="F27" s="711"/>
      <c r="G27" s="711"/>
      <c r="H27" s="711">
        <f>+H$14/7/2</f>
        <v>0</v>
      </c>
      <c r="I27" s="711">
        <f>+I26</f>
        <v>0</v>
      </c>
      <c r="J27" s="711">
        <f>+J26</f>
        <v>0</v>
      </c>
      <c r="K27" s="711">
        <f>+K26</f>
        <v>0</v>
      </c>
      <c r="L27" s="711">
        <f>+L26</f>
        <v>0</v>
      </c>
      <c r="M27" s="711">
        <f>+M26</f>
        <v>0</v>
      </c>
      <c r="N27" s="599">
        <f>+N$14/7</f>
        <v>0</v>
      </c>
      <c r="O27" s="599">
        <f>+O$14/7/2</f>
        <v>0</v>
      </c>
      <c r="P27" s="599"/>
      <c r="Q27" s="599"/>
      <c r="R27" s="599"/>
      <c r="S27" s="362"/>
      <c r="T27" s="362"/>
      <c r="U27" s="362"/>
      <c r="V27" s="362"/>
      <c r="W27" s="362"/>
      <c r="X27" s="362"/>
      <c r="Y27" s="599"/>
      <c r="Z27" s="711"/>
    </row>
    <row r="28" spans="1:26" x14ac:dyDescent="0.25">
      <c r="B28" s="290">
        <v>2006</v>
      </c>
      <c r="C28" s="423">
        <f t="shared" si="0"/>
        <v>0</v>
      </c>
      <c r="D28" s="711"/>
      <c r="E28" s="711"/>
      <c r="F28" s="711"/>
      <c r="G28" s="711"/>
      <c r="H28" s="711"/>
      <c r="I28" s="711">
        <f>+I$14/7/2</f>
        <v>0</v>
      </c>
      <c r="J28" s="711">
        <f>+J27</f>
        <v>0</v>
      </c>
      <c r="K28" s="711">
        <f>+K27</f>
        <v>0</v>
      </c>
      <c r="L28" s="711">
        <f>+L27</f>
        <v>0</v>
      </c>
      <c r="M28" s="711">
        <f>+M27</f>
        <v>0</v>
      </c>
      <c r="N28" s="599">
        <f>+N27</f>
        <v>0</v>
      </c>
      <c r="O28" s="599">
        <f>+O$14/7</f>
        <v>0</v>
      </c>
      <c r="P28" s="599">
        <f>+P$14/7/2</f>
        <v>0</v>
      </c>
      <c r="Q28" s="599"/>
      <c r="R28" s="599"/>
      <c r="S28" s="362"/>
      <c r="T28" s="362"/>
      <c r="U28" s="362"/>
      <c r="V28" s="362"/>
      <c r="W28" s="362"/>
      <c r="X28" s="362"/>
      <c r="Y28" s="599"/>
      <c r="Z28" s="711"/>
    </row>
    <row r="29" spans="1:26" x14ac:dyDescent="0.25">
      <c r="B29" s="290">
        <v>2007</v>
      </c>
      <c r="C29" s="423">
        <f t="shared" si="0"/>
        <v>0</v>
      </c>
      <c r="D29" s="711"/>
      <c r="E29" s="711"/>
      <c r="F29" s="711"/>
      <c r="G29" s="711"/>
      <c r="H29" s="711"/>
      <c r="I29" s="711"/>
      <c r="J29" s="711">
        <f>+J$14/7/2</f>
        <v>0</v>
      </c>
      <c r="K29" s="711">
        <f>+K28</f>
        <v>0</v>
      </c>
      <c r="L29" s="711">
        <f>+L28</f>
        <v>0</v>
      </c>
      <c r="M29" s="711">
        <f>+M28</f>
        <v>0</v>
      </c>
      <c r="N29" s="599">
        <f>+N28</f>
        <v>0</v>
      </c>
      <c r="O29" s="599">
        <f>+O28</f>
        <v>0</v>
      </c>
      <c r="P29" s="599">
        <f>+P$14/7</f>
        <v>0</v>
      </c>
      <c r="Q29" s="599">
        <f>+Q$14/7/2</f>
        <v>0</v>
      </c>
      <c r="R29" s="599"/>
      <c r="S29" s="362"/>
      <c r="T29" s="362"/>
      <c r="U29" s="362"/>
      <c r="V29" s="362"/>
      <c r="W29" s="362"/>
      <c r="X29" s="362"/>
      <c r="Y29" s="599"/>
      <c r="Z29" s="711"/>
    </row>
    <row r="30" spans="1:26" x14ac:dyDescent="0.25">
      <c r="B30" s="290">
        <v>2008</v>
      </c>
      <c r="C30" s="423">
        <f t="shared" si="0"/>
        <v>0</v>
      </c>
      <c r="D30" s="711"/>
      <c r="E30" s="711"/>
      <c r="F30" s="711"/>
      <c r="G30" s="711"/>
      <c r="H30" s="711"/>
      <c r="I30" s="711"/>
      <c r="J30" s="711"/>
      <c r="K30" s="711">
        <f>+K$14/7/2</f>
        <v>0</v>
      </c>
      <c r="L30" s="711">
        <f>+L29</f>
        <v>0</v>
      </c>
      <c r="M30" s="711">
        <f>+M29</f>
        <v>0</v>
      </c>
      <c r="N30" s="599">
        <f>+N29</f>
        <v>0</v>
      </c>
      <c r="O30" s="599">
        <f>+O29</f>
        <v>0</v>
      </c>
      <c r="P30" s="599">
        <f>+P29</f>
        <v>0</v>
      </c>
      <c r="Q30" s="599">
        <f>+Q$14/7</f>
        <v>0</v>
      </c>
      <c r="R30" s="599">
        <f>+R$14/7/2</f>
        <v>0</v>
      </c>
      <c r="S30" s="362"/>
      <c r="T30" s="362"/>
      <c r="U30" s="362"/>
      <c r="V30" s="362"/>
      <c r="W30" s="362"/>
      <c r="X30" s="362"/>
      <c r="Y30" s="599"/>
      <c r="Z30" s="711"/>
    </row>
    <row r="31" spans="1:26" x14ac:dyDescent="0.25">
      <c r="B31" s="290">
        <v>2009</v>
      </c>
      <c r="C31" s="423">
        <f t="shared" si="0"/>
        <v>0</v>
      </c>
      <c r="D31" s="711"/>
      <c r="E31" s="711"/>
      <c r="F31" s="711"/>
      <c r="G31" s="711"/>
      <c r="H31" s="711"/>
      <c r="I31" s="711"/>
      <c r="J31" s="711"/>
      <c r="K31" s="711"/>
      <c r="L31" s="711">
        <f>+L$14/7/2</f>
        <v>0</v>
      </c>
      <c r="M31" s="711">
        <f>+M30</f>
        <v>0</v>
      </c>
      <c r="N31" s="599">
        <f>+N30</f>
        <v>0</v>
      </c>
      <c r="O31" s="599">
        <f>+O30</f>
        <v>0</v>
      </c>
      <c r="P31" s="599">
        <f>+P30</f>
        <v>0</v>
      </c>
      <c r="Q31" s="599">
        <f>+Q30</f>
        <v>0</v>
      </c>
      <c r="R31" s="599">
        <f>+R$14/7</f>
        <v>0</v>
      </c>
      <c r="S31" s="362">
        <f>+S$14/7/2</f>
        <v>0</v>
      </c>
      <c r="T31" s="362"/>
      <c r="U31" s="362"/>
      <c r="V31" s="362"/>
      <c r="W31" s="362"/>
      <c r="X31" s="362"/>
      <c r="Y31" s="599"/>
      <c r="Z31" s="711"/>
    </row>
    <row r="32" spans="1:26" x14ac:dyDescent="0.25">
      <c r="A32" s="361"/>
      <c r="B32" s="290">
        <v>2010</v>
      </c>
      <c r="C32" s="423">
        <f t="shared" si="0"/>
        <v>0</v>
      </c>
      <c r="D32" s="711"/>
      <c r="E32" s="711"/>
      <c r="F32" s="711"/>
      <c r="G32" s="711"/>
      <c r="H32" s="711"/>
      <c r="I32" s="711"/>
      <c r="J32" s="711"/>
      <c r="K32" s="711"/>
      <c r="L32" s="711"/>
      <c r="M32" s="711">
        <f>+M$14/7/2</f>
        <v>0</v>
      </c>
      <c r="N32" s="599">
        <f>+N31</f>
        <v>0</v>
      </c>
      <c r="O32" s="599">
        <f>+O31</f>
        <v>0</v>
      </c>
      <c r="P32" s="599">
        <f>+P31</f>
        <v>0</v>
      </c>
      <c r="Q32" s="599">
        <f>+Q31</f>
        <v>0</v>
      </c>
      <c r="R32" s="599">
        <f>+R31</f>
        <v>0</v>
      </c>
      <c r="S32" s="362">
        <f>+S$14/7</f>
        <v>0</v>
      </c>
      <c r="T32" s="362">
        <f>+T$14/7/2</f>
        <v>0</v>
      </c>
      <c r="U32" s="362"/>
      <c r="V32" s="362"/>
      <c r="W32" s="362"/>
      <c r="X32" s="362"/>
      <c r="Y32" s="599"/>
      <c r="Z32" s="711"/>
    </row>
    <row r="33" spans="1:34" x14ac:dyDescent="0.25">
      <c r="A33" s="361"/>
      <c r="B33" s="290">
        <v>2011</v>
      </c>
      <c r="C33" s="423">
        <f t="shared" si="0"/>
        <v>0</v>
      </c>
      <c r="D33" s="711"/>
      <c r="E33" s="711"/>
      <c r="F33" s="711"/>
      <c r="G33" s="711"/>
      <c r="H33" s="711"/>
      <c r="I33" s="711"/>
      <c r="J33" s="711"/>
      <c r="K33" s="711"/>
      <c r="L33" s="711"/>
      <c r="M33" s="711"/>
      <c r="N33" s="599">
        <f>+N$14/7/2</f>
        <v>0</v>
      </c>
      <c r="O33" s="599">
        <f>+O32</f>
        <v>0</v>
      </c>
      <c r="P33" s="599">
        <f>+P32</f>
        <v>0</v>
      </c>
      <c r="Q33" s="599">
        <f>+Q32</f>
        <v>0</v>
      </c>
      <c r="R33" s="599">
        <f>+R32</f>
        <v>0</v>
      </c>
      <c r="S33" s="362">
        <f>+S32</f>
        <v>0</v>
      </c>
      <c r="T33" s="362">
        <f>+T$14/7</f>
        <v>0</v>
      </c>
      <c r="U33" s="362">
        <f>+U$14/7/2</f>
        <v>0</v>
      </c>
      <c r="V33" s="362"/>
      <c r="W33" s="362"/>
      <c r="X33" s="362"/>
      <c r="Y33" s="599"/>
      <c r="Z33" s="711"/>
    </row>
    <row r="34" spans="1:34" x14ac:dyDescent="0.25">
      <c r="A34" s="361"/>
      <c r="B34" s="290">
        <v>2012</v>
      </c>
      <c r="C34" s="423">
        <f t="shared" si="0"/>
        <v>0</v>
      </c>
      <c r="D34" s="711"/>
      <c r="E34" s="711"/>
      <c r="F34" s="711"/>
      <c r="G34" s="711"/>
      <c r="H34" s="711"/>
      <c r="I34" s="711"/>
      <c r="J34" s="711"/>
      <c r="K34" s="711"/>
      <c r="L34" s="711"/>
      <c r="M34" s="711"/>
      <c r="N34" s="599"/>
      <c r="O34" s="599">
        <f>+O$14/7/2</f>
        <v>0</v>
      </c>
      <c r="P34" s="599">
        <f>+P33</f>
        <v>0</v>
      </c>
      <c r="Q34" s="599">
        <f>+Q33</f>
        <v>0</v>
      </c>
      <c r="R34" s="599">
        <f>+R33</f>
        <v>0</v>
      </c>
      <c r="S34" s="362">
        <f>+S33</f>
        <v>0</v>
      </c>
      <c r="T34" s="362">
        <f>+T$14/7</f>
        <v>0</v>
      </c>
      <c r="U34" s="362">
        <f>+U$14/7</f>
        <v>0</v>
      </c>
      <c r="V34" s="362">
        <f>+V$14/7/2</f>
        <v>0</v>
      </c>
      <c r="W34" s="362"/>
      <c r="X34" s="362"/>
      <c r="Y34" s="599"/>
      <c r="Z34" s="711"/>
    </row>
    <row r="35" spans="1:34" x14ac:dyDescent="0.25">
      <c r="A35" s="361"/>
      <c r="B35" s="290">
        <v>2013</v>
      </c>
      <c r="C35" s="423">
        <f t="shared" si="0"/>
        <v>0</v>
      </c>
      <c r="D35" s="711"/>
      <c r="E35" s="711"/>
      <c r="F35" s="711"/>
      <c r="G35" s="711"/>
      <c r="H35" s="711"/>
      <c r="I35" s="711"/>
      <c r="J35" s="711"/>
      <c r="K35" s="711"/>
      <c r="L35" s="711"/>
      <c r="M35" s="711"/>
      <c r="N35" s="599"/>
      <c r="O35" s="599"/>
      <c r="P35" s="599">
        <f>P14/7/2</f>
        <v>0</v>
      </c>
      <c r="Q35" s="599">
        <f>Q14</f>
        <v>0</v>
      </c>
      <c r="R35" s="599">
        <f t="shared" ref="R35:U36" si="1">R34</f>
        <v>0</v>
      </c>
      <c r="S35" s="362">
        <f t="shared" si="1"/>
        <v>0</v>
      </c>
      <c r="T35" s="362">
        <f t="shared" si="1"/>
        <v>0</v>
      </c>
      <c r="U35" s="362">
        <f t="shared" si="1"/>
        <v>0</v>
      </c>
      <c r="V35" s="362">
        <f>V14/7</f>
        <v>0</v>
      </c>
      <c r="W35" s="362">
        <f>W14/7/2</f>
        <v>0</v>
      </c>
      <c r="X35" s="362"/>
      <c r="Y35" s="599"/>
      <c r="Z35" s="711"/>
    </row>
    <row r="36" spans="1:34" x14ac:dyDescent="0.25">
      <c r="A36" s="361"/>
      <c r="B36" s="290">
        <v>2014</v>
      </c>
      <c r="C36" s="423">
        <f t="shared" si="0"/>
        <v>0</v>
      </c>
      <c r="D36" s="711"/>
      <c r="E36" s="711"/>
      <c r="F36" s="711"/>
      <c r="G36" s="711"/>
      <c r="H36" s="711"/>
      <c r="I36" s="711"/>
      <c r="J36" s="711"/>
      <c r="K36" s="711"/>
      <c r="L36" s="711"/>
      <c r="M36" s="711"/>
      <c r="N36" s="599"/>
      <c r="O36" s="599"/>
      <c r="P36" s="599"/>
      <c r="Q36" s="599">
        <f>Q14/7/2</f>
        <v>0</v>
      </c>
      <c r="R36" s="599">
        <f t="shared" si="1"/>
        <v>0</v>
      </c>
      <c r="S36" s="362">
        <f t="shared" si="1"/>
        <v>0</v>
      </c>
      <c r="T36" s="362">
        <f t="shared" si="1"/>
        <v>0</v>
      </c>
      <c r="U36" s="362">
        <f t="shared" si="1"/>
        <v>0</v>
      </c>
      <c r="V36" s="362">
        <f>V35</f>
        <v>0</v>
      </c>
      <c r="W36" s="362">
        <f>W14/7</f>
        <v>0</v>
      </c>
      <c r="X36" s="362">
        <f>X14/7/2</f>
        <v>0</v>
      </c>
      <c r="Y36" s="599"/>
      <c r="Z36" s="711"/>
    </row>
    <row r="37" spans="1:34" x14ac:dyDescent="0.25">
      <c r="A37" s="361"/>
      <c r="B37" s="290">
        <v>2015</v>
      </c>
      <c r="C37" s="423">
        <f t="shared" si="0"/>
        <v>-2428.5714285714284</v>
      </c>
      <c r="D37" s="711"/>
      <c r="E37" s="711"/>
      <c r="F37" s="711"/>
      <c r="G37" s="711"/>
      <c r="H37" s="711"/>
      <c r="I37" s="711"/>
      <c r="J37" s="711"/>
      <c r="K37" s="711"/>
      <c r="L37" s="711"/>
      <c r="M37" s="711"/>
      <c r="N37" s="599"/>
      <c r="O37" s="599"/>
      <c r="P37" s="599"/>
      <c r="Q37" s="599"/>
      <c r="R37" s="599">
        <f>R14/7/2</f>
        <v>0</v>
      </c>
      <c r="S37" s="362">
        <f>S36</f>
        <v>0</v>
      </c>
      <c r="T37" s="362">
        <f>T36</f>
        <v>0</v>
      </c>
      <c r="U37" s="362">
        <f>U36</f>
        <v>0</v>
      </c>
      <c r="V37" s="362">
        <f>V36</f>
        <v>0</v>
      </c>
      <c r="W37" s="362">
        <f>W36</f>
        <v>0</v>
      </c>
      <c r="X37" s="362">
        <f>X14/7</f>
        <v>0</v>
      </c>
      <c r="Y37" s="599">
        <f>$Y$14/7/2</f>
        <v>2428.5714285714284</v>
      </c>
      <c r="Z37" s="711"/>
    </row>
    <row r="38" spans="1:34" x14ac:dyDescent="0.25">
      <c r="A38" s="361"/>
      <c r="B38" s="290">
        <v>2016</v>
      </c>
      <c r="C38" s="423">
        <f t="shared" si="0"/>
        <v>-4857.1428571428569</v>
      </c>
      <c r="D38" s="711"/>
      <c r="E38" s="711"/>
      <c r="F38" s="711"/>
      <c r="G38" s="711"/>
      <c r="H38" s="711"/>
      <c r="I38" s="711"/>
      <c r="J38" s="711"/>
      <c r="K38" s="711"/>
      <c r="L38" s="711"/>
      <c r="M38" s="711"/>
      <c r="N38" s="599"/>
      <c r="O38" s="599"/>
      <c r="P38" s="599"/>
      <c r="Q38" s="599"/>
      <c r="R38" s="599"/>
      <c r="S38" s="362"/>
      <c r="T38" s="362"/>
      <c r="U38" s="362"/>
      <c r="V38" s="362"/>
      <c r="W38" s="362"/>
      <c r="X38" s="362"/>
      <c r="Y38" s="599">
        <f>$Y$14/7</f>
        <v>4857.1428571428569</v>
      </c>
      <c r="Z38" s="599">
        <f>Z14/7/2</f>
        <v>0</v>
      </c>
    </row>
    <row r="39" spans="1:34" x14ac:dyDescent="0.25">
      <c r="A39" s="361"/>
      <c r="B39" s="290">
        <v>2017</v>
      </c>
      <c r="C39" s="423">
        <f>-SUM(D39:AA39)</f>
        <v>-4857.1428571428569</v>
      </c>
      <c r="D39" s="711"/>
      <c r="E39" s="711"/>
      <c r="F39" s="711"/>
      <c r="G39" s="711"/>
      <c r="H39" s="711"/>
      <c r="I39" s="711"/>
      <c r="J39" s="711"/>
      <c r="K39" s="711"/>
      <c r="L39" s="711"/>
      <c r="M39" s="711"/>
      <c r="N39" s="599"/>
      <c r="O39" s="599"/>
      <c r="P39" s="599"/>
      <c r="Q39" s="599"/>
      <c r="R39" s="599"/>
      <c r="S39" s="362"/>
      <c r="T39" s="362"/>
      <c r="U39" s="362"/>
      <c r="V39" s="362"/>
      <c r="W39" s="362"/>
      <c r="X39" s="362"/>
      <c r="Y39" s="599">
        <f>$Y$14/7</f>
        <v>4857.1428571428569</v>
      </c>
      <c r="Z39" s="599"/>
    </row>
    <row r="40" spans="1:34" x14ac:dyDescent="0.25">
      <c r="A40" s="361"/>
      <c r="B40" s="290">
        <v>2018</v>
      </c>
      <c r="C40" s="423">
        <f>-SUM(D40:AB40)</f>
        <v>-4857.1428571428569</v>
      </c>
      <c r="D40" s="711"/>
      <c r="E40" s="711"/>
      <c r="F40" s="711"/>
      <c r="G40" s="711"/>
      <c r="H40" s="711"/>
      <c r="I40" s="711"/>
      <c r="J40" s="711"/>
      <c r="K40" s="711"/>
      <c r="L40" s="711"/>
      <c r="M40" s="711"/>
      <c r="N40" s="599"/>
      <c r="O40" s="599"/>
      <c r="P40" s="599"/>
      <c r="Q40" s="599"/>
      <c r="R40" s="599"/>
      <c r="S40" s="362"/>
      <c r="T40" s="362"/>
      <c r="U40" s="362"/>
      <c r="V40" s="362"/>
      <c r="W40" s="362"/>
      <c r="X40" s="362"/>
      <c r="Y40" s="599">
        <f>$Y$14/7</f>
        <v>4857.1428571428569</v>
      </c>
      <c r="Z40" s="599"/>
    </row>
    <row r="41" spans="1:34" x14ac:dyDescent="0.25">
      <c r="A41" s="361"/>
      <c r="B41" s="290">
        <v>2019</v>
      </c>
      <c r="C41" s="423">
        <f>-SUM(D41:AC41)</f>
        <v>-4857.1428571428569</v>
      </c>
      <c r="D41" s="711"/>
      <c r="E41" s="711"/>
      <c r="F41" s="711"/>
      <c r="G41" s="711"/>
      <c r="H41" s="711"/>
      <c r="I41" s="711"/>
      <c r="J41" s="711"/>
      <c r="K41" s="711"/>
      <c r="L41" s="711"/>
      <c r="M41" s="711"/>
      <c r="N41" s="599"/>
      <c r="O41" s="599"/>
      <c r="P41" s="599"/>
      <c r="Q41" s="599"/>
      <c r="R41" s="599"/>
      <c r="S41" s="362"/>
      <c r="T41" s="362"/>
      <c r="U41" s="362"/>
      <c r="V41" s="362"/>
      <c r="W41" s="362"/>
      <c r="X41" s="362"/>
      <c r="Y41" s="599">
        <f>$Y$14/7</f>
        <v>4857.1428571428569</v>
      </c>
      <c r="Z41" s="599"/>
    </row>
    <row r="42" spans="1:34" x14ac:dyDescent="0.25">
      <c r="A42" s="361"/>
      <c r="B42" s="290">
        <v>2020</v>
      </c>
      <c r="C42" s="423">
        <f>-SUM(D42:AD42)</f>
        <v>-4857.1428571428569</v>
      </c>
      <c r="D42" s="711"/>
      <c r="E42" s="711"/>
      <c r="F42" s="711"/>
      <c r="G42" s="711"/>
      <c r="H42" s="711"/>
      <c r="I42" s="711"/>
      <c r="J42" s="711"/>
      <c r="K42" s="711"/>
      <c r="L42" s="711"/>
      <c r="M42" s="711"/>
      <c r="N42" s="599"/>
      <c r="O42" s="599"/>
      <c r="P42" s="599"/>
      <c r="Q42" s="599"/>
      <c r="R42" s="599"/>
      <c r="S42" s="362"/>
      <c r="T42" s="362"/>
      <c r="U42" s="362"/>
      <c r="V42" s="362"/>
      <c r="W42" s="362"/>
      <c r="X42" s="362"/>
      <c r="Y42" s="599">
        <f t="shared" ref="Y42:Y43" si="2">$Y$14/7</f>
        <v>4857.1428571428569</v>
      </c>
      <c r="Z42" s="599"/>
    </row>
    <row r="43" spans="1:34" x14ac:dyDescent="0.25">
      <c r="A43" s="361"/>
      <c r="B43" s="290">
        <v>2021</v>
      </c>
      <c r="C43" s="423">
        <f>-SUM(D43:AE43)</f>
        <v>-4857.1428571428569</v>
      </c>
      <c r="D43" s="711"/>
      <c r="E43" s="711"/>
      <c r="F43" s="711"/>
      <c r="G43" s="711"/>
      <c r="H43" s="711"/>
      <c r="I43" s="711"/>
      <c r="J43" s="711"/>
      <c r="K43" s="711"/>
      <c r="L43" s="711"/>
      <c r="M43" s="711"/>
      <c r="N43" s="599"/>
      <c r="O43" s="599"/>
      <c r="P43" s="599"/>
      <c r="Q43" s="599"/>
      <c r="R43" s="599"/>
      <c r="S43" s="362"/>
      <c r="T43" s="362"/>
      <c r="U43" s="362"/>
      <c r="V43" s="362"/>
      <c r="W43" s="362"/>
      <c r="X43" s="362"/>
      <c r="Y43" s="599">
        <f t="shared" si="2"/>
        <v>4857.1428571428569</v>
      </c>
      <c r="Z43" s="599"/>
    </row>
    <row r="44" spans="1:34" x14ac:dyDescent="0.25">
      <c r="A44" s="361"/>
      <c r="B44" s="290">
        <v>2022</v>
      </c>
      <c r="C44" s="423">
        <f>-SUM(D44:AE44)</f>
        <v>-2428.5714285714284</v>
      </c>
      <c r="D44" s="711"/>
      <c r="E44" s="711"/>
      <c r="F44" s="711"/>
      <c r="G44" s="711"/>
      <c r="H44" s="711"/>
      <c r="I44" s="711"/>
      <c r="J44" s="711"/>
      <c r="K44" s="711"/>
      <c r="L44" s="711"/>
      <c r="M44" s="711"/>
      <c r="N44" s="599"/>
      <c r="O44" s="599"/>
      <c r="P44" s="599"/>
      <c r="Q44" s="599"/>
      <c r="R44" s="599"/>
      <c r="S44" s="362"/>
      <c r="T44" s="362"/>
      <c r="U44" s="362"/>
      <c r="V44" s="362"/>
      <c r="W44" s="362"/>
      <c r="X44" s="362"/>
      <c r="Y44" s="599">
        <f>$Y$14/7/2</f>
        <v>2428.5714285714284</v>
      </c>
      <c r="Z44" s="599"/>
    </row>
    <row r="45" spans="1:34" ht="14.25" customHeight="1" x14ac:dyDescent="0.25">
      <c r="A45" s="361"/>
      <c r="B45" s="475"/>
      <c r="C45" s="511"/>
      <c r="D45" s="712"/>
      <c r="E45" s="712"/>
      <c r="F45" s="712"/>
      <c r="G45" s="712"/>
      <c r="H45" s="712"/>
      <c r="I45" s="712"/>
      <c r="J45" s="712"/>
      <c r="K45" s="712"/>
      <c r="L45" s="712"/>
      <c r="M45" s="712"/>
      <c r="N45" s="712"/>
      <c r="O45" s="712"/>
      <c r="P45" s="712"/>
      <c r="Q45" s="712"/>
      <c r="R45" s="712"/>
      <c r="S45" s="712"/>
      <c r="T45" s="712"/>
      <c r="U45" s="712"/>
      <c r="V45" s="716"/>
      <c r="W45" s="716"/>
      <c r="X45" s="716"/>
      <c r="Y45" s="712"/>
      <c r="Z45" s="712"/>
      <c r="AC45" s="569"/>
      <c r="AD45" s="569"/>
      <c r="AE45" s="569"/>
    </row>
    <row r="46" spans="1:34" x14ac:dyDescent="0.25">
      <c r="A46" s="361" t="s">
        <v>62</v>
      </c>
      <c r="B46" s="675">
        <f>SUM(D46:AH46)</f>
        <v>0</v>
      </c>
      <c r="C46" s="677">
        <f>SUM(C16:C45)</f>
        <v>-33999.999999999993</v>
      </c>
      <c r="D46" s="675">
        <f t="shared" ref="D46:M46" si="3">-SUM(D14:D45)+D12</f>
        <v>0</v>
      </c>
      <c r="E46" s="675">
        <f t="shared" si="3"/>
        <v>0</v>
      </c>
      <c r="F46" s="675">
        <f t="shared" si="3"/>
        <v>0</v>
      </c>
      <c r="G46" s="675">
        <f t="shared" si="3"/>
        <v>0</v>
      </c>
      <c r="H46" s="675">
        <f t="shared" si="3"/>
        <v>0</v>
      </c>
      <c r="I46" s="675">
        <f t="shared" si="3"/>
        <v>0</v>
      </c>
      <c r="J46" s="675">
        <f t="shared" si="3"/>
        <v>0</v>
      </c>
      <c r="K46" s="675">
        <f t="shared" si="3"/>
        <v>0</v>
      </c>
      <c r="L46" s="675">
        <f t="shared" si="3"/>
        <v>0</v>
      </c>
      <c r="M46" s="675">
        <f t="shared" si="3"/>
        <v>0</v>
      </c>
      <c r="N46" s="719">
        <f>-SUM(N16:N45)+N14</f>
        <v>0</v>
      </c>
      <c r="O46" s="719">
        <f t="shared" ref="O46:AH46" si="4">-SUM(O16:O45)+O14</f>
        <v>0</v>
      </c>
      <c r="P46" s="719">
        <f t="shared" si="4"/>
        <v>0</v>
      </c>
      <c r="Q46" s="719">
        <f t="shared" si="4"/>
        <v>0</v>
      </c>
      <c r="R46" s="719">
        <f t="shared" si="4"/>
        <v>0</v>
      </c>
      <c r="S46" s="719">
        <f t="shared" si="4"/>
        <v>0</v>
      </c>
      <c r="T46" s="719">
        <f t="shared" si="4"/>
        <v>0</v>
      </c>
      <c r="U46" s="719">
        <f t="shared" si="4"/>
        <v>0</v>
      </c>
      <c r="V46" s="719">
        <f t="shared" si="4"/>
        <v>0</v>
      </c>
      <c r="W46" s="719">
        <f t="shared" si="4"/>
        <v>0</v>
      </c>
      <c r="X46" s="719">
        <f t="shared" si="4"/>
        <v>0</v>
      </c>
      <c r="Y46" s="719">
        <f t="shared" si="4"/>
        <v>0</v>
      </c>
      <c r="Z46" s="719">
        <f t="shared" si="4"/>
        <v>0</v>
      </c>
      <c r="AA46" s="719">
        <f t="shared" si="4"/>
        <v>0</v>
      </c>
      <c r="AB46" s="719">
        <f t="shared" si="4"/>
        <v>0</v>
      </c>
      <c r="AC46" s="719">
        <f t="shared" si="4"/>
        <v>0</v>
      </c>
      <c r="AD46" s="719">
        <f t="shared" si="4"/>
        <v>0</v>
      </c>
      <c r="AE46" s="719">
        <f t="shared" si="4"/>
        <v>0</v>
      </c>
      <c r="AF46" s="719">
        <f t="shared" si="4"/>
        <v>0</v>
      </c>
      <c r="AG46" s="719">
        <f t="shared" si="4"/>
        <v>0</v>
      </c>
      <c r="AH46" s="719">
        <f t="shared" si="4"/>
        <v>0</v>
      </c>
    </row>
    <row r="47" spans="1:34" x14ac:dyDescent="0.25">
      <c r="A47" s="361"/>
      <c r="B47" s="714"/>
      <c r="C47" s="716"/>
      <c r="D47" s="711"/>
      <c r="E47" s="711"/>
      <c r="F47" s="711"/>
      <c r="G47" s="711"/>
      <c r="H47" s="711"/>
      <c r="I47" s="711"/>
      <c r="J47" s="711"/>
      <c r="K47" s="711"/>
      <c r="L47" s="711"/>
      <c r="M47" s="711"/>
      <c r="N47" s="713"/>
      <c r="O47" s="713"/>
      <c r="P47" s="713"/>
      <c r="Q47" s="713"/>
      <c r="R47" s="713"/>
      <c r="S47" s="713"/>
      <c r="T47" s="713"/>
      <c r="U47" s="713"/>
      <c r="V47" s="713"/>
      <c r="W47" s="713"/>
      <c r="X47" s="713"/>
      <c r="Y47" s="713"/>
      <c r="Z47" s="713"/>
    </row>
    <row r="48" spans="1:34" x14ac:dyDescent="0.25">
      <c r="A48" s="387" t="s">
        <v>63</v>
      </c>
      <c r="B48" s="290"/>
      <c r="C48" s="611">
        <f>+C14+C46</f>
        <v>0</v>
      </c>
      <c r="D48" s="711"/>
      <c r="E48" s="711"/>
      <c r="F48" s="711"/>
      <c r="G48" s="711"/>
      <c r="H48" s="711"/>
      <c r="I48" s="711"/>
      <c r="J48" s="711"/>
      <c r="K48" s="711"/>
      <c r="L48" s="711"/>
      <c r="M48" s="711"/>
      <c r="N48" s="713"/>
      <c r="O48" s="713"/>
      <c r="P48" s="713"/>
      <c r="Q48" s="713"/>
      <c r="R48" s="713"/>
      <c r="S48" s="713"/>
      <c r="T48" s="713"/>
      <c r="U48" s="713"/>
      <c r="V48" s="713"/>
      <c r="W48" s="713"/>
      <c r="X48" s="713"/>
      <c r="Y48" s="713"/>
      <c r="Z48" s="713"/>
    </row>
    <row r="49" spans="1:26" x14ac:dyDescent="0.25">
      <c r="A49" s="290"/>
      <c r="B49" s="290"/>
      <c r="C49" s="290"/>
      <c r="D49" s="711"/>
      <c r="E49" s="711"/>
      <c r="F49" s="711"/>
      <c r="G49" s="711"/>
      <c r="H49" s="711"/>
      <c r="I49" s="711"/>
      <c r="J49" s="711"/>
      <c r="K49" s="711"/>
      <c r="L49" s="711"/>
      <c r="M49" s="711"/>
      <c r="N49" s="713"/>
      <c r="O49" s="713"/>
      <c r="P49" s="713"/>
      <c r="Q49" s="713"/>
      <c r="R49" s="713"/>
      <c r="S49" s="713"/>
      <c r="T49" s="713"/>
      <c r="U49" s="713"/>
      <c r="V49" s="713"/>
      <c r="W49" s="713"/>
      <c r="X49" s="713"/>
      <c r="Y49" s="713"/>
      <c r="Z49" s="713"/>
    </row>
    <row r="50" spans="1:26" x14ac:dyDescent="0.25">
      <c r="A50" s="290"/>
      <c r="B50" s="612"/>
      <c r="C50" s="290"/>
      <c r="D50" s="711"/>
      <c r="E50" s="711"/>
      <c r="F50" s="711"/>
      <c r="G50" s="711"/>
      <c r="H50" s="711"/>
      <c r="I50" s="711"/>
      <c r="J50" s="711"/>
      <c r="K50" s="711"/>
      <c r="L50" s="711"/>
      <c r="M50" s="711"/>
      <c r="N50" s="713"/>
      <c r="O50" s="713"/>
      <c r="P50" s="713"/>
      <c r="Q50" s="713"/>
      <c r="R50" s="713"/>
      <c r="S50" s="713"/>
      <c r="T50" s="713"/>
      <c r="U50" s="713"/>
      <c r="V50" s="713"/>
      <c r="W50" s="713"/>
      <c r="X50" s="713"/>
      <c r="Y50" s="713"/>
      <c r="Z50" s="713"/>
    </row>
    <row r="51" spans="1:26" x14ac:dyDescent="0.25">
      <c r="A51" s="290"/>
      <c r="B51" s="290"/>
      <c r="C51" s="290"/>
      <c r="E51" s="711"/>
      <c r="F51" s="717"/>
      <c r="G51" s="717"/>
      <c r="H51" s="717"/>
      <c r="I51" s="717"/>
      <c r="J51" s="717"/>
      <c r="K51" s="717"/>
      <c r="L51" s="717"/>
      <c r="M51" s="717"/>
      <c r="N51" s="713">
        <f>SUM(E32:E51)</f>
        <v>0</v>
      </c>
      <c r="O51" s="718"/>
      <c r="P51" s="718"/>
      <c r="Q51" s="718"/>
      <c r="R51" s="718"/>
      <c r="S51" s="718"/>
    </row>
    <row r="52" spans="1:26" x14ac:dyDescent="0.25">
      <c r="B52" s="290"/>
      <c r="C52" s="290"/>
      <c r="E52" s="717"/>
      <c r="F52" s="717"/>
      <c r="G52" s="717"/>
      <c r="H52" s="717"/>
      <c r="I52" s="717"/>
      <c r="J52" s="717"/>
      <c r="K52" s="717"/>
      <c r="L52" s="717"/>
      <c r="M52" s="717"/>
      <c r="N52" s="717"/>
      <c r="O52" s="717"/>
      <c r="P52" s="717"/>
      <c r="Q52" s="717"/>
      <c r="R52" s="717"/>
      <c r="S52" s="717"/>
    </row>
    <row r="53" spans="1:26" x14ac:dyDescent="0.25">
      <c r="E53" s="717"/>
      <c r="F53" s="717"/>
      <c r="G53" s="717"/>
      <c r="H53" s="717"/>
      <c r="I53" s="717"/>
      <c r="J53" s="717"/>
      <c r="K53" s="717"/>
      <c r="L53" s="717"/>
      <c r="M53" s="717"/>
      <c r="N53" s="717"/>
      <c r="O53" s="717"/>
      <c r="P53" s="717"/>
      <c r="Q53" s="717"/>
      <c r="R53" s="717"/>
      <c r="S53" s="717"/>
    </row>
    <row r="54" spans="1:26" x14ac:dyDescent="0.25">
      <c r="E54" s="717"/>
      <c r="F54" s="717"/>
      <c r="G54" s="717"/>
      <c r="H54" s="717"/>
      <c r="I54" s="717"/>
      <c r="J54" s="717"/>
      <c r="K54" s="717"/>
      <c r="L54" s="717"/>
      <c r="M54" s="717"/>
      <c r="N54" s="717"/>
      <c r="O54" s="717"/>
      <c r="P54" s="717"/>
      <c r="Q54" s="717"/>
      <c r="R54" s="717"/>
      <c r="S54" s="717"/>
    </row>
    <row r="55" spans="1:26" x14ac:dyDescent="0.25">
      <c r="E55" s="717"/>
      <c r="F55" s="717"/>
      <c r="G55" s="717"/>
      <c r="H55" s="717"/>
      <c r="I55" s="717"/>
      <c r="J55" s="717"/>
      <c r="K55" s="717"/>
      <c r="L55" s="717"/>
      <c r="M55" s="717"/>
      <c r="N55" s="717"/>
      <c r="O55" s="717"/>
      <c r="P55" s="717"/>
      <c r="Q55" s="717"/>
      <c r="R55" s="717"/>
      <c r="S55" s="717"/>
    </row>
    <row r="56" spans="1:26" x14ac:dyDescent="0.25">
      <c r="E56" s="717"/>
      <c r="F56" s="717"/>
      <c r="G56" s="717"/>
      <c r="H56" s="717"/>
      <c r="I56" s="717"/>
      <c r="J56" s="717"/>
      <c r="K56" s="717"/>
      <c r="L56" s="717"/>
      <c r="M56" s="717"/>
      <c r="N56" s="717"/>
      <c r="O56" s="717"/>
      <c r="P56" s="717"/>
      <c r="Q56" s="717"/>
      <c r="R56" s="717"/>
      <c r="S56" s="717"/>
    </row>
    <row r="57" spans="1:26" x14ac:dyDescent="0.25">
      <c r="E57" s="717"/>
      <c r="F57" s="717"/>
      <c r="G57" s="717"/>
      <c r="H57" s="717"/>
      <c r="I57" s="717"/>
      <c r="J57" s="717"/>
      <c r="K57" s="717"/>
      <c r="L57" s="717"/>
      <c r="M57" s="717"/>
      <c r="N57" s="717"/>
      <c r="O57" s="717"/>
      <c r="P57" s="717"/>
      <c r="Q57" s="717"/>
      <c r="R57" s="717"/>
      <c r="S57" s="717"/>
    </row>
    <row r="58" spans="1:26" x14ac:dyDescent="0.25">
      <c r="E58" s="717"/>
      <c r="F58" s="717"/>
      <c r="G58" s="717"/>
      <c r="H58" s="717"/>
      <c r="I58" s="717"/>
      <c r="J58" s="717"/>
      <c r="K58" s="717"/>
      <c r="L58" s="717"/>
      <c r="M58" s="717"/>
      <c r="N58" s="717"/>
      <c r="O58" s="717"/>
      <c r="P58" s="717"/>
      <c r="Q58" s="717"/>
      <c r="R58" s="717"/>
      <c r="S58" s="717"/>
    </row>
    <row r="59" spans="1:26" x14ac:dyDescent="0.25">
      <c r="E59" s="717"/>
      <c r="F59" s="717"/>
      <c r="G59" s="717"/>
      <c r="H59" s="717"/>
      <c r="I59" s="717"/>
      <c r="J59" s="717"/>
      <c r="K59" s="717"/>
      <c r="L59" s="717"/>
      <c r="M59" s="717"/>
      <c r="N59" s="717"/>
      <c r="O59" s="717"/>
      <c r="P59" s="717"/>
      <c r="Q59" s="717"/>
      <c r="R59" s="717"/>
      <c r="S59" s="717"/>
    </row>
    <row r="60" spans="1:26" x14ac:dyDescent="0.25">
      <c r="E60" s="717"/>
      <c r="F60" s="717"/>
      <c r="G60" s="717"/>
      <c r="H60" s="717"/>
      <c r="I60" s="717"/>
      <c r="J60" s="717"/>
      <c r="K60" s="717"/>
      <c r="L60" s="717"/>
      <c r="M60" s="717"/>
      <c r="N60" s="717"/>
      <c r="O60" s="717"/>
      <c r="P60" s="717"/>
      <c r="Q60" s="717"/>
      <c r="R60" s="717"/>
      <c r="S60" s="717"/>
    </row>
    <row r="61" spans="1:26" x14ac:dyDescent="0.25">
      <c r="E61" s="717"/>
      <c r="F61" s="717"/>
      <c r="G61" s="717"/>
      <c r="H61" s="717"/>
      <c r="I61" s="717"/>
      <c r="J61" s="717"/>
      <c r="K61" s="717"/>
      <c r="L61" s="717"/>
      <c r="M61" s="717"/>
      <c r="N61" s="717"/>
      <c r="O61" s="717"/>
      <c r="P61" s="717"/>
      <c r="Q61" s="717"/>
      <c r="R61" s="717"/>
      <c r="S61" s="717"/>
    </row>
    <row r="62" spans="1:26" x14ac:dyDescent="0.25">
      <c r="E62" s="717"/>
      <c r="F62" s="717"/>
      <c r="G62" s="717"/>
      <c r="H62" s="717"/>
      <c r="I62" s="717"/>
      <c r="J62" s="717"/>
      <c r="K62" s="717"/>
      <c r="L62" s="717"/>
      <c r="M62" s="717"/>
      <c r="N62" s="717"/>
      <c r="O62" s="717"/>
      <c r="P62" s="717"/>
      <c r="Q62" s="717"/>
      <c r="R62" s="717"/>
      <c r="S62" s="717"/>
    </row>
  </sheetData>
  <pageMargins left="0.7" right="0.7" top="0.75" bottom="0.75" header="0.3" footer="0.3"/>
  <pageSetup scale="68" orientation="landscape" horizontalDpi="4294967294" verticalDpi="4294967294" r:id="rId1"/>
  <headerFooter>
    <oddFooter>&amp;Z&amp;F&amp;RPage &amp;P</oddFooter>
  </headerFooter>
</worksheet>
</file>

<file path=xl/worksheets/sheet2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A00-000000000000}">
  <sheetPr>
    <tabColor theme="6" tint="-0.249977111117893"/>
    <pageSetUpPr fitToPage="1"/>
  </sheetPr>
  <dimension ref="A1:AH64"/>
  <sheetViews>
    <sheetView workbookViewId="0"/>
  </sheetViews>
  <sheetFormatPr defaultColWidth="8.85546875" defaultRowHeight="15" x14ac:dyDescent="0.25"/>
  <cols>
    <col min="1" max="1" width="20.85546875" customWidth="1"/>
    <col min="2" max="2" width="8.7109375" customWidth="1"/>
    <col min="3" max="3" width="12.85546875" customWidth="1"/>
    <col min="4" max="12" width="7.42578125" hidden="1" customWidth="1"/>
    <col min="13" max="13" width="7.5703125" hidden="1" customWidth="1"/>
    <col min="14" max="25" width="10.42578125" customWidth="1"/>
    <col min="26" max="26" width="10.7109375" bestFit="1" customWidth="1"/>
    <col min="27" max="27" width="11.5703125" bestFit="1" customWidth="1"/>
  </cols>
  <sheetData>
    <row r="1" spans="1:34" x14ac:dyDescent="0.25">
      <c r="A1" s="11" t="s">
        <v>10</v>
      </c>
      <c r="O1" t="s">
        <v>647</v>
      </c>
    </row>
    <row r="2" spans="1:34" x14ac:dyDescent="0.25">
      <c r="A2" s="9" t="s">
        <v>438</v>
      </c>
    </row>
    <row r="3" spans="1:34" x14ac:dyDescent="0.25">
      <c r="A3" s="9" t="s">
        <v>1146</v>
      </c>
    </row>
    <row r="4" spans="1:34" x14ac:dyDescent="0.25">
      <c r="R4" s="40" t="s">
        <v>4</v>
      </c>
      <c r="S4" s="41"/>
      <c r="T4" s="40" t="s">
        <v>8</v>
      </c>
    </row>
    <row r="5" spans="1:34" x14ac:dyDescent="0.25">
      <c r="A5" s="10" t="s">
        <v>9</v>
      </c>
      <c r="B5" s="12" t="s">
        <v>64</v>
      </c>
      <c r="C5" s="12" t="s">
        <v>12</v>
      </c>
      <c r="R5" s="42" t="s">
        <v>2</v>
      </c>
      <c r="S5" s="42" t="s">
        <v>60</v>
      </c>
      <c r="T5" s="42" t="s">
        <v>7</v>
      </c>
    </row>
    <row r="6" spans="1:34" x14ac:dyDescent="0.25">
      <c r="B6" s="3"/>
      <c r="R6" s="3"/>
    </row>
    <row r="7" spans="1:34" x14ac:dyDescent="0.25">
      <c r="A7" s="2" t="s">
        <v>1088</v>
      </c>
      <c r="B7" s="212">
        <v>864</v>
      </c>
      <c r="C7" s="214"/>
      <c r="D7" s="293"/>
      <c r="E7" s="293"/>
      <c r="F7" s="293"/>
      <c r="G7" s="293"/>
      <c r="H7" s="293"/>
      <c r="I7" s="293"/>
      <c r="J7" s="293"/>
      <c r="K7" s="293"/>
      <c r="L7" s="293"/>
      <c r="M7" s="293"/>
      <c r="N7" s="293"/>
      <c r="O7" s="294"/>
      <c r="P7" s="6"/>
      <c r="Q7" s="6"/>
      <c r="R7" s="13">
        <f>+C14</f>
        <v>131828.4</v>
      </c>
      <c r="S7" s="13">
        <f>-C48</f>
        <v>131828.39999999997</v>
      </c>
      <c r="T7" s="13">
        <f>+R7-S7</f>
        <v>0</v>
      </c>
    </row>
    <row r="8" spans="1:34" x14ac:dyDescent="0.25">
      <c r="A8" s="213"/>
      <c r="B8" s="3"/>
      <c r="D8" s="293"/>
      <c r="E8" s="293"/>
      <c r="F8" s="293"/>
      <c r="G8" s="293"/>
      <c r="H8" s="293"/>
      <c r="I8" s="293"/>
      <c r="J8" s="293"/>
      <c r="K8" s="293"/>
      <c r="L8" s="293"/>
      <c r="M8" s="293"/>
      <c r="N8" s="293"/>
      <c r="O8" s="294"/>
      <c r="P8" s="6"/>
      <c r="Q8" s="6"/>
    </row>
    <row r="9" spans="1:34" x14ac:dyDescent="0.25">
      <c r="A9" s="2"/>
      <c r="B9" s="3"/>
      <c r="D9" s="293"/>
      <c r="E9" s="293"/>
      <c r="F9" s="293"/>
      <c r="G9" s="293"/>
      <c r="H9" s="293"/>
      <c r="I9" s="293"/>
      <c r="J9" s="293"/>
      <c r="K9" s="293"/>
      <c r="L9" s="293"/>
      <c r="M9" s="293"/>
      <c r="N9" s="293"/>
      <c r="O9" s="294"/>
      <c r="P9" s="6"/>
      <c r="Q9" s="6"/>
    </row>
    <row r="10" spans="1:34" x14ac:dyDescent="0.25">
      <c r="B10" s="3"/>
    </row>
    <row r="11" spans="1:34" x14ac:dyDescent="0.25">
      <c r="A11" s="2" t="s">
        <v>66</v>
      </c>
      <c r="B11" s="212"/>
      <c r="C11" s="214"/>
    </row>
    <row r="12" spans="1:34" x14ac:dyDescent="0.25">
      <c r="B12" s="28"/>
      <c r="C12" s="2"/>
    </row>
    <row r="13" spans="1:34" x14ac:dyDescent="0.25">
      <c r="A13" s="9" t="s">
        <v>5</v>
      </c>
      <c r="C13" s="31" t="s">
        <v>3</v>
      </c>
      <c r="D13" s="32">
        <v>1994</v>
      </c>
      <c r="E13" s="32">
        <v>1995</v>
      </c>
      <c r="F13" s="32">
        <v>1996</v>
      </c>
      <c r="G13" s="32">
        <v>1997</v>
      </c>
      <c r="H13" s="32">
        <v>1998</v>
      </c>
      <c r="I13" s="32">
        <v>1999</v>
      </c>
      <c r="J13" s="32">
        <v>2000</v>
      </c>
      <c r="K13" s="32">
        <v>2001</v>
      </c>
      <c r="L13" s="32">
        <v>2002</v>
      </c>
      <c r="M13" s="32">
        <v>2003</v>
      </c>
      <c r="N13" s="32">
        <v>2004</v>
      </c>
      <c r="O13" s="32">
        <f>N13+1</f>
        <v>2005</v>
      </c>
      <c r="P13" s="32">
        <f t="shared" ref="P13:AH13" si="0">O13+1</f>
        <v>2006</v>
      </c>
      <c r="Q13" s="32">
        <f t="shared" si="0"/>
        <v>2007</v>
      </c>
      <c r="R13" s="32">
        <f t="shared" si="0"/>
        <v>2008</v>
      </c>
      <c r="S13" s="32">
        <f t="shared" si="0"/>
        <v>2009</v>
      </c>
      <c r="T13" s="32">
        <f t="shared" si="0"/>
        <v>2010</v>
      </c>
      <c r="U13" s="32">
        <f t="shared" si="0"/>
        <v>2011</v>
      </c>
      <c r="V13" s="32">
        <f t="shared" si="0"/>
        <v>2012</v>
      </c>
      <c r="W13" s="32">
        <f t="shared" si="0"/>
        <v>2013</v>
      </c>
      <c r="X13" s="32">
        <f t="shared" si="0"/>
        <v>2014</v>
      </c>
      <c r="Y13" s="32">
        <f t="shared" si="0"/>
        <v>2015</v>
      </c>
      <c r="Z13" s="32">
        <f t="shared" si="0"/>
        <v>2016</v>
      </c>
      <c r="AA13" s="32">
        <f t="shared" si="0"/>
        <v>2017</v>
      </c>
      <c r="AB13" s="32">
        <f t="shared" si="0"/>
        <v>2018</v>
      </c>
      <c r="AC13" s="32">
        <f t="shared" si="0"/>
        <v>2019</v>
      </c>
      <c r="AD13" s="32">
        <f t="shared" si="0"/>
        <v>2020</v>
      </c>
      <c r="AE13" s="32">
        <f t="shared" si="0"/>
        <v>2021</v>
      </c>
      <c r="AF13" s="32">
        <f t="shared" si="0"/>
        <v>2022</v>
      </c>
      <c r="AG13" s="32">
        <f t="shared" si="0"/>
        <v>2023</v>
      </c>
      <c r="AH13" s="32">
        <f t="shared" si="0"/>
        <v>2024</v>
      </c>
    </row>
    <row r="14" spans="1:34" x14ac:dyDescent="0.25">
      <c r="A14" s="9" t="s">
        <v>73</v>
      </c>
      <c r="C14" s="295">
        <f>SUM(D14:AH14)</f>
        <v>131828.4</v>
      </c>
      <c r="D14" s="233">
        <v>0</v>
      </c>
      <c r="E14" s="233">
        <v>0</v>
      </c>
      <c r="F14" s="233">
        <v>0</v>
      </c>
      <c r="G14" s="233">
        <v>0</v>
      </c>
      <c r="H14" s="233">
        <v>0</v>
      </c>
      <c r="I14" s="233">
        <v>0</v>
      </c>
      <c r="J14" s="233">
        <v>0</v>
      </c>
      <c r="K14" s="233">
        <v>0</v>
      </c>
      <c r="L14" s="233">
        <v>0</v>
      </c>
      <c r="M14" s="233">
        <v>0</v>
      </c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7"/>
      <c r="Z14" s="7"/>
      <c r="AA14" s="7">
        <f>131828.4</f>
        <v>131828.4</v>
      </c>
    </row>
    <row r="15" spans="1:34" x14ac:dyDescent="0.25">
      <c r="A15" s="34"/>
      <c r="B15" s="2"/>
      <c r="C15" s="2"/>
      <c r="S15" s="233"/>
      <c r="T15" s="233"/>
      <c r="U15" s="233"/>
      <c r="V15" s="233"/>
      <c r="W15" s="233"/>
      <c r="X15" s="233"/>
    </row>
    <row r="16" spans="1:34" x14ac:dyDescent="0.25">
      <c r="A16" s="9" t="s">
        <v>6</v>
      </c>
      <c r="B16" s="3">
        <v>1994</v>
      </c>
      <c r="C16" s="13">
        <f>-SUM(D16:AH16)</f>
        <v>0</v>
      </c>
      <c r="D16" s="297">
        <f>+D$14/7/2</f>
        <v>0</v>
      </c>
      <c r="E16" s="297"/>
      <c r="F16" s="297"/>
      <c r="G16" s="297"/>
      <c r="H16" s="297"/>
      <c r="I16" s="297"/>
      <c r="J16" s="297"/>
      <c r="K16" s="297"/>
      <c r="L16" s="297"/>
      <c r="M16" s="297"/>
      <c r="N16" s="297"/>
      <c r="O16" s="297"/>
      <c r="P16" s="297"/>
      <c r="Q16" s="297"/>
      <c r="R16" s="297"/>
      <c r="S16" s="233"/>
      <c r="T16" s="233"/>
      <c r="U16" s="233"/>
      <c r="V16" s="233"/>
      <c r="W16" s="233"/>
      <c r="X16" s="233"/>
      <c r="Y16" s="297"/>
      <c r="Z16" s="297"/>
    </row>
    <row r="17" spans="1:26" x14ac:dyDescent="0.25">
      <c r="B17" s="3">
        <f>B16+1</f>
        <v>1995</v>
      </c>
      <c r="C17" s="13">
        <f t="shared" ref="C17:C46" si="1">-SUM(D17:AH17)</f>
        <v>0</v>
      </c>
      <c r="D17" s="297">
        <f>+D$14/7</f>
        <v>0</v>
      </c>
      <c r="E17" s="297">
        <f>+E$14/7/2</f>
        <v>0</v>
      </c>
      <c r="F17" s="297"/>
      <c r="G17" s="297"/>
      <c r="H17" s="297"/>
      <c r="I17" s="297"/>
      <c r="J17" s="297"/>
      <c r="K17" s="297"/>
      <c r="L17" s="297"/>
      <c r="M17" s="297"/>
      <c r="N17" s="297"/>
      <c r="O17" s="297"/>
      <c r="P17" s="297"/>
      <c r="Q17" s="297"/>
      <c r="R17" s="297"/>
      <c r="S17" s="233"/>
      <c r="T17" s="233"/>
      <c r="U17" s="233"/>
      <c r="V17" s="233"/>
      <c r="W17" s="233"/>
      <c r="X17" s="233"/>
      <c r="Y17" s="297"/>
      <c r="Z17" s="297"/>
    </row>
    <row r="18" spans="1:26" x14ac:dyDescent="0.25">
      <c r="B18" s="3">
        <f t="shared" ref="B18:B46" si="2">B17+1</f>
        <v>1996</v>
      </c>
      <c r="C18" s="13">
        <f t="shared" si="1"/>
        <v>0</v>
      </c>
      <c r="D18" s="297">
        <f>+D17</f>
        <v>0</v>
      </c>
      <c r="E18" s="297">
        <f>+E$14/7</f>
        <v>0</v>
      </c>
      <c r="F18" s="297">
        <f>+F$14/7/2</f>
        <v>0</v>
      </c>
      <c r="G18" s="297"/>
      <c r="H18" s="297"/>
      <c r="I18" s="297"/>
      <c r="J18" s="297"/>
      <c r="K18" s="297"/>
      <c r="L18" s="297"/>
      <c r="M18" s="297"/>
      <c r="N18" s="297"/>
      <c r="O18" s="297"/>
      <c r="P18" s="297"/>
      <c r="Q18" s="297"/>
      <c r="R18" s="297"/>
      <c r="S18" s="233"/>
      <c r="T18" s="233"/>
      <c r="U18" s="233"/>
      <c r="V18" s="233"/>
      <c r="W18" s="233"/>
      <c r="X18" s="233"/>
      <c r="Y18" s="297"/>
      <c r="Z18" s="297"/>
    </row>
    <row r="19" spans="1:26" x14ac:dyDescent="0.25">
      <c r="B19" s="3">
        <f t="shared" si="2"/>
        <v>1997</v>
      </c>
      <c r="C19" s="13">
        <f t="shared" si="1"/>
        <v>0</v>
      </c>
      <c r="D19" s="297">
        <f>+D18</f>
        <v>0</v>
      </c>
      <c r="E19" s="297">
        <f>+E18</f>
        <v>0</v>
      </c>
      <c r="F19" s="297">
        <f>+F$14/7</f>
        <v>0</v>
      </c>
      <c r="G19" s="297">
        <f>+G$14/7/2</f>
        <v>0</v>
      </c>
      <c r="H19" s="297"/>
      <c r="I19" s="297"/>
      <c r="J19" s="297"/>
      <c r="K19" s="297"/>
      <c r="L19" s="297"/>
      <c r="M19" s="297"/>
      <c r="N19" s="297"/>
      <c r="O19" s="297"/>
      <c r="P19" s="297"/>
      <c r="Q19" s="297"/>
      <c r="R19" s="297"/>
      <c r="S19" s="233"/>
      <c r="T19" s="233"/>
      <c r="U19" s="233"/>
      <c r="V19" s="233"/>
      <c r="W19" s="233"/>
      <c r="X19" s="233"/>
      <c r="Y19" s="297"/>
      <c r="Z19" s="297"/>
    </row>
    <row r="20" spans="1:26" x14ac:dyDescent="0.25">
      <c r="B20" s="3">
        <f t="shared" si="2"/>
        <v>1998</v>
      </c>
      <c r="C20" s="13">
        <f t="shared" si="1"/>
        <v>0</v>
      </c>
      <c r="D20" s="297">
        <f>+D19</f>
        <v>0</v>
      </c>
      <c r="E20" s="297">
        <f>+E19</f>
        <v>0</v>
      </c>
      <c r="F20" s="297">
        <f>+F19</f>
        <v>0</v>
      </c>
      <c r="G20" s="297">
        <f>+G$14/7</f>
        <v>0</v>
      </c>
      <c r="H20" s="297">
        <f>+H$14/7/2</f>
        <v>0</v>
      </c>
      <c r="I20" s="297"/>
      <c r="J20" s="297"/>
      <c r="K20" s="297"/>
      <c r="L20" s="297"/>
      <c r="M20" s="297"/>
      <c r="N20" s="297"/>
      <c r="O20" s="297"/>
      <c r="P20" s="297"/>
      <c r="Q20" s="297"/>
      <c r="R20" s="297"/>
      <c r="S20" s="233"/>
      <c r="T20" s="233"/>
      <c r="U20" s="233"/>
      <c r="V20" s="233"/>
      <c r="W20" s="233"/>
      <c r="X20" s="233"/>
      <c r="Y20" s="297"/>
      <c r="Z20" s="297"/>
    </row>
    <row r="21" spans="1:26" x14ac:dyDescent="0.25">
      <c r="B21" s="3">
        <f t="shared" si="2"/>
        <v>1999</v>
      </c>
      <c r="C21" s="13">
        <f t="shared" si="1"/>
        <v>0</v>
      </c>
      <c r="D21" s="297">
        <f>+D20</f>
        <v>0</v>
      </c>
      <c r="E21" s="297">
        <f>+E20</f>
        <v>0</v>
      </c>
      <c r="F21" s="297">
        <f>+F20</f>
        <v>0</v>
      </c>
      <c r="G21" s="297">
        <f>+G20</f>
        <v>0</v>
      </c>
      <c r="H21" s="297">
        <f>+H$14/7</f>
        <v>0</v>
      </c>
      <c r="I21" s="297">
        <f>+I$14/7/2</f>
        <v>0</v>
      </c>
      <c r="J21" s="297"/>
      <c r="K21" s="297"/>
      <c r="L21" s="297"/>
      <c r="M21" s="297"/>
      <c r="N21" s="297"/>
      <c r="O21" s="297"/>
      <c r="P21" s="297"/>
      <c r="Q21" s="297"/>
      <c r="R21" s="297"/>
      <c r="S21" s="233"/>
      <c r="T21" s="233"/>
      <c r="U21" s="233"/>
      <c r="V21" s="233"/>
      <c r="W21" s="233"/>
      <c r="X21" s="233"/>
      <c r="Y21" s="297"/>
      <c r="Z21" s="297"/>
    </row>
    <row r="22" spans="1:26" x14ac:dyDescent="0.25">
      <c r="B22" s="3">
        <f t="shared" si="2"/>
        <v>2000</v>
      </c>
      <c r="C22" s="13">
        <f t="shared" si="1"/>
        <v>0</v>
      </c>
      <c r="D22" s="297">
        <f>+D21</f>
        <v>0</v>
      </c>
      <c r="E22" s="297">
        <f>+E21</f>
        <v>0</v>
      </c>
      <c r="F22" s="297">
        <f>+F21</f>
        <v>0</v>
      </c>
      <c r="G22" s="297">
        <f>+G21</f>
        <v>0</v>
      </c>
      <c r="H22" s="297">
        <f>+H21</f>
        <v>0</v>
      </c>
      <c r="I22" s="297">
        <f>+I$14/7</f>
        <v>0</v>
      </c>
      <c r="J22" s="297">
        <f>+J$14/7/2</f>
        <v>0</v>
      </c>
      <c r="K22" s="297"/>
      <c r="L22" s="297"/>
      <c r="M22" s="297"/>
      <c r="N22" s="297"/>
      <c r="O22" s="297"/>
      <c r="P22" s="297"/>
      <c r="Q22" s="297"/>
      <c r="R22" s="297"/>
      <c r="S22" s="233"/>
      <c r="T22" s="233"/>
      <c r="U22" s="233"/>
      <c r="V22" s="233"/>
      <c r="W22" s="233"/>
      <c r="X22" s="233"/>
      <c r="Y22" s="297"/>
      <c r="Z22" s="297"/>
    </row>
    <row r="23" spans="1:26" x14ac:dyDescent="0.25">
      <c r="B23" s="3">
        <f t="shared" si="2"/>
        <v>2001</v>
      </c>
      <c r="C23" s="13">
        <f t="shared" si="1"/>
        <v>0</v>
      </c>
      <c r="D23" s="297">
        <f>+D$14/7/2</f>
        <v>0</v>
      </c>
      <c r="E23" s="297">
        <f>+E22</f>
        <v>0</v>
      </c>
      <c r="F23" s="297">
        <f>+F22</f>
        <v>0</v>
      </c>
      <c r="G23" s="297">
        <f>+G22</f>
        <v>0</v>
      </c>
      <c r="H23" s="297">
        <f>+H22</f>
        <v>0</v>
      </c>
      <c r="I23" s="297">
        <f>+I22</f>
        <v>0</v>
      </c>
      <c r="J23" s="297">
        <f>+J$14/7</f>
        <v>0</v>
      </c>
      <c r="K23" s="297">
        <f>+K$14/7/2</f>
        <v>0</v>
      </c>
      <c r="L23" s="297"/>
      <c r="M23" s="297"/>
      <c r="N23" s="297"/>
      <c r="O23" s="297"/>
      <c r="P23" s="297"/>
      <c r="Q23" s="297"/>
      <c r="R23" s="297"/>
      <c r="S23" s="233"/>
      <c r="T23" s="233"/>
      <c r="U23" s="233"/>
      <c r="V23" s="233"/>
      <c r="W23" s="233"/>
      <c r="X23" s="233"/>
      <c r="Y23" s="297"/>
      <c r="Z23" s="297"/>
    </row>
    <row r="24" spans="1:26" x14ac:dyDescent="0.25">
      <c r="B24" s="3">
        <f t="shared" si="2"/>
        <v>2002</v>
      </c>
      <c r="C24" s="13">
        <f t="shared" si="1"/>
        <v>0</v>
      </c>
      <c r="D24" s="297"/>
      <c r="E24" s="297">
        <f>+E$14/7/2</f>
        <v>0</v>
      </c>
      <c r="F24" s="297">
        <f>+F23</f>
        <v>0</v>
      </c>
      <c r="G24" s="297">
        <f>+G23</f>
        <v>0</v>
      </c>
      <c r="H24" s="297">
        <f>+H23</f>
        <v>0</v>
      </c>
      <c r="I24" s="297">
        <f>+I23</f>
        <v>0</v>
      </c>
      <c r="J24" s="297">
        <f>+J23</f>
        <v>0</v>
      </c>
      <c r="K24" s="297">
        <f>+K$14/7</f>
        <v>0</v>
      </c>
      <c r="L24" s="297">
        <f>+L$14/7/2</f>
        <v>0</v>
      </c>
      <c r="M24" s="297"/>
      <c r="N24" s="297"/>
      <c r="O24" s="297"/>
      <c r="P24" s="297"/>
      <c r="Q24" s="297"/>
      <c r="R24" s="297"/>
      <c r="S24" s="233"/>
      <c r="T24" s="233"/>
      <c r="U24" s="233"/>
      <c r="V24" s="233"/>
      <c r="W24" s="233"/>
      <c r="X24" s="233"/>
      <c r="Y24" s="297"/>
      <c r="Z24" s="297"/>
    </row>
    <row r="25" spans="1:26" x14ac:dyDescent="0.25">
      <c r="B25" s="3">
        <f t="shared" si="2"/>
        <v>2003</v>
      </c>
      <c r="C25" s="13">
        <f t="shared" si="1"/>
        <v>0</v>
      </c>
      <c r="D25" s="297"/>
      <c r="E25" s="297"/>
      <c r="F25" s="297">
        <f>+F$14/7/2</f>
        <v>0</v>
      </c>
      <c r="G25" s="297">
        <f>+G24</f>
        <v>0</v>
      </c>
      <c r="H25" s="297">
        <f>+H24</f>
        <v>0</v>
      </c>
      <c r="I25" s="297">
        <f>+I24</f>
        <v>0</v>
      </c>
      <c r="J25" s="297">
        <f>+J24</f>
        <v>0</v>
      </c>
      <c r="K25" s="297">
        <f>+K24</f>
        <v>0</v>
      </c>
      <c r="L25" s="297">
        <f>+L$14/7</f>
        <v>0</v>
      </c>
      <c r="M25" s="297">
        <f>+M$14/7/2</f>
        <v>0</v>
      </c>
      <c r="N25" s="297"/>
      <c r="O25" s="297"/>
      <c r="P25" s="297"/>
      <c r="Q25" s="297"/>
      <c r="R25" s="297"/>
      <c r="S25" s="233"/>
      <c r="T25" s="233"/>
      <c r="U25" s="233"/>
      <c r="V25" s="233"/>
      <c r="W25" s="233"/>
      <c r="X25" s="233"/>
      <c r="Y25" s="297"/>
      <c r="Z25" s="297"/>
    </row>
    <row r="26" spans="1:26" x14ac:dyDescent="0.25">
      <c r="B26" s="3">
        <f t="shared" si="2"/>
        <v>2004</v>
      </c>
      <c r="C26" s="13">
        <f t="shared" si="1"/>
        <v>0</v>
      </c>
      <c r="D26" s="297"/>
      <c r="E26" s="297"/>
      <c r="F26" s="297"/>
      <c r="G26" s="297">
        <f>+G$14/7/2</f>
        <v>0</v>
      </c>
      <c r="H26" s="297">
        <f>+H25</f>
        <v>0</v>
      </c>
      <c r="I26" s="297">
        <f>+I25</f>
        <v>0</v>
      </c>
      <c r="J26" s="297">
        <f>+J25</f>
        <v>0</v>
      </c>
      <c r="K26" s="297">
        <f>+K25</f>
        <v>0</v>
      </c>
      <c r="L26" s="297">
        <f>+L25</f>
        <v>0</v>
      </c>
      <c r="M26" s="297">
        <f>+M$14/7</f>
        <v>0</v>
      </c>
      <c r="N26" s="7">
        <f>+N$14/7/2</f>
        <v>0</v>
      </c>
      <c r="O26" s="7"/>
      <c r="P26" s="7"/>
      <c r="Q26" s="7"/>
      <c r="R26" s="7"/>
      <c r="S26" s="43"/>
      <c r="T26" s="43"/>
      <c r="U26" s="43"/>
      <c r="V26" s="43"/>
      <c r="W26" s="43"/>
      <c r="X26" s="43"/>
      <c r="Y26" s="7"/>
      <c r="Z26" s="297"/>
    </row>
    <row r="27" spans="1:26" x14ac:dyDescent="0.25">
      <c r="B27" s="3">
        <f t="shared" si="2"/>
        <v>2005</v>
      </c>
      <c r="C27" s="13">
        <f t="shared" si="1"/>
        <v>0</v>
      </c>
      <c r="D27" s="297"/>
      <c r="E27" s="297"/>
      <c r="F27" s="297"/>
      <c r="G27" s="297"/>
      <c r="H27" s="297">
        <f>+H$14/7/2</f>
        <v>0</v>
      </c>
      <c r="I27" s="297">
        <f>+I26</f>
        <v>0</v>
      </c>
      <c r="J27" s="297">
        <f>+J26</f>
        <v>0</v>
      </c>
      <c r="K27" s="297">
        <f>+K26</f>
        <v>0</v>
      </c>
      <c r="L27" s="297">
        <f>+L26</f>
        <v>0</v>
      </c>
      <c r="M27" s="297">
        <f>+M26</f>
        <v>0</v>
      </c>
      <c r="N27" s="7">
        <f>+N$14/7</f>
        <v>0</v>
      </c>
      <c r="O27" s="7">
        <f>+O$14/7/2</f>
        <v>0</v>
      </c>
      <c r="P27" s="7"/>
      <c r="Q27" s="7"/>
      <c r="R27" s="7"/>
      <c r="S27" s="43"/>
      <c r="T27" s="43"/>
      <c r="U27" s="43"/>
      <c r="V27" s="43"/>
      <c r="W27" s="43"/>
      <c r="X27" s="43"/>
      <c r="Y27" s="7"/>
      <c r="Z27" s="297"/>
    </row>
    <row r="28" spans="1:26" x14ac:dyDescent="0.25">
      <c r="B28" s="3">
        <f t="shared" si="2"/>
        <v>2006</v>
      </c>
      <c r="C28" s="13">
        <f t="shared" si="1"/>
        <v>0</v>
      </c>
      <c r="D28" s="297"/>
      <c r="E28" s="297"/>
      <c r="F28" s="297"/>
      <c r="G28" s="297"/>
      <c r="H28" s="297"/>
      <c r="I28" s="297">
        <f>+I$14/7/2</f>
        <v>0</v>
      </c>
      <c r="J28" s="297">
        <f>+J27</f>
        <v>0</v>
      </c>
      <c r="K28" s="297">
        <f>+K27</f>
        <v>0</v>
      </c>
      <c r="L28" s="297">
        <f>+L27</f>
        <v>0</v>
      </c>
      <c r="M28" s="297">
        <f>+M27</f>
        <v>0</v>
      </c>
      <c r="N28" s="7">
        <f>+N27</f>
        <v>0</v>
      </c>
      <c r="O28" s="7">
        <f>+O$14/7</f>
        <v>0</v>
      </c>
      <c r="P28" s="7">
        <f>+P$14/7/2</f>
        <v>0</v>
      </c>
      <c r="Q28" s="7"/>
      <c r="R28" s="7"/>
      <c r="S28" s="43"/>
      <c r="T28" s="43"/>
      <c r="U28" s="43"/>
      <c r="V28" s="43"/>
      <c r="W28" s="43"/>
      <c r="X28" s="43"/>
      <c r="Y28" s="7"/>
      <c r="Z28" s="297"/>
    </row>
    <row r="29" spans="1:26" x14ac:dyDescent="0.25">
      <c r="B29" s="3">
        <f t="shared" si="2"/>
        <v>2007</v>
      </c>
      <c r="C29" s="13">
        <f t="shared" si="1"/>
        <v>0</v>
      </c>
      <c r="D29" s="297"/>
      <c r="E29" s="297"/>
      <c r="F29" s="297"/>
      <c r="G29" s="297"/>
      <c r="H29" s="297"/>
      <c r="I29" s="297"/>
      <c r="J29" s="297">
        <f>+J$14/7/2</f>
        <v>0</v>
      </c>
      <c r="K29" s="297">
        <f>+K28</f>
        <v>0</v>
      </c>
      <c r="L29" s="297">
        <f>+L28</f>
        <v>0</v>
      </c>
      <c r="M29" s="297">
        <f>+M28</f>
        <v>0</v>
      </c>
      <c r="N29" s="7">
        <f>+N28</f>
        <v>0</v>
      </c>
      <c r="O29" s="7">
        <f>+O28</f>
        <v>0</v>
      </c>
      <c r="P29" s="7">
        <f>+P$14/7</f>
        <v>0</v>
      </c>
      <c r="Q29" s="7">
        <f>+Q$14/7/2</f>
        <v>0</v>
      </c>
      <c r="R29" s="7"/>
      <c r="S29" s="43"/>
      <c r="T29" s="43"/>
      <c r="U29" s="43"/>
      <c r="V29" s="43"/>
      <c r="W29" s="43"/>
      <c r="X29" s="43"/>
      <c r="Y29" s="7"/>
      <c r="Z29" s="297"/>
    </row>
    <row r="30" spans="1:26" x14ac:dyDescent="0.25">
      <c r="B30" s="3">
        <f t="shared" si="2"/>
        <v>2008</v>
      </c>
      <c r="C30" s="13">
        <f t="shared" si="1"/>
        <v>0</v>
      </c>
      <c r="D30" s="297"/>
      <c r="E30" s="297"/>
      <c r="F30" s="297"/>
      <c r="G30" s="297"/>
      <c r="H30" s="297"/>
      <c r="I30" s="297"/>
      <c r="J30" s="297"/>
      <c r="K30" s="297">
        <f>+K$14/7/2</f>
        <v>0</v>
      </c>
      <c r="L30" s="297">
        <f>+L29</f>
        <v>0</v>
      </c>
      <c r="M30" s="297">
        <f>+M29</f>
        <v>0</v>
      </c>
      <c r="N30" s="7">
        <f>+N29</f>
        <v>0</v>
      </c>
      <c r="O30" s="7">
        <f>+O29</f>
        <v>0</v>
      </c>
      <c r="P30" s="7">
        <f>+P29</f>
        <v>0</v>
      </c>
      <c r="Q30" s="7">
        <f>+Q$14/7</f>
        <v>0</v>
      </c>
      <c r="R30" s="7">
        <f>+R$14/7/2</f>
        <v>0</v>
      </c>
      <c r="S30" s="43"/>
      <c r="T30" s="43"/>
      <c r="U30" s="43"/>
      <c r="V30" s="43"/>
      <c r="W30" s="43"/>
      <c r="X30" s="43"/>
      <c r="Y30" s="7"/>
      <c r="Z30" s="297"/>
    </row>
    <row r="31" spans="1:26" x14ac:dyDescent="0.25">
      <c r="B31" s="3">
        <f t="shared" si="2"/>
        <v>2009</v>
      </c>
      <c r="C31" s="13">
        <f t="shared" si="1"/>
        <v>0</v>
      </c>
      <c r="D31" s="297"/>
      <c r="E31" s="297"/>
      <c r="F31" s="297"/>
      <c r="G31" s="297"/>
      <c r="H31" s="297"/>
      <c r="I31" s="297"/>
      <c r="J31" s="297"/>
      <c r="K31" s="297"/>
      <c r="L31" s="297">
        <f>+L$14/7/2</f>
        <v>0</v>
      </c>
      <c r="M31" s="297">
        <f>+M30</f>
        <v>0</v>
      </c>
      <c r="N31" s="7">
        <f>+N30</f>
        <v>0</v>
      </c>
      <c r="O31" s="7">
        <f>+O30</f>
        <v>0</v>
      </c>
      <c r="P31" s="7">
        <f>+P30</f>
        <v>0</v>
      </c>
      <c r="Q31" s="7">
        <f>+Q30</f>
        <v>0</v>
      </c>
      <c r="R31" s="7">
        <f>+R$14/7</f>
        <v>0</v>
      </c>
      <c r="S31" s="43">
        <f>+S$14/7/2</f>
        <v>0</v>
      </c>
      <c r="T31" s="43"/>
      <c r="U31" s="43"/>
      <c r="V31" s="43"/>
      <c r="W31" s="43"/>
      <c r="X31" s="43"/>
      <c r="Y31" s="7"/>
      <c r="Z31" s="297"/>
    </row>
    <row r="32" spans="1:26" x14ac:dyDescent="0.25">
      <c r="A32" s="38"/>
      <c r="B32" s="3">
        <f t="shared" si="2"/>
        <v>2010</v>
      </c>
      <c r="C32" s="13">
        <f t="shared" si="1"/>
        <v>0</v>
      </c>
      <c r="D32" s="297"/>
      <c r="E32" s="297"/>
      <c r="F32" s="297"/>
      <c r="G32" s="297"/>
      <c r="H32" s="297"/>
      <c r="I32" s="297"/>
      <c r="J32" s="297"/>
      <c r="K32" s="297"/>
      <c r="L32" s="297"/>
      <c r="M32" s="297">
        <f>+M$14/7/2</f>
        <v>0</v>
      </c>
      <c r="N32" s="7">
        <f>+N31</f>
        <v>0</v>
      </c>
      <c r="O32" s="7">
        <f>+O31</f>
        <v>0</v>
      </c>
      <c r="P32" s="7">
        <f>+P31</f>
        <v>0</v>
      </c>
      <c r="Q32" s="7">
        <f>+Q31</f>
        <v>0</v>
      </c>
      <c r="R32" s="7">
        <f>+R31</f>
        <v>0</v>
      </c>
      <c r="S32" s="43">
        <f>+S$14/7</f>
        <v>0</v>
      </c>
      <c r="T32" s="43">
        <f>+T$14/7/2</f>
        <v>0</v>
      </c>
      <c r="U32" s="43"/>
      <c r="V32" s="43"/>
      <c r="W32" s="43"/>
      <c r="X32" s="43"/>
      <c r="Y32" s="7"/>
      <c r="Z32" s="297"/>
    </row>
    <row r="33" spans="1:34" x14ac:dyDescent="0.25">
      <c r="A33" s="38"/>
      <c r="B33" s="3">
        <f t="shared" si="2"/>
        <v>2011</v>
      </c>
      <c r="C33" s="13">
        <f t="shared" si="1"/>
        <v>0</v>
      </c>
      <c r="D33" s="297"/>
      <c r="E33" s="297"/>
      <c r="F33" s="297"/>
      <c r="G33" s="297"/>
      <c r="H33" s="297"/>
      <c r="I33" s="297"/>
      <c r="J33" s="297"/>
      <c r="K33" s="297"/>
      <c r="L33" s="297"/>
      <c r="M33" s="297"/>
      <c r="N33" s="7">
        <f>+N$14/7/2</f>
        <v>0</v>
      </c>
      <c r="O33" s="7">
        <f>+O32</f>
        <v>0</v>
      </c>
      <c r="P33" s="7">
        <f>+P32</f>
        <v>0</v>
      </c>
      <c r="Q33" s="7">
        <f>+Q32</f>
        <v>0</v>
      </c>
      <c r="R33" s="7">
        <f>+R32</f>
        <v>0</v>
      </c>
      <c r="S33" s="43">
        <f>+S32</f>
        <v>0</v>
      </c>
      <c r="T33" s="43">
        <f>+T$14/7</f>
        <v>0</v>
      </c>
      <c r="U33" s="43">
        <f>+U$14/7/2</f>
        <v>0</v>
      </c>
      <c r="V33" s="43"/>
      <c r="W33" s="43"/>
      <c r="X33" s="43"/>
      <c r="Y33" s="7"/>
      <c r="Z33" s="297"/>
    </row>
    <row r="34" spans="1:34" x14ac:dyDescent="0.25">
      <c r="A34" s="38"/>
      <c r="B34" s="3">
        <f t="shared" si="2"/>
        <v>2012</v>
      </c>
      <c r="C34" s="13">
        <f t="shared" si="1"/>
        <v>0</v>
      </c>
      <c r="D34" s="297"/>
      <c r="E34" s="297"/>
      <c r="F34" s="297"/>
      <c r="G34" s="297"/>
      <c r="H34" s="297"/>
      <c r="I34" s="297"/>
      <c r="J34" s="297"/>
      <c r="K34" s="297"/>
      <c r="L34" s="297"/>
      <c r="M34" s="297"/>
      <c r="N34" s="7"/>
      <c r="O34" s="7">
        <f>+O$14/7/2</f>
        <v>0</v>
      </c>
      <c r="P34" s="7">
        <f>+P33</f>
        <v>0</v>
      </c>
      <c r="Q34" s="7">
        <f>+Q33</f>
        <v>0</v>
      </c>
      <c r="R34" s="7">
        <f>+R33</f>
        <v>0</v>
      </c>
      <c r="S34" s="43">
        <f>+S33</f>
        <v>0</v>
      </c>
      <c r="T34" s="43">
        <f>+T$14/7</f>
        <v>0</v>
      </c>
      <c r="U34" s="43">
        <f>+U$14/7</f>
        <v>0</v>
      </c>
      <c r="V34" s="43">
        <f>+V$14/7/2</f>
        <v>0</v>
      </c>
      <c r="W34" s="43"/>
      <c r="X34" s="43"/>
      <c r="Y34" s="7"/>
      <c r="Z34" s="297"/>
    </row>
    <row r="35" spans="1:34" x14ac:dyDescent="0.25">
      <c r="A35" s="38"/>
      <c r="B35" s="3">
        <f t="shared" si="2"/>
        <v>2013</v>
      </c>
      <c r="C35" s="13">
        <f t="shared" si="1"/>
        <v>0</v>
      </c>
      <c r="D35" s="297"/>
      <c r="E35" s="297"/>
      <c r="F35" s="297"/>
      <c r="G35" s="297"/>
      <c r="H35" s="297"/>
      <c r="I35" s="297"/>
      <c r="J35" s="297"/>
      <c r="K35" s="297"/>
      <c r="L35" s="297"/>
      <c r="M35" s="297"/>
      <c r="N35" s="7"/>
      <c r="O35" s="7"/>
      <c r="P35" s="7">
        <f>P14/7/2</f>
        <v>0</v>
      </c>
      <c r="Q35" s="7">
        <f>Q14</f>
        <v>0</v>
      </c>
      <c r="R35" s="7">
        <f t="shared" ref="R35:U36" si="3">R34</f>
        <v>0</v>
      </c>
      <c r="S35" s="43">
        <f t="shared" si="3"/>
        <v>0</v>
      </c>
      <c r="T35" s="43">
        <f t="shared" si="3"/>
        <v>0</v>
      </c>
      <c r="U35" s="43">
        <f t="shared" si="3"/>
        <v>0</v>
      </c>
      <c r="V35" s="43">
        <f>V14/7</f>
        <v>0</v>
      </c>
      <c r="W35" s="43">
        <f>W14/7/2</f>
        <v>0</v>
      </c>
      <c r="X35" s="43"/>
      <c r="Y35" s="7"/>
      <c r="Z35" s="297"/>
    </row>
    <row r="36" spans="1:34" x14ac:dyDescent="0.25">
      <c r="A36" s="38"/>
      <c r="B36" s="3">
        <f t="shared" si="2"/>
        <v>2014</v>
      </c>
      <c r="C36" s="13">
        <f t="shared" si="1"/>
        <v>0</v>
      </c>
      <c r="D36" s="297"/>
      <c r="E36" s="297"/>
      <c r="F36" s="297"/>
      <c r="G36" s="297"/>
      <c r="H36" s="297"/>
      <c r="I36" s="297"/>
      <c r="J36" s="297"/>
      <c r="K36" s="297"/>
      <c r="L36" s="297"/>
      <c r="M36" s="297"/>
      <c r="N36" s="7"/>
      <c r="O36" s="7"/>
      <c r="P36" s="7"/>
      <c r="Q36" s="7">
        <f>Q14/7/2</f>
        <v>0</v>
      </c>
      <c r="R36" s="7">
        <f t="shared" si="3"/>
        <v>0</v>
      </c>
      <c r="S36" s="43">
        <f t="shared" si="3"/>
        <v>0</v>
      </c>
      <c r="T36" s="43">
        <f t="shared" si="3"/>
        <v>0</v>
      </c>
      <c r="U36" s="43">
        <f t="shared" si="3"/>
        <v>0</v>
      </c>
      <c r="V36" s="43">
        <f>V35</f>
        <v>0</v>
      </c>
      <c r="W36" s="43">
        <f>W14/7</f>
        <v>0</v>
      </c>
      <c r="X36" s="43">
        <f>X14/7/2</f>
        <v>0</v>
      </c>
      <c r="Y36" s="7"/>
      <c r="Z36" s="297"/>
    </row>
    <row r="37" spans="1:34" x14ac:dyDescent="0.25">
      <c r="A37" s="38"/>
      <c r="B37" s="3">
        <f t="shared" si="2"/>
        <v>2015</v>
      </c>
      <c r="C37" s="13">
        <f t="shared" si="1"/>
        <v>0</v>
      </c>
      <c r="D37" s="297"/>
      <c r="E37" s="297"/>
      <c r="F37" s="297"/>
      <c r="G37" s="297"/>
      <c r="H37" s="297"/>
      <c r="I37" s="297"/>
      <c r="J37" s="297"/>
      <c r="K37" s="297"/>
      <c r="L37" s="297"/>
      <c r="M37" s="297"/>
      <c r="N37" s="7"/>
      <c r="O37" s="7"/>
      <c r="P37" s="7"/>
      <c r="Q37" s="7"/>
      <c r="R37" s="7">
        <f>R14/7/2</f>
        <v>0</v>
      </c>
      <c r="S37" s="43">
        <f>S36</f>
        <v>0</v>
      </c>
      <c r="T37" s="43">
        <f>T36</f>
        <v>0</v>
      </c>
      <c r="U37" s="43">
        <f>U36</f>
        <v>0</v>
      </c>
      <c r="V37" s="43">
        <f>V36</f>
        <v>0</v>
      </c>
      <c r="W37" s="43">
        <f>W36</f>
        <v>0</v>
      </c>
      <c r="X37" s="43">
        <f>X14/7</f>
        <v>0</v>
      </c>
      <c r="Y37" s="7">
        <f>Y14/7/2</f>
        <v>0</v>
      </c>
      <c r="Z37" s="297"/>
    </row>
    <row r="38" spans="1:34" x14ac:dyDescent="0.25">
      <c r="A38" s="38"/>
      <c r="B38" s="3">
        <f t="shared" si="2"/>
        <v>2016</v>
      </c>
      <c r="C38" s="13">
        <f t="shared" si="1"/>
        <v>0</v>
      </c>
      <c r="D38" s="297"/>
      <c r="E38" s="297"/>
      <c r="F38" s="297"/>
      <c r="G38" s="297"/>
      <c r="H38" s="297"/>
      <c r="I38" s="297"/>
      <c r="J38" s="297"/>
      <c r="K38" s="297"/>
      <c r="L38" s="297"/>
      <c r="M38" s="297"/>
      <c r="N38" s="7"/>
      <c r="O38" s="7"/>
      <c r="P38" s="7"/>
      <c r="Q38" s="7"/>
      <c r="R38" s="7"/>
      <c r="S38" s="43"/>
      <c r="T38" s="43"/>
      <c r="U38" s="43"/>
      <c r="V38" s="43"/>
      <c r="W38" s="43"/>
      <c r="X38" s="43"/>
      <c r="Y38" s="7">
        <f>+Y14/2</f>
        <v>0</v>
      </c>
      <c r="Z38" s="7">
        <f>Z14/7/2</f>
        <v>0</v>
      </c>
      <c r="AA38" s="7"/>
    </row>
    <row r="39" spans="1:34" x14ac:dyDescent="0.25">
      <c r="A39" s="38"/>
      <c r="B39" s="3">
        <f t="shared" si="2"/>
        <v>2017</v>
      </c>
      <c r="C39" s="13">
        <f t="shared" si="1"/>
        <v>-9416.3142857142848</v>
      </c>
      <c r="D39" s="297"/>
      <c r="E39" s="297"/>
      <c r="F39" s="297"/>
      <c r="G39" s="297"/>
      <c r="H39" s="297"/>
      <c r="I39" s="297"/>
      <c r="J39" s="297"/>
      <c r="K39" s="297"/>
      <c r="L39" s="297"/>
      <c r="M39" s="297"/>
      <c r="N39" s="7"/>
      <c r="O39" s="7"/>
      <c r="P39" s="7"/>
      <c r="Q39" s="7"/>
      <c r="R39" s="7"/>
      <c r="S39" s="43"/>
      <c r="T39" s="43"/>
      <c r="U39" s="43"/>
      <c r="V39" s="43"/>
      <c r="W39" s="43"/>
      <c r="X39" s="43"/>
      <c r="Y39" s="7"/>
      <c r="Z39" s="7"/>
      <c r="AA39" s="7">
        <f>$AA$14/7/2</f>
        <v>9416.3142857142848</v>
      </c>
    </row>
    <row r="40" spans="1:34" x14ac:dyDescent="0.25">
      <c r="A40" s="38"/>
      <c r="B40" s="3">
        <f t="shared" si="2"/>
        <v>2018</v>
      </c>
      <c r="C40" s="13">
        <f t="shared" si="1"/>
        <v>-18832.62857142857</v>
      </c>
      <c r="D40" s="297"/>
      <c r="E40" s="297"/>
      <c r="F40" s="297"/>
      <c r="G40" s="297"/>
      <c r="H40" s="297"/>
      <c r="I40" s="297"/>
      <c r="J40" s="297"/>
      <c r="K40" s="297"/>
      <c r="L40" s="297"/>
      <c r="M40" s="297"/>
      <c r="N40" s="7"/>
      <c r="O40" s="7"/>
      <c r="P40" s="7"/>
      <c r="Q40" s="7"/>
      <c r="R40" s="7"/>
      <c r="S40" s="43"/>
      <c r="T40" s="43"/>
      <c r="U40" s="43"/>
      <c r="V40" s="43"/>
      <c r="W40" s="43"/>
      <c r="X40" s="43"/>
      <c r="Y40" s="7"/>
      <c r="Z40" s="7"/>
      <c r="AA40" s="7">
        <f>$AA$14/7</f>
        <v>18832.62857142857</v>
      </c>
    </row>
    <row r="41" spans="1:34" x14ac:dyDescent="0.25">
      <c r="A41" s="38"/>
      <c r="B41" s="3">
        <f t="shared" si="2"/>
        <v>2019</v>
      </c>
      <c r="C41" s="13">
        <f t="shared" si="1"/>
        <v>-18832.62857142857</v>
      </c>
      <c r="D41" s="297"/>
      <c r="E41" s="297"/>
      <c r="F41" s="297"/>
      <c r="G41" s="297"/>
      <c r="H41" s="297"/>
      <c r="I41" s="297"/>
      <c r="J41" s="297"/>
      <c r="K41" s="297"/>
      <c r="L41" s="297"/>
      <c r="M41" s="297"/>
      <c r="N41" s="7"/>
      <c r="O41" s="7"/>
      <c r="P41" s="7"/>
      <c r="Q41" s="7"/>
      <c r="R41" s="7"/>
      <c r="S41" s="43"/>
      <c r="T41" s="43"/>
      <c r="U41" s="43"/>
      <c r="V41" s="43"/>
      <c r="W41" s="43"/>
      <c r="X41" s="43"/>
      <c r="Y41" s="7"/>
      <c r="Z41" s="7"/>
      <c r="AA41" s="7">
        <f t="shared" ref="AA41:AA45" si="4">$AA$14/7</f>
        <v>18832.62857142857</v>
      </c>
    </row>
    <row r="42" spans="1:34" x14ac:dyDescent="0.25">
      <c r="A42" s="38"/>
      <c r="B42" s="3">
        <f t="shared" si="2"/>
        <v>2020</v>
      </c>
      <c r="C42" s="13">
        <f t="shared" si="1"/>
        <v>-18832.62857142857</v>
      </c>
      <c r="D42" s="297"/>
      <c r="E42" s="297"/>
      <c r="F42" s="297"/>
      <c r="G42" s="297"/>
      <c r="H42" s="297"/>
      <c r="I42" s="297"/>
      <c r="J42" s="297"/>
      <c r="K42" s="297"/>
      <c r="L42" s="297"/>
      <c r="M42" s="297"/>
      <c r="N42" s="7"/>
      <c r="O42" s="7"/>
      <c r="P42" s="7"/>
      <c r="Q42" s="7"/>
      <c r="R42" s="7"/>
      <c r="S42" s="43"/>
      <c r="T42" s="43"/>
      <c r="U42" s="43"/>
      <c r="V42" s="43"/>
      <c r="W42" s="43"/>
      <c r="X42" s="43"/>
      <c r="Y42" s="7"/>
      <c r="Z42" s="7"/>
      <c r="AA42" s="7">
        <f t="shared" si="4"/>
        <v>18832.62857142857</v>
      </c>
    </row>
    <row r="43" spans="1:34" x14ac:dyDescent="0.25">
      <c r="A43" s="38"/>
      <c r="B43" s="3">
        <f t="shared" si="2"/>
        <v>2021</v>
      </c>
      <c r="C43" s="13">
        <f t="shared" si="1"/>
        <v>-18832.62857142857</v>
      </c>
      <c r="D43" s="297"/>
      <c r="E43" s="297"/>
      <c r="F43" s="297"/>
      <c r="G43" s="297"/>
      <c r="H43" s="297"/>
      <c r="I43" s="297"/>
      <c r="J43" s="297"/>
      <c r="K43" s="297"/>
      <c r="L43" s="297"/>
      <c r="M43" s="297"/>
      <c r="N43" s="7"/>
      <c r="O43" s="7"/>
      <c r="P43" s="7"/>
      <c r="Q43" s="7"/>
      <c r="R43" s="7"/>
      <c r="S43" s="43"/>
      <c r="T43" s="43"/>
      <c r="U43" s="43"/>
      <c r="V43" s="43"/>
      <c r="W43" s="43"/>
      <c r="X43" s="43"/>
      <c r="Y43" s="7"/>
      <c r="Z43" s="7"/>
      <c r="AA43" s="7">
        <f t="shared" si="4"/>
        <v>18832.62857142857</v>
      </c>
    </row>
    <row r="44" spans="1:34" x14ac:dyDescent="0.25">
      <c r="A44" s="38"/>
      <c r="B44" s="3">
        <f t="shared" si="2"/>
        <v>2022</v>
      </c>
      <c r="C44" s="13">
        <f t="shared" si="1"/>
        <v>-18832.62857142857</v>
      </c>
      <c r="D44" s="297"/>
      <c r="E44" s="297"/>
      <c r="F44" s="297"/>
      <c r="G44" s="297"/>
      <c r="H44" s="297"/>
      <c r="I44" s="297"/>
      <c r="J44" s="297"/>
      <c r="K44" s="297"/>
      <c r="L44" s="297"/>
      <c r="M44" s="297"/>
      <c r="N44" s="7"/>
      <c r="O44" s="7"/>
      <c r="P44" s="7"/>
      <c r="Q44" s="7"/>
      <c r="R44" s="7"/>
      <c r="S44" s="43"/>
      <c r="T44" s="43"/>
      <c r="U44" s="43"/>
      <c r="V44" s="43"/>
      <c r="W44" s="43"/>
      <c r="X44" s="43"/>
      <c r="Y44" s="7"/>
      <c r="Z44" s="7"/>
      <c r="AA44" s="7">
        <f t="shared" si="4"/>
        <v>18832.62857142857</v>
      </c>
    </row>
    <row r="45" spans="1:34" x14ac:dyDescent="0.25">
      <c r="A45" s="38"/>
      <c r="B45" s="3">
        <f t="shared" si="2"/>
        <v>2023</v>
      </c>
      <c r="C45" s="13">
        <f t="shared" si="1"/>
        <v>-18832.62857142857</v>
      </c>
      <c r="D45" s="297"/>
      <c r="E45" s="297"/>
      <c r="F45" s="297"/>
      <c r="G45" s="297"/>
      <c r="H45" s="297"/>
      <c r="I45" s="297"/>
      <c r="J45" s="297"/>
      <c r="K45" s="297"/>
      <c r="L45" s="297"/>
      <c r="M45" s="297"/>
      <c r="N45" s="7"/>
      <c r="O45" s="7"/>
      <c r="P45" s="7"/>
      <c r="Q45" s="7"/>
      <c r="R45" s="7"/>
      <c r="S45" s="43"/>
      <c r="T45" s="43"/>
      <c r="U45" s="43"/>
      <c r="V45" s="43"/>
      <c r="W45" s="43"/>
      <c r="X45" s="43"/>
      <c r="Y45" s="7"/>
      <c r="Z45" s="7"/>
      <c r="AA45" s="7">
        <f t="shared" si="4"/>
        <v>18832.62857142857</v>
      </c>
    </row>
    <row r="46" spans="1:34" x14ac:dyDescent="0.25">
      <c r="A46" s="38"/>
      <c r="B46" s="3">
        <f t="shared" si="2"/>
        <v>2024</v>
      </c>
      <c r="C46" s="13">
        <f t="shared" si="1"/>
        <v>-9416.3142857142848</v>
      </c>
      <c r="D46" s="297"/>
      <c r="E46" s="297"/>
      <c r="F46" s="297"/>
      <c r="G46" s="297"/>
      <c r="H46" s="297"/>
      <c r="I46" s="297"/>
      <c r="J46" s="297"/>
      <c r="K46" s="297"/>
      <c r="L46" s="297"/>
      <c r="M46" s="297"/>
      <c r="N46" s="7"/>
      <c r="O46" s="7"/>
      <c r="P46" s="7"/>
      <c r="Q46" s="7"/>
      <c r="R46" s="7"/>
      <c r="S46" s="43"/>
      <c r="T46" s="43"/>
      <c r="U46" s="43"/>
      <c r="V46" s="43"/>
      <c r="W46" s="43"/>
      <c r="X46" s="43"/>
      <c r="Y46" s="7"/>
      <c r="Z46" s="7"/>
      <c r="AA46" s="7">
        <f>$AA$14/7/2</f>
        <v>9416.3142857142848</v>
      </c>
    </row>
    <row r="47" spans="1:34" x14ac:dyDescent="0.25">
      <c r="A47" s="38"/>
      <c r="B47" s="12"/>
      <c r="C47" s="254"/>
      <c r="D47" s="298"/>
      <c r="E47" s="298"/>
      <c r="F47" s="298"/>
      <c r="G47" s="298"/>
      <c r="H47" s="298"/>
      <c r="I47" s="298"/>
      <c r="J47" s="298"/>
      <c r="K47" s="298"/>
      <c r="L47" s="298"/>
      <c r="M47" s="298"/>
      <c r="N47" s="338"/>
      <c r="O47" s="338"/>
      <c r="P47" s="338"/>
      <c r="Q47" s="338"/>
      <c r="R47" s="338"/>
      <c r="S47" s="338"/>
      <c r="T47" s="338"/>
      <c r="U47" s="338"/>
      <c r="V47" s="275"/>
      <c r="W47" s="275"/>
      <c r="X47" s="275"/>
      <c r="Y47" s="338"/>
      <c r="Z47" s="338"/>
      <c r="AA47" s="338"/>
    </row>
    <row r="48" spans="1:34" x14ac:dyDescent="0.25">
      <c r="A48" s="38" t="s">
        <v>62</v>
      </c>
      <c r="B48" s="675">
        <f>SUM(D48:AH48)</f>
        <v>0</v>
      </c>
      <c r="C48" s="677">
        <f>SUM(C16:C47)</f>
        <v>-131828.39999999997</v>
      </c>
      <c r="D48" s="675">
        <f t="shared" ref="D48:N48" si="5">-SUM(D16:D47)+D14</f>
        <v>0</v>
      </c>
      <c r="E48" s="675">
        <f t="shared" si="5"/>
        <v>0</v>
      </c>
      <c r="F48" s="675">
        <f t="shared" si="5"/>
        <v>0</v>
      </c>
      <c r="G48" s="675">
        <f t="shared" si="5"/>
        <v>0</v>
      </c>
      <c r="H48" s="675">
        <f t="shared" si="5"/>
        <v>0</v>
      </c>
      <c r="I48" s="675">
        <f t="shared" si="5"/>
        <v>0</v>
      </c>
      <c r="J48" s="675">
        <f t="shared" si="5"/>
        <v>0</v>
      </c>
      <c r="K48" s="675">
        <f t="shared" si="5"/>
        <v>0</v>
      </c>
      <c r="L48" s="675">
        <f t="shared" si="5"/>
        <v>0</v>
      </c>
      <c r="M48" s="675">
        <f t="shared" si="5"/>
        <v>0</v>
      </c>
      <c r="N48" s="719">
        <f t="shared" si="5"/>
        <v>0</v>
      </c>
      <c r="O48" s="719">
        <f t="shared" ref="O48:AH48" si="6">-SUM(O16:O47)+O14</f>
        <v>0</v>
      </c>
      <c r="P48" s="719">
        <f t="shared" si="6"/>
        <v>0</v>
      </c>
      <c r="Q48" s="719">
        <f t="shared" si="6"/>
        <v>0</v>
      </c>
      <c r="R48" s="719">
        <f t="shared" si="6"/>
        <v>0</v>
      </c>
      <c r="S48" s="719">
        <f t="shared" si="6"/>
        <v>0</v>
      </c>
      <c r="T48" s="719">
        <f t="shared" si="6"/>
        <v>0</v>
      </c>
      <c r="U48" s="719">
        <f t="shared" si="6"/>
        <v>0</v>
      </c>
      <c r="V48" s="719">
        <f t="shared" si="6"/>
        <v>0</v>
      </c>
      <c r="W48" s="719">
        <f t="shared" si="6"/>
        <v>0</v>
      </c>
      <c r="X48" s="719">
        <f t="shared" si="6"/>
        <v>0</v>
      </c>
      <c r="Y48" s="719">
        <f t="shared" si="6"/>
        <v>0</v>
      </c>
      <c r="Z48" s="719">
        <f t="shared" si="6"/>
        <v>0</v>
      </c>
      <c r="AA48" s="719">
        <f t="shared" si="6"/>
        <v>0</v>
      </c>
      <c r="AB48" s="719">
        <f t="shared" si="6"/>
        <v>0</v>
      </c>
      <c r="AC48" s="719">
        <f t="shared" si="6"/>
        <v>0</v>
      </c>
      <c r="AD48" s="719">
        <f t="shared" si="6"/>
        <v>0</v>
      </c>
      <c r="AE48" s="719">
        <f t="shared" si="6"/>
        <v>0</v>
      </c>
      <c r="AF48" s="719">
        <f t="shared" si="6"/>
        <v>0</v>
      </c>
      <c r="AG48" s="719">
        <f t="shared" si="6"/>
        <v>0</v>
      </c>
      <c r="AH48" s="719">
        <f t="shared" si="6"/>
        <v>0</v>
      </c>
    </row>
    <row r="49" spans="1:26" x14ac:dyDescent="0.25">
      <c r="A49" s="38"/>
      <c r="B49" s="275"/>
      <c r="C49" s="299"/>
      <c r="D49" s="297"/>
      <c r="E49" s="297"/>
      <c r="F49" s="297"/>
      <c r="G49" s="297"/>
      <c r="H49" s="297"/>
      <c r="I49" s="297"/>
      <c r="J49" s="297"/>
      <c r="K49" s="297"/>
      <c r="L49" s="297"/>
      <c r="M49" s="297"/>
      <c r="N49" s="338"/>
      <c r="O49" s="338"/>
      <c r="P49" s="338"/>
      <c r="Q49" s="338"/>
      <c r="R49" s="338"/>
      <c r="S49" s="338"/>
      <c r="T49" s="338"/>
      <c r="U49" s="338"/>
      <c r="V49" s="338"/>
      <c r="W49" s="338"/>
      <c r="X49" s="338"/>
      <c r="Y49" s="338"/>
      <c r="Z49" s="338"/>
    </row>
    <row r="50" spans="1:26" x14ac:dyDescent="0.25">
      <c r="A50" s="39" t="s">
        <v>63</v>
      </c>
      <c r="B50" s="3"/>
      <c r="C50" s="30">
        <f>+C14+C48</f>
        <v>0</v>
      </c>
      <c r="D50" s="297"/>
      <c r="E50" s="297"/>
      <c r="F50" s="297"/>
      <c r="G50" s="297"/>
      <c r="H50" s="297"/>
      <c r="I50" s="297"/>
      <c r="J50" s="297"/>
      <c r="K50" s="297"/>
      <c r="L50" s="297"/>
      <c r="M50" s="297"/>
      <c r="N50" s="338"/>
      <c r="O50" s="338"/>
      <c r="P50" s="338"/>
      <c r="Q50" s="338"/>
      <c r="R50" s="338"/>
      <c r="S50" s="338"/>
      <c r="T50" s="338"/>
      <c r="U50" s="338"/>
      <c r="V50" s="338"/>
      <c r="W50" s="338"/>
      <c r="X50" s="338"/>
      <c r="Y50" s="338"/>
      <c r="Z50" s="338"/>
    </row>
    <row r="51" spans="1:26" x14ac:dyDescent="0.25">
      <c r="A51" s="3"/>
      <c r="B51" s="3"/>
      <c r="C51" s="3"/>
      <c r="D51" s="297"/>
      <c r="E51" s="297"/>
      <c r="F51" s="297"/>
      <c r="G51" s="297"/>
      <c r="H51" s="297"/>
      <c r="I51" s="297"/>
      <c r="J51" s="297"/>
      <c r="K51" s="297"/>
      <c r="L51" s="297"/>
      <c r="M51" s="297"/>
      <c r="N51" s="338"/>
      <c r="O51" s="338"/>
      <c r="P51" s="338"/>
      <c r="Q51" s="338"/>
      <c r="R51" s="338"/>
      <c r="S51" s="338"/>
      <c r="T51" s="338"/>
      <c r="U51" s="338"/>
      <c r="V51" s="338"/>
      <c r="W51" s="338"/>
      <c r="X51" s="338"/>
      <c r="Y51" s="338"/>
      <c r="Z51" s="338"/>
    </row>
    <row r="52" spans="1:26" x14ac:dyDescent="0.25">
      <c r="A52" s="3"/>
      <c r="B52" s="36"/>
      <c r="C52" s="3"/>
      <c r="D52" s="297"/>
      <c r="E52" s="297"/>
      <c r="F52" s="297"/>
      <c r="G52" s="297"/>
      <c r="H52" s="297"/>
      <c r="I52" s="297"/>
      <c r="J52" s="297"/>
      <c r="K52" s="297"/>
      <c r="L52" s="297"/>
      <c r="M52" s="297"/>
      <c r="N52" s="338"/>
      <c r="O52" s="338"/>
      <c r="P52" s="338"/>
      <c r="Q52" s="338"/>
      <c r="R52" s="338"/>
      <c r="S52" s="338"/>
      <c r="T52" s="338"/>
      <c r="U52" s="338"/>
      <c r="V52" s="338"/>
      <c r="W52" s="338"/>
      <c r="X52" s="338"/>
      <c r="Y52" s="338"/>
      <c r="Z52" s="338"/>
    </row>
    <row r="53" spans="1:26" x14ac:dyDescent="0.25">
      <c r="A53" s="3"/>
      <c r="B53" s="3"/>
      <c r="C53" s="3"/>
      <c r="E53" s="297"/>
      <c r="F53" s="301"/>
      <c r="G53" s="301"/>
      <c r="H53" s="301"/>
      <c r="I53" s="301"/>
      <c r="J53" s="301"/>
      <c r="K53" s="301"/>
      <c r="L53" s="301"/>
      <c r="M53" s="301"/>
      <c r="N53" s="338">
        <f>SUM(E32:E53)</f>
        <v>0</v>
      </c>
      <c r="O53" s="342"/>
      <c r="P53" s="342"/>
      <c r="Q53" s="342"/>
      <c r="R53" s="342"/>
      <c r="S53" s="342"/>
    </row>
    <row r="54" spans="1:26" x14ac:dyDescent="0.25">
      <c r="B54" s="3"/>
      <c r="C54" s="3"/>
      <c r="E54" s="301"/>
      <c r="F54" s="301"/>
      <c r="G54" s="301"/>
      <c r="H54" s="301"/>
      <c r="I54" s="301"/>
      <c r="J54" s="301"/>
      <c r="K54" s="301"/>
      <c r="L54" s="301"/>
      <c r="M54" s="301"/>
      <c r="N54" s="301"/>
      <c r="O54" s="301"/>
      <c r="P54" s="301"/>
      <c r="Q54" s="301"/>
      <c r="R54" s="301"/>
      <c r="S54" s="301"/>
    </row>
    <row r="55" spans="1:26" x14ac:dyDescent="0.25">
      <c r="E55" s="301"/>
      <c r="F55" s="301"/>
      <c r="G55" s="301"/>
      <c r="H55" s="301"/>
      <c r="I55" s="301"/>
      <c r="J55" s="301"/>
      <c r="K55" s="301"/>
      <c r="L55" s="301"/>
      <c r="M55" s="301"/>
      <c r="N55" s="301"/>
      <c r="O55" s="301"/>
      <c r="P55" s="301"/>
      <c r="Q55" s="301"/>
      <c r="R55" s="301"/>
      <c r="S55" s="301"/>
    </row>
    <row r="56" spans="1:26" x14ac:dyDescent="0.25">
      <c r="E56" s="301"/>
      <c r="F56" s="301"/>
      <c r="G56" s="301"/>
      <c r="H56" s="301"/>
      <c r="I56" s="301"/>
      <c r="J56" s="301"/>
      <c r="K56" s="301"/>
      <c r="L56" s="301"/>
      <c r="M56" s="301"/>
      <c r="N56" s="301"/>
      <c r="O56" s="301"/>
      <c r="P56" s="301"/>
      <c r="Q56" s="301"/>
      <c r="R56" s="301"/>
      <c r="S56" s="301"/>
    </row>
    <row r="57" spans="1:26" x14ac:dyDescent="0.25">
      <c r="E57" s="301"/>
      <c r="F57" s="301"/>
      <c r="G57" s="301"/>
      <c r="H57" s="301"/>
      <c r="I57" s="301"/>
      <c r="J57" s="301"/>
      <c r="K57" s="301"/>
      <c r="L57" s="301"/>
      <c r="M57" s="301"/>
      <c r="N57" s="301"/>
      <c r="O57" s="301"/>
      <c r="P57" s="301"/>
      <c r="Q57" s="301"/>
      <c r="R57" s="301"/>
      <c r="S57" s="301"/>
    </row>
    <row r="58" spans="1:26" x14ac:dyDescent="0.25">
      <c r="E58" s="301"/>
      <c r="F58" s="301"/>
      <c r="G58" s="301"/>
      <c r="H58" s="301"/>
      <c r="I58" s="301"/>
      <c r="J58" s="301"/>
      <c r="K58" s="301"/>
      <c r="L58" s="301"/>
      <c r="M58" s="301"/>
      <c r="N58" s="301"/>
      <c r="O58" s="301"/>
      <c r="P58" s="301"/>
      <c r="Q58" s="301"/>
      <c r="R58" s="301"/>
      <c r="S58" s="301"/>
    </row>
    <row r="59" spans="1:26" x14ac:dyDescent="0.25">
      <c r="E59" s="301"/>
      <c r="F59" s="301"/>
      <c r="G59" s="301"/>
      <c r="H59" s="301"/>
      <c r="I59" s="301"/>
      <c r="J59" s="301"/>
      <c r="K59" s="301"/>
      <c r="L59" s="301"/>
      <c r="M59" s="301"/>
      <c r="N59" s="301"/>
      <c r="O59" s="301"/>
      <c r="P59" s="301"/>
      <c r="Q59" s="301"/>
      <c r="R59" s="301"/>
      <c r="S59" s="301"/>
    </row>
    <row r="60" spans="1:26" x14ac:dyDescent="0.25">
      <c r="E60" s="301"/>
      <c r="F60" s="301"/>
      <c r="G60" s="301"/>
      <c r="H60" s="301"/>
      <c r="I60" s="301"/>
      <c r="J60" s="301"/>
      <c r="K60" s="301"/>
      <c r="L60" s="301"/>
      <c r="M60" s="301"/>
      <c r="N60" s="301"/>
      <c r="O60" s="301"/>
      <c r="P60" s="301"/>
      <c r="Q60" s="301"/>
      <c r="R60" s="301"/>
      <c r="S60" s="301"/>
    </row>
    <row r="61" spans="1:26" x14ac:dyDescent="0.25">
      <c r="E61" s="301"/>
      <c r="F61" s="301"/>
      <c r="G61" s="301"/>
      <c r="H61" s="301"/>
      <c r="I61" s="301"/>
      <c r="J61" s="301"/>
      <c r="K61" s="301"/>
      <c r="L61" s="301"/>
      <c r="M61" s="301"/>
      <c r="N61" s="301"/>
      <c r="O61" s="301"/>
      <c r="P61" s="301"/>
      <c r="Q61" s="301"/>
      <c r="R61" s="301"/>
      <c r="S61" s="301"/>
    </row>
    <row r="62" spans="1:26" x14ac:dyDescent="0.25">
      <c r="E62" s="301"/>
      <c r="F62" s="301"/>
      <c r="G62" s="301"/>
      <c r="H62" s="301"/>
      <c r="I62" s="301"/>
      <c r="J62" s="301"/>
      <c r="K62" s="301"/>
      <c r="L62" s="301"/>
      <c r="M62" s="301"/>
      <c r="N62" s="301"/>
      <c r="O62" s="301"/>
      <c r="P62" s="301"/>
      <c r="Q62" s="301"/>
      <c r="R62" s="301"/>
      <c r="S62" s="301"/>
    </row>
    <row r="63" spans="1:26" x14ac:dyDescent="0.25">
      <c r="E63" s="301"/>
      <c r="F63" s="301"/>
      <c r="G63" s="301"/>
      <c r="H63" s="301"/>
      <c r="I63" s="301"/>
      <c r="J63" s="301"/>
      <c r="K63" s="301"/>
      <c r="L63" s="301"/>
      <c r="M63" s="301"/>
      <c r="N63" s="301"/>
      <c r="O63" s="301"/>
      <c r="P63" s="301"/>
      <c r="Q63" s="301"/>
      <c r="R63" s="301"/>
      <c r="S63" s="301"/>
    </row>
    <row r="64" spans="1:26" x14ac:dyDescent="0.25">
      <c r="E64" s="301"/>
      <c r="F64" s="301"/>
      <c r="G64" s="301"/>
      <c r="H64" s="301"/>
      <c r="I64" s="301"/>
      <c r="J64" s="301"/>
      <c r="K64" s="301"/>
      <c r="L64" s="301"/>
      <c r="M64" s="301"/>
      <c r="N64" s="301"/>
      <c r="O64" s="301"/>
      <c r="P64" s="301"/>
      <c r="Q64" s="301"/>
      <c r="R64" s="301"/>
      <c r="S64" s="301"/>
    </row>
  </sheetData>
  <pageMargins left="0.7" right="0.7" top="0.75" bottom="0.75" header="0.3" footer="0.3"/>
  <pageSetup scale="64" orientation="landscape" horizontalDpi="4294967294" verticalDpi="4294967294" r:id="rId1"/>
  <headerFooter>
    <oddFooter>&amp;Z&amp;F&amp;RPage &amp;P</oddFooter>
  </headerFooter>
</worksheet>
</file>

<file path=xl/worksheets/sheet2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B00-000000000000}">
  <sheetPr>
    <tabColor theme="6" tint="-0.249977111117893"/>
    <pageSetUpPr fitToPage="1"/>
  </sheetPr>
  <dimension ref="A1:AH64"/>
  <sheetViews>
    <sheetView workbookViewId="0"/>
  </sheetViews>
  <sheetFormatPr defaultColWidth="8.85546875" defaultRowHeight="15" x14ac:dyDescent="0.25"/>
  <cols>
    <col min="1" max="1" width="20.85546875" style="289" customWidth="1"/>
    <col min="2" max="2" width="8.7109375" style="289" customWidth="1"/>
    <col min="3" max="3" width="12.85546875" style="289" customWidth="1"/>
    <col min="4" max="12" width="7.42578125" style="289" hidden="1" customWidth="1"/>
    <col min="13" max="13" width="7.5703125" style="289" hidden="1" customWidth="1"/>
    <col min="14" max="25" width="10.42578125" style="289" customWidth="1"/>
    <col min="26" max="26" width="10.7109375" style="289" bestFit="1" customWidth="1"/>
    <col min="27" max="27" width="11.5703125" style="289" bestFit="1" customWidth="1"/>
    <col min="28" max="16384" width="8.85546875" style="289"/>
  </cols>
  <sheetData>
    <row r="1" spans="1:34" x14ac:dyDescent="0.25">
      <c r="A1" s="360" t="s">
        <v>10</v>
      </c>
      <c r="O1" s="289" t="s">
        <v>647</v>
      </c>
    </row>
    <row r="2" spans="1:34" x14ac:dyDescent="0.25">
      <c r="A2" s="365" t="s">
        <v>438</v>
      </c>
    </row>
    <row r="3" spans="1:34" x14ac:dyDescent="0.25">
      <c r="A3" s="365" t="s">
        <v>1146</v>
      </c>
    </row>
    <row r="4" spans="1:34" x14ac:dyDescent="0.25">
      <c r="R4" s="584" t="s">
        <v>4</v>
      </c>
      <c r="S4" s="585"/>
      <c r="T4" s="584" t="s">
        <v>8</v>
      </c>
    </row>
    <row r="5" spans="1:34" x14ac:dyDescent="0.25">
      <c r="A5" s="586" t="s">
        <v>9</v>
      </c>
      <c r="B5" s="475" t="s">
        <v>64</v>
      </c>
      <c r="C5" s="475" t="s">
        <v>12</v>
      </c>
      <c r="R5" s="587" t="s">
        <v>2</v>
      </c>
      <c r="S5" s="587" t="s">
        <v>60</v>
      </c>
      <c r="T5" s="587" t="s">
        <v>7</v>
      </c>
    </row>
    <row r="6" spans="1:34" x14ac:dyDescent="0.25">
      <c r="B6" s="290"/>
      <c r="R6" s="290"/>
    </row>
    <row r="7" spans="1:34" x14ac:dyDescent="0.25">
      <c r="A7" s="437" t="s">
        <v>1090</v>
      </c>
      <c r="B7" s="589">
        <v>865</v>
      </c>
      <c r="C7" s="590" t="s">
        <v>1189</v>
      </c>
      <c r="D7" s="707"/>
      <c r="E7" s="707"/>
      <c r="F7" s="707"/>
      <c r="G7" s="707"/>
      <c r="H7" s="707"/>
      <c r="I7" s="707"/>
      <c r="J7" s="707"/>
      <c r="K7" s="707"/>
      <c r="L7" s="707"/>
      <c r="M7" s="707"/>
      <c r="N7" s="707"/>
      <c r="O7" s="708"/>
      <c r="P7" s="421"/>
      <c r="Q7" s="421"/>
      <c r="R7" s="423">
        <f>+C14</f>
        <v>269919.48</v>
      </c>
      <c r="S7" s="423">
        <f>+-C48</f>
        <v>269919.47999999992</v>
      </c>
      <c r="T7" s="423">
        <f>+R7-S7</f>
        <v>0</v>
      </c>
    </row>
    <row r="8" spans="1:34" x14ac:dyDescent="0.25">
      <c r="A8" s="588"/>
      <c r="B8" s="290"/>
      <c r="D8" s="707"/>
      <c r="E8" s="707"/>
      <c r="F8" s="707"/>
      <c r="G8" s="707"/>
      <c r="H8" s="707"/>
      <c r="I8" s="707"/>
      <c r="J8" s="707"/>
      <c r="K8" s="707"/>
      <c r="L8" s="707"/>
      <c r="M8" s="707"/>
      <c r="N8" s="707"/>
      <c r="O8" s="708"/>
      <c r="P8" s="421"/>
      <c r="Q8" s="421"/>
    </row>
    <row r="9" spans="1:34" x14ac:dyDescent="0.25">
      <c r="A9" s="437"/>
      <c r="B9" s="290"/>
      <c r="D9" s="707"/>
      <c r="E9" s="707"/>
      <c r="F9" s="707"/>
      <c r="G9" s="707"/>
      <c r="H9" s="707"/>
      <c r="I9" s="707"/>
      <c r="J9" s="707"/>
      <c r="K9" s="707"/>
      <c r="L9" s="707"/>
      <c r="M9" s="707"/>
      <c r="N9" s="707"/>
      <c r="O9" s="708"/>
      <c r="P9" s="421"/>
      <c r="Q9" s="421"/>
    </row>
    <row r="10" spans="1:34" x14ac:dyDescent="0.25">
      <c r="B10" s="290"/>
    </row>
    <row r="11" spans="1:34" x14ac:dyDescent="0.25">
      <c r="A11" s="458" t="s">
        <v>66</v>
      </c>
      <c r="B11" s="589" t="s">
        <v>656</v>
      </c>
      <c r="C11" s="590"/>
    </row>
    <row r="12" spans="1:34" x14ac:dyDescent="0.25">
      <c r="B12" s="594"/>
      <c r="C12" s="437"/>
    </row>
    <row r="13" spans="1:34" x14ac:dyDescent="0.25">
      <c r="A13" s="365" t="s">
        <v>5</v>
      </c>
      <c r="C13" s="595" t="s">
        <v>3</v>
      </c>
      <c r="D13" s="596">
        <v>1994</v>
      </c>
      <c r="E13" s="596">
        <v>1995</v>
      </c>
      <c r="F13" s="596">
        <v>1996</v>
      </c>
      <c r="G13" s="596">
        <v>1997</v>
      </c>
      <c r="H13" s="596">
        <v>1998</v>
      </c>
      <c r="I13" s="596">
        <v>1999</v>
      </c>
      <c r="J13" s="596">
        <v>2000</v>
      </c>
      <c r="K13" s="596">
        <v>2001</v>
      </c>
      <c r="L13" s="596">
        <v>2002</v>
      </c>
      <c r="M13" s="596">
        <v>2003</v>
      </c>
      <c r="N13" s="596">
        <v>2004</v>
      </c>
      <c r="O13" s="596">
        <f>N13+1</f>
        <v>2005</v>
      </c>
      <c r="P13" s="596">
        <f t="shared" ref="P13:AH13" si="0">O13+1</f>
        <v>2006</v>
      </c>
      <c r="Q13" s="596">
        <f t="shared" si="0"/>
        <v>2007</v>
      </c>
      <c r="R13" s="596">
        <f t="shared" si="0"/>
        <v>2008</v>
      </c>
      <c r="S13" s="596">
        <f t="shared" si="0"/>
        <v>2009</v>
      </c>
      <c r="T13" s="596">
        <f t="shared" si="0"/>
        <v>2010</v>
      </c>
      <c r="U13" s="596">
        <f t="shared" si="0"/>
        <v>2011</v>
      </c>
      <c r="V13" s="596">
        <f t="shared" si="0"/>
        <v>2012</v>
      </c>
      <c r="W13" s="596">
        <f t="shared" si="0"/>
        <v>2013</v>
      </c>
      <c r="X13" s="596">
        <f t="shared" si="0"/>
        <v>2014</v>
      </c>
      <c r="Y13" s="596">
        <f t="shared" si="0"/>
        <v>2015</v>
      </c>
      <c r="Z13" s="596">
        <f t="shared" si="0"/>
        <v>2016</v>
      </c>
      <c r="AA13" s="596">
        <f t="shared" si="0"/>
        <v>2017</v>
      </c>
      <c r="AB13" s="596">
        <f t="shared" si="0"/>
        <v>2018</v>
      </c>
      <c r="AC13" s="596">
        <f t="shared" si="0"/>
        <v>2019</v>
      </c>
      <c r="AD13" s="596">
        <f t="shared" si="0"/>
        <v>2020</v>
      </c>
      <c r="AE13" s="596">
        <f t="shared" si="0"/>
        <v>2021</v>
      </c>
      <c r="AF13" s="596">
        <f t="shared" si="0"/>
        <v>2022</v>
      </c>
      <c r="AG13" s="596">
        <f t="shared" si="0"/>
        <v>2023</v>
      </c>
      <c r="AH13" s="596">
        <f t="shared" si="0"/>
        <v>2024</v>
      </c>
    </row>
    <row r="14" spans="1:34" x14ac:dyDescent="0.25">
      <c r="A14" s="365" t="s">
        <v>73</v>
      </c>
      <c r="C14" s="720">
        <f>SUM(D14:AH14)</f>
        <v>269919.48</v>
      </c>
      <c r="D14" s="721">
        <v>0</v>
      </c>
      <c r="E14" s="721">
        <v>0</v>
      </c>
      <c r="F14" s="721">
        <v>0</v>
      </c>
      <c r="G14" s="721">
        <v>0</v>
      </c>
      <c r="H14" s="721">
        <v>0</v>
      </c>
      <c r="I14" s="721">
        <v>0</v>
      </c>
      <c r="J14" s="721">
        <v>0</v>
      </c>
      <c r="K14" s="721">
        <v>0</v>
      </c>
      <c r="L14" s="721">
        <v>0</v>
      </c>
      <c r="M14" s="721">
        <v>0</v>
      </c>
      <c r="N14" s="644"/>
      <c r="O14" s="644"/>
      <c r="P14" s="644"/>
      <c r="Q14" s="644"/>
      <c r="R14" s="644"/>
      <c r="S14" s="644"/>
      <c r="T14" s="644"/>
      <c r="U14" s="644"/>
      <c r="V14" s="644"/>
      <c r="W14" s="644"/>
      <c r="X14" s="644"/>
      <c r="Y14" s="623"/>
      <c r="Z14" s="623"/>
      <c r="AA14" s="623">
        <v>269919.48</v>
      </c>
      <c r="AB14" s="622"/>
      <c r="AC14" s="622"/>
      <c r="AD14" s="622"/>
      <c r="AE14" s="622"/>
      <c r="AF14" s="622"/>
      <c r="AG14" s="622"/>
      <c r="AH14" s="622"/>
    </row>
    <row r="15" spans="1:34" x14ac:dyDescent="0.25">
      <c r="A15" s="602"/>
      <c r="B15" s="437"/>
      <c r="C15" s="622"/>
      <c r="D15" s="622"/>
      <c r="E15" s="622"/>
      <c r="F15" s="622"/>
      <c r="G15" s="622"/>
      <c r="H15" s="622"/>
      <c r="I15" s="622"/>
      <c r="J15" s="622"/>
      <c r="K15" s="622"/>
      <c r="L15" s="622"/>
      <c r="M15" s="622"/>
      <c r="N15" s="622"/>
      <c r="O15" s="622"/>
      <c r="P15" s="622"/>
      <c r="Q15" s="622"/>
      <c r="R15" s="622"/>
      <c r="S15" s="721"/>
      <c r="T15" s="721"/>
      <c r="U15" s="721"/>
      <c r="V15" s="721"/>
      <c r="W15" s="721"/>
      <c r="X15" s="721"/>
      <c r="Y15" s="622"/>
      <c r="Z15" s="622"/>
      <c r="AA15" s="622"/>
      <c r="AB15" s="622"/>
      <c r="AC15" s="622"/>
      <c r="AD15" s="622"/>
      <c r="AE15" s="622"/>
      <c r="AF15" s="622"/>
      <c r="AG15" s="622"/>
      <c r="AH15" s="622"/>
    </row>
    <row r="16" spans="1:34" x14ac:dyDescent="0.25">
      <c r="A16" s="365" t="s">
        <v>6</v>
      </c>
      <c r="B16" s="290">
        <v>1994</v>
      </c>
      <c r="C16" s="622">
        <f>-SUM(D16:AH16)</f>
        <v>0</v>
      </c>
      <c r="D16" s="715">
        <f>+D$14/7/2</f>
        <v>0</v>
      </c>
      <c r="E16" s="715"/>
      <c r="F16" s="715"/>
      <c r="G16" s="715"/>
      <c r="H16" s="715"/>
      <c r="I16" s="715"/>
      <c r="J16" s="715"/>
      <c r="K16" s="715"/>
      <c r="L16" s="715"/>
      <c r="M16" s="715"/>
      <c r="N16" s="715"/>
      <c r="O16" s="715"/>
      <c r="P16" s="715"/>
      <c r="Q16" s="715"/>
      <c r="R16" s="715"/>
      <c r="S16" s="721"/>
      <c r="T16" s="721"/>
      <c r="U16" s="721"/>
      <c r="V16" s="721"/>
      <c r="W16" s="721"/>
      <c r="X16" s="721"/>
      <c r="Y16" s="715"/>
      <c r="Z16" s="715"/>
      <c r="AA16" s="622"/>
      <c r="AB16" s="622"/>
      <c r="AC16" s="622"/>
      <c r="AD16" s="622"/>
      <c r="AE16" s="622"/>
      <c r="AF16" s="622"/>
      <c r="AG16" s="622"/>
      <c r="AH16" s="622"/>
    </row>
    <row r="17" spans="1:34" x14ac:dyDescent="0.25">
      <c r="B17" s="290">
        <f>B16+1</f>
        <v>1995</v>
      </c>
      <c r="C17" s="622">
        <f t="shared" ref="C17:C46" si="1">-SUM(D17:AH17)</f>
        <v>0</v>
      </c>
      <c r="D17" s="715">
        <f>+D$14/7</f>
        <v>0</v>
      </c>
      <c r="E17" s="715">
        <f>+E$14/7/2</f>
        <v>0</v>
      </c>
      <c r="F17" s="715"/>
      <c r="G17" s="715"/>
      <c r="H17" s="715"/>
      <c r="I17" s="715"/>
      <c r="J17" s="715"/>
      <c r="K17" s="715"/>
      <c r="L17" s="715"/>
      <c r="M17" s="715"/>
      <c r="N17" s="715"/>
      <c r="O17" s="715"/>
      <c r="P17" s="715"/>
      <c r="Q17" s="715"/>
      <c r="R17" s="715"/>
      <c r="S17" s="721"/>
      <c r="T17" s="721"/>
      <c r="U17" s="721"/>
      <c r="V17" s="721"/>
      <c r="W17" s="721"/>
      <c r="X17" s="721"/>
      <c r="Y17" s="715"/>
      <c r="Z17" s="715"/>
      <c r="AA17" s="622"/>
      <c r="AB17" s="622"/>
      <c r="AC17" s="622"/>
      <c r="AD17" s="622"/>
      <c r="AE17" s="622"/>
      <c r="AF17" s="622"/>
      <c r="AG17" s="622"/>
      <c r="AH17" s="622"/>
    </row>
    <row r="18" spans="1:34" x14ac:dyDescent="0.25">
      <c r="B18" s="290">
        <f t="shared" ref="B18:B46" si="2">B17+1</f>
        <v>1996</v>
      </c>
      <c r="C18" s="622">
        <f t="shared" si="1"/>
        <v>0</v>
      </c>
      <c r="D18" s="715">
        <f>+D17</f>
        <v>0</v>
      </c>
      <c r="E18" s="715">
        <f>+E$14/7</f>
        <v>0</v>
      </c>
      <c r="F18" s="715">
        <f>+F$14/7/2</f>
        <v>0</v>
      </c>
      <c r="G18" s="715"/>
      <c r="H18" s="715"/>
      <c r="I18" s="715"/>
      <c r="J18" s="715"/>
      <c r="K18" s="715"/>
      <c r="L18" s="715"/>
      <c r="M18" s="715"/>
      <c r="N18" s="715"/>
      <c r="O18" s="715"/>
      <c r="P18" s="715"/>
      <c r="Q18" s="715"/>
      <c r="R18" s="715"/>
      <c r="S18" s="721"/>
      <c r="T18" s="721"/>
      <c r="U18" s="721"/>
      <c r="V18" s="721"/>
      <c r="W18" s="721"/>
      <c r="X18" s="721"/>
      <c r="Y18" s="715"/>
      <c r="Z18" s="715"/>
      <c r="AA18" s="622"/>
      <c r="AB18" s="622"/>
      <c r="AC18" s="622"/>
      <c r="AD18" s="622"/>
      <c r="AE18" s="622"/>
      <c r="AF18" s="622"/>
      <c r="AG18" s="622"/>
      <c r="AH18" s="622"/>
    </row>
    <row r="19" spans="1:34" x14ac:dyDescent="0.25">
      <c r="B19" s="290">
        <f t="shared" si="2"/>
        <v>1997</v>
      </c>
      <c r="C19" s="622">
        <f t="shared" si="1"/>
        <v>0</v>
      </c>
      <c r="D19" s="715">
        <f>+D18</f>
        <v>0</v>
      </c>
      <c r="E19" s="715">
        <f>+E18</f>
        <v>0</v>
      </c>
      <c r="F19" s="715">
        <f>+F$14/7</f>
        <v>0</v>
      </c>
      <c r="G19" s="715">
        <f>+G$14/7/2</f>
        <v>0</v>
      </c>
      <c r="H19" s="715"/>
      <c r="I19" s="715"/>
      <c r="J19" s="715"/>
      <c r="K19" s="715"/>
      <c r="L19" s="715"/>
      <c r="M19" s="715"/>
      <c r="N19" s="715"/>
      <c r="O19" s="715"/>
      <c r="P19" s="715"/>
      <c r="Q19" s="715"/>
      <c r="R19" s="715"/>
      <c r="S19" s="721"/>
      <c r="T19" s="721"/>
      <c r="U19" s="721"/>
      <c r="V19" s="721"/>
      <c r="W19" s="721"/>
      <c r="X19" s="721"/>
      <c r="Y19" s="715"/>
      <c r="Z19" s="715"/>
      <c r="AA19" s="622"/>
      <c r="AB19" s="622"/>
      <c r="AC19" s="622"/>
      <c r="AD19" s="622"/>
      <c r="AE19" s="622"/>
      <c r="AF19" s="622"/>
      <c r="AG19" s="622"/>
      <c r="AH19" s="622"/>
    </row>
    <row r="20" spans="1:34" x14ac:dyDescent="0.25">
      <c r="B20" s="290">
        <f t="shared" si="2"/>
        <v>1998</v>
      </c>
      <c r="C20" s="622">
        <f t="shared" si="1"/>
        <v>0</v>
      </c>
      <c r="D20" s="715">
        <f>+D19</f>
        <v>0</v>
      </c>
      <c r="E20" s="715">
        <f>+E19</f>
        <v>0</v>
      </c>
      <c r="F20" s="715">
        <f>+F19</f>
        <v>0</v>
      </c>
      <c r="G20" s="715">
        <f>+G$14/7</f>
        <v>0</v>
      </c>
      <c r="H20" s="715">
        <f>+H$14/7/2</f>
        <v>0</v>
      </c>
      <c r="I20" s="715"/>
      <c r="J20" s="715"/>
      <c r="K20" s="715"/>
      <c r="L20" s="715"/>
      <c r="M20" s="715"/>
      <c r="N20" s="715"/>
      <c r="O20" s="715"/>
      <c r="P20" s="715"/>
      <c r="Q20" s="715"/>
      <c r="R20" s="715"/>
      <c r="S20" s="721"/>
      <c r="T20" s="721"/>
      <c r="U20" s="721"/>
      <c r="V20" s="721"/>
      <c r="W20" s="721"/>
      <c r="X20" s="721"/>
      <c r="Y20" s="715"/>
      <c r="Z20" s="715"/>
      <c r="AA20" s="622"/>
      <c r="AB20" s="622"/>
      <c r="AC20" s="622"/>
      <c r="AD20" s="622"/>
      <c r="AE20" s="622"/>
      <c r="AF20" s="622"/>
      <c r="AG20" s="622"/>
      <c r="AH20" s="622"/>
    </row>
    <row r="21" spans="1:34" x14ac:dyDescent="0.25">
      <c r="B21" s="290">
        <f t="shared" si="2"/>
        <v>1999</v>
      </c>
      <c r="C21" s="622">
        <f t="shared" si="1"/>
        <v>0</v>
      </c>
      <c r="D21" s="715">
        <f>+D20</f>
        <v>0</v>
      </c>
      <c r="E21" s="715">
        <f>+E20</f>
        <v>0</v>
      </c>
      <c r="F21" s="715">
        <f>+F20</f>
        <v>0</v>
      </c>
      <c r="G21" s="715">
        <f>+G20</f>
        <v>0</v>
      </c>
      <c r="H21" s="715">
        <f>+H$14/7</f>
        <v>0</v>
      </c>
      <c r="I21" s="715">
        <f>+I$14/7/2</f>
        <v>0</v>
      </c>
      <c r="J21" s="715"/>
      <c r="K21" s="715"/>
      <c r="L21" s="715"/>
      <c r="M21" s="715"/>
      <c r="N21" s="715"/>
      <c r="O21" s="715"/>
      <c r="P21" s="715"/>
      <c r="Q21" s="715"/>
      <c r="R21" s="715"/>
      <c r="S21" s="721"/>
      <c r="T21" s="721"/>
      <c r="U21" s="721"/>
      <c r="V21" s="721"/>
      <c r="W21" s="721"/>
      <c r="X21" s="721"/>
      <c r="Y21" s="715"/>
      <c r="Z21" s="715"/>
      <c r="AA21" s="622"/>
      <c r="AB21" s="622"/>
      <c r="AC21" s="622"/>
      <c r="AD21" s="622"/>
      <c r="AE21" s="622"/>
      <c r="AF21" s="622"/>
      <c r="AG21" s="622"/>
      <c r="AH21" s="622"/>
    </row>
    <row r="22" spans="1:34" x14ac:dyDescent="0.25">
      <c r="B22" s="290">
        <f t="shared" si="2"/>
        <v>2000</v>
      </c>
      <c r="C22" s="622">
        <f t="shared" si="1"/>
        <v>0</v>
      </c>
      <c r="D22" s="715">
        <f>+D21</f>
        <v>0</v>
      </c>
      <c r="E22" s="715">
        <f>+E21</f>
        <v>0</v>
      </c>
      <c r="F22" s="715">
        <f>+F21</f>
        <v>0</v>
      </c>
      <c r="G22" s="715">
        <f>+G21</f>
        <v>0</v>
      </c>
      <c r="H22" s="715">
        <f>+H21</f>
        <v>0</v>
      </c>
      <c r="I22" s="715">
        <f>+I$14/7</f>
        <v>0</v>
      </c>
      <c r="J22" s="715">
        <f>+J$14/7/2</f>
        <v>0</v>
      </c>
      <c r="K22" s="715"/>
      <c r="L22" s="715"/>
      <c r="M22" s="715"/>
      <c r="N22" s="715"/>
      <c r="O22" s="715"/>
      <c r="P22" s="715"/>
      <c r="Q22" s="715"/>
      <c r="R22" s="715"/>
      <c r="S22" s="721"/>
      <c r="T22" s="721"/>
      <c r="U22" s="721"/>
      <c r="V22" s="721"/>
      <c r="W22" s="721"/>
      <c r="X22" s="721"/>
      <c r="Y22" s="715"/>
      <c r="Z22" s="715"/>
      <c r="AA22" s="622"/>
      <c r="AB22" s="622"/>
      <c r="AC22" s="622"/>
      <c r="AD22" s="622"/>
      <c r="AE22" s="622"/>
      <c r="AF22" s="622"/>
      <c r="AG22" s="622"/>
      <c r="AH22" s="622"/>
    </row>
    <row r="23" spans="1:34" x14ac:dyDescent="0.25">
      <c r="B23" s="290">
        <f t="shared" si="2"/>
        <v>2001</v>
      </c>
      <c r="C23" s="622">
        <f t="shared" si="1"/>
        <v>0</v>
      </c>
      <c r="D23" s="715">
        <f>+D$14/7/2</f>
        <v>0</v>
      </c>
      <c r="E23" s="715">
        <f>+E22</f>
        <v>0</v>
      </c>
      <c r="F23" s="715">
        <f>+F22</f>
        <v>0</v>
      </c>
      <c r="G23" s="715">
        <f>+G22</f>
        <v>0</v>
      </c>
      <c r="H23" s="715">
        <f>+H22</f>
        <v>0</v>
      </c>
      <c r="I23" s="715">
        <f>+I22</f>
        <v>0</v>
      </c>
      <c r="J23" s="715">
        <f>+J$14/7</f>
        <v>0</v>
      </c>
      <c r="K23" s="715">
        <f>+K$14/7/2</f>
        <v>0</v>
      </c>
      <c r="L23" s="715"/>
      <c r="M23" s="715"/>
      <c r="N23" s="715"/>
      <c r="O23" s="715"/>
      <c r="P23" s="715"/>
      <c r="Q23" s="715"/>
      <c r="R23" s="715"/>
      <c r="S23" s="721"/>
      <c r="T23" s="721"/>
      <c r="U23" s="721"/>
      <c r="V23" s="721"/>
      <c r="W23" s="721"/>
      <c r="X23" s="721"/>
      <c r="Y23" s="715"/>
      <c r="Z23" s="715"/>
      <c r="AA23" s="622"/>
      <c r="AB23" s="622"/>
      <c r="AC23" s="622"/>
      <c r="AD23" s="622"/>
      <c r="AE23" s="622"/>
      <c r="AF23" s="622"/>
      <c r="AG23" s="622"/>
      <c r="AH23" s="622"/>
    </row>
    <row r="24" spans="1:34" x14ac:dyDescent="0.25">
      <c r="B24" s="290">
        <f t="shared" si="2"/>
        <v>2002</v>
      </c>
      <c r="C24" s="622">
        <f t="shared" si="1"/>
        <v>0</v>
      </c>
      <c r="D24" s="715"/>
      <c r="E24" s="715">
        <f>+E$14/7/2</f>
        <v>0</v>
      </c>
      <c r="F24" s="715">
        <f>+F23</f>
        <v>0</v>
      </c>
      <c r="G24" s="715">
        <f>+G23</f>
        <v>0</v>
      </c>
      <c r="H24" s="715">
        <f>+H23</f>
        <v>0</v>
      </c>
      <c r="I24" s="715">
        <f>+I23</f>
        <v>0</v>
      </c>
      <c r="J24" s="715">
        <f>+J23</f>
        <v>0</v>
      </c>
      <c r="K24" s="715">
        <f>+K$14/7</f>
        <v>0</v>
      </c>
      <c r="L24" s="715">
        <f>+L$14/7/2</f>
        <v>0</v>
      </c>
      <c r="M24" s="715"/>
      <c r="N24" s="715"/>
      <c r="O24" s="715"/>
      <c r="P24" s="715"/>
      <c r="Q24" s="715"/>
      <c r="R24" s="715"/>
      <c r="S24" s="721"/>
      <c r="T24" s="721"/>
      <c r="U24" s="721"/>
      <c r="V24" s="721"/>
      <c r="W24" s="721"/>
      <c r="X24" s="721"/>
      <c r="Y24" s="715"/>
      <c r="Z24" s="715"/>
      <c r="AA24" s="622"/>
      <c r="AB24" s="622"/>
      <c r="AC24" s="622"/>
      <c r="AD24" s="622"/>
      <c r="AE24" s="622"/>
      <c r="AF24" s="622"/>
      <c r="AG24" s="622"/>
      <c r="AH24" s="622"/>
    </row>
    <row r="25" spans="1:34" x14ac:dyDescent="0.25">
      <c r="B25" s="290">
        <f t="shared" si="2"/>
        <v>2003</v>
      </c>
      <c r="C25" s="622">
        <f t="shared" si="1"/>
        <v>0</v>
      </c>
      <c r="D25" s="715"/>
      <c r="E25" s="715"/>
      <c r="F25" s="715">
        <f>+F$14/7/2</f>
        <v>0</v>
      </c>
      <c r="G25" s="715">
        <f>+G24</f>
        <v>0</v>
      </c>
      <c r="H25" s="715">
        <f>+H24</f>
        <v>0</v>
      </c>
      <c r="I25" s="715">
        <f>+I24</f>
        <v>0</v>
      </c>
      <c r="J25" s="715">
        <f>+J24</f>
        <v>0</v>
      </c>
      <c r="K25" s="715">
        <f>+K24</f>
        <v>0</v>
      </c>
      <c r="L25" s="715">
        <f>+L$14/7</f>
        <v>0</v>
      </c>
      <c r="M25" s="715">
        <f>+M$14/7/2</f>
        <v>0</v>
      </c>
      <c r="N25" s="715"/>
      <c r="O25" s="715"/>
      <c r="P25" s="715"/>
      <c r="Q25" s="715"/>
      <c r="R25" s="715"/>
      <c r="S25" s="721"/>
      <c r="T25" s="721"/>
      <c r="U25" s="721"/>
      <c r="V25" s="721"/>
      <c r="W25" s="721"/>
      <c r="X25" s="721"/>
      <c r="Y25" s="715"/>
      <c r="Z25" s="715"/>
      <c r="AA25" s="622"/>
      <c r="AB25" s="622"/>
      <c r="AC25" s="622"/>
      <c r="AD25" s="622"/>
      <c r="AE25" s="622"/>
      <c r="AF25" s="622"/>
      <c r="AG25" s="622"/>
      <c r="AH25" s="622"/>
    </row>
    <row r="26" spans="1:34" x14ac:dyDescent="0.25">
      <c r="B26" s="290">
        <f t="shared" si="2"/>
        <v>2004</v>
      </c>
      <c r="C26" s="622">
        <f t="shared" si="1"/>
        <v>0</v>
      </c>
      <c r="D26" s="715"/>
      <c r="E26" s="715"/>
      <c r="F26" s="715"/>
      <c r="G26" s="715">
        <f>+G$14/7/2</f>
        <v>0</v>
      </c>
      <c r="H26" s="715">
        <f>+H25</f>
        <v>0</v>
      </c>
      <c r="I26" s="715">
        <f>+I25</f>
        <v>0</v>
      </c>
      <c r="J26" s="715">
        <f>+J25</f>
        <v>0</v>
      </c>
      <c r="K26" s="715">
        <f>+K25</f>
        <v>0</v>
      </c>
      <c r="L26" s="715">
        <f>+L25</f>
        <v>0</v>
      </c>
      <c r="M26" s="715">
        <f>+M$14/7</f>
        <v>0</v>
      </c>
      <c r="N26" s="623">
        <f>+N$14/7/2</f>
        <v>0</v>
      </c>
      <c r="O26" s="623"/>
      <c r="P26" s="623"/>
      <c r="Q26" s="623"/>
      <c r="R26" s="623"/>
      <c r="S26" s="644"/>
      <c r="T26" s="644"/>
      <c r="U26" s="644"/>
      <c r="V26" s="644"/>
      <c r="W26" s="644"/>
      <c r="X26" s="644"/>
      <c r="Y26" s="623"/>
      <c r="Z26" s="715"/>
      <c r="AA26" s="622"/>
      <c r="AB26" s="622"/>
      <c r="AC26" s="622"/>
      <c r="AD26" s="622"/>
      <c r="AE26" s="622"/>
      <c r="AF26" s="622"/>
      <c r="AG26" s="622"/>
      <c r="AH26" s="622"/>
    </row>
    <row r="27" spans="1:34" x14ac:dyDescent="0.25">
      <c r="B27" s="290">
        <f t="shared" si="2"/>
        <v>2005</v>
      </c>
      <c r="C27" s="622">
        <f t="shared" si="1"/>
        <v>0</v>
      </c>
      <c r="D27" s="715"/>
      <c r="E27" s="715"/>
      <c r="F27" s="715"/>
      <c r="G27" s="715"/>
      <c r="H27" s="715">
        <f>+H$14/7/2</f>
        <v>0</v>
      </c>
      <c r="I27" s="715">
        <f>+I26</f>
        <v>0</v>
      </c>
      <c r="J27" s="715">
        <f>+J26</f>
        <v>0</v>
      </c>
      <c r="K27" s="715">
        <f>+K26</f>
        <v>0</v>
      </c>
      <c r="L27" s="715">
        <f>+L26</f>
        <v>0</v>
      </c>
      <c r="M27" s="715">
        <f>+M26</f>
        <v>0</v>
      </c>
      <c r="N27" s="623">
        <f>+N$14/7</f>
        <v>0</v>
      </c>
      <c r="O27" s="623">
        <f>+O$14/7/2</f>
        <v>0</v>
      </c>
      <c r="P27" s="623"/>
      <c r="Q27" s="623"/>
      <c r="R27" s="623"/>
      <c r="S27" s="644"/>
      <c r="T27" s="644"/>
      <c r="U27" s="644"/>
      <c r="V27" s="644"/>
      <c r="W27" s="644"/>
      <c r="X27" s="644"/>
      <c r="Y27" s="623"/>
      <c r="Z27" s="715"/>
      <c r="AA27" s="622"/>
      <c r="AB27" s="622"/>
      <c r="AC27" s="622"/>
      <c r="AD27" s="622"/>
      <c r="AE27" s="622"/>
      <c r="AF27" s="622"/>
      <c r="AG27" s="622"/>
      <c r="AH27" s="622"/>
    </row>
    <row r="28" spans="1:34" x14ac:dyDescent="0.25">
      <c r="B28" s="290">
        <f t="shared" si="2"/>
        <v>2006</v>
      </c>
      <c r="C28" s="622">
        <f t="shared" si="1"/>
        <v>0</v>
      </c>
      <c r="D28" s="715"/>
      <c r="E28" s="715"/>
      <c r="F28" s="715"/>
      <c r="G28" s="715"/>
      <c r="H28" s="715"/>
      <c r="I28" s="715">
        <f>+I$14/7/2</f>
        <v>0</v>
      </c>
      <c r="J28" s="715">
        <f>+J27</f>
        <v>0</v>
      </c>
      <c r="K28" s="715">
        <f>+K27</f>
        <v>0</v>
      </c>
      <c r="L28" s="715">
        <f>+L27</f>
        <v>0</v>
      </c>
      <c r="M28" s="715">
        <f>+M27</f>
        <v>0</v>
      </c>
      <c r="N28" s="623">
        <f>+N27</f>
        <v>0</v>
      </c>
      <c r="O28" s="623">
        <f>+O$14/7</f>
        <v>0</v>
      </c>
      <c r="P28" s="623">
        <f>+P$14/7/2</f>
        <v>0</v>
      </c>
      <c r="Q28" s="623"/>
      <c r="R28" s="623"/>
      <c r="S28" s="644"/>
      <c r="T28" s="644"/>
      <c r="U28" s="644"/>
      <c r="V28" s="644"/>
      <c r="W28" s="644"/>
      <c r="X28" s="644"/>
      <c r="Y28" s="623"/>
      <c r="Z28" s="715"/>
      <c r="AA28" s="622"/>
      <c r="AB28" s="622"/>
      <c r="AC28" s="622"/>
      <c r="AD28" s="622"/>
      <c r="AE28" s="622"/>
      <c r="AF28" s="622"/>
      <c r="AG28" s="622"/>
      <c r="AH28" s="622"/>
    </row>
    <row r="29" spans="1:34" x14ac:dyDescent="0.25">
      <c r="B29" s="290">
        <f t="shared" si="2"/>
        <v>2007</v>
      </c>
      <c r="C29" s="622">
        <f t="shared" si="1"/>
        <v>0</v>
      </c>
      <c r="D29" s="715"/>
      <c r="E29" s="715"/>
      <c r="F29" s="715"/>
      <c r="G29" s="715"/>
      <c r="H29" s="715"/>
      <c r="I29" s="715"/>
      <c r="J29" s="715">
        <f>+J$14/7/2</f>
        <v>0</v>
      </c>
      <c r="K29" s="715">
        <f>+K28</f>
        <v>0</v>
      </c>
      <c r="L29" s="715">
        <f>+L28</f>
        <v>0</v>
      </c>
      <c r="M29" s="715">
        <f>+M28</f>
        <v>0</v>
      </c>
      <c r="N29" s="623">
        <f>+N28</f>
        <v>0</v>
      </c>
      <c r="O29" s="623">
        <f>+O28</f>
        <v>0</v>
      </c>
      <c r="P29" s="623">
        <f>+P$14/7</f>
        <v>0</v>
      </c>
      <c r="Q29" s="623">
        <f>+Q$14/7/2</f>
        <v>0</v>
      </c>
      <c r="R29" s="623"/>
      <c r="S29" s="644"/>
      <c r="T29" s="644"/>
      <c r="U29" s="644"/>
      <c r="V29" s="644"/>
      <c r="W29" s="644"/>
      <c r="X29" s="644"/>
      <c r="Y29" s="623"/>
      <c r="Z29" s="715"/>
      <c r="AA29" s="622"/>
      <c r="AB29" s="622"/>
      <c r="AC29" s="622"/>
      <c r="AD29" s="622"/>
      <c r="AE29" s="622"/>
      <c r="AF29" s="622"/>
      <c r="AG29" s="622"/>
      <c r="AH29" s="622"/>
    </row>
    <row r="30" spans="1:34" x14ac:dyDescent="0.25">
      <c r="B30" s="290">
        <f t="shared" si="2"/>
        <v>2008</v>
      </c>
      <c r="C30" s="622">
        <f t="shared" si="1"/>
        <v>0</v>
      </c>
      <c r="D30" s="715"/>
      <c r="E30" s="715"/>
      <c r="F30" s="715"/>
      <c r="G30" s="715"/>
      <c r="H30" s="715"/>
      <c r="I30" s="715"/>
      <c r="J30" s="715"/>
      <c r="K30" s="715">
        <f>+K$14/7/2</f>
        <v>0</v>
      </c>
      <c r="L30" s="715">
        <f>+L29</f>
        <v>0</v>
      </c>
      <c r="M30" s="715">
        <f>+M29</f>
        <v>0</v>
      </c>
      <c r="N30" s="623">
        <f>+N29</f>
        <v>0</v>
      </c>
      <c r="O30" s="623">
        <f>+O29</f>
        <v>0</v>
      </c>
      <c r="P30" s="623">
        <f>+P29</f>
        <v>0</v>
      </c>
      <c r="Q30" s="623">
        <f>+Q$14/7</f>
        <v>0</v>
      </c>
      <c r="R30" s="623">
        <f>+R$14/7/2</f>
        <v>0</v>
      </c>
      <c r="S30" s="644"/>
      <c r="T30" s="644"/>
      <c r="U30" s="644"/>
      <c r="V30" s="644"/>
      <c r="W30" s="644"/>
      <c r="X30" s="644"/>
      <c r="Y30" s="623"/>
      <c r="Z30" s="715"/>
      <c r="AA30" s="622"/>
      <c r="AB30" s="622"/>
      <c r="AC30" s="622"/>
      <c r="AD30" s="622"/>
      <c r="AE30" s="622"/>
      <c r="AF30" s="622"/>
      <c r="AG30" s="622"/>
      <c r="AH30" s="622"/>
    </row>
    <row r="31" spans="1:34" x14ac:dyDescent="0.25">
      <c r="B31" s="290">
        <f t="shared" si="2"/>
        <v>2009</v>
      </c>
      <c r="C31" s="622">
        <f t="shared" si="1"/>
        <v>0</v>
      </c>
      <c r="D31" s="715"/>
      <c r="E31" s="715"/>
      <c r="F31" s="715"/>
      <c r="G31" s="715"/>
      <c r="H31" s="715"/>
      <c r="I31" s="715"/>
      <c r="J31" s="715"/>
      <c r="K31" s="715"/>
      <c r="L31" s="715">
        <f>+L$14/7/2</f>
        <v>0</v>
      </c>
      <c r="M31" s="715">
        <f>+M30</f>
        <v>0</v>
      </c>
      <c r="N31" s="623">
        <f>+N30</f>
        <v>0</v>
      </c>
      <c r="O31" s="623">
        <f>+O30</f>
        <v>0</v>
      </c>
      <c r="P31" s="623">
        <f>+P30</f>
        <v>0</v>
      </c>
      <c r="Q31" s="623">
        <f>+Q30</f>
        <v>0</v>
      </c>
      <c r="R31" s="623">
        <f>+R$14/7</f>
        <v>0</v>
      </c>
      <c r="S31" s="644">
        <f>+S$14/7/2</f>
        <v>0</v>
      </c>
      <c r="T31" s="644"/>
      <c r="U31" s="644"/>
      <c r="V31" s="644"/>
      <c r="W31" s="644"/>
      <c r="X31" s="644"/>
      <c r="Y31" s="623"/>
      <c r="Z31" s="715"/>
      <c r="AA31" s="622"/>
      <c r="AB31" s="622"/>
      <c r="AC31" s="622"/>
      <c r="AD31" s="622"/>
      <c r="AE31" s="622"/>
      <c r="AF31" s="622"/>
      <c r="AG31" s="622"/>
      <c r="AH31" s="622"/>
    </row>
    <row r="32" spans="1:34" x14ac:dyDescent="0.25">
      <c r="A32" s="361"/>
      <c r="B32" s="290">
        <f t="shared" si="2"/>
        <v>2010</v>
      </c>
      <c r="C32" s="622">
        <f t="shared" si="1"/>
        <v>0</v>
      </c>
      <c r="D32" s="715"/>
      <c r="E32" s="715"/>
      <c r="F32" s="715"/>
      <c r="G32" s="715"/>
      <c r="H32" s="715"/>
      <c r="I32" s="715"/>
      <c r="J32" s="715"/>
      <c r="K32" s="715"/>
      <c r="L32" s="715"/>
      <c r="M32" s="715">
        <f>+M$14/7/2</f>
        <v>0</v>
      </c>
      <c r="N32" s="623">
        <f>+N31</f>
        <v>0</v>
      </c>
      <c r="O32" s="623">
        <f>+O31</f>
        <v>0</v>
      </c>
      <c r="P32" s="623">
        <f>+P31</f>
        <v>0</v>
      </c>
      <c r="Q32" s="623">
        <f>+Q31</f>
        <v>0</v>
      </c>
      <c r="R32" s="623">
        <f>+R31</f>
        <v>0</v>
      </c>
      <c r="S32" s="644">
        <f>+S$14/7</f>
        <v>0</v>
      </c>
      <c r="T32" s="644">
        <f>+T$14/7/2</f>
        <v>0</v>
      </c>
      <c r="U32" s="644"/>
      <c r="V32" s="644"/>
      <c r="W32" s="644"/>
      <c r="X32" s="644"/>
      <c r="Y32" s="623"/>
      <c r="Z32" s="715"/>
      <c r="AA32" s="622"/>
      <c r="AB32" s="622"/>
      <c r="AC32" s="622"/>
      <c r="AD32" s="622"/>
      <c r="AE32" s="622"/>
      <c r="AF32" s="622"/>
      <c r="AG32" s="622"/>
      <c r="AH32" s="622"/>
    </row>
    <row r="33" spans="1:34" x14ac:dyDescent="0.25">
      <c r="A33" s="361"/>
      <c r="B33" s="290">
        <f t="shared" si="2"/>
        <v>2011</v>
      </c>
      <c r="C33" s="622">
        <f t="shared" si="1"/>
        <v>0</v>
      </c>
      <c r="D33" s="715"/>
      <c r="E33" s="715"/>
      <c r="F33" s="715"/>
      <c r="G33" s="715"/>
      <c r="H33" s="715"/>
      <c r="I33" s="715"/>
      <c r="J33" s="715"/>
      <c r="K33" s="715"/>
      <c r="L33" s="715"/>
      <c r="M33" s="715"/>
      <c r="N33" s="623">
        <f>+N$14/7/2</f>
        <v>0</v>
      </c>
      <c r="O33" s="623">
        <f>+O32</f>
        <v>0</v>
      </c>
      <c r="P33" s="623">
        <f>+P32</f>
        <v>0</v>
      </c>
      <c r="Q33" s="623">
        <f>+Q32</f>
        <v>0</v>
      </c>
      <c r="R33" s="623">
        <f>+R32</f>
        <v>0</v>
      </c>
      <c r="S33" s="644">
        <f>+S32</f>
        <v>0</v>
      </c>
      <c r="T33" s="644">
        <f>+T$14/7</f>
        <v>0</v>
      </c>
      <c r="U33" s="644">
        <f>+U$14/7/2</f>
        <v>0</v>
      </c>
      <c r="V33" s="644"/>
      <c r="W33" s="644"/>
      <c r="X33" s="644"/>
      <c r="Y33" s="623"/>
      <c r="Z33" s="715"/>
      <c r="AA33" s="622"/>
      <c r="AB33" s="622"/>
      <c r="AC33" s="622"/>
      <c r="AD33" s="622"/>
      <c r="AE33" s="622"/>
      <c r="AF33" s="622"/>
      <c r="AG33" s="622"/>
      <c r="AH33" s="622"/>
    </row>
    <row r="34" spans="1:34" x14ac:dyDescent="0.25">
      <c r="A34" s="361"/>
      <c r="B34" s="290">
        <f t="shared" si="2"/>
        <v>2012</v>
      </c>
      <c r="C34" s="622">
        <f t="shared" si="1"/>
        <v>0</v>
      </c>
      <c r="D34" s="715"/>
      <c r="E34" s="715"/>
      <c r="F34" s="715"/>
      <c r="G34" s="715"/>
      <c r="H34" s="715"/>
      <c r="I34" s="715"/>
      <c r="J34" s="715"/>
      <c r="K34" s="715"/>
      <c r="L34" s="715"/>
      <c r="M34" s="715"/>
      <c r="N34" s="623"/>
      <c r="O34" s="623">
        <f>+O$14/7/2</f>
        <v>0</v>
      </c>
      <c r="P34" s="623">
        <f>+P33</f>
        <v>0</v>
      </c>
      <c r="Q34" s="623">
        <f>+Q33</f>
        <v>0</v>
      </c>
      <c r="R34" s="623">
        <f>+R33</f>
        <v>0</v>
      </c>
      <c r="S34" s="644">
        <f>+S33</f>
        <v>0</v>
      </c>
      <c r="T34" s="644">
        <f>+T$14/7</f>
        <v>0</v>
      </c>
      <c r="U34" s="644">
        <f>+U$14/7</f>
        <v>0</v>
      </c>
      <c r="V34" s="644">
        <f>+V$14/7/2</f>
        <v>0</v>
      </c>
      <c r="W34" s="644"/>
      <c r="X34" s="644"/>
      <c r="Y34" s="623"/>
      <c r="Z34" s="715"/>
      <c r="AA34" s="622"/>
      <c r="AB34" s="622"/>
      <c r="AC34" s="622"/>
      <c r="AD34" s="622"/>
      <c r="AE34" s="622"/>
      <c r="AF34" s="622"/>
      <c r="AG34" s="622"/>
      <c r="AH34" s="622"/>
    </row>
    <row r="35" spans="1:34" x14ac:dyDescent="0.25">
      <c r="A35" s="361"/>
      <c r="B35" s="290">
        <f t="shared" si="2"/>
        <v>2013</v>
      </c>
      <c r="C35" s="622">
        <f t="shared" si="1"/>
        <v>0</v>
      </c>
      <c r="D35" s="715"/>
      <c r="E35" s="715"/>
      <c r="F35" s="715"/>
      <c r="G35" s="715"/>
      <c r="H35" s="715"/>
      <c r="I35" s="715"/>
      <c r="J35" s="715"/>
      <c r="K35" s="715"/>
      <c r="L35" s="715"/>
      <c r="M35" s="715"/>
      <c r="N35" s="623"/>
      <c r="O35" s="623"/>
      <c r="P35" s="623">
        <f>P14/7/2</f>
        <v>0</v>
      </c>
      <c r="Q35" s="623">
        <f>Q14</f>
        <v>0</v>
      </c>
      <c r="R35" s="623">
        <f t="shared" ref="R35:U36" si="3">R34</f>
        <v>0</v>
      </c>
      <c r="S35" s="644">
        <f t="shared" si="3"/>
        <v>0</v>
      </c>
      <c r="T35" s="644">
        <f t="shared" si="3"/>
        <v>0</v>
      </c>
      <c r="U35" s="644">
        <f t="shared" si="3"/>
        <v>0</v>
      </c>
      <c r="V35" s="644">
        <f>V14/7</f>
        <v>0</v>
      </c>
      <c r="W35" s="644">
        <f>W14/7/2</f>
        <v>0</v>
      </c>
      <c r="X35" s="644"/>
      <c r="Y35" s="623"/>
      <c r="Z35" s="715"/>
      <c r="AA35" s="622"/>
      <c r="AB35" s="622"/>
      <c r="AC35" s="622"/>
      <c r="AD35" s="622"/>
      <c r="AE35" s="622"/>
      <c r="AF35" s="622"/>
      <c r="AG35" s="622"/>
      <c r="AH35" s="622"/>
    </row>
    <row r="36" spans="1:34" x14ac:dyDescent="0.25">
      <c r="A36" s="361"/>
      <c r="B36" s="290">
        <f t="shared" si="2"/>
        <v>2014</v>
      </c>
      <c r="C36" s="622">
        <f t="shared" si="1"/>
        <v>0</v>
      </c>
      <c r="D36" s="715"/>
      <c r="E36" s="715"/>
      <c r="F36" s="715"/>
      <c r="G36" s="715"/>
      <c r="H36" s="715"/>
      <c r="I36" s="715"/>
      <c r="J36" s="715"/>
      <c r="K36" s="715"/>
      <c r="L36" s="715"/>
      <c r="M36" s="715"/>
      <c r="N36" s="623"/>
      <c r="O36" s="623"/>
      <c r="P36" s="623"/>
      <c r="Q36" s="623">
        <f>Q14/7/2</f>
        <v>0</v>
      </c>
      <c r="R36" s="623">
        <f t="shared" si="3"/>
        <v>0</v>
      </c>
      <c r="S36" s="644">
        <f t="shared" si="3"/>
        <v>0</v>
      </c>
      <c r="T36" s="644">
        <f t="shared" si="3"/>
        <v>0</v>
      </c>
      <c r="U36" s="644">
        <f t="shared" si="3"/>
        <v>0</v>
      </c>
      <c r="V36" s="644">
        <f>V35</f>
        <v>0</v>
      </c>
      <c r="W36" s="644">
        <f>W14/7</f>
        <v>0</v>
      </c>
      <c r="X36" s="644">
        <f>X14/7/2</f>
        <v>0</v>
      </c>
      <c r="Y36" s="623"/>
      <c r="Z36" s="715"/>
      <c r="AA36" s="622"/>
      <c r="AB36" s="622"/>
      <c r="AC36" s="622"/>
      <c r="AD36" s="622"/>
      <c r="AE36" s="622"/>
      <c r="AF36" s="622"/>
      <c r="AG36" s="622"/>
      <c r="AH36" s="622"/>
    </row>
    <row r="37" spans="1:34" x14ac:dyDescent="0.25">
      <c r="A37" s="361"/>
      <c r="B37" s="290">
        <f t="shared" si="2"/>
        <v>2015</v>
      </c>
      <c r="C37" s="622">
        <f t="shared" si="1"/>
        <v>0</v>
      </c>
      <c r="D37" s="715"/>
      <c r="E37" s="715"/>
      <c r="F37" s="715"/>
      <c r="G37" s="715"/>
      <c r="H37" s="715"/>
      <c r="I37" s="715"/>
      <c r="J37" s="715"/>
      <c r="K37" s="715"/>
      <c r="L37" s="715"/>
      <c r="M37" s="715"/>
      <c r="N37" s="623"/>
      <c r="O37" s="623"/>
      <c r="P37" s="623"/>
      <c r="Q37" s="623"/>
      <c r="R37" s="623">
        <f>R14/7/2</f>
        <v>0</v>
      </c>
      <c r="S37" s="644">
        <f>S36</f>
        <v>0</v>
      </c>
      <c r="T37" s="644">
        <f>T36</f>
        <v>0</v>
      </c>
      <c r="U37" s="644">
        <f>U36</f>
        <v>0</v>
      </c>
      <c r="V37" s="644">
        <f>V36</f>
        <v>0</v>
      </c>
      <c r="W37" s="644">
        <f>W36</f>
        <v>0</v>
      </c>
      <c r="X37" s="644">
        <f>X14/7</f>
        <v>0</v>
      </c>
      <c r="Y37" s="623">
        <f>Y14/7/2</f>
        <v>0</v>
      </c>
      <c r="Z37" s="715"/>
      <c r="AA37" s="622"/>
      <c r="AB37" s="622"/>
      <c r="AC37" s="622"/>
      <c r="AD37" s="622"/>
      <c r="AE37" s="622"/>
      <c r="AF37" s="622"/>
      <c r="AG37" s="622"/>
      <c r="AH37" s="622"/>
    </row>
    <row r="38" spans="1:34" x14ac:dyDescent="0.25">
      <c r="A38" s="361"/>
      <c r="B38" s="290">
        <f t="shared" si="2"/>
        <v>2016</v>
      </c>
      <c r="C38" s="622">
        <f t="shared" si="1"/>
        <v>0</v>
      </c>
      <c r="D38" s="715"/>
      <c r="E38" s="715"/>
      <c r="F38" s="715"/>
      <c r="G38" s="715"/>
      <c r="H38" s="715"/>
      <c r="I38" s="715"/>
      <c r="J38" s="715"/>
      <c r="K38" s="715"/>
      <c r="L38" s="715"/>
      <c r="M38" s="715"/>
      <c r="N38" s="623"/>
      <c r="O38" s="623"/>
      <c r="P38" s="623"/>
      <c r="Q38" s="623"/>
      <c r="R38" s="623"/>
      <c r="S38" s="644"/>
      <c r="T38" s="644"/>
      <c r="U38" s="644"/>
      <c r="V38" s="644"/>
      <c r="W38" s="644"/>
      <c r="X38" s="644"/>
      <c r="Y38" s="623">
        <f>+Y14/2</f>
        <v>0</v>
      </c>
      <c r="Z38" s="623">
        <f>Z14/7/2</f>
        <v>0</v>
      </c>
      <c r="AA38" s="623"/>
      <c r="AB38" s="622"/>
      <c r="AC38" s="622"/>
      <c r="AD38" s="622"/>
      <c r="AE38" s="622"/>
      <c r="AF38" s="622"/>
      <c r="AG38" s="622"/>
      <c r="AH38" s="622"/>
    </row>
    <row r="39" spans="1:34" x14ac:dyDescent="0.25">
      <c r="A39" s="361"/>
      <c r="B39" s="290">
        <f t="shared" si="2"/>
        <v>2017</v>
      </c>
      <c r="C39" s="622">
        <f t="shared" si="1"/>
        <v>-19279.962857142855</v>
      </c>
      <c r="D39" s="715"/>
      <c r="E39" s="715"/>
      <c r="F39" s="715"/>
      <c r="G39" s="715"/>
      <c r="H39" s="715"/>
      <c r="I39" s="715"/>
      <c r="J39" s="715"/>
      <c r="K39" s="715"/>
      <c r="L39" s="715"/>
      <c r="M39" s="715"/>
      <c r="N39" s="623"/>
      <c r="O39" s="623"/>
      <c r="P39" s="623"/>
      <c r="Q39" s="623"/>
      <c r="R39" s="623"/>
      <c r="S39" s="644"/>
      <c r="T39" s="644"/>
      <c r="U39" s="644"/>
      <c r="V39" s="644"/>
      <c r="W39" s="644"/>
      <c r="X39" s="644"/>
      <c r="Y39" s="623"/>
      <c r="Z39" s="623"/>
      <c r="AA39" s="623">
        <f>$AA$14/7/2</f>
        <v>19279.962857142855</v>
      </c>
      <c r="AB39" s="622"/>
      <c r="AC39" s="622"/>
      <c r="AD39" s="622"/>
      <c r="AE39" s="622"/>
      <c r="AF39" s="622"/>
      <c r="AG39" s="622"/>
      <c r="AH39" s="622"/>
    </row>
    <row r="40" spans="1:34" x14ac:dyDescent="0.25">
      <c r="A40" s="361"/>
      <c r="B40" s="290">
        <f t="shared" si="2"/>
        <v>2018</v>
      </c>
      <c r="C40" s="622">
        <f t="shared" si="1"/>
        <v>-38559.92571428571</v>
      </c>
      <c r="D40" s="715"/>
      <c r="E40" s="715"/>
      <c r="F40" s="715"/>
      <c r="G40" s="715"/>
      <c r="H40" s="715"/>
      <c r="I40" s="715"/>
      <c r="J40" s="715"/>
      <c r="K40" s="715"/>
      <c r="L40" s="715"/>
      <c r="M40" s="715"/>
      <c r="N40" s="623"/>
      <c r="O40" s="623"/>
      <c r="P40" s="623"/>
      <c r="Q40" s="623"/>
      <c r="R40" s="623"/>
      <c r="S40" s="644"/>
      <c r="T40" s="644"/>
      <c r="U40" s="644"/>
      <c r="V40" s="644"/>
      <c r="W40" s="644"/>
      <c r="X40" s="644"/>
      <c r="Y40" s="623"/>
      <c r="Z40" s="623"/>
      <c r="AA40" s="623">
        <f>$AA$14/7</f>
        <v>38559.92571428571</v>
      </c>
      <c r="AB40" s="622"/>
      <c r="AC40" s="622"/>
      <c r="AD40" s="622"/>
      <c r="AE40" s="622"/>
      <c r="AF40" s="622"/>
      <c r="AG40" s="622"/>
      <c r="AH40" s="622"/>
    </row>
    <row r="41" spans="1:34" x14ac:dyDescent="0.25">
      <c r="A41" s="361"/>
      <c r="B41" s="290">
        <f t="shared" si="2"/>
        <v>2019</v>
      </c>
      <c r="C41" s="622">
        <f t="shared" si="1"/>
        <v>-38559.92571428571</v>
      </c>
      <c r="D41" s="715"/>
      <c r="E41" s="715"/>
      <c r="F41" s="715"/>
      <c r="G41" s="715"/>
      <c r="H41" s="715"/>
      <c r="I41" s="715"/>
      <c r="J41" s="715"/>
      <c r="K41" s="715"/>
      <c r="L41" s="715"/>
      <c r="M41" s="715"/>
      <c r="N41" s="623"/>
      <c r="O41" s="623"/>
      <c r="P41" s="623"/>
      <c r="Q41" s="623"/>
      <c r="R41" s="623"/>
      <c r="S41" s="644"/>
      <c r="T41" s="644"/>
      <c r="U41" s="644"/>
      <c r="V41" s="644"/>
      <c r="W41" s="644"/>
      <c r="X41" s="644"/>
      <c r="Y41" s="623"/>
      <c r="Z41" s="623"/>
      <c r="AA41" s="623">
        <f t="shared" ref="AA41:AA45" si="4">$AA$14/7</f>
        <v>38559.92571428571</v>
      </c>
      <c r="AB41" s="622"/>
      <c r="AC41" s="622"/>
      <c r="AD41" s="622"/>
      <c r="AE41" s="622"/>
      <c r="AF41" s="622"/>
      <c r="AG41" s="622"/>
      <c r="AH41" s="622"/>
    </row>
    <row r="42" spans="1:34" x14ac:dyDescent="0.25">
      <c r="A42" s="361"/>
      <c r="B42" s="290">
        <f t="shared" si="2"/>
        <v>2020</v>
      </c>
      <c r="C42" s="622">
        <f t="shared" si="1"/>
        <v>-38559.92571428571</v>
      </c>
      <c r="D42" s="715"/>
      <c r="E42" s="715"/>
      <c r="F42" s="715"/>
      <c r="G42" s="715"/>
      <c r="H42" s="715"/>
      <c r="I42" s="715"/>
      <c r="J42" s="715"/>
      <c r="K42" s="715"/>
      <c r="L42" s="715"/>
      <c r="M42" s="715"/>
      <c r="N42" s="623"/>
      <c r="O42" s="623"/>
      <c r="P42" s="623"/>
      <c r="Q42" s="623"/>
      <c r="R42" s="623"/>
      <c r="S42" s="644"/>
      <c r="T42" s="644"/>
      <c r="U42" s="644"/>
      <c r="V42" s="644"/>
      <c r="W42" s="644"/>
      <c r="X42" s="644"/>
      <c r="Y42" s="623"/>
      <c r="Z42" s="623"/>
      <c r="AA42" s="623">
        <f t="shared" si="4"/>
        <v>38559.92571428571</v>
      </c>
      <c r="AB42" s="622"/>
      <c r="AC42" s="622"/>
      <c r="AD42" s="622"/>
      <c r="AE42" s="622"/>
      <c r="AF42" s="622"/>
      <c r="AG42" s="622"/>
      <c r="AH42" s="622"/>
    </row>
    <row r="43" spans="1:34" x14ac:dyDescent="0.25">
      <c r="A43" s="361"/>
      <c r="B43" s="290">
        <f t="shared" si="2"/>
        <v>2021</v>
      </c>
      <c r="C43" s="622">
        <f t="shared" si="1"/>
        <v>-38559.92571428571</v>
      </c>
      <c r="D43" s="715"/>
      <c r="E43" s="715"/>
      <c r="F43" s="715"/>
      <c r="G43" s="715"/>
      <c r="H43" s="715"/>
      <c r="I43" s="715"/>
      <c r="J43" s="715"/>
      <c r="K43" s="715"/>
      <c r="L43" s="715"/>
      <c r="M43" s="715"/>
      <c r="N43" s="623"/>
      <c r="O43" s="623"/>
      <c r="P43" s="623"/>
      <c r="Q43" s="623"/>
      <c r="R43" s="623"/>
      <c r="S43" s="644"/>
      <c r="T43" s="644"/>
      <c r="U43" s="644"/>
      <c r="V43" s="644"/>
      <c r="W43" s="644"/>
      <c r="X43" s="644"/>
      <c r="Y43" s="623"/>
      <c r="Z43" s="623"/>
      <c r="AA43" s="623">
        <f t="shared" si="4"/>
        <v>38559.92571428571</v>
      </c>
      <c r="AB43" s="622"/>
      <c r="AC43" s="622"/>
      <c r="AD43" s="622"/>
      <c r="AE43" s="622"/>
      <c r="AF43" s="622"/>
      <c r="AG43" s="622"/>
      <c r="AH43" s="622"/>
    </row>
    <row r="44" spans="1:34" x14ac:dyDescent="0.25">
      <c r="A44" s="361"/>
      <c r="B44" s="290">
        <f t="shared" si="2"/>
        <v>2022</v>
      </c>
      <c r="C44" s="622">
        <f t="shared" si="1"/>
        <v>-38559.92571428571</v>
      </c>
      <c r="D44" s="715"/>
      <c r="E44" s="715"/>
      <c r="F44" s="715"/>
      <c r="G44" s="715"/>
      <c r="H44" s="715"/>
      <c r="I44" s="715"/>
      <c r="J44" s="715"/>
      <c r="K44" s="715"/>
      <c r="L44" s="715"/>
      <c r="M44" s="715"/>
      <c r="N44" s="623"/>
      <c r="O44" s="623"/>
      <c r="P44" s="623"/>
      <c r="Q44" s="623"/>
      <c r="R44" s="623"/>
      <c r="S44" s="644"/>
      <c r="T44" s="644"/>
      <c r="U44" s="644"/>
      <c r="V44" s="644"/>
      <c r="W44" s="644"/>
      <c r="X44" s="644"/>
      <c r="Y44" s="623"/>
      <c r="Z44" s="623"/>
      <c r="AA44" s="623">
        <f t="shared" si="4"/>
        <v>38559.92571428571</v>
      </c>
      <c r="AB44" s="622"/>
      <c r="AC44" s="622"/>
      <c r="AD44" s="622"/>
      <c r="AE44" s="622"/>
      <c r="AF44" s="622"/>
      <c r="AG44" s="622"/>
      <c r="AH44" s="622"/>
    </row>
    <row r="45" spans="1:34" x14ac:dyDescent="0.25">
      <c r="A45" s="361"/>
      <c r="B45" s="290">
        <f t="shared" si="2"/>
        <v>2023</v>
      </c>
      <c r="C45" s="622">
        <f t="shared" si="1"/>
        <v>-38559.92571428571</v>
      </c>
      <c r="D45" s="715"/>
      <c r="E45" s="715"/>
      <c r="F45" s="715"/>
      <c r="G45" s="715"/>
      <c r="H45" s="715"/>
      <c r="I45" s="715"/>
      <c r="J45" s="715"/>
      <c r="K45" s="715"/>
      <c r="L45" s="715"/>
      <c r="M45" s="715"/>
      <c r="N45" s="623"/>
      <c r="O45" s="623"/>
      <c r="P45" s="623"/>
      <c r="Q45" s="623"/>
      <c r="R45" s="623"/>
      <c r="S45" s="644"/>
      <c r="T45" s="644"/>
      <c r="U45" s="644"/>
      <c r="V45" s="644"/>
      <c r="W45" s="644"/>
      <c r="X45" s="644"/>
      <c r="Y45" s="623"/>
      <c r="Z45" s="623"/>
      <c r="AA45" s="623">
        <f t="shared" si="4"/>
        <v>38559.92571428571</v>
      </c>
      <c r="AB45" s="622"/>
      <c r="AC45" s="622"/>
      <c r="AD45" s="622"/>
      <c r="AE45" s="622"/>
      <c r="AF45" s="622"/>
      <c r="AG45" s="622"/>
      <c r="AH45" s="622"/>
    </row>
    <row r="46" spans="1:34" x14ac:dyDescent="0.25">
      <c r="A46" s="361"/>
      <c r="B46" s="290">
        <f t="shared" si="2"/>
        <v>2024</v>
      </c>
      <c r="C46" s="622">
        <f t="shared" si="1"/>
        <v>-19279.962857142855</v>
      </c>
      <c r="D46" s="715"/>
      <c r="E46" s="715"/>
      <c r="F46" s="715"/>
      <c r="G46" s="715"/>
      <c r="H46" s="715"/>
      <c r="I46" s="715"/>
      <c r="J46" s="715"/>
      <c r="K46" s="715"/>
      <c r="L46" s="715"/>
      <c r="M46" s="715"/>
      <c r="N46" s="623"/>
      <c r="O46" s="623"/>
      <c r="P46" s="623"/>
      <c r="Q46" s="623"/>
      <c r="R46" s="623"/>
      <c r="S46" s="644"/>
      <c r="T46" s="644"/>
      <c r="U46" s="644"/>
      <c r="V46" s="644"/>
      <c r="W46" s="644"/>
      <c r="X46" s="644"/>
      <c r="Y46" s="623"/>
      <c r="Z46" s="623"/>
      <c r="AA46" s="623">
        <f>$AA$14/7/2</f>
        <v>19279.962857142855</v>
      </c>
      <c r="AB46" s="622"/>
      <c r="AC46" s="622"/>
      <c r="AD46" s="622"/>
      <c r="AE46" s="622"/>
      <c r="AF46" s="622"/>
      <c r="AG46" s="622"/>
      <c r="AH46" s="622"/>
    </row>
    <row r="47" spans="1:34" x14ac:dyDescent="0.25">
      <c r="A47" s="361"/>
      <c r="B47" s="475"/>
      <c r="C47" s="648"/>
      <c r="D47" s="722"/>
      <c r="E47" s="722"/>
      <c r="F47" s="722"/>
      <c r="G47" s="722"/>
      <c r="H47" s="722"/>
      <c r="I47" s="722"/>
      <c r="J47" s="722"/>
      <c r="K47" s="722"/>
      <c r="L47" s="722"/>
      <c r="M47" s="722"/>
      <c r="N47" s="723"/>
      <c r="O47" s="723"/>
      <c r="P47" s="723"/>
      <c r="Q47" s="723"/>
      <c r="R47" s="723"/>
      <c r="S47" s="723"/>
      <c r="T47" s="723"/>
      <c r="U47" s="723"/>
      <c r="V47" s="724"/>
      <c r="W47" s="724"/>
      <c r="X47" s="724"/>
      <c r="Y47" s="723"/>
      <c r="Z47" s="723"/>
      <c r="AA47" s="723"/>
      <c r="AB47" s="622"/>
      <c r="AC47" s="622"/>
      <c r="AD47" s="622"/>
      <c r="AE47" s="622"/>
      <c r="AF47" s="622"/>
      <c r="AG47" s="622"/>
      <c r="AH47" s="622"/>
    </row>
    <row r="48" spans="1:34" x14ac:dyDescent="0.25">
      <c r="A48" s="361" t="s">
        <v>62</v>
      </c>
      <c r="B48" s="675">
        <f>SUM(D48:AH48)</f>
        <v>0</v>
      </c>
      <c r="C48" s="677">
        <f>SUM(C16:C47)</f>
        <v>-269919.47999999992</v>
      </c>
      <c r="D48" s="675">
        <f t="shared" ref="D48:N48" si="5">-SUM(D16:D47)+D14</f>
        <v>0</v>
      </c>
      <c r="E48" s="675">
        <f t="shared" si="5"/>
        <v>0</v>
      </c>
      <c r="F48" s="675">
        <f t="shared" si="5"/>
        <v>0</v>
      </c>
      <c r="G48" s="675">
        <f t="shared" si="5"/>
        <v>0</v>
      </c>
      <c r="H48" s="675">
        <f t="shared" si="5"/>
        <v>0</v>
      </c>
      <c r="I48" s="675">
        <f t="shared" si="5"/>
        <v>0</v>
      </c>
      <c r="J48" s="675">
        <f t="shared" si="5"/>
        <v>0</v>
      </c>
      <c r="K48" s="675">
        <f t="shared" si="5"/>
        <v>0</v>
      </c>
      <c r="L48" s="675">
        <f t="shared" si="5"/>
        <v>0</v>
      </c>
      <c r="M48" s="675">
        <f t="shared" si="5"/>
        <v>0</v>
      </c>
      <c r="N48" s="719">
        <f t="shared" si="5"/>
        <v>0</v>
      </c>
      <c r="O48" s="719">
        <f t="shared" ref="O48:AH48" si="6">-SUM(O16:O47)+O14</f>
        <v>0</v>
      </c>
      <c r="P48" s="719">
        <f t="shared" si="6"/>
        <v>0</v>
      </c>
      <c r="Q48" s="719">
        <f t="shared" si="6"/>
        <v>0</v>
      </c>
      <c r="R48" s="719">
        <f t="shared" si="6"/>
        <v>0</v>
      </c>
      <c r="S48" s="719">
        <f t="shared" si="6"/>
        <v>0</v>
      </c>
      <c r="T48" s="719">
        <f t="shared" si="6"/>
        <v>0</v>
      </c>
      <c r="U48" s="719">
        <f t="shared" si="6"/>
        <v>0</v>
      </c>
      <c r="V48" s="719">
        <f t="shared" si="6"/>
        <v>0</v>
      </c>
      <c r="W48" s="719">
        <f t="shared" si="6"/>
        <v>0</v>
      </c>
      <c r="X48" s="719">
        <f t="shared" si="6"/>
        <v>0</v>
      </c>
      <c r="Y48" s="719">
        <f t="shared" si="6"/>
        <v>0</v>
      </c>
      <c r="Z48" s="719">
        <f t="shared" si="6"/>
        <v>0</v>
      </c>
      <c r="AA48" s="719">
        <f t="shared" si="6"/>
        <v>0</v>
      </c>
      <c r="AB48" s="719">
        <f t="shared" si="6"/>
        <v>0</v>
      </c>
      <c r="AC48" s="719">
        <f t="shared" si="6"/>
        <v>0</v>
      </c>
      <c r="AD48" s="719">
        <f t="shared" si="6"/>
        <v>0</v>
      </c>
      <c r="AE48" s="719">
        <f t="shared" si="6"/>
        <v>0</v>
      </c>
      <c r="AF48" s="719">
        <f t="shared" si="6"/>
        <v>0</v>
      </c>
      <c r="AG48" s="719">
        <f t="shared" si="6"/>
        <v>0</v>
      </c>
      <c r="AH48" s="719">
        <f t="shared" si="6"/>
        <v>0</v>
      </c>
    </row>
    <row r="49" spans="1:26" x14ac:dyDescent="0.25">
      <c r="A49" s="361"/>
      <c r="B49" s="714"/>
      <c r="C49" s="716"/>
      <c r="D49" s="711"/>
      <c r="E49" s="711"/>
      <c r="F49" s="711"/>
      <c r="G49" s="711"/>
      <c r="H49" s="711"/>
      <c r="I49" s="711"/>
      <c r="J49" s="711"/>
      <c r="K49" s="711"/>
      <c r="L49" s="711"/>
      <c r="M49" s="711"/>
      <c r="N49" s="713"/>
      <c r="O49" s="713"/>
      <c r="P49" s="713"/>
      <c r="Q49" s="713"/>
      <c r="R49" s="713"/>
      <c r="S49" s="713"/>
      <c r="T49" s="713"/>
      <c r="U49" s="713"/>
      <c r="V49" s="713"/>
      <c r="W49" s="713"/>
      <c r="X49" s="713"/>
      <c r="Y49" s="713"/>
      <c r="Z49" s="713"/>
    </row>
    <row r="50" spans="1:26" x14ac:dyDescent="0.25">
      <c r="A50" s="387" t="s">
        <v>63</v>
      </c>
      <c r="B50" s="290"/>
      <c r="C50" s="611">
        <f>+C14+C48</f>
        <v>0</v>
      </c>
      <c r="D50" s="711"/>
      <c r="E50" s="711"/>
      <c r="F50" s="711"/>
      <c r="G50" s="711"/>
      <c r="H50" s="711"/>
      <c r="I50" s="711"/>
      <c r="J50" s="711"/>
      <c r="K50" s="711"/>
      <c r="L50" s="711"/>
      <c r="M50" s="711"/>
      <c r="N50" s="713"/>
      <c r="O50" s="713"/>
      <c r="P50" s="713"/>
      <c r="Q50" s="713"/>
      <c r="R50" s="713"/>
      <c r="S50" s="713"/>
      <c r="T50" s="713"/>
      <c r="U50" s="713"/>
      <c r="V50" s="713"/>
      <c r="W50" s="713"/>
      <c r="X50" s="713"/>
      <c r="Y50" s="713"/>
      <c r="Z50" s="713"/>
    </row>
    <row r="51" spans="1:26" x14ac:dyDescent="0.25">
      <c r="A51" s="290"/>
      <c r="B51" s="290"/>
      <c r="C51" s="290"/>
      <c r="D51" s="711"/>
      <c r="E51" s="711"/>
      <c r="F51" s="711"/>
      <c r="G51" s="711"/>
      <c r="H51" s="711"/>
      <c r="I51" s="711"/>
      <c r="J51" s="711"/>
      <c r="K51" s="711"/>
      <c r="L51" s="711"/>
      <c r="M51" s="711"/>
      <c r="N51" s="713"/>
      <c r="O51" s="713"/>
      <c r="P51" s="713"/>
      <c r="Q51" s="713"/>
      <c r="R51" s="713"/>
      <c r="S51" s="713"/>
      <c r="T51" s="713"/>
      <c r="U51" s="713"/>
      <c r="V51" s="713"/>
      <c r="W51" s="713"/>
      <c r="X51" s="713"/>
      <c r="Y51" s="713"/>
      <c r="Z51" s="713"/>
    </row>
    <row r="52" spans="1:26" x14ac:dyDescent="0.25">
      <c r="A52" s="290"/>
      <c r="B52" s="612"/>
      <c r="C52" s="290"/>
      <c r="D52" s="711"/>
      <c r="E52" s="711"/>
      <c r="F52" s="711"/>
      <c r="G52" s="711"/>
      <c r="H52" s="711"/>
      <c r="I52" s="711"/>
      <c r="J52" s="711"/>
      <c r="K52" s="711"/>
      <c r="L52" s="711"/>
      <c r="M52" s="711"/>
      <c r="N52" s="713"/>
      <c r="O52" s="713"/>
      <c r="P52" s="713"/>
      <c r="Q52" s="713"/>
      <c r="R52" s="713"/>
      <c r="S52" s="713"/>
      <c r="T52" s="713"/>
      <c r="U52" s="713"/>
      <c r="V52" s="713"/>
      <c r="W52" s="713"/>
      <c r="X52" s="713"/>
      <c r="Y52" s="713"/>
      <c r="Z52" s="713"/>
    </row>
    <row r="53" spans="1:26" x14ac:dyDescent="0.25">
      <c r="A53" s="290"/>
      <c r="B53" s="290"/>
      <c r="C53" s="290"/>
      <c r="E53" s="711"/>
      <c r="F53" s="717"/>
      <c r="G53" s="717"/>
      <c r="H53" s="717"/>
      <c r="I53" s="717"/>
      <c r="J53" s="717"/>
      <c r="K53" s="717"/>
      <c r="L53" s="717"/>
      <c r="M53" s="717"/>
      <c r="N53" s="713">
        <f>SUM(E32:E53)</f>
        <v>0</v>
      </c>
      <c r="O53" s="718"/>
      <c r="P53" s="718"/>
      <c r="Q53" s="718"/>
      <c r="R53" s="718"/>
      <c r="S53" s="718"/>
    </row>
    <row r="54" spans="1:26" x14ac:dyDescent="0.25">
      <c r="B54" s="290"/>
      <c r="C54" s="290"/>
      <c r="E54" s="717"/>
      <c r="F54" s="717"/>
      <c r="G54" s="717"/>
      <c r="H54" s="717"/>
      <c r="I54" s="717"/>
      <c r="J54" s="717"/>
      <c r="K54" s="717"/>
      <c r="L54" s="717"/>
      <c r="M54" s="717"/>
      <c r="N54" s="717"/>
      <c r="O54" s="717"/>
      <c r="P54" s="717"/>
      <c r="Q54" s="717"/>
      <c r="R54" s="717"/>
      <c r="S54" s="717"/>
    </row>
    <row r="55" spans="1:26" x14ac:dyDescent="0.25">
      <c r="E55" s="717"/>
      <c r="F55" s="717"/>
      <c r="G55" s="717"/>
      <c r="H55" s="717"/>
      <c r="I55" s="717"/>
      <c r="J55" s="717"/>
      <c r="K55" s="717"/>
      <c r="L55" s="717"/>
      <c r="M55" s="717"/>
      <c r="N55" s="717"/>
      <c r="O55" s="717"/>
      <c r="P55" s="717"/>
      <c r="Q55" s="717"/>
      <c r="R55" s="717"/>
      <c r="S55" s="717"/>
    </row>
    <row r="56" spans="1:26" x14ac:dyDescent="0.25">
      <c r="E56" s="717"/>
      <c r="F56" s="717"/>
      <c r="G56" s="717"/>
      <c r="H56" s="717"/>
      <c r="I56" s="717"/>
      <c r="J56" s="717"/>
      <c r="K56" s="717"/>
      <c r="L56" s="717"/>
      <c r="M56" s="717"/>
      <c r="N56" s="717"/>
      <c r="O56" s="717"/>
      <c r="P56" s="717"/>
      <c r="Q56" s="717"/>
      <c r="R56" s="717"/>
      <c r="S56" s="717"/>
    </row>
    <row r="57" spans="1:26" x14ac:dyDescent="0.25">
      <c r="E57" s="717"/>
      <c r="F57" s="717"/>
      <c r="G57" s="717"/>
      <c r="H57" s="717"/>
      <c r="I57" s="717"/>
      <c r="J57" s="717"/>
      <c r="K57" s="717"/>
      <c r="L57" s="717"/>
      <c r="M57" s="717"/>
      <c r="N57" s="717"/>
      <c r="O57" s="717"/>
      <c r="P57" s="717"/>
      <c r="Q57" s="717"/>
      <c r="R57" s="717"/>
      <c r="S57" s="717"/>
    </row>
    <row r="58" spans="1:26" x14ac:dyDescent="0.25">
      <c r="E58" s="717"/>
      <c r="F58" s="717"/>
      <c r="G58" s="717"/>
      <c r="H58" s="717"/>
      <c r="I58" s="717"/>
      <c r="J58" s="717"/>
      <c r="K58" s="717"/>
      <c r="L58" s="717"/>
      <c r="M58" s="717"/>
      <c r="N58" s="717"/>
      <c r="O58" s="717"/>
      <c r="P58" s="717"/>
      <c r="Q58" s="717"/>
      <c r="R58" s="717"/>
      <c r="S58" s="717"/>
    </row>
    <row r="59" spans="1:26" x14ac:dyDescent="0.25">
      <c r="E59" s="717"/>
      <c r="F59" s="717"/>
      <c r="G59" s="717"/>
      <c r="H59" s="717"/>
      <c r="I59" s="717"/>
      <c r="J59" s="717"/>
      <c r="K59" s="717"/>
      <c r="L59" s="717"/>
      <c r="M59" s="717"/>
      <c r="N59" s="717"/>
      <c r="O59" s="717"/>
      <c r="P59" s="717"/>
      <c r="Q59" s="717"/>
      <c r="R59" s="717"/>
      <c r="S59" s="717"/>
    </row>
    <row r="60" spans="1:26" x14ac:dyDescent="0.25">
      <c r="E60" s="717"/>
      <c r="F60" s="717"/>
      <c r="G60" s="717"/>
      <c r="H60" s="717"/>
      <c r="I60" s="717"/>
      <c r="J60" s="717"/>
      <c r="K60" s="717"/>
      <c r="L60" s="717"/>
      <c r="M60" s="717"/>
      <c r="N60" s="717"/>
      <c r="O60" s="717"/>
      <c r="P60" s="717"/>
      <c r="Q60" s="717"/>
      <c r="R60" s="717"/>
      <c r="S60" s="717"/>
    </row>
    <row r="61" spans="1:26" x14ac:dyDescent="0.25">
      <c r="E61" s="717"/>
      <c r="F61" s="717"/>
      <c r="G61" s="717"/>
      <c r="H61" s="717"/>
      <c r="I61" s="717"/>
      <c r="J61" s="717"/>
      <c r="K61" s="717"/>
      <c r="L61" s="717"/>
      <c r="M61" s="717"/>
      <c r="N61" s="717"/>
      <c r="O61" s="717"/>
      <c r="P61" s="717"/>
      <c r="Q61" s="717"/>
      <c r="R61" s="717"/>
      <c r="S61" s="717"/>
    </row>
    <row r="62" spans="1:26" x14ac:dyDescent="0.25">
      <c r="E62" s="717"/>
      <c r="F62" s="717"/>
      <c r="G62" s="717"/>
      <c r="H62" s="717"/>
      <c r="I62" s="717"/>
      <c r="J62" s="717"/>
      <c r="K62" s="717"/>
      <c r="L62" s="717"/>
      <c r="M62" s="717"/>
      <c r="N62" s="717"/>
      <c r="O62" s="717"/>
      <c r="P62" s="717"/>
      <c r="Q62" s="717"/>
      <c r="R62" s="717"/>
      <c r="S62" s="717"/>
    </row>
    <row r="63" spans="1:26" x14ac:dyDescent="0.25">
      <c r="E63" s="717"/>
      <c r="F63" s="717"/>
      <c r="G63" s="717"/>
      <c r="H63" s="717"/>
      <c r="I63" s="717"/>
      <c r="J63" s="717"/>
      <c r="K63" s="717"/>
      <c r="L63" s="717"/>
      <c r="M63" s="717"/>
      <c r="N63" s="717"/>
      <c r="O63" s="717"/>
      <c r="P63" s="717"/>
      <c r="Q63" s="717"/>
      <c r="R63" s="717"/>
      <c r="S63" s="717"/>
    </row>
    <row r="64" spans="1:26" x14ac:dyDescent="0.25">
      <c r="E64" s="717"/>
      <c r="F64" s="717"/>
      <c r="G64" s="717"/>
      <c r="H64" s="717"/>
      <c r="I64" s="717"/>
      <c r="J64" s="717"/>
      <c r="K64" s="717"/>
      <c r="L64" s="717"/>
      <c r="M64" s="717"/>
      <c r="N64" s="717"/>
      <c r="O64" s="717"/>
      <c r="P64" s="717"/>
      <c r="Q64" s="717"/>
      <c r="R64" s="717"/>
      <c r="S64" s="717"/>
    </row>
  </sheetData>
  <pageMargins left="0.7" right="0.7" top="0.75" bottom="0.75" header="0.3" footer="0.3"/>
  <pageSetup scale="64" orientation="landscape" horizontalDpi="4294967294" verticalDpi="4294967294" r:id="rId1"/>
  <headerFooter>
    <oddFooter>&amp;Z&amp;F&amp;RPage &amp;P</oddFooter>
  </headerFooter>
</worksheet>
</file>

<file path=xl/worksheets/sheet2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C00-000000000000}">
  <sheetPr>
    <tabColor theme="6" tint="-0.249977111117893"/>
    <pageSetUpPr fitToPage="1"/>
  </sheetPr>
  <dimension ref="A1:AH64"/>
  <sheetViews>
    <sheetView workbookViewId="0"/>
  </sheetViews>
  <sheetFormatPr defaultColWidth="8.85546875" defaultRowHeight="15" x14ac:dyDescent="0.25"/>
  <cols>
    <col min="1" max="1" width="20.85546875" style="289" customWidth="1"/>
    <col min="2" max="2" width="9.5703125" style="289" bestFit="1" customWidth="1"/>
    <col min="3" max="3" width="12.85546875" style="289" customWidth="1"/>
    <col min="4" max="12" width="7.42578125" style="289" hidden="1" customWidth="1"/>
    <col min="13" max="13" width="7.5703125" style="289" hidden="1" customWidth="1"/>
    <col min="14" max="25" width="10.42578125" style="289" customWidth="1"/>
    <col min="26" max="26" width="10.7109375" style="289" bestFit="1" customWidth="1"/>
    <col min="27" max="27" width="11.5703125" style="289" bestFit="1" customWidth="1"/>
    <col min="28" max="28" width="12" style="289" bestFit="1" customWidth="1"/>
    <col min="29" max="16384" width="8.85546875" style="289"/>
  </cols>
  <sheetData>
    <row r="1" spans="1:34" x14ac:dyDescent="0.25">
      <c r="A1" s="360" t="s">
        <v>10</v>
      </c>
      <c r="O1" s="289" t="s">
        <v>647</v>
      </c>
    </row>
    <row r="2" spans="1:34" x14ac:dyDescent="0.25">
      <c r="A2" s="365" t="s">
        <v>438</v>
      </c>
    </row>
    <row r="3" spans="1:34" x14ac:dyDescent="0.25">
      <c r="A3" s="365" t="s">
        <v>1146</v>
      </c>
    </row>
    <row r="4" spans="1:34" x14ac:dyDescent="0.25">
      <c r="R4" s="584" t="s">
        <v>4</v>
      </c>
      <c r="S4" s="585"/>
      <c r="T4" s="584" t="s">
        <v>8</v>
      </c>
      <c r="V4" s="289" t="s">
        <v>1326</v>
      </c>
    </row>
    <row r="5" spans="1:34" x14ac:dyDescent="0.25">
      <c r="A5" s="586" t="s">
        <v>9</v>
      </c>
      <c r="B5" s="475" t="s">
        <v>64</v>
      </c>
      <c r="C5" s="475" t="s">
        <v>12</v>
      </c>
      <c r="R5" s="587" t="s">
        <v>2</v>
      </c>
      <c r="S5" s="587" t="s">
        <v>60</v>
      </c>
      <c r="T5" s="587" t="s">
        <v>7</v>
      </c>
    </row>
    <row r="6" spans="1:34" x14ac:dyDescent="0.25">
      <c r="B6" s="290"/>
      <c r="R6" s="290"/>
    </row>
    <row r="7" spans="1:34" x14ac:dyDescent="0.25">
      <c r="A7" s="437" t="s">
        <v>1120</v>
      </c>
      <c r="B7" s="589">
        <v>866</v>
      </c>
      <c r="C7" s="590"/>
      <c r="D7" s="707"/>
      <c r="E7" s="707"/>
      <c r="F7" s="707"/>
      <c r="G7" s="707"/>
      <c r="H7" s="707"/>
      <c r="I7" s="707"/>
      <c r="J7" s="707"/>
      <c r="K7" s="707"/>
      <c r="L7" s="707"/>
      <c r="M7" s="707"/>
      <c r="N7" s="707"/>
      <c r="O7" s="708"/>
      <c r="P7" s="421"/>
      <c r="Q7" s="421"/>
      <c r="R7" s="423">
        <f>+C14</f>
        <v>0</v>
      </c>
      <c r="S7" s="423">
        <f>+-C48</f>
        <v>0</v>
      </c>
      <c r="T7" s="423">
        <f>+R7-S7</f>
        <v>0</v>
      </c>
    </row>
    <row r="8" spans="1:34" x14ac:dyDescent="0.25">
      <c r="A8" s="588"/>
      <c r="B8" s="290"/>
      <c r="D8" s="707"/>
      <c r="E8" s="707"/>
      <c r="F8" s="707"/>
      <c r="G8" s="707"/>
      <c r="H8" s="707"/>
      <c r="I8" s="707"/>
      <c r="J8" s="707"/>
      <c r="K8" s="707"/>
      <c r="L8" s="707"/>
      <c r="M8" s="707"/>
      <c r="N8" s="707"/>
      <c r="O8" s="708"/>
      <c r="P8" s="421"/>
      <c r="Q8" s="421"/>
    </row>
    <row r="9" spans="1:34" x14ac:dyDescent="0.25">
      <c r="A9" s="437"/>
      <c r="B9" s="290"/>
      <c r="D9" s="707"/>
      <c r="E9" s="707"/>
      <c r="F9" s="707"/>
      <c r="G9" s="707"/>
      <c r="H9" s="707"/>
      <c r="I9" s="707"/>
      <c r="J9" s="707"/>
      <c r="K9" s="707"/>
      <c r="L9" s="707"/>
      <c r="M9" s="707"/>
      <c r="N9" s="707"/>
      <c r="O9" s="708"/>
      <c r="P9" s="421"/>
      <c r="Q9" s="421"/>
    </row>
    <row r="10" spans="1:34" x14ac:dyDescent="0.25">
      <c r="B10" s="290"/>
    </row>
    <row r="11" spans="1:34" x14ac:dyDescent="0.25">
      <c r="A11" s="458" t="s">
        <v>66</v>
      </c>
      <c r="B11" s="589" t="s">
        <v>1261</v>
      </c>
      <c r="C11" s="590"/>
    </row>
    <row r="12" spans="1:34" x14ac:dyDescent="0.25">
      <c r="B12" s="594"/>
      <c r="C12" s="437"/>
    </row>
    <row r="13" spans="1:34" x14ac:dyDescent="0.25">
      <c r="A13" s="365" t="s">
        <v>5</v>
      </c>
      <c r="C13" s="595" t="s">
        <v>3</v>
      </c>
      <c r="D13" s="596">
        <v>1994</v>
      </c>
      <c r="E13" s="596">
        <v>1995</v>
      </c>
      <c r="F13" s="596">
        <v>1996</v>
      </c>
      <c r="G13" s="596">
        <v>1997</v>
      </c>
      <c r="H13" s="596">
        <v>1998</v>
      </c>
      <c r="I13" s="596">
        <v>1999</v>
      </c>
      <c r="J13" s="596">
        <v>2000</v>
      </c>
      <c r="K13" s="596">
        <v>2001</v>
      </c>
      <c r="L13" s="596">
        <v>2002</v>
      </c>
      <c r="M13" s="596">
        <v>2003</v>
      </c>
      <c r="N13" s="596">
        <v>2004</v>
      </c>
      <c r="O13" s="596">
        <f>N13+1</f>
        <v>2005</v>
      </c>
      <c r="P13" s="596">
        <f t="shared" ref="P13:AH13" si="0">O13+1</f>
        <v>2006</v>
      </c>
      <c r="Q13" s="596">
        <f t="shared" si="0"/>
        <v>2007</v>
      </c>
      <c r="R13" s="596">
        <f t="shared" si="0"/>
        <v>2008</v>
      </c>
      <c r="S13" s="596">
        <f t="shared" si="0"/>
        <v>2009</v>
      </c>
      <c r="T13" s="596">
        <f t="shared" si="0"/>
        <v>2010</v>
      </c>
      <c r="U13" s="596">
        <f t="shared" si="0"/>
        <v>2011</v>
      </c>
      <c r="V13" s="596">
        <f t="shared" si="0"/>
        <v>2012</v>
      </c>
      <c r="W13" s="596">
        <f t="shared" si="0"/>
        <v>2013</v>
      </c>
      <c r="X13" s="596">
        <f t="shared" si="0"/>
        <v>2014</v>
      </c>
      <c r="Y13" s="596">
        <f t="shared" si="0"/>
        <v>2015</v>
      </c>
      <c r="Z13" s="596">
        <f t="shared" si="0"/>
        <v>2016</v>
      </c>
      <c r="AA13" s="596">
        <f t="shared" si="0"/>
        <v>2017</v>
      </c>
      <c r="AB13" s="596">
        <f t="shared" si="0"/>
        <v>2018</v>
      </c>
      <c r="AC13" s="596">
        <f t="shared" si="0"/>
        <v>2019</v>
      </c>
      <c r="AD13" s="596">
        <f t="shared" si="0"/>
        <v>2020</v>
      </c>
      <c r="AE13" s="596">
        <f t="shared" si="0"/>
        <v>2021</v>
      </c>
      <c r="AF13" s="596">
        <f t="shared" si="0"/>
        <v>2022</v>
      </c>
      <c r="AG13" s="596">
        <f t="shared" si="0"/>
        <v>2023</v>
      </c>
      <c r="AH13" s="596">
        <f t="shared" si="0"/>
        <v>2024</v>
      </c>
    </row>
    <row r="14" spans="1:34" x14ac:dyDescent="0.25">
      <c r="A14" s="365" t="s">
        <v>73</v>
      </c>
      <c r="C14" s="709">
        <f>SUM(D14:AB14)</f>
        <v>0</v>
      </c>
      <c r="D14" s="710">
        <v>0</v>
      </c>
      <c r="E14" s="710">
        <v>0</v>
      </c>
      <c r="F14" s="710">
        <v>0</v>
      </c>
      <c r="G14" s="710">
        <v>0</v>
      </c>
      <c r="H14" s="710">
        <v>0</v>
      </c>
      <c r="I14" s="710">
        <v>0</v>
      </c>
      <c r="J14" s="710">
        <v>0</v>
      </c>
      <c r="K14" s="710">
        <v>0</v>
      </c>
      <c r="L14" s="710">
        <v>0</v>
      </c>
      <c r="M14" s="710">
        <v>0</v>
      </c>
      <c r="N14" s="362"/>
      <c r="O14" s="362"/>
      <c r="P14" s="362"/>
      <c r="Q14" s="362"/>
      <c r="R14" s="362"/>
      <c r="S14" s="362"/>
      <c r="T14" s="362"/>
      <c r="U14" s="362"/>
      <c r="V14" s="362"/>
      <c r="W14" s="362"/>
      <c r="X14" s="362"/>
      <c r="Y14" s="599"/>
      <c r="Z14" s="599"/>
      <c r="AA14" s="599"/>
      <c r="AB14" s="599"/>
    </row>
    <row r="15" spans="1:34" x14ac:dyDescent="0.25">
      <c r="A15" s="602"/>
      <c r="B15" s="437"/>
      <c r="C15" s="437"/>
      <c r="S15" s="710"/>
      <c r="T15" s="710"/>
      <c r="U15" s="710"/>
      <c r="V15" s="710"/>
      <c r="W15" s="710"/>
      <c r="X15" s="710"/>
    </row>
    <row r="16" spans="1:34" x14ac:dyDescent="0.25">
      <c r="A16" s="365" t="s">
        <v>6</v>
      </c>
      <c r="B16" s="290">
        <v>1994</v>
      </c>
      <c r="C16" s="423">
        <f t="shared" ref="C16:C40" si="1">SUM(D16:AB16)</f>
        <v>0</v>
      </c>
      <c r="D16" s="711">
        <f>+D$14/7/2</f>
        <v>0</v>
      </c>
      <c r="E16" s="711"/>
      <c r="F16" s="711"/>
      <c r="G16" s="711"/>
      <c r="H16" s="711"/>
      <c r="I16" s="711"/>
      <c r="J16" s="711"/>
      <c r="K16" s="711"/>
      <c r="L16" s="711"/>
      <c r="M16" s="711"/>
      <c r="N16" s="711"/>
      <c r="O16" s="711"/>
      <c r="P16" s="711"/>
      <c r="Q16" s="711"/>
      <c r="R16" s="711"/>
      <c r="S16" s="710"/>
      <c r="T16" s="710"/>
      <c r="U16" s="710"/>
      <c r="V16" s="710"/>
      <c r="W16" s="710"/>
      <c r="X16" s="710"/>
      <c r="Y16" s="711"/>
      <c r="Z16" s="711"/>
    </row>
    <row r="17" spans="1:26" x14ac:dyDescent="0.25">
      <c r="B17" s="290">
        <f>B16+1</f>
        <v>1995</v>
      </c>
      <c r="C17" s="423">
        <f t="shared" si="1"/>
        <v>0</v>
      </c>
      <c r="D17" s="711">
        <f>+D$14/7</f>
        <v>0</v>
      </c>
      <c r="E17" s="711">
        <f>+E$14/7/2</f>
        <v>0</v>
      </c>
      <c r="F17" s="711"/>
      <c r="G17" s="711"/>
      <c r="H17" s="711"/>
      <c r="I17" s="711"/>
      <c r="J17" s="711"/>
      <c r="K17" s="711"/>
      <c r="L17" s="711"/>
      <c r="M17" s="711"/>
      <c r="N17" s="711"/>
      <c r="O17" s="711"/>
      <c r="P17" s="711"/>
      <c r="Q17" s="711"/>
      <c r="R17" s="711"/>
      <c r="S17" s="710"/>
      <c r="T17" s="710"/>
      <c r="U17" s="710"/>
      <c r="V17" s="710"/>
      <c r="W17" s="710"/>
      <c r="X17" s="710"/>
      <c r="Y17" s="711"/>
      <c r="Z17" s="711"/>
    </row>
    <row r="18" spans="1:26" x14ac:dyDescent="0.25">
      <c r="B18" s="290">
        <f t="shared" ref="B18:B46" si="2">B17+1</f>
        <v>1996</v>
      </c>
      <c r="C18" s="423">
        <f t="shared" si="1"/>
        <v>0</v>
      </c>
      <c r="D18" s="711">
        <f>+D17</f>
        <v>0</v>
      </c>
      <c r="E18" s="711">
        <f>+E$14/7</f>
        <v>0</v>
      </c>
      <c r="F18" s="711">
        <f>+F$14/7/2</f>
        <v>0</v>
      </c>
      <c r="G18" s="711"/>
      <c r="H18" s="711"/>
      <c r="I18" s="711"/>
      <c r="J18" s="711"/>
      <c r="K18" s="711"/>
      <c r="L18" s="711"/>
      <c r="M18" s="711"/>
      <c r="N18" s="711"/>
      <c r="O18" s="711"/>
      <c r="P18" s="711"/>
      <c r="Q18" s="711"/>
      <c r="R18" s="711"/>
      <c r="S18" s="710"/>
      <c r="T18" s="710"/>
      <c r="U18" s="710"/>
      <c r="V18" s="710"/>
      <c r="W18" s="710"/>
      <c r="X18" s="710"/>
      <c r="Y18" s="711"/>
      <c r="Z18" s="711"/>
    </row>
    <row r="19" spans="1:26" x14ac:dyDescent="0.25">
      <c r="B19" s="290">
        <f t="shared" si="2"/>
        <v>1997</v>
      </c>
      <c r="C19" s="423">
        <f t="shared" si="1"/>
        <v>0</v>
      </c>
      <c r="D19" s="711">
        <f>+D18</f>
        <v>0</v>
      </c>
      <c r="E19" s="711">
        <f>+E18</f>
        <v>0</v>
      </c>
      <c r="F19" s="711">
        <f>+F$14/7</f>
        <v>0</v>
      </c>
      <c r="G19" s="711">
        <f>+G$14/7/2</f>
        <v>0</v>
      </c>
      <c r="H19" s="711"/>
      <c r="I19" s="711"/>
      <c r="J19" s="711"/>
      <c r="K19" s="711"/>
      <c r="L19" s="711"/>
      <c r="M19" s="711"/>
      <c r="N19" s="711"/>
      <c r="O19" s="711"/>
      <c r="P19" s="711"/>
      <c r="Q19" s="711"/>
      <c r="R19" s="711"/>
      <c r="S19" s="710"/>
      <c r="T19" s="710"/>
      <c r="U19" s="710"/>
      <c r="V19" s="710"/>
      <c r="W19" s="710"/>
      <c r="X19" s="710"/>
      <c r="Y19" s="711"/>
      <c r="Z19" s="711"/>
    </row>
    <row r="20" spans="1:26" x14ac:dyDescent="0.25">
      <c r="B20" s="290">
        <f t="shared" si="2"/>
        <v>1998</v>
      </c>
      <c r="C20" s="423">
        <f t="shared" si="1"/>
        <v>0</v>
      </c>
      <c r="D20" s="711">
        <f>+D19</f>
        <v>0</v>
      </c>
      <c r="E20" s="711">
        <f>+E19</f>
        <v>0</v>
      </c>
      <c r="F20" s="711">
        <f>+F19</f>
        <v>0</v>
      </c>
      <c r="G20" s="711">
        <f>+G$14/7</f>
        <v>0</v>
      </c>
      <c r="H20" s="711">
        <f>+H$14/7/2</f>
        <v>0</v>
      </c>
      <c r="I20" s="711"/>
      <c r="J20" s="711"/>
      <c r="K20" s="711"/>
      <c r="L20" s="711"/>
      <c r="M20" s="711"/>
      <c r="N20" s="711"/>
      <c r="O20" s="711"/>
      <c r="P20" s="711"/>
      <c r="Q20" s="711"/>
      <c r="R20" s="711"/>
      <c r="S20" s="710"/>
      <c r="T20" s="710"/>
      <c r="U20" s="710"/>
      <c r="V20" s="710"/>
      <c r="W20" s="710"/>
      <c r="X20" s="710"/>
      <c r="Y20" s="711"/>
      <c r="Z20" s="711"/>
    </row>
    <row r="21" spans="1:26" x14ac:dyDescent="0.25">
      <c r="B21" s="290">
        <f t="shared" si="2"/>
        <v>1999</v>
      </c>
      <c r="C21" s="423">
        <f t="shared" si="1"/>
        <v>0</v>
      </c>
      <c r="D21" s="711">
        <f>+D20</f>
        <v>0</v>
      </c>
      <c r="E21" s="711">
        <f>+E20</f>
        <v>0</v>
      </c>
      <c r="F21" s="711">
        <f>+F20</f>
        <v>0</v>
      </c>
      <c r="G21" s="711">
        <f>+G20</f>
        <v>0</v>
      </c>
      <c r="H21" s="711">
        <f>+H$14/7</f>
        <v>0</v>
      </c>
      <c r="I21" s="711">
        <f>+I$14/7/2</f>
        <v>0</v>
      </c>
      <c r="J21" s="711"/>
      <c r="K21" s="711"/>
      <c r="L21" s="711"/>
      <c r="M21" s="711"/>
      <c r="N21" s="711"/>
      <c r="O21" s="711"/>
      <c r="P21" s="711"/>
      <c r="Q21" s="711"/>
      <c r="R21" s="711"/>
      <c r="S21" s="710"/>
      <c r="T21" s="710"/>
      <c r="U21" s="710"/>
      <c r="V21" s="710"/>
      <c r="W21" s="710"/>
      <c r="X21" s="710"/>
      <c r="Y21" s="711"/>
      <c r="Z21" s="711"/>
    </row>
    <row r="22" spans="1:26" x14ac:dyDescent="0.25">
      <c r="B22" s="290">
        <f t="shared" si="2"/>
        <v>2000</v>
      </c>
      <c r="C22" s="423">
        <f t="shared" si="1"/>
        <v>0</v>
      </c>
      <c r="D22" s="711">
        <f>+D21</f>
        <v>0</v>
      </c>
      <c r="E22" s="711">
        <f>+E21</f>
        <v>0</v>
      </c>
      <c r="F22" s="711">
        <f>+F21</f>
        <v>0</v>
      </c>
      <c r="G22" s="711">
        <f>+G21</f>
        <v>0</v>
      </c>
      <c r="H22" s="711">
        <f>+H21</f>
        <v>0</v>
      </c>
      <c r="I22" s="711">
        <f>+I$14/7</f>
        <v>0</v>
      </c>
      <c r="J22" s="711">
        <f>+J$14/7/2</f>
        <v>0</v>
      </c>
      <c r="K22" s="711"/>
      <c r="L22" s="711"/>
      <c r="M22" s="711"/>
      <c r="N22" s="711"/>
      <c r="O22" s="711"/>
      <c r="P22" s="711"/>
      <c r="Q22" s="711"/>
      <c r="R22" s="711"/>
      <c r="S22" s="710"/>
      <c r="T22" s="710"/>
      <c r="U22" s="710"/>
      <c r="V22" s="710"/>
      <c r="W22" s="710"/>
      <c r="X22" s="710"/>
      <c r="Y22" s="711"/>
      <c r="Z22" s="711"/>
    </row>
    <row r="23" spans="1:26" x14ac:dyDescent="0.25">
      <c r="B23" s="290">
        <f t="shared" si="2"/>
        <v>2001</v>
      </c>
      <c r="C23" s="423">
        <f t="shared" si="1"/>
        <v>0</v>
      </c>
      <c r="D23" s="711">
        <f>+D$14/7/2</f>
        <v>0</v>
      </c>
      <c r="E23" s="711">
        <f>+E22</f>
        <v>0</v>
      </c>
      <c r="F23" s="711">
        <f>+F22</f>
        <v>0</v>
      </c>
      <c r="G23" s="711">
        <f>+G22</f>
        <v>0</v>
      </c>
      <c r="H23" s="711">
        <f>+H22</f>
        <v>0</v>
      </c>
      <c r="I23" s="711">
        <f>+I22</f>
        <v>0</v>
      </c>
      <c r="J23" s="711">
        <f>+J$14/7</f>
        <v>0</v>
      </c>
      <c r="K23" s="711">
        <f>+K$14/7/2</f>
        <v>0</v>
      </c>
      <c r="L23" s="711"/>
      <c r="M23" s="711"/>
      <c r="N23" s="711"/>
      <c r="O23" s="711"/>
      <c r="P23" s="711"/>
      <c r="Q23" s="711"/>
      <c r="R23" s="711"/>
      <c r="S23" s="710"/>
      <c r="T23" s="710"/>
      <c r="U23" s="710"/>
      <c r="V23" s="710"/>
      <c r="W23" s="710"/>
      <c r="X23" s="710"/>
      <c r="Y23" s="711"/>
      <c r="Z23" s="711"/>
    </row>
    <row r="24" spans="1:26" x14ac:dyDescent="0.25">
      <c r="B24" s="290">
        <f t="shared" si="2"/>
        <v>2002</v>
      </c>
      <c r="C24" s="423">
        <f t="shared" si="1"/>
        <v>0</v>
      </c>
      <c r="D24" s="711"/>
      <c r="E24" s="711">
        <f>+E$14/7/2</f>
        <v>0</v>
      </c>
      <c r="F24" s="711">
        <f>+F23</f>
        <v>0</v>
      </c>
      <c r="G24" s="711">
        <f>+G23</f>
        <v>0</v>
      </c>
      <c r="H24" s="711">
        <f>+H23</f>
        <v>0</v>
      </c>
      <c r="I24" s="711">
        <f>+I23</f>
        <v>0</v>
      </c>
      <c r="J24" s="711">
        <f>+J23</f>
        <v>0</v>
      </c>
      <c r="K24" s="711">
        <f>+K$14/7</f>
        <v>0</v>
      </c>
      <c r="L24" s="711">
        <f>+L$14/7/2</f>
        <v>0</v>
      </c>
      <c r="M24" s="711"/>
      <c r="N24" s="711"/>
      <c r="O24" s="711"/>
      <c r="P24" s="711"/>
      <c r="Q24" s="711"/>
      <c r="R24" s="711"/>
      <c r="S24" s="710"/>
      <c r="T24" s="710"/>
      <c r="U24" s="710"/>
      <c r="V24" s="710"/>
      <c r="W24" s="710"/>
      <c r="X24" s="710"/>
      <c r="Y24" s="711"/>
      <c r="Z24" s="711"/>
    </row>
    <row r="25" spans="1:26" x14ac:dyDescent="0.25">
      <c r="B25" s="290">
        <f t="shared" si="2"/>
        <v>2003</v>
      </c>
      <c r="C25" s="423">
        <f t="shared" si="1"/>
        <v>0</v>
      </c>
      <c r="D25" s="711"/>
      <c r="E25" s="711"/>
      <c r="F25" s="711">
        <f>+F$14/7/2</f>
        <v>0</v>
      </c>
      <c r="G25" s="711">
        <f>+G24</f>
        <v>0</v>
      </c>
      <c r="H25" s="711">
        <f>+H24</f>
        <v>0</v>
      </c>
      <c r="I25" s="711">
        <f>+I24</f>
        <v>0</v>
      </c>
      <c r="J25" s="711">
        <f>+J24</f>
        <v>0</v>
      </c>
      <c r="K25" s="711">
        <f>+K24</f>
        <v>0</v>
      </c>
      <c r="L25" s="711">
        <f>+L$14/7</f>
        <v>0</v>
      </c>
      <c r="M25" s="711">
        <f>+M$14/7/2</f>
        <v>0</v>
      </c>
      <c r="N25" s="711"/>
      <c r="O25" s="711"/>
      <c r="P25" s="711"/>
      <c r="Q25" s="711"/>
      <c r="R25" s="711"/>
      <c r="S25" s="710"/>
      <c r="T25" s="710"/>
      <c r="U25" s="710"/>
      <c r="V25" s="710"/>
      <c r="W25" s="710"/>
      <c r="X25" s="710"/>
      <c r="Y25" s="711"/>
      <c r="Z25" s="711"/>
    </row>
    <row r="26" spans="1:26" x14ac:dyDescent="0.25">
      <c r="B26" s="290">
        <f t="shared" si="2"/>
        <v>2004</v>
      </c>
      <c r="C26" s="423">
        <f t="shared" si="1"/>
        <v>0</v>
      </c>
      <c r="D26" s="711"/>
      <c r="E26" s="711"/>
      <c r="F26" s="711"/>
      <c r="G26" s="711">
        <f>+G$14/7/2</f>
        <v>0</v>
      </c>
      <c r="H26" s="711">
        <f>+H25</f>
        <v>0</v>
      </c>
      <c r="I26" s="711">
        <f>+I25</f>
        <v>0</v>
      </c>
      <c r="J26" s="711">
        <f>+J25</f>
        <v>0</v>
      </c>
      <c r="K26" s="711">
        <f>+K25</f>
        <v>0</v>
      </c>
      <c r="L26" s="711">
        <f>+L25</f>
        <v>0</v>
      </c>
      <c r="M26" s="711">
        <f>+M$14/7</f>
        <v>0</v>
      </c>
      <c r="N26" s="599">
        <f>+N$14/7/2</f>
        <v>0</v>
      </c>
      <c r="O26" s="599"/>
      <c r="P26" s="599"/>
      <c r="Q26" s="599"/>
      <c r="R26" s="599"/>
      <c r="S26" s="362"/>
      <c r="T26" s="362"/>
      <c r="U26" s="362"/>
      <c r="V26" s="362"/>
      <c r="W26" s="362"/>
      <c r="X26" s="362"/>
      <c r="Y26" s="599"/>
      <c r="Z26" s="711"/>
    </row>
    <row r="27" spans="1:26" x14ac:dyDescent="0.25">
      <c r="B27" s="290">
        <f t="shared" si="2"/>
        <v>2005</v>
      </c>
      <c r="C27" s="423">
        <f t="shared" si="1"/>
        <v>0</v>
      </c>
      <c r="D27" s="711"/>
      <c r="E27" s="711"/>
      <c r="F27" s="711"/>
      <c r="G27" s="711"/>
      <c r="H27" s="711">
        <f>+H$14/7/2</f>
        <v>0</v>
      </c>
      <c r="I27" s="711">
        <f>+I26</f>
        <v>0</v>
      </c>
      <c r="J27" s="711">
        <f>+J26</f>
        <v>0</v>
      </c>
      <c r="K27" s="711">
        <f>+K26</f>
        <v>0</v>
      </c>
      <c r="L27" s="711">
        <f>+L26</f>
        <v>0</v>
      </c>
      <c r="M27" s="711">
        <f>+M26</f>
        <v>0</v>
      </c>
      <c r="N27" s="599">
        <f>+N$14/7</f>
        <v>0</v>
      </c>
      <c r="O27" s="599">
        <f>+O$14/7/2</f>
        <v>0</v>
      </c>
      <c r="P27" s="599"/>
      <c r="Q27" s="599"/>
      <c r="R27" s="599"/>
      <c r="S27" s="362"/>
      <c r="T27" s="362"/>
      <c r="U27" s="362"/>
      <c r="V27" s="362"/>
      <c r="W27" s="362"/>
      <c r="X27" s="362"/>
      <c r="Y27" s="599"/>
      <c r="Z27" s="711"/>
    </row>
    <row r="28" spans="1:26" x14ac:dyDescent="0.25">
      <c r="B28" s="290">
        <f t="shared" si="2"/>
        <v>2006</v>
      </c>
      <c r="C28" s="423">
        <f t="shared" si="1"/>
        <v>0</v>
      </c>
      <c r="D28" s="711"/>
      <c r="E28" s="711"/>
      <c r="F28" s="711"/>
      <c r="G28" s="711"/>
      <c r="H28" s="711"/>
      <c r="I28" s="711">
        <f>+I$14/7/2</f>
        <v>0</v>
      </c>
      <c r="J28" s="711">
        <f>+J27</f>
        <v>0</v>
      </c>
      <c r="K28" s="711">
        <f>+K27</f>
        <v>0</v>
      </c>
      <c r="L28" s="711">
        <f>+L27</f>
        <v>0</v>
      </c>
      <c r="M28" s="711">
        <f>+M27</f>
        <v>0</v>
      </c>
      <c r="N28" s="599">
        <f>+N27</f>
        <v>0</v>
      </c>
      <c r="O28" s="599">
        <f>+O$14/7</f>
        <v>0</v>
      </c>
      <c r="P28" s="599">
        <f>+P$14/7/2</f>
        <v>0</v>
      </c>
      <c r="Q28" s="599"/>
      <c r="R28" s="599"/>
      <c r="S28" s="362"/>
      <c r="T28" s="362"/>
      <c r="U28" s="362"/>
      <c r="V28" s="362"/>
      <c r="W28" s="362"/>
      <c r="X28" s="362"/>
      <c r="Y28" s="599"/>
      <c r="Z28" s="711"/>
    </row>
    <row r="29" spans="1:26" x14ac:dyDescent="0.25">
      <c r="B29" s="290">
        <f t="shared" si="2"/>
        <v>2007</v>
      </c>
      <c r="C29" s="423">
        <f t="shared" si="1"/>
        <v>0</v>
      </c>
      <c r="D29" s="711"/>
      <c r="E29" s="711"/>
      <c r="F29" s="711"/>
      <c r="G29" s="711"/>
      <c r="H29" s="711"/>
      <c r="I29" s="711"/>
      <c r="J29" s="711">
        <f>+J$14/7/2</f>
        <v>0</v>
      </c>
      <c r="K29" s="711">
        <f>+K28</f>
        <v>0</v>
      </c>
      <c r="L29" s="711">
        <f>+L28</f>
        <v>0</v>
      </c>
      <c r="M29" s="711">
        <f>+M28</f>
        <v>0</v>
      </c>
      <c r="N29" s="599">
        <f>+N28</f>
        <v>0</v>
      </c>
      <c r="O29" s="599">
        <f>+O28</f>
        <v>0</v>
      </c>
      <c r="P29" s="599">
        <f>+P$14/7</f>
        <v>0</v>
      </c>
      <c r="Q29" s="599">
        <f>+Q$14/7/2</f>
        <v>0</v>
      </c>
      <c r="R29" s="599"/>
      <c r="S29" s="362"/>
      <c r="T29" s="362"/>
      <c r="U29" s="362"/>
      <c r="V29" s="362"/>
      <c r="W29" s="362"/>
      <c r="X29" s="362"/>
      <c r="Y29" s="599"/>
      <c r="Z29" s="711"/>
    </row>
    <row r="30" spans="1:26" x14ac:dyDescent="0.25">
      <c r="B30" s="290">
        <f t="shared" si="2"/>
        <v>2008</v>
      </c>
      <c r="C30" s="423">
        <f t="shared" si="1"/>
        <v>0</v>
      </c>
      <c r="D30" s="711"/>
      <c r="E30" s="711"/>
      <c r="F30" s="711"/>
      <c r="G30" s="711"/>
      <c r="H30" s="711"/>
      <c r="I30" s="711"/>
      <c r="J30" s="711"/>
      <c r="K30" s="711">
        <f>+K$14/7/2</f>
        <v>0</v>
      </c>
      <c r="L30" s="711">
        <f>+L29</f>
        <v>0</v>
      </c>
      <c r="M30" s="711">
        <f>+M29</f>
        <v>0</v>
      </c>
      <c r="N30" s="599">
        <f>+N29</f>
        <v>0</v>
      </c>
      <c r="O30" s="599">
        <f>+O29</f>
        <v>0</v>
      </c>
      <c r="P30" s="599">
        <f>+P29</f>
        <v>0</v>
      </c>
      <c r="Q30" s="599">
        <f>+Q$14/7</f>
        <v>0</v>
      </c>
      <c r="R30" s="599">
        <f>+R$14/7/2</f>
        <v>0</v>
      </c>
      <c r="S30" s="362"/>
      <c r="T30" s="362"/>
      <c r="U30" s="362"/>
      <c r="V30" s="362"/>
      <c r="W30" s="362"/>
      <c r="X30" s="362"/>
      <c r="Y30" s="599"/>
      <c r="Z30" s="711"/>
    </row>
    <row r="31" spans="1:26" x14ac:dyDescent="0.25">
      <c r="B31" s="290">
        <f t="shared" si="2"/>
        <v>2009</v>
      </c>
      <c r="C31" s="423">
        <f t="shared" si="1"/>
        <v>0</v>
      </c>
      <c r="D31" s="711"/>
      <c r="E31" s="711"/>
      <c r="F31" s="711"/>
      <c r="G31" s="711"/>
      <c r="H31" s="711"/>
      <c r="I31" s="711"/>
      <c r="J31" s="711"/>
      <c r="K31" s="711"/>
      <c r="L31" s="711">
        <f>+L$14/7/2</f>
        <v>0</v>
      </c>
      <c r="M31" s="711">
        <f>+M30</f>
        <v>0</v>
      </c>
      <c r="N31" s="599">
        <f>+N30</f>
        <v>0</v>
      </c>
      <c r="O31" s="599">
        <f>+O30</f>
        <v>0</v>
      </c>
      <c r="P31" s="599">
        <f>+P30</f>
        <v>0</v>
      </c>
      <c r="Q31" s="599">
        <f>+Q30</f>
        <v>0</v>
      </c>
      <c r="R31" s="599">
        <f>+R$14/7</f>
        <v>0</v>
      </c>
      <c r="S31" s="362">
        <f>+S$14/7/2</f>
        <v>0</v>
      </c>
      <c r="T31" s="362"/>
      <c r="U31" s="362"/>
      <c r="V31" s="362"/>
      <c r="W31" s="362"/>
      <c r="X31" s="362"/>
      <c r="Y31" s="599"/>
      <c r="Z31" s="711"/>
    </row>
    <row r="32" spans="1:26" x14ac:dyDescent="0.25">
      <c r="A32" s="361"/>
      <c r="B32" s="290">
        <f t="shared" si="2"/>
        <v>2010</v>
      </c>
      <c r="C32" s="423">
        <f t="shared" si="1"/>
        <v>0</v>
      </c>
      <c r="D32" s="711"/>
      <c r="E32" s="711"/>
      <c r="F32" s="711"/>
      <c r="G32" s="711"/>
      <c r="H32" s="711"/>
      <c r="I32" s="711"/>
      <c r="J32" s="711"/>
      <c r="K32" s="711"/>
      <c r="L32" s="711"/>
      <c r="M32" s="711">
        <f>+M$14/7/2</f>
        <v>0</v>
      </c>
      <c r="N32" s="599">
        <f>+N31</f>
        <v>0</v>
      </c>
      <c r="O32" s="599">
        <f>+O31</f>
        <v>0</v>
      </c>
      <c r="P32" s="599">
        <f>+P31</f>
        <v>0</v>
      </c>
      <c r="Q32" s="599">
        <f>+Q31</f>
        <v>0</v>
      </c>
      <c r="R32" s="599">
        <f>+R31</f>
        <v>0</v>
      </c>
      <c r="S32" s="362">
        <f>+S$14/7</f>
        <v>0</v>
      </c>
      <c r="T32" s="362">
        <f>+T$14/7/2</f>
        <v>0</v>
      </c>
      <c r="U32" s="362"/>
      <c r="V32" s="362"/>
      <c r="W32" s="362"/>
      <c r="X32" s="362"/>
      <c r="Y32" s="599"/>
      <c r="Z32" s="711"/>
    </row>
    <row r="33" spans="1:34" x14ac:dyDescent="0.25">
      <c r="A33" s="361"/>
      <c r="B33" s="290">
        <f t="shared" si="2"/>
        <v>2011</v>
      </c>
      <c r="C33" s="423">
        <f t="shared" si="1"/>
        <v>0</v>
      </c>
      <c r="D33" s="711"/>
      <c r="E33" s="711"/>
      <c r="F33" s="711"/>
      <c r="G33" s="711"/>
      <c r="H33" s="711"/>
      <c r="I33" s="711"/>
      <c r="J33" s="711"/>
      <c r="K33" s="711"/>
      <c r="L33" s="711"/>
      <c r="M33" s="711"/>
      <c r="N33" s="599">
        <f>+N$14/7/2</f>
        <v>0</v>
      </c>
      <c r="O33" s="599">
        <f>+O32</f>
        <v>0</v>
      </c>
      <c r="P33" s="599">
        <f>+P32</f>
        <v>0</v>
      </c>
      <c r="Q33" s="599">
        <f>+Q32</f>
        <v>0</v>
      </c>
      <c r="R33" s="599">
        <f>+R32</f>
        <v>0</v>
      </c>
      <c r="S33" s="362">
        <f>+S32</f>
        <v>0</v>
      </c>
      <c r="T33" s="362">
        <f>+T$14/7</f>
        <v>0</v>
      </c>
      <c r="U33" s="362">
        <f>+U$14/7/2</f>
        <v>0</v>
      </c>
      <c r="V33" s="362"/>
      <c r="W33" s="362"/>
      <c r="X33" s="362"/>
      <c r="Y33" s="599"/>
      <c r="Z33" s="711"/>
    </row>
    <row r="34" spans="1:34" x14ac:dyDescent="0.25">
      <c r="A34" s="361"/>
      <c r="B34" s="290">
        <f t="shared" si="2"/>
        <v>2012</v>
      </c>
      <c r="C34" s="423">
        <f t="shared" si="1"/>
        <v>0</v>
      </c>
      <c r="D34" s="711"/>
      <c r="E34" s="711"/>
      <c r="F34" s="711"/>
      <c r="G34" s="711"/>
      <c r="H34" s="711"/>
      <c r="I34" s="711"/>
      <c r="J34" s="711"/>
      <c r="K34" s="711"/>
      <c r="L34" s="711"/>
      <c r="M34" s="711"/>
      <c r="N34" s="599"/>
      <c r="O34" s="599">
        <f>+O$14/7/2</f>
        <v>0</v>
      </c>
      <c r="P34" s="599">
        <f>+P33</f>
        <v>0</v>
      </c>
      <c r="Q34" s="599">
        <f>+Q33</f>
        <v>0</v>
      </c>
      <c r="R34" s="599">
        <f>+R33</f>
        <v>0</v>
      </c>
      <c r="S34" s="362">
        <f>+S33</f>
        <v>0</v>
      </c>
      <c r="T34" s="362">
        <f>+T$14/7</f>
        <v>0</v>
      </c>
      <c r="U34" s="362">
        <f>+U$14/7</f>
        <v>0</v>
      </c>
      <c r="V34" s="362">
        <f>+V$14/7/2</f>
        <v>0</v>
      </c>
      <c r="W34" s="362"/>
      <c r="X34" s="362"/>
      <c r="Y34" s="599"/>
      <c r="Z34" s="711"/>
    </row>
    <row r="35" spans="1:34" x14ac:dyDescent="0.25">
      <c r="A35" s="361"/>
      <c r="B35" s="290">
        <f t="shared" si="2"/>
        <v>2013</v>
      </c>
      <c r="C35" s="423">
        <f t="shared" si="1"/>
        <v>0</v>
      </c>
      <c r="D35" s="711"/>
      <c r="E35" s="711"/>
      <c r="F35" s="711"/>
      <c r="G35" s="711"/>
      <c r="H35" s="711"/>
      <c r="I35" s="711"/>
      <c r="J35" s="711"/>
      <c r="K35" s="711"/>
      <c r="L35" s="711"/>
      <c r="M35" s="711"/>
      <c r="N35" s="599"/>
      <c r="O35" s="599"/>
      <c r="P35" s="599">
        <f>P14/7/2</f>
        <v>0</v>
      </c>
      <c r="Q35" s="599">
        <f>Q14</f>
        <v>0</v>
      </c>
      <c r="R35" s="599">
        <f t="shared" ref="R35:U36" si="3">R34</f>
        <v>0</v>
      </c>
      <c r="S35" s="362">
        <f t="shared" si="3"/>
        <v>0</v>
      </c>
      <c r="T35" s="362">
        <f t="shared" si="3"/>
        <v>0</v>
      </c>
      <c r="U35" s="362">
        <f t="shared" si="3"/>
        <v>0</v>
      </c>
      <c r="V35" s="362">
        <f>V14/7</f>
        <v>0</v>
      </c>
      <c r="W35" s="362">
        <f>W14/7/2</f>
        <v>0</v>
      </c>
      <c r="X35" s="362"/>
      <c r="Y35" s="599"/>
      <c r="Z35" s="711"/>
    </row>
    <row r="36" spans="1:34" x14ac:dyDescent="0.25">
      <c r="A36" s="361"/>
      <c r="B36" s="290">
        <f t="shared" si="2"/>
        <v>2014</v>
      </c>
      <c r="C36" s="423">
        <f t="shared" si="1"/>
        <v>0</v>
      </c>
      <c r="D36" s="711"/>
      <c r="E36" s="711"/>
      <c r="F36" s="711"/>
      <c r="G36" s="711"/>
      <c r="H36" s="711"/>
      <c r="I36" s="711"/>
      <c r="J36" s="711"/>
      <c r="K36" s="711"/>
      <c r="L36" s="711"/>
      <c r="M36" s="711"/>
      <c r="N36" s="599"/>
      <c r="O36" s="599"/>
      <c r="P36" s="599"/>
      <c r="Q36" s="599">
        <f>Q14/7/2</f>
        <v>0</v>
      </c>
      <c r="R36" s="599">
        <f t="shared" si="3"/>
        <v>0</v>
      </c>
      <c r="S36" s="362">
        <f t="shared" si="3"/>
        <v>0</v>
      </c>
      <c r="T36" s="362">
        <f t="shared" si="3"/>
        <v>0</v>
      </c>
      <c r="U36" s="362">
        <f t="shared" si="3"/>
        <v>0</v>
      </c>
      <c r="V36" s="362">
        <f>V35</f>
        <v>0</v>
      </c>
      <c r="W36" s="362">
        <f>W14/7</f>
        <v>0</v>
      </c>
      <c r="X36" s="362">
        <f>X14/7/2</f>
        <v>0</v>
      </c>
      <c r="Y36" s="599"/>
      <c r="Z36" s="711"/>
    </row>
    <row r="37" spans="1:34" x14ac:dyDescent="0.25">
      <c r="A37" s="361"/>
      <c r="B37" s="290">
        <f t="shared" si="2"/>
        <v>2015</v>
      </c>
      <c r="C37" s="423">
        <f t="shared" si="1"/>
        <v>0</v>
      </c>
      <c r="D37" s="711"/>
      <c r="E37" s="711"/>
      <c r="F37" s="711"/>
      <c r="G37" s="711"/>
      <c r="H37" s="711"/>
      <c r="I37" s="711"/>
      <c r="J37" s="711"/>
      <c r="K37" s="711"/>
      <c r="L37" s="711"/>
      <c r="M37" s="711"/>
      <c r="N37" s="599"/>
      <c r="O37" s="599"/>
      <c r="P37" s="599"/>
      <c r="Q37" s="599"/>
      <c r="R37" s="599">
        <f>R14/7/2</f>
        <v>0</v>
      </c>
      <c r="S37" s="362">
        <f>S36</f>
        <v>0</v>
      </c>
      <c r="T37" s="362">
        <f>T36</f>
        <v>0</v>
      </c>
      <c r="U37" s="362">
        <f>U36</f>
        <v>0</v>
      </c>
      <c r="V37" s="362">
        <f>V36</f>
        <v>0</v>
      </c>
      <c r="W37" s="362">
        <f>W36</f>
        <v>0</v>
      </c>
      <c r="X37" s="362">
        <f>X14/7</f>
        <v>0</v>
      </c>
      <c r="Y37" s="599">
        <f>Y14/7/2</f>
        <v>0</v>
      </c>
      <c r="Z37" s="711"/>
    </row>
    <row r="38" spans="1:34" x14ac:dyDescent="0.25">
      <c r="A38" s="361"/>
      <c r="B38" s="290">
        <f t="shared" si="2"/>
        <v>2016</v>
      </c>
      <c r="C38" s="423">
        <f t="shared" si="1"/>
        <v>0</v>
      </c>
      <c r="D38" s="711"/>
      <c r="E38" s="711"/>
      <c r="F38" s="711"/>
      <c r="G38" s="711"/>
      <c r="H38" s="711"/>
      <c r="I38" s="711"/>
      <c r="J38" s="711"/>
      <c r="K38" s="711"/>
      <c r="L38" s="711"/>
      <c r="M38" s="711"/>
      <c r="N38" s="599"/>
      <c r="O38" s="599"/>
      <c r="P38" s="599"/>
      <c r="Q38" s="599"/>
      <c r="R38" s="599"/>
      <c r="S38" s="362"/>
      <c r="T38" s="362"/>
      <c r="U38" s="362"/>
      <c r="V38" s="362"/>
      <c r="W38" s="362"/>
      <c r="X38" s="362"/>
      <c r="Y38" s="599">
        <f>+Y14/2</f>
        <v>0</v>
      </c>
      <c r="Z38" s="599">
        <f>Z14/7/2</f>
        <v>0</v>
      </c>
      <c r="AA38" s="599"/>
    </row>
    <row r="39" spans="1:34" x14ac:dyDescent="0.25">
      <c r="A39" s="361"/>
      <c r="B39" s="290">
        <f t="shared" si="2"/>
        <v>2017</v>
      </c>
      <c r="C39" s="423">
        <f>-SUM(D39:AB39)</f>
        <v>0</v>
      </c>
      <c r="D39" s="711"/>
      <c r="E39" s="711"/>
      <c r="F39" s="711"/>
      <c r="G39" s="711"/>
      <c r="H39" s="711"/>
      <c r="I39" s="711"/>
      <c r="J39" s="711"/>
      <c r="K39" s="711"/>
      <c r="L39" s="711"/>
      <c r="M39" s="711"/>
      <c r="N39" s="599"/>
      <c r="O39" s="599"/>
      <c r="P39" s="599"/>
      <c r="Q39" s="599"/>
      <c r="R39" s="599"/>
      <c r="S39" s="362"/>
      <c r="T39" s="362"/>
      <c r="U39" s="362"/>
      <c r="V39" s="362"/>
      <c r="W39" s="362"/>
      <c r="X39" s="362"/>
      <c r="Y39" s="599"/>
      <c r="Z39" s="599"/>
      <c r="AA39" s="726">
        <f>$AA$14/7/2</f>
        <v>0</v>
      </c>
    </row>
    <row r="40" spans="1:34" x14ac:dyDescent="0.25">
      <c r="A40" s="361"/>
      <c r="B40" s="290">
        <f t="shared" si="2"/>
        <v>2018</v>
      </c>
      <c r="C40" s="423">
        <f t="shared" si="1"/>
        <v>0</v>
      </c>
      <c r="D40" s="711"/>
      <c r="E40" s="711"/>
      <c r="F40" s="711"/>
      <c r="G40" s="711"/>
      <c r="H40" s="711"/>
      <c r="I40" s="711"/>
      <c r="J40" s="711"/>
      <c r="K40" s="711"/>
      <c r="L40" s="711"/>
      <c r="M40" s="711"/>
      <c r="N40" s="599"/>
      <c r="O40" s="599"/>
      <c r="P40" s="599"/>
      <c r="Q40" s="599"/>
      <c r="R40" s="599"/>
      <c r="S40" s="362"/>
      <c r="T40" s="362"/>
      <c r="U40" s="362"/>
      <c r="V40" s="362"/>
      <c r="W40" s="362"/>
      <c r="X40" s="362"/>
      <c r="Y40" s="599"/>
      <c r="Z40" s="599"/>
      <c r="AA40" s="599"/>
    </row>
    <row r="41" spans="1:34" x14ac:dyDescent="0.25">
      <c r="A41" s="361"/>
      <c r="B41" s="290">
        <f t="shared" si="2"/>
        <v>2019</v>
      </c>
      <c r="C41" s="423"/>
      <c r="D41" s="711"/>
      <c r="E41" s="711"/>
      <c r="F41" s="711"/>
      <c r="G41" s="711"/>
      <c r="H41" s="711"/>
      <c r="I41" s="711"/>
      <c r="J41" s="711"/>
      <c r="K41" s="711"/>
      <c r="L41" s="711"/>
      <c r="M41" s="711"/>
      <c r="N41" s="599"/>
      <c r="O41" s="599"/>
      <c r="P41" s="599"/>
      <c r="Q41" s="599"/>
      <c r="R41" s="599"/>
      <c r="S41" s="362"/>
      <c r="T41" s="362"/>
      <c r="U41" s="362"/>
      <c r="V41" s="362"/>
      <c r="W41" s="362"/>
      <c r="X41" s="362"/>
      <c r="Y41" s="599"/>
      <c r="Z41" s="599"/>
      <c r="AA41" s="599"/>
    </row>
    <row r="42" spans="1:34" x14ac:dyDescent="0.25">
      <c r="A42" s="361"/>
      <c r="B42" s="290">
        <f t="shared" si="2"/>
        <v>2020</v>
      </c>
      <c r="C42" s="423"/>
      <c r="D42" s="711"/>
      <c r="E42" s="711"/>
      <c r="F42" s="711"/>
      <c r="G42" s="711"/>
      <c r="H42" s="711"/>
      <c r="I42" s="711"/>
      <c r="J42" s="711"/>
      <c r="K42" s="711"/>
      <c r="L42" s="711"/>
      <c r="M42" s="711"/>
      <c r="N42" s="599"/>
      <c r="O42" s="599"/>
      <c r="P42" s="599"/>
      <c r="Q42" s="599"/>
      <c r="R42" s="599"/>
      <c r="S42" s="362"/>
      <c r="T42" s="362"/>
      <c r="U42" s="362"/>
      <c r="V42" s="362"/>
      <c r="W42" s="362"/>
      <c r="X42" s="362"/>
      <c r="Y42" s="599"/>
      <c r="Z42" s="599"/>
      <c r="AA42" s="599"/>
    </row>
    <row r="43" spans="1:34" x14ac:dyDescent="0.25">
      <c r="A43" s="361"/>
      <c r="B43" s="290">
        <f t="shared" si="2"/>
        <v>2021</v>
      </c>
      <c r="C43" s="423"/>
      <c r="D43" s="711"/>
      <c r="E43" s="711"/>
      <c r="F43" s="711"/>
      <c r="G43" s="711"/>
      <c r="H43" s="711"/>
      <c r="I43" s="711"/>
      <c r="J43" s="711"/>
      <c r="K43" s="711"/>
      <c r="L43" s="711"/>
      <c r="M43" s="711"/>
      <c r="N43" s="599"/>
      <c r="O43" s="599"/>
      <c r="P43" s="599"/>
      <c r="Q43" s="599"/>
      <c r="R43" s="599"/>
      <c r="S43" s="362"/>
      <c r="T43" s="362"/>
      <c r="U43" s="362"/>
      <c r="V43" s="362"/>
      <c r="W43" s="362"/>
      <c r="X43" s="362"/>
      <c r="Y43" s="599"/>
      <c r="Z43" s="599"/>
      <c r="AA43" s="599"/>
    </row>
    <row r="44" spans="1:34" x14ac:dyDescent="0.25">
      <c r="A44" s="361"/>
      <c r="B44" s="290">
        <f t="shared" si="2"/>
        <v>2022</v>
      </c>
      <c r="C44" s="423"/>
      <c r="D44" s="711"/>
      <c r="E44" s="711"/>
      <c r="F44" s="711"/>
      <c r="G44" s="711"/>
      <c r="H44" s="711"/>
      <c r="I44" s="711"/>
      <c r="J44" s="711"/>
      <c r="K44" s="711"/>
      <c r="L44" s="711"/>
      <c r="M44" s="711"/>
      <c r="N44" s="599"/>
      <c r="O44" s="599"/>
      <c r="P44" s="599"/>
      <c r="Q44" s="599"/>
      <c r="R44" s="599"/>
      <c r="S44" s="362"/>
      <c r="T44" s="362"/>
      <c r="U44" s="362"/>
      <c r="V44" s="362"/>
      <c r="W44" s="362"/>
      <c r="X44" s="362"/>
      <c r="Y44" s="599"/>
      <c r="Z44" s="599"/>
      <c r="AA44" s="599"/>
    </row>
    <row r="45" spans="1:34" x14ac:dyDescent="0.25">
      <c r="A45" s="361"/>
      <c r="B45" s="290">
        <f t="shared" si="2"/>
        <v>2023</v>
      </c>
      <c r="C45" s="423"/>
      <c r="D45" s="711"/>
      <c r="E45" s="711"/>
      <c r="F45" s="711"/>
      <c r="G45" s="711"/>
      <c r="H45" s="711"/>
      <c r="I45" s="711"/>
      <c r="J45" s="711"/>
      <c r="K45" s="711"/>
      <c r="L45" s="711"/>
      <c r="M45" s="711"/>
      <c r="N45" s="599"/>
      <c r="O45" s="599"/>
      <c r="P45" s="599"/>
      <c r="Q45" s="599"/>
      <c r="R45" s="599"/>
      <c r="S45" s="362"/>
      <c r="T45" s="362"/>
      <c r="U45" s="362"/>
      <c r="V45" s="362"/>
      <c r="W45" s="362"/>
      <c r="X45" s="362"/>
      <c r="Y45" s="599"/>
      <c r="Z45" s="599"/>
      <c r="AA45" s="599"/>
    </row>
    <row r="46" spans="1:34" x14ac:dyDescent="0.25">
      <c r="A46" s="361"/>
      <c r="B46" s="290">
        <f t="shared" si="2"/>
        <v>2024</v>
      </c>
      <c r="C46" s="423"/>
      <c r="D46" s="711"/>
      <c r="E46" s="711"/>
      <c r="F46" s="711"/>
      <c r="G46" s="711"/>
      <c r="H46" s="711"/>
      <c r="I46" s="711"/>
      <c r="J46" s="711"/>
      <c r="K46" s="711"/>
      <c r="L46" s="711"/>
      <c r="M46" s="711"/>
      <c r="N46" s="599"/>
      <c r="O46" s="599"/>
      <c r="P46" s="599"/>
      <c r="Q46" s="599"/>
      <c r="R46" s="599"/>
      <c r="S46" s="362"/>
      <c r="T46" s="362"/>
      <c r="U46" s="362"/>
      <c r="V46" s="362"/>
      <c r="W46" s="362"/>
      <c r="X46" s="362"/>
      <c r="Y46" s="599"/>
      <c r="Z46" s="599"/>
      <c r="AA46" s="599"/>
    </row>
    <row r="47" spans="1:34" x14ac:dyDescent="0.25">
      <c r="A47" s="361"/>
      <c r="B47" s="475"/>
      <c r="C47" s="511"/>
      <c r="D47" s="712"/>
      <c r="E47" s="712"/>
      <c r="F47" s="712"/>
      <c r="G47" s="712"/>
      <c r="H47" s="712"/>
      <c r="I47" s="712"/>
      <c r="J47" s="712"/>
      <c r="K47" s="712"/>
      <c r="L47" s="712"/>
      <c r="M47" s="712"/>
      <c r="N47" s="712"/>
      <c r="O47" s="712"/>
      <c r="P47" s="712"/>
      <c r="Q47" s="712"/>
      <c r="R47" s="712"/>
      <c r="S47" s="712"/>
      <c r="T47" s="712"/>
      <c r="U47" s="712"/>
      <c r="V47" s="716"/>
      <c r="W47" s="716"/>
      <c r="X47" s="716"/>
      <c r="Y47" s="712"/>
      <c r="Z47" s="712"/>
      <c r="AA47" s="712"/>
      <c r="AB47" s="569"/>
    </row>
    <row r="48" spans="1:34" x14ac:dyDescent="0.25">
      <c r="A48" s="361" t="s">
        <v>62</v>
      </c>
      <c r="B48" s="675">
        <f>SUM(D48:AH48)</f>
        <v>0</v>
      </c>
      <c r="C48" s="677">
        <f>SUM(C16:C47)</f>
        <v>0</v>
      </c>
      <c r="D48" s="675">
        <f t="shared" ref="D48:N48" si="4">-SUM(D16:D47)+D14</f>
        <v>0</v>
      </c>
      <c r="E48" s="675">
        <f t="shared" si="4"/>
        <v>0</v>
      </c>
      <c r="F48" s="675">
        <f t="shared" si="4"/>
        <v>0</v>
      </c>
      <c r="G48" s="675">
        <f t="shared" si="4"/>
        <v>0</v>
      </c>
      <c r="H48" s="675">
        <f t="shared" si="4"/>
        <v>0</v>
      </c>
      <c r="I48" s="675">
        <f t="shared" si="4"/>
        <v>0</v>
      </c>
      <c r="J48" s="675">
        <f t="shared" si="4"/>
        <v>0</v>
      </c>
      <c r="K48" s="675">
        <f t="shared" si="4"/>
        <v>0</v>
      </c>
      <c r="L48" s="675">
        <f t="shared" si="4"/>
        <v>0</v>
      </c>
      <c r="M48" s="675">
        <f t="shared" si="4"/>
        <v>0</v>
      </c>
      <c r="N48" s="719">
        <f t="shared" si="4"/>
        <v>0</v>
      </c>
      <c r="O48" s="719">
        <f t="shared" ref="O48:AH48" si="5">-SUM(O16:O47)+O14</f>
        <v>0</v>
      </c>
      <c r="P48" s="719">
        <f t="shared" si="5"/>
        <v>0</v>
      </c>
      <c r="Q48" s="719">
        <f t="shared" si="5"/>
        <v>0</v>
      </c>
      <c r="R48" s="719">
        <f t="shared" si="5"/>
        <v>0</v>
      </c>
      <c r="S48" s="719">
        <f t="shared" si="5"/>
        <v>0</v>
      </c>
      <c r="T48" s="719">
        <f t="shared" si="5"/>
        <v>0</v>
      </c>
      <c r="U48" s="719">
        <f t="shared" si="5"/>
        <v>0</v>
      </c>
      <c r="V48" s="719">
        <f t="shared" si="5"/>
        <v>0</v>
      </c>
      <c r="W48" s="719">
        <f t="shared" si="5"/>
        <v>0</v>
      </c>
      <c r="X48" s="719">
        <f t="shared" si="5"/>
        <v>0</v>
      </c>
      <c r="Y48" s="719">
        <f t="shared" si="5"/>
        <v>0</v>
      </c>
      <c r="Z48" s="719">
        <f t="shared" si="5"/>
        <v>0</v>
      </c>
      <c r="AA48" s="719">
        <f t="shared" si="5"/>
        <v>0</v>
      </c>
      <c r="AB48" s="719">
        <f t="shared" si="5"/>
        <v>0</v>
      </c>
      <c r="AC48" s="719">
        <f t="shared" si="5"/>
        <v>0</v>
      </c>
      <c r="AD48" s="719">
        <f t="shared" si="5"/>
        <v>0</v>
      </c>
      <c r="AE48" s="719">
        <f t="shared" si="5"/>
        <v>0</v>
      </c>
      <c r="AF48" s="719">
        <f t="shared" si="5"/>
        <v>0</v>
      </c>
      <c r="AG48" s="719">
        <f t="shared" si="5"/>
        <v>0</v>
      </c>
      <c r="AH48" s="719">
        <f t="shared" si="5"/>
        <v>0</v>
      </c>
    </row>
    <row r="49" spans="1:26" x14ac:dyDescent="0.25">
      <c r="A49" s="361"/>
      <c r="B49" s="714"/>
      <c r="C49" s="716"/>
      <c r="D49" s="711"/>
      <c r="E49" s="711"/>
      <c r="F49" s="711"/>
      <c r="G49" s="711"/>
      <c r="H49" s="711"/>
      <c r="I49" s="711"/>
      <c r="J49" s="711"/>
      <c r="K49" s="711"/>
      <c r="L49" s="711"/>
      <c r="M49" s="711"/>
      <c r="N49" s="713"/>
      <c r="O49" s="713"/>
      <c r="P49" s="713"/>
      <c r="Q49" s="713"/>
      <c r="R49" s="713"/>
      <c r="S49" s="713"/>
      <c r="T49" s="713"/>
      <c r="U49" s="713"/>
      <c r="V49" s="713"/>
      <c r="W49" s="713"/>
      <c r="X49" s="713"/>
      <c r="Y49" s="713"/>
      <c r="Z49" s="713"/>
    </row>
    <row r="50" spans="1:26" x14ac:dyDescent="0.25">
      <c r="A50" s="387" t="s">
        <v>63</v>
      </c>
      <c r="B50" s="290"/>
      <c r="C50" s="611">
        <f>+C14+C48</f>
        <v>0</v>
      </c>
      <c r="D50" s="711"/>
      <c r="E50" s="711"/>
      <c r="F50" s="711"/>
      <c r="G50" s="711"/>
      <c r="H50" s="711"/>
      <c r="I50" s="711"/>
      <c r="J50" s="711"/>
      <c r="K50" s="711"/>
      <c r="L50" s="711"/>
      <c r="M50" s="711"/>
      <c r="N50" s="713"/>
      <c r="O50" s="713"/>
      <c r="P50" s="713"/>
      <c r="Q50" s="713"/>
      <c r="R50" s="713"/>
      <c r="S50" s="713"/>
      <c r="T50" s="713"/>
      <c r="U50" s="713"/>
      <c r="V50" s="713"/>
      <c r="W50" s="713"/>
      <c r="X50" s="713"/>
      <c r="Y50" s="713"/>
      <c r="Z50" s="713"/>
    </row>
    <row r="51" spans="1:26" x14ac:dyDescent="0.25">
      <c r="A51" s="290"/>
      <c r="B51" s="290"/>
      <c r="C51" s="290"/>
      <c r="D51" s="711"/>
      <c r="E51" s="711"/>
      <c r="F51" s="711"/>
      <c r="G51" s="711"/>
      <c r="H51" s="711"/>
      <c r="I51" s="711"/>
      <c r="J51" s="711"/>
      <c r="K51" s="711"/>
      <c r="L51" s="711"/>
      <c r="M51" s="711"/>
      <c r="N51" s="713"/>
      <c r="O51" s="713"/>
      <c r="P51" s="713"/>
      <c r="Q51" s="713"/>
      <c r="R51" s="713"/>
      <c r="S51" s="713"/>
      <c r="T51" s="713"/>
      <c r="U51" s="713"/>
      <c r="V51" s="713"/>
      <c r="W51" s="713"/>
      <c r="X51" s="713"/>
      <c r="Y51" s="713"/>
      <c r="Z51" s="713"/>
    </row>
    <row r="52" spans="1:26" x14ac:dyDescent="0.25">
      <c r="A52" s="290"/>
      <c r="B52" s="612"/>
      <c r="C52" s="290"/>
      <c r="D52" s="711"/>
      <c r="E52" s="711"/>
      <c r="F52" s="711"/>
      <c r="G52" s="711"/>
      <c r="H52" s="711"/>
      <c r="I52" s="711"/>
      <c r="J52" s="711"/>
      <c r="K52" s="711"/>
      <c r="L52" s="711"/>
      <c r="M52" s="711"/>
      <c r="N52" s="713"/>
      <c r="O52" s="713"/>
      <c r="P52" s="713"/>
      <c r="Q52" s="713"/>
      <c r="R52" s="713"/>
      <c r="S52" s="713"/>
      <c r="T52" s="713"/>
      <c r="U52" s="713"/>
      <c r="V52" s="713"/>
      <c r="W52" s="713"/>
      <c r="X52" s="713"/>
      <c r="Y52" s="713"/>
      <c r="Z52" s="713"/>
    </row>
    <row r="53" spans="1:26" x14ac:dyDescent="0.25">
      <c r="A53" s="290"/>
      <c r="B53" s="290"/>
      <c r="C53" s="290"/>
      <c r="E53" s="711"/>
      <c r="F53" s="717"/>
      <c r="G53" s="717"/>
      <c r="H53" s="717"/>
      <c r="I53" s="717"/>
      <c r="J53" s="717"/>
      <c r="K53" s="717"/>
      <c r="L53" s="717"/>
      <c r="M53" s="717"/>
      <c r="N53" s="713">
        <f>SUM(E32:E53)</f>
        <v>0</v>
      </c>
      <c r="O53" s="718"/>
      <c r="P53" s="718"/>
      <c r="Q53" s="718"/>
      <c r="R53" s="718"/>
      <c r="S53" s="718"/>
    </row>
    <row r="54" spans="1:26" x14ac:dyDescent="0.25">
      <c r="B54" s="290"/>
      <c r="C54" s="290"/>
      <c r="E54" s="717"/>
      <c r="F54" s="717"/>
      <c r="G54" s="717"/>
      <c r="H54" s="717"/>
      <c r="I54" s="717"/>
      <c r="J54" s="717"/>
      <c r="K54" s="717"/>
      <c r="L54" s="717"/>
      <c r="M54" s="717"/>
      <c r="N54" s="717"/>
      <c r="O54" s="717"/>
      <c r="P54" s="717"/>
      <c r="Q54" s="717"/>
      <c r="R54" s="717"/>
      <c r="S54" s="717"/>
    </row>
    <row r="55" spans="1:26" x14ac:dyDescent="0.25">
      <c r="E55" s="717"/>
      <c r="F55" s="717"/>
      <c r="G55" s="717"/>
      <c r="H55" s="717"/>
      <c r="I55" s="717"/>
      <c r="J55" s="717"/>
      <c r="K55" s="717"/>
      <c r="L55" s="717"/>
      <c r="M55" s="717"/>
      <c r="N55" s="717"/>
      <c r="O55" s="717"/>
      <c r="P55" s="717"/>
      <c r="Q55" s="717"/>
      <c r="R55" s="717"/>
      <c r="S55" s="717"/>
    </row>
    <row r="56" spans="1:26" x14ac:dyDescent="0.25">
      <c r="E56" s="717"/>
      <c r="F56" s="717"/>
      <c r="G56" s="717"/>
      <c r="H56" s="717"/>
      <c r="I56" s="717"/>
      <c r="J56" s="717"/>
      <c r="K56" s="717"/>
      <c r="L56" s="717"/>
      <c r="M56" s="717"/>
      <c r="N56" s="717"/>
      <c r="O56" s="717"/>
      <c r="P56" s="717"/>
      <c r="Q56" s="717"/>
      <c r="R56" s="717"/>
      <c r="S56" s="717"/>
    </row>
    <row r="57" spans="1:26" x14ac:dyDescent="0.25">
      <c r="E57" s="717"/>
      <c r="F57" s="717"/>
      <c r="G57" s="717"/>
      <c r="H57" s="717"/>
      <c r="I57" s="717"/>
      <c r="J57" s="717"/>
      <c r="K57" s="717"/>
      <c r="L57" s="717"/>
      <c r="M57" s="717"/>
      <c r="N57" s="717"/>
      <c r="O57" s="717"/>
      <c r="P57" s="717"/>
      <c r="Q57" s="717"/>
      <c r="R57" s="717"/>
      <c r="S57" s="717"/>
    </row>
    <row r="58" spans="1:26" x14ac:dyDescent="0.25">
      <c r="E58" s="717"/>
      <c r="F58" s="717"/>
      <c r="G58" s="717"/>
      <c r="H58" s="717"/>
      <c r="I58" s="717"/>
      <c r="J58" s="717"/>
      <c r="K58" s="717"/>
      <c r="L58" s="717"/>
      <c r="M58" s="717"/>
      <c r="N58" s="717"/>
      <c r="O58" s="717"/>
      <c r="P58" s="717"/>
      <c r="Q58" s="717"/>
      <c r="R58" s="717"/>
      <c r="S58" s="717"/>
    </row>
    <row r="59" spans="1:26" x14ac:dyDescent="0.25">
      <c r="E59" s="717"/>
      <c r="F59" s="717"/>
      <c r="G59" s="717"/>
      <c r="H59" s="717"/>
      <c r="I59" s="717"/>
      <c r="J59" s="717"/>
      <c r="K59" s="717"/>
      <c r="L59" s="717"/>
      <c r="M59" s="717"/>
      <c r="N59" s="717"/>
      <c r="O59" s="717"/>
      <c r="P59" s="717"/>
      <c r="Q59" s="717"/>
      <c r="R59" s="717"/>
      <c r="S59" s="717"/>
    </row>
    <row r="60" spans="1:26" x14ac:dyDescent="0.25">
      <c r="E60" s="717"/>
      <c r="F60" s="717"/>
      <c r="G60" s="717"/>
      <c r="H60" s="717"/>
      <c r="I60" s="717"/>
      <c r="J60" s="717"/>
      <c r="K60" s="717"/>
      <c r="L60" s="717"/>
      <c r="M60" s="717"/>
      <c r="N60" s="717"/>
      <c r="O60" s="717"/>
      <c r="P60" s="717"/>
      <c r="Q60" s="717"/>
      <c r="R60" s="717"/>
      <c r="S60" s="717"/>
    </row>
    <row r="61" spans="1:26" x14ac:dyDescent="0.25">
      <c r="E61" s="717"/>
      <c r="F61" s="717"/>
      <c r="G61" s="717"/>
      <c r="H61" s="717"/>
      <c r="I61" s="717"/>
      <c r="J61" s="717"/>
      <c r="K61" s="717"/>
      <c r="L61" s="717"/>
      <c r="M61" s="717"/>
      <c r="N61" s="717"/>
      <c r="O61" s="717"/>
      <c r="P61" s="717"/>
      <c r="Q61" s="717"/>
      <c r="R61" s="717"/>
      <c r="S61" s="717"/>
    </row>
    <row r="62" spans="1:26" x14ac:dyDescent="0.25">
      <c r="E62" s="717"/>
      <c r="F62" s="717"/>
      <c r="G62" s="717"/>
      <c r="H62" s="717"/>
      <c r="I62" s="717"/>
      <c r="J62" s="717"/>
      <c r="K62" s="717"/>
      <c r="L62" s="717"/>
      <c r="M62" s="717"/>
      <c r="N62" s="717"/>
      <c r="O62" s="717"/>
      <c r="P62" s="717"/>
      <c r="Q62" s="717"/>
      <c r="R62" s="717"/>
      <c r="S62" s="717"/>
    </row>
    <row r="63" spans="1:26" x14ac:dyDescent="0.25">
      <c r="E63" s="717"/>
      <c r="F63" s="717"/>
      <c r="G63" s="717"/>
      <c r="H63" s="717"/>
      <c r="I63" s="717"/>
      <c r="J63" s="717"/>
      <c r="K63" s="717"/>
      <c r="L63" s="717"/>
      <c r="M63" s="717"/>
      <c r="N63" s="717"/>
      <c r="O63" s="717"/>
      <c r="P63" s="717"/>
      <c r="Q63" s="717"/>
      <c r="R63" s="717"/>
      <c r="S63" s="717"/>
    </row>
    <row r="64" spans="1:26" x14ac:dyDescent="0.25">
      <c r="E64" s="717"/>
      <c r="F64" s="717"/>
      <c r="G64" s="717"/>
      <c r="H64" s="717"/>
      <c r="I64" s="717"/>
      <c r="J64" s="717"/>
      <c r="K64" s="717"/>
      <c r="L64" s="717"/>
      <c r="M64" s="717"/>
      <c r="N64" s="717"/>
      <c r="O64" s="717"/>
      <c r="P64" s="717"/>
      <c r="Q64" s="717"/>
      <c r="R64" s="717"/>
      <c r="S64" s="717"/>
    </row>
  </sheetData>
  <pageMargins left="0.7" right="0.7" top="0.75" bottom="0.75" header="0.3" footer="0.3"/>
  <pageSetup scale="60" orientation="landscape" horizontalDpi="4294967294" verticalDpi="4294967294" r:id="rId1"/>
  <headerFooter>
    <oddFooter>&amp;Z&amp;F&amp;RPage &amp;P</oddFooter>
  </headerFooter>
  <ignoredErrors>
    <ignoredError sqref="C39" formula="1"/>
  </ignoredErrors>
</worksheet>
</file>

<file path=xl/worksheets/sheet2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D00-000000000000}">
  <sheetPr>
    <tabColor theme="6" tint="-0.249977111117893"/>
    <pageSetUpPr fitToPage="1"/>
  </sheetPr>
  <dimension ref="A1:AH64"/>
  <sheetViews>
    <sheetView workbookViewId="0"/>
  </sheetViews>
  <sheetFormatPr defaultColWidth="8.85546875" defaultRowHeight="15" x14ac:dyDescent="0.25"/>
  <cols>
    <col min="1" max="1" width="20.85546875" style="289" customWidth="1"/>
    <col min="2" max="2" width="8.7109375" style="289" customWidth="1"/>
    <col min="3" max="3" width="12.85546875" style="289" customWidth="1"/>
    <col min="4" max="12" width="7.42578125" style="289" hidden="1" customWidth="1"/>
    <col min="13" max="13" width="7.5703125" style="289" hidden="1" customWidth="1"/>
    <col min="14" max="25" width="10.42578125" style="289" customWidth="1"/>
    <col min="26" max="26" width="10.7109375" style="289" bestFit="1" customWidth="1"/>
    <col min="27" max="27" width="11.5703125" style="289" bestFit="1" customWidth="1"/>
    <col min="28" max="16384" width="8.85546875" style="289"/>
  </cols>
  <sheetData>
    <row r="1" spans="1:34" x14ac:dyDescent="0.25">
      <c r="A1" s="360" t="s">
        <v>10</v>
      </c>
      <c r="O1" s="289" t="s">
        <v>647</v>
      </c>
    </row>
    <row r="2" spans="1:34" x14ac:dyDescent="0.25">
      <c r="A2" s="365" t="s">
        <v>438</v>
      </c>
    </row>
    <row r="3" spans="1:34" x14ac:dyDescent="0.25">
      <c r="A3" s="365" t="s">
        <v>1146</v>
      </c>
    </row>
    <row r="4" spans="1:34" x14ac:dyDescent="0.25">
      <c r="R4" s="584" t="s">
        <v>4</v>
      </c>
      <c r="S4" s="585"/>
      <c r="T4" s="584" t="s">
        <v>8</v>
      </c>
    </row>
    <row r="5" spans="1:34" x14ac:dyDescent="0.25">
      <c r="A5" s="586" t="s">
        <v>9</v>
      </c>
      <c r="B5" s="475" t="s">
        <v>64</v>
      </c>
      <c r="C5" s="475" t="s">
        <v>12</v>
      </c>
      <c r="R5" s="587" t="s">
        <v>2</v>
      </c>
      <c r="S5" s="587" t="s">
        <v>60</v>
      </c>
      <c r="T5" s="587" t="s">
        <v>7</v>
      </c>
    </row>
    <row r="6" spans="1:34" x14ac:dyDescent="0.25">
      <c r="B6" s="290"/>
      <c r="R6" s="290"/>
    </row>
    <row r="7" spans="1:34" x14ac:dyDescent="0.25">
      <c r="A7" s="289" t="s">
        <v>1148</v>
      </c>
      <c r="B7" s="589">
        <v>867</v>
      </c>
      <c r="C7" s="590"/>
      <c r="D7" s="707"/>
      <c r="E7" s="707"/>
      <c r="F7" s="707"/>
      <c r="G7" s="707"/>
      <c r="H7" s="707"/>
      <c r="I7" s="707"/>
      <c r="J7" s="707"/>
      <c r="K7" s="707"/>
      <c r="L7" s="707"/>
      <c r="M7" s="707"/>
      <c r="N7" s="707"/>
      <c r="O7" s="708"/>
      <c r="P7" s="421"/>
      <c r="Q7" s="421"/>
      <c r="R7" s="423">
        <f>+C14</f>
        <v>106725.23</v>
      </c>
      <c r="S7" s="423">
        <f>+-C48</f>
        <v>106725.23000000001</v>
      </c>
      <c r="T7" s="423">
        <f>+R7-S7</f>
        <v>0</v>
      </c>
    </row>
    <row r="8" spans="1:34" x14ac:dyDescent="0.25">
      <c r="A8" s="588"/>
      <c r="B8" s="290"/>
      <c r="D8" s="707"/>
      <c r="E8" s="707"/>
      <c r="F8" s="707"/>
      <c r="G8" s="707"/>
      <c r="H8" s="707"/>
      <c r="I8" s="707"/>
      <c r="J8" s="707"/>
      <c r="K8" s="707"/>
      <c r="L8" s="707"/>
      <c r="M8" s="707"/>
      <c r="N8" s="707"/>
      <c r="O8" s="708"/>
      <c r="P8" s="421"/>
      <c r="Q8" s="421"/>
    </row>
    <row r="9" spans="1:34" x14ac:dyDescent="0.25">
      <c r="A9" s="437"/>
      <c r="B9" s="290"/>
      <c r="D9" s="707"/>
      <c r="E9" s="707"/>
      <c r="F9" s="707"/>
      <c r="G9" s="707"/>
      <c r="H9" s="707"/>
      <c r="I9" s="707"/>
      <c r="J9" s="707"/>
      <c r="K9" s="707"/>
      <c r="L9" s="707"/>
      <c r="M9" s="707"/>
      <c r="N9" s="707"/>
      <c r="O9" s="708"/>
      <c r="P9" s="421"/>
      <c r="Q9" s="421"/>
    </row>
    <row r="10" spans="1:34" x14ac:dyDescent="0.25">
      <c r="B10" s="290"/>
    </row>
    <row r="11" spans="1:34" x14ac:dyDescent="0.25">
      <c r="A11" s="458" t="s">
        <v>66</v>
      </c>
      <c r="B11" s="589" t="s">
        <v>74</v>
      </c>
      <c r="C11" s="590"/>
    </row>
    <row r="12" spans="1:34" x14ac:dyDescent="0.25">
      <c r="B12" s="594"/>
      <c r="C12" s="437"/>
    </row>
    <row r="13" spans="1:34" x14ac:dyDescent="0.25">
      <c r="A13" s="365" t="s">
        <v>5</v>
      </c>
      <c r="C13" s="595" t="s">
        <v>3</v>
      </c>
      <c r="D13" s="596">
        <v>1994</v>
      </c>
      <c r="E13" s="596">
        <v>1995</v>
      </c>
      <c r="F13" s="596">
        <v>1996</v>
      </c>
      <c r="G13" s="596">
        <v>1997</v>
      </c>
      <c r="H13" s="596">
        <v>1998</v>
      </c>
      <c r="I13" s="596">
        <v>1999</v>
      </c>
      <c r="J13" s="596">
        <v>2000</v>
      </c>
      <c r="K13" s="596">
        <v>2001</v>
      </c>
      <c r="L13" s="596">
        <v>2002</v>
      </c>
      <c r="M13" s="596">
        <v>2003</v>
      </c>
      <c r="N13" s="596">
        <v>2004</v>
      </c>
      <c r="O13" s="596">
        <f>N13+1</f>
        <v>2005</v>
      </c>
      <c r="P13" s="596">
        <f t="shared" ref="P13:AH13" si="0">O13+1</f>
        <v>2006</v>
      </c>
      <c r="Q13" s="596">
        <f t="shared" si="0"/>
        <v>2007</v>
      </c>
      <c r="R13" s="596">
        <f t="shared" si="0"/>
        <v>2008</v>
      </c>
      <c r="S13" s="596">
        <f t="shared" si="0"/>
        <v>2009</v>
      </c>
      <c r="T13" s="596">
        <f t="shared" si="0"/>
        <v>2010</v>
      </c>
      <c r="U13" s="596">
        <f t="shared" si="0"/>
        <v>2011</v>
      </c>
      <c r="V13" s="596">
        <f t="shared" si="0"/>
        <v>2012</v>
      </c>
      <c r="W13" s="596">
        <f t="shared" si="0"/>
        <v>2013</v>
      </c>
      <c r="X13" s="596">
        <f t="shared" si="0"/>
        <v>2014</v>
      </c>
      <c r="Y13" s="596">
        <f t="shared" si="0"/>
        <v>2015</v>
      </c>
      <c r="Z13" s="596">
        <f t="shared" si="0"/>
        <v>2016</v>
      </c>
      <c r="AA13" s="596">
        <f t="shared" si="0"/>
        <v>2017</v>
      </c>
      <c r="AB13" s="596">
        <f t="shared" si="0"/>
        <v>2018</v>
      </c>
      <c r="AC13" s="596">
        <f t="shared" si="0"/>
        <v>2019</v>
      </c>
      <c r="AD13" s="596">
        <f t="shared" si="0"/>
        <v>2020</v>
      </c>
      <c r="AE13" s="596">
        <f t="shared" si="0"/>
        <v>2021</v>
      </c>
      <c r="AF13" s="596">
        <f t="shared" si="0"/>
        <v>2022</v>
      </c>
      <c r="AG13" s="596">
        <f t="shared" si="0"/>
        <v>2023</v>
      </c>
      <c r="AH13" s="596">
        <f t="shared" si="0"/>
        <v>2024</v>
      </c>
    </row>
    <row r="14" spans="1:34" x14ac:dyDescent="0.25">
      <c r="A14" s="365" t="s">
        <v>73</v>
      </c>
      <c r="C14" s="720">
        <f>SUM(D14:AH14)</f>
        <v>106725.23</v>
      </c>
      <c r="D14" s="721">
        <v>0</v>
      </c>
      <c r="E14" s="721">
        <v>0</v>
      </c>
      <c r="F14" s="721">
        <v>0</v>
      </c>
      <c r="G14" s="721">
        <v>0</v>
      </c>
      <c r="H14" s="721">
        <v>0</v>
      </c>
      <c r="I14" s="721">
        <v>0</v>
      </c>
      <c r="J14" s="721">
        <v>0</v>
      </c>
      <c r="K14" s="721">
        <v>0</v>
      </c>
      <c r="L14" s="721">
        <v>0</v>
      </c>
      <c r="M14" s="721">
        <v>0</v>
      </c>
      <c r="N14" s="644"/>
      <c r="O14" s="644"/>
      <c r="P14" s="644"/>
      <c r="Q14" s="644"/>
      <c r="R14" s="644"/>
      <c r="S14" s="644"/>
      <c r="T14" s="644"/>
      <c r="U14" s="644"/>
      <c r="V14" s="644"/>
      <c r="W14" s="644"/>
      <c r="X14" s="644"/>
      <c r="Y14" s="623"/>
      <c r="Z14" s="623"/>
      <c r="AA14" s="623">
        <v>106725.23</v>
      </c>
      <c r="AB14" s="622"/>
      <c r="AC14" s="622"/>
      <c r="AD14" s="622"/>
      <c r="AE14" s="622"/>
      <c r="AF14" s="622"/>
      <c r="AG14" s="622"/>
      <c r="AH14" s="622"/>
    </row>
    <row r="15" spans="1:34" x14ac:dyDescent="0.25">
      <c r="A15" s="602"/>
      <c r="B15" s="437"/>
      <c r="C15" s="622"/>
      <c r="D15" s="622"/>
      <c r="E15" s="622"/>
      <c r="F15" s="622"/>
      <c r="G15" s="622"/>
      <c r="H15" s="622"/>
      <c r="I15" s="622"/>
      <c r="J15" s="622"/>
      <c r="K15" s="622"/>
      <c r="L15" s="622"/>
      <c r="M15" s="622"/>
      <c r="N15" s="622"/>
      <c r="O15" s="622"/>
      <c r="P15" s="622"/>
      <c r="Q15" s="622"/>
      <c r="R15" s="622"/>
      <c r="S15" s="721"/>
      <c r="T15" s="721"/>
      <c r="U15" s="721"/>
      <c r="V15" s="721"/>
      <c r="W15" s="721"/>
      <c r="X15" s="721"/>
      <c r="Y15" s="622"/>
      <c r="Z15" s="622"/>
      <c r="AA15" s="622"/>
      <c r="AB15" s="622"/>
      <c r="AC15" s="622"/>
      <c r="AD15" s="622"/>
      <c r="AE15" s="622"/>
      <c r="AF15" s="622"/>
      <c r="AG15" s="622"/>
      <c r="AH15" s="622"/>
    </row>
    <row r="16" spans="1:34" x14ac:dyDescent="0.25">
      <c r="A16" s="365" t="s">
        <v>6</v>
      </c>
      <c r="B16" s="290">
        <v>1994</v>
      </c>
      <c r="C16" s="622">
        <f>-SUM(D16:AH16)</f>
        <v>0</v>
      </c>
      <c r="D16" s="715">
        <f>+D$14/7/2</f>
        <v>0</v>
      </c>
      <c r="E16" s="715"/>
      <c r="F16" s="715"/>
      <c r="G16" s="715"/>
      <c r="H16" s="715"/>
      <c r="I16" s="715"/>
      <c r="J16" s="715"/>
      <c r="K16" s="715"/>
      <c r="L16" s="715"/>
      <c r="M16" s="715"/>
      <c r="N16" s="715"/>
      <c r="O16" s="715"/>
      <c r="P16" s="715"/>
      <c r="Q16" s="715"/>
      <c r="R16" s="715"/>
      <c r="S16" s="721"/>
      <c r="T16" s="721"/>
      <c r="U16" s="721"/>
      <c r="V16" s="721"/>
      <c r="W16" s="721"/>
      <c r="X16" s="721"/>
      <c r="Y16" s="715"/>
      <c r="Z16" s="715"/>
      <c r="AA16" s="622"/>
      <c r="AB16" s="622"/>
      <c r="AC16" s="622"/>
      <c r="AD16" s="622"/>
      <c r="AE16" s="622"/>
      <c r="AF16" s="622"/>
      <c r="AG16" s="622"/>
      <c r="AH16" s="622"/>
    </row>
    <row r="17" spans="1:34" x14ac:dyDescent="0.25">
      <c r="B17" s="290">
        <f>B16+1</f>
        <v>1995</v>
      </c>
      <c r="C17" s="622">
        <f t="shared" ref="C17:C46" si="1">-SUM(D17:AH17)</f>
        <v>0</v>
      </c>
      <c r="D17" s="715">
        <f>+D$14/7</f>
        <v>0</v>
      </c>
      <c r="E17" s="715">
        <f>+E$14/7/2</f>
        <v>0</v>
      </c>
      <c r="F17" s="715"/>
      <c r="G17" s="715"/>
      <c r="H17" s="715"/>
      <c r="I17" s="715"/>
      <c r="J17" s="715"/>
      <c r="K17" s="715"/>
      <c r="L17" s="715"/>
      <c r="M17" s="715"/>
      <c r="N17" s="715"/>
      <c r="O17" s="715"/>
      <c r="P17" s="715"/>
      <c r="Q17" s="715"/>
      <c r="R17" s="715"/>
      <c r="S17" s="721"/>
      <c r="T17" s="721"/>
      <c r="U17" s="721"/>
      <c r="V17" s="721"/>
      <c r="W17" s="721"/>
      <c r="X17" s="721"/>
      <c r="Y17" s="715"/>
      <c r="Z17" s="715"/>
      <c r="AA17" s="622"/>
      <c r="AB17" s="622"/>
      <c r="AC17" s="622"/>
      <c r="AD17" s="622"/>
      <c r="AE17" s="622"/>
      <c r="AF17" s="622"/>
      <c r="AG17" s="622"/>
      <c r="AH17" s="622"/>
    </row>
    <row r="18" spans="1:34" x14ac:dyDescent="0.25">
      <c r="B18" s="290">
        <f t="shared" ref="B18:B46" si="2">B17+1</f>
        <v>1996</v>
      </c>
      <c r="C18" s="622">
        <f t="shared" si="1"/>
        <v>0</v>
      </c>
      <c r="D18" s="715">
        <f>+D17</f>
        <v>0</v>
      </c>
      <c r="E18" s="715">
        <f>+E$14/7</f>
        <v>0</v>
      </c>
      <c r="F18" s="715">
        <f>+F$14/7/2</f>
        <v>0</v>
      </c>
      <c r="G18" s="715"/>
      <c r="H18" s="715"/>
      <c r="I18" s="715"/>
      <c r="J18" s="715"/>
      <c r="K18" s="715"/>
      <c r="L18" s="715"/>
      <c r="M18" s="715"/>
      <c r="N18" s="715"/>
      <c r="O18" s="715"/>
      <c r="P18" s="715"/>
      <c r="Q18" s="715"/>
      <c r="R18" s="715"/>
      <c r="S18" s="721"/>
      <c r="T18" s="721"/>
      <c r="U18" s="721"/>
      <c r="V18" s="721"/>
      <c r="W18" s="721"/>
      <c r="X18" s="721"/>
      <c r="Y18" s="715"/>
      <c r="Z18" s="715"/>
      <c r="AA18" s="622"/>
      <c r="AB18" s="622"/>
      <c r="AC18" s="622"/>
      <c r="AD18" s="622"/>
      <c r="AE18" s="622"/>
      <c r="AF18" s="622"/>
      <c r="AG18" s="622"/>
      <c r="AH18" s="622"/>
    </row>
    <row r="19" spans="1:34" x14ac:dyDescent="0.25">
      <c r="B19" s="290">
        <f t="shared" si="2"/>
        <v>1997</v>
      </c>
      <c r="C19" s="622">
        <f t="shared" si="1"/>
        <v>0</v>
      </c>
      <c r="D19" s="715">
        <f>+D18</f>
        <v>0</v>
      </c>
      <c r="E19" s="715">
        <f>+E18</f>
        <v>0</v>
      </c>
      <c r="F19" s="715">
        <f>+F$14/7</f>
        <v>0</v>
      </c>
      <c r="G19" s="715">
        <f>+G$14/7/2</f>
        <v>0</v>
      </c>
      <c r="H19" s="715"/>
      <c r="I19" s="715"/>
      <c r="J19" s="715"/>
      <c r="K19" s="715"/>
      <c r="L19" s="715"/>
      <c r="M19" s="715"/>
      <c r="N19" s="715"/>
      <c r="O19" s="715"/>
      <c r="P19" s="715"/>
      <c r="Q19" s="715"/>
      <c r="R19" s="715"/>
      <c r="S19" s="721"/>
      <c r="T19" s="721"/>
      <c r="U19" s="721"/>
      <c r="V19" s="721"/>
      <c r="W19" s="721"/>
      <c r="X19" s="721"/>
      <c r="Y19" s="715"/>
      <c r="Z19" s="715"/>
      <c r="AA19" s="622"/>
      <c r="AB19" s="622"/>
      <c r="AC19" s="622"/>
      <c r="AD19" s="622"/>
      <c r="AE19" s="622"/>
      <c r="AF19" s="622"/>
      <c r="AG19" s="622"/>
      <c r="AH19" s="622"/>
    </row>
    <row r="20" spans="1:34" x14ac:dyDescent="0.25">
      <c r="B20" s="290">
        <f t="shared" si="2"/>
        <v>1998</v>
      </c>
      <c r="C20" s="622">
        <f t="shared" si="1"/>
        <v>0</v>
      </c>
      <c r="D20" s="715">
        <f>+D19</f>
        <v>0</v>
      </c>
      <c r="E20" s="715">
        <f>+E19</f>
        <v>0</v>
      </c>
      <c r="F20" s="715">
        <f>+F19</f>
        <v>0</v>
      </c>
      <c r="G20" s="715">
        <f>+G$14/7</f>
        <v>0</v>
      </c>
      <c r="H20" s="715">
        <f>+H$14/7/2</f>
        <v>0</v>
      </c>
      <c r="I20" s="715"/>
      <c r="J20" s="715"/>
      <c r="K20" s="715"/>
      <c r="L20" s="715"/>
      <c r="M20" s="715"/>
      <c r="N20" s="715"/>
      <c r="O20" s="715"/>
      <c r="P20" s="715"/>
      <c r="Q20" s="715"/>
      <c r="R20" s="715"/>
      <c r="S20" s="721"/>
      <c r="T20" s="721"/>
      <c r="U20" s="721"/>
      <c r="V20" s="721"/>
      <c r="W20" s="721"/>
      <c r="X20" s="721"/>
      <c r="Y20" s="715"/>
      <c r="Z20" s="715"/>
      <c r="AA20" s="622"/>
      <c r="AB20" s="622"/>
      <c r="AC20" s="622"/>
      <c r="AD20" s="622"/>
      <c r="AE20" s="622"/>
      <c r="AF20" s="622"/>
      <c r="AG20" s="622"/>
      <c r="AH20" s="622"/>
    </row>
    <row r="21" spans="1:34" x14ac:dyDescent="0.25">
      <c r="B21" s="290">
        <f t="shared" si="2"/>
        <v>1999</v>
      </c>
      <c r="C21" s="622">
        <f t="shared" si="1"/>
        <v>0</v>
      </c>
      <c r="D21" s="715">
        <f>+D20</f>
        <v>0</v>
      </c>
      <c r="E21" s="715">
        <f>+E20</f>
        <v>0</v>
      </c>
      <c r="F21" s="715">
        <f>+F20</f>
        <v>0</v>
      </c>
      <c r="G21" s="715">
        <f>+G20</f>
        <v>0</v>
      </c>
      <c r="H21" s="715">
        <f>+H$14/7</f>
        <v>0</v>
      </c>
      <c r="I21" s="715">
        <f>+I$14/7/2</f>
        <v>0</v>
      </c>
      <c r="J21" s="715"/>
      <c r="K21" s="715"/>
      <c r="L21" s="715"/>
      <c r="M21" s="715"/>
      <c r="N21" s="715"/>
      <c r="O21" s="715"/>
      <c r="P21" s="715"/>
      <c r="Q21" s="715"/>
      <c r="R21" s="715"/>
      <c r="S21" s="721"/>
      <c r="T21" s="721"/>
      <c r="U21" s="721"/>
      <c r="V21" s="721"/>
      <c r="W21" s="721"/>
      <c r="X21" s="721"/>
      <c r="Y21" s="715"/>
      <c r="Z21" s="715"/>
      <c r="AA21" s="622"/>
      <c r="AB21" s="622"/>
      <c r="AC21" s="622"/>
      <c r="AD21" s="622"/>
      <c r="AE21" s="622"/>
      <c r="AF21" s="622"/>
      <c r="AG21" s="622"/>
      <c r="AH21" s="622"/>
    </row>
    <row r="22" spans="1:34" x14ac:dyDescent="0.25">
      <c r="B22" s="290">
        <f t="shared" si="2"/>
        <v>2000</v>
      </c>
      <c r="C22" s="622">
        <f t="shared" si="1"/>
        <v>0</v>
      </c>
      <c r="D22" s="715">
        <f>+D21</f>
        <v>0</v>
      </c>
      <c r="E22" s="715">
        <f>+E21</f>
        <v>0</v>
      </c>
      <c r="F22" s="715">
        <f>+F21</f>
        <v>0</v>
      </c>
      <c r="G22" s="715">
        <f>+G21</f>
        <v>0</v>
      </c>
      <c r="H22" s="715">
        <f>+H21</f>
        <v>0</v>
      </c>
      <c r="I22" s="715">
        <f>+I$14/7</f>
        <v>0</v>
      </c>
      <c r="J22" s="715">
        <f>+J$14/7/2</f>
        <v>0</v>
      </c>
      <c r="K22" s="715"/>
      <c r="L22" s="715"/>
      <c r="M22" s="715"/>
      <c r="N22" s="715"/>
      <c r="O22" s="715"/>
      <c r="P22" s="715"/>
      <c r="Q22" s="715"/>
      <c r="R22" s="715"/>
      <c r="S22" s="721"/>
      <c r="T22" s="721"/>
      <c r="U22" s="721"/>
      <c r="V22" s="721"/>
      <c r="W22" s="721"/>
      <c r="X22" s="721"/>
      <c r="Y22" s="715"/>
      <c r="Z22" s="715"/>
      <c r="AA22" s="622"/>
      <c r="AB22" s="622"/>
      <c r="AC22" s="622"/>
      <c r="AD22" s="622"/>
      <c r="AE22" s="622"/>
      <c r="AF22" s="622"/>
      <c r="AG22" s="622"/>
      <c r="AH22" s="622"/>
    </row>
    <row r="23" spans="1:34" x14ac:dyDescent="0.25">
      <c r="B23" s="290">
        <f t="shared" si="2"/>
        <v>2001</v>
      </c>
      <c r="C23" s="622">
        <f t="shared" si="1"/>
        <v>0</v>
      </c>
      <c r="D23" s="715">
        <f>+D$14/7/2</f>
        <v>0</v>
      </c>
      <c r="E23" s="715">
        <f>+E22</f>
        <v>0</v>
      </c>
      <c r="F23" s="715">
        <f>+F22</f>
        <v>0</v>
      </c>
      <c r="G23" s="715">
        <f>+G22</f>
        <v>0</v>
      </c>
      <c r="H23" s="715">
        <f>+H22</f>
        <v>0</v>
      </c>
      <c r="I23" s="715">
        <f>+I22</f>
        <v>0</v>
      </c>
      <c r="J23" s="715">
        <f>+J$14/7</f>
        <v>0</v>
      </c>
      <c r="K23" s="715">
        <f>+K$14/7/2</f>
        <v>0</v>
      </c>
      <c r="L23" s="715"/>
      <c r="M23" s="715"/>
      <c r="N23" s="715"/>
      <c r="O23" s="715"/>
      <c r="P23" s="715"/>
      <c r="Q23" s="715"/>
      <c r="R23" s="715"/>
      <c r="S23" s="721"/>
      <c r="T23" s="721"/>
      <c r="U23" s="721"/>
      <c r="V23" s="721"/>
      <c r="W23" s="721"/>
      <c r="X23" s="721"/>
      <c r="Y23" s="715"/>
      <c r="Z23" s="715"/>
      <c r="AA23" s="622"/>
      <c r="AB23" s="622"/>
      <c r="AC23" s="622"/>
      <c r="AD23" s="622"/>
      <c r="AE23" s="622"/>
      <c r="AF23" s="622"/>
      <c r="AG23" s="622"/>
      <c r="AH23" s="622"/>
    </row>
    <row r="24" spans="1:34" x14ac:dyDescent="0.25">
      <c r="B24" s="290">
        <f t="shared" si="2"/>
        <v>2002</v>
      </c>
      <c r="C24" s="622">
        <f t="shared" si="1"/>
        <v>0</v>
      </c>
      <c r="D24" s="715"/>
      <c r="E24" s="715">
        <f>+E$14/7/2</f>
        <v>0</v>
      </c>
      <c r="F24" s="715">
        <f>+F23</f>
        <v>0</v>
      </c>
      <c r="G24" s="715">
        <f>+G23</f>
        <v>0</v>
      </c>
      <c r="H24" s="715">
        <f>+H23</f>
        <v>0</v>
      </c>
      <c r="I24" s="715">
        <f>+I23</f>
        <v>0</v>
      </c>
      <c r="J24" s="715">
        <f>+J23</f>
        <v>0</v>
      </c>
      <c r="K24" s="715">
        <f>+K$14/7</f>
        <v>0</v>
      </c>
      <c r="L24" s="715">
        <f>+L$14/7/2</f>
        <v>0</v>
      </c>
      <c r="M24" s="715"/>
      <c r="N24" s="715"/>
      <c r="O24" s="715"/>
      <c r="P24" s="715"/>
      <c r="Q24" s="715"/>
      <c r="R24" s="715"/>
      <c r="S24" s="721"/>
      <c r="T24" s="721"/>
      <c r="U24" s="721"/>
      <c r="V24" s="721"/>
      <c r="W24" s="721"/>
      <c r="X24" s="721"/>
      <c r="Y24" s="715"/>
      <c r="Z24" s="715"/>
      <c r="AA24" s="622"/>
      <c r="AB24" s="622"/>
      <c r="AC24" s="622"/>
      <c r="AD24" s="622"/>
      <c r="AE24" s="622"/>
      <c r="AF24" s="622"/>
      <c r="AG24" s="622"/>
      <c r="AH24" s="622"/>
    </row>
    <row r="25" spans="1:34" x14ac:dyDescent="0.25">
      <c r="B25" s="290">
        <f t="shared" si="2"/>
        <v>2003</v>
      </c>
      <c r="C25" s="622">
        <f t="shared" si="1"/>
        <v>0</v>
      </c>
      <c r="D25" s="715"/>
      <c r="E25" s="715"/>
      <c r="F25" s="715">
        <f>+F$14/7/2</f>
        <v>0</v>
      </c>
      <c r="G25" s="715">
        <f>+G24</f>
        <v>0</v>
      </c>
      <c r="H25" s="715">
        <f>+H24</f>
        <v>0</v>
      </c>
      <c r="I25" s="715">
        <f>+I24</f>
        <v>0</v>
      </c>
      <c r="J25" s="715">
        <f>+J24</f>
        <v>0</v>
      </c>
      <c r="K25" s="715">
        <f>+K24</f>
        <v>0</v>
      </c>
      <c r="L25" s="715">
        <f>+L$14/7</f>
        <v>0</v>
      </c>
      <c r="M25" s="715">
        <f>+M$14/7/2</f>
        <v>0</v>
      </c>
      <c r="N25" s="715"/>
      <c r="O25" s="715"/>
      <c r="P25" s="715"/>
      <c r="Q25" s="715"/>
      <c r="R25" s="715"/>
      <c r="S25" s="721"/>
      <c r="T25" s="721"/>
      <c r="U25" s="721"/>
      <c r="V25" s="721"/>
      <c r="W25" s="721"/>
      <c r="X25" s="721"/>
      <c r="Y25" s="715"/>
      <c r="Z25" s="715"/>
      <c r="AA25" s="622"/>
      <c r="AB25" s="622"/>
      <c r="AC25" s="622"/>
      <c r="AD25" s="622"/>
      <c r="AE25" s="622"/>
      <c r="AF25" s="622"/>
      <c r="AG25" s="622"/>
      <c r="AH25" s="622"/>
    </row>
    <row r="26" spans="1:34" x14ac:dyDescent="0.25">
      <c r="B26" s="290">
        <f t="shared" si="2"/>
        <v>2004</v>
      </c>
      <c r="C26" s="622">
        <f t="shared" si="1"/>
        <v>0</v>
      </c>
      <c r="D26" s="715"/>
      <c r="E26" s="715"/>
      <c r="F26" s="715"/>
      <c r="G26" s="715">
        <f>+G$14/7/2</f>
        <v>0</v>
      </c>
      <c r="H26" s="715">
        <f>+H25</f>
        <v>0</v>
      </c>
      <c r="I26" s="715">
        <f>+I25</f>
        <v>0</v>
      </c>
      <c r="J26" s="715">
        <f>+J25</f>
        <v>0</v>
      </c>
      <c r="K26" s="715">
        <f>+K25</f>
        <v>0</v>
      </c>
      <c r="L26" s="715">
        <f>+L25</f>
        <v>0</v>
      </c>
      <c r="M26" s="715">
        <f>+M$14/7</f>
        <v>0</v>
      </c>
      <c r="N26" s="623">
        <f>+N$14/7/2</f>
        <v>0</v>
      </c>
      <c r="O26" s="623"/>
      <c r="P26" s="623"/>
      <c r="Q26" s="623"/>
      <c r="R26" s="623"/>
      <c r="S26" s="644"/>
      <c r="T26" s="644"/>
      <c r="U26" s="644"/>
      <c r="V26" s="644"/>
      <c r="W26" s="644"/>
      <c r="X26" s="644"/>
      <c r="Y26" s="623"/>
      <c r="Z26" s="715"/>
      <c r="AA26" s="622"/>
      <c r="AB26" s="622"/>
      <c r="AC26" s="622"/>
      <c r="AD26" s="622"/>
      <c r="AE26" s="622"/>
      <c r="AF26" s="622"/>
      <c r="AG26" s="622"/>
      <c r="AH26" s="622"/>
    </row>
    <row r="27" spans="1:34" x14ac:dyDescent="0.25">
      <c r="B27" s="290">
        <f t="shared" si="2"/>
        <v>2005</v>
      </c>
      <c r="C27" s="622">
        <f t="shared" si="1"/>
        <v>0</v>
      </c>
      <c r="D27" s="715"/>
      <c r="E27" s="715"/>
      <c r="F27" s="715"/>
      <c r="G27" s="715"/>
      <c r="H27" s="715">
        <f>+H$14/7/2</f>
        <v>0</v>
      </c>
      <c r="I27" s="715">
        <f>+I26</f>
        <v>0</v>
      </c>
      <c r="J27" s="715">
        <f>+J26</f>
        <v>0</v>
      </c>
      <c r="K27" s="715">
        <f>+K26</f>
        <v>0</v>
      </c>
      <c r="L27" s="715">
        <f>+L26</f>
        <v>0</v>
      </c>
      <c r="M27" s="715">
        <f>+M26</f>
        <v>0</v>
      </c>
      <c r="N27" s="623">
        <f>+N$14/7</f>
        <v>0</v>
      </c>
      <c r="O27" s="623">
        <f>+O$14/7/2</f>
        <v>0</v>
      </c>
      <c r="P27" s="623"/>
      <c r="Q27" s="623"/>
      <c r="R27" s="623"/>
      <c r="S27" s="644"/>
      <c r="T27" s="644"/>
      <c r="U27" s="644"/>
      <c r="V27" s="644"/>
      <c r="W27" s="644"/>
      <c r="X27" s="644"/>
      <c r="Y27" s="623"/>
      <c r="Z27" s="715"/>
      <c r="AA27" s="622"/>
      <c r="AB27" s="622"/>
      <c r="AC27" s="622"/>
      <c r="AD27" s="622"/>
      <c r="AE27" s="622"/>
      <c r="AF27" s="622"/>
      <c r="AG27" s="622"/>
      <c r="AH27" s="622"/>
    </row>
    <row r="28" spans="1:34" x14ac:dyDescent="0.25">
      <c r="B28" s="290">
        <f t="shared" si="2"/>
        <v>2006</v>
      </c>
      <c r="C28" s="622">
        <f t="shared" si="1"/>
        <v>0</v>
      </c>
      <c r="D28" s="715"/>
      <c r="E28" s="715"/>
      <c r="F28" s="715"/>
      <c r="G28" s="715"/>
      <c r="H28" s="715"/>
      <c r="I28" s="715">
        <f>+I$14/7/2</f>
        <v>0</v>
      </c>
      <c r="J28" s="715">
        <f>+J27</f>
        <v>0</v>
      </c>
      <c r="K28" s="715">
        <f>+K27</f>
        <v>0</v>
      </c>
      <c r="L28" s="715">
        <f>+L27</f>
        <v>0</v>
      </c>
      <c r="M28" s="715">
        <f>+M27</f>
        <v>0</v>
      </c>
      <c r="N28" s="623">
        <f>+N27</f>
        <v>0</v>
      </c>
      <c r="O28" s="623">
        <f>+O$14/7</f>
        <v>0</v>
      </c>
      <c r="P28" s="623">
        <f>+P$14/7/2</f>
        <v>0</v>
      </c>
      <c r="Q28" s="623"/>
      <c r="R28" s="623"/>
      <c r="S28" s="644"/>
      <c r="T28" s="644"/>
      <c r="U28" s="644"/>
      <c r="V28" s="644"/>
      <c r="W28" s="644"/>
      <c r="X28" s="644"/>
      <c r="Y28" s="623"/>
      <c r="Z28" s="715"/>
      <c r="AA28" s="622"/>
      <c r="AB28" s="622"/>
      <c r="AC28" s="622"/>
      <c r="AD28" s="622"/>
      <c r="AE28" s="622"/>
      <c r="AF28" s="622"/>
      <c r="AG28" s="622"/>
      <c r="AH28" s="622"/>
    </row>
    <row r="29" spans="1:34" x14ac:dyDescent="0.25">
      <c r="B29" s="290">
        <f t="shared" si="2"/>
        <v>2007</v>
      </c>
      <c r="C29" s="622">
        <f t="shared" si="1"/>
        <v>0</v>
      </c>
      <c r="D29" s="715"/>
      <c r="E29" s="715"/>
      <c r="F29" s="715"/>
      <c r="G29" s="715"/>
      <c r="H29" s="715"/>
      <c r="I29" s="715"/>
      <c r="J29" s="715">
        <f>+J$14/7/2</f>
        <v>0</v>
      </c>
      <c r="K29" s="715">
        <f>+K28</f>
        <v>0</v>
      </c>
      <c r="L29" s="715">
        <f>+L28</f>
        <v>0</v>
      </c>
      <c r="M29" s="715">
        <f>+M28</f>
        <v>0</v>
      </c>
      <c r="N29" s="623">
        <f>+N28</f>
        <v>0</v>
      </c>
      <c r="O29" s="623">
        <f>+O28</f>
        <v>0</v>
      </c>
      <c r="P29" s="623">
        <f>+P$14/7</f>
        <v>0</v>
      </c>
      <c r="Q29" s="623">
        <f>+Q$14/7/2</f>
        <v>0</v>
      </c>
      <c r="R29" s="623"/>
      <c r="S29" s="644"/>
      <c r="T29" s="644"/>
      <c r="U29" s="644"/>
      <c r="V29" s="644"/>
      <c r="W29" s="644"/>
      <c r="X29" s="644"/>
      <c r="Y29" s="623"/>
      <c r="Z29" s="715"/>
      <c r="AA29" s="622"/>
      <c r="AB29" s="622"/>
      <c r="AC29" s="622"/>
      <c r="AD29" s="622"/>
      <c r="AE29" s="622"/>
      <c r="AF29" s="622"/>
      <c r="AG29" s="622"/>
      <c r="AH29" s="622"/>
    </row>
    <row r="30" spans="1:34" x14ac:dyDescent="0.25">
      <c r="B30" s="290">
        <f t="shared" si="2"/>
        <v>2008</v>
      </c>
      <c r="C30" s="622">
        <f t="shared" si="1"/>
        <v>0</v>
      </c>
      <c r="D30" s="715"/>
      <c r="E30" s="715"/>
      <c r="F30" s="715"/>
      <c r="G30" s="715"/>
      <c r="H30" s="715"/>
      <c r="I30" s="715"/>
      <c r="J30" s="715"/>
      <c r="K30" s="715">
        <f>+K$14/7/2</f>
        <v>0</v>
      </c>
      <c r="L30" s="715">
        <f>+L29</f>
        <v>0</v>
      </c>
      <c r="M30" s="715">
        <f>+M29</f>
        <v>0</v>
      </c>
      <c r="N30" s="623">
        <f>+N29</f>
        <v>0</v>
      </c>
      <c r="O30" s="623">
        <f>+O29</f>
        <v>0</v>
      </c>
      <c r="P30" s="623">
        <f>+P29</f>
        <v>0</v>
      </c>
      <c r="Q30" s="623">
        <f>+Q$14/7</f>
        <v>0</v>
      </c>
      <c r="R30" s="623">
        <f>+R$14/7/2</f>
        <v>0</v>
      </c>
      <c r="S30" s="644"/>
      <c r="T30" s="644"/>
      <c r="U30" s="644"/>
      <c r="V30" s="644"/>
      <c r="W30" s="644"/>
      <c r="X30" s="644"/>
      <c r="Y30" s="623"/>
      <c r="Z30" s="715"/>
      <c r="AA30" s="622"/>
      <c r="AB30" s="622"/>
      <c r="AC30" s="622"/>
      <c r="AD30" s="622"/>
      <c r="AE30" s="622"/>
      <c r="AF30" s="622"/>
      <c r="AG30" s="622"/>
      <c r="AH30" s="622"/>
    </row>
    <row r="31" spans="1:34" x14ac:dyDescent="0.25">
      <c r="B31" s="290">
        <f t="shared" si="2"/>
        <v>2009</v>
      </c>
      <c r="C31" s="622">
        <f t="shared" si="1"/>
        <v>0</v>
      </c>
      <c r="D31" s="715"/>
      <c r="E31" s="715"/>
      <c r="F31" s="715"/>
      <c r="G31" s="715"/>
      <c r="H31" s="715"/>
      <c r="I31" s="715"/>
      <c r="J31" s="715"/>
      <c r="K31" s="715"/>
      <c r="L31" s="715">
        <f>+L$14/7/2</f>
        <v>0</v>
      </c>
      <c r="M31" s="715">
        <f>+M30</f>
        <v>0</v>
      </c>
      <c r="N31" s="623">
        <f>+N30</f>
        <v>0</v>
      </c>
      <c r="O31" s="623">
        <f>+O30</f>
        <v>0</v>
      </c>
      <c r="P31" s="623">
        <f>+P30</f>
        <v>0</v>
      </c>
      <c r="Q31" s="623">
        <f>+Q30</f>
        <v>0</v>
      </c>
      <c r="R31" s="623">
        <f>+R$14/7</f>
        <v>0</v>
      </c>
      <c r="S31" s="644">
        <f>+S$14/7/2</f>
        <v>0</v>
      </c>
      <c r="T31" s="644"/>
      <c r="U31" s="644"/>
      <c r="V31" s="644"/>
      <c r="W31" s="644"/>
      <c r="X31" s="644"/>
      <c r="Y31" s="623"/>
      <c r="Z31" s="715"/>
      <c r="AA31" s="622"/>
      <c r="AB31" s="622"/>
      <c r="AC31" s="622"/>
      <c r="AD31" s="622"/>
      <c r="AE31" s="622"/>
      <c r="AF31" s="622"/>
      <c r="AG31" s="622"/>
      <c r="AH31" s="622"/>
    </row>
    <row r="32" spans="1:34" x14ac:dyDescent="0.25">
      <c r="A32" s="361"/>
      <c r="B32" s="290">
        <f t="shared" si="2"/>
        <v>2010</v>
      </c>
      <c r="C32" s="622">
        <f t="shared" si="1"/>
        <v>0</v>
      </c>
      <c r="D32" s="715"/>
      <c r="E32" s="715"/>
      <c r="F32" s="715"/>
      <c r="G32" s="715"/>
      <c r="H32" s="715"/>
      <c r="I32" s="715"/>
      <c r="J32" s="715"/>
      <c r="K32" s="715"/>
      <c r="L32" s="715"/>
      <c r="M32" s="715">
        <f>+M$14/7/2</f>
        <v>0</v>
      </c>
      <c r="N32" s="623">
        <f>+N31</f>
        <v>0</v>
      </c>
      <c r="O32" s="623">
        <f>+O31</f>
        <v>0</v>
      </c>
      <c r="P32" s="623">
        <f>+P31</f>
        <v>0</v>
      </c>
      <c r="Q32" s="623">
        <f>+Q31</f>
        <v>0</v>
      </c>
      <c r="R32" s="623">
        <f>+R31</f>
        <v>0</v>
      </c>
      <c r="S32" s="644">
        <f>+S$14/7</f>
        <v>0</v>
      </c>
      <c r="T32" s="644">
        <f>+T$14/7/2</f>
        <v>0</v>
      </c>
      <c r="U32" s="644"/>
      <c r="V32" s="644"/>
      <c r="W32" s="644"/>
      <c r="X32" s="644"/>
      <c r="Y32" s="623"/>
      <c r="Z32" s="715"/>
      <c r="AA32" s="622"/>
      <c r="AB32" s="622"/>
      <c r="AC32" s="622"/>
      <c r="AD32" s="622"/>
      <c r="AE32" s="622"/>
      <c r="AF32" s="622"/>
      <c r="AG32" s="622"/>
      <c r="AH32" s="622"/>
    </row>
    <row r="33" spans="1:34" x14ac:dyDescent="0.25">
      <c r="A33" s="361"/>
      <c r="B33" s="290">
        <f t="shared" si="2"/>
        <v>2011</v>
      </c>
      <c r="C33" s="622">
        <f t="shared" si="1"/>
        <v>0</v>
      </c>
      <c r="D33" s="715"/>
      <c r="E33" s="715"/>
      <c r="F33" s="715"/>
      <c r="G33" s="715"/>
      <c r="H33" s="715"/>
      <c r="I33" s="715"/>
      <c r="J33" s="715"/>
      <c r="K33" s="715"/>
      <c r="L33" s="715"/>
      <c r="M33" s="715"/>
      <c r="N33" s="623">
        <f>+N$14/7/2</f>
        <v>0</v>
      </c>
      <c r="O33" s="623">
        <f>+O32</f>
        <v>0</v>
      </c>
      <c r="P33" s="623">
        <f>+P32</f>
        <v>0</v>
      </c>
      <c r="Q33" s="623">
        <f>+Q32</f>
        <v>0</v>
      </c>
      <c r="R33" s="623">
        <f>+R32</f>
        <v>0</v>
      </c>
      <c r="S33" s="644">
        <f>+S32</f>
        <v>0</v>
      </c>
      <c r="T33" s="644">
        <f>+T$14/7</f>
        <v>0</v>
      </c>
      <c r="U33" s="644">
        <f>+U$14/7/2</f>
        <v>0</v>
      </c>
      <c r="V33" s="644"/>
      <c r="W33" s="644"/>
      <c r="X33" s="644"/>
      <c r="Y33" s="623"/>
      <c r="Z33" s="715"/>
      <c r="AA33" s="622"/>
      <c r="AB33" s="622"/>
      <c r="AC33" s="622"/>
      <c r="AD33" s="622"/>
      <c r="AE33" s="622"/>
      <c r="AF33" s="622"/>
      <c r="AG33" s="622"/>
      <c r="AH33" s="622"/>
    </row>
    <row r="34" spans="1:34" x14ac:dyDescent="0.25">
      <c r="A34" s="361"/>
      <c r="B34" s="290">
        <f t="shared" si="2"/>
        <v>2012</v>
      </c>
      <c r="C34" s="622">
        <f t="shared" si="1"/>
        <v>0</v>
      </c>
      <c r="D34" s="715"/>
      <c r="E34" s="715"/>
      <c r="F34" s="715"/>
      <c r="G34" s="715"/>
      <c r="H34" s="715"/>
      <c r="I34" s="715"/>
      <c r="J34" s="715"/>
      <c r="K34" s="715"/>
      <c r="L34" s="715"/>
      <c r="M34" s="715"/>
      <c r="N34" s="623"/>
      <c r="O34" s="623">
        <f>+O$14/7/2</f>
        <v>0</v>
      </c>
      <c r="P34" s="623">
        <f>+P33</f>
        <v>0</v>
      </c>
      <c r="Q34" s="623">
        <f>+Q33</f>
        <v>0</v>
      </c>
      <c r="R34" s="623">
        <f>+R33</f>
        <v>0</v>
      </c>
      <c r="S34" s="644">
        <f>+S33</f>
        <v>0</v>
      </c>
      <c r="T34" s="644">
        <f>+T$14/7</f>
        <v>0</v>
      </c>
      <c r="U34" s="644">
        <f>+U$14/7</f>
        <v>0</v>
      </c>
      <c r="V34" s="644">
        <f>+V$14/7/2</f>
        <v>0</v>
      </c>
      <c r="W34" s="644"/>
      <c r="X34" s="644"/>
      <c r="Y34" s="623"/>
      <c r="Z34" s="715"/>
      <c r="AA34" s="622"/>
      <c r="AB34" s="622"/>
      <c r="AC34" s="622"/>
      <c r="AD34" s="622"/>
      <c r="AE34" s="622"/>
      <c r="AF34" s="622"/>
      <c r="AG34" s="622"/>
      <c r="AH34" s="622"/>
    </row>
    <row r="35" spans="1:34" x14ac:dyDescent="0.25">
      <c r="A35" s="361"/>
      <c r="B35" s="290">
        <f t="shared" si="2"/>
        <v>2013</v>
      </c>
      <c r="C35" s="622">
        <f t="shared" si="1"/>
        <v>0</v>
      </c>
      <c r="D35" s="715"/>
      <c r="E35" s="715"/>
      <c r="F35" s="715"/>
      <c r="G35" s="715"/>
      <c r="H35" s="715"/>
      <c r="I35" s="715"/>
      <c r="J35" s="715"/>
      <c r="K35" s="715"/>
      <c r="L35" s="715"/>
      <c r="M35" s="715"/>
      <c r="N35" s="623"/>
      <c r="O35" s="623"/>
      <c r="P35" s="623">
        <f>P14/7/2</f>
        <v>0</v>
      </c>
      <c r="Q35" s="623">
        <f>Q14</f>
        <v>0</v>
      </c>
      <c r="R35" s="623">
        <f t="shared" ref="R35:U36" si="3">R34</f>
        <v>0</v>
      </c>
      <c r="S35" s="644">
        <f t="shared" si="3"/>
        <v>0</v>
      </c>
      <c r="T35" s="644">
        <f t="shared" si="3"/>
        <v>0</v>
      </c>
      <c r="U35" s="644">
        <f t="shared" si="3"/>
        <v>0</v>
      </c>
      <c r="V35" s="644">
        <f>V14/7</f>
        <v>0</v>
      </c>
      <c r="W35" s="644">
        <f>W14/7/2</f>
        <v>0</v>
      </c>
      <c r="X35" s="644"/>
      <c r="Y35" s="623"/>
      <c r="Z35" s="715"/>
      <c r="AA35" s="622"/>
      <c r="AB35" s="622"/>
      <c r="AC35" s="622"/>
      <c r="AD35" s="622"/>
      <c r="AE35" s="622"/>
      <c r="AF35" s="622"/>
      <c r="AG35" s="622"/>
      <c r="AH35" s="622"/>
    </row>
    <row r="36" spans="1:34" x14ac:dyDescent="0.25">
      <c r="A36" s="361"/>
      <c r="B36" s="290">
        <f t="shared" si="2"/>
        <v>2014</v>
      </c>
      <c r="C36" s="622">
        <f t="shared" si="1"/>
        <v>0</v>
      </c>
      <c r="D36" s="715"/>
      <c r="E36" s="715"/>
      <c r="F36" s="715"/>
      <c r="G36" s="715"/>
      <c r="H36" s="715"/>
      <c r="I36" s="715"/>
      <c r="J36" s="715"/>
      <c r="K36" s="715"/>
      <c r="L36" s="715"/>
      <c r="M36" s="715"/>
      <c r="N36" s="623"/>
      <c r="O36" s="623"/>
      <c r="P36" s="623"/>
      <c r="Q36" s="623">
        <f>Q14/7/2</f>
        <v>0</v>
      </c>
      <c r="R36" s="623">
        <f t="shared" si="3"/>
        <v>0</v>
      </c>
      <c r="S36" s="644">
        <f t="shared" si="3"/>
        <v>0</v>
      </c>
      <c r="T36" s="644">
        <f t="shared" si="3"/>
        <v>0</v>
      </c>
      <c r="U36" s="644">
        <f t="shared" si="3"/>
        <v>0</v>
      </c>
      <c r="V36" s="644">
        <f>V35</f>
        <v>0</v>
      </c>
      <c r="W36" s="644">
        <f>W14/7</f>
        <v>0</v>
      </c>
      <c r="X36" s="644">
        <f>X14/7/2</f>
        <v>0</v>
      </c>
      <c r="Y36" s="623"/>
      <c r="Z36" s="715"/>
      <c r="AA36" s="622"/>
      <c r="AB36" s="622"/>
      <c r="AC36" s="622"/>
      <c r="AD36" s="622"/>
      <c r="AE36" s="622"/>
      <c r="AF36" s="622"/>
      <c r="AG36" s="622"/>
      <c r="AH36" s="622"/>
    </row>
    <row r="37" spans="1:34" x14ac:dyDescent="0.25">
      <c r="A37" s="361"/>
      <c r="B37" s="290">
        <f t="shared" si="2"/>
        <v>2015</v>
      </c>
      <c r="C37" s="622">
        <f t="shared" si="1"/>
        <v>0</v>
      </c>
      <c r="D37" s="715"/>
      <c r="E37" s="715"/>
      <c r="F37" s="715"/>
      <c r="G37" s="715"/>
      <c r="H37" s="715"/>
      <c r="I37" s="715"/>
      <c r="J37" s="715"/>
      <c r="K37" s="715"/>
      <c r="L37" s="715"/>
      <c r="M37" s="715"/>
      <c r="N37" s="623"/>
      <c r="O37" s="623"/>
      <c r="P37" s="623"/>
      <c r="Q37" s="623"/>
      <c r="R37" s="623">
        <f>R14/7/2</f>
        <v>0</v>
      </c>
      <c r="S37" s="644">
        <f>S36</f>
        <v>0</v>
      </c>
      <c r="T37" s="644">
        <f>T36</f>
        <v>0</v>
      </c>
      <c r="U37" s="644">
        <f>U36</f>
        <v>0</v>
      </c>
      <c r="V37" s="644">
        <f>V36</f>
        <v>0</v>
      </c>
      <c r="W37" s="644">
        <f>W36</f>
        <v>0</v>
      </c>
      <c r="X37" s="644">
        <f>X14/7</f>
        <v>0</v>
      </c>
      <c r="Y37" s="623">
        <f>Y14/7/2</f>
        <v>0</v>
      </c>
      <c r="Z37" s="715"/>
      <c r="AA37" s="622"/>
      <c r="AB37" s="622"/>
      <c r="AC37" s="622"/>
      <c r="AD37" s="622"/>
      <c r="AE37" s="622"/>
      <c r="AF37" s="622"/>
      <c r="AG37" s="622"/>
      <c r="AH37" s="622"/>
    </row>
    <row r="38" spans="1:34" x14ac:dyDescent="0.25">
      <c r="A38" s="361"/>
      <c r="B38" s="290">
        <f t="shared" si="2"/>
        <v>2016</v>
      </c>
      <c r="C38" s="622">
        <f t="shared" si="1"/>
        <v>0</v>
      </c>
      <c r="D38" s="715"/>
      <c r="E38" s="715"/>
      <c r="F38" s="715"/>
      <c r="G38" s="715"/>
      <c r="H38" s="715"/>
      <c r="I38" s="715"/>
      <c r="J38" s="715"/>
      <c r="K38" s="715"/>
      <c r="L38" s="715"/>
      <c r="M38" s="715"/>
      <c r="N38" s="623"/>
      <c r="O38" s="623"/>
      <c r="P38" s="623"/>
      <c r="Q38" s="623"/>
      <c r="R38" s="623"/>
      <c r="S38" s="644"/>
      <c r="T38" s="644"/>
      <c r="U38" s="644"/>
      <c r="V38" s="644"/>
      <c r="W38" s="644"/>
      <c r="X38" s="644"/>
      <c r="Y38" s="623">
        <f>+Y14/2</f>
        <v>0</v>
      </c>
      <c r="Z38" s="623">
        <f>Z14/7/2</f>
        <v>0</v>
      </c>
      <c r="AA38" s="623"/>
      <c r="AB38" s="622"/>
      <c r="AC38" s="622"/>
      <c r="AD38" s="622"/>
      <c r="AE38" s="622"/>
      <c r="AF38" s="622"/>
      <c r="AG38" s="622"/>
      <c r="AH38" s="622"/>
    </row>
    <row r="39" spans="1:34" x14ac:dyDescent="0.25">
      <c r="A39" s="361"/>
      <c r="B39" s="290">
        <f t="shared" si="2"/>
        <v>2017</v>
      </c>
      <c r="C39" s="622">
        <f t="shared" si="1"/>
        <v>-7623.2307142857144</v>
      </c>
      <c r="D39" s="715"/>
      <c r="E39" s="715"/>
      <c r="F39" s="715"/>
      <c r="G39" s="715"/>
      <c r="H39" s="715"/>
      <c r="I39" s="715"/>
      <c r="J39" s="715"/>
      <c r="K39" s="715"/>
      <c r="L39" s="715"/>
      <c r="M39" s="715"/>
      <c r="N39" s="623"/>
      <c r="O39" s="623"/>
      <c r="P39" s="623"/>
      <c r="Q39" s="623"/>
      <c r="R39" s="623"/>
      <c r="S39" s="644"/>
      <c r="T39" s="644"/>
      <c r="U39" s="644"/>
      <c r="V39" s="644"/>
      <c r="W39" s="644"/>
      <c r="X39" s="644"/>
      <c r="Y39" s="623"/>
      <c r="Z39" s="623"/>
      <c r="AA39" s="623">
        <f>$AA$14/7/2</f>
        <v>7623.2307142857144</v>
      </c>
      <c r="AB39" s="622"/>
      <c r="AC39" s="622"/>
      <c r="AD39" s="622"/>
      <c r="AE39" s="622"/>
      <c r="AF39" s="622"/>
      <c r="AG39" s="622"/>
      <c r="AH39" s="622"/>
    </row>
    <row r="40" spans="1:34" x14ac:dyDescent="0.25">
      <c r="A40" s="361"/>
      <c r="B40" s="290">
        <f t="shared" si="2"/>
        <v>2018</v>
      </c>
      <c r="C40" s="622">
        <f t="shared" si="1"/>
        <v>-15246.461428571429</v>
      </c>
      <c r="D40" s="715"/>
      <c r="E40" s="715"/>
      <c r="F40" s="715"/>
      <c r="G40" s="715"/>
      <c r="H40" s="715"/>
      <c r="I40" s="715"/>
      <c r="J40" s="715"/>
      <c r="K40" s="715"/>
      <c r="L40" s="715"/>
      <c r="M40" s="715"/>
      <c r="N40" s="623"/>
      <c r="O40" s="623"/>
      <c r="P40" s="623"/>
      <c r="Q40" s="623"/>
      <c r="R40" s="623"/>
      <c r="S40" s="644"/>
      <c r="T40" s="644"/>
      <c r="U40" s="644"/>
      <c r="V40" s="644"/>
      <c r="W40" s="644"/>
      <c r="X40" s="644"/>
      <c r="Y40" s="623"/>
      <c r="Z40" s="623"/>
      <c r="AA40" s="623">
        <f>$AA$14/7</f>
        <v>15246.461428571429</v>
      </c>
      <c r="AB40" s="622"/>
      <c r="AC40" s="622"/>
      <c r="AD40" s="622"/>
      <c r="AE40" s="622"/>
      <c r="AF40" s="622"/>
      <c r="AG40" s="622"/>
      <c r="AH40" s="622"/>
    </row>
    <row r="41" spans="1:34" x14ac:dyDescent="0.25">
      <c r="A41" s="361"/>
      <c r="B41" s="290">
        <f t="shared" si="2"/>
        <v>2019</v>
      </c>
      <c r="C41" s="622">
        <f t="shared" si="1"/>
        <v>-15246.461428571429</v>
      </c>
      <c r="D41" s="715"/>
      <c r="E41" s="715"/>
      <c r="F41" s="715"/>
      <c r="G41" s="715"/>
      <c r="H41" s="715"/>
      <c r="I41" s="715"/>
      <c r="J41" s="715"/>
      <c r="K41" s="715"/>
      <c r="L41" s="715"/>
      <c r="M41" s="715"/>
      <c r="N41" s="623"/>
      <c r="O41" s="623"/>
      <c r="P41" s="623"/>
      <c r="Q41" s="623"/>
      <c r="R41" s="623"/>
      <c r="S41" s="644"/>
      <c r="T41" s="644"/>
      <c r="U41" s="644"/>
      <c r="V41" s="644"/>
      <c r="W41" s="644"/>
      <c r="X41" s="644"/>
      <c r="Y41" s="623"/>
      <c r="Z41" s="623"/>
      <c r="AA41" s="623">
        <f t="shared" ref="AA41:AA45" si="4">$AA$14/7</f>
        <v>15246.461428571429</v>
      </c>
      <c r="AB41" s="622"/>
      <c r="AC41" s="622"/>
      <c r="AD41" s="622"/>
      <c r="AE41" s="622"/>
      <c r="AF41" s="622"/>
      <c r="AG41" s="622"/>
      <c r="AH41" s="622"/>
    </row>
    <row r="42" spans="1:34" x14ac:dyDescent="0.25">
      <c r="A42" s="361"/>
      <c r="B42" s="290">
        <f t="shared" si="2"/>
        <v>2020</v>
      </c>
      <c r="C42" s="622">
        <f t="shared" si="1"/>
        <v>-15246.461428571429</v>
      </c>
      <c r="D42" s="715"/>
      <c r="E42" s="715"/>
      <c r="F42" s="715"/>
      <c r="G42" s="715"/>
      <c r="H42" s="715"/>
      <c r="I42" s="715"/>
      <c r="J42" s="715"/>
      <c r="K42" s="715"/>
      <c r="L42" s="715"/>
      <c r="M42" s="715"/>
      <c r="N42" s="623"/>
      <c r="O42" s="623"/>
      <c r="P42" s="623"/>
      <c r="Q42" s="623"/>
      <c r="R42" s="623"/>
      <c r="S42" s="644"/>
      <c r="T42" s="644"/>
      <c r="U42" s="644"/>
      <c r="V42" s="644"/>
      <c r="W42" s="644"/>
      <c r="X42" s="644"/>
      <c r="Y42" s="623"/>
      <c r="Z42" s="623"/>
      <c r="AA42" s="623">
        <f t="shared" si="4"/>
        <v>15246.461428571429</v>
      </c>
      <c r="AB42" s="622"/>
      <c r="AC42" s="622"/>
      <c r="AD42" s="622"/>
      <c r="AE42" s="622"/>
      <c r="AF42" s="622"/>
      <c r="AG42" s="622"/>
      <c r="AH42" s="622"/>
    </row>
    <row r="43" spans="1:34" x14ac:dyDescent="0.25">
      <c r="A43" s="361"/>
      <c r="B43" s="290">
        <f t="shared" si="2"/>
        <v>2021</v>
      </c>
      <c r="C43" s="622">
        <f t="shared" si="1"/>
        <v>-15246.461428571429</v>
      </c>
      <c r="D43" s="715"/>
      <c r="E43" s="715"/>
      <c r="F43" s="715"/>
      <c r="G43" s="715"/>
      <c r="H43" s="715"/>
      <c r="I43" s="715"/>
      <c r="J43" s="715"/>
      <c r="K43" s="715"/>
      <c r="L43" s="715"/>
      <c r="M43" s="715"/>
      <c r="N43" s="623"/>
      <c r="O43" s="623"/>
      <c r="P43" s="623"/>
      <c r="Q43" s="623"/>
      <c r="R43" s="623"/>
      <c r="S43" s="644"/>
      <c r="T43" s="644"/>
      <c r="U43" s="644"/>
      <c r="V43" s="644"/>
      <c r="W43" s="644"/>
      <c r="X43" s="644"/>
      <c r="Y43" s="623"/>
      <c r="Z43" s="623"/>
      <c r="AA43" s="623">
        <f t="shared" si="4"/>
        <v>15246.461428571429</v>
      </c>
      <c r="AB43" s="622"/>
      <c r="AC43" s="622"/>
      <c r="AD43" s="622"/>
      <c r="AE43" s="622"/>
      <c r="AF43" s="622"/>
      <c r="AG43" s="622"/>
      <c r="AH43" s="622"/>
    </row>
    <row r="44" spans="1:34" x14ac:dyDescent="0.25">
      <c r="A44" s="361"/>
      <c r="B44" s="290">
        <f t="shared" si="2"/>
        <v>2022</v>
      </c>
      <c r="C44" s="622">
        <f t="shared" si="1"/>
        <v>-15246.461428571429</v>
      </c>
      <c r="D44" s="715"/>
      <c r="E44" s="715"/>
      <c r="F44" s="715"/>
      <c r="G44" s="715"/>
      <c r="H44" s="715"/>
      <c r="I44" s="715"/>
      <c r="J44" s="715"/>
      <c r="K44" s="715"/>
      <c r="L44" s="715"/>
      <c r="M44" s="715"/>
      <c r="N44" s="623"/>
      <c r="O44" s="623"/>
      <c r="P44" s="623"/>
      <c r="Q44" s="623"/>
      <c r="R44" s="623"/>
      <c r="S44" s="644"/>
      <c r="T44" s="644"/>
      <c r="U44" s="644"/>
      <c r="V44" s="644"/>
      <c r="W44" s="644"/>
      <c r="X44" s="644"/>
      <c r="Y44" s="623"/>
      <c r="Z44" s="623"/>
      <c r="AA44" s="623">
        <f t="shared" si="4"/>
        <v>15246.461428571429</v>
      </c>
      <c r="AB44" s="622"/>
      <c r="AC44" s="622"/>
      <c r="AD44" s="622"/>
      <c r="AE44" s="622"/>
      <c r="AF44" s="622"/>
      <c r="AG44" s="622"/>
      <c r="AH44" s="622"/>
    </row>
    <row r="45" spans="1:34" x14ac:dyDescent="0.25">
      <c r="A45" s="361"/>
      <c r="B45" s="290">
        <f t="shared" si="2"/>
        <v>2023</v>
      </c>
      <c r="C45" s="622">
        <f t="shared" si="1"/>
        <v>-15246.461428571429</v>
      </c>
      <c r="D45" s="715"/>
      <c r="E45" s="715"/>
      <c r="F45" s="715"/>
      <c r="G45" s="715"/>
      <c r="H45" s="715"/>
      <c r="I45" s="715"/>
      <c r="J45" s="715"/>
      <c r="K45" s="715"/>
      <c r="L45" s="715"/>
      <c r="M45" s="715"/>
      <c r="N45" s="623"/>
      <c r="O45" s="623"/>
      <c r="P45" s="623"/>
      <c r="Q45" s="623"/>
      <c r="R45" s="623"/>
      <c r="S45" s="644"/>
      <c r="T45" s="644"/>
      <c r="U45" s="644"/>
      <c r="V45" s="644"/>
      <c r="W45" s="644"/>
      <c r="X45" s="644"/>
      <c r="Y45" s="623"/>
      <c r="Z45" s="623"/>
      <c r="AA45" s="623">
        <f t="shared" si="4"/>
        <v>15246.461428571429</v>
      </c>
      <c r="AB45" s="622"/>
      <c r="AC45" s="622"/>
      <c r="AD45" s="622"/>
      <c r="AE45" s="622"/>
      <c r="AF45" s="622"/>
      <c r="AG45" s="622"/>
      <c r="AH45" s="622"/>
    </row>
    <row r="46" spans="1:34" x14ac:dyDescent="0.25">
      <c r="A46" s="361"/>
      <c r="B46" s="290">
        <f t="shared" si="2"/>
        <v>2024</v>
      </c>
      <c r="C46" s="622">
        <f t="shared" si="1"/>
        <v>-7623.2307142857144</v>
      </c>
      <c r="D46" s="715"/>
      <c r="E46" s="715"/>
      <c r="F46" s="715"/>
      <c r="G46" s="715"/>
      <c r="H46" s="715"/>
      <c r="I46" s="715"/>
      <c r="J46" s="715"/>
      <c r="K46" s="715"/>
      <c r="L46" s="715"/>
      <c r="M46" s="715"/>
      <c r="N46" s="623"/>
      <c r="O46" s="623"/>
      <c r="P46" s="623"/>
      <c r="Q46" s="623"/>
      <c r="R46" s="623"/>
      <c r="S46" s="644"/>
      <c r="T46" s="644"/>
      <c r="U46" s="644"/>
      <c r="V46" s="644"/>
      <c r="W46" s="644"/>
      <c r="X46" s="644"/>
      <c r="Y46" s="623"/>
      <c r="Z46" s="623"/>
      <c r="AA46" s="623">
        <f>$AA$14/7/2</f>
        <v>7623.2307142857144</v>
      </c>
      <c r="AB46" s="622"/>
      <c r="AC46" s="622"/>
      <c r="AD46" s="622"/>
      <c r="AE46" s="622"/>
      <c r="AF46" s="622"/>
      <c r="AG46" s="622"/>
      <c r="AH46" s="622"/>
    </row>
    <row r="47" spans="1:34" x14ac:dyDescent="0.25">
      <c r="A47" s="361"/>
      <c r="B47" s="475"/>
      <c r="C47" s="648"/>
      <c r="D47" s="722"/>
      <c r="E47" s="722"/>
      <c r="F47" s="722"/>
      <c r="G47" s="722"/>
      <c r="H47" s="722"/>
      <c r="I47" s="722"/>
      <c r="J47" s="722"/>
      <c r="K47" s="722"/>
      <c r="L47" s="722"/>
      <c r="M47" s="722"/>
      <c r="N47" s="723"/>
      <c r="O47" s="723"/>
      <c r="P47" s="723"/>
      <c r="Q47" s="723"/>
      <c r="R47" s="723"/>
      <c r="S47" s="723"/>
      <c r="T47" s="723"/>
      <c r="U47" s="723"/>
      <c r="V47" s="724"/>
      <c r="W47" s="724"/>
      <c r="X47" s="724"/>
      <c r="Y47" s="723"/>
      <c r="Z47" s="723"/>
      <c r="AA47" s="723"/>
      <c r="AB47" s="622"/>
      <c r="AC47" s="622"/>
      <c r="AD47" s="622"/>
      <c r="AE47" s="622"/>
      <c r="AF47" s="622"/>
      <c r="AG47" s="622"/>
      <c r="AH47" s="622"/>
    </row>
    <row r="48" spans="1:34" x14ac:dyDescent="0.25">
      <c r="A48" s="361" t="s">
        <v>62</v>
      </c>
      <c r="B48" s="675">
        <f>SUM(D48:AH48)</f>
        <v>0</v>
      </c>
      <c r="C48" s="677">
        <f>SUM(C16:C47)</f>
        <v>-106725.23000000001</v>
      </c>
      <c r="D48" s="675">
        <f t="shared" ref="D48:N48" si="5">-SUM(D16:D47)+D14</f>
        <v>0</v>
      </c>
      <c r="E48" s="675">
        <f t="shared" si="5"/>
        <v>0</v>
      </c>
      <c r="F48" s="675">
        <f t="shared" si="5"/>
        <v>0</v>
      </c>
      <c r="G48" s="675">
        <f t="shared" si="5"/>
        <v>0</v>
      </c>
      <c r="H48" s="675">
        <f t="shared" si="5"/>
        <v>0</v>
      </c>
      <c r="I48" s="675">
        <f t="shared" si="5"/>
        <v>0</v>
      </c>
      <c r="J48" s="675">
        <f t="shared" si="5"/>
        <v>0</v>
      </c>
      <c r="K48" s="675">
        <f t="shared" si="5"/>
        <v>0</v>
      </c>
      <c r="L48" s="675">
        <f t="shared" si="5"/>
        <v>0</v>
      </c>
      <c r="M48" s="675">
        <f t="shared" si="5"/>
        <v>0</v>
      </c>
      <c r="N48" s="719">
        <f t="shared" si="5"/>
        <v>0</v>
      </c>
      <c r="O48" s="719">
        <f t="shared" ref="O48:AH48" si="6">-SUM(O16:O47)+O14</f>
        <v>0</v>
      </c>
      <c r="P48" s="719">
        <f t="shared" si="6"/>
        <v>0</v>
      </c>
      <c r="Q48" s="719">
        <f t="shared" si="6"/>
        <v>0</v>
      </c>
      <c r="R48" s="719">
        <f t="shared" si="6"/>
        <v>0</v>
      </c>
      <c r="S48" s="719">
        <f t="shared" si="6"/>
        <v>0</v>
      </c>
      <c r="T48" s="719">
        <f t="shared" si="6"/>
        <v>0</v>
      </c>
      <c r="U48" s="719">
        <f t="shared" si="6"/>
        <v>0</v>
      </c>
      <c r="V48" s="719">
        <f t="shared" si="6"/>
        <v>0</v>
      </c>
      <c r="W48" s="719">
        <f t="shared" si="6"/>
        <v>0</v>
      </c>
      <c r="X48" s="719">
        <f t="shared" si="6"/>
        <v>0</v>
      </c>
      <c r="Y48" s="719">
        <f t="shared" si="6"/>
        <v>0</v>
      </c>
      <c r="Z48" s="719">
        <f t="shared" si="6"/>
        <v>0</v>
      </c>
      <c r="AA48" s="719">
        <f t="shared" si="6"/>
        <v>0</v>
      </c>
      <c r="AB48" s="719">
        <f t="shared" si="6"/>
        <v>0</v>
      </c>
      <c r="AC48" s="719">
        <f t="shared" si="6"/>
        <v>0</v>
      </c>
      <c r="AD48" s="719">
        <f t="shared" si="6"/>
        <v>0</v>
      </c>
      <c r="AE48" s="719">
        <f t="shared" si="6"/>
        <v>0</v>
      </c>
      <c r="AF48" s="719">
        <f t="shared" si="6"/>
        <v>0</v>
      </c>
      <c r="AG48" s="719">
        <f t="shared" si="6"/>
        <v>0</v>
      </c>
      <c r="AH48" s="719">
        <f t="shared" si="6"/>
        <v>0</v>
      </c>
    </row>
    <row r="49" spans="1:26" x14ac:dyDescent="0.25">
      <c r="A49" s="361"/>
      <c r="B49" s="714"/>
      <c r="C49" s="716"/>
      <c r="D49" s="711"/>
      <c r="E49" s="711"/>
      <c r="F49" s="711"/>
      <c r="G49" s="711"/>
      <c r="H49" s="711"/>
      <c r="I49" s="711"/>
      <c r="J49" s="711"/>
      <c r="K49" s="711"/>
      <c r="L49" s="711"/>
      <c r="M49" s="711"/>
      <c r="N49" s="713"/>
      <c r="O49" s="713"/>
      <c r="P49" s="713"/>
      <c r="Q49" s="713"/>
      <c r="R49" s="713"/>
      <c r="S49" s="713"/>
      <c r="T49" s="713"/>
      <c r="U49" s="713"/>
      <c r="V49" s="713"/>
      <c r="W49" s="713"/>
      <c r="X49" s="713"/>
      <c r="Y49" s="713"/>
      <c r="Z49" s="713"/>
    </row>
    <row r="50" spans="1:26" x14ac:dyDescent="0.25">
      <c r="A50" s="387" t="s">
        <v>63</v>
      </c>
      <c r="B50" s="290"/>
      <c r="C50" s="611">
        <f>+C14+C48</f>
        <v>0</v>
      </c>
      <c r="D50" s="711"/>
      <c r="E50" s="711"/>
      <c r="F50" s="711"/>
      <c r="G50" s="711"/>
      <c r="H50" s="711"/>
      <c r="I50" s="711"/>
      <c r="J50" s="711"/>
      <c r="K50" s="711"/>
      <c r="L50" s="711"/>
      <c r="M50" s="711"/>
      <c r="N50" s="713"/>
      <c r="O50" s="713"/>
      <c r="P50" s="713"/>
      <c r="Q50" s="713"/>
      <c r="R50" s="713"/>
      <c r="S50" s="713"/>
      <c r="T50" s="713"/>
      <c r="U50" s="713"/>
      <c r="V50" s="713"/>
      <c r="W50" s="713"/>
      <c r="X50" s="713"/>
      <c r="Y50" s="713"/>
      <c r="Z50" s="713"/>
    </row>
    <row r="51" spans="1:26" x14ac:dyDescent="0.25">
      <c r="A51" s="290"/>
      <c r="B51" s="290"/>
      <c r="C51" s="290"/>
      <c r="D51" s="711"/>
      <c r="E51" s="711"/>
      <c r="F51" s="711"/>
      <c r="G51" s="711"/>
      <c r="H51" s="711"/>
      <c r="I51" s="711"/>
      <c r="J51" s="711"/>
      <c r="K51" s="711"/>
      <c r="L51" s="711"/>
      <c r="M51" s="711"/>
      <c r="N51" s="713"/>
      <c r="O51" s="713"/>
      <c r="P51" s="713"/>
      <c r="Q51" s="713"/>
      <c r="R51" s="713"/>
      <c r="S51" s="713"/>
      <c r="T51" s="713"/>
      <c r="U51" s="713"/>
      <c r="V51" s="713"/>
      <c r="W51" s="713"/>
      <c r="X51" s="713"/>
      <c r="Y51" s="713"/>
      <c r="Z51" s="713"/>
    </row>
    <row r="52" spans="1:26" x14ac:dyDescent="0.25">
      <c r="A52" s="290"/>
      <c r="B52" s="612"/>
      <c r="C52" s="290"/>
      <c r="D52" s="711"/>
      <c r="E52" s="711"/>
      <c r="F52" s="711"/>
      <c r="G52" s="711"/>
      <c r="H52" s="711"/>
      <c r="I52" s="711"/>
      <c r="J52" s="711"/>
      <c r="K52" s="711"/>
      <c r="L52" s="711"/>
      <c r="M52" s="711"/>
      <c r="N52" s="713"/>
      <c r="O52" s="713"/>
      <c r="P52" s="713"/>
      <c r="Q52" s="713"/>
      <c r="R52" s="713"/>
      <c r="S52" s="713"/>
      <c r="T52" s="713"/>
      <c r="U52" s="713"/>
      <c r="V52" s="713"/>
      <c r="W52" s="713"/>
      <c r="X52" s="713"/>
      <c r="Y52" s="713"/>
      <c r="Z52" s="713"/>
    </row>
    <row r="53" spans="1:26" x14ac:dyDescent="0.25">
      <c r="A53" s="290"/>
      <c r="B53" s="290"/>
      <c r="C53" s="290"/>
      <c r="E53" s="711"/>
      <c r="F53" s="717"/>
      <c r="G53" s="717"/>
      <c r="H53" s="717"/>
      <c r="I53" s="717"/>
      <c r="J53" s="717"/>
      <c r="K53" s="717"/>
      <c r="L53" s="717"/>
      <c r="M53" s="717"/>
      <c r="N53" s="713">
        <f>SUM(E32:E53)</f>
        <v>0</v>
      </c>
      <c r="O53" s="718"/>
      <c r="P53" s="718"/>
      <c r="Q53" s="718"/>
      <c r="R53" s="718"/>
      <c r="S53" s="718"/>
    </row>
    <row r="54" spans="1:26" x14ac:dyDescent="0.25">
      <c r="B54" s="290"/>
      <c r="C54" s="290"/>
      <c r="E54" s="717"/>
      <c r="F54" s="717"/>
      <c r="G54" s="717"/>
      <c r="H54" s="717"/>
      <c r="I54" s="717"/>
      <c r="J54" s="717"/>
      <c r="K54" s="717"/>
      <c r="L54" s="717"/>
      <c r="M54" s="717"/>
      <c r="N54" s="717"/>
      <c r="O54" s="717"/>
      <c r="P54" s="717"/>
      <c r="Q54" s="717"/>
      <c r="R54" s="717"/>
      <c r="S54" s="717"/>
    </row>
    <row r="55" spans="1:26" x14ac:dyDescent="0.25">
      <c r="E55" s="717"/>
      <c r="F55" s="717"/>
      <c r="G55" s="717"/>
      <c r="H55" s="717"/>
      <c r="I55" s="717"/>
      <c r="J55" s="717"/>
      <c r="K55" s="717"/>
      <c r="L55" s="717"/>
      <c r="M55" s="717"/>
      <c r="N55" s="717"/>
      <c r="O55" s="717"/>
      <c r="P55" s="717"/>
      <c r="Q55" s="717"/>
      <c r="R55" s="717"/>
      <c r="S55" s="717"/>
    </row>
    <row r="56" spans="1:26" x14ac:dyDescent="0.25">
      <c r="E56" s="717"/>
      <c r="F56" s="717"/>
      <c r="G56" s="717"/>
      <c r="H56" s="717"/>
      <c r="I56" s="717"/>
      <c r="J56" s="717"/>
      <c r="K56" s="717"/>
      <c r="L56" s="717"/>
      <c r="M56" s="717"/>
      <c r="N56" s="717"/>
      <c r="O56" s="717"/>
      <c r="P56" s="717"/>
      <c r="Q56" s="717"/>
      <c r="R56" s="717"/>
      <c r="S56" s="717"/>
    </row>
    <row r="57" spans="1:26" x14ac:dyDescent="0.25">
      <c r="E57" s="717"/>
      <c r="F57" s="717"/>
      <c r="G57" s="717"/>
      <c r="H57" s="717"/>
      <c r="I57" s="717"/>
      <c r="J57" s="717"/>
      <c r="K57" s="717"/>
      <c r="L57" s="717"/>
      <c r="M57" s="717"/>
      <c r="N57" s="717"/>
      <c r="O57" s="717"/>
      <c r="P57" s="717"/>
      <c r="Q57" s="717"/>
      <c r="R57" s="717"/>
      <c r="S57" s="717"/>
    </row>
    <row r="58" spans="1:26" x14ac:dyDescent="0.25">
      <c r="E58" s="717"/>
      <c r="F58" s="717"/>
      <c r="G58" s="717"/>
      <c r="H58" s="717"/>
      <c r="I58" s="717"/>
      <c r="J58" s="717"/>
      <c r="K58" s="717"/>
      <c r="L58" s="717"/>
      <c r="M58" s="717"/>
      <c r="N58" s="717"/>
      <c r="O58" s="717"/>
      <c r="P58" s="717"/>
      <c r="Q58" s="717"/>
      <c r="R58" s="717"/>
      <c r="S58" s="717"/>
    </row>
    <row r="59" spans="1:26" x14ac:dyDescent="0.25">
      <c r="E59" s="717"/>
      <c r="F59" s="717"/>
      <c r="G59" s="717"/>
      <c r="H59" s="717"/>
      <c r="I59" s="717"/>
      <c r="J59" s="717"/>
      <c r="K59" s="717"/>
      <c r="L59" s="717"/>
      <c r="M59" s="717"/>
      <c r="N59" s="717"/>
      <c r="O59" s="717"/>
      <c r="P59" s="717"/>
      <c r="Q59" s="717"/>
      <c r="R59" s="717"/>
      <c r="S59" s="717"/>
    </row>
    <row r="60" spans="1:26" x14ac:dyDescent="0.25">
      <c r="E60" s="717"/>
      <c r="F60" s="717"/>
      <c r="G60" s="717"/>
      <c r="H60" s="717"/>
      <c r="I60" s="717"/>
      <c r="J60" s="717"/>
      <c r="K60" s="717"/>
      <c r="L60" s="717"/>
      <c r="M60" s="717"/>
      <c r="N60" s="717"/>
      <c r="O60" s="717"/>
      <c r="P60" s="717"/>
      <c r="Q60" s="717"/>
      <c r="R60" s="717"/>
      <c r="S60" s="717"/>
    </row>
    <row r="61" spans="1:26" x14ac:dyDescent="0.25">
      <c r="E61" s="717"/>
      <c r="F61" s="717"/>
      <c r="G61" s="717"/>
      <c r="H61" s="717"/>
      <c r="I61" s="717"/>
      <c r="J61" s="717"/>
      <c r="K61" s="717"/>
      <c r="L61" s="717"/>
      <c r="M61" s="717"/>
      <c r="N61" s="717"/>
      <c r="O61" s="717"/>
      <c r="P61" s="717"/>
      <c r="Q61" s="717"/>
      <c r="R61" s="717"/>
      <c r="S61" s="717"/>
    </row>
    <row r="62" spans="1:26" x14ac:dyDescent="0.25">
      <c r="E62" s="717"/>
      <c r="F62" s="717"/>
      <c r="G62" s="717"/>
      <c r="H62" s="717"/>
      <c r="I62" s="717"/>
      <c r="J62" s="717"/>
      <c r="K62" s="717"/>
      <c r="L62" s="717"/>
      <c r="M62" s="717"/>
      <c r="N62" s="717"/>
      <c r="O62" s="717"/>
      <c r="P62" s="717"/>
      <c r="Q62" s="717"/>
      <c r="R62" s="717"/>
      <c r="S62" s="717"/>
    </row>
    <row r="63" spans="1:26" x14ac:dyDescent="0.25">
      <c r="E63" s="717"/>
      <c r="F63" s="717"/>
      <c r="G63" s="717"/>
      <c r="H63" s="717"/>
      <c r="I63" s="717"/>
      <c r="J63" s="717"/>
      <c r="K63" s="717"/>
      <c r="L63" s="717"/>
      <c r="M63" s="717"/>
      <c r="N63" s="717"/>
      <c r="O63" s="717"/>
      <c r="P63" s="717"/>
      <c r="Q63" s="717"/>
      <c r="R63" s="717"/>
      <c r="S63" s="717"/>
    </row>
    <row r="64" spans="1:26" x14ac:dyDescent="0.25">
      <c r="E64" s="717"/>
      <c r="F64" s="717"/>
      <c r="G64" s="717"/>
      <c r="H64" s="717"/>
      <c r="I64" s="717"/>
      <c r="J64" s="717"/>
      <c r="K64" s="717"/>
      <c r="L64" s="717"/>
      <c r="M64" s="717"/>
      <c r="N64" s="717"/>
      <c r="O64" s="717"/>
      <c r="P64" s="717"/>
      <c r="Q64" s="717"/>
      <c r="R64" s="717"/>
      <c r="S64" s="717"/>
    </row>
  </sheetData>
  <pageMargins left="0.7" right="0.7" top="0.75" bottom="0.75" header="0.3" footer="0.3"/>
  <pageSetup scale="64" orientation="landscape" horizontalDpi="4294967294" verticalDpi="4294967294" r:id="rId1"/>
  <headerFooter>
    <oddFooter>&amp;Z&amp;F&amp;RPage &amp;P</oddFooter>
  </headerFooter>
</worksheet>
</file>

<file path=xl/worksheets/sheet2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E00-000000000000}">
  <sheetPr>
    <tabColor theme="6" tint="-0.249977111117893"/>
    <pageSetUpPr fitToPage="1"/>
  </sheetPr>
  <dimension ref="A1:AH64"/>
  <sheetViews>
    <sheetView workbookViewId="0"/>
  </sheetViews>
  <sheetFormatPr defaultColWidth="8.85546875" defaultRowHeight="15" x14ac:dyDescent="0.25"/>
  <cols>
    <col min="1" max="1" width="20.85546875" style="289" customWidth="1"/>
    <col min="2" max="2" width="8.7109375" style="289" customWidth="1"/>
    <col min="3" max="3" width="12.85546875" style="289" customWidth="1"/>
    <col min="4" max="12" width="7.42578125" style="289" hidden="1" customWidth="1"/>
    <col min="13" max="13" width="7.5703125" style="289" hidden="1" customWidth="1"/>
    <col min="14" max="25" width="10.42578125" style="289" customWidth="1"/>
    <col min="26" max="26" width="10.7109375" style="289" bestFit="1" customWidth="1"/>
    <col min="27" max="28" width="10.5703125" style="289" bestFit="1" customWidth="1"/>
    <col min="29" max="33" width="8.85546875" style="289"/>
    <col min="34" max="34" width="9.5703125" style="289" bestFit="1" customWidth="1"/>
    <col min="35" max="16384" width="8.85546875" style="289"/>
  </cols>
  <sheetData>
    <row r="1" spans="1:34" x14ac:dyDescent="0.25">
      <c r="A1" s="360" t="s">
        <v>10</v>
      </c>
      <c r="O1" s="289" t="s">
        <v>647</v>
      </c>
    </row>
    <row r="2" spans="1:34" x14ac:dyDescent="0.25">
      <c r="A2" s="365" t="s">
        <v>438</v>
      </c>
    </row>
    <row r="3" spans="1:34" x14ac:dyDescent="0.25">
      <c r="A3" s="365" t="s">
        <v>1146</v>
      </c>
    </row>
    <row r="4" spans="1:34" x14ac:dyDescent="0.25">
      <c r="R4" s="584" t="s">
        <v>4</v>
      </c>
      <c r="S4" s="585"/>
      <c r="T4" s="584" t="s">
        <v>8</v>
      </c>
    </row>
    <row r="5" spans="1:34" x14ac:dyDescent="0.25">
      <c r="A5" s="586" t="s">
        <v>9</v>
      </c>
      <c r="B5" s="475" t="s">
        <v>64</v>
      </c>
      <c r="C5" s="475" t="s">
        <v>12</v>
      </c>
      <c r="R5" s="587" t="s">
        <v>2</v>
      </c>
      <c r="S5" s="587" t="s">
        <v>60</v>
      </c>
      <c r="T5" s="587" t="s">
        <v>7</v>
      </c>
    </row>
    <row r="6" spans="1:34" x14ac:dyDescent="0.25">
      <c r="B6" s="290"/>
      <c r="R6" s="290"/>
    </row>
    <row r="7" spans="1:34" x14ac:dyDescent="0.25">
      <c r="A7" s="437" t="s">
        <v>854</v>
      </c>
      <c r="B7" s="589">
        <v>868</v>
      </c>
      <c r="C7" s="590"/>
      <c r="D7" s="707"/>
      <c r="E7" s="707"/>
      <c r="F7" s="707"/>
      <c r="G7" s="707"/>
      <c r="H7" s="707"/>
      <c r="I7" s="707"/>
      <c r="J7" s="707"/>
      <c r="K7" s="707"/>
      <c r="L7" s="707"/>
      <c r="M7" s="707"/>
      <c r="N7" s="707"/>
      <c r="O7" s="708"/>
      <c r="P7" s="421"/>
      <c r="Q7" s="421"/>
      <c r="R7" s="423">
        <f>+C14</f>
        <v>86804.2</v>
      </c>
      <c r="S7" s="423">
        <f>+-C48</f>
        <v>56299.735714285714</v>
      </c>
      <c r="T7" s="423">
        <f>+R7-S7</f>
        <v>30504.464285714283</v>
      </c>
    </row>
    <row r="8" spans="1:34" x14ac:dyDescent="0.25">
      <c r="A8" s="588"/>
      <c r="B8" s="290"/>
      <c r="D8" s="707"/>
      <c r="E8" s="707"/>
      <c r="F8" s="707"/>
      <c r="G8" s="707"/>
      <c r="H8" s="707"/>
      <c r="I8" s="707"/>
      <c r="J8" s="707"/>
      <c r="K8" s="707"/>
      <c r="L8" s="707"/>
      <c r="M8" s="707"/>
      <c r="N8" s="707"/>
      <c r="O8" s="708"/>
      <c r="P8" s="421"/>
      <c r="Q8" s="421"/>
    </row>
    <row r="9" spans="1:34" x14ac:dyDescent="0.25">
      <c r="A9" s="437"/>
      <c r="B9" s="290"/>
      <c r="D9" s="707"/>
      <c r="E9" s="707"/>
      <c r="F9" s="707"/>
      <c r="G9" s="707"/>
      <c r="H9" s="707"/>
      <c r="I9" s="707"/>
      <c r="J9" s="707"/>
      <c r="K9" s="707"/>
      <c r="L9" s="707"/>
      <c r="M9" s="707"/>
      <c r="N9" s="707"/>
      <c r="O9" s="708"/>
      <c r="P9" s="421"/>
      <c r="Q9" s="421"/>
    </row>
    <row r="10" spans="1:34" x14ac:dyDescent="0.25">
      <c r="B10" s="290"/>
    </row>
    <row r="11" spans="1:34" x14ac:dyDescent="0.25">
      <c r="A11" s="458" t="s">
        <v>66</v>
      </c>
      <c r="B11" s="589" t="s">
        <v>656</v>
      </c>
      <c r="C11" s="590"/>
    </row>
    <row r="12" spans="1:34" x14ac:dyDescent="0.25">
      <c r="B12" s="594"/>
      <c r="C12" s="437"/>
    </row>
    <row r="13" spans="1:34" x14ac:dyDescent="0.25">
      <c r="A13" s="365" t="s">
        <v>5</v>
      </c>
      <c r="C13" s="595" t="s">
        <v>3</v>
      </c>
      <c r="D13" s="596">
        <v>1994</v>
      </c>
      <c r="E13" s="596">
        <v>1995</v>
      </c>
      <c r="F13" s="596">
        <v>1996</v>
      </c>
      <c r="G13" s="596">
        <v>1997</v>
      </c>
      <c r="H13" s="596">
        <v>1998</v>
      </c>
      <c r="I13" s="596">
        <v>1999</v>
      </c>
      <c r="J13" s="596">
        <v>2000</v>
      </c>
      <c r="K13" s="596">
        <v>2001</v>
      </c>
      <c r="L13" s="596">
        <v>2002</v>
      </c>
      <c r="M13" s="596">
        <v>2003</v>
      </c>
      <c r="N13" s="596">
        <v>2004</v>
      </c>
      <c r="O13" s="596">
        <f>N13+1</f>
        <v>2005</v>
      </c>
      <c r="P13" s="596">
        <f t="shared" ref="P13:AH13" si="0">O13+1</f>
        <v>2006</v>
      </c>
      <c r="Q13" s="596">
        <f t="shared" si="0"/>
        <v>2007</v>
      </c>
      <c r="R13" s="596">
        <f t="shared" si="0"/>
        <v>2008</v>
      </c>
      <c r="S13" s="596">
        <f t="shared" si="0"/>
        <v>2009</v>
      </c>
      <c r="T13" s="596">
        <f t="shared" si="0"/>
        <v>2010</v>
      </c>
      <c r="U13" s="596">
        <f t="shared" si="0"/>
        <v>2011</v>
      </c>
      <c r="V13" s="596">
        <f t="shared" si="0"/>
        <v>2012</v>
      </c>
      <c r="W13" s="596">
        <f t="shared" si="0"/>
        <v>2013</v>
      </c>
      <c r="X13" s="596">
        <f t="shared" si="0"/>
        <v>2014</v>
      </c>
      <c r="Y13" s="596">
        <f t="shared" si="0"/>
        <v>2015</v>
      </c>
      <c r="Z13" s="596">
        <f t="shared" si="0"/>
        <v>2016</v>
      </c>
      <c r="AA13" s="596">
        <f t="shared" si="0"/>
        <v>2017</v>
      </c>
      <c r="AB13" s="596">
        <f t="shared" si="0"/>
        <v>2018</v>
      </c>
      <c r="AC13" s="596">
        <f t="shared" si="0"/>
        <v>2019</v>
      </c>
      <c r="AD13" s="596">
        <f t="shared" si="0"/>
        <v>2020</v>
      </c>
      <c r="AE13" s="596">
        <f t="shared" si="0"/>
        <v>2021</v>
      </c>
      <c r="AF13" s="596">
        <f t="shared" si="0"/>
        <v>2022</v>
      </c>
      <c r="AG13" s="596">
        <f t="shared" si="0"/>
        <v>2023</v>
      </c>
      <c r="AH13" s="596">
        <f t="shared" si="0"/>
        <v>2024</v>
      </c>
    </row>
    <row r="14" spans="1:34" x14ac:dyDescent="0.25">
      <c r="A14" s="365" t="s">
        <v>73</v>
      </c>
      <c r="C14" s="720">
        <f>SUM(D14:AH14)</f>
        <v>86804.2</v>
      </c>
      <c r="D14" s="721">
        <v>0</v>
      </c>
      <c r="E14" s="721">
        <v>0</v>
      </c>
      <c r="F14" s="721">
        <v>0</v>
      </c>
      <c r="G14" s="721">
        <v>0</v>
      </c>
      <c r="H14" s="721">
        <v>0</v>
      </c>
      <c r="I14" s="721">
        <v>0</v>
      </c>
      <c r="J14" s="721">
        <v>0</v>
      </c>
      <c r="K14" s="721">
        <v>0</v>
      </c>
      <c r="L14" s="721">
        <v>0</v>
      </c>
      <c r="M14" s="721">
        <v>0</v>
      </c>
      <c r="N14" s="644"/>
      <c r="O14" s="644"/>
      <c r="P14" s="644"/>
      <c r="Q14" s="644"/>
      <c r="R14" s="644"/>
      <c r="S14" s="644"/>
      <c r="T14" s="644"/>
      <c r="U14" s="644"/>
      <c r="V14" s="644"/>
      <c r="W14" s="644"/>
      <c r="X14" s="644"/>
      <c r="Y14" s="623"/>
      <c r="Z14" s="623"/>
      <c r="AA14" s="623">
        <v>32000</v>
      </c>
      <c r="AB14" s="623">
        <f>21980+2845+3992</f>
        <v>28817</v>
      </c>
      <c r="AC14" s="622"/>
      <c r="AD14" s="622"/>
      <c r="AE14" s="622"/>
      <c r="AF14" s="622"/>
      <c r="AG14" s="622"/>
      <c r="AH14" s="623">
        <v>25987.200000000001</v>
      </c>
    </row>
    <row r="15" spans="1:34" x14ac:dyDescent="0.25">
      <c r="A15" s="602"/>
      <c r="B15" s="437"/>
      <c r="C15" s="622"/>
      <c r="D15" s="622"/>
      <c r="E15" s="622"/>
      <c r="F15" s="622"/>
      <c r="G15" s="622"/>
      <c r="H15" s="622"/>
      <c r="I15" s="622"/>
      <c r="J15" s="622"/>
      <c r="K15" s="622"/>
      <c r="L15" s="622"/>
      <c r="M15" s="622"/>
      <c r="N15" s="622"/>
      <c r="O15" s="622"/>
      <c r="P15" s="622"/>
      <c r="Q15" s="622"/>
      <c r="R15" s="622"/>
      <c r="S15" s="721"/>
      <c r="T15" s="721"/>
      <c r="U15" s="721"/>
      <c r="V15" s="721"/>
      <c r="W15" s="721"/>
      <c r="X15" s="721"/>
      <c r="Y15" s="622"/>
      <c r="Z15" s="622"/>
      <c r="AA15" s="622"/>
      <c r="AB15" s="622"/>
      <c r="AC15" s="622"/>
      <c r="AD15" s="622"/>
      <c r="AE15" s="622"/>
      <c r="AF15" s="622"/>
      <c r="AG15" s="622"/>
      <c r="AH15" s="622"/>
    </row>
    <row r="16" spans="1:34" x14ac:dyDescent="0.25">
      <c r="A16" s="365" t="s">
        <v>6</v>
      </c>
      <c r="B16" s="290">
        <v>1994</v>
      </c>
      <c r="C16" s="622">
        <f>-SUM(D16:AH16)</f>
        <v>0</v>
      </c>
      <c r="D16" s="715">
        <f>+D$14/7/2</f>
        <v>0</v>
      </c>
      <c r="E16" s="715"/>
      <c r="F16" s="715"/>
      <c r="G16" s="715"/>
      <c r="H16" s="715"/>
      <c r="I16" s="715"/>
      <c r="J16" s="715"/>
      <c r="K16" s="715"/>
      <c r="L16" s="715"/>
      <c r="M16" s="715"/>
      <c r="N16" s="715"/>
      <c r="O16" s="715"/>
      <c r="P16" s="715"/>
      <c r="Q16" s="715"/>
      <c r="R16" s="715"/>
      <c r="S16" s="721"/>
      <c r="T16" s="721"/>
      <c r="U16" s="721"/>
      <c r="V16" s="721"/>
      <c r="W16" s="721"/>
      <c r="X16" s="721"/>
      <c r="Y16" s="715"/>
      <c r="Z16" s="715"/>
      <c r="AA16" s="622"/>
      <c r="AB16" s="622"/>
      <c r="AC16" s="622"/>
      <c r="AD16" s="622"/>
      <c r="AE16" s="622"/>
      <c r="AF16" s="622"/>
      <c r="AG16" s="622"/>
      <c r="AH16" s="622"/>
    </row>
    <row r="17" spans="1:34" x14ac:dyDescent="0.25">
      <c r="B17" s="290">
        <f>B16+1</f>
        <v>1995</v>
      </c>
      <c r="C17" s="622">
        <f t="shared" ref="C17:C46" si="1">-SUM(D17:AH17)</f>
        <v>0</v>
      </c>
      <c r="D17" s="715">
        <f>+D$14/7</f>
        <v>0</v>
      </c>
      <c r="E17" s="715">
        <f>+E$14/7/2</f>
        <v>0</v>
      </c>
      <c r="F17" s="715"/>
      <c r="G17" s="715"/>
      <c r="H17" s="715"/>
      <c r="I17" s="715"/>
      <c r="J17" s="715"/>
      <c r="K17" s="715"/>
      <c r="L17" s="715"/>
      <c r="M17" s="715"/>
      <c r="N17" s="715"/>
      <c r="O17" s="715"/>
      <c r="P17" s="715"/>
      <c r="Q17" s="715"/>
      <c r="R17" s="715"/>
      <c r="S17" s="721"/>
      <c r="T17" s="721"/>
      <c r="U17" s="721"/>
      <c r="V17" s="721"/>
      <c r="W17" s="721"/>
      <c r="X17" s="721"/>
      <c r="Y17" s="715"/>
      <c r="Z17" s="715"/>
      <c r="AA17" s="622"/>
      <c r="AB17" s="622"/>
      <c r="AC17" s="622"/>
      <c r="AD17" s="622"/>
      <c r="AE17" s="622"/>
      <c r="AF17" s="622"/>
      <c r="AG17" s="622"/>
      <c r="AH17" s="622"/>
    </row>
    <row r="18" spans="1:34" x14ac:dyDescent="0.25">
      <c r="B18" s="290">
        <f t="shared" ref="B18:B46" si="2">B17+1</f>
        <v>1996</v>
      </c>
      <c r="C18" s="622">
        <f t="shared" si="1"/>
        <v>0</v>
      </c>
      <c r="D18" s="715">
        <f>+D17</f>
        <v>0</v>
      </c>
      <c r="E18" s="715">
        <f>+E$14/7</f>
        <v>0</v>
      </c>
      <c r="F18" s="715">
        <f>+F$14/7/2</f>
        <v>0</v>
      </c>
      <c r="G18" s="715"/>
      <c r="H18" s="715"/>
      <c r="I18" s="715"/>
      <c r="J18" s="715"/>
      <c r="K18" s="715"/>
      <c r="L18" s="715"/>
      <c r="M18" s="715"/>
      <c r="N18" s="715"/>
      <c r="O18" s="715"/>
      <c r="P18" s="715"/>
      <c r="Q18" s="715"/>
      <c r="R18" s="715"/>
      <c r="S18" s="721"/>
      <c r="T18" s="721"/>
      <c r="U18" s="721"/>
      <c r="V18" s="721"/>
      <c r="W18" s="721"/>
      <c r="X18" s="721"/>
      <c r="Y18" s="715"/>
      <c r="Z18" s="715"/>
      <c r="AA18" s="622"/>
      <c r="AB18" s="622"/>
      <c r="AC18" s="622"/>
      <c r="AD18" s="622"/>
      <c r="AE18" s="622"/>
      <c r="AF18" s="622"/>
      <c r="AG18" s="622"/>
      <c r="AH18" s="622"/>
    </row>
    <row r="19" spans="1:34" x14ac:dyDescent="0.25">
      <c r="B19" s="290">
        <f t="shared" si="2"/>
        <v>1997</v>
      </c>
      <c r="C19" s="622">
        <f t="shared" si="1"/>
        <v>0</v>
      </c>
      <c r="D19" s="715">
        <f>+D18</f>
        <v>0</v>
      </c>
      <c r="E19" s="715">
        <f>+E18</f>
        <v>0</v>
      </c>
      <c r="F19" s="715">
        <f>+F$14/7</f>
        <v>0</v>
      </c>
      <c r="G19" s="715">
        <f>+G$14/7/2</f>
        <v>0</v>
      </c>
      <c r="H19" s="715"/>
      <c r="I19" s="715"/>
      <c r="J19" s="715"/>
      <c r="K19" s="715"/>
      <c r="L19" s="715"/>
      <c r="M19" s="715"/>
      <c r="N19" s="715"/>
      <c r="O19" s="715"/>
      <c r="P19" s="715"/>
      <c r="Q19" s="715"/>
      <c r="R19" s="715"/>
      <c r="S19" s="721"/>
      <c r="T19" s="721"/>
      <c r="U19" s="721"/>
      <c r="V19" s="721"/>
      <c r="W19" s="721"/>
      <c r="X19" s="721"/>
      <c r="Y19" s="715"/>
      <c r="Z19" s="715"/>
      <c r="AA19" s="622"/>
      <c r="AB19" s="622"/>
      <c r="AC19" s="622"/>
      <c r="AD19" s="622"/>
      <c r="AE19" s="622"/>
      <c r="AF19" s="622"/>
      <c r="AG19" s="622"/>
      <c r="AH19" s="622"/>
    </row>
    <row r="20" spans="1:34" x14ac:dyDescent="0.25">
      <c r="B20" s="290">
        <f t="shared" si="2"/>
        <v>1998</v>
      </c>
      <c r="C20" s="622">
        <f t="shared" si="1"/>
        <v>0</v>
      </c>
      <c r="D20" s="715">
        <f>+D19</f>
        <v>0</v>
      </c>
      <c r="E20" s="715">
        <f>+E19</f>
        <v>0</v>
      </c>
      <c r="F20" s="715">
        <f>+F19</f>
        <v>0</v>
      </c>
      <c r="G20" s="715">
        <f>+G$14/7</f>
        <v>0</v>
      </c>
      <c r="H20" s="715">
        <f>+H$14/7/2</f>
        <v>0</v>
      </c>
      <c r="I20" s="715"/>
      <c r="J20" s="715"/>
      <c r="K20" s="715"/>
      <c r="L20" s="715"/>
      <c r="M20" s="715"/>
      <c r="N20" s="715"/>
      <c r="O20" s="715"/>
      <c r="P20" s="715"/>
      <c r="Q20" s="715"/>
      <c r="R20" s="715"/>
      <c r="S20" s="721"/>
      <c r="T20" s="721"/>
      <c r="U20" s="721"/>
      <c r="V20" s="721"/>
      <c r="W20" s="721"/>
      <c r="X20" s="721"/>
      <c r="Y20" s="715"/>
      <c r="Z20" s="715"/>
      <c r="AA20" s="622"/>
      <c r="AB20" s="622"/>
      <c r="AC20" s="622"/>
      <c r="AD20" s="622"/>
      <c r="AE20" s="622"/>
      <c r="AF20" s="622"/>
      <c r="AG20" s="622"/>
      <c r="AH20" s="622"/>
    </row>
    <row r="21" spans="1:34" x14ac:dyDescent="0.25">
      <c r="B21" s="290">
        <f t="shared" si="2"/>
        <v>1999</v>
      </c>
      <c r="C21" s="622">
        <f t="shared" si="1"/>
        <v>0</v>
      </c>
      <c r="D21" s="715">
        <f>+D20</f>
        <v>0</v>
      </c>
      <c r="E21" s="715">
        <f>+E20</f>
        <v>0</v>
      </c>
      <c r="F21" s="715">
        <f>+F20</f>
        <v>0</v>
      </c>
      <c r="G21" s="715">
        <f>+G20</f>
        <v>0</v>
      </c>
      <c r="H21" s="715">
        <f>+H$14/7</f>
        <v>0</v>
      </c>
      <c r="I21" s="715">
        <f>+I$14/7/2</f>
        <v>0</v>
      </c>
      <c r="J21" s="715"/>
      <c r="K21" s="715"/>
      <c r="L21" s="715"/>
      <c r="M21" s="715"/>
      <c r="N21" s="715"/>
      <c r="O21" s="715"/>
      <c r="P21" s="715"/>
      <c r="Q21" s="715"/>
      <c r="R21" s="715"/>
      <c r="S21" s="721"/>
      <c r="T21" s="721"/>
      <c r="U21" s="721"/>
      <c r="V21" s="721"/>
      <c r="W21" s="721"/>
      <c r="X21" s="721"/>
      <c r="Y21" s="715"/>
      <c r="Z21" s="715"/>
      <c r="AA21" s="622"/>
      <c r="AB21" s="622"/>
      <c r="AC21" s="622"/>
      <c r="AD21" s="622"/>
      <c r="AE21" s="622"/>
      <c r="AF21" s="622"/>
      <c r="AG21" s="622"/>
      <c r="AH21" s="622"/>
    </row>
    <row r="22" spans="1:34" x14ac:dyDescent="0.25">
      <c r="B22" s="290">
        <f t="shared" si="2"/>
        <v>2000</v>
      </c>
      <c r="C22" s="622">
        <f t="shared" si="1"/>
        <v>0</v>
      </c>
      <c r="D22" s="715">
        <f>+D21</f>
        <v>0</v>
      </c>
      <c r="E22" s="715">
        <f>+E21</f>
        <v>0</v>
      </c>
      <c r="F22" s="715">
        <f>+F21</f>
        <v>0</v>
      </c>
      <c r="G22" s="715">
        <f>+G21</f>
        <v>0</v>
      </c>
      <c r="H22" s="715">
        <f>+H21</f>
        <v>0</v>
      </c>
      <c r="I22" s="715">
        <f>+I$14/7</f>
        <v>0</v>
      </c>
      <c r="J22" s="715">
        <f>+J$14/7/2</f>
        <v>0</v>
      </c>
      <c r="K22" s="715"/>
      <c r="L22" s="715"/>
      <c r="M22" s="715"/>
      <c r="N22" s="715"/>
      <c r="O22" s="715"/>
      <c r="P22" s="715"/>
      <c r="Q22" s="715"/>
      <c r="R22" s="715"/>
      <c r="S22" s="721"/>
      <c r="T22" s="721"/>
      <c r="U22" s="721"/>
      <c r="V22" s="721"/>
      <c r="W22" s="721"/>
      <c r="X22" s="721"/>
      <c r="Y22" s="715"/>
      <c r="Z22" s="715"/>
      <c r="AA22" s="622"/>
      <c r="AB22" s="622"/>
      <c r="AC22" s="622"/>
      <c r="AD22" s="622"/>
      <c r="AE22" s="622"/>
      <c r="AF22" s="622"/>
      <c r="AG22" s="622"/>
      <c r="AH22" s="622"/>
    </row>
    <row r="23" spans="1:34" x14ac:dyDescent="0.25">
      <c r="B23" s="290">
        <f t="shared" si="2"/>
        <v>2001</v>
      </c>
      <c r="C23" s="622">
        <f t="shared" si="1"/>
        <v>0</v>
      </c>
      <c r="D23" s="715">
        <f>+D$14/7/2</f>
        <v>0</v>
      </c>
      <c r="E23" s="715">
        <f>+E22</f>
        <v>0</v>
      </c>
      <c r="F23" s="715">
        <f>+F22</f>
        <v>0</v>
      </c>
      <c r="G23" s="715">
        <f>+G22</f>
        <v>0</v>
      </c>
      <c r="H23" s="715">
        <f>+H22</f>
        <v>0</v>
      </c>
      <c r="I23" s="715">
        <f>+I22</f>
        <v>0</v>
      </c>
      <c r="J23" s="715">
        <f>+J$14/7</f>
        <v>0</v>
      </c>
      <c r="K23" s="715">
        <f>+K$14/7/2</f>
        <v>0</v>
      </c>
      <c r="L23" s="715"/>
      <c r="M23" s="715"/>
      <c r="N23" s="715"/>
      <c r="O23" s="715"/>
      <c r="P23" s="715"/>
      <c r="Q23" s="715"/>
      <c r="R23" s="715"/>
      <c r="S23" s="721"/>
      <c r="T23" s="721"/>
      <c r="U23" s="721"/>
      <c r="V23" s="721"/>
      <c r="W23" s="721"/>
      <c r="X23" s="721"/>
      <c r="Y23" s="715"/>
      <c r="Z23" s="715"/>
      <c r="AA23" s="622"/>
      <c r="AB23" s="622"/>
      <c r="AC23" s="622"/>
      <c r="AD23" s="622"/>
      <c r="AE23" s="622"/>
      <c r="AF23" s="622"/>
      <c r="AG23" s="622"/>
      <c r="AH23" s="622"/>
    </row>
    <row r="24" spans="1:34" x14ac:dyDescent="0.25">
      <c r="B24" s="290">
        <f t="shared" si="2"/>
        <v>2002</v>
      </c>
      <c r="C24" s="622">
        <f t="shared" si="1"/>
        <v>0</v>
      </c>
      <c r="D24" s="715"/>
      <c r="E24" s="715">
        <f>+E$14/7/2</f>
        <v>0</v>
      </c>
      <c r="F24" s="715">
        <f>+F23</f>
        <v>0</v>
      </c>
      <c r="G24" s="715">
        <f>+G23</f>
        <v>0</v>
      </c>
      <c r="H24" s="715">
        <f>+H23</f>
        <v>0</v>
      </c>
      <c r="I24" s="715">
        <f>+I23</f>
        <v>0</v>
      </c>
      <c r="J24" s="715">
        <f>+J23</f>
        <v>0</v>
      </c>
      <c r="K24" s="715">
        <f>+K$14/7</f>
        <v>0</v>
      </c>
      <c r="L24" s="715">
        <f>+L$14/7/2</f>
        <v>0</v>
      </c>
      <c r="M24" s="715"/>
      <c r="N24" s="715"/>
      <c r="O24" s="715"/>
      <c r="P24" s="715"/>
      <c r="Q24" s="715"/>
      <c r="R24" s="715"/>
      <c r="S24" s="721"/>
      <c r="T24" s="721"/>
      <c r="U24" s="721"/>
      <c r="V24" s="721"/>
      <c r="W24" s="721"/>
      <c r="X24" s="721"/>
      <c r="Y24" s="715"/>
      <c r="Z24" s="715"/>
      <c r="AA24" s="622"/>
      <c r="AB24" s="622"/>
      <c r="AC24" s="622"/>
      <c r="AD24" s="622"/>
      <c r="AE24" s="622"/>
      <c r="AF24" s="622"/>
      <c r="AG24" s="622"/>
      <c r="AH24" s="622"/>
    </row>
    <row r="25" spans="1:34" x14ac:dyDescent="0.25">
      <c r="B25" s="290">
        <f t="shared" si="2"/>
        <v>2003</v>
      </c>
      <c r="C25" s="622">
        <f t="shared" si="1"/>
        <v>0</v>
      </c>
      <c r="D25" s="715"/>
      <c r="E25" s="715"/>
      <c r="F25" s="715">
        <f>+F$14/7/2</f>
        <v>0</v>
      </c>
      <c r="G25" s="715">
        <f>+G24</f>
        <v>0</v>
      </c>
      <c r="H25" s="715">
        <f>+H24</f>
        <v>0</v>
      </c>
      <c r="I25" s="715">
        <f>+I24</f>
        <v>0</v>
      </c>
      <c r="J25" s="715">
        <f>+J24</f>
        <v>0</v>
      </c>
      <c r="K25" s="715">
        <f>+K24</f>
        <v>0</v>
      </c>
      <c r="L25" s="715">
        <f>+L$14/7</f>
        <v>0</v>
      </c>
      <c r="M25" s="715">
        <f>+M$14/7/2</f>
        <v>0</v>
      </c>
      <c r="N25" s="715"/>
      <c r="O25" s="715"/>
      <c r="P25" s="715"/>
      <c r="Q25" s="715"/>
      <c r="R25" s="715"/>
      <c r="S25" s="721"/>
      <c r="T25" s="721"/>
      <c r="U25" s="721"/>
      <c r="V25" s="721"/>
      <c r="W25" s="721"/>
      <c r="X25" s="721"/>
      <c r="Y25" s="715"/>
      <c r="Z25" s="715"/>
      <c r="AA25" s="622"/>
      <c r="AB25" s="622"/>
      <c r="AC25" s="622"/>
      <c r="AD25" s="622"/>
      <c r="AE25" s="622"/>
      <c r="AF25" s="622"/>
      <c r="AG25" s="622"/>
      <c r="AH25" s="622"/>
    </row>
    <row r="26" spans="1:34" x14ac:dyDescent="0.25">
      <c r="B26" s="290">
        <f t="shared" si="2"/>
        <v>2004</v>
      </c>
      <c r="C26" s="622">
        <f t="shared" si="1"/>
        <v>0</v>
      </c>
      <c r="D26" s="715"/>
      <c r="E26" s="715"/>
      <c r="F26" s="715"/>
      <c r="G26" s="715">
        <f>+G$14/7/2</f>
        <v>0</v>
      </c>
      <c r="H26" s="715">
        <f>+H25</f>
        <v>0</v>
      </c>
      <c r="I26" s="715">
        <f>+I25</f>
        <v>0</v>
      </c>
      <c r="J26" s="715">
        <f>+J25</f>
        <v>0</v>
      </c>
      <c r="K26" s="715">
        <f>+K25</f>
        <v>0</v>
      </c>
      <c r="L26" s="715">
        <f>+L25</f>
        <v>0</v>
      </c>
      <c r="M26" s="715">
        <f>+M$14/7</f>
        <v>0</v>
      </c>
      <c r="N26" s="623">
        <f>+N$14/7/2</f>
        <v>0</v>
      </c>
      <c r="O26" s="623"/>
      <c r="P26" s="623"/>
      <c r="Q26" s="623"/>
      <c r="R26" s="623"/>
      <c r="S26" s="644"/>
      <c r="T26" s="644"/>
      <c r="U26" s="644"/>
      <c r="V26" s="644"/>
      <c r="W26" s="644"/>
      <c r="X26" s="644"/>
      <c r="Y26" s="623"/>
      <c r="Z26" s="715"/>
      <c r="AA26" s="622"/>
      <c r="AB26" s="622"/>
      <c r="AC26" s="622"/>
      <c r="AD26" s="622"/>
      <c r="AE26" s="622"/>
      <c r="AF26" s="622"/>
      <c r="AG26" s="622"/>
      <c r="AH26" s="622"/>
    </row>
    <row r="27" spans="1:34" x14ac:dyDescent="0.25">
      <c r="B27" s="290">
        <f t="shared" si="2"/>
        <v>2005</v>
      </c>
      <c r="C27" s="622">
        <f t="shared" si="1"/>
        <v>0</v>
      </c>
      <c r="D27" s="715"/>
      <c r="E27" s="715"/>
      <c r="F27" s="715"/>
      <c r="G27" s="715"/>
      <c r="H27" s="715">
        <f>+H$14/7/2</f>
        <v>0</v>
      </c>
      <c r="I27" s="715">
        <f>+I26</f>
        <v>0</v>
      </c>
      <c r="J27" s="715">
        <f>+J26</f>
        <v>0</v>
      </c>
      <c r="K27" s="715">
        <f>+K26</f>
        <v>0</v>
      </c>
      <c r="L27" s="715">
        <f>+L26</f>
        <v>0</v>
      </c>
      <c r="M27" s="715">
        <f>+M26</f>
        <v>0</v>
      </c>
      <c r="N27" s="623">
        <f>+N$14/7</f>
        <v>0</v>
      </c>
      <c r="O27" s="623">
        <f>+O$14/7/2</f>
        <v>0</v>
      </c>
      <c r="P27" s="623"/>
      <c r="Q27" s="623"/>
      <c r="R27" s="623"/>
      <c r="S27" s="644"/>
      <c r="T27" s="644"/>
      <c r="U27" s="644"/>
      <c r="V27" s="644"/>
      <c r="W27" s="644"/>
      <c r="X27" s="644"/>
      <c r="Y27" s="623"/>
      <c r="Z27" s="715"/>
      <c r="AA27" s="622"/>
      <c r="AB27" s="622"/>
      <c r="AC27" s="622"/>
      <c r="AD27" s="622"/>
      <c r="AE27" s="622"/>
      <c r="AF27" s="622"/>
      <c r="AG27" s="622"/>
      <c r="AH27" s="622"/>
    </row>
    <row r="28" spans="1:34" x14ac:dyDescent="0.25">
      <c r="B28" s="290">
        <f t="shared" si="2"/>
        <v>2006</v>
      </c>
      <c r="C28" s="622">
        <f t="shared" si="1"/>
        <v>0</v>
      </c>
      <c r="D28" s="715"/>
      <c r="E28" s="715"/>
      <c r="F28" s="715"/>
      <c r="G28" s="715"/>
      <c r="H28" s="715"/>
      <c r="I28" s="715">
        <f>+I$14/7/2</f>
        <v>0</v>
      </c>
      <c r="J28" s="715">
        <f>+J27</f>
        <v>0</v>
      </c>
      <c r="K28" s="715">
        <f>+K27</f>
        <v>0</v>
      </c>
      <c r="L28" s="715">
        <f>+L27</f>
        <v>0</v>
      </c>
      <c r="M28" s="715">
        <f>+M27</f>
        <v>0</v>
      </c>
      <c r="N28" s="623">
        <f>+N27</f>
        <v>0</v>
      </c>
      <c r="O28" s="623">
        <f>+O$14/7</f>
        <v>0</v>
      </c>
      <c r="P28" s="623">
        <f>+P$14/7/2</f>
        <v>0</v>
      </c>
      <c r="Q28" s="623"/>
      <c r="R28" s="623"/>
      <c r="S28" s="644"/>
      <c r="T28" s="644"/>
      <c r="U28" s="644"/>
      <c r="V28" s="644"/>
      <c r="W28" s="644"/>
      <c r="X28" s="644"/>
      <c r="Y28" s="623"/>
      <c r="Z28" s="715"/>
      <c r="AA28" s="622"/>
      <c r="AB28" s="622"/>
      <c r="AC28" s="622"/>
      <c r="AD28" s="622"/>
      <c r="AE28" s="622"/>
      <c r="AF28" s="622"/>
      <c r="AG28" s="622"/>
      <c r="AH28" s="622"/>
    </row>
    <row r="29" spans="1:34" x14ac:dyDescent="0.25">
      <c r="B29" s="290">
        <f t="shared" si="2"/>
        <v>2007</v>
      </c>
      <c r="C29" s="622">
        <f t="shared" si="1"/>
        <v>0</v>
      </c>
      <c r="D29" s="715"/>
      <c r="E29" s="715"/>
      <c r="F29" s="715"/>
      <c r="G29" s="715"/>
      <c r="H29" s="715"/>
      <c r="I29" s="715"/>
      <c r="J29" s="715">
        <f>+J$14/7/2</f>
        <v>0</v>
      </c>
      <c r="K29" s="715">
        <f>+K28</f>
        <v>0</v>
      </c>
      <c r="L29" s="715">
        <f>+L28</f>
        <v>0</v>
      </c>
      <c r="M29" s="715">
        <f>+M28</f>
        <v>0</v>
      </c>
      <c r="N29" s="623">
        <f>+N28</f>
        <v>0</v>
      </c>
      <c r="O29" s="623">
        <f>+O28</f>
        <v>0</v>
      </c>
      <c r="P29" s="623">
        <f>+P$14/7</f>
        <v>0</v>
      </c>
      <c r="Q29" s="623">
        <f>+Q$14/7/2</f>
        <v>0</v>
      </c>
      <c r="R29" s="623"/>
      <c r="S29" s="644"/>
      <c r="T29" s="644"/>
      <c r="U29" s="644"/>
      <c r="V29" s="644"/>
      <c r="W29" s="644"/>
      <c r="X29" s="644"/>
      <c r="Y29" s="623"/>
      <c r="Z29" s="715"/>
      <c r="AA29" s="622"/>
      <c r="AB29" s="622"/>
      <c r="AC29" s="622"/>
      <c r="AD29" s="622"/>
      <c r="AE29" s="622"/>
      <c r="AF29" s="622"/>
      <c r="AG29" s="622"/>
      <c r="AH29" s="622"/>
    </row>
    <row r="30" spans="1:34" x14ac:dyDescent="0.25">
      <c r="B30" s="290">
        <f t="shared" si="2"/>
        <v>2008</v>
      </c>
      <c r="C30" s="622">
        <f t="shared" si="1"/>
        <v>0</v>
      </c>
      <c r="D30" s="715"/>
      <c r="E30" s="715"/>
      <c r="F30" s="715"/>
      <c r="G30" s="715"/>
      <c r="H30" s="715"/>
      <c r="I30" s="715"/>
      <c r="J30" s="715"/>
      <c r="K30" s="715">
        <f>+K$14/7/2</f>
        <v>0</v>
      </c>
      <c r="L30" s="715">
        <f>+L29</f>
        <v>0</v>
      </c>
      <c r="M30" s="715">
        <f>+M29</f>
        <v>0</v>
      </c>
      <c r="N30" s="623">
        <f>+N29</f>
        <v>0</v>
      </c>
      <c r="O30" s="623">
        <f>+O29</f>
        <v>0</v>
      </c>
      <c r="P30" s="623">
        <f>+P29</f>
        <v>0</v>
      </c>
      <c r="Q30" s="623">
        <f>+Q$14/7</f>
        <v>0</v>
      </c>
      <c r="R30" s="623">
        <f>+R$14/7/2</f>
        <v>0</v>
      </c>
      <c r="S30" s="644"/>
      <c r="T30" s="644"/>
      <c r="U30" s="644"/>
      <c r="V30" s="644"/>
      <c r="W30" s="644"/>
      <c r="X30" s="644"/>
      <c r="Y30" s="623"/>
      <c r="Z30" s="715"/>
      <c r="AA30" s="622"/>
      <c r="AB30" s="622"/>
      <c r="AC30" s="622"/>
      <c r="AD30" s="622"/>
      <c r="AE30" s="622"/>
      <c r="AF30" s="622"/>
      <c r="AG30" s="622"/>
      <c r="AH30" s="622"/>
    </row>
    <row r="31" spans="1:34" x14ac:dyDescent="0.25">
      <c r="B31" s="290">
        <f t="shared" si="2"/>
        <v>2009</v>
      </c>
      <c r="C31" s="622">
        <f t="shared" si="1"/>
        <v>0</v>
      </c>
      <c r="D31" s="715"/>
      <c r="E31" s="715"/>
      <c r="F31" s="715"/>
      <c r="G31" s="715"/>
      <c r="H31" s="715"/>
      <c r="I31" s="715"/>
      <c r="J31" s="715"/>
      <c r="K31" s="715"/>
      <c r="L31" s="715">
        <f>+L$14/7/2</f>
        <v>0</v>
      </c>
      <c r="M31" s="715">
        <f>+M30</f>
        <v>0</v>
      </c>
      <c r="N31" s="623">
        <f>+N30</f>
        <v>0</v>
      </c>
      <c r="O31" s="623">
        <f>+O30</f>
        <v>0</v>
      </c>
      <c r="P31" s="623">
        <f>+P30</f>
        <v>0</v>
      </c>
      <c r="Q31" s="623">
        <f>+Q30</f>
        <v>0</v>
      </c>
      <c r="R31" s="623">
        <f>+R$14/7</f>
        <v>0</v>
      </c>
      <c r="S31" s="644">
        <f>+S$14/7/2</f>
        <v>0</v>
      </c>
      <c r="T31" s="644"/>
      <c r="U31" s="644"/>
      <c r="V31" s="644"/>
      <c r="W31" s="644"/>
      <c r="X31" s="644"/>
      <c r="Y31" s="623"/>
      <c r="Z31" s="715"/>
      <c r="AA31" s="622"/>
      <c r="AB31" s="622"/>
      <c r="AC31" s="622"/>
      <c r="AD31" s="622"/>
      <c r="AE31" s="622"/>
      <c r="AF31" s="622"/>
      <c r="AG31" s="622"/>
      <c r="AH31" s="622"/>
    </row>
    <row r="32" spans="1:34" x14ac:dyDescent="0.25">
      <c r="A32" s="361"/>
      <c r="B32" s="290">
        <f t="shared" si="2"/>
        <v>2010</v>
      </c>
      <c r="C32" s="622">
        <f t="shared" si="1"/>
        <v>0</v>
      </c>
      <c r="D32" s="715"/>
      <c r="E32" s="715"/>
      <c r="F32" s="715"/>
      <c r="G32" s="715"/>
      <c r="H32" s="715"/>
      <c r="I32" s="715"/>
      <c r="J32" s="715"/>
      <c r="K32" s="715"/>
      <c r="L32" s="715"/>
      <c r="M32" s="715">
        <f>+M$14/7/2</f>
        <v>0</v>
      </c>
      <c r="N32" s="623">
        <f>+N31</f>
        <v>0</v>
      </c>
      <c r="O32" s="623">
        <f>+O31</f>
        <v>0</v>
      </c>
      <c r="P32" s="623">
        <f>+P31</f>
        <v>0</v>
      </c>
      <c r="Q32" s="623">
        <f>+Q31</f>
        <v>0</v>
      </c>
      <c r="R32" s="623">
        <f>+R31</f>
        <v>0</v>
      </c>
      <c r="S32" s="644">
        <f>+S$14/7</f>
        <v>0</v>
      </c>
      <c r="T32" s="644">
        <f>+T$14/7/2</f>
        <v>0</v>
      </c>
      <c r="U32" s="644"/>
      <c r="V32" s="644"/>
      <c r="W32" s="644"/>
      <c r="X32" s="644"/>
      <c r="Y32" s="623"/>
      <c r="Z32" s="715"/>
      <c r="AA32" s="622"/>
      <c r="AB32" s="622"/>
      <c r="AC32" s="622"/>
      <c r="AD32" s="622"/>
      <c r="AE32" s="622"/>
      <c r="AF32" s="622"/>
      <c r="AG32" s="622"/>
      <c r="AH32" s="622"/>
    </row>
    <row r="33" spans="1:34" x14ac:dyDescent="0.25">
      <c r="A33" s="361"/>
      <c r="B33" s="290">
        <f t="shared" si="2"/>
        <v>2011</v>
      </c>
      <c r="C33" s="622">
        <f t="shared" si="1"/>
        <v>0</v>
      </c>
      <c r="D33" s="715"/>
      <c r="E33" s="715"/>
      <c r="F33" s="715"/>
      <c r="G33" s="715"/>
      <c r="H33" s="715"/>
      <c r="I33" s="715"/>
      <c r="J33" s="715"/>
      <c r="K33" s="715"/>
      <c r="L33" s="715"/>
      <c r="M33" s="715"/>
      <c r="N33" s="623">
        <f>+N$14/7/2</f>
        <v>0</v>
      </c>
      <c r="O33" s="623">
        <f>+O32</f>
        <v>0</v>
      </c>
      <c r="P33" s="623">
        <f>+P32</f>
        <v>0</v>
      </c>
      <c r="Q33" s="623">
        <f>+Q32</f>
        <v>0</v>
      </c>
      <c r="R33" s="623">
        <f>+R32</f>
        <v>0</v>
      </c>
      <c r="S33" s="644">
        <f>+S32</f>
        <v>0</v>
      </c>
      <c r="T33" s="644">
        <f>+T$14/7</f>
        <v>0</v>
      </c>
      <c r="U33" s="644">
        <f>+U$14/7/2</f>
        <v>0</v>
      </c>
      <c r="V33" s="644"/>
      <c r="W33" s="644"/>
      <c r="X33" s="644"/>
      <c r="Y33" s="623"/>
      <c r="Z33" s="715"/>
      <c r="AA33" s="622"/>
      <c r="AB33" s="622"/>
      <c r="AC33" s="622"/>
      <c r="AD33" s="622"/>
      <c r="AE33" s="622"/>
      <c r="AF33" s="622"/>
      <c r="AG33" s="622"/>
      <c r="AH33" s="622"/>
    </row>
    <row r="34" spans="1:34" x14ac:dyDescent="0.25">
      <c r="A34" s="361"/>
      <c r="B34" s="290">
        <f t="shared" si="2"/>
        <v>2012</v>
      </c>
      <c r="C34" s="622">
        <f t="shared" si="1"/>
        <v>0</v>
      </c>
      <c r="D34" s="715"/>
      <c r="E34" s="715"/>
      <c r="F34" s="715"/>
      <c r="G34" s="715"/>
      <c r="H34" s="715"/>
      <c r="I34" s="715"/>
      <c r="J34" s="715"/>
      <c r="K34" s="715"/>
      <c r="L34" s="715"/>
      <c r="M34" s="715"/>
      <c r="N34" s="623"/>
      <c r="O34" s="623">
        <f>+O$14/7/2</f>
        <v>0</v>
      </c>
      <c r="P34" s="623">
        <f>+P33</f>
        <v>0</v>
      </c>
      <c r="Q34" s="623">
        <f>+Q33</f>
        <v>0</v>
      </c>
      <c r="R34" s="623">
        <f>+R33</f>
        <v>0</v>
      </c>
      <c r="S34" s="644">
        <f>+S33</f>
        <v>0</v>
      </c>
      <c r="T34" s="644">
        <f>+T$14/7</f>
        <v>0</v>
      </c>
      <c r="U34" s="644">
        <f>+U$14/7</f>
        <v>0</v>
      </c>
      <c r="V34" s="644">
        <f>+V$14/7/2</f>
        <v>0</v>
      </c>
      <c r="W34" s="644"/>
      <c r="X34" s="644"/>
      <c r="Y34" s="623"/>
      <c r="Z34" s="715"/>
      <c r="AA34" s="622"/>
      <c r="AB34" s="622"/>
      <c r="AC34" s="622"/>
      <c r="AD34" s="622"/>
      <c r="AE34" s="622"/>
      <c r="AF34" s="622"/>
      <c r="AG34" s="622"/>
      <c r="AH34" s="622"/>
    </row>
    <row r="35" spans="1:34" x14ac:dyDescent="0.25">
      <c r="A35" s="361"/>
      <c r="B35" s="290">
        <f t="shared" si="2"/>
        <v>2013</v>
      </c>
      <c r="C35" s="622">
        <f t="shared" si="1"/>
        <v>0</v>
      </c>
      <c r="D35" s="715"/>
      <c r="E35" s="715"/>
      <c r="F35" s="715"/>
      <c r="G35" s="715"/>
      <c r="H35" s="715"/>
      <c r="I35" s="715"/>
      <c r="J35" s="715"/>
      <c r="K35" s="715"/>
      <c r="L35" s="715"/>
      <c r="M35" s="715"/>
      <c r="N35" s="623"/>
      <c r="O35" s="623"/>
      <c r="P35" s="623">
        <f>P14/7/2</f>
        <v>0</v>
      </c>
      <c r="Q35" s="623">
        <f>Q14</f>
        <v>0</v>
      </c>
      <c r="R35" s="623">
        <f t="shared" ref="R35:U36" si="3">R34</f>
        <v>0</v>
      </c>
      <c r="S35" s="644">
        <f t="shared" si="3"/>
        <v>0</v>
      </c>
      <c r="T35" s="644">
        <f t="shared" si="3"/>
        <v>0</v>
      </c>
      <c r="U35" s="644">
        <f t="shared" si="3"/>
        <v>0</v>
      </c>
      <c r="V35" s="644">
        <f>V14/7</f>
        <v>0</v>
      </c>
      <c r="W35" s="644">
        <f>W14/7/2</f>
        <v>0</v>
      </c>
      <c r="X35" s="644"/>
      <c r="Y35" s="623"/>
      <c r="Z35" s="715"/>
      <c r="AA35" s="622"/>
      <c r="AB35" s="622"/>
      <c r="AC35" s="622"/>
      <c r="AD35" s="622"/>
      <c r="AE35" s="622"/>
      <c r="AF35" s="622"/>
      <c r="AG35" s="622"/>
      <c r="AH35" s="622"/>
    </row>
    <row r="36" spans="1:34" x14ac:dyDescent="0.25">
      <c r="A36" s="361"/>
      <c r="B36" s="290">
        <f t="shared" si="2"/>
        <v>2014</v>
      </c>
      <c r="C36" s="622">
        <f t="shared" si="1"/>
        <v>0</v>
      </c>
      <c r="D36" s="715"/>
      <c r="E36" s="715"/>
      <c r="F36" s="715"/>
      <c r="G36" s="715"/>
      <c r="H36" s="715"/>
      <c r="I36" s="715"/>
      <c r="J36" s="715"/>
      <c r="K36" s="715"/>
      <c r="L36" s="715"/>
      <c r="M36" s="715"/>
      <c r="N36" s="623"/>
      <c r="O36" s="623"/>
      <c r="P36" s="623"/>
      <c r="Q36" s="623">
        <f>Q14/7/2</f>
        <v>0</v>
      </c>
      <c r="R36" s="623">
        <f t="shared" si="3"/>
        <v>0</v>
      </c>
      <c r="S36" s="644">
        <f t="shared" si="3"/>
        <v>0</v>
      </c>
      <c r="T36" s="644">
        <f t="shared" si="3"/>
        <v>0</v>
      </c>
      <c r="U36" s="644">
        <f t="shared" si="3"/>
        <v>0</v>
      </c>
      <c r="V36" s="644">
        <f>V35</f>
        <v>0</v>
      </c>
      <c r="W36" s="644">
        <f>W14/7</f>
        <v>0</v>
      </c>
      <c r="X36" s="644">
        <f>X14/7/2</f>
        <v>0</v>
      </c>
      <c r="Y36" s="623"/>
      <c r="Z36" s="715"/>
      <c r="AA36" s="622"/>
      <c r="AB36" s="622"/>
      <c r="AC36" s="622"/>
      <c r="AD36" s="622"/>
      <c r="AE36" s="622"/>
      <c r="AF36" s="622"/>
      <c r="AG36" s="622"/>
      <c r="AH36" s="622"/>
    </row>
    <row r="37" spans="1:34" x14ac:dyDescent="0.25">
      <c r="A37" s="361"/>
      <c r="B37" s="290">
        <f t="shared" si="2"/>
        <v>2015</v>
      </c>
      <c r="C37" s="622">
        <f t="shared" si="1"/>
        <v>0</v>
      </c>
      <c r="D37" s="715"/>
      <c r="E37" s="715"/>
      <c r="F37" s="715"/>
      <c r="G37" s="715"/>
      <c r="H37" s="715"/>
      <c r="I37" s="715"/>
      <c r="J37" s="715"/>
      <c r="K37" s="715"/>
      <c r="L37" s="715"/>
      <c r="M37" s="715"/>
      <c r="N37" s="623"/>
      <c r="O37" s="623"/>
      <c r="P37" s="623"/>
      <c r="Q37" s="623"/>
      <c r="R37" s="623">
        <f>R14/7/2</f>
        <v>0</v>
      </c>
      <c r="S37" s="644">
        <f>S36</f>
        <v>0</v>
      </c>
      <c r="T37" s="644">
        <f>T36</f>
        <v>0</v>
      </c>
      <c r="U37" s="644">
        <f>U36</f>
        <v>0</v>
      </c>
      <c r="V37" s="644">
        <f>V36</f>
        <v>0</v>
      </c>
      <c r="W37" s="644">
        <f>W36</f>
        <v>0</v>
      </c>
      <c r="X37" s="644">
        <f>X14/7</f>
        <v>0</v>
      </c>
      <c r="Y37" s="623">
        <f>Y14/7/2</f>
        <v>0</v>
      </c>
      <c r="Z37" s="715"/>
      <c r="AA37" s="622"/>
      <c r="AB37" s="622"/>
      <c r="AC37" s="622"/>
      <c r="AD37" s="622"/>
      <c r="AE37" s="622"/>
      <c r="AF37" s="622"/>
      <c r="AG37" s="622"/>
      <c r="AH37" s="622"/>
    </row>
    <row r="38" spans="1:34" x14ac:dyDescent="0.25">
      <c r="A38" s="361"/>
      <c r="B38" s="290">
        <f t="shared" si="2"/>
        <v>2016</v>
      </c>
      <c r="C38" s="622">
        <f t="shared" si="1"/>
        <v>0</v>
      </c>
      <c r="D38" s="715"/>
      <c r="E38" s="715"/>
      <c r="F38" s="715"/>
      <c r="G38" s="715"/>
      <c r="H38" s="715"/>
      <c r="I38" s="715"/>
      <c r="J38" s="715"/>
      <c r="K38" s="715"/>
      <c r="L38" s="715"/>
      <c r="M38" s="715"/>
      <c r="N38" s="623"/>
      <c r="O38" s="623"/>
      <c r="P38" s="623"/>
      <c r="Q38" s="623"/>
      <c r="R38" s="623"/>
      <c r="S38" s="644"/>
      <c r="T38" s="644"/>
      <c r="U38" s="644"/>
      <c r="V38" s="644"/>
      <c r="W38" s="644"/>
      <c r="X38" s="644"/>
      <c r="Y38" s="623">
        <f>+Y14/2</f>
        <v>0</v>
      </c>
      <c r="Z38" s="623">
        <f>Z14/7/2</f>
        <v>0</v>
      </c>
      <c r="AA38" s="623"/>
      <c r="AB38" s="622"/>
      <c r="AC38" s="622"/>
      <c r="AD38" s="622"/>
      <c r="AE38" s="622"/>
      <c r="AF38" s="622"/>
      <c r="AG38" s="622"/>
      <c r="AH38" s="622"/>
    </row>
    <row r="39" spans="1:34" x14ac:dyDescent="0.25">
      <c r="A39" s="361"/>
      <c r="B39" s="290">
        <f t="shared" si="2"/>
        <v>2017</v>
      </c>
      <c r="C39" s="622">
        <f t="shared" si="1"/>
        <v>-2285.7142857142858</v>
      </c>
      <c r="D39" s="715"/>
      <c r="E39" s="715"/>
      <c r="F39" s="715"/>
      <c r="G39" s="715"/>
      <c r="H39" s="715"/>
      <c r="I39" s="715"/>
      <c r="J39" s="715"/>
      <c r="K39" s="715"/>
      <c r="L39" s="715"/>
      <c r="M39" s="715"/>
      <c r="N39" s="623"/>
      <c r="O39" s="623"/>
      <c r="P39" s="623"/>
      <c r="Q39" s="623"/>
      <c r="R39" s="623"/>
      <c r="S39" s="644"/>
      <c r="T39" s="644"/>
      <c r="U39" s="644"/>
      <c r="V39" s="644"/>
      <c r="W39" s="644"/>
      <c r="X39" s="644"/>
      <c r="Y39" s="623"/>
      <c r="Z39" s="623"/>
      <c r="AA39" s="623">
        <f>$AA$14/7/2</f>
        <v>2285.7142857142858</v>
      </c>
      <c r="AB39" s="622"/>
      <c r="AC39" s="622"/>
      <c r="AD39" s="622"/>
      <c r="AE39" s="622"/>
      <c r="AF39" s="622"/>
      <c r="AG39" s="622"/>
      <c r="AH39" s="622"/>
    </row>
    <row r="40" spans="1:34" x14ac:dyDescent="0.25">
      <c r="A40" s="361"/>
      <c r="B40" s="290">
        <f t="shared" si="2"/>
        <v>2018</v>
      </c>
      <c r="C40" s="622">
        <f t="shared" si="1"/>
        <v>-6012.278571428571</v>
      </c>
      <c r="D40" s="715"/>
      <c r="E40" s="715"/>
      <c r="F40" s="715"/>
      <c r="G40" s="715"/>
      <c r="H40" s="715"/>
      <c r="I40" s="715"/>
      <c r="J40" s="715"/>
      <c r="K40" s="715"/>
      <c r="L40" s="715"/>
      <c r="M40" s="715"/>
      <c r="N40" s="623"/>
      <c r="O40" s="623"/>
      <c r="P40" s="623"/>
      <c r="Q40" s="623"/>
      <c r="R40" s="623"/>
      <c r="S40" s="644"/>
      <c r="T40" s="644"/>
      <c r="U40" s="644"/>
      <c r="V40" s="644"/>
      <c r="W40" s="644"/>
      <c r="X40" s="644"/>
      <c r="Y40" s="623"/>
      <c r="Z40" s="623"/>
      <c r="AA40" s="623">
        <f>$AA$14/7</f>
        <v>4571.4285714285716</v>
      </c>
      <c r="AB40" s="623">
        <f>+$AB$14/10/2</f>
        <v>1440.85</v>
      </c>
      <c r="AC40" s="622"/>
      <c r="AD40" s="622"/>
      <c r="AE40" s="622"/>
      <c r="AF40" s="622"/>
      <c r="AG40" s="622"/>
      <c r="AH40" s="622"/>
    </row>
    <row r="41" spans="1:34" x14ac:dyDescent="0.25">
      <c r="A41" s="361"/>
      <c r="B41" s="290">
        <f t="shared" si="2"/>
        <v>2019</v>
      </c>
      <c r="C41" s="622">
        <f t="shared" si="1"/>
        <v>-7453.1285714285714</v>
      </c>
      <c r="D41" s="715"/>
      <c r="E41" s="715"/>
      <c r="F41" s="715"/>
      <c r="G41" s="715"/>
      <c r="H41" s="715"/>
      <c r="I41" s="715"/>
      <c r="J41" s="715"/>
      <c r="K41" s="715"/>
      <c r="L41" s="715"/>
      <c r="M41" s="715"/>
      <c r="N41" s="623"/>
      <c r="O41" s="623"/>
      <c r="P41" s="623"/>
      <c r="Q41" s="623"/>
      <c r="R41" s="623"/>
      <c r="S41" s="644"/>
      <c r="T41" s="644"/>
      <c r="U41" s="644"/>
      <c r="V41" s="644"/>
      <c r="W41" s="644"/>
      <c r="X41" s="644"/>
      <c r="Y41" s="623"/>
      <c r="Z41" s="623"/>
      <c r="AA41" s="623">
        <f t="shared" ref="AA41:AA45" si="4">$AA$14/7</f>
        <v>4571.4285714285716</v>
      </c>
      <c r="AB41" s="623">
        <f>+$AB$14/10</f>
        <v>2881.7</v>
      </c>
      <c r="AC41" s="622"/>
      <c r="AD41" s="622"/>
      <c r="AE41" s="622"/>
      <c r="AF41" s="622"/>
      <c r="AG41" s="622"/>
      <c r="AH41" s="622"/>
    </row>
    <row r="42" spans="1:34" x14ac:dyDescent="0.25">
      <c r="A42" s="361"/>
      <c r="B42" s="290">
        <f t="shared" si="2"/>
        <v>2020</v>
      </c>
      <c r="C42" s="622">
        <f t="shared" si="1"/>
        <v>-7453.1285714285714</v>
      </c>
      <c r="D42" s="715"/>
      <c r="E42" s="715"/>
      <c r="F42" s="715"/>
      <c r="G42" s="715"/>
      <c r="H42" s="715"/>
      <c r="I42" s="715"/>
      <c r="J42" s="715"/>
      <c r="K42" s="715"/>
      <c r="L42" s="715"/>
      <c r="M42" s="715"/>
      <c r="N42" s="623"/>
      <c r="O42" s="623"/>
      <c r="P42" s="623"/>
      <c r="Q42" s="623"/>
      <c r="R42" s="623"/>
      <c r="S42" s="644"/>
      <c r="T42" s="644"/>
      <c r="U42" s="644"/>
      <c r="V42" s="644"/>
      <c r="W42" s="644"/>
      <c r="X42" s="644"/>
      <c r="Y42" s="623"/>
      <c r="Z42" s="623"/>
      <c r="AA42" s="623">
        <f t="shared" si="4"/>
        <v>4571.4285714285716</v>
      </c>
      <c r="AB42" s="623">
        <f t="shared" ref="AB42:AB46" si="5">+$AB$14/10</f>
        <v>2881.7</v>
      </c>
      <c r="AC42" s="622"/>
      <c r="AD42" s="622"/>
      <c r="AE42" s="622"/>
      <c r="AF42" s="622"/>
      <c r="AG42" s="622"/>
      <c r="AH42" s="622"/>
    </row>
    <row r="43" spans="1:34" x14ac:dyDescent="0.25">
      <c r="A43" s="361"/>
      <c r="B43" s="290">
        <f t="shared" si="2"/>
        <v>2021</v>
      </c>
      <c r="C43" s="622">
        <f t="shared" si="1"/>
        <v>-7453.1285714285714</v>
      </c>
      <c r="D43" s="715"/>
      <c r="E43" s="715"/>
      <c r="F43" s="715"/>
      <c r="G43" s="715"/>
      <c r="H43" s="715"/>
      <c r="I43" s="715"/>
      <c r="J43" s="715"/>
      <c r="K43" s="715"/>
      <c r="L43" s="715"/>
      <c r="M43" s="715"/>
      <c r="N43" s="623"/>
      <c r="O43" s="623"/>
      <c r="P43" s="623"/>
      <c r="Q43" s="623"/>
      <c r="R43" s="623"/>
      <c r="S43" s="644"/>
      <c r="T43" s="644"/>
      <c r="U43" s="644"/>
      <c r="V43" s="644"/>
      <c r="W43" s="644"/>
      <c r="X43" s="644"/>
      <c r="Y43" s="623"/>
      <c r="Z43" s="623"/>
      <c r="AA43" s="623">
        <f t="shared" si="4"/>
        <v>4571.4285714285716</v>
      </c>
      <c r="AB43" s="623">
        <f t="shared" si="5"/>
        <v>2881.7</v>
      </c>
      <c r="AC43" s="622"/>
      <c r="AD43" s="622"/>
      <c r="AE43" s="622"/>
      <c r="AF43" s="622"/>
      <c r="AG43" s="622"/>
      <c r="AH43" s="622"/>
    </row>
    <row r="44" spans="1:34" x14ac:dyDescent="0.25">
      <c r="A44" s="361"/>
      <c r="B44" s="290">
        <f t="shared" si="2"/>
        <v>2022</v>
      </c>
      <c r="C44" s="622">
        <f t="shared" si="1"/>
        <v>-7453.1285714285714</v>
      </c>
      <c r="D44" s="715"/>
      <c r="E44" s="715"/>
      <c r="F44" s="715"/>
      <c r="G44" s="715"/>
      <c r="H44" s="715"/>
      <c r="I44" s="715"/>
      <c r="J44" s="715"/>
      <c r="K44" s="715"/>
      <c r="L44" s="715"/>
      <c r="M44" s="715"/>
      <c r="N44" s="623"/>
      <c r="O44" s="623"/>
      <c r="P44" s="623"/>
      <c r="Q44" s="623"/>
      <c r="R44" s="623"/>
      <c r="S44" s="644"/>
      <c r="T44" s="644"/>
      <c r="U44" s="644"/>
      <c r="V44" s="644"/>
      <c r="W44" s="644"/>
      <c r="X44" s="644"/>
      <c r="Y44" s="623"/>
      <c r="Z44" s="623"/>
      <c r="AA44" s="623">
        <f t="shared" si="4"/>
        <v>4571.4285714285716</v>
      </c>
      <c r="AB44" s="623">
        <f t="shared" si="5"/>
        <v>2881.7</v>
      </c>
      <c r="AC44" s="622"/>
      <c r="AD44" s="622"/>
      <c r="AE44" s="622"/>
      <c r="AF44" s="622"/>
      <c r="AG44" s="622"/>
      <c r="AH44" s="622"/>
    </row>
    <row r="45" spans="1:34" x14ac:dyDescent="0.25">
      <c r="A45" s="361"/>
      <c r="B45" s="290">
        <f t="shared" si="2"/>
        <v>2023</v>
      </c>
      <c r="C45" s="622">
        <f t="shared" si="1"/>
        <v>-9309.3571428571431</v>
      </c>
      <c r="D45" s="715"/>
      <c r="E45" s="715"/>
      <c r="F45" s="715"/>
      <c r="G45" s="715"/>
      <c r="H45" s="715"/>
      <c r="I45" s="715"/>
      <c r="J45" s="715"/>
      <c r="K45" s="715"/>
      <c r="L45" s="715"/>
      <c r="M45" s="715"/>
      <c r="N45" s="623"/>
      <c r="O45" s="623"/>
      <c r="P45" s="623"/>
      <c r="Q45" s="623"/>
      <c r="R45" s="623"/>
      <c r="S45" s="644"/>
      <c r="T45" s="644"/>
      <c r="U45" s="644"/>
      <c r="V45" s="644"/>
      <c r="W45" s="644"/>
      <c r="X45" s="644"/>
      <c r="Y45" s="623"/>
      <c r="Z45" s="623"/>
      <c r="AA45" s="623">
        <f t="shared" si="4"/>
        <v>4571.4285714285716</v>
      </c>
      <c r="AB45" s="623">
        <f t="shared" si="5"/>
        <v>2881.7</v>
      </c>
      <c r="AC45" s="622"/>
      <c r="AD45" s="622"/>
      <c r="AE45" s="622"/>
      <c r="AF45" s="622"/>
      <c r="AG45" s="622"/>
      <c r="AH45" s="622">
        <f>$AH$14/7/2</f>
        <v>1856.2285714285715</v>
      </c>
    </row>
    <row r="46" spans="1:34" x14ac:dyDescent="0.25">
      <c r="A46" s="361"/>
      <c r="B46" s="290">
        <f t="shared" si="2"/>
        <v>2024</v>
      </c>
      <c r="C46" s="622">
        <f t="shared" si="1"/>
        <v>-8879.8714285714286</v>
      </c>
      <c r="D46" s="715"/>
      <c r="E46" s="715"/>
      <c r="F46" s="715"/>
      <c r="G46" s="715"/>
      <c r="H46" s="715"/>
      <c r="I46" s="715"/>
      <c r="J46" s="715"/>
      <c r="K46" s="715"/>
      <c r="L46" s="715"/>
      <c r="M46" s="715"/>
      <c r="N46" s="623"/>
      <c r="O46" s="623"/>
      <c r="P46" s="623"/>
      <c r="Q46" s="623"/>
      <c r="R46" s="623"/>
      <c r="S46" s="644"/>
      <c r="T46" s="644"/>
      <c r="U46" s="644"/>
      <c r="V46" s="644"/>
      <c r="W46" s="644"/>
      <c r="X46" s="644"/>
      <c r="Y46" s="623"/>
      <c r="Z46" s="623"/>
      <c r="AA46" s="623">
        <f>$AA$14/7/2</f>
        <v>2285.7142857142858</v>
      </c>
      <c r="AB46" s="623">
        <f t="shared" si="5"/>
        <v>2881.7</v>
      </c>
      <c r="AC46" s="622"/>
      <c r="AD46" s="622"/>
      <c r="AE46" s="622"/>
      <c r="AF46" s="622"/>
      <c r="AG46" s="622"/>
      <c r="AH46" s="622">
        <f>$AH$14/7</f>
        <v>3712.457142857143</v>
      </c>
    </row>
    <row r="47" spans="1:34" x14ac:dyDescent="0.25">
      <c r="A47" s="361"/>
      <c r="B47" s="475"/>
      <c r="C47" s="648"/>
      <c r="D47" s="722"/>
      <c r="E47" s="722"/>
      <c r="F47" s="722"/>
      <c r="G47" s="722"/>
      <c r="H47" s="722"/>
      <c r="I47" s="722"/>
      <c r="J47" s="722"/>
      <c r="K47" s="722"/>
      <c r="L47" s="722"/>
      <c r="M47" s="722"/>
      <c r="N47" s="722"/>
      <c r="O47" s="722"/>
      <c r="P47" s="722"/>
      <c r="Q47" s="722"/>
      <c r="R47" s="722"/>
      <c r="S47" s="722"/>
      <c r="T47" s="722"/>
      <c r="U47" s="722"/>
      <c r="V47" s="729"/>
      <c r="W47" s="729"/>
      <c r="X47" s="729"/>
      <c r="Y47" s="722"/>
      <c r="Z47" s="722"/>
      <c r="AA47" s="722"/>
      <c r="AB47" s="622"/>
      <c r="AC47" s="648"/>
      <c r="AD47" s="622"/>
      <c r="AE47" s="622"/>
      <c r="AF47" s="622"/>
      <c r="AG47" s="622"/>
      <c r="AH47" s="622"/>
    </row>
    <row r="48" spans="1:34" x14ac:dyDescent="0.25">
      <c r="A48" s="361" t="s">
        <v>62</v>
      </c>
      <c r="B48" s="675">
        <f>SUM(D48:AH48)</f>
        <v>30504.464285714286</v>
      </c>
      <c r="C48" s="677">
        <f>SUM(C16:C47)</f>
        <v>-56299.735714285714</v>
      </c>
      <c r="D48" s="675">
        <f t="shared" ref="D48:N48" si="6">-SUM(D16:D47)+D14</f>
        <v>0</v>
      </c>
      <c r="E48" s="675">
        <f t="shared" si="6"/>
        <v>0</v>
      </c>
      <c r="F48" s="675">
        <f t="shared" si="6"/>
        <v>0</v>
      </c>
      <c r="G48" s="675">
        <f t="shared" si="6"/>
        <v>0</v>
      </c>
      <c r="H48" s="675">
        <f t="shared" si="6"/>
        <v>0</v>
      </c>
      <c r="I48" s="675">
        <f t="shared" si="6"/>
        <v>0</v>
      </c>
      <c r="J48" s="675">
        <f t="shared" si="6"/>
        <v>0</v>
      </c>
      <c r="K48" s="675">
        <f t="shared" si="6"/>
        <v>0</v>
      </c>
      <c r="L48" s="675">
        <f t="shared" si="6"/>
        <v>0</v>
      </c>
      <c r="M48" s="675">
        <f t="shared" si="6"/>
        <v>0</v>
      </c>
      <c r="N48" s="719">
        <f t="shared" si="6"/>
        <v>0</v>
      </c>
      <c r="O48" s="719">
        <f t="shared" ref="O48:AG48" si="7">-SUM(O16:O47)+O14</f>
        <v>0</v>
      </c>
      <c r="P48" s="719">
        <f t="shared" si="7"/>
        <v>0</v>
      </c>
      <c r="Q48" s="719">
        <f t="shared" si="7"/>
        <v>0</v>
      </c>
      <c r="R48" s="719">
        <f t="shared" si="7"/>
        <v>0</v>
      </c>
      <c r="S48" s="719">
        <f t="shared" si="7"/>
        <v>0</v>
      </c>
      <c r="T48" s="719">
        <f t="shared" si="7"/>
        <v>0</v>
      </c>
      <c r="U48" s="719">
        <f t="shared" si="7"/>
        <v>0</v>
      </c>
      <c r="V48" s="719">
        <f t="shared" si="7"/>
        <v>0</v>
      </c>
      <c r="W48" s="719">
        <f t="shared" si="7"/>
        <v>0</v>
      </c>
      <c r="X48" s="719">
        <f t="shared" si="7"/>
        <v>0</v>
      </c>
      <c r="Y48" s="719">
        <f t="shared" si="7"/>
        <v>0</v>
      </c>
      <c r="Z48" s="719">
        <f t="shared" si="7"/>
        <v>0</v>
      </c>
      <c r="AA48" s="719">
        <f t="shared" si="7"/>
        <v>0</v>
      </c>
      <c r="AB48" s="719">
        <f t="shared" si="7"/>
        <v>10085.950000000001</v>
      </c>
      <c r="AC48" s="719">
        <f t="shared" si="7"/>
        <v>0</v>
      </c>
      <c r="AD48" s="719">
        <f t="shared" si="7"/>
        <v>0</v>
      </c>
      <c r="AE48" s="719">
        <f t="shared" si="7"/>
        <v>0</v>
      </c>
      <c r="AF48" s="719">
        <f t="shared" si="7"/>
        <v>0</v>
      </c>
      <c r="AG48" s="719">
        <f t="shared" si="7"/>
        <v>0</v>
      </c>
      <c r="AH48" s="719">
        <f>-SUM(AH16:AH47)+AH14</f>
        <v>20418.514285714286</v>
      </c>
    </row>
    <row r="49" spans="1:34" x14ac:dyDescent="0.25">
      <c r="A49" s="361"/>
      <c r="B49" s="714"/>
      <c r="C49" s="729"/>
      <c r="D49" s="715"/>
      <c r="E49" s="715"/>
      <c r="F49" s="715"/>
      <c r="G49" s="715"/>
      <c r="H49" s="715"/>
      <c r="I49" s="715"/>
      <c r="J49" s="715"/>
      <c r="K49" s="715"/>
      <c r="L49" s="715"/>
      <c r="M49" s="715"/>
      <c r="N49" s="723"/>
      <c r="O49" s="723"/>
      <c r="P49" s="723"/>
      <c r="Q49" s="723"/>
      <c r="R49" s="723"/>
      <c r="S49" s="723"/>
      <c r="T49" s="723"/>
      <c r="U49" s="723"/>
      <c r="V49" s="723"/>
      <c r="W49" s="723"/>
      <c r="X49" s="723"/>
      <c r="Y49" s="723"/>
      <c r="Z49" s="723"/>
      <c r="AA49" s="622"/>
      <c r="AB49" s="622"/>
      <c r="AC49" s="622"/>
      <c r="AD49" s="622"/>
      <c r="AE49" s="622"/>
      <c r="AF49" s="622"/>
      <c r="AG49" s="622"/>
      <c r="AH49" s="622"/>
    </row>
    <row r="50" spans="1:34" x14ac:dyDescent="0.25">
      <c r="A50" s="387" t="s">
        <v>63</v>
      </c>
      <c r="B50" s="290"/>
      <c r="C50" s="611">
        <f>+C14+C48</f>
        <v>30504.464285714283</v>
      </c>
      <c r="D50" s="711"/>
      <c r="E50" s="711"/>
      <c r="F50" s="711"/>
      <c r="G50" s="711"/>
      <c r="H50" s="711"/>
      <c r="I50" s="711"/>
      <c r="J50" s="711"/>
      <c r="K50" s="711"/>
      <c r="L50" s="711"/>
      <c r="M50" s="711"/>
      <c r="N50" s="713"/>
      <c r="O50" s="713"/>
      <c r="P50" s="713"/>
      <c r="Q50" s="713"/>
      <c r="R50" s="713"/>
      <c r="S50" s="713"/>
      <c r="T50" s="713"/>
      <c r="U50" s="713"/>
      <c r="V50" s="713"/>
      <c r="W50" s="713"/>
      <c r="X50" s="713"/>
      <c r="Y50" s="713"/>
      <c r="Z50" s="713"/>
    </row>
    <row r="51" spans="1:34" x14ac:dyDescent="0.25">
      <c r="A51" s="290"/>
      <c r="B51" s="290"/>
      <c r="C51" s="290"/>
      <c r="D51" s="711"/>
      <c r="E51" s="711"/>
      <c r="F51" s="711"/>
      <c r="G51" s="711"/>
      <c r="H51" s="711"/>
      <c r="I51" s="711"/>
      <c r="J51" s="711"/>
      <c r="K51" s="711"/>
      <c r="L51" s="711"/>
      <c r="M51" s="711"/>
      <c r="N51" s="713"/>
      <c r="O51" s="713"/>
      <c r="P51" s="713"/>
      <c r="Q51" s="713"/>
      <c r="R51" s="713"/>
      <c r="S51" s="713"/>
      <c r="T51" s="713"/>
      <c r="U51" s="713"/>
      <c r="V51" s="713"/>
      <c r="W51" s="713"/>
      <c r="X51" s="713"/>
      <c r="Y51" s="713"/>
      <c r="Z51" s="713"/>
    </row>
    <row r="52" spans="1:34" x14ac:dyDescent="0.25">
      <c r="A52" s="290"/>
      <c r="B52" s="612"/>
      <c r="C52" s="290"/>
      <c r="D52" s="711"/>
      <c r="E52" s="711"/>
      <c r="F52" s="711"/>
      <c r="G52" s="711"/>
      <c r="H52" s="711"/>
      <c r="I52" s="711"/>
      <c r="J52" s="711"/>
      <c r="K52" s="711"/>
      <c r="L52" s="711"/>
      <c r="M52" s="711"/>
      <c r="N52" s="713"/>
      <c r="O52" s="713"/>
      <c r="P52" s="713"/>
      <c r="Q52" s="713"/>
      <c r="R52" s="713"/>
      <c r="S52" s="713"/>
      <c r="T52" s="713"/>
      <c r="U52" s="713"/>
      <c r="V52" s="713"/>
      <c r="W52" s="713"/>
      <c r="X52" s="713"/>
      <c r="Y52" s="713"/>
      <c r="Z52" s="713"/>
    </row>
    <row r="53" spans="1:34" x14ac:dyDescent="0.25">
      <c r="A53" s="290"/>
      <c r="B53" s="290"/>
      <c r="C53" s="290"/>
      <c r="E53" s="711"/>
      <c r="F53" s="717"/>
      <c r="G53" s="717"/>
      <c r="H53" s="717"/>
      <c r="I53" s="717"/>
      <c r="J53" s="717"/>
      <c r="K53" s="717"/>
      <c r="L53" s="717"/>
      <c r="M53" s="717"/>
      <c r="N53" s="713">
        <f>SUM(E32:E53)</f>
        <v>0</v>
      </c>
      <c r="O53" s="718"/>
      <c r="P53" s="718"/>
      <c r="Q53" s="718"/>
      <c r="R53" s="718"/>
      <c r="S53" s="718"/>
    </row>
    <row r="54" spans="1:34" x14ac:dyDescent="0.25">
      <c r="B54" s="290"/>
      <c r="C54" s="290"/>
      <c r="E54" s="717"/>
      <c r="F54" s="717"/>
      <c r="G54" s="717"/>
      <c r="H54" s="717"/>
      <c r="I54" s="717"/>
      <c r="J54" s="717"/>
      <c r="K54" s="717"/>
      <c r="L54" s="717"/>
      <c r="M54" s="717"/>
      <c r="N54" s="717"/>
      <c r="O54" s="717"/>
      <c r="P54" s="717"/>
      <c r="Q54" s="717"/>
      <c r="R54" s="717"/>
      <c r="S54" s="717"/>
    </row>
    <row r="55" spans="1:34" x14ac:dyDescent="0.25">
      <c r="E55" s="717"/>
      <c r="F55" s="717"/>
      <c r="G55" s="717"/>
      <c r="H55" s="717"/>
      <c r="I55" s="717"/>
      <c r="J55" s="717"/>
      <c r="K55" s="717"/>
      <c r="L55" s="717"/>
      <c r="M55" s="717"/>
      <c r="N55" s="717"/>
      <c r="O55" s="717"/>
      <c r="P55" s="717"/>
      <c r="Q55" s="717"/>
      <c r="R55" s="717"/>
      <c r="S55" s="717"/>
    </row>
    <row r="56" spans="1:34" x14ac:dyDescent="0.25">
      <c r="E56" s="717"/>
      <c r="F56" s="717"/>
      <c r="G56" s="717"/>
      <c r="H56" s="717"/>
      <c r="I56" s="717"/>
      <c r="J56" s="717"/>
      <c r="K56" s="717"/>
      <c r="L56" s="717"/>
      <c r="M56" s="717"/>
      <c r="N56" s="717"/>
      <c r="O56" s="717"/>
      <c r="P56" s="717"/>
      <c r="Q56" s="717"/>
      <c r="R56" s="717"/>
      <c r="S56" s="717"/>
    </row>
    <row r="57" spans="1:34" x14ac:dyDescent="0.25">
      <c r="E57" s="717"/>
      <c r="F57" s="717"/>
      <c r="G57" s="717"/>
      <c r="H57" s="717"/>
      <c r="I57" s="717"/>
      <c r="J57" s="717"/>
      <c r="K57" s="717"/>
      <c r="L57" s="717"/>
      <c r="M57" s="717"/>
      <c r="N57" s="717"/>
      <c r="O57" s="717"/>
      <c r="P57" s="717"/>
      <c r="Q57" s="717"/>
      <c r="R57" s="717"/>
      <c r="S57" s="717"/>
    </row>
    <row r="58" spans="1:34" x14ac:dyDescent="0.25">
      <c r="E58" s="717"/>
      <c r="F58" s="717"/>
      <c r="G58" s="717"/>
      <c r="H58" s="717"/>
      <c r="I58" s="717"/>
      <c r="J58" s="717"/>
      <c r="K58" s="717"/>
      <c r="L58" s="717"/>
      <c r="M58" s="717"/>
      <c r="N58" s="717"/>
      <c r="O58" s="717"/>
      <c r="P58" s="717"/>
      <c r="Q58" s="717"/>
      <c r="R58" s="717"/>
      <c r="S58" s="717"/>
    </row>
    <row r="59" spans="1:34" x14ac:dyDescent="0.25">
      <c r="E59" s="717"/>
      <c r="F59" s="717"/>
      <c r="G59" s="717"/>
      <c r="H59" s="717"/>
      <c r="I59" s="717"/>
      <c r="J59" s="717"/>
      <c r="K59" s="717"/>
      <c r="L59" s="717"/>
      <c r="M59" s="717"/>
      <c r="N59" s="717"/>
      <c r="O59" s="717"/>
      <c r="P59" s="717"/>
      <c r="Q59" s="717"/>
      <c r="R59" s="717"/>
      <c r="S59" s="717"/>
    </row>
    <row r="60" spans="1:34" x14ac:dyDescent="0.25">
      <c r="E60" s="717"/>
      <c r="F60" s="717"/>
      <c r="G60" s="717"/>
      <c r="H60" s="717"/>
      <c r="I60" s="717"/>
      <c r="J60" s="717"/>
      <c r="K60" s="717"/>
      <c r="L60" s="717"/>
      <c r="M60" s="717"/>
      <c r="N60" s="717"/>
      <c r="O60" s="717"/>
      <c r="P60" s="717"/>
      <c r="Q60" s="717"/>
      <c r="R60" s="717"/>
      <c r="S60" s="717"/>
    </row>
    <row r="61" spans="1:34" x14ac:dyDescent="0.25">
      <c r="E61" s="717"/>
      <c r="F61" s="717"/>
      <c r="G61" s="717"/>
      <c r="H61" s="717"/>
      <c r="I61" s="717"/>
      <c r="J61" s="717"/>
      <c r="K61" s="717"/>
      <c r="L61" s="717"/>
      <c r="M61" s="717"/>
      <c r="N61" s="717"/>
      <c r="O61" s="717"/>
      <c r="P61" s="717"/>
      <c r="Q61" s="717"/>
      <c r="R61" s="717"/>
      <c r="S61" s="717"/>
    </row>
    <row r="62" spans="1:34" x14ac:dyDescent="0.25">
      <c r="E62" s="717"/>
      <c r="F62" s="717"/>
      <c r="G62" s="717"/>
      <c r="H62" s="717"/>
      <c r="I62" s="717"/>
      <c r="J62" s="717"/>
      <c r="K62" s="717"/>
      <c r="L62" s="717"/>
      <c r="M62" s="717"/>
      <c r="N62" s="717"/>
      <c r="O62" s="717"/>
      <c r="P62" s="717"/>
      <c r="Q62" s="717"/>
      <c r="R62" s="717"/>
      <c r="S62" s="717"/>
    </row>
    <row r="63" spans="1:34" x14ac:dyDescent="0.25">
      <c r="E63" s="717"/>
      <c r="F63" s="717"/>
      <c r="G63" s="717"/>
      <c r="H63" s="717"/>
      <c r="I63" s="717"/>
      <c r="J63" s="717"/>
      <c r="K63" s="717"/>
      <c r="L63" s="717"/>
      <c r="M63" s="717"/>
      <c r="N63" s="717"/>
      <c r="O63" s="717"/>
      <c r="P63" s="717"/>
      <c r="Q63" s="717"/>
      <c r="R63" s="717"/>
      <c r="S63" s="717"/>
    </row>
    <row r="64" spans="1:34" x14ac:dyDescent="0.25">
      <c r="E64" s="717"/>
      <c r="F64" s="717"/>
      <c r="G64" s="717"/>
      <c r="H64" s="717"/>
      <c r="I64" s="717"/>
      <c r="J64" s="717"/>
      <c r="K64" s="717"/>
      <c r="L64" s="717"/>
      <c r="M64" s="717"/>
      <c r="N64" s="717"/>
      <c r="O64" s="717"/>
      <c r="P64" s="717"/>
      <c r="Q64" s="717"/>
      <c r="R64" s="717"/>
      <c r="S64" s="717"/>
    </row>
  </sheetData>
  <pageMargins left="0.7" right="0.7" top="0.75" bottom="0.75" header="0.3" footer="0.3"/>
  <pageSetup scale="64" orientation="landscape" horizontalDpi="4294967294" verticalDpi="4294967294" r:id="rId1"/>
  <headerFooter>
    <oddFooter>&amp;Z&amp;F&amp;RPage &amp;P</oddFooter>
  </headerFooter>
</worksheet>
</file>

<file path=xl/worksheets/sheet2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F00-000000000000}">
  <sheetPr>
    <tabColor theme="6" tint="-0.249977111117893"/>
    <pageSetUpPr fitToPage="1"/>
  </sheetPr>
  <dimension ref="A1:AH64"/>
  <sheetViews>
    <sheetView workbookViewId="0"/>
  </sheetViews>
  <sheetFormatPr defaultColWidth="8.85546875" defaultRowHeight="15" x14ac:dyDescent="0.25"/>
  <cols>
    <col min="1" max="1" width="20.85546875" customWidth="1"/>
    <col min="2" max="2" width="8.7109375" customWidth="1"/>
    <col min="3" max="3" width="12.85546875" customWidth="1"/>
    <col min="4" max="12" width="7.42578125" hidden="1" customWidth="1"/>
    <col min="13" max="13" width="7.5703125" hidden="1" customWidth="1"/>
    <col min="14" max="25" width="10.42578125" customWidth="1"/>
    <col min="26" max="26" width="10.7109375" bestFit="1" customWidth="1"/>
    <col min="27" max="27" width="10.5703125" bestFit="1" customWidth="1"/>
  </cols>
  <sheetData>
    <row r="1" spans="1:34" x14ac:dyDescent="0.25">
      <c r="A1" s="11" t="s">
        <v>10</v>
      </c>
      <c r="O1" t="s">
        <v>647</v>
      </c>
    </row>
    <row r="2" spans="1:34" x14ac:dyDescent="0.25">
      <c r="A2" s="9" t="s">
        <v>438</v>
      </c>
    </row>
    <row r="3" spans="1:34" x14ac:dyDescent="0.25">
      <c r="A3" s="9" t="s">
        <v>1146</v>
      </c>
    </row>
    <row r="4" spans="1:34" x14ac:dyDescent="0.25">
      <c r="R4" s="40" t="s">
        <v>4</v>
      </c>
      <c r="S4" s="41"/>
      <c r="T4" s="40" t="s">
        <v>8</v>
      </c>
    </row>
    <row r="5" spans="1:34" x14ac:dyDescent="0.25">
      <c r="A5" s="10" t="s">
        <v>9</v>
      </c>
      <c r="B5" s="12" t="s">
        <v>64</v>
      </c>
      <c r="C5" s="12" t="s">
        <v>12</v>
      </c>
      <c r="R5" s="42" t="s">
        <v>2</v>
      </c>
      <c r="S5" s="42" t="s">
        <v>60</v>
      </c>
      <c r="T5" s="42" t="s">
        <v>7</v>
      </c>
    </row>
    <row r="6" spans="1:34" x14ac:dyDescent="0.25">
      <c r="B6" s="3"/>
      <c r="R6" s="3"/>
    </row>
    <row r="7" spans="1:34" x14ac:dyDescent="0.25">
      <c r="A7" t="s">
        <v>1152</v>
      </c>
      <c r="B7" s="212">
        <v>869</v>
      </c>
      <c r="C7" s="214"/>
      <c r="D7" s="293"/>
      <c r="E7" s="293"/>
      <c r="F7" s="293"/>
      <c r="G7" s="293"/>
      <c r="H7" s="293"/>
      <c r="I7" s="293"/>
      <c r="J7" s="293"/>
      <c r="K7" s="293"/>
      <c r="L7" s="293"/>
      <c r="M7" s="293"/>
      <c r="N7" s="293"/>
      <c r="O7" s="294"/>
      <c r="P7" s="6"/>
      <c r="Q7" s="6"/>
      <c r="R7" s="13">
        <f>+C14</f>
        <v>2500</v>
      </c>
      <c r="S7" s="13">
        <f>+-C48</f>
        <v>2500</v>
      </c>
      <c r="T7" s="13">
        <f>+R7-S7</f>
        <v>0</v>
      </c>
    </row>
    <row r="8" spans="1:34" x14ac:dyDescent="0.25">
      <c r="A8" s="213"/>
      <c r="B8" s="3"/>
      <c r="D8" s="293"/>
      <c r="E8" s="293"/>
      <c r="F8" s="293"/>
      <c r="G8" s="293"/>
      <c r="H8" s="293"/>
      <c r="I8" s="293"/>
      <c r="J8" s="293"/>
      <c r="K8" s="293"/>
      <c r="L8" s="293"/>
      <c r="M8" s="293"/>
      <c r="N8" s="293"/>
      <c r="O8" s="294"/>
      <c r="P8" s="6"/>
      <c r="Q8" s="6"/>
    </row>
    <row r="9" spans="1:34" x14ac:dyDescent="0.25">
      <c r="A9" s="2"/>
      <c r="B9" s="3"/>
      <c r="D9" s="293"/>
      <c r="E9" s="293"/>
      <c r="F9" s="293"/>
      <c r="G9" s="293"/>
      <c r="H9" s="293"/>
      <c r="I9" s="293"/>
      <c r="J9" s="293"/>
      <c r="K9" s="293"/>
      <c r="L9" s="293"/>
      <c r="M9" s="293"/>
      <c r="N9" s="293"/>
      <c r="O9" s="294"/>
      <c r="P9" s="6"/>
      <c r="Q9" s="6"/>
    </row>
    <row r="10" spans="1:34" x14ac:dyDescent="0.25">
      <c r="B10" s="3"/>
    </row>
    <row r="11" spans="1:34" x14ac:dyDescent="0.25">
      <c r="A11" s="686" t="s">
        <v>66</v>
      </c>
      <c r="B11" s="290" t="s">
        <v>1150</v>
      </c>
      <c r="C11" s="214"/>
    </row>
    <row r="12" spans="1:34" x14ac:dyDescent="0.25">
      <c r="B12" s="28"/>
      <c r="C12" s="2"/>
    </row>
    <row r="13" spans="1:34" x14ac:dyDescent="0.25">
      <c r="A13" s="9" t="s">
        <v>5</v>
      </c>
      <c r="C13" s="31" t="s">
        <v>3</v>
      </c>
      <c r="D13" s="32">
        <v>1994</v>
      </c>
      <c r="E13" s="32">
        <v>1995</v>
      </c>
      <c r="F13" s="32">
        <v>1996</v>
      </c>
      <c r="G13" s="32">
        <v>1997</v>
      </c>
      <c r="H13" s="32">
        <v>1998</v>
      </c>
      <c r="I13" s="32">
        <v>1999</v>
      </c>
      <c r="J13" s="32">
        <v>2000</v>
      </c>
      <c r="K13" s="32">
        <v>2001</v>
      </c>
      <c r="L13" s="32">
        <v>2002</v>
      </c>
      <c r="M13" s="32">
        <v>2003</v>
      </c>
      <c r="N13" s="32">
        <v>2004</v>
      </c>
      <c r="O13" s="32">
        <f>N13+1</f>
        <v>2005</v>
      </c>
      <c r="P13" s="32">
        <f t="shared" ref="P13:AH13" si="0">O13+1</f>
        <v>2006</v>
      </c>
      <c r="Q13" s="32">
        <f t="shared" si="0"/>
        <v>2007</v>
      </c>
      <c r="R13" s="32">
        <f t="shared" si="0"/>
        <v>2008</v>
      </c>
      <c r="S13" s="32">
        <f t="shared" si="0"/>
        <v>2009</v>
      </c>
      <c r="T13" s="32">
        <f t="shared" si="0"/>
        <v>2010</v>
      </c>
      <c r="U13" s="32">
        <f t="shared" si="0"/>
        <v>2011</v>
      </c>
      <c r="V13" s="32">
        <f t="shared" si="0"/>
        <v>2012</v>
      </c>
      <c r="W13" s="32">
        <f t="shared" si="0"/>
        <v>2013</v>
      </c>
      <c r="X13" s="32">
        <f t="shared" si="0"/>
        <v>2014</v>
      </c>
      <c r="Y13" s="32">
        <f t="shared" si="0"/>
        <v>2015</v>
      </c>
      <c r="Z13" s="32">
        <f t="shared" si="0"/>
        <v>2016</v>
      </c>
      <c r="AA13" s="32">
        <f t="shared" si="0"/>
        <v>2017</v>
      </c>
      <c r="AB13" s="32">
        <f t="shared" si="0"/>
        <v>2018</v>
      </c>
      <c r="AC13" s="32">
        <f t="shared" si="0"/>
        <v>2019</v>
      </c>
      <c r="AD13" s="32">
        <f t="shared" si="0"/>
        <v>2020</v>
      </c>
      <c r="AE13" s="32">
        <f t="shared" si="0"/>
        <v>2021</v>
      </c>
      <c r="AF13" s="32">
        <f t="shared" si="0"/>
        <v>2022</v>
      </c>
      <c r="AG13" s="32">
        <f t="shared" si="0"/>
        <v>2023</v>
      </c>
      <c r="AH13" s="32">
        <f t="shared" si="0"/>
        <v>2024</v>
      </c>
    </row>
    <row r="14" spans="1:34" x14ac:dyDescent="0.25">
      <c r="A14" s="9" t="s">
        <v>73</v>
      </c>
      <c r="C14" s="672">
        <f>SUM(D14:AH14)</f>
        <v>2500</v>
      </c>
      <c r="D14" s="673">
        <v>0</v>
      </c>
      <c r="E14" s="673">
        <v>0</v>
      </c>
      <c r="F14" s="673">
        <v>0</v>
      </c>
      <c r="G14" s="673">
        <v>0</v>
      </c>
      <c r="H14" s="673">
        <v>0</v>
      </c>
      <c r="I14" s="673">
        <v>0</v>
      </c>
      <c r="J14" s="673">
        <v>0</v>
      </c>
      <c r="K14" s="673">
        <v>0</v>
      </c>
      <c r="L14" s="673">
        <v>0</v>
      </c>
      <c r="M14" s="673">
        <v>0</v>
      </c>
      <c r="N14" s="639"/>
      <c r="O14" s="639"/>
      <c r="P14" s="639"/>
      <c r="Q14" s="639"/>
      <c r="R14" s="639"/>
      <c r="S14" s="639"/>
      <c r="T14" s="639"/>
      <c r="U14" s="639"/>
      <c r="V14" s="639"/>
      <c r="W14" s="639"/>
      <c r="X14" s="639"/>
      <c r="Y14" s="614"/>
      <c r="Z14" s="614"/>
      <c r="AA14" s="614">
        <v>2500</v>
      </c>
      <c r="AB14" s="145"/>
      <c r="AC14" s="145"/>
      <c r="AD14" s="145"/>
      <c r="AE14" s="145"/>
      <c r="AF14" s="145"/>
      <c r="AG14" s="145"/>
      <c r="AH14" s="145"/>
    </row>
    <row r="15" spans="1:34" x14ac:dyDescent="0.25">
      <c r="A15" s="34"/>
      <c r="B15" s="2"/>
      <c r="C15" s="145"/>
      <c r="D15" s="145"/>
      <c r="E15" s="145"/>
      <c r="F15" s="145"/>
      <c r="G15" s="145"/>
      <c r="H15" s="145"/>
      <c r="I15" s="145"/>
      <c r="J15" s="145"/>
      <c r="K15" s="145"/>
      <c r="L15" s="145"/>
      <c r="M15" s="145"/>
      <c r="N15" s="145"/>
      <c r="O15" s="145"/>
      <c r="P15" s="145"/>
      <c r="Q15" s="145"/>
      <c r="R15" s="145"/>
      <c r="S15" s="673"/>
      <c r="T15" s="673"/>
      <c r="U15" s="673"/>
      <c r="V15" s="673"/>
      <c r="W15" s="673"/>
      <c r="X15" s="673"/>
      <c r="Y15" s="145"/>
      <c r="Z15" s="145"/>
      <c r="AA15" s="145"/>
      <c r="AB15" s="145"/>
      <c r="AC15" s="145"/>
      <c r="AD15" s="145"/>
      <c r="AE15" s="145"/>
      <c r="AF15" s="145"/>
      <c r="AG15" s="145"/>
      <c r="AH15" s="145"/>
    </row>
    <row r="16" spans="1:34" x14ac:dyDescent="0.25">
      <c r="A16" s="9" t="s">
        <v>6</v>
      </c>
      <c r="B16" s="3">
        <v>1994</v>
      </c>
      <c r="C16" s="145">
        <f>-SUM(D16:AH16)</f>
        <v>0</v>
      </c>
      <c r="D16" s="675">
        <f>+D$14/7/2</f>
        <v>0</v>
      </c>
      <c r="E16" s="675"/>
      <c r="F16" s="675"/>
      <c r="G16" s="675"/>
      <c r="H16" s="675"/>
      <c r="I16" s="675"/>
      <c r="J16" s="675"/>
      <c r="K16" s="675"/>
      <c r="L16" s="675"/>
      <c r="M16" s="675"/>
      <c r="N16" s="675"/>
      <c r="O16" s="675"/>
      <c r="P16" s="675"/>
      <c r="Q16" s="675"/>
      <c r="R16" s="675"/>
      <c r="S16" s="673"/>
      <c r="T16" s="673"/>
      <c r="U16" s="673"/>
      <c r="V16" s="673"/>
      <c r="W16" s="673"/>
      <c r="X16" s="673"/>
      <c r="Y16" s="675"/>
      <c r="Z16" s="675"/>
      <c r="AA16" s="145"/>
      <c r="AB16" s="145"/>
      <c r="AC16" s="145"/>
      <c r="AD16" s="145"/>
      <c r="AE16" s="145"/>
      <c r="AF16" s="145"/>
      <c r="AG16" s="145"/>
      <c r="AH16" s="145"/>
    </row>
    <row r="17" spans="1:34" x14ac:dyDescent="0.25">
      <c r="B17" s="3">
        <f>B16+1</f>
        <v>1995</v>
      </c>
      <c r="C17" s="145">
        <f t="shared" ref="C17:C46" si="1">-SUM(D17:AH17)</f>
        <v>0</v>
      </c>
      <c r="D17" s="675">
        <f>+D$14/7</f>
        <v>0</v>
      </c>
      <c r="E17" s="675">
        <f>+E$14/7/2</f>
        <v>0</v>
      </c>
      <c r="F17" s="675"/>
      <c r="G17" s="675"/>
      <c r="H17" s="675"/>
      <c r="I17" s="675"/>
      <c r="J17" s="675"/>
      <c r="K17" s="675"/>
      <c r="L17" s="675"/>
      <c r="M17" s="675"/>
      <c r="N17" s="675"/>
      <c r="O17" s="675"/>
      <c r="P17" s="675"/>
      <c r="Q17" s="675"/>
      <c r="R17" s="675"/>
      <c r="S17" s="673"/>
      <c r="T17" s="673"/>
      <c r="U17" s="673"/>
      <c r="V17" s="673"/>
      <c r="W17" s="673"/>
      <c r="X17" s="673"/>
      <c r="Y17" s="675"/>
      <c r="Z17" s="675"/>
      <c r="AA17" s="145"/>
      <c r="AB17" s="145"/>
      <c r="AC17" s="145"/>
      <c r="AD17" s="145"/>
      <c r="AE17" s="145"/>
      <c r="AF17" s="145"/>
      <c r="AG17" s="145"/>
      <c r="AH17" s="145"/>
    </row>
    <row r="18" spans="1:34" x14ac:dyDescent="0.25">
      <c r="B18" s="3">
        <f t="shared" ref="B18:B46" si="2">B17+1</f>
        <v>1996</v>
      </c>
      <c r="C18" s="145">
        <f t="shared" si="1"/>
        <v>0</v>
      </c>
      <c r="D18" s="675">
        <f>+D17</f>
        <v>0</v>
      </c>
      <c r="E18" s="675">
        <f>+E$14/7</f>
        <v>0</v>
      </c>
      <c r="F18" s="675">
        <f>+F$14/7/2</f>
        <v>0</v>
      </c>
      <c r="G18" s="675"/>
      <c r="H18" s="675"/>
      <c r="I18" s="675"/>
      <c r="J18" s="675"/>
      <c r="K18" s="675"/>
      <c r="L18" s="675"/>
      <c r="M18" s="675"/>
      <c r="N18" s="675"/>
      <c r="O18" s="675"/>
      <c r="P18" s="675"/>
      <c r="Q18" s="675"/>
      <c r="R18" s="675"/>
      <c r="S18" s="673"/>
      <c r="T18" s="673"/>
      <c r="U18" s="673"/>
      <c r="V18" s="673"/>
      <c r="W18" s="673"/>
      <c r="X18" s="673"/>
      <c r="Y18" s="675"/>
      <c r="Z18" s="675"/>
      <c r="AA18" s="145"/>
      <c r="AB18" s="145"/>
      <c r="AC18" s="145"/>
      <c r="AD18" s="145"/>
      <c r="AE18" s="145"/>
      <c r="AF18" s="145"/>
      <c r="AG18" s="145"/>
      <c r="AH18" s="145"/>
    </row>
    <row r="19" spans="1:34" x14ac:dyDescent="0.25">
      <c r="B19" s="3">
        <f t="shared" si="2"/>
        <v>1997</v>
      </c>
      <c r="C19" s="145">
        <f t="shared" si="1"/>
        <v>0</v>
      </c>
      <c r="D19" s="675">
        <f>+D18</f>
        <v>0</v>
      </c>
      <c r="E19" s="675">
        <f>+E18</f>
        <v>0</v>
      </c>
      <c r="F19" s="675">
        <f>+F$14/7</f>
        <v>0</v>
      </c>
      <c r="G19" s="675">
        <f>+G$14/7/2</f>
        <v>0</v>
      </c>
      <c r="H19" s="675"/>
      <c r="I19" s="675"/>
      <c r="J19" s="675"/>
      <c r="K19" s="675"/>
      <c r="L19" s="675"/>
      <c r="M19" s="675"/>
      <c r="N19" s="675"/>
      <c r="O19" s="675"/>
      <c r="P19" s="675"/>
      <c r="Q19" s="675"/>
      <c r="R19" s="675"/>
      <c r="S19" s="673"/>
      <c r="T19" s="673"/>
      <c r="U19" s="673"/>
      <c r="V19" s="673"/>
      <c r="W19" s="673"/>
      <c r="X19" s="673"/>
      <c r="Y19" s="675"/>
      <c r="Z19" s="675"/>
      <c r="AA19" s="145"/>
      <c r="AB19" s="145"/>
      <c r="AC19" s="145"/>
      <c r="AD19" s="145"/>
      <c r="AE19" s="145"/>
      <c r="AF19" s="145"/>
      <c r="AG19" s="145"/>
      <c r="AH19" s="145"/>
    </row>
    <row r="20" spans="1:34" x14ac:dyDescent="0.25">
      <c r="B20" s="3">
        <f t="shared" si="2"/>
        <v>1998</v>
      </c>
      <c r="C20" s="145">
        <f t="shared" si="1"/>
        <v>0</v>
      </c>
      <c r="D20" s="675">
        <f>+D19</f>
        <v>0</v>
      </c>
      <c r="E20" s="675">
        <f>+E19</f>
        <v>0</v>
      </c>
      <c r="F20" s="675">
        <f>+F19</f>
        <v>0</v>
      </c>
      <c r="G20" s="675">
        <f>+G$14/7</f>
        <v>0</v>
      </c>
      <c r="H20" s="675">
        <f>+H$14/7/2</f>
        <v>0</v>
      </c>
      <c r="I20" s="675"/>
      <c r="J20" s="675"/>
      <c r="K20" s="675"/>
      <c r="L20" s="675"/>
      <c r="M20" s="675"/>
      <c r="N20" s="675"/>
      <c r="O20" s="675"/>
      <c r="P20" s="675"/>
      <c r="Q20" s="675"/>
      <c r="R20" s="675"/>
      <c r="S20" s="673"/>
      <c r="T20" s="673"/>
      <c r="U20" s="673"/>
      <c r="V20" s="673"/>
      <c r="W20" s="673"/>
      <c r="X20" s="673"/>
      <c r="Y20" s="675"/>
      <c r="Z20" s="675"/>
      <c r="AA20" s="145"/>
      <c r="AB20" s="145"/>
      <c r="AC20" s="145"/>
      <c r="AD20" s="145"/>
      <c r="AE20" s="145"/>
      <c r="AF20" s="145"/>
      <c r="AG20" s="145"/>
      <c r="AH20" s="145"/>
    </row>
    <row r="21" spans="1:34" x14ac:dyDescent="0.25">
      <c r="B21" s="3">
        <f t="shared" si="2"/>
        <v>1999</v>
      </c>
      <c r="C21" s="145">
        <f t="shared" si="1"/>
        <v>0</v>
      </c>
      <c r="D21" s="675">
        <f>+D20</f>
        <v>0</v>
      </c>
      <c r="E21" s="675">
        <f>+E20</f>
        <v>0</v>
      </c>
      <c r="F21" s="675">
        <f>+F20</f>
        <v>0</v>
      </c>
      <c r="G21" s="675">
        <f>+G20</f>
        <v>0</v>
      </c>
      <c r="H21" s="675">
        <f>+H$14/7</f>
        <v>0</v>
      </c>
      <c r="I21" s="675">
        <f>+I$14/7/2</f>
        <v>0</v>
      </c>
      <c r="J21" s="675"/>
      <c r="K21" s="675"/>
      <c r="L21" s="675"/>
      <c r="M21" s="675"/>
      <c r="N21" s="675"/>
      <c r="O21" s="675"/>
      <c r="P21" s="675"/>
      <c r="Q21" s="675"/>
      <c r="R21" s="675"/>
      <c r="S21" s="673"/>
      <c r="T21" s="673"/>
      <c r="U21" s="673"/>
      <c r="V21" s="673"/>
      <c r="W21" s="673"/>
      <c r="X21" s="673"/>
      <c r="Y21" s="675"/>
      <c r="Z21" s="675"/>
      <c r="AA21" s="145"/>
      <c r="AB21" s="145"/>
      <c r="AC21" s="145"/>
      <c r="AD21" s="145"/>
      <c r="AE21" s="145"/>
      <c r="AF21" s="145"/>
      <c r="AG21" s="145"/>
      <c r="AH21" s="145"/>
    </row>
    <row r="22" spans="1:34" x14ac:dyDescent="0.25">
      <c r="B22" s="3">
        <f t="shared" si="2"/>
        <v>2000</v>
      </c>
      <c r="C22" s="145">
        <f t="shared" si="1"/>
        <v>0</v>
      </c>
      <c r="D22" s="675">
        <f>+D21</f>
        <v>0</v>
      </c>
      <c r="E22" s="675">
        <f>+E21</f>
        <v>0</v>
      </c>
      <c r="F22" s="675">
        <f>+F21</f>
        <v>0</v>
      </c>
      <c r="G22" s="675">
        <f>+G21</f>
        <v>0</v>
      </c>
      <c r="H22" s="675">
        <f>+H21</f>
        <v>0</v>
      </c>
      <c r="I22" s="675">
        <f>+I$14/7</f>
        <v>0</v>
      </c>
      <c r="J22" s="675">
        <f>+J$14/7/2</f>
        <v>0</v>
      </c>
      <c r="K22" s="675"/>
      <c r="L22" s="675"/>
      <c r="M22" s="675"/>
      <c r="N22" s="675"/>
      <c r="O22" s="675"/>
      <c r="P22" s="675"/>
      <c r="Q22" s="675"/>
      <c r="R22" s="675"/>
      <c r="S22" s="673"/>
      <c r="T22" s="673"/>
      <c r="U22" s="673"/>
      <c r="V22" s="673"/>
      <c r="W22" s="673"/>
      <c r="X22" s="673"/>
      <c r="Y22" s="675"/>
      <c r="Z22" s="675"/>
      <c r="AA22" s="145"/>
      <c r="AB22" s="145"/>
      <c r="AC22" s="145"/>
      <c r="AD22" s="145"/>
      <c r="AE22" s="145"/>
      <c r="AF22" s="145"/>
      <c r="AG22" s="145"/>
      <c r="AH22" s="145"/>
    </row>
    <row r="23" spans="1:34" x14ac:dyDescent="0.25">
      <c r="B23" s="3">
        <f t="shared" si="2"/>
        <v>2001</v>
      </c>
      <c r="C23" s="145">
        <f t="shared" si="1"/>
        <v>0</v>
      </c>
      <c r="D23" s="675">
        <f>+D$14/7/2</f>
        <v>0</v>
      </c>
      <c r="E23" s="675">
        <f>+E22</f>
        <v>0</v>
      </c>
      <c r="F23" s="675">
        <f>+F22</f>
        <v>0</v>
      </c>
      <c r="G23" s="675">
        <f>+G22</f>
        <v>0</v>
      </c>
      <c r="H23" s="675">
        <f>+H22</f>
        <v>0</v>
      </c>
      <c r="I23" s="675">
        <f>+I22</f>
        <v>0</v>
      </c>
      <c r="J23" s="675">
        <f>+J$14/7</f>
        <v>0</v>
      </c>
      <c r="K23" s="675">
        <f>+K$14/7/2</f>
        <v>0</v>
      </c>
      <c r="L23" s="675"/>
      <c r="M23" s="675"/>
      <c r="N23" s="675"/>
      <c r="O23" s="675"/>
      <c r="P23" s="675"/>
      <c r="Q23" s="675"/>
      <c r="R23" s="675"/>
      <c r="S23" s="673"/>
      <c r="T23" s="673"/>
      <c r="U23" s="673"/>
      <c r="V23" s="673"/>
      <c r="W23" s="673"/>
      <c r="X23" s="673"/>
      <c r="Y23" s="675"/>
      <c r="Z23" s="675"/>
      <c r="AA23" s="145"/>
      <c r="AB23" s="145"/>
      <c r="AC23" s="145"/>
      <c r="AD23" s="145"/>
      <c r="AE23" s="145"/>
      <c r="AF23" s="145"/>
      <c r="AG23" s="145"/>
      <c r="AH23" s="145"/>
    </row>
    <row r="24" spans="1:34" x14ac:dyDescent="0.25">
      <c r="B24" s="3">
        <f t="shared" si="2"/>
        <v>2002</v>
      </c>
      <c r="C24" s="145">
        <f t="shared" si="1"/>
        <v>0</v>
      </c>
      <c r="D24" s="675"/>
      <c r="E24" s="675">
        <f>+E$14/7/2</f>
        <v>0</v>
      </c>
      <c r="F24" s="675">
        <f>+F23</f>
        <v>0</v>
      </c>
      <c r="G24" s="675">
        <f>+G23</f>
        <v>0</v>
      </c>
      <c r="H24" s="675">
        <f>+H23</f>
        <v>0</v>
      </c>
      <c r="I24" s="675">
        <f>+I23</f>
        <v>0</v>
      </c>
      <c r="J24" s="675">
        <f>+J23</f>
        <v>0</v>
      </c>
      <c r="K24" s="675">
        <f>+K$14/7</f>
        <v>0</v>
      </c>
      <c r="L24" s="675">
        <f>+L$14/7/2</f>
        <v>0</v>
      </c>
      <c r="M24" s="675"/>
      <c r="N24" s="675"/>
      <c r="O24" s="675"/>
      <c r="P24" s="675"/>
      <c r="Q24" s="675"/>
      <c r="R24" s="675"/>
      <c r="S24" s="673"/>
      <c r="T24" s="673"/>
      <c r="U24" s="673"/>
      <c r="V24" s="673"/>
      <c r="W24" s="673"/>
      <c r="X24" s="673"/>
      <c r="Y24" s="675"/>
      <c r="Z24" s="675"/>
      <c r="AA24" s="145"/>
      <c r="AB24" s="145"/>
      <c r="AC24" s="145"/>
      <c r="AD24" s="145"/>
      <c r="AE24" s="145"/>
      <c r="AF24" s="145"/>
      <c r="AG24" s="145"/>
      <c r="AH24" s="145"/>
    </row>
    <row r="25" spans="1:34" x14ac:dyDescent="0.25">
      <c r="B25" s="3">
        <f t="shared" si="2"/>
        <v>2003</v>
      </c>
      <c r="C25" s="145">
        <f t="shared" si="1"/>
        <v>0</v>
      </c>
      <c r="D25" s="675"/>
      <c r="E25" s="675"/>
      <c r="F25" s="675">
        <f>+F$14/7/2</f>
        <v>0</v>
      </c>
      <c r="G25" s="675">
        <f>+G24</f>
        <v>0</v>
      </c>
      <c r="H25" s="675">
        <f>+H24</f>
        <v>0</v>
      </c>
      <c r="I25" s="675">
        <f>+I24</f>
        <v>0</v>
      </c>
      <c r="J25" s="675">
        <f>+J24</f>
        <v>0</v>
      </c>
      <c r="K25" s="675">
        <f>+K24</f>
        <v>0</v>
      </c>
      <c r="L25" s="675">
        <f>+L$14/7</f>
        <v>0</v>
      </c>
      <c r="M25" s="675">
        <f>+M$14/7/2</f>
        <v>0</v>
      </c>
      <c r="N25" s="675"/>
      <c r="O25" s="675"/>
      <c r="P25" s="675"/>
      <c r="Q25" s="675"/>
      <c r="R25" s="675"/>
      <c r="S25" s="673"/>
      <c r="T25" s="673"/>
      <c r="U25" s="673"/>
      <c r="V25" s="673"/>
      <c r="W25" s="673"/>
      <c r="X25" s="673"/>
      <c r="Y25" s="675"/>
      <c r="Z25" s="675"/>
      <c r="AA25" s="145"/>
      <c r="AB25" s="145"/>
      <c r="AC25" s="145"/>
      <c r="AD25" s="145"/>
      <c r="AE25" s="145"/>
      <c r="AF25" s="145"/>
      <c r="AG25" s="145"/>
      <c r="AH25" s="145"/>
    </row>
    <row r="26" spans="1:34" x14ac:dyDescent="0.25">
      <c r="B26" s="3">
        <f t="shared" si="2"/>
        <v>2004</v>
      </c>
      <c r="C26" s="145">
        <f t="shared" si="1"/>
        <v>0</v>
      </c>
      <c r="D26" s="675"/>
      <c r="E26" s="675"/>
      <c r="F26" s="675"/>
      <c r="G26" s="675">
        <f>+G$14/7/2</f>
        <v>0</v>
      </c>
      <c r="H26" s="675">
        <f>+H25</f>
        <v>0</v>
      </c>
      <c r="I26" s="675">
        <f>+I25</f>
        <v>0</v>
      </c>
      <c r="J26" s="675">
        <f>+J25</f>
        <v>0</v>
      </c>
      <c r="K26" s="675">
        <f>+K25</f>
        <v>0</v>
      </c>
      <c r="L26" s="675">
        <f>+L25</f>
        <v>0</v>
      </c>
      <c r="M26" s="675">
        <f>+M$14/7</f>
        <v>0</v>
      </c>
      <c r="N26" s="614">
        <f>+N$14/7/2</f>
        <v>0</v>
      </c>
      <c r="O26" s="614"/>
      <c r="P26" s="614"/>
      <c r="Q26" s="614"/>
      <c r="R26" s="614"/>
      <c r="S26" s="639"/>
      <c r="T26" s="639"/>
      <c r="U26" s="639"/>
      <c r="V26" s="639"/>
      <c r="W26" s="639"/>
      <c r="X26" s="639"/>
      <c r="Y26" s="614"/>
      <c r="Z26" s="675"/>
      <c r="AA26" s="145"/>
      <c r="AB26" s="145"/>
      <c r="AC26" s="145"/>
      <c r="AD26" s="145"/>
      <c r="AE26" s="145"/>
      <c r="AF26" s="145"/>
      <c r="AG26" s="145"/>
      <c r="AH26" s="145"/>
    </row>
    <row r="27" spans="1:34" x14ac:dyDescent="0.25">
      <c r="B27" s="3">
        <f t="shared" si="2"/>
        <v>2005</v>
      </c>
      <c r="C27" s="145">
        <f t="shared" si="1"/>
        <v>0</v>
      </c>
      <c r="D27" s="675"/>
      <c r="E27" s="675"/>
      <c r="F27" s="675"/>
      <c r="G27" s="675"/>
      <c r="H27" s="675">
        <f>+H$14/7/2</f>
        <v>0</v>
      </c>
      <c r="I27" s="675">
        <f>+I26</f>
        <v>0</v>
      </c>
      <c r="J27" s="675">
        <f>+J26</f>
        <v>0</v>
      </c>
      <c r="K27" s="675">
        <f>+K26</f>
        <v>0</v>
      </c>
      <c r="L27" s="675">
        <f>+L26</f>
        <v>0</v>
      </c>
      <c r="M27" s="675">
        <f>+M26</f>
        <v>0</v>
      </c>
      <c r="N27" s="614">
        <f>+N$14/7</f>
        <v>0</v>
      </c>
      <c r="O27" s="614">
        <f>+O$14/7/2</f>
        <v>0</v>
      </c>
      <c r="P27" s="614"/>
      <c r="Q27" s="614"/>
      <c r="R27" s="614"/>
      <c r="S27" s="639"/>
      <c r="T27" s="639"/>
      <c r="U27" s="639"/>
      <c r="V27" s="639"/>
      <c r="W27" s="639"/>
      <c r="X27" s="639"/>
      <c r="Y27" s="614"/>
      <c r="Z27" s="675"/>
      <c r="AA27" s="145"/>
      <c r="AB27" s="145"/>
      <c r="AC27" s="145"/>
      <c r="AD27" s="145"/>
      <c r="AE27" s="145"/>
      <c r="AF27" s="145"/>
      <c r="AG27" s="145"/>
      <c r="AH27" s="145"/>
    </row>
    <row r="28" spans="1:34" x14ac:dyDescent="0.25">
      <c r="B28" s="3">
        <f t="shared" si="2"/>
        <v>2006</v>
      </c>
      <c r="C28" s="145">
        <f t="shared" si="1"/>
        <v>0</v>
      </c>
      <c r="D28" s="675"/>
      <c r="E28" s="675"/>
      <c r="F28" s="675"/>
      <c r="G28" s="675"/>
      <c r="H28" s="675"/>
      <c r="I28" s="675">
        <f>+I$14/7/2</f>
        <v>0</v>
      </c>
      <c r="J28" s="675">
        <f>+J27</f>
        <v>0</v>
      </c>
      <c r="K28" s="675">
        <f>+K27</f>
        <v>0</v>
      </c>
      <c r="L28" s="675">
        <f>+L27</f>
        <v>0</v>
      </c>
      <c r="M28" s="675">
        <f>+M27</f>
        <v>0</v>
      </c>
      <c r="N28" s="614">
        <f>+N27</f>
        <v>0</v>
      </c>
      <c r="O28" s="614">
        <f>+O$14/7</f>
        <v>0</v>
      </c>
      <c r="P28" s="614">
        <f>+P$14/7/2</f>
        <v>0</v>
      </c>
      <c r="Q28" s="614"/>
      <c r="R28" s="614"/>
      <c r="S28" s="639"/>
      <c r="T28" s="639"/>
      <c r="U28" s="639"/>
      <c r="V28" s="639"/>
      <c r="W28" s="639"/>
      <c r="X28" s="639"/>
      <c r="Y28" s="614"/>
      <c r="Z28" s="675"/>
      <c r="AA28" s="145"/>
      <c r="AB28" s="145"/>
      <c r="AC28" s="145"/>
      <c r="AD28" s="145"/>
      <c r="AE28" s="145"/>
      <c r="AF28" s="145"/>
      <c r="AG28" s="145"/>
      <c r="AH28" s="145"/>
    </row>
    <row r="29" spans="1:34" x14ac:dyDescent="0.25">
      <c r="B29" s="3">
        <f t="shared" si="2"/>
        <v>2007</v>
      </c>
      <c r="C29" s="145">
        <f t="shared" si="1"/>
        <v>0</v>
      </c>
      <c r="D29" s="675"/>
      <c r="E29" s="675"/>
      <c r="F29" s="675"/>
      <c r="G29" s="675"/>
      <c r="H29" s="675"/>
      <c r="I29" s="675"/>
      <c r="J29" s="675">
        <f>+J$14/7/2</f>
        <v>0</v>
      </c>
      <c r="K29" s="675">
        <f>+K28</f>
        <v>0</v>
      </c>
      <c r="L29" s="675">
        <f>+L28</f>
        <v>0</v>
      </c>
      <c r="M29" s="675">
        <f>+M28</f>
        <v>0</v>
      </c>
      <c r="N29" s="614">
        <f>+N28</f>
        <v>0</v>
      </c>
      <c r="O29" s="614">
        <f>+O28</f>
        <v>0</v>
      </c>
      <c r="P29" s="614">
        <f>+P$14/7</f>
        <v>0</v>
      </c>
      <c r="Q29" s="614">
        <f>+Q$14/7/2</f>
        <v>0</v>
      </c>
      <c r="R29" s="614"/>
      <c r="S29" s="639"/>
      <c r="T29" s="639"/>
      <c r="U29" s="639"/>
      <c r="V29" s="639"/>
      <c r="W29" s="639"/>
      <c r="X29" s="639"/>
      <c r="Y29" s="614"/>
      <c r="Z29" s="675"/>
      <c r="AA29" s="145"/>
      <c r="AB29" s="145"/>
      <c r="AC29" s="145"/>
      <c r="AD29" s="145"/>
      <c r="AE29" s="145"/>
      <c r="AF29" s="145"/>
      <c r="AG29" s="145"/>
      <c r="AH29" s="145"/>
    </row>
    <row r="30" spans="1:34" x14ac:dyDescent="0.25">
      <c r="B30" s="3">
        <f t="shared" si="2"/>
        <v>2008</v>
      </c>
      <c r="C30" s="145">
        <f t="shared" si="1"/>
        <v>0</v>
      </c>
      <c r="D30" s="675"/>
      <c r="E30" s="675"/>
      <c r="F30" s="675"/>
      <c r="G30" s="675"/>
      <c r="H30" s="675"/>
      <c r="I30" s="675"/>
      <c r="J30" s="675"/>
      <c r="K30" s="675">
        <f>+K$14/7/2</f>
        <v>0</v>
      </c>
      <c r="L30" s="675">
        <f>+L29</f>
        <v>0</v>
      </c>
      <c r="M30" s="675">
        <f>+M29</f>
        <v>0</v>
      </c>
      <c r="N30" s="614">
        <f>+N29</f>
        <v>0</v>
      </c>
      <c r="O30" s="614">
        <f>+O29</f>
        <v>0</v>
      </c>
      <c r="P30" s="614">
        <f>+P29</f>
        <v>0</v>
      </c>
      <c r="Q30" s="614">
        <f>+Q$14/7</f>
        <v>0</v>
      </c>
      <c r="R30" s="614">
        <f>+R$14/7/2</f>
        <v>0</v>
      </c>
      <c r="S30" s="639"/>
      <c r="T30" s="639"/>
      <c r="U30" s="639"/>
      <c r="V30" s="639"/>
      <c r="W30" s="639"/>
      <c r="X30" s="639"/>
      <c r="Y30" s="614"/>
      <c r="Z30" s="675"/>
      <c r="AA30" s="145"/>
      <c r="AB30" s="145"/>
      <c r="AC30" s="145"/>
      <c r="AD30" s="145"/>
      <c r="AE30" s="145"/>
      <c r="AF30" s="145"/>
      <c r="AG30" s="145"/>
      <c r="AH30" s="145"/>
    </row>
    <row r="31" spans="1:34" x14ac:dyDescent="0.25">
      <c r="B31" s="3">
        <f t="shared" si="2"/>
        <v>2009</v>
      </c>
      <c r="C31" s="145">
        <f t="shared" si="1"/>
        <v>0</v>
      </c>
      <c r="D31" s="675"/>
      <c r="E31" s="675"/>
      <c r="F31" s="675"/>
      <c r="G31" s="675"/>
      <c r="H31" s="675"/>
      <c r="I31" s="675"/>
      <c r="J31" s="675"/>
      <c r="K31" s="675"/>
      <c r="L31" s="675">
        <f>+L$14/7/2</f>
        <v>0</v>
      </c>
      <c r="M31" s="675">
        <f>+M30</f>
        <v>0</v>
      </c>
      <c r="N31" s="614">
        <f>+N30</f>
        <v>0</v>
      </c>
      <c r="O31" s="614">
        <f>+O30</f>
        <v>0</v>
      </c>
      <c r="P31" s="614">
        <f>+P30</f>
        <v>0</v>
      </c>
      <c r="Q31" s="614">
        <f>+Q30</f>
        <v>0</v>
      </c>
      <c r="R31" s="614">
        <f>+R$14/7</f>
        <v>0</v>
      </c>
      <c r="S31" s="639">
        <f>+S$14/7/2</f>
        <v>0</v>
      </c>
      <c r="T31" s="639"/>
      <c r="U31" s="639"/>
      <c r="V31" s="639"/>
      <c r="W31" s="639"/>
      <c r="X31" s="639"/>
      <c r="Y31" s="614"/>
      <c r="Z31" s="675"/>
      <c r="AA31" s="145"/>
      <c r="AB31" s="145"/>
      <c r="AC31" s="145"/>
      <c r="AD31" s="145"/>
      <c r="AE31" s="145"/>
      <c r="AF31" s="145"/>
      <c r="AG31" s="145"/>
      <c r="AH31" s="145"/>
    </row>
    <row r="32" spans="1:34" x14ac:dyDescent="0.25">
      <c r="A32" s="38"/>
      <c r="B32" s="3">
        <f t="shared" si="2"/>
        <v>2010</v>
      </c>
      <c r="C32" s="145">
        <f t="shared" si="1"/>
        <v>0</v>
      </c>
      <c r="D32" s="675"/>
      <c r="E32" s="675"/>
      <c r="F32" s="675"/>
      <c r="G32" s="675"/>
      <c r="H32" s="675"/>
      <c r="I32" s="675"/>
      <c r="J32" s="675"/>
      <c r="K32" s="675"/>
      <c r="L32" s="675"/>
      <c r="M32" s="675">
        <f>+M$14/7/2</f>
        <v>0</v>
      </c>
      <c r="N32" s="614">
        <f>+N31</f>
        <v>0</v>
      </c>
      <c r="O32" s="614">
        <f>+O31</f>
        <v>0</v>
      </c>
      <c r="P32" s="614">
        <f>+P31</f>
        <v>0</v>
      </c>
      <c r="Q32" s="614">
        <f>+Q31</f>
        <v>0</v>
      </c>
      <c r="R32" s="614">
        <f>+R31</f>
        <v>0</v>
      </c>
      <c r="S32" s="639">
        <f>+S$14/7</f>
        <v>0</v>
      </c>
      <c r="T32" s="639">
        <f>+T$14/7/2</f>
        <v>0</v>
      </c>
      <c r="U32" s="639"/>
      <c r="V32" s="639"/>
      <c r="W32" s="639"/>
      <c r="X32" s="639"/>
      <c r="Y32" s="614"/>
      <c r="Z32" s="675"/>
      <c r="AA32" s="145"/>
      <c r="AB32" s="145"/>
      <c r="AC32" s="145"/>
      <c r="AD32" s="145"/>
      <c r="AE32" s="145"/>
      <c r="AF32" s="145"/>
      <c r="AG32" s="145"/>
      <c r="AH32" s="145"/>
    </row>
    <row r="33" spans="1:34" x14ac:dyDescent="0.25">
      <c r="A33" s="38"/>
      <c r="B33" s="3">
        <f t="shared" si="2"/>
        <v>2011</v>
      </c>
      <c r="C33" s="145">
        <f t="shared" si="1"/>
        <v>0</v>
      </c>
      <c r="D33" s="675"/>
      <c r="E33" s="675"/>
      <c r="F33" s="675"/>
      <c r="G33" s="675"/>
      <c r="H33" s="675"/>
      <c r="I33" s="675"/>
      <c r="J33" s="675"/>
      <c r="K33" s="675"/>
      <c r="L33" s="675"/>
      <c r="M33" s="675"/>
      <c r="N33" s="614">
        <f>+N$14/7/2</f>
        <v>0</v>
      </c>
      <c r="O33" s="614">
        <f>+O32</f>
        <v>0</v>
      </c>
      <c r="P33" s="614">
        <f>+P32</f>
        <v>0</v>
      </c>
      <c r="Q33" s="614">
        <f>+Q32</f>
        <v>0</v>
      </c>
      <c r="R33" s="614">
        <f>+R32</f>
        <v>0</v>
      </c>
      <c r="S33" s="639">
        <f>+S32</f>
        <v>0</v>
      </c>
      <c r="T33" s="639">
        <f>+T$14/7</f>
        <v>0</v>
      </c>
      <c r="U33" s="639">
        <f>+U$14/7/2</f>
        <v>0</v>
      </c>
      <c r="V33" s="639"/>
      <c r="W33" s="639"/>
      <c r="X33" s="639"/>
      <c r="Y33" s="614"/>
      <c r="Z33" s="675"/>
      <c r="AA33" s="145"/>
      <c r="AB33" s="145"/>
      <c r="AC33" s="145"/>
      <c r="AD33" s="145"/>
      <c r="AE33" s="145"/>
      <c r="AF33" s="145"/>
      <c r="AG33" s="145"/>
      <c r="AH33" s="145"/>
    </row>
    <row r="34" spans="1:34" x14ac:dyDescent="0.25">
      <c r="A34" s="38"/>
      <c r="B34" s="3">
        <f t="shared" si="2"/>
        <v>2012</v>
      </c>
      <c r="C34" s="145">
        <f t="shared" si="1"/>
        <v>0</v>
      </c>
      <c r="D34" s="675"/>
      <c r="E34" s="675"/>
      <c r="F34" s="675"/>
      <c r="G34" s="675"/>
      <c r="H34" s="675"/>
      <c r="I34" s="675"/>
      <c r="J34" s="675"/>
      <c r="K34" s="675"/>
      <c r="L34" s="675"/>
      <c r="M34" s="675"/>
      <c r="N34" s="614"/>
      <c r="O34" s="614">
        <f>+O$14/7/2</f>
        <v>0</v>
      </c>
      <c r="P34" s="614">
        <f>+P33</f>
        <v>0</v>
      </c>
      <c r="Q34" s="614">
        <f>+Q33</f>
        <v>0</v>
      </c>
      <c r="R34" s="614">
        <f>+R33</f>
        <v>0</v>
      </c>
      <c r="S34" s="639">
        <f>+S33</f>
        <v>0</v>
      </c>
      <c r="T34" s="639">
        <f>+T$14/7</f>
        <v>0</v>
      </c>
      <c r="U34" s="639">
        <f>+U$14/7</f>
        <v>0</v>
      </c>
      <c r="V34" s="639">
        <f>+V$14/7/2</f>
        <v>0</v>
      </c>
      <c r="W34" s="639"/>
      <c r="X34" s="639"/>
      <c r="Y34" s="614"/>
      <c r="Z34" s="675"/>
      <c r="AA34" s="145"/>
      <c r="AB34" s="145"/>
      <c r="AC34" s="145"/>
      <c r="AD34" s="145"/>
      <c r="AE34" s="145"/>
      <c r="AF34" s="145"/>
      <c r="AG34" s="145"/>
      <c r="AH34" s="145"/>
    </row>
    <row r="35" spans="1:34" x14ac:dyDescent="0.25">
      <c r="A35" s="38"/>
      <c r="B35" s="3">
        <f t="shared" si="2"/>
        <v>2013</v>
      </c>
      <c r="C35" s="145">
        <f t="shared" si="1"/>
        <v>0</v>
      </c>
      <c r="D35" s="675"/>
      <c r="E35" s="675"/>
      <c r="F35" s="675"/>
      <c r="G35" s="675"/>
      <c r="H35" s="675"/>
      <c r="I35" s="675"/>
      <c r="J35" s="675"/>
      <c r="K35" s="675"/>
      <c r="L35" s="675"/>
      <c r="M35" s="675"/>
      <c r="N35" s="614"/>
      <c r="O35" s="614"/>
      <c r="P35" s="614">
        <f>P14/7/2</f>
        <v>0</v>
      </c>
      <c r="Q35" s="614">
        <f>Q14</f>
        <v>0</v>
      </c>
      <c r="R35" s="614">
        <f t="shared" ref="R35:U36" si="3">R34</f>
        <v>0</v>
      </c>
      <c r="S35" s="639">
        <f t="shared" si="3"/>
        <v>0</v>
      </c>
      <c r="T35" s="639">
        <f t="shared" si="3"/>
        <v>0</v>
      </c>
      <c r="U35" s="639">
        <f t="shared" si="3"/>
        <v>0</v>
      </c>
      <c r="V35" s="639">
        <f>V14/7</f>
        <v>0</v>
      </c>
      <c r="W35" s="639">
        <f>W14/7/2</f>
        <v>0</v>
      </c>
      <c r="X35" s="639"/>
      <c r="Y35" s="614"/>
      <c r="Z35" s="675"/>
      <c r="AA35" s="145"/>
      <c r="AB35" s="145"/>
      <c r="AC35" s="145"/>
      <c r="AD35" s="145"/>
      <c r="AE35" s="145"/>
      <c r="AF35" s="145"/>
      <c r="AG35" s="145"/>
      <c r="AH35" s="145"/>
    </row>
    <row r="36" spans="1:34" x14ac:dyDescent="0.25">
      <c r="A36" s="38"/>
      <c r="B36" s="3">
        <f t="shared" si="2"/>
        <v>2014</v>
      </c>
      <c r="C36" s="145">
        <f t="shared" si="1"/>
        <v>0</v>
      </c>
      <c r="D36" s="675"/>
      <c r="E36" s="675"/>
      <c r="F36" s="675"/>
      <c r="G36" s="675"/>
      <c r="H36" s="675"/>
      <c r="I36" s="675"/>
      <c r="J36" s="675"/>
      <c r="K36" s="675"/>
      <c r="L36" s="675"/>
      <c r="M36" s="675"/>
      <c r="N36" s="614"/>
      <c r="O36" s="614"/>
      <c r="P36" s="614"/>
      <c r="Q36" s="614">
        <f>Q14/7/2</f>
        <v>0</v>
      </c>
      <c r="R36" s="614">
        <f t="shared" si="3"/>
        <v>0</v>
      </c>
      <c r="S36" s="639">
        <f t="shared" si="3"/>
        <v>0</v>
      </c>
      <c r="T36" s="639">
        <f t="shared" si="3"/>
        <v>0</v>
      </c>
      <c r="U36" s="639">
        <f t="shared" si="3"/>
        <v>0</v>
      </c>
      <c r="V36" s="639">
        <f>V35</f>
        <v>0</v>
      </c>
      <c r="W36" s="639">
        <f>W14/7</f>
        <v>0</v>
      </c>
      <c r="X36" s="639">
        <f>X14/7/2</f>
        <v>0</v>
      </c>
      <c r="Y36" s="614"/>
      <c r="Z36" s="675"/>
      <c r="AA36" s="145"/>
      <c r="AB36" s="145"/>
      <c r="AC36" s="145"/>
      <c r="AD36" s="145"/>
      <c r="AE36" s="145"/>
      <c r="AF36" s="145"/>
      <c r="AG36" s="145"/>
      <c r="AH36" s="145"/>
    </row>
    <row r="37" spans="1:34" x14ac:dyDescent="0.25">
      <c r="A37" s="38"/>
      <c r="B37" s="3">
        <f t="shared" si="2"/>
        <v>2015</v>
      </c>
      <c r="C37" s="145">
        <f t="shared" si="1"/>
        <v>0</v>
      </c>
      <c r="D37" s="675"/>
      <c r="E37" s="675"/>
      <c r="F37" s="675"/>
      <c r="G37" s="675"/>
      <c r="H37" s="675"/>
      <c r="I37" s="675"/>
      <c r="J37" s="675"/>
      <c r="K37" s="675"/>
      <c r="L37" s="675"/>
      <c r="M37" s="675"/>
      <c r="N37" s="614"/>
      <c r="O37" s="614"/>
      <c r="P37" s="614"/>
      <c r="Q37" s="614"/>
      <c r="R37" s="614">
        <f>R14/7/2</f>
        <v>0</v>
      </c>
      <c r="S37" s="639">
        <f>S36</f>
        <v>0</v>
      </c>
      <c r="T37" s="639">
        <f>T36</f>
        <v>0</v>
      </c>
      <c r="U37" s="639">
        <f>U36</f>
        <v>0</v>
      </c>
      <c r="V37" s="639">
        <f>V36</f>
        <v>0</v>
      </c>
      <c r="W37" s="639">
        <f>W36</f>
        <v>0</v>
      </c>
      <c r="X37" s="639">
        <f>X14/7</f>
        <v>0</v>
      </c>
      <c r="Y37" s="614">
        <f>Y14/7/2</f>
        <v>0</v>
      </c>
      <c r="Z37" s="675"/>
      <c r="AA37" s="145"/>
      <c r="AB37" s="145"/>
      <c r="AC37" s="145"/>
      <c r="AD37" s="145"/>
      <c r="AE37" s="145"/>
      <c r="AF37" s="145"/>
      <c r="AG37" s="145"/>
      <c r="AH37" s="145"/>
    </row>
    <row r="38" spans="1:34" x14ac:dyDescent="0.25">
      <c r="A38" s="38"/>
      <c r="B38" s="3">
        <f t="shared" si="2"/>
        <v>2016</v>
      </c>
      <c r="C38" s="145">
        <f t="shared" si="1"/>
        <v>0</v>
      </c>
      <c r="D38" s="675"/>
      <c r="E38" s="675"/>
      <c r="F38" s="675"/>
      <c r="G38" s="675"/>
      <c r="H38" s="675"/>
      <c r="I38" s="675"/>
      <c r="J38" s="675"/>
      <c r="K38" s="675"/>
      <c r="L38" s="675"/>
      <c r="M38" s="675"/>
      <c r="N38" s="614"/>
      <c r="O38" s="614"/>
      <c r="P38" s="614"/>
      <c r="Q38" s="614"/>
      <c r="R38" s="614"/>
      <c r="S38" s="639"/>
      <c r="T38" s="639"/>
      <c r="U38" s="639"/>
      <c r="V38" s="639"/>
      <c r="W38" s="639"/>
      <c r="X38" s="639"/>
      <c r="Y38" s="614">
        <f>+Y14/2</f>
        <v>0</v>
      </c>
      <c r="Z38" s="614">
        <f>Z14/7/2</f>
        <v>0</v>
      </c>
      <c r="AA38" s="614"/>
      <c r="AB38" s="145"/>
      <c r="AC38" s="145"/>
      <c r="AD38" s="145"/>
      <c r="AE38" s="145"/>
      <c r="AF38" s="145"/>
      <c r="AG38" s="145"/>
      <c r="AH38" s="145"/>
    </row>
    <row r="39" spans="1:34" x14ac:dyDescent="0.25">
      <c r="A39" s="38"/>
      <c r="B39" s="3">
        <f t="shared" si="2"/>
        <v>2017</v>
      </c>
      <c r="C39" s="145">
        <f t="shared" si="1"/>
        <v>-178.57142857142858</v>
      </c>
      <c r="D39" s="675"/>
      <c r="E39" s="675"/>
      <c r="F39" s="675"/>
      <c r="G39" s="675"/>
      <c r="H39" s="675"/>
      <c r="I39" s="675"/>
      <c r="J39" s="675"/>
      <c r="K39" s="675"/>
      <c r="L39" s="675"/>
      <c r="M39" s="675"/>
      <c r="N39" s="614"/>
      <c r="O39" s="614"/>
      <c r="P39" s="614"/>
      <c r="Q39" s="614"/>
      <c r="R39" s="614"/>
      <c r="S39" s="639"/>
      <c r="T39" s="639"/>
      <c r="U39" s="639"/>
      <c r="V39" s="639"/>
      <c r="W39" s="639"/>
      <c r="X39" s="639"/>
      <c r="Y39" s="614"/>
      <c r="Z39" s="614"/>
      <c r="AA39" s="614">
        <f>$AA$14/7/2</f>
        <v>178.57142857142858</v>
      </c>
      <c r="AB39" s="145"/>
      <c r="AC39" s="145"/>
      <c r="AD39" s="145"/>
      <c r="AE39" s="145"/>
      <c r="AF39" s="145"/>
      <c r="AG39" s="145"/>
      <c r="AH39" s="145"/>
    </row>
    <row r="40" spans="1:34" x14ac:dyDescent="0.25">
      <c r="A40" s="38"/>
      <c r="B40" s="3">
        <f t="shared" si="2"/>
        <v>2018</v>
      </c>
      <c r="C40" s="145">
        <f t="shared" si="1"/>
        <v>-357.14285714285717</v>
      </c>
      <c r="D40" s="675"/>
      <c r="E40" s="675"/>
      <c r="F40" s="675"/>
      <c r="G40" s="675"/>
      <c r="H40" s="675"/>
      <c r="I40" s="675"/>
      <c r="J40" s="675"/>
      <c r="K40" s="675"/>
      <c r="L40" s="675"/>
      <c r="M40" s="675"/>
      <c r="N40" s="614"/>
      <c r="O40" s="614"/>
      <c r="P40" s="614"/>
      <c r="Q40" s="614"/>
      <c r="R40" s="614"/>
      <c r="S40" s="639"/>
      <c r="T40" s="639"/>
      <c r="U40" s="639"/>
      <c r="V40" s="639"/>
      <c r="W40" s="639"/>
      <c r="X40" s="639"/>
      <c r="Y40" s="614"/>
      <c r="Z40" s="614"/>
      <c r="AA40" s="614">
        <f>$AA$14/7</f>
        <v>357.14285714285717</v>
      </c>
      <c r="AB40" s="145"/>
      <c r="AC40" s="145"/>
      <c r="AD40" s="145"/>
      <c r="AE40" s="145"/>
      <c r="AF40" s="145"/>
      <c r="AG40" s="145"/>
      <c r="AH40" s="145"/>
    </row>
    <row r="41" spans="1:34" x14ac:dyDescent="0.25">
      <c r="A41" s="38"/>
      <c r="B41" s="3">
        <f t="shared" si="2"/>
        <v>2019</v>
      </c>
      <c r="C41" s="145">
        <f t="shared" si="1"/>
        <v>-357.14285714285717</v>
      </c>
      <c r="D41" s="675"/>
      <c r="E41" s="675"/>
      <c r="F41" s="675"/>
      <c r="G41" s="675"/>
      <c r="H41" s="675"/>
      <c r="I41" s="675"/>
      <c r="J41" s="675"/>
      <c r="K41" s="675"/>
      <c r="L41" s="675"/>
      <c r="M41" s="675"/>
      <c r="N41" s="614"/>
      <c r="O41" s="614"/>
      <c r="P41" s="614"/>
      <c r="Q41" s="614"/>
      <c r="R41" s="614"/>
      <c r="S41" s="639"/>
      <c r="T41" s="639"/>
      <c r="U41" s="639"/>
      <c r="V41" s="639"/>
      <c r="W41" s="639"/>
      <c r="X41" s="639"/>
      <c r="Y41" s="614"/>
      <c r="Z41" s="614"/>
      <c r="AA41" s="614">
        <f t="shared" ref="AA41:AA45" si="4">$AA$14/7</f>
        <v>357.14285714285717</v>
      </c>
      <c r="AB41" s="145"/>
      <c r="AC41" s="145"/>
      <c r="AD41" s="145"/>
      <c r="AE41" s="145"/>
      <c r="AF41" s="145"/>
      <c r="AG41" s="145"/>
      <c r="AH41" s="145"/>
    </row>
    <row r="42" spans="1:34" x14ac:dyDescent="0.25">
      <c r="A42" s="38"/>
      <c r="B42" s="3">
        <f t="shared" si="2"/>
        <v>2020</v>
      </c>
      <c r="C42" s="145">
        <f t="shared" si="1"/>
        <v>-357.14285714285717</v>
      </c>
      <c r="D42" s="675"/>
      <c r="E42" s="675"/>
      <c r="F42" s="675"/>
      <c r="G42" s="675"/>
      <c r="H42" s="675"/>
      <c r="I42" s="675"/>
      <c r="J42" s="675"/>
      <c r="K42" s="675"/>
      <c r="L42" s="675"/>
      <c r="M42" s="675"/>
      <c r="N42" s="614"/>
      <c r="O42" s="614"/>
      <c r="P42" s="614"/>
      <c r="Q42" s="614"/>
      <c r="R42" s="614"/>
      <c r="S42" s="639"/>
      <c r="T42" s="639"/>
      <c r="U42" s="639"/>
      <c r="V42" s="639"/>
      <c r="W42" s="639"/>
      <c r="X42" s="639"/>
      <c r="Y42" s="614"/>
      <c r="Z42" s="614"/>
      <c r="AA42" s="614">
        <f t="shared" si="4"/>
        <v>357.14285714285717</v>
      </c>
      <c r="AB42" s="145"/>
      <c r="AC42" s="145"/>
      <c r="AD42" s="145"/>
      <c r="AE42" s="145"/>
      <c r="AF42" s="145"/>
      <c r="AG42" s="145"/>
      <c r="AH42" s="145"/>
    </row>
    <row r="43" spans="1:34" x14ac:dyDescent="0.25">
      <c r="A43" s="38"/>
      <c r="B43" s="3">
        <f t="shared" si="2"/>
        <v>2021</v>
      </c>
      <c r="C43" s="145">
        <f t="shared" si="1"/>
        <v>-357.14285714285717</v>
      </c>
      <c r="D43" s="675"/>
      <c r="E43" s="675"/>
      <c r="F43" s="675"/>
      <c r="G43" s="675"/>
      <c r="H43" s="675"/>
      <c r="I43" s="675"/>
      <c r="J43" s="675"/>
      <c r="K43" s="675"/>
      <c r="L43" s="675"/>
      <c r="M43" s="675"/>
      <c r="N43" s="614"/>
      <c r="O43" s="614"/>
      <c r="P43" s="614"/>
      <c r="Q43" s="614"/>
      <c r="R43" s="614"/>
      <c r="S43" s="639"/>
      <c r="T43" s="639"/>
      <c r="U43" s="639"/>
      <c r="V43" s="639"/>
      <c r="W43" s="639"/>
      <c r="X43" s="639"/>
      <c r="Y43" s="614"/>
      <c r="Z43" s="614"/>
      <c r="AA43" s="614">
        <f t="shared" si="4"/>
        <v>357.14285714285717</v>
      </c>
      <c r="AB43" s="145"/>
      <c r="AC43" s="145"/>
      <c r="AD43" s="145"/>
      <c r="AE43" s="145"/>
      <c r="AF43" s="145"/>
      <c r="AG43" s="145"/>
      <c r="AH43" s="145"/>
    </row>
    <row r="44" spans="1:34" x14ac:dyDescent="0.25">
      <c r="A44" s="38"/>
      <c r="B44" s="3">
        <f t="shared" si="2"/>
        <v>2022</v>
      </c>
      <c r="C44" s="145">
        <f t="shared" si="1"/>
        <v>-357.14285714285717</v>
      </c>
      <c r="D44" s="675"/>
      <c r="E44" s="675"/>
      <c r="F44" s="675"/>
      <c r="G44" s="675"/>
      <c r="H44" s="675"/>
      <c r="I44" s="675"/>
      <c r="J44" s="675"/>
      <c r="K44" s="675"/>
      <c r="L44" s="675"/>
      <c r="M44" s="675"/>
      <c r="N44" s="614"/>
      <c r="O44" s="614"/>
      <c r="P44" s="614"/>
      <c r="Q44" s="614"/>
      <c r="R44" s="614"/>
      <c r="S44" s="639"/>
      <c r="T44" s="639"/>
      <c r="U44" s="639"/>
      <c r="V44" s="639"/>
      <c r="W44" s="639"/>
      <c r="X44" s="639"/>
      <c r="Y44" s="614"/>
      <c r="Z44" s="614"/>
      <c r="AA44" s="614">
        <f t="shared" si="4"/>
        <v>357.14285714285717</v>
      </c>
      <c r="AB44" s="145"/>
      <c r="AC44" s="145"/>
      <c r="AD44" s="145"/>
      <c r="AE44" s="145"/>
      <c r="AF44" s="145"/>
      <c r="AG44" s="145"/>
      <c r="AH44" s="145"/>
    </row>
    <row r="45" spans="1:34" x14ac:dyDescent="0.25">
      <c r="A45" s="38"/>
      <c r="B45" s="3">
        <f t="shared" si="2"/>
        <v>2023</v>
      </c>
      <c r="C45" s="145">
        <f t="shared" si="1"/>
        <v>-357.14285714285717</v>
      </c>
      <c r="D45" s="675"/>
      <c r="E45" s="675"/>
      <c r="F45" s="675"/>
      <c r="G45" s="675"/>
      <c r="H45" s="675"/>
      <c r="I45" s="675"/>
      <c r="J45" s="675"/>
      <c r="K45" s="675"/>
      <c r="L45" s="675"/>
      <c r="M45" s="675"/>
      <c r="N45" s="614"/>
      <c r="O45" s="614"/>
      <c r="P45" s="614"/>
      <c r="Q45" s="614"/>
      <c r="R45" s="614"/>
      <c r="S45" s="639"/>
      <c r="T45" s="639"/>
      <c r="U45" s="639"/>
      <c r="V45" s="639"/>
      <c r="W45" s="639"/>
      <c r="X45" s="639"/>
      <c r="Y45" s="614"/>
      <c r="Z45" s="614"/>
      <c r="AA45" s="614">
        <f t="shared" si="4"/>
        <v>357.14285714285717</v>
      </c>
      <c r="AB45" s="145"/>
      <c r="AC45" s="145"/>
      <c r="AD45" s="145"/>
      <c r="AE45" s="145"/>
      <c r="AF45" s="145"/>
      <c r="AG45" s="145"/>
      <c r="AH45" s="145"/>
    </row>
    <row r="46" spans="1:34" x14ac:dyDescent="0.25">
      <c r="A46" s="38"/>
      <c r="B46" s="3">
        <f t="shared" si="2"/>
        <v>2024</v>
      </c>
      <c r="C46" s="145">
        <f t="shared" si="1"/>
        <v>-178.57142857142858</v>
      </c>
      <c r="D46" s="675"/>
      <c r="E46" s="675"/>
      <c r="F46" s="675"/>
      <c r="G46" s="675"/>
      <c r="H46" s="675"/>
      <c r="I46" s="675"/>
      <c r="J46" s="675"/>
      <c r="K46" s="675"/>
      <c r="L46" s="675"/>
      <c r="M46" s="675"/>
      <c r="N46" s="614"/>
      <c r="O46" s="614"/>
      <c r="P46" s="614"/>
      <c r="Q46" s="614"/>
      <c r="R46" s="614"/>
      <c r="S46" s="639"/>
      <c r="T46" s="639"/>
      <c r="U46" s="639"/>
      <c r="V46" s="639"/>
      <c r="W46" s="639"/>
      <c r="X46" s="639"/>
      <c r="Y46" s="614"/>
      <c r="Z46" s="614"/>
      <c r="AA46" s="614">
        <f>$AA$14/7/2</f>
        <v>178.57142857142858</v>
      </c>
      <c r="AB46" s="145"/>
      <c r="AC46" s="145"/>
      <c r="AD46" s="145"/>
      <c r="AE46" s="145"/>
      <c r="AF46" s="145"/>
      <c r="AG46" s="145"/>
      <c r="AH46" s="145"/>
    </row>
    <row r="47" spans="1:34" x14ac:dyDescent="0.25">
      <c r="A47" s="38"/>
      <c r="B47" s="12"/>
      <c r="C47" s="641"/>
      <c r="D47" s="690"/>
      <c r="E47" s="690"/>
      <c r="F47" s="690"/>
      <c r="G47" s="690"/>
      <c r="H47" s="690"/>
      <c r="I47" s="690"/>
      <c r="J47" s="690"/>
      <c r="K47" s="690"/>
      <c r="L47" s="690"/>
      <c r="M47" s="690"/>
      <c r="N47" s="676"/>
      <c r="O47" s="676"/>
      <c r="P47" s="676"/>
      <c r="Q47" s="676"/>
      <c r="R47" s="676"/>
      <c r="S47" s="676"/>
      <c r="T47" s="676"/>
      <c r="U47" s="676"/>
      <c r="V47" s="677"/>
      <c r="W47" s="677"/>
      <c r="X47" s="677"/>
      <c r="Y47" s="676"/>
      <c r="Z47" s="676"/>
      <c r="AA47" s="676"/>
      <c r="AB47" s="145"/>
      <c r="AC47" s="145"/>
      <c r="AD47" s="145"/>
      <c r="AE47" s="145"/>
      <c r="AF47" s="145"/>
      <c r="AG47" s="145"/>
      <c r="AH47" s="145"/>
    </row>
    <row r="48" spans="1:34" x14ac:dyDescent="0.25">
      <c r="A48" s="38" t="s">
        <v>62</v>
      </c>
      <c r="B48" s="675">
        <f>SUM(D48:AH48)</f>
        <v>0</v>
      </c>
      <c r="C48" s="677">
        <f>SUM(C16:C47)</f>
        <v>-2500</v>
      </c>
      <c r="D48" s="675">
        <f t="shared" ref="D48:N48" si="5">-SUM(D16:D47)+D14</f>
        <v>0</v>
      </c>
      <c r="E48" s="675">
        <f t="shared" si="5"/>
        <v>0</v>
      </c>
      <c r="F48" s="675">
        <f t="shared" si="5"/>
        <v>0</v>
      </c>
      <c r="G48" s="675">
        <f t="shared" si="5"/>
        <v>0</v>
      </c>
      <c r="H48" s="675">
        <f t="shared" si="5"/>
        <v>0</v>
      </c>
      <c r="I48" s="675">
        <f t="shared" si="5"/>
        <v>0</v>
      </c>
      <c r="J48" s="675">
        <f t="shared" si="5"/>
        <v>0</v>
      </c>
      <c r="K48" s="675">
        <f t="shared" si="5"/>
        <v>0</v>
      </c>
      <c r="L48" s="675">
        <f t="shared" si="5"/>
        <v>0</v>
      </c>
      <c r="M48" s="675">
        <f t="shared" si="5"/>
        <v>0</v>
      </c>
      <c r="N48" s="719">
        <f t="shared" si="5"/>
        <v>0</v>
      </c>
      <c r="O48" s="719">
        <f t="shared" ref="O48:AH48" si="6">-SUM(O16:O47)+O14</f>
        <v>0</v>
      </c>
      <c r="P48" s="719">
        <f t="shared" si="6"/>
        <v>0</v>
      </c>
      <c r="Q48" s="719">
        <f t="shared" si="6"/>
        <v>0</v>
      </c>
      <c r="R48" s="719">
        <f t="shared" si="6"/>
        <v>0</v>
      </c>
      <c r="S48" s="719">
        <f t="shared" si="6"/>
        <v>0</v>
      </c>
      <c r="T48" s="719">
        <f t="shared" si="6"/>
        <v>0</v>
      </c>
      <c r="U48" s="719">
        <f t="shared" si="6"/>
        <v>0</v>
      </c>
      <c r="V48" s="719">
        <f t="shared" si="6"/>
        <v>0</v>
      </c>
      <c r="W48" s="719">
        <f t="shared" si="6"/>
        <v>0</v>
      </c>
      <c r="X48" s="719">
        <f t="shared" si="6"/>
        <v>0</v>
      </c>
      <c r="Y48" s="719">
        <f t="shared" si="6"/>
        <v>0</v>
      </c>
      <c r="Z48" s="719">
        <f t="shared" si="6"/>
        <v>0</v>
      </c>
      <c r="AA48" s="719">
        <f t="shared" si="6"/>
        <v>0</v>
      </c>
      <c r="AB48" s="719">
        <f t="shared" si="6"/>
        <v>0</v>
      </c>
      <c r="AC48" s="719">
        <f t="shared" si="6"/>
        <v>0</v>
      </c>
      <c r="AD48" s="719">
        <f t="shared" si="6"/>
        <v>0</v>
      </c>
      <c r="AE48" s="719">
        <f t="shared" si="6"/>
        <v>0</v>
      </c>
      <c r="AF48" s="719">
        <f t="shared" si="6"/>
        <v>0</v>
      </c>
      <c r="AG48" s="719">
        <f t="shared" si="6"/>
        <v>0</v>
      </c>
      <c r="AH48" s="719">
        <f t="shared" si="6"/>
        <v>0</v>
      </c>
    </row>
    <row r="49" spans="1:26" x14ac:dyDescent="0.25">
      <c r="A49" s="38"/>
      <c r="B49" s="275"/>
      <c r="C49" s="299"/>
      <c r="D49" s="297"/>
      <c r="E49" s="297"/>
      <c r="F49" s="297"/>
      <c r="G49" s="297"/>
      <c r="H49" s="297"/>
      <c r="I49" s="297"/>
      <c r="J49" s="297"/>
      <c r="K49" s="297"/>
      <c r="L49" s="297"/>
      <c r="M49" s="297"/>
      <c r="N49" s="338"/>
      <c r="O49" s="338"/>
      <c r="P49" s="338"/>
      <c r="Q49" s="338"/>
      <c r="R49" s="338"/>
      <c r="S49" s="338"/>
      <c r="T49" s="338"/>
      <c r="U49" s="338"/>
      <c r="V49" s="338"/>
      <c r="W49" s="338"/>
      <c r="X49" s="338"/>
      <c r="Y49" s="338"/>
      <c r="Z49" s="338"/>
    </row>
    <row r="50" spans="1:26" x14ac:dyDescent="0.25">
      <c r="A50" s="39" t="s">
        <v>63</v>
      </c>
      <c r="B50" s="3"/>
      <c r="C50" s="30">
        <f>+C14+C48</f>
        <v>0</v>
      </c>
      <c r="D50" s="297"/>
      <c r="E50" s="297"/>
      <c r="F50" s="297"/>
      <c r="G50" s="297"/>
      <c r="H50" s="297"/>
      <c r="I50" s="297"/>
      <c r="J50" s="297"/>
      <c r="K50" s="297"/>
      <c r="L50" s="297"/>
      <c r="M50" s="297"/>
      <c r="N50" s="338"/>
      <c r="O50" s="338"/>
      <c r="P50" s="338"/>
      <c r="Q50" s="338"/>
      <c r="R50" s="338"/>
      <c r="S50" s="338"/>
      <c r="T50" s="338"/>
      <c r="U50" s="338"/>
      <c r="V50" s="338"/>
      <c r="W50" s="338"/>
      <c r="X50" s="338"/>
      <c r="Y50" s="338"/>
      <c r="Z50" s="338"/>
    </row>
    <row r="51" spans="1:26" x14ac:dyDescent="0.25">
      <c r="A51" s="3"/>
      <c r="B51" s="3"/>
      <c r="C51" s="3"/>
      <c r="D51" s="297"/>
      <c r="E51" s="297"/>
      <c r="F51" s="297"/>
      <c r="G51" s="297"/>
      <c r="H51" s="297"/>
      <c r="I51" s="297"/>
      <c r="J51" s="297"/>
      <c r="K51" s="297"/>
      <c r="L51" s="297"/>
      <c r="M51" s="297"/>
      <c r="N51" s="338"/>
      <c r="O51" s="338"/>
      <c r="P51" s="338"/>
      <c r="Q51" s="338"/>
      <c r="R51" s="338"/>
      <c r="S51" s="338"/>
      <c r="T51" s="338"/>
      <c r="U51" s="338"/>
      <c r="V51" s="338"/>
      <c r="W51" s="338"/>
      <c r="X51" s="338"/>
      <c r="Y51" s="338"/>
      <c r="Z51" s="338"/>
    </row>
    <row r="52" spans="1:26" x14ac:dyDescent="0.25">
      <c r="A52" s="3"/>
      <c r="B52" s="36"/>
      <c r="C52" s="3"/>
      <c r="D52" s="297"/>
      <c r="E52" s="297"/>
      <c r="F52" s="297"/>
      <c r="G52" s="297"/>
      <c r="H52" s="297"/>
      <c r="I52" s="297"/>
      <c r="J52" s="297"/>
      <c r="K52" s="297"/>
      <c r="L52" s="297"/>
      <c r="M52" s="297"/>
      <c r="N52" s="338"/>
      <c r="O52" s="338"/>
      <c r="P52" s="338"/>
      <c r="Q52" s="338"/>
      <c r="R52" s="338"/>
      <c r="S52" s="338"/>
      <c r="T52" s="338"/>
      <c r="U52" s="338"/>
      <c r="V52" s="338"/>
      <c r="W52" s="338"/>
      <c r="X52" s="338"/>
      <c r="Y52" s="338"/>
      <c r="Z52" s="338"/>
    </row>
    <row r="53" spans="1:26" x14ac:dyDescent="0.25">
      <c r="A53" s="3"/>
      <c r="B53" s="3"/>
      <c r="C53" s="3"/>
      <c r="E53" s="297"/>
      <c r="F53" s="301"/>
      <c r="G53" s="301"/>
      <c r="H53" s="301"/>
      <c r="I53" s="301"/>
      <c r="J53" s="301"/>
      <c r="K53" s="301"/>
      <c r="L53" s="301"/>
      <c r="M53" s="301"/>
      <c r="N53" s="338">
        <f>SUM(E32:E53)</f>
        <v>0</v>
      </c>
      <c r="O53" s="342"/>
      <c r="P53" s="342"/>
      <c r="Q53" s="342"/>
      <c r="R53" s="342"/>
      <c r="S53" s="342"/>
    </row>
    <row r="54" spans="1:26" x14ac:dyDescent="0.25">
      <c r="B54" s="3"/>
      <c r="C54" s="3"/>
      <c r="E54" s="301"/>
      <c r="F54" s="301"/>
      <c r="G54" s="301"/>
      <c r="H54" s="301"/>
      <c r="I54" s="301"/>
      <c r="J54" s="301"/>
      <c r="K54" s="301"/>
      <c r="L54" s="301"/>
      <c r="M54" s="301"/>
      <c r="N54" s="301"/>
      <c r="O54" s="301"/>
      <c r="P54" s="301"/>
      <c r="Q54" s="301"/>
      <c r="R54" s="301"/>
      <c r="S54" s="301"/>
    </row>
    <row r="55" spans="1:26" x14ac:dyDescent="0.25">
      <c r="E55" s="301"/>
      <c r="F55" s="301"/>
      <c r="G55" s="301"/>
      <c r="H55" s="301"/>
      <c r="I55" s="301"/>
      <c r="J55" s="301"/>
      <c r="K55" s="301"/>
      <c r="L55" s="301"/>
      <c r="M55" s="301"/>
      <c r="N55" s="301"/>
      <c r="O55" s="301"/>
      <c r="P55" s="301"/>
      <c r="Q55" s="301"/>
      <c r="R55" s="301"/>
      <c r="S55" s="301"/>
    </row>
    <row r="56" spans="1:26" x14ac:dyDescent="0.25">
      <c r="E56" s="301"/>
      <c r="F56" s="301"/>
      <c r="G56" s="301"/>
      <c r="H56" s="301"/>
      <c r="I56" s="301"/>
      <c r="J56" s="301"/>
      <c r="K56" s="301"/>
      <c r="L56" s="301"/>
      <c r="M56" s="301"/>
      <c r="N56" s="301"/>
      <c r="O56" s="301"/>
      <c r="P56" s="301"/>
      <c r="Q56" s="301"/>
      <c r="R56" s="301"/>
      <c r="S56" s="301"/>
    </row>
    <row r="57" spans="1:26" x14ac:dyDescent="0.25">
      <c r="E57" s="301"/>
      <c r="F57" s="301"/>
      <c r="G57" s="301"/>
      <c r="H57" s="301"/>
      <c r="I57" s="301"/>
      <c r="J57" s="301"/>
      <c r="K57" s="301"/>
      <c r="L57" s="301"/>
      <c r="M57" s="301"/>
      <c r="N57" s="301"/>
      <c r="O57" s="301"/>
      <c r="P57" s="301"/>
      <c r="Q57" s="301"/>
      <c r="R57" s="301"/>
      <c r="S57" s="301"/>
    </row>
    <row r="58" spans="1:26" x14ac:dyDescent="0.25">
      <c r="E58" s="301"/>
      <c r="F58" s="301"/>
      <c r="G58" s="301"/>
      <c r="H58" s="301"/>
      <c r="I58" s="301"/>
      <c r="J58" s="301"/>
      <c r="K58" s="301"/>
      <c r="L58" s="301"/>
      <c r="M58" s="301"/>
      <c r="N58" s="301"/>
      <c r="O58" s="301"/>
      <c r="P58" s="301"/>
      <c r="Q58" s="301"/>
      <c r="R58" s="301"/>
      <c r="S58" s="301"/>
    </row>
    <row r="59" spans="1:26" x14ac:dyDescent="0.25">
      <c r="E59" s="301"/>
      <c r="F59" s="301"/>
      <c r="G59" s="301"/>
      <c r="H59" s="301"/>
      <c r="I59" s="301"/>
      <c r="J59" s="301"/>
      <c r="K59" s="301"/>
      <c r="L59" s="301"/>
      <c r="M59" s="301"/>
      <c r="N59" s="301"/>
      <c r="O59" s="301"/>
      <c r="P59" s="301"/>
      <c r="Q59" s="301"/>
      <c r="R59" s="301"/>
      <c r="S59" s="301"/>
    </row>
    <row r="60" spans="1:26" x14ac:dyDescent="0.25">
      <c r="E60" s="301"/>
      <c r="F60" s="301"/>
      <c r="G60" s="301"/>
      <c r="H60" s="301"/>
      <c r="I60" s="301"/>
      <c r="J60" s="301"/>
      <c r="K60" s="301"/>
      <c r="L60" s="301"/>
      <c r="M60" s="301"/>
      <c r="N60" s="301"/>
      <c r="O60" s="301"/>
      <c r="P60" s="301"/>
      <c r="Q60" s="301"/>
      <c r="R60" s="301"/>
      <c r="S60" s="301"/>
    </row>
    <row r="61" spans="1:26" x14ac:dyDescent="0.25">
      <c r="E61" s="301"/>
      <c r="F61" s="301"/>
      <c r="G61" s="301"/>
      <c r="H61" s="301"/>
      <c r="I61" s="301"/>
      <c r="J61" s="301"/>
      <c r="K61" s="301"/>
      <c r="L61" s="301"/>
      <c r="M61" s="301"/>
      <c r="N61" s="301"/>
      <c r="O61" s="301"/>
      <c r="P61" s="301"/>
      <c r="Q61" s="301"/>
      <c r="R61" s="301"/>
      <c r="S61" s="301"/>
    </row>
    <row r="62" spans="1:26" x14ac:dyDescent="0.25">
      <c r="E62" s="301"/>
      <c r="F62" s="301"/>
      <c r="G62" s="301"/>
      <c r="H62" s="301"/>
      <c r="I62" s="301"/>
      <c r="J62" s="301"/>
      <c r="K62" s="301"/>
      <c r="L62" s="301"/>
      <c r="M62" s="301"/>
      <c r="N62" s="301"/>
      <c r="O62" s="301"/>
      <c r="P62" s="301"/>
      <c r="Q62" s="301"/>
      <c r="R62" s="301"/>
      <c r="S62" s="301"/>
    </row>
    <row r="63" spans="1:26" x14ac:dyDescent="0.25">
      <c r="E63" s="301"/>
      <c r="F63" s="301"/>
      <c r="G63" s="301"/>
      <c r="H63" s="301"/>
      <c r="I63" s="301"/>
      <c r="J63" s="301"/>
      <c r="K63" s="301"/>
      <c r="L63" s="301"/>
      <c r="M63" s="301"/>
      <c r="N63" s="301"/>
      <c r="O63" s="301"/>
      <c r="P63" s="301"/>
      <c r="Q63" s="301"/>
      <c r="R63" s="301"/>
      <c r="S63" s="301"/>
    </row>
    <row r="64" spans="1:26" x14ac:dyDescent="0.25">
      <c r="E64" s="301"/>
      <c r="F64" s="301"/>
      <c r="G64" s="301"/>
      <c r="H64" s="301"/>
      <c r="I64" s="301"/>
      <c r="J64" s="301"/>
      <c r="K64" s="301"/>
      <c r="L64" s="301"/>
      <c r="M64" s="301"/>
      <c r="N64" s="301"/>
      <c r="O64" s="301"/>
      <c r="P64" s="301"/>
      <c r="Q64" s="301"/>
      <c r="R64" s="301"/>
      <c r="S64" s="301"/>
    </row>
  </sheetData>
  <pageMargins left="0.7" right="0.7" top="0.75" bottom="0.75" header="0.3" footer="0.3"/>
  <pageSetup scale="64" orientation="landscape" horizontalDpi="4294967294" verticalDpi="4294967294" r:id="rId1"/>
  <headerFooter>
    <oddFooter>&amp;Z&amp;F&amp;RPage &amp;P</oddFooter>
  </headerFooter>
</worksheet>
</file>

<file path=xl/worksheets/sheet2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000-000000000000}">
  <sheetPr>
    <tabColor theme="6" tint="-0.249977111117893"/>
    <pageSetUpPr fitToPage="1"/>
  </sheetPr>
  <dimension ref="A1:AH64"/>
  <sheetViews>
    <sheetView workbookViewId="0"/>
  </sheetViews>
  <sheetFormatPr defaultColWidth="8.85546875" defaultRowHeight="15" x14ac:dyDescent="0.25"/>
  <cols>
    <col min="1" max="1" width="20.85546875" customWidth="1"/>
    <col min="2" max="2" width="8.7109375" customWidth="1"/>
    <col min="3" max="3" width="12.85546875" customWidth="1"/>
    <col min="4" max="12" width="7.42578125" hidden="1" customWidth="1"/>
    <col min="13" max="13" width="7.5703125" hidden="1" customWidth="1"/>
    <col min="14" max="25" width="10.42578125" customWidth="1"/>
    <col min="26" max="26" width="10.7109375" bestFit="1" customWidth="1"/>
    <col min="27" max="27" width="10.5703125" bestFit="1" customWidth="1"/>
  </cols>
  <sheetData>
    <row r="1" spans="1:34" x14ac:dyDescent="0.25">
      <c r="A1" s="11" t="s">
        <v>10</v>
      </c>
      <c r="O1" t="s">
        <v>647</v>
      </c>
    </row>
    <row r="2" spans="1:34" x14ac:dyDescent="0.25">
      <c r="A2" s="9" t="s">
        <v>438</v>
      </c>
    </row>
    <row r="3" spans="1:34" x14ac:dyDescent="0.25">
      <c r="A3" s="9" t="s">
        <v>1146</v>
      </c>
    </row>
    <row r="4" spans="1:34" x14ac:dyDescent="0.25">
      <c r="R4" s="40" t="s">
        <v>4</v>
      </c>
      <c r="S4" s="41"/>
      <c r="T4" s="40" t="s">
        <v>8</v>
      </c>
    </row>
    <row r="5" spans="1:34" x14ac:dyDescent="0.25">
      <c r="A5" s="10" t="s">
        <v>9</v>
      </c>
      <c r="B5" s="12" t="s">
        <v>64</v>
      </c>
      <c r="C5" s="12" t="s">
        <v>12</v>
      </c>
      <c r="R5" s="42" t="s">
        <v>2</v>
      </c>
      <c r="S5" s="42" t="s">
        <v>60</v>
      </c>
      <c r="T5" s="42" t="s">
        <v>7</v>
      </c>
    </row>
    <row r="6" spans="1:34" x14ac:dyDescent="0.25">
      <c r="B6" s="3"/>
      <c r="R6" s="3"/>
    </row>
    <row r="7" spans="1:34" x14ac:dyDescent="0.25">
      <c r="A7" t="s">
        <v>1143</v>
      </c>
      <c r="B7" s="212">
        <v>870</v>
      </c>
      <c r="C7" s="214"/>
      <c r="D7" s="293"/>
      <c r="E7" s="293"/>
      <c r="F7" s="293"/>
      <c r="G7" s="293"/>
      <c r="H7" s="293"/>
      <c r="I7" s="293"/>
      <c r="J7" s="293"/>
      <c r="K7" s="293"/>
      <c r="L7" s="293"/>
      <c r="M7" s="293"/>
      <c r="N7" s="293"/>
      <c r="O7" s="294"/>
      <c r="P7" s="6"/>
      <c r="Q7" s="6"/>
      <c r="R7" s="13">
        <f>+C14</f>
        <v>3929</v>
      </c>
      <c r="S7" s="13">
        <f>+-C48</f>
        <v>3929</v>
      </c>
      <c r="T7" s="13">
        <f>+R7-S7</f>
        <v>0</v>
      </c>
    </row>
    <row r="8" spans="1:34" x14ac:dyDescent="0.25">
      <c r="A8" s="213"/>
      <c r="B8" s="3"/>
      <c r="D8" s="293"/>
      <c r="E8" s="293"/>
      <c r="F8" s="293"/>
      <c r="G8" s="293"/>
      <c r="H8" s="293"/>
      <c r="I8" s="293"/>
      <c r="J8" s="293"/>
      <c r="K8" s="293"/>
      <c r="L8" s="293"/>
      <c r="M8" s="293"/>
      <c r="N8" s="293"/>
      <c r="O8" s="294"/>
      <c r="P8" s="6"/>
      <c r="Q8" s="6"/>
    </row>
    <row r="9" spans="1:34" x14ac:dyDescent="0.25">
      <c r="A9" s="2"/>
      <c r="B9" s="3"/>
      <c r="D9" s="293"/>
      <c r="E9" s="293"/>
      <c r="F9" s="293"/>
      <c r="G9" s="293"/>
      <c r="H9" s="293"/>
      <c r="I9" s="293"/>
      <c r="J9" s="293"/>
      <c r="K9" s="293"/>
      <c r="L9" s="293"/>
      <c r="M9" s="293"/>
      <c r="N9" s="293"/>
      <c r="O9" s="294"/>
      <c r="P9" s="6"/>
      <c r="Q9" s="6"/>
    </row>
    <row r="10" spans="1:34" x14ac:dyDescent="0.25">
      <c r="B10" s="3"/>
    </row>
    <row r="11" spans="1:34" x14ac:dyDescent="0.25">
      <c r="A11" s="686" t="s">
        <v>66</v>
      </c>
      <c r="B11" s="290" t="s">
        <v>74</v>
      </c>
      <c r="C11" s="214"/>
    </row>
    <row r="12" spans="1:34" x14ac:dyDescent="0.25">
      <c r="B12" s="28"/>
      <c r="C12" s="2"/>
    </row>
    <row r="13" spans="1:34" x14ac:dyDescent="0.25">
      <c r="A13" s="9" t="s">
        <v>5</v>
      </c>
      <c r="C13" s="31" t="s">
        <v>3</v>
      </c>
      <c r="D13" s="32">
        <v>1994</v>
      </c>
      <c r="E13" s="32">
        <v>1995</v>
      </c>
      <c r="F13" s="32">
        <v>1996</v>
      </c>
      <c r="G13" s="32">
        <v>1997</v>
      </c>
      <c r="H13" s="32">
        <v>1998</v>
      </c>
      <c r="I13" s="32">
        <v>1999</v>
      </c>
      <c r="J13" s="32">
        <v>2000</v>
      </c>
      <c r="K13" s="32">
        <v>2001</v>
      </c>
      <c r="L13" s="32">
        <v>2002</v>
      </c>
      <c r="M13" s="32">
        <v>2003</v>
      </c>
      <c r="N13" s="32">
        <v>2004</v>
      </c>
      <c r="O13" s="32">
        <f>N13+1</f>
        <v>2005</v>
      </c>
      <c r="P13" s="32">
        <f t="shared" ref="P13:AH13" si="0">O13+1</f>
        <v>2006</v>
      </c>
      <c r="Q13" s="32">
        <f t="shared" si="0"/>
        <v>2007</v>
      </c>
      <c r="R13" s="32">
        <f t="shared" si="0"/>
        <v>2008</v>
      </c>
      <c r="S13" s="32">
        <f t="shared" si="0"/>
        <v>2009</v>
      </c>
      <c r="T13" s="32">
        <f t="shared" si="0"/>
        <v>2010</v>
      </c>
      <c r="U13" s="32">
        <f t="shared" si="0"/>
        <v>2011</v>
      </c>
      <c r="V13" s="32">
        <f t="shared" si="0"/>
        <v>2012</v>
      </c>
      <c r="W13" s="32">
        <f t="shared" si="0"/>
        <v>2013</v>
      </c>
      <c r="X13" s="32">
        <f t="shared" si="0"/>
        <v>2014</v>
      </c>
      <c r="Y13" s="32">
        <f t="shared" si="0"/>
        <v>2015</v>
      </c>
      <c r="Z13" s="32">
        <f t="shared" si="0"/>
        <v>2016</v>
      </c>
      <c r="AA13" s="32">
        <f t="shared" si="0"/>
        <v>2017</v>
      </c>
      <c r="AB13" s="32">
        <f t="shared" si="0"/>
        <v>2018</v>
      </c>
      <c r="AC13" s="32">
        <f t="shared" si="0"/>
        <v>2019</v>
      </c>
      <c r="AD13" s="32">
        <f t="shared" si="0"/>
        <v>2020</v>
      </c>
      <c r="AE13" s="32">
        <f t="shared" si="0"/>
        <v>2021</v>
      </c>
      <c r="AF13" s="32">
        <f t="shared" si="0"/>
        <v>2022</v>
      </c>
      <c r="AG13" s="32">
        <f t="shared" si="0"/>
        <v>2023</v>
      </c>
      <c r="AH13" s="32">
        <f t="shared" si="0"/>
        <v>2024</v>
      </c>
    </row>
    <row r="14" spans="1:34" x14ac:dyDescent="0.25">
      <c r="A14" s="9" t="s">
        <v>73</v>
      </c>
      <c r="C14" s="672">
        <f>SUM(D14:AH14)</f>
        <v>3929</v>
      </c>
      <c r="D14" s="673">
        <v>0</v>
      </c>
      <c r="E14" s="673">
        <v>0</v>
      </c>
      <c r="F14" s="673">
        <v>0</v>
      </c>
      <c r="G14" s="673">
        <v>0</v>
      </c>
      <c r="H14" s="673">
        <v>0</v>
      </c>
      <c r="I14" s="673">
        <v>0</v>
      </c>
      <c r="J14" s="673">
        <v>0</v>
      </c>
      <c r="K14" s="673">
        <v>0</v>
      </c>
      <c r="L14" s="673">
        <v>0</v>
      </c>
      <c r="M14" s="673">
        <v>0</v>
      </c>
      <c r="N14" s="639"/>
      <c r="O14" s="639"/>
      <c r="P14" s="639"/>
      <c r="Q14" s="639"/>
      <c r="R14" s="639"/>
      <c r="S14" s="639"/>
      <c r="T14" s="639"/>
      <c r="U14" s="639"/>
      <c r="V14" s="639"/>
      <c r="W14" s="639"/>
      <c r="X14" s="639"/>
      <c r="Y14" s="614"/>
      <c r="Z14" s="614"/>
      <c r="AA14" s="614">
        <v>3929</v>
      </c>
      <c r="AB14" s="145"/>
      <c r="AC14" s="145"/>
      <c r="AD14" s="145"/>
      <c r="AE14" s="145"/>
      <c r="AF14" s="145"/>
      <c r="AG14" s="145"/>
      <c r="AH14" s="145"/>
    </row>
    <row r="15" spans="1:34" x14ac:dyDescent="0.25">
      <c r="A15" s="34"/>
      <c r="B15" s="2"/>
      <c r="C15" s="145"/>
      <c r="D15" s="145"/>
      <c r="E15" s="145"/>
      <c r="F15" s="145"/>
      <c r="G15" s="145"/>
      <c r="H15" s="145"/>
      <c r="I15" s="145"/>
      <c r="J15" s="145"/>
      <c r="K15" s="145"/>
      <c r="L15" s="145"/>
      <c r="M15" s="145"/>
      <c r="N15" s="145"/>
      <c r="O15" s="145"/>
      <c r="P15" s="145"/>
      <c r="Q15" s="145"/>
      <c r="R15" s="145"/>
      <c r="S15" s="673"/>
      <c r="T15" s="673"/>
      <c r="U15" s="673"/>
      <c r="V15" s="673"/>
      <c r="W15" s="673"/>
      <c r="X15" s="673"/>
      <c r="Y15" s="145"/>
      <c r="Z15" s="145"/>
      <c r="AA15" s="145"/>
      <c r="AB15" s="145"/>
      <c r="AC15" s="145"/>
      <c r="AD15" s="145"/>
      <c r="AE15" s="145"/>
      <c r="AF15" s="145"/>
      <c r="AG15" s="145"/>
      <c r="AH15" s="145"/>
    </row>
    <row r="16" spans="1:34" x14ac:dyDescent="0.25">
      <c r="A16" s="9" t="s">
        <v>6</v>
      </c>
      <c r="B16" s="3">
        <v>1994</v>
      </c>
      <c r="C16" s="145">
        <f>-SUM(D16:AH16)</f>
        <v>0</v>
      </c>
      <c r="D16" s="675">
        <f>+D$14/7/2</f>
        <v>0</v>
      </c>
      <c r="E16" s="675"/>
      <c r="F16" s="675"/>
      <c r="G16" s="675"/>
      <c r="H16" s="675"/>
      <c r="I16" s="675"/>
      <c r="J16" s="675"/>
      <c r="K16" s="675"/>
      <c r="L16" s="675"/>
      <c r="M16" s="675"/>
      <c r="N16" s="675"/>
      <c r="O16" s="675"/>
      <c r="P16" s="675"/>
      <c r="Q16" s="675"/>
      <c r="R16" s="675"/>
      <c r="S16" s="673"/>
      <c r="T16" s="673"/>
      <c r="U16" s="673"/>
      <c r="V16" s="673"/>
      <c r="W16" s="673"/>
      <c r="X16" s="673"/>
      <c r="Y16" s="675"/>
      <c r="Z16" s="675"/>
      <c r="AA16" s="145"/>
      <c r="AB16" s="145"/>
      <c r="AC16" s="145"/>
      <c r="AD16" s="145"/>
      <c r="AE16" s="145"/>
      <c r="AF16" s="145"/>
      <c r="AG16" s="145"/>
      <c r="AH16" s="145"/>
    </row>
    <row r="17" spans="1:34" x14ac:dyDescent="0.25">
      <c r="B17" s="3">
        <f>B16+1</f>
        <v>1995</v>
      </c>
      <c r="C17" s="145">
        <f t="shared" ref="C17:C46" si="1">-SUM(D17:AH17)</f>
        <v>0</v>
      </c>
      <c r="D17" s="675">
        <f>+D$14/7</f>
        <v>0</v>
      </c>
      <c r="E17" s="675">
        <f>+E$14/7/2</f>
        <v>0</v>
      </c>
      <c r="F17" s="675"/>
      <c r="G17" s="675"/>
      <c r="H17" s="675"/>
      <c r="I17" s="675"/>
      <c r="J17" s="675"/>
      <c r="K17" s="675"/>
      <c r="L17" s="675"/>
      <c r="M17" s="675"/>
      <c r="N17" s="675"/>
      <c r="O17" s="675"/>
      <c r="P17" s="675"/>
      <c r="Q17" s="675"/>
      <c r="R17" s="675"/>
      <c r="S17" s="673"/>
      <c r="T17" s="673"/>
      <c r="U17" s="673"/>
      <c r="V17" s="673"/>
      <c r="W17" s="673"/>
      <c r="X17" s="673"/>
      <c r="Y17" s="675"/>
      <c r="Z17" s="675"/>
      <c r="AA17" s="145"/>
      <c r="AB17" s="145"/>
      <c r="AC17" s="145"/>
      <c r="AD17" s="145"/>
      <c r="AE17" s="145"/>
      <c r="AF17" s="145"/>
      <c r="AG17" s="145"/>
      <c r="AH17" s="145"/>
    </row>
    <row r="18" spans="1:34" x14ac:dyDescent="0.25">
      <c r="B18" s="3">
        <f t="shared" ref="B18:B46" si="2">B17+1</f>
        <v>1996</v>
      </c>
      <c r="C18" s="145">
        <f t="shared" si="1"/>
        <v>0</v>
      </c>
      <c r="D18" s="675">
        <f>+D17</f>
        <v>0</v>
      </c>
      <c r="E18" s="675">
        <f>+E$14/7</f>
        <v>0</v>
      </c>
      <c r="F18" s="675">
        <f>+F$14/7/2</f>
        <v>0</v>
      </c>
      <c r="G18" s="675"/>
      <c r="H18" s="675"/>
      <c r="I18" s="675"/>
      <c r="J18" s="675"/>
      <c r="K18" s="675"/>
      <c r="L18" s="675"/>
      <c r="M18" s="675"/>
      <c r="N18" s="675"/>
      <c r="O18" s="675"/>
      <c r="P18" s="675"/>
      <c r="Q18" s="675"/>
      <c r="R18" s="675"/>
      <c r="S18" s="673"/>
      <c r="T18" s="673"/>
      <c r="U18" s="673"/>
      <c r="V18" s="673"/>
      <c r="W18" s="673"/>
      <c r="X18" s="673"/>
      <c r="Y18" s="675"/>
      <c r="Z18" s="675"/>
      <c r="AA18" s="145"/>
      <c r="AB18" s="145"/>
      <c r="AC18" s="145"/>
      <c r="AD18" s="145"/>
      <c r="AE18" s="145"/>
      <c r="AF18" s="145"/>
      <c r="AG18" s="145"/>
      <c r="AH18" s="145"/>
    </row>
    <row r="19" spans="1:34" x14ac:dyDescent="0.25">
      <c r="B19" s="3">
        <f t="shared" si="2"/>
        <v>1997</v>
      </c>
      <c r="C19" s="145">
        <f t="shared" si="1"/>
        <v>0</v>
      </c>
      <c r="D19" s="675">
        <f>+D18</f>
        <v>0</v>
      </c>
      <c r="E19" s="675">
        <f>+E18</f>
        <v>0</v>
      </c>
      <c r="F19" s="675">
        <f>+F$14/7</f>
        <v>0</v>
      </c>
      <c r="G19" s="675">
        <f>+G$14/7/2</f>
        <v>0</v>
      </c>
      <c r="H19" s="675"/>
      <c r="I19" s="675"/>
      <c r="J19" s="675"/>
      <c r="K19" s="675"/>
      <c r="L19" s="675"/>
      <c r="M19" s="675"/>
      <c r="N19" s="675"/>
      <c r="O19" s="675"/>
      <c r="P19" s="675"/>
      <c r="Q19" s="675"/>
      <c r="R19" s="675"/>
      <c r="S19" s="673"/>
      <c r="T19" s="673"/>
      <c r="U19" s="673"/>
      <c r="V19" s="673"/>
      <c r="W19" s="673"/>
      <c r="X19" s="673"/>
      <c r="Y19" s="675"/>
      <c r="Z19" s="675"/>
      <c r="AA19" s="145"/>
      <c r="AB19" s="145"/>
      <c r="AC19" s="145"/>
      <c r="AD19" s="145"/>
      <c r="AE19" s="145"/>
      <c r="AF19" s="145"/>
      <c r="AG19" s="145"/>
      <c r="AH19" s="145"/>
    </row>
    <row r="20" spans="1:34" x14ac:dyDescent="0.25">
      <c r="B20" s="3">
        <f t="shared" si="2"/>
        <v>1998</v>
      </c>
      <c r="C20" s="145">
        <f t="shared" si="1"/>
        <v>0</v>
      </c>
      <c r="D20" s="675">
        <f>+D19</f>
        <v>0</v>
      </c>
      <c r="E20" s="675">
        <f>+E19</f>
        <v>0</v>
      </c>
      <c r="F20" s="675">
        <f>+F19</f>
        <v>0</v>
      </c>
      <c r="G20" s="675">
        <f>+G$14/7</f>
        <v>0</v>
      </c>
      <c r="H20" s="675">
        <f>+H$14/7/2</f>
        <v>0</v>
      </c>
      <c r="I20" s="675"/>
      <c r="J20" s="675"/>
      <c r="K20" s="675"/>
      <c r="L20" s="675"/>
      <c r="M20" s="675"/>
      <c r="N20" s="675"/>
      <c r="O20" s="675"/>
      <c r="P20" s="675"/>
      <c r="Q20" s="675"/>
      <c r="R20" s="675"/>
      <c r="S20" s="673"/>
      <c r="T20" s="673"/>
      <c r="U20" s="673"/>
      <c r="V20" s="673"/>
      <c r="W20" s="673"/>
      <c r="X20" s="673"/>
      <c r="Y20" s="675"/>
      <c r="Z20" s="675"/>
      <c r="AA20" s="145"/>
      <c r="AB20" s="145"/>
      <c r="AC20" s="145"/>
      <c r="AD20" s="145"/>
      <c r="AE20" s="145"/>
      <c r="AF20" s="145"/>
      <c r="AG20" s="145"/>
      <c r="AH20" s="145"/>
    </row>
    <row r="21" spans="1:34" x14ac:dyDescent="0.25">
      <c r="B21" s="3">
        <f t="shared" si="2"/>
        <v>1999</v>
      </c>
      <c r="C21" s="145">
        <f t="shared" si="1"/>
        <v>0</v>
      </c>
      <c r="D21" s="675">
        <f>+D20</f>
        <v>0</v>
      </c>
      <c r="E21" s="675">
        <f>+E20</f>
        <v>0</v>
      </c>
      <c r="F21" s="675">
        <f>+F20</f>
        <v>0</v>
      </c>
      <c r="G21" s="675">
        <f>+G20</f>
        <v>0</v>
      </c>
      <c r="H21" s="675">
        <f>+H$14/7</f>
        <v>0</v>
      </c>
      <c r="I21" s="675">
        <f>+I$14/7/2</f>
        <v>0</v>
      </c>
      <c r="J21" s="675"/>
      <c r="K21" s="675"/>
      <c r="L21" s="675"/>
      <c r="M21" s="675"/>
      <c r="N21" s="675"/>
      <c r="O21" s="675"/>
      <c r="P21" s="675"/>
      <c r="Q21" s="675"/>
      <c r="R21" s="675"/>
      <c r="S21" s="673"/>
      <c r="T21" s="673"/>
      <c r="U21" s="673"/>
      <c r="V21" s="673"/>
      <c r="W21" s="673"/>
      <c r="X21" s="673"/>
      <c r="Y21" s="675"/>
      <c r="Z21" s="675"/>
      <c r="AA21" s="145"/>
      <c r="AB21" s="145"/>
      <c r="AC21" s="145"/>
      <c r="AD21" s="145"/>
      <c r="AE21" s="145"/>
      <c r="AF21" s="145"/>
      <c r="AG21" s="145"/>
      <c r="AH21" s="145"/>
    </row>
    <row r="22" spans="1:34" x14ac:dyDescent="0.25">
      <c r="B22" s="3">
        <f t="shared" si="2"/>
        <v>2000</v>
      </c>
      <c r="C22" s="145">
        <f t="shared" si="1"/>
        <v>0</v>
      </c>
      <c r="D22" s="675">
        <f>+D21</f>
        <v>0</v>
      </c>
      <c r="E22" s="675">
        <f>+E21</f>
        <v>0</v>
      </c>
      <c r="F22" s="675">
        <f>+F21</f>
        <v>0</v>
      </c>
      <c r="G22" s="675">
        <f>+G21</f>
        <v>0</v>
      </c>
      <c r="H22" s="675">
        <f>+H21</f>
        <v>0</v>
      </c>
      <c r="I22" s="675">
        <f>+I$14/7</f>
        <v>0</v>
      </c>
      <c r="J22" s="675">
        <f>+J$14/7/2</f>
        <v>0</v>
      </c>
      <c r="K22" s="675"/>
      <c r="L22" s="675"/>
      <c r="M22" s="675"/>
      <c r="N22" s="675"/>
      <c r="O22" s="675"/>
      <c r="P22" s="675"/>
      <c r="Q22" s="675"/>
      <c r="R22" s="675"/>
      <c r="S22" s="673"/>
      <c r="T22" s="673"/>
      <c r="U22" s="673"/>
      <c r="V22" s="673"/>
      <c r="W22" s="673"/>
      <c r="X22" s="673"/>
      <c r="Y22" s="675"/>
      <c r="Z22" s="675"/>
      <c r="AA22" s="145"/>
      <c r="AB22" s="145"/>
      <c r="AC22" s="145"/>
      <c r="AD22" s="145"/>
      <c r="AE22" s="145"/>
      <c r="AF22" s="145"/>
      <c r="AG22" s="145"/>
      <c r="AH22" s="145"/>
    </row>
    <row r="23" spans="1:34" x14ac:dyDescent="0.25">
      <c r="B23" s="3">
        <f t="shared" si="2"/>
        <v>2001</v>
      </c>
      <c r="C23" s="145">
        <f t="shared" si="1"/>
        <v>0</v>
      </c>
      <c r="D23" s="675">
        <f>+D$14/7/2</f>
        <v>0</v>
      </c>
      <c r="E23" s="675">
        <f>+E22</f>
        <v>0</v>
      </c>
      <c r="F23" s="675">
        <f>+F22</f>
        <v>0</v>
      </c>
      <c r="G23" s="675">
        <f>+G22</f>
        <v>0</v>
      </c>
      <c r="H23" s="675">
        <f>+H22</f>
        <v>0</v>
      </c>
      <c r="I23" s="675">
        <f>+I22</f>
        <v>0</v>
      </c>
      <c r="J23" s="675">
        <f>+J$14/7</f>
        <v>0</v>
      </c>
      <c r="K23" s="675">
        <f>+K$14/7/2</f>
        <v>0</v>
      </c>
      <c r="L23" s="675"/>
      <c r="M23" s="675"/>
      <c r="N23" s="675"/>
      <c r="O23" s="675"/>
      <c r="P23" s="675"/>
      <c r="Q23" s="675"/>
      <c r="R23" s="675"/>
      <c r="S23" s="673"/>
      <c r="T23" s="673"/>
      <c r="U23" s="673"/>
      <c r="V23" s="673"/>
      <c r="W23" s="673"/>
      <c r="X23" s="673"/>
      <c r="Y23" s="675"/>
      <c r="Z23" s="675"/>
      <c r="AA23" s="145"/>
      <c r="AB23" s="145"/>
      <c r="AC23" s="145"/>
      <c r="AD23" s="145"/>
      <c r="AE23" s="145"/>
      <c r="AF23" s="145"/>
      <c r="AG23" s="145"/>
      <c r="AH23" s="145"/>
    </row>
    <row r="24" spans="1:34" x14ac:dyDescent="0.25">
      <c r="B24" s="3">
        <f t="shared" si="2"/>
        <v>2002</v>
      </c>
      <c r="C24" s="145">
        <f t="shared" si="1"/>
        <v>0</v>
      </c>
      <c r="D24" s="675"/>
      <c r="E24" s="675">
        <f>+E$14/7/2</f>
        <v>0</v>
      </c>
      <c r="F24" s="675">
        <f>+F23</f>
        <v>0</v>
      </c>
      <c r="G24" s="675">
        <f>+G23</f>
        <v>0</v>
      </c>
      <c r="H24" s="675">
        <f>+H23</f>
        <v>0</v>
      </c>
      <c r="I24" s="675">
        <f>+I23</f>
        <v>0</v>
      </c>
      <c r="J24" s="675">
        <f>+J23</f>
        <v>0</v>
      </c>
      <c r="K24" s="675">
        <f>+K$14/7</f>
        <v>0</v>
      </c>
      <c r="L24" s="675">
        <f>+L$14/7/2</f>
        <v>0</v>
      </c>
      <c r="M24" s="675"/>
      <c r="N24" s="675"/>
      <c r="O24" s="675"/>
      <c r="P24" s="675"/>
      <c r="Q24" s="675"/>
      <c r="R24" s="675"/>
      <c r="S24" s="673"/>
      <c r="T24" s="673"/>
      <c r="U24" s="673"/>
      <c r="V24" s="673"/>
      <c r="W24" s="673"/>
      <c r="X24" s="673"/>
      <c r="Y24" s="675"/>
      <c r="Z24" s="675"/>
      <c r="AA24" s="145"/>
      <c r="AB24" s="145"/>
      <c r="AC24" s="145"/>
      <c r="AD24" s="145"/>
      <c r="AE24" s="145"/>
      <c r="AF24" s="145"/>
      <c r="AG24" s="145"/>
      <c r="AH24" s="145"/>
    </row>
    <row r="25" spans="1:34" x14ac:dyDescent="0.25">
      <c r="B25" s="3">
        <f t="shared" si="2"/>
        <v>2003</v>
      </c>
      <c r="C25" s="145">
        <f t="shared" si="1"/>
        <v>0</v>
      </c>
      <c r="D25" s="675"/>
      <c r="E25" s="675"/>
      <c r="F25" s="675">
        <f>+F$14/7/2</f>
        <v>0</v>
      </c>
      <c r="G25" s="675">
        <f>+G24</f>
        <v>0</v>
      </c>
      <c r="H25" s="675">
        <f>+H24</f>
        <v>0</v>
      </c>
      <c r="I25" s="675">
        <f>+I24</f>
        <v>0</v>
      </c>
      <c r="J25" s="675">
        <f>+J24</f>
        <v>0</v>
      </c>
      <c r="K25" s="675">
        <f>+K24</f>
        <v>0</v>
      </c>
      <c r="L25" s="675">
        <f>+L$14/7</f>
        <v>0</v>
      </c>
      <c r="M25" s="675">
        <f>+M$14/7/2</f>
        <v>0</v>
      </c>
      <c r="N25" s="675"/>
      <c r="O25" s="675"/>
      <c r="P25" s="675"/>
      <c r="Q25" s="675"/>
      <c r="R25" s="675"/>
      <c r="S25" s="673"/>
      <c r="T25" s="673"/>
      <c r="U25" s="673"/>
      <c r="V25" s="673"/>
      <c r="W25" s="673"/>
      <c r="X25" s="673"/>
      <c r="Y25" s="675"/>
      <c r="Z25" s="675"/>
      <c r="AA25" s="145"/>
      <c r="AB25" s="145"/>
      <c r="AC25" s="145"/>
      <c r="AD25" s="145"/>
      <c r="AE25" s="145"/>
      <c r="AF25" s="145"/>
      <c r="AG25" s="145"/>
      <c r="AH25" s="145"/>
    </row>
    <row r="26" spans="1:34" x14ac:dyDescent="0.25">
      <c r="B26" s="3">
        <f t="shared" si="2"/>
        <v>2004</v>
      </c>
      <c r="C26" s="145">
        <f t="shared" si="1"/>
        <v>0</v>
      </c>
      <c r="D26" s="675"/>
      <c r="E26" s="675"/>
      <c r="F26" s="675"/>
      <c r="G26" s="675">
        <f>+G$14/7/2</f>
        <v>0</v>
      </c>
      <c r="H26" s="675">
        <f>+H25</f>
        <v>0</v>
      </c>
      <c r="I26" s="675">
        <f>+I25</f>
        <v>0</v>
      </c>
      <c r="J26" s="675">
        <f>+J25</f>
        <v>0</v>
      </c>
      <c r="K26" s="675">
        <f>+K25</f>
        <v>0</v>
      </c>
      <c r="L26" s="675">
        <f>+L25</f>
        <v>0</v>
      </c>
      <c r="M26" s="675">
        <f>+M$14/7</f>
        <v>0</v>
      </c>
      <c r="N26" s="614">
        <f>+N$14/7/2</f>
        <v>0</v>
      </c>
      <c r="O26" s="614"/>
      <c r="P26" s="614"/>
      <c r="Q26" s="614"/>
      <c r="R26" s="614"/>
      <c r="S26" s="639"/>
      <c r="T26" s="639"/>
      <c r="U26" s="639"/>
      <c r="V26" s="639"/>
      <c r="W26" s="639"/>
      <c r="X26" s="639"/>
      <c r="Y26" s="614"/>
      <c r="Z26" s="675"/>
      <c r="AA26" s="145"/>
      <c r="AB26" s="145"/>
      <c r="AC26" s="145"/>
      <c r="AD26" s="145"/>
      <c r="AE26" s="145"/>
      <c r="AF26" s="145"/>
      <c r="AG26" s="145"/>
      <c r="AH26" s="145"/>
    </row>
    <row r="27" spans="1:34" x14ac:dyDescent="0.25">
      <c r="B27" s="3">
        <f t="shared" si="2"/>
        <v>2005</v>
      </c>
      <c r="C27" s="145">
        <f t="shared" si="1"/>
        <v>0</v>
      </c>
      <c r="D27" s="675"/>
      <c r="E27" s="675"/>
      <c r="F27" s="675"/>
      <c r="G27" s="675"/>
      <c r="H27" s="675">
        <f>+H$14/7/2</f>
        <v>0</v>
      </c>
      <c r="I27" s="675">
        <f>+I26</f>
        <v>0</v>
      </c>
      <c r="J27" s="675">
        <f>+J26</f>
        <v>0</v>
      </c>
      <c r="K27" s="675">
        <f>+K26</f>
        <v>0</v>
      </c>
      <c r="L27" s="675">
        <f>+L26</f>
        <v>0</v>
      </c>
      <c r="M27" s="675">
        <f>+M26</f>
        <v>0</v>
      </c>
      <c r="N27" s="614">
        <f>+N$14/7</f>
        <v>0</v>
      </c>
      <c r="O27" s="614">
        <f>+O$14/7/2</f>
        <v>0</v>
      </c>
      <c r="P27" s="614"/>
      <c r="Q27" s="614"/>
      <c r="R27" s="614"/>
      <c r="S27" s="639"/>
      <c r="T27" s="639"/>
      <c r="U27" s="639"/>
      <c r="V27" s="639"/>
      <c r="W27" s="639"/>
      <c r="X27" s="639"/>
      <c r="Y27" s="614"/>
      <c r="Z27" s="675"/>
      <c r="AA27" s="145"/>
      <c r="AB27" s="145"/>
      <c r="AC27" s="145"/>
      <c r="AD27" s="145"/>
      <c r="AE27" s="145"/>
      <c r="AF27" s="145"/>
      <c r="AG27" s="145"/>
      <c r="AH27" s="145"/>
    </row>
    <row r="28" spans="1:34" x14ac:dyDescent="0.25">
      <c r="B28" s="3">
        <f t="shared" si="2"/>
        <v>2006</v>
      </c>
      <c r="C28" s="145">
        <f t="shared" si="1"/>
        <v>0</v>
      </c>
      <c r="D28" s="675"/>
      <c r="E28" s="675"/>
      <c r="F28" s="675"/>
      <c r="G28" s="675"/>
      <c r="H28" s="675"/>
      <c r="I28" s="675">
        <f>+I$14/7/2</f>
        <v>0</v>
      </c>
      <c r="J28" s="675">
        <f>+J27</f>
        <v>0</v>
      </c>
      <c r="K28" s="675">
        <f>+K27</f>
        <v>0</v>
      </c>
      <c r="L28" s="675">
        <f>+L27</f>
        <v>0</v>
      </c>
      <c r="M28" s="675">
        <f>+M27</f>
        <v>0</v>
      </c>
      <c r="N28" s="614">
        <f>+N27</f>
        <v>0</v>
      </c>
      <c r="O28" s="614">
        <f>+O$14/7</f>
        <v>0</v>
      </c>
      <c r="P28" s="614">
        <f>+P$14/7/2</f>
        <v>0</v>
      </c>
      <c r="Q28" s="614"/>
      <c r="R28" s="614"/>
      <c r="S28" s="639"/>
      <c r="T28" s="639"/>
      <c r="U28" s="639"/>
      <c r="V28" s="639"/>
      <c r="W28" s="639"/>
      <c r="X28" s="639"/>
      <c r="Y28" s="614"/>
      <c r="Z28" s="675"/>
      <c r="AA28" s="145"/>
      <c r="AB28" s="145"/>
      <c r="AC28" s="145"/>
      <c r="AD28" s="145"/>
      <c r="AE28" s="145"/>
      <c r="AF28" s="145"/>
      <c r="AG28" s="145"/>
      <c r="AH28" s="145"/>
    </row>
    <row r="29" spans="1:34" x14ac:dyDescent="0.25">
      <c r="B29" s="3">
        <f t="shared" si="2"/>
        <v>2007</v>
      </c>
      <c r="C29" s="145">
        <f t="shared" si="1"/>
        <v>0</v>
      </c>
      <c r="D29" s="675"/>
      <c r="E29" s="675"/>
      <c r="F29" s="675"/>
      <c r="G29" s="675"/>
      <c r="H29" s="675"/>
      <c r="I29" s="675"/>
      <c r="J29" s="675">
        <f>+J$14/7/2</f>
        <v>0</v>
      </c>
      <c r="K29" s="675">
        <f>+K28</f>
        <v>0</v>
      </c>
      <c r="L29" s="675">
        <f>+L28</f>
        <v>0</v>
      </c>
      <c r="M29" s="675">
        <f>+M28</f>
        <v>0</v>
      </c>
      <c r="N29" s="614">
        <f>+N28</f>
        <v>0</v>
      </c>
      <c r="O29" s="614">
        <f>+O28</f>
        <v>0</v>
      </c>
      <c r="P29" s="614">
        <f>+P$14/7</f>
        <v>0</v>
      </c>
      <c r="Q29" s="614">
        <f>+Q$14/7/2</f>
        <v>0</v>
      </c>
      <c r="R29" s="614"/>
      <c r="S29" s="639"/>
      <c r="T29" s="639"/>
      <c r="U29" s="639"/>
      <c r="V29" s="639"/>
      <c r="W29" s="639"/>
      <c r="X29" s="639"/>
      <c r="Y29" s="614"/>
      <c r="Z29" s="675"/>
      <c r="AA29" s="145"/>
      <c r="AB29" s="145"/>
      <c r="AC29" s="145"/>
      <c r="AD29" s="145"/>
      <c r="AE29" s="145"/>
      <c r="AF29" s="145"/>
      <c r="AG29" s="145"/>
      <c r="AH29" s="145"/>
    </row>
    <row r="30" spans="1:34" x14ac:dyDescent="0.25">
      <c r="B30" s="3">
        <f t="shared" si="2"/>
        <v>2008</v>
      </c>
      <c r="C30" s="145">
        <f t="shared" si="1"/>
        <v>0</v>
      </c>
      <c r="D30" s="675"/>
      <c r="E30" s="675"/>
      <c r="F30" s="675"/>
      <c r="G30" s="675"/>
      <c r="H30" s="675"/>
      <c r="I30" s="675"/>
      <c r="J30" s="675"/>
      <c r="K30" s="675">
        <f>+K$14/7/2</f>
        <v>0</v>
      </c>
      <c r="L30" s="675">
        <f>+L29</f>
        <v>0</v>
      </c>
      <c r="M30" s="675">
        <f>+M29</f>
        <v>0</v>
      </c>
      <c r="N30" s="614">
        <f>+N29</f>
        <v>0</v>
      </c>
      <c r="O30" s="614">
        <f>+O29</f>
        <v>0</v>
      </c>
      <c r="P30" s="614">
        <f>+P29</f>
        <v>0</v>
      </c>
      <c r="Q30" s="614">
        <f>+Q$14/7</f>
        <v>0</v>
      </c>
      <c r="R30" s="614">
        <f>+R$14/7/2</f>
        <v>0</v>
      </c>
      <c r="S30" s="639"/>
      <c r="T30" s="639"/>
      <c r="U30" s="639"/>
      <c r="V30" s="639"/>
      <c r="W30" s="639"/>
      <c r="X30" s="639"/>
      <c r="Y30" s="614"/>
      <c r="Z30" s="675"/>
      <c r="AA30" s="145"/>
      <c r="AB30" s="145"/>
      <c r="AC30" s="145"/>
      <c r="AD30" s="145"/>
      <c r="AE30" s="145"/>
      <c r="AF30" s="145"/>
      <c r="AG30" s="145"/>
      <c r="AH30" s="145"/>
    </row>
    <row r="31" spans="1:34" x14ac:dyDescent="0.25">
      <c r="B31" s="3">
        <f t="shared" si="2"/>
        <v>2009</v>
      </c>
      <c r="C31" s="145">
        <f t="shared" si="1"/>
        <v>0</v>
      </c>
      <c r="D31" s="675"/>
      <c r="E31" s="675"/>
      <c r="F31" s="675"/>
      <c r="G31" s="675"/>
      <c r="H31" s="675"/>
      <c r="I31" s="675"/>
      <c r="J31" s="675"/>
      <c r="K31" s="675"/>
      <c r="L31" s="675">
        <f>+L$14/7/2</f>
        <v>0</v>
      </c>
      <c r="M31" s="675">
        <f>+M30</f>
        <v>0</v>
      </c>
      <c r="N31" s="614">
        <f>+N30</f>
        <v>0</v>
      </c>
      <c r="O31" s="614">
        <f>+O30</f>
        <v>0</v>
      </c>
      <c r="P31" s="614">
        <f>+P30</f>
        <v>0</v>
      </c>
      <c r="Q31" s="614">
        <f>+Q30</f>
        <v>0</v>
      </c>
      <c r="R31" s="614">
        <f>+R$14/7</f>
        <v>0</v>
      </c>
      <c r="S31" s="639">
        <f>+S$14/7/2</f>
        <v>0</v>
      </c>
      <c r="T31" s="639"/>
      <c r="U31" s="639"/>
      <c r="V31" s="639"/>
      <c r="W31" s="639"/>
      <c r="X31" s="639"/>
      <c r="Y31" s="614"/>
      <c r="Z31" s="675"/>
      <c r="AA31" s="145"/>
      <c r="AB31" s="145"/>
      <c r="AC31" s="145"/>
      <c r="AD31" s="145"/>
      <c r="AE31" s="145"/>
      <c r="AF31" s="145"/>
      <c r="AG31" s="145"/>
      <c r="AH31" s="145"/>
    </row>
    <row r="32" spans="1:34" x14ac:dyDescent="0.25">
      <c r="A32" s="38"/>
      <c r="B32" s="3">
        <f t="shared" si="2"/>
        <v>2010</v>
      </c>
      <c r="C32" s="145">
        <f t="shared" si="1"/>
        <v>0</v>
      </c>
      <c r="D32" s="675"/>
      <c r="E32" s="675"/>
      <c r="F32" s="675"/>
      <c r="G32" s="675"/>
      <c r="H32" s="675"/>
      <c r="I32" s="675"/>
      <c r="J32" s="675"/>
      <c r="K32" s="675"/>
      <c r="L32" s="675"/>
      <c r="M32" s="675">
        <f>+M$14/7/2</f>
        <v>0</v>
      </c>
      <c r="N32" s="614">
        <f>+N31</f>
        <v>0</v>
      </c>
      <c r="O32" s="614">
        <f>+O31</f>
        <v>0</v>
      </c>
      <c r="P32" s="614">
        <f>+P31</f>
        <v>0</v>
      </c>
      <c r="Q32" s="614">
        <f>+Q31</f>
        <v>0</v>
      </c>
      <c r="R32" s="614">
        <f>+R31</f>
        <v>0</v>
      </c>
      <c r="S32" s="639">
        <f>+S$14/7</f>
        <v>0</v>
      </c>
      <c r="T32" s="639">
        <f>+T$14/7/2</f>
        <v>0</v>
      </c>
      <c r="U32" s="639"/>
      <c r="V32" s="639"/>
      <c r="W32" s="639"/>
      <c r="X32" s="639"/>
      <c r="Y32" s="614"/>
      <c r="Z32" s="675"/>
      <c r="AA32" s="145"/>
      <c r="AB32" s="145"/>
      <c r="AC32" s="145"/>
      <c r="AD32" s="145"/>
      <c r="AE32" s="145"/>
      <c r="AF32" s="145"/>
      <c r="AG32" s="145"/>
      <c r="AH32" s="145"/>
    </row>
    <row r="33" spans="1:34" x14ac:dyDescent="0.25">
      <c r="A33" s="38"/>
      <c r="B33" s="3">
        <f t="shared" si="2"/>
        <v>2011</v>
      </c>
      <c r="C33" s="145">
        <f t="shared" si="1"/>
        <v>0</v>
      </c>
      <c r="D33" s="675"/>
      <c r="E33" s="675"/>
      <c r="F33" s="675"/>
      <c r="G33" s="675"/>
      <c r="H33" s="675"/>
      <c r="I33" s="675"/>
      <c r="J33" s="675"/>
      <c r="K33" s="675"/>
      <c r="L33" s="675"/>
      <c r="M33" s="675"/>
      <c r="N33" s="614">
        <f>+N$14/7/2</f>
        <v>0</v>
      </c>
      <c r="O33" s="614">
        <f>+O32</f>
        <v>0</v>
      </c>
      <c r="P33" s="614">
        <f>+P32</f>
        <v>0</v>
      </c>
      <c r="Q33" s="614">
        <f>+Q32</f>
        <v>0</v>
      </c>
      <c r="R33" s="614">
        <f>+R32</f>
        <v>0</v>
      </c>
      <c r="S33" s="639">
        <f>+S32</f>
        <v>0</v>
      </c>
      <c r="T33" s="639">
        <f>+T$14/7</f>
        <v>0</v>
      </c>
      <c r="U33" s="639">
        <f>+U$14/7/2</f>
        <v>0</v>
      </c>
      <c r="V33" s="639"/>
      <c r="W33" s="639"/>
      <c r="X33" s="639"/>
      <c r="Y33" s="614"/>
      <c r="Z33" s="675"/>
      <c r="AA33" s="145"/>
      <c r="AB33" s="145"/>
      <c r="AC33" s="145"/>
      <c r="AD33" s="145"/>
      <c r="AE33" s="145"/>
      <c r="AF33" s="145"/>
      <c r="AG33" s="145"/>
      <c r="AH33" s="145"/>
    </row>
    <row r="34" spans="1:34" x14ac:dyDescent="0.25">
      <c r="A34" s="38"/>
      <c r="B34" s="3">
        <f t="shared" si="2"/>
        <v>2012</v>
      </c>
      <c r="C34" s="145">
        <f t="shared" si="1"/>
        <v>0</v>
      </c>
      <c r="D34" s="675"/>
      <c r="E34" s="675"/>
      <c r="F34" s="675"/>
      <c r="G34" s="675"/>
      <c r="H34" s="675"/>
      <c r="I34" s="675"/>
      <c r="J34" s="675"/>
      <c r="K34" s="675"/>
      <c r="L34" s="675"/>
      <c r="M34" s="675"/>
      <c r="N34" s="614"/>
      <c r="O34" s="614">
        <f>+O$14/7/2</f>
        <v>0</v>
      </c>
      <c r="P34" s="614">
        <f>+P33</f>
        <v>0</v>
      </c>
      <c r="Q34" s="614">
        <f>+Q33</f>
        <v>0</v>
      </c>
      <c r="R34" s="614">
        <f>+R33</f>
        <v>0</v>
      </c>
      <c r="S34" s="639">
        <f>+S33</f>
        <v>0</v>
      </c>
      <c r="T34" s="639">
        <f>+T$14/7</f>
        <v>0</v>
      </c>
      <c r="U34" s="639">
        <f>+U$14/7</f>
        <v>0</v>
      </c>
      <c r="V34" s="639">
        <f>+V$14/7/2</f>
        <v>0</v>
      </c>
      <c r="W34" s="639"/>
      <c r="X34" s="639"/>
      <c r="Y34" s="614"/>
      <c r="Z34" s="675"/>
      <c r="AA34" s="145"/>
      <c r="AB34" s="145"/>
      <c r="AC34" s="145"/>
      <c r="AD34" s="145"/>
      <c r="AE34" s="145"/>
      <c r="AF34" s="145"/>
      <c r="AG34" s="145"/>
      <c r="AH34" s="145"/>
    </row>
    <row r="35" spans="1:34" x14ac:dyDescent="0.25">
      <c r="A35" s="38"/>
      <c r="B35" s="3">
        <f t="shared" si="2"/>
        <v>2013</v>
      </c>
      <c r="C35" s="145">
        <f t="shared" si="1"/>
        <v>0</v>
      </c>
      <c r="D35" s="675"/>
      <c r="E35" s="675"/>
      <c r="F35" s="675"/>
      <c r="G35" s="675"/>
      <c r="H35" s="675"/>
      <c r="I35" s="675"/>
      <c r="J35" s="675"/>
      <c r="K35" s="675"/>
      <c r="L35" s="675"/>
      <c r="M35" s="675"/>
      <c r="N35" s="614"/>
      <c r="O35" s="614"/>
      <c r="P35" s="614">
        <f>P14/7/2</f>
        <v>0</v>
      </c>
      <c r="Q35" s="614">
        <f>Q14</f>
        <v>0</v>
      </c>
      <c r="R35" s="614">
        <f t="shared" ref="R35:U36" si="3">R34</f>
        <v>0</v>
      </c>
      <c r="S35" s="639">
        <f t="shared" si="3"/>
        <v>0</v>
      </c>
      <c r="T35" s="639">
        <f t="shared" si="3"/>
        <v>0</v>
      </c>
      <c r="U35" s="639">
        <f t="shared" si="3"/>
        <v>0</v>
      </c>
      <c r="V35" s="639">
        <f>V14/7</f>
        <v>0</v>
      </c>
      <c r="W35" s="639">
        <f>W14/7/2</f>
        <v>0</v>
      </c>
      <c r="X35" s="639"/>
      <c r="Y35" s="614"/>
      <c r="Z35" s="675"/>
      <c r="AA35" s="145"/>
      <c r="AB35" s="145"/>
      <c r="AC35" s="145"/>
      <c r="AD35" s="145"/>
      <c r="AE35" s="145"/>
      <c r="AF35" s="145"/>
      <c r="AG35" s="145"/>
      <c r="AH35" s="145"/>
    </row>
    <row r="36" spans="1:34" x14ac:dyDescent="0.25">
      <c r="A36" s="38"/>
      <c r="B36" s="3">
        <f t="shared" si="2"/>
        <v>2014</v>
      </c>
      <c r="C36" s="145">
        <f t="shared" si="1"/>
        <v>0</v>
      </c>
      <c r="D36" s="675"/>
      <c r="E36" s="675"/>
      <c r="F36" s="675"/>
      <c r="G36" s="675"/>
      <c r="H36" s="675"/>
      <c r="I36" s="675"/>
      <c r="J36" s="675"/>
      <c r="K36" s="675"/>
      <c r="L36" s="675"/>
      <c r="M36" s="675"/>
      <c r="N36" s="614"/>
      <c r="O36" s="614"/>
      <c r="P36" s="614"/>
      <c r="Q36" s="614">
        <f>Q14/7/2</f>
        <v>0</v>
      </c>
      <c r="R36" s="614">
        <f t="shared" si="3"/>
        <v>0</v>
      </c>
      <c r="S36" s="639">
        <f t="shared" si="3"/>
        <v>0</v>
      </c>
      <c r="T36" s="639">
        <f t="shared" si="3"/>
        <v>0</v>
      </c>
      <c r="U36" s="639">
        <f t="shared" si="3"/>
        <v>0</v>
      </c>
      <c r="V36" s="639">
        <f>V35</f>
        <v>0</v>
      </c>
      <c r="W36" s="639">
        <f>W14/7</f>
        <v>0</v>
      </c>
      <c r="X36" s="639">
        <f>X14/7/2</f>
        <v>0</v>
      </c>
      <c r="Y36" s="614"/>
      <c r="Z36" s="675"/>
      <c r="AA36" s="145"/>
      <c r="AB36" s="145"/>
      <c r="AC36" s="145"/>
      <c r="AD36" s="145"/>
      <c r="AE36" s="145"/>
      <c r="AF36" s="145"/>
      <c r="AG36" s="145"/>
      <c r="AH36" s="145"/>
    </row>
    <row r="37" spans="1:34" x14ac:dyDescent="0.25">
      <c r="A37" s="38"/>
      <c r="B37" s="3">
        <f t="shared" si="2"/>
        <v>2015</v>
      </c>
      <c r="C37" s="145">
        <f t="shared" si="1"/>
        <v>0</v>
      </c>
      <c r="D37" s="675"/>
      <c r="E37" s="675"/>
      <c r="F37" s="675"/>
      <c r="G37" s="675"/>
      <c r="H37" s="675"/>
      <c r="I37" s="675"/>
      <c r="J37" s="675"/>
      <c r="K37" s="675"/>
      <c r="L37" s="675"/>
      <c r="M37" s="675"/>
      <c r="N37" s="614"/>
      <c r="O37" s="614"/>
      <c r="P37" s="614"/>
      <c r="Q37" s="614"/>
      <c r="R37" s="614">
        <f>R14/7/2</f>
        <v>0</v>
      </c>
      <c r="S37" s="639">
        <f>S36</f>
        <v>0</v>
      </c>
      <c r="T37" s="639">
        <f>T36</f>
        <v>0</v>
      </c>
      <c r="U37" s="639">
        <f>U36</f>
        <v>0</v>
      </c>
      <c r="V37" s="639">
        <f>V36</f>
        <v>0</v>
      </c>
      <c r="W37" s="639">
        <f>W36</f>
        <v>0</v>
      </c>
      <c r="X37" s="639">
        <f>X14/7</f>
        <v>0</v>
      </c>
      <c r="Y37" s="614">
        <f>Y14/7/2</f>
        <v>0</v>
      </c>
      <c r="Z37" s="675"/>
      <c r="AA37" s="145"/>
      <c r="AB37" s="145"/>
      <c r="AC37" s="145"/>
      <c r="AD37" s="145"/>
      <c r="AE37" s="145"/>
      <c r="AF37" s="145"/>
      <c r="AG37" s="145"/>
      <c r="AH37" s="145"/>
    </row>
    <row r="38" spans="1:34" x14ac:dyDescent="0.25">
      <c r="A38" s="38"/>
      <c r="B38" s="3">
        <f t="shared" si="2"/>
        <v>2016</v>
      </c>
      <c r="C38" s="145">
        <f t="shared" si="1"/>
        <v>0</v>
      </c>
      <c r="D38" s="675"/>
      <c r="E38" s="675"/>
      <c r="F38" s="675"/>
      <c r="G38" s="675"/>
      <c r="H38" s="675"/>
      <c r="I38" s="675"/>
      <c r="J38" s="675"/>
      <c r="K38" s="675"/>
      <c r="L38" s="675"/>
      <c r="M38" s="675"/>
      <c r="N38" s="614"/>
      <c r="O38" s="614"/>
      <c r="P38" s="614"/>
      <c r="Q38" s="614"/>
      <c r="R38" s="614"/>
      <c r="S38" s="639"/>
      <c r="T38" s="639"/>
      <c r="U38" s="639"/>
      <c r="V38" s="639"/>
      <c r="W38" s="639"/>
      <c r="X38" s="639"/>
      <c r="Y38" s="614">
        <f>+Y14/2</f>
        <v>0</v>
      </c>
      <c r="Z38" s="614">
        <f>Z14/7/2</f>
        <v>0</v>
      </c>
      <c r="AA38" s="614"/>
      <c r="AB38" s="145"/>
      <c r="AC38" s="145"/>
      <c r="AD38" s="145"/>
      <c r="AE38" s="145"/>
      <c r="AF38" s="145"/>
      <c r="AG38" s="145"/>
      <c r="AH38" s="145"/>
    </row>
    <row r="39" spans="1:34" x14ac:dyDescent="0.25">
      <c r="A39" s="38"/>
      <c r="B39" s="3">
        <f t="shared" si="2"/>
        <v>2017</v>
      </c>
      <c r="C39" s="145">
        <f t="shared" si="1"/>
        <v>-280.64285714285717</v>
      </c>
      <c r="D39" s="675"/>
      <c r="E39" s="675"/>
      <c r="F39" s="675"/>
      <c r="G39" s="675"/>
      <c r="H39" s="675"/>
      <c r="I39" s="675"/>
      <c r="J39" s="675"/>
      <c r="K39" s="675"/>
      <c r="L39" s="675"/>
      <c r="M39" s="675"/>
      <c r="N39" s="614"/>
      <c r="O39" s="614"/>
      <c r="P39" s="614"/>
      <c r="Q39" s="614"/>
      <c r="R39" s="614"/>
      <c r="S39" s="639"/>
      <c r="T39" s="639"/>
      <c r="U39" s="639"/>
      <c r="V39" s="639"/>
      <c r="W39" s="639"/>
      <c r="X39" s="639"/>
      <c r="Y39" s="614"/>
      <c r="Z39" s="614"/>
      <c r="AA39" s="614">
        <f>$AA$14/7/2</f>
        <v>280.64285714285717</v>
      </c>
      <c r="AB39" s="145"/>
      <c r="AC39" s="145"/>
      <c r="AD39" s="145"/>
      <c r="AE39" s="145"/>
      <c r="AF39" s="145"/>
      <c r="AG39" s="145"/>
      <c r="AH39" s="145"/>
    </row>
    <row r="40" spans="1:34" x14ac:dyDescent="0.25">
      <c r="A40" s="38"/>
      <c r="B40" s="3">
        <f t="shared" si="2"/>
        <v>2018</v>
      </c>
      <c r="C40" s="145">
        <f t="shared" si="1"/>
        <v>-561.28571428571433</v>
      </c>
      <c r="D40" s="675"/>
      <c r="E40" s="675"/>
      <c r="F40" s="675"/>
      <c r="G40" s="675"/>
      <c r="H40" s="675"/>
      <c r="I40" s="675"/>
      <c r="J40" s="675"/>
      <c r="K40" s="675"/>
      <c r="L40" s="675"/>
      <c r="M40" s="675"/>
      <c r="N40" s="614"/>
      <c r="O40" s="614"/>
      <c r="P40" s="614"/>
      <c r="Q40" s="614"/>
      <c r="R40" s="614"/>
      <c r="S40" s="639"/>
      <c r="T40" s="639"/>
      <c r="U40" s="639"/>
      <c r="V40" s="639"/>
      <c r="W40" s="639"/>
      <c r="X40" s="639"/>
      <c r="Y40" s="614"/>
      <c r="Z40" s="614"/>
      <c r="AA40" s="614">
        <f>$AA$14/7</f>
        <v>561.28571428571433</v>
      </c>
      <c r="AB40" s="145"/>
      <c r="AC40" s="145"/>
      <c r="AD40" s="145"/>
      <c r="AE40" s="145"/>
      <c r="AF40" s="145"/>
      <c r="AG40" s="145"/>
      <c r="AH40" s="145"/>
    </row>
    <row r="41" spans="1:34" x14ac:dyDescent="0.25">
      <c r="A41" s="38"/>
      <c r="B41" s="3">
        <f t="shared" si="2"/>
        <v>2019</v>
      </c>
      <c r="C41" s="145">
        <f t="shared" si="1"/>
        <v>-561.28571428571433</v>
      </c>
      <c r="D41" s="675"/>
      <c r="E41" s="675"/>
      <c r="F41" s="675"/>
      <c r="G41" s="675"/>
      <c r="H41" s="675"/>
      <c r="I41" s="675"/>
      <c r="J41" s="675"/>
      <c r="K41" s="675"/>
      <c r="L41" s="675"/>
      <c r="M41" s="675"/>
      <c r="N41" s="614"/>
      <c r="O41" s="614"/>
      <c r="P41" s="614"/>
      <c r="Q41" s="614"/>
      <c r="R41" s="614"/>
      <c r="S41" s="639"/>
      <c r="T41" s="639"/>
      <c r="U41" s="639"/>
      <c r="V41" s="639"/>
      <c r="W41" s="639"/>
      <c r="X41" s="639"/>
      <c r="Y41" s="614"/>
      <c r="Z41" s="614"/>
      <c r="AA41" s="614">
        <f t="shared" ref="AA41:AA45" si="4">$AA$14/7</f>
        <v>561.28571428571433</v>
      </c>
      <c r="AB41" s="145"/>
      <c r="AC41" s="145"/>
      <c r="AD41" s="145"/>
      <c r="AE41" s="145"/>
      <c r="AF41" s="145"/>
      <c r="AG41" s="145"/>
      <c r="AH41" s="145"/>
    </row>
    <row r="42" spans="1:34" x14ac:dyDescent="0.25">
      <c r="A42" s="38"/>
      <c r="B42" s="3">
        <f t="shared" si="2"/>
        <v>2020</v>
      </c>
      <c r="C42" s="145">
        <f t="shared" si="1"/>
        <v>-561.28571428571433</v>
      </c>
      <c r="D42" s="675"/>
      <c r="E42" s="675"/>
      <c r="F42" s="675"/>
      <c r="G42" s="675"/>
      <c r="H42" s="675"/>
      <c r="I42" s="675"/>
      <c r="J42" s="675"/>
      <c r="K42" s="675"/>
      <c r="L42" s="675"/>
      <c r="M42" s="675"/>
      <c r="N42" s="614"/>
      <c r="O42" s="614"/>
      <c r="P42" s="614"/>
      <c r="Q42" s="614"/>
      <c r="R42" s="614"/>
      <c r="S42" s="639"/>
      <c r="T42" s="639"/>
      <c r="U42" s="639"/>
      <c r="V42" s="639"/>
      <c r="W42" s="639"/>
      <c r="X42" s="639"/>
      <c r="Y42" s="614"/>
      <c r="Z42" s="614"/>
      <c r="AA42" s="614">
        <f t="shared" si="4"/>
        <v>561.28571428571433</v>
      </c>
      <c r="AB42" s="145"/>
      <c r="AC42" s="145"/>
      <c r="AD42" s="145"/>
      <c r="AE42" s="145"/>
      <c r="AF42" s="145"/>
      <c r="AG42" s="145"/>
      <c r="AH42" s="145"/>
    </row>
    <row r="43" spans="1:34" x14ac:dyDescent="0.25">
      <c r="A43" s="38"/>
      <c r="B43" s="3">
        <f t="shared" si="2"/>
        <v>2021</v>
      </c>
      <c r="C43" s="145">
        <f t="shared" si="1"/>
        <v>-561.28571428571433</v>
      </c>
      <c r="D43" s="675"/>
      <c r="E43" s="675"/>
      <c r="F43" s="675"/>
      <c r="G43" s="675"/>
      <c r="H43" s="675"/>
      <c r="I43" s="675"/>
      <c r="J43" s="675"/>
      <c r="K43" s="675"/>
      <c r="L43" s="675"/>
      <c r="M43" s="675"/>
      <c r="N43" s="614"/>
      <c r="O43" s="614"/>
      <c r="P43" s="614"/>
      <c r="Q43" s="614"/>
      <c r="R43" s="614"/>
      <c r="S43" s="639"/>
      <c r="T43" s="639"/>
      <c r="U43" s="639"/>
      <c r="V43" s="639"/>
      <c r="W43" s="639"/>
      <c r="X43" s="639"/>
      <c r="Y43" s="614"/>
      <c r="Z43" s="614"/>
      <c r="AA43" s="614">
        <f t="shared" si="4"/>
        <v>561.28571428571433</v>
      </c>
      <c r="AB43" s="145"/>
      <c r="AC43" s="145"/>
      <c r="AD43" s="145"/>
      <c r="AE43" s="145"/>
      <c r="AF43" s="145"/>
      <c r="AG43" s="145"/>
      <c r="AH43" s="145"/>
    </row>
    <row r="44" spans="1:34" x14ac:dyDescent="0.25">
      <c r="A44" s="38"/>
      <c r="B44" s="3">
        <f t="shared" si="2"/>
        <v>2022</v>
      </c>
      <c r="C44" s="145">
        <f t="shared" si="1"/>
        <v>-561.28571428571433</v>
      </c>
      <c r="D44" s="675"/>
      <c r="E44" s="675"/>
      <c r="F44" s="675"/>
      <c r="G44" s="675"/>
      <c r="H44" s="675"/>
      <c r="I44" s="675"/>
      <c r="J44" s="675"/>
      <c r="K44" s="675"/>
      <c r="L44" s="675"/>
      <c r="M44" s="675"/>
      <c r="N44" s="614"/>
      <c r="O44" s="614"/>
      <c r="P44" s="614"/>
      <c r="Q44" s="614"/>
      <c r="R44" s="614"/>
      <c r="S44" s="639"/>
      <c r="T44" s="639"/>
      <c r="U44" s="639"/>
      <c r="V44" s="639"/>
      <c r="W44" s="639"/>
      <c r="X44" s="639"/>
      <c r="Y44" s="614"/>
      <c r="Z44" s="614"/>
      <c r="AA44" s="614">
        <f t="shared" si="4"/>
        <v>561.28571428571433</v>
      </c>
      <c r="AB44" s="145"/>
      <c r="AC44" s="145"/>
      <c r="AD44" s="145"/>
      <c r="AE44" s="145"/>
      <c r="AF44" s="145"/>
      <c r="AG44" s="145"/>
      <c r="AH44" s="145"/>
    </row>
    <row r="45" spans="1:34" x14ac:dyDescent="0.25">
      <c r="A45" s="38"/>
      <c r="B45" s="3">
        <f t="shared" si="2"/>
        <v>2023</v>
      </c>
      <c r="C45" s="145">
        <f t="shared" si="1"/>
        <v>-561.28571428571433</v>
      </c>
      <c r="D45" s="675"/>
      <c r="E45" s="675"/>
      <c r="F45" s="675"/>
      <c r="G45" s="675"/>
      <c r="H45" s="675"/>
      <c r="I45" s="675"/>
      <c r="J45" s="675"/>
      <c r="K45" s="675"/>
      <c r="L45" s="675"/>
      <c r="M45" s="675"/>
      <c r="N45" s="614"/>
      <c r="O45" s="614"/>
      <c r="P45" s="614"/>
      <c r="Q45" s="614"/>
      <c r="R45" s="614"/>
      <c r="S45" s="639"/>
      <c r="T45" s="639"/>
      <c r="U45" s="639"/>
      <c r="V45" s="639"/>
      <c r="W45" s="639"/>
      <c r="X45" s="639"/>
      <c r="Y45" s="614"/>
      <c r="Z45" s="614"/>
      <c r="AA45" s="614">
        <f t="shared" si="4"/>
        <v>561.28571428571433</v>
      </c>
      <c r="AB45" s="145"/>
      <c r="AC45" s="145"/>
      <c r="AD45" s="145"/>
      <c r="AE45" s="145"/>
      <c r="AF45" s="145"/>
      <c r="AG45" s="145"/>
      <c r="AH45" s="145"/>
    </row>
    <row r="46" spans="1:34" x14ac:dyDescent="0.25">
      <c r="A46" s="38"/>
      <c r="B46" s="3">
        <f t="shared" si="2"/>
        <v>2024</v>
      </c>
      <c r="C46" s="145">
        <f t="shared" si="1"/>
        <v>-280.64285714285717</v>
      </c>
      <c r="D46" s="675"/>
      <c r="E46" s="675"/>
      <c r="F46" s="675"/>
      <c r="G46" s="675"/>
      <c r="H46" s="675"/>
      <c r="I46" s="675"/>
      <c r="J46" s="675"/>
      <c r="K46" s="675"/>
      <c r="L46" s="675"/>
      <c r="M46" s="675"/>
      <c r="N46" s="614"/>
      <c r="O46" s="614"/>
      <c r="P46" s="614"/>
      <c r="Q46" s="614"/>
      <c r="R46" s="614"/>
      <c r="S46" s="639"/>
      <c r="T46" s="639"/>
      <c r="U46" s="639"/>
      <c r="V46" s="639"/>
      <c r="W46" s="639"/>
      <c r="X46" s="639"/>
      <c r="Y46" s="614"/>
      <c r="Z46" s="614"/>
      <c r="AA46" s="614">
        <f>$AA$14/7/2</f>
        <v>280.64285714285717</v>
      </c>
      <c r="AB46" s="145"/>
      <c r="AC46" s="145"/>
      <c r="AD46" s="145"/>
      <c r="AE46" s="145"/>
      <c r="AF46" s="145"/>
      <c r="AG46" s="145"/>
      <c r="AH46" s="145"/>
    </row>
    <row r="47" spans="1:34" x14ac:dyDescent="0.25">
      <c r="A47" s="38"/>
      <c r="B47" s="3"/>
      <c r="C47" s="145"/>
      <c r="D47" s="676"/>
      <c r="E47" s="676"/>
      <c r="F47" s="676"/>
      <c r="G47" s="676"/>
      <c r="H47" s="676"/>
      <c r="I47" s="676"/>
      <c r="J47" s="676"/>
      <c r="K47" s="676"/>
      <c r="L47" s="676"/>
      <c r="M47" s="676"/>
      <c r="N47" s="676"/>
      <c r="O47" s="676"/>
      <c r="P47" s="676"/>
      <c r="Q47" s="676"/>
      <c r="R47" s="676"/>
      <c r="S47" s="676"/>
      <c r="T47" s="676"/>
      <c r="U47" s="676"/>
      <c r="V47" s="677"/>
      <c r="W47" s="677"/>
      <c r="X47" s="677"/>
      <c r="Y47" s="676"/>
      <c r="Z47" s="676"/>
      <c r="AA47" s="676"/>
      <c r="AB47" s="145"/>
      <c r="AC47" s="145"/>
      <c r="AD47" s="145"/>
      <c r="AE47" s="145"/>
      <c r="AF47" s="145"/>
      <c r="AG47" s="145"/>
      <c r="AH47" s="145"/>
    </row>
    <row r="48" spans="1:34" x14ac:dyDescent="0.25">
      <c r="A48" s="38" t="s">
        <v>62</v>
      </c>
      <c r="B48" s="675">
        <f>SUM(D48:AH48)</f>
        <v>0</v>
      </c>
      <c r="C48" s="677">
        <f>SUM(C16:C47)</f>
        <v>-3929</v>
      </c>
      <c r="D48" s="675">
        <f t="shared" ref="D48:N48" si="5">-SUM(D16:D47)+D14</f>
        <v>0</v>
      </c>
      <c r="E48" s="675">
        <f t="shared" si="5"/>
        <v>0</v>
      </c>
      <c r="F48" s="675">
        <f t="shared" si="5"/>
        <v>0</v>
      </c>
      <c r="G48" s="675">
        <f t="shared" si="5"/>
        <v>0</v>
      </c>
      <c r="H48" s="675">
        <f t="shared" si="5"/>
        <v>0</v>
      </c>
      <c r="I48" s="675">
        <f t="shared" si="5"/>
        <v>0</v>
      </c>
      <c r="J48" s="675">
        <f t="shared" si="5"/>
        <v>0</v>
      </c>
      <c r="K48" s="675">
        <f t="shared" si="5"/>
        <v>0</v>
      </c>
      <c r="L48" s="675">
        <f t="shared" si="5"/>
        <v>0</v>
      </c>
      <c r="M48" s="675">
        <f t="shared" si="5"/>
        <v>0</v>
      </c>
      <c r="N48" s="719">
        <f t="shared" si="5"/>
        <v>0</v>
      </c>
      <c r="O48" s="719">
        <f t="shared" ref="O48:AH48" si="6">-SUM(O16:O47)+O14</f>
        <v>0</v>
      </c>
      <c r="P48" s="719">
        <f t="shared" si="6"/>
        <v>0</v>
      </c>
      <c r="Q48" s="719">
        <f t="shared" si="6"/>
        <v>0</v>
      </c>
      <c r="R48" s="719">
        <f t="shared" si="6"/>
        <v>0</v>
      </c>
      <c r="S48" s="719">
        <f t="shared" si="6"/>
        <v>0</v>
      </c>
      <c r="T48" s="719">
        <f t="shared" si="6"/>
        <v>0</v>
      </c>
      <c r="U48" s="719">
        <f t="shared" si="6"/>
        <v>0</v>
      </c>
      <c r="V48" s="719">
        <f t="shared" si="6"/>
        <v>0</v>
      </c>
      <c r="W48" s="719">
        <f t="shared" si="6"/>
        <v>0</v>
      </c>
      <c r="X48" s="719">
        <f t="shared" si="6"/>
        <v>0</v>
      </c>
      <c r="Y48" s="719">
        <f t="shared" si="6"/>
        <v>0</v>
      </c>
      <c r="Z48" s="719">
        <f t="shared" si="6"/>
        <v>0</v>
      </c>
      <c r="AA48" s="719">
        <f t="shared" si="6"/>
        <v>0</v>
      </c>
      <c r="AB48" s="719">
        <f t="shared" si="6"/>
        <v>0</v>
      </c>
      <c r="AC48" s="719">
        <f t="shared" si="6"/>
        <v>0</v>
      </c>
      <c r="AD48" s="719">
        <f t="shared" si="6"/>
        <v>0</v>
      </c>
      <c r="AE48" s="719">
        <f t="shared" si="6"/>
        <v>0</v>
      </c>
      <c r="AF48" s="719">
        <f t="shared" si="6"/>
        <v>0</v>
      </c>
      <c r="AG48" s="719">
        <f t="shared" si="6"/>
        <v>0</v>
      </c>
      <c r="AH48" s="719">
        <f t="shared" si="6"/>
        <v>0</v>
      </c>
    </row>
    <row r="49" spans="1:26" x14ac:dyDescent="0.25">
      <c r="A49" s="38"/>
      <c r="B49" s="275"/>
      <c r="C49" s="299"/>
      <c r="D49" s="297"/>
      <c r="E49" s="297"/>
      <c r="F49" s="297"/>
      <c r="G49" s="297"/>
      <c r="H49" s="297"/>
      <c r="I49" s="297"/>
      <c r="J49" s="297"/>
      <c r="K49" s="297"/>
      <c r="L49" s="297"/>
      <c r="M49" s="297"/>
      <c r="N49" s="338"/>
      <c r="O49" s="338"/>
      <c r="P49" s="338"/>
      <c r="Q49" s="338"/>
      <c r="R49" s="338"/>
      <c r="S49" s="338"/>
      <c r="T49" s="338"/>
      <c r="U49" s="338"/>
      <c r="V49" s="338"/>
      <c r="W49" s="338"/>
      <c r="X49" s="338"/>
      <c r="Y49" s="338"/>
      <c r="Z49" s="338"/>
    </row>
    <row r="50" spans="1:26" x14ac:dyDescent="0.25">
      <c r="A50" s="39" t="s">
        <v>63</v>
      </c>
      <c r="B50" s="3"/>
      <c r="C50" s="30">
        <f>+C14+C48</f>
        <v>0</v>
      </c>
      <c r="D50" s="297"/>
      <c r="E50" s="297"/>
      <c r="F50" s="297"/>
      <c r="G50" s="297"/>
      <c r="H50" s="297"/>
      <c r="I50" s="297"/>
      <c r="J50" s="297"/>
      <c r="K50" s="297"/>
      <c r="L50" s="297"/>
      <c r="M50" s="297"/>
      <c r="N50" s="338"/>
      <c r="O50" s="338"/>
      <c r="P50" s="338"/>
      <c r="Q50" s="338"/>
      <c r="R50" s="338"/>
      <c r="S50" s="338"/>
      <c r="T50" s="338"/>
      <c r="U50" s="338"/>
      <c r="V50" s="338"/>
      <c r="W50" s="338"/>
      <c r="X50" s="338"/>
      <c r="Y50" s="338"/>
      <c r="Z50" s="338"/>
    </row>
    <row r="51" spans="1:26" x14ac:dyDescent="0.25">
      <c r="A51" s="3"/>
      <c r="B51" s="3"/>
      <c r="C51" s="3"/>
      <c r="D51" s="297"/>
      <c r="E51" s="297"/>
      <c r="F51" s="297"/>
      <c r="G51" s="297"/>
      <c r="H51" s="297"/>
      <c r="I51" s="297"/>
      <c r="J51" s="297"/>
      <c r="K51" s="297"/>
      <c r="L51" s="297"/>
      <c r="M51" s="297"/>
      <c r="N51" s="338"/>
      <c r="O51" s="338"/>
      <c r="P51" s="338"/>
      <c r="Q51" s="338"/>
      <c r="R51" s="338"/>
      <c r="S51" s="338"/>
      <c r="T51" s="338"/>
      <c r="U51" s="338"/>
      <c r="V51" s="338"/>
      <c r="W51" s="338"/>
      <c r="X51" s="338"/>
      <c r="Y51" s="338"/>
      <c r="Z51" s="338"/>
    </row>
    <row r="52" spans="1:26" x14ac:dyDescent="0.25">
      <c r="A52" s="3"/>
      <c r="B52" s="36"/>
      <c r="C52" s="3"/>
      <c r="D52" s="297"/>
      <c r="E52" s="297"/>
      <c r="F52" s="297"/>
      <c r="G52" s="297"/>
      <c r="H52" s="297"/>
      <c r="I52" s="297"/>
      <c r="J52" s="297"/>
      <c r="K52" s="297"/>
      <c r="L52" s="297"/>
      <c r="M52" s="297"/>
      <c r="N52" s="338"/>
      <c r="O52" s="338"/>
      <c r="P52" s="338"/>
      <c r="Q52" s="338"/>
      <c r="R52" s="338"/>
      <c r="S52" s="338"/>
      <c r="T52" s="338"/>
      <c r="U52" s="338"/>
      <c r="V52" s="338"/>
      <c r="W52" s="338"/>
      <c r="X52" s="338"/>
      <c r="Y52" s="338"/>
      <c r="Z52" s="338"/>
    </row>
    <row r="53" spans="1:26" x14ac:dyDescent="0.25">
      <c r="A53" s="3"/>
      <c r="B53" s="3"/>
      <c r="C53" s="3"/>
      <c r="E53" s="297"/>
      <c r="F53" s="301"/>
      <c r="G53" s="301"/>
      <c r="H53" s="301"/>
      <c r="I53" s="301"/>
      <c r="J53" s="301"/>
      <c r="K53" s="301"/>
      <c r="L53" s="301"/>
      <c r="M53" s="301"/>
      <c r="N53" s="338">
        <f>SUM(E32:E53)</f>
        <v>0</v>
      </c>
      <c r="O53" s="342"/>
      <c r="P53" s="342"/>
      <c r="Q53" s="342"/>
      <c r="R53" s="342"/>
      <c r="S53" s="342"/>
    </row>
    <row r="54" spans="1:26" x14ac:dyDescent="0.25">
      <c r="B54" s="3"/>
      <c r="C54" s="3"/>
      <c r="E54" s="301"/>
      <c r="F54" s="301"/>
      <c r="G54" s="301"/>
      <c r="H54" s="301"/>
      <c r="I54" s="301"/>
      <c r="J54" s="301"/>
      <c r="K54" s="301"/>
      <c r="L54" s="301"/>
      <c r="M54" s="301"/>
      <c r="N54" s="301"/>
      <c r="O54" s="301"/>
      <c r="P54" s="301"/>
      <c r="Q54" s="301"/>
      <c r="R54" s="301"/>
      <c r="S54" s="301"/>
    </row>
    <row r="55" spans="1:26" x14ac:dyDescent="0.25">
      <c r="E55" s="301"/>
      <c r="F55" s="301"/>
      <c r="G55" s="301"/>
      <c r="H55" s="301"/>
      <c r="I55" s="301"/>
      <c r="J55" s="301"/>
      <c r="K55" s="301"/>
      <c r="L55" s="301"/>
      <c r="M55" s="301"/>
      <c r="N55" s="301"/>
      <c r="O55" s="301"/>
      <c r="P55" s="301"/>
      <c r="Q55" s="301"/>
      <c r="R55" s="301"/>
      <c r="S55" s="301"/>
    </row>
    <row r="56" spans="1:26" x14ac:dyDescent="0.25">
      <c r="E56" s="301"/>
      <c r="F56" s="301"/>
      <c r="G56" s="301"/>
      <c r="H56" s="301"/>
      <c r="I56" s="301"/>
      <c r="J56" s="301"/>
      <c r="K56" s="301"/>
      <c r="L56" s="301"/>
      <c r="M56" s="301"/>
      <c r="N56" s="301"/>
      <c r="O56" s="301"/>
      <c r="P56" s="301"/>
      <c r="Q56" s="301"/>
      <c r="R56" s="301"/>
      <c r="S56" s="301"/>
    </row>
    <row r="57" spans="1:26" x14ac:dyDescent="0.25">
      <c r="E57" s="301"/>
      <c r="F57" s="301"/>
      <c r="G57" s="301"/>
      <c r="H57" s="301"/>
      <c r="I57" s="301"/>
      <c r="J57" s="301"/>
      <c r="K57" s="301"/>
      <c r="L57" s="301"/>
      <c r="M57" s="301"/>
      <c r="N57" s="301"/>
      <c r="O57" s="301"/>
      <c r="P57" s="301"/>
      <c r="Q57" s="301"/>
      <c r="R57" s="301"/>
      <c r="S57" s="301"/>
    </row>
    <row r="58" spans="1:26" x14ac:dyDescent="0.25">
      <c r="E58" s="301"/>
      <c r="F58" s="301"/>
      <c r="G58" s="301"/>
      <c r="H58" s="301"/>
      <c r="I58" s="301"/>
      <c r="J58" s="301"/>
      <c r="K58" s="301"/>
      <c r="L58" s="301"/>
      <c r="M58" s="301"/>
      <c r="N58" s="301"/>
      <c r="O58" s="301"/>
      <c r="P58" s="301"/>
      <c r="Q58" s="301"/>
      <c r="R58" s="301"/>
      <c r="S58" s="301"/>
    </row>
    <row r="59" spans="1:26" x14ac:dyDescent="0.25">
      <c r="E59" s="301"/>
      <c r="F59" s="301"/>
      <c r="G59" s="301"/>
      <c r="H59" s="301"/>
      <c r="I59" s="301"/>
      <c r="J59" s="301"/>
      <c r="K59" s="301"/>
      <c r="L59" s="301"/>
      <c r="M59" s="301"/>
      <c r="N59" s="301"/>
      <c r="O59" s="301"/>
      <c r="P59" s="301"/>
      <c r="Q59" s="301"/>
      <c r="R59" s="301"/>
      <c r="S59" s="301"/>
    </row>
    <row r="60" spans="1:26" x14ac:dyDescent="0.25">
      <c r="E60" s="301"/>
      <c r="F60" s="301"/>
      <c r="G60" s="301"/>
      <c r="H60" s="301"/>
      <c r="I60" s="301"/>
      <c r="J60" s="301"/>
      <c r="K60" s="301"/>
      <c r="L60" s="301"/>
      <c r="M60" s="301"/>
      <c r="N60" s="301"/>
      <c r="O60" s="301"/>
      <c r="P60" s="301"/>
      <c r="Q60" s="301"/>
      <c r="R60" s="301"/>
      <c r="S60" s="301"/>
    </row>
    <row r="61" spans="1:26" x14ac:dyDescent="0.25">
      <c r="E61" s="301"/>
      <c r="F61" s="301"/>
      <c r="G61" s="301"/>
      <c r="H61" s="301"/>
      <c r="I61" s="301"/>
      <c r="J61" s="301"/>
      <c r="K61" s="301"/>
      <c r="L61" s="301"/>
      <c r="M61" s="301"/>
      <c r="N61" s="301"/>
      <c r="O61" s="301"/>
      <c r="P61" s="301"/>
      <c r="Q61" s="301"/>
      <c r="R61" s="301"/>
      <c r="S61" s="301"/>
    </row>
    <row r="62" spans="1:26" x14ac:dyDescent="0.25">
      <c r="E62" s="301"/>
      <c r="F62" s="301"/>
      <c r="G62" s="301"/>
      <c r="H62" s="301"/>
      <c r="I62" s="301"/>
      <c r="J62" s="301"/>
      <c r="K62" s="301"/>
      <c r="L62" s="301"/>
      <c r="M62" s="301"/>
      <c r="N62" s="301"/>
      <c r="O62" s="301"/>
      <c r="P62" s="301"/>
      <c r="Q62" s="301"/>
      <c r="R62" s="301"/>
      <c r="S62" s="301"/>
    </row>
    <row r="63" spans="1:26" x14ac:dyDescent="0.25">
      <c r="E63" s="301"/>
      <c r="F63" s="301"/>
      <c r="G63" s="301"/>
      <c r="H63" s="301"/>
      <c r="I63" s="301"/>
      <c r="J63" s="301"/>
      <c r="K63" s="301"/>
      <c r="L63" s="301"/>
      <c r="M63" s="301"/>
      <c r="N63" s="301"/>
      <c r="O63" s="301"/>
      <c r="P63" s="301"/>
      <c r="Q63" s="301"/>
      <c r="R63" s="301"/>
      <c r="S63" s="301"/>
    </row>
    <row r="64" spans="1:26" x14ac:dyDescent="0.25">
      <c r="E64" s="301"/>
      <c r="F64" s="301"/>
      <c r="G64" s="301"/>
      <c r="H64" s="301"/>
      <c r="I64" s="301"/>
      <c r="J64" s="301"/>
      <c r="K64" s="301"/>
      <c r="L64" s="301"/>
      <c r="M64" s="301"/>
      <c r="N64" s="301"/>
      <c r="O64" s="301"/>
      <c r="P64" s="301"/>
      <c r="Q64" s="301"/>
      <c r="R64" s="301"/>
      <c r="S64" s="301"/>
    </row>
  </sheetData>
  <pageMargins left="0.7" right="0.7" top="0.75" bottom="0.75" header="0.3" footer="0.3"/>
  <pageSetup scale="64" orientation="landscape" horizontalDpi="4294967294" verticalDpi="4294967294" r:id="rId1"/>
  <headerFooter>
    <oddFooter>&amp;Z&amp;F&amp;RPage &amp;P</oddFooter>
  </headerFooter>
</worksheet>
</file>

<file path=xl/worksheets/sheet2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100-000000000000}">
  <sheetPr>
    <tabColor theme="6" tint="-0.249977111117893"/>
    <pageSetUpPr fitToPage="1"/>
  </sheetPr>
  <dimension ref="A1:AH64"/>
  <sheetViews>
    <sheetView workbookViewId="0"/>
  </sheetViews>
  <sheetFormatPr defaultColWidth="8.85546875" defaultRowHeight="15" x14ac:dyDescent="0.25"/>
  <cols>
    <col min="1" max="1" width="20.85546875" customWidth="1"/>
    <col min="2" max="2" width="8.7109375" customWidth="1"/>
    <col min="3" max="3" width="12.85546875" customWidth="1"/>
    <col min="4" max="12" width="7.42578125" hidden="1" customWidth="1"/>
    <col min="13" max="13" width="7.5703125" hidden="1" customWidth="1"/>
    <col min="14" max="25" width="10.42578125" customWidth="1"/>
    <col min="26" max="26" width="10.7109375" bestFit="1" customWidth="1"/>
    <col min="27" max="27" width="10.5703125" bestFit="1" customWidth="1"/>
  </cols>
  <sheetData>
    <row r="1" spans="1:34" x14ac:dyDescent="0.25">
      <c r="A1" s="11" t="s">
        <v>10</v>
      </c>
      <c r="O1" t="s">
        <v>647</v>
      </c>
    </row>
    <row r="2" spans="1:34" x14ac:dyDescent="0.25">
      <c r="A2" s="9" t="s">
        <v>438</v>
      </c>
    </row>
    <row r="3" spans="1:34" x14ac:dyDescent="0.25">
      <c r="A3" s="9" t="s">
        <v>1146</v>
      </c>
    </row>
    <row r="4" spans="1:34" x14ac:dyDescent="0.25">
      <c r="R4" s="40" t="s">
        <v>4</v>
      </c>
      <c r="S4" s="41"/>
      <c r="T4" s="40" t="s">
        <v>8</v>
      </c>
    </row>
    <row r="5" spans="1:34" x14ac:dyDescent="0.25">
      <c r="A5" s="10" t="s">
        <v>9</v>
      </c>
      <c r="B5" s="12" t="s">
        <v>64</v>
      </c>
      <c r="C5" s="12" t="s">
        <v>12</v>
      </c>
      <c r="R5" s="42" t="s">
        <v>2</v>
      </c>
      <c r="S5" s="42" t="s">
        <v>60</v>
      </c>
      <c r="T5" s="42" t="s">
        <v>7</v>
      </c>
    </row>
    <row r="6" spans="1:34" x14ac:dyDescent="0.25">
      <c r="B6" s="3"/>
      <c r="R6" s="3"/>
    </row>
    <row r="7" spans="1:34" x14ac:dyDescent="0.25">
      <c r="A7" s="2" t="s">
        <v>1151</v>
      </c>
      <c r="B7" s="212">
        <v>871</v>
      </c>
      <c r="C7" s="214"/>
      <c r="D7" s="293"/>
      <c r="E7" s="293"/>
      <c r="F7" s="293"/>
      <c r="G7" s="293"/>
      <c r="H7" s="293"/>
      <c r="I7" s="293"/>
      <c r="J7" s="293"/>
      <c r="K7" s="293"/>
      <c r="L7" s="293"/>
      <c r="M7" s="293"/>
      <c r="N7" s="293"/>
      <c r="O7" s="294"/>
      <c r="P7" s="6"/>
      <c r="Q7" s="6"/>
      <c r="R7" s="13">
        <f>+C14</f>
        <v>11000</v>
      </c>
      <c r="S7" s="13">
        <f>+-C48</f>
        <v>11000</v>
      </c>
      <c r="T7" s="13">
        <f>+R7-S7</f>
        <v>0</v>
      </c>
    </row>
    <row r="8" spans="1:34" x14ac:dyDescent="0.25">
      <c r="A8" s="213"/>
      <c r="B8" s="3"/>
      <c r="D8" s="293"/>
      <c r="E8" s="293"/>
      <c r="F8" s="293"/>
      <c r="G8" s="293"/>
      <c r="H8" s="293"/>
      <c r="I8" s="293"/>
      <c r="J8" s="293"/>
      <c r="K8" s="293"/>
      <c r="L8" s="293"/>
      <c r="M8" s="293"/>
      <c r="N8" s="293"/>
      <c r="O8" s="294"/>
      <c r="P8" s="6"/>
      <c r="Q8" s="6"/>
    </row>
    <row r="9" spans="1:34" x14ac:dyDescent="0.25">
      <c r="A9" s="2"/>
      <c r="B9" s="3"/>
      <c r="D9" s="293"/>
      <c r="E9" s="293"/>
      <c r="F9" s="293"/>
      <c r="G9" s="293"/>
      <c r="H9" s="293"/>
      <c r="I9" s="293"/>
      <c r="J9" s="293"/>
      <c r="K9" s="293"/>
      <c r="L9" s="293"/>
      <c r="M9" s="293"/>
      <c r="N9" s="293"/>
      <c r="O9" s="294"/>
      <c r="P9" s="6"/>
      <c r="Q9" s="6"/>
    </row>
    <row r="10" spans="1:34" x14ac:dyDescent="0.25">
      <c r="B10" s="3"/>
    </row>
    <row r="11" spans="1:34" x14ac:dyDescent="0.25">
      <c r="A11" s="686" t="s">
        <v>66</v>
      </c>
      <c r="B11" s="290" t="s">
        <v>1150</v>
      </c>
      <c r="C11" s="214"/>
    </row>
    <row r="12" spans="1:34" x14ac:dyDescent="0.25">
      <c r="B12" s="28"/>
      <c r="C12" s="2"/>
    </row>
    <row r="13" spans="1:34" x14ac:dyDescent="0.25">
      <c r="A13" s="9" t="s">
        <v>5</v>
      </c>
      <c r="C13" s="31" t="s">
        <v>3</v>
      </c>
      <c r="D13" s="32">
        <v>1994</v>
      </c>
      <c r="E13" s="32">
        <v>1995</v>
      </c>
      <c r="F13" s="32">
        <v>1996</v>
      </c>
      <c r="G13" s="32">
        <v>1997</v>
      </c>
      <c r="H13" s="32">
        <v>1998</v>
      </c>
      <c r="I13" s="32">
        <v>1999</v>
      </c>
      <c r="J13" s="32">
        <v>2000</v>
      </c>
      <c r="K13" s="32">
        <v>2001</v>
      </c>
      <c r="L13" s="32">
        <v>2002</v>
      </c>
      <c r="M13" s="32">
        <v>2003</v>
      </c>
      <c r="N13" s="32">
        <v>2004</v>
      </c>
      <c r="O13" s="32">
        <f>N13+1</f>
        <v>2005</v>
      </c>
      <c r="P13" s="32">
        <f t="shared" ref="P13:AH13" si="0">O13+1</f>
        <v>2006</v>
      </c>
      <c r="Q13" s="32">
        <f t="shared" si="0"/>
        <v>2007</v>
      </c>
      <c r="R13" s="32">
        <f t="shared" si="0"/>
        <v>2008</v>
      </c>
      <c r="S13" s="32">
        <f t="shared" si="0"/>
        <v>2009</v>
      </c>
      <c r="T13" s="32">
        <f t="shared" si="0"/>
        <v>2010</v>
      </c>
      <c r="U13" s="32">
        <f t="shared" si="0"/>
        <v>2011</v>
      </c>
      <c r="V13" s="32">
        <f t="shared" si="0"/>
        <v>2012</v>
      </c>
      <c r="W13" s="32">
        <f t="shared" si="0"/>
        <v>2013</v>
      </c>
      <c r="X13" s="32">
        <f t="shared" si="0"/>
        <v>2014</v>
      </c>
      <c r="Y13" s="32">
        <f t="shared" si="0"/>
        <v>2015</v>
      </c>
      <c r="Z13" s="32">
        <f t="shared" si="0"/>
        <v>2016</v>
      </c>
      <c r="AA13" s="32">
        <f t="shared" si="0"/>
        <v>2017</v>
      </c>
      <c r="AB13" s="32">
        <f t="shared" si="0"/>
        <v>2018</v>
      </c>
      <c r="AC13" s="32">
        <f t="shared" si="0"/>
        <v>2019</v>
      </c>
      <c r="AD13" s="32">
        <f t="shared" si="0"/>
        <v>2020</v>
      </c>
      <c r="AE13" s="32">
        <f t="shared" si="0"/>
        <v>2021</v>
      </c>
      <c r="AF13" s="32">
        <f t="shared" si="0"/>
        <v>2022</v>
      </c>
      <c r="AG13" s="32">
        <f t="shared" si="0"/>
        <v>2023</v>
      </c>
      <c r="AH13" s="32">
        <f t="shared" si="0"/>
        <v>2024</v>
      </c>
    </row>
    <row r="14" spans="1:34" x14ac:dyDescent="0.25">
      <c r="A14" s="9" t="s">
        <v>73</v>
      </c>
      <c r="C14" s="672">
        <f>SUM(D14:AH14)</f>
        <v>11000</v>
      </c>
      <c r="D14" s="673">
        <v>0</v>
      </c>
      <c r="E14" s="673">
        <v>0</v>
      </c>
      <c r="F14" s="673">
        <v>0</v>
      </c>
      <c r="G14" s="673">
        <v>0</v>
      </c>
      <c r="H14" s="673">
        <v>0</v>
      </c>
      <c r="I14" s="673">
        <v>0</v>
      </c>
      <c r="J14" s="673">
        <v>0</v>
      </c>
      <c r="K14" s="673">
        <v>0</v>
      </c>
      <c r="L14" s="673">
        <v>0</v>
      </c>
      <c r="M14" s="673">
        <v>0</v>
      </c>
      <c r="N14" s="639"/>
      <c r="O14" s="639"/>
      <c r="P14" s="639"/>
      <c r="Q14" s="639"/>
      <c r="R14" s="639"/>
      <c r="S14" s="639"/>
      <c r="T14" s="639"/>
      <c r="U14" s="639"/>
      <c r="V14" s="639"/>
      <c r="W14" s="639"/>
      <c r="X14" s="639"/>
      <c r="Y14" s="614"/>
      <c r="Z14" s="614"/>
      <c r="AA14" s="614">
        <v>11000</v>
      </c>
      <c r="AB14" s="145"/>
      <c r="AC14" s="145"/>
      <c r="AD14" s="145"/>
      <c r="AE14" s="145"/>
      <c r="AF14" s="145"/>
      <c r="AG14" s="145"/>
      <c r="AH14" s="145"/>
    </row>
    <row r="15" spans="1:34" x14ac:dyDescent="0.25">
      <c r="A15" s="34"/>
      <c r="B15" s="2"/>
      <c r="C15" s="145"/>
      <c r="D15" s="145"/>
      <c r="E15" s="145"/>
      <c r="F15" s="145"/>
      <c r="G15" s="145"/>
      <c r="H15" s="145"/>
      <c r="I15" s="145"/>
      <c r="J15" s="145"/>
      <c r="K15" s="145"/>
      <c r="L15" s="145"/>
      <c r="M15" s="145"/>
      <c r="N15" s="145"/>
      <c r="O15" s="145"/>
      <c r="P15" s="145"/>
      <c r="Q15" s="145"/>
      <c r="R15" s="145"/>
      <c r="S15" s="673"/>
      <c r="T15" s="673"/>
      <c r="U15" s="673"/>
      <c r="V15" s="673"/>
      <c r="W15" s="673"/>
      <c r="X15" s="673"/>
      <c r="Y15" s="145"/>
      <c r="Z15" s="145"/>
      <c r="AA15" s="145"/>
      <c r="AB15" s="145"/>
      <c r="AC15" s="145"/>
      <c r="AD15" s="145"/>
      <c r="AE15" s="145"/>
      <c r="AF15" s="145"/>
      <c r="AG15" s="145"/>
      <c r="AH15" s="145"/>
    </row>
    <row r="16" spans="1:34" x14ac:dyDescent="0.25">
      <c r="A16" s="9" t="s">
        <v>6</v>
      </c>
      <c r="B16" s="3">
        <v>1994</v>
      </c>
      <c r="C16" s="145">
        <f>-SUM(D16:AH16)</f>
        <v>0</v>
      </c>
      <c r="D16" s="675">
        <f>+D$14/7/2</f>
        <v>0</v>
      </c>
      <c r="E16" s="675"/>
      <c r="F16" s="675"/>
      <c r="G16" s="675"/>
      <c r="H16" s="675"/>
      <c r="I16" s="675"/>
      <c r="J16" s="675"/>
      <c r="K16" s="675"/>
      <c r="L16" s="675"/>
      <c r="M16" s="675"/>
      <c r="N16" s="675"/>
      <c r="O16" s="675"/>
      <c r="P16" s="675"/>
      <c r="Q16" s="675"/>
      <c r="R16" s="675"/>
      <c r="S16" s="673"/>
      <c r="T16" s="673"/>
      <c r="U16" s="673"/>
      <c r="V16" s="673"/>
      <c r="W16" s="673"/>
      <c r="X16" s="673"/>
      <c r="Y16" s="675"/>
      <c r="Z16" s="675"/>
      <c r="AA16" s="145"/>
      <c r="AB16" s="145"/>
      <c r="AC16" s="145"/>
      <c r="AD16" s="145"/>
      <c r="AE16" s="145"/>
      <c r="AF16" s="145"/>
      <c r="AG16" s="145"/>
      <c r="AH16" s="145"/>
    </row>
    <row r="17" spans="1:34" x14ac:dyDescent="0.25">
      <c r="B17" s="3">
        <f>B16+1</f>
        <v>1995</v>
      </c>
      <c r="C17" s="145">
        <f t="shared" ref="C17:C46" si="1">-SUM(D17:AH17)</f>
        <v>0</v>
      </c>
      <c r="D17" s="675">
        <f>+D$14/7</f>
        <v>0</v>
      </c>
      <c r="E17" s="675">
        <f>+E$14/7/2</f>
        <v>0</v>
      </c>
      <c r="F17" s="675"/>
      <c r="G17" s="675"/>
      <c r="H17" s="675"/>
      <c r="I17" s="675"/>
      <c r="J17" s="675"/>
      <c r="K17" s="675"/>
      <c r="L17" s="675"/>
      <c r="M17" s="675"/>
      <c r="N17" s="675"/>
      <c r="O17" s="675"/>
      <c r="P17" s="675"/>
      <c r="Q17" s="675"/>
      <c r="R17" s="675"/>
      <c r="S17" s="673"/>
      <c r="T17" s="673"/>
      <c r="U17" s="673"/>
      <c r="V17" s="673"/>
      <c r="W17" s="673"/>
      <c r="X17" s="673"/>
      <c r="Y17" s="675"/>
      <c r="Z17" s="675"/>
      <c r="AA17" s="145"/>
      <c r="AB17" s="145"/>
      <c r="AC17" s="145"/>
      <c r="AD17" s="145"/>
      <c r="AE17" s="145"/>
      <c r="AF17" s="145"/>
      <c r="AG17" s="145"/>
      <c r="AH17" s="145"/>
    </row>
    <row r="18" spans="1:34" x14ac:dyDescent="0.25">
      <c r="B18" s="3">
        <f t="shared" ref="B18:B46" si="2">B17+1</f>
        <v>1996</v>
      </c>
      <c r="C18" s="145">
        <f t="shared" si="1"/>
        <v>0</v>
      </c>
      <c r="D18" s="675">
        <f>+D17</f>
        <v>0</v>
      </c>
      <c r="E18" s="675">
        <f>+E$14/7</f>
        <v>0</v>
      </c>
      <c r="F18" s="675">
        <f>+F$14/7/2</f>
        <v>0</v>
      </c>
      <c r="G18" s="675"/>
      <c r="H18" s="675"/>
      <c r="I18" s="675"/>
      <c r="J18" s="675"/>
      <c r="K18" s="675"/>
      <c r="L18" s="675"/>
      <c r="M18" s="675"/>
      <c r="N18" s="675"/>
      <c r="O18" s="675"/>
      <c r="P18" s="675"/>
      <c r="Q18" s="675"/>
      <c r="R18" s="675"/>
      <c r="S18" s="673"/>
      <c r="T18" s="673"/>
      <c r="U18" s="673"/>
      <c r="V18" s="673"/>
      <c r="W18" s="673"/>
      <c r="X18" s="673"/>
      <c r="Y18" s="675"/>
      <c r="Z18" s="675"/>
      <c r="AA18" s="145"/>
      <c r="AB18" s="145"/>
      <c r="AC18" s="145"/>
      <c r="AD18" s="145"/>
      <c r="AE18" s="145"/>
      <c r="AF18" s="145"/>
      <c r="AG18" s="145"/>
      <c r="AH18" s="145"/>
    </row>
    <row r="19" spans="1:34" x14ac:dyDescent="0.25">
      <c r="B19" s="3">
        <f t="shared" si="2"/>
        <v>1997</v>
      </c>
      <c r="C19" s="145">
        <f t="shared" si="1"/>
        <v>0</v>
      </c>
      <c r="D19" s="675">
        <f>+D18</f>
        <v>0</v>
      </c>
      <c r="E19" s="675">
        <f>+E18</f>
        <v>0</v>
      </c>
      <c r="F19" s="675">
        <f>+F$14/7</f>
        <v>0</v>
      </c>
      <c r="G19" s="675">
        <f>+G$14/7/2</f>
        <v>0</v>
      </c>
      <c r="H19" s="675"/>
      <c r="I19" s="675"/>
      <c r="J19" s="675"/>
      <c r="K19" s="675"/>
      <c r="L19" s="675"/>
      <c r="M19" s="675"/>
      <c r="N19" s="675"/>
      <c r="O19" s="675"/>
      <c r="P19" s="675"/>
      <c r="Q19" s="675"/>
      <c r="R19" s="675"/>
      <c r="S19" s="673"/>
      <c r="T19" s="673"/>
      <c r="U19" s="673"/>
      <c r="V19" s="673"/>
      <c r="W19" s="673"/>
      <c r="X19" s="673"/>
      <c r="Y19" s="675"/>
      <c r="Z19" s="675"/>
      <c r="AA19" s="145"/>
      <c r="AB19" s="145"/>
      <c r="AC19" s="145"/>
      <c r="AD19" s="145"/>
      <c r="AE19" s="145"/>
      <c r="AF19" s="145"/>
      <c r="AG19" s="145"/>
      <c r="AH19" s="145"/>
    </row>
    <row r="20" spans="1:34" x14ac:dyDescent="0.25">
      <c r="B20" s="3">
        <f t="shared" si="2"/>
        <v>1998</v>
      </c>
      <c r="C20" s="145">
        <f t="shared" si="1"/>
        <v>0</v>
      </c>
      <c r="D20" s="675">
        <f>+D19</f>
        <v>0</v>
      </c>
      <c r="E20" s="675">
        <f>+E19</f>
        <v>0</v>
      </c>
      <c r="F20" s="675">
        <f>+F19</f>
        <v>0</v>
      </c>
      <c r="G20" s="675">
        <f>+G$14/7</f>
        <v>0</v>
      </c>
      <c r="H20" s="675">
        <f>+H$14/7/2</f>
        <v>0</v>
      </c>
      <c r="I20" s="675"/>
      <c r="J20" s="675"/>
      <c r="K20" s="675"/>
      <c r="L20" s="675"/>
      <c r="M20" s="675"/>
      <c r="N20" s="675"/>
      <c r="O20" s="675"/>
      <c r="P20" s="675"/>
      <c r="Q20" s="675"/>
      <c r="R20" s="675"/>
      <c r="S20" s="673"/>
      <c r="T20" s="673"/>
      <c r="U20" s="673"/>
      <c r="V20" s="673"/>
      <c r="W20" s="673"/>
      <c r="X20" s="673"/>
      <c r="Y20" s="675"/>
      <c r="Z20" s="675"/>
      <c r="AA20" s="145"/>
      <c r="AB20" s="145"/>
      <c r="AC20" s="145"/>
      <c r="AD20" s="145"/>
      <c r="AE20" s="145"/>
      <c r="AF20" s="145"/>
      <c r="AG20" s="145"/>
      <c r="AH20" s="145"/>
    </row>
    <row r="21" spans="1:34" x14ac:dyDescent="0.25">
      <c r="B21" s="3">
        <f t="shared" si="2"/>
        <v>1999</v>
      </c>
      <c r="C21" s="145">
        <f t="shared" si="1"/>
        <v>0</v>
      </c>
      <c r="D21" s="675">
        <f>+D20</f>
        <v>0</v>
      </c>
      <c r="E21" s="675">
        <f>+E20</f>
        <v>0</v>
      </c>
      <c r="F21" s="675">
        <f>+F20</f>
        <v>0</v>
      </c>
      <c r="G21" s="675">
        <f>+G20</f>
        <v>0</v>
      </c>
      <c r="H21" s="675">
        <f>+H$14/7</f>
        <v>0</v>
      </c>
      <c r="I21" s="675">
        <f>+I$14/7/2</f>
        <v>0</v>
      </c>
      <c r="J21" s="675"/>
      <c r="K21" s="675"/>
      <c r="L21" s="675"/>
      <c r="M21" s="675"/>
      <c r="N21" s="675"/>
      <c r="O21" s="675"/>
      <c r="P21" s="675"/>
      <c r="Q21" s="675"/>
      <c r="R21" s="675"/>
      <c r="S21" s="673"/>
      <c r="T21" s="673"/>
      <c r="U21" s="673"/>
      <c r="V21" s="673"/>
      <c r="W21" s="673"/>
      <c r="X21" s="673"/>
      <c r="Y21" s="675"/>
      <c r="Z21" s="675"/>
      <c r="AA21" s="145"/>
      <c r="AB21" s="145"/>
      <c r="AC21" s="145"/>
      <c r="AD21" s="145"/>
      <c r="AE21" s="145"/>
      <c r="AF21" s="145"/>
      <c r="AG21" s="145"/>
      <c r="AH21" s="145"/>
    </row>
    <row r="22" spans="1:34" x14ac:dyDescent="0.25">
      <c r="B22" s="3">
        <f t="shared" si="2"/>
        <v>2000</v>
      </c>
      <c r="C22" s="145">
        <f t="shared" si="1"/>
        <v>0</v>
      </c>
      <c r="D22" s="675">
        <f>+D21</f>
        <v>0</v>
      </c>
      <c r="E22" s="675">
        <f>+E21</f>
        <v>0</v>
      </c>
      <c r="F22" s="675">
        <f>+F21</f>
        <v>0</v>
      </c>
      <c r="G22" s="675">
        <f>+G21</f>
        <v>0</v>
      </c>
      <c r="H22" s="675">
        <f>+H21</f>
        <v>0</v>
      </c>
      <c r="I22" s="675">
        <f>+I$14/7</f>
        <v>0</v>
      </c>
      <c r="J22" s="675">
        <f>+J$14/7/2</f>
        <v>0</v>
      </c>
      <c r="K22" s="675"/>
      <c r="L22" s="675"/>
      <c r="M22" s="675"/>
      <c r="N22" s="675"/>
      <c r="O22" s="675"/>
      <c r="P22" s="675"/>
      <c r="Q22" s="675"/>
      <c r="R22" s="675"/>
      <c r="S22" s="673"/>
      <c r="T22" s="673"/>
      <c r="U22" s="673"/>
      <c r="V22" s="673"/>
      <c r="W22" s="673"/>
      <c r="X22" s="673"/>
      <c r="Y22" s="675"/>
      <c r="Z22" s="675"/>
      <c r="AA22" s="145"/>
      <c r="AB22" s="145"/>
      <c r="AC22" s="145"/>
      <c r="AD22" s="145"/>
      <c r="AE22" s="145"/>
      <c r="AF22" s="145"/>
      <c r="AG22" s="145"/>
      <c r="AH22" s="145"/>
    </row>
    <row r="23" spans="1:34" x14ac:dyDescent="0.25">
      <c r="B23" s="3">
        <f t="shared" si="2"/>
        <v>2001</v>
      </c>
      <c r="C23" s="145">
        <f t="shared" si="1"/>
        <v>0</v>
      </c>
      <c r="D23" s="675">
        <f>+D$14/7/2</f>
        <v>0</v>
      </c>
      <c r="E23" s="675">
        <f>+E22</f>
        <v>0</v>
      </c>
      <c r="F23" s="675">
        <f>+F22</f>
        <v>0</v>
      </c>
      <c r="G23" s="675">
        <f>+G22</f>
        <v>0</v>
      </c>
      <c r="H23" s="675">
        <f>+H22</f>
        <v>0</v>
      </c>
      <c r="I23" s="675">
        <f>+I22</f>
        <v>0</v>
      </c>
      <c r="J23" s="675">
        <f>+J$14/7</f>
        <v>0</v>
      </c>
      <c r="K23" s="675">
        <f>+K$14/7/2</f>
        <v>0</v>
      </c>
      <c r="L23" s="675"/>
      <c r="M23" s="675"/>
      <c r="N23" s="675"/>
      <c r="O23" s="675"/>
      <c r="P23" s="675"/>
      <c r="Q23" s="675"/>
      <c r="R23" s="675"/>
      <c r="S23" s="673"/>
      <c r="T23" s="673"/>
      <c r="U23" s="673"/>
      <c r="V23" s="673"/>
      <c r="W23" s="673"/>
      <c r="X23" s="673"/>
      <c r="Y23" s="675"/>
      <c r="Z23" s="675"/>
      <c r="AA23" s="145"/>
      <c r="AB23" s="145"/>
      <c r="AC23" s="145"/>
      <c r="AD23" s="145"/>
      <c r="AE23" s="145"/>
      <c r="AF23" s="145"/>
      <c r="AG23" s="145"/>
      <c r="AH23" s="145"/>
    </row>
    <row r="24" spans="1:34" x14ac:dyDescent="0.25">
      <c r="B24" s="3">
        <f t="shared" si="2"/>
        <v>2002</v>
      </c>
      <c r="C24" s="145">
        <f t="shared" si="1"/>
        <v>0</v>
      </c>
      <c r="D24" s="675"/>
      <c r="E24" s="675">
        <f>+E$14/7/2</f>
        <v>0</v>
      </c>
      <c r="F24" s="675">
        <f>+F23</f>
        <v>0</v>
      </c>
      <c r="G24" s="675">
        <f>+G23</f>
        <v>0</v>
      </c>
      <c r="H24" s="675">
        <f>+H23</f>
        <v>0</v>
      </c>
      <c r="I24" s="675">
        <f>+I23</f>
        <v>0</v>
      </c>
      <c r="J24" s="675">
        <f>+J23</f>
        <v>0</v>
      </c>
      <c r="K24" s="675">
        <f>+K$14/7</f>
        <v>0</v>
      </c>
      <c r="L24" s="675">
        <f>+L$14/7/2</f>
        <v>0</v>
      </c>
      <c r="M24" s="675"/>
      <c r="N24" s="675"/>
      <c r="O24" s="675"/>
      <c r="P24" s="675"/>
      <c r="Q24" s="675"/>
      <c r="R24" s="675"/>
      <c r="S24" s="673"/>
      <c r="T24" s="673"/>
      <c r="U24" s="673"/>
      <c r="V24" s="673"/>
      <c r="W24" s="673"/>
      <c r="X24" s="673"/>
      <c r="Y24" s="675"/>
      <c r="Z24" s="675"/>
      <c r="AA24" s="145"/>
      <c r="AB24" s="145"/>
      <c r="AC24" s="145"/>
      <c r="AD24" s="145"/>
      <c r="AE24" s="145"/>
      <c r="AF24" s="145"/>
      <c r="AG24" s="145"/>
      <c r="AH24" s="145"/>
    </row>
    <row r="25" spans="1:34" x14ac:dyDescent="0.25">
      <c r="B25" s="3">
        <f t="shared" si="2"/>
        <v>2003</v>
      </c>
      <c r="C25" s="145">
        <f t="shared" si="1"/>
        <v>0</v>
      </c>
      <c r="D25" s="675"/>
      <c r="E25" s="675"/>
      <c r="F25" s="675">
        <f>+F$14/7/2</f>
        <v>0</v>
      </c>
      <c r="G25" s="675">
        <f>+G24</f>
        <v>0</v>
      </c>
      <c r="H25" s="675">
        <f>+H24</f>
        <v>0</v>
      </c>
      <c r="I25" s="675">
        <f>+I24</f>
        <v>0</v>
      </c>
      <c r="J25" s="675">
        <f>+J24</f>
        <v>0</v>
      </c>
      <c r="K25" s="675">
        <f>+K24</f>
        <v>0</v>
      </c>
      <c r="L25" s="675">
        <f>+L$14/7</f>
        <v>0</v>
      </c>
      <c r="M25" s="675">
        <f>+M$14/7/2</f>
        <v>0</v>
      </c>
      <c r="N25" s="675"/>
      <c r="O25" s="675"/>
      <c r="P25" s="675"/>
      <c r="Q25" s="675"/>
      <c r="R25" s="675"/>
      <c r="S25" s="673"/>
      <c r="T25" s="673"/>
      <c r="U25" s="673"/>
      <c r="V25" s="673"/>
      <c r="W25" s="673"/>
      <c r="X25" s="673"/>
      <c r="Y25" s="675"/>
      <c r="Z25" s="675"/>
      <c r="AA25" s="145"/>
      <c r="AB25" s="145"/>
      <c r="AC25" s="145"/>
      <c r="AD25" s="145"/>
      <c r="AE25" s="145"/>
      <c r="AF25" s="145"/>
      <c r="AG25" s="145"/>
      <c r="AH25" s="145"/>
    </row>
    <row r="26" spans="1:34" x14ac:dyDescent="0.25">
      <c r="B26" s="3">
        <f t="shared" si="2"/>
        <v>2004</v>
      </c>
      <c r="C26" s="145">
        <f t="shared" si="1"/>
        <v>0</v>
      </c>
      <c r="D26" s="675"/>
      <c r="E26" s="675"/>
      <c r="F26" s="675"/>
      <c r="G26" s="675">
        <f>+G$14/7/2</f>
        <v>0</v>
      </c>
      <c r="H26" s="675">
        <f>+H25</f>
        <v>0</v>
      </c>
      <c r="I26" s="675">
        <f>+I25</f>
        <v>0</v>
      </c>
      <c r="J26" s="675">
        <f>+J25</f>
        <v>0</v>
      </c>
      <c r="K26" s="675">
        <f>+K25</f>
        <v>0</v>
      </c>
      <c r="L26" s="675">
        <f>+L25</f>
        <v>0</v>
      </c>
      <c r="M26" s="675">
        <f>+M$14/7</f>
        <v>0</v>
      </c>
      <c r="N26" s="614">
        <f>+N$14/7/2</f>
        <v>0</v>
      </c>
      <c r="O26" s="614"/>
      <c r="P26" s="614"/>
      <c r="Q26" s="614"/>
      <c r="R26" s="614"/>
      <c r="S26" s="639"/>
      <c r="T26" s="639"/>
      <c r="U26" s="639"/>
      <c r="V26" s="639"/>
      <c r="W26" s="639"/>
      <c r="X26" s="639"/>
      <c r="Y26" s="614"/>
      <c r="Z26" s="675"/>
      <c r="AA26" s="145"/>
      <c r="AB26" s="145"/>
      <c r="AC26" s="145"/>
      <c r="AD26" s="145"/>
      <c r="AE26" s="145"/>
      <c r="AF26" s="145"/>
      <c r="AG26" s="145"/>
      <c r="AH26" s="145"/>
    </row>
    <row r="27" spans="1:34" x14ac:dyDescent="0.25">
      <c r="B27" s="3">
        <f t="shared" si="2"/>
        <v>2005</v>
      </c>
      <c r="C27" s="145">
        <f t="shared" si="1"/>
        <v>0</v>
      </c>
      <c r="D27" s="675"/>
      <c r="E27" s="675"/>
      <c r="F27" s="675"/>
      <c r="G27" s="675"/>
      <c r="H27" s="675">
        <f>+H$14/7/2</f>
        <v>0</v>
      </c>
      <c r="I27" s="675">
        <f>+I26</f>
        <v>0</v>
      </c>
      <c r="J27" s="675">
        <f>+J26</f>
        <v>0</v>
      </c>
      <c r="K27" s="675">
        <f>+K26</f>
        <v>0</v>
      </c>
      <c r="L27" s="675">
        <f>+L26</f>
        <v>0</v>
      </c>
      <c r="M27" s="675">
        <f>+M26</f>
        <v>0</v>
      </c>
      <c r="N27" s="614">
        <f>+N$14/7</f>
        <v>0</v>
      </c>
      <c r="O27" s="614">
        <f>+O$14/7/2</f>
        <v>0</v>
      </c>
      <c r="P27" s="614"/>
      <c r="Q27" s="614"/>
      <c r="R27" s="614"/>
      <c r="S27" s="639"/>
      <c r="T27" s="639"/>
      <c r="U27" s="639"/>
      <c r="V27" s="639"/>
      <c r="W27" s="639"/>
      <c r="X27" s="639"/>
      <c r="Y27" s="614"/>
      <c r="Z27" s="675"/>
      <c r="AA27" s="145"/>
      <c r="AB27" s="145"/>
      <c r="AC27" s="145"/>
      <c r="AD27" s="145"/>
      <c r="AE27" s="145"/>
      <c r="AF27" s="145"/>
      <c r="AG27" s="145"/>
      <c r="AH27" s="145"/>
    </row>
    <row r="28" spans="1:34" x14ac:dyDescent="0.25">
      <c r="B28" s="3">
        <f t="shared" si="2"/>
        <v>2006</v>
      </c>
      <c r="C28" s="145">
        <f t="shared" si="1"/>
        <v>0</v>
      </c>
      <c r="D28" s="675"/>
      <c r="E28" s="675"/>
      <c r="F28" s="675"/>
      <c r="G28" s="675"/>
      <c r="H28" s="675"/>
      <c r="I28" s="675">
        <f>+I$14/7/2</f>
        <v>0</v>
      </c>
      <c r="J28" s="675">
        <f>+J27</f>
        <v>0</v>
      </c>
      <c r="K28" s="675">
        <f>+K27</f>
        <v>0</v>
      </c>
      <c r="L28" s="675">
        <f>+L27</f>
        <v>0</v>
      </c>
      <c r="M28" s="675">
        <f>+M27</f>
        <v>0</v>
      </c>
      <c r="N28" s="614">
        <f>+N27</f>
        <v>0</v>
      </c>
      <c r="O28" s="614">
        <f>+O$14/7</f>
        <v>0</v>
      </c>
      <c r="P28" s="614">
        <f>+P$14/7/2</f>
        <v>0</v>
      </c>
      <c r="Q28" s="614"/>
      <c r="R28" s="614"/>
      <c r="S28" s="639"/>
      <c r="T28" s="639"/>
      <c r="U28" s="639"/>
      <c r="V28" s="639"/>
      <c r="W28" s="639"/>
      <c r="X28" s="639"/>
      <c r="Y28" s="614"/>
      <c r="Z28" s="675"/>
      <c r="AA28" s="145"/>
      <c r="AB28" s="145"/>
      <c r="AC28" s="145"/>
      <c r="AD28" s="145"/>
      <c r="AE28" s="145"/>
      <c r="AF28" s="145"/>
      <c r="AG28" s="145"/>
      <c r="AH28" s="145"/>
    </row>
    <row r="29" spans="1:34" x14ac:dyDescent="0.25">
      <c r="B29" s="3">
        <f t="shared" si="2"/>
        <v>2007</v>
      </c>
      <c r="C29" s="145">
        <f t="shared" si="1"/>
        <v>0</v>
      </c>
      <c r="D29" s="675"/>
      <c r="E29" s="675"/>
      <c r="F29" s="675"/>
      <c r="G29" s="675"/>
      <c r="H29" s="675"/>
      <c r="I29" s="675"/>
      <c r="J29" s="675">
        <f>+J$14/7/2</f>
        <v>0</v>
      </c>
      <c r="K29" s="675">
        <f>+K28</f>
        <v>0</v>
      </c>
      <c r="L29" s="675">
        <f>+L28</f>
        <v>0</v>
      </c>
      <c r="M29" s="675">
        <f>+M28</f>
        <v>0</v>
      </c>
      <c r="N29" s="614">
        <f>+N28</f>
        <v>0</v>
      </c>
      <c r="O29" s="614">
        <f>+O28</f>
        <v>0</v>
      </c>
      <c r="P29" s="614">
        <f>+P$14/7</f>
        <v>0</v>
      </c>
      <c r="Q29" s="614">
        <f>+Q$14/7/2</f>
        <v>0</v>
      </c>
      <c r="R29" s="614"/>
      <c r="S29" s="639"/>
      <c r="T29" s="639"/>
      <c r="U29" s="639"/>
      <c r="V29" s="639"/>
      <c r="W29" s="639"/>
      <c r="X29" s="639"/>
      <c r="Y29" s="614"/>
      <c r="Z29" s="675"/>
      <c r="AA29" s="145"/>
      <c r="AB29" s="145"/>
      <c r="AC29" s="145"/>
      <c r="AD29" s="145"/>
      <c r="AE29" s="145"/>
      <c r="AF29" s="145"/>
      <c r="AG29" s="145"/>
      <c r="AH29" s="145"/>
    </row>
    <row r="30" spans="1:34" x14ac:dyDescent="0.25">
      <c r="B30" s="3">
        <f t="shared" si="2"/>
        <v>2008</v>
      </c>
      <c r="C30" s="145">
        <f t="shared" si="1"/>
        <v>0</v>
      </c>
      <c r="D30" s="675"/>
      <c r="E30" s="675"/>
      <c r="F30" s="675"/>
      <c r="G30" s="675"/>
      <c r="H30" s="675"/>
      <c r="I30" s="675"/>
      <c r="J30" s="675"/>
      <c r="K30" s="675">
        <f>+K$14/7/2</f>
        <v>0</v>
      </c>
      <c r="L30" s="675">
        <f>+L29</f>
        <v>0</v>
      </c>
      <c r="M30" s="675">
        <f>+M29</f>
        <v>0</v>
      </c>
      <c r="N30" s="614">
        <f>+N29</f>
        <v>0</v>
      </c>
      <c r="O30" s="614">
        <f>+O29</f>
        <v>0</v>
      </c>
      <c r="P30" s="614">
        <f>+P29</f>
        <v>0</v>
      </c>
      <c r="Q30" s="614">
        <f>+Q$14/7</f>
        <v>0</v>
      </c>
      <c r="R30" s="614">
        <f>+R$14/7/2</f>
        <v>0</v>
      </c>
      <c r="S30" s="639"/>
      <c r="T30" s="639"/>
      <c r="U30" s="639"/>
      <c r="V30" s="639"/>
      <c r="W30" s="639"/>
      <c r="X30" s="639"/>
      <c r="Y30" s="614"/>
      <c r="Z30" s="675"/>
      <c r="AA30" s="145"/>
      <c r="AB30" s="145"/>
      <c r="AC30" s="145"/>
      <c r="AD30" s="145"/>
      <c r="AE30" s="145"/>
      <c r="AF30" s="145"/>
      <c r="AG30" s="145"/>
      <c r="AH30" s="145"/>
    </row>
    <row r="31" spans="1:34" x14ac:dyDescent="0.25">
      <c r="B31" s="3">
        <f t="shared" si="2"/>
        <v>2009</v>
      </c>
      <c r="C31" s="145">
        <f t="shared" si="1"/>
        <v>0</v>
      </c>
      <c r="D31" s="675"/>
      <c r="E31" s="675"/>
      <c r="F31" s="675"/>
      <c r="G31" s="675"/>
      <c r="H31" s="675"/>
      <c r="I31" s="675"/>
      <c r="J31" s="675"/>
      <c r="K31" s="675"/>
      <c r="L31" s="675">
        <f>+L$14/7/2</f>
        <v>0</v>
      </c>
      <c r="M31" s="675">
        <f>+M30</f>
        <v>0</v>
      </c>
      <c r="N31" s="614">
        <f>+N30</f>
        <v>0</v>
      </c>
      <c r="O31" s="614">
        <f>+O30</f>
        <v>0</v>
      </c>
      <c r="P31" s="614">
        <f>+P30</f>
        <v>0</v>
      </c>
      <c r="Q31" s="614">
        <f>+Q30</f>
        <v>0</v>
      </c>
      <c r="R31" s="614">
        <f>+R$14/7</f>
        <v>0</v>
      </c>
      <c r="S31" s="639">
        <f>+S$14/7/2</f>
        <v>0</v>
      </c>
      <c r="T31" s="639"/>
      <c r="U31" s="639"/>
      <c r="V31" s="639"/>
      <c r="W31" s="639"/>
      <c r="X31" s="639"/>
      <c r="Y31" s="614"/>
      <c r="Z31" s="675"/>
      <c r="AA31" s="145"/>
      <c r="AB31" s="145"/>
      <c r="AC31" s="145"/>
      <c r="AD31" s="145"/>
      <c r="AE31" s="145"/>
      <c r="AF31" s="145"/>
      <c r="AG31" s="145"/>
      <c r="AH31" s="145"/>
    </row>
    <row r="32" spans="1:34" x14ac:dyDescent="0.25">
      <c r="A32" s="38"/>
      <c r="B32" s="3">
        <f t="shared" si="2"/>
        <v>2010</v>
      </c>
      <c r="C32" s="145">
        <f t="shared" si="1"/>
        <v>0</v>
      </c>
      <c r="D32" s="675"/>
      <c r="E32" s="675"/>
      <c r="F32" s="675"/>
      <c r="G32" s="675"/>
      <c r="H32" s="675"/>
      <c r="I32" s="675"/>
      <c r="J32" s="675"/>
      <c r="K32" s="675"/>
      <c r="L32" s="675"/>
      <c r="M32" s="675">
        <f>+M$14/7/2</f>
        <v>0</v>
      </c>
      <c r="N32" s="614">
        <f>+N31</f>
        <v>0</v>
      </c>
      <c r="O32" s="614">
        <f>+O31</f>
        <v>0</v>
      </c>
      <c r="P32" s="614">
        <f>+P31</f>
        <v>0</v>
      </c>
      <c r="Q32" s="614">
        <f>+Q31</f>
        <v>0</v>
      </c>
      <c r="R32" s="614">
        <f>+R31</f>
        <v>0</v>
      </c>
      <c r="S32" s="639">
        <f>+S$14/7</f>
        <v>0</v>
      </c>
      <c r="T32" s="639">
        <f>+T$14/7/2</f>
        <v>0</v>
      </c>
      <c r="U32" s="639"/>
      <c r="V32" s="639"/>
      <c r="W32" s="639"/>
      <c r="X32" s="639"/>
      <c r="Y32" s="614"/>
      <c r="Z32" s="675"/>
      <c r="AA32" s="145"/>
      <c r="AB32" s="145"/>
      <c r="AC32" s="145"/>
      <c r="AD32" s="145"/>
      <c r="AE32" s="145"/>
      <c r="AF32" s="145"/>
      <c r="AG32" s="145"/>
      <c r="AH32" s="145"/>
    </row>
    <row r="33" spans="1:34" x14ac:dyDescent="0.25">
      <c r="A33" s="38"/>
      <c r="B33" s="3">
        <f t="shared" si="2"/>
        <v>2011</v>
      </c>
      <c r="C33" s="145">
        <f t="shared" si="1"/>
        <v>0</v>
      </c>
      <c r="D33" s="675"/>
      <c r="E33" s="675"/>
      <c r="F33" s="675"/>
      <c r="G33" s="675"/>
      <c r="H33" s="675"/>
      <c r="I33" s="675"/>
      <c r="J33" s="675"/>
      <c r="K33" s="675"/>
      <c r="L33" s="675"/>
      <c r="M33" s="675"/>
      <c r="N33" s="614">
        <f>+N$14/7/2</f>
        <v>0</v>
      </c>
      <c r="O33" s="614">
        <f>+O32</f>
        <v>0</v>
      </c>
      <c r="P33" s="614">
        <f>+P32</f>
        <v>0</v>
      </c>
      <c r="Q33" s="614">
        <f>+Q32</f>
        <v>0</v>
      </c>
      <c r="R33" s="614">
        <f>+R32</f>
        <v>0</v>
      </c>
      <c r="S33" s="639">
        <f>+S32</f>
        <v>0</v>
      </c>
      <c r="T33" s="639">
        <f>+T$14/7</f>
        <v>0</v>
      </c>
      <c r="U33" s="639">
        <f>+U$14/7/2</f>
        <v>0</v>
      </c>
      <c r="V33" s="639"/>
      <c r="W33" s="639"/>
      <c r="X33" s="639"/>
      <c r="Y33" s="614"/>
      <c r="Z33" s="675"/>
      <c r="AA33" s="145"/>
      <c r="AB33" s="145"/>
      <c r="AC33" s="145"/>
      <c r="AD33" s="145"/>
      <c r="AE33" s="145"/>
      <c r="AF33" s="145"/>
      <c r="AG33" s="145"/>
      <c r="AH33" s="145"/>
    </row>
    <row r="34" spans="1:34" x14ac:dyDescent="0.25">
      <c r="A34" s="38"/>
      <c r="B34" s="3">
        <f t="shared" si="2"/>
        <v>2012</v>
      </c>
      <c r="C34" s="145">
        <f t="shared" si="1"/>
        <v>0</v>
      </c>
      <c r="D34" s="675"/>
      <c r="E34" s="675"/>
      <c r="F34" s="675"/>
      <c r="G34" s="675"/>
      <c r="H34" s="675"/>
      <c r="I34" s="675"/>
      <c r="J34" s="675"/>
      <c r="K34" s="675"/>
      <c r="L34" s="675"/>
      <c r="M34" s="675"/>
      <c r="N34" s="614"/>
      <c r="O34" s="614">
        <f>+O$14/7/2</f>
        <v>0</v>
      </c>
      <c r="P34" s="614">
        <f>+P33</f>
        <v>0</v>
      </c>
      <c r="Q34" s="614">
        <f>+Q33</f>
        <v>0</v>
      </c>
      <c r="R34" s="614">
        <f>+R33</f>
        <v>0</v>
      </c>
      <c r="S34" s="639">
        <f>+S33</f>
        <v>0</v>
      </c>
      <c r="T34" s="639">
        <f>+T$14/7</f>
        <v>0</v>
      </c>
      <c r="U34" s="639">
        <f>+U$14/7</f>
        <v>0</v>
      </c>
      <c r="V34" s="639">
        <f>+V$14/7/2</f>
        <v>0</v>
      </c>
      <c r="W34" s="639"/>
      <c r="X34" s="639"/>
      <c r="Y34" s="614"/>
      <c r="Z34" s="675"/>
      <c r="AA34" s="145"/>
      <c r="AB34" s="145"/>
      <c r="AC34" s="145"/>
      <c r="AD34" s="145"/>
      <c r="AE34" s="145"/>
      <c r="AF34" s="145"/>
      <c r="AG34" s="145"/>
      <c r="AH34" s="145"/>
    </row>
    <row r="35" spans="1:34" x14ac:dyDescent="0.25">
      <c r="A35" s="38"/>
      <c r="B35" s="3">
        <f t="shared" si="2"/>
        <v>2013</v>
      </c>
      <c r="C35" s="145">
        <f t="shared" si="1"/>
        <v>0</v>
      </c>
      <c r="D35" s="675"/>
      <c r="E35" s="675"/>
      <c r="F35" s="675"/>
      <c r="G35" s="675"/>
      <c r="H35" s="675"/>
      <c r="I35" s="675"/>
      <c r="J35" s="675"/>
      <c r="K35" s="675"/>
      <c r="L35" s="675"/>
      <c r="M35" s="675"/>
      <c r="N35" s="614"/>
      <c r="O35" s="614"/>
      <c r="P35" s="614">
        <f>P14/7/2</f>
        <v>0</v>
      </c>
      <c r="Q35" s="614">
        <f>Q14</f>
        <v>0</v>
      </c>
      <c r="R35" s="614">
        <f t="shared" ref="R35:U36" si="3">R34</f>
        <v>0</v>
      </c>
      <c r="S35" s="639">
        <f t="shared" si="3"/>
        <v>0</v>
      </c>
      <c r="T35" s="639">
        <f t="shared" si="3"/>
        <v>0</v>
      </c>
      <c r="U35" s="639">
        <f t="shared" si="3"/>
        <v>0</v>
      </c>
      <c r="V35" s="639">
        <f>V14/7</f>
        <v>0</v>
      </c>
      <c r="W35" s="639">
        <f>W14/7/2</f>
        <v>0</v>
      </c>
      <c r="X35" s="639"/>
      <c r="Y35" s="614"/>
      <c r="Z35" s="675"/>
      <c r="AA35" s="145"/>
      <c r="AB35" s="145"/>
      <c r="AC35" s="145"/>
      <c r="AD35" s="145"/>
      <c r="AE35" s="145"/>
      <c r="AF35" s="145"/>
      <c r="AG35" s="145"/>
      <c r="AH35" s="145"/>
    </row>
    <row r="36" spans="1:34" x14ac:dyDescent="0.25">
      <c r="A36" s="38"/>
      <c r="B36" s="3">
        <f t="shared" si="2"/>
        <v>2014</v>
      </c>
      <c r="C36" s="145">
        <f t="shared" si="1"/>
        <v>0</v>
      </c>
      <c r="D36" s="675"/>
      <c r="E36" s="675"/>
      <c r="F36" s="675"/>
      <c r="G36" s="675"/>
      <c r="H36" s="675"/>
      <c r="I36" s="675"/>
      <c r="J36" s="675"/>
      <c r="K36" s="675"/>
      <c r="L36" s="675"/>
      <c r="M36" s="675"/>
      <c r="N36" s="614"/>
      <c r="O36" s="614"/>
      <c r="P36" s="614"/>
      <c r="Q36" s="614">
        <f>Q14/7/2</f>
        <v>0</v>
      </c>
      <c r="R36" s="614">
        <f t="shared" si="3"/>
        <v>0</v>
      </c>
      <c r="S36" s="639">
        <f t="shared" si="3"/>
        <v>0</v>
      </c>
      <c r="T36" s="639">
        <f t="shared" si="3"/>
        <v>0</v>
      </c>
      <c r="U36" s="639">
        <f t="shared" si="3"/>
        <v>0</v>
      </c>
      <c r="V36" s="639">
        <f>V35</f>
        <v>0</v>
      </c>
      <c r="W36" s="639">
        <f>W14/7</f>
        <v>0</v>
      </c>
      <c r="X36" s="639">
        <f>X14/7/2</f>
        <v>0</v>
      </c>
      <c r="Y36" s="614"/>
      <c r="Z36" s="675"/>
      <c r="AA36" s="145"/>
      <c r="AB36" s="145"/>
      <c r="AC36" s="145"/>
      <c r="AD36" s="145"/>
      <c r="AE36" s="145"/>
      <c r="AF36" s="145"/>
      <c r="AG36" s="145"/>
      <c r="AH36" s="145"/>
    </row>
    <row r="37" spans="1:34" x14ac:dyDescent="0.25">
      <c r="A37" s="38"/>
      <c r="B37" s="3">
        <f t="shared" si="2"/>
        <v>2015</v>
      </c>
      <c r="C37" s="145">
        <f t="shared" si="1"/>
        <v>0</v>
      </c>
      <c r="D37" s="675"/>
      <c r="E37" s="675"/>
      <c r="F37" s="675"/>
      <c r="G37" s="675"/>
      <c r="H37" s="675"/>
      <c r="I37" s="675"/>
      <c r="J37" s="675"/>
      <c r="K37" s="675"/>
      <c r="L37" s="675"/>
      <c r="M37" s="675"/>
      <c r="N37" s="614"/>
      <c r="O37" s="614"/>
      <c r="P37" s="614"/>
      <c r="Q37" s="614"/>
      <c r="R37" s="614">
        <f>R14/7/2</f>
        <v>0</v>
      </c>
      <c r="S37" s="639">
        <f>S36</f>
        <v>0</v>
      </c>
      <c r="T37" s="639">
        <f>T36</f>
        <v>0</v>
      </c>
      <c r="U37" s="639">
        <f>U36</f>
        <v>0</v>
      </c>
      <c r="V37" s="639">
        <f>V36</f>
        <v>0</v>
      </c>
      <c r="W37" s="639">
        <f>W36</f>
        <v>0</v>
      </c>
      <c r="X37" s="639">
        <f>X14/7</f>
        <v>0</v>
      </c>
      <c r="Y37" s="614">
        <f>Y14/7/2</f>
        <v>0</v>
      </c>
      <c r="Z37" s="675"/>
      <c r="AA37" s="145"/>
      <c r="AB37" s="145"/>
      <c r="AC37" s="145"/>
      <c r="AD37" s="145"/>
      <c r="AE37" s="145"/>
      <c r="AF37" s="145"/>
      <c r="AG37" s="145"/>
      <c r="AH37" s="145"/>
    </row>
    <row r="38" spans="1:34" x14ac:dyDescent="0.25">
      <c r="A38" s="38"/>
      <c r="B38" s="3">
        <f t="shared" si="2"/>
        <v>2016</v>
      </c>
      <c r="C38" s="145">
        <f t="shared" si="1"/>
        <v>0</v>
      </c>
      <c r="D38" s="675"/>
      <c r="E38" s="675"/>
      <c r="F38" s="675"/>
      <c r="G38" s="675"/>
      <c r="H38" s="675"/>
      <c r="I38" s="675"/>
      <c r="J38" s="675"/>
      <c r="K38" s="675"/>
      <c r="L38" s="675"/>
      <c r="M38" s="675"/>
      <c r="N38" s="614"/>
      <c r="O38" s="614"/>
      <c r="P38" s="614"/>
      <c r="Q38" s="614"/>
      <c r="R38" s="614"/>
      <c r="S38" s="639"/>
      <c r="T38" s="639"/>
      <c r="U38" s="639"/>
      <c r="V38" s="639"/>
      <c r="W38" s="639"/>
      <c r="X38" s="639"/>
      <c r="Y38" s="614">
        <f>+Y14/2</f>
        <v>0</v>
      </c>
      <c r="Z38" s="614">
        <f>Z14/7/2</f>
        <v>0</v>
      </c>
      <c r="AA38" s="614"/>
      <c r="AB38" s="145"/>
      <c r="AC38" s="145"/>
      <c r="AD38" s="145"/>
      <c r="AE38" s="145"/>
      <c r="AF38" s="145"/>
      <c r="AG38" s="145"/>
      <c r="AH38" s="145"/>
    </row>
    <row r="39" spans="1:34" x14ac:dyDescent="0.25">
      <c r="A39" s="38"/>
      <c r="B39" s="3">
        <f t="shared" si="2"/>
        <v>2017</v>
      </c>
      <c r="C39" s="145">
        <f t="shared" si="1"/>
        <v>-785.71428571428567</v>
      </c>
      <c r="D39" s="675"/>
      <c r="E39" s="675"/>
      <c r="F39" s="675"/>
      <c r="G39" s="675"/>
      <c r="H39" s="675"/>
      <c r="I39" s="675"/>
      <c r="J39" s="675"/>
      <c r="K39" s="675"/>
      <c r="L39" s="675"/>
      <c r="M39" s="675"/>
      <c r="N39" s="614"/>
      <c r="O39" s="614"/>
      <c r="P39" s="614"/>
      <c r="Q39" s="614"/>
      <c r="R39" s="614"/>
      <c r="S39" s="639"/>
      <c r="T39" s="639"/>
      <c r="U39" s="639"/>
      <c r="V39" s="639"/>
      <c r="W39" s="639"/>
      <c r="X39" s="639"/>
      <c r="Y39" s="614"/>
      <c r="Z39" s="614"/>
      <c r="AA39" s="614">
        <f>$AA$14/7/2</f>
        <v>785.71428571428567</v>
      </c>
      <c r="AB39" s="145"/>
      <c r="AC39" s="145"/>
      <c r="AD39" s="145"/>
      <c r="AE39" s="145"/>
      <c r="AF39" s="145"/>
      <c r="AG39" s="145"/>
      <c r="AH39" s="145"/>
    </row>
    <row r="40" spans="1:34" x14ac:dyDescent="0.25">
      <c r="A40" s="38"/>
      <c r="B40" s="3">
        <f t="shared" si="2"/>
        <v>2018</v>
      </c>
      <c r="C40" s="145">
        <f t="shared" si="1"/>
        <v>-1571.4285714285713</v>
      </c>
      <c r="D40" s="675"/>
      <c r="E40" s="675"/>
      <c r="F40" s="675"/>
      <c r="G40" s="675"/>
      <c r="H40" s="675"/>
      <c r="I40" s="675"/>
      <c r="J40" s="675"/>
      <c r="K40" s="675"/>
      <c r="L40" s="675"/>
      <c r="M40" s="675"/>
      <c r="N40" s="614"/>
      <c r="O40" s="614"/>
      <c r="P40" s="614"/>
      <c r="Q40" s="614"/>
      <c r="R40" s="614"/>
      <c r="S40" s="639"/>
      <c r="T40" s="639"/>
      <c r="U40" s="639"/>
      <c r="V40" s="639"/>
      <c r="W40" s="639"/>
      <c r="X40" s="639"/>
      <c r="Y40" s="614"/>
      <c r="Z40" s="614"/>
      <c r="AA40" s="614">
        <f>$AA$14/7</f>
        <v>1571.4285714285713</v>
      </c>
      <c r="AB40" s="145"/>
      <c r="AC40" s="145"/>
      <c r="AD40" s="145"/>
      <c r="AE40" s="145"/>
      <c r="AF40" s="145"/>
      <c r="AG40" s="145"/>
      <c r="AH40" s="145"/>
    </row>
    <row r="41" spans="1:34" x14ac:dyDescent="0.25">
      <c r="A41" s="38"/>
      <c r="B41" s="3">
        <f t="shared" si="2"/>
        <v>2019</v>
      </c>
      <c r="C41" s="145">
        <f t="shared" si="1"/>
        <v>-1571.4285714285713</v>
      </c>
      <c r="D41" s="675"/>
      <c r="E41" s="675"/>
      <c r="F41" s="675"/>
      <c r="G41" s="675"/>
      <c r="H41" s="675"/>
      <c r="I41" s="675"/>
      <c r="J41" s="675"/>
      <c r="K41" s="675"/>
      <c r="L41" s="675"/>
      <c r="M41" s="675"/>
      <c r="N41" s="614"/>
      <c r="O41" s="614"/>
      <c r="P41" s="614"/>
      <c r="Q41" s="614"/>
      <c r="R41" s="614"/>
      <c r="S41" s="639"/>
      <c r="T41" s="639"/>
      <c r="U41" s="639"/>
      <c r="V41" s="639"/>
      <c r="W41" s="639"/>
      <c r="X41" s="639"/>
      <c r="Y41" s="614"/>
      <c r="Z41" s="614"/>
      <c r="AA41" s="614">
        <f t="shared" ref="AA41:AA45" si="4">$AA$14/7</f>
        <v>1571.4285714285713</v>
      </c>
      <c r="AB41" s="145"/>
      <c r="AC41" s="145"/>
      <c r="AD41" s="145"/>
      <c r="AE41" s="145"/>
      <c r="AF41" s="145"/>
      <c r="AG41" s="145"/>
      <c r="AH41" s="145"/>
    </row>
    <row r="42" spans="1:34" x14ac:dyDescent="0.25">
      <c r="A42" s="38"/>
      <c r="B42" s="3">
        <f t="shared" si="2"/>
        <v>2020</v>
      </c>
      <c r="C42" s="145">
        <f t="shared" si="1"/>
        <v>-1571.4285714285713</v>
      </c>
      <c r="D42" s="675"/>
      <c r="E42" s="675"/>
      <c r="F42" s="675"/>
      <c r="G42" s="675"/>
      <c r="H42" s="675"/>
      <c r="I42" s="675"/>
      <c r="J42" s="675"/>
      <c r="K42" s="675"/>
      <c r="L42" s="675"/>
      <c r="M42" s="675"/>
      <c r="N42" s="614"/>
      <c r="O42" s="614"/>
      <c r="P42" s="614"/>
      <c r="Q42" s="614"/>
      <c r="R42" s="614"/>
      <c r="S42" s="639"/>
      <c r="T42" s="639"/>
      <c r="U42" s="639"/>
      <c r="V42" s="639"/>
      <c r="W42" s="639"/>
      <c r="X42" s="639"/>
      <c r="Y42" s="614"/>
      <c r="Z42" s="614"/>
      <c r="AA42" s="614">
        <f t="shared" si="4"/>
        <v>1571.4285714285713</v>
      </c>
      <c r="AB42" s="145"/>
      <c r="AC42" s="145"/>
      <c r="AD42" s="145"/>
      <c r="AE42" s="145"/>
      <c r="AF42" s="145"/>
      <c r="AG42" s="145"/>
      <c r="AH42" s="145"/>
    </row>
    <row r="43" spans="1:34" x14ac:dyDescent="0.25">
      <c r="A43" s="38"/>
      <c r="B43" s="3">
        <f t="shared" si="2"/>
        <v>2021</v>
      </c>
      <c r="C43" s="145">
        <f t="shared" si="1"/>
        <v>-1571.4285714285713</v>
      </c>
      <c r="D43" s="675"/>
      <c r="E43" s="675"/>
      <c r="F43" s="675"/>
      <c r="G43" s="675"/>
      <c r="H43" s="675"/>
      <c r="I43" s="675"/>
      <c r="J43" s="675"/>
      <c r="K43" s="675"/>
      <c r="L43" s="675"/>
      <c r="M43" s="675"/>
      <c r="N43" s="614"/>
      <c r="O43" s="614"/>
      <c r="P43" s="614"/>
      <c r="Q43" s="614"/>
      <c r="R43" s="614"/>
      <c r="S43" s="639"/>
      <c r="T43" s="639"/>
      <c r="U43" s="639"/>
      <c r="V43" s="639"/>
      <c r="W43" s="639"/>
      <c r="X43" s="639"/>
      <c r="Y43" s="614"/>
      <c r="Z43" s="614"/>
      <c r="AA43" s="614">
        <f t="shared" si="4"/>
        <v>1571.4285714285713</v>
      </c>
      <c r="AB43" s="145"/>
      <c r="AC43" s="145"/>
      <c r="AD43" s="145"/>
      <c r="AE43" s="145"/>
      <c r="AF43" s="145"/>
      <c r="AG43" s="145"/>
      <c r="AH43" s="145"/>
    </row>
    <row r="44" spans="1:34" x14ac:dyDescent="0.25">
      <c r="A44" s="38"/>
      <c r="B44" s="3">
        <f t="shared" si="2"/>
        <v>2022</v>
      </c>
      <c r="C44" s="145">
        <f t="shared" si="1"/>
        <v>-1571.4285714285713</v>
      </c>
      <c r="D44" s="675"/>
      <c r="E44" s="675"/>
      <c r="F44" s="675"/>
      <c r="G44" s="675"/>
      <c r="H44" s="675"/>
      <c r="I44" s="675"/>
      <c r="J44" s="675"/>
      <c r="K44" s="675"/>
      <c r="L44" s="675"/>
      <c r="M44" s="675"/>
      <c r="N44" s="614"/>
      <c r="O44" s="614"/>
      <c r="P44" s="614"/>
      <c r="Q44" s="614"/>
      <c r="R44" s="614"/>
      <c r="S44" s="639"/>
      <c r="T44" s="639"/>
      <c r="U44" s="639"/>
      <c r="V44" s="639"/>
      <c r="W44" s="639"/>
      <c r="X44" s="639"/>
      <c r="Y44" s="614"/>
      <c r="Z44" s="614"/>
      <c r="AA44" s="614">
        <f t="shared" si="4"/>
        <v>1571.4285714285713</v>
      </c>
      <c r="AB44" s="145"/>
      <c r="AC44" s="145"/>
      <c r="AD44" s="145"/>
      <c r="AE44" s="145"/>
      <c r="AF44" s="145"/>
      <c r="AG44" s="145"/>
      <c r="AH44" s="145"/>
    </row>
    <row r="45" spans="1:34" x14ac:dyDescent="0.25">
      <c r="A45" s="38"/>
      <c r="B45" s="3">
        <f t="shared" si="2"/>
        <v>2023</v>
      </c>
      <c r="C45" s="145">
        <f t="shared" si="1"/>
        <v>-1571.4285714285713</v>
      </c>
      <c r="D45" s="675"/>
      <c r="E45" s="675"/>
      <c r="F45" s="675"/>
      <c r="G45" s="675"/>
      <c r="H45" s="675"/>
      <c r="I45" s="675"/>
      <c r="J45" s="675"/>
      <c r="K45" s="675"/>
      <c r="L45" s="675"/>
      <c r="M45" s="675"/>
      <c r="N45" s="614"/>
      <c r="O45" s="614"/>
      <c r="P45" s="614"/>
      <c r="Q45" s="614"/>
      <c r="R45" s="614"/>
      <c r="S45" s="639"/>
      <c r="T45" s="639"/>
      <c r="U45" s="639"/>
      <c r="V45" s="639"/>
      <c r="W45" s="639"/>
      <c r="X45" s="639"/>
      <c r="Y45" s="614"/>
      <c r="Z45" s="614"/>
      <c r="AA45" s="614">
        <f t="shared" si="4"/>
        <v>1571.4285714285713</v>
      </c>
      <c r="AB45" s="145"/>
      <c r="AC45" s="145"/>
      <c r="AD45" s="145"/>
      <c r="AE45" s="145"/>
      <c r="AF45" s="145"/>
      <c r="AG45" s="145"/>
      <c r="AH45" s="145"/>
    </row>
    <row r="46" spans="1:34" x14ac:dyDescent="0.25">
      <c r="A46" s="38"/>
      <c r="B46" s="3">
        <f t="shared" si="2"/>
        <v>2024</v>
      </c>
      <c r="C46" s="145">
        <f t="shared" si="1"/>
        <v>-785.71428571428567</v>
      </c>
      <c r="D46" s="675"/>
      <c r="E46" s="675"/>
      <c r="F46" s="675"/>
      <c r="G46" s="675"/>
      <c r="H46" s="675"/>
      <c r="I46" s="675"/>
      <c r="J46" s="675"/>
      <c r="K46" s="675"/>
      <c r="L46" s="675"/>
      <c r="M46" s="675"/>
      <c r="N46" s="614"/>
      <c r="O46" s="614"/>
      <c r="P46" s="614"/>
      <c r="Q46" s="614"/>
      <c r="R46" s="614"/>
      <c r="S46" s="639"/>
      <c r="T46" s="639"/>
      <c r="U46" s="639"/>
      <c r="V46" s="639"/>
      <c r="W46" s="639"/>
      <c r="X46" s="639"/>
      <c r="Y46" s="614"/>
      <c r="Z46" s="614"/>
      <c r="AA46" s="614">
        <f>$AA$14/7/2</f>
        <v>785.71428571428567</v>
      </c>
      <c r="AB46" s="145"/>
      <c r="AC46" s="145"/>
      <c r="AD46" s="145"/>
      <c r="AE46" s="145"/>
      <c r="AF46" s="145"/>
      <c r="AG46" s="145"/>
      <c r="AH46" s="145"/>
    </row>
    <row r="47" spans="1:34" x14ac:dyDescent="0.25">
      <c r="A47" s="38"/>
      <c r="B47" s="12"/>
      <c r="C47" s="641"/>
      <c r="D47" s="690"/>
      <c r="E47" s="690"/>
      <c r="F47" s="690"/>
      <c r="G47" s="690"/>
      <c r="H47" s="690"/>
      <c r="I47" s="690"/>
      <c r="J47" s="690"/>
      <c r="K47" s="690"/>
      <c r="L47" s="690"/>
      <c r="M47" s="690"/>
      <c r="N47" s="676"/>
      <c r="O47" s="676"/>
      <c r="P47" s="676"/>
      <c r="Q47" s="676"/>
      <c r="R47" s="676"/>
      <c r="S47" s="676"/>
      <c r="T47" s="676"/>
      <c r="U47" s="676"/>
      <c r="V47" s="677"/>
      <c r="W47" s="677"/>
      <c r="X47" s="677"/>
      <c r="Y47" s="676"/>
      <c r="Z47" s="676"/>
      <c r="AA47" s="676"/>
      <c r="AB47" s="145"/>
      <c r="AC47" s="145"/>
      <c r="AD47" s="145"/>
      <c r="AE47" s="145"/>
      <c r="AF47" s="145"/>
      <c r="AG47" s="145"/>
      <c r="AH47" s="145"/>
    </row>
    <row r="48" spans="1:34" x14ac:dyDescent="0.25">
      <c r="A48" s="38" t="s">
        <v>62</v>
      </c>
      <c r="B48" s="675">
        <f>SUM(D48:AH48)</f>
        <v>0</v>
      </c>
      <c r="C48" s="677">
        <f>SUM(C16:C47)</f>
        <v>-11000</v>
      </c>
      <c r="D48" s="675">
        <f t="shared" ref="D48:N48" si="5">-SUM(D16:D47)+D14</f>
        <v>0</v>
      </c>
      <c r="E48" s="675">
        <f t="shared" si="5"/>
        <v>0</v>
      </c>
      <c r="F48" s="675">
        <f t="shared" si="5"/>
        <v>0</v>
      </c>
      <c r="G48" s="675">
        <f t="shared" si="5"/>
        <v>0</v>
      </c>
      <c r="H48" s="675">
        <f t="shared" si="5"/>
        <v>0</v>
      </c>
      <c r="I48" s="675">
        <f t="shared" si="5"/>
        <v>0</v>
      </c>
      <c r="J48" s="675">
        <f t="shared" si="5"/>
        <v>0</v>
      </c>
      <c r="K48" s="675">
        <f t="shared" si="5"/>
        <v>0</v>
      </c>
      <c r="L48" s="675">
        <f t="shared" si="5"/>
        <v>0</v>
      </c>
      <c r="M48" s="675">
        <f t="shared" si="5"/>
        <v>0</v>
      </c>
      <c r="N48" s="719">
        <f t="shared" si="5"/>
        <v>0</v>
      </c>
      <c r="O48" s="719">
        <f t="shared" ref="O48:AH48" si="6">-SUM(O16:O47)+O14</f>
        <v>0</v>
      </c>
      <c r="P48" s="719">
        <f t="shared" si="6"/>
        <v>0</v>
      </c>
      <c r="Q48" s="719">
        <f t="shared" si="6"/>
        <v>0</v>
      </c>
      <c r="R48" s="719">
        <f t="shared" si="6"/>
        <v>0</v>
      </c>
      <c r="S48" s="719">
        <f t="shared" si="6"/>
        <v>0</v>
      </c>
      <c r="T48" s="719">
        <f t="shared" si="6"/>
        <v>0</v>
      </c>
      <c r="U48" s="719">
        <f t="shared" si="6"/>
        <v>0</v>
      </c>
      <c r="V48" s="719">
        <f t="shared" si="6"/>
        <v>0</v>
      </c>
      <c r="W48" s="719">
        <f t="shared" si="6"/>
        <v>0</v>
      </c>
      <c r="X48" s="719">
        <f t="shared" si="6"/>
        <v>0</v>
      </c>
      <c r="Y48" s="719">
        <f t="shared" si="6"/>
        <v>0</v>
      </c>
      <c r="Z48" s="719">
        <f t="shared" si="6"/>
        <v>0</v>
      </c>
      <c r="AA48" s="719">
        <f t="shared" si="6"/>
        <v>0</v>
      </c>
      <c r="AB48" s="719">
        <f t="shared" si="6"/>
        <v>0</v>
      </c>
      <c r="AC48" s="719">
        <f t="shared" si="6"/>
        <v>0</v>
      </c>
      <c r="AD48" s="719">
        <f t="shared" si="6"/>
        <v>0</v>
      </c>
      <c r="AE48" s="719">
        <f t="shared" si="6"/>
        <v>0</v>
      </c>
      <c r="AF48" s="719">
        <f t="shared" si="6"/>
        <v>0</v>
      </c>
      <c r="AG48" s="719">
        <f t="shared" si="6"/>
        <v>0</v>
      </c>
      <c r="AH48" s="719">
        <f t="shared" si="6"/>
        <v>0</v>
      </c>
    </row>
    <row r="49" spans="1:26" x14ac:dyDescent="0.25">
      <c r="A49" s="38"/>
      <c r="B49" s="275"/>
      <c r="C49" s="299"/>
      <c r="D49" s="297"/>
      <c r="E49" s="297"/>
      <c r="F49" s="297"/>
      <c r="G49" s="297"/>
      <c r="H49" s="297"/>
      <c r="I49" s="297"/>
      <c r="J49" s="297"/>
      <c r="K49" s="297"/>
      <c r="L49" s="297"/>
      <c r="M49" s="297"/>
      <c r="N49" s="338"/>
      <c r="O49" s="338"/>
      <c r="P49" s="338"/>
      <c r="Q49" s="338"/>
      <c r="R49" s="338"/>
      <c r="S49" s="338"/>
      <c r="T49" s="338"/>
      <c r="U49" s="338"/>
      <c r="V49" s="338"/>
      <c r="W49" s="338"/>
      <c r="X49" s="338"/>
      <c r="Y49" s="338"/>
      <c r="Z49" s="338"/>
    </row>
    <row r="50" spans="1:26" x14ac:dyDescent="0.25">
      <c r="A50" s="39" t="s">
        <v>63</v>
      </c>
      <c r="B50" s="3"/>
      <c r="C50" s="30">
        <f>+C14+C48</f>
        <v>0</v>
      </c>
      <c r="D50" s="297"/>
      <c r="E50" s="297"/>
      <c r="F50" s="297"/>
      <c r="G50" s="297"/>
      <c r="H50" s="297"/>
      <c r="I50" s="297"/>
      <c r="J50" s="297"/>
      <c r="K50" s="297"/>
      <c r="L50" s="297"/>
      <c r="M50" s="297"/>
      <c r="N50" s="338"/>
      <c r="O50" s="338"/>
      <c r="P50" s="338"/>
      <c r="Q50" s="338"/>
      <c r="R50" s="338"/>
      <c r="S50" s="338"/>
      <c r="T50" s="338"/>
      <c r="U50" s="338"/>
      <c r="V50" s="338"/>
      <c r="W50" s="338"/>
      <c r="X50" s="338"/>
      <c r="Y50" s="338"/>
      <c r="Z50" s="338"/>
    </row>
    <row r="51" spans="1:26" x14ac:dyDescent="0.25">
      <c r="A51" s="3"/>
      <c r="B51" s="3"/>
      <c r="C51" s="3"/>
      <c r="D51" s="297"/>
      <c r="E51" s="297"/>
      <c r="F51" s="297"/>
      <c r="G51" s="297"/>
      <c r="H51" s="297"/>
      <c r="I51" s="297"/>
      <c r="J51" s="297"/>
      <c r="K51" s="297"/>
      <c r="L51" s="297"/>
      <c r="M51" s="297"/>
      <c r="N51" s="338"/>
      <c r="O51" s="338"/>
      <c r="P51" s="338"/>
      <c r="Q51" s="338"/>
      <c r="R51" s="338"/>
      <c r="S51" s="338"/>
      <c r="T51" s="338"/>
      <c r="U51" s="338"/>
      <c r="V51" s="338"/>
      <c r="W51" s="338"/>
      <c r="X51" s="338"/>
      <c r="Y51" s="338"/>
      <c r="Z51" s="338"/>
    </row>
    <row r="52" spans="1:26" x14ac:dyDescent="0.25">
      <c r="A52" s="3"/>
      <c r="B52" s="36"/>
      <c r="C52" s="3"/>
      <c r="D52" s="297"/>
      <c r="E52" s="297"/>
      <c r="F52" s="297"/>
      <c r="G52" s="297"/>
      <c r="H52" s="297"/>
      <c r="I52" s="297"/>
      <c r="J52" s="297"/>
      <c r="K52" s="297"/>
      <c r="L52" s="297"/>
      <c r="M52" s="297"/>
      <c r="N52" s="338"/>
      <c r="O52" s="338"/>
      <c r="P52" s="338"/>
      <c r="Q52" s="338"/>
      <c r="R52" s="338"/>
      <c r="S52" s="338"/>
      <c r="T52" s="338"/>
      <c r="U52" s="338"/>
      <c r="V52" s="338"/>
      <c r="W52" s="338"/>
      <c r="X52" s="338"/>
      <c r="Y52" s="338"/>
      <c r="Z52" s="338"/>
    </row>
    <row r="53" spans="1:26" x14ac:dyDescent="0.25">
      <c r="A53" s="3"/>
      <c r="B53" s="3"/>
      <c r="C53" s="3"/>
      <c r="E53" s="297"/>
      <c r="F53" s="301"/>
      <c r="G53" s="301"/>
      <c r="H53" s="301"/>
      <c r="I53" s="301"/>
      <c r="J53" s="301"/>
      <c r="K53" s="301"/>
      <c r="L53" s="301"/>
      <c r="M53" s="301"/>
      <c r="N53" s="338">
        <f>SUM(E32:E53)</f>
        <v>0</v>
      </c>
      <c r="O53" s="342"/>
      <c r="P53" s="342"/>
      <c r="Q53" s="342"/>
      <c r="R53" s="342"/>
      <c r="S53" s="342"/>
    </row>
    <row r="54" spans="1:26" x14ac:dyDescent="0.25">
      <c r="B54" s="3"/>
      <c r="C54" s="3"/>
      <c r="E54" s="301"/>
      <c r="F54" s="301"/>
      <c r="G54" s="301"/>
      <c r="H54" s="301"/>
      <c r="I54" s="301"/>
      <c r="J54" s="301"/>
      <c r="K54" s="301"/>
      <c r="L54" s="301"/>
      <c r="M54" s="301"/>
      <c r="N54" s="301"/>
      <c r="O54" s="301"/>
      <c r="P54" s="301"/>
      <c r="Q54" s="301"/>
      <c r="R54" s="301"/>
      <c r="S54" s="301"/>
    </row>
    <row r="55" spans="1:26" x14ac:dyDescent="0.25">
      <c r="E55" s="301"/>
      <c r="F55" s="301"/>
      <c r="G55" s="301"/>
      <c r="H55" s="301"/>
      <c r="I55" s="301"/>
      <c r="J55" s="301"/>
      <c r="K55" s="301"/>
      <c r="L55" s="301"/>
      <c r="M55" s="301"/>
      <c r="N55" s="301"/>
      <c r="O55" s="301"/>
      <c r="P55" s="301"/>
      <c r="Q55" s="301"/>
      <c r="R55" s="301"/>
      <c r="S55" s="301"/>
    </row>
    <row r="56" spans="1:26" x14ac:dyDescent="0.25">
      <c r="E56" s="301"/>
      <c r="F56" s="301"/>
      <c r="G56" s="301"/>
      <c r="H56" s="301"/>
      <c r="I56" s="301"/>
      <c r="J56" s="301"/>
      <c r="K56" s="301"/>
      <c r="L56" s="301"/>
      <c r="M56" s="301"/>
      <c r="N56" s="301"/>
      <c r="O56" s="301"/>
      <c r="P56" s="301"/>
      <c r="Q56" s="301"/>
      <c r="R56" s="301"/>
      <c r="S56" s="301"/>
    </row>
    <row r="57" spans="1:26" x14ac:dyDescent="0.25">
      <c r="E57" s="301"/>
      <c r="F57" s="301"/>
      <c r="G57" s="301"/>
      <c r="H57" s="301"/>
      <c r="I57" s="301"/>
      <c r="J57" s="301"/>
      <c r="K57" s="301"/>
      <c r="L57" s="301"/>
      <c r="M57" s="301"/>
      <c r="N57" s="301"/>
      <c r="O57" s="301"/>
      <c r="P57" s="301"/>
      <c r="Q57" s="301"/>
      <c r="R57" s="301"/>
      <c r="S57" s="301"/>
    </row>
    <row r="58" spans="1:26" x14ac:dyDescent="0.25">
      <c r="E58" s="301"/>
      <c r="F58" s="301"/>
      <c r="G58" s="301"/>
      <c r="H58" s="301"/>
      <c r="I58" s="301"/>
      <c r="J58" s="301"/>
      <c r="K58" s="301"/>
      <c r="L58" s="301"/>
      <c r="M58" s="301"/>
      <c r="N58" s="301"/>
      <c r="O58" s="301"/>
      <c r="P58" s="301"/>
      <c r="Q58" s="301"/>
      <c r="R58" s="301"/>
      <c r="S58" s="301"/>
    </row>
    <row r="59" spans="1:26" x14ac:dyDescent="0.25">
      <c r="E59" s="301"/>
      <c r="F59" s="301"/>
      <c r="G59" s="301"/>
      <c r="H59" s="301"/>
      <c r="I59" s="301"/>
      <c r="J59" s="301"/>
      <c r="K59" s="301"/>
      <c r="L59" s="301"/>
      <c r="M59" s="301"/>
      <c r="N59" s="301"/>
      <c r="O59" s="301"/>
      <c r="P59" s="301"/>
      <c r="Q59" s="301"/>
      <c r="R59" s="301"/>
      <c r="S59" s="301"/>
    </row>
    <row r="60" spans="1:26" x14ac:dyDescent="0.25">
      <c r="E60" s="301"/>
      <c r="F60" s="301"/>
      <c r="G60" s="301"/>
      <c r="H60" s="301"/>
      <c r="I60" s="301"/>
      <c r="J60" s="301"/>
      <c r="K60" s="301"/>
      <c r="L60" s="301"/>
      <c r="M60" s="301"/>
      <c r="N60" s="301"/>
      <c r="O60" s="301"/>
      <c r="P60" s="301"/>
      <c r="Q60" s="301"/>
      <c r="R60" s="301"/>
      <c r="S60" s="301"/>
    </row>
    <row r="61" spans="1:26" x14ac:dyDescent="0.25">
      <c r="E61" s="301"/>
      <c r="F61" s="301"/>
      <c r="G61" s="301"/>
      <c r="H61" s="301"/>
      <c r="I61" s="301"/>
      <c r="J61" s="301"/>
      <c r="K61" s="301"/>
      <c r="L61" s="301"/>
      <c r="M61" s="301"/>
      <c r="N61" s="301"/>
      <c r="O61" s="301"/>
      <c r="P61" s="301"/>
      <c r="Q61" s="301"/>
      <c r="R61" s="301"/>
      <c r="S61" s="301"/>
    </row>
    <row r="62" spans="1:26" x14ac:dyDescent="0.25">
      <c r="E62" s="301"/>
      <c r="F62" s="301"/>
      <c r="G62" s="301"/>
      <c r="H62" s="301"/>
      <c r="I62" s="301"/>
      <c r="J62" s="301"/>
      <c r="K62" s="301"/>
      <c r="L62" s="301"/>
      <c r="M62" s="301"/>
      <c r="N62" s="301"/>
      <c r="O62" s="301"/>
      <c r="P62" s="301"/>
      <c r="Q62" s="301"/>
      <c r="R62" s="301"/>
      <c r="S62" s="301"/>
    </row>
    <row r="63" spans="1:26" x14ac:dyDescent="0.25">
      <c r="E63" s="301"/>
      <c r="F63" s="301"/>
      <c r="G63" s="301"/>
      <c r="H63" s="301"/>
      <c r="I63" s="301"/>
      <c r="J63" s="301"/>
      <c r="K63" s="301"/>
      <c r="L63" s="301"/>
      <c r="M63" s="301"/>
      <c r="N63" s="301"/>
      <c r="O63" s="301"/>
      <c r="P63" s="301"/>
      <c r="Q63" s="301"/>
      <c r="R63" s="301"/>
      <c r="S63" s="301"/>
    </row>
    <row r="64" spans="1:26" x14ac:dyDescent="0.25">
      <c r="E64" s="301"/>
      <c r="F64" s="301"/>
      <c r="G64" s="301"/>
      <c r="H64" s="301"/>
      <c r="I64" s="301"/>
      <c r="J64" s="301"/>
      <c r="K64" s="301"/>
      <c r="L64" s="301"/>
      <c r="M64" s="301"/>
      <c r="N64" s="301"/>
      <c r="O64" s="301"/>
      <c r="P64" s="301"/>
      <c r="Q64" s="301"/>
      <c r="R64" s="301"/>
      <c r="S64" s="301"/>
    </row>
  </sheetData>
  <pageMargins left="0.7" right="0.7" top="0.75" bottom="0.75" header="0.3" footer="0.3"/>
  <pageSetup scale="64" orientation="landscape" horizontalDpi="4294967294" verticalDpi="4294967294" r:id="rId1"/>
  <headerFooter>
    <oddFooter>&amp;Z&amp;F&amp;RPage &amp;P</oddFooter>
  </headerFooter>
</worksheet>
</file>

<file path=xl/worksheets/sheet2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200-000000000000}">
  <sheetPr>
    <tabColor theme="6" tint="-0.249977111117893"/>
    <pageSetUpPr fitToPage="1"/>
  </sheetPr>
  <dimension ref="A1:AH64"/>
  <sheetViews>
    <sheetView workbookViewId="0"/>
  </sheetViews>
  <sheetFormatPr defaultColWidth="8.85546875" defaultRowHeight="15" x14ac:dyDescent="0.25"/>
  <cols>
    <col min="1" max="1" width="32.28515625" style="289" customWidth="1"/>
    <col min="2" max="2" width="8.7109375" style="289" customWidth="1"/>
    <col min="3" max="3" width="12.85546875" style="289" customWidth="1"/>
    <col min="4" max="12" width="7.42578125" style="289" hidden="1" customWidth="1"/>
    <col min="13" max="13" width="7.5703125" style="289" hidden="1" customWidth="1"/>
    <col min="14" max="25" width="10.42578125" style="289" customWidth="1"/>
    <col min="26" max="26" width="10.7109375" style="289" bestFit="1" customWidth="1"/>
    <col min="27" max="27" width="10.5703125" style="289" bestFit="1" customWidth="1"/>
    <col min="28" max="16384" width="8.85546875" style="289"/>
  </cols>
  <sheetData>
    <row r="1" spans="1:34" x14ac:dyDescent="0.25">
      <c r="A1" s="360" t="s">
        <v>10</v>
      </c>
      <c r="O1" s="289" t="s">
        <v>647</v>
      </c>
    </row>
    <row r="2" spans="1:34" x14ac:dyDescent="0.25">
      <c r="A2" s="365" t="s">
        <v>438</v>
      </c>
    </row>
    <row r="3" spans="1:34" x14ac:dyDescent="0.25">
      <c r="A3" s="365" t="s">
        <v>1146</v>
      </c>
    </row>
    <row r="4" spans="1:34" x14ac:dyDescent="0.25">
      <c r="R4" s="584" t="s">
        <v>4</v>
      </c>
      <c r="S4" s="585"/>
      <c r="T4" s="584" t="s">
        <v>8</v>
      </c>
    </row>
    <row r="5" spans="1:34" x14ac:dyDescent="0.25">
      <c r="A5" s="586" t="s">
        <v>9</v>
      </c>
      <c r="B5" s="475" t="s">
        <v>64</v>
      </c>
      <c r="C5" s="475" t="s">
        <v>12</v>
      </c>
      <c r="R5" s="587" t="s">
        <v>2</v>
      </c>
      <c r="S5" s="587" t="s">
        <v>60</v>
      </c>
      <c r="T5" s="587" t="s">
        <v>7</v>
      </c>
    </row>
    <row r="6" spans="1:34" x14ac:dyDescent="0.25">
      <c r="B6" s="290"/>
      <c r="R6" s="290"/>
    </row>
    <row r="7" spans="1:34" ht="45" x14ac:dyDescent="0.25">
      <c r="A7" s="501" t="s">
        <v>1147</v>
      </c>
      <c r="B7" s="589">
        <v>872</v>
      </c>
      <c r="C7" s="590"/>
      <c r="D7" s="707"/>
      <c r="E7" s="707"/>
      <c r="F7" s="707"/>
      <c r="G7" s="707"/>
      <c r="H7" s="707"/>
      <c r="I7" s="707"/>
      <c r="J7" s="707"/>
      <c r="K7" s="707"/>
      <c r="L7" s="707"/>
      <c r="M7" s="707"/>
      <c r="N7" s="707"/>
      <c r="O7" s="708"/>
      <c r="P7" s="421"/>
      <c r="Q7" s="421"/>
      <c r="R7" s="423">
        <f>+C14</f>
        <v>6300</v>
      </c>
      <c r="S7" s="423">
        <f>+-C48</f>
        <v>6300</v>
      </c>
      <c r="T7" s="423">
        <f>+R7-S7</f>
        <v>0</v>
      </c>
    </row>
    <row r="8" spans="1:34" x14ac:dyDescent="0.25">
      <c r="A8" s="588"/>
      <c r="B8" s="290"/>
      <c r="D8" s="707"/>
      <c r="E8" s="707"/>
      <c r="F8" s="707"/>
      <c r="G8" s="707"/>
      <c r="H8" s="707"/>
      <c r="I8" s="707"/>
      <c r="J8" s="707"/>
      <c r="K8" s="707"/>
      <c r="L8" s="707"/>
      <c r="M8" s="707"/>
      <c r="N8" s="707"/>
      <c r="O8" s="708"/>
      <c r="P8" s="421"/>
      <c r="Q8" s="421"/>
    </row>
    <row r="9" spans="1:34" x14ac:dyDescent="0.25">
      <c r="A9" s="437"/>
      <c r="B9" s="290"/>
      <c r="D9" s="707"/>
      <c r="E9" s="707"/>
      <c r="F9" s="707"/>
      <c r="G9" s="707"/>
      <c r="H9" s="707"/>
      <c r="I9" s="707"/>
      <c r="J9" s="707"/>
      <c r="K9" s="707"/>
      <c r="L9" s="707"/>
      <c r="M9" s="707"/>
      <c r="N9" s="707"/>
      <c r="O9" s="708"/>
      <c r="P9" s="421"/>
      <c r="Q9" s="421"/>
    </row>
    <row r="10" spans="1:34" x14ac:dyDescent="0.25">
      <c r="B10" s="290"/>
    </row>
    <row r="11" spans="1:34" x14ac:dyDescent="0.25">
      <c r="A11" s="458" t="s">
        <v>66</v>
      </c>
      <c r="B11" s="727" t="s">
        <v>74</v>
      </c>
      <c r="C11" s="590"/>
    </row>
    <row r="12" spans="1:34" x14ac:dyDescent="0.25">
      <c r="B12" s="594"/>
      <c r="C12" s="437"/>
    </row>
    <row r="13" spans="1:34" x14ac:dyDescent="0.25">
      <c r="A13" s="365" t="s">
        <v>5</v>
      </c>
      <c r="C13" s="595" t="s">
        <v>3</v>
      </c>
      <c r="D13" s="596">
        <v>1994</v>
      </c>
      <c r="E13" s="596">
        <v>1995</v>
      </c>
      <c r="F13" s="596">
        <v>1996</v>
      </c>
      <c r="G13" s="596">
        <v>1997</v>
      </c>
      <c r="H13" s="596">
        <v>1998</v>
      </c>
      <c r="I13" s="596">
        <v>1999</v>
      </c>
      <c r="J13" s="596">
        <v>2000</v>
      </c>
      <c r="K13" s="596">
        <v>2001</v>
      </c>
      <c r="L13" s="596">
        <v>2002</v>
      </c>
      <c r="M13" s="596">
        <v>2003</v>
      </c>
      <c r="N13" s="596">
        <v>2004</v>
      </c>
      <c r="O13" s="596">
        <f>N13+1</f>
        <v>2005</v>
      </c>
      <c r="P13" s="596">
        <f t="shared" ref="P13:AH13" si="0">O13+1</f>
        <v>2006</v>
      </c>
      <c r="Q13" s="596">
        <f t="shared" si="0"/>
        <v>2007</v>
      </c>
      <c r="R13" s="596">
        <f t="shared" si="0"/>
        <v>2008</v>
      </c>
      <c r="S13" s="596">
        <f t="shared" si="0"/>
        <v>2009</v>
      </c>
      <c r="T13" s="596">
        <f t="shared" si="0"/>
        <v>2010</v>
      </c>
      <c r="U13" s="596">
        <f t="shared" si="0"/>
        <v>2011</v>
      </c>
      <c r="V13" s="596">
        <f t="shared" si="0"/>
        <v>2012</v>
      </c>
      <c r="W13" s="596">
        <f t="shared" si="0"/>
        <v>2013</v>
      </c>
      <c r="X13" s="596">
        <f t="shared" si="0"/>
        <v>2014</v>
      </c>
      <c r="Y13" s="596">
        <f t="shared" si="0"/>
        <v>2015</v>
      </c>
      <c r="Z13" s="596">
        <f t="shared" si="0"/>
        <v>2016</v>
      </c>
      <c r="AA13" s="596">
        <f t="shared" si="0"/>
        <v>2017</v>
      </c>
      <c r="AB13" s="596">
        <f t="shared" si="0"/>
        <v>2018</v>
      </c>
      <c r="AC13" s="596">
        <f t="shared" si="0"/>
        <v>2019</v>
      </c>
      <c r="AD13" s="596">
        <f t="shared" si="0"/>
        <v>2020</v>
      </c>
      <c r="AE13" s="596">
        <f t="shared" si="0"/>
        <v>2021</v>
      </c>
      <c r="AF13" s="596">
        <f t="shared" si="0"/>
        <v>2022</v>
      </c>
      <c r="AG13" s="596">
        <f t="shared" si="0"/>
        <v>2023</v>
      </c>
      <c r="AH13" s="596">
        <f t="shared" si="0"/>
        <v>2024</v>
      </c>
    </row>
    <row r="14" spans="1:34" x14ac:dyDescent="0.25">
      <c r="A14" s="365" t="s">
        <v>73</v>
      </c>
      <c r="C14" s="720">
        <f>SUM(D14:AH14)</f>
        <v>6300</v>
      </c>
      <c r="D14" s="721">
        <v>0</v>
      </c>
      <c r="E14" s="721">
        <v>0</v>
      </c>
      <c r="F14" s="721">
        <v>0</v>
      </c>
      <c r="G14" s="721">
        <v>0</v>
      </c>
      <c r="H14" s="721">
        <v>0</v>
      </c>
      <c r="I14" s="721">
        <v>0</v>
      </c>
      <c r="J14" s="721">
        <v>0</v>
      </c>
      <c r="K14" s="721">
        <v>0</v>
      </c>
      <c r="L14" s="721">
        <v>0</v>
      </c>
      <c r="M14" s="721">
        <v>0</v>
      </c>
      <c r="N14" s="644"/>
      <c r="O14" s="644"/>
      <c r="P14" s="644"/>
      <c r="Q14" s="644"/>
      <c r="R14" s="644"/>
      <c r="S14" s="644"/>
      <c r="T14" s="644"/>
      <c r="U14" s="644"/>
      <c r="V14" s="644"/>
      <c r="W14" s="644"/>
      <c r="X14" s="644"/>
      <c r="Y14" s="623"/>
      <c r="Z14" s="623"/>
      <c r="AA14" s="623">
        <v>6300</v>
      </c>
      <c r="AB14" s="622"/>
      <c r="AC14" s="622"/>
      <c r="AD14" s="622"/>
      <c r="AE14" s="622"/>
      <c r="AF14" s="622"/>
      <c r="AG14" s="622"/>
      <c r="AH14" s="622"/>
    </row>
    <row r="15" spans="1:34" x14ac:dyDescent="0.25">
      <c r="A15" s="602"/>
      <c r="B15" s="437"/>
      <c r="C15" s="622"/>
      <c r="D15" s="622"/>
      <c r="E15" s="622"/>
      <c r="F15" s="622"/>
      <c r="G15" s="622"/>
      <c r="H15" s="622"/>
      <c r="I15" s="622"/>
      <c r="J15" s="622"/>
      <c r="K15" s="622"/>
      <c r="L15" s="622"/>
      <c r="M15" s="622"/>
      <c r="N15" s="622"/>
      <c r="O15" s="622"/>
      <c r="P15" s="622"/>
      <c r="Q15" s="622"/>
      <c r="R15" s="622"/>
      <c r="S15" s="721"/>
      <c r="T15" s="721"/>
      <c r="U15" s="721"/>
      <c r="V15" s="721"/>
      <c r="W15" s="721"/>
      <c r="X15" s="721"/>
      <c r="Y15" s="622"/>
      <c r="Z15" s="622"/>
      <c r="AA15" s="622"/>
      <c r="AB15" s="622"/>
      <c r="AC15" s="622"/>
      <c r="AD15" s="622"/>
      <c r="AE15" s="622"/>
      <c r="AF15" s="622"/>
      <c r="AG15" s="622"/>
      <c r="AH15" s="622"/>
    </row>
    <row r="16" spans="1:34" x14ac:dyDescent="0.25">
      <c r="A16" s="365" t="s">
        <v>6</v>
      </c>
      <c r="B16" s="290">
        <v>1994</v>
      </c>
      <c r="C16" s="622">
        <f>-SUM(D16:AH16)</f>
        <v>0</v>
      </c>
      <c r="D16" s="715">
        <f>+D$14/7/2</f>
        <v>0</v>
      </c>
      <c r="E16" s="715"/>
      <c r="F16" s="715"/>
      <c r="G16" s="715"/>
      <c r="H16" s="715"/>
      <c r="I16" s="715"/>
      <c r="J16" s="715"/>
      <c r="K16" s="715"/>
      <c r="L16" s="715"/>
      <c r="M16" s="715"/>
      <c r="N16" s="715"/>
      <c r="O16" s="715"/>
      <c r="P16" s="715"/>
      <c r="Q16" s="715"/>
      <c r="R16" s="715"/>
      <c r="S16" s="721"/>
      <c r="T16" s="721"/>
      <c r="U16" s="721"/>
      <c r="V16" s="721"/>
      <c r="W16" s="721"/>
      <c r="X16" s="721"/>
      <c r="Y16" s="715"/>
      <c r="Z16" s="715"/>
      <c r="AA16" s="622"/>
      <c r="AB16" s="622"/>
      <c r="AC16" s="622"/>
      <c r="AD16" s="622"/>
      <c r="AE16" s="622"/>
      <c r="AF16" s="622"/>
      <c r="AG16" s="622"/>
      <c r="AH16" s="622"/>
    </row>
    <row r="17" spans="1:34" x14ac:dyDescent="0.25">
      <c r="B17" s="290">
        <f>B16+1</f>
        <v>1995</v>
      </c>
      <c r="C17" s="622">
        <f t="shared" ref="C17:C46" si="1">-SUM(D17:AH17)</f>
        <v>0</v>
      </c>
      <c r="D17" s="715">
        <f>+D$14/7</f>
        <v>0</v>
      </c>
      <c r="E17" s="715">
        <f>+E$14/7/2</f>
        <v>0</v>
      </c>
      <c r="F17" s="715"/>
      <c r="G17" s="715"/>
      <c r="H17" s="715"/>
      <c r="I17" s="715"/>
      <c r="J17" s="715"/>
      <c r="K17" s="715"/>
      <c r="L17" s="715"/>
      <c r="M17" s="715"/>
      <c r="N17" s="715"/>
      <c r="O17" s="715"/>
      <c r="P17" s="715"/>
      <c r="Q17" s="715"/>
      <c r="R17" s="715"/>
      <c r="S17" s="721"/>
      <c r="T17" s="721"/>
      <c r="U17" s="721"/>
      <c r="V17" s="721"/>
      <c r="W17" s="721"/>
      <c r="X17" s="721"/>
      <c r="Y17" s="715"/>
      <c r="Z17" s="715"/>
      <c r="AA17" s="622"/>
      <c r="AB17" s="622"/>
      <c r="AC17" s="622"/>
      <c r="AD17" s="622"/>
      <c r="AE17" s="622"/>
      <c r="AF17" s="622"/>
      <c r="AG17" s="622"/>
      <c r="AH17" s="622"/>
    </row>
    <row r="18" spans="1:34" x14ac:dyDescent="0.25">
      <c r="B18" s="290">
        <f t="shared" ref="B18:B46" si="2">B17+1</f>
        <v>1996</v>
      </c>
      <c r="C18" s="622">
        <f t="shared" si="1"/>
        <v>0</v>
      </c>
      <c r="D18" s="715">
        <f>+D17</f>
        <v>0</v>
      </c>
      <c r="E18" s="715">
        <f>+E$14/7</f>
        <v>0</v>
      </c>
      <c r="F18" s="715">
        <f>+F$14/7/2</f>
        <v>0</v>
      </c>
      <c r="G18" s="715"/>
      <c r="H18" s="715"/>
      <c r="I18" s="715"/>
      <c r="J18" s="715"/>
      <c r="K18" s="715"/>
      <c r="L18" s="715"/>
      <c r="M18" s="715"/>
      <c r="N18" s="715"/>
      <c r="O18" s="715"/>
      <c r="P18" s="715"/>
      <c r="Q18" s="715"/>
      <c r="R18" s="715"/>
      <c r="S18" s="721"/>
      <c r="T18" s="721"/>
      <c r="U18" s="721"/>
      <c r="V18" s="721"/>
      <c r="W18" s="721"/>
      <c r="X18" s="721"/>
      <c r="Y18" s="715"/>
      <c r="Z18" s="715"/>
      <c r="AA18" s="622"/>
      <c r="AB18" s="622"/>
      <c r="AC18" s="622"/>
      <c r="AD18" s="622"/>
      <c r="AE18" s="622"/>
      <c r="AF18" s="622"/>
      <c r="AG18" s="622"/>
      <c r="AH18" s="622"/>
    </row>
    <row r="19" spans="1:34" x14ac:dyDescent="0.25">
      <c r="B19" s="290">
        <f t="shared" si="2"/>
        <v>1997</v>
      </c>
      <c r="C19" s="622">
        <f t="shared" si="1"/>
        <v>0</v>
      </c>
      <c r="D19" s="715">
        <f>+D18</f>
        <v>0</v>
      </c>
      <c r="E19" s="715">
        <f>+E18</f>
        <v>0</v>
      </c>
      <c r="F19" s="715">
        <f>+F$14/7</f>
        <v>0</v>
      </c>
      <c r="G19" s="715">
        <f>+G$14/7/2</f>
        <v>0</v>
      </c>
      <c r="H19" s="715"/>
      <c r="I19" s="715"/>
      <c r="J19" s="715"/>
      <c r="K19" s="715"/>
      <c r="L19" s="715"/>
      <c r="M19" s="715"/>
      <c r="N19" s="715"/>
      <c r="O19" s="715"/>
      <c r="P19" s="715"/>
      <c r="Q19" s="715"/>
      <c r="R19" s="715"/>
      <c r="S19" s="721"/>
      <c r="T19" s="721"/>
      <c r="U19" s="721"/>
      <c r="V19" s="721"/>
      <c r="W19" s="721"/>
      <c r="X19" s="721"/>
      <c r="Y19" s="715"/>
      <c r="Z19" s="715"/>
      <c r="AA19" s="622"/>
      <c r="AB19" s="622"/>
      <c r="AC19" s="622"/>
      <c r="AD19" s="622"/>
      <c r="AE19" s="622"/>
      <c r="AF19" s="622"/>
      <c r="AG19" s="622"/>
      <c r="AH19" s="622"/>
    </row>
    <row r="20" spans="1:34" x14ac:dyDescent="0.25">
      <c r="B20" s="290">
        <f t="shared" si="2"/>
        <v>1998</v>
      </c>
      <c r="C20" s="622">
        <f t="shared" si="1"/>
        <v>0</v>
      </c>
      <c r="D20" s="715">
        <f>+D19</f>
        <v>0</v>
      </c>
      <c r="E20" s="715">
        <f>+E19</f>
        <v>0</v>
      </c>
      <c r="F20" s="715">
        <f>+F19</f>
        <v>0</v>
      </c>
      <c r="G20" s="715">
        <f>+G$14/7</f>
        <v>0</v>
      </c>
      <c r="H20" s="715">
        <f>+H$14/7/2</f>
        <v>0</v>
      </c>
      <c r="I20" s="715"/>
      <c r="J20" s="715"/>
      <c r="K20" s="715"/>
      <c r="L20" s="715"/>
      <c r="M20" s="715"/>
      <c r="N20" s="715"/>
      <c r="O20" s="715"/>
      <c r="P20" s="715"/>
      <c r="Q20" s="715"/>
      <c r="R20" s="715"/>
      <c r="S20" s="721"/>
      <c r="T20" s="721"/>
      <c r="U20" s="721"/>
      <c r="V20" s="721"/>
      <c r="W20" s="721"/>
      <c r="X20" s="721"/>
      <c r="Y20" s="715"/>
      <c r="Z20" s="715"/>
      <c r="AA20" s="622"/>
      <c r="AB20" s="622"/>
      <c r="AC20" s="622"/>
      <c r="AD20" s="622"/>
      <c r="AE20" s="622"/>
      <c r="AF20" s="622"/>
      <c r="AG20" s="622"/>
      <c r="AH20" s="622"/>
    </row>
    <row r="21" spans="1:34" x14ac:dyDescent="0.25">
      <c r="B21" s="290">
        <f t="shared" si="2"/>
        <v>1999</v>
      </c>
      <c r="C21" s="622">
        <f t="shared" si="1"/>
        <v>0</v>
      </c>
      <c r="D21" s="715">
        <f>+D20</f>
        <v>0</v>
      </c>
      <c r="E21" s="715">
        <f>+E20</f>
        <v>0</v>
      </c>
      <c r="F21" s="715">
        <f>+F20</f>
        <v>0</v>
      </c>
      <c r="G21" s="715">
        <f>+G20</f>
        <v>0</v>
      </c>
      <c r="H21" s="715">
        <f>+H$14/7</f>
        <v>0</v>
      </c>
      <c r="I21" s="715">
        <f>+I$14/7/2</f>
        <v>0</v>
      </c>
      <c r="J21" s="715"/>
      <c r="K21" s="715"/>
      <c r="L21" s="715"/>
      <c r="M21" s="715"/>
      <c r="N21" s="715"/>
      <c r="O21" s="715"/>
      <c r="P21" s="715"/>
      <c r="Q21" s="715"/>
      <c r="R21" s="715"/>
      <c r="S21" s="721"/>
      <c r="T21" s="721"/>
      <c r="U21" s="721"/>
      <c r="V21" s="721"/>
      <c r="W21" s="721"/>
      <c r="X21" s="721"/>
      <c r="Y21" s="715"/>
      <c r="Z21" s="715"/>
      <c r="AA21" s="622"/>
      <c r="AB21" s="622"/>
      <c r="AC21" s="622"/>
      <c r="AD21" s="622"/>
      <c r="AE21" s="622"/>
      <c r="AF21" s="622"/>
      <c r="AG21" s="622"/>
      <c r="AH21" s="622"/>
    </row>
    <row r="22" spans="1:34" x14ac:dyDescent="0.25">
      <c r="B22" s="290">
        <f t="shared" si="2"/>
        <v>2000</v>
      </c>
      <c r="C22" s="622">
        <f t="shared" si="1"/>
        <v>0</v>
      </c>
      <c r="D22" s="715">
        <f>+D21</f>
        <v>0</v>
      </c>
      <c r="E22" s="715">
        <f>+E21</f>
        <v>0</v>
      </c>
      <c r="F22" s="715">
        <f>+F21</f>
        <v>0</v>
      </c>
      <c r="G22" s="715">
        <f>+G21</f>
        <v>0</v>
      </c>
      <c r="H22" s="715">
        <f>+H21</f>
        <v>0</v>
      </c>
      <c r="I22" s="715">
        <f>+I$14/7</f>
        <v>0</v>
      </c>
      <c r="J22" s="715">
        <f>+J$14/7/2</f>
        <v>0</v>
      </c>
      <c r="K22" s="715"/>
      <c r="L22" s="715"/>
      <c r="M22" s="715"/>
      <c r="N22" s="715"/>
      <c r="O22" s="715"/>
      <c r="P22" s="715"/>
      <c r="Q22" s="715"/>
      <c r="R22" s="715"/>
      <c r="S22" s="721"/>
      <c r="T22" s="721"/>
      <c r="U22" s="721"/>
      <c r="V22" s="721"/>
      <c r="W22" s="721"/>
      <c r="X22" s="721"/>
      <c r="Y22" s="715"/>
      <c r="Z22" s="715"/>
      <c r="AA22" s="622"/>
      <c r="AB22" s="622"/>
      <c r="AC22" s="622"/>
      <c r="AD22" s="622"/>
      <c r="AE22" s="622"/>
      <c r="AF22" s="622"/>
      <c r="AG22" s="622"/>
      <c r="AH22" s="622"/>
    </row>
    <row r="23" spans="1:34" x14ac:dyDescent="0.25">
      <c r="B23" s="290">
        <f t="shared" si="2"/>
        <v>2001</v>
      </c>
      <c r="C23" s="622">
        <f t="shared" si="1"/>
        <v>0</v>
      </c>
      <c r="D23" s="715">
        <f>+D$14/7/2</f>
        <v>0</v>
      </c>
      <c r="E23" s="715">
        <f>+E22</f>
        <v>0</v>
      </c>
      <c r="F23" s="715">
        <f>+F22</f>
        <v>0</v>
      </c>
      <c r="G23" s="715">
        <f>+G22</f>
        <v>0</v>
      </c>
      <c r="H23" s="715">
        <f>+H22</f>
        <v>0</v>
      </c>
      <c r="I23" s="715">
        <f>+I22</f>
        <v>0</v>
      </c>
      <c r="J23" s="715">
        <f>+J$14/7</f>
        <v>0</v>
      </c>
      <c r="K23" s="715">
        <f>+K$14/7/2</f>
        <v>0</v>
      </c>
      <c r="L23" s="715"/>
      <c r="M23" s="715"/>
      <c r="N23" s="715"/>
      <c r="O23" s="715"/>
      <c r="P23" s="715"/>
      <c r="Q23" s="715"/>
      <c r="R23" s="715"/>
      <c r="S23" s="721"/>
      <c r="T23" s="721"/>
      <c r="U23" s="721"/>
      <c r="V23" s="721"/>
      <c r="W23" s="721"/>
      <c r="X23" s="721"/>
      <c r="Y23" s="715"/>
      <c r="Z23" s="715"/>
      <c r="AA23" s="622"/>
      <c r="AB23" s="622"/>
      <c r="AC23" s="622"/>
      <c r="AD23" s="622"/>
      <c r="AE23" s="622"/>
      <c r="AF23" s="622"/>
      <c r="AG23" s="622"/>
      <c r="AH23" s="622"/>
    </row>
    <row r="24" spans="1:34" x14ac:dyDescent="0.25">
      <c r="B24" s="290">
        <f t="shared" si="2"/>
        <v>2002</v>
      </c>
      <c r="C24" s="622">
        <f t="shared" si="1"/>
        <v>0</v>
      </c>
      <c r="D24" s="715"/>
      <c r="E24" s="715">
        <f>+E$14/7/2</f>
        <v>0</v>
      </c>
      <c r="F24" s="715">
        <f>+F23</f>
        <v>0</v>
      </c>
      <c r="G24" s="715">
        <f>+G23</f>
        <v>0</v>
      </c>
      <c r="H24" s="715">
        <f>+H23</f>
        <v>0</v>
      </c>
      <c r="I24" s="715">
        <f>+I23</f>
        <v>0</v>
      </c>
      <c r="J24" s="715">
        <f>+J23</f>
        <v>0</v>
      </c>
      <c r="K24" s="715">
        <f>+K$14/7</f>
        <v>0</v>
      </c>
      <c r="L24" s="715">
        <f>+L$14/7/2</f>
        <v>0</v>
      </c>
      <c r="M24" s="715"/>
      <c r="N24" s="715"/>
      <c r="O24" s="715"/>
      <c r="P24" s="715"/>
      <c r="Q24" s="715"/>
      <c r="R24" s="715"/>
      <c r="S24" s="721"/>
      <c r="T24" s="721"/>
      <c r="U24" s="721"/>
      <c r="V24" s="721"/>
      <c r="W24" s="721"/>
      <c r="X24" s="721"/>
      <c r="Y24" s="715"/>
      <c r="Z24" s="715"/>
      <c r="AA24" s="622"/>
      <c r="AB24" s="622"/>
      <c r="AC24" s="622"/>
      <c r="AD24" s="622"/>
      <c r="AE24" s="622"/>
      <c r="AF24" s="622"/>
      <c r="AG24" s="622"/>
      <c r="AH24" s="622"/>
    </row>
    <row r="25" spans="1:34" x14ac:dyDescent="0.25">
      <c r="B25" s="290">
        <f t="shared" si="2"/>
        <v>2003</v>
      </c>
      <c r="C25" s="622">
        <f t="shared" si="1"/>
        <v>0</v>
      </c>
      <c r="D25" s="715"/>
      <c r="E25" s="715"/>
      <c r="F25" s="715">
        <f>+F$14/7/2</f>
        <v>0</v>
      </c>
      <c r="G25" s="715">
        <f>+G24</f>
        <v>0</v>
      </c>
      <c r="H25" s="715">
        <f>+H24</f>
        <v>0</v>
      </c>
      <c r="I25" s="715">
        <f>+I24</f>
        <v>0</v>
      </c>
      <c r="J25" s="715">
        <f>+J24</f>
        <v>0</v>
      </c>
      <c r="K25" s="715">
        <f>+K24</f>
        <v>0</v>
      </c>
      <c r="L25" s="715">
        <f>+L$14/7</f>
        <v>0</v>
      </c>
      <c r="M25" s="715">
        <f>+M$14/7/2</f>
        <v>0</v>
      </c>
      <c r="N25" s="715"/>
      <c r="O25" s="715"/>
      <c r="P25" s="715"/>
      <c r="Q25" s="715"/>
      <c r="R25" s="715"/>
      <c r="S25" s="721"/>
      <c r="T25" s="721"/>
      <c r="U25" s="721"/>
      <c r="V25" s="721"/>
      <c r="W25" s="721"/>
      <c r="X25" s="721"/>
      <c r="Y25" s="715"/>
      <c r="Z25" s="715"/>
      <c r="AA25" s="622"/>
      <c r="AB25" s="622"/>
      <c r="AC25" s="622"/>
      <c r="AD25" s="622"/>
      <c r="AE25" s="622"/>
      <c r="AF25" s="622"/>
      <c r="AG25" s="622"/>
      <c r="AH25" s="622"/>
    </row>
    <row r="26" spans="1:34" x14ac:dyDescent="0.25">
      <c r="B26" s="290">
        <f t="shared" si="2"/>
        <v>2004</v>
      </c>
      <c r="C26" s="622">
        <f t="shared" si="1"/>
        <v>0</v>
      </c>
      <c r="D26" s="715"/>
      <c r="E26" s="715"/>
      <c r="F26" s="715"/>
      <c r="G26" s="715">
        <f>+G$14/7/2</f>
        <v>0</v>
      </c>
      <c r="H26" s="715">
        <f>+H25</f>
        <v>0</v>
      </c>
      <c r="I26" s="715">
        <f>+I25</f>
        <v>0</v>
      </c>
      <c r="J26" s="715">
        <f>+J25</f>
        <v>0</v>
      </c>
      <c r="K26" s="715">
        <f>+K25</f>
        <v>0</v>
      </c>
      <c r="L26" s="715">
        <f>+L25</f>
        <v>0</v>
      </c>
      <c r="M26" s="715">
        <f>+M$14/7</f>
        <v>0</v>
      </c>
      <c r="N26" s="623">
        <f>+N$14/7/2</f>
        <v>0</v>
      </c>
      <c r="O26" s="623"/>
      <c r="P26" s="623"/>
      <c r="Q26" s="623"/>
      <c r="R26" s="623"/>
      <c r="S26" s="644"/>
      <c r="T26" s="644"/>
      <c r="U26" s="644"/>
      <c r="V26" s="644"/>
      <c r="W26" s="644"/>
      <c r="X26" s="644"/>
      <c r="Y26" s="623"/>
      <c r="Z26" s="715"/>
      <c r="AA26" s="622"/>
      <c r="AB26" s="622"/>
      <c r="AC26" s="622"/>
      <c r="AD26" s="622"/>
      <c r="AE26" s="622"/>
      <c r="AF26" s="622"/>
      <c r="AG26" s="622"/>
      <c r="AH26" s="622"/>
    </row>
    <row r="27" spans="1:34" x14ac:dyDescent="0.25">
      <c r="B27" s="290">
        <f t="shared" si="2"/>
        <v>2005</v>
      </c>
      <c r="C27" s="622">
        <f t="shared" si="1"/>
        <v>0</v>
      </c>
      <c r="D27" s="715"/>
      <c r="E27" s="715"/>
      <c r="F27" s="715"/>
      <c r="G27" s="715"/>
      <c r="H27" s="715">
        <f>+H$14/7/2</f>
        <v>0</v>
      </c>
      <c r="I27" s="715">
        <f>+I26</f>
        <v>0</v>
      </c>
      <c r="J27" s="715">
        <f>+J26</f>
        <v>0</v>
      </c>
      <c r="K27" s="715">
        <f>+K26</f>
        <v>0</v>
      </c>
      <c r="L27" s="715">
        <f>+L26</f>
        <v>0</v>
      </c>
      <c r="M27" s="715">
        <f>+M26</f>
        <v>0</v>
      </c>
      <c r="N27" s="623">
        <f>+N$14/7</f>
        <v>0</v>
      </c>
      <c r="O27" s="623">
        <f>+O$14/7/2</f>
        <v>0</v>
      </c>
      <c r="P27" s="623"/>
      <c r="Q27" s="623"/>
      <c r="R27" s="623"/>
      <c r="S27" s="644"/>
      <c r="T27" s="644"/>
      <c r="U27" s="644"/>
      <c r="V27" s="644"/>
      <c r="W27" s="644"/>
      <c r="X27" s="644"/>
      <c r="Y27" s="623"/>
      <c r="Z27" s="715"/>
      <c r="AA27" s="622"/>
      <c r="AB27" s="622"/>
      <c r="AC27" s="622"/>
      <c r="AD27" s="622"/>
      <c r="AE27" s="622"/>
      <c r="AF27" s="622"/>
      <c r="AG27" s="622"/>
      <c r="AH27" s="622"/>
    </row>
    <row r="28" spans="1:34" x14ac:dyDescent="0.25">
      <c r="B28" s="290">
        <f t="shared" si="2"/>
        <v>2006</v>
      </c>
      <c r="C28" s="622">
        <f t="shared" si="1"/>
        <v>0</v>
      </c>
      <c r="D28" s="715"/>
      <c r="E28" s="715"/>
      <c r="F28" s="715"/>
      <c r="G28" s="715"/>
      <c r="H28" s="715"/>
      <c r="I28" s="715">
        <f>+I$14/7/2</f>
        <v>0</v>
      </c>
      <c r="J28" s="715">
        <f>+J27</f>
        <v>0</v>
      </c>
      <c r="K28" s="715">
        <f>+K27</f>
        <v>0</v>
      </c>
      <c r="L28" s="715">
        <f>+L27</f>
        <v>0</v>
      </c>
      <c r="M28" s="715">
        <f>+M27</f>
        <v>0</v>
      </c>
      <c r="N28" s="623">
        <f>+N27</f>
        <v>0</v>
      </c>
      <c r="O28" s="623">
        <f>+O$14/7</f>
        <v>0</v>
      </c>
      <c r="P28" s="623">
        <f>+P$14/7/2</f>
        <v>0</v>
      </c>
      <c r="Q28" s="623"/>
      <c r="R28" s="623"/>
      <c r="S28" s="644"/>
      <c r="T28" s="644"/>
      <c r="U28" s="644"/>
      <c r="V28" s="644"/>
      <c r="W28" s="644"/>
      <c r="X28" s="644"/>
      <c r="Y28" s="623"/>
      <c r="Z28" s="715"/>
      <c r="AA28" s="622"/>
      <c r="AB28" s="622"/>
      <c r="AC28" s="622"/>
      <c r="AD28" s="622"/>
      <c r="AE28" s="622"/>
      <c r="AF28" s="622"/>
      <c r="AG28" s="622"/>
      <c r="AH28" s="622"/>
    </row>
    <row r="29" spans="1:34" x14ac:dyDescent="0.25">
      <c r="B29" s="290">
        <f t="shared" si="2"/>
        <v>2007</v>
      </c>
      <c r="C29" s="622">
        <f t="shared" si="1"/>
        <v>0</v>
      </c>
      <c r="D29" s="715"/>
      <c r="E29" s="715"/>
      <c r="F29" s="715"/>
      <c r="G29" s="715"/>
      <c r="H29" s="715"/>
      <c r="I29" s="715"/>
      <c r="J29" s="715">
        <f>+J$14/7/2</f>
        <v>0</v>
      </c>
      <c r="K29" s="715">
        <f>+K28</f>
        <v>0</v>
      </c>
      <c r="L29" s="715">
        <f>+L28</f>
        <v>0</v>
      </c>
      <c r="M29" s="715">
        <f>+M28</f>
        <v>0</v>
      </c>
      <c r="N29" s="623">
        <f>+N28</f>
        <v>0</v>
      </c>
      <c r="O29" s="623">
        <f>+O28</f>
        <v>0</v>
      </c>
      <c r="P29" s="623">
        <f>+P$14/7</f>
        <v>0</v>
      </c>
      <c r="Q29" s="623">
        <f>+Q$14/7/2</f>
        <v>0</v>
      </c>
      <c r="R29" s="623"/>
      <c r="S29" s="644"/>
      <c r="T29" s="644"/>
      <c r="U29" s="644"/>
      <c r="V29" s="644"/>
      <c r="W29" s="644"/>
      <c r="X29" s="644"/>
      <c r="Y29" s="623"/>
      <c r="Z29" s="715"/>
      <c r="AA29" s="622"/>
      <c r="AB29" s="622"/>
      <c r="AC29" s="622"/>
      <c r="AD29" s="622"/>
      <c r="AE29" s="622"/>
      <c r="AF29" s="622"/>
      <c r="AG29" s="622"/>
      <c r="AH29" s="622"/>
    </row>
    <row r="30" spans="1:34" x14ac:dyDescent="0.25">
      <c r="B30" s="290">
        <f t="shared" si="2"/>
        <v>2008</v>
      </c>
      <c r="C30" s="622">
        <f t="shared" si="1"/>
        <v>0</v>
      </c>
      <c r="D30" s="715"/>
      <c r="E30" s="715"/>
      <c r="F30" s="715"/>
      <c r="G30" s="715"/>
      <c r="H30" s="715"/>
      <c r="I30" s="715"/>
      <c r="J30" s="715"/>
      <c r="K30" s="715">
        <f>+K$14/7/2</f>
        <v>0</v>
      </c>
      <c r="L30" s="715">
        <f>+L29</f>
        <v>0</v>
      </c>
      <c r="M30" s="715">
        <f>+M29</f>
        <v>0</v>
      </c>
      <c r="N30" s="623">
        <f>+N29</f>
        <v>0</v>
      </c>
      <c r="O30" s="623">
        <f>+O29</f>
        <v>0</v>
      </c>
      <c r="P30" s="623">
        <f>+P29</f>
        <v>0</v>
      </c>
      <c r="Q30" s="623">
        <f>+Q$14/7</f>
        <v>0</v>
      </c>
      <c r="R30" s="623">
        <f>+R$14/7/2</f>
        <v>0</v>
      </c>
      <c r="S30" s="644"/>
      <c r="T30" s="644"/>
      <c r="U30" s="644"/>
      <c r="V30" s="644"/>
      <c r="W30" s="644"/>
      <c r="X30" s="644"/>
      <c r="Y30" s="623"/>
      <c r="Z30" s="715"/>
      <c r="AA30" s="622"/>
      <c r="AB30" s="622"/>
      <c r="AC30" s="622"/>
      <c r="AD30" s="622"/>
      <c r="AE30" s="622"/>
      <c r="AF30" s="622"/>
      <c r="AG30" s="622"/>
      <c r="AH30" s="622"/>
    </row>
    <row r="31" spans="1:34" x14ac:dyDescent="0.25">
      <c r="B31" s="290">
        <f t="shared" si="2"/>
        <v>2009</v>
      </c>
      <c r="C31" s="622">
        <f t="shared" si="1"/>
        <v>0</v>
      </c>
      <c r="D31" s="715"/>
      <c r="E31" s="715"/>
      <c r="F31" s="715"/>
      <c r="G31" s="715"/>
      <c r="H31" s="715"/>
      <c r="I31" s="715"/>
      <c r="J31" s="715"/>
      <c r="K31" s="715"/>
      <c r="L31" s="715">
        <f>+L$14/7/2</f>
        <v>0</v>
      </c>
      <c r="M31" s="715">
        <f>+M30</f>
        <v>0</v>
      </c>
      <c r="N31" s="623">
        <f>+N30</f>
        <v>0</v>
      </c>
      <c r="O31" s="623">
        <f>+O30</f>
        <v>0</v>
      </c>
      <c r="P31" s="623">
        <f>+P30</f>
        <v>0</v>
      </c>
      <c r="Q31" s="623">
        <f>+Q30</f>
        <v>0</v>
      </c>
      <c r="R31" s="623">
        <f>+R$14/7</f>
        <v>0</v>
      </c>
      <c r="S31" s="644">
        <f>+S$14/7/2</f>
        <v>0</v>
      </c>
      <c r="T31" s="644"/>
      <c r="U31" s="644"/>
      <c r="V31" s="644"/>
      <c r="W31" s="644"/>
      <c r="X31" s="644"/>
      <c r="Y31" s="623"/>
      <c r="Z31" s="715"/>
      <c r="AA31" s="622"/>
      <c r="AB31" s="622"/>
      <c r="AC31" s="622"/>
      <c r="AD31" s="622"/>
      <c r="AE31" s="622"/>
      <c r="AF31" s="622"/>
      <c r="AG31" s="622"/>
      <c r="AH31" s="622"/>
    </row>
    <row r="32" spans="1:34" x14ac:dyDescent="0.25">
      <c r="A32" s="361"/>
      <c r="B32" s="290">
        <f t="shared" si="2"/>
        <v>2010</v>
      </c>
      <c r="C32" s="622">
        <f t="shared" si="1"/>
        <v>0</v>
      </c>
      <c r="D32" s="715"/>
      <c r="E32" s="715"/>
      <c r="F32" s="715"/>
      <c r="G32" s="715"/>
      <c r="H32" s="715"/>
      <c r="I32" s="715"/>
      <c r="J32" s="715"/>
      <c r="K32" s="715"/>
      <c r="L32" s="715"/>
      <c r="M32" s="715">
        <f>+M$14/7/2</f>
        <v>0</v>
      </c>
      <c r="N32" s="623">
        <f>+N31</f>
        <v>0</v>
      </c>
      <c r="O32" s="623">
        <f>+O31</f>
        <v>0</v>
      </c>
      <c r="P32" s="623">
        <f>+P31</f>
        <v>0</v>
      </c>
      <c r="Q32" s="623">
        <f>+Q31</f>
        <v>0</v>
      </c>
      <c r="R32" s="623">
        <f>+R31</f>
        <v>0</v>
      </c>
      <c r="S32" s="644">
        <f>+S$14/7</f>
        <v>0</v>
      </c>
      <c r="T32" s="644">
        <f>+T$14/7/2</f>
        <v>0</v>
      </c>
      <c r="U32" s="644"/>
      <c r="V32" s="644"/>
      <c r="W32" s="644"/>
      <c r="X32" s="644"/>
      <c r="Y32" s="623"/>
      <c r="Z32" s="715"/>
      <c r="AA32" s="622"/>
      <c r="AB32" s="622"/>
      <c r="AC32" s="622"/>
      <c r="AD32" s="622"/>
      <c r="AE32" s="622"/>
      <c r="AF32" s="622"/>
      <c r="AG32" s="622"/>
      <c r="AH32" s="622"/>
    </row>
    <row r="33" spans="1:34" x14ac:dyDescent="0.25">
      <c r="A33" s="361"/>
      <c r="B33" s="290">
        <f t="shared" si="2"/>
        <v>2011</v>
      </c>
      <c r="C33" s="622">
        <f t="shared" si="1"/>
        <v>0</v>
      </c>
      <c r="D33" s="715"/>
      <c r="E33" s="715"/>
      <c r="F33" s="715"/>
      <c r="G33" s="715"/>
      <c r="H33" s="715"/>
      <c r="I33" s="715"/>
      <c r="J33" s="715"/>
      <c r="K33" s="715"/>
      <c r="L33" s="715"/>
      <c r="M33" s="715"/>
      <c r="N33" s="623">
        <f>+N$14/7/2</f>
        <v>0</v>
      </c>
      <c r="O33" s="623">
        <f>+O32</f>
        <v>0</v>
      </c>
      <c r="P33" s="623">
        <f>+P32</f>
        <v>0</v>
      </c>
      <c r="Q33" s="623">
        <f>+Q32</f>
        <v>0</v>
      </c>
      <c r="R33" s="623">
        <f>+R32</f>
        <v>0</v>
      </c>
      <c r="S33" s="644">
        <f>+S32</f>
        <v>0</v>
      </c>
      <c r="T33" s="644">
        <f>+T$14/7</f>
        <v>0</v>
      </c>
      <c r="U33" s="644">
        <f>+U$14/7/2</f>
        <v>0</v>
      </c>
      <c r="V33" s="644"/>
      <c r="W33" s="644"/>
      <c r="X33" s="644"/>
      <c r="Y33" s="623"/>
      <c r="Z33" s="715"/>
      <c r="AA33" s="622"/>
      <c r="AB33" s="622"/>
      <c r="AC33" s="622"/>
      <c r="AD33" s="622"/>
      <c r="AE33" s="622"/>
      <c r="AF33" s="622"/>
      <c r="AG33" s="622"/>
      <c r="AH33" s="622"/>
    </row>
    <row r="34" spans="1:34" x14ac:dyDescent="0.25">
      <c r="A34" s="361"/>
      <c r="B34" s="290">
        <f t="shared" si="2"/>
        <v>2012</v>
      </c>
      <c r="C34" s="622">
        <f t="shared" si="1"/>
        <v>0</v>
      </c>
      <c r="D34" s="715"/>
      <c r="E34" s="715"/>
      <c r="F34" s="715"/>
      <c r="G34" s="715"/>
      <c r="H34" s="715"/>
      <c r="I34" s="715"/>
      <c r="J34" s="715"/>
      <c r="K34" s="715"/>
      <c r="L34" s="715"/>
      <c r="M34" s="715"/>
      <c r="N34" s="623"/>
      <c r="O34" s="623">
        <f>+O$14/7/2</f>
        <v>0</v>
      </c>
      <c r="P34" s="623">
        <f>+P33</f>
        <v>0</v>
      </c>
      <c r="Q34" s="623">
        <f>+Q33</f>
        <v>0</v>
      </c>
      <c r="R34" s="623">
        <f>+R33</f>
        <v>0</v>
      </c>
      <c r="S34" s="644">
        <f>+S33</f>
        <v>0</v>
      </c>
      <c r="T34" s="644">
        <f>+T$14/7</f>
        <v>0</v>
      </c>
      <c r="U34" s="644">
        <f>+U$14/7</f>
        <v>0</v>
      </c>
      <c r="V34" s="644">
        <f>+V$14/7/2</f>
        <v>0</v>
      </c>
      <c r="W34" s="644"/>
      <c r="X34" s="644"/>
      <c r="Y34" s="623"/>
      <c r="Z34" s="715"/>
      <c r="AA34" s="622"/>
      <c r="AB34" s="622"/>
      <c r="AC34" s="622"/>
      <c r="AD34" s="622"/>
      <c r="AE34" s="622"/>
      <c r="AF34" s="622"/>
      <c r="AG34" s="622"/>
      <c r="AH34" s="622"/>
    </row>
    <row r="35" spans="1:34" x14ac:dyDescent="0.25">
      <c r="A35" s="361"/>
      <c r="B35" s="290">
        <f t="shared" si="2"/>
        <v>2013</v>
      </c>
      <c r="C35" s="622">
        <f t="shared" si="1"/>
        <v>0</v>
      </c>
      <c r="D35" s="715"/>
      <c r="E35" s="715"/>
      <c r="F35" s="715"/>
      <c r="G35" s="715"/>
      <c r="H35" s="715"/>
      <c r="I35" s="715"/>
      <c r="J35" s="715"/>
      <c r="K35" s="715"/>
      <c r="L35" s="715"/>
      <c r="M35" s="715"/>
      <c r="N35" s="623"/>
      <c r="O35" s="623"/>
      <c r="P35" s="623">
        <f>P14/7/2</f>
        <v>0</v>
      </c>
      <c r="Q35" s="623">
        <f>Q14</f>
        <v>0</v>
      </c>
      <c r="R35" s="623">
        <f t="shared" ref="R35:U36" si="3">R34</f>
        <v>0</v>
      </c>
      <c r="S35" s="644">
        <f t="shared" si="3"/>
        <v>0</v>
      </c>
      <c r="T35" s="644">
        <f t="shared" si="3"/>
        <v>0</v>
      </c>
      <c r="U35" s="644">
        <f t="shared" si="3"/>
        <v>0</v>
      </c>
      <c r="V35" s="644">
        <f>V14/7</f>
        <v>0</v>
      </c>
      <c r="W35" s="644">
        <f>W14/7/2</f>
        <v>0</v>
      </c>
      <c r="X35" s="644"/>
      <c r="Y35" s="623"/>
      <c r="Z35" s="715"/>
      <c r="AA35" s="622"/>
      <c r="AB35" s="622"/>
      <c r="AC35" s="622"/>
      <c r="AD35" s="622"/>
      <c r="AE35" s="622"/>
      <c r="AF35" s="622"/>
      <c r="AG35" s="622"/>
      <c r="AH35" s="622"/>
    </row>
    <row r="36" spans="1:34" x14ac:dyDescent="0.25">
      <c r="A36" s="361"/>
      <c r="B36" s="290">
        <f t="shared" si="2"/>
        <v>2014</v>
      </c>
      <c r="C36" s="622">
        <f t="shared" si="1"/>
        <v>0</v>
      </c>
      <c r="D36" s="715"/>
      <c r="E36" s="715"/>
      <c r="F36" s="715"/>
      <c r="G36" s="715"/>
      <c r="H36" s="715"/>
      <c r="I36" s="715"/>
      <c r="J36" s="715"/>
      <c r="K36" s="715"/>
      <c r="L36" s="715"/>
      <c r="M36" s="715"/>
      <c r="N36" s="623"/>
      <c r="O36" s="623"/>
      <c r="P36" s="623"/>
      <c r="Q36" s="623">
        <f>Q14/7/2</f>
        <v>0</v>
      </c>
      <c r="R36" s="623">
        <f t="shared" si="3"/>
        <v>0</v>
      </c>
      <c r="S36" s="644">
        <f t="shared" si="3"/>
        <v>0</v>
      </c>
      <c r="T36" s="644">
        <f t="shared" si="3"/>
        <v>0</v>
      </c>
      <c r="U36" s="644">
        <f t="shared" si="3"/>
        <v>0</v>
      </c>
      <c r="V36" s="644">
        <f>V35</f>
        <v>0</v>
      </c>
      <c r="W36" s="644">
        <f>W14/7</f>
        <v>0</v>
      </c>
      <c r="X36" s="644">
        <f>X14/7/2</f>
        <v>0</v>
      </c>
      <c r="Y36" s="623"/>
      <c r="Z36" s="715"/>
      <c r="AA36" s="622"/>
      <c r="AB36" s="622"/>
      <c r="AC36" s="622"/>
      <c r="AD36" s="622"/>
      <c r="AE36" s="622"/>
      <c r="AF36" s="622"/>
      <c r="AG36" s="622"/>
      <c r="AH36" s="622"/>
    </row>
    <row r="37" spans="1:34" x14ac:dyDescent="0.25">
      <c r="A37" s="361"/>
      <c r="B37" s="290">
        <f t="shared" si="2"/>
        <v>2015</v>
      </c>
      <c r="C37" s="622">
        <f t="shared" si="1"/>
        <v>0</v>
      </c>
      <c r="D37" s="715"/>
      <c r="E37" s="715"/>
      <c r="F37" s="715"/>
      <c r="G37" s="715"/>
      <c r="H37" s="715"/>
      <c r="I37" s="715"/>
      <c r="J37" s="715"/>
      <c r="K37" s="715"/>
      <c r="L37" s="715"/>
      <c r="M37" s="715"/>
      <c r="N37" s="623"/>
      <c r="O37" s="623"/>
      <c r="P37" s="623"/>
      <c r="Q37" s="623"/>
      <c r="R37" s="623">
        <f>R14/7/2</f>
        <v>0</v>
      </c>
      <c r="S37" s="644">
        <f>S36</f>
        <v>0</v>
      </c>
      <c r="T37" s="644">
        <f>T36</f>
        <v>0</v>
      </c>
      <c r="U37" s="644">
        <f>U36</f>
        <v>0</v>
      </c>
      <c r="V37" s="644">
        <f>V36</f>
        <v>0</v>
      </c>
      <c r="W37" s="644">
        <f>W36</f>
        <v>0</v>
      </c>
      <c r="X37" s="644">
        <f>X14/7</f>
        <v>0</v>
      </c>
      <c r="Y37" s="623">
        <f>Y14/7/2</f>
        <v>0</v>
      </c>
      <c r="Z37" s="715"/>
      <c r="AA37" s="622"/>
      <c r="AB37" s="622"/>
      <c r="AC37" s="622"/>
      <c r="AD37" s="622"/>
      <c r="AE37" s="622"/>
      <c r="AF37" s="622"/>
      <c r="AG37" s="622"/>
      <c r="AH37" s="622"/>
    </row>
    <row r="38" spans="1:34" x14ac:dyDescent="0.25">
      <c r="A38" s="361"/>
      <c r="B38" s="290">
        <f t="shared" si="2"/>
        <v>2016</v>
      </c>
      <c r="C38" s="622">
        <f t="shared" si="1"/>
        <v>0</v>
      </c>
      <c r="D38" s="715"/>
      <c r="E38" s="715"/>
      <c r="F38" s="715"/>
      <c r="G38" s="715"/>
      <c r="H38" s="715"/>
      <c r="I38" s="715"/>
      <c r="J38" s="715"/>
      <c r="K38" s="715"/>
      <c r="L38" s="715"/>
      <c r="M38" s="715"/>
      <c r="N38" s="623"/>
      <c r="O38" s="623"/>
      <c r="P38" s="623"/>
      <c r="Q38" s="623"/>
      <c r="R38" s="623"/>
      <c r="S38" s="644"/>
      <c r="T38" s="644"/>
      <c r="U38" s="644"/>
      <c r="V38" s="644"/>
      <c r="W38" s="644"/>
      <c r="X38" s="644"/>
      <c r="Y38" s="623">
        <f>+Y14/2</f>
        <v>0</v>
      </c>
      <c r="Z38" s="623">
        <f>Z14/7/2</f>
        <v>0</v>
      </c>
      <c r="AA38" s="623"/>
      <c r="AB38" s="622"/>
      <c r="AC38" s="622"/>
      <c r="AD38" s="622"/>
      <c r="AE38" s="622"/>
      <c r="AF38" s="622"/>
      <c r="AG38" s="622"/>
      <c r="AH38" s="622"/>
    </row>
    <row r="39" spans="1:34" x14ac:dyDescent="0.25">
      <c r="A39" s="361"/>
      <c r="B39" s="290">
        <f t="shared" si="2"/>
        <v>2017</v>
      </c>
      <c r="C39" s="622">
        <f t="shared" si="1"/>
        <v>-450</v>
      </c>
      <c r="D39" s="715"/>
      <c r="E39" s="715"/>
      <c r="F39" s="715"/>
      <c r="G39" s="715"/>
      <c r="H39" s="715"/>
      <c r="I39" s="715"/>
      <c r="J39" s="715"/>
      <c r="K39" s="715"/>
      <c r="L39" s="715"/>
      <c r="M39" s="715"/>
      <c r="N39" s="623"/>
      <c r="O39" s="623"/>
      <c r="P39" s="623"/>
      <c r="Q39" s="623"/>
      <c r="R39" s="623"/>
      <c r="S39" s="644"/>
      <c r="T39" s="644"/>
      <c r="U39" s="644"/>
      <c r="V39" s="644"/>
      <c r="W39" s="644"/>
      <c r="X39" s="644"/>
      <c r="Y39" s="623"/>
      <c r="Z39" s="623"/>
      <c r="AA39" s="623">
        <f>$AA$14/7/2</f>
        <v>450</v>
      </c>
      <c r="AB39" s="622"/>
      <c r="AC39" s="622"/>
      <c r="AD39" s="622"/>
      <c r="AE39" s="622"/>
      <c r="AF39" s="622"/>
      <c r="AG39" s="622"/>
      <c r="AH39" s="622"/>
    </row>
    <row r="40" spans="1:34" x14ac:dyDescent="0.25">
      <c r="A40" s="361"/>
      <c r="B40" s="290">
        <f t="shared" si="2"/>
        <v>2018</v>
      </c>
      <c r="C40" s="622">
        <f t="shared" si="1"/>
        <v>-900</v>
      </c>
      <c r="D40" s="715"/>
      <c r="E40" s="715"/>
      <c r="F40" s="715"/>
      <c r="G40" s="715"/>
      <c r="H40" s="715"/>
      <c r="I40" s="715"/>
      <c r="J40" s="715"/>
      <c r="K40" s="715"/>
      <c r="L40" s="715"/>
      <c r="M40" s="715"/>
      <c r="N40" s="623"/>
      <c r="O40" s="623"/>
      <c r="P40" s="623"/>
      <c r="Q40" s="623"/>
      <c r="R40" s="623"/>
      <c r="S40" s="644"/>
      <c r="T40" s="644"/>
      <c r="U40" s="644"/>
      <c r="V40" s="644"/>
      <c r="W40" s="644"/>
      <c r="X40" s="644"/>
      <c r="Y40" s="623"/>
      <c r="Z40" s="623"/>
      <c r="AA40" s="623">
        <f>$AA$14/7</f>
        <v>900</v>
      </c>
      <c r="AB40" s="622"/>
      <c r="AC40" s="622"/>
      <c r="AD40" s="622"/>
      <c r="AE40" s="622"/>
      <c r="AF40" s="622"/>
      <c r="AG40" s="622"/>
      <c r="AH40" s="622"/>
    </row>
    <row r="41" spans="1:34" x14ac:dyDescent="0.25">
      <c r="A41" s="361"/>
      <c r="B41" s="290">
        <f t="shared" si="2"/>
        <v>2019</v>
      </c>
      <c r="C41" s="622">
        <f t="shared" si="1"/>
        <v>-900</v>
      </c>
      <c r="D41" s="715"/>
      <c r="E41" s="715"/>
      <c r="F41" s="715"/>
      <c r="G41" s="715"/>
      <c r="H41" s="715"/>
      <c r="I41" s="715"/>
      <c r="J41" s="715"/>
      <c r="K41" s="715"/>
      <c r="L41" s="715"/>
      <c r="M41" s="715"/>
      <c r="N41" s="623"/>
      <c r="O41" s="623"/>
      <c r="P41" s="623"/>
      <c r="Q41" s="623"/>
      <c r="R41" s="623"/>
      <c r="S41" s="644"/>
      <c r="T41" s="644"/>
      <c r="U41" s="644"/>
      <c r="V41" s="644"/>
      <c r="W41" s="644"/>
      <c r="X41" s="644"/>
      <c r="Y41" s="623"/>
      <c r="Z41" s="623"/>
      <c r="AA41" s="623">
        <f t="shared" ref="AA41:AA45" si="4">$AA$14/7</f>
        <v>900</v>
      </c>
      <c r="AB41" s="622"/>
      <c r="AC41" s="622"/>
      <c r="AD41" s="622"/>
      <c r="AE41" s="622"/>
      <c r="AF41" s="622"/>
      <c r="AG41" s="622"/>
      <c r="AH41" s="622"/>
    </row>
    <row r="42" spans="1:34" x14ac:dyDescent="0.25">
      <c r="A42" s="361"/>
      <c r="B42" s="290">
        <f t="shared" si="2"/>
        <v>2020</v>
      </c>
      <c r="C42" s="622">
        <f t="shared" si="1"/>
        <v>-900</v>
      </c>
      <c r="D42" s="715"/>
      <c r="E42" s="715"/>
      <c r="F42" s="715"/>
      <c r="G42" s="715"/>
      <c r="H42" s="715"/>
      <c r="I42" s="715"/>
      <c r="J42" s="715"/>
      <c r="K42" s="715"/>
      <c r="L42" s="715"/>
      <c r="M42" s="715"/>
      <c r="N42" s="623"/>
      <c r="O42" s="623"/>
      <c r="P42" s="623"/>
      <c r="Q42" s="623"/>
      <c r="R42" s="623"/>
      <c r="S42" s="644"/>
      <c r="T42" s="644"/>
      <c r="U42" s="644"/>
      <c r="V42" s="644"/>
      <c r="W42" s="644"/>
      <c r="X42" s="644"/>
      <c r="Y42" s="623"/>
      <c r="Z42" s="623"/>
      <c r="AA42" s="623">
        <f t="shared" si="4"/>
        <v>900</v>
      </c>
      <c r="AB42" s="622"/>
      <c r="AC42" s="622"/>
      <c r="AD42" s="622"/>
      <c r="AE42" s="622"/>
      <c r="AF42" s="622"/>
      <c r="AG42" s="622"/>
      <c r="AH42" s="622"/>
    </row>
    <row r="43" spans="1:34" x14ac:dyDescent="0.25">
      <c r="A43" s="361"/>
      <c r="B43" s="290">
        <f t="shared" si="2"/>
        <v>2021</v>
      </c>
      <c r="C43" s="622">
        <f t="shared" si="1"/>
        <v>-900</v>
      </c>
      <c r="D43" s="715"/>
      <c r="E43" s="715"/>
      <c r="F43" s="715"/>
      <c r="G43" s="715"/>
      <c r="H43" s="715"/>
      <c r="I43" s="715"/>
      <c r="J43" s="715"/>
      <c r="K43" s="715"/>
      <c r="L43" s="715"/>
      <c r="M43" s="715"/>
      <c r="N43" s="623"/>
      <c r="O43" s="623"/>
      <c r="P43" s="623"/>
      <c r="Q43" s="623"/>
      <c r="R43" s="623"/>
      <c r="S43" s="644"/>
      <c r="T43" s="644"/>
      <c r="U43" s="644"/>
      <c r="V43" s="644"/>
      <c r="W43" s="644"/>
      <c r="X43" s="644"/>
      <c r="Y43" s="623"/>
      <c r="Z43" s="623"/>
      <c r="AA43" s="623">
        <f t="shared" si="4"/>
        <v>900</v>
      </c>
      <c r="AB43" s="622"/>
      <c r="AC43" s="622"/>
      <c r="AD43" s="622"/>
      <c r="AE43" s="622"/>
      <c r="AF43" s="622"/>
      <c r="AG43" s="622"/>
      <c r="AH43" s="622"/>
    </row>
    <row r="44" spans="1:34" x14ac:dyDescent="0.25">
      <c r="A44" s="361"/>
      <c r="B44" s="290">
        <f t="shared" si="2"/>
        <v>2022</v>
      </c>
      <c r="C44" s="622">
        <f t="shared" si="1"/>
        <v>-900</v>
      </c>
      <c r="D44" s="715"/>
      <c r="E44" s="715"/>
      <c r="F44" s="715"/>
      <c r="G44" s="715"/>
      <c r="H44" s="715"/>
      <c r="I44" s="715"/>
      <c r="J44" s="715"/>
      <c r="K44" s="715"/>
      <c r="L44" s="715"/>
      <c r="M44" s="715"/>
      <c r="N44" s="623"/>
      <c r="O44" s="623"/>
      <c r="P44" s="623"/>
      <c r="Q44" s="623"/>
      <c r="R44" s="623"/>
      <c r="S44" s="644"/>
      <c r="T44" s="644"/>
      <c r="U44" s="644"/>
      <c r="V44" s="644"/>
      <c r="W44" s="644"/>
      <c r="X44" s="644"/>
      <c r="Y44" s="623"/>
      <c r="Z44" s="623"/>
      <c r="AA44" s="623">
        <f t="shared" si="4"/>
        <v>900</v>
      </c>
      <c r="AB44" s="622"/>
      <c r="AC44" s="622"/>
      <c r="AD44" s="622"/>
      <c r="AE44" s="622"/>
      <c r="AF44" s="622"/>
      <c r="AG44" s="622"/>
      <c r="AH44" s="622"/>
    </row>
    <row r="45" spans="1:34" x14ac:dyDescent="0.25">
      <c r="A45" s="361"/>
      <c r="B45" s="290">
        <f t="shared" si="2"/>
        <v>2023</v>
      </c>
      <c r="C45" s="622">
        <f t="shared" si="1"/>
        <v>-900</v>
      </c>
      <c r="D45" s="715"/>
      <c r="E45" s="715"/>
      <c r="F45" s="715"/>
      <c r="G45" s="715"/>
      <c r="H45" s="715"/>
      <c r="I45" s="715"/>
      <c r="J45" s="715"/>
      <c r="K45" s="715"/>
      <c r="L45" s="715"/>
      <c r="M45" s="715"/>
      <c r="N45" s="623"/>
      <c r="O45" s="623"/>
      <c r="P45" s="623"/>
      <c r="Q45" s="623"/>
      <c r="R45" s="623"/>
      <c r="S45" s="644"/>
      <c r="T45" s="644"/>
      <c r="U45" s="644"/>
      <c r="V45" s="644"/>
      <c r="W45" s="644"/>
      <c r="X45" s="644"/>
      <c r="Y45" s="623"/>
      <c r="Z45" s="623"/>
      <c r="AA45" s="623">
        <f t="shared" si="4"/>
        <v>900</v>
      </c>
      <c r="AB45" s="622"/>
      <c r="AC45" s="622"/>
      <c r="AD45" s="622"/>
      <c r="AE45" s="622"/>
      <c r="AF45" s="622"/>
      <c r="AG45" s="622"/>
      <c r="AH45" s="622"/>
    </row>
    <row r="46" spans="1:34" x14ac:dyDescent="0.25">
      <c r="A46" s="361"/>
      <c r="B46" s="290">
        <f t="shared" si="2"/>
        <v>2024</v>
      </c>
      <c r="C46" s="622">
        <f t="shared" si="1"/>
        <v>-450</v>
      </c>
      <c r="D46" s="715"/>
      <c r="E46" s="715"/>
      <c r="F46" s="715"/>
      <c r="G46" s="715"/>
      <c r="H46" s="715"/>
      <c r="I46" s="715"/>
      <c r="J46" s="715"/>
      <c r="K46" s="715"/>
      <c r="L46" s="715"/>
      <c r="M46" s="715"/>
      <c r="N46" s="623"/>
      <c r="O46" s="623"/>
      <c r="P46" s="623"/>
      <c r="Q46" s="623"/>
      <c r="R46" s="623"/>
      <c r="S46" s="644"/>
      <c r="T46" s="644"/>
      <c r="U46" s="644"/>
      <c r="V46" s="644"/>
      <c r="W46" s="644"/>
      <c r="X46" s="644"/>
      <c r="Y46" s="623"/>
      <c r="Z46" s="623"/>
      <c r="AA46" s="623">
        <f>$AA$14/7/2</f>
        <v>450</v>
      </c>
      <c r="AB46" s="622"/>
      <c r="AC46" s="622"/>
      <c r="AD46" s="622"/>
      <c r="AE46" s="622"/>
      <c r="AF46" s="622"/>
      <c r="AG46" s="622"/>
      <c r="AH46" s="622"/>
    </row>
    <row r="47" spans="1:34" x14ac:dyDescent="0.25">
      <c r="A47" s="361"/>
      <c r="B47" s="475"/>
      <c r="C47" s="648"/>
      <c r="D47" s="722"/>
      <c r="E47" s="722"/>
      <c r="F47" s="722"/>
      <c r="G47" s="722"/>
      <c r="H47" s="722"/>
      <c r="I47" s="722"/>
      <c r="J47" s="722"/>
      <c r="K47" s="722"/>
      <c r="L47" s="722"/>
      <c r="M47" s="722"/>
      <c r="N47" s="723"/>
      <c r="O47" s="723"/>
      <c r="P47" s="723"/>
      <c r="Q47" s="723"/>
      <c r="R47" s="723"/>
      <c r="S47" s="723"/>
      <c r="T47" s="723"/>
      <c r="U47" s="723"/>
      <c r="V47" s="724"/>
      <c r="W47" s="724"/>
      <c r="X47" s="724"/>
      <c r="Y47" s="723"/>
      <c r="Z47" s="723"/>
      <c r="AA47" s="723"/>
      <c r="AB47" s="622"/>
      <c r="AC47" s="622"/>
      <c r="AD47" s="622"/>
      <c r="AE47" s="622"/>
      <c r="AF47" s="622"/>
      <c r="AG47" s="622"/>
      <c r="AH47" s="622"/>
    </row>
    <row r="48" spans="1:34" x14ac:dyDescent="0.25">
      <c r="A48" s="361" t="s">
        <v>62</v>
      </c>
      <c r="B48" s="675">
        <f>SUM(D48:AH48)</f>
        <v>0</v>
      </c>
      <c r="C48" s="677">
        <f>SUM(C16:C47)</f>
        <v>-6300</v>
      </c>
      <c r="D48" s="675">
        <f t="shared" ref="D48:N48" si="5">-SUM(D16:D47)+D14</f>
        <v>0</v>
      </c>
      <c r="E48" s="675">
        <f t="shared" si="5"/>
        <v>0</v>
      </c>
      <c r="F48" s="675">
        <f t="shared" si="5"/>
        <v>0</v>
      </c>
      <c r="G48" s="675">
        <f t="shared" si="5"/>
        <v>0</v>
      </c>
      <c r="H48" s="675">
        <f t="shared" si="5"/>
        <v>0</v>
      </c>
      <c r="I48" s="675">
        <f t="shared" si="5"/>
        <v>0</v>
      </c>
      <c r="J48" s="675">
        <f t="shared" si="5"/>
        <v>0</v>
      </c>
      <c r="K48" s="675">
        <f t="shared" si="5"/>
        <v>0</v>
      </c>
      <c r="L48" s="675">
        <f t="shared" si="5"/>
        <v>0</v>
      </c>
      <c r="M48" s="675">
        <f t="shared" si="5"/>
        <v>0</v>
      </c>
      <c r="N48" s="719">
        <f t="shared" si="5"/>
        <v>0</v>
      </c>
      <c r="O48" s="719">
        <f t="shared" ref="O48:AH48" si="6">-SUM(O16:O47)+O14</f>
        <v>0</v>
      </c>
      <c r="P48" s="719">
        <f t="shared" si="6"/>
        <v>0</v>
      </c>
      <c r="Q48" s="719">
        <f t="shared" si="6"/>
        <v>0</v>
      </c>
      <c r="R48" s="719">
        <f t="shared" si="6"/>
        <v>0</v>
      </c>
      <c r="S48" s="719">
        <f t="shared" si="6"/>
        <v>0</v>
      </c>
      <c r="T48" s="719">
        <f t="shared" si="6"/>
        <v>0</v>
      </c>
      <c r="U48" s="719">
        <f t="shared" si="6"/>
        <v>0</v>
      </c>
      <c r="V48" s="719">
        <f t="shared" si="6"/>
        <v>0</v>
      </c>
      <c r="W48" s="719">
        <f t="shared" si="6"/>
        <v>0</v>
      </c>
      <c r="X48" s="719">
        <f t="shared" si="6"/>
        <v>0</v>
      </c>
      <c r="Y48" s="719">
        <f t="shared" si="6"/>
        <v>0</v>
      </c>
      <c r="Z48" s="719">
        <f t="shared" si="6"/>
        <v>0</v>
      </c>
      <c r="AA48" s="719">
        <f t="shared" si="6"/>
        <v>0</v>
      </c>
      <c r="AB48" s="719">
        <f t="shared" si="6"/>
        <v>0</v>
      </c>
      <c r="AC48" s="719">
        <f t="shared" si="6"/>
        <v>0</v>
      </c>
      <c r="AD48" s="719">
        <f t="shared" si="6"/>
        <v>0</v>
      </c>
      <c r="AE48" s="719">
        <f t="shared" si="6"/>
        <v>0</v>
      </c>
      <c r="AF48" s="719">
        <f t="shared" si="6"/>
        <v>0</v>
      </c>
      <c r="AG48" s="719">
        <f t="shared" si="6"/>
        <v>0</v>
      </c>
      <c r="AH48" s="719">
        <f t="shared" si="6"/>
        <v>0</v>
      </c>
    </row>
    <row r="49" spans="1:26" x14ac:dyDescent="0.25">
      <c r="A49" s="361"/>
      <c r="B49" s="714"/>
      <c r="C49" s="716"/>
      <c r="D49" s="711"/>
      <c r="E49" s="711"/>
      <c r="F49" s="711"/>
      <c r="G49" s="711"/>
      <c r="H49" s="711"/>
      <c r="I49" s="711"/>
      <c r="J49" s="711"/>
      <c r="K49" s="711"/>
      <c r="L49" s="711"/>
      <c r="M49" s="711"/>
      <c r="N49" s="713"/>
      <c r="O49" s="713"/>
      <c r="P49" s="713"/>
      <c r="Q49" s="713"/>
      <c r="R49" s="713"/>
      <c r="S49" s="713"/>
      <c r="T49" s="713"/>
      <c r="U49" s="713"/>
      <c r="V49" s="713"/>
      <c r="W49" s="713"/>
      <c r="X49" s="713"/>
      <c r="Y49" s="713"/>
      <c r="Z49" s="713"/>
    </row>
    <row r="50" spans="1:26" x14ac:dyDescent="0.25">
      <c r="A50" s="387" t="s">
        <v>63</v>
      </c>
      <c r="B50" s="290"/>
      <c r="C50" s="611">
        <f>+C14+C48</f>
        <v>0</v>
      </c>
      <c r="D50" s="711"/>
      <c r="E50" s="711"/>
      <c r="F50" s="711"/>
      <c r="G50" s="711"/>
      <c r="H50" s="711"/>
      <c r="I50" s="711"/>
      <c r="J50" s="711"/>
      <c r="K50" s="711"/>
      <c r="L50" s="711"/>
      <c r="M50" s="711"/>
      <c r="N50" s="713"/>
      <c r="O50" s="713"/>
      <c r="P50" s="713"/>
      <c r="Q50" s="713"/>
      <c r="R50" s="713"/>
      <c r="S50" s="713"/>
      <c r="T50" s="713"/>
      <c r="U50" s="713"/>
      <c r="V50" s="713"/>
      <c r="W50" s="713"/>
      <c r="X50" s="713"/>
      <c r="Y50" s="713"/>
      <c r="Z50" s="713"/>
    </row>
    <row r="51" spans="1:26" x14ac:dyDescent="0.25">
      <c r="A51" s="290"/>
      <c r="B51" s="290"/>
      <c r="C51" s="290"/>
      <c r="D51" s="711"/>
      <c r="E51" s="711"/>
      <c r="F51" s="711"/>
      <c r="G51" s="711"/>
      <c r="H51" s="711"/>
      <c r="I51" s="711"/>
      <c r="J51" s="711"/>
      <c r="K51" s="711"/>
      <c r="L51" s="711"/>
      <c r="M51" s="711"/>
      <c r="N51" s="713"/>
      <c r="O51" s="713"/>
      <c r="P51" s="713"/>
      <c r="Q51" s="713"/>
      <c r="R51" s="713"/>
      <c r="S51" s="713"/>
      <c r="T51" s="713"/>
      <c r="U51" s="713"/>
      <c r="V51" s="713"/>
      <c r="W51" s="713"/>
      <c r="X51" s="713"/>
      <c r="Y51" s="713"/>
      <c r="Z51" s="713"/>
    </row>
    <row r="52" spans="1:26" x14ac:dyDescent="0.25">
      <c r="A52" s="290"/>
      <c r="B52" s="612"/>
      <c r="C52" s="290"/>
      <c r="D52" s="711"/>
      <c r="E52" s="711"/>
      <c r="F52" s="711"/>
      <c r="G52" s="711"/>
      <c r="H52" s="711"/>
      <c r="I52" s="711"/>
      <c r="J52" s="711"/>
      <c r="K52" s="711"/>
      <c r="L52" s="711"/>
      <c r="M52" s="711"/>
      <c r="N52" s="713"/>
      <c r="O52" s="713"/>
      <c r="P52" s="713"/>
      <c r="Q52" s="713"/>
      <c r="R52" s="713"/>
      <c r="S52" s="713"/>
      <c r="T52" s="713"/>
      <c r="U52" s="713"/>
      <c r="V52" s="713"/>
      <c r="W52" s="713"/>
      <c r="X52" s="713"/>
      <c r="Y52" s="713"/>
      <c r="Z52" s="713"/>
    </row>
    <row r="53" spans="1:26" x14ac:dyDescent="0.25">
      <c r="A53" s="290"/>
      <c r="B53" s="290"/>
      <c r="C53" s="290"/>
      <c r="E53" s="711"/>
      <c r="F53" s="717"/>
      <c r="G53" s="717"/>
      <c r="H53" s="717"/>
      <c r="I53" s="717"/>
      <c r="J53" s="717"/>
      <c r="K53" s="717"/>
      <c r="L53" s="717"/>
      <c r="M53" s="717"/>
      <c r="N53" s="713">
        <f>SUM(E32:E53)</f>
        <v>0</v>
      </c>
      <c r="O53" s="718"/>
      <c r="P53" s="718"/>
      <c r="Q53" s="718"/>
      <c r="R53" s="718"/>
      <c r="S53" s="718"/>
    </row>
    <row r="54" spans="1:26" x14ac:dyDescent="0.25">
      <c r="B54" s="290"/>
      <c r="C54" s="290"/>
      <c r="E54" s="717"/>
      <c r="F54" s="717"/>
      <c r="G54" s="717"/>
      <c r="H54" s="717"/>
      <c r="I54" s="717"/>
      <c r="J54" s="717"/>
      <c r="K54" s="717"/>
      <c r="L54" s="717"/>
      <c r="M54" s="717"/>
      <c r="N54" s="717"/>
      <c r="O54" s="717"/>
      <c r="P54" s="717"/>
      <c r="Q54" s="717"/>
      <c r="R54" s="717"/>
      <c r="S54" s="717"/>
    </row>
    <row r="55" spans="1:26" x14ac:dyDescent="0.25">
      <c r="E55" s="717"/>
      <c r="F55" s="717"/>
      <c r="G55" s="717"/>
      <c r="H55" s="717"/>
      <c r="I55" s="717"/>
      <c r="J55" s="717"/>
      <c r="K55" s="717"/>
      <c r="L55" s="717"/>
      <c r="M55" s="717"/>
      <c r="N55" s="717"/>
      <c r="O55" s="717"/>
      <c r="P55" s="717"/>
      <c r="Q55" s="717"/>
      <c r="R55" s="717"/>
      <c r="S55" s="717"/>
    </row>
    <row r="56" spans="1:26" x14ac:dyDescent="0.25">
      <c r="E56" s="717"/>
      <c r="F56" s="717"/>
      <c r="G56" s="717"/>
      <c r="H56" s="717"/>
      <c r="I56" s="717"/>
      <c r="J56" s="717"/>
      <c r="K56" s="717"/>
      <c r="L56" s="717"/>
      <c r="M56" s="717"/>
      <c r="N56" s="717"/>
      <c r="O56" s="717"/>
      <c r="P56" s="717"/>
      <c r="Q56" s="717"/>
      <c r="R56" s="717"/>
      <c r="S56" s="717"/>
    </row>
    <row r="57" spans="1:26" x14ac:dyDescent="0.25">
      <c r="E57" s="717"/>
      <c r="F57" s="717"/>
      <c r="G57" s="717"/>
      <c r="H57" s="717"/>
      <c r="I57" s="717"/>
      <c r="J57" s="717"/>
      <c r="K57" s="717"/>
      <c r="L57" s="717"/>
      <c r="M57" s="717"/>
      <c r="N57" s="717"/>
      <c r="O57" s="717"/>
      <c r="P57" s="717"/>
      <c r="Q57" s="717"/>
      <c r="R57" s="717"/>
      <c r="S57" s="717"/>
    </row>
    <row r="58" spans="1:26" x14ac:dyDescent="0.25">
      <c r="E58" s="717"/>
      <c r="F58" s="717"/>
      <c r="G58" s="717"/>
      <c r="H58" s="717"/>
      <c r="I58" s="717"/>
      <c r="J58" s="717"/>
      <c r="K58" s="717"/>
      <c r="L58" s="717"/>
      <c r="M58" s="717"/>
      <c r="N58" s="717"/>
      <c r="O58" s="717"/>
      <c r="P58" s="717"/>
      <c r="Q58" s="717"/>
      <c r="R58" s="717"/>
      <c r="S58" s="717"/>
    </row>
    <row r="59" spans="1:26" x14ac:dyDescent="0.25">
      <c r="E59" s="717"/>
      <c r="F59" s="717"/>
      <c r="G59" s="717"/>
      <c r="H59" s="717"/>
      <c r="I59" s="717"/>
      <c r="J59" s="717"/>
      <c r="K59" s="717"/>
      <c r="L59" s="717"/>
      <c r="M59" s="717"/>
      <c r="N59" s="717"/>
      <c r="O59" s="717"/>
      <c r="P59" s="717"/>
      <c r="Q59" s="717"/>
      <c r="R59" s="717"/>
      <c r="S59" s="717"/>
    </row>
    <row r="60" spans="1:26" x14ac:dyDescent="0.25">
      <c r="E60" s="717"/>
      <c r="F60" s="717"/>
      <c r="G60" s="717"/>
      <c r="H60" s="717"/>
      <c r="I60" s="717"/>
      <c r="J60" s="717"/>
      <c r="K60" s="717"/>
      <c r="L60" s="717"/>
      <c r="M60" s="717"/>
      <c r="N60" s="717"/>
      <c r="O60" s="717"/>
      <c r="P60" s="717"/>
      <c r="Q60" s="717"/>
      <c r="R60" s="717"/>
      <c r="S60" s="717"/>
    </row>
    <row r="61" spans="1:26" x14ac:dyDescent="0.25">
      <c r="E61" s="717"/>
      <c r="F61" s="717"/>
      <c r="G61" s="717"/>
      <c r="H61" s="717"/>
      <c r="I61" s="717"/>
      <c r="J61" s="717"/>
      <c r="K61" s="717"/>
      <c r="L61" s="717"/>
      <c r="M61" s="717"/>
      <c r="N61" s="717"/>
      <c r="O61" s="717"/>
      <c r="P61" s="717"/>
      <c r="Q61" s="717"/>
      <c r="R61" s="717"/>
      <c r="S61" s="717"/>
    </row>
    <row r="62" spans="1:26" x14ac:dyDescent="0.25">
      <c r="E62" s="717"/>
      <c r="F62" s="717"/>
      <c r="G62" s="717"/>
      <c r="H62" s="717"/>
      <c r="I62" s="717"/>
      <c r="J62" s="717"/>
      <c r="K62" s="717"/>
      <c r="L62" s="717"/>
      <c r="M62" s="717"/>
      <c r="N62" s="717"/>
      <c r="O62" s="717"/>
      <c r="P62" s="717"/>
      <c r="Q62" s="717"/>
      <c r="R62" s="717"/>
      <c r="S62" s="717"/>
    </row>
    <row r="63" spans="1:26" x14ac:dyDescent="0.25">
      <c r="E63" s="717"/>
      <c r="F63" s="717"/>
      <c r="G63" s="717"/>
      <c r="H63" s="717"/>
      <c r="I63" s="717"/>
      <c r="J63" s="717"/>
      <c r="K63" s="717"/>
      <c r="L63" s="717"/>
      <c r="M63" s="717"/>
      <c r="N63" s="717"/>
      <c r="O63" s="717"/>
      <c r="P63" s="717"/>
      <c r="Q63" s="717"/>
      <c r="R63" s="717"/>
      <c r="S63" s="717"/>
    </row>
    <row r="64" spans="1:26" x14ac:dyDescent="0.25">
      <c r="E64" s="717"/>
      <c r="F64" s="717"/>
      <c r="G64" s="717"/>
      <c r="H64" s="717"/>
      <c r="I64" s="717"/>
      <c r="J64" s="717"/>
      <c r="K64" s="717"/>
      <c r="L64" s="717"/>
      <c r="M64" s="717"/>
      <c r="N64" s="717"/>
      <c r="O64" s="717"/>
      <c r="P64" s="717"/>
      <c r="Q64" s="717"/>
      <c r="R64" s="717"/>
      <c r="S64" s="717"/>
    </row>
  </sheetData>
  <sortState xmlns:xlrd2="http://schemas.microsoft.com/office/spreadsheetml/2017/richdata2" ref="A11:B11">
    <sortCondition ref="B11"/>
  </sortState>
  <pageMargins left="0.7" right="0.7" top="0.75" bottom="0.75" header="0.3" footer="0.3"/>
  <pageSetup scale="64" orientation="landscape" horizontalDpi="4294967294" verticalDpi="4294967294" r:id="rId1"/>
  <headerFooter>
    <oddFooter>&amp;Z&amp;F&amp;RPage &amp;P</oddFooter>
  </headerFooter>
</worksheet>
</file>

<file path=xl/worksheets/sheet2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300-000000000000}">
  <sheetPr>
    <tabColor theme="6" tint="-0.249977111117893"/>
    <pageSetUpPr fitToPage="1"/>
  </sheetPr>
  <dimension ref="A1:AI64"/>
  <sheetViews>
    <sheetView workbookViewId="0"/>
  </sheetViews>
  <sheetFormatPr defaultColWidth="8.85546875" defaultRowHeight="15" x14ac:dyDescent="0.25"/>
  <cols>
    <col min="1" max="1" width="28.28515625" bestFit="1" customWidth="1"/>
    <col min="2" max="2" width="8.7109375" customWidth="1"/>
    <col min="3" max="3" width="12.85546875" customWidth="1"/>
    <col min="4" max="12" width="7.42578125" hidden="1" customWidth="1"/>
    <col min="13" max="13" width="7.5703125" hidden="1" customWidth="1"/>
    <col min="14" max="25" width="10.42578125" customWidth="1"/>
    <col min="26" max="26" width="10.7109375" bestFit="1" customWidth="1"/>
    <col min="27" max="27" width="10.5703125" bestFit="1" customWidth="1"/>
  </cols>
  <sheetData>
    <row r="1" spans="1:35" x14ac:dyDescent="0.25">
      <c r="A1" s="11" t="s">
        <v>10</v>
      </c>
      <c r="O1" t="s">
        <v>647</v>
      </c>
    </row>
    <row r="2" spans="1:35" x14ac:dyDescent="0.25">
      <c r="A2" s="9" t="s">
        <v>438</v>
      </c>
    </row>
    <row r="3" spans="1:35" x14ac:dyDescent="0.25">
      <c r="A3" s="9" t="s">
        <v>1146</v>
      </c>
    </row>
    <row r="4" spans="1:35" x14ac:dyDescent="0.25">
      <c r="R4" s="40" t="s">
        <v>4</v>
      </c>
      <c r="S4" s="41"/>
      <c r="T4" s="40" t="s">
        <v>8</v>
      </c>
    </row>
    <row r="5" spans="1:35" x14ac:dyDescent="0.25">
      <c r="A5" s="10" t="s">
        <v>9</v>
      </c>
      <c r="B5" s="12" t="s">
        <v>64</v>
      </c>
      <c r="C5" s="12" t="s">
        <v>12</v>
      </c>
      <c r="R5" s="42" t="s">
        <v>2</v>
      </c>
      <c r="S5" s="42" t="s">
        <v>60</v>
      </c>
      <c r="T5" s="42" t="s">
        <v>7</v>
      </c>
    </row>
    <row r="6" spans="1:35" x14ac:dyDescent="0.25">
      <c r="B6" s="3"/>
      <c r="R6" s="3"/>
    </row>
    <row r="7" spans="1:35" x14ac:dyDescent="0.25">
      <c r="A7" t="s">
        <v>1149</v>
      </c>
      <c r="B7" s="212">
        <v>873</v>
      </c>
      <c r="C7" s="214"/>
      <c r="D7" s="293"/>
      <c r="E7" s="293"/>
      <c r="F7" s="293"/>
      <c r="G7" s="293"/>
      <c r="H7" s="293"/>
      <c r="I7" s="293"/>
      <c r="J7" s="293"/>
      <c r="K7" s="293"/>
      <c r="L7" s="293"/>
      <c r="M7" s="293"/>
      <c r="N7" s="293"/>
      <c r="O7" s="294"/>
      <c r="P7" s="6"/>
      <c r="Q7" s="6"/>
      <c r="R7" s="13">
        <f>+C14</f>
        <v>25664.11</v>
      </c>
      <c r="S7" s="13">
        <f>+-C48</f>
        <v>25664.109999999997</v>
      </c>
      <c r="T7" s="13">
        <f>+R7-S7</f>
        <v>0</v>
      </c>
    </row>
    <row r="8" spans="1:35" x14ac:dyDescent="0.25">
      <c r="A8" s="213"/>
      <c r="B8" s="3"/>
      <c r="D8" s="293"/>
      <c r="E8" s="293"/>
      <c r="F8" s="293"/>
      <c r="G8" s="293"/>
      <c r="H8" s="293"/>
      <c r="I8" s="293"/>
      <c r="J8" s="293"/>
      <c r="K8" s="293"/>
      <c r="L8" s="293"/>
      <c r="M8" s="293"/>
      <c r="N8" s="293"/>
      <c r="O8" s="294"/>
      <c r="P8" s="6"/>
      <c r="Q8" s="6"/>
    </row>
    <row r="9" spans="1:35" x14ac:dyDescent="0.25">
      <c r="A9" s="2"/>
      <c r="B9" s="3"/>
      <c r="D9" s="293"/>
      <c r="E9" s="293"/>
      <c r="F9" s="293"/>
      <c r="G9" s="293"/>
      <c r="H9" s="293"/>
      <c r="I9" s="293"/>
      <c r="J9" s="293"/>
      <c r="K9" s="293"/>
      <c r="L9" s="293"/>
      <c r="M9" s="293"/>
      <c r="N9" s="293"/>
      <c r="O9" s="294"/>
      <c r="P9" s="6"/>
      <c r="Q9" s="6"/>
    </row>
    <row r="10" spans="1:35" x14ac:dyDescent="0.25">
      <c r="B10" s="3"/>
    </row>
    <row r="11" spans="1:35" x14ac:dyDescent="0.25">
      <c r="A11" s="686" t="s">
        <v>66</v>
      </c>
      <c r="B11" s="290" t="s">
        <v>656</v>
      </c>
      <c r="C11" s="214"/>
    </row>
    <row r="12" spans="1:35" x14ac:dyDescent="0.25">
      <c r="B12" s="28"/>
      <c r="C12" s="2"/>
    </row>
    <row r="13" spans="1:35" x14ac:dyDescent="0.25">
      <c r="A13" s="9" t="s">
        <v>5</v>
      </c>
      <c r="C13" s="31" t="s">
        <v>3</v>
      </c>
      <c r="D13" s="32">
        <v>1994</v>
      </c>
      <c r="E13" s="32">
        <v>1995</v>
      </c>
      <c r="F13" s="32">
        <v>1996</v>
      </c>
      <c r="G13" s="32">
        <v>1997</v>
      </c>
      <c r="H13" s="32">
        <v>1998</v>
      </c>
      <c r="I13" s="32">
        <v>1999</v>
      </c>
      <c r="J13" s="32">
        <v>2000</v>
      </c>
      <c r="K13" s="32">
        <v>2001</v>
      </c>
      <c r="L13" s="32">
        <v>2002</v>
      </c>
      <c r="M13" s="32">
        <v>2003</v>
      </c>
      <c r="N13" s="32">
        <v>2004</v>
      </c>
      <c r="O13" s="32">
        <f>N13+1</f>
        <v>2005</v>
      </c>
      <c r="P13" s="32">
        <f t="shared" ref="P13:AH13" si="0">O13+1</f>
        <v>2006</v>
      </c>
      <c r="Q13" s="32">
        <f t="shared" si="0"/>
        <v>2007</v>
      </c>
      <c r="R13" s="32">
        <f t="shared" si="0"/>
        <v>2008</v>
      </c>
      <c r="S13" s="32">
        <f t="shared" si="0"/>
        <v>2009</v>
      </c>
      <c r="T13" s="32">
        <f t="shared" si="0"/>
        <v>2010</v>
      </c>
      <c r="U13" s="32">
        <f t="shared" si="0"/>
        <v>2011</v>
      </c>
      <c r="V13" s="32">
        <f t="shared" si="0"/>
        <v>2012</v>
      </c>
      <c r="W13" s="32">
        <f t="shared" si="0"/>
        <v>2013</v>
      </c>
      <c r="X13" s="32">
        <f t="shared" si="0"/>
        <v>2014</v>
      </c>
      <c r="Y13" s="32">
        <f t="shared" si="0"/>
        <v>2015</v>
      </c>
      <c r="Z13" s="32">
        <f t="shared" si="0"/>
        <v>2016</v>
      </c>
      <c r="AA13" s="32">
        <f t="shared" si="0"/>
        <v>2017</v>
      </c>
      <c r="AB13" s="32">
        <f t="shared" si="0"/>
        <v>2018</v>
      </c>
      <c r="AC13" s="32">
        <f t="shared" si="0"/>
        <v>2019</v>
      </c>
      <c r="AD13" s="32">
        <f t="shared" si="0"/>
        <v>2020</v>
      </c>
      <c r="AE13" s="32">
        <f t="shared" si="0"/>
        <v>2021</v>
      </c>
      <c r="AF13" s="32">
        <f t="shared" si="0"/>
        <v>2022</v>
      </c>
      <c r="AG13" s="32">
        <f t="shared" si="0"/>
        <v>2023</v>
      </c>
      <c r="AH13" s="32">
        <f t="shared" si="0"/>
        <v>2024</v>
      </c>
      <c r="AI13" s="32"/>
    </row>
    <row r="14" spans="1:35" x14ac:dyDescent="0.25">
      <c r="A14" s="9" t="s">
        <v>73</v>
      </c>
      <c r="C14" s="672">
        <f>SUM(D14:AH14)</f>
        <v>25664.11</v>
      </c>
      <c r="D14" s="673">
        <v>0</v>
      </c>
      <c r="E14" s="673">
        <v>0</v>
      </c>
      <c r="F14" s="673">
        <v>0</v>
      </c>
      <c r="G14" s="673">
        <v>0</v>
      </c>
      <c r="H14" s="673">
        <v>0</v>
      </c>
      <c r="I14" s="673">
        <v>0</v>
      </c>
      <c r="J14" s="673">
        <v>0</v>
      </c>
      <c r="K14" s="673">
        <v>0</v>
      </c>
      <c r="L14" s="673">
        <v>0</v>
      </c>
      <c r="M14" s="673">
        <v>0</v>
      </c>
      <c r="N14" s="639"/>
      <c r="O14" s="639"/>
      <c r="P14" s="639"/>
      <c r="Q14" s="639"/>
      <c r="R14" s="639"/>
      <c r="S14" s="639"/>
      <c r="T14" s="639"/>
      <c r="U14" s="639"/>
      <c r="V14" s="639"/>
      <c r="W14" s="639"/>
      <c r="X14" s="639"/>
      <c r="Y14" s="614"/>
      <c r="Z14" s="614"/>
      <c r="AA14" s="614">
        <f>750+7786.31+12476+4651.8</f>
        <v>25664.11</v>
      </c>
      <c r="AB14" s="145"/>
      <c r="AC14" s="145"/>
      <c r="AD14" s="145"/>
      <c r="AE14" s="145"/>
      <c r="AF14" s="145"/>
      <c r="AG14" s="145"/>
      <c r="AH14" s="145"/>
    </row>
    <row r="15" spans="1:35" x14ac:dyDescent="0.25">
      <c r="A15" s="34"/>
      <c r="B15" s="2"/>
      <c r="C15" s="145"/>
      <c r="D15" s="145"/>
      <c r="E15" s="145"/>
      <c r="F15" s="145"/>
      <c r="G15" s="145"/>
      <c r="H15" s="145"/>
      <c r="I15" s="145"/>
      <c r="J15" s="145"/>
      <c r="K15" s="145"/>
      <c r="L15" s="145"/>
      <c r="M15" s="145"/>
      <c r="N15" s="145"/>
      <c r="O15" s="145"/>
      <c r="P15" s="145"/>
      <c r="Q15" s="145"/>
      <c r="R15" s="145"/>
      <c r="S15" s="673"/>
      <c r="T15" s="673"/>
      <c r="U15" s="673"/>
      <c r="V15" s="673"/>
      <c r="W15" s="673"/>
      <c r="X15" s="673"/>
      <c r="Y15" s="145"/>
      <c r="Z15" s="145"/>
      <c r="AA15" s="145"/>
      <c r="AB15" s="145"/>
      <c r="AC15" s="145"/>
      <c r="AD15" s="145"/>
      <c r="AE15" s="145"/>
      <c r="AF15" s="145"/>
      <c r="AG15" s="145"/>
      <c r="AH15" s="145"/>
    </row>
    <row r="16" spans="1:35" x14ac:dyDescent="0.25">
      <c r="A16" s="9" t="s">
        <v>6</v>
      </c>
      <c r="B16" s="3">
        <v>1994</v>
      </c>
      <c r="C16" s="622">
        <f>-SUM(D16:AH16)</f>
        <v>0</v>
      </c>
      <c r="D16" s="675">
        <f>+D$14/7/2</f>
        <v>0</v>
      </c>
      <c r="E16" s="675"/>
      <c r="F16" s="675"/>
      <c r="G16" s="675"/>
      <c r="H16" s="675"/>
      <c r="I16" s="675"/>
      <c r="J16" s="675"/>
      <c r="K16" s="675"/>
      <c r="L16" s="675"/>
      <c r="M16" s="675"/>
      <c r="N16" s="675"/>
      <c r="O16" s="675"/>
      <c r="P16" s="675"/>
      <c r="Q16" s="675"/>
      <c r="R16" s="675"/>
      <c r="S16" s="673"/>
      <c r="T16" s="673"/>
      <c r="U16" s="673"/>
      <c r="V16" s="673"/>
      <c r="W16" s="673"/>
      <c r="X16" s="673"/>
      <c r="Y16" s="675"/>
      <c r="Z16" s="675"/>
      <c r="AA16" s="145"/>
      <c r="AB16" s="145"/>
      <c r="AC16" s="145"/>
      <c r="AD16" s="145"/>
      <c r="AE16" s="145"/>
      <c r="AF16" s="145"/>
      <c r="AG16" s="145"/>
      <c r="AH16" s="145"/>
    </row>
    <row r="17" spans="1:34" x14ac:dyDescent="0.25">
      <c r="B17" s="3">
        <f>B16+1</f>
        <v>1995</v>
      </c>
      <c r="C17" s="622">
        <f t="shared" ref="C17:C46" si="1">-SUM(D17:AH17)</f>
        <v>0</v>
      </c>
      <c r="D17" s="675">
        <f>+D$14/7</f>
        <v>0</v>
      </c>
      <c r="E17" s="675">
        <f>+E$14/7/2</f>
        <v>0</v>
      </c>
      <c r="F17" s="675"/>
      <c r="G17" s="675"/>
      <c r="H17" s="675"/>
      <c r="I17" s="675"/>
      <c r="J17" s="675"/>
      <c r="K17" s="675"/>
      <c r="L17" s="675"/>
      <c r="M17" s="675"/>
      <c r="N17" s="675"/>
      <c r="O17" s="675"/>
      <c r="P17" s="675"/>
      <c r="Q17" s="675"/>
      <c r="R17" s="675"/>
      <c r="S17" s="673"/>
      <c r="T17" s="673"/>
      <c r="U17" s="673"/>
      <c r="V17" s="673"/>
      <c r="W17" s="673"/>
      <c r="X17" s="673"/>
      <c r="Y17" s="675"/>
      <c r="Z17" s="675"/>
      <c r="AA17" s="145"/>
      <c r="AB17" s="145"/>
      <c r="AC17" s="145"/>
      <c r="AD17" s="145"/>
      <c r="AE17" s="145"/>
      <c r="AF17" s="145"/>
      <c r="AG17" s="145"/>
      <c r="AH17" s="145"/>
    </row>
    <row r="18" spans="1:34" x14ac:dyDescent="0.25">
      <c r="B18" s="3">
        <f t="shared" ref="B18:B46" si="2">B17+1</f>
        <v>1996</v>
      </c>
      <c r="C18" s="622">
        <f t="shared" si="1"/>
        <v>0</v>
      </c>
      <c r="D18" s="675">
        <f>+D17</f>
        <v>0</v>
      </c>
      <c r="E18" s="675">
        <f>+E$14/7</f>
        <v>0</v>
      </c>
      <c r="F18" s="675">
        <f>+F$14/7/2</f>
        <v>0</v>
      </c>
      <c r="G18" s="675"/>
      <c r="H18" s="675"/>
      <c r="I18" s="675"/>
      <c r="J18" s="675"/>
      <c r="K18" s="675"/>
      <c r="L18" s="675"/>
      <c r="M18" s="675"/>
      <c r="N18" s="675"/>
      <c r="O18" s="675"/>
      <c r="P18" s="675"/>
      <c r="Q18" s="675"/>
      <c r="R18" s="675"/>
      <c r="S18" s="673"/>
      <c r="T18" s="673"/>
      <c r="U18" s="673"/>
      <c r="V18" s="673"/>
      <c r="W18" s="673"/>
      <c r="X18" s="673"/>
      <c r="Y18" s="675"/>
      <c r="Z18" s="675"/>
      <c r="AA18" s="145"/>
      <c r="AB18" s="145"/>
      <c r="AC18" s="145"/>
      <c r="AD18" s="145"/>
      <c r="AE18" s="145"/>
      <c r="AF18" s="145"/>
      <c r="AG18" s="145"/>
      <c r="AH18" s="145"/>
    </row>
    <row r="19" spans="1:34" x14ac:dyDescent="0.25">
      <c r="B19" s="3">
        <f t="shared" si="2"/>
        <v>1997</v>
      </c>
      <c r="C19" s="622">
        <f t="shared" si="1"/>
        <v>0</v>
      </c>
      <c r="D19" s="675">
        <f>+D18</f>
        <v>0</v>
      </c>
      <c r="E19" s="675">
        <f>+E18</f>
        <v>0</v>
      </c>
      <c r="F19" s="675">
        <f>+F$14/7</f>
        <v>0</v>
      </c>
      <c r="G19" s="675">
        <f>+G$14/7/2</f>
        <v>0</v>
      </c>
      <c r="H19" s="675"/>
      <c r="I19" s="675"/>
      <c r="J19" s="675"/>
      <c r="K19" s="675"/>
      <c r="L19" s="675"/>
      <c r="M19" s="675"/>
      <c r="N19" s="675"/>
      <c r="O19" s="675"/>
      <c r="P19" s="675"/>
      <c r="Q19" s="675"/>
      <c r="R19" s="675"/>
      <c r="S19" s="673"/>
      <c r="T19" s="673"/>
      <c r="U19" s="673"/>
      <c r="V19" s="673"/>
      <c r="W19" s="673"/>
      <c r="X19" s="673"/>
      <c r="Y19" s="675"/>
      <c r="Z19" s="675"/>
      <c r="AA19" s="145"/>
      <c r="AB19" s="145"/>
      <c r="AC19" s="145"/>
      <c r="AD19" s="145"/>
      <c r="AE19" s="145"/>
      <c r="AF19" s="145"/>
      <c r="AG19" s="145"/>
      <c r="AH19" s="145"/>
    </row>
    <row r="20" spans="1:34" x14ac:dyDescent="0.25">
      <c r="B20" s="3">
        <f t="shared" si="2"/>
        <v>1998</v>
      </c>
      <c r="C20" s="622">
        <f t="shared" si="1"/>
        <v>0</v>
      </c>
      <c r="D20" s="675">
        <f>+D19</f>
        <v>0</v>
      </c>
      <c r="E20" s="675">
        <f>+E19</f>
        <v>0</v>
      </c>
      <c r="F20" s="675">
        <f>+F19</f>
        <v>0</v>
      </c>
      <c r="G20" s="675">
        <f>+G$14/7</f>
        <v>0</v>
      </c>
      <c r="H20" s="675">
        <f>+H$14/7/2</f>
        <v>0</v>
      </c>
      <c r="I20" s="675"/>
      <c r="J20" s="675"/>
      <c r="K20" s="675"/>
      <c r="L20" s="675"/>
      <c r="M20" s="675"/>
      <c r="N20" s="675"/>
      <c r="O20" s="675"/>
      <c r="P20" s="675"/>
      <c r="Q20" s="675"/>
      <c r="R20" s="675"/>
      <c r="S20" s="673"/>
      <c r="T20" s="673"/>
      <c r="U20" s="673"/>
      <c r="V20" s="673"/>
      <c r="W20" s="673"/>
      <c r="X20" s="673"/>
      <c r="Y20" s="675"/>
      <c r="Z20" s="675"/>
      <c r="AA20" s="145"/>
      <c r="AB20" s="145"/>
      <c r="AC20" s="145"/>
      <c r="AD20" s="145"/>
      <c r="AE20" s="145"/>
      <c r="AF20" s="145"/>
      <c r="AG20" s="145"/>
      <c r="AH20" s="145"/>
    </row>
    <row r="21" spans="1:34" x14ac:dyDescent="0.25">
      <c r="B21" s="3">
        <f t="shared" si="2"/>
        <v>1999</v>
      </c>
      <c r="C21" s="622">
        <f t="shared" si="1"/>
        <v>0</v>
      </c>
      <c r="D21" s="675">
        <f>+D20</f>
        <v>0</v>
      </c>
      <c r="E21" s="675">
        <f>+E20</f>
        <v>0</v>
      </c>
      <c r="F21" s="675">
        <f>+F20</f>
        <v>0</v>
      </c>
      <c r="G21" s="675">
        <f>+G20</f>
        <v>0</v>
      </c>
      <c r="H21" s="675">
        <f>+H$14/7</f>
        <v>0</v>
      </c>
      <c r="I21" s="675">
        <f>+I$14/7/2</f>
        <v>0</v>
      </c>
      <c r="J21" s="675"/>
      <c r="K21" s="675"/>
      <c r="L21" s="675"/>
      <c r="M21" s="675"/>
      <c r="N21" s="675"/>
      <c r="O21" s="675"/>
      <c r="P21" s="675"/>
      <c r="Q21" s="675"/>
      <c r="R21" s="675"/>
      <c r="S21" s="673"/>
      <c r="T21" s="673"/>
      <c r="U21" s="673"/>
      <c r="V21" s="673"/>
      <c r="W21" s="673"/>
      <c r="X21" s="673"/>
      <c r="Y21" s="675"/>
      <c r="Z21" s="675"/>
      <c r="AA21" s="145"/>
      <c r="AB21" s="145"/>
      <c r="AC21" s="145"/>
      <c r="AD21" s="145"/>
      <c r="AE21" s="145"/>
      <c r="AF21" s="145"/>
      <c r="AG21" s="145"/>
      <c r="AH21" s="145"/>
    </row>
    <row r="22" spans="1:34" x14ac:dyDescent="0.25">
      <c r="B22" s="3">
        <f t="shared" si="2"/>
        <v>2000</v>
      </c>
      <c r="C22" s="622">
        <f t="shared" si="1"/>
        <v>0</v>
      </c>
      <c r="D22" s="675">
        <f>+D21</f>
        <v>0</v>
      </c>
      <c r="E22" s="675">
        <f>+E21</f>
        <v>0</v>
      </c>
      <c r="F22" s="675">
        <f>+F21</f>
        <v>0</v>
      </c>
      <c r="G22" s="675">
        <f>+G21</f>
        <v>0</v>
      </c>
      <c r="H22" s="675">
        <f>+H21</f>
        <v>0</v>
      </c>
      <c r="I22" s="675">
        <f>+I$14/7</f>
        <v>0</v>
      </c>
      <c r="J22" s="675">
        <f>+J$14/7/2</f>
        <v>0</v>
      </c>
      <c r="K22" s="675"/>
      <c r="L22" s="675"/>
      <c r="M22" s="675"/>
      <c r="N22" s="675"/>
      <c r="O22" s="675"/>
      <c r="P22" s="675"/>
      <c r="Q22" s="675"/>
      <c r="R22" s="675"/>
      <c r="S22" s="673"/>
      <c r="T22" s="673"/>
      <c r="U22" s="673"/>
      <c r="V22" s="673"/>
      <c r="W22" s="673"/>
      <c r="X22" s="673"/>
      <c r="Y22" s="675"/>
      <c r="Z22" s="675"/>
      <c r="AA22" s="145"/>
      <c r="AB22" s="145"/>
      <c r="AC22" s="145"/>
      <c r="AD22" s="145"/>
      <c r="AE22" s="145"/>
      <c r="AF22" s="145"/>
      <c r="AG22" s="145"/>
      <c r="AH22" s="145"/>
    </row>
    <row r="23" spans="1:34" x14ac:dyDescent="0.25">
      <c r="B23" s="3">
        <f t="shared" si="2"/>
        <v>2001</v>
      </c>
      <c r="C23" s="622">
        <f t="shared" si="1"/>
        <v>0</v>
      </c>
      <c r="D23" s="675">
        <f>+D$14/7/2</f>
        <v>0</v>
      </c>
      <c r="E23" s="675">
        <f>+E22</f>
        <v>0</v>
      </c>
      <c r="F23" s="675">
        <f>+F22</f>
        <v>0</v>
      </c>
      <c r="G23" s="675">
        <f>+G22</f>
        <v>0</v>
      </c>
      <c r="H23" s="675">
        <f>+H22</f>
        <v>0</v>
      </c>
      <c r="I23" s="675">
        <f>+I22</f>
        <v>0</v>
      </c>
      <c r="J23" s="675">
        <f>+J$14/7</f>
        <v>0</v>
      </c>
      <c r="K23" s="675">
        <f>+K$14/7/2</f>
        <v>0</v>
      </c>
      <c r="L23" s="675"/>
      <c r="M23" s="675"/>
      <c r="N23" s="675"/>
      <c r="O23" s="675"/>
      <c r="P23" s="675"/>
      <c r="Q23" s="675"/>
      <c r="R23" s="675"/>
      <c r="S23" s="673"/>
      <c r="T23" s="673"/>
      <c r="U23" s="673"/>
      <c r="V23" s="673"/>
      <c r="W23" s="673"/>
      <c r="X23" s="673"/>
      <c r="Y23" s="675"/>
      <c r="Z23" s="675"/>
      <c r="AA23" s="145"/>
      <c r="AB23" s="145"/>
      <c r="AC23" s="145"/>
      <c r="AD23" s="145"/>
      <c r="AE23" s="145"/>
      <c r="AF23" s="145"/>
      <c r="AG23" s="145"/>
      <c r="AH23" s="145"/>
    </row>
    <row r="24" spans="1:34" x14ac:dyDescent="0.25">
      <c r="B24" s="3">
        <f t="shared" si="2"/>
        <v>2002</v>
      </c>
      <c r="C24" s="622">
        <f t="shared" si="1"/>
        <v>0</v>
      </c>
      <c r="D24" s="675"/>
      <c r="E24" s="675">
        <f>+E$14/7/2</f>
        <v>0</v>
      </c>
      <c r="F24" s="675">
        <f>+F23</f>
        <v>0</v>
      </c>
      <c r="G24" s="675">
        <f>+G23</f>
        <v>0</v>
      </c>
      <c r="H24" s="675">
        <f>+H23</f>
        <v>0</v>
      </c>
      <c r="I24" s="675">
        <f>+I23</f>
        <v>0</v>
      </c>
      <c r="J24" s="675">
        <f>+J23</f>
        <v>0</v>
      </c>
      <c r="K24" s="675">
        <f>+K$14/7</f>
        <v>0</v>
      </c>
      <c r="L24" s="675">
        <f>+L$14/7/2</f>
        <v>0</v>
      </c>
      <c r="M24" s="675"/>
      <c r="N24" s="675"/>
      <c r="O24" s="675"/>
      <c r="P24" s="675"/>
      <c r="Q24" s="675"/>
      <c r="R24" s="675"/>
      <c r="S24" s="673"/>
      <c r="T24" s="673"/>
      <c r="U24" s="673"/>
      <c r="V24" s="673"/>
      <c r="W24" s="673"/>
      <c r="X24" s="673"/>
      <c r="Y24" s="675"/>
      <c r="Z24" s="675"/>
      <c r="AA24" s="145"/>
      <c r="AB24" s="145"/>
      <c r="AC24" s="145"/>
      <c r="AD24" s="145"/>
      <c r="AE24" s="145"/>
      <c r="AF24" s="145"/>
      <c r="AG24" s="145"/>
      <c r="AH24" s="145"/>
    </row>
    <row r="25" spans="1:34" x14ac:dyDescent="0.25">
      <c r="B25" s="3">
        <f t="shared" si="2"/>
        <v>2003</v>
      </c>
      <c r="C25" s="622">
        <f t="shared" si="1"/>
        <v>0</v>
      </c>
      <c r="D25" s="675"/>
      <c r="E25" s="675"/>
      <c r="F25" s="675">
        <f>+F$14/7/2</f>
        <v>0</v>
      </c>
      <c r="G25" s="675">
        <f>+G24</f>
        <v>0</v>
      </c>
      <c r="H25" s="675">
        <f>+H24</f>
        <v>0</v>
      </c>
      <c r="I25" s="675">
        <f>+I24</f>
        <v>0</v>
      </c>
      <c r="J25" s="675">
        <f>+J24</f>
        <v>0</v>
      </c>
      <c r="K25" s="675">
        <f>+K24</f>
        <v>0</v>
      </c>
      <c r="L25" s="675">
        <f>+L$14/7</f>
        <v>0</v>
      </c>
      <c r="M25" s="675">
        <f>+M$14/7/2</f>
        <v>0</v>
      </c>
      <c r="N25" s="675"/>
      <c r="O25" s="675"/>
      <c r="P25" s="675"/>
      <c r="Q25" s="675"/>
      <c r="R25" s="675"/>
      <c r="S25" s="673"/>
      <c r="T25" s="673"/>
      <c r="U25" s="673"/>
      <c r="V25" s="673"/>
      <c r="W25" s="673"/>
      <c r="X25" s="673"/>
      <c r="Y25" s="675"/>
      <c r="Z25" s="675"/>
      <c r="AA25" s="145"/>
      <c r="AB25" s="145"/>
      <c r="AC25" s="145"/>
      <c r="AD25" s="145"/>
      <c r="AE25" s="145"/>
      <c r="AF25" s="145"/>
      <c r="AG25" s="145"/>
      <c r="AH25" s="145"/>
    </row>
    <row r="26" spans="1:34" x14ac:dyDescent="0.25">
      <c r="B26" s="3">
        <f t="shared" si="2"/>
        <v>2004</v>
      </c>
      <c r="C26" s="622">
        <f t="shared" si="1"/>
        <v>0</v>
      </c>
      <c r="D26" s="675"/>
      <c r="E26" s="675"/>
      <c r="F26" s="675"/>
      <c r="G26" s="675">
        <f>+G$14/7/2</f>
        <v>0</v>
      </c>
      <c r="H26" s="675">
        <f>+H25</f>
        <v>0</v>
      </c>
      <c r="I26" s="675">
        <f>+I25</f>
        <v>0</v>
      </c>
      <c r="J26" s="675">
        <f>+J25</f>
        <v>0</v>
      </c>
      <c r="K26" s="675">
        <f>+K25</f>
        <v>0</v>
      </c>
      <c r="L26" s="675">
        <f>+L25</f>
        <v>0</v>
      </c>
      <c r="M26" s="675">
        <f>+M$14/7</f>
        <v>0</v>
      </c>
      <c r="N26" s="614">
        <f>+N$14/7/2</f>
        <v>0</v>
      </c>
      <c r="O26" s="614"/>
      <c r="P26" s="614"/>
      <c r="Q26" s="614"/>
      <c r="R26" s="614"/>
      <c r="S26" s="639"/>
      <c r="T26" s="639"/>
      <c r="U26" s="639"/>
      <c r="V26" s="639"/>
      <c r="W26" s="639"/>
      <c r="X26" s="639"/>
      <c r="Y26" s="614"/>
      <c r="Z26" s="675"/>
      <c r="AA26" s="145"/>
      <c r="AB26" s="145"/>
      <c r="AC26" s="145"/>
      <c r="AD26" s="145"/>
      <c r="AE26" s="145"/>
      <c r="AF26" s="145"/>
      <c r="AG26" s="145"/>
      <c r="AH26" s="145"/>
    </row>
    <row r="27" spans="1:34" x14ac:dyDescent="0.25">
      <c r="B27" s="3">
        <f t="shared" si="2"/>
        <v>2005</v>
      </c>
      <c r="C27" s="622">
        <f t="shared" si="1"/>
        <v>0</v>
      </c>
      <c r="D27" s="675"/>
      <c r="E27" s="675"/>
      <c r="F27" s="675"/>
      <c r="G27" s="675"/>
      <c r="H27" s="675">
        <f>+H$14/7/2</f>
        <v>0</v>
      </c>
      <c r="I27" s="675">
        <f>+I26</f>
        <v>0</v>
      </c>
      <c r="J27" s="675">
        <f>+J26</f>
        <v>0</v>
      </c>
      <c r="K27" s="675">
        <f>+K26</f>
        <v>0</v>
      </c>
      <c r="L27" s="675">
        <f>+L26</f>
        <v>0</v>
      </c>
      <c r="M27" s="675">
        <f>+M26</f>
        <v>0</v>
      </c>
      <c r="N27" s="614">
        <f>+N$14/7</f>
        <v>0</v>
      </c>
      <c r="O27" s="614">
        <f>+O$14/7/2</f>
        <v>0</v>
      </c>
      <c r="P27" s="614"/>
      <c r="Q27" s="614"/>
      <c r="R27" s="614"/>
      <c r="S27" s="639"/>
      <c r="T27" s="639"/>
      <c r="U27" s="639"/>
      <c r="V27" s="639"/>
      <c r="W27" s="639"/>
      <c r="X27" s="639"/>
      <c r="Y27" s="614"/>
      <c r="Z27" s="675"/>
      <c r="AA27" s="145"/>
      <c r="AB27" s="145"/>
      <c r="AC27" s="145"/>
      <c r="AD27" s="145"/>
      <c r="AE27" s="145"/>
      <c r="AF27" s="145"/>
      <c r="AG27" s="145"/>
      <c r="AH27" s="145"/>
    </row>
    <row r="28" spans="1:34" x14ac:dyDescent="0.25">
      <c r="B28" s="3">
        <f t="shared" si="2"/>
        <v>2006</v>
      </c>
      <c r="C28" s="622">
        <f t="shared" si="1"/>
        <v>0</v>
      </c>
      <c r="D28" s="675"/>
      <c r="E28" s="675"/>
      <c r="F28" s="675"/>
      <c r="G28" s="675"/>
      <c r="H28" s="675"/>
      <c r="I28" s="675">
        <f>+I$14/7/2</f>
        <v>0</v>
      </c>
      <c r="J28" s="675">
        <f>+J27</f>
        <v>0</v>
      </c>
      <c r="K28" s="675">
        <f>+K27</f>
        <v>0</v>
      </c>
      <c r="L28" s="675">
        <f>+L27</f>
        <v>0</v>
      </c>
      <c r="M28" s="675">
        <f>+M27</f>
        <v>0</v>
      </c>
      <c r="N28" s="614">
        <f>+N27</f>
        <v>0</v>
      </c>
      <c r="O28" s="614">
        <f>+O$14/7</f>
        <v>0</v>
      </c>
      <c r="P28" s="614">
        <f>+P$14/7/2</f>
        <v>0</v>
      </c>
      <c r="Q28" s="614"/>
      <c r="R28" s="614"/>
      <c r="S28" s="639"/>
      <c r="T28" s="639"/>
      <c r="U28" s="639"/>
      <c r="V28" s="639"/>
      <c r="W28" s="639"/>
      <c r="X28" s="639"/>
      <c r="Y28" s="614"/>
      <c r="Z28" s="675"/>
      <c r="AA28" s="145"/>
      <c r="AB28" s="145"/>
      <c r="AC28" s="145"/>
      <c r="AD28" s="145"/>
      <c r="AE28" s="145"/>
      <c r="AF28" s="145"/>
      <c r="AG28" s="145"/>
      <c r="AH28" s="145"/>
    </row>
    <row r="29" spans="1:34" x14ac:dyDescent="0.25">
      <c r="B29" s="3">
        <f t="shared" si="2"/>
        <v>2007</v>
      </c>
      <c r="C29" s="622">
        <f t="shared" si="1"/>
        <v>0</v>
      </c>
      <c r="D29" s="675"/>
      <c r="E29" s="675"/>
      <c r="F29" s="675"/>
      <c r="G29" s="675"/>
      <c r="H29" s="675"/>
      <c r="I29" s="675"/>
      <c r="J29" s="675">
        <f>+J$14/7/2</f>
        <v>0</v>
      </c>
      <c r="K29" s="675">
        <f>+K28</f>
        <v>0</v>
      </c>
      <c r="L29" s="675">
        <f>+L28</f>
        <v>0</v>
      </c>
      <c r="M29" s="675">
        <f>+M28</f>
        <v>0</v>
      </c>
      <c r="N29" s="614">
        <f>+N28</f>
        <v>0</v>
      </c>
      <c r="O29" s="614">
        <f>+O28</f>
        <v>0</v>
      </c>
      <c r="P29" s="614">
        <f>+P$14/7</f>
        <v>0</v>
      </c>
      <c r="Q29" s="614">
        <f>+Q$14/7/2</f>
        <v>0</v>
      </c>
      <c r="R29" s="614"/>
      <c r="S29" s="639"/>
      <c r="T29" s="639"/>
      <c r="U29" s="639"/>
      <c r="V29" s="639"/>
      <c r="W29" s="639"/>
      <c r="X29" s="639"/>
      <c r="Y29" s="614"/>
      <c r="Z29" s="675"/>
      <c r="AA29" s="145"/>
      <c r="AB29" s="145"/>
      <c r="AC29" s="145"/>
      <c r="AD29" s="145"/>
      <c r="AE29" s="145"/>
      <c r="AF29" s="145"/>
      <c r="AG29" s="145"/>
      <c r="AH29" s="145"/>
    </row>
    <row r="30" spans="1:34" x14ac:dyDescent="0.25">
      <c r="B30" s="3">
        <f t="shared" si="2"/>
        <v>2008</v>
      </c>
      <c r="C30" s="622">
        <f t="shared" si="1"/>
        <v>0</v>
      </c>
      <c r="D30" s="675"/>
      <c r="E30" s="675"/>
      <c r="F30" s="675"/>
      <c r="G30" s="675"/>
      <c r="H30" s="675"/>
      <c r="I30" s="675"/>
      <c r="J30" s="675"/>
      <c r="K30" s="675">
        <f>+K$14/7/2</f>
        <v>0</v>
      </c>
      <c r="L30" s="675">
        <f>+L29</f>
        <v>0</v>
      </c>
      <c r="M30" s="675">
        <f>+M29</f>
        <v>0</v>
      </c>
      <c r="N30" s="614">
        <f>+N29</f>
        <v>0</v>
      </c>
      <c r="O30" s="614">
        <f>+O29</f>
        <v>0</v>
      </c>
      <c r="P30" s="614">
        <f>+P29</f>
        <v>0</v>
      </c>
      <c r="Q30" s="614">
        <f>+Q$14/7</f>
        <v>0</v>
      </c>
      <c r="R30" s="614">
        <f>+R$14/7/2</f>
        <v>0</v>
      </c>
      <c r="S30" s="639"/>
      <c r="T30" s="639"/>
      <c r="U30" s="639"/>
      <c r="V30" s="639"/>
      <c r="W30" s="639"/>
      <c r="X30" s="639"/>
      <c r="Y30" s="614"/>
      <c r="Z30" s="675"/>
      <c r="AA30" s="145"/>
      <c r="AB30" s="145"/>
      <c r="AC30" s="145"/>
      <c r="AD30" s="145"/>
      <c r="AE30" s="145"/>
      <c r="AF30" s="145"/>
      <c r="AG30" s="145"/>
      <c r="AH30" s="145"/>
    </row>
    <row r="31" spans="1:34" x14ac:dyDescent="0.25">
      <c r="B31" s="3">
        <f t="shared" si="2"/>
        <v>2009</v>
      </c>
      <c r="C31" s="622">
        <f t="shared" si="1"/>
        <v>0</v>
      </c>
      <c r="D31" s="675"/>
      <c r="E31" s="675"/>
      <c r="F31" s="675"/>
      <c r="G31" s="675"/>
      <c r="H31" s="675"/>
      <c r="I31" s="675"/>
      <c r="J31" s="675"/>
      <c r="K31" s="675"/>
      <c r="L31" s="675">
        <f>+L$14/7/2</f>
        <v>0</v>
      </c>
      <c r="M31" s="675">
        <f>+M30</f>
        <v>0</v>
      </c>
      <c r="N31" s="614">
        <f>+N30</f>
        <v>0</v>
      </c>
      <c r="O31" s="614">
        <f>+O30</f>
        <v>0</v>
      </c>
      <c r="P31" s="614">
        <f>+P30</f>
        <v>0</v>
      </c>
      <c r="Q31" s="614">
        <f>+Q30</f>
        <v>0</v>
      </c>
      <c r="R31" s="614">
        <f>+R$14/7</f>
        <v>0</v>
      </c>
      <c r="S31" s="639">
        <f>+S$14/7/2</f>
        <v>0</v>
      </c>
      <c r="T31" s="639"/>
      <c r="U31" s="639"/>
      <c r="V31" s="639"/>
      <c r="W31" s="639"/>
      <c r="X31" s="639"/>
      <c r="Y31" s="614"/>
      <c r="Z31" s="675"/>
      <c r="AA31" s="145"/>
      <c r="AB31" s="145"/>
      <c r="AC31" s="145"/>
      <c r="AD31" s="145"/>
      <c r="AE31" s="145"/>
      <c r="AF31" s="145"/>
      <c r="AG31" s="145"/>
      <c r="AH31" s="145"/>
    </row>
    <row r="32" spans="1:34" x14ac:dyDescent="0.25">
      <c r="A32" s="38"/>
      <c r="B32" s="3">
        <f t="shared" si="2"/>
        <v>2010</v>
      </c>
      <c r="C32" s="622">
        <f t="shared" si="1"/>
        <v>0</v>
      </c>
      <c r="D32" s="675"/>
      <c r="E32" s="675"/>
      <c r="F32" s="675"/>
      <c r="G32" s="675"/>
      <c r="H32" s="675"/>
      <c r="I32" s="675"/>
      <c r="J32" s="675"/>
      <c r="K32" s="675"/>
      <c r="L32" s="675"/>
      <c r="M32" s="675">
        <f>+M$14/7/2</f>
        <v>0</v>
      </c>
      <c r="N32" s="614">
        <f>+N31</f>
        <v>0</v>
      </c>
      <c r="O32" s="614">
        <f>+O31</f>
        <v>0</v>
      </c>
      <c r="P32" s="614">
        <f>+P31</f>
        <v>0</v>
      </c>
      <c r="Q32" s="614">
        <f>+Q31</f>
        <v>0</v>
      </c>
      <c r="R32" s="614">
        <f>+R31</f>
        <v>0</v>
      </c>
      <c r="S32" s="639">
        <f>+S$14/7</f>
        <v>0</v>
      </c>
      <c r="T32" s="639">
        <f>+T$14/7/2</f>
        <v>0</v>
      </c>
      <c r="U32" s="639"/>
      <c r="V32" s="639"/>
      <c r="W32" s="639"/>
      <c r="X32" s="639"/>
      <c r="Y32" s="614"/>
      <c r="Z32" s="675"/>
      <c r="AA32" s="145"/>
      <c r="AB32" s="145"/>
      <c r="AC32" s="145"/>
      <c r="AD32" s="145"/>
      <c r="AE32" s="145"/>
      <c r="AF32" s="145"/>
      <c r="AG32" s="145"/>
      <c r="AH32" s="145"/>
    </row>
    <row r="33" spans="1:34" x14ac:dyDescent="0.25">
      <c r="A33" s="38"/>
      <c r="B33" s="3">
        <f t="shared" si="2"/>
        <v>2011</v>
      </c>
      <c r="C33" s="622">
        <f t="shared" si="1"/>
        <v>0</v>
      </c>
      <c r="D33" s="675"/>
      <c r="E33" s="675"/>
      <c r="F33" s="675"/>
      <c r="G33" s="675"/>
      <c r="H33" s="675"/>
      <c r="I33" s="675"/>
      <c r="J33" s="675"/>
      <c r="K33" s="675"/>
      <c r="L33" s="675"/>
      <c r="M33" s="675"/>
      <c r="N33" s="614">
        <f>+N$14/7/2</f>
        <v>0</v>
      </c>
      <c r="O33" s="614">
        <f>+O32</f>
        <v>0</v>
      </c>
      <c r="P33" s="614">
        <f>+P32</f>
        <v>0</v>
      </c>
      <c r="Q33" s="614">
        <f>+Q32</f>
        <v>0</v>
      </c>
      <c r="R33" s="614">
        <f>+R32</f>
        <v>0</v>
      </c>
      <c r="S33" s="639">
        <f>+S32</f>
        <v>0</v>
      </c>
      <c r="T33" s="639">
        <f>+T$14/7</f>
        <v>0</v>
      </c>
      <c r="U33" s="639">
        <f>+U$14/7/2</f>
        <v>0</v>
      </c>
      <c r="V33" s="639"/>
      <c r="W33" s="639"/>
      <c r="X33" s="639"/>
      <c r="Y33" s="614"/>
      <c r="Z33" s="675"/>
      <c r="AA33" s="145"/>
      <c r="AB33" s="145"/>
      <c r="AC33" s="145"/>
      <c r="AD33" s="145"/>
      <c r="AE33" s="145"/>
      <c r="AF33" s="145"/>
      <c r="AG33" s="145"/>
      <c r="AH33" s="145"/>
    </row>
    <row r="34" spans="1:34" x14ac:dyDescent="0.25">
      <c r="A34" s="38"/>
      <c r="B34" s="3">
        <f t="shared" si="2"/>
        <v>2012</v>
      </c>
      <c r="C34" s="622">
        <f t="shared" si="1"/>
        <v>0</v>
      </c>
      <c r="D34" s="675"/>
      <c r="E34" s="675"/>
      <c r="F34" s="675"/>
      <c r="G34" s="675"/>
      <c r="H34" s="675"/>
      <c r="I34" s="675"/>
      <c r="J34" s="675"/>
      <c r="K34" s="675"/>
      <c r="L34" s="675"/>
      <c r="M34" s="675"/>
      <c r="N34" s="614"/>
      <c r="O34" s="614">
        <f>+O$14/7/2</f>
        <v>0</v>
      </c>
      <c r="P34" s="614">
        <f>+P33</f>
        <v>0</v>
      </c>
      <c r="Q34" s="614">
        <f>+Q33</f>
        <v>0</v>
      </c>
      <c r="R34" s="614">
        <f>+R33</f>
        <v>0</v>
      </c>
      <c r="S34" s="639">
        <f>+S33</f>
        <v>0</v>
      </c>
      <c r="T34" s="639">
        <f>+T$14/7</f>
        <v>0</v>
      </c>
      <c r="U34" s="639">
        <f>+U$14/7</f>
        <v>0</v>
      </c>
      <c r="V34" s="639">
        <f>+V$14/7/2</f>
        <v>0</v>
      </c>
      <c r="W34" s="639"/>
      <c r="X34" s="639"/>
      <c r="Y34" s="614"/>
      <c r="Z34" s="675"/>
      <c r="AA34" s="145"/>
      <c r="AB34" s="145"/>
      <c r="AC34" s="145"/>
      <c r="AD34" s="145"/>
      <c r="AE34" s="145"/>
      <c r="AF34" s="145"/>
      <c r="AG34" s="145"/>
      <c r="AH34" s="145"/>
    </row>
    <row r="35" spans="1:34" x14ac:dyDescent="0.25">
      <c r="A35" s="38"/>
      <c r="B35" s="3">
        <f t="shared" si="2"/>
        <v>2013</v>
      </c>
      <c r="C35" s="622">
        <f t="shared" si="1"/>
        <v>0</v>
      </c>
      <c r="D35" s="675"/>
      <c r="E35" s="675"/>
      <c r="F35" s="675"/>
      <c r="G35" s="675"/>
      <c r="H35" s="675"/>
      <c r="I35" s="675"/>
      <c r="J35" s="675"/>
      <c r="K35" s="675"/>
      <c r="L35" s="675"/>
      <c r="M35" s="675"/>
      <c r="N35" s="614"/>
      <c r="O35" s="614"/>
      <c r="P35" s="614">
        <f>P14/7/2</f>
        <v>0</v>
      </c>
      <c r="Q35" s="614">
        <f>Q14</f>
        <v>0</v>
      </c>
      <c r="R35" s="614">
        <f t="shared" ref="R35:U36" si="3">R34</f>
        <v>0</v>
      </c>
      <c r="S35" s="639">
        <f t="shared" si="3"/>
        <v>0</v>
      </c>
      <c r="T35" s="639">
        <f t="shared" si="3"/>
        <v>0</v>
      </c>
      <c r="U35" s="639">
        <f t="shared" si="3"/>
        <v>0</v>
      </c>
      <c r="V35" s="639">
        <f>V14/7</f>
        <v>0</v>
      </c>
      <c r="W35" s="639">
        <f>W14/7/2</f>
        <v>0</v>
      </c>
      <c r="X35" s="639"/>
      <c r="Y35" s="614"/>
      <c r="Z35" s="675"/>
      <c r="AA35" s="145"/>
      <c r="AB35" s="145"/>
      <c r="AC35" s="145"/>
      <c r="AD35" s="145"/>
      <c r="AE35" s="145"/>
      <c r="AF35" s="145"/>
      <c r="AG35" s="145"/>
      <c r="AH35" s="145"/>
    </row>
    <row r="36" spans="1:34" x14ac:dyDescent="0.25">
      <c r="A36" s="38"/>
      <c r="B36" s="3">
        <f t="shared" si="2"/>
        <v>2014</v>
      </c>
      <c r="C36" s="622">
        <f t="shared" si="1"/>
        <v>0</v>
      </c>
      <c r="D36" s="675"/>
      <c r="E36" s="675"/>
      <c r="F36" s="675"/>
      <c r="G36" s="675"/>
      <c r="H36" s="675"/>
      <c r="I36" s="675"/>
      <c r="J36" s="675"/>
      <c r="K36" s="675"/>
      <c r="L36" s="675"/>
      <c r="M36" s="675"/>
      <c r="N36" s="614"/>
      <c r="O36" s="614"/>
      <c r="P36" s="614"/>
      <c r="Q36" s="614">
        <f>Q14/7/2</f>
        <v>0</v>
      </c>
      <c r="R36" s="614">
        <f t="shared" si="3"/>
        <v>0</v>
      </c>
      <c r="S36" s="639">
        <f t="shared" si="3"/>
        <v>0</v>
      </c>
      <c r="T36" s="639">
        <f t="shared" si="3"/>
        <v>0</v>
      </c>
      <c r="U36" s="639">
        <f t="shared" si="3"/>
        <v>0</v>
      </c>
      <c r="V36" s="639">
        <f>V35</f>
        <v>0</v>
      </c>
      <c r="W36" s="639">
        <f>W14/7</f>
        <v>0</v>
      </c>
      <c r="X36" s="639">
        <f>X14/7/2</f>
        <v>0</v>
      </c>
      <c r="Y36" s="614"/>
      <c r="Z36" s="675"/>
      <c r="AA36" s="145"/>
      <c r="AB36" s="145"/>
      <c r="AC36" s="145"/>
      <c r="AD36" s="145"/>
      <c r="AE36" s="145"/>
      <c r="AF36" s="145"/>
      <c r="AG36" s="145"/>
      <c r="AH36" s="145"/>
    </row>
    <row r="37" spans="1:34" x14ac:dyDescent="0.25">
      <c r="A37" s="38"/>
      <c r="B37" s="3">
        <f t="shared" si="2"/>
        <v>2015</v>
      </c>
      <c r="C37" s="622">
        <f t="shared" si="1"/>
        <v>0</v>
      </c>
      <c r="D37" s="675"/>
      <c r="E37" s="675"/>
      <c r="F37" s="675"/>
      <c r="G37" s="675"/>
      <c r="H37" s="675"/>
      <c r="I37" s="675"/>
      <c r="J37" s="675"/>
      <c r="K37" s="675"/>
      <c r="L37" s="675"/>
      <c r="M37" s="675"/>
      <c r="N37" s="614"/>
      <c r="O37" s="614"/>
      <c r="P37" s="614"/>
      <c r="Q37" s="614"/>
      <c r="R37" s="614">
        <f>R14/7/2</f>
        <v>0</v>
      </c>
      <c r="S37" s="639">
        <f>S36</f>
        <v>0</v>
      </c>
      <c r="T37" s="639">
        <f>T36</f>
        <v>0</v>
      </c>
      <c r="U37" s="639">
        <f>U36</f>
        <v>0</v>
      </c>
      <c r="V37" s="639">
        <f>V36</f>
        <v>0</v>
      </c>
      <c r="W37" s="639">
        <f>W36</f>
        <v>0</v>
      </c>
      <c r="X37" s="639">
        <f>X14/7</f>
        <v>0</v>
      </c>
      <c r="Y37" s="614">
        <f>Y14/7/2</f>
        <v>0</v>
      </c>
      <c r="Z37" s="675"/>
      <c r="AA37" s="145"/>
      <c r="AB37" s="145"/>
      <c r="AC37" s="145"/>
      <c r="AD37" s="145"/>
      <c r="AE37" s="145"/>
      <c r="AF37" s="145"/>
      <c r="AG37" s="145"/>
      <c r="AH37" s="145"/>
    </row>
    <row r="38" spans="1:34" x14ac:dyDescent="0.25">
      <c r="A38" s="38"/>
      <c r="B38" s="3">
        <f t="shared" si="2"/>
        <v>2016</v>
      </c>
      <c r="C38" s="622">
        <f t="shared" si="1"/>
        <v>0</v>
      </c>
      <c r="D38" s="675"/>
      <c r="E38" s="675"/>
      <c r="F38" s="675"/>
      <c r="G38" s="675"/>
      <c r="H38" s="675"/>
      <c r="I38" s="675"/>
      <c r="J38" s="675"/>
      <c r="K38" s="675"/>
      <c r="L38" s="675"/>
      <c r="M38" s="675"/>
      <c r="N38" s="614"/>
      <c r="O38" s="614"/>
      <c r="P38" s="614"/>
      <c r="Q38" s="614"/>
      <c r="R38" s="614"/>
      <c r="S38" s="639"/>
      <c r="T38" s="639"/>
      <c r="U38" s="639"/>
      <c r="V38" s="639"/>
      <c r="W38" s="639"/>
      <c r="X38" s="639"/>
      <c r="Y38" s="614">
        <f>+Y14/2</f>
        <v>0</v>
      </c>
      <c r="Z38" s="614">
        <f>Z14/7/2</f>
        <v>0</v>
      </c>
      <c r="AA38" s="614"/>
      <c r="AB38" s="145"/>
      <c r="AC38" s="145"/>
      <c r="AD38" s="145"/>
      <c r="AE38" s="145"/>
      <c r="AF38" s="145"/>
      <c r="AG38" s="145"/>
      <c r="AH38" s="145"/>
    </row>
    <row r="39" spans="1:34" x14ac:dyDescent="0.25">
      <c r="A39" s="38"/>
      <c r="B39" s="3">
        <f t="shared" si="2"/>
        <v>2017</v>
      </c>
      <c r="C39" s="622">
        <f t="shared" si="1"/>
        <v>-1833.1507142857142</v>
      </c>
      <c r="D39" s="675"/>
      <c r="E39" s="675"/>
      <c r="F39" s="675"/>
      <c r="G39" s="675"/>
      <c r="H39" s="675"/>
      <c r="I39" s="675"/>
      <c r="J39" s="675"/>
      <c r="K39" s="675"/>
      <c r="L39" s="675"/>
      <c r="M39" s="675"/>
      <c r="N39" s="614"/>
      <c r="O39" s="614"/>
      <c r="P39" s="614"/>
      <c r="Q39" s="614"/>
      <c r="R39" s="614"/>
      <c r="S39" s="639"/>
      <c r="T39" s="639"/>
      <c r="U39" s="639"/>
      <c r="V39" s="639"/>
      <c r="W39" s="639"/>
      <c r="X39" s="639"/>
      <c r="Y39" s="614"/>
      <c r="Z39" s="614"/>
      <c r="AA39" s="614">
        <f>$AA$14/7/2</f>
        <v>1833.1507142857142</v>
      </c>
      <c r="AB39" s="145"/>
      <c r="AC39" s="145"/>
      <c r="AD39" s="145"/>
      <c r="AE39" s="145"/>
      <c r="AF39" s="145"/>
      <c r="AG39" s="145"/>
      <c r="AH39" s="145"/>
    </row>
    <row r="40" spans="1:34" x14ac:dyDescent="0.25">
      <c r="A40" s="38"/>
      <c r="B40" s="3">
        <f t="shared" si="2"/>
        <v>2018</v>
      </c>
      <c r="C40" s="622">
        <f t="shared" si="1"/>
        <v>-3666.3014285714285</v>
      </c>
      <c r="D40" s="675"/>
      <c r="E40" s="675"/>
      <c r="F40" s="675"/>
      <c r="G40" s="675"/>
      <c r="H40" s="675"/>
      <c r="I40" s="675"/>
      <c r="J40" s="675"/>
      <c r="K40" s="675"/>
      <c r="L40" s="675"/>
      <c r="M40" s="675"/>
      <c r="N40" s="614"/>
      <c r="O40" s="614"/>
      <c r="P40" s="614"/>
      <c r="Q40" s="614"/>
      <c r="R40" s="614"/>
      <c r="S40" s="639"/>
      <c r="T40" s="639"/>
      <c r="U40" s="639"/>
      <c r="V40" s="639"/>
      <c r="W40" s="639"/>
      <c r="X40" s="639"/>
      <c r="Y40" s="614"/>
      <c r="Z40" s="614"/>
      <c r="AA40" s="614">
        <f>$AA$14/7</f>
        <v>3666.3014285714285</v>
      </c>
      <c r="AB40" s="145"/>
      <c r="AC40" s="145"/>
      <c r="AD40" s="145"/>
      <c r="AE40" s="145"/>
      <c r="AF40" s="145"/>
      <c r="AG40" s="145"/>
      <c r="AH40" s="145"/>
    </row>
    <row r="41" spans="1:34" x14ac:dyDescent="0.25">
      <c r="A41" s="38"/>
      <c r="B41" s="3">
        <f t="shared" si="2"/>
        <v>2019</v>
      </c>
      <c r="C41" s="622">
        <f t="shared" si="1"/>
        <v>-3666.3014285714285</v>
      </c>
      <c r="D41" s="675"/>
      <c r="E41" s="675"/>
      <c r="F41" s="675"/>
      <c r="G41" s="675"/>
      <c r="H41" s="675"/>
      <c r="I41" s="675"/>
      <c r="J41" s="675"/>
      <c r="K41" s="675"/>
      <c r="L41" s="675"/>
      <c r="M41" s="675"/>
      <c r="N41" s="614"/>
      <c r="O41" s="614"/>
      <c r="P41" s="614"/>
      <c r="Q41" s="614"/>
      <c r="R41" s="614"/>
      <c r="S41" s="639"/>
      <c r="T41" s="639"/>
      <c r="U41" s="639"/>
      <c r="V41" s="639"/>
      <c r="W41" s="639"/>
      <c r="X41" s="639"/>
      <c r="Y41" s="614"/>
      <c r="Z41" s="614"/>
      <c r="AA41" s="614">
        <f t="shared" ref="AA41:AA45" si="4">$AA$14/7</f>
        <v>3666.3014285714285</v>
      </c>
      <c r="AB41" s="145"/>
      <c r="AC41" s="145"/>
      <c r="AD41" s="145"/>
      <c r="AE41" s="145"/>
      <c r="AF41" s="145"/>
      <c r="AG41" s="145"/>
      <c r="AH41" s="145"/>
    </row>
    <row r="42" spans="1:34" x14ac:dyDescent="0.25">
      <c r="A42" s="38"/>
      <c r="B42" s="3">
        <f t="shared" si="2"/>
        <v>2020</v>
      </c>
      <c r="C42" s="622">
        <f t="shared" si="1"/>
        <v>-3666.3014285714285</v>
      </c>
      <c r="D42" s="675"/>
      <c r="E42" s="675"/>
      <c r="F42" s="675"/>
      <c r="G42" s="675"/>
      <c r="H42" s="675"/>
      <c r="I42" s="675"/>
      <c r="J42" s="675"/>
      <c r="K42" s="675"/>
      <c r="L42" s="675"/>
      <c r="M42" s="675"/>
      <c r="N42" s="614"/>
      <c r="O42" s="614"/>
      <c r="P42" s="614"/>
      <c r="Q42" s="614"/>
      <c r="R42" s="614"/>
      <c r="S42" s="639"/>
      <c r="T42" s="639"/>
      <c r="U42" s="639"/>
      <c r="V42" s="639"/>
      <c r="W42" s="639"/>
      <c r="X42" s="639"/>
      <c r="Y42" s="614"/>
      <c r="Z42" s="614"/>
      <c r="AA42" s="614">
        <f t="shared" si="4"/>
        <v>3666.3014285714285</v>
      </c>
      <c r="AB42" s="145"/>
      <c r="AC42" s="145"/>
      <c r="AD42" s="145"/>
      <c r="AE42" s="145"/>
      <c r="AF42" s="145"/>
      <c r="AG42" s="145"/>
      <c r="AH42" s="145"/>
    </row>
    <row r="43" spans="1:34" x14ac:dyDescent="0.25">
      <c r="A43" s="38"/>
      <c r="B43" s="3">
        <f t="shared" si="2"/>
        <v>2021</v>
      </c>
      <c r="C43" s="622">
        <f t="shared" si="1"/>
        <v>-3666.3014285714285</v>
      </c>
      <c r="D43" s="675"/>
      <c r="E43" s="675"/>
      <c r="F43" s="675"/>
      <c r="G43" s="675"/>
      <c r="H43" s="675"/>
      <c r="I43" s="675"/>
      <c r="J43" s="675"/>
      <c r="K43" s="675"/>
      <c r="L43" s="675"/>
      <c r="M43" s="675"/>
      <c r="N43" s="614"/>
      <c r="O43" s="614"/>
      <c r="P43" s="614"/>
      <c r="Q43" s="614"/>
      <c r="R43" s="614"/>
      <c r="S43" s="639"/>
      <c r="T43" s="639"/>
      <c r="U43" s="639"/>
      <c r="V43" s="639"/>
      <c r="W43" s="639"/>
      <c r="X43" s="639"/>
      <c r="Y43" s="614"/>
      <c r="Z43" s="614"/>
      <c r="AA43" s="614">
        <f t="shared" si="4"/>
        <v>3666.3014285714285</v>
      </c>
      <c r="AB43" s="145"/>
      <c r="AC43" s="145"/>
      <c r="AD43" s="145"/>
      <c r="AE43" s="145"/>
      <c r="AF43" s="145"/>
      <c r="AG43" s="145"/>
      <c r="AH43" s="145"/>
    </row>
    <row r="44" spans="1:34" x14ac:dyDescent="0.25">
      <c r="A44" s="38"/>
      <c r="B44" s="3">
        <f t="shared" si="2"/>
        <v>2022</v>
      </c>
      <c r="C44" s="622">
        <f t="shared" si="1"/>
        <v>-3666.3014285714285</v>
      </c>
      <c r="D44" s="675"/>
      <c r="E44" s="675"/>
      <c r="F44" s="675"/>
      <c r="G44" s="675"/>
      <c r="H44" s="675"/>
      <c r="I44" s="675"/>
      <c r="J44" s="675"/>
      <c r="K44" s="675"/>
      <c r="L44" s="675"/>
      <c r="M44" s="675"/>
      <c r="N44" s="614"/>
      <c r="O44" s="614"/>
      <c r="P44" s="614"/>
      <c r="Q44" s="614"/>
      <c r="R44" s="614"/>
      <c r="S44" s="639"/>
      <c r="T44" s="639"/>
      <c r="U44" s="639"/>
      <c r="V44" s="639"/>
      <c r="W44" s="639"/>
      <c r="X44" s="639"/>
      <c r="Y44" s="614"/>
      <c r="Z44" s="614"/>
      <c r="AA44" s="614">
        <f t="shared" si="4"/>
        <v>3666.3014285714285</v>
      </c>
      <c r="AB44" s="145"/>
      <c r="AC44" s="145"/>
      <c r="AD44" s="145"/>
      <c r="AE44" s="145"/>
      <c r="AF44" s="145"/>
      <c r="AG44" s="145"/>
      <c r="AH44" s="145"/>
    </row>
    <row r="45" spans="1:34" x14ac:dyDescent="0.25">
      <c r="A45" s="38"/>
      <c r="B45" s="3">
        <f t="shared" si="2"/>
        <v>2023</v>
      </c>
      <c r="C45" s="622">
        <f t="shared" si="1"/>
        <v>-3666.3014285714285</v>
      </c>
      <c r="D45" s="675"/>
      <c r="E45" s="675"/>
      <c r="F45" s="675"/>
      <c r="G45" s="675"/>
      <c r="H45" s="675"/>
      <c r="I45" s="675"/>
      <c r="J45" s="675"/>
      <c r="K45" s="675"/>
      <c r="L45" s="675"/>
      <c r="M45" s="675"/>
      <c r="N45" s="614"/>
      <c r="O45" s="614"/>
      <c r="P45" s="614"/>
      <c r="Q45" s="614"/>
      <c r="R45" s="614"/>
      <c r="S45" s="639"/>
      <c r="T45" s="639"/>
      <c r="U45" s="639"/>
      <c r="V45" s="639"/>
      <c r="W45" s="639"/>
      <c r="X45" s="639"/>
      <c r="Y45" s="614"/>
      <c r="Z45" s="614"/>
      <c r="AA45" s="614">
        <f t="shared" si="4"/>
        <v>3666.3014285714285</v>
      </c>
      <c r="AB45" s="145"/>
      <c r="AC45" s="145"/>
      <c r="AD45" s="145"/>
      <c r="AE45" s="145"/>
      <c r="AF45" s="145"/>
      <c r="AG45" s="145"/>
      <c r="AH45" s="145"/>
    </row>
    <row r="46" spans="1:34" x14ac:dyDescent="0.25">
      <c r="A46" s="38"/>
      <c r="B46" s="3">
        <f t="shared" si="2"/>
        <v>2024</v>
      </c>
      <c r="C46" s="622">
        <f t="shared" si="1"/>
        <v>-1833.1507142857142</v>
      </c>
      <c r="D46" s="675"/>
      <c r="E46" s="675"/>
      <c r="F46" s="675"/>
      <c r="G46" s="675"/>
      <c r="H46" s="675"/>
      <c r="I46" s="675"/>
      <c r="J46" s="675"/>
      <c r="K46" s="675"/>
      <c r="L46" s="675"/>
      <c r="M46" s="675"/>
      <c r="N46" s="614"/>
      <c r="O46" s="614"/>
      <c r="P46" s="614"/>
      <c r="Q46" s="614"/>
      <c r="R46" s="614"/>
      <c r="S46" s="639"/>
      <c r="T46" s="639"/>
      <c r="U46" s="639"/>
      <c r="V46" s="639"/>
      <c r="W46" s="639"/>
      <c r="X46" s="639"/>
      <c r="Y46" s="614"/>
      <c r="Z46" s="614"/>
      <c r="AA46" s="614">
        <f>$AA$14/7/2</f>
        <v>1833.1507142857142</v>
      </c>
      <c r="AB46" s="145"/>
      <c r="AC46" s="145"/>
      <c r="AD46" s="145"/>
      <c r="AE46" s="145"/>
      <c r="AF46" s="145"/>
      <c r="AG46" s="145"/>
      <c r="AH46" s="145"/>
    </row>
    <row r="47" spans="1:34" x14ac:dyDescent="0.25">
      <c r="A47" s="38"/>
      <c r="B47" s="12"/>
      <c r="C47" s="641"/>
      <c r="D47" s="690"/>
      <c r="E47" s="690"/>
      <c r="F47" s="690"/>
      <c r="G47" s="690"/>
      <c r="H47" s="690"/>
      <c r="I47" s="690"/>
      <c r="J47" s="690"/>
      <c r="K47" s="690"/>
      <c r="L47" s="690"/>
      <c r="M47" s="690"/>
      <c r="N47" s="676"/>
      <c r="O47" s="676"/>
      <c r="P47" s="676"/>
      <c r="Q47" s="676"/>
      <c r="R47" s="676"/>
      <c r="S47" s="676"/>
      <c r="T47" s="676"/>
      <c r="U47" s="676"/>
      <c r="V47" s="677"/>
      <c r="W47" s="677"/>
      <c r="X47" s="677"/>
      <c r="Y47" s="676"/>
      <c r="Z47" s="676"/>
      <c r="AA47" s="676"/>
      <c r="AB47" s="145"/>
      <c r="AC47" s="145"/>
      <c r="AD47" s="145"/>
      <c r="AE47" s="145"/>
      <c r="AF47" s="145"/>
      <c r="AG47" s="145"/>
      <c r="AH47" s="145"/>
    </row>
    <row r="48" spans="1:34" x14ac:dyDescent="0.25">
      <c r="A48" s="38" t="s">
        <v>62</v>
      </c>
      <c r="B48" s="675">
        <f>SUM(D48:AH48)</f>
        <v>0</v>
      </c>
      <c r="C48" s="677">
        <f>SUM(C16:C47)</f>
        <v>-25664.109999999997</v>
      </c>
      <c r="D48" s="675">
        <f t="shared" ref="D48:N48" si="5">-SUM(D16:D47)+D14</f>
        <v>0</v>
      </c>
      <c r="E48" s="675">
        <f t="shared" si="5"/>
        <v>0</v>
      </c>
      <c r="F48" s="675">
        <f t="shared" si="5"/>
        <v>0</v>
      </c>
      <c r="G48" s="675">
        <f t="shared" si="5"/>
        <v>0</v>
      </c>
      <c r="H48" s="675">
        <f t="shared" si="5"/>
        <v>0</v>
      </c>
      <c r="I48" s="675">
        <f t="shared" si="5"/>
        <v>0</v>
      </c>
      <c r="J48" s="675">
        <f t="shared" si="5"/>
        <v>0</v>
      </c>
      <c r="K48" s="675">
        <f t="shared" si="5"/>
        <v>0</v>
      </c>
      <c r="L48" s="675">
        <f t="shared" si="5"/>
        <v>0</v>
      </c>
      <c r="M48" s="675">
        <f t="shared" si="5"/>
        <v>0</v>
      </c>
      <c r="N48" s="719">
        <f t="shared" si="5"/>
        <v>0</v>
      </c>
      <c r="O48" s="719">
        <f t="shared" ref="O48:AH48" si="6">-SUM(O16:O47)+O14</f>
        <v>0</v>
      </c>
      <c r="P48" s="719">
        <f t="shared" si="6"/>
        <v>0</v>
      </c>
      <c r="Q48" s="719">
        <f t="shared" si="6"/>
        <v>0</v>
      </c>
      <c r="R48" s="719">
        <f t="shared" si="6"/>
        <v>0</v>
      </c>
      <c r="S48" s="719">
        <f t="shared" si="6"/>
        <v>0</v>
      </c>
      <c r="T48" s="719">
        <f t="shared" si="6"/>
        <v>0</v>
      </c>
      <c r="U48" s="719">
        <f t="shared" si="6"/>
        <v>0</v>
      </c>
      <c r="V48" s="719">
        <f t="shared" si="6"/>
        <v>0</v>
      </c>
      <c r="W48" s="719">
        <f t="shared" si="6"/>
        <v>0</v>
      </c>
      <c r="X48" s="719">
        <f t="shared" si="6"/>
        <v>0</v>
      </c>
      <c r="Y48" s="719">
        <f t="shared" si="6"/>
        <v>0</v>
      </c>
      <c r="Z48" s="719">
        <f t="shared" si="6"/>
        <v>0</v>
      </c>
      <c r="AA48" s="719">
        <f t="shared" si="6"/>
        <v>0</v>
      </c>
      <c r="AB48" s="719">
        <f t="shared" si="6"/>
        <v>0</v>
      </c>
      <c r="AC48" s="719">
        <f t="shared" si="6"/>
        <v>0</v>
      </c>
      <c r="AD48" s="719">
        <f t="shared" si="6"/>
        <v>0</v>
      </c>
      <c r="AE48" s="719">
        <f t="shared" si="6"/>
        <v>0</v>
      </c>
      <c r="AF48" s="719">
        <f t="shared" si="6"/>
        <v>0</v>
      </c>
      <c r="AG48" s="719">
        <f t="shared" si="6"/>
        <v>0</v>
      </c>
      <c r="AH48" s="719">
        <f t="shared" si="6"/>
        <v>0</v>
      </c>
    </row>
    <row r="49" spans="1:26" x14ac:dyDescent="0.25">
      <c r="A49" s="38"/>
      <c r="B49" s="275"/>
      <c r="C49" s="299"/>
      <c r="D49" s="297"/>
      <c r="E49" s="297"/>
      <c r="F49" s="297"/>
      <c r="G49" s="297"/>
      <c r="H49" s="297"/>
      <c r="I49" s="297"/>
      <c r="J49" s="297"/>
      <c r="K49" s="297"/>
      <c r="L49" s="297"/>
      <c r="M49" s="297"/>
      <c r="N49" s="338"/>
      <c r="O49" s="338"/>
      <c r="P49" s="338"/>
      <c r="Q49" s="338"/>
      <c r="R49" s="338"/>
      <c r="S49" s="338"/>
      <c r="T49" s="338"/>
      <c r="U49" s="338"/>
      <c r="V49" s="338"/>
      <c r="W49" s="338"/>
      <c r="X49" s="338"/>
      <c r="Y49" s="338"/>
      <c r="Z49" s="338"/>
    </row>
    <row r="50" spans="1:26" x14ac:dyDescent="0.25">
      <c r="A50" s="39" t="s">
        <v>63</v>
      </c>
      <c r="B50" s="3"/>
      <c r="C50" s="30">
        <f>+C14+C48</f>
        <v>0</v>
      </c>
      <c r="D50" s="297"/>
      <c r="E50" s="297"/>
      <c r="F50" s="297"/>
      <c r="G50" s="297"/>
      <c r="H50" s="297"/>
      <c r="I50" s="297"/>
      <c r="J50" s="297"/>
      <c r="K50" s="297"/>
      <c r="L50" s="297"/>
      <c r="M50" s="297"/>
      <c r="N50" s="338"/>
      <c r="O50" s="338"/>
      <c r="P50" s="338"/>
      <c r="Q50" s="338"/>
      <c r="R50" s="338"/>
      <c r="S50" s="338"/>
      <c r="T50" s="338"/>
      <c r="U50" s="338"/>
      <c r="V50" s="338"/>
      <c r="W50" s="338"/>
      <c r="X50" s="338"/>
      <c r="Y50" s="338"/>
      <c r="Z50" s="338"/>
    </row>
    <row r="51" spans="1:26" x14ac:dyDescent="0.25">
      <c r="A51" s="3"/>
      <c r="B51" s="3"/>
      <c r="C51" s="3"/>
      <c r="D51" s="297"/>
      <c r="E51" s="297"/>
      <c r="F51" s="297"/>
      <c r="G51" s="297"/>
      <c r="H51" s="297"/>
      <c r="I51" s="297"/>
      <c r="J51" s="297"/>
      <c r="K51" s="297"/>
      <c r="L51" s="297"/>
      <c r="M51" s="297"/>
      <c r="N51" s="338"/>
      <c r="O51" s="338"/>
      <c r="P51" s="338"/>
      <c r="Q51" s="338"/>
      <c r="R51" s="338"/>
      <c r="S51" s="338"/>
      <c r="T51" s="338"/>
      <c r="U51" s="338"/>
      <c r="V51" s="338"/>
      <c r="W51" s="338"/>
      <c r="X51" s="338"/>
      <c r="Y51" s="338"/>
      <c r="Z51" s="338"/>
    </row>
    <row r="52" spans="1:26" x14ac:dyDescent="0.25">
      <c r="A52" s="3"/>
      <c r="B52" s="36"/>
      <c r="C52" s="3"/>
      <c r="D52" s="297"/>
      <c r="E52" s="297"/>
      <c r="F52" s="297"/>
      <c r="G52" s="297"/>
      <c r="H52" s="297"/>
      <c r="I52" s="297"/>
      <c r="J52" s="297"/>
      <c r="K52" s="297"/>
      <c r="L52" s="297"/>
      <c r="M52" s="297"/>
      <c r="N52" s="338"/>
      <c r="O52" s="338"/>
      <c r="P52" s="338"/>
      <c r="Q52" s="338"/>
      <c r="R52" s="338"/>
      <c r="S52" s="338"/>
      <c r="T52" s="338"/>
      <c r="U52" s="338"/>
      <c r="V52" s="338"/>
      <c r="W52" s="338"/>
      <c r="X52" s="338"/>
      <c r="Y52" s="338"/>
      <c r="Z52" s="338"/>
    </row>
    <row r="53" spans="1:26" x14ac:dyDescent="0.25">
      <c r="A53" s="3"/>
      <c r="B53" s="3"/>
      <c r="C53" s="3"/>
      <c r="E53" s="297"/>
      <c r="F53" s="301"/>
      <c r="G53" s="301"/>
      <c r="H53" s="301"/>
      <c r="I53" s="301"/>
      <c r="J53" s="301"/>
      <c r="K53" s="301"/>
      <c r="L53" s="301"/>
      <c r="M53" s="301"/>
      <c r="N53" s="338">
        <f>SUM(E32:E53)</f>
        <v>0</v>
      </c>
      <c r="O53" s="342"/>
      <c r="P53" s="342"/>
      <c r="Q53" s="342"/>
      <c r="R53" s="342"/>
      <c r="S53" s="342"/>
    </row>
    <row r="54" spans="1:26" x14ac:dyDescent="0.25">
      <c r="B54" s="3"/>
      <c r="C54" s="3"/>
      <c r="E54" s="301"/>
      <c r="F54" s="301"/>
      <c r="G54" s="301"/>
      <c r="H54" s="301"/>
      <c r="I54" s="301"/>
      <c r="J54" s="301"/>
      <c r="K54" s="301"/>
      <c r="L54" s="301"/>
      <c r="M54" s="301"/>
      <c r="N54" s="301"/>
      <c r="O54" s="301"/>
      <c r="P54" s="301"/>
      <c r="Q54" s="301"/>
      <c r="R54" s="301"/>
      <c r="S54" s="301"/>
    </row>
    <row r="55" spans="1:26" x14ac:dyDescent="0.25">
      <c r="E55" s="301"/>
      <c r="F55" s="301"/>
      <c r="G55" s="301"/>
      <c r="H55" s="301"/>
      <c r="I55" s="301"/>
      <c r="J55" s="301"/>
      <c r="K55" s="301"/>
      <c r="L55" s="301"/>
      <c r="M55" s="301"/>
      <c r="N55" s="301"/>
      <c r="O55" s="301"/>
      <c r="P55" s="301"/>
      <c r="Q55" s="301"/>
      <c r="R55" s="301"/>
      <c r="S55" s="301"/>
    </row>
    <row r="56" spans="1:26" x14ac:dyDescent="0.25">
      <c r="E56" s="301"/>
      <c r="F56" s="301"/>
      <c r="G56" s="301"/>
      <c r="H56" s="301"/>
      <c r="I56" s="301"/>
      <c r="J56" s="301"/>
      <c r="K56" s="301"/>
      <c r="L56" s="301"/>
      <c r="M56" s="301"/>
      <c r="N56" s="301"/>
      <c r="O56" s="301"/>
      <c r="P56" s="301"/>
      <c r="Q56" s="301"/>
      <c r="R56" s="301"/>
      <c r="S56" s="301"/>
    </row>
    <row r="57" spans="1:26" x14ac:dyDescent="0.25">
      <c r="E57" s="301"/>
      <c r="F57" s="301"/>
      <c r="G57" s="301"/>
      <c r="H57" s="301"/>
      <c r="I57" s="301"/>
      <c r="J57" s="301"/>
      <c r="K57" s="301"/>
      <c r="L57" s="301"/>
      <c r="M57" s="301"/>
      <c r="N57" s="301"/>
      <c r="O57" s="301"/>
      <c r="P57" s="301"/>
      <c r="Q57" s="301"/>
      <c r="R57" s="301"/>
      <c r="S57" s="301"/>
    </row>
    <row r="58" spans="1:26" x14ac:dyDescent="0.25">
      <c r="E58" s="301"/>
      <c r="F58" s="301"/>
      <c r="G58" s="301"/>
      <c r="H58" s="301"/>
      <c r="I58" s="301"/>
      <c r="J58" s="301"/>
      <c r="K58" s="301"/>
      <c r="L58" s="301"/>
      <c r="M58" s="301"/>
      <c r="N58" s="301"/>
      <c r="O58" s="301"/>
      <c r="P58" s="301"/>
      <c r="Q58" s="301"/>
      <c r="R58" s="301"/>
      <c r="S58" s="301"/>
    </row>
    <row r="59" spans="1:26" x14ac:dyDescent="0.25">
      <c r="E59" s="301"/>
      <c r="F59" s="301"/>
      <c r="G59" s="301"/>
      <c r="H59" s="301"/>
      <c r="I59" s="301"/>
      <c r="J59" s="301"/>
      <c r="K59" s="301"/>
      <c r="L59" s="301"/>
      <c r="M59" s="301"/>
      <c r="N59" s="301"/>
      <c r="O59" s="301"/>
      <c r="P59" s="301"/>
      <c r="Q59" s="301"/>
      <c r="R59" s="301"/>
      <c r="S59" s="301"/>
    </row>
    <row r="60" spans="1:26" x14ac:dyDescent="0.25">
      <c r="E60" s="301"/>
      <c r="F60" s="301"/>
      <c r="G60" s="301"/>
      <c r="H60" s="301"/>
      <c r="I60" s="301"/>
      <c r="J60" s="301"/>
      <c r="K60" s="301"/>
      <c r="L60" s="301"/>
      <c r="M60" s="301"/>
      <c r="N60" s="301"/>
      <c r="O60" s="301"/>
      <c r="P60" s="301"/>
      <c r="Q60" s="301"/>
      <c r="R60" s="301"/>
      <c r="S60" s="301"/>
    </row>
    <row r="61" spans="1:26" x14ac:dyDescent="0.25">
      <c r="E61" s="301"/>
      <c r="F61" s="301"/>
      <c r="G61" s="301"/>
      <c r="H61" s="301"/>
      <c r="I61" s="301"/>
      <c r="J61" s="301"/>
      <c r="K61" s="301"/>
      <c r="L61" s="301"/>
      <c r="M61" s="301"/>
      <c r="N61" s="301"/>
      <c r="O61" s="301"/>
      <c r="P61" s="301"/>
      <c r="Q61" s="301"/>
      <c r="R61" s="301"/>
      <c r="S61" s="301"/>
    </row>
    <row r="62" spans="1:26" x14ac:dyDescent="0.25">
      <c r="E62" s="301"/>
      <c r="F62" s="301"/>
      <c r="G62" s="301"/>
      <c r="H62" s="301"/>
      <c r="I62" s="301"/>
      <c r="J62" s="301"/>
      <c r="K62" s="301"/>
      <c r="L62" s="301"/>
      <c r="M62" s="301"/>
      <c r="N62" s="301"/>
      <c r="O62" s="301"/>
      <c r="P62" s="301"/>
      <c r="Q62" s="301"/>
      <c r="R62" s="301"/>
      <c r="S62" s="301"/>
    </row>
    <row r="63" spans="1:26" x14ac:dyDescent="0.25">
      <c r="E63" s="301"/>
      <c r="F63" s="301"/>
      <c r="G63" s="301"/>
      <c r="H63" s="301"/>
      <c r="I63" s="301"/>
      <c r="J63" s="301"/>
      <c r="K63" s="301"/>
      <c r="L63" s="301"/>
      <c r="M63" s="301"/>
      <c r="N63" s="301"/>
      <c r="O63" s="301"/>
      <c r="P63" s="301"/>
      <c r="Q63" s="301"/>
      <c r="R63" s="301"/>
      <c r="S63" s="301"/>
    </row>
    <row r="64" spans="1:26" x14ac:dyDescent="0.25">
      <c r="E64" s="301"/>
      <c r="F64" s="301"/>
      <c r="G64" s="301"/>
      <c r="H64" s="301"/>
      <c r="I64" s="301"/>
      <c r="J64" s="301"/>
      <c r="K64" s="301"/>
      <c r="L64" s="301"/>
      <c r="M64" s="301"/>
      <c r="N64" s="301"/>
      <c r="O64" s="301"/>
      <c r="P64" s="301"/>
      <c r="Q64" s="301"/>
      <c r="R64" s="301"/>
      <c r="S64" s="301"/>
    </row>
  </sheetData>
  <pageMargins left="0.7" right="0.7" top="0.75" bottom="0.75" header="0.3" footer="0.3"/>
  <pageSetup scale="64" orientation="landscape" horizontalDpi="4294967294" verticalDpi="4294967294" r:id="rId1"/>
  <headerFooter>
    <oddFooter>&amp;Z&amp;F&amp;RPage &amp;P</oddFooter>
  </headerFooter>
</worksheet>
</file>

<file path=xl/worksheets/sheet2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400-000000000000}">
  <sheetPr>
    <tabColor theme="6" tint="-0.249977111117893"/>
    <pageSetUpPr fitToPage="1"/>
  </sheetPr>
  <dimension ref="A1:AH64"/>
  <sheetViews>
    <sheetView workbookViewId="0"/>
  </sheetViews>
  <sheetFormatPr defaultColWidth="8.85546875" defaultRowHeight="15" x14ac:dyDescent="0.25"/>
  <cols>
    <col min="1" max="1" width="20.85546875" customWidth="1"/>
    <col min="2" max="2" width="8.7109375" customWidth="1"/>
    <col min="3" max="3" width="12.85546875" customWidth="1"/>
    <col min="4" max="12" width="7.42578125" hidden="1" customWidth="1"/>
    <col min="13" max="13" width="7.5703125" hidden="1" customWidth="1"/>
    <col min="14" max="25" width="10.42578125" customWidth="1"/>
    <col min="26" max="26" width="10.7109375" bestFit="1" customWidth="1"/>
    <col min="27" max="27" width="11.5703125" bestFit="1" customWidth="1"/>
  </cols>
  <sheetData>
    <row r="1" spans="1:34" x14ac:dyDescent="0.25">
      <c r="A1" s="11" t="s">
        <v>10</v>
      </c>
      <c r="O1" t="s">
        <v>647</v>
      </c>
    </row>
    <row r="2" spans="1:34" x14ac:dyDescent="0.25">
      <c r="A2" s="9" t="s">
        <v>438</v>
      </c>
    </row>
    <row r="3" spans="1:34" x14ac:dyDescent="0.25">
      <c r="A3" s="9" t="s">
        <v>1146</v>
      </c>
    </row>
    <row r="4" spans="1:34" x14ac:dyDescent="0.25">
      <c r="R4" s="40" t="s">
        <v>4</v>
      </c>
      <c r="S4" s="41"/>
      <c r="T4" s="40" t="s">
        <v>8</v>
      </c>
    </row>
    <row r="5" spans="1:34" x14ac:dyDescent="0.25">
      <c r="A5" s="10" t="s">
        <v>9</v>
      </c>
      <c r="B5" s="12" t="s">
        <v>64</v>
      </c>
      <c r="C5" s="12" t="s">
        <v>12</v>
      </c>
      <c r="R5" s="42" t="s">
        <v>2</v>
      </c>
      <c r="S5" s="42" t="s">
        <v>60</v>
      </c>
      <c r="T5" s="42" t="s">
        <v>7</v>
      </c>
    </row>
    <row r="6" spans="1:34" x14ac:dyDescent="0.25">
      <c r="B6" s="3"/>
      <c r="R6" s="3"/>
    </row>
    <row r="7" spans="1:34" x14ac:dyDescent="0.25">
      <c r="A7" t="s">
        <v>1153</v>
      </c>
      <c r="B7" s="212">
        <v>874</v>
      </c>
      <c r="C7" s="214"/>
      <c r="D7" s="293"/>
      <c r="E7" s="293"/>
      <c r="F7" s="293"/>
      <c r="G7" s="293"/>
      <c r="H7" s="293"/>
      <c r="I7" s="293"/>
      <c r="J7" s="293"/>
      <c r="K7" s="293"/>
      <c r="L7" s="293"/>
      <c r="M7" s="293"/>
      <c r="N7" s="293"/>
      <c r="O7" s="294"/>
      <c r="P7" s="6"/>
      <c r="Q7" s="6"/>
      <c r="R7" s="13">
        <f>+C14</f>
        <v>6359.3</v>
      </c>
      <c r="S7" s="13">
        <f>+-C48</f>
        <v>6359.3000000000011</v>
      </c>
      <c r="T7" s="13">
        <f>+R7-S7</f>
        <v>0</v>
      </c>
    </row>
    <row r="8" spans="1:34" x14ac:dyDescent="0.25">
      <c r="A8" s="213"/>
      <c r="B8" s="3"/>
      <c r="D8" s="293"/>
      <c r="E8" s="293"/>
      <c r="F8" s="293"/>
      <c r="G8" s="293"/>
      <c r="H8" s="293"/>
      <c r="I8" s="293"/>
      <c r="J8" s="293"/>
      <c r="K8" s="293"/>
      <c r="L8" s="293"/>
      <c r="M8" s="293"/>
      <c r="N8" s="293"/>
      <c r="O8" s="294"/>
      <c r="P8" s="6"/>
      <c r="Q8" s="6"/>
    </row>
    <row r="9" spans="1:34" x14ac:dyDescent="0.25">
      <c r="A9" s="2"/>
      <c r="B9" s="3"/>
      <c r="D9" s="293"/>
      <c r="E9" s="293"/>
      <c r="F9" s="293"/>
      <c r="G9" s="293"/>
      <c r="H9" s="293"/>
      <c r="I9" s="293"/>
      <c r="J9" s="293"/>
      <c r="K9" s="293"/>
      <c r="L9" s="293"/>
      <c r="M9" s="293"/>
      <c r="N9" s="293"/>
      <c r="O9" s="294"/>
      <c r="P9" s="6"/>
      <c r="Q9" s="6"/>
    </row>
    <row r="10" spans="1:34" x14ac:dyDescent="0.25">
      <c r="B10" s="3"/>
    </row>
    <row r="11" spans="1:34" x14ac:dyDescent="0.25">
      <c r="A11" s="686" t="s">
        <v>66</v>
      </c>
      <c r="B11" s="212" t="s">
        <v>1150</v>
      </c>
      <c r="C11" s="214"/>
    </row>
    <row r="12" spans="1:34" x14ac:dyDescent="0.25">
      <c r="B12" s="28"/>
      <c r="C12" s="2"/>
    </row>
    <row r="13" spans="1:34" x14ac:dyDescent="0.25">
      <c r="A13" s="9" t="s">
        <v>5</v>
      </c>
      <c r="C13" s="31" t="s">
        <v>3</v>
      </c>
      <c r="D13" s="32">
        <v>1994</v>
      </c>
      <c r="E13" s="32">
        <v>1995</v>
      </c>
      <c r="F13" s="32">
        <v>1996</v>
      </c>
      <c r="G13" s="32">
        <v>1997</v>
      </c>
      <c r="H13" s="32">
        <v>1998</v>
      </c>
      <c r="I13" s="32">
        <v>1999</v>
      </c>
      <c r="J13" s="32">
        <v>2000</v>
      </c>
      <c r="K13" s="32">
        <v>2001</v>
      </c>
      <c r="L13" s="32">
        <v>2002</v>
      </c>
      <c r="M13" s="32">
        <v>2003</v>
      </c>
      <c r="N13" s="32">
        <v>2004</v>
      </c>
      <c r="O13" s="32">
        <f>N13+1</f>
        <v>2005</v>
      </c>
      <c r="P13" s="32">
        <f t="shared" ref="P13:AH13" si="0">O13+1</f>
        <v>2006</v>
      </c>
      <c r="Q13" s="32">
        <f t="shared" si="0"/>
        <v>2007</v>
      </c>
      <c r="R13" s="32">
        <f t="shared" si="0"/>
        <v>2008</v>
      </c>
      <c r="S13" s="32">
        <f t="shared" si="0"/>
        <v>2009</v>
      </c>
      <c r="T13" s="32">
        <f t="shared" si="0"/>
        <v>2010</v>
      </c>
      <c r="U13" s="32">
        <f t="shared" si="0"/>
        <v>2011</v>
      </c>
      <c r="V13" s="32">
        <f t="shared" si="0"/>
        <v>2012</v>
      </c>
      <c r="W13" s="32">
        <f t="shared" si="0"/>
        <v>2013</v>
      </c>
      <c r="X13" s="32">
        <f t="shared" si="0"/>
        <v>2014</v>
      </c>
      <c r="Y13" s="32">
        <f t="shared" si="0"/>
        <v>2015</v>
      </c>
      <c r="Z13" s="32">
        <f t="shared" si="0"/>
        <v>2016</v>
      </c>
      <c r="AA13" s="32">
        <f t="shared" si="0"/>
        <v>2017</v>
      </c>
      <c r="AB13" s="32">
        <f t="shared" si="0"/>
        <v>2018</v>
      </c>
      <c r="AC13" s="32">
        <f t="shared" si="0"/>
        <v>2019</v>
      </c>
      <c r="AD13" s="32">
        <f t="shared" si="0"/>
        <v>2020</v>
      </c>
      <c r="AE13" s="32">
        <f t="shared" si="0"/>
        <v>2021</v>
      </c>
      <c r="AF13" s="32">
        <f t="shared" si="0"/>
        <v>2022</v>
      </c>
      <c r="AG13" s="32">
        <f t="shared" si="0"/>
        <v>2023</v>
      </c>
      <c r="AH13" s="32">
        <f t="shared" si="0"/>
        <v>2024</v>
      </c>
    </row>
    <row r="14" spans="1:34" x14ac:dyDescent="0.25">
      <c r="A14" s="9" t="s">
        <v>73</v>
      </c>
      <c r="C14" s="672">
        <f>SUM(D14:AH14)</f>
        <v>6359.3</v>
      </c>
      <c r="D14" s="673">
        <v>0</v>
      </c>
      <c r="E14" s="673">
        <v>0</v>
      </c>
      <c r="F14" s="673">
        <v>0</v>
      </c>
      <c r="G14" s="673">
        <v>0</v>
      </c>
      <c r="H14" s="673">
        <v>0</v>
      </c>
      <c r="I14" s="673">
        <v>0</v>
      </c>
      <c r="J14" s="673">
        <v>0</v>
      </c>
      <c r="K14" s="673">
        <v>0</v>
      </c>
      <c r="L14" s="673">
        <v>0</v>
      </c>
      <c r="M14" s="673">
        <v>0</v>
      </c>
      <c r="N14" s="639"/>
      <c r="O14" s="639"/>
      <c r="P14" s="639"/>
      <c r="Q14" s="639"/>
      <c r="R14" s="639"/>
      <c r="S14" s="639"/>
      <c r="T14" s="639"/>
      <c r="U14" s="639"/>
      <c r="V14" s="639"/>
      <c r="W14" s="639"/>
      <c r="X14" s="639"/>
      <c r="Y14" s="614"/>
      <c r="Z14" s="614"/>
      <c r="AA14" s="614">
        <v>6359.3</v>
      </c>
      <c r="AB14" s="145"/>
      <c r="AC14" s="145"/>
      <c r="AD14" s="145"/>
      <c r="AE14" s="145"/>
      <c r="AF14" s="145"/>
      <c r="AG14" s="145"/>
      <c r="AH14" s="145"/>
    </row>
    <row r="15" spans="1:34" x14ac:dyDescent="0.25">
      <c r="A15" s="34"/>
      <c r="B15" s="2"/>
      <c r="C15" s="145"/>
      <c r="D15" s="145"/>
      <c r="E15" s="145"/>
      <c r="F15" s="145"/>
      <c r="G15" s="145"/>
      <c r="H15" s="145"/>
      <c r="I15" s="145"/>
      <c r="J15" s="145"/>
      <c r="K15" s="145"/>
      <c r="L15" s="145"/>
      <c r="M15" s="145"/>
      <c r="N15" s="145"/>
      <c r="O15" s="145"/>
      <c r="P15" s="145"/>
      <c r="Q15" s="145"/>
      <c r="R15" s="145"/>
      <c r="S15" s="673"/>
      <c r="T15" s="673"/>
      <c r="U15" s="673"/>
      <c r="V15" s="673"/>
      <c r="W15" s="673"/>
      <c r="X15" s="673"/>
      <c r="Y15" s="145"/>
      <c r="Z15" s="145"/>
      <c r="AA15" s="145"/>
      <c r="AB15" s="145"/>
      <c r="AC15" s="145"/>
      <c r="AD15" s="145"/>
      <c r="AE15" s="145"/>
      <c r="AF15" s="145"/>
      <c r="AG15" s="145"/>
      <c r="AH15" s="145"/>
    </row>
    <row r="16" spans="1:34" x14ac:dyDescent="0.25">
      <c r="A16" s="9" t="s">
        <v>6</v>
      </c>
      <c r="B16" s="3">
        <v>1994</v>
      </c>
      <c r="C16" s="622">
        <f>-SUM(D16:AH16)</f>
        <v>0</v>
      </c>
      <c r="D16" s="675">
        <f>+D$14/7/2</f>
        <v>0</v>
      </c>
      <c r="E16" s="675"/>
      <c r="F16" s="675"/>
      <c r="G16" s="675"/>
      <c r="H16" s="675"/>
      <c r="I16" s="675"/>
      <c r="J16" s="675"/>
      <c r="K16" s="675"/>
      <c r="L16" s="675"/>
      <c r="M16" s="675"/>
      <c r="N16" s="675"/>
      <c r="O16" s="675"/>
      <c r="P16" s="675"/>
      <c r="Q16" s="675"/>
      <c r="R16" s="675"/>
      <c r="S16" s="673"/>
      <c r="T16" s="673"/>
      <c r="U16" s="673"/>
      <c r="V16" s="673"/>
      <c r="W16" s="673"/>
      <c r="X16" s="673"/>
      <c r="Y16" s="675"/>
      <c r="Z16" s="675"/>
      <c r="AA16" s="145"/>
      <c r="AB16" s="145"/>
      <c r="AC16" s="145"/>
      <c r="AD16" s="145"/>
      <c r="AE16" s="145"/>
      <c r="AF16" s="145"/>
      <c r="AG16" s="145"/>
      <c r="AH16" s="145"/>
    </row>
    <row r="17" spans="1:34" x14ac:dyDescent="0.25">
      <c r="B17" s="3">
        <f>B16+1</f>
        <v>1995</v>
      </c>
      <c r="C17" s="622">
        <f t="shared" ref="C17:C46" si="1">-SUM(D17:AH17)</f>
        <v>0</v>
      </c>
      <c r="D17" s="675">
        <f>+D$14/7</f>
        <v>0</v>
      </c>
      <c r="E17" s="675">
        <f>+E$14/7/2</f>
        <v>0</v>
      </c>
      <c r="F17" s="675"/>
      <c r="G17" s="675"/>
      <c r="H17" s="675"/>
      <c r="I17" s="675"/>
      <c r="J17" s="675"/>
      <c r="K17" s="675"/>
      <c r="L17" s="675"/>
      <c r="M17" s="675"/>
      <c r="N17" s="675"/>
      <c r="O17" s="675"/>
      <c r="P17" s="675"/>
      <c r="Q17" s="675"/>
      <c r="R17" s="675"/>
      <c r="S17" s="673"/>
      <c r="T17" s="673"/>
      <c r="U17" s="673"/>
      <c r="V17" s="673"/>
      <c r="W17" s="673"/>
      <c r="X17" s="673"/>
      <c r="Y17" s="675"/>
      <c r="Z17" s="675"/>
      <c r="AA17" s="145"/>
      <c r="AB17" s="145"/>
      <c r="AC17" s="145"/>
      <c r="AD17" s="145"/>
      <c r="AE17" s="145"/>
      <c r="AF17" s="145"/>
      <c r="AG17" s="145"/>
      <c r="AH17" s="145"/>
    </row>
    <row r="18" spans="1:34" x14ac:dyDescent="0.25">
      <c r="B18" s="3">
        <f t="shared" ref="B18:B46" si="2">B17+1</f>
        <v>1996</v>
      </c>
      <c r="C18" s="622">
        <f t="shared" si="1"/>
        <v>0</v>
      </c>
      <c r="D18" s="675">
        <f>+D17</f>
        <v>0</v>
      </c>
      <c r="E18" s="675">
        <f>+E$14/7</f>
        <v>0</v>
      </c>
      <c r="F18" s="675">
        <f>+F$14/7/2</f>
        <v>0</v>
      </c>
      <c r="G18" s="675"/>
      <c r="H18" s="675"/>
      <c r="I18" s="675"/>
      <c r="J18" s="675"/>
      <c r="K18" s="675"/>
      <c r="L18" s="675"/>
      <c r="M18" s="675"/>
      <c r="N18" s="675"/>
      <c r="O18" s="675"/>
      <c r="P18" s="675"/>
      <c r="Q18" s="675"/>
      <c r="R18" s="675"/>
      <c r="S18" s="673"/>
      <c r="T18" s="673"/>
      <c r="U18" s="673"/>
      <c r="V18" s="673"/>
      <c r="W18" s="673"/>
      <c r="X18" s="673"/>
      <c r="Y18" s="675"/>
      <c r="Z18" s="675"/>
      <c r="AA18" s="145"/>
      <c r="AB18" s="145"/>
      <c r="AC18" s="145"/>
      <c r="AD18" s="145"/>
      <c r="AE18" s="145"/>
      <c r="AF18" s="145"/>
      <c r="AG18" s="145"/>
      <c r="AH18" s="145"/>
    </row>
    <row r="19" spans="1:34" x14ac:dyDescent="0.25">
      <c r="B19" s="3">
        <f t="shared" si="2"/>
        <v>1997</v>
      </c>
      <c r="C19" s="622">
        <f t="shared" si="1"/>
        <v>0</v>
      </c>
      <c r="D19" s="675">
        <f>+D18</f>
        <v>0</v>
      </c>
      <c r="E19" s="675">
        <f>+E18</f>
        <v>0</v>
      </c>
      <c r="F19" s="675">
        <f>+F$14/7</f>
        <v>0</v>
      </c>
      <c r="G19" s="675">
        <f>+G$14/7/2</f>
        <v>0</v>
      </c>
      <c r="H19" s="675"/>
      <c r="I19" s="675"/>
      <c r="J19" s="675"/>
      <c r="K19" s="675"/>
      <c r="L19" s="675"/>
      <c r="M19" s="675"/>
      <c r="N19" s="675"/>
      <c r="O19" s="675"/>
      <c r="P19" s="675"/>
      <c r="Q19" s="675"/>
      <c r="R19" s="675"/>
      <c r="S19" s="673"/>
      <c r="T19" s="673"/>
      <c r="U19" s="673"/>
      <c r="V19" s="673"/>
      <c r="W19" s="673"/>
      <c r="X19" s="673"/>
      <c r="Y19" s="675"/>
      <c r="Z19" s="675"/>
      <c r="AA19" s="145"/>
      <c r="AB19" s="145"/>
      <c r="AC19" s="145"/>
      <c r="AD19" s="145"/>
      <c r="AE19" s="145"/>
      <c r="AF19" s="145"/>
      <c r="AG19" s="145"/>
      <c r="AH19" s="145"/>
    </row>
    <row r="20" spans="1:34" x14ac:dyDescent="0.25">
      <c r="B20" s="3">
        <f t="shared" si="2"/>
        <v>1998</v>
      </c>
      <c r="C20" s="622">
        <f t="shared" si="1"/>
        <v>0</v>
      </c>
      <c r="D20" s="675">
        <f>+D19</f>
        <v>0</v>
      </c>
      <c r="E20" s="675">
        <f>+E19</f>
        <v>0</v>
      </c>
      <c r="F20" s="675">
        <f>+F19</f>
        <v>0</v>
      </c>
      <c r="G20" s="675">
        <f>+G$14/7</f>
        <v>0</v>
      </c>
      <c r="H20" s="675">
        <f>+H$14/7/2</f>
        <v>0</v>
      </c>
      <c r="I20" s="675"/>
      <c r="J20" s="675"/>
      <c r="K20" s="675"/>
      <c r="L20" s="675"/>
      <c r="M20" s="675"/>
      <c r="N20" s="675"/>
      <c r="O20" s="675"/>
      <c r="P20" s="675"/>
      <c r="Q20" s="675"/>
      <c r="R20" s="675"/>
      <c r="S20" s="673"/>
      <c r="T20" s="673"/>
      <c r="U20" s="673"/>
      <c r="V20" s="673"/>
      <c r="W20" s="673"/>
      <c r="X20" s="673"/>
      <c r="Y20" s="675"/>
      <c r="Z20" s="675"/>
      <c r="AA20" s="145"/>
      <c r="AB20" s="145"/>
      <c r="AC20" s="145"/>
      <c r="AD20" s="145"/>
      <c r="AE20" s="145"/>
      <c r="AF20" s="145"/>
      <c r="AG20" s="145"/>
      <c r="AH20" s="145"/>
    </row>
    <row r="21" spans="1:34" x14ac:dyDescent="0.25">
      <c r="B21" s="3">
        <f t="shared" si="2"/>
        <v>1999</v>
      </c>
      <c r="C21" s="622">
        <f t="shared" si="1"/>
        <v>0</v>
      </c>
      <c r="D21" s="675">
        <f>+D20</f>
        <v>0</v>
      </c>
      <c r="E21" s="675">
        <f>+E20</f>
        <v>0</v>
      </c>
      <c r="F21" s="675">
        <f>+F20</f>
        <v>0</v>
      </c>
      <c r="G21" s="675">
        <f>+G20</f>
        <v>0</v>
      </c>
      <c r="H21" s="675">
        <f>+H$14/7</f>
        <v>0</v>
      </c>
      <c r="I21" s="675">
        <f>+I$14/7/2</f>
        <v>0</v>
      </c>
      <c r="J21" s="675"/>
      <c r="K21" s="675"/>
      <c r="L21" s="675"/>
      <c r="M21" s="675"/>
      <c r="N21" s="675"/>
      <c r="O21" s="675"/>
      <c r="P21" s="675"/>
      <c r="Q21" s="675"/>
      <c r="R21" s="675"/>
      <c r="S21" s="673"/>
      <c r="T21" s="673"/>
      <c r="U21" s="673"/>
      <c r="V21" s="673"/>
      <c r="W21" s="673"/>
      <c r="X21" s="673"/>
      <c r="Y21" s="675"/>
      <c r="Z21" s="675"/>
      <c r="AA21" s="145"/>
      <c r="AB21" s="145"/>
      <c r="AC21" s="145"/>
      <c r="AD21" s="145"/>
      <c r="AE21" s="145"/>
      <c r="AF21" s="145"/>
      <c r="AG21" s="145"/>
      <c r="AH21" s="145"/>
    </row>
    <row r="22" spans="1:34" x14ac:dyDescent="0.25">
      <c r="B22" s="3">
        <f t="shared" si="2"/>
        <v>2000</v>
      </c>
      <c r="C22" s="622">
        <f t="shared" si="1"/>
        <v>0</v>
      </c>
      <c r="D22" s="675">
        <f>+D21</f>
        <v>0</v>
      </c>
      <c r="E22" s="675">
        <f>+E21</f>
        <v>0</v>
      </c>
      <c r="F22" s="675">
        <f>+F21</f>
        <v>0</v>
      </c>
      <c r="G22" s="675">
        <f>+G21</f>
        <v>0</v>
      </c>
      <c r="H22" s="675">
        <f>+H21</f>
        <v>0</v>
      </c>
      <c r="I22" s="675">
        <f>+I$14/7</f>
        <v>0</v>
      </c>
      <c r="J22" s="675">
        <f>+J$14/7/2</f>
        <v>0</v>
      </c>
      <c r="K22" s="675"/>
      <c r="L22" s="675"/>
      <c r="M22" s="675"/>
      <c r="N22" s="675"/>
      <c r="O22" s="675"/>
      <c r="P22" s="675"/>
      <c r="Q22" s="675"/>
      <c r="R22" s="675"/>
      <c r="S22" s="673"/>
      <c r="T22" s="673"/>
      <c r="U22" s="673"/>
      <c r="V22" s="673"/>
      <c r="W22" s="673"/>
      <c r="X22" s="673"/>
      <c r="Y22" s="675"/>
      <c r="Z22" s="675"/>
      <c r="AA22" s="145"/>
      <c r="AB22" s="145"/>
      <c r="AC22" s="145"/>
      <c r="AD22" s="145"/>
      <c r="AE22" s="145"/>
      <c r="AF22" s="145"/>
      <c r="AG22" s="145"/>
      <c r="AH22" s="145"/>
    </row>
    <row r="23" spans="1:34" x14ac:dyDescent="0.25">
      <c r="B23" s="3">
        <f t="shared" si="2"/>
        <v>2001</v>
      </c>
      <c r="C23" s="622">
        <f t="shared" si="1"/>
        <v>0</v>
      </c>
      <c r="D23" s="675">
        <f>+D$14/7/2</f>
        <v>0</v>
      </c>
      <c r="E23" s="675">
        <f>+E22</f>
        <v>0</v>
      </c>
      <c r="F23" s="675">
        <f>+F22</f>
        <v>0</v>
      </c>
      <c r="G23" s="675">
        <f>+G22</f>
        <v>0</v>
      </c>
      <c r="H23" s="675">
        <f>+H22</f>
        <v>0</v>
      </c>
      <c r="I23" s="675">
        <f>+I22</f>
        <v>0</v>
      </c>
      <c r="J23" s="675">
        <f>+J$14/7</f>
        <v>0</v>
      </c>
      <c r="K23" s="675">
        <f>+K$14/7/2</f>
        <v>0</v>
      </c>
      <c r="L23" s="675"/>
      <c r="M23" s="675"/>
      <c r="N23" s="675"/>
      <c r="O23" s="675"/>
      <c r="P23" s="675"/>
      <c r="Q23" s="675"/>
      <c r="R23" s="675"/>
      <c r="S23" s="673"/>
      <c r="T23" s="673"/>
      <c r="U23" s="673"/>
      <c r="V23" s="673"/>
      <c r="W23" s="673"/>
      <c r="X23" s="673"/>
      <c r="Y23" s="675"/>
      <c r="Z23" s="675"/>
      <c r="AA23" s="145"/>
      <c r="AB23" s="145"/>
      <c r="AC23" s="145"/>
      <c r="AD23" s="145"/>
      <c r="AE23" s="145"/>
      <c r="AF23" s="145"/>
      <c r="AG23" s="145"/>
      <c r="AH23" s="145"/>
    </row>
    <row r="24" spans="1:34" x14ac:dyDescent="0.25">
      <c r="B24" s="3">
        <f t="shared" si="2"/>
        <v>2002</v>
      </c>
      <c r="C24" s="622">
        <f t="shared" si="1"/>
        <v>0</v>
      </c>
      <c r="D24" s="675"/>
      <c r="E24" s="675">
        <f>+E$14/7/2</f>
        <v>0</v>
      </c>
      <c r="F24" s="675">
        <f>+F23</f>
        <v>0</v>
      </c>
      <c r="G24" s="675">
        <f>+G23</f>
        <v>0</v>
      </c>
      <c r="H24" s="675">
        <f>+H23</f>
        <v>0</v>
      </c>
      <c r="I24" s="675">
        <f>+I23</f>
        <v>0</v>
      </c>
      <c r="J24" s="675">
        <f>+J23</f>
        <v>0</v>
      </c>
      <c r="K24" s="675">
        <f>+K$14/7</f>
        <v>0</v>
      </c>
      <c r="L24" s="675">
        <f>+L$14/7/2</f>
        <v>0</v>
      </c>
      <c r="M24" s="675"/>
      <c r="N24" s="675"/>
      <c r="O24" s="675"/>
      <c r="P24" s="675"/>
      <c r="Q24" s="675"/>
      <c r="R24" s="675"/>
      <c r="S24" s="673"/>
      <c r="T24" s="673"/>
      <c r="U24" s="673"/>
      <c r="V24" s="673"/>
      <c r="W24" s="673"/>
      <c r="X24" s="673"/>
      <c r="Y24" s="675"/>
      <c r="Z24" s="675"/>
      <c r="AA24" s="145"/>
      <c r="AB24" s="145"/>
      <c r="AC24" s="145"/>
      <c r="AD24" s="145"/>
      <c r="AE24" s="145"/>
      <c r="AF24" s="145"/>
      <c r="AG24" s="145"/>
      <c r="AH24" s="145"/>
    </row>
    <row r="25" spans="1:34" x14ac:dyDescent="0.25">
      <c r="B25" s="3">
        <f t="shared" si="2"/>
        <v>2003</v>
      </c>
      <c r="C25" s="622">
        <f t="shared" si="1"/>
        <v>0</v>
      </c>
      <c r="D25" s="675"/>
      <c r="E25" s="675"/>
      <c r="F25" s="675">
        <f>+F$14/7/2</f>
        <v>0</v>
      </c>
      <c r="G25" s="675">
        <f>+G24</f>
        <v>0</v>
      </c>
      <c r="H25" s="675">
        <f>+H24</f>
        <v>0</v>
      </c>
      <c r="I25" s="675">
        <f>+I24</f>
        <v>0</v>
      </c>
      <c r="J25" s="675">
        <f>+J24</f>
        <v>0</v>
      </c>
      <c r="K25" s="675">
        <f>+K24</f>
        <v>0</v>
      </c>
      <c r="L25" s="675">
        <f>+L$14/7</f>
        <v>0</v>
      </c>
      <c r="M25" s="675">
        <f>+M$14/7/2</f>
        <v>0</v>
      </c>
      <c r="N25" s="675"/>
      <c r="O25" s="675"/>
      <c r="P25" s="675"/>
      <c r="Q25" s="675"/>
      <c r="R25" s="675"/>
      <c r="S25" s="673"/>
      <c r="T25" s="673"/>
      <c r="U25" s="673"/>
      <c r="V25" s="673"/>
      <c r="W25" s="673"/>
      <c r="X25" s="673"/>
      <c r="Y25" s="675"/>
      <c r="Z25" s="675"/>
      <c r="AA25" s="145"/>
      <c r="AB25" s="145"/>
      <c r="AC25" s="145"/>
      <c r="AD25" s="145"/>
      <c r="AE25" s="145"/>
      <c r="AF25" s="145"/>
      <c r="AG25" s="145"/>
      <c r="AH25" s="145"/>
    </row>
    <row r="26" spans="1:34" x14ac:dyDescent="0.25">
      <c r="B26" s="3">
        <f t="shared" si="2"/>
        <v>2004</v>
      </c>
      <c r="C26" s="622">
        <f t="shared" si="1"/>
        <v>0</v>
      </c>
      <c r="D26" s="675"/>
      <c r="E26" s="675"/>
      <c r="F26" s="675"/>
      <c r="G26" s="675">
        <f>+G$14/7/2</f>
        <v>0</v>
      </c>
      <c r="H26" s="675">
        <f>+H25</f>
        <v>0</v>
      </c>
      <c r="I26" s="675">
        <f>+I25</f>
        <v>0</v>
      </c>
      <c r="J26" s="675">
        <f>+J25</f>
        <v>0</v>
      </c>
      <c r="K26" s="675">
        <f>+K25</f>
        <v>0</v>
      </c>
      <c r="L26" s="675">
        <f>+L25</f>
        <v>0</v>
      </c>
      <c r="M26" s="675">
        <f>+M$14/7</f>
        <v>0</v>
      </c>
      <c r="N26" s="614">
        <f>+N$14/7/2</f>
        <v>0</v>
      </c>
      <c r="O26" s="614"/>
      <c r="P26" s="614"/>
      <c r="Q26" s="614"/>
      <c r="R26" s="614"/>
      <c r="S26" s="639"/>
      <c r="T26" s="639"/>
      <c r="U26" s="639"/>
      <c r="V26" s="639"/>
      <c r="W26" s="639"/>
      <c r="X26" s="639"/>
      <c r="Y26" s="614"/>
      <c r="Z26" s="675"/>
      <c r="AA26" s="145"/>
      <c r="AB26" s="145"/>
      <c r="AC26" s="145"/>
      <c r="AD26" s="145"/>
      <c r="AE26" s="145"/>
      <c r="AF26" s="145"/>
      <c r="AG26" s="145"/>
      <c r="AH26" s="145"/>
    </row>
    <row r="27" spans="1:34" x14ac:dyDescent="0.25">
      <c r="B27" s="3">
        <f t="shared" si="2"/>
        <v>2005</v>
      </c>
      <c r="C27" s="622">
        <f t="shared" si="1"/>
        <v>0</v>
      </c>
      <c r="D27" s="675"/>
      <c r="E27" s="675"/>
      <c r="F27" s="675"/>
      <c r="G27" s="675"/>
      <c r="H27" s="675">
        <f>+H$14/7/2</f>
        <v>0</v>
      </c>
      <c r="I27" s="675">
        <f>+I26</f>
        <v>0</v>
      </c>
      <c r="J27" s="675">
        <f>+J26</f>
        <v>0</v>
      </c>
      <c r="K27" s="675">
        <f>+K26</f>
        <v>0</v>
      </c>
      <c r="L27" s="675">
        <f>+L26</f>
        <v>0</v>
      </c>
      <c r="M27" s="675">
        <f>+M26</f>
        <v>0</v>
      </c>
      <c r="N27" s="614">
        <f>+N$14/7</f>
        <v>0</v>
      </c>
      <c r="O27" s="614">
        <f>+O$14/7/2</f>
        <v>0</v>
      </c>
      <c r="P27" s="614"/>
      <c r="Q27" s="614"/>
      <c r="R27" s="614"/>
      <c r="S27" s="639"/>
      <c r="T27" s="639"/>
      <c r="U27" s="639"/>
      <c r="V27" s="639"/>
      <c r="W27" s="639"/>
      <c r="X27" s="639"/>
      <c r="Y27" s="614"/>
      <c r="Z27" s="675"/>
      <c r="AA27" s="145"/>
      <c r="AB27" s="145"/>
      <c r="AC27" s="145"/>
      <c r="AD27" s="145"/>
      <c r="AE27" s="145"/>
      <c r="AF27" s="145"/>
      <c r="AG27" s="145"/>
      <c r="AH27" s="145"/>
    </row>
    <row r="28" spans="1:34" x14ac:dyDescent="0.25">
      <c r="B28" s="3">
        <f t="shared" si="2"/>
        <v>2006</v>
      </c>
      <c r="C28" s="622">
        <f t="shared" si="1"/>
        <v>0</v>
      </c>
      <c r="D28" s="675"/>
      <c r="E28" s="675"/>
      <c r="F28" s="675"/>
      <c r="G28" s="675"/>
      <c r="H28" s="675"/>
      <c r="I28" s="675">
        <f>+I$14/7/2</f>
        <v>0</v>
      </c>
      <c r="J28" s="675">
        <f>+J27</f>
        <v>0</v>
      </c>
      <c r="K28" s="675">
        <f>+K27</f>
        <v>0</v>
      </c>
      <c r="L28" s="675">
        <f>+L27</f>
        <v>0</v>
      </c>
      <c r="M28" s="675">
        <f>+M27</f>
        <v>0</v>
      </c>
      <c r="N28" s="614">
        <f>+N27</f>
        <v>0</v>
      </c>
      <c r="O28" s="614">
        <f>+O$14/7</f>
        <v>0</v>
      </c>
      <c r="P28" s="614">
        <f>+P$14/7/2</f>
        <v>0</v>
      </c>
      <c r="Q28" s="614"/>
      <c r="R28" s="614"/>
      <c r="S28" s="639"/>
      <c r="T28" s="639"/>
      <c r="U28" s="639"/>
      <c r="V28" s="639"/>
      <c r="W28" s="639"/>
      <c r="X28" s="639"/>
      <c r="Y28" s="614"/>
      <c r="Z28" s="675"/>
      <c r="AA28" s="145"/>
      <c r="AB28" s="145"/>
      <c r="AC28" s="145"/>
      <c r="AD28" s="145"/>
      <c r="AE28" s="145"/>
      <c r="AF28" s="145"/>
      <c r="AG28" s="145"/>
      <c r="AH28" s="145"/>
    </row>
    <row r="29" spans="1:34" x14ac:dyDescent="0.25">
      <c r="B29" s="3">
        <f t="shared" si="2"/>
        <v>2007</v>
      </c>
      <c r="C29" s="622">
        <f t="shared" si="1"/>
        <v>0</v>
      </c>
      <c r="D29" s="675"/>
      <c r="E29" s="675"/>
      <c r="F29" s="675"/>
      <c r="G29" s="675"/>
      <c r="H29" s="675"/>
      <c r="I29" s="675"/>
      <c r="J29" s="675">
        <f>+J$14/7/2</f>
        <v>0</v>
      </c>
      <c r="K29" s="675">
        <f>+K28</f>
        <v>0</v>
      </c>
      <c r="L29" s="675">
        <f>+L28</f>
        <v>0</v>
      </c>
      <c r="M29" s="675">
        <f>+M28</f>
        <v>0</v>
      </c>
      <c r="N29" s="614">
        <f>+N28</f>
        <v>0</v>
      </c>
      <c r="O29" s="614">
        <f>+O28</f>
        <v>0</v>
      </c>
      <c r="P29" s="614">
        <f>+P$14/7</f>
        <v>0</v>
      </c>
      <c r="Q29" s="614">
        <f>+Q$14/7/2</f>
        <v>0</v>
      </c>
      <c r="R29" s="614"/>
      <c r="S29" s="639"/>
      <c r="T29" s="639"/>
      <c r="U29" s="639"/>
      <c r="V29" s="639"/>
      <c r="W29" s="639"/>
      <c r="X29" s="639"/>
      <c r="Y29" s="614"/>
      <c r="Z29" s="675"/>
      <c r="AA29" s="145"/>
      <c r="AB29" s="145"/>
      <c r="AC29" s="145"/>
      <c r="AD29" s="145"/>
      <c r="AE29" s="145"/>
      <c r="AF29" s="145"/>
      <c r="AG29" s="145"/>
      <c r="AH29" s="145"/>
    </row>
    <row r="30" spans="1:34" x14ac:dyDescent="0.25">
      <c r="B30" s="3">
        <f t="shared" si="2"/>
        <v>2008</v>
      </c>
      <c r="C30" s="622">
        <f t="shared" si="1"/>
        <v>0</v>
      </c>
      <c r="D30" s="675"/>
      <c r="E30" s="675"/>
      <c r="F30" s="675"/>
      <c r="G30" s="675"/>
      <c r="H30" s="675"/>
      <c r="I30" s="675"/>
      <c r="J30" s="675"/>
      <c r="K30" s="675">
        <f>+K$14/7/2</f>
        <v>0</v>
      </c>
      <c r="L30" s="675">
        <f>+L29</f>
        <v>0</v>
      </c>
      <c r="M30" s="675">
        <f>+M29</f>
        <v>0</v>
      </c>
      <c r="N30" s="614">
        <f>+N29</f>
        <v>0</v>
      </c>
      <c r="O30" s="614">
        <f>+O29</f>
        <v>0</v>
      </c>
      <c r="P30" s="614">
        <f>+P29</f>
        <v>0</v>
      </c>
      <c r="Q30" s="614">
        <f>+Q$14/7</f>
        <v>0</v>
      </c>
      <c r="R30" s="614">
        <f>+R$14/7/2</f>
        <v>0</v>
      </c>
      <c r="S30" s="639"/>
      <c r="T30" s="639"/>
      <c r="U30" s="639"/>
      <c r="V30" s="639"/>
      <c r="W30" s="639"/>
      <c r="X30" s="639"/>
      <c r="Y30" s="614"/>
      <c r="Z30" s="675"/>
      <c r="AA30" s="145"/>
      <c r="AB30" s="145"/>
      <c r="AC30" s="145"/>
      <c r="AD30" s="145"/>
      <c r="AE30" s="145"/>
      <c r="AF30" s="145"/>
      <c r="AG30" s="145"/>
      <c r="AH30" s="145"/>
    </row>
    <row r="31" spans="1:34" x14ac:dyDescent="0.25">
      <c r="B31" s="3">
        <f t="shared" si="2"/>
        <v>2009</v>
      </c>
      <c r="C31" s="622">
        <f t="shared" si="1"/>
        <v>0</v>
      </c>
      <c r="D31" s="675"/>
      <c r="E31" s="675"/>
      <c r="F31" s="675"/>
      <c r="G31" s="675"/>
      <c r="H31" s="675"/>
      <c r="I31" s="675"/>
      <c r="J31" s="675"/>
      <c r="K31" s="675"/>
      <c r="L31" s="675">
        <f>+L$14/7/2</f>
        <v>0</v>
      </c>
      <c r="M31" s="675">
        <f>+M30</f>
        <v>0</v>
      </c>
      <c r="N31" s="614">
        <f>+N30</f>
        <v>0</v>
      </c>
      <c r="O31" s="614">
        <f>+O30</f>
        <v>0</v>
      </c>
      <c r="P31" s="614">
        <f>+P30</f>
        <v>0</v>
      </c>
      <c r="Q31" s="614">
        <f>+Q30</f>
        <v>0</v>
      </c>
      <c r="R31" s="614">
        <f>+R$14/7</f>
        <v>0</v>
      </c>
      <c r="S31" s="639">
        <f>+S$14/7/2</f>
        <v>0</v>
      </c>
      <c r="T31" s="639"/>
      <c r="U31" s="639"/>
      <c r="V31" s="639"/>
      <c r="W31" s="639"/>
      <c r="X31" s="639"/>
      <c r="Y31" s="614"/>
      <c r="Z31" s="675"/>
      <c r="AA31" s="145"/>
      <c r="AB31" s="145"/>
      <c r="AC31" s="145"/>
      <c r="AD31" s="145"/>
      <c r="AE31" s="145"/>
      <c r="AF31" s="145"/>
      <c r="AG31" s="145"/>
      <c r="AH31" s="145"/>
    </row>
    <row r="32" spans="1:34" x14ac:dyDescent="0.25">
      <c r="A32" s="38"/>
      <c r="B32" s="3">
        <f t="shared" si="2"/>
        <v>2010</v>
      </c>
      <c r="C32" s="622">
        <f t="shared" si="1"/>
        <v>0</v>
      </c>
      <c r="D32" s="675"/>
      <c r="E32" s="675"/>
      <c r="F32" s="675"/>
      <c r="G32" s="675"/>
      <c r="H32" s="675"/>
      <c r="I32" s="675"/>
      <c r="J32" s="675"/>
      <c r="K32" s="675"/>
      <c r="L32" s="675"/>
      <c r="M32" s="675">
        <f>+M$14/7/2</f>
        <v>0</v>
      </c>
      <c r="N32" s="614">
        <f>+N31</f>
        <v>0</v>
      </c>
      <c r="O32" s="614">
        <f>+O31</f>
        <v>0</v>
      </c>
      <c r="P32" s="614">
        <f>+P31</f>
        <v>0</v>
      </c>
      <c r="Q32" s="614">
        <f>+Q31</f>
        <v>0</v>
      </c>
      <c r="R32" s="614">
        <f>+R31</f>
        <v>0</v>
      </c>
      <c r="S32" s="639">
        <f>+S$14/7</f>
        <v>0</v>
      </c>
      <c r="T32" s="639">
        <f>+T$14/7/2</f>
        <v>0</v>
      </c>
      <c r="U32" s="639"/>
      <c r="V32" s="639"/>
      <c r="W32" s="639"/>
      <c r="X32" s="639"/>
      <c r="Y32" s="614"/>
      <c r="Z32" s="675"/>
      <c r="AA32" s="145"/>
      <c r="AB32" s="145"/>
      <c r="AC32" s="145"/>
      <c r="AD32" s="145"/>
      <c r="AE32" s="145"/>
      <c r="AF32" s="145"/>
      <c r="AG32" s="145"/>
      <c r="AH32" s="145"/>
    </row>
    <row r="33" spans="1:34" x14ac:dyDescent="0.25">
      <c r="A33" s="38"/>
      <c r="B33" s="3">
        <f t="shared" si="2"/>
        <v>2011</v>
      </c>
      <c r="C33" s="622">
        <f t="shared" si="1"/>
        <v>0</v>
      </c>
      <c r="D33" s="675"/>
      <c r="E33" s="675"/>
      <c r="F33" s="675"/>
      <c r="G33" s="675"/>
      <c r="H33" s="675"/>
      <c r="I33" s="675"/>
      <c r="J33" s="675"/>
      <c r="K33" s="675"/>
      <c r="L33" s="675"/>
      <c r="M33" s="675"/>
      <c r="N33" s="614">
        <f>+N$14/7/2</f>
        <v>0</v>
      </c>
      <c r="O33" s="614">
        <f>+O32</f>
        <v>0</v>
      </c>
      <c r="P33" s="614">
        <f>+P32</f>
        <v>0</v>
      </c>
      <c r="Q33" s="614">
        <f>+Q32</f>
        <v>0</v>
      </c>
      <c r="R33" s="614">
        <f>+R32</f>
        <v>0</v>
      </c>
      <c r="S33" s="639">
        <f>+S32</f>
        <v>0</v>
      </c>
      <c r="T33" s="639">
        <f>+T$14/7</f>
        <v>0</v>
      </c>
      <c r="U33" s="639">
        <f>+U$14/7/2</f>
        <v>0</v>
      </c>
      <c r="V33" s="639"/>
      <c r="W33" s="639"/>
      <c r="X33" s="639"/>
      <c r="Y33" s="614"/>
      <c r="Z33" s="675"/>
      <c r="AA33" s="145"/>
      <c r="AB33" s="145"/>
      <c r="AC33" s="145"/>
      <c r="AD33" s="145"/>
      <c r="AE33" s="145"/>
      <c r="AF33" s="145"/>
      <c r="AG33" s="145"/>
      <c r="AH33" s="145"/>
    </row>
    <row r="34" spans="1:34" x14ac:dyDescent="0.25">
      <c r="A34" s="38"/>
      <c r="B34" s="3">
        <f t="shared" si="2"/>
        <v>2012</v>
      </c>
      <c r="C34" s="622">
        <f t="shared" si="1"/>
        <v>0</v>
      </c>
      <c r="D34" s="675"/>
      <c r="E34" s="675"/>
      <c r="F34" s="675"/>
      <c r="G34" s="675"/>
      <c r="H34" s="675"/>
      <c r="I34" s="675"/>
      <c r="J34" s="675"/>
      <c r="K34" s="675"/>
      <c r="L34" s="675"/>
      <c r="M34" s="675"/>
      <c r="N34" s="614"/>
      <c r="O34" s="614">
        <f>+O$14/7/2</f>
        <v>0</v>
      </c>
      <c r="P34" s="614">
        <f>+P33</f>
        <v>0</v>
      </c>
      <c r="Q34" s="614">
        <f>+Q33</f>
        <v>0</v>
      </c>
      <c r="R34" s="614">
        <f>+R33</f>
        <v>0</v>
      </c>
      <c r="S34" s="639">
        <f>+S33</f>
        <v>0</v>
      </c>
      <c r="T34" s="639">
        <f>+T$14/7</f>
        <v>0</v>
      </c>
      <c r="U34" s="639">
        <f>+U$14/7</f>
        <v>0</v>
      </c>
      <c r="V34" s="639">
        <f>+V$14/7/2</f>
        <v>0</v>
      </c>
      <c r="W34" s="639"/>
      <c r="X34" s="639"/>
      <c r="Y34" s="614"/>
      <c r="Z34" s="675"/>
      <c r="AA34" s="145"/>
      <c r="AB34" s="145"/>
      <c r="AC34" s="145"/>
      <c r="AD34" s="145"/>
      <c r="AE34" s="145"/>
      <c r="AF34" s="145"/>
      <c r="AG34" s="145"/>
      <c r="AH34" s="145"/>
    </row>
    <row r="35" spans="1:34" x14ac:dyDescent="0.25">
      <c r="A35" s="38"/>
      <c r="B35" s="3">
        <f t="shared" si="2"/>
        <v>2013</v>
      </c>
      <c r="C35" s="622">
        <f t="shared" si="1"/>
        <v>0</v>
      </c>
      <c r="D35" s="675"/>
      <c r="E35" s="675"/>
      <c r="F35" s="675"/>
      <c r="G35" s="675"/>
      <c r="H35" s="675"/>
      <c r="I35" s="675"/>
      <c r="J35" s="675"/>
      <c r="K35" s="675"/>
      <c r="L35" s="675"/>
      <c r="M35" s="675"/>
      <c r="N35" s="614"/>
      <c r="O35" s="614"/>
      <c r="P35" s="614">
        <f>P14/7/2</f>
        <v>0</v>
      </c>
      <c r="Q35" s="614">
        <f>Q14</f>
        <v>0</v>
      </c>
      <c r="R35" s="614">
        <f t="shared" ref="R35:U36" si="3">R34</f>
        <v>0</v>
      </c>
      <c r="S35" s="639">
        <f t="shared" si="3"/>
        <v>0</v>
      </c>
      <c r="T35" s="639">
        <f t="shared" si="3"/>
        <v>0</v>
      </c>
      <c r="U35" s="639">
        <f t="shared" si="3"/>
        <v>0</v>
      </c>
      <c r="V35" s="639">
        <f>V14/7</f>
        <v>0</v>
      </c>
      <c r="W35" s="639">
        <f>W14/7/2</f>
        <v>0</v>
      </c>
      <c r="X35" s="639"/>
      <c r="Y35" s="614"/>
      <c r="Z35" s="675"/>
      <c r="AA35" s="145"/>
      <c r="AB35" s="145"/>
      <c r="AC35" s="145"/>
      <c r="AD35" s="145"/>
      <c r="AE35" s="145"/>
      <c r="AF35" s="145"/>
      <c r="AG35" s="145"/>
      <c r="AH35" s="145"/>
    </row>
    <row r="36" spans="1:34" x14ac:dyDescent="0.25">
      <c r="A36" s="38"/>
      <c r="B36" s="3">
        <f t="shared" si="2"/>
        <v>2014</v>
      </c>
      <c r="C36" s="622">
        <f t="shared" si="1"/>
        <v>0</v>
      </c>
      <c r="D36" s="675"/>
      <c r="E36" s="675"/>
      <c r="F36" s="675"/>
      <c r="G36" s="675"/>
      <c r="H36" s="675"/>
      <c r="I36" s="675"/>
      <c r="J36" s="675"/>
      <c r="K36" s="675"/>
      <c r="L36" s="675"/>
      <c r="M36" s="675"/>
      <c r="N36" s="614"/>
      <c r="O36" s="614"/>
      <c r="P36" s="614"/>
      <c r="Q36" s="614">
        <f>Q14/7/2</f>
        <v>0</v>
      </c>
      <c r="R36" s="614">
        <f t="shared" si="3"/>
        <v>0</v>
      </c>
      <c r="S36" s="639">
        <f t="shared" si="3"/>
        <v>0</v>
      </c>
      <c r="T36" s="639">
        <f t="shared" si="3"/>
        <v>0</v>
      </c>
      <c r="U36" s="639">
        <f t="shared" si="3"/>
        <v>0</v>
      </c>
      <c r="V36" s="639">
        <f>V35</f>
        <v>0</v>
      </c>
      <c r="W36" s="639">
        <f>W14/7</f>
        <v>0</v>
      </c>
      <c r="X36" s="639">
        <f>X14/7/2</f>
        <v>0</v>
      </c>
      <c r="Y36" s="614"/>
      <c r="Z36" s="675"/>
      <c r="AA36" s="145"/>
      <c r="AB36" s="145"/>
      <c r="AC36" s="145"/>
      <c r="AD36" s="145"/>
      <c r="AE36" s="145"/>
      <c r="AF36" s="145"/>
      <c r="AG36" s="145"/>
      <c r="AH36" s="145"/>
    </row>
    <row r="37" spans="1:34" x14ac:dyDescent="0.25">
      <c r="A37" s="38"/>
      <c r="B37" s="3">
        <f t="shared" si="2"/>
        <v>2015</v>
      </c>
      <c r="C37" s="622">
        <f t="shared" si="1"/>
        <v>0</v>
      </c>
      <c r="D37" s="675"/>
      <c r="E37" s="675"/>
      <c r="F37" s="675"/>
      <c r="G37" s="675"/>
      <c r="H37" s="675"/>
      <c r="I37" s="675"/>
      <c r="J37" s="675"/>
      <c r="K37" s="675"/>
      <c r="L37" s="675"/>
      <c r="M37" s="675"/>
      <c r="N37" s="614"/>
      <c r="O37" s="614"/>
      <c r="P37" s="614"/>
      <c r="Q37" s="614"/>
      <c r="R37" s="614">
        <f>R14/7/2</f>
        <v>0</v>
      </c>
      <c r="S37" s="639">
        <f>S36</f>
        <v>0</v>
      </c>
      <c r="T37" s="639">
        <f>T36</f>
        <v>0</v>
      </c>
      <c r="U37" s="639">
        <f>U36</f>
        <v>0</v>
      </c>
      <c r="V37" s="639">
        <f>V36</f>
        <v>0</v>
      </c>
      <c r="W37" s="639">
        <f>W36</f>
        <v>0</v>
      </c>
      <c r="X37" s="639">
        <f>X14/7</f>
        <v>0</v>
      </c>
      <c r="Y37" s="614">
        <f>Y14/7/2</f>
        <v>0</v>
      </c>
      <c r="Z37" s="675"/>
      <c r="AA37" s="145"/>
      <c r="AB37" s="145"/>
      <c r="AC37" s="145"/>
      <c r="AD37" s="145"/>
      <c r="AE37" s="145"/>
      <c r="AF37" s="145"/>
      <c r="AG37" s="145"/>
      <c r="AH37" s="145"/>
    </row>
    <row r="38" spans="1:34" x14ac:dyDescent="0.25">
      <c r="A38" s="38"/>
      <c r="B38" s="3">
        <f t="shared" si="2"/>
        <v>2016</v>
      </c>
      <c r="C38" s="622">
        <f t="shared" si="1"/>
        <v>0</v>
      </c>
      <c r="D38" s="675"/>
      <c r="E38" s="675"/>
      <c r="F38" s="675"/>
      <c r="G38" s="675"/>
      <c r="H38" s="675"/>
      <c r="I38" s="675"/>
      <c r="J38" s="675"/>
      <c r="K38" s="675"/>
      <c r="L38" s="675"/>
      <c r="M38" s="675"/>
      <c r="N38" s="614"/>
      <c r="O38" s="614"/>
      <c r="P38" s="614"/>
      <c r="Q38" s="614"/>
      <c r="R38" s="614"/>
      <c r="S38" s="639"/>
      <c r="T38" s="639"/>
      <c r="U38" s="639"/>
      <c r="V38" s="639"/>
      <c r="W38" s="639"/>
      <c r="X38" s="639"/>
      <c r="Y38" s="614">
        <f>+Y14/2</f>
        <v>0</v>
      </c>
      <c r="Z38" s="614">
        <f>Z14/7/2</f>
        <v>0</v>
      </c>
      <c r="AA38" s="614"/>
      <c r="AB38" s="145"/>
      <c r="AC38" s="145"/>
      <c r="AD38" s="145"/>
      <c r="AE38" s="145"/>
      <c r="AF38" s="145"/>
      <c r="AG38" s="145"/>
      <c r="AH38" s="145"/>
    </row>
    <row r="39" spans="1:34" x14ac:dyDescent="0.25">
      <c r="A39" s="38"/>
      <c r="B39" s="3">
        <f t="shared" si="2"/>
        <v>2017</v>
      </c>
      <c r="C39" s="622">
        <f t="shared" si="1"/>
        <v>-454.23571428571432</v>
      </c>
      <c r="D39" s="675"/>
      <c r="E39" s="675"/>
      <c r="F39" s="675"/>
      <c r="G39" s="675"/>
      <c r="H39" s="675"/>
      <c r="I39" s="675"/>
      <c r="J39" s="675"/>
      <c r="K39" s="675"/>
      <c r="L39" s="675"/>
      <c r="M39" s="675"/>
      <c r="N39" s="614"/>
      <c r="O39" s="614"/>
      <c r="P39" s="614"/>
      <c r="Q39" s="614"/>
      <c r="R39" s="614"/>
      <c r="S39" s="639"/>
      <c r="T39" s="639"/>
      <c r="U39" s="639"/>
      <c r="V39" s="639"/>
      <c r="W39" s="639"/>
      <c r="X39" s="639"/>
      <c r="Y39" s="614"/>
      <c r="Z39" s="614"/>
      <c r="AA39" s="614">
        <f>$AA$14/7/2</f>
        <v>454.23571428571432</v>
      </c>
      <c r="AB39" s="145"/>
      <c r="AC39" s="145"/>
      <c r="AD39" s="145"/>
      <c r="AE39" s="145"/>
      <c r="AF39" s="145"/>
      <c r="AG39" s="145"/>
      <c r="AH39" s="145"/>
    </row>
    <row r="40" spans="1:34" x14ac:dyDescent="0.25">
      <c r="A40" s="38"/>
      <c r="B40" s="3">
        <f t="shared" si="2"/>
        <v>2018</v>
      </c>
      <c r="C40" s="622">
        <f t="shared" si="1"/>
        <v>-908.47142857142865</v>
      </c>
      <c r="D40" s="675"/>
      <c r="E40" s="675"/>
      <c r="F40" s="675"/>
      <c r="G40" s="675"/>
      <c r="H40" s="675"/>
      <c r="I40" s="675"/>
      <c r="J40" s="675"/>
      <c r="K40" s="675"/>
      <c r="L40" s="675"/>
      <c r="M40" s="675"/>
      <c r="N40" s="614"/>
      <c r="O40" s="614"/>
      <c r="P40" s="614"/>
      <c r="Q40" s="614"/>
      <c r="R40" s="614"/>
      <c r="S40" s="639"/>
      <c r="T40" s="639"/>
      <c r="U40" s="639"/>
      <c r="V40" s="639"/>
      <c r="W40" s="639"/>
      <c r="X40" s="639"/>
      <c r="Y40" s="614"/>
      <c r="Z40" s="614"/>
      <c r="AA40" s="614">
        <f>$AA$14/7</f>
        <v>908.47142857142865</v>
      </c>
      <c r="AB40" s="145"/>
      <c r="AC40" s="145"/>
      <c r="AD40" s="145"/>
      <c r="AE40" s="145"/>
      <c r="AF40" s="145"/>
      <c r="AG40" s="145"/>
      <c r="AH40" s="145"/>
    </row>
    <row r="41" spans="1:34" x14ac:dyDescent="0.25">
      <c r="A41" s="38"/>
      <c r="B41" s="3">
        <f t="shared" si="2"/>
        <v>2019</v>
      </c>
      <c r="C41" s="622">
        <f t="shared" si="1"/>
        <v>-908.47142857142865</v>
      </c>
      <c r="D41" s="675"/>
      <c r="E41" s="675"/>
      <c r="F41" s="675"/>
      <c r="G41" s="675"/>
      <c r="H41" s="675"/>
      <c r="I41" s="675"/>
      <c r="J41" s="675"/>
      <c r="K41" s="675"/>
      <c r="L41" s="675"/>
      <c r="M41" s="675"/>
      <c r="N41" s="614"/>
      <c r="O41" s="614"/>
      <c r="P41" s="614"/>
      <c r="Q41" s="614"/>
      <c r="R41" s="614"/>
      <c r="S41" s="639"/>
      <c r="T41" s="639"/>
      <c r="U41" s="639"/>
      <c r="V41" s="639"/>
      <c r="W41" s="639"/>
      <c r="X41" s="639"/>
      <c r="Y41" s="614"/>
      <c r="Z41" s="614"/>
      <c r="AA41" s="614">
        <f t="shared" ref="AA41:AA45" si="4">$AA$14/7</f>
        <v>908.47142857142865</v>
      </c>
      <c r="AB41" s="145"/>
      <c r="AC41" s="145"/>
      <c r="AD41" s="145"/>
      <c r="AE41" s="145"/>
      <c r="AF41" s="145"/>
      <c r="AG41" s="145"/>
      <c r="AH41" s="145"/>
    </row>
    <row r="42" spans="1:34" x14ac:dyDescent="0.25">
      <c r="A42" s="38"/>
      <c r="B42" s="3">
        <f t="shared" si="2"/>
        <v>2020</v>
      </c>
      <c r="C42" s="622">
        <f t="shared" si="1"/>
        <v>-908.47142857142865</v>
      </c>
      <c r="D42" s="675"/>
      <c r="E42" s="675"/>
      <c r="F42" s="675"/>
      <c r="G42" s="675"/>
      <c r="H42" s="675"/>
      <c r="I42" s="675"/>
      <c r="J42" s="675"/>
      <c r="K42" s="675"/>
      <c r="L42" s="675"/>
      <c r="M42" s="675"/>
      <c r="N42" s="614"/>
      <c r="O42" s="614"/>
      <c r="P42" s="614"/>
      <c r="Q42" s="614"/>
      <c r="R42" s="614"/>
      <c r="S42" s="639"/>
      <c r="T42" s="639"/>
      <c r="U42" s="639"/>
      <c r="V42" s="639"/>
      <c r="W42" s="639"/>
      <c r="X42" s="639"/>
      <c r="Y42" s="614"/>
      <c r="Z42" s="614"/>
      <c r="AA42" s="614">
        <f t="shared" si="4"/>
        <v>908.47142857142865</v>
      </c>
      <c r="AB42" s="145"/>
      <c r="AC42" s="145"/>
      <c r="AD42" s="145"/>
      <c r="AE42" s="145"/>
      <c r="AF42" s="145"/>
      <c r="AG42" s="145"/>
      <c r="AH42" s="145"/>
    </row>
    <row r="43" spans="1:34" x14ac:dyDescent="0.25">
      <c r="A43" s="38"/>
      <c r="B43" s="3">
        <f t="shared" si="2"/>
        <v>2021</v>
      </c>
      <c r="C43" s="622">
        <f t="shared" si="1"/>
        <v>-908.47142857142865</v>
      </c>
      <c r="D43" s="675"/>
      <c r="E43" s="675"/>
      <c r="F43" s="675"/>
      <c r="G43" s="675"/>
      <c r="H43" s="675"/>
      <c r="I43" s="675"/>
      <c r="J43" s="675"/>
      <c r="K43" s="675"/>
      <c r="L43" s="675"/>
      <c r="M43" s="675"/>
      <c r="N43" s="614"/>
      <c r="O43" s="614"/>
      <c r="P43" s="614"/>
      <c r="Q43" s="614"/>
      <c r="R43" s="614"/>
      <c r="S43" s="639"/>
      <c r="T43" s="639"/>
      <c r="U43" s="639"/>
      <c r="V43" s="639"/>
      <c r="W43" s="639"/>
      <c r="X43" s="639"/>
      <c r="Y43" s="614"/>
      <c r="Z43" s="614"/>
      <c r="AA43" s="614">
        <f t="shared" si="4"/>
        <v>908.47142857142865</v>
      </c>
      <c r="AB43" s="145"/>
      <c r="AC43" s="145"/>
      <c r="AD43" s="145"/>
      <c r="AE43" s="145"/>
      <c r="AF43" s="145"/>
      <c r="AG43" s="145"/>
      <c r="AH43" s="145"/>
    </row>
    <row r="44" spans="1:34" x14ac:dyDescent="0.25">
      <c r="A44" s="38"/>
      <c r="B44" s="3">
        <f t="shared" si="2"/>
        <v>2022</v>
      </c>
      <c r="C44" s="622">
        <f t="shared" si="1"/>
        <v>-908.47142857142865</v>
      </c>
      <c r="D44" s="675"/>
      <c r="E44" s="675"/>
      <c r="F44" s="675"/>
      <c r="G44" s="675"/>
      <c r="H44" s="675"/>
      <c r="I44" s="675"/>
      <c r="J44" s="675"/>
      <c r="K44" s="675"/>
      <c r="L44" s="675"/>
      <c r="M44" s="675"/>
      <c r="N44" s="614"/>
      <c r="O44" s="614"/>
      <c r="P44" s="614"/>
      <c r="Q44" s="614"/>
      <c r="R44" s="614"/>
      <c r="S44" s="639"/>
      <c r="T44" s="639"/>
      <c r="U44" s="639"/>
      <c r="V44" s="639"/>
      <c r="W44" s="639"/>
      <c r="X44" s="639"/>
      <c r="Y44" s="614"/>
      <c r="Z44" s="614"/>
      <c r="AA44" s="614">
        <f t="shared" si="4"/>
        <v>908.47142857142865</v>
      </c>
      <c r="AB44" s="145"/>
      <c r="AC44" s="145"/>
      <c r="AD44" s="145"/>
      <c r="AE44" s="145"/>
      <c r="AF44" s="145"/>
      <c r="AG44" s="145"/>
      <c r="AH44" s="145"/>
    </row>
    <row r="45" spans="1:34" x14ac:dyDescent="0.25">
      <c r="A45" s="38"/>
      <c r="B45" s="3">
        <f t="shared" si="2"/>
        <v>2023</v>
      </c>
      <c r="C45" s="622">
        <f t="shared" si="1"/>
        <v>-908.47142857142865</v>
      </c>
      <c r="D45" s="675"/>
      <c r="E45" s="675"/>
      <c r="F45" s="675"/>
      <c r="G45" s="675"/>
      <c r="H45" s="675"/>
      <c r="I45" s="675"/>
      <c r="J45" s="675"/>
      <c r="K45" s="675"/>
      <c r="L45" s="675"/>
      <c r="M45" s="675"/>
      <c r="N45" s="614"/>
      <c r="O45" s="614"/>
      <c r="P45" s="614"/>
      <c r="Q45" s="614"/>
      <c r="R45" s="614"/>
      <c r="S45" s="639"/>
      <c r="T45" s="639"/>
      <c r="U45" s="639"/>
      <c r="V45" s="639"/>
      <c r="W45" s="639"/>
      <c r="X45" s="639"/>
      <c r="Y45" s="614"/>
      <c r="Z45" s="614"/>
      <c r="AA45" s="614">
        <f t="shared" si="4"/>
        <v>908.47142857142865</v>
      </c>
      <c r="AB45" s="145"/>
      <c r="AC45" s="145"/>
      <c r="AD45" s="145"/>
      <c r="AE45" s="145"/>
      <c r="AF45" s="145"/>
      <c r="AG45" s="145"/>
      <c r="AH45" s="145"/>
    </row>
    <row r="46" spans="1:34" x14ac:dyDescent="0.25">
      <c r="A46" s="38"/>
      <c r="B46" s="3">
        <f t="shared" si="2"/>
        <v>2024</v>
      </c>
      <c r="C46" s="622">
        <f t="shared" si="1"/>
        <v>-454.23571428571432</v>
      </c>
      <c r="D46" s="675"/>
      <c r="E46" s="675"/>
      <c r="F46" s="675"/>
      <c r="G46" s="675"/>
      <c r="H46" s="675"/>
      <c r="I46" s="675"/>
      <c r="J46" s="675"/>
      <c r="K46" s="675"/>
      <c r="L46" s="675"/>
      <c r="M46" s="675"/>
      <c r="N46" s="614"/>
      <c r="O46" s="614"/>
      <c r="P46" s="614"/>
      <c r="Q46" s="614"/>
      <c r="R46" s="614"/>
      <c r="S46" s="639"/>
      <c r="T46" s="639"/>
      <c r="U46" s="639"/>
      <c r="V46" s="639"/>
      <c r="W46" s="639"/>
      <c r="X46" s="639"/>
      <c r="Y46" s="614"/>
      <c r="Z46" s="614"/>
      <c r="AA46" s="614">
        <f>$AA$14/7/2</f>
        <v>454.23571428571432</v>
      </c>
      <c r="AB46" s="145"/>
      <c r="AC46" s="145"/>
      <c r="AD46" s="145"/>
      <c r="AE46" s="145"/>
      <c r="AF46" s="145"/>
      <c r="AG46" s="145"/>
      <c r="AH46" s="145"/>
    </row>
    <row r="47" spans="1:34" x14ac:dyDescent="0.25">
      <c r="A47" s="38"/>
      <c r="B47" s="12"/>
      <c r="C47" s="641"/>
      <c r="D47" s="690"/>
      <c r="E47" s="690"/>
      <c r="F47" s="690"/>
      <c r="G47" s="690"/>
      <c r="H47" s="690"/>
      <c r="I47" s="690"/>
      <c r="J47" s="690"/>
      <c r="K47" s="690"/>
      <c r="L47" s="690"/>
      <c r="M47" s="690"/>
      <c r="N47" s="676"/>
      <c r="O47" s="676"/>
      <c r="P47" s="676"/>
      <c r="Q47" s="676"/>
      <c r="R47" s="676"/>
      <c r="S47" s="676"/>
      <c r="T47" s="676"/>
      <c r="U47" s="676"/>
      <c r="V47" s="677"/>
      <c r="W47" s="677"/>
      <c r="X47" s="677"/>
      <c r="Y47" s="676"/>
      <c r="Z47" s="676"/>
      <c r="AA47" s="676"/>
      <c r="AB47" s="145"/>
      <c r="AC47" s="145"/>
      <c r="AD47" s="145"/>
      <c r="AE47" s="145"/>
      <c r="AF47" s="145"/>
      <c r="AG47" s="145"/>
      <c r="AH47" s="145"/>
    </row>
    <row r="48" spans="1:34" x14ac:dyDescent="0.25">
      <c r="A48" s="38" t="s">
        <v>62</v>
      </c>
      <c r="B48" s="675">
        <f>SUM(D48:AH48)</f>
        <v>0</v>
      </c>
      <c r="C48" s="677">
        <f>SUM(C16:C47)</f>
        <v>-6359.3000000000011</v>
      </c>
      <c r="D48" s="675">
        <f t="shared" ref="D48:N48" si="5">-SUM(D16:D47)+D14</f>
        <v>0</v>
      </c>
      <c r="E48" s="675">
        <f t="shared" si="5"/>
        <v>0</v>
      </c>
      <c r="F48" s="675">
        <f t="shared" si="5"/>
        <v>0</v>
      </c>
      <c r="G48" s="675">
        <f t="shared" si="5"/>
        <v>0</v>
      </c>
      <c r="H48" s="675">
        <f t="shared" si="5"/>
        <v>0</v>
      </c>
      <c r="I48" s="675">
        <f t="shared" si="5"/>
        <v>0</v>
      </c>
      <c r="J48" s="675">
        <f t="shared" si="5"/>
        <v>0</v>
      </c>
      <c r="K48" s="675">
        <f t="shared" si="5"/>
        <v>0</v>
      </c>
      <c r="L48" s="675">
        <f t="shared" si="5"/>
        <v>0</v>
      </c>
      <c r="M48" s="675">
        <f t="shared" si="5"/>
        <v>0</v>
      </c>
      <c r="N48" s="719">
        <f t="shared" si="5"/>
        <v>0</v>
      </c>
      <c r="O48" s="719">
        <f t="shared" ref="O48:AH48" si="6">-SUM(O16:O47)+O14</f>
        <v>0</v>
      </c>
      <c r="P48" s="719">
        <f t="shared" si="6"/>
        <v>0</v>
      </c>
      <c r="Q48" s="719">
        <f t="shared" si="6"/>
        <v>0</v>
      </c>
      <c r="R48" s="719">
        <f t="shared" si="6"/>
        <v>0</v>
      </c>
      <c r="S48" s="719">
        <f t="shared" si="6"/>
        <v>0</v>
      </c>
      <c r="T48" s="719">
        <f t="shared" si="6"/>
        <v>0</v>
      </c>
      <c r="U48" s="719">
        <f t="shared" si="6"/>
        <v>0</v>
      </c>
      <c r="V48" s="719">
        <f t="shared" si="6"/>
        <v>0</v>
      </c>
      <c r="W48" s="719">
        <f t="shared" si="6"/>
        <v>0</v>
      </c>
      <c r="X48" s="719">
        <f t="shared" si="6"/>
        <v>0</v>
      </c>
      <c r="Y48" s="719">
        <f t="shared" si="6"/>
        <v>0</v>
      </c>
      <c r="Z48" s="719">
        <f t="shared" si="6"/>
        <v>0</v>
      </c>
      <c r="AA48" s="719">
        <f t="shared" si="6"/>
        <v>0</v>
      </c>
      <c r="AB48" s="719">
        <f t="shared" si="6"/>
        <v>0</v>
      </c>
      <c r="AC48" s="719">
        <f t="shared" si="6"/>
        <v>0</v>
      </c>
      <c r="AD48" s="719">
        <f t="shared" si="6"/>
        <v>0</v>
      </c>
      <c r="AE48" s="719">
        <f t="shared" si="6"/>
        <v>0</v>
      </c>
      <c r="AF48" s="719">
        <f t="shared" si="6"/>
        <v>0</v>
      </c>
      <c r="AG48" s="719">
        <f t="shared" si="6"/>
        <v>0</v>
      </c>
      <c r="AH48" s="719">
        <f t="shared" si="6"/>
        <v>0</v>
      </c>
    </row>
    <row r="49" spans="1:26" x14ac:dyDescent="0.25">
      <c r="A49" s="38"/>
      <c r="B49" s="275"/>
      <c r="C49" s="299"/>
      <c r="D49" s="297"/>
      <c r="E49" s="297"/>
      <c r="F49" s="297"/>
      <c r="G49" s="297"/>
      <c r="H49" s="297"/>
      <c r="I49" s="297"/>
      <c r="J49" s="297"/>
      <c r="K49" s="297"/>
      <c r="L49" s="297"/>
      <c r="M49" s="297"/>
      <c r="N49" s="338"/>
      <c r="O49" s="338"/>
      <c r="P49" s="338"/>
      <c r="Q49" s="338"/>
      <c r="R49" s="338"/>
      <c r="S49" s="338"/>
      <c r="T49" s="338"/>
      <c r="U49" s="338"/>
      <c r="V49" s="338"/>
      <c r="W49" s="338"/>
      <c r="X49" s="338"/>
      <c r="Y49" s="338"/>
      <c r="Z49" s="338"/>
    </row>
    <row r="50" spans="1:26" x14ac:dyDescent="0.25">
      <c r="A50" s="39" t="s">
        <v>63</v>
      </c>
      <c r="B50" s="3"/>
      <c r="C50" s="30">
        <f>+C14+C48</f>
        <v>0</v>
      </c>
      <c r="D50" s="297"/>
      <c r="E50" s="297"/>
      <c r="F50" s="297"/>
      <c r="G50" s="297"/>
      <c r="H50" s="297"/>
      <c r="I50" s="297"/>
      <c r="J50" s="297"/>
      <c r="K50" s="297"/>
      <c r="L50" s="297"/>
      <c r="M50" s="297"/>
      <c r="N50" s="338"/>
      <c r="O50" s="338"/>
      <c r="P50" s="338"/>
      <c r="Q50" s="338"/>
      <c r="R50" s="338"/>
      <c r="S50" s="338"/>
      <c r="T50" s="338"/>
      <c r="U50" s="338"/>
      <c r="V50" s="338"/>
      <c r="W50" s="338"/>
      <c r="X50" s="338"/>
      <c r="Y50" s="338"/>
      <c r="Z50" s="338"/>
    </row>
    <row r="51" spans="1:26" x14ac:dyDescent="0.25">
      <c r="A51" s="3"/>
      <c r="B51" s="3"/>
      <c r="C51" s="3"/>
      <c r="D51" s="297"/>
      <c r="E51" s="297"/>
      <c r="F51" s="297"/>
      <c r="G51" s="297"/>
      <c r="H51" s="297"/>
      <c r="I51" s="297"/>
      <c r="J51" s="297"/>
      <c r="K51" s="297"/>
      <c r="L51" s="297"/>
      <c r="M51" s="297"/>
      <c r="N51" s="338"/>
      <c r="O51" s="338"/>
      <c r="P51" s="338"/>
      <c r="Q51" s="338"/>
      <c r="R51" s="338"/>
      <c r="S51" s="338"/>
      <c r="T51" s="338"/>
      <c r="U51" s="338"/>
      <c r="V51" s="338"/>
      <c r="W51" s="338"/>
      <c r="X51" s="338"/>
      <c r="Y51" s="338"/>
      <c r="Z51" s="338"/>
    </row>
    <row r="52" spans="1:26" x14ac:dyDescent="0.25">
      <c r="A52" s="3"/>
      <c r="B52" s="36"/>
      <c r="C52" s="3"/>
      <c r="D52" s="297"/>
      <c r="E52" s="297"/>
      <c r="F52" s="297"/>
      <c r="G52" s="297"/>
      <c r="H52" s="297"/>
      <c r="I52" s="297"/>
      <c r="J52" s="297"/>
      <c r="K52" s="297"/>
      <c r="L52" s="297"/>
      <c r="M52" s="297"/>
      <c r="N52" s="338"/>
      <c r="O52" s="338"/>
      <c r="P52" s="338"/>
      <c r="Q52" s="338"/>
      <c r="R52" s="338"/>
      <c r="S52" s="338"/>
      <c r="T52" s="338"/>
      <c r="U52" s="338"/>
      <c r="V52" s="338"/>
      <c r="W52" s="338"/>
      <c r="X52" s="338"/>
      <c r="Y52" s="338"/>
      <c r="Z52" s="338"/>
    </row>
    <row r="53" spans="1:26" x14ac:dyDescent="0.25">
      <c r="A53" s="3"/>
      <c r="B53" s="3"/>
      <c r="C53" s="3"/>
      <c r="E53" s="297"/>
      <c r="F53" s="301"/>
      <c r="G53" s="301"/>
      <c r="H53" s="301"/>
      <c r="I53" s="301"/>
      <c r="J53" s="301"/>
      <c r="K53" s="301"/>
      <c r="L53" s="301"/>
      <c r="M53" s="301"/>
      <c r="N53" s="338">
        <f>SUM(E32:E53)</f>
        <v>0</v>
      </c>
      <c r="O53" s="342"/>
      <c r="P53" s="342"/>
      <c r="Q53" s="342"/>
      <c r="R53" s="342"/>
      <c r="S53" s="342"/>
    </row>
    <row r="54" spans="1:26" x14ac:dyDescent="0.25">
      <c r="B54" s="3"/>
      <c r="C54" s="3"/>
      <c r="E54" s="301"/>
      <c r="F54" s="301"/>
      <c r="G54" s="301"/>
      <c r="H54" s="301"/>
      <c r="I54" s="301"/>
      <c r="J54" s="301"/>
      <c r="K54" s="301"/>
      <c r="L54" s="301"/>
      <c r="M54" s="301"/>
      <c r="N54" s="301"/>
      <c r="O54" s="301"/>
      <c r="P54" s="301"/>
      <c r="Q54" s="301"/>
      <c r="R54" s="301"/>
      <c r="S54" s="301"/>
    </row>
    <row r="55" spans="1:26" x14ac:dyDescent="0.25">
      <c r="E55" s="301"/>
      <c r="F55" s="301"/>
      <c r="G55" s="301"/>
      <c r="H55" s="301"/>
      <c r="I55" s="301"/>
      <c r="J55" s="301"/>
      <c r="K55" s="301"/>
      <c r="L55" s="301"/>
      <c r="M55" s="301"/>
      <c r="N55" s="301"/>
      <c r="O55" s="301"/>
      <c r="P55" s="301"/>
      <c r="Q55" s="301"/>
      <c r="R55" s="301"/>
      <c r="S55" s="301"/>
    </row>
    <row r="56" spans="1:26" x14ac:dyDescent="0.25">
      <c r="E56" s="301"/>
      <c r="F56" s="301"/>
      <c r="G56" s="301"/>
      <c r="H56" s="301"/>
      <c r="I56" s="301"/>
      <c r="J56" s="301"/>
      <c r="K56" s="301"/>
      <c r="L56" s="301"/>
      <c r="M56" s="301"/>
      <c r="N56" s="301"/>
      <c r="O56" s="301"/>
      <c r="P56" s="301"/>
      <c r="Q56" s="301"/>
      <c r="R56" s="301"/>
      <c r="S56" s="301"/>
    </row>
    <row r="57" spans="1:26" x14ac:dyDescent="0.25">
      <c r="E57" s="301"/>
      <c r="F57" s="301"/>
      <c r="G57" s="301"/>
      <c r="H57" s="301"/>
      <c r="I57" s="301"/>
      <c r="J57" s="301"/>
      <c r="K57" s="301"/>
      <c r="L57" s="301"/>
      <c r="M57" s="301"/>
      <c r="N57" s="301"/>
      <c r="O57" s="301"/>
      <c r="P57" s="301"/>
      <c r="Q57" s="301"/>
      <c r="R57" s="301"/>
      <c r="S57" s="301"/>
    </row>
    <row r="58" spans="1:26" x14ac:dyDescent="0.25">
      <c r="E58" s="301"/>
      <c r="F58" s="301"/>
      <c r="G58" s="301"/>
      <c r="H58" s="301"/>
      <c r="I58" s="301"/>
      <c r="J58" s="301"/>
      <c r="K58" s="301"/>
      <c r="L58" s="301"/>
      <c r="M58" s="301"/>
      <c r="N58" s="301"/>
      <c r="O58" s="301"/>
      <c r="P58" s="301"/>
      <c r="Q58" s="301"/>
      <c r="R58" s="301"/>
      <c r="S58" s="301"/>
    </row>
    <row r="59" spans="1:26" x14ac:dyDescent="0.25">
      <c r="E59" s="301"/>
      <c r="F59" s="301"/>
      <c r="G59" s="301"/>
      <c r="H59" s="301"/>
      <c r="I59" s="301"/>
      <c r="J59" s="301"/>
      <c r="K59" s="301"/>
      <c r="L59" s="301"/>
      <c r="M59" s="301"/>
      <c r="N59" s="301"/>
      <c r="O59" s="301"/>
      <c r="P59" s="301"/>
      <c r="Q59" s="301"/>
      <c r="R59" s="301"/>
      <c r="S59" s="301"/>
    </row>
    <row r="60" spans="1:26" x14ac:dyDescent="0.25">
      <c r="E60" s="301"/>
      <c r="F60" s="301"/>
      <c r="G60" s="301"/>
      <c r="H60" s="301"/>
      <c r="I60" s="301"/>
      <c r="J60" s="301"/>
      <c r="K60" s="301"/>
      <c r="L60" s="301"/>
      <c r="M60" s="301"/>
      <c r="N60" s="301"/>
      <c r="O60" s="301"/>
      <c r="P60" s="301"/>
      <c r="Q60" s="301"/>
      <c r="R60" s="301"/>
      <c r="S60" s="301"/>
    </row>
    <row r="61" spans="1:26" x14ac:dyDescent="0.25">
      <c r="E61" s="301"/>
      <c r="F61" s="301"/>
      <c r="G61" s="301"/>
      <c r="H61" s="301"/>
      <c r="I61" s="301"/>
      <c r="J61" s="301"/>
      <c r="K61" s="301"/>
      <c r="L61" s="301"/>
      <c r="M61" s="301"/>
      <c r="N61" s="301"/>
      <c r="O61" s="301"/>
      <c r="P61" s="301"/>
      <c r="Q61" s="301"/>
      <c r="R61" s="301"/>
      <c r="S61" s="301"/>
    </row>
    <row r="62" spans="1:26" x14ac:dyDescent="0.25">
      <c r="E62" s="301"/>
      <c r="F62" s="301"/>
      <c r="G62" s="301"/>
      <c r="H62" s="301"/>
      <c r="I62" s="301"/>
      <c r="J62" s="301"/>
      <c r="K62" s="301"/>
      <c r="L62" s="301"/>
      <c r="M62" s="301"/>
      <c r="N62" s="301"/>
      <c r="O62" s="301"/>
      <c r="P62" s="301"/>
      <c r="Q62" s="301"/>
      <c r="R62" s="301"/>
      <c r="S62" s="301"/>
    </row>
    <row r="63" spans="1:26" x14ac:dyDescent="0.25">
      <c r="E63" s="301"/>
      <c r="F63" s="301"/>
      <c r="G63" s="301"/>
      <c r="H63" s="301"/>
      <c r="I63" s="301"/>
      <c r="J63" s="301"/>
      <c r="K63" s="301"/>
      <c r="L63" s="301"/>
      <c r="M63" s="301"/>
      <c r="N63" s="301"/>
      <c r="O63" s="301"/>
      <c r="P63" s="301"/>
      <c r="Q63" s="301"/>
      <c r="R63" s="301"/>
      <c r="S63" s="301"/>
    </row>
    <row r="64" spans="1:26" x14ac:dyDescent="0.25">
      <c r="E64" s="301"/>
      <c r="F64" s="301"/>
      <c r="G64" s="301"/>
      <c r="H64" s="301"/>
      <c r="I64" s="301"/>
      <c r="J64" s="301"/>
      <c r="K64" s="301"/>
      <c r="L64" s="301"/>
      <c r="M64" s="301"/>
      <c r="N64" s="301"/>
      <c r="O64" s="301"/>
      <c r="P64" s="301"/>
      <c r="Q64" s="301"/>
      <c r="R64" s="301"/>
      <c r="S64" s="301"/>
    </row>
  </sheetData>
  <pageMargins left="0.7" right="0.7" top="0.75" bottom="0.75" header="0.3" footer="0.3"/>
  <pageSetup scale="64" orientation="landscape" horizontalDpi="4294967294" verticalDpi="4294967294" r:id="rId1"/>
  <headerFooter>
    <oddFooter>&amp;Z&amp;F&amp;RPage &amp;P</oddFooter>
  </headerFooter>
</worksheet>
</file>

<file path=xl/worksheets/sheet2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500-000000000000}">
  <sheetPr>
    <tabColor theme="6" tint="-0.249977111117893"/>
    <pageSetUpPr fitToPage="1"/>
  </sheetPr>
  <dimension ref="A1:AH64"/>
  <sheetViews>
    <sheetView workbookViewId="0"/>
  </sheetViews>
  <sheetFormatPr defaultColWidth="8.85546875" defaultRowHeight="15" x14ac:dyDescent="0.25"/>
  <cols>
    <col min="1" max="1" width="20.85546875" customWidth="1"/>
    <col min="2" max="2" width="8.7109375" customWidth="1"/>
    <col min="3" max="3" width="12.85546875" customWidth="1"/>
    <col min="4" max="12" width="7.42578125" hidden="1" customWidth="1"/>
    <col min="13" max="13" width="7.5703125" hidden="1" customWidth="1"/>
    <col min="14" max="25" width="10.42578125" customWidth="1"/>
    <col min="26" max="26" width="10.7109375" bestFit="1" customWidth="1"/>
    <col min="27" max="27" width="11.5703125" bestFit="1" customWidth="1"/>
  </cols>
  <sheetData>
    <row r="1" spans="1:34" x14ac:dyDescent="0.25">
      <c r="A1" s="11" t="s">
        <v>10</v>
      </c>
      <c r="O1" t="s">
        <v>647</v>
      </c>
    </row>
    <row r="2" spans="1:34" x14ac:dyDescent="0.25">
      <c r="A2" s="9" t="s">
        <v>438</v>
      </c>
    </row>
    <row r="3" spans="1:34" x14ac:dyDescent="0.25">
      <c r="A3" s="9" t="s">
        <v>1146</v>
      </c>
    </row>
    <row r="4" spans="1:34" x14ac:dyDescent="0.25">
      <c r="R4" s="40" t="s">
        <v>4</v>
      </c>
      <c r="S4" s="41"/>
      <c r="T4" s="40" t="s">
        <v>8</v>
      </c>
    </row>
    <row r="5" spans="1:34" x14ac:dyDescent="0.25">
      <c r="A5" s="10" t="s">
        <v>9</v>
      </c>
      <c r="B5" s="12" t="s">
        <v>64</v>
      </c>
      <c r="C5" s="12" t="s">
        <v>12</v>
      </c>
      <c r="R5" s="42" t="s">
        <v>2</v>
      </c>
      <c r="S5" s="42" t="s">
        <v>60</v>
      </c>
      <c r="T5" s="42" t="s">
        <v>7</v>
      </c>
    </row>
    <row r="6" spans="1:34" x14ac:dyDescent="0.25">
      <c r="B6" s="3"/>
      <c r="R6" s="3"/>
    </row>
    <row r="7" spans="1:34" x14ac:dyDescent="0.25">
      <c r="A7" t="s">
        <v>1154</v>
      </c>
      <c r="B7" s="212">
        <v>875</v>
      </c>
      <c r="C7" s="214"/>
      <c r="D7" s="293"/>
      <c r="E7" s="293"/>
      <c r="F7" s="293"/>
      <c r="G7" s="293"/>
      <c r="H7" s="293"/>
      <c r="I7" s="293"/>
      <c r="J7" s="293"/>
      <c r="K7" s="293"/>
      <c r="L7" s="293"/>
      <c r="M7" s="293"/>
      <c r="N7" s="293"/>
      <c r="O7" s="294"/>
      <c r="P7" s="6"/>
      <c r="Q7" s="6"/>
      <c r="R7" s="13">
        <f>+C14</f>
        <v>3375</v>
      </c>
      <c r="S7" s="13">
        <f>+-C48</f>
        <v>3375.0000000000005</v>
      </c>
      <c r="T7" s="13">
        <f>+R7-S7</f>
        <v>0</v>
      </c>
    </row>
    <row r="8" spans="1:34" x14ac:dyDescent="0.25">
      <c r="A8" s="213"/>
      <c r="B8" s="3"/>
      <c r="D8" s="293"/>
      <c r="E8" s="293"/>
      <c r="F8" s="293"/>
      <c r="G8" s="293"/>
      <c r="H8" s="293"/>
      <c r="I8" s="293"/>
      <c r="J8" s="293"/>
      <c r="K8" s="293"/>
      <c r="L8" s="293"/>
      <c r="M8" s="293"/>
      <c r="N8" s="293"/>
      <c r="O8" s="294"/>
      <c r="P8" s="6"/>
      <c r="Q8" s="6"/>
    </row>
    <row r="9" spans="1:34" x14ac:dyDescent="0.25">
      <c r="A9" s="2"/>
      <c r="B9" s="3"/>
      <c r="D9" s="293"/>
      <c r="E9" s="293"/>
      <c r="F9" s="293"/>
      <c r="G9" s="293"/>
      <c r="H9" s="293"/>
      <c r="I9" s="293"/>
      <c r="J9" s="293"/>
      <c r="K9" s="293"/>
      <c r="L9" s="293"/>
      <c r="M9" s="293"/>
      <c r="N9" s="293"/>
      <c r="O9" s="294"/>
      <c r="P9" s="6"/>
      <c r="Q9" s="6"/>
    </row>
    <row r="10" spans="1:34" x14ac:dyDescent="0.25">
      <c r="B10" s="3"/>
    </row>
    <row r="11" spans="1:34" x14ac:dyDescent="0.25">
      <c r="A11" s="686" t="s">
        <v>66</v>
      </c>
      <c r="B11" s="212" t="s">
        <v>1150</v>
      </c>
      <c r="C11" s="214"/>
    </row>
    <row r="12" spans="1:34" x14ac:dyDescent="0.25">
      <c r="B12" s="28"/>
      <c r="C12" s="2"/>
    </row>
    <row r="13" spans="1:34" x14ac:dyDescent="0.25">
      <c r="A13" s="9" t="s">
        <v>5</v>
      </c>
      <c r="C13" s="31" t="s">
        <v>3</v>
      </c>
      <c r="D13" s="32">
        <v>1994</v>
      </c>
      <c r="E13" s="32">
        <v>1995</v>
      </c>
      <c r="F13" s="32">
        <v>1996</v>
      </c>
      <c r="G13" s="32">
        <v>1997</v>
      </c>
      <c r="H13" s="32">
        <v>1998</v>
      </c>
      <c r="I13" s="32">
        <v>1999</v>
      </c>
      <c r="J13" s="32">
        <v>2000</v>
      </c>
      <c r="K13" s="32">
        <v>2001</v>
      </c>
      <c r="L13" s="32">
        <v>2002</v>
      </c>
      <c r="M13" s="32">
        <v>2003</v>
      </c>
      <c r="N13" s="32">
        <v>2004</v>
      </c>
      <c r="O13" s="32">
        <f>N13+1</f>
        <v>2005</v>
      </c>
      <c r="P13" s="32">
        <f t="shared" ref="P13:AH13" si="0">O13+1</f>
        <v>2006</v>
      </c>
      <c r="Q13" s="32">
        <f t="shared" si="0"/>
        <v>2007</v>
      </c>
      <c r="R13" s="32">
        <f t="shared" si="0"/>
        <v>2008</v>
      </c>
      <c r="S13" s="32">
        <f t="shared" si="0"/>
        <v>2009</v>
      </c>
      <c r="T13" s="32">
        <f t="shared" si="0"/>
        <v>2010</v>
      </c>
      <c r="U13" s="32">
        <f t="shared" si="0"/>
        <v>2011</v>
      </c>
      <c r="V13" s="32">
        <f t="shared" si="0"/>
        <v>2012</v>
      </c>
      <c r="W13" s="32">
        <f t="shared" si="0"/>
        <v>2013</v>
      </c>
      <c r="X13" s="32">
        <f t="shared" si="0"/>
        <v>2014</v>
      </c>
      <c r="Y13" s="32">
        <f t="shared" si="0"/>
        <v>2015</v>
      </c>
      <c r="Z13" s="32">
        <f t="shared" si="0"/>
        <v>2016</v>
      </c>
      <c r="AA13" s="32">
        <f t="shared" si="0"/>
        <v>2017</v>
      </c>
      <c r="AB13" s="32">
        <f t="shared" si="0"/>
        <v>2018</v>
      </c>
      <c r="AC13" s="32">
        <f t="shared" si="0"/>
        <v>2019</v>
      </c>
      <c r="AD13" s="32">
        <f t="shared" si="0"/>
        <v>2020</v>
      </c>
      <c r="AE13" s="32">
        <f t="shared" si="0"/>
        <v>2021</v>
      </c>
      <c r="AF13" s="32">
        <f t="shared" si="0"/>
        <v>2022</v>
      </c>
      <c r="AG13" s="32">
        <f t="shared" si="0"/>
        <v>2023</v>
      </c>
      <c r="AH13" s="32">
        <f t="shared" si="0"/>
        <v>2024</v>
      </c>
    </row>
    <row r="14" spans="1:34" x14ac:dyDescent="0.25">
      <c r="A14" s="9" t="s">
        <v>73</v>
      </c>
      <c r="C14" s="672">
        <f>SUM(D14:AH14)</f>
        <v>3375</v>
      </c>
      <c r="D14" s="233">
        <v>0</v>
      </c>
      <c r="E14" s="233">
        <v>0</v>
      </c>
      <c r="F14" s="233">
        <v>0</v>
      </c>
      <c r="G14" s="233">
        <v>0</v>
      </c>
      <c r="H14" s="233">
        <v>0</v>
      </c>
      <c r="I14" s="233">
        <v>0</v>
      </c>
      <c r="J14" s="233">
        <v>0</v>
      </c>
      <c r="K14" s="233">
        <v>0</v>
      </c>
      <c r="L14" s="233">
        <v>0</v>
      </c>
      <c r="M14" s="233">
        <v>0</v>
      </c>
      <c r="N14" s="639"/>
      <c r="O14" s="639"/>
      <c r="P14" s="639"/>
      <c r="Q14" s="639"/>
      <c r="R14" s="639"/>
      <c r="S14" s="639"/>
      <c r="T14" s="639"/>
      <c r="U14" s="639"/>
      <c r="V14" s="639"/>
      <c r="W14" s="639"/>
      <c r="X14" s="639"/>
      <c r="Y14" s="614"/>
      <c r="Z14" s="614"/>
      <c r="AA14" s="614">
        <v>3375</v>
      </c>
      <c r="AB14" s="145"/>
      <c r="AC14" s="145"/>
      <c r="AD14" s="145"/>
      <c r="AE14" s="145"/>
      <c r="AF14" s="145"/>
      <c r="AG14" s="145"/>
      <c r="AH14" s="145"/>
    </row>
    <row r="15" spans="1:34" x14ac:dyDescent="0.25">
      <c r="A15" s="34"/>
      <c r="B15" s="2"/>
      <c r="C15" s="2"/>
      <c r="N15" s="145"/>
      <c r="O15" s="145"/>
      <c r="P15" s="145"/>
      <c r="Q15" s="145"/>
      <c r="R15" s="145"/>
      <c r="S15" s="673"/>
      <c r="T15" s="673"/>
      <c r="U15" s="673"/>
      <c r="V15" s="673"/>
      <c r="W15" s="673"/>
      <c r="X15" s="673"/>
      <c r="Y15" s="145"/>
      <c r="Z15" s="145"/>
      <c r="AA15" s="145"/>
      <c r="AB15" s="145"/>
      <c r="AC15" s="145"/>
      <c r="AD15" s="145"/>
      <c r="AE15" s="145"/>
      <c r="AF15" s="145"/>
      <c r="AG15" s="145"/>
      <c r="AH15" s="145"/>
    </row>
    <row r="16" spans="1:34" x14ac:dyDescent="0.25">
      <c r="A16" s="9" t="s">
        <v>6</v>
      </c>
      <c r="B16" s="3">
        <v>1994</v>
      </c>
      <c r="C16" s="622">
        <f>-SUM(D16:AH16)</f>
        <v>0</v>
      </c>
      <c r="D16" s="297">
        <f>+D$14/7/2</f>
        <v>0</v>
      </c>
      <c r="E16" s="297"/>
      <c r="F16" s="297"/>
      <c r="G16" s="297"/>
      <c r="H16" s="297"/>
      <c r="I16" s="297"/>
      <c r="J16" s="297"/>
      <c r="K16" s="297"/>
      <c r="L16" s="297"/>
      <c r="M16" s="297"/>
      <c r="N16" s="675"/>
      <c r="O16" s="675"/>
      <c r="P16" s="675"/>
      <c r="Q16" s="675"/>
      <c r="R16" s="675"/>
      <c r="S16" s="673"/>
      <c r="T16" s="673"/>
      <c r="U16" s="673"/>
      <c r="V16" s="673"/>
      <c r="W16" s="673"/>
      <c r="X16" s="673"/>
      <c r="Y16" s="675"/>
      <c r="Z16" s="675"/>
      <c r="AA16" s="145"/>
      <c r="AB16" s="145"/>
      <c r="AC16" s="145"/>
      <c r="AD16" s="145"/>
      <c r="AE16" s="145"/>
      <c r="AF16" s="145"/>
      <c r="AG16" s="145"/>
      <c r="AH16" s="145"/>
    </row>
    <row r="17" spans="1:34" x14ac:dyDescent="0.25">
      <c r="B17" s="3">
        <f>B16+1</f>
        <v>1995</v>
      </c>
      <c r="C17" s="622">
        <f t="shared" ref="C17:C46" si="1">-SUM(D17:AH17)</f>
        <v>0</v>
      </c>
      <c r="D17" s="297">
        <f>+D$14/7</f>
        <v>0</v>
      </c>
      <c r="E17" s="297">
        <f>+E$14/7/2</f>
        <v>0</v>
      </c>
      <c r="F17" s="297"/>
      <c r="G17" s="297"/>
      <c r="H17" s="297"/>
      <c r="I17" s="297"/>
      <c r="J17" s="297"/>
      <c r="K17" s="297"/>
      <c r="L17" s="297"/>
      <c r="M17" s="297"/>
      <c r="N17" s="675"/>
      <c r="O17" s="675"/>
      <c r="P17" s="675"/>
      <c r="Q17" s="675"/>
      <c r="R17" s="675"/>
      <c r="S17" s="673"/>
      <c r="T17" s="673"/>
      <c r="U17" s="673"/>
      <c r="V17" s="673"/>
      <c r="W17" s="673"/>
      <c r="X17" s="673"/>
      <c r="Y17" s="675"/>
      <c r="Z17" s="675"/>
      <c r="AA17" s="145"/>
      <c r="AB17" s="145"/>
      <c r="AC17" s="145"/>
      <c r="AD17" s="145"/>
      <c r="AE17" s="145"/>
      <c r="AF17" s="145"/>
      <c r="AG17" s="145"/>
      <c r="AH17" s="145"/>
    </row>
    <row r="18" spans="1:34" x14ac:dyDescent="0.25">
      <c r="B18" s="3">
        <f t="shared" ref="B18:B46" si="2">B17+1</f>
        <v>1996</v>
      </c>
      <c r="C18" s="622">
        <f t="shared" si="1"/>
        <v>0</v>
      </c>
      <c r="D18" s="297">
        <f>+D17</f>
        <v>0</v>
      </c>
      <c r="E18" s="297">
        <f>+E$14/7</f>
        <v>0</v>
      </c>
      <c r="F18" s="297">
        <f>+F$14/7/2</f>
        <v>0</v>
      </c>
      <c r="G18" s="297"/>
      <c r="H18" s="297"/>
      <c r="I18" s="297"/>
      <c r="J18" s="297"/>
      <c r="K18" s="297"/>
      <c r="L18" s="297"/>
      <c r="M18" s="297"/>
      <c r="N18" s="675"/>
      <c r="O18" s="675"/>
      <c r="P18" s="675"/>
      <c r="Q18" s="675"/>
      <c r="R18" s="675"/>
      <c r="S18" s="673"/>
      <c r="T18" s="673"/>
      <c r="U18" s="673"/>
      <c r="V18" s="673"/>
      <c r="W18" s="673"/>
      <c r="X18" s="673"/>
      <c r="Y18" s="675"/>
      <c r="Z18" s="675"/>
      <c r="AA18" s="145"/>
      <c r="AB18" s="145"/>
      <c r="AC18" s="145"/>
      <c r="AD18" s="145"/>
      <c r="AE18" s="145"/>
      <c r="AF18" s="145"/>
      <c r="AG18" s="145"/>
      <c r="AH18" s="145"/>
    </row>
    <row r="19" spans="1:34" x14ac:dyDescent="0.25">
      <c r="B19" s="3">
        <f t="shared" si="2"/>
        <v>1997</v>
      </c>
      <c r="C19" s="622">
        <f t="shared" si="1"/>
        <v>0</v>
      </c>
      <c r="D19" s="297">
        <f>+D18</f>
        <v>0</v>
      </c>
      <c r="E19" s="297">
        <f>+E18</f>
        <v>0</v>
      </c>
      <c r="F19" s="297">
        <f>+F$14/7</f>
        <v>0</v>
      </c>
      <c r="G19" s="297">
        <f>+G$14/7/2</f>
        <v>0</v>
      </c>
      <c r="H19" s="297"/>
      <c r="I19" s="297"/>
      <c r="J19" s="297"/>
      <c r="K19" s="297"/>
      <c r="L19" s="297"/>
      <c r="M19" s="297"/>
      <c r="N19" s="675"/>
      <c r="O19" s="675"/>
      <c r="P19" s="675"/>
      <c r="Q19" s="675"/>
      <c r="R19" s="675"/>
      <c r="S19" s="673"/>
      <c r="T19" s="673"/>
      <c r="U19" s="673"/>
      <c r="V19" s="673"/>
      <c r="W19" s="673"/>
      <c r="X19" s="673"/>
      <c r="Y19" s="675"/>
      <c r="Z19" s="675"/>
      <c r="AA19" s="145"/>
      <c r="AB19" s="145"/>
      <c r="AC19" s="145"/>
      <c r="AD19" s="145"/>
      <c r="AE19" s="145"/>
      <c r="AF19" s="145"/>
      <c r="AG19" s="145"/>
      <c r="AH19" s="145"/>
    </row>
    <row r="20" spans="1:34" x14ac:dyDescent="0.25">
      <c r="B20" s="3">
        <f t="shared" si="2"/>
        <v>1998</v>
      </c>
      <c r="C20" s="622">
        <f t="shared" si="1"/>
        <v>0</v>
      </c>
      <c r="D20" s="297">
        <f>+D19</f>
        <v>0</v>
      </c>
      <c r="E20" s="297">
        <f>+E19</f>
        <v>0</v>
      </c>
      <c r="F20" s="297">
        <f>+F19</f>
        <v>0</v>
      </c>
      <c r="G20" s="297">
        <f>+G$14/7</f>
        <v>0</v>
      </c>
      <c r="H20" s="297">
        <f>+H$14/7/2</f>
        <v>0</v>
      </c>
      <c r="I20" s="297"/>
      <c r="J20" s="297"/>
      <c r="K20" s="297"/>
      <c r="L20" s="297"/>
      <c r="M20" s="297"/>
      <c r="N20" s="675"/>
      <c r="O20" s="675"/>
      <c r="P20" s="675"/>
      <c r="Q20" s="675"/>
      <c r="R20" s="675"/>
      <c r="S20" s="673"/>
      <c r="T20" s="673"/>
      <c r="U20" s="673"/>
      <c r="V20" s="673"/>
      <c r="W20" s="673"/>
      <c r="X20" s="673"/>
      <c r="Y20" s="675"/>
      <c r="Z20" s="675"/>
      <c r="AA20" s="145"/>
      <c r="AB20" s="145"/>
      <c r="AC20" s="145"/>
      <c r="AD20" s="145"/>
      <c r="AE20" s="145"/>
      <c r="AF20" s="145"/>
      <c r="AG20" s="145"/>
      <c r="AH20" s="145"/>
    </row>
    <row r="21" spans="1:34" x14ac:dyDescent="0.25">
      <c r="B21" s="3">
        <f t="shared" si="2"/>
        <v>1999</v>
      </c>
      <c r="C21" s="622">
        <f t="shared" si="1"/>
        <v>0</v>
      </c>
      <c r="D21" s="297">
        <f>+D20</f>
        <v>0</v>
      </c>
      <c r="E21" s="297">
        <f>+E20</f>
        <v>0</v>
      </c>
      <c r="F21" s="297">
        <f>+F20</f>
        <v>0</v>
      </c>
      <c r="G21" s="297">
        <f>+G20</f>
        <v>0</v>
      </c>
      <c r="H21" s="297">
        <f>+H$14/7</f>
        <v>0</v>
      </c>
      <c r="I21" s="297">
        <f>+I$14/7/2</f>
        <v>0</v>
      </c>
      <c r="J21" s="297"/>
      <c r="K21" s="297"/>
      <c r="L21" s="297"/>
      <c r="M21" s="297"/>
      <c r="N21" s="675"/>
      <c r="O21" s="675"/>
      <c r="P21" s="675"/>
      <c r="Q21" s="675"/>
      <c r="R21" s="675"/>
      <c r="S21" s="673"/>
      <c r="T21" s="673"/>
      <c r="U21" s="673"/>
      <c r="V21" s="673"/>
      <c r="W21" s="673"/>
      <c r="X21" s="673"/>
      <c r="Y21" s="675"/>
      <c r="Z21" s="675"/>
      <c r="AA21" s="145"/>
      <c r="AB21" s="145"/>
      <c r="AC21" s="145"/>
      <c r="AD21" s="145"/>
      <c r="AE21" s="145"/>
      <c r="AF21" s="145"/>
      <c r="AG21" s="145"/>
      <c r="AH21" s="145"/>
    </row>
    <row r="22" spans="1:34" x14ac:dyDescent="0.25">
      <c r="B22" s="3">
        <f t="shared" si="2"/>
        <v>2000</v>
      </c>
      <c r="C22" s="622">
        <f t="shared" si="1"/>
        <v>0</v>
      </c>
      <c r="D22" s="297">
        <f>+D21</f>
        <v>0</v>
      </c>
      <c r="E22" s="297">
        <f>+E21</f>
        <v>0</v>
      </c>
      <c r="F22" s="297">
        <f>+F21</f>
        <v>0</v>
      </c>
      <c r="G22" s="297">
        <f>+G21</f>
        <v>0</v>
      </c>
      <c r="H22" s="297">
        <f>+H21</f>
        <v>0</v>
      </c>
      <c r="I22" s="297">
        <f>+I$14/7</f>
        <v>0</v>
      </c>
      <c r="J22" s="297">
        <f>+J$14/7/2</f>
        <v>0</v>
      </c>
      <c r="K22" s="297"/>
      <c r="L22" s="297"/>
      <c r="M22" s="297"/>
      <c r="N22" s="675"/>
      <c r="O22" s="675"/>
      <c r="P22" s="675"/>
      <c r="Q22" s="675"/>
      <c r="R22" s="675"/>
      <c r="S22" s="673"/>
      <c r="T22" s="673"/>
      <c r="U22" s="673"/>
      <c r="V22" s="673"/>
      <c r="W22" s="673"/>
      <c r="X22" s="673"/>
      <c r="Y22" s="675"/>
      <c r="Z22" s="675"/>
      <c r="AA22" s="145"/>
      <c r="AB22" s="145"/>
      <c r="AC22" s="145"/>
      <c r="AD22" s="145"/>
      <c r="AE22" s="145"/>
      <c r="AF22" s="145"/>
      <c r="AG22" s="145"/>
      <c r="AH22" s="145"/>
    </row>
    <row r="23" spans="1:34" x14ac:dyDescent="0.25">
      <c r="B23" s="3">
        <f t="shared" si="2"/>
        <v>2001</v>
      </c>
      <c r="C23" s="622">
        <f t="shared" si="1"/>
        <v>0</v>
      </c>
      <c r="D23" s="297">
        <f>+D$14/7/2</f>
        <v>0</v>
      </c>
      <c r="E23" s="297">
        <f>+E22</f>
        <v>0</v>
      </c>
      <c r="F23" s="297">
        <f>+F22</f>
        <v>0</v>
      </c>
      <c r="G23" s="297">
        <f>+G22</f>
        <v>0</v>
      </c>
      <c r="H23" s="297">
        <f>+H22</f>
        <v>0</v>
      </c>
      <c r="I23" s="297">
        <f>+I22</f>
        <v>0</v>
      </c>
      <c r="J23" s="297">
        <f>+J$14/7</f>
        <v>0</v>
      </c>
      <c r="K23" s="297">
        <f>+K$14/7/2</f>
        <v>0</v>
      </c>
      <c r="L23" s="297"/>
      <c r="M23" s="297"/>
      <c r="N23" s="675"/>
      <c r="O23" s="675"/>
      <c r="P23" s="675"/>
      <c r="Q23" s="675"/>
      <c r="R23" s="675"/>
      <c r="S23" s="673"/>
      <c r="T23" s="673"/>
      <c r="U23" s="673"/>
      <c r="V23" s="673"/>
      <c r="W23" s="673"/>
      <c r="X23" s="673"/>
      <c r="Y23" s="675"/>
      <c r="Z23" s="675"/>
      <c r="AA23" s="145"/>
      <c r="AB23" s="145"/>
      <c r="AC23" s="145"/>
      <c r="AD23" s="145"/>
      <c r="AE23" s="145"/>
      <c r="AF23" s="145"/>
      <c r="AG23" s="145"/>
      <c r="AH23" s="145"/>
    </row>
    <row r="24" spans="1:34" x14ac:dyDescent="0.25">
      <c r="B24" s="3">
        <f t="shared" si="2"/>
        <v>2002</v>
      </c>
      <c r="C24" s="622">
        <f t="shared" si="1"/>
        <v>0</v>
      </c>
      <c r="D24" s="297"/>
      <c r="E24" s="297">
        <f>+E$14/7/2</f>
        <v>0</v>
      </c>
      <c r="F24" s="297">
        <f>+F23</f>
        <v>0</v>
      </c>
      <c r="G24" s="297">
        <f>+G23</f>
        <v>0</v>
      </c>
      <c r="H24" s="297">
        <f>+H23</f>
        <v>0</v>
      </c>
      <c r="I24" s="297">
        <f>+I23</f>
        <v>0</v>
      </c>
      <c r="J24" s="297">
        <f>+J23</f>
        <v>0</v>
      </c>
      <c r="K24" s="297">
        <f>+K$14/7</f>
        <v>0</v>
      </c>
      <c r="L24" s="297">
        <f>+L$14/7/2</f>
        <v>0</v>
      </c>
      <c r="M24" s="297"/>
      <c r="N24" s="675"/>
      <c r="O24" s="675"/>
      <c r="P24" s="675"/>
      <c r="Q24" s="675"/>
      <c r="R24" s="675"/>
      <c r="S24" s="673"/>
      <c r="T24" s="673"/>
      <c r="U24" s="673"/>
      <c r="V24" s="673"/>
      <c r="W24" s="673"/>
      <c r="X24" s="673"/>
      <c r="Y24" s="675"/>
      <c r="Z24" s="675"/>
      <c r="AA24" s="145"/>
      <c r="AB24" s="145"/>
      <c r="AC24" s="145"/>
      <c r="AD24" s="145"/>
      <c r="AE24" s="145"/>
      <c r="AF24" s="145"/>
      <c r="AG24" s="145"/>
      <c r="AH24" s="145"/>
    </row>
    <row r="25" spans="1:34" x14ac:dyDescent="0.25">
      <c r="B25" s="3">
        <f t="shared" si="2"/>
        <v>2003</v>
      </c>
      <c r="C25" s="622">
        <f t="shared" si="1"/>
        <v>0</v>
      </c>
      <c r="D25" s="297"/>
      <c r="E25" s="297"/>
      <c r="F25" s="297">
        <f>+F$14/7/2</f>
        <v>0</v>
      </c>
      <c r="G25" s="297">
        <f>+G24</f>
        <v>0</v>
      </c>
      <c r="H25" s="297">
        <f>+H24</f>
        <v>0</v>
      </c>
      <c r="I25" s="297">
        <f>+I24</f>
        <v>0</v>
      </c>
      <c r="J25" s="297">
        <f>+J24</f>
        <v>0</v>
      </c>
      <c r="K25" s="297">
        <f>+K24</f>
        <v>0</v>
      </c>
      <c r="L25" s="297">
        <f>+L$14/7</f>
        <v>0</v>
      </c>
      <c r="M25" s="297">
        <f>+M$14/7/2</f>
        <v>0</v>
      </c>
      <c r="N25" s="675"/>
      <c r="O25" s="675"/>
      <c r="P25" s="675"/>
      <c r="Q25" s="675"/>
      <c r="R25" s="675"/>
      <c r="S25" s="673"/>
      <c r="T25" s="673"/>
      <c r="U25" s="673"/>
      <c r="V25" s="673"/>
      <c r="W25" s="673"/>
      <c r="X25" s="673"/>
      <c r="Y25" s="675"/>
      <c r="Z25" s="675"/>
      <c r="AA25" s="145"/>
      <c r="AB25" s="145"/>
      <c r="AC25" s="145"/>
      <c r="AD25" s="145"/>
      <c r="AE25" s="145"/>
      <c r="AF25" s="145"/>
      <c r="AG25" s="145"/>
      <c r="AH25" s="145"/>
    </row>
    <row r="26" spans="1:34" x14ac:dyDescent="0.25">
      <c r="B26" s="3">
        <f t="shared" si="2"/>
        <v>2004</v>
      </c>
      <c r="C26" s="622">
        <f t="shared" si="1"/>
        <v>0</v>
      </c>
      <c r="D26" s="297"/>
      <c r="E26" s="297"/>
      <c r="F26" s="297"/>
      <c r="G26" s="297">
        <f>+G$14/7/2</f>
        <v>0</v>
      </c>
      <c r="H26" s="297">
        <f>+H25</f>
        <v>0</v>
      </c>
      <c r="I26" s="297">
        <f>+I25</f>
        <v>0</v>
      </c>
      <c r="J26" s="297">
        <f>+J25</f>
        <v>0</v>
      </c>
      <c r="K26" s="297">
        <f>+K25</f>
        <v>0</v>
      </c>
      <c r="L26" s="297">
        <f>+L25</f>
        <v>0</v>
      </c>
      <c r="M26" s="297">
        <f>+M$14/7</f>
        <v>0</v>
      </c>
      <c r="N26" s="614">
        <f>+N$14/7/2</f>
        <v>0</v>
      </c>
      <c r="O26" s="614"/>
      <c r="P26" s="614"/>
      <c r="Q26" s="614"/>
      <c r="R26" s="614"/>
      <c r="S26" s="639"/>
      <c r="T26" s="639"/>
      <c r="U26" s="639"/>
      <c r="V26" s="639"/>
      <c r="W26" s="639"/>
      <c r="X26" s="639"/>
      <c r="Y26" s="614"/>
      <c r="Z26" s="675"/>
      <c r="AA26" s="145"/>
      <c r="AB26" s="145"/>
      <c r="AC26" s="145"/>
      <c r="AD26" s="145"/>
      <c r="AE26" s="145"/>
      <c r="AF26" s="145"/>
      <c r="AG26" s="145"/>
      <c r="AH26" s="145"/>
    </row>
    <row r="27" spans="1:34" x14ac:dyDescent="0.25">
      <c r="B27" s="3">
        <f t="shared" si="2"/>
        <v>2005</v>
      </c>
      <c r="C27" s="622">
        <f t="shared" si="1"/>
        <v>0</v>
      </c>
      <c r="D27" s="297"/>
      <c r="E27" s="297"/>
      <c r="F27" s="297"/>
      <c r="G27" s="297"/>
      <c r="H27" s="297">
        <f>+H$14/7/2</f>
        <v>0</v>
      </c>
      <c r="I27" s="297">
        <f>+I26</f>
        <v>0</v>
      </c>
      <c r="J27" s="297">
        <f>+J26</f>
        <v>0</v>
      </c>
      <c r="K27" s="297">
        <f>+K26</f>
        <v>0</v>
      </c>
      <c r="L27" s="297">
        <f>+L26</f>
        <v>0</v>
      </c>
      <c r="M27" s="297">
        <f>+M26</f>
        <v>0</v>
      </c>
      <c r="N27" s="614">
        <f>+N$14/7</f>
        <v>0</v>
      </c>
      <c r="O27" s="614">
        <f>+O$14/7/2</f>
        <v>0</v>
      </c>
      <c r="P27" s="614"/>
      <c r="Q27" s="614"/>
      <c r="R27" s="614"/>
      <c r="S27" s="639"/>
      <c r="T27" s="639"/>
      <c r="U27" s="639"/>
      <c r="V27" s="639"/>
      <c r="W27" s="639"/>
      <c r="X27" s="639"/>
      <c r="Y27" s="614"/>
      <c r="Z27" s="675"/>
      <c r="AA27" s="145"/>
      <c r="AB27" s="145"/>
      <c r="AC27" s="145"/>
      <c r="AD27" s="145"/>
      <c r="AE27" s="145"/>
      <c r="AF27" s="145"/>
      <c r="AG27" s="145"/>
      <c r="AH27" s="145"/>
    </row>
    <row r="28" spans="1:34" x14ac:dyDescent="0.25">
      <c r="B28" s="3">
        <f t="shared" si="2"/>
        <v>2006</v>
      </c>
      <c r="C28" s="622">
        <f t="shared" si="1"/>
        <v>0</v>
      </c>
      <c r="D28" s="297"/>
      <c r="E28" s="297"/>
      <c r="F28" s="297"/>
      <c r="G28" s="297"/>
      <c r="H28" s="297"/>
      <c r="I28" s="297">
        <f>+I$14/7/2</f>
        <v>0</v>
      </c>
      <c r="J28" s="297">
        <f>+J27</f>
        <v>0</v>
      </c>
      <c r="K28" s="297">
        <f>+K27</f>
        <v>0</v>
      </c>
      <c r="L28" s="297">
        <f>+L27</f>
        <v>0</v>
      </c>
      <c r="M28" s="297">
        <f>+M27</f>
        <v>0</v>
      </c>
      <c r="N28" s="614">
        <f>+N27</f>
        <v>0</v>
      </c>
      <c r="O28" s="614">
        <f>+O$14/7</f>
        <v>0</v>
      </c>
      <c r="P28" s="614">
        <f>+P$14/7/2</f>
        <v>0</v>
      </c>
      <c r="Q28" s="614"/>
      <c r="R28" s="614"/>
      <c r="S28" s="639"/>
      <c r="T28" s="639"/>
      <c r="U28" s="639"/>
      <c r="V28" s="639"/>
      <c r="W28" s="639"/>
      <c r="X28" s="639"/>
      <c r="Y28" s="614"/>
      <c r="Z28" s="675"/>
      <c r="AA28" s="145"/>
      <c r="AB28" s="145"/>
      <c r="AC28" s="145"/>
      <c r="AD28" s="145"/>
      <c r="AE28" s="145"/>
      <c r="AF28" s="145"/>
      <c r="AG28" s="145"/>
      <c r="AH28" s="145"/>
    </row>
    <row r="29" spans="1:34" x14ac:dyDescent="0.25">
      <c r="B29" s="3">
        <f t="shared" si="2"/>
        <v>2007</v>
      </c>
      <c r="C29" s="622">
        <f t="shared" si="1"/>
        <v>0</v>
      </c>
      <c r="D29" s="297"/>
      <c r="E29" s="297"/>
      <c r="F29" s="297"/>
      <c r="G29" s="297"/>
      <c r="H29" s="297"/>
      <c r="I29" s="297"/>
      <c r="J29" s="297">
        <f>+J$14/7/2</f>
        <v>0</v>
      </c>
      <c r="K29" s="297">
        <f>+K28</f>
        <v>0</v>
      </c>
      <c r="L29" s="297">
        <f>+L28</f>
        <v>0</v>
      </c>
      <c r="M29" s="297">
        <f>+M28</f>
        <v>0</v>
      </c>
      <c r="N29" s="614">
        <f>+N28</f>
        <v>0</v>
      </c>
      <c r="O29" s="614">
        <f>+O28</f>
        <v>0</v>
      </c>
      <c r="P29" s="614">
        <f>+P$14/7</f>
        <v>0</v>
      </c>
      <c r="Q29" s="614">
        <f>+Q$14/7/2</f>
        <v>0</v>
      </c>
      <c r="R29" s="614"/>
      <c r="S29" s="639"/>
      <c r="T29" s="639"/>
      <c r="U29" s="639"/>
      <c r="V29" s="639"/>
      <c r="W29" s="639"/>
      <c r="X29" s="639"/>
      <c r="Y29" s="614"/>
      <c r="Z29" s="675"/>
      <c r="AA29" s="145"/>
      <c r="AB29" s="145"/>
      <c r="AC29" s="145"/>
      <c r="AD29" s="145"/>
      <c r="AE29" s="145"/>
      <c r="AF29" s="145"/>
      <c r="AG29" s="145"/>
      <c r="AH29" s="145"/>
    </row>
    <row r="30" spans="1:34" x14ac:dyDescent="0.25">
      <c r="B30" s="3">
        <f t="shared" si="2"/>
        <v>2008</v>
      </c>
      <c r="C30" s="622">
        <f t="shared" si="1"/>
        <v>0</v>
      </c>
      <c r="D30" s="297"/>
      <c r="E30" s="297"/>
      <c r="F30" s="297"/>
      <c r="G30" s="297"/>
      <c r="H30" s="297"/>
      <c r="I30" s="297"/>
      <c r="J30" s="297"/>
      <c r="K30" s="297">
        <f>+K$14/7/2</f>
        <v>0</v>
      </c>
      <c r="L30" s="297">
        <f>+L29</f>
        <v>0</v>
      </c>
      <c r="M30" s="297">
        <f>+M29</f>
        <v>0</v>
      </c>
      <c r="N30" s="614">
        <f>+N29</f>
        <v>0</v>
      </c>
      <c r="O30" s="614">
        <f>+O29</f>
        <v>0</v>
      </c>
      <c r="P30" s="614">
        <f>+P29</f>
        <v>0</v>
      </c>
      <c r="Q30" s="614">
        <f>+Q$14/7</f>
        <v>0</v>
      </c>
      <c r="R30" s="614">
        <f>+R$14/7/2</f>
        <v>0</v>
      </c>
      <c r="S30" s="639"/>
      <c r="T30" s="639"/>
      <c r="U30" s="639"/>
      <c r="V30" s="639"/>
      <c r="W30" s="639"/>
      <c r="X30" s="639"/>
      <c r="Y30" s="614"/>
      <c r="Z30" s="675"/>
      <c r="AA30" s="145"/>
      <c r="AB30" s="145"/>
      <c r="AC30" s="145"/>
      <c r="AD30" s="145"/>
      <c r="AE30" s="145"/>
      <c r="AF30" s="145"/>
      <c r="AG30" s="145"/>
      <c r="AH30" s="145"/>
    </row>
    <row r="31" spans="1:34" x14ac:dyDescent="0.25">
      <c r="B31" s="3">
        <f t="shared" si="2"/>
        <v>2009</v>
      </c>
      <c r="C31" s="622">
        <f t="shared" si="1"/>
        <v>0</v>
      </c>
      <c r="D31" s="297"/>
      <c r="E31" s="297"/>
      <c r="F31" s="297"/>
      <c r="G31" s="297"/>
      <c r="H31" s="297"/>
      <c r="I31" s="297"/>
      <c r="J31" s="297"/>
      <c r="K31" s="297"/>
      <c r="L31" s="297">
        <f>+L$14/7/2</f>
        <v>0</v>
      </c>
      <c r="M31" s="297">
        <f>+M30</f>
        <v>0</v>
      </c>
      <c r="N31" s="614">
        <f>+N30</f>
        <v>0</v>
      </c>
      <c r="O31" s="614">
        <f>+O30</f>
        <v>0</v>
      </c>
      <c r="P31" s="614">
        <f>+P30</f>
        <v>0</v>
      </c>
      <c r="Q31" s="614">
        <f>+Q30</f>
        <v>0</v>
      </c>
      <c r="R31" s="614">
        <f>+R$14/7</f>
        <v>0</v>
      </c>
      <c r="S31" s="639">
        <f>+S$14/7/2</f>
        <v>0</v>
      </c>
      <c r="T31" s="639"/>
      <c r="U31" s="639"/>
      <c r="V31" s="639"/>
      <c r="W31" s="639"/>
      <c r="X31" s="639"/>
      <c r="Y31" s="614"/>
      <c r="Z31" s="675"/>
      <c r="AA31" s="145"/>
      <c r="AB31" s="145"/>
      <c r="AC31" s="145"/>
      <c r="AD31" s="145"/>
      <c r="AE31" s="145"/>
      <c r="AF31" s="145"/>
      <c r="AG31" s="145"/>
      <c r="AH31" s="145"/>
    </row>
    <row r="32" spans="1:34" x14ac:dyDescent="0.25">
      <c r="A32" s="38"/>
      <c r="B32" s="3">
        <f t="shared" si="2"/>
        <v>2010</v>
      </c>
      <c r="C32" s="622">
        <f t="shared" si="1"/>
        <v>0</v>
      </c>
      <c r="D32" s="297"/>
      <c r="E32" s="297"/>
      <c r="F32" s="297"/>
      <c r="G32" s="297"/>
      <c r="H32" s="297"/>
      <c r="I32" s="297"/>
      <c r="J32" s="297"/>
      <c r="K32" s="297"/>
      <c r="L32" s="297"/>
      <c r="M32" s="297">
        <f>+M$14/7/2</f>
        <v>0</v>
      </c>
      <c r="N32" s="614">
        <f>+N31</f>
        <v>0</v>
      </c>
      <c r="O32" s="614">
        <f>+O31</f>
        <v>0</v>
      </c>
      <c r="P32" s="614">
        <f>+P31</f>
        <v>0</v>
      </c>
      <c r="Q32" s="614">
        <f>+Q31</f>
        <v>0</v>
      </c>
      <c r="R32" s="614">
        <f>+R31</f>
        <v>0</v>
      </c>
      <c r="S32" s="639">
        <f>+S$14/7</f>
        <v>0</v>
      </c>
      <c r="T32" s="639">
        <f>+T$14/7/2</f>
        <v>0</v>
      </c>
      <c r="U32" s="639"/>
      <c r="V32" s="639"/>
      <c r="W32" s="639"/>
      <c r="X32" s="639"/>
      <c r="Y32" s="614"/>
      <c r="Z32" s="675"/>
      <c r="AA32" s="145"/>
      <c r="AB32" s="145"/>
      <c r="AC32" s="145"/>
      <c r="AD32" s="145"/>
      <c r="AE32" s="145"/>
      <c r="AF32" s="145"/>
      <c r="AG32" s="145"/>
      <c r="AH32" s="145"/>
    </row>
    <row r="33" spans="1:34" x14ac:dyDescent="0.25">
      <c r="A33" s="38"/>
      <c r="B33" s="3">
        <f t="shared" si="2"/>
        <v>2011</v>
      </c>
      <c r="C33" s="622">
        <f t="shared" si="1"/>
        <v>0</v>
      </c>
      <c r="D33" s="297"/>
      <c r="E33" s="297"/>
      <c r="F33" s="297"/>
      <c r="G33" s="297"/>
      <c r="H33" s="297"/>
      <c r="I33" s="297"/>
      <c r="J33" s="297"/>
      <c r="K33" s="297"/>
      <c r="L33" s="297"/>
      <c r="M33" s="297"/>
      <c r="N33" s="614">
        <f>+N$14/7/2</f>
        <v>0</v>
      </c>
      <c r="O33" s="614">
        <f>+O32</f>
        <v>0</v>
      </c>
      <c r="P33" s="614">
        <f>+P32</f>
        <v>0</v>
      </c>
      <c r="Q33" s="614">
        <f>+Q32</f>
        <v>0</v>
      </c>
      <c r="R33" s="614">
        <f>+R32</f>
        <v>0</v>
      </c>
      <c r="S33" s="639">
        <f>+S32</f>
        <v>0</v>
      </c>
      <c r="T33" s="639">
        <f>+T$14/7</f>
        <v>0</v>
      </c>
      <c r="U33" s="639">
        <f>+U$14/7/2</f>
        <v>0</v>
      </c>
      <c r="V33" s="639"/>
      <c r="W33" s="639"/>
      <c r="X33" s="639"/>
      <c r="Y33" s="614"/>
      <c r="Z33" s="675"/>
      <c r="AA33" s="145"/>
      <c r="AB33" s="145"/>
      <c r="AC33" s="145"/>
      <c r="AD33" s="145"/>
      <c r="AE33" s="145"/>
      <c r="AF33" s="145"/>
      <c r="AG33" s="145"/>
      <c r="AH33" s="145"/>
    </row>
    <row r="34" spans="1:34" x14ac:dyDescent="0.25">
      <c r="A34" s="38"/>
      <c r="B34" s="3">
        <f t="shared" si="2"/>
        <v>2012</v>
      </c>
      <c r="C34" s="622">
        <f t="shared" si="1"/>
        <v>0</v>
      </c>
      <c r="D34" s="297"/>
      <c r="E34" s="297"/>
      <c r="F34" s="297"/>
      <c r="G34" s="297"/>
      <c r="H34" s="297"/>
      <c r="I34" s="297"/>
      <c r="J34" s="297"/>
      <c r="K34" s="297"/>
      <c r="L34" s="297"/>
      <c r="M34" s="297"/>
      <c r="N34" s="614"/>
      <c r="O34" s="614">
        <f>+O$14/7/2</f>
        <v>0</v>
      </c>
      <c r="P34" s="614">
        <f>+P33</f>
        <v>0</v>
      </c>
      <c r="Q34" s="614">
        <f>+Q33</f>
        <v>0</v>
      </c>
      <c r="R34" s="614">
        <f>+R33</f>
        <v>0</v>
      </c>
      <c r="S34" s="639">
        <f>+S33</f>
        <v>0</v>
      </c>
      <c r="T34" s="639">
        <f>+T$14/7</f>
        <v>0</v>
      </c>
      <c r="U34" s="639">
        <f>+U$14/7</f>
        <v>0</v>
      </c>
      <c r="V34" s="639">
        <f>+V$14/7/2</f>
        <v>0</v>
      </c>
      <c r="W34" s="639"/>
      <c r="X34" s="639"/>
      <c r="Y34" s="614"/>
      <c r="Z34" s="675"/>
      <c r="AA34" s="145"/>
      <c r="AB34" s="145"/>
      <c r="AC34" s="145"/>
      <c r="AD34" s="145"/>
      <c r="AE34" s="145"/>
      <c r="AF34" s="145"/>
      <c r="AG34" s="145"/>
      <c r="AH34" s="145"/>
    </row>
    <row r="35" spans="1:34" x14ac:dyDescent="0.25">
      <c r="A35" s="38"/>
      <c r="B35" s="3">
        <f t="shared" si="2"/>
        <v>2013</v>
      </c>
      <c r="C35" s="622">
        <f t="shared" si="1"/>
        <v>0</v>
      </c>
      <c r="D35" s="297"/>
      <c r="E35" s="297"/>
      <c r="F35" s="297"/>
      <c r="G35" s="297"/>
      <c r="H35" s="297"/>
      <c r="I35" s="297"/>
      <c r="J35" s="297"/>
      <c r="K35" s="297"/>
      <c r="L35" s="297"/>
      <c r="M35" s="297"/>
      <c r="N35" s="614"/>
      <c r="O35" s="614"/>
      <c r="P35" s="614">
        <f>P14/7/2</f>
        <v>0</v>
      </c>
      <c r="Q35" s="614">
        <f>Q14</f>
        <v>0</v>
      </c>
      <c r="R35" s="614">
        <f t="shared" ref="R35:U36" si="3">R34</f>
        <v>0</v>
      </c>
      <c r="S35" s="639">
        <f t="shared" si="3"/>
        <v>0</v>
      </c>
      <c r="T35" s="639">
        <f t="shared" si="3"/>
        <v>0</v>
      </c>
      <c r="U35" s="639">
        <f t="shared" si="3"/>
        <v>0</v>
      </c>
      <c r="V35" s="639">
        <f>V14/7</f>
        <v>0</v>
      </c>
      <c r="W35" s="639">
        <f>W14/7/2</f>
        <v>0</v>
      </c>
      <c r="X35" s="639"/>
      <c r="Y35" s="614"/>
      <c r="Z35" s="675"/>
      <c r="AA35" s="145"/>
      <c r="AB35" s="145"/>
      <c r="AC35" s="145"/>
      <c r="AD35" s="145"/>
      <c r="AE35" s="145"/>
      <c r="AF35" s="145"/>
      <c r="AG35" s="145"/>
      <c r="AH35" s="145"/>
    </row>
    <row r="36" spans="1:34" x14ac:dyDescent="0.25">
      <c r="A36" s="38"/>
      <c r="B36" s="3">
        <f t="shared" si="2"/>
        <v>2014</v>
      </c>
      <c r="C36" s="622">
        <f t="shared" si="1"/>
        <v>0</v>
      </c>
      <c r="D36" s="297"/>
      <c r="E36" s="297"/>
      <c r="F36" s="297"/>
      <c r="G36" s="297"/>
      <c r="H36" s="297"/>
      <c r="I36" s="297"/>
      <c r="J36" s="297"/>
      <c r="K36" s="297"/>
      <c r="L36" s="297"/>
      <c r="M36" s="297"/>
      <c r="N36" s="614"/>
      <c r="O36" s="614"/>
      <c r="P36" s="614"/>
      <c r="Q36" s="614">
        <f>Q14/7/2</f>
        <v>0</v>
      </c>
      <c r="R36" s="614">
        <f t="shared" si="3"/>
        <v>0</v>
      </c>
      <c r="S36" s="639">
        <f t="shared" si="3"/>
        <v>0</v>
      </c>
      <c r="T36" s="639">
        <f t="shared" si="3"/>
        <v>0</v>
      </c>
      <c r="U36" s="639">
        <f t="shared" si="3"/>
        <v>0</v>
      </c>
      <c r="V36" s="639">
        <f>V35</f>
        <v>0</v>
      </c>
      <c r="W36" s="639">
        <f>W14/7</f>
        <v>0</v>
      </c>
      <c r="X36" s="639">
        <f>X14/7/2</f>
        <v>0</v>
      </c>
      <c r="Y36" s="614"/>
      <c r="Z36" s="675"/>
      <c r="AA36" s="145"/>
      <c r="AB36" s="145"/>
      <c r="AC36" s="145"/>
      <c r="AD36" s="145"/>
      <c r="AE36" s="145"/>
      <c r="AF36" s="145"/>
      <c r="AG36" s="145"/>
      <c r="AH36" s="145"/>
    </row>
    <row r="37" spans="1:34" x14ac:dyDescent="0.25">
      <c r="A37" s="38"/>
      <c r="B37" s="3">
        <f t="shared" si="2"/>
        <v>2015</v>
      </c>
      <c r="C37" s="622">
        <f t="shared" si="1"/>
        <v>0</v>
      </c>
      <c r="D37" s="297"/>
      <c r="E37" s="297"/>
      <c r="F37" s="297"/>
      <c r="G37" s="297"/>
      <c r="H37" s="297"/>
      <c r="I37" s="297"/>
      <c r="J37" s="297"/>
      <c r="K37" s="297"/>
      <c r="L37" s="297"/>
      <c r="M37" s="297"/>
      <c r="N37" s="614"/>
      <c r="O37" s="614"/>
      <c r="P37" s="614"/>
      <c r="Q37" s="614"/>
      <c r="R37" s="614">
        <f>R14/7/2</f>
        <v>0</v>
      </c>
      <c r="S37" s="639">
        <f>S36</f>
        <v>0</v>
      </c>
      <c r="T37" s="639">
        <f>T36</f>
        <v>0</v>
      </c>
      <c r="U37" s="639">
        <f>U36</f>
        <v>0</v>
      </c>
      <c r="V37" s="639">
        <f>V36</f>
        <v>0</v>
      </c>
      <c r="W37" s="639">
        <f>W36</f>
        <v>0</v>
      </c>
      <c r="X37" s="639">
        <f>X14/7</f>
        <v>0</v>
      </c>
      <c r="Y37" s="614">
        <f>Y14/7/2</f>
        <v>0</v>
      </c>
      <c r="Z37" s="675"/>
      <c r="AA37" s="145"/>
      <c r="AB37" s="145"/>
      <c r="AC37" s="145"/>
      <c r="AD37" s="145"/>
      <c r="AE37" s="145"/>
      <c r="AF37" s="145"/>
      <c r="AG37" s="145"/>
      <c r="AH37" s="145"/>
    </row>
    <row r="38" spans="1:34" x14ac:dyDescent="0.25">
      <c r="A38" s="38"/>
      <c r="B38" s="3">
        <f t="shared" si="2"/>
        <v>2016</v>
      </c>
      <c r="C38" s="622">
        <f t="shared" si="1"/>
        <v>0</v>
      </c>
      <c r="D38" s="297"/>
      <c r="E38" s="297"/>
      <c r="F38" s="297"/>
      <c r="G38" s="297"/>
      <c r="H38" s="297"/>
      <c r="I38" s="297"/>
      <c r="J38" s="297"/>
      <c r="K38" s="297"/>
      <c r="L38" s="297"/>
      <c r="M38" s="297"/>
      <c r="N38" s="614"/>
      <c r="O38" s="614"/>
      <c r="P38" s="614"/>
      <c r="Q38" s="614"/>
      <c r="R38" s="614"/>
      <c r="S38" s="639"/>
      <c r="T38" s="639"/>
      <c r="U38" s="639"/>
      <c r="V38" s="639"/>
      <c r="W38" s="639"/>
      <c r="X38" s="639"/>
      <c r="Y38" s="614">
        <f>+Y14/2</f>
        <v>0</v>
      </c>
      <c r="Z38" s="614">
        <f>Z14/7/2</f>
        <v>0</v>
      </c>
      <c r="AA38" s="614"/>
      <c r="AB38" s="145"/>
      <c r="AC38" s="145"/>
      <c r="AD38" s="145"/>
      <c r="AE38" s="145"/>
      <c r="AF38" s="145"/>
      <c r="AG38" s="145"/>
      <c r="AH38" s="145"/>
    </row>
    <row r="39" spans="1:34" x14ac:dyDescent="0.25">
      <c r="A39" s="38"/>
      <c r="B39" s="3">
        <f t="shared" si="2"/>
        <v>2017</v>
      </c>
      <c r="C39" s="622">
        <f t="shared" si="1"/>
        <v>-241.07142857142858</v>
      </c>
      <c r="D39" s="297"/>
      <c r="E39" s="297"/>
      <c r="F39" s="297"/>
      <c r="G39" s="297"/>
      <c r="H39" s="297"/>
      <c r="I39" s="297"/>
      <c r="J39" s="297"/>
      <c r="K39" s="297"/>
      <c r="L39" s="297"/>
      <c r="M39" s="297"/>
      <c r="N39" s="614"/>
      <c r="O39" s="614"/>
      <c r="P39" s="614"/>
      <c r="Q39" s="614"/>
      <c r="R39" s="614"/>
      <c r="S39" s="639"/>
      <c r="T39" s="639"/>
      <c r="U39" s="639"/>
      <c r="V39" s="639"/>
      <c r="W39" s="639"/>
      <c r="X39" s="639"/>
      <c r="Y39" s="614"/>
      <c r="Z39" s="614"/>
      <c r="AA39" s="614">
        <f>$AA$14/7/2</f>
        <v>241.07142857142858</v>
      </c>
      <c r="AB39" s="145"/>
      <c r="AC39" s="145"/>
      <c r="AD39" s="145"/>
      <c r="AE39" s="145"/>
      <c r="AF39" s="145"/>
      <c r="AG39" s="145"/>
      <c r="AH39" s="145"/>
    </row>
    <row r="40" spans="1:34" x14ac:dyDescent="0.25">
      <c r="A40" s="38"/>
      <c r="B40" s="3">
        <f t="shared" si="2"/>
        <v>2018</v>
      </c>
      <c r="C40" s="622">
        <f t="shared" si="1"/>
        <v>-482.14285714285717</v>
      </c>
      <c r="D40" s="297"/>
      <c r="E40" s="297"/>
      <c r="F40" s="297"/>
      <c r="G40" s="297"/>
      <c r="H40" s="297"/>
      <c r="I40" s="297"/>
      <c r="J40" s="297"/>
      <c r="K40" s="297"/>
      <c r="L40" s="297"/>
      <c r="M40" s="297"/>
      <c r="N40" s="614"/>
      <c r="O40" s="614"/>
      <c r="P40" s="614"/>
      <c r="Q40" s="614"/>
      <c r="R40" s="614"/>
      <c r="S40" s="639"/>
      <c r="T40" s="639"/>
      <c r="U40" s="639"/>
      <c r="V40" s="639"/>
      <c r="W40" s="639"/>
      <c r="X40" s="639"/>
      <c r="Y40" s="614"/>
      <c r="Z40" s="614"/>
      <c r="AA40" s="614">
        <f>$AA$14/7</f>
        <v>482.14285714285717</v>
      </c>
      <c r="AB40" s="145"/>
      <c r="AC40" s="145"/>
      <c r="AD40" s="145"/>
      <c r="AE40" s="145"/>
      <c r="AF40" s="145"/>
      <c r="AG40" s="145"/>
      <c r="AH40" s="145"/>
    </row>
    <row r="41" spans="1:34" x14ac:dyDescent="0.25">
      <c r="A41" s="38"/>
      <c r="B41" s="3">
        <f t="shared" si="2"/>
        <v>2019</v>
      </c>
      <c r="C41" s="622">
        <f t="shared" si="1"/>
        <v>-482.14285714285717</v>
      </c>
      <c r="D41" s="297"/>
      <c r="E41" s="297"/>
      <c r="F41" s="297"/>
      <c r="G41" s="297"/>
      <c r="H41" s="297"/>
      <c r="I41" s="297"/>
      <c r="J41" s="297"/>
      <c r="K41" s="297"/>
      <c r="L41" s="297"/>
      <c r="M41" s="297"/>
      <c r="N41" s="614"/>
      <c r="O41" s="614"/>
      <c r="P41" s="614"/>
      <c r="Q41" s="614"/>
      <c r="R41" s="614"/>
      <c r="S41" s="639"/>
      <c r="T41" s="639"/>
      <c r="U41" s="639"/>
      <c r="V41" s="639"/>
      <c r="W41" s="639"/>
      <c r="X41" s="639"/>
      <c r="Y41" s="614"/>
      <c r="Z41" s="614"/>
      <c r="AA41" s="614">
        <f t="shared" ref="AA41:AA45" si="4">$AA$14/7</f>
        <v>482.14285714285717</v>
      </c>
      <c r="AB41" s="145"/>
      <c r="AC41" s="145"/>
      <c r="AD41" s="145"/>
      <c r="AE41" s="145"/>
      <c r="AF41" s="145"/>
      <c r="AG41" s="145"/>
      <c r="AH41" s="145"/>
    </row>
    <row r="42" spans="1:34" x14ac:dyDescent="0.25">
      <c r="A42" s="38"/>
      <c r="B42" s="3">
        <f t="shared" si="2"/>
        <v>2020</v>
      </c>
      <c r="C42" s="622">
        <f t="shared" si="1"/>
        <v>-482.14285714285717</v>
      </c>
      <c r="D42" s="297"/>
      <c r="E42" s="297"/>
      <c r="F42" s="297"/>
      <c r="G42" s="297"/>
      <c r="H42" s="297"/>
      <c r="I42" s="297"/>
      <c r="J42" s="297"/>
      <c r="K42" s="297"/>
      <c r="L42" s="297"/>
      <c r="M42" s="297"/>
      <c r="N42" s="614"/>
      <c r="O42" s="614"/>
      <c r="P42" s="614"/>
      <c r="Q42" s="614"/>
      <c r="R42" s="614"/>
      <c r="S42" s="639"/>
      <c r="T42" s="639"/>
      <c r="U42" s="639"/>
      <c r="V42" s="639"/>
      <c r="W42" s="639"/>
      <c r="X42" s="639"/>
      <c r="Y42" s="614"/>
      <c r="Z42" s="614"/>
      <c r="AA42" s="614">
        <f t="shared" si="4"/>
        <v>482.14285714285717</v>
      </c>
      <c r="AB42" s="145"/>
      <c r="AC42" s="145"/>
      <c r="AD42" s="145"/>
      <c r="AE42" s="145"/>
      <c r="AF42" s="145"/>
      <c r="AG42" s="145"/>
      <c r="AH42" s="145"/>
    </row>
    <row r="43" spans="1:34" x14ac:dyDescent="0.25">
      <c r="A43" s="38"/>
      <c r="B43" s="3">
        <f t="shared" si="2"/>
        <v>2021</v>
      </c>
      <c r="C43" s="622">
        <f t="shared" si="1"/>
        <v>-482.14285714285717</v>
      </c>
      <c r="D43" s="297"/>
      <c r="E43" s="297"/>
      <c r="F43" s="297"/>
      <c r="G43" s="297"/>
      <c r="H43" s="297"/>
      <c r="I43" s="297"/>
      <c r="J43" s="297"/>
      <c r="K43" s="297"/>
      <c r="L43" s="297"/>
      <c r="M43" s="297"/>
      <c r="N43" s="614"/>
      <c r="O43" s="614"/>
      <c r="P43" s="614"/>
      <c r="Q43" s="614"/>
      <c r="R43" s="614"/>
      <c r="S43" s="639"/>
      <c r="T43" s="639"/>
      <c r="U43" s="639"/>
      <c r="V43" s="639"/>
      <c r="W43" s="639"/>
      <c r="X43" s="639"/>
      <c r="Y43" s="614"/>
      <c r="Z43" s="614"/>
      <c r="AA43" s="614">
        <f t="shared" si="4"/>
        <v>482.14285714285717</v>
      </c>
      <c r="AB43" s="145"/>
      <c r="AC43" s="145"/>
      <c r="AD43" s="145"/>
      <c r="AE43" s="145"/>
      <c r="AF43" s="145"/>
      <c r="AG43" s="145"/>
      <c r="AH43" s="145"/>
    </row>
    <row r="44" spans="1:34" x14ac:dyDescent="0.25">
      <c r="A44" s="38"/>
      <c r="B44" s="3">
        <f t="shared" si="2"/>
        <v>2022</v>
      </c>
      <c r="C44" s="622">
        <f t="shared" si="1"/>
        <v>-482.14285714285717</v>
      </c>
      <c r="D44" s="297"/>
      <c r="E44" s="297"/>
      <c r="F44" s="297"/>
      <c r="G44" s="297"/>
      <c r="H44" s="297"/>
      <c r="I44" s="297"/>
      <c r="J44" s="297"/>
      <c r="K44" s="297"/>
      <c r="L44" s="297"/>
      <c r="M44" s="297"/>
      <c r="N44" s="614"/>
      <c r="O44" s="614"/>
      <c r="P44" s="614"/>
      <c r="Q44" s="614"/>
      <c r="R44" s="614"/>
      <c r="S44" s="639"/>
      <c r="T44" s="639"/>
      <c r="U44" s="639"/>
      <c r="V44" s="639"/>
      <c r="W44" s="639"/>
      <c r="X44" s="639"/>
      <c r="Y44" s="614"/>
      <c r="Z44" s="614"/>
      <c r="AA44" s="614">
        <f t="shared" si="4"/>
        <v>482.14285714285717</v>
      </c>
      <c r="AB44" s="145"/>
      <c r="AC44" s="145"/>
      <c r="AD44" s="145"/>
      <c r="AE44" s="145"/>
      <c r="AF44" s="145"/>
      <c r="AG44" s="145"/>
      <c r="AH44" s="145"/>
    </row>
    <row r="45" spans="1:34" x14ac:dyDescent="0.25">
      <c r="A45" s="38"/>
      <c r="B45" s="3">
        <f t="shared" si="2"/>
        <v>2023</v>
      </c>
      <c r="C45" s="622">
        <f t="shared" si="1"/>
        <v>-482.14285714285717</v>
      </c>
      <c r="D45" s="297"/>
      <c r="E45" s="297"/>
      <c r="F45" s="297"/>
      <c r="G45" s="297"/>
      <c r="H45" s="297"/>
      <c r="I45" s="297"/>
      <c r="J45" s="297"/>
      <c r="K45" s="297"/>
      <c r="L45" s="297"/>
      <c r="M45" s="297"/>
      <c r="N45" s="614"/>
      <c r="O45" s="614"/>
      <c r="P45" s="614"/>
      <c r="Q45" s="614"/>
      <c r="R45" s="614"/>
      <c r="S45" s="639"/>
      <c r="T45" s="639"/>
      <c r="U45" s="639"/>
      <c r="V45" s="639"/>
      <c r="W45" s="639"/>
      <c r="X45" s="639"/>
      <c r="Y45" s="614"/>
      <c r="Z45" s="614"/>
      <c r="AA45" s="614">
        <f t="shared" si="4"/>
        <v>482.14285714285717</v>
      </c>
      <c r="AB45" s="145"/>
      <c r="AC45" s="145"/>
      <c r="AD45" s="145"/>
      <c r="AE45" s="145"/>
      <c r="AF45" s="145"/>
      <c r="AG45" s="145"/>
      <c r="AH45" s="145"/>
    </row>
    <row r="46" spans="1:34" x14ac:dyDescent="0.25">
      <c r="A46" s="38"/>
      <c r="B46" s="3">
        <f t="shared" si="2"/>
        <v>2024</v>
      </c>
      <c r="C46" s="622">
        <f t="shared" si="1"/>
        <v>-241.07142857142858</v>
      </c>
      <c r="D46" s="297"/>
      <c r="E46" s="297"/>
      <c r="F46" s="297"/>
      <c r="G46" s="297"/>
      <c r="H46" s="297"/>
      <c r="I46" s="297"/>
      <c r="J46" s="297"/>
      <c r="K46" s="297"/>
      <c r="L46" s="297"/>
      <c r="M46" s="297"/>
      <c r="N46" s="614"/>
      <c r="O46" s="614"/>
      <c r="P46" s="614"/>
      <c r="Q46" s="614"/>
      <c r="R46" s="614"/>
      <c r="S46" s="639"/>
      <c r="T46" s="639"/>
      <c r="U46" s="639"/>
      <c r="V46" s="639"/>
      <c r="W46" s="639"/>
      <c r="X46" s="639"/>
      <c r="Y46" s="614"/>
      <c r="Z46" s="614"/>
      <c r="AA46" s="614">
        <f>$AA$14/7/2</f>
        <v>241.07142857142858</v>
      </c>
      <c r="AB46" s="145"/>
      <c r="AC46" s="145"/>
      <c r="AD46" s="145"/>
      <c r="AE46" s="145"/>
      <c r="AF46" s="145"/>
      <c r="AG46" s="145"/>
      <c r="AH46" s="145"/>
    </row>
    <row r="47" spans="1:34" x14ac:dyDescent="0.25">
      <c r="A47" s="38"/>
      <c r="B47" s="12"/>
      <c r="C47" s="254"/>
      <c r="D47" s="298"/>
      <c r="E47" s="298"/>
      <c r="F47" s="298"/>
      <c r="G47" s="298"/>
      <c r="H47" s="298"/>
      <c r="I47" s="298"/>
      <c r="J47" s="298"/>
      <c r="K47" s="298"/>
      <c r="L47" s="298"/>
      <c r="M47" s="298"/>
      <c r="N47" s="690"/>
      <c r="O47" s="690"/>
      <c r="P47" s="690"/>
      <c r="Q47" s="690"/>
      <c r="R47" s="690"/>
      <c r="S47" s="690"/>
      <c r="T47" s="690"/>
      <c r="U47" s="690"/>
      <c r="V47" s="728"/>
      <c r="W47" s="728"/>
      <c r="X47" s="728"/>
      <c r="Y47" s="690"/>
      <c r="Z47" s="690"/>
      <c r="AA47" s="690"/>
      <c r="AB47" s="145"/>
      <c r="AC47" s="641"/>
      <c r="AD47" s="641"/>
      <c r="AE47" s="641"/>
      <c r="AF47" s="145"/>
      <c r="AG47" s="145"/>
      <c r="AH47" s="145"/>
    </row>
    <row r="48" spans="1:34" x14ac:dyDescent="0.25">
      <c r="A48" s="38" t="s">
        <v>62</v>
      </c>
      <c r="B48" s="675">
        <f>SUM(D48:AH48)</f>
        <v>0</v>
      </c>
      <c r="C48" s="677">
        <f>SUM(C16:C47)</f>
        <v>-3375.0000000000005</v>
      </c>
      <c r="D48" s="675">
        <f t="shared" ref="D48:N48" si="5">-SUM(D16:D47)+D14</f>
        <v>0</v>
      </c>
      <c r="E48" s="675">
        <f t="shared" si="5"/>
        <v>0</v>
      </c>
      <c r="F48" s="675">
        <f t="shared" si="5"/>
        <v>0</v>
      </c>
      <c r="G48" s="675">
        <f t="shared" si="5"/>
        <v>0</v>
      </c>
      <c r="H48" s="675">
        <f t="shared" si="5"/>
        <v>0</v>
      </c>
      <c r="I48" s="675">
        <f t="shared" si="5"/>
        <v>0</v>
      </c>
      <c r="J48" s="675">
        <f t="shared" si="5"/>
        <v>0</v>
      </c>
      <c r="K48" s="675">
        <f t="shared" si="5"/>
        <v>0</v>
      </c>
      <c r="L48" s="675">
        <f t="shared" si="5"/>
        <v>0</v>
      </c>
      <c r="M48" s="675">
        <f t="shared" si="5"/>
        <v>0</v>
      </c>
      <c r="N48" s="719">
        <f t="shared" si="5"/>
        <v>0</v>
      </c>
      <c r="O48" s="719">
        <f t="shared" ref="O48:AH48" si="6">-SUM(O16:O47)+O14</f>
        <v>0</v>
      </c>
      <c r="P48" s="719">
        <f t="shared" si="6"/>
        <v>0</v>
      </c>
      <c r="Q48" s="719">
        <f t="shared" si="6"/>
        <v>0</v>
      </c>
      <c r="R48" s="719">
        <f t="shared" si="6"/>
        <v>0</v>
      </c>
      <c r="S48" s="719">
        <f t="shared" si="6"/>
        <v>0</v>
      </c>
      <c r="T48" s="719">
        <f t="shared" si="6"/>
        <v>0</v>
      </c>
      <c r="U48" s="719">
        <f t="shared" si="6"/>
        <v>0</v>
      </c>
      <c r="V48" s="719">
        <f t="shared" si="6"/>
        <v>0</v>
      </c>
      <c r="W48" s="719">
        <f t="shared" si="6"/>
        <v>0</v>
      </c>
      <c r="X48" s="719">
        <f t="shared" si="6"/>
        <v>0</v>
      </c>
      <c r="Y48" s="719">
        <f t="shared" si="6"/>
        <v>0</v>
      </c>
      <c r="Z48" s="719">
        <f t="shared" si="6"/>
        <v>0</v>
      </c>
      <c r="AA48" s="719">
        <f t="shared" si="6"/>
        <v>0</v>
      </c>
      <c r="AB48" s="719">
        <f t="shared" si="6"/>
        <v>0</v>
      </c>
      <c r="AC48" s="719">
        <f t="shared" si="6"/>
        <v>0</v>
      </c>
      <c r="AD48" s="719">
        <f t="shared" si="6"/>
        <v>0</v>
      </c>
      <c r="AE48" s="719">
        <f t="shared" si="6"/>
        <v>0</v>
      </c>
      <c r="AF48" s="719">
        <f t="shared" si="6"/>
        <v>0</v>
      </c>
      <c r="AG48" s="719">
        <f t="shared" si="6"/>
        <v>0</v>
      </c>
      <c r="AH48" s="719">
        <f t="shared" si="6"/>
        <v>0</v>
      </c>
    </row>
    <row r="49" spans="1:26" x14ac:dyDescent="0.25">
      <c r="A49" s="38"/>
      <c r="B49" s="275"/>
      <c r="C49" s="299"/>
      <c r="D49" s="297"/>
      <c r="E49" s="297"/>
      <c r="F49" s="297"/>
      <c r="G49" s="297"/>
      <c r="H49" s="297"/>
      <c r="I49" s="297"/>
      <c r="J49" s="297"/>
      <c r="K49" s="297"/>
      <c r="L49" s="297"/>
      <c r="M49" s="297"/>
      <c r="N49" s="338"/>
      <c r="O49" s="338"/>
      <c r="P49" s="338"/>
      <c r="Q49" s="338"/>
      <c r="R49" s="338"/>
      <c r="S49" s="338"/>
      <c r="T49" s="338"/>
      <c r="U49" s="338"/>
      <c r="V49" s="338"/>
      <c r="W49" s="338"/>
      <c r="X49" s="338"/>
      <c r="Y49" s="338"/>
      <c r="Z49" s="338"/>
    </row>
    <row r="50" spans="1:26" x14ac:dyDescent="0.25">
      <c r="A50" s="39" t="s">
        <v>63</v>
      </c>
      <c r="B50" s="3"/>
      <c r="C50" s="30">
        <f>+C14+C48</f>
        <v>0</v>
      </c>
      <c r="D50" s="297"/>
      <c r="E50" s="297"/>
      <c r="F50" s="297"/>
      <c r="G50" s="297"/>
      <c r="H50" s="297"/>
      <c r="I50" s="297"/>
      <c r="J50" s="297"/>
      <c r="K50" s="297"/>
      <c r="L50" s="297"/>
      <c r="M50" s="297"/>
      <c r="N50" s="338"/>
      <c r="O50" s="338"/>
      <c r="P50" s="338"/>
      <c r="Q50" s="338"/>
      <c r="R50" s="338"/>
      <c r="S50" s="338"/>
      <c r="T50" s="338"/>
      <c r="U50" s="338"/>
      <c r="V50" s="338"/>
      <c r="W50" s="338"/>
      <c r="X50" s="338"/>
      <c r="Y50" s="338"/>
      <c r="Z50" s="338"/>
    </row>
    <row r="51" spans="1:26" x14ac:dyDescent="0.25">
      <c r="A51" s="3"/>
      <c r="B51" s="3"/>
      <c r="C51" s="3"/>
      <c r="D51" s="297"/>
      <c r="E51" s="297"/>
      <c r="F51" s="297"/>
      <c r="G51" s="297"/>
      <c r="H51" s="297"/>
      <c r="I51" s="297"/>
      <c r="J51" s="297"/>
      <c r="K51" s="297"/>
      <c r="L51" s="297"/>
      <c r="M51" s="297"/>
      <c r="N51" s="338"/>
      <c r="O51" s="338"/>
      <c r="P51" s="338"/>
      <c r="Q51" s="338"/>
      <c r="R51" s="338"/>
      <c r="S51" s="338"/>
      <c r="T51" s="338"/>
      <c r="U51" s="338"/>
      <c r="V51" s="338"/>
      <c r="W51" s="338"/>
      <c r="X51" s="338"/>
      <c r="Y51" s="338"/>
      <c r="Z51" s="338"/>
    </row>
    <row r="52" spans="1:26" x14ac:dyDescent="0.25">
      <c r="A52" s="3"/>
      <c r="B52" s="36"/>
      <c r="C52" s="3"/>
      <c r="D52" s="297"/>
      <c r="E52" s="297"/>
      <c r="F52" s="297"/>
      <c r="G52" s="297"/>
      <c r="H52" s="297"/>
      <c r="I52" s="297"/>
      <c r="J52" s="297"/>
      <c r="K52" s="297"/>
      <c r="L52" s="297"/>
      <c r="M52" s="297"/>
      <c r="N52" s="338"/>
      <c r="O52" s="338"/>
      <c r="P52" s="338"/>
      <c r="Q52" s="338"/>
      <c r="R52" s="338"/>
      <c r="S52" s="338"/>
      <c r="T52" s="338"/>
      <c r="U52" s="338"/>
      <c r="V52" s="338"/>
      <c r="W52" s="338"/>
      <c r="X52" s="338"/>
      <c r="Y52" s="338"/>
      <c r="Z52" s="338"/>
    </row>
    <row r="53" spans="1:26" x14ac:dyDescent="0.25">
      <c r="A53" s="3"/>
      <c r="B53" s="3"/>
      <c r="C53" s="3"/>
      <c r="E53" s="297"/>
      <c r="F53" s="301"/>
      <c r="G53" s="301"/>
      <c r="H53" s="301"/>
      <c r="I53" s="301"/>
      <c r="J53" s="301"/>
      <c r="K53" s="301"/>
      <c r="L53" s="301"/>
      <c r="M53" s="301"/>
      <c r="N53" s="338">
        <f>SUM(E32:E53)</f>
        <v>0</v>
      </c>
      <c r="O53" s="342"/>
      <c r="P53" s="342"/>
      <c r="Q53" s="342"/>
      <c r="R53" s="342"/>
      <c r="S53" s="342"/>
    </row>
    <row r="54" spans="1:26" x14ac:dyDescent="0.25">
      <c r="B54" s="3"/>
      <c r="C54" s="3"/>
      <c r="E54" s="301"/>
      <c r="F54" s="301"/>
      <c r="G54" s="301"/>
      <c r="H54" s="301"/>
      <c r="I54" s="301"/>
      <c r="J54" s="301"/>
      <c r="K54" s="301"/>
      <c r="L54" s="301"/>
      <c r="M54" s="301"/>
      <c r="N54" s="301"/>
      <c r="O54" s="301"/>
      <c r="P54" s="301"/>
      <c r="Q54" s="301"/>
      <c r="R54" s="301"/>
      <c r="S54" s="301"/>
    </row>
    <row r="55" spans="1:26" x14ac:dyDescent="0.25">
      <c r="E55" s="301"/>
      <c r="F55" s="301"/>
      <c r="G55" s="301"/>
      <c r="H55" s="301"/>
      <c r="I55" s="301"/>
      <c r="J55" s="301"/>
      <c r="K55" s="301"/>
      <c r="L55" s="301"/>
      <c r="M55" s="301"/>
      <c r="N55" s="301"/>
      <c r="O55" s="301"/>
      <c r="P55" s="301"/>
      <c r="Q55" s="301"/>
      <c r="R55" s="301"/>
      <c r="S55" s="301"/>
    </row>
    <row r="56" spans="1:26" x14ac:dyDescent="0.25">
      <c r="E56" s="301"/>
      <c r="F56" s="301"/>
      <c r="G56" s="301"/>
      <c r="H56" s="301"/>
      <c r="I56" s="301"/>
      <c r="J56" s="301"/>
      <c r="K56" s="301"/>
      <c r="L56" s="301"/>
      <c r="M56" s="301"/>
      <c r="N56" s="301"/>
      <c r="O56" s="301"/>
      <c r="P56" s="301"/>
      <c r="Q56" s="301"/>
      <c r="R56" s="301"/>
      <c r="S56" s="301"/>
    </row>
    <row r="57" spans="1:26" x14ac:dyDescent="0.25">
      <c r="E57" s="301"/>
      <c r="F57" s="301"/>
      <c r="G57" s="301"/>
      <c r="H57" s="301"/>
      <c r="I57" s="301"/>
      <c r="J57" s="301"/>
      <c r="K57" s="301"/>
      <c r="L57" s="301"/>
      <c r="M57" s="301"/>
      <c r="N57" s="301"/>
      <c r="O57" s="301"/>
      <c r="P57" s="301"/>
      <c r="Q57" s="301"/>
      <c r="R57" s="301"/>
      <c r="S57" s="301"/>
    </row>
    <row r="58" spans="1:26" x14ac:dyDescent="0.25">
      <c r="E58" s="301"/>
      <c r="F58" s="301"/>
      <c r="G58" s="301"/>
      <c r="H58" s="301"/>
      <c r="I58" s="301"/>
      <c r="J58" s="301"/>
      <c r="K58" s="301"/>
      <c r="L58" s="301"/>
      <c r="M58" s="301"/>
      <c r="N58" s="301"/>
      <c r="O58" s="301"/>
      <c r="P58" s="301"/>
      <c r="Q58" s="301"/>
      <c r="R58" s="301"/>
      <c r="S58" s="301"/>
    </row>
    <row r="59" spans="1:26" x14ac:dyDescent="0.25">
      <c r="E59" s="301"/>
      <c r="F59" s="301"/>
      <c r="G59" s="301"/>
      <c r="H59" s="301"/>
      <c r="I59" s="301"/>
      <c r="J59" s="301"/>
      <c r="K59" s="301"/>
      <c r="L59" s="301"/>
      <c r="M59" s="301"/>
      <c r="N59" s="301"/>
      <c r="O59" s="301"/>
      <c r="P59" s="301"/>
      <c r="Q59" s="301"/>
      <c r="R59" s="301"/>
      <c r="S59" s="301"/>
    </row>
    <row r="60" spans="1:26" x14ac:dyDescent="0.25">
      <c r="E60" s="301"/>
      <c r="F60" s="301"/>
      <c r="G60" s="301"/>
      <c r="H60" s="301"/>
      <c r="I60" s="301"/>
      <c r="J60" s="301"/>
      <c r="K60" s="301"/>
      <c r="L60" s="301"/>
      <c r="M60" s="301"/>
      <c r="N60" s="301"/>
      <c r="O60" s="301"/>
      <c r="P60" s="301"/>
      <c r="Q60" s="301"/>
      <c r="R60" s="301"/>
      <c r="S60" s="301"/>
    </row>
    <row r="61" spans="1:26" x14ac:dyDescent="0.25">
      <c r="E61" s="301"/>
      <c r="F61" s="301"/>
      <c r="G61" s="301"/>
      <c r="H61" s="301"/>
      <c r="I61" s="301"/>
      <c r="J61" s="301"/>
      <c r="K61" s="301"/>
      <c r="L61" s="301"/>
      <c r="M61" s="301"/>
      <c r="N61" s="301"/>
      <c r="O61" s="301"/>
      <c r="P61" s="301"/>
      <c r="Q61" s="301"/>
      <c r="R61" s="301"/>
      <c r="S61" s="301"/>
    </row>
    <row r="62" spans="1:26" x14ac:dyDescent="0.25">
      <c r="E62" s="301"/>
      <c r="F62" s="301"/>
      <c r="G62" s="301"/>
      <c r="H62" s="301"/>
      <c r="I62" s="301"/>
      <c r="J62" s="301"/>
      <c r="K62" s="301"/>
      <c r="L62" s="301"/>
      <c r="M62" s="301"/>
      <c r="N62" s="301"/>
      <c r="O62" s="301"/>
      <c r="P62" s="301"/>
      <c r="Q62" s="301"/>
      <c r="R62" s="301"/>
      <c r="S62" s="301"/>
    </row>
    <row r="63" spans="1:26" x14ac:dyDescent="0.25">
      <c r="E63" s="301"/>
      <c r="F63" s="301"/>
      <c r="G63" s="301"/>
      <c r="H63" s="301"/>
      <c r="I63" s="301"/>
      <c r="J63" s="301"/>
      <c r="K63" s="301"/>
      <c r="L63" s="301"/>
      <c r="M63" s="301"/>
      <c r="N63" s="301"/>
      <c r="O63" s="301"/>
      <c r="P63" s="301"/>
      <c r="Q63" s="301"/>
      <c r="R63" s="301"/>
      <c r="S63" s="301"/>
    </row>
    <row r="64" spans="1:26" x14ac:dyDescent="0.25">
      <c r="E64" s="301"/>
      <c r="F64" s="301"/>
      <c r="G64" s="301"/>
      <c r="H64" s="301"/>
      <c r="I64" s="301"/>
      <c r="J64" s="301"/>
      <c r="K64" s="301"/>
      <c r="L64" s="301"/>
      <c r="M64" s="301"/>
      <c r="N64" s="301"/>
      <c r="O64" s="301"/>
      <c r="P64" s="301"/>
      <c r="Q64" s="301"/>
      <c r="R64" s="301"/>
      <c r="S64" s="301"/>
    </row>
  </sheetData>
  <pageMargins left="0.7" right="0.7" top="0.75" bottom="0.75" header="0.3" footer="0.3"/>
  <pageSetup scale="64" orientation="landscape" horizontalDpi="4294967294" verticalDpi="4294967294" r:id="rId1"/>
  <headerFooter>
    <oddFooter>&amp;Z&amp;F&amp;RPage &amp;P</oddFooter>
  </headerFooter>
</worksheet>
</file>

<file path=xl/worksheets/sheet2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600-000000000000}">
  <sheetPr>
    <tabColor theme="6" tint="-0.249977111117893"/>
    <pageSetUpPr fitToPage="1"/>
  </sheetPr>
  <dimension ref="A1:AH64"/>
  <sheetViews>
    <sheetView workbookViewId="0"/>
  </sheetViews>
  <sheetFormatPr defaultColWidth="8.85546875" defaultRowHeight="15" x14ac:dyDescent="0.25"/>
  <cols>
    <col min="1" max="1" width="20.85546875" customWidth="1"/>
    <col min="2" max="2" width="8.7109375" customWidth="1"/>
    <col min="3" max="3" width="12.85546875" customWidth="1"/>
    <col min="4" max="12" width="7.42578125" hidden="1" customWidth="1"/>
    <col min="13" max="13" width="7.5703125" hidden="1" customWidth="1"/>
    <col min="14" max="25" width="10.42578125" customWidth="1"/>
    <col min="26" max="26" width="10.7109375" bestFit="1" customWidth="1"/>
    <col min="27" max="27" width="11.5703125" bestFit="1" customWidth="1"/>
    <col min="28" max="28" width="12" bestFit="1" customWidth="1"/>
  </cols>
  <sheetData>
    <row r="1" spans="1:34" x14ac:dyDescent="0.25">
      <c r="A1" s="11" t="s">
        <v>10</v>
      </c>
      <c r="O1" t="s">
        <v>647</v>
      </c>
    </row>
    <row r="2" spans="1:34" x14ac:dyDescent="0.25">
      <c r="A2" s="9" t="s">
        <v>438</v>
      </c>
    </row>
    <row r="3" spans="1:34" x14ac:dyDescent="0.25">
      <c r="A3" s="9" t="s">
        <v>1156</v>
      </c>
    </row>
    <row r="4" spans="1:34" x14ac:dyDescent="0.25">
      <c r="R4" s="40" t="s">
        <v>4</v>
      </c>
      <c r="S4" s="41"/>
      <c r="T4" s="40" t="s">
        <v>8</v>
      </c>
    </row>
    <row r="5" spans="1:34" x14ac:dyDescent="0.25">
      <c r="A5" s="10" t="s">
        <v>9</v>
      </c>
      <c r="B5" s="12" t="s">
        <v>64</v>
      </c>
      <c r="C5" s="12" t="s">
        <v>12</v>
      </c>
      <c r="R5" s="42" t="s">
        <v>2</v>
      </c>
      <c r="S5" s="42" t="s">
        <v>60</v>
      </c>
      <c r="T5" s="42" t="s">
        <v>7</v>
      </c>
    </row>
    <row r="6" spans="1:34" x14ac:dyDescent="0.25">
      <c r="B6" s="3"/>
      <c r="R6" s="3"/>
    </row>
    <row r="7" spans="1:34" x14ac:dyDescent="0.25">
      <c r="A7" s="2" t="s">
        <v>1141</v>
      </c>
      <c r="B7" s="212">
        <v>876</v>
      </c>
      <c r="C7" s="214"/>
      <c r="D7" s="293"/>
      <c r="E7" s="293"/>
      <c r="F7" s="293"/>
      <c r="G7" s="293"/>
      <c r="H7" s="293"/>
      <c r="I7" s="293"/>
      <c r="J7" s="293"/>
      <c r="K7" s="293"/>
      <c r="L7" s="293"/>
      <c r="M7" s="293"/>
      <c r="N7" s="293"/>
      <c r="O7" s="294"/>
      <c r="P7" s="6"/>
      <c r="Q7" s="6"/>
      <c r="R7" s="13">
        <f>+C14</f>
        <v>42081.01</v>
      </c>
      <c r="S7" s="13">
        <f>+-C48</f>
        <v>27352.656500000005</v>
      </c>
      <c r="T7" s="13">
        <f>+R7-S7</f>
        <v>14728.353499999997</v>
      </c>
    </row>
    <row r="8" spans="1:34" x14ac:dyDescent="0.25">
      <c r="A8" s="213"/>
      <c r="B8" s="3"/>
      <c r="D8" s="293"/>
      <c r="E8" s="293"/>
      <c r="F8" s="293"/>
      <c r="G8" s="293"/>
      <c r="H8" s="293"/>
      <c r="I8" s="293"/>
      <c r="J8" s="293"/>
      <c r="K8" s="293"/>
      <c r="L8" s="293"/>
      <c r="M8" s="293"/>
      <c r="N8" s="293"/>
      <c r="O8" s="294"/>
      <c r="P8" s="6"/>
      <c r="Q8" s="6"/>
    </row>
    <row r="9" spans="1:34" x14ac:dyDescent="0.25">
      <c r="A9" s="2"/>
      <c r="B9" s="3"/>
      <c r="D9" s="293"/>
      <c r="E9" s="293"/>
      <c r="F9" s="293"/>
      <c r="G9" s="293"/>
      <c r="H9" s="293"/>
      <c r="I9" s="293"/>
      <c r="J9" s="293"/>
      <c r="K9" s="293"/>
      <c r="L9" s="293"/>
      <c r="M9" s="293"/>
      <c r="N9" s="293"/>
      <c r="O9" s="294"/>
      <c r="P9" s="6"/>
      <c r="Q9" s="6"/>
    </row>
    <row r="10" spans="1:34" x14ac:dyDescent="0.25">
      <c r="B10" s="3"/>
    </row>
    <row r="11" spans="1:34" x14ac:dyDescent="0.25">
      <c r="A11" s="686" t="s">
        <v>66</v>
      </c>
      <c r="B11" s="212">
        <v>1495</v>
      </c>
      <c r="C11" s="214"/>
    </row>
    <row r="12" spans="1:34" x14ac:dyDescent="0.25">
      <c r="B12" s="28"/>
      <c r="C12" s="2"/>
    </row>
    <row r="13" spans="1:34" x14ac:dyDescent="0.25">
      <c r="A13" s="9" t="s">
        <v>5</v>
      </c>
      <c r="C13" s="31" t="s">
        <v>3</v>
      </c>
      <c r="D13" s="32">
        <v>1994</v>
      </c>
      <c r="E13" s="32">
        <v>1995</v>
      </c>
      <c r="F13" s="32">
        <v>1996</v>
      </c>
      <c r="G13" s="32">
        <v>1997</v>
      </c>
      <c r="H13" s="32">
        <v>1998</v>
      </c>
      <c r="I13" s="32">
        <v>1999</v>
      </c>
      <c r="J13" s="32">
        <v>2000</v>
      </c>
      <c r="K13" s="32">
        <v>2001</v>
      </c>
      <c r="L13" s="32">
        <v>2002</v>
      </c>
      <c r="M13" s="32">
        <v>2003</v>
      </c>
      <c r="N13" s="32">
        <v>2004</v>
      </c>
      <c r="O13" s="32">
        <f>N13+1</f>
        <v>2005</v>
      </c>
      <c r="P13" s="32">
        <f t="shared" ref="P13:AH13" si="0">O13+1</f>
        <v>2006</v>
      </c>
      <c r="Q13" s="32">
        <f t="shared" si="0"/>
        <v>2007</v>
      </c>
      <c r="R13" s="32">
        <f t="shared" si="0"/>
        <v>2008</v>
      </c>
      <c r="S13" s="32">
        <f t="shared" si="0"/>
        <v>2009</v>
      </c>
      <c r="T13" s="32">
        <f t="shared" si="0"/>
        <v>2010</v>
      </c>
      <c r="U13" s="32">
        <f t="shared" si="0"/>
        <v>2011</v>
      </c>
      <c r="V13" s="32">
        <f t="shared" si="0"/>
        <v>2012</v>
      </c>
      <c r="W13" s="32">
        <f t="shared" si="0"/>
        <v>2013</v>
      </c>
      <c r="X13" s="32">
        <f t="shared" si="0"/>
        <v>2014</v>
      </c>
      <c r="Y13" s="32">
        <f t="shared" si="0"/>
        <v>2015</v>
      </c>
      <c r="Z13" s="32">
        <f t="shared" si="0"/>
        <v>2016</v>
      </c>
      <c r="AA13" s="32">
        <f t="shared" si="0"/>
        <v>2017</v>
      </c>
      <c r="AB13" s="32">
        <f t="shared" si="0"/>
        <v>2018</v>
      </c>
      <c r="AC13" s="32">
        <f t="shared" si="0"/>
        <v>2019</v>
      </c>
      <c r="AD13" s="32">
        <f t="shared" si="0"/>
        <v>2020</v>
      </c>
      <c r="AE13" s="32">
        <f t="shared" si="0"/>
        <v>2021</v>
      </c>
      <c r="AF13" s="32">
        <f t="shared" si="0"/>
        <v>2022</v>
      </c>
      <c r="AG13" s="32">
        <f t="shared" si="0"/>
        <v>2023</v>
      </c>
      <c r="AH13" s="32">
        <f t="shared" si="0"/>
        <v>2024</v>
      </c>
    </row>
    <row r="14" spans="1:34" x14ac:dyDescent="0.25">
      <c r="A14" s="9" t="s">
        <v>73</v>
      </c>
      <c r="C14" s="672">
        <f>SUM(D14:AH14)</f>
        <v>42081.01</v>
      </c>
      <c r="D14" s="233">
        <v>0</v>
      </c>
      <c r="E14" s="233">
        <v>0</v>
      </c>
      <c r="F14" s="233">
        <v>0</v>
      </c>
      <c r="G14" s="233">
        <v>0</v>
      </c>
      <c r="H14" s="233">
        <v>0</v>
      </c>
      <c r="I14" s="233">
        <v>0</v>
      </c>
      <c r="J14" s="233">
        <v>0</v>
      </c>
      <c r="K14" s="233">
        <v>0</v>
      </c>
      <c r="L14" s="233">
        <v>0</v>
      </c>
      <c r="M14" s="233">
        <v>0</v>
      </c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7"/>
      <c r="Z14" s="7"/>
      <c r="AA14" s="4"/>
      <c r="AB14" s="7">
        <f>10500+27281+4300.01</f>
        <v>42081.01</v>
      </c>
    </row>
    <row r="15" spans="1:34" x14ac:dyDescent="0.25">
      <c r="A15" s="34"/>
      <c r="B15" s="2"/>
      <c r="C15" s="2"/>
      <c r="S15" s="233"/>
      <c r="T15" s="233"/>
      <c r="U15" s="233"/>
      <c r="V15" s="233"/>
      <c r="W15" s="233"/>
      <c r="X15" s="233"/>
    </row>
    <row r="16" spans="1:34" x14ac:dyDescent="0.25">
      <c r="A16" s="9" t="s">
        <v>6</v>
      </c>
      <c r="B16" s="3">
        <v>1994</v>
      </c>
      <c r="C16" s="622">
        <f>-SUM(D16:AH16)</f>
        <v>0</v>
      </c>
      <c r="D16" s="297">
        <f>+D$14/7/2</f>
        <v>0</v>
      </c>
      <c r="E16" s="297"/>
      <c r="F16" s="297"/>
      <c r="G16" s="297"/>
      <c r="H16" s="297"/>
      <c r="I16" s="297"/>
      <c r="J16" s="297"/>
      <c r="K16" s="297"/>
      <c r="L16" s="297"/>
      <c r="M16" s="297"/>
      <c r="N16" s="297"/>
      <c r="O16" s="297"/>
      <c r="P16" s="297"/>
      <c r="Q16" s="297"/>
      <c r="R16" s="297"/>
      <c r="S16" s="233"/>
      <c r="T16" s="233"/>
      <c r="U16" s="233"/>
      <c r="V16" s="233"/>
      <c r="W16" s="233"/>
      <c r="X16" s="233"/>
      <c r="Y16" s="297"/>
      <c r="Z16" s="297"/>
    </row>
    <row r="17" spans="1:26" x14ac:dyDescent="0.25">
      <c r="B17" s="3">
        <f>B16+1</f>
        <v>1995</v>
      </c>
      <c r="C17" s="622">
        <f t="shared" ref="C17:C46" si="1">-SUM(D17:AH17)</f>
        <v>0</v>
      </c>
      <c r="D17" s="297">
        <f>+D$14/7</f>
        <v>0</v>
      </c>
      <c r="E17" s="297">
        <f>+E$14/7/2</f>
        <v>0</v>
      </c>
      <c r="F17" s="297"/>
      <c r="G17" s="297"/>
      <c r="H17" s="297"/>
      <c r="I17" s="297"/>
      <c r="J17" s="297"/>
      <c r="K17" s="297"/>
      <c r="L17" s="297"/>
      <c r="M17" s="297"/>
      <c r="N17" s="297"/>
      <c r="O17" s="297"/>
      <c r="P17" s="297"/>
      <c r="Q17" s="297"/>
      <c r="R17" s="297"/>
      <c r="S17" s="233"/>
      <c r="T17" s="233"/>
      <c r="U17" s="233"/>
      <c r="V17" s="233"/>
      <c r="W17" s="233"/>
      <c r="X17" s="233"/>
      <c r="Y17" s="297"/>
      <c r="Z17" s="297"/>
    </row>
    <row r="18" spans="1:26" x14ac:dyDescent="0.25">
      <c r="B18" s="3">
        <f t="shared" ref="B18:B46" si="2">B17+1</f>
        <v>1996</v>
      </c>
      <c r="C18" s="622">
        <f t="shared" si="1"/>
        <v>0</v>
      </c>
      <c r="D18" s="297">
        <f>+D17</f>
        <v>0</v>
      </c>
      <c r="E18" s="297">
        <f>+E$14/7</f>
        <v>0</v>
      </c>
      <c r="F18" s="297">
        <f>+F$14/7/2</f>
        <v>0</v>
      </c>
      <c r="G18" s="297"/>
      <c r="H18" s="297"/>
      <c r="I18" s="297"/>
      <c r="J18" s="297"/>
      <c r="K18" s="297"/>
      <c r="L18" s="297"/>
      <c r="M18" s="297"/>
      <c r="N18" s="297"/>
      <c r="O18" s="297"/>
      <c r="P18" s="297"/>
      <c r="Q18" s="297"/>
      <c r="R18" s="297"/>
      <c r="S18" s="233"/>
      <c r="T18" s="233"/>
      <c r="U18" s="233"/>
      <c r="V18" s="233"/>
      <c r="W18" s="233"/>
      <c r="X18" s="233"/>
      <c r="Y18" s="297"/>
      <c r="Z18" s="297"/>
    </row>
    <row r="19" spans="1:26" x14ac:dyDescent="0.25">
      <c r="B19" s="3">
        <f t="shared" si="2"/>
        <v>1997</v>
      </c>
      <c r="C19" s="622">
        <f t="shared" si="1"/>
        <v>0</v>
      </c>
      <c r="D19" s="297">
        <f>+D18</f>
        <v>0</v>
      </c>
      <c r="E19" s="297">
        <f>+E18</f>
        <v>0</v>
      </c>
      <c r="F19" s="297">
        <f>+F$14/7</f>
        <v>0</v>
      </c>
      <c r="G19" s="297">
        <f>+G$14/7/2</f>
        <v>0</v>
      </c>
      <c r="H19" s="297"/>
      <c r="I19" s="297"/>
      <c r="J19" s="297"/>
      <c r="K19" s="297"/>
      <c r="L19" s="297"/>
      <c r="M19" s="297"/>
      <c r="N19" s="297"/>
      <c r="O19" s="297"/>
      <c r="P19" s="297"/>
      <c r="Q19" s="297"/>
      <c r="R19" s="297"/>
      <c r="S19" s="233"/>
      <c r="T19" s="233"/>
      <c r="U19" s="233"/>
      <c r="V19" s="233"/>
      <c r="W19" s="233"/>
      <c r="X19" s="233"/>
      <c r="Y19" s="297"/>
      <c r="Z19" s="297"/>
    </row>
    <row r="20" spans="1:26" x14ac:dyDescent="0.25">
      <c r="B20" s="3">
        <f t="shared" si="2"/>
        <v>1998</v>
      </c>
      <c r="C20" s="622">
        <f t="shared" si="1"/>
        <v>0</v>
      </c>
      <c r="D20" s="297">
        <f>+D19</f>
        <v>0</v>
      </c>
      <c r="E20" s="297">
        <f>+E19</f>
        <v>0</v>
      </c>
      <c r="F20" s="297">
        <f>+F19</f>
        <v>0</v>
      </c>
      <c r="G20" s="297">
        <f>+G$14/7</f>
        <v>0</v>
      </c>
      <c r="H20" s="297">
        <f>+H$14/7/2</f>
        <v>0</v>
      </c>
      <c r="I20" s="297"/>
      <c r="J20" s="297"/>
      <c r="K20" s="297"/>
      <c r="L20" s="297"/>
      <c r="M20" s="297"/>
      <c r="N20" s="297"/>
      <c r="O20" s="297"/>
      <c r="P20" s="297"/>
      <c r="Q20" s="297"/>
      <c r="R20" s="297"/>
      <c r="S20" s="233"/>
      <c r="T20" s="233"/>
      <c r="U20" s="233"/>
      <c r="V20" s="233"/>
      <c r="W20" s="233"/>
      <c r="X20" s="233"/>
      <c r="Y20" s="297"/>
      <c r="Z20" s="297"/>
    </row>
    <row r="21" spans="1:26" x14ac:dyDescent="0.25">
      <c r="B21" s="3">
        <f t="shared" si="2"/>
        <v>1999</v>
      </c>
      <c r="C21" s="622">
        <f t="shared" si="1"/>
        <v>0</v>
      </c>
      <c r="D21" s="297">
        <f>+D20</f>
        <v>0</v>
      </c>
      <c r="E21" s="297">
        <f>+E20</f>
        <v>0</v>
      </c>
      <c r="F21" s="297">
        <f>+F20</f>
        <v>0</v>
      </c>
      <c r="G21" s="297">
        <f>+G20</f>
        <v>0</v>
      </c>
      <c r="H21" s="297">
        <f>+H$14/7</f>
        <v>0</v>
      </c>
      <c r="I21" s="297">
        <f>+I$14/7/2</f>
        <v>0</v>
      </c>
      <c r="J21" s="297"/>
      <c r="K21" s="297"/>
      <c r="L21" s="297"/>
      <c r="M21" s="297"/>
      <c r="N21" s="297"/>
      <c r="O21" s="297"/>
      <c r="P21" s="297"/>
      <c r="Q21" s="297"/>
      <c r="R21" s="297"/>
      <c r="S21" s="233"/>
      <c r="T21" s="233"/>
      <c r="U21" s="233"/>
      <c r="V21" s="233"/>
      <c r="W21" s="233"/>
      <c r="X21" s="233"/>
      <c r="Y21" s="297"/>
      <c r="Z21" s="297"/>
    </row>
    <row r="22" spans="1:26" x14ac:dyDescent="0.25">
      <c r="B22" s="3">
        <f t="shared" si="2"/>
        <v>2000</v>
      </c>
      <c r="C22" s="622">
        <f t="shared" si="1"/>
        <v>0</v>
      </c>
      <c r="D22" s="297">
        <f>+D21</f>
        <v>0</v>
      </c>
      <c r="E22" s="297">
        <f>+E21</f>
        <v>0</v>
      </c>
      <c r="F22" s="297">
        <f>+F21</f>
        <v>0</v>
      </c>
      <c r="G22" s="297">
        <f>+G21</f>
        <v>0</v>
      </c>
      <c r="H22" s="297">
        <f>+H21</f>
        <v>0</v>
      </c>
      <c r="I22" s="297">
        <f>+I$14/7</f>
        <v>0</v>
      </c>
      <c r="J22" s="297">
        <f>+J$14/7/2</f>
        <v>0</v>
      </c>
      <c r="K22" s="297"/>
      <c r="L22" s="297"/>
      <c r="M22" s="297"/>
      <c r="N22" s="297"/>
      <c r="O22" s="297"/>
      <c r="P22" s="297"/>
      <c r="Q22" s="297"/>
      <c r="R22" s="297"/>
      <c r="S22" s="233"/>
      <c r="T22" s="233"/>
      <c r="U22" s="233"/>
      <c r="V22" s="233"/>
      <c r="W22" s="233"/>
      <c r="X22" s="233"/>
      <c r="Y22" s="297"/>
      <c r="Z22" s="297"/>
    </row>
    <row r="23" spans="1:26" x14ac:dyDescent="0.25">
      <c r="B23" s="3">
        <f t="shared" si="2"/>
        <v>2001</v>
      </c>
      <c r="C23" s="622">
        <f t="shared" si="1"/>
        <v>0</v>
      </c>
      <c r="D23" s="297">
        <f>+D$14/7/2</f>
        <v>0</v>
      </c>
      <c r="E23" s="297">
        <f>+E22</f>
        <v>0</v>
      </c>
      <c r="F23" s="297">
        <f>+F22</f>
        <v>0</v>
      </c>
      <c r="G23" s="297">
        <f>+G22</f>
        <v>0</v>
      </c>
      <c r="H23" s="297">
        <f>+H22</f>
        <v>0</v>
      </c>
      <c r="I23" s="297">
        <f>+I22</f>
        <v>0</v>
      </c>
      <c r="J23" s="297">
        <f>+J$14/7</f>
        <v>0</v>
      </c>
      <c r="K23" s="297">
        <f>+K$14/7/2</f>
        <v>0</v>
      </c>
      <c r="L23" s="297"/>
      <c r="M23" s="297"/>
      <c r="N23" s="297"/>
      <c r="O23" s="297"/>
      <c r="P23" s="297"/>
      <c r="Q23" s="297"/>
      <c r="R23" s="297"/>
      <c r="S23" s="233"/>
      <c r="T23" s="233"/>
      <c r="U23" s="233"/>
      <c r="V23" s="233"/>
      <c r="W23" s="233"/>
      <c r="X23" s="233"/>
      <c r="Y23" s="297"/>
      <c r="Z23" s="297"/>
    </row>
    <row r="24" spans="1:26" x14ac:dyDescent="0.25">
      <c r="B24" s="3">
        <f t="shared" si="2"/>
        <v>2002</v>
      </c>
      <c r="C24" s="622">
        <f t="shared" si="1"/>
        <v>0</v>
      </c>
      <c r="D24" s="297"/>
      <c r="E24" s="297">
        <f>+E$14/7/2</f>
        <v>0</v>
      </c>
      <c r="F24" s="297">
        <f>+F23</f>
        <v>0</v>
      </c>
      <c r="G24" s="297">
        <f>+G23</f>
        <v>0</v>
      </c>
      <c r="H24" s="297">
        <f>+H23</f>
        <v>0</v>
      </c>
      <c r="I24" s="297">
        <f>+I23</f>
        <v>0</v>
      </c>
      <c r="J24" s="297">
        <f>+J23</f>
        <v>0</v>
      </c>
      <c r="K24" s="297">
        <f>+K$14/7</f>
        <v>0</v>
      </c>
      <c r="L24" s="297">
        <f>+L$14/7/2</f>
        <v>0</v>
      </c>
      <c r="M24" s="297"/>
      <c r="N24" s="297"/>
      <c r="O24" s="297"/>
      <c r="P24" s="297"/>
      <c r="Q24" s="297"/>
      <c r="R24" s="297"/>
      <c r="S24" s="233"/>
      <c r="T24" s="233"/>
      <c r="U24" s="233"/>
      <c r="V24" s="233"/>
      <c r="W24" s="233"/>
      <c r="X24" s="233"/>
      <c r="Y24" s="297"/>
      <c r="Z24" s="297"/>
    </row>
    <row r="25" spans="1:26" x14ac:dyDescent="0.25">
      <c r="B25" s="3">
        <f t="shared" si="2"/>
        <v>2003</v>
      </c>
      <c r="C25" s="622">
        <f t="shared" si="1"/>
        <v>0</v>
      </c>
      <c r="D25" s="297"/>
      <c r="E25" s="297"/>
      <c r="F25" s="297">
        <f>+F$14/7/2</f>
        <v>0</v>
      </c>
      <c r="G25" s="297">
        <f>+G24</f>
        <v>0</v>
      </c>
      <c r="H25" s="297">
        <f>+H24</f>
        <v>0</v>
      </c>
      <c r="I25" s="297">
        <f>+I24</f>
        <v>0</v>
      </c>
      <c r="J25" s="297">
        <f>+J24</f>
        <v>0</v>
      </c>
      <c r="K25" s="297">
        <f>+K24</f>
        <v>0</v>
      </c>
      <c r="L25" s="297">
        <f>+L$14/7</f>
        <v>0</v>
      </c>
      <c r="M25" s="297">
        <f>+M$14/7/2</f>
        <v>0</v>
      </c>
      <c r="N25" s="297"/>
      <c r="O25" s="297"/>
      <c r="P25" s="297"/>
      <c r="Q25" s="297"/>
      <c r="R25" s="297"/>
      <c r="S25" s="233"/>
      <c r="T25" s="233"/>
      <c r="U25" s="233"/>
      <c r="V25" s="233"/>
      <c r="W25" s="233"/>
      <c r="X25" s="233"/>
      <c r="Y25" s="297"/>
      <c r="Z25" s="297"/>
    </row>
    <row r="26" spans="1:26" x14ac:dyDescent="0.25">
      <c r="B26" s="3">
        <f t="shared" si="2"/>
        <v>2004</v>
      </c>
      <c r="C26" s="622">
        <f t="shared" si="1"/>
        <v>0</v>
      </c>
      <c r="D26" s="297"/>
      <c r="E26" s="297"/>
      <c r="F26" s="297"/>
      <c r="G26" s="297">
        <f>+G$14/7/2</f>
        <v>0</v>
      </c>
      <c r="H26" s="297">
        <f>+H25</f>
        <v>0</v>
      </c>
      <c r="I26" s="297">
        <f>+I25</f>
        <v>0</v>
      </c>
      <c r="J26" s="297">
        <f>+J25</f>
        <v>0</v>
      </c>
      <c r="K26" s="297">
        <f>+K25</f>
        <v>0</v>
      </c>
      <c r="L26" s="297">
        <f>+L25</f>
        <v>0</v>
      </c>
      <c r="M26" s="297">
        <f>+M$14/7</f>
        <v>0</v>
      </c>
      <c r="N26" s="7">
        <f>+N$14/7/2</f>
        <v>0</v>
      </c>
      <c r="O26" s="7"/>
      <c r="P26" s="7"/>
      <c r="Q26" s="7"/>
      <c r="R26" s="7"/>
      <c r="S26" s="43"/>
      <c r="T26" s="43"/>
      <c r="U26" s="43"/>
      <c r="V26" s="43"/>
      <c r="W26" s="43"/>
      <c r="X26" s="43"/>
      <c r="Y26" s="7"/>
      <c r="Z26" s="297"/>
    </row>
    <row r="27" spans="1:26" x14ac:dyDescent="0.25">
      <c r="B27" s="3">
        <f t="shared" si="2"/>
        <v>2005</v>
      </c>
      <c r="C27" s="622">
        <f t="shared" si="1"/>
        <v>0</v>
      </c>
      <c r="D27" s="297"/>
      <c r="E27" s="297"/>
      <c r="F27" s="297"/>
      <c r="G27" s="297"/>
      <c r="H27" s="297">
        <f>+H$14/7/2</f>
        <v>0</v>
      </c>
      <c r="I27" s="297">
        <f>+I26</f>
        <v>0</v>
      </c>
      <c r="J27" s="297">
        <f>+J26</f>
        <v>0</v>
      </c>
      <c r="K27" s="297">
        <f>+K26</f>
        <v>0</v>
      </c>
      <c r="L27" s="297">
        <f>+L26</f>
        <v>0</v>
      </c>
      <c r="M27" s="297">
        <f>+M26</f>
        <v>0</v>
      </c>
      <c r="N27" s="7">
        <f>+N$14/7</f>
        <v>0</v>
      </c>
      <c r="O27" s="7">
        <f>+O$14/7/2</f>
        <v>0</v>
      </c>
      <c r="P27" s="7"/>
      <c r="Q27" s="7"/>
      <c r="R27" s="7"/>
      <c r="S27" s="43"/>
      <c r="T27" s="43"/>
      <c r="U27" s="43"/>
      <c r="V27" s="43"/>
      <c r="W27" s="43"/>
      <c r="X27" s="43"/>
      <c r="Y27" s="7"/>
      <c r="Z27" s="297"/>
    </row>
    <row r="28" spans="1:26" x14ac:dyDescent="0.25">
      <c r="B28" s="3">
        <f t="shared" si="2"/>
        <v>2006</v>
      </c>
      <c r="C28" s="622">
        <f t="shared" si="1"/>
        <v>0</v>
      </c>
      <c r="D28" s="297"/>
      <c r="E28" s="297"/>
      <c r="F28" s="297"/>
      <c r="G28" s="297"/>
      <c r="H28" s="297"/>
      <c r="I28" s="297">
        <f>+I$14/7/2</f>
        <v>0</v>
      </c>
      <c r="J28" s="297">
        <f>+J27</f>
        <v>0</v>
      </c>
      <c r="K28" s="297">
        <f>+K27</f>
        <v>0</v>
      </c>
      <c r="L28" s="297">
        <f>+L27</f>
        <v>0</v>
      </c>
      <c r="M28" s="297">
        <f>+M27</f>
        <v>0</v>
      </c>
      <c r="N28" s="7">
        <f>+N27</f>
        <v>0</v>
      </c>
      <c r="O28" s="7">
        <f>+O$14/7</f>
        <v>0</v>
      </c>
      <c r="P28" s="7">
        <f>+P$14/7/2</f>
        <v>0</v>
      </c>
      <c r="Q28" s="7"/>
      <c r="R28" s="7"/>
      <c r="S28" s="43"/>
      <c r="T28" s="43"/>
      <c r="U28" s="43"/>
      <c r="V28" s="43"/>
      <c r="W28" s="43"/>
      <c r="X28" s="43"/>
      <c r="Y28" s="7"/>
      <c r="Z28" s="297"/>
    </row>
    <row r="29" spans="1:26" x14ac:dyDescent="0.25">
      <c r="B29" s="3">
        <f t="shared" si="2"/>
        <v>2007</v>
      </c>
      <c r="C29" s="622">
        <f t="shared" si="1"/>
        <v>0</v>
      </c>
      <c r="D29" s="297"/>
      <c r="E29" s="297"/>
      <c r="F29" s="297"/>
      <c r="G29" s="297"/>
      <c r="H29" s="297"/>
      <c r="I29" s="297"/>
      <c r="J29" s="297">
        <f>+J$14/7/2</f>
        <v>0</v>
      </c>
      <c r="K29" s="297">
        <f>+K28</f>
        <v>0</v>
      </c>
      <c r="L29" s="297">
        <f>+L28</f>
        <v>0</v>
      </c>
      <c r="M29" s="297">
        <f>+M28</f>
        <v>0</v>
      </c>
      <c r="N29" s="7">
        <f>+N28</f>
        <v>0</v>
      </c>
      <c r="O29" s="7">
        <f>+O28</f>
        <v>0</v>
      </c>
      <c r="P29" s="7">
        <f>+P$14/7</f>
        <v>0</v>
      </c>
      <c r="Q29" s="7">
        <f>+Q$14/7/2</f>
        <v>0</v>
      </c>
      <c r="R29" s="7"/>
      <c r="S29" s="43"/>
      <c r="T29" s="43"/>
      <c r="U29" s="43"/>
      <c r="V29" s="43"/>
      <c r="W29" s="43"/>
      <c r="X29" s="43"/>
      <c r="Y29" s="7"/>
      <c r="Z29" s="297"/>
    </row>
    <row r="30" spans="1:26" x14ac:dyDescent="0.25">
      <c r="B30" s="3">
        <f t="shared" si="2"/>
        <v>2008</v>
      </c>
      <c r="C30" s="622">
        <f t="shared" si="1"/>
        <v>0</v>
      </c>
      <c r="D30" s="297"/>
      <c r="E30" s="297"/>
      <c r="F30" s="297"/>
      <c r="G30" s="297"/>
      <c r="H30" s="297"/>
      <c r="I30" s="297"/>
      <c r="J30" s="297"/>
      <c r="K30" s="297">
        <f>+K$14/7/2</f>
        <v>0</v>
      </c>
      <c r="L30" s="297">
        <f>+L29</f>
        <v>0</v>
      </c>
      <c r="M30" s="297">
        <f>+M29</f>
        <v>0</v>
      </c>
      <c r="N30" s="7">
        <f>+N29</f>
        <v>0</v>
      </c>
      <c r="O30" s="7">
        <f>+O29</f>
        <v>0</v>
      </c>
      <c r="P30" s="7">
        <f>+P29</f>
        <v>0</v>
      </c>
      <c r="Q30" s="7">
        <f>+Q$14/7</f>
        <v>0</v>
      </c>
      <c r="R30" s="7">
        <f>+R$14/7/2</f>
        <v>0</v>
      </c>
      <c r="S30" s="43"/>
      <c r="T30" s="43"/>
      <c r="U30" s="43"/>
      <c r="V30" s="43"/>
      <c r="W30" s="43"/>
      <c r="X30" s="43"/>
      <c r="Y30" s="7"/>
      <c r="Z30" s="297"/>
    </row>
    <row r="31" spans="1:26" x14ac:dyDescent="0.25">
      <c r="B31" s="3">
        <f t="shared" si="2"/>
        <v>2009</v>
      </c>
      <c r="C31" s="622">
        <f t="shared" si="1"/>
        <v>0</v>
      </c>
      <c r="D31" s="297"/>
      <c r="E31" s="297"/>
      <c r="F31" s="297"/>
      <c r="G31" s="297"/>
      <c r="H31" s="297"/>
      <c r="I31" s="297"/>
      <c r="J31" s="297"/>
      <c r="K31" s="297"/>
      <c r="L31" s="297">
        <f>+L$14/7/2</f>
        <v>0</v>
      </c>
      <c r="M31" s="297">
        <f>+M30</f>
        <v>0</v>
      </c>
      <c r="N31" s="7">
        <f>+N30</f>
        <v>0</v>
      </c>
      <c r="O31" s="7">
        <f>+O30</f>
        <v>0</v>
      </c>
      <c r="P31" s="7">
        <f>+P30</f>
        <v>0</v>
      </c>
      <c r="Q31" s="7">
        <f>+Q30</f>
        <v>0</v>
      </c>
      <c r="R31" s="7">
        <f>+R$14/7</f>
        <v>0</v>
      </c>
      <c r="S31" s="43">
        <f>+S$14/7/2</f>
        <v>0</v>
      </c>
      <c r="T31" s="43"/>
      <c r="U31" s="43"/>
      <c r="V31" s="43"/>
      <c r="W31" s="43"/>
      <c r="X31" s="43"/>
      <c r="Y31" s="7"/>
      <c r="Z31" s="297"/>
    </row>
    <row r="32" spans="1:26" x14ac:dyDescent="0.25">
      <c r="A32" s="38"/>
      <c r="B32" s="3">
        <f t="shared" si="2"/>
        <v>2010</v>
      </c>
      <c r="C32" s="622">
        <f t="shared" si="1"/>
        <v>0</v>
      </c>
      <c r="D32" s="297"/>
      <c r="E32" s="297"/>
      <c r="F32" s="297"/>
      <c r="G32" s="297"/>
      <c r="H32" s="297"/>
      <c r="I32" s="297"/>
      <c r="J32" s="297"/>
      <c r="K32" s="297"/>
      <c r="L32" s="297"/>
      <c r="M32" s="297">
        <f>+M$14/7/2</f>
        <v>0</v>
      </c>
      <c r="N32" s="7">
        <f>+N31</f>
        <v>0</v>
      </c>
      <c r="O32" s="7">
        <f>+O31</f>
        <v>0</v>
      </c>
      <c r="P32" s="7">
        <f>+P31</f>
        <v>0</v>
      </c>
      <c r="Q32" s="7">
        <f>+Q31</f>
        <v>0</v>
      </c>
      <c r="R32" s="7">
        <f>+R31</f>
        <v>0</v>
      </c>
      <c r="S32" s="43">
        <f>+S$14/7</f>
        <v>0</v>
      </c>
      <c r="T32" s="43">
        <f>+T$14/7/2</f>
        <v>0</v>
      </c>
      <c r="U32" s="43"/>
      <c r="V32" s="43"/>
      <c r="W32" s="43"/>
      <c r="X32" s="43"/>
      <c r="Y32" s="7"/>
      <c r="Z32" s="297"/>
    </row>
    <row r="33" spans="1:34" x14ac:dyDescent="0.25">
      <c r="A33" s="38"/>
      <c r="B33" s="3">
        <f t="shared" si="2"/>
        <v>2011</v>
      </c>
      <c r="C33" s="622">
        <f t="shared" si="1"/>
        <v>0</v>
      </c>
      <c r="D33" s="297"/>
      <c r="E33" s="297"/>
      <c r="F33" s="297"/>
      <c r="G33" s="297"/>
      <c r="H33" s="297"/>
      <c r="I33" s="297"/>
      <c r="J33" s="297"/>
      <c r="K33" s="297"/>
      <c r="L33" s="297"/>
      <c r="M33" s="297"/>
      <c r="N33" s="7">
        <f>+N$14/7/2</f>
        <v>0</v>
      </c>
      <c r="O33" s="7">
        <f>+O32</f>
        <v>0</v>
      </c>
      <c r="P33" s="7">
        <f>+P32</f>
        <v>0</v>
      </c>
      <c r="Q33" s="7">
        <f>+Q32</f>
        <v>0</v>
      </c>
      <c r="R33" s="7">
        <f>+R32</f>
        <v>0</v>
      </c>
      <c r="S33" s="43">
        <f>+S32</f>
        <v>0</v>
      </c>
      <c r="T33" s="43">
        <f>+T$14/7</f>
        <v>0</v>
      </c>
      <c r="U33" s="43">
        <f>+U$14/7/2</f>
        <v>0</v>
      </c>
      <c r="V33" s="43"/>
      <c r="W33" s="43"/>
      <c r="X33" s="43"/>
      <c r="Y33" s="7"/>
      <c r="Z33" s="297"/>
    </row>
    <row r="34" spans="1:34" x14ac:dyDescent="0.25">
      <c r="A34" s="38"/>
      <c r="B34" s="3">
        <f t="shared" si="2"/>
        <v>2012</v>
      </c>
      <c r="C34" s="622">
        <f t="shared" si="1"/>
        <v>0</v>
      </c>
      <c r="D34" s="297"/>
      <c r="E34" s="297"/>
      <c r="F34" s="297"/>
      <c r="G34" s="297"/>
      <c r="H34" s="297"/>
      <c r="I34" s="297"/>
      <c r="J34" s="297"/>
      <c r="K34" s="297"/>
      <c r="L34" s="297"/>
      <c r="M34" s="297"/>
      <c r="N34" s="7"/>
      <c r="O34" s="7">
        <f>+O$14/7/2</f>
        <v>0</v>
      </c>
      <c r="P34" s="7">
        <f>+P33</f>
        <v>0</v>
      </c>
      <c r="Q34" s="7">
        <f>+Q33</f>
        <v>0</v>
      </c>
      <c r="R34" s="7">
        <f>+R33</f>
        <v>0</v>
      </c>
      <c r="S34" s="43">
        <f>+S33</f>
        <v>0</v>
      </c>
      <c r="T34" s="43">
        <f>+T$14/7</f>
        <v>0</v>
      </c>
      <c r="U34" s="43">
        <f>+U$14/7</f>
        <v>0</v>
      </c>
      <c r="V34" s="43">
        <f>+V$14/7/2</f>
        <v>0</v>
      </c>
      <c r="W34" s="43"/>
      <c r="X34" s="43"/>
      <c r="Y34" s="7"/>
      <c r="Z34" s="297"/>
    </row>
    <row r="35" spans="1:34" x14ac:dyDescent="0.25">
      <c r="A35" s="38"/>
      <c r="B35" s="3">
        <f t="shared" si="2"/>
        <v>2013</v>
      </c>
      <c r="C35" s="622">
        <f t="shared" si="1"/>
        <v>0</v>
      </c>
      <c r="D35" s="297"/>
      <c r="E35" s="297"/>
      <c r="F35" s="297"/>
      <c r="G35" s="297"/>
      <c r="H35" s="297"/>
      <c r="I35" s="297"/>
      <c r="J35" s="297"/>
      <c r="K35" s="297"/>
      <c r="L35" s="297"/>
      <c r="M35" s="297"/>
      <c r="N35" s="7"/>
      <c r="O35" s="7"/>
      <c r="P35" s="7">
        <f>P14/7/2</f>
        <v>0</v>
      </c>
      <c r="Q35" s="7">
        <f>Q14</f>
        <v>0</v>
      </c>
      <c r="R35" s="7">
        <f t="shared" ref="R35:U36" si="3">R34</f>
        <v>0</v>
      </c>
      <c r="S35" s="43">
        <f t="shared" si="3"/>
        <v>0</v>
      </c>
      <c r="T35" s="43">
        <f t="shared" si="3"/>
        <v>0</v>
      </c>
      <c r="U35" s="43">
        <f t="shared" si="3"/>
        <v>0</v>
      </c>
      <c r="V35" s="43">
        <f>V14/7</f>
        <v>0</v>
      </c>
      <c r="W35" s="43">
        <f>W14/7/2</f>
        <v>0</v>
      </c>
      <c r="X35" s="43"/>
      <c r="Y35" s="7"/>
      <c r="Z35" s="297"/>
    </row>
    <row r="36" spans="1:34" x14ac:dyDescent="0.25">
      <c r="A36" s="38"/>
      <c r="B36" s="3">
        <f t="shared" si="2"/>
        <v>2014</v>
      </c>
      <c r="C36" s="622">
        <f t="shared" si="1"/>
        <v>0</v>
      </c>
      <c r="D36" s="297"/>
      <c r="E36" s="297"/>
      <c r="F36" s="297"/>
      <c r="G36" s="297"/>
      <c r="H36" s="297"/>
      <c r="I36" s="297"/>
      <c r="J36" s="297"/>
      <c r="K36" s="297"/>
      <c r="L36" s="297"/>
      <c r="M36" s="297"/>
      <c r="N36" s="7"/>
      <c r="O36" s="7"/>
      <c r="P36" s="7"/>
      <c r="Q36" s="7">
        <f>Q14/7/2</f>
        <v>0</v>
      </c>
      <c r="R36" s="7">
        <f t="shared" si="3"/>
        <v>0</v>
      </c>
      <c r="S36" s="43">
        <f t="shared" si="3"/>
        <v>0</v>
      </c>
      <c r="T36" s="43">
        <f t="shared" si="3"/>
        <v>0</v>
      </c>
      <c r="U36" s="43">
        <f t="shared" si="3"/>
        <v>0</v>
      </c>
      <c r="V36" s="43">
        <f>V35</f>
        <v>0</v>
      </c>
      <c r="W36" s="43">
        <f>W14/7</f>
        <v>0</v>
      </c>
      <c r="X36" s="43">
        <f>X14/7/2</f>
        <v>0</v>
      </c>
      <c r="Y36" s="7"/>
      <c r="Z36" s="297"/>
    </row>
    <row r="37" spans="1:34" x14ac:dyDescent="0.25">
      <c r="A37" s="38"/>
      <c r="B37" s="3">
        <f t="shared" si="2"/>
        <v>2015</v>
      </c>
      <c r="C37" s="622">
        <f t="shared" si="1"/>
        <v>0</v>
      </c>
      <c r="D37" s="297"/>
      <c r="E37" s="297"/>
      <c r="F37" s="297"/>
      <c r="G37" s="297"/>
      <c r="H37" s="297"/>
      <c r="I37" s="297"/>
      <c r="J37" s="297"/>
      <c r="K37" s="297"/>
      <c r="L37" s="297"/>
      <c r="M37" s="297"/>
      <c r="N37" s="7"/>
      <c r="O37" s="7"/>
      <c r="P37" s="7"/>
      <c r="Q37" s="7"/>
      <c r="R37" s="7">
        <f>R14/7/2</f>
        <v>0</v>
      </c>
      <c r="S37" s="43">
        <f>S36</f>
        <v>0</v>
      </c>
      <c r="T37" s="43">
        <f>T36</f>
        <v>0</v>
      </c>
      <c r="U37" s="43">
        <f>U36</f>
        <v>0</v>
      </c>
      <c r="V37" s="43">
        <f>V36</f>
        <v>0</v>
      </c>
      <c r="W37" s="43">
        <f>W36</f>
        <v>0</v>
      </c>
      <c r="X37" s="43">
        <f>X14/7</f>
        <v>0</v>
      </c>
      <c r="Y37" s="7">
        <f>Y14/7/2</f>
        <v>0</v>
      </c>
      <c r="Z37" s="297"/>
    </row>
    <row r="38" spans="1:34" x14ac:dyDescent="0.25">
      <c r="A38" s="38"/>
      <c r="B38" s="3">
        <f t="shared" si="2"/>
        <v>2016</v>
      </c>
      <c r="C38" s="622">
        <f t="shared" si="1"/>
        <v>0</v>
      </c>
      <c r="D38" s="297"/>
      <c r="E38" s="297"/>
      <c r="F38" s="297"/>
      <c r="G38" s="297"/>
      <c r="H38" s="297"/>
      <c r="I38" s="297"/>
      <c r="J38" s="297"/>
      <c r="K38" s="297"/>
      <c r="L38" s="297"/>
      <c r="M38" s="297"/>
      <c r="N38" s="7"/>
      <c r="O38" s="7"/>
      <c r="P38" s="7"/>
      <c r="Q38" s="7"/>
      <c r="R38" s="7"/>
      <c r="S38" s="43"/>
      <c r="T38" s="43"/>
      <c r="U38" s="43"/>
      <c r="V38" s="43"/>
      <c r="W38" s="43"/>
      <c r="X38" s="43"/>
      <c r="Y38" s="7">
        <f>+Y14/2</f>
        <v>0</v>
      </c>
      <c r="Z38" s="7">
        <f>Z14/7/2</f>
        <v>0</v>
      </c>
      <c r="AA38" s="7"/>
    </row>
    <row r="39" spans="1:34" x14ac:dyDescent="0.25">
      <c r="A39" s="38"/>
      <c r="B39" s="3">
        <f t="shared" si="2"/>
        <v>2017</v>
      </c>
      <c r="C39" s="622">
        <f t="shared" si="1"/>
        <v>0</v>
      </c>
      <c r="D39" s="297"/>
      <c r="E39" s="297"/>
      <c r="F39" s="297"/>
      <c r="G39" s="297"/>
      <c r="H39" s="297"/>
      <c r="I39" s="297"/>
      <c r="J39" s="297"/>
      <c r="K39" s="297"/>
      <c r="L39" s="297"/>
      <c r="M39" s="297"/>
      <c r="N39" s="7"/>
      <c r="O39" s="7"/>
      <c r="P39" s="7"/>
      <c r="Q39" s="7"/>
      <c r="R39" s="7"/>
      <c r="S39" s="43"/>
      <c r="T39" s="43"/>
      <c r="U39" s="43"/>
      <c r="V39" s="43"/>
      <c r="W39" s="43"/>
      <c r="X39" s="43"/>
      <c r="Y39" s="7"/>
      <c r="Z39" s="7"/>
      <c r="AA39" s="7">
        <v>0</v>
      </c>
    </row>
    <row r="40" spans="1:34" x14ac:dyDescent="0.25">
      <c r="A40" s="38"/>
      <c r="B40" s="3">
        <f t="shared" si="2"/>
        <v>2018</v>
      </c>
      <c r="C40" s="622">
        <f t="shared" si="1"/>
        <v>-2104.0505000000003</v>
      </c>
      <c r="D40" s="297"/>
      <c r="E40" s="297"/>
      <c r="F40" s="297"/>
      <c r="G40" s="297"/>
      <c r="H40" s="297"/>
      <c r="I40" s="297"/>
      <c r="J40" s="297"/>
      <c r="K40" s="297"/>
      <c r="L40" s="297"/>
      <c r="M40" s="297"/>
      <c r="N40" s="7"/>
      <c r="O40" s="7"/>
      <c r="P40" s="7"/>
      <c r="Q40" s="7"/>
      <c r="R40" s="7"/>
      <c r="S40" s="43"/>
      <c r="T40" s="43"/>
      <c r="U40" s="43"/>
      <c r="V40" s="43"/>
      <c r="W40" s="43"/>
      <c r="X40" s="43"/>
      <c r="Y40" s="7"/>
      <c r="Z40" s="7"/>
      <c r="AA40" s="7"/>
      <c r="AB40" s="7">
        <f>+$AB$14/10/2</f>
        <v>2104.0505000000003</v>
      </c>
    </row>
    <row r="41" spans="1:34" x14ac:dyDescent="0.25">
      <c r="A41" s="38"/>
      <c r="B41" s="3">
        <f t="shared" si="2"/>
        <v>2019</v>
      </c>
      <c r="C41" s="622">
        <f t="shared" si="1"/>
        <v>-4208.1010000000006</v>
      </c>
      <c r="D41" s="297"/>
      <c r="E41" s="297"/>
      <c r="F41" s="297"/>
      <c r="G41" s="297"/>
      <c r="H41" s="297"/>
      <c r="I41" s="297"/>
      <c r="J41" s="297"/>
      <c r="K41" s="297"/>
      <c r="L41" s="297"/>
      <c r="M41" s="297"/>
      <c r="N41" s="7"/>
      <c r="O41" s="7"/>
      <c r="P41" s="7"/>
      <c r="Q41" s="7"/>
      <c r="R41" s="7"/>
      <c r="S41" s="43"/>
      <c r="T41" s="43"/>
      <c r="U41" s="43"/>
      <c r="V41" s="43"/>
      <c r="W41" s="43"/>
      <c r="X41" s="43"/>
      <c r="Y41" s="7"/>
      <c r="Z41" s="7"/>
      <c r="AA41" s="7"/>
      <c r="AB41" s="7">
        <f>+$AB$14/10</f>
        <v>4208.1010000000006</v>
      </c>
    </row>
    <row r="42" spans="1:34" x14ac:dyDescent="0.25">
      <c r="A42" s="38"/>
      <c r="B42" s="3">
        <f t="shared" si="2"/>
        <v>2020</v>
      </c>
      <c r="C42" s="622">
        <f t="shared" si="1"/>
        <v>-4208.1010000000006</v>
      </c>
      <c r="D42" s="297"/>
      <c r="E42" s="297"/>
      <c r="F42" s="297"/>
      <c r="G42" s="297"/>
      <c r="H42" s="297"/>
      <c r="I42" s="297"/>
      <c r="J42" s="297"/>
      <c r="K42" s="297"/>
      <c r="L42" s="297"/>
      <c r="M42" s="297"/>
      <c r="N42" s="7"/>
      <c r="O42" s="7"/>
      <c r="P42" s="7"/>
      <c r="Q42" s="7"/>
      <c r="R42" s="7"/>
      <c r="S42" s="43"/>
      <c r="T42" s="43"/>
      <c r="U42" s="43"/>
      <c r="V42" s="43"/>
      <c r="W42" s="43"/>
      <c r="X42" s="43"/>
      <c r="Y42" s="7"/>
      <c r="Z42" s="7"/>
      <c r="AA42" s="7"/>
      <c r="AB42" s="7">
        <f t="shared" ref="AB42:AB46" si="4">+$AB$14/10</f>
        <v>4208.1010000000006</v>
      </c>
    </row>
    <row r="43" spans="1:34" x14ac:dyDescent="0.25">
      <c r="A43" s="38"/>
      <c r="B43" s="3">
        <f t="shared" si="2"/>
        <v>2021</v>
      </c>
      <c r="C43" s="622">
        <f t="shared" si="1"/>
        <v>-4208.1010000000006</v>
      </c>
      <c r="D43" s="297"/>
      <c r="E43" s="297"/>
      <c r="F43" s="297"/>
      <c r="G43" s="297"/>
      <c r="H43" s="297"/>
      <c r="I43" s="297"/>
      <c r="J43" s="297"/>
      <c r="K43" s="297"/>
      <c r="L43" s="297"/>
      <c r="M43" s="297"/>
      <c r="N43" s="7"/>
      <c r="O43" s="7"/>
      <c r="P43" s="7"/>
      <c r="Q43" s="7"/>
      <c r="R43" s="7"/>
      <c r="S43" s="43"/>
      <c r="T43" s="43"/>
      <c r="U43" s="43"/>
      <c r="V43" s="43"/>
      <c r="W43" s="43"/>
      <c r="X43" s="43"/>
      <c r="Y43" s="7"/>
      <c r="Z43" s="7"/>
      <c r="AA43" s="7"/>
      <c r="AB43" s="7">
        <f t="shared" si="4"/>
        <v>4208.1010000000006</v>
      </c>
    </row>
    <row r="44" spans="1:34" x14ac:dyDescent="0.25">
      <c r="A44" s="38"/>
      <c r="B44" s="3">
        <f t="shared" si="2"/>
        <v>2022</v>
      </c>
      <c r="C44" s="622">
        <f t="shared" si="1"/>
        <v>-4208.1010000000006</v>
      </c>
      <c r="D44" s="297"/>
      <c r="E44" s="297"/>
      <c r="F44" s="297"/>
      <c r="G44" s="297"/>
      <c r="H44" s="297"/>
      <c r="I44" s="297"/>
      <c r="J44" s="297"/>
      <c r="K44" s="297"/>
      <c r="L44" s="297"/>
      <c r="M44" s="297"/>
      <c r="N44" s="7"/>
      <c r="O44" s="7"/>
      <c r="P44" s="7"/>
      <c r="Q44" s="7"/>
      <c r="R44" s="7"/>
      <c r="S44" s="43"/>
      <c r="T44" s="43"/>
      <c r="U44" s="43"/>
      <c r="V44" s="43"/>
      <c r="W44" s="43"/>
      <c r="X44" s="43"/>
      <c r="Y44" s="7"/>
      <c r="Z44" s="7"/>
      <c r="AA44" s="7"/>
      <c r="AB44" s="7">
        <f t="shared" si="4"/>
        <v>4208.1010000000006</v>
      </c>
    </row>
    <row r="45" spans="1:34" x14ac:dyDescent="0.25">
      <c r="A45" s="38"/>
      <c r="B45" s="3">
        <f t="shared" si="2"/>
        <v>2023</v>
      </c>
      <c r="C45" s="622">
        <f t="shared" si="1"/>
        <v>-4208.1010000000006</v>
      </c>
      <c r="D45" s="297"/>
      <c r="E45" s="297"/>
      <c r="F45" s="297"/>
      <c r="G45" s="297"/>
      <c r="H45" s="297"/>
      <c r="I45" s="297"/>
      <c r="J45" s="297"/>
      <c r="K45" s="297"/>
      <c r="L45" s="297"/>
      <c r="M45" s="297"/>
      <c r="N45" s="7"/>
      <c r="O45" s="7"/>
      <c r="P45" s="7"/>
      <c r="Q45" s="7"/>
      <c r="R45" s="7"/>
      <c r="S45" s="43"/>
      <c r="T45" s="43"/>
      <c r="U45" s="43"/>
      <c r="V45" s="43"/>
      <c r="W45" s="43"/>
      <c r="X45" s="43"/>
      <c r="Y45" s="7"/>
      <c r="Z45" s="7"/>
      <c r="AA45" s="7"/>
      <c r="AB45" s="7">
        <f t="shared" si="4"/>
        <v>4208.1010000000006</v>
      </c>
    </row>
    <row r="46" spans="1:34" x14ac:dyDescent="0.25">
      <c r="A46" s="38"/>
      <c r="B46" s="3">
        <f t="shared" si="2"/>
        <v>2024</v>
      </c>
      <c r="C46" s="622">
        <f t="shared" si="1"/>
        <v>-4208.1010000000006</v>
      </c>
      <c r="D46" s="297"/>
      <c r="E46" s="297"/>
      <c r="F46" s="297"/>
      <c r="G46" s="297"/>
      <c r="H46" s="297"/>
      <c r="I46" s="297"/>
      <c r="J46" s="297"/>
      <c r="K46" s="297"/>
      <c r="L46" s="297"/>
      <c r="M46" s="297"/>
      <c r="N46" s="7"/>
      <c r="O46" s="7"/>
      <c r="P46" s="7"/>
      <c r="Q46" s="7"/>
      <c r="R46" s="7"/>
      <c r="S46" s="43"/>
      <c r="T46" s="43"/>
      <c r="U46" s="43"/>
      <c r="V46" s="43"/>
      <c r="W46" s="43"/>
      <c r="X46" s="43"/>
      <c r="Y46" s="7"/>
      <c r="Z46" s="7"/>
      <c r="AA46" s="7"/>
      <c r="AB46" s="7">
        <f t="shared" si="4"/>
        <v>4208.1010000000006</v>
      </c>
    </row>
    <row r="47" spans="1:34" x14ac:dyDescent="0.25">
      <c r="A47" s="38"/>
      <c r="B47" s="12"/>
      <c r="C47" s="254"/>
      <c r="D47" s="298"/>
      <c r="E47" s="298"/>
      <c r="F47" s="298"/>
      <c r="G47" s="298"/>
      <c r="H47" s="298"/>
      <c r="I47" s="298"/>
      <c r="J47" s="298"/>
      <c r="K47" s="298"/>
      <c r="L47" s="298"/>
      <c r="M47" s="298"/>
      <c r="N47" s="298"/>
      <c r="O47" s="298"/>
      <c r="P47" s="298"/>
      <c r="Q47" s="298"/>
      <c r="R47" s="298"/>
      <c r="S47" s="298"/>
      <c r="T47" s="298"/>
      <c r="U47" s="298"/>
      <c r="V47" s="299"/>
      <c r="W47" s="299"/>
      <c r="X47" s="299"/>
      <c r="Y47" s="298"/>
      <c r="Z47" s="298"/>
      <c r="AA47" s="298"/>
      <c r="AB47" s="173"/>
      <c r="AC47" s="173"/>
      <c r="AD47" s="173"/>
      <c r="AE47" s="173"/>
    </row>
    <row r="48" spans="1:34" x14ac:dyDescent="0.25">
      <c r="A48" s="38" t="s">
        <v>62</v>
      </c>
      <c r="B48" s="675">
        <f>SUM(D48:AH48)</f>
        <v>14728.353499999997</v>
      </c>
      <c r="C48" s="677">
        <f>SUM(C16:C47)</f>
        <v>-27352.656500000005</v>
      </c>
      <c r="D48" s="675">
        <f t="shared" ref="D48:N48" si="5">-SUM(D16:D47)+D14</f>
        <v>0</v>
      </c>
      <c r="E48" s="675">
        <f t="shared" si="5"/>
        <v>0</v>
      </c>
      <c r="F48" s="675">
        <f t="shared" si="5"/>
        <v>0</v>
      </c>
      <c r="G48" s="675">
        <f t="shared" si="5"/>
        <v>0</v>
      </c>
      <c r="H48" s="675">
        <f t="shared" si="5"/>
        <v>0</v>
      </c>
      <c r="I48" s="675">
        <f t="shared" si="5"/>
        <v>0</v>
      </c>
      <c r="J48" s="675">
        <f t="shared" si="5"/>
        <v>0</v>
      </c>
      <c r="K48" s="675">
        <f t="shared" si="5"/>
        <v>0</v>
      </c>
      <c r="L48" s="675">
        <f t="shared" si="5"/>
        <v>0</v>
      </c>
      <c r="M48" s="675">
        <f t="shared" si="5"/>
        <v>0</v>
      </c>
      <c r="N48" s="719">
        <f t="shared" si="5"/>
        <v>0</v>
      </c>
      <c r="O48" s="719">
        <f t="shared" ref="O48:AH48" si="6">-SUM(O16:O47)+O14</f>
        <v>0</v>
      </c>
      <c r="P48" s="719">
        <f t="shared" si="6"/>
        <v>0</v>
      </c>
      <c r="Q48" s="719">
        <f t="shared" si="6"/>
        <v>0</v>
      </c>
      <c r="R48" s="719">
        <f t="shared" si="6"/>
        <v>0</v>
      </c>
      <c r="S48" s="719">
        <f t="shared" si="6"/>
        <v>0</v>
      </c>
      <c r="T48" s="719">
        <f t="shared" si="6"/>
        <v>0</v>
      </c>
      <c r="U48" s="719">
        <f t="shared" si="6"/>
        <v>0</v>
      </c>
      <c r="V48" s="719">
        <f t="shared" si="6"/>
        <v>0</v>
      </c>
      <c r="W48" s="719">
        <f t="shared" si="6"/>
        <v>0</v>
      </c>
      <c r="X48" s="719">
        <f t="shared" si="6"/>
        <v>0</v>
      </c>
      <c r="Y48" s="719">
        <f t="shared" si="6"/>
        <v>0</v>
      </c>
      <c r="Z48" s="719">
        <f t="shared" si="6"/>
        <v>0</v>
      </c>
      <c r="AA48" s="719">
        <f t="shared" si="6"/>
        <v>0</v>
      </c>
      <c r="AB48" s="719">
        <f t="shared" si="6"/>
        <v>14728.353499999997</v>
      </c>
      <c r="AC48" s="719">
        <f t="shared" si="6"/>
        <v>0</v>
      </c>
      <c r="AD48" s="719">
        <f t="shared" si="6"/>
        <v>0</v>
      </c>
      <c r="AE48" s="719">
        <f t="shared" si="6"/>
        <v>0</v>
      </c>
      <c r="AF48" s="719">
        <f t="shared" si="6"/>
        <v>0</v>
      </c>
      <c r="AG48" s="719">
        <f t="shared" si="6"/>
        <v>0</v>
      </c>
      <c r="AH48" s="719">
        <f t="shared" si="6"/>
        <v>0</v>
      </c>
    </row>
    <row r="49" spans="1:26" x14ac:dyDescent="0.25">
      <c r="A49" s="38"/>
      <c r="B49" s="275"/>
      <c r="C49" s="299"/>
      <c r="D49" s="297"/>
      <c r="E49" s="297"/>
      <c r="F49" s="297"/>
      <c r="G49" s="297"/>
      <c r="H49" s="297"/>
      <c r="I49" s="297"/>
      <c r="J49" s="297"/>
      <c r="K49" s="297"/>
      <c r="L49" s="297"/>
      <c r="M49" s="297"/>
      <c r="N49" s="338"/>
      <c r="O49" s="338"/>
      <c r="P49" s="338"/>
      <c r="Q49" s="338"/>
      <c r="R49" s="338"/>
      <c r="S49" s="338"/>
      <c r="T49" s="338"/>
      <c r="U49" s="338"/>
      <c r="V49" s="338"/>
      <c r="W49" s="338"/>
      <c r="X49" s="338"/>
      <c r="Y49" s="338"/>
      <c r="Z49" s="338"/>
    </row>
    <row r="50" spans="1:26" x14ac:dyDescent="0.25">
      <c r="A50" s="39" t="s">
        <v>63</v>
      </c>
      <c r="B50" s="3"/>
      <c r="C50" s="30">
        <f>+C14+C48</f>
        <v>14728.353499999997</v>
      </c>
      <c r="D50" s="297"/>
      <c r="E50" s="297"/>
      <c r="F50" s="297"/>
      <c r="G50" s="297"/>
      <c r="H50" s="297"/>
      <c r="I50" s="297"/>
      <c r="J50" s="297"/>
      <c r="K50" s="297"/>
      <c r="L50" s="297"/>
      <c r="M50" s="297"/>
      <c r="N50" s="338"/>
      <c r="O50" s="338"/>
      <c r="P50" s="338"/>
      <c r="Q50" s="338"/>
      <c r="R50" s="338"/>
      <c r="S50" s="338"/>
      <c r="T50" s="338"/>
      <c r="U50" s="338"/>
      <c r="V50" s="338"/>
      <c r="W50" s="338"/>
      <c r="X50" s="338"/>
      <c r="Y50" s="338"/>
      <c r="Z50" s="338"/>
    </row>
    <row r="51" spans="1:26" x14ac:dyDescent="0.25">
      <c r="A51" s="3"/>
      <c r="B51" s="3"/>
      <c r="C51" s="3"/>
      <c r="D51" s="297"/>
      <c r="E51" s="297"/>
      <c r="F51" s="297"/>
      <c r="G51" s="297"/>
      <c r="H51" s="297"/>
      <c r="I51" s="297"/>
      <c r="J51" s="297"/>
      <c r="K51" s="297"/>
      <c r="L51" s="297"/>
      <c r="M51" s="297"/>
      <c r="N51" s="338"/>
      <c r="O51" s="338"/>
      <c r="P51" s="338"/>
      <c r="Q51" s="338"/>
      <c r="R51" s="338"/>
      <c r="S51" s="338"/>
      <c r="T51" s="338"/>
      <c r="U51" s="338"/>
      <c r="V51" s="338"/>
      <c r="W51" s="338"/>
      <c r="X51" s="338"/>
      <c r="Y51" s="338"/>
      <c r="Z51" s="338"/>
    </row>
    <row r="52" spans="1:26" x14ac:dyDescent="0.25">
      <c r="A52" s="3"/>
      <c r="B52" s="36"/>
      <c r="C52" s="3"/>
      <c r="D52" s="297"/>
      <c r="E52" s="297"/>
      <c r="F52" s="297"/>
      <c r="G52" s="297"/>
      <c r="H52" s="297"/>
      <c r="I52" s="297"/>
      <c r="J52" s="297"/>
      <c r="K52" s="297"/>
      <c r="L52" s="297"/>
      <c r="M52" s="297"/>
      <c r="N52" s="338"/>
      <c r="O52" s="338"/>
      <c r="P52" s="338"/>
      <c r="Q52" s="338"/>
      <c r="R52" s="338"/>
      <c r="S52" s="338"/>
      <c r="T52" s="338"/>
      <c r="U52" s="338"/>
      <c r="V52" s="338"/>
      <c r="W52" s="338"/>
      <c r="X52" s="338"/>
      <c r="Y52" s="338"/>
      <c r="Z52" s="338"/>
    </row>
    <row r="53" spans="1:26" x14ac:dyDescent="0.25">
      <c r="A53" s="3"/>
      <c r="B53" s="3"/>
      <c r="C53" s="3"/>
      <c r="E53" s="297"/>
      <c r="F53" s="301"/>
      <c r="G53" s="301"/>
      <c r="H53" s="301"/>
      <c r="I53" s="301"/>
      <c r="J53" s="301"/>
      <c r="K53" s="301"/>
      <c r="L53" s="301"/>
      <c r="M53" s="301"/>
      <c r="N53" s="338">
        <f>SUM(E32:E53)</f>
        <v>0</v>
      </c>
      <c r="O53" s="342"/>
      <c r="P53" s="342"/>
      <c r="Q53" s="342"/>
      <c r="R53" s="342"/>
      <c r="S53" s="342"/>
    </row>
    <row r="54" spans="1:26" x14ac:dyDescent="0.25">
      <c r="B54" s="3"/>
      <c r="C54" s="3"/>
      <c r="E54" s="301"/>
      <c r="F54" s="301"/>
      <c r="G54" s="301"/>
      <c r="H54" s="301"/>
      <c r="I54" s="301"/>
      <c r="J54" s="301"/>
      <c r="K54" s="301"/>
      <c r="L54" s="301"/>
      <c r="M54" s="301"/>
      <c r="N54" s="301"/>
      <c r="O54" s="301"/>
      <c r="P54" s="301"/>
      <c r="Q54" s="301"/>
      <c r="R54" s="301"/>
      <c r="S54" s="301"/>
    </row>
    <row r="55" spans="1:26" x14ac:dyDescent="0.25">
      <c r="E55" s="301"/>
      <c r="F55" s="301"/>
      <c r="G55" s="301"/>
      <c r="H55" s="301"/>
      <c r="I55" s="301"/>
      <c r="J55" s="301"/>
      <c r="K55" s="301"/>
      <c r="L55" s="301"/>
      <c r="M55" s="301"/>
      <c r="N55" s="301"/>
      <c r="O55" s="301"/>
      <c r="P55" s="301"/>
      <c r="Q55" s="301"/>
      <c r="R55" s="301"/>
      <c r="S55" s="301"/>
    </row>
    <row r="56" spans="1:26" x14ac:dyDescent="0.25">
      <c r="E56" s="301"/>
      <c r="F56" s="301"/>
      <c r="G56" s="301"/>
      <c r="H56" s="301"/>
      <c r="I56" s="301"/>
      <c r="J56" s="301"/>
      <c r="K56" s="301"/>
      <c r="L56" s="301"/>
      <c r="M56" s="301"/>
      <c r="N56" s="301"/>
      <c r="O56" s="301"/>
      <c r="P56" s="301"/>
      <c r="Q56" s="301"/>
      <c r="R56" s="301"/>
      <c r="S56" s="301"/>
    </row>
    <row r="57" spans="1:26" x14ac:dyDescent="0.25">
      <c r="E57" s="301"/>
      <c r="F57" s="301"/>
      <c r="G57" s="301"/>
      <c r="H57" s="301"/>
      <c r="I57" s="301"/>
      <c r="J57" s="301"/>
      <c r="K57" s="301"/>
      <c r="L57" s="301"/>
      <c r="M57" s="301"/>
      <c r="N57" s="301"/>
      <c r="O57" s="301"/>
      <c r="P57" s="301"/>
      <c r="Q57" s="301"/>
      <c r="R57" s="301"/>
      <c r="S57" s="301"/>
    </row>
    <row r="58" spans="1:26" x14ac:dyDescent="0.25">
      <c r="E58" s="301"/>
      <c r="F58" s="301"/>
      <c r="G58" s="301"/>
      <c r="H58" s="301"/>
      <c r="I58" s="301"/>
      <c r="J58" s="301"/>
      <c r="K58" s="301"/>
      <c r="L58" s="301"/>
      <c r="M58" s="301"/>
      <c r="N58" s="301"/>
      <c r="O58" s="301"/>
      <c r="P58" s="301"/>
      <c r="Q58" s="301"/>
      <c r="R58" s="301"/>
      <c r="S58" s="301"/>
    </row>
    <row r="59" spans="1:26" x14ac:dyDescent="0.25">
      <c r="E59" s="301"/>
      <c r="F59" s="301"/>
      <c r="G59" s="301"/>
      <c r="H59" s="301"/>
      <c r="I59" s="301"/>
      <c r="J59" s="301"/>
      <c r="K59" s="301"/>
      <c r="L59" s="301"/>
      <c r="M59" s="301"/>
      <c r="N59" s="301"/>
      <c r="O59" s="301"/>
      <c r="P59" s="301"/>
      <c r="Q59" s="301"/>
      <c r="R59" s="301"/>
      <c r="S59" s="301"/>
    </row>
    <row r="60" spans="1:26" x14ac:dyDescent="0.25">
      <c r="E60" s="301"/>
      <c r="F60" s="301"/>
      <c r="G60" s="301"/>
      <c r="H60" s="301"/>
      <c r="I60" s="301"/>
      <c r="J60" s="301"/>
      <c r="K60" s="301"/>
      <c r="L60" s="301"/>
      <c r="M60" s="301"/>
      <c r="N60" s="301"/>
      <c r="O60" s="301"/>
      <c r="P60" s="301"/>
      <c r="Q60" s="301"/>
      <c r="R60" s="301"/>
      <c r="S60" s="301"/>
    </row>
    <row r="61" spans="1:26" x14ac:dyDescent="0.25">
      <c r="E61" s="301"/>
      <c r="F61" s="301"/>
      <c r="G61" s="301"/>
      <c r="H61" s="301"/>
      <c r="I61" s="301"/>
      <c r="J61" s="301"/>
      <c r="K61" s="301"/>
      <c r="L61" s="301"/>
      <c r="M61" s="301"/>
      <c r="N61" s="301"/>
      <c r="O61" s="301"/>
      <c r="P61" s="301"/>
      <c r="Q61" s="301"/>
      <c r="R61" s="301"/>
      <c r="S61" s="301"/>
    </row>
    <row r="62" spans="1:26" x14ac:dyDescent="0.25">
      <c r="E62" s="301"/>
      <c r="F62" s="301"/>
      <c r="G62" s="301"/>
      <c r="H62" s="301"/>
      <c r="I62" s="301"/>
      <c r="J62" s="301"/>
      <c r="K62" s="301"/>
      <c r="L62" s="301"/>
      <c r="M62" s="301"/>
      <c r="N62" s="301"/>
      <c r="O62" s="301"/>
      <c r="P62" s="301"/>
      <c r="Q62" s="301"/>
      <c r="R62" s="301"/>
      <c r="S62" s="301"/>
    </row>
    <row r="63" spans="1:26" x14ac:dyDescent="0.25">
      <c r="E63" s="301"/>
      <c r="F63" s="301"/>
      <c r="G63" s="301"/>
      <c r="H63" s="301"/>
      <c r="I63" s="301"/>
      <c r="J63" s="301"/>
      <c r="K63" s="301"/>
      <c r="L63" s="301"/>
      <c r="M63" s="301"/>
      <c r="N63" s="301"/>
      <c r="O63" s="301"/>
      <c r="P63" s="301"/>
      <c r="Q63" s="301"/>
      <c r="R63" s="301"/>
      <c r="S63" s="301"/>
    </row>
    <row r="64" spans="1:26" x14ac:dyDescent="0.25">
      <c r="E64" s="301"/>
      <c r="F64" s="301"/>
      <c r="G64" s="301"/>
      <c r="H64" s="301"/>
      <c r="I64" s="301"/>
      <c r="J64" s="301"/>
      <c r="K64" s="301"/>
      <c r="L64" s="301"/>
      <c r="M64" s="301"/>
      <c r="N64" s="301"/>
      <c r="O64" s="301"/>
      <c r="P64" s="301"/>
      <c r="Q64" s="301"/>
      <c r="R64" s="301"/>
      <c r="S64" s="301"/>
    </row>
  </sheetData>
  <pageMargins left="0.7" right="0.7" top="0.75" bottom="0.75" header="0.3" footer="0.3"/>
  <pageSetup scale="60" orientation="landscape" horizontalDpi="4294967294" verticalDpi="4294967294" r:id="rId1"/>
  <headerFooter>
    <oddFooter>&amp;Z&amp;F&amp;RPage &amp;P</oddFooter>
  </headerFooter>
</worksheet>
</file>

<file path=xl/worksheets/sheet2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700-000000000000}">
  <sheetPr>
    <tabColor theme="6" tint="-0.249977111117893"/>
    <pageSetUpPr fitToPage="1"/>
  </sheetPr>
  <dimension ref="A1:AH64"/>
  <sheetViews>
    <sheetView workbookViewId="0"/>
  </sheetViews>
  <sheetFormatPr defaultColWidth="8.85546875" defaultRowHeight="15" x14ac:dyDescent="0.25"/>
  <cols>
    <col min="1" max="1" width="20.85546875" customWidth="1"/>
    <col min="2" max="2" width="8.7109375" customWidth="1"/>
    <col min="3" max="3" width="12.85546875" customWidth="1"/>
    <col min="4" max="12" width="7.42578125" hidden="1" customWidth="1"/>
    <col min="13" max="13" width="7.5703125" hidden="1" customWidth="1"/>
    <col min="14" max="25" width="10.42578125" customWidth="1"/>
    <col min="26" max="26" width="10.7109375" bestFit="1" customWidth="1"/>
    <col min="27" max="27" width="11.5703125" bestFit="1" customWidth="1"/>
    <col min="28" max="28" width="12" bestFit="1" customWidth="1"/>
  </cols>
  <sheetData>
    <row r="1" spans="1:34" x14ac:dyDescent="0.25">
      <c r="A1" s="11" t="s">
        <v>10</v>
      </c>
      <c r="O1" t="s">
        <v>647</v>
      </c>
    </row>
    <row r="2" spans="1:34" x14ac:dyDescent="0.25">
      <c r="A2" s="9" t="s">
        <v>438</v>
      </c>
    </row>
    <row r="3" spans="1:34" x14ac:dyDescent="0.25">
      <c r="A3" s="9" t="s">
        <v>1156</v>
      </c>
    </row>
    <row r="4" spans="1:34" x14ac:dyDescent="0.25">
      <c r="R4" s="40" t="s">
        <v>4</v>
      </c>
      <c r="S4" s="41"/>
      <c r="T4" s="40" t="s">
        <v>8</v>
      </c>
    </row>
    <row r="5" spans="1:34" x14ac:dyDescent="0.25">
      <c r="A5" s="10" t="s">
        <v>9</v>
      </c>
      <c r="B5" s="12" t="s">
        <v>64</v>
      </c>
      <c r="C5" s="12" t="s">
        <v>12</v>
      </c>
      <c r="R5" s="42" t="s">
        <v>2</v>
      </c>
      <c r="S5" s="42" t="s">
        <v>60</v>
      </c>
      <c r="T5" s="42" t="s">
        <v>7</v>
      </c>
    </row>
    <row r="6" spans="1:34" x14ac:dyDescent="0.25">
      <c r="B6" s="3"/>
      <c r="R6" s="3"/>
    </row>
    <row r="7" spans="1:34" x14ac:dyDescent="0.25">
      <c r="A7" s="2" t="s">
        <v>1157</v>
      </c>
      <c r="B7" s="212">
        <v>877</v>
      </c>
      <c r="C7" s="214"/>
      <c r="D7" s="293"/>
      <c r="E7" s="293"/>
      <c r="F7" s="293"/>
      <c r="G7" s="293"/>
      <c r="H7" s="293"/>
      <c r="I7" s="293"/>
      <c r="J7" s="293"/>
      <c r="K7" s="293"/>
      <c r="L7" s="293"/>
      <c r="M7" s="293"/>
      <c r="N7" s="293"/>
      <c r="O7" s="294"/>
      <c r="P7" s="6"/>
      <c r="Q7" s="6"/>
      <c r="R7" s="13">
        <f>+C14</f>
        <v>24660.400000000001</v>
      </c>
      <c r="S7" s="13">
        <f>+-C48</f>
        <v>16029.260000000002</v>
      </c>
      <c r="T7" s="13">
        <f>+R7-S7</f>
        <v>8631.14</v>
      </c>
    </row>
    <row r="8" spans="1:34" x14ac:dyDescent="0.25">
      <c r="A8" s="213"/>
      <c r="B8" s="3"/>
      <c r="D8" s="293"/>
      <c r="E8" s="293"/>
      <c r="F8" s="293"/>
      <c r="G8" s="293"/>
      <c r="H8" s="293"/>
      <c r="I8" s="293"/>
      <c r="J8" s="293"/>
      <c r="K8" s="293"/>
      <c r="L8" s="293"/>
      <c r="M8" s="293"/>
      <c r="N8" s="293"/>
      <c r="O8" s="294"/>
      <c r="P8" s="6"/>
      <c r="Q8" s="6"/>
    </row>
    <row r="9" spans="1:34" x14ac:dyDescent="0.25">
      <c r="A9" s="2"/>
      <c r="B9" s="3"/>
      <c r="D9" s="293"/>
      <c r="E9" s="293"/>
      <c r="F9" s="293"/>
      <c r="G9" s="293"/>
      <c r="H9" s="293"/>
      <c r="I9" s="293"/>
      <c r="J9" s="293"/>
      <c r="K9" s="293"/>
      <c r="L9" s="293"/>
      <c r="M9" s="293"/>
      <c r="N9" s="293"/>
      <c r="O9" s="294"/>
      <c r="P9" s="6"/>
      <c r="Q9" s="6"/>
    </row>
    <row r="10" spans="1:34" x14ac:dyDescent="0.25">
      <c r="B10" s="3"/>
    </row>
    <row r="11" spans="1:34" x14ac:dyDescent="0.25">
      <c r="A11" s="2" t="s">
        <v>66</v>
      </c>
      <c r="B11" s="212"/>
      <c r="C11" s="214"/>
    </row>
    <row r="12" spans="1:34" x14ac:dyDescent="0.25">
      <c r="B12" s="28"/>
      <c r="C12" s="2"/>
    </row>
    <row r="13" spans="1:34" x14ac:dyDescent="0.25">
      <c r="A13" s="9" t="s">
        <v>5</v>
      </c>
      <c r="C13" s="31" t="s">
        <v>3</v>
      </c>
      <c r="D13" s="32">
        <v>1994</v>
      </c>
      <c r="E13" s="32">
        <v>1995</v>
      </c>
      <c r="F13" s="32">
        <v>1996</v>
      </c>
      <c r="G13" s="32">
        <v>1997</v>
      </c>
      <c r="H13" s="32">
        <v>1998</v>
      </c>
      <c r="I13" s="32">
        <v>1999</v>
      </c>
      <c r="J13" s="32">
        <v>2000</v>
      </c>
      <c r="K13" s="32">
        <v>2001</v>
      </c>
      <c r="L13" s="32">
        <v>2002</v>
      </c>
      <c r="M13" s="32">
        <v>2003</v>
      </c>
      <c r="N13" s="32">
        <v>2004</v>
      </c>
      <c r="O13" s="32">
        <f>N13+1</f>
        <v>2005</v>
      </c>
      <c r="P13" s="32">
        <f t="shared" ref="P13:AH13" si="0">O13+1</f>
        <v>2006</v>
      </c>
      <c r="Q13" s="32">
        <f t="shared" si="0"/>
        <v>2007</v>
      </c>
      <c r="R13" s="32">
        <f t="shared" si="0"/>
        <v>2008</v>
      </c>
      <c r="S13" s="32">
        <f t="shared" si="0"/>
        <v>2009</v>
      </c>
      <c r="T13" s="32">
        <f t="shared" si="0"/>
        <v>2010</v>
      </c>
      <c r="U13" s="32">
        <f t="shared" si="0"/>
        <v>2011</v>
      </c>
      <c r="V13" s="32">
        <f t="shared" si="0"/>
        <v>2012</v>
      </c>
      <c r="W13" s="32">
        <f t="shared" si="0"/>
        <v>2013</v>
      </c>
      <c r="X13" s="32">
        <f t="shared" si="0"/>
        <v>2014</v>
      </c>
      <c r="Y13" s="32">
        <f t="shared" si="0"/>
        <v>2015</v>
      </c>
      <c r="Z13" s="32">
        <f t="shared" si="0"/>
        <v>2016</v>
      </c>
      <c r="AA13" s="32">
        <f t="shared" si="0"/>
        <v>2017</v>
      </c>
      <c r="AB13" s="32">
        <f t="shared" si="0"/>
        <v>2018</v>
      </c>
      <c r="AC13" s="32">
        <f t="shared" si="0"/>
        <v>2019</v>
      </c>
      <c r="AD13" s="32">
        <f t="shared" si="0"/>
        <v>2020</v>
      </c>
      <c r="AE13" s="32">
        <f t="shared" si="0"/>
        <v>2021</v>
      </c>
      <c r="AF13" s="32">
        <f t="shared" si="0"/>
        <v>2022</v>
      </c>
      <c r="AG13" s="32">
        <f t="shared" si="0"/>
        <v>2023</v>
      </c>
      <c r="AH13" s="32">
        <f t="shared" si="0"/>
        <v>2024</v>
      </c>
    </row>
    <row r="14" spans="1:34" x14ac:dyDescent="0.25">
      <c r="A14" s="9" t="s">
        <v>73</v>
      </c>
      <c r="C14" s="672">
        <f>SUM(D14:AH14)</f>
        <v>24660.400000000001</v>
      </c>
      <c r="D14" s="233">
        <v>0</v>
      </c>
      <c r="E14" s="233">
        <v>0</v>
      </c>
      <c r="F14" s="233">
        <v>0</v>
      </c>
      <c r="G14" s="233">
        <v>0</v>
      </c>
      <c r="H14" s="233">
        <v>0</v>
      </c>
      <c r="I14" s="233">
        <v>0</v>
      </c>
      <c r="J14" s="233">
        <v>0</v>
      </c>
      <c r="K14" s="233">
        <v>0</v>
      </c>
      <c r="L14" s="233">
        <v>0</v>
      </c>
      <c r="M14" s="233">
        <v>0</v>
      </c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7"/>
      <c r="Z14" s="7"/>
      <c r="AA14" s="4"/>
      <c r="AB14" s="7">
        <v>24660.400000000001</v>
      </c>
    </row>
    <row r="15" spans="1:34" x14ac:dyDescent="0.25">
      <c r="A15" s="34"/>
      <c r="B15" s="2"/>
      <c r="C15" s="2"/>
      <c r="S15" s="233"/>
      <c r="T15" s="233"/>
      <c r="U15" s="233"/>
      <c r="V15" s="233"/>
      <c r="W15" s="233"/>
      <c r="X15" s="233"/>
    </row>
    <row r="16" spans="1:34" x14ac:dyDescent="0.25">
      <c r="A16" s="9" t="s">
        <v>6</v>
      </c>
      <c r="B16" s="3">
        <v>1994</v>
      </c>
      <c r="C16" s="622">
        <f>-SUM(D16:AH16)</f>
        <v>0</v>
      </c>
      <c r="D16" s="297">
        <f>+D$14/7/2</f>
        <v>0</v>
      </c>
      <c r="E16" s="297"/>
      <c r="F16" s="297"/>
      <c r="G16" s="297"/>
      <c r="H16" s="297"/>
      <c r="I16" s="297"/>
      <c r="J16" s="297"/>
      <c r="K16" s="297"/>
      <c r="L16" s="297"/>
      <c r="M16" s="297"/>
      <c r="N16" s="297"/>
      <c r="O16" s="297"/>
      <c r="P16" s="297"/>
      <c r="Q16" s="297"/>
      <c r="R16" s="297"/>
      <c r="S16" s="233"/>
      <c r="T16" s="233"/>
      <c r="U16" s="233"/>
      <c r="V16" s="233"/>
      <c r="W16" s="233"/>
      <c r="X16" s="233"/>
      <c r="Y16" s="297"/>
      <c r="Z16" s="297"/>
    </row>
    <row r="17" spans="1:26" x14ac:dyDescent="0.25">
      <c r="B17" s="3">
        <f>B16+1</f>
        <v>1995</v>
      </c>
      <c r="C17" s="622">
        <f t="shared" ref="C17:C46" si="1">-SUM(D17:AH17)</f>
        <v>0</v>
      </c>
      <c r="D17" s="297">
        <f>+D$14/7</f>
        <v>0</v>
      </c>
      <c r="E17" s="297">
        <f>+E$14/7/2</f>
        <v>0</v>
      </c>
      <c r="F17" s="297"/>
      <c r="G17" s="297"/>
      <c r="H17" s="297"/>
      <c r="I17" s="297"/>
      <c r="J17" s="297"/>
      <c r="K17" s="297"/>
      <c r="L17" s="297"/>
      <c r="M17" s="297"/>
      <c r="N17" s="297"/>
      <c r="O17" s="297"/>
      <c r="P17" s="297"/>
      <c r="Q17" s="297"/>
      <c r="R17" s="297"/>
      <c r="S17" s="233"/>
      <c r="T17" s="233"/>
      <c r="U17" s="233"/>
      <c r="V17" s="233"/>
      <c r="W17" s="233"/>
      <c r="X17" s="233"/>
      <c r="Y17" s="297"/>
      <c r="Z17" s="297"/>
    </row>
    <row r="18" spans="1:26" x14ac:dyDescent="0.25">
      <c r="B18" s="3">
        <f t="shared" ref="B18:B46" si="2">B17+1</f>
        <v>1996</v>
      </c>
      <c r="C18" s="622">
        <f t="shared" si="1"/>
        <v>0</v>
      </c>
      <c r="D18" s="297">
        <f>+D17</f>
        <v>0</v>
      </c>
      <c r="E18" s="297">
        <f>+E$14/7</f>
        <v>0</v>
      </c>
      <c r="F18" s="297">
        <f>+F$14/7/2</f>
        <v>0</v>
      </c>
      <c r="G18" s="297"/>
      <c r="H18" s="297"/>
      <c r="I18" s="297"/>
      <c r="J18" s="297"/>
      <c r="K18" s="297"/>
      <c r="L18" s="297"/>
      <c r="M18" s="297"/>
      <c r="N18" s="297"/>
      <c r="O18" s="297"/>
      <c r="P18" s="297"/>
      <c r="Q18" s="297"/>
      <c r="R18" s="297"/>
      <c r="S18" s="233"/>
      <c r="T18" s="233"/>
      <c r="U18" s="233"/>
      <c r="V18" s="233"/>
      <c r="W18" s="233"/>
      <c r="X18" s="233"/>
      <c r="Y18" s="297"/>
      <c r="Z18" s="297"/>
    </row>
    <row r="19" spans="1:26" x14ac:dyDescent="0.25">
      <c r="B19" s="3">
        <f t="shared" si="2"/>
        <v>1997</v>
      </c>
      <c r="C19" s="622">
        <f t="shared" si="1"/>
        <v>0</v>
      </c>
      <c r="D19" s="297">
        <f>+D18</f>
        <v>0</v>
      </c>
      <c r="E19" s="297">
        <f>+E18</f>
        <v>0</v>
      </c>
      <c r="F19" s="297">
        <f>+F$14/7</f>
        <v>0</v>
      </c>
      <c r="G19" s="297">
        <f>+G$14/7/2</f>
        <v>0</v>
      </c>
      <c r="H19" s="297"/>
      <c r="I19" s="297"/>
      <c r="J19" s="297"/>
      <c r="K19" s="297"/>
      <c r="L19" s="297"/>
      <c r="M19" s="297"/>
      <c r="N19" s="297"/>
      <c r="O19" s="297"/>
      <c r="P19" s="297"/>
      <c r="Q19" s="297"/>
      <c r="R19" s="297"/>
      <c r="S19" s="233"/>
      <c r="T19" s="233"/>
      <c r="U19" s="233"/>
      <c r="V19" s="233"/>
      <c r="W19" s="233"/>
      <c r="X19" s="233"/>
      <c r="Y19" s="297"/>
      <c r="Z19" s="297"/>
    </row>
    <row r="20" spans="1:26" x14ac:dyDescent="0.25">
      <c r="B20" s="3">
        <f t="shared" si="2"/>
        <v>1998</v>
      </c>
      <c r="C20" s="622">
        <f t="shared" si="1"/>
        <v>0</v>
      </c>
      <c r="D20" s="297">
        <f>+D19</f>
        <v>0</v>
      </c>
      <c r="E20" s="297">
        <f>+E19</f>
        <v>0</v>
      </c>
      <c r="F20" s="297">
        <f>+F19</f>
        <v>0</v>
      </c>
      <c r="G20" s="297">
        <f>+G$14/7</f>
        <v>0</v>
      </c>
      <c r="H20" s="297">
        <f>+H$14/7/2</f>
        <v>0</v>
      </c>
      <c r="I20" s="297"/>
      <c r="J20" s="297"/>
      <c r="K20" s="297"/>
      <c r="L20" s="297"/>
      <c r="M20" s="297"/>
      <c r="N20" s="297"/>
      <c r="O20" s="297"/>
      <c r="P20" s="297"/>
      <c r="Q20" s="297"/>
      <c r="R20" s="297"/>
      <c r="S20" s="233"/>
      <c r="T20" s="233"/>
      <c r="U20" s="233"/>
      <c r="V20" s="233"/>
      <c r="W20" s="233"/>
      <c r="X20" s="233"/>
      <c r="Y20" s="297"/>
      <c r="Z20" s="297"/>
    </row>
    <row r="21" spans="1:26" x14ac:dyDescent="0.25">
      <c r="B21" s="3">
        <f t="shared" si="2"/>
        <v>1999</v>
      </c>
      <c r="C21" s="622">
        <f t="shared" si="1"/>
        <v>0</v>
      </c>
      <c r="D21" s="297">
        <f>+D20</f>
        <v>0</v>
      </c>
      <c r="E21" s="297">
        <f>+E20</f>
        <v>0</v>
      </c>
      <c r="F21" s="297">
        <f>+F20</f>
        <v>0</v>
      </c>
      <c r="G21" s="297">
        <f>+G20</f>
        <v>0</v>
      </c>
      <c r="H21" s="297">
        <f>+H$14/7</f>
        <v>0</v>
      </c>
      <c r="I21" s="297">
        <f>+I$14/7/2</f>
        <v>0</v>
      </c>
      <c r="J21" s="297"/>
      <c r="K21" s="297"/>
      <c r="L21" s="297"/>
      <c r="M21" s="297"/>
      <c r="N21" s="297"/>
      <c r="O21" s="297"/>
      <c r="P21" s="297"/>
      <c r="Q21" s="297"/>
      <c r="R21" s="297"/>
      <c r="S21" s="233"/>
      <c r="T21" s="233"/>
      <c r="U21" s="233"/>
      <c r="V21" s="233"/>
      <c r="W21" s="233"/>
      <c r="X21" s="233"/>
      <c r="Y21" s="297"/>
      <c r="Z21" s="297"/>
    </row>
    <row r="22" spans="1:26" x14ac:dyDescent="0.25">
      <c r="B22" s="3">
        <f t="shared" si="2"/>
        <v>2000</v>
      </c>
      <c r="C22" s="622">
        <f t="shared" si="1"/>
        <v>0</v>
      </c>
      <c r="D22" s="297">
        <f>+D21</f>
        <v>0</v>
      </c>
      <c r="E22" s="297">
        <f>+E21</f>
        <v>0</v>
      </c>
      <c r="F22" s="297">
        <f>+F21</f>
        <v>0</v>
      </c>
      <c r="G22" s="297">
        <f>+G21</f>
        <v>0</v>
      </c>
      <c r="H22" s="297">
        <f>+H21</f>
        <v>0</v>
      </c>
      <c r="I22" s="297">
        <f>+I$14/7</f>
        <v>0</v>
      </c>
      <c r="J22" s="297">
        <f>+J$14/7/2</f>
        <v>0</v>
      </c>
      <c r="K22" s="297"/>
      <c r="L22" s="297"/>
      <c r="M22" s="297"/>
      <c r="N22" s="297"/>
      <c r="O22" s="297"/>
      <c r="P22" s="297"/>
      <c r="Q22" s="297"/>
      <c r="R22" s="297"/>
      <c r="S22" s="233"/>
      <c r="T22" s="233"/>
      <c r="U22" s="233"/>
      <c r="V22" s="233"/>
      <c r="W22" s="233"/>
      <c r="X22" s="233"/>
      <c r="Y22" s="297"/>
      <c r="Z22" s="297"/>
    </row>
    <row r="23" spans="1:26" x14ac:dyDescent="0.25">
      <c r="B23" s="3">
        <f t="shared" si="2"/>
        <v>2001</v>
      </c>
      <c r="C23" s="622">
        <f t="shared" si="1"/>
        <v>0</v>
      </c>
      <c r="D23" s="297">
        <f>+D$14/7/2</f>
        <v>0</v>
      </c>
      <c r="E23" s="297">
        <f>+E22</f>
        <v>0</v>
      </c>
      <c r="F23" s="297">
        <f>+F22</f>
        <v>0</v>
      </c>
      <c r="G23" s="297">
        <f>+G22</f>
        <v>0</v>
      </c>
      <c r="H23" s="297">
        <f>+H22</f>
        <v>0</v>
      </c>
      <c r="I23" s="297">
        <f>+I22</f>
        <v>0</v>
      </c>
      <c r="J23" s="297">
        <f>+J$14/7</f>
        <v>0</v>
      </c>
      <c r="K23" s="297">
        <f>+K$14/7/2</f>
        <v>0</v>
      </c>
      <c r="L23" s="297"/>
      <c r="M23" s="297"/>
      <c r="N23" s="297"/>
      <c r="O23" s="297"/>
      <c r="P23" s="297"/>
      <c r="Q23" s="297"/>
      <c r="R23" s="297"/>
      <c r="S23" s="233"/>
      <c r="T23" s="233"/>
      <c r="U23" s="233"/>
      <c r="V23" s="233"/>
      <c r="W23" s="233"/>
      <c r="X23" s="233"/>
      <c r="Y23" s="297"/>
      <c r="Z23" s="297"/>
    </row>
    <row r="24" spans="1:26" x14ac:dyDescent="0.25">
      <c r="B24" s="3">
        <f t="shared" si="2"/>
        <v>2002</v>
      </c>
      <c r="C24" s="622">
        <f t="shared" si="1"/>
        <v>0</v>
      </c>
      <c r="D24" s="297"/>
      <c r="E24" s="297">
        <f>+E$14/7/2</f>
        <v>0</v>
      </c>
      <c r="F24" s="297">
        <f>+F23</f>
        <v>0</v>
      </c>
      <c r="G24" s="297">
        <f>+G23</f>
        <v>0</v>
      </c>
      <c r="H24" s="297">
        <f>+H23</f>
        <v>0</v>
      </c>
      <c r="I24" s="297">
        <f>+I23</f>
        <v>0</v>
      </c>
      <c r="J24" s="297">
        <f>+J23</f>
        <v>0</v>
      </c>
      <c r="K24" s="297">
        <f>+K$14/7</f>
        <v>0</v>
      </c>
      <c r="L24" s="297">
        <f>+L$14/7/2</f>
        <v>0</v>
      </c>
      <c r="M24" s="297"/>
      <c r="N24" s="297"/>
      <c r="O24" s="297"/>
      <c r="P24" s="297"/>
      <c r="Q24" s="297"/>
      <c r="R24" s="297"/>
      <c r="S24" s="233"/>
      <c r="T24" s="233"/>
      <c r="U24" s="233"/>
      <c r="V24" s="233"/>
      <c r="W24" s="233"/>
      <c r="X24" s="233"/>
      <c r="Y24" s="297"/>
      <c r="Z24" s="297"/>
    </row>
    <row r="25" spans="1:26" x14ac:dyDescent="0.25">
      <c r="B25" s="3">
        <f t="shared" si="2"/>
        <v>2003</v>
      </c>
      <c r="C25" s="622">
        <f t="shared" si="1"/>
        <v>0</v>
      </c>
      <c r="D25" s="297"/>
      <c r="E25" s="297"/>
      <c r="F25" s="297">
        <f>+F$14/7/2</f>
        <v>0</v>
      </c>
      <c r="G25" s="297">
        <f>+G24</f>
        <v>0</v>
      </c>
      <c r="H25" s="297">
        <f>+H24</f>
        <v>0</v>
      </c>
      <c r="I25" s="297">
        <f>+I24</f>
        <v>0</v>
      </c>
      <c r="J25" s="297">
        <f>+J24</f>
        <v>0</v>
      </c>
      <c r="K25" s="297">
        <f>+K24</f>
        <v>0</v>
      </c>
      <c r="L25" s="297">
        <f>+L$14/7</f>
        <v>0</v>
      </c>
      <c r="M25" s="297">
        <f>+M$14/7/2</f>
        <v>0</v>
      </c>
      <c r="N25" s="297"/>
      <c r="O25" s="297"/>
      <c r="P25" s="297"/>
      <c r="Q25" s="297"/>
      <c r="R25" s="297"/>
      <c r="S25" s="233"/>
      <c r="T25" s="233"/>
      <c r="U25" s="233"/>
      <c r="V25" s="233"/>
      <c r="W25" s="233"/>
      <c r="X25" s="233"/>
      <c r="Y25" s="297"/>
      <c r="Z25" s="297"/>
    </row>
    <row r="26" spans="1:26" x14ac:dyDescent="0.25">
      <c r="B26" s="3">
        <f t="shared" si="2"/>
        <v>2004</v>
      </c>
      <c r="C26" s="622">
        <f t="shared" si="1"/>
        <v>0</v>
      </c>
      <c r="D26" s="297"/>
      <c r="E26" s="297"/>
      <c r="F26" s="297"/>
      <c r="G26" s="297">
        <f>+G$14/7/2</f>
        <v>0</v>
      </c>
      <c r="H26" s="297">
        <f>+H25</f>
        <v>0</v>
      </c>
      <c r="I26" s="297">
        <f>+I25</f>
        <v>0</v>
      </c>
      <c r="J26" s="297">
        <f>+J25</f>
        <v>0</v>
      </c>
      <c r="K26" s="297">
        <f>+K25</f>
        <v>0</v>
      </c>
      <c r="L26" s="297">
        <f>+L25</f>
        <v>0</v>
      </c>
      <c r="M26" s="297">
        <f>+M$14/7</f>
        <v>0</v>
      </c>
      <c r="N26" s="7">
        <f>+N$14/7/2</f>
        <v>0</v>
      </c>
      <c r="O26" s="7"/>
      <c r="P26" s="7"/>
      <c r="Q26" s="7"/>
      <c r="R26" s="7"/>
      <c r="S26" s="43"/>
      <c r="T26" s="43"/>
      <c r="U26" s="43"/>
      <c r="V26" s="43"/>
      <c r="W26" s="43"/>
      <c r="X26" s="43"/>
      <c r="Y26" s="7"/>
      <c r="Z26" s="297"/>
    </row>
    <row r="27" spans="1:26" x14ac:dyDescent="0.25">
      <c r="B27" s="3">
        <f t="shared" si="2"/>
        <v>2005</v>
      </c>
      <c r="C27" s="622">
        <f t="shared" si="1"/>
        <v>0</v>
      </c>
      <c r="D27" s="297"/>
      <c r="E27" s="297"/>
      <c r="F27" s="297"/>
      <c r="G27" s="297"/>
      <c r="H27" s="297">
        <f>+H$14/7/2</f>
        <v>0</v>
      </c>
      <c r="I27" s="297">
        <f>+I26</f>
        <v>0</v>
      </c>
      <c r="J27" s="297">
        <f>+J26</f>
        <v>0</v>
      </c>
      <c r="K27" s="297">
        <f>+K26</f>
        <v>0</v>
      </c>
      <c r="L27" s="297">
        <f>+L26</f>
        <v>0</v>
      </c>
      <c r="M27" s="297">
        <f>+M26</f>
        <v>0</v>
      </c>
      <c r="N27" s="7">
        <f>+N$14/7</f>
        <v>0</v>
      </c>
      <c r="O27" s="7">
        <f>+O$14/7/2</f>
        <v>0</v>
      </c>
      <c r="P27" s="7"/>
      <c r="Q27" s="7"/>
      <c r="R27" s="7"/>
      <c r="S27" s="43"/>
      <c r="T27" s="43"/>
      <c r="U27" s="43"/>
      <c r="V27" s="43"/>
      <c r="W27" s="43"/>
      <c r="X27" s="43"/>
      <c r="Y27" s="7"/>
      <c r="Z27" s="297"/>
    </row>
    <row r="28" spans="1:26" x14ac:dyDescent="0.25">
      <c r="B28" s="3">
        <f t="shared" si="2"/>
        <v>2006</v>
      </c>
      <c r="C28" s="622">
        <f t="shared" si="1"/>
        <v>0</v>
      </c>
      <c r="D28" s="297"/>
      <c r="E28" s="297"/>
      <c r="F28" s="297"/>
      <c r="G28" s="297"/>
      <c r="H28" s="297"/>
      <c r="I28" s="297">
        <f>+I$14/7/2</f>
        <v>0</v>
      </c>
      <c r="J28" s="297">
        <f>+J27</f>
        <v>0</v>
      </c>
      <c r="K28" s="297">
        <f>+K27</f>
        <v>0</v>
      </c>
      <c r="L28" s="297">
        <f>+L27</f>
        <v>0</v>
      </c>
      <c r="M28" s="297">
        <f>+M27</f>
        <v>0</v>
      </c>
      <c r="N28" s="7">
        <f>+N27</f>
        <v>0</v>
      </c>
      <c r="O28" s="7">
        <f>+O$14/7</f>
        <v>0</v>
      </c>
      <c r="P28" s="7">
        <f>+P$14/7/2</f>
        <v>0</v>
      </c>
      <c r="Q28" s="7"/>
      <c r="R28" s="7"/>
      <c r="S28" s="43"/>
      <c r="T28" s="43"/>
      <c r="U28" s="43"/>
      <c r="V28" s="43"/>
      <c r="W28" s="43"/>
      <c r="X28" s="43"/>
      <c r="Y28" s="7"/>
      <c r="Z28" s="297"/>
    </row>
    <row r="29" spans="1:26" x14ac:dyDescent="0.25">
      <c r="B29" s="3">
        <f t="shared" si="2"/>
        <v>2007</v>
      </c>
      <c r="C29" s="622">
        <f t="shared" si="1"/>
        <v>0</v>
      </c>
      <c r="D29" s="297"/>
      <c r="E29" s="297"/>
      <c r="F29" s="297"/>
      <c r="G29" s="297"/>
      <c r="H29" s="297"/>
      <c r="I29" s="297"/>
      <c r="J29" s="297">
        <f>+J$14/7/2</f>
        <v>0</v>
      </c>
      <c r="K29" s="297">
        <f>+K28</f>
        <v>0</v>
      </c>
      <c r="L29" s="297">
        <f>+L28</f>
        <v>0</v>
      </c>
      <c r="M29" s="297">
        <f>+M28</f>
        <v>0</v>
      </c>
      <c r="N29" s="7">
        <f>+N28</f>
        <v>0</v>
      </c>
      <c r="O29" s="7">
        <f>+O28</f>
        <v>0</v>
      </c>
      <c r="P29" s="7">
        <f>+P$14/7</f>
        <v>0</v>
      </c>
      <c r="Q29" s="7">
        <f>+Q$14/7/2</f>
        <v>0</v>
      </c>
      <c r="R29" s="7"/>
      <c r="S29" s="43"/>
      <c r="T29" s="43"/>
      <c r="U29" s="43"/>
      <c r="V29" s="43"/>
      <c r="W29" s="43"/>
      <c r="X29" s="43"/>
      <c r="Y29" s="7"/>
      <c r="Z29" s="297"/>
    </row>
    <row r="30" spans="1:26" x14ac:dyDescent="0.25">
      <c r="B30" s="3">
        <f t="shared" si="2"/>
        <v>2008</v>
      </c>
      <c r="C30" s="622">
        <f t="shared" si="1"/>
        <v>0</v>
      </c>
      <c r="D30" s="297"/>
      <c r="E30" s="297"/>
      <c r="F30" s="297"/>
      <c r="G30" s="297"/>
      <c r="H30" s="297"/>
      <c r="I30" s="297"/>
      <c r="J30" s="297"/>
      <c r="K30" s="297">
        <f>+K$14/7/2</f>
        <v>0</v>
      </c>
      <c r="L30" s="297">
        <f>+L29</f>
        <v>0</v>
      </c>
      <c r="M30" s="297">
        <f>+M29</f>
        <v>0</v>
      </c>
      <c r="N30" s="7">
        <f>+N29</f>
        <v>0</v>
      </c>
      <c r="O30" s="7">
        <f>+O29</f>
        <v>0</v>
      </c>
      <c r="P30" s="7">
        <f>+P29</f>
        <v>0</v>
      </c>
      <c r="Q30" s="7">
        <f>+Q$14/7</f>
        <v>0</v>
      </c>
      <c r="R30" s="7">
        <f>+R$14/7/2</f>
        <v>0</v>
      </c>
      <c r="S30" s="43"/>
      <c r="T30" s="43"/>
      <c r="U30" s="43"/>
      <c r="V30" s="43"/>
      <c r="W30" s="43"/>
      <c r="X30" s="43"/>
      <c r="Y30" s="7"/>
      <c r="Z30" s="297"/>
    </row>
    <row r="31" spans="1:26" x14ac:dyDescent="0.25">
      <c r="B31" s="3">
        <f t="shared" si="2"/>
        <v>2009</v>
      </c>
      <c r="C31" s="622">
        <f t="shared" si="1"/>
        <v>0</v>
      </c>
      <c r="D31" s="297"/>
      <c r="E31" s="297"/>
      <c r="F31" s="297"/>
      <c r="G31" s="297"/>
      <c r="H31" s="297"/>
      <c r="I31" s="297"/>
      <c r="J31" s="297"/>
      <c r="K31" s="297"/>
      <c r="L31" s="297">
        <f>+L$14/7/2</f>
        <v>0</v>
      </c>
      <c r="M31" s="297">
        <f>+M30</f>
        <v>0</v>
      </c>
      <c r="N31" s="7">
        <f>+N30</f>
        <v>0</v>
      </c>
      <c r="O31" s="7">
        <f>+O30</f>
        <v>0</v>
      </c>
      <c r="P31" s="7">
        <f>+P30</f>
        <v>0</v>
      </c>
      <c r="Q31" s="7">
        <f>+Q30</f>
        <v>0</v>
      </c>
      <c r="R31" s="7">
        <f>+R$14/7</f>
        <v>0</v>
      </c>
      <c r="S31" s="43">
        <f>+S$14/7/2</f>
        <v>0</v>
      </c>
      <c r="T31" s="43"/>
      <c r="U31" s="43"/>
      <c r="V31" s="43"/>
      <c r="W31" s="43"/>
      <c r="X31" s="43"/>
      <c r="Y31" s="7"/>
      <c r="Z31" s="297"/>
    </row>
    <row r="32" spans="1:26" x14ac:dyDescent="0.25">
      <c r="A32" s="38"/>
      <c r="B32" s="3">
        <f t="shared" si="2"/>
        <v>2010</v>
      </c>
      <c r="C32" s="622">
        <f t="shared" si="1"/>
        <v>0</v>
      </c>
      <c r="D32" s="297"/>
      <c r="E32" s="297"/>
      <c r="F32" s="297"/>
      <c r="G32" s="297"/>
      <c r="H32" s="297"/>
      <c r="I32" s="297"/>
      <c r="J32" s="297"/>
      <c r="K32" s="297"/>
      <c r="L32" s="297"/>
      <c r="M32" s="297">
        <f>+M$14/7/2</f>
        <v>0</v>
      </c>
      <c r="N32" s="7">
        <f>+N31</f>
        <v>0</v>
      </c>
      <c r="O32" s="7">
        <f>+O31</f>
        <v>0</v>
      </c>
      <c r="P32" s="7">
        <f>+P31</f>
        <v>0</v>
      </c>
      <c r="Q32" s="7">
        <f>+Q31</f>
        <v>0</v>
      </c>
      <c r="R32" s="7">
        <f>+R31</f>
        <v>0</v>
      </c>
      <c r="S32" s="43">
        <f>+S$14/7</f>
        <v>0</v>
      </c>
      <c r="T32" s="43">
        <f>+T$14/7/2</f>
        <v>0</v>
      </c>
      <c r="U32" s="43"/>
      <c r="V32" s="43"/>
      <c r="W32" s="43"/>
      <c r="X32" s="43"/>
      <c r="Y32" s="7"/>
      <c r="Z32" s="297"/>
    </row>
    <row r="33" spans="1:34" x14ac:dyDescent="0.25">
      <c r="A33" s="38"/>
      <c r="B33" s="3">
        <f t="shared" si="2"/>
        <v>2011</v>
      </c>
      <c r="C33" s="622">
        <f t="shared" si="1"/>
        <v>0</v>
      </c>
      <c r="D33" s="297"/>
      <c r="E33" s="297"/>
      <c r="F33" s="297"/>
      <c r="G33" s="297"/>
      <c r="H33" s="297"/>
      <c r="I33" s="297"/>
      <c r="J33" s="297"/>
      <c r="K33" s="297"/>
      <c r="L33" s="297"/>
      <c r="M33" s="297"/>
      <c r="N33" s="7">
        <f>+N$14/7/2</f>
        <v>0</v>
      </c>
      <c r="O33" s="7">
        <f>+O32</f>
        <v>0</v>
      </c>
      <c r="P33" s="7">
        <f>+P32</f>
        <v>0</v>
      </c>
      <c r="Q33" s="7">
        <f>+Q32</f>
        <v>0</v>
      </c>
      <c r="R33" s="7">
        <f>+R32</f>
        <v>0</v>
      </c>
      <c r="S33" s="43">
        <f>+S32</f>
        <v>0</v>
      </c>
      <c r="T33" s="43">
        <f>+T$14/7</f>
        <v>0</v>
      </c>
      <c r="U33" s="43">
        <f>+U$14/7/2</f>
        <v>0</v>
      </c>
      <c r="V33" s="43"/>
      <c r="W33" s="43"/>
      <c r="X33" s="43"/>
      <c r="Y33" s="7"/>
      <c r="Z33" s="297"/>
    </row>
    <row r="34" spans="1:34" x14ac:dyDescent="0.25">
      <c r="A34" s="38"/>
      <c r="B34" s="3">
        <f t="shared" si="2"/>
        <v>2012</v>
      </c>
      <c r="C34" s="622">
        <f t="shared" si="1"/>
        <v>0</v>
      </c>
      <c r="D34" s="297"/>
      <c r="E34" s="297"/>
      <c r="F34" s="297"/>
      <c r="G34" s="297"/>
      <c r="H34" s="297"/>
      <c r="I34" s="297"/>
      <c r="J34" s="297"/>
      <c r="K34" s="297"/>
      <c r="L34" s="297"/>
      <c r="M34" s="297"/>
      <c r="N34" s="7"/>
      <c r="O34" s="7">
        <f>+O$14/7/2</f>
        <v>0</v>
      </c>
      <c r="P34" s="7">
        <f>+P33</f>
        <v>0</v>
      </c>
      <c r="Q34" s="7">
        <f>+Q33</f>
        <v>0</v>
      </c>
      <c r="R34" s="7">
        <f>+R33</f>
        <v>0</v>
      </c>
      <c r="S34" s="43">
        <f>+S33</f>
        <v>0</v>
      </c>
      <c r="T34" s="43">
        <f>+T$14/7</f>
        <v>0</v>
      </c>
      <c r="U34" s="43">
        <f>+U$14/7</f>
        <v>0</v>
      </c>
      <c r="V34" s="43">
        <f>+V$14/7/2</f>
        <v>0</v>
      </c>
      <c r="W34" s="43"/>
      <c r="X34" s="43"/>
      <c r="Y34" s="7"/>
      <c r="Z34" s="297"/>
    </row>
    <row r="35" spans="1:34" x14ac:dyDescent="0.25">
      <c r="A35" s="38"/>
      <c r="B35" s="3">
        <f t="shared" si="2"/>
        <v>2013</v>
      </c>
      <c r="C35" s="622">
        <f t="shared" si="1"/>
        <v>0</v>
      </c>
      <c r="D35" s="297"/>
      <c r="E35" s="297"/>
      <c r="F35" s="297"/>
      <c r="G35" s="297"/>
      <c r="H35" s="297"/>
      <c r="I35" s="297"/>
      <c r="J35" s="297"/>
      <c r="K35" s="297"/>
      <c r="L35" s="297"/>
      <c r="M35" s="297"/>
      <c r="N35" s="7"/>
      <c r="O35" s="7"/>
      <c r="P35" s="7">
        <f>P14/7/2</f>
        <v>0</v>
      </c>
      <c r="Q35" s="7">
        <f>Q14</f>
        <v>0</v>
      </c>
      <c r="R35" s="7">
        <f t="shared" ref="R35:U36" si="3">R34</f>
        <v>0</v>
      </c>
      <c r="S35" s="43">
        <f t="shared" si="3"/>
        <v>0</v>
      </c>
      <c r="T35" s="43">
        <f t="shared" si="3"/>
        <v>0</v>
      </c>
      <c r="U35" s="43">
        <f t="shared" si="3"/>
        <v>0</v>
      </c>
      <c r="V35" s="43">
        <f>V14/7</f>
        <v>0</v>
      </c>
      <c r="W35" s="43">
        <f>W14/7/2</f>
        <v>0</v>
      </c>
      <c r="X35" s="43"/>
      <c r="Y35" s="7"/>
      <c r="Z35" s="297"/>
    </row>
    <row r="36" spans="1:34" x14ac:dyDescent="0.25">
      <c r="A36" s="38"/>
      <c r="B36" s="3">
        <f t="shared" si="2"/>
        <v>2014</v>
      </c>
      <c r="C36" s="622">
        <f t="shared" si="1"/>
        <v>0</v>
      </c>
      <c r="D36" s="297"/>
      <c r="E36" s="297"/>
      <c r="F36" s="297"/>
      <c r="G36" s="297"/>
      <c r="H36" s="297"/>
      <c r="I36" s="297"/>
      <c r="J36" s="297"/>
      <c r="K36" s="297"/>
      <c r="L36" s="297"/>
      <c r="M36" s="297"/>
      <c r="N36" s="7"/>
      <c r="O36" s="7"/>
      <c r="P36" s="7"/>
      <c r="Q36" s="7">
        <f>Q14/7/2</f>
        <v>0</v>
      </c>
      <c r="R36" s="7">
        <f t="shared" si="3"/>
        <v>0</v>
      </c>
      <c r="S36" s="43">
        <f t="shared" si="3"/>
        <v>0</v>
      </c>
      <c r="T36" s="43">
        <f t="shared" si="3"/>
        <v>0</v>
      </c>
      <c r="U36" s="43">
        <f t="shared" si="3"/>
        <v>0</v>
      </c>
      <c r="V36" s="43">
        <f>V35</f>
        <v>0</v>
      </c>
      <c r="W36" s="43">
        <f>W14/7</f>
        <v>0</v>
      </c>
      <c r="X36" s="43">
        <f>X14/7/2</f>
        <v>0</v>
      </c>
      <c r="Y36" s="7"/>
      <c r="Z36" s="297"/>
    </row>
    <row r="37" spans="1:34" x14ac:dyDescent="0.25">
      <c r="A37" s="38"/>
      <c r="B37" s="3">
        <f t="shared" si="2"/>
        <v>2015</v>
      </c>
      <c r="C37" s="622">
        <f t="shared" si="1"/>
        <v>0</v>
      </c>
      <c r="D37" s="297"/>
      <c r="E37" s="297"/>
      <c r="F37" s="297"/>
      <c r="G37" s="297"/>
      <c r="H37" s="297"/>
      <c r="I37" s="297"/>
      <c r="J37" s="297"/>
      <c r="K37" s="297"/>
      <c r="L37" s="297"/>
      <c r="M37" s="297"/>
      <c r="N37" s="7"/>
      <c r="O37" s="7"/>
      <c r="P37" s="7"/>
      <c r="Q37" s="7"/>
      <c r="R37" s="7">
        <f>R14/7/2</f>
        <v>0</v>
      </c>
      <c r="S37" s="43">
        <f>S36</f>
        <v>0</v>
      </c>
      <c r="T37" s="43">
        <f>T36</f>
        <v>0</v>
      </c>
      <c r="U37" s="43">
        <f>U36</f>
        <v>0</v>
      </c>
      <c r="V37" s="43">
        <f>V36</f>
        <v>0</v>
      </c>
      <c r="W37" s="43">
        <f>W36</f>
        <v>0</v>
      </c>
      <c r="X37" s="43">
        <f>X14/7</f>
        <v>0</v>
      </c>
      <c r="Y37" s="7">
        <f>Y14/7/2</f>
        <v>0</v>
      </c>
      <c r="Z37" s="297"/>
    </row>
    <row r="38" spans="1:34" x14ac:dyDescent="0.25">
      <c r="A38" s="38"/>
      <c r="B38" s="3">
        <f t="shared" si="2"/>
        <v>2016</v>
      </c>
      <c r="C38" s="622">
        <f t="shared" si="1"/>
        <v>0</v>
      </c>
      <c r="D38" s="297"/>
      <c r="E38" s="297"/>
      <c r="F38" s="297"/>
      <c r="G38" s="297"/>
      <c r="H38" s="297"/>
      <c r="I38" s="297"/>
      <c r="J38" s="297"/>
      <c r="K38" s="297"/>
      <c r="L38" s="297"/>
      <c r="M38" s="297"/>
      <c r="N38" s="7"/>
      <c r="O38" s="7"/>
      <c r="P38" s="7"/>
      <c r="Q38" s="7"/>
      <c r="R38" s="7"/>
      <c r="S38" s="43"/>
      <c r="T38" s="43"/>
      <c r="U38" s="43"/>
      <c r="V38" s="43"/>
      <c r="W38" s="43"/>
      <c r="X38" s="43"/>
      <c r="Y38" s="7">
        <f>+Y14/2</f>
        <v>0</v>
      </c>
      <c r="Z38" s="7">
        <f>Z14/7/2</f>
        <v>0</v>
      </c>
      <c r="AA38" s="7"/>
    </row>
    <row r="39" spans="1:34" x14ac:dyDescent="0.25">
      <c r="A39" s="38"/>
      <c r="B39" s="3">
        <f t="shared" si="2"/>
        <v>2017</v>
      </c>
      <c r="C39" s="622">
        <f t="shared" si="1"/>
        <v>0</v>
      </c>
      <c r="D39" s="297"/>
      <c r="E39" s="297"/>
      <c r="F39" s="297"/>
      <c r="G39" s="297"/>
      <c r="H39" s="297"/>
      <c r="I39" s="297"/>
      <c r="J39" s="297"/>
      <c r="K39" s="297"/>
      <c r="L39" s="297"/>
      <c r="M39" s="297"/>
      <c r="N39" s="7"/>
      <c r="O39" s="7"/>
      <c r="P39" s="7"/>
      <c r="Q39" s="7"/>
      <c r="R39" s="7"/>
      <c r="S39" s="43"/>
      <c r="T39" s="43"/>
      <c r="U39" s="43"/>
      <c r="V39" s="43"/>
      <c r="W39" s="43"/>
      <c r="X39" s="43"/>
      <c r="Y39" s="7"/>
      <c r="Z39" s="7"/>
      <c r="AA39" s="7">
        <v>0</v>
      </c>
    </row>
    <row r="40" spans="1:34" x14ac:dyDescent="0.25">
      <c r="A40" s="38"/>
      <c r="B40" s="3">
        <f t="shared" si="2"/>
        <v>2018</v>
      </c>
      <c r="C40" s="622">
        <f t="shared" si="1"/>
        <v>-1233.02</v>
      </c>
      <c r="D40" s="297"/>
      <c r="E40" s="297"/>
      <c r="F40" s="297"/>
      <c r="G40" s="297"/>
      <c r="H40" s="297"/>
      <c r="I40" s="297"/>
      <c r="J40" s="297"/>
      <c r="K40" s="297"/>
      <c r="L40" s="297"/>
      <c r="M40" s="297"/>
      <c r="N40" s="7"/>
      <c r="O40" s="7"/>
      <c r="P40" s="7"/>
      <c r="Q40" s="7"/>
      <c r="R40" s="7"/>
      <c r="S40" s="43"/>
      <c r="T40" s="43"/>
      <c r="U40" s="43"/>
      <c r="V40" s="43"/>
      <c r="W40" s="43"/>
      <c r="X40" s="43"/>
      <c r="Y40" s="7"/>
      <c r="Z40" s="7"/>
      <c r="AA40" s="7"/>
      <c r="AB40" s="7">
        <f>+$AB$14/10/2</f>
        <v>1233.02</v>
      </c>
    </row>
    <row r="41" spans="1:34" x14ac:dyDescent="0.25">
      <c r="A41" s="38"/>
      <c r="B41" s="3">
        <f t="shared" si="2"/>
        <v>2019</v>
      </c>
      <c r="C41" s="622">
        <f t="shared" si="1"/>
        <v>-2466.04</v>
      </c>
      <c r="D41" s="297"/>
      <c r="E41" s="297"/>
      <c r="F41" s="297"/>
      <c r="G41" s="297"/>
      <c r="H41" s="297"/>
      <c r="I41" s="297"/>
      <c r="J41" s="297"/>
      <c r="K41" s="297"/>
      <c r="L41" s="297"/>
      <c r="M41" s="297"/>
      <c r="N41" s="7"/>
      <c r="O41" s="7"/>
      <c r="P41" s="7"/>
      <c r="Q41" s="7"/>
      <c r="R41" s="7"/>
      <c r="S41" s="43"/>
      <c r="T41" s="43"/>
      <c r="U41" s="43"/>
      <c r="V41" s="43"/>
      <c r="W41" s="43"/>
      <c r="X41" s="43"/>
      <c r="Y41" s="7"/>
      <c r="Z41" s="7"/>
      <c r="AA41" s="7"/>
      <c r="AB41" s="7">
        <f>+$AB$14/10</f>
        <v>2466.04</v>
      </c>
    </row>
    <row r="42" spans="1:34" x14ac:dyDescent="0.25">
      <c r="A42" s="38"/>
      <c r="B42" s="3">
        <f t="shared" si="2"/>
        <v>2020</v>
      </c>
      <c r="C42" s="622">
        <f t="shared" si="1"/>
        <v>-2466.04</v>
      </c>
      <c r="D42" s="297"/>
      <c r="E42" s="297"/>
      <c r="F42" s="297"/>
      <c r="G42" s="297"/>
      <c r="H42" s="297"/>
      <c r="I42" s="297"/>
      <c r="J42" s="297"/>
      <c r="K42" s="297"/>
      <c r="L42" s="297"/>
      <c r="M42" s="297"/>
      <c r="N42" s="7"/>
      <c r="O42" s="7"/>
      <c r="P42" s="7"/>
      <c r="Q42" s="7"/>
      <c r="R42" s="7"/>
      <c r="S42" s="43"/>
      <c r="T42" s="43"/>
      <c r="U42" s="43"/>
      <c r="V42" s="43"/>
      <c r="W42" s="43"/>
      <c r="X42" s="43"/>
      <c r="Y42" s="7"/>
      <c r="Z42" s="7"/>
      <c r="AA42" s="7"/>
      <c r="AB42" s="7">
        <f t="shared" ref="AB42:AB46" si="4">+$AB$14/10</f>
        <v>2466.04</v>
      </c>
    </row>
    <row r="43" spans="1:34" x14ac:dyDescent="0.25">
      <c r="A43" s="38"/>
      <c r="B43" s="3">
        <f t="shared" si="2"/>
        <v>2021</v>
      </c>
      <c r="C43" s="622">
        <f t="shared" si="1"/>
        <v>-2466.04</v>
      </c>
      <c r="D43" s="297"/>
      <c r="E43" s="297"/>
      <c r="F43" s="297"/>
      <c r="G43" s="297"/>
      <c r="H43" s="297"/>
      <c r="I43" s="297"/>
      <c r="J43" s="297"/>
      <c r="K43" s="297"/>
      <c r="L43" s="297"/>
      <c r="M43" s="297"/>
      <c r="N43" s="7"/>
      <c r="O43" s="7"/>
      <c r="P43" s="7"/>
      <c r="Q43" s="7"/>
      <c r="R43" s="7"/>
      <c r="S43" s="43"/>
      <c r="T43" s="43"/>
      <c r="U43" s="43"/>
      <c r="V43" s="43"/>
      <c r="W43" s="43"/>
      <c r="X43" s="43"/>
      <c r="Y43" s="7"/>
      <c r="Z43" s="7"/>
      <c r="AA43" s="7"/>
      <c r="AB43" s="7">
        <f t="shared" si="4"/>
        <v>2466.04</v>
      </c>
    </row>
    <row r="44" spans="1:34" x14ac:dyDescent="0.25">
      <c r="A44" s="38"/>
      <c r="B44" s="3">
        <f t="shared" si="2"/>
        <v>2022</v>
      </c>
      <c r="C44" s="622">
        <f t="shared" si="1"/>
        <v>-2466.04</v>
      </c>
      <c r="D44" s="297"/>
      <c r="E44" s="297"/>
      <c r="F44" s="297"/>
      <c r="G44" s="297"/>
      <c r="H44" s="297"/>
      <c r="I44" s="297"/>
      <c r="J44" s="297"/>
      <c r="K44" s="297"/>
      <c r="L44" s="297"/>
      <c r="M44" s="297"/>
      <c r="N44" s="7"/>
      <c r="O44" s="7"/>
      <c r="P44" s="7"/>
      <c r="Q44" s="7"/>
      <c r="R44" s="7"/>
      <c r="S44" s="43"/>
      <c r="T44" s="43"/>
      <c r="U44" s="43"/>
      <c r="V44" s="43"/>
      <c r="W44" s="43"/>
      <c r="X44" s="43"/>
      <c r="Y44" s="7"/>
      <c r="Z44" s="7"/>
      <c r="AA44" s="7"/>
      <c r="AB44" s="7">
        <f t="shared" si="4"/>
        <v>2466.04</v>
      </c>
    </row>
    <row r="45" spans="1:34" x14ac:dyDescent="0.25">
      <c r="A45" s="38"/>
      <c r="B45" s="3">
        <f t="shared" si="2"/>
        <v>2023</v>
      </c>
      <c r="C45" s="622">
        <f t="shared" si="1"/>
        <v>-2466.04</v>
      </c>
      <c r="D45" s="297"/>
      <c r="E45" s="297"/>
      <c r="F45" s="297"/>
      <c r="G45" s="297"/>
      <c r="H45" s="297"/>
      <c r="I45" s="297"/>
      <c r="J45" s="297"/>
      <c r="K45" s="297"/>
      <c r="L45" s="297"/>
      <c r="M45" s="297"/>
      <c r="N45" s="7"/>
      <c r="O45" s="7"/>
      <c r="P45" s="7"/>
      <c r="Q45" s="7"/>
      <c r="R45" s="7"/>
      <c r="S45" s="43"/>
      <c r="T45" s="43"/>
      <c r="U45" s="43"/>
      <c r="V45" s="43"/>
      <c r="W45" s="43"/>
      <c r="X45" s="43"/>
      <c r="Y45" s="7"/>
      <c r="Z45" s="7"/>
      <c r="AA45" s="7"/>
      <c r="AB45" s="7">
        <f t="shared" si="4"/>
        <v>2466.04</v>
      </c>
    </row>
    <row r="46" spans="1:34" x14ac:dyDescent="0.25">
      <c r="A46" s="38"/>
      <c r="B46" s="3">
        <f t="shared" si="2"/>
        <v>2024</v>
      </c>
      <c r="C46" s="622">
        <f t="shared" si="1"/>
        <v>-2466.04</v>
      </c>
      <c r="D46" s="297"/>
      <c r="E46" s="297"/>
      <c r="F46" s="297"/>
      <c r="G46" s="297"/>
      <c r="H46" s="297"/>
      <c r="I46" s="297"/>
      <c r="J46" s="297"/>
      <c r="K46" s="297"/>
      <c r="L46" s="297"/>
      <c r="M46" s="297"/>
      <c r="N46" s="7"/>
      <c r="O46" s="7"/>
      <c r="P46" s="7"/>
      <c r="Q46" s="7"/>
      <c r="R46" s="7"/>
      <c r="S46" s="43"/>
      <c r="T46" s="43"/>
      <c r="U46" s="43"/>
      <c r="V46" s="43"/>
      <c r="W46" s="43"/>
      <c r="X46" s="43"/>
      <c r="Y46" s="7"/>
      <c r="Z46" s="7"/>
      <c r="AA46" s="7"/>
      <c r="AB46" s="7">
        <f t="shared" si="4"/>
        <v>2466.04</v>
      </c>
    </row>
    <row r="47" spans="1:34" x14ac:dyDescent="0.25">
      <c r="A47" s="38"/>
      <c r="B47" s="12"/>
      <c r="C47" s="254"/>
      <c r="D47" s="298"/>
      <c r="E47" s="298"/>
      <c r="F47" s="298"/>
      <c r="G47" s="298"/>
      <c r="H47" s="298"/>
      <c r="I47" s="298"/>
      <c r="J47" s="298"/>
      <c r="K47" s="298"/>
      <c r="L47" s="298"/>
      <c r="M47" s="298"/>
      <c r="N47" s="298"/>
      <c r="O47" s="298"/>
      <c r="P47" s="298"/>
      <c r="Q47" s="298"/>
      <c r="R47" s="298"/>
      <c r="S47" s="298"/>
      <c r="T47" s="298"/>
      <c r="U47" s="298"/>
      <c r="V47" s="299"/>
      <c r="W47" s="299"/>
      <c r="X47" s="299"/>
      <c r="Y47" s="298"/>
      <c r="Z47" s="298"/>
      <c r="AA47" s="298"/>
      <c r="AB47" s="173"/>
      <c r="AC47" s="173"/>
      <c r="AD47" s="173"/>
      <c r="AE47" s="173"/>
    </row>
    <row r="48" spans="1:34" x14ac:dyDescent="0.25">
      <c r="A48" s="38" t="s">
        <v>62</v>
      </c>
      <c r="B48" s="675">
        <f>SUM(D48:AH48)</f>
        <v>8631.14</v>
      </c>
      <c r="C48" s="677">
        <f>SUM(C16:C47)</f>
        <v>-16029.260000000002</v>
      </c>
      <c r="D48" s="675">
        <f t="shared" ref="D48:N48" si="5">-SUM(D16:D47)+D14</f>
        <v>0</v>
      </c>
      <c r="E48" s="675">
        <f t="shared" si="5"/>
        <v>0</v>
      </c>
      <c r="F48" s="675">
        <f t="shared" si="5"/>
        <v>0</v>
      </c>
      <c r="G48" s="675">
        <f t="shared" si="5"/>
        <v>0</v>
      </c>
      <c r="H48" s="675">
        <f t="shared" si="5"/>
        <v>0</v>
      </c>
      <c r="I48" s="675">
        <f t="shared" si="5"/>
        <v>0</v>
      </c>
      <c r="J48" s="675">
        <f t="shared" si="5"/>
        <v>0</v>
      </c>
      <c r="K48" s="675">
        <f t="shared" si="5"/>
        <v>0</v>
      </c>
      <c r="L48" s="675">
        <f t="shared" si="5"/>
        <v>0</v>
      </c>
      <c r="M48" s="675">
        <f t="shared" si="5"/>
        <v>0</v>
      </c>
      <c r="N48" s="719">
        <f t="shared" si="5"/>
        <v>0</v>
      </c>
      <c r="O48" s="719">
        <f t="shared" ref="O48:AH48" si="6">-SUM(O16:O47)+O14</f>
        <v>0</v>
      </c>
      <c r="P48" s="719">
        <f t="shared" si="6"/>
        <v>0</v>
      </c>
      <c r="Q48" s="719">
        <f t="shared" si="6"/>
        <v>0</v>
      </c>
      <c r="R48" s="719">
        <f t="shared" si="6"/>
        <v>0</v>
      </c>
      <c r="S48" s="719">
        <f t="shared" si="6"/>
        <v>0</v>
      </c>
      <c r="T48" s="719">
        <f t="shared" si="6"/>
        <v>0</v>
      </c>
      <c r="U48" s="719">
        <f t="shared" si="6"/>
        <v>0</v>
      </c>
      <c r="V48" s="719">
        <f t="shared" si="6"/>
        <v>0</v>
      </c>
      <c r="W48" s="719">
        <f t="shared" si="6"/>
        <v>0</v>
      </c>
      <c r="X48" s="719">
        <f t="shared" si="6"/>
        <v>0</v>
      </c>
      <c r="Y48" s="719">
        <f t="shared" si="6"/>
        <v>0</v>
      </c>
      <c r="Z48" s="719">
        <f t="shared" si="6"/>
        <v>0</v>
      </c>
      <c r="AA48" s="719">
        <f t="shared" si="6"/>
        <v>0</v>
      </c>
      <c r="AB48" s="719">
        <f t="shared" si="6"/>
        <v>8631.14</v>
      </c>
      <c r="AC48" s="719">
        <f t="shared" si="6"/>
        <v>0</v>
      </c>
      <c r="AD48" s="719">
        <f t="shared" si="6"/>
        <v>0</v>
      </c>
      <c r="AE48" s="719">
        <f t="shared" si="6"/>
        <v>0</v>
      </c>
      <c r="AF48" s="719">
        <f t="shared" si="6"/>
        <v>0</v>
      </c>
      <c r="AG48" s="719">
        <f t="shared" si="6"/>
        <v>0</v>
      </c>
      <c r="AH48" s="719">
        <f t="shared" si="6"/>
        <v>0</v>
      </c>
    </row>
    <row r="49" spans="1:26" x14ac:dyDescent="0.25">
      <c r="A49" s="38"/>
      <c r="B49" s="275"/>
      <c r="C49" s="299"/>
      <c r="D49" s="297"/>
      <c r="E49" s="297"/>
      <c r="F49" s="297"/>
      <c r="G49" s="297"/>
      <c r="H49" s="297"/>
      <c r="I49" s="297"/>
      <c r="J49" s="297"/>
      <c r="K49" s="297"/>
      <c r="L49" s="297"/>
      <c r="M49" s="297"/>
      <c r="N49" s="338"/>
      <c r="O49" s="338"/>
      <c r="P49" s="338"/>
      <c r="Q49" s="338"/>
      <c r="R49" s="338"/>
      <c r="S49" s="338"/>
      <c r="T49" s="338"/>
      <c r="U49" s="338"/>
      <c r="V49" s="338"/>
      <c r="W49" s="338"/>
      <c r="X49" s="338"/>
      <c r="Y49" s="338"/>
      <c r="Z49" s="338"/>
    </row>
    <row r="50" spans="1:26" x14ac:dyDescent="0.25">
      <c r="A50" s="39" t="s">
        <v>63</v>
      </c>
      <c r="B50" s="3"/>
      <c r="C50" s="30">
        <f>+C14+C48</f>
        <v>8631.14</v>
      </c>
      <c r="D50" s="297"/>
      <c r="E50" s="297"/>
      <c r="F50" s="297"/>
      <c r="G50" s="297"/>
      <c r="H50" s="297"/>
      <c r="I50" s="297"/>
      <c r="J50" s="297"/>
      <c r="K50" s="297"/>
      <c r="L50" s="297"/>
      <c r="M50" s="297"/>
      <c r="N50" s="338"/>
      <c r="O50" s="338"/>
      <c r="P50" s="338"/>
      <c r="Q50" s="338"/>
      <c r="R50" s="338"/>
      <c r="S50" s="338"/>
      <c r="T50" s="338"/>
      <c r="U50" s="338"/>
      <c r="V50" s="338"/>
      <c r="W50" s="338"/>
      <c r="X50" s="338"/>
      <c r="Y50" s="338"/>
      <c r="Z50" s="338"/>
    </row>
    <row r="51" spans="1:26" x14ac:dyDescent="0.25">
      <c r="A51" s="3"/>
      <c r="B51" s="3"/>
      <c r="C51" s="3"/>
      <c r="D51" s="297"/>
      <c r="E51" s="297"/>
      <c r="F51" s="297"/>
      <c r="G51" s="297"/>
      <c r="H51" s="297"/>
      <c r="I51" s="297"/>
      <c r="J51" s="297"/>
      <c r="K51" s="297"/>
      <c r="L51" s="297"/>
      <c r="M51" s="297"/>
      <c r="N51" s="338"/>
      <c r="O51" s="338"/>
      <c r="P51" s="338"/>
      <c r="Q51" s="338"/>
      <c r="R51" s="338"/>
      <c r="S51" s="338"/>
      <c r="T51" s="338"/>
      <c r="U51" s="338"/>
      <c r="V51" s="338"/>
      <c r="W51" s="338"/>
      <c r="X51" s="338"/>
      <c r="Y51" s="338"/>
      <c r="Z51" s="338"/>
    </row>
    <row r="52" spans="1:26" x14ac:dyDescent="0.25">
      <c r="A52" s="3"/>
      <c r="B52" s="36"/>
      <c r="C52" s="3"/>
      <c r="D52" s="297"/>
      <c r="E52" s="297"/>
      <c r="F52" s="297"/>
      <c r="G52" s="297"/>
      <c r="H52" s="297"/>
      <c r="I52" s="297"/>
      <c r="J52" s="297"/>
      <c r="K52" s="297"/>
      <c r="L52" s="297"/>
      <c r="M52" s="297"/>
      <c r="N52" s="338"/>
      <c r="O52" s="338"/>
      <c r="P52" s="338"/>
      <c r="Q52" s="338"/>
      <c r="R52" s="338"/>
      <c r="S52" s="338"/>
      <c r="T52" s="338"/>
      <c r="U52" s="338"/>
      <c r="V52" s="338"/>
      <c r="W52" s="338"/>
      <c r="X52" s="338"/>
      <c r="Y52" s="338"/>
      <c r="Z52" s="338"/>
    </row>
    <row r="53" spans="1:26" x14ac:dyDescent="0.25">
      <c r="A53" s="3"/>
      <c r="B53" s="3"/>
      <c r="C53" s="3"/>
      <c r="E53" s="297"/>
      <c r="F53" s="301"/>
      <c r="G53" s="301"/>
      <c r="H53" s="301"/>
      <c r="I53" s="301"/>
      <c r="J53" s="301"/>
      <c r="K53" s="301"/>
      <c r="L53" s="301"/>
      <c r="M53" s="301"/>
      <c r="N53" s="338">
        <f>SUM(E32:E53)</f>
        <v>0</v>
      </c>
      <c r="O53" s="342"/>
      <c r="P53" s="342"/>
      <c r="Q53" s="342"/>
      <c r="R53" s="342"/>
      <c r="S53" s="342"/>
    </row>
    <row r="54" spans="1:26" x14ac:dyDescent="0.25">
      <c r="B54" s="3"/>
      <c r="C54" s="3"/>
      <c r="E54" s="301"/>
      <c r="F54" s="301"/>
      <c r="G54" s="301"/>
      <c r="H54" s="301"/>
      <c r="I54" s="301"/>
      <c r="J54" s="301"/>
      <c r="K54" s="301"/>
      <c r="L54" s="301"/>
      <c r="M54" s="301"/>
      <c r="N54" s="301"/>
      <c r="O54" s="301"/>
      <c r="P54" s="301"/>
      <c r="Q54" s="301"/>
      <c r="R54" s="301"/>
      <c r="S54" s="301"/>
    </row>
    <row r="55" spans="1:26" x14ac:dyDescent="0.25">
      <c r="E55" s="301"/>
      <c r="F55" s="301"/>
      <c r="G55" s="301"/>
      <c r="H55" s="301"/>
      <c r="I55" s="301"/>
      <c r="J55" s="301"/>
      <c r="K55" s="301"/>
      <c r="L55" s="301"/>
      <c r="M55" s="301"/>
      <c r="N55" s="301"/>
      <c r="O55" s="301"/>
      <c r="P55" s="301"/>
      <c r="Q55" s="301"/>
      <c r="R55" s="301"/>
      <c r="S55" s="301"/>
    </row>
    <row r="56" spans="1:26" x14ac:dyDescent="0.25">
      <c r="E56" s="301"/>
      <c r="F56" s="301"/>
      <c r="G56" s="301"/>
      <c r="H56" s="301"/>
      <c r="I56" s="301"/>
      <c r="J56" s="301"/>
      <c r="K56" s="301"/>
      <c r="L56" s="301"/>
      <c r="M56" s="301"/>
      <c r="N56" s="301"/>
      <c r="O56" s="301"/>
      <c r="P56" s="301"/>
      <c r="Q56" s="301"/>
      <c r="R56" s="301"/>
      <c r="S56" s="301"/>
    </row>
    <row r="57" spans="1:26" x14ac:dyDescent="0.25">
      <c r="E57" s="301"/>
      <c r="F57" s="301"/>
      <c r="G57" s="301"/>
      <c r="H57" s="301"/>
      <c r="I57" s="301"/>
      <c r="J57" s="301"/>
      <c r="K57" s="301"/>
      <c r="L57" s="301"/>
      <c r="M57" s="301"/>
      <c r="N57" s="301"/>
      <c r="O57" s="301"/>
      <c r="P57" s="301"/>
      <c r="Q57" s="301"/>
      <c r="R57" s="301"/>
      <c r="S57" s="301"/>
    </row>
    <row r="58" spans="1:26" x14ac:dyDescent="0.25">
      <c r="E58" s="301"/>
      <c r="F58" s="301"/>
      <c r="G58" s="301"/>
      <c r="H58" s="301"/>
      <c r="I58" s="301"/>
      <c r="J58" s="301"/>
      <c r="K58" s="301"/>
      <c r="L58" s="301"/>
      <c r="M58" s="301"/>
      <c r="N58" s="301"/>
      <c r="O58" s="301"/>
      <c r="P58" s="301"/>
      <c r="Q58" s="301"/>
      <c r="R58" s="301"/>
      <c r="S58" s="301"/>
    </row>
    <row r="59" spans="1:26" x14ac:dyDescent="0.25">
      <c r="E59" s="301"/>
      <c r="F59" s="301"/>
      <c r="G59" s="301"/>
      <c r="H59" s="301"/>
      <c r="I59" s="301"/>
      <c r="J59" s="301"/>
      <c r="K59" s="301"/>
      <c r="L59" s="301"/>
      <c r="M59" s="301"/>
      <c r="N59" s="301"/>
      <c r="O59" s="301"/>
      <c r="P59" s="301"/>
      <c r="Q59" s="301"/>
      <c r="R59" s="301"/>
      <c r="S59" s="301"/>
    </row>
    <row r="60" spans="1:26" x14ac:dyDescent="0.25">
      <c r="E60" s="301"/>
      <c r="F60" s="301"/>
      <c r="G60" s="301"/>
      <c r="H60" s="301"/>
      <c r="I60" s="301"/>
      <c r="J60" s="301"/>
      <c r="K60" s="301"/>
      <c r="L60" s="301"/>
      <c r="M60" s="301"/>
      <c r="N60" s="301"/>
      <c r="O60" s="301"/>
      <c r="P60" s="301"/>
      <c r="Q60" s="301"/>
      <c r="R60" s="301"/>
      <c r="S60" s="301"/>
    </row>
    <row r="61" spans="1:26" x14ac:dyDescent="0.25">
      <c r="E61" s="301"/>
      <c r="F61" s="301"/>
      <c r="G61" s="301"/>
      <c r="H61" s="301"/>
      <c r="I61" s="301"/>
      <c r="J61" s="301"/>
      <c r="K61" s="301"/>
      <c r="L61" s="301"/>
      <c r="M61" s="301"/>
      <c r="N61" s="301"/>
      <c r="O61" s="301"/>
      <c r="P61" s="301"/>
      <c r="Q61" s="301"/>
      <c r="R61" s="301"/>
      <c r="S61" s="301"/>
    </row>
    <row r="62" spans="1:26" x14ac:dyDescent="0.25">
      <c r="E62" s="301"/>
      <c r="F62" s="301"/>
      <c r="G62" s="301"/>
      <c r="H62" s="301"/>
      <c r="I62" s="301"/>
      <c r="J62" s="301"/>
      <c r="K62" s="301"/>
      <c r="L62" s="301"/>
      <c r="M62" s="301"/>
      <c r="N62" s="301"/>
      <c r="O62" s="301"/>
      <c r="P62" s="301"/>
      <c r="Q62" s="301"/>
      <c r="R62" s="301"/>
      <c r="S62" s="301"/>
    </row>
    <row r="63" spans="1:26" x14ac:dyDescent="0.25">
      <c r="E63" s="301"/>
      <c r="F63" s="301"/>
      <c r="G63" s="301"/>
      <c r="H63" s="301"/>
      <c r="I63" s="301"/>
      <c r="J63" s="301"/>
      <c r="K63" s="301"/>
      <c r="L63" s="301"/>
      <c r="M63" s="301"/>
      <c r="N63" s="301"/>
      <c r="O63" s="301"/>
      <c r="P63" s="301"/>
      <c r="Q63" s="301"/>
      <c r="R63" s="301"/>
      <c r="S63" s="301"/>
    </row>
    <row r="64" spans="1:26" x14ac:dyDescent="0.25">
      <c r="E64" s="301"/>
      <c r="F64" s="301"/>
      <c r="G64" s="301"/>
      <c r="H64" s="301"/>
      <c r="I64" s="301"/>
      <c r="J64" s="301"/>
      <c r="K64" s="301"/>
      <c r="L64" s="301"/>
      <c r="M64" s="301"/>
      <c r="N64" s="301"/>
      <c r="O64" s="301"/>
      <c r="P64" s="301"/>
      <c r="Q64" s="301"/>
      <c r="R64" s="301"/>
      <c r="S64" s="301"/>
    </row>
  </sheetData>
  <pageMargins left="0.7" right="0.7" top="0.75" bottom="0.75" header="0.3" footer="0.3"/>
  <pageSetup scale="60" orientation="landscape" horizontalDpi="4294967294" verticalDpi="4294967294" r:id="rId1"/>
  <headerFooter>
    <oddFooter>&amp;Z&amp;F&amp;RPage &amp;P</oddFooter>
  </headerFooter>
</worksheet>
</file>

<file path=xl/worksheets/sheet2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800-000000000000}">
  <sheetPr>
    <tabColor theme="6" tint="-0.249977111117893"/>
    <pageSetUpPr fitToPage="1"/>
  </sheetPr>
  <dimension ref="A1:AH64"/>
  <sheetViews>
    <sheetView workbookViewId="0"/>
  </sheetViews>
  <sheetFormatPr defaultColWidth="8.85546875" defaultRowHeight="15" x14ac:dyDescent="0.25"/>
  <cols>
    <col min="1" max="1" width="20.85546875" customWidth="1"/>
    <col min="2" max="2" width="8.7109375" customWidth="1"/>
    <col min="3" max="3" width="12.85546875" customWidth="1"/>
    <col min="4" max="12" width="7.42578125" hidden="1" customWidth="1"/>
    <col min="13" max="13" width="7.5703125" hidden="1" customWidth="1"/>
    <col min="14" max="25" width="10.42578125" customWidth="1"/>
    <col min="26" max="26" width="10.7109375" bestFit="1" customWidth="1"/>
    <col min="27" max="27" width="11.5703125" bestFit="1" customWidth="1"/>
    <col min="28" max="28" width="12" bestFit="1" customWidth="1"/>
    <col min="33" max="33" width="10.5703125" bestFit="1" customWidth="1"/>
  </cols>
  <sheetData>
    <row r="1" spans="1:34" x14ac:dyDescent="0.25">
      <c r="A1" s="11" t="s">
        <v>10</v>
      </c>
      <c r="O1" t="s">
        <v>647</v>
      </c>
    </row>
    <row r="2" spans="1:34" x14ac:dyDescent="0.25">
      <c r="A2" s="9" t="s">
        <v>438</v>
      </c>
    </row>
    <row r="3" spans="1:34" x14ac:dyDescent="0.25">
      <c r="A3" s="9" t="s">
        <v>1156</v>
      </c>
    </row>
    <row r="4" spans="1:34" x14ac:dyDescent="0.25">
      <c r="R4" s="40" t="s">
        <v>4</v>
      </c>
      <c r="S4" s="41"/>
      <c r="T4" s="40" t="s">
        <v>8</v>
      </c>
    </row>
    <row r="5" spans="1:34" x14ac:dyDescent="0.25">
      <c r="A5" s="10" t="s">
        <v>9</v>
      </c>
      <c r="B5" s="12" t="s">
        <v>64</v>
      </c>
      <c r="C5" s="12" t="s">
        <v>12</v>
      </c>
      <c r="R5" s="42" t="s">
        <v>2</v>
      </c>
      <c r="S5" s="42" t="s">
        <v>60</v>
      </c>
      <c r="T5" s="42" t="s">
        <v>7</v>
      </c>
    </row>
    <row r="6" spans="1:34" x14ac:dyDescent="0.25">
      <c r="B6" s="3"/>
      <c r="R6" s="3"/>
    </row>
    <row r="7" spans="1:34" x14ac:dyDescent="0.25">
      <c r="A7" s="2" t="s">
        <v>1158</v>
      </c>
      <c r="B7" s="212">
        <v>878</v>
      </c>
      <c r="C7" s="214"/>
      <c r="D7" s="293"/>
      <c r="E7" s="293"/>
      <c r="F7" s="293"/>
      <c r="G7" s="293"/>
      <c r="H7" s="293"/>
      <c r="I7" s="293"/>
      <c r="J7" s="293"/>
      <c r="K7" s="293"/>
      <c r="L7" s="293"/>
      <c r="M7" s="293"/>
      <c r="N7" s="293"/>
      <c r="O7" s="294"/>
      <c r="P7" s="6"/>
      <c r="Q7" s="6"/>
      <c r="R7" s="13">
        <f>+C14</f>
        <v>375235.11</v>
      </c>
      <c r="S7" s="13">
        <f>+-C48</f>
        <v>279221.1807142857</v>
      </c>
      <c r="T7" s="13">
        <f>+R7-S7</f>
        <v>96013.929285714286</v>
      </c>
    </row>
    <row r="8" spans="1:34" x14ac:dyDescent="0.25">
      <c r="A8" s="213"/>
      <c r="B8" s="3"/>
      <c r="D8" s="293"/>
      <c r="E8" s="293"/>
      <c r="F8" s="293"/>
      <c r="G8" s="293"/>
      <c r="H8" s="293"/>
      <c r="I8" s="293"/>
      <c r="J8" s="293"/>
      <c r="K8" s="293"/>
      <c r="L8" s="293"/>
      <c r="M8" s="293"/>
      <c r="N8" s="293"/>
      <c r="O8" s="294"/>
      <c r="P8" s="6"/>
      <c r="Q8" s="6"/>
    </row>
    <row r="9" spans="1:34" x14ac:dyDescent="0.25">
      <c r="A9" s="2"/>
      <c r="B9" s="3"/>
      <c r="D9" s="293"/>
      <c r="E9" s="293"/>
      <c r="F9" s="293"/>
      <c r="G9" s="293"/>
      <c r="H9" s="293"/>
      <c r="I9" s="293"/>
      <c r="J9" s="293"/>
      <c r="K9" s="293"/>
      <c r="L9" s="293"/>
      <c r="M9" s="293"/>
      <c r="N9" s="293"/>
      <c r="O9" s="294"/>
      <c r="P9" s="6"/>
      <c r="Q9" s="6"/>
    </row>
    <row r="10" spans="1:34" x14ac:dyDescent="0.25">
      <c r="B10" s="3"/>
    </row>
    <row r="11" spans="1:34" x14ac:dyDescent="0.25">
      <c r="A11" s="2" t="s">
        <v>66</v>
      </c>
      <c r="B11" s="212"/>
      <c r="C11" s="214"/>
    </row>
    <row r="12" spans="1:34" x14ac:dyDescent="0.25">
      <c r="B12" s="28"/>
      <c r="C12" s="2"/>
    </row>
    <row r="13" spans="1:34" x14ac:dyDescent="0.25">
      <c r="A13" s="9" t="s">
        <v>5</v>
      </c>
      <c r="C13" s="31" t="s">
        <v>3</v>
      </c>
      <c r="D13" s="32">
        <v>1994</v>
      </c>
      <c r="E13" s="32">
        <v>1995</v>
      </c>
      <c r="F13" s="32">
        <v>1996</v>
      </c>
      <c r="G13" s="32">
        <v>1997</v>
      </c>
      <c r="H13" s="32">
        <v>1998</v>
      </c>
      <c r="I13" s="32">
        <v>1999</v>
      </c>
      <c r="J13" s="32">
        <v>2000</v>
      </c>
      <c r="K13" s="32">
        <v>2001</v>
      </c>
      <c r="L13" s="32">
        <v>2002</v>
      </c>
      <c r="M13" s="32">
        <v>2003</v>
      </c>
      <c r="N13" s="32">
        <v>2004</v>
      </c>
      <c r="O13" s="32">
        <f>N13+1</f>
        <v>2005</v>
      </c>
      <c r="P13" s="32">
        <f t="shared" ref="P13:AH13" si="0">O13+1</f>
        <v>2006</v>
      </c>
      <c r="Q13" s="32">
        <f t="shared" si="0"/>
        <v>2007</v>
      </c>
      <c r="R13" s="32">
        <f t="shared" si="0"/>
        <v>2008</v>
      </c>
      <c r="S13" s="32">
        <f t="shared" si="0"/>
        <v>2009</v>
      </c>
      <c r="T13" s="32">
        <f t="shared" si="0"/>
        <v>2010</v>
      </c>
      <c r="U13" s="32">
        <f t="shared" si="0"/>
        <v>2011</v>
      </c>
      <c r="V13" s="32">
        <f t="shared" si="0"/>
        <v>2012</v>
      </c>
      <c r="W13" s="32">
        <f t="shared" si="0"/>
        <v>2013</v>
      </c>
      <c r="X13" s="32">
        <f t="shared" si="0"/>
        <v>2014</v>
      </c>
      <c r="Y13" s="32">
        <f t="shared" si="0"/>
        <v>2015</v>
      </c>
      <c r="Z13" s="32">
        <f t="shared" si="0"/>
        <v>2016</v>
      </c>
      <c r="AA13" s="32">
        <f t="shared" si="0"/>
        <v>2017</v>
      </c>
      <c r="AB13" s="32">
        <f t="shared" si="0"/>
        <v>2018</v>
      </c>
      <c r="AC13" s="32">
        <f t="shared" si="0"/>
        <v>2019</v>
      </c>
      <c r="AD13" s="32">
        <f t="shared" si="0"/>
        <v>2020</v>
      </c>
      <c r="AE13" s="32">
        <f t="shared" si="0"/>
        <v>2021</v>
      </c>
      <c r="AF13" s="32">
        <f t="shared" si="0"/>
        <v>2022</v>
      </c>
      <c r="AG13" s="32">
        <f t="shared" si="0"/>
        <v>2023</v>
      </c>
      <c r="AH13" s="32">
        <f t="shared" si="0"/>
        <v>2024</v>
      </c>
    </row>
    <row r="14" spans="1:34" x14ac:dyDescent="0.25">
      <c r="A14" s="9" t="s">
        <v>73</v>
      </c>
      <c r="C14" s="672">
        <f>SUM(D14:AH14)</f>
        <v>375235.11</v>
      </c>
      <c r="D14" s="673">
        <v>0</v>
      </c>
      <c r="E14" s="673">
        <v>0</v>
      </c>
      <c r="F14" s="673">
        <v>0</v>
      </c>
      <c r="G14" s="673">
        <v>0</v>
      </c>
      <c r="H14" s="673">
        <v>0</v>
      </c>
      <c r="I14" s="673">
        <v>0</v>
      </c>
      <c r="J14" s="673">
        <v>0</v>
      </c>
      <c r="K14" s="673">
        <v>0</v>
      </c>
      <c r="L14" s="673">
        <v>0</v>
      </c>
      <c r="M14" s="673">
        <v>0</v>
      </c>
      <c r="N14" s="639"/>
      <c r="O14" s="639"/>
      <c r="P14" s="639"/>
      <c r="Q14" s="639"/>
      <c r="R14" s="639"/>
      <c r="S14" s="639"/>
      <c r="T14" s="639"/>
      <c r="U14" s="639"/>
      <c r="V14" s="639"/>
      <c r="W14" s="639"/>
      <c r="X14" s="639"/>
      <c r="Y14" s="614"/>
      <c r="Z14" s="614"/>
      <c r="AA14" s="614"/>
      <c r="AB14" s="614">
        <f>72114.83+35631.38+49056.41+46314.5+75222</f>
        <v>278339.12</v>
      </c>
      <c r="AC14" s="145"/>
      <c r="AD14" s="145"/>
      <c r="AE14" s="145"/>
      <c r="AF14" s="145"/>
      <c r="AG14" s="614">
        <v>96895.99</v>
      </c>
      <c r="AH14" s="145"/>
    </row>
    <row r="15" spans="1:34" x14ac:dyDescent="0.25">
      <c r="A15" s="34"/>
      <c r="B15" s="2"/>
      <c r="C15" s="145"/>
      <c r="D15" s="145"/>
      <c r="E15" s="145"/>
      <c r="F15" s="145"/>
      <c r="G15" s="145"/>
      <c r="H15" s="145"/>
      <c r="I15" s="145"/>
      <c r="J15" s="145"/>
      <c r="K15" s="145"/>
      <c r="L15" s="145"/>
      <c r="M15" s="145"/>
      <c r="N15" s="145"/>
      <c r="O15" s="145"/>
      <c r="P15" s="145"/>
      <c r="Q15" s="145"/>
      <c r="R15" s="145"/>
      <c r="S15" s="673"/>
      <c r="T15" s="673"/>
      <c r="U15" s="673"/>
      <c r="V15" s="673"/>
      <c r="W15" s="673"/>
      <c r="X15" s="673"/>
      <c r="Y15" s="145"/>
      <c r="Z15" s="145"/>
      <c r="AA15" s="145"/>
      <c r="AB15" s="145"/>
      <c r="AC15" s="145"/>
      <c r="AD15" s="145"/>
      <c r="AE15" s="145"/>
      <c r="AF15" s="145"/>
      <c r="AG15" s="145"/>
      <c r="AH15" s="145"/>
    </row>
    <row r="16" spans="1:34" x14ac:dyDescent="0.25">
      <c r="A16" s="9" t="s">
        <v>6</v>
      </c>
      <c r="B16" s="3">
        <v>1994</v>
      </c>
      <c r="C16" s="622">
        <f>-SUM(D16:AH16)</f>
        <v>0</v>
      </c>
      <c r="D16" s="675">
        <f>+D$14/7/2</f>
        <v>0</v>
      </c>
      <c r="E16" s="675"/>
      <c r="F16" s="675"/>
      <c r="G16" s="675"/>
      <c r="H16" s="675"/>
      <c r="I16" s="675"/>
      <c r="J16" s="675"/>
      <c r="K16" s="675"/>
      <c r="L16" s="675"/>
      <c r="M16" s="675"/>
      <c r="N16" s="675"/>
      <c r="O16" s="675"/>
      <c r="P16" s="675"/>
      <c r="Q16" s="675"/>
      <c r="R16" s="675"/>
      <c r="S16" s="673"/>
      <c r="T16" s="673"/>
      <c r="U16" s="673"/>
      <c r="V16" s="673"/>
      <c r="W16" s="673"/>
      <c r="X16" s="673"/>
      <c r="Y16" s="675"/>
      <c r="Z16" s="675"/>
      <c r="AA16" s="145"/>
      <c r="AB16" s="145"/>
      <c r="AC16" s="145"/>
      <c r="AD16" s="145"/>
      <c r="AE16" s="145"/>
      <c r="AF16" s="145"/>
      <c r="AG16" s="145"/>
      <c r="AH16" s="145"/>
    </row>
    <row r="17" spans="1:34" x14ac:dyDescent="0.25">
      <c r="B17" s="3">
        <f>B16+1</f>
        <v>1995</v>
      </c>
      <c r="C17" s="622">
        <f t="shared" ref="C17:C46" si="1">-SUM(D17:AH17)</f>
        <v>0</v>
      </c>
      <c r="D17" s="675">
        <f>+D$14/7</f>
        <v>0</v>
      </c>
      <c r="E17" s="675">
        <f>+E$14/7/2</f>
        <v>0</v>
      </c>
      <c r="F17" s="675"/>
      <c r="G17" s="675"/>
      <c r="H17" s="675"/>
      <c r="I17" s="675"/>
      <c r="J17" s="675"/>
      <c r="K17" s="675"/>
      <c r="L17" s="675"/>
      <c r="M17" s="675"/>
      <c r="N17" s="675"/>
      <c r="O17" s="675"/>
      <c r="P17" s="675"/>
      <c r="Q17" s="675"/>
      <c r="R17" s="675"/>
      <c r="S17" s="673"/>
      <c r="T17" s="673"/>
      <c r="U17" s="673"/>
      <c r="V17" s="673"/>
      <c r="W17" s="673"/>
      <c r="X17" s="673"/>
      <c r="Y17" s="675"/>
      <c r="Z17" s="675"/>
      <c r="AA17" s="145"/>
      <c r="AB17" s="145"/>
      <c r="AC17" s="145"/>
      <c r="AD17" s="145"/>
      <c r="AE17" s="145"/>
      <c r="AF17" s="145"/>
      <c r="AG17" s="145"/>
      <c r="AH17" s="145"/>
    </row>
    <row r="18" spans="1:34" x14ac:dyDescent="0.25">
      <c r="B18" s="3">
        <f t="shared" ref="B18:B46" si="2">B17+1</f>
        <v>1996</v>
      </c>
      <c r="C18" s="622">
        <f t="shared" si="1"/>
        <v>0</v>
      </c>
      <c r="D18" s="675">
        <f>+D17</f>
        <v>0</v>
      </c>
      <c r="E18" s="675">
        <f>+E$14/7</f>
        <v>0</v>
      </c>
      <c r="F18" s="675">
        <f>+F$14/7/2</f>
        <v>0</v>
      </c>
      <c r="G18" s="675"/>
      <c r="H18" s="675"/>
      <c r="I18" s="675"/>
      <c r="J18" s="675"/>
      <c r="K18" s="675"/>
      <c r="L18" s="675"/>
      <c r="M18" s="675"/>
      <c r="N18" s="675"/>
      <c r="O18" s="675"/>
      <c r="P18" s="675"/>
      <c r="Q18" s="675"/>
      <c r="R18" s="675"/>
      <c r="S18" s="673"/>
      <c r="T18" s="673"/>
      <c r="U18" s="673"/>
      <c r="V18" s="673"/>
      <c r="W18" s="673"/>
      <c r="X18" s="673"/>
      <c r="Y18" s="675"/>
      <c r="Z18" s="675"/>
      <c r="AA18" s="145"/>
      <c r="AB18" s="145"/>
      <c r="AC18" s="145"/>
      <c r="AD18" s="145"/>
      <c r="AE18" s="145"/>
      <c r="AF18" s="145"/>
      <c r="AG18" s="145"/>
      <c r="AH18" s="145"/>
    </row>
    <row r="19" spans="1:34" x14ac:dyDescent="0.25">
      <c r="B19" s="3">
        <f t="shared" si="2"/>
        <v>1997</v>
      </c>
      <c r="C19" s="622">
        <f t="shared" si="1"/>
        <v>0</v>
      </c>
      <c r="D19" s="675">
        <f>+D18</f>
        <v>0</v>
      </c>
      <c r="E19" s="675">
        <f>+E18</f>
        <v>0</v>
      </c>
      <c r="F19" s="675">
        <f>+F$14/7</f>
        <v>0</v>
      </c>
      <c r="G19" s="675">
        <f>+G$14/7/2</f>
        <v>0</v>
      </c>
      <c r="H19" s="675"/>
      <c r="I19" s="675"/>
      <c r="J19" s="675"/>
      <c r="K19" s="675"/>
      <c r="L19" s="675"/>
      <c r="M19" s="675"/>
      <c r="N19" s="675"/>
      <c r="O19" s="675"/>
      <c r="P19" s="675"/>
      <c r="Q19" s="675"/>
      <c r="R19" s="675"/>
      <c r="S19" s="673"/>
      <c r="T19" s="673"/>
      <c r="U19" s="673"/>
      <c r="V19" s="673"/>
      <c r="W19" s="673"/>
      <c r="X19" s="673"/>
      <c r="Y19" s="675"/>
      <c r="Z19" s="675"/>
      <c r="AA19" s="145"/>
      <c r="AB19" s="145"/>
      <c r="AC19" s="145"/>
      <c r="AD19" s="145"/>
      <c r="AE19" s="145"/>
      <c r="AF19" s="145"/>
      <c r="AG19" s="145"/>
      <c r="AH19" s="145"/>
    </row>
    <row r="20" spans="1:34" x14ac:dyDescent="0.25">
      <c r="B20" s="3">
        <f t="shared" si="2"/>
        <v>1998</v>
      </c>
      <c r="C20" s="622">
        <f t="shared" si="1"/>
        <v>0</v>
      </c>
      <c r="D20" s="675">
        <f>+D19</f>
        <v>0</v>
      </c>
      <c r="E20" s="675">
        <f>+E19</f>
        <v>0</v>
      </c>
      <c r="F20" s="675">
        <f>+F19</f>
        <v>0</v>
      </c>
      <c r="G20" s="675">
        <f>+G$14/7</f>
        <v>0</v>
      </c>
      <c r="H20" s="675">
        <f>+H$14/7/2</f>
        <v>0</v>
      </c>
      <c r="I20" s="675"/>
      <c r="J20" s="675"/>
      <c r="K20" s="675"/>
      <c r="L20" s="675"/>
      <c r="M20" s="675"/>
      <c r="N20" s="675"/>
      <c r="O20" s="675"/>
      <c r="P20" s="675"/>
      <c r="Q20" s="675"/>
      <c r="R20" s="675"/>
      <c r="S20" s="673"/>
      <c r="T20" s="673"/>
      <c r="U20" s="673"/>
      <c r="V20" s="673"/>
      <c r="W20" s="673"/>
      <c r="X20" s="673"/>
      <c r="Y20" s="675"/>
      <c r="Z20" s="675"/>
      <c r="AA20" s="145"/>
      <c r="AB20" s="145"/>
      <c r="AC20" s="145"/>
      <c r="AD20" s="145"/>
      <c r="AE20" s="145"/>
      <c r="AF20" s="145"/>
      <c r="AG20" s="145"/>
      <c r="AH20" s="145"/>
    </row>
    <row r="21" spans="1:34" x14ac:dyDescent="0.25">
      <c r="B21" s="3">
        <f t="shared" si="2"/>
        <v>1999</v>
      </c>
      <c r="C21" s="622">
        <f t="shared" si="1"/>
        <v>0</v>
      </c>
      <c r="D21" s="675">
        <f>+D20</f>
        <v>0</v>
      </c>
      <c r="E21" s="675">
        <f>+E20</f>
        <v>0</v>
      </c>
      <c r="F21" s="675">
        <f>+F20</f>
        <v>0</v>
      </c>
      <c r="G21" s="675">
        <f>+G20</f>
        <v>0</v>
      </c>
      <c r="H21" s="675">
        <f>+H$14/7</f>
        <v>0</v>
      </c>
      <c r="I21" s="675">
        <f>+I$14/7/2</f>
        <v>0</v>
      </c>
      <c r="J21" s="675"/>
      <c r="K21" s="675"/>
      <c r="L21" s="675"/>
      <c r="M21" s="675"/>
      <c r="N21" s="675"/>
      <c r="O21" s="675"/>
      <c r="P21" s="675"/>
      <c r="Q21" s="675"/>
      <c r="R21" s="675"/>
      <c r="S21" s="673"/>
      <c r="T21" s="673"/>
      <c r="U21" s="673"/>
      <c r="V21" s="673"/>
      <c r="W21" s="673"/>
      <c r="X21" s="673"/>
      <c r="Y21" s="675"/>
      <c r="Z21" s="675"/>
      <c r="AA21" s="145"/>
      <c r="AB21" s="145"/>
      <c r="AC21" s="145"/>
      <c r="AD21" s="145"/>
      <c r="AE21" s="145"/>
      <c r="AF21" s="145"/>
      <c r="AG21" s="145"/>
      <c r="AH21" s="145"/>
    </row>
    <row r="22" spans="1:34" x14ac:dyDescent="0.25">
      <c r="B22" s="3">
        <f t="shared" si="2"/>
        <v>2000</v>
      </c>
      <c r="C22" s="622">
        <f t="shared" si="1"/>
        <v>0</v>
      </c>
      <c r="D22" s="675">
        <f>+D21</f>
        <v>0</v>
      </c>
      <c r="E22" s="675">
        <f>+E21</f>
        <v>0</v>
      </c>
      <c r="F22" s="675">
        <f>+F21</f>
        <v>0</v>
      </c>
      <c r="G22" s="675">
        <f>+G21</f>
        <v>0</v>
      </c>
      <c r="H22" s="675">
        <f>+H21</f>
        <v>0</v>
      </c>
      <c r="I22" s="675">
        <f>+I$14/7</f>
        <v>0</v>
      </c>
      <c r="J22" s="675">
        <f>+J$14/7/2</f>
        <v>0</v>
      </c>
      <c r="K22" s="675"/>
      <c r="L22" s="675"/>
      <c r="M22" s="675"/>
      <c r="N22" s="675"/>
      <c r="O22" s="675"/>
      <c r="P22" s="675"/>
      <c r="Q22" s="675"/>
      <c r="R22" s="675"/>
      <c r="S22" s="673"/>
      <c r="T22" s="673"/>
      <c r="U22" s="673"/>
      <c r="V22" s="673"/>
      <c r="W22" s="673"/>
      <c r="X22" s="673"/>
      <c r="Y22" s="675"/>
      <c r="Z22" s="675"/>
      <c r="AA22" s="145"/>
      <c r="AB22" s="145"/>
      <c r="AC22" s="145"/>
      <c r="AD22" s="145"/>
      <c r="AE22" s="145"/>
      <c r="AF22" s="145"/>
      <c r="AG22" s="145"/>
      <c r="AH22" s="145"/>
    </row>
    <row r="23" spans="1:34" x14ac:dyDescent="0.25">
      <c r="B23" s="3">
        <f t="shared" si="2"/>
        <v>2001</v>
      </c>
      <c r="C23" s="622">
        <f t="shared" si="1"/>
        <v>0</v>
      </c>
      <c r="D23" s="675">
        <f>+D$14/7/2</f>
        <v>0</v>
      </c>
      <c r="E23" s="675">
        <f>+E22</f>
        <v>0</v>
      </c>
      <c r="F23" s="675">
        <f>+F22</f>
        <v>0</v>
      </c>
      <c r="G23" s="675">
        <f>+G22</f>
        <v>0</v>
      </c>
      <c r="H23" s="675">
        <f>+H22</f>
        <v>0</v>
      </c>
      <c r="I23" s="675">
        <f>+I22</f>
        <v>0</v>
      </c>
      <c r="J23" s="675">
        <f>+J$14/7</f>
        <v>0</v>
      </c>
      <c r="K23" s="675">
        <f>+K$14/7/2</f>
        <v>0</v>
      </c>
      <c r="L23" s="675"/>
      <c r="M23" s="675"/>
      <c r="N23" s="675"/>
      <c r="O23" s="675"/>
      <c r="P23" s="675"/>
      <c r="Q23" s="675"/>
      <c r="R23" s="675"/>
      <c r="S23" s="673"/>
      <c r="T23" s="673"/>
      <c r="U23" s="673"/>
      <c r="V23" s="673"/>
      <c r="W23" s="673"/>
      <c r="X23" s="673"/>
      <c r="Y23" s="675"/>
      <c r="Z23" s="675"/>
      <c r="AA23" s="145"/>
      <c r="AB23" s="145"/>
      <c r="AC23" s="145"/>
      <c r="AD23" s="145"/>
      <c r="AE23" s="145"/>
      <c r="AF23" s="145"/>
      <c r="AG23" s="145"/>
      <c r="AH23" s="145"/>
    </row>
    <row r="24" spans="1:34" x14ac:dyDescent="0.25">
      <c r="B24" s="3">
        <f t="shared" si="2"/>
        <v>2002</v>
      </c>
      <c r="C24" s="622">
        <f t="shared" si="1"/>
        <v>0</v>
      </c>
      <c r="D24" s="675"/>
      <c r="E24" s="675">
        <f>+E$14/7/2</f>
        <v>0</v>
      </c>
      <c r="F24" s="675">
        <f>+F23</f>
        <v>0</v>
      </c>
      <c r="G24" s="675">
        <f>+G23</f>
        <v>0</v>
      </c>
      <c r="H24" s="675">
        <f>+H23</f>
        <v>0</v>
      </c>
      <c r="I24" s="675">
        <f>+I23</f>
        <v>0</v>
      </c>
      <c r="J24" s="675">
        <f>+J23</f>
        <v>0</v>
      </c>
      <c r="K24" s="675">
        <f>+K$14/7</f>
        <v>0</v>
      </c>
      <c r="L24" s="675">
        <f>+L$14/7/2</f>
        <v>0</v>
      </c>
      <c r="M24" s="675"/>
      <c r="N24" s="675"/>
      <c r="O24" s="675"/>
      <c r="P24" s="675"/>
      <c r="Q24" s="675"/>
      <c r="R24" s="675"/>
      <c r="S24" s="673"/>
      <c r="T24" s="673"/>
      <c r="U24" s="673"/>
      <c r="V24" s="673"/>
      <c r="W24" s="673"/>
      <c r="X24" s="673"/>
      <c r="Y24" s="675"/>
      <c r="Z24" s="675"/>
      <c r="AA24" s="145"/>
      <c r="AB24" s="145"/>
      <c r="AC24" s="145"/>
      <c r="AD24" s="145"/>
      <c r="AE24" s="145"/>
      <c r="AF24" s="145"/>
      <c r="AG24" s="145"/>
      <c r="AH24" s="145"/>
    </row>
    <row r="25" spans="1:34" x14ac:dyDescent="0.25">
      <c r="B25" s="3">
        <f t="shared" si="2"/>
        <v>2003</v>
      </c>
      <c r="C25" s="622">
        <f t="shared" si="1"/>
        <v>0</v>
      </c>
      <c r="D25" s="675"/>
      <c r="E25" s="675"/>
      <c r="F25" s="675">
        <f>+F$14/7/2</f>
        <v>0</v>
      </c>
      <c r="G25" s="675">
        <f>+G24</f>
        <v>0</v>
      </c>
      <c r="H25" s="675">
        <f>+H24</f>
        <v>0</v>
      </c>
      <c r="I25" s="675">
        <f>+I24</f>
        <v>0</v>
      </c>
      <c r="J25" s="675">
        <f>+J24</f>
        <v>0</v>
      </c>
      <c r="K25" s="675">
        <f>+K24</f>
        <v>0</v>
      </c>
      <c r="L25" s="675">
        <f>+L$14/7</f>
        <v>0</v>
      </c>
      <c r="M25" s="675">
        <f>+M$14/7/2</f>
        <v>0</v>
      </c>
      <c r="N25" s="675"/>
      <c r="O25" s="675"/>
      <c r="P25" s="675"/>
      <c r="Q25" s="675"/>
      <c r="R25" s="675"/>
      <c r="S25" s="673"/>
      <c r="T25" s="673"/>
      <c r="U25" s="673"/>
      <c r="V25" s="673"/>
      <c r="W25" s="673"/>
      <c r="X25" s="673"/>
      <c r="Y25" s="675"/>
      <c r="Z25" s="675"/>
      <c r="AA25" s="145"/>
      <c r="AB25" s="145"/>
      <c r="AC25" s="145"/>
      <c r="AD25" s="145"/>
      <c r="AE25" s="145"/>
      <c r="AF25" s="145"/>
      <c r="AG25" s="145"/>
      <c r="AH25" s="145"/>
    </row>
    <row r="26" spans="1:34" x14ac:dyDescent="0.25">
      <c r="B26" s="3">
        <f t="shared" si="2"/>
        <v>2004</v>
      </c>
      <c r="C26" s="622">
        <f t="shared" si="1"/>
        <v>0</v>
      </c>
      <c r="D26" s="675"/>
      <c r="E26" s="675"/>
      <c r="F26" s="675"/>
      <c r="G26" s="675">
        <f>+G$14/7/2</f>
        <v>0</v>
      </c>
      <c r="H26" s="675">
        <f>+H25</f>
        <v>0</v>
      </c>
      <c r="I26" s="675">
        <f>+I25</f>
        <v>0</v>
      </c>
      <c r="J26" s="675">
        <f>+J25</f>
        <v>0</v>
      </c>
      <c r="K26" s="675">
        <f>+K25</f>
        <v>0</v>
      </c>
      <c r="L26" s="675">
        <f>+L25</f>
        <v>0</v>
      </c>
      <c r="M26" s="675">
        <f>+M$14/7</f>
        <v>0</v>
      </c>
      <c r="N26" s="614">
        <f>+N$14/7/2</f>
        <v>0</v>
      </c>
      <c r="O26" s="614"/>
      <c r="P26" s="614"/>
      <c r="Q26" s="614"/>
      <c r="R26" s="614"/>
      <c r="S26" s="639"/>
      <c r="T26" s="639"/>
      <c r="U26" s="639"/>
      <c r="V26" s="639"/>
      <c r="W26" s="639"/>
      <c r="X26" s="639"/>
      <c r="Y26" s="614"/>
      <c r="Z26" s="675"/>
      <c r="AA26" s="145"/>
      <c r="AB26" s="145"/>
      <c r="AC26" s="145"/>
      <c r="AD26" s="145"/>
      <c r="AE26" s="145"/>
      <c r="AF26" s="145"/>
      <c r="AG26" s="145"/>
      <c r="AH26" s="145"/>
    </row>
    <row r="27" spans="1:34" x14ac:dyDescent="0.25">
      <c r="B27" s="3">
        <f t="shared" si="2"/>
        <v>2005</v>
      </c>
      <c r="C27" s="622">
        <f t="shared" si="1"/>
        <v>0</v>
      </c>
      <c r="D27" s="675"/>
      <c r="E27" s="675"/>
      <c r="F27" s="675"/>
      <c r="G27" s="675"/>
      <c r="H27" s="675">
        <f>+H$14/7/2</f>
        <v>0</v>
      </c>
      <c r="I27" s="675">
        <f>+I26</f>
        <v>0</v>
      </c>
      <c r="J27" s="675">
        <f>+J26</f>
        <v>0</v>
      </c>
      <c r="K27" s="675">
        <f>+K26</f>
        <v>0</v>
      </c>
      <c r="L27" s="675">
        <f>+L26</f>
        <v>0</v>
      </c>
      <c r="M27" s="675">
        <f>+M26</f>
        <v>0</v>
      </c>
      <c r="N27" s="614">
        <f>+N$14/7</f>
        <v>0</v>
      </c>
      <c r="O27" s="614">
        <f>+O$14/7/2</f>
        <v>0</v>
      </c>
      <c r="P27" s="614"/>
      <c r="Q27" s="614"/>
      <c r="R27" s="614"/>
      <c r="S27" s="639"/>
      <c r="T27" s="639"/>
      <c r="U27" s="639"/>
      <c r="V27" s="639"/>
      <c r="W27" s="639"/>
      <c r="X27" s="639"/>
      <c r="Y27" s="614"/>
      <c r="Z27" s="675"/>
      <c r="AA27" s="145"/>
      <c r="AB27" s="145"/>
      <c r="AC27" s="145"/>
      <c r="AD27" s="145"/>
      <c r="AE27" s="145"/>
      <c r="AF27" s="145"/>
      <c r="AG27" s="145"/>
      <c r="AH27" s="145"/>
    </row>
    <row r="28" spans="1:34" x14ac:dyDescent="0.25">
      <c r="B28" s="3">
        <f t="shared" si="2"/>
        <v>2006</v>
      </c>
      <c r="C28" s="622">
        <f t="shared" si="1"/>
        <v>0</v>
      </c>
      <c r="D28" s="675"/>
      <c r="E28" s="675"/>
      <c r="F28" s="675"/>
      <c r="G28" s="675"/>
      <c r="H28" s="675"/>
      <c r="I28" s="675">
        <f>+I$14/7/2</f>
        <v>0</v>
      </c>
      <c r="J28" s="675">
        <f>+J27</f>
        <v>0</v>
      </c>
      <c r="K28" s="675">
        <f>+K27</f>
        <v>0</v>
      </c>
      <c r="L28" s="675">
        <f>+L27</f>
        <v>0</v>
      </c>
      <c r="M28" s="675">
        <f>+M27</f>
        <v>0</v>
      </c>
      <c r="N28" s="614">
        <f>+N27</f>
        <v>0</v>
      </c>
      <c r="O28" s="614">
        <f>+O$14/7</f>
        <v>0</v>
      </c>
      <c r="P28" s="614">
        <f>+P$14/7/2</f>
        <v>0</v>
      </c>
      <c r="Q28" s="614"/>
      <c r="R28" s="614"/>
      <c r="S28" s="639"/>
      <c r="T28" s="639"/>
      <c r="U28" s="639"/>
      <c r="V28" s="639"/>
      <c r="W28" s="639"/>
      <c r="X28" s="639"/>
      <c r="Y28" s="614"/>
      <c r="Z28" s="675"/>
      <c r="AA28" s="145"/>
      <c r="AB28" s="145"/>
      <c r="AC28" s="145"/>
      <c r="AD28" s="145"/>
      <c r="AE28" s="145"/>
      <c r="AF28" s="145"/>
      <c r="AG28" s="145"/>
      <c r="AH28" s="145"/>
    </row>
    <row r="29" spans="1:34" x14ac:dyDescent="0.25">
      <c r="B29" s="3">
        <f t="shared" si="2"/>
        <v>2007</v>
      </c>
      <c r="C29" s="622">
        <f t="shared" si="1"/>
        <v>0</v>
      </c>
      <c r="D29" s="675"/>
      <c r="E29" s="675"/>
      <c r="F29" s="675"/>
      <c r="G29" s="675"/>
      <c r="H29" s="675"/>
      <c r="I29" s="675"/>
      <c r="J29" s="675">
        <f>+J$14/7/2</f>
        <v>0</v>
      </c>
      <c r="K29" s="675">
        <f>+K28</f>
        <v>0</v>
      </c>
      <c r="L29" s="675">
        <f>+L28</f>
        <v>0</v>
      </c>
      <c r="M29" s="675">
        <f>+M28</f>
        <v>0</v>
      </c>
      <c r="N29" s="614">
        <f>+N28</f>
        <v>0</v>
      </c>
      <c r="O29" s="614">
        <f>+O28</f>
        <v>0</v>
      </c>
      <c r="P29" s="614">
        <f>+P$14/7</f>
        <v>0</v>
      </c>
      <c r="Q29" s="614">
        <f>+Q$14/7/2</f>
        <v>0</v>
      </c>
      <c r="R29" s="614"/>
      <c r="S29" s="639"/>
      <c r="T29" s="639"/>
      <c r="U29" s="639"/>
      <c r="V29" s="639"/>
      <c r="W29" s="639"/>
      <c r="X29" s="639"/>
      <c r="Y29" s="614"/>
      <c r="Z29" s="675"/>
      <c r="AA29" s="145"/>
      <c r="AB29" s="145"/>
      <c r="AC29" s="145"/>
      <c r="AD29" s="145"/>
      <c r="AE29" s="145"/>
      <c r="AF29" s="145"/>
      <c r="AG29" s="145"/>
      <c r="AH29" s="145"/>
    </row>
    <row r="30" spans="1:34" x14ac:dyDescent="0.25">
      <c r="B30" s="3">
        <f t="shared" si="2"/>
        <v>2008</v>
      </c>
      <c r="C30" s="622">
        <f t="shared" si="1"/>
        <v>0</v>
      </c>
      <c r="D30" s="675"/>
      <c r="E30" s="675"/>
      <c r="F30" s="675"/>
      <c r="G30" s="675"/>
      <c r="H30" s="675"/>
      <c r="I30" s="675"/>
      <c r="J30" s="675"/>
      <c r="K30" s="675">
        <f>+K$14/7/2</f>
        <v>0</v>
      </c>
      <c r="L30" s="675">
        <f>+L29</f>
        <v>0</v>
      </c>
      <c r="M30" s="675">
        <f>+M29</f>
        <v>0</v>
      </c>
      <c r="N30" s="614">
        <f>+N29</f>
        <v>0</v>
      </c>
      <c r="O30" s="614">
        <f>+O29</f>
        <v>0</v>
      </c>
      <c r="P30" s="614">
        <f>+P29</f>
        <v>0</v>
      </c>
      <c r="Q30" s="614">
        <f>+Q$14/7</f>
        <v>0</v>
      </c>
      <c r="R30" s="614">
        <f>+R$14/7/2</f>
        <v>0</v>
      </c>
      <c r="S30" s="639"/>
      <c r="T30" s="639"/>
      <c r="U30" s="639"/>
      <c r="V30" s="639"/>
      <c r="W30" s="639"/>
      <c r="X30" s="639"/>
      <c r="Y30" s="614"/>
      <c r="Z30" s="675"/>
      <c r="AA30" s="145"/>
      <c r="AB30" s="145"/>
      <c r="AC30" s="145"/>
      <c r="AD30" s="145"/>
      <c r="AE30" s="145"/>
      <c r="AF30" s="145"/>
      <c r="AG30" s="145"/>
      <c r="AH30" s="145"/>
    </row>
    <row r="31" spans="1:34" x14ac:dyDescent="0.25">
      <c r="B31" s="3">
        <f t="shared" si="2"/>
        <v>2009</v>
      </c>
      <c r="C31" s="622">
        <f t="shared" si="1"/>
        <v>0</v>
      </c>
      <c r="D31" s="675"/>
      <c r="E31" s="675"/>
      <c r="F31" s="675"/>
      <c r="G31" s="675"/>
      <c r="H31" s="675"/>
      <c r="I31" s="675"/>
      <c r="J31" s="675"/>
      <c r="K31" s="675"/>
      <c r="L31" s="675">
        <f>+L$14/7/2</f>
        <v>0</v>
      </c>
      <c r="M31" s="675">
        <f>+M30</f>
        <v>0</v>
      </c>
      <c r="N31" s="614">
        <f>+N30</f>
        <v>0</v>
      </c>
      <c r="O31" s="614">
        <f>+O30</f>
        <v>0</v>
      </c>
      <c r="P31" s="614">
        <f>+P30</f>
        <v>0</v>
      </c>
      <c r="Q31" s="614">
        <f>+Q30</f>
        <v>0</v>
      </c>
      <c r="R31" s="614">
        <f>+R$14/7</f>
        <v>0</v>
      </c>
      <c r="S31" s="639">
        <f>+S$14/7/2</f>
        <v>0</v>
      </c>
      <c r="T31" s="639"/>
      <c r="U31" s="639"/>
      <c r="V31" s="639"/>
      <c r="W31" s="639"/>
      <c r="X31" s="639"/>
      <c r="Y31" s="614"/>
      <c r="Z31" s="675"/>
      <c r="AA31" s="145"/>
      <c r="AB31" s="145"/>
      <c r="AC31" s="145"/>
      <c r="AD31" s="145"/>
      <c r="AE31" s="145"/>
      <c r="AF31" s="145"/>
      <c r="AG31" s="145"/>
      <c r="AH31" s="145"/>
    </row>
    <row r="32" spans="1:34" x14ac:dyDescent="0.25">
      <c r="A32" s="38"/>
      <c r="B32" s="3">
        <f t="shared" si="2"/>
        <v>2010</v>
      </c>
      <c r="C32" s="622">
        <f t="shared" si="1"/>
        <v>0</v>
      </c>
      <c r="D32" s="675"/>
      <c r="E32" s="675"/>
      <c r="F32" s="675"/>
      <c r="G32" s="675"/>
      <c r="H32" s="675"/>
      <c r="I32" s="675"/>
      <c r="J32" s="675"/>
      <c r="K32" s="675"/>
      <c r="L32" s="675"/>
      <c r="M32" s="675">
        <f>+M$14/7/2</f>
        <v>0</v>
      </c>
      <c r="N32" s="614">
        <f>+N31</f>
        <v>0</v>
      </c>
      <c r="O32" s="614">
        <f>+O31</f>
        <v>0</v>
      </c>
      <c r="P32" s="614">
        <f>+P31</f>
        <v>0</v>
      </c>
      <c r="Q32" s="614">
        <f>+Q31</f>
        <v>0</v>
      </c>
      <c r="R32" s="614">
        <f>+R31</f>
        <v>0</v>
      </c>
      <c r="S32" s="639">
        <f>+S$14/7</f>
        <v>0</v>
      </c>
      <c r="T32" s="639">
        <f>+T$14/7/2</f>
        <v>0</v>
      </c>
      <c r="U32" s="639"/>
      <c r="V32" s="639"/>
      <c r="W32" s="639"/>
      <c r="X32" s="639"/>
      <c r="Y32" s="614"/>
      <c r="Z32" s="675"/>
      <c r="AA32" s="145"/>
      <c r="AB32" s="145"/>
      <c r="AC32" s="145"/>
      <c r="AD32" s="145"/>
      <c r="AE32" s="145"/>
      <c r="AF32" s="145"/>
      <c r="AG32" s="145"/>
      <c r="AH32" s="145"/>
    </row>
    <row r="33" spans="1:34" x14ac:dyDescent="0.25">
      <c r="A33" s="38"/>
      <c r="B33" s="3">
        <f t="shared" si="2"/>
        <v>2011</v>
      </c>
      <c r="C33" s="622">
        <f t="shared" si="1"/>
        <v>0</v>
      </c>
      <c r="D33" s="675"/>
      <c r="E33" s="675"/>
      <c r="F33" s="675"/>
      <c r="G33" s="675"/>
      <c r="H33" s="675"/>
      <c r="I33" s="675"/>
      <c r="J33" s="675"/>
      <c r="K33" s="675"/>
      <c r="L33" s="675"/>
      <c r="M33" s="675"/>
      <c r="N33" s="614">
        <f>+N$14/7/2</f>
        <v>0</v>
      </c>
      <c r="O33" s="614">
        <f>+O32</f>
        <v>0</v>
      </c>
      <c r="P33" s="614">
        <f>+P32</f>
        <v>0</v>
      </c>
      <c r="Q33" s="614">
        <f>+Q32</f>
        <v>0</v>
      </c>
      <c r="R33" s="614">
        <f>+R32</f>
        <v>0</v>
      </c>
      <c r="S33" s="639">
        <f>+S32</f>
        <v>0</v>
      </c>
      <c r="T33" s="639">
        <f>+T$14/7</f>
        <v>0</v>
      </c>
      <c r="U33" s="639">
        <f>+U$14/7/2</f>
        <v>0</v>
      </c>
      <c r="V33" s="639"/>
      <c r="W33" s="639"/>
      <c r="X33" s="639"/>
      <c r="Y33" s="614"/>
      <c r="Z33" s="675"/>
      <c r="AA33" s="145"/>
      <c r="AB33" s="145"/>
      <c r="AC33" s="145"/>
      <c r="AD33" s="145"/>
      <c r="AE33" s="145"/>
      <c r="AF33" s="145"/>
      <c r="AG33" s="145"/>
      <c r="AH33" s="145"/>
    </row>
    <row r="34" spans="1:34" x14ac:dyDescent="0.25">
      <c r="A34" s="38"/>
      <c r="B34" s="3">
        <f t="shared" si="2"/>
        <v>2012</v>
      </c>
      <c r="C34" s="622">
        <f t="shared" si="1"/>
        <v>0</v>
      </c>
      <c r="D34" s="675"/>
      <c r="E34" s="675"/>
      <c r="F34" s="675"/>
      <c r="G34" s="675"/>
      <c r="H34" s="675"/>
      <c r="I34" s="675"/>
      <c r="J34" s="675"/>
      <c r="K34" s="675"/>
      <c r="L34" s="675"/>
      <c r="M34" s="675"/>
      <c r="N34" s="614"/>
      <c r="O34" s="614">
        <f>+O$14/7/2</f>
        <v>0</v>
      </c>
      <c r="P34" s="614">
        <f>+P33</f>
        <v>0</v>
      </c>
      <c r="Q34" s="614">
        <f>+Q33</f>
        <v>0</v>
      </c>
      <c r="R34" s="614">
        <f>+R33</f>
        <v>0</v>
      </c>
      <c r="S34" s="639">
        <f>+S33</f>
        <v>0</v>
      </c>
      <c r="T34" s="639">
        <f>+T$14/7</f>
        <v>0</v>
      </c>
      <c r="U34" s="639">
        <f>+U$14/7</f>
        <v>0</v>
      </c>
      <c r="V34" s="639">
        <f>+V$14/7/2</f>
        <v>0</v>
      </c>
      <c r="W34" s="639"/>
      <c r="X34" s="639"/>
      <c r="Y34" s="614"/>
      <c r="Z34" s="675"/>
      <c r="AA34" s="145"/>
      <c r="AB34" s="145"/>
      <c r="AC34" s="145"/>
      <c r="AD34" s="145"/>
      <c r="AE34" s="145"/>
      <c r="AF34" s="145"/>
      <c r="AG34" s="145"/>
      <c r="AH34" s="145"/>
    </row>
    <row r="35" spans="1:34" x14ac:dyDescent="0.25">
      <c r="A35" s="38"/>
      <c r="B35" s="3">
        <f t="shared" si="2"/>
        <v>2013</v>
      </c>
      <c r="C35" s="622">
        <f t="shared" si="1"/>
        <v>0</v>
      </c>
      <c r="D35" s="675"/>
      <c r="E35" s="675"/>
      <c r="F35" s="675"/>
      <c r="G35" s="675"/>
      <c r="H35" s="675"/>
      <c r="I35" s="675"/>
      <c r="J35" s="675"/>
      <c r="K35" s="675"/>
      <c r="L35" s="675"/>
      <c r="M35" s="675"/>
      <c r="N35" s="614"/>
      <c r="O35" s="614"/>
      <c r="P35" s="614">
        <f>P14/7/2</f>
        <v>0</v>
      </c>
      <c r="Q35" s="614">
        <f>Q14</f>
        <v>0</v>
      </c>
      <c r="R35" s="614">
        <f t="shared" ref="R35:U36" si="3">R34</f>
        <v>0</v>
      </c>
      <c r="S35" s="639">
        <f t="shared" si="3"/>
        <v>0</v>
      </c>
      <c r="T35" s="639">
        <f t="shared" si="3"/>
        <v>0</v>
      </c>
      <c r="U35" s="639">
        <f t="shared" si="3"/>
        <v>0</v>
      </c>
      <c r="V35" s="639">
        <f>V14/7</f>
        <v>0</v>
      </c>
      <c r="W35" s="639">
        <f>W14/7/2</f>
        <v>0</v>
      </c>
      <c r="X35" s="639"/>
      <c r="Y35" s="614"/>
      <c r="Z35" s="675"/>
      <c r="AA35" s="145"/>
      <c r="AB35" s="145"/>
      <c r="AC35" s="145"/>
      <c r="AD35" s="145"/>
      <c r="AE35" s="145"/>
      <c r="AF35" s="145"/>
      <c r="AG35" s="145"/>
      <c r="AH35" s="145"/>
    </row>
    <row r="36" spans="1:34" x14ac:dyDescent="0.25">
      <c r="A36" s="38"/>
      <c r="B36" s="3">
        <f t="shared" si="2"/>
        <v>2014</v>
      </c>
      <c r="C36" s="622">
        <f t="shared" si="1"/>
        <v>0</v>
      </c>
      <c r="D36" s="675"/>
      <c r="E36" s="675"/>
      <c r="F36" s="675"/>
      <c r="G36" s="675"/>
      <c r="H36" s="675"/>
      <c r="I36" s="675"/>
      <c r="J36" s="675"/>
      <c r="K36" s="675"/>
      <c r="L36" s="675"/>
      <c r="M36" s="675"/>
      <c r="N36" s="614"/>
      <c r="O36" s="614"/>
      <c r="P36" s="614"/>
      <c r="Q36" s="614">
        <f>Q14/7/2</f>
        <v>0</v>
      </c>
      <c r="R36" s="614">
        <f t="shared" si="3"/>
        <v>0</v>
      </c>
      <c r="S36" s="639">
        <f t="shared" si="3"/>
        <v>0</v>
      </c>
      <c r="T36" s="639">
        <f t="shared" si="3"/>
        <v>0</v>
      </c>
      <c r="U36" s="639">
        <f t="shared" si="3"/>
        <v>0</v>
      </c>
      <c r="V36" s="639">
        <f>V35</f>
        <v>0</v>
      </c>
      <c r="W36" s="639">
        <f>W14/7</f>
        <v>0</v>
      </c>
      <c r="X36" s="639">
        <f>X14/7/2</f>
        <v>0</v>
      </c>
      <c r="Y36" s="614"/>
      <c r="Z36" s="675"/>
      <c r="AA36" s="145"/>
      <c r="AB36" s="145"/>
      <c r="AC36" s="145"/>
      <c r="AD36" s="145"/>
      <c r="AE36" s="145"/>
      <c r="AF36" s="145"/>
      <c r="AG36" s="145"/>
      <c r="AH36" s="145"/>
    </row>
    <row r="37" spans="1:34" x14ac:dyDescent="0.25">
      <c r="A37" s="38"/>
      <c r="B37" s="3">
        <f t="shared" si="2"/>
        <v>2015</v>
      </c>
      <c r="C37" s="622">
        <f t="shared" si="1"/>
        <v>0</v>
      </c>
      <c r="D37" s="675"/>
      <c r="E37" s="675"/>
      <c r="F37" s="675"/>
      <c r="G37" s="675"/>
      <c r="H37" s="675"/>
      <c r="I37" s="675"/>
      <c r="J37" s="675"/>
      <c r="K37" s="675"/>
      <c r="L37" s="675"/>
      <c r="M37" s="675"/>
      <c r="N37" s="614"/>
      <c r="O37" s="614"/>
      <c r="P37" s="614"/>
      <c r="Q37" s="614"/>
      <c r="R37" s="614">
        <f>R14/7/2</f>
        <v>0</v>
      </c>
      <c r="S37" s="639">
        <f>S36</f>
        <v>0</v>
      </c>
      <c r="T37" s="639">
        <f>T36</f>
        <v>0</v>
      </c>
      <c r="U37" s="639">
        <f>U36</f>
        <v>0</v>
      </c>
      <c r="V37" s="639">
        <f>V36</f>
        <v>0</v>
      </c>
      <c r="W37" s="639">
        <f>W36</f>
        <v>0</v>
      </c>
      <c r="X37" s="639">
        <f>X14/7</f>
        <v>0</v>
      </c>
      <c r="Y37" s="614">
        <f>Y14/7/2</f>
        <v>0</v>
      </c>
      <c r="Z37" s="675"/>
      <c r="AA37" s="145"/>
      <c r="AB37" s="145"/>
      <c r="AC37" s="145"/>
      <c r="AD37" s="145"/>
      <c r="AE37" s="145"/>
      <c r="AF37" s="145"/>
      <c r="AG37" s="145"/>
      <c r="AH37" s="145"/>
    </row>
    <row r="38" spans="1:34" x14ac:dyDescent="0.25">
      <c r="A38" s="38"/>
      <c r="B38" s="3">
        <f t="shared" si="2"/>
        <v>2016</v>
      </c>
      <c r="C38" s="622">
        <f t="shared" si="1"/>
        <v>0</v>
      </c>
      <c r="D38" s="675"/>
      <c r="E38" s="675"/>
      <c r="F38" s="675"/>
      <c r="G38" s="675"/>
      <c r="H38" s="675"/>
      <c r="I38" s="675"/>
      <c r="J38" s="675"/>
      <c r="K38" s="675"/>
      <c r="L38" s="675"/>
      <c r="M38" s="675"/>
      <c r="N38" s="614"/>
      <c r="O38" s="614"/>
      <c r="P38" s="614"/>
      <c r="Q38" s="614"/>
      <c r="R38" s="614"/>
      <c r="S38" s="639"/>
      <c r="T38" s="639"/>
      <c r="U38" s="639"/>
      <c r="V38" s="639"/>
      <c r="W38" s="639"/>
      <c r="X38" s="639"/>
      <c r="Y38" s="614">
        <f>+Y14/2</f>
        <v>0</v>
      </c>
      <c r="Z38" s="614">
        <f>Z14/7/2</f>
        <v>0</v>
      </c>
      <c r="AA38" s="614"/>
      <c r="AB38" s="145"/>
      <c r="AC38" s="145"/>
      <c r="AD38" s="145"/>
      <c r="AE38" s="145"/>
      <c r="AF38" s="145"/>
      <c r="AG38" s="145"/>
      <c r="AH38" s="145"/>
    </row>
    <row r="39" spans="1:34" x14ac:dyDescent="0.25">
      <c r="A39" s="38"/>
      <c r="B39" s="3">
        <f t="shared" si="2"/>
        <v>2017</v>
      </c>
      <c r="C39" s="622">
        <f t="shared" si="1"/>
        <v>0</v>
      </c>
      <c r="D39" s="675"/>
      <c r="E39" s="675"/>
      <c r="F39" s="675"/>
      <c r="G39" s="675"/>
      <c r="H39" s="675"/>
      <c r="I39" s="675"/>
      <c r="J39" s="675"/>
      <c r="K39" s="675"/>
      <c r="L39" s="675"/>
      <c r="M39" s="675"/>
      <c r="N39" s="614"/>
      <c r="O39" s="614"/>
      <c r="P39" s="614"/>
      <c r="Q39" s="614"/>
      <c r="R39" s="614"/>
      <c r="S39" s="639"/>
      <c r="T39" s="639"/>
      <c r="U39" s="639"/>
      <c r="V39" s="639"/>
      <c r="W39" s="639"/>
      <c r="X39" s="639"/>
      <c r="Y39" s="614"/>
      <c r="Z39" s="614"/>
      <c r="AA39" s="614">
        <v>0</v>
      </c>
      <c r="AB39" s="145"/>
      <c r="AC39" s="145"/>
      <c r="AD39" s="145"/>
      <c r="AE39" s="145"/>
      <c r="AF39" s="145"/>
      <c r="AG39" s="145"/>
      <c r="AH39" s="145"/>
    </row>
    <row r="40" spans="1:34" x14ac:dyDescent="0.25">
      <c r="A40" s="38"/>
      <c r="B40" s="3">
        <f t="shared" si="2"/>
        <v>2018</v>
      </c>
      <c r="C40" s="622">
        <f t="shared" si="1"/>
        <v>-19881.365714285716</v>
      </c>
      <c r="D40" s="675"/>
      <c r="E40" s="675"/>
      <c r="F40" s="675"/>
      <c r="G40" s="675"/>
      <c r="H40" s="675"/>
      <c r="I40" s="675"/>
      <c r="J40" s="675"/>
      <c r="K40" s="675"/>
      <c r="L40" s="675"/>
      <c r="M40" s="675"/>
      <c r="N40" s="614"/>
      <c r="O40" s="614"/>
      <c r="P40" s="614"/>
      <c r="Q40" s="614"/>
      <c r="R40" s="614"/>
      <c r="S40" s="639"/>
      <c r="T40" s="639"/>
      <c r="U40" s="639"/>
      <c r="V40" s="639"/>
      <c r="W40" s="639"/>
      <c r="X40" s="639"/>
      <c r="Y40" s="614"/>
      <c r="Z40" s="614"/>
      <c r="AA40" s="614"/>
      <c r="AB40" s="614">
        <f>+$AB$14/7/2</f>
        <v>19881.365714285716</v>
      </c>
      <c r="AC40" s="145"/>
      <c r="AD40" s="145"/>
      <c r="AE40" s="145"/>
      <c r="AF40" s="145"/>
      <c r="AG40" s="145"/>
      <c r="AH40" s="145"/>
    </row>
    <row r="41" spans="1:34" x14ac:dyDescent="0.25">
      <c r="A41" s="38"/>
      <c r="B41" s="3">
        <f t="shared" si="2"/>
        <v>2019</v>
      </c>
      <c r="C41" s="622">
        <f t="shared" si="1"/>
        <v>-39762.731428571431</v>
      </c>
      <c r="D41" s="675"/>
      <c r="E41" s="675"/>
      <c r="F41" s="675"/>
      <c r="G41" s="675"/>
      <c r="H41" s="675"/>
      <c r="I41" s="675"/>
      <c r="J41" s="675"/>
      <c r="K41" s="675"/>
      <c r="L41" s="675"/>
      <c r="M41" s="675"/>
      <c r="N41" s="614"/>
      <c r="O41" s="614"/>
      <c r="P41" s="614"/>
      <c r="Q41" s="614"/>
      <c r="R41" s="614"/>
      <c r="S41" s="639"/>
      <c r="T41" s="639"/>
      <c r="U41" s="639"/>
      <c r="V41" s="639"/>
      <c r="W41" s="639"/>
      <c r="X41" s="639"/>
      <c r="Y41" s="614"/>
      <c r="Z41" s="614"/>
      <c r="AA41" s="614"/>
      <c r="AB41" s="614">
        <f>+$AB$14/7</f>
        <v>39762.731428571431</v>
      </c>
      <c r="AC41" s="145"/>
      <c r="AD41" s="145"/>
      <c r="AE41" s="145"/>
      <c r="AF41" s="145"/>
      <c r="AG41" s="145"/>
      <c r="AH41" s="145"/>
    </row>
    <row r="42" spans="1:34" x14ac:dyDescent="0.25">
      <c r="A42" s="38"/>
      <c r="B42" s="3">
        <f t="shared" si="2"/>
        <v>2020</v>
      </c>
      <c r="C42" s="622">
        <f t="shared" si="1"/>
        <v>-39762.731428571431</v>
      </c>
      <c r="D42" s="675"/>
      <c r="E42" s="675"/>
      <c r="F42" s="675"/>
      <c r="G42" s="675"/>
      <c r="H42" s="675"/>
      <c r="I42" s="675"/>
      <c r="J42" s="675"/>
      <c r="K42" s="675"/>
      <c r="L42" s="675"/>
      <c r="M42" s="675"/>
      <c r="N42" s="614"/>
      <c r="O42" s="614"/>
      <c r="P42" s="614"/>
      <c r="Q42" s="614"/>
      <c r="R42" s="614"/>
      <c r="S42" s="639"/>
      <c r="T42" s="639"/>
      <c r="U42" s="639"/>
      <c r="V42" s="639"/>
      <c r="W42" s="639"/>
      <c r="X42" s="639"/>
      <c r="Y42" s="614"/>
      <c r="Z42" s="614"/>
      <c r="AA42" s="614"/>
      <c r="AB42" s="614">
        <f t="shared" ref="AB42:AB46" si="4">+$AB$14/7</f>
        <v>39762.731428571431</v>
      </c>
      <c r="AC42" s="145"/>
      <c r="AD42" s="145"/>
      <c r="AE42" s="145"/>
      <c r="AF42" s="145"/>
      <c r="AG42" s="145"/>
      <c r="AH42" s="145"/>
    </row>
    <row r="43" spans="1:34" x14ac:dyDescent="0.25">
      <c r="A43" s="38"/>
      <c r="B43" s="3">
        <f t="shared" si="2"/>
        <v>2021</v>
      </c>
      <c r="C43" s="622">
        <f t="shared" si="1"/>
        <v>-39762.731428571431</v>
      </c>
      <c r="D43" s="675"/>
      <c r="E43" s="675"/>
      <c r="F43" s="675"/>
      <c r="G43" s="675"/>
      <c r="H43" s="675"/>
      <c r="I43" s="675"/>
      <c r="J43" s="675"/>
      <c r="K43" s="675"/>
      <c r="L43" s="675"/>
      <c r="M43" s="675"/>
      <c r="N43" s="614"/>
      <c r="O43" s="614"/>
      <c r="P43" s="614"/>
      <c r="Q43" s="614"/>
      <c r="R43" s="614"/>
      <c r="S43" s="639"/>
      <c r="T43" s="639"/>
      <c r="U43" s="639"/>
      <c r="V43" s="639"/>
      <c r="W43" s="639"/>
      <c r="X43" s="639"/>
      <c r="Y43" s="614"/>
      <c r="Z43" s="614"/>
      <c r="AA43" s="614"/>
      <c r="AB43" s="614">
        <f t="shared" si="4"/>
        <v>39762.731428571431</v>
      </c>
      <c r="AC43" s="145"/>
      <c r="AD43" s="145"/>
      <c r="AE43" s="145"/>
      <c r="AF43" s="145"/>
      <c r="AG43" s="145"/>
      <c r="AH43" s="145"/>
    </row>
    <row r="44" spans="1:34" x14ac:dyDescent="0.25">
      <c r="A44" s="38"/>
      <c r="B44" s="3">
        <f t="shared" si="2"/>
        <v>2022</v>
      </c>
      <c r="C44" s="622">
        <f t="shared" si="1"/>
        <v>-39762.731428571431</v>
      </c>
      <c r="D44" s="675"/>
      <c r="E44" s="675"/>
      <c r="F44" s="675"/>
      <c r="G44" s="675"/>
      <c r="H44" s="675"/>
      <c r="I44" s="675"/>
      <c r="J44" s="675"/>
      <c r="K44" s="675"/>
      <c r="L44" s="675"/>
      <c r="M44" s="675"/>
      <c r="N44" s="614"/>
      <c r="O44" s="614"/>
      <c r="P44" s="614"/>
      <c r="Q44" s="614"/>
      <c r="R44" s="614"/>
      <c r="S44" s="639"/>
      <c r="T44" s="639"/>
      <c r="U44" s="639"/>
      <c r="V44" s="639"/>
      <c r="W44" s="639"/>
      <c r="X44" s="639"/>
      <c r="Y44" s="614"/>
      <c r="Z44" s="614"/>
      <c r="AA44" s="614"/>
      <c r="AB44" s="614">
        <f t="shared" si="4"/>
        <v>39762.731428571431</v>
      </c>
      <c r="AC44" s="145"/>
      <c r="AD44" s="145"/>
      <c r="AE44" s="145"/>
      <c r="AF44" s="145"/>
      <c r="AG44" s="145"/>
      <c r="AH44" s="145"/>
    </row>
    <row r="45" spans="1:34" x14ac:dyDescent="0.25">
      <c r="A45" s="38"/>
      <c r="B45" s="3">
        <f t="shared" si="2"/>
        <v>2023</v>
      </c>
      <c r="C45" s="622">
        <f t="shared" si="1"/>
        <v>-46683.873571428572</v>
      </c>
      <c r="D45" s="675"/>
      <c r="E45" s="675"/>
      <c r="F45" s="675"/>
      <c r="G45" s="675"/>
      <c r="H45" s="675"/>
      <c r="I45" s="675"/>
      <c r="J45" s="675"/>
      <c r="K45" s="675"/>
      <c r="L45" s="675"/>
      <c r="M45" s="675"/>
      <c r="N45" s="614"/>
      <c r="O45" s="614"/>
      <c r="P45" s="614"/>
      <c r="Q45" s="614"/>
      <c r="R45" s="614"/>
      <c r="S45" s="639"/>
      <c r="T45" s="639"/>
      <c r="U45" s="639"/>
      <c r="V45" s="639"/>
      <c r="W45" s="639"/>
      <c r="X45" s="639"/>
      <c r="Y45" s="614"/>
      <c r="Z45" s="614"/>
      <c r="AA45" s="614"/>
      <c r="AB45" s="614">
        <f t="shared" si="4"/>
        <v>39762.731428571431</v>
      </c>
      <c r="AC45" s="145"/>
      <c r="AD45" s="145"/>
      <c r="AE45" s="145"/>
      <c r="AF45" s="145"/>
      <c r="AG45" s="145">
        <f>$AG$14/7/2</f>
        <v>6921.142142857143</v>
      </c>
      <c r="AH45" s="145"/>
    </row>
    <row r="46" spans="1:34" x14ac:dyDescent="0.25">
      <c r="A46" s="38"/>
      <c r="B46" s="3">
        <f t="shared" si="2"/>
        <v>2024</v>
      </c>
      <c r="C46" s="622">
        <f t="shared" si="1"/>
        <v>-53605.015714285721</v>
      </c>
      <c r="D46" s="675"/>
      <c r="E46" s="675"/>
      <c r="F46" s="675"/>
      <c r="G46" s="675"/>
      <c r="H46" s="675"/>
      <c r="I46" s="675"/>
      <c r="J46" s="675"/>
      <c r="K46" s="675"/>
      <c r="L46" s="675"/>
      <c r="M46" s="675"/>
      <c r="N46" s="614"/>
      <c r="O46" s="614"/>
      <c r="P46" s="614"/>
      <c r="Q46" s="614"/>
      <c r="R46" s="614"/>
      <c r="S46" s="639"/>
      <c r="T46" s="639"/>
      <c r="U46" s="639"/>
      <c r="V46" s="639"/>
      <c r="W46" s="639"/>
      <c r="X46" s="639"/>
      <c r="Y46" s="614"/>
      <c r="Z46" s="614"/>
      <c r="AA46" s="614"/>
      <c r="AB46" s="614">
        <f t="shared" si="4"/>
        <v>39762.731428571431</v>
      </c>
      <c r="AC46" s="145"/>
      <c r="AD46" s="145"/>
      <c r="AE46" s="145"/>
      <c r="AF46" s="145"/>
      <c r="AG46" s="145">
        <f>$AG$14/7</f>
        <v>13842.284285714286</v>
      </c>
      <c r="AH46" s="145"/>
    </row>
    <row r="47" spans="1:34" x14ac:dyDescent="0.25">
      <c r="A47" s="38"/>
      <c r="B47" s="12"/>
      <c r="C47" s="641"/>
      <c r="D47" s="690"/>
      <c r="E47" s="690"/>
      <c r="F47" s="690"/>
      <c r="G47" s="690"/>
      <c r="H47" s="690"/>
      <c r="I47" s="690"/>
      <c r="J47" s="690"/>
      <c r="K47" s="690"/>
      <c r="L47" s="690"/>
      <c r="M47" s="690"/>
      <c r="N47" s="690"/>
      <c r="O47" s="690"/>
      <c r="P47" s="690"/>
      <c r="Q47" s="690"/>
      <c r="R47" s="690"/>
      <c r="S47" s="690"/>
      <c r="T47" s="690"/>
      <c r="U47" s="690"/>
      <c r="V47" s="728"/>
      <c r="W47" s="728"/>
      <c r="X47" s="728"/>
      <c r="Y47" s="690"/>
      <c r="Z47" s="690"/>
      <c r="AA47" s="690"/>
      <c r="AB47" s="641"/>
      <c r="AC47" s="641"/>
      <c r="AD47" s="641"/>
      <c r="AE47" s="641"/>
      <c r="AF47" s="145"/>
      <c r="AG47" s="145"/>
      <c r="AH47" s="145"/>
    </row>
    <row r="48" spans="1:34" x14ac:dyDescent="0.25">
      <c r="A48" s="38" t="s">
        <v>62</v>
      </c>
      <c r="B48" s="675">
        <f>SUM(D48:AH48)</f>
        <v>96013.929285714301</v>
      </c>
      <c r="C48" s="677">
        <f>SUM(C16:C47)</f>
        <v>-279221.1807142857</v>
      </c>
      <c r="D48" s="675">
        <f t="shared" ref="D48:N48" si="5">-SUM(D16:D47)+D14</f>
        <v>0</v>
      </c>
      <c r="E48" s="675">
        <f t="shared" si="5"/>
        <v>0</v>
      </c>
      <c r="F48" s="675">
        <f t="shared" si="5"/>
        <v>0</v>
      </c>
      <c r="G48" s="675">
        <f t="shared" si="5"/>
        <v>0</v>
      </c>
      <c r="H48" s="675">
        <f t="shared" si="5"/>
        <v>0</v>
      </c>
      <c r="I48" s="675">
        <f t="shared" si="5"/>
        <v>0</v>
      </c>
      <c r="J48" s="675">
        <f t="shared" si="5"/>
        <v>0</v>
      </c>
      <c r="K48" s="675">
        <f t="shared" si="5"/>
        <v>0</v>
      </c>
      <c r="L48" s="675">
        <f t="shared" si="5"/>
        <v>0</v>
      </c>
      <c r="M48" s="675">
        <f t="shared" si="5"/>
        <v>0</v>
      </c>
      <c r="N48" s="719">
        <f t="shared" si="5"/>
        <v>0</v>
      </c>
      <c r="O48" s="719">
        <f t="shared" ref="O48:AH48" si="6">-SUM(O16:O47)+O14</f>
        <v>0</v>
      </c>
      <c r="P48" s="719">
        <f t="shared" si="6"/>
        <v>0</v>
      </c>
      <c r="Q48" s="719">
        <f t="shared" si="6"/>
        <v>0</v>
      </c>
      <c r="R48" s="719">
        <f t="shared" si="6"/>
        <v>0</v>
      </c>
      <c r="S48" s="719">
        <f t="shared" si="6"/>
        <v>0</v>
      </c>
      <c r="T48" s="719">
        <f t="shared" si="6"/>
        <v>0</v>
      </c>
      <c r="U48" s="719">
        <f t="shared" si="6"/>
        <v>0</v>
      </c>
      <c r="V48" s="719">
        <f t="shared" si="6"/>
        <v>0</v>
      </c>
      <c r="W48" s="719">
        <f t="shared" si="6"/>
        <v>0</v>
      </c>
      <c r="X48" s="719">
        <f t="shared" si="6"/>
        <v>0</v>
      </c>
      <c r="Y48" s="719">
        <f t="shared" si="6"/>
        <v>0</v>
      </c>
      <c r="Z48" s="719">
        <f t="shared" si="6"/>
        <v>0</v>
      </c>
      <c r="AA48" s="719">
        <f t="shared" si="6"/>
        <v>0</v>
      </c>
      <c r="AB48" s="719">
        <f t="shared" si="6"/>
        <v>19881.365714285726</v>
      </c>
      <c r="AC48" s="719">
        <f t="shared" si="6"/>
        <v>0</v>
      </c>
      <c r="AD48" s="719">
        <f t="shared" si="6"/>
        <v>0</v>
      </c>
      <c r="AE48" s="719">
        <f t="shared" si="6"/>
        <v>0</v>
      </c>
      <c r="AF48" s="719">
        <f t="shared" si="6"/>
        <v>0</v>
      </c>
      <c r="AG48" s="719">
        <f t="shared" si="6"/>
        <v>76132.563571428575</v>
      </c>
      <c r="AH48" s="719">
        <f t="shared" si="6"/>
        <v>0</v>
      </c>
    </row>
    <row r="49" spans="1:26" x14ac:dyDescent="0.25">
      <c r="A49" s="38"/>
      <c r="B49" s="275"/>
      <c r="C49" s="299"/>
      <c r="D49" s="297"/>
      <c r="E49" s="297"/>
      <c r="F49" s="297"/>
      <c r="G49" s="297"/>
      <c r="H49" s="297"/>
      <c r="I49" s="297"/>
      <c r="J49" s="297"/>
      <c r="K49" s="297"/>
      <c r="L49" s="297"/>
      <c r="M49" s="297"/>
      <c r="N49" s="338"/>
      <c r="O49" s="338"/>
      <c r="P49" s="338"/>
      <c r="Q49" s="338"/>
      <c r="R49" s="338"/>
      <c r="S49" s="338"/>
      <c r="T49" s="338"/>
      <c r="U49" s="338"/>
      <c r="V49" s="338"/>
      <c r="W49" s="338"/>
      <c r="X49" s="338"/>
      <c r="Y49" s="338"/>
      <c r="Z49" s="338"/>
    </row>
    <row r="50" spans="1:26" x14ac:dyDescent="0.25">
      <c r="A50" s="39" t="s">
        <v>63</v>
      </c>
      <c r="B50" s="3"/>
      <c r="C50" s="30">
        <f>+C14+C48</f>
        <v>96013.929285714286</v>
      </c>
      <c r="D50" s="297"/>
      <c r="E50" s="297"/>
      <c r="F50" s="297"/>
      <c r="G50" s="297"/>
      <c r="H50" s="297"/>
      <c r="I50" s="297"/>
      <c r="J50" s="297"/>
      <c r="K50" s="297"/>
      <c r="L50" s="297"/>
      <c r="M50" s="297"/>
      <c r="N50" s="338"/>
      <c r="O50" s="338"/>
      <c r="P50" s="338"/>
      <c r="Q50" s="338"/>
      <c r="R50" s="338"/>
      <c r="S50" s="338"/>
      <c r="T50" s="338"/>
      <c r="U50" s="338"/>
      <c r="V50" s="338"/>
      <c r="W50" s="338"/>
      <c r="X50" s="338"/>
      <c r="Y50" s="338"/>
      <c r="Z50" s="338"/>
    </row>
    <row r="51" spans="1:26" x14ac:dyDescent="0.25">
      <c r="A51" s="3"/>
      <c r="B51" s="3"/>
      <c r="C51" s="3"/>
      <c r="D51" s="297"/>
      <c r="E51" s="297"/>
      <c r="F51" s="297"/>
      <c r="G51" s="297"/>
      <c r="H51" s="297"/>
      <c r="I51" s="297"/>
      <c r="J51" s="297"/>
      <c r="K51" s="297"/>
      <c r="L51" s="297"/>
      <c r="M51" s="297"/>
      <c r="N51" s="338"/>
      <c r="O51" s="338"/>
      <c r="P51" s="338"/>
      <c r="Q51" s="338"/>
      <c r="R51" s="338"/>
      <c r="S51" s="338"/>
      <c r="T51" s="338"/>
      <c r="U51" s="338"/>
      <c r="V51" s="338"/>
      <c r="W51" s="338"/>
      <c r="X51" s="338"/>
      <c r="Y51" s="338"/>
      <c r="Z51" s="338"/>
    </row>
    <row r="52" spans="1:26" x14ac:dyDescent="0.25">
      <c r="A52" s="3"/>
      <c r="B52" s="36"/>
      <c r="C52" s="3"/>
      <c r="D52" s="297"/>
      <c r="E52" s="297"/>
      <c r="F52" s="297"/>
      <c r="G52" s="297"/>
      <c r="H52" s="297"/>
      <c r="I52" s="297"/>
      <c r="J52" s="297"/>
      <c r="K52" s="297"/>
      <c r="L52" s="297"/>
      <c r="M52" s="297"/>
      <c r="N52" s="338"/>
      <c r="O52" s="338"/>
      <c r="P52" s="338"/>
      <c r="Q52" s="338"/>
      <c r="R52" s="338"/>
      <c r="S52" s="338"/>
      <c r="T52" s="338"/>
      <c r="U52" s="338"/>
      <c r="V52" s="338"/>
      <c r="W52" s="338"/>
      <c r="X52" s="338"/>
      <c r="Y52" s="338"/>
      <c r="Z52" s="338"/>
    </row>
    <row r="53" spans="1:26" x14ac:dyDescent="0.25">
      <c r="A53" s="3"/>
      <c r="B53" s="3"/>
      <c r="C53" s="3"/>
      <c r="E53" s="297"/>
      <c r="F53" s="301"/>
      <c r="G53" s="301"/>
      <c r="H53" s="301"/>
      <c r="I53" s="301"/>
      <c r="J53" s="301"/>
      <c r="K53" s="301"/>
      <c r="L53" s="301"/>
      <c r="M53" s="301"/>
      <c r="N53" s="338">
        <f>SUM(E32:E53)</f>
        <v>0</v>
      </c>
      <c r="O53" s="342"/>
      <c r="P53" s="342"/>
      <c r="Q53" s="342"/>
      <c r="R53" s="342"/>
      <c r="S53" s="342"/>
    </row>
    <row r="54" spans="1:26" x14ac:dyDescent="0.25">
      <c r="B54" s="3"/>
      <c r="C54" s="3"/>
      <c r="E54" s="301"/>
      <c r="F54" s="301"/>
      <c r="G54" s="301"/>
      <c r="H54" s="301"/>
      <c r="I54" s="301"/>
      <c r="J54" s="301"/>
      <c r="K54" s="301"/>
      <c r="L54" s="301"/>
      <c r="M54" s="301"/>
      <c r="N54" s="301"/>
      <c r="O54" s="301"/>
      <c r="P54" s="301"/>
      <c r="Q54" s="301"/>
      <c r="R54" s="301"/>
      <c r="S54" s="301"/>
    </row>
    <row r="55" spans="1:26" x14ac:dyDescent="0.25">
      <c r="E55" s="301"/>
      <c r="F55" s="301"/>
      <c r="G55" s="301"/>
      <c r="H55" s="301"/>
      <c r="I55" s="301"/>
      <c r="J55" s="301"/>
      <c r="K55" s="301"/>
      <c r="L55" s="301"/>
      <c r="M55" s="301"/>
      <c r="N55" s="301"/>
      <c r="O55" s="301"/>
      <c r="P55" s="301"/>
      <c r="Q55" s="301"/>
      <c r="R55" s="301"/>
      <c r="S55" s="301"/>
    </row>
    <row r="56" spans="1:26" x14ac:dyDescent="0.25">
      <c r="E56" s="301"/>
      <c r="F56" s="301"/>
      <c r="G56" s="301"/>
      <c r="H56" s="301"/>
      <c r="I56" s="301"/>
      <c r="J56" s="301"/>
      <c r="K56" s="301"/>
      <c r="L56" s="301"/>
      <c r="M56" s="301"/>
      <c r="N56" s="301"/>
      <c r="O56" s="301"/>
      <c r="P56" s="301"/>
      <c r="Q56" s="301"/>
      <c r="R56" s="301"/>
      <c r="S56" s="301"/>
    </row>
    <row r="57" spans="1:26" x14ac:dyDescent="0.25">
      <c r="E57" s="301"/>
      <c r="F57" s="301"/>
      <c r="G57" s="301"/>
      <c r="H57" s="301"/>
      <c r="I57" s="301"/>
      <c r="J57" s="301"/>
      <c r="K57" s="301"/>
      <c r="L57" s="301"/>
      <c r="M57" s="301"/>
      <c r="N57" s="301"/>
      <c r="O57" s="301"/>
      <c r="P57" s="301"/>
      <c r="Q57" s="301"/>
      <c r="R57" s="301"/>
      <c r="S57" s="301"/>
    </row>
    <row r="58" spans="1:26" x14ac:dyDescent="0.25">
      <c r="E58" s="301"/>
      <c r="F58" s="301"/>
      <c r="G58" s="301"/>
      <c r="H58" s="301"/>
      <c r="I58" s="301"/>
      <c r="J58" s="301"/>
      <c r="K58" s="301"/>
      <c r="L58" s="301"/>
      <c r="M58" s="301"/>
      <c r="N58" s="301"/>
      <c r="O58" s="301"/>
      <c r="P58" s="301"/>
      <c r="Q58" s="301"/>
      <c r="R58" s="301"/>
      <c r="S58" s="301"/>
    </row>
    <row r="59" spans="1:26" x14ac:dyDescent="0.25">
      <c r="E59" s="301"/>
      <c r="F59" s="301"/>
      <c r="G59" s="301"/>
      <c r="H59" s="301"/>
      <c r="I59" s="301"/>
      <c r="J59" s="301"/>
      <c r="K59" s="301"/>
      <c r="L59" s="301"/>
      <c r="M59" s="301"/>
      <c r="N59" s="301"/>
      <c r="O59" s="301"/>
      <c r="P59" s="301"/>
      <c r="Q59" s="301"/>
      <c r="R59" s="301"/>
      <c r="S59" s="301"/>
    </row>
    <row r="60" spans="1:26" x14ac:dyDescent="0.25">
      <c r="E60" s="301"/>
      <c r="F60" s="301"/>
      <c r="G60" s="301"/>
      <c r="H60" s="301"/>
      <c r="I60" s="301"/>
      <c r="J60" s="301"/>
      <c r="K60" s="301"/>
      <c r="L60" s="301"/>
      <c r="M60" s="301"/>
      <c r="N60" s="301"/>
      <c r="O60" s="301"/>
      <c r="P60" s="301"/>
      <c r="Q60" s="301"/>
      <c r="R60" s="301"/>
      <c r="S60" s="301"/>
    </row>
    <row r="61" spans="1:26" x14ac:dyDescent="0.25">
      <c r="E61" s="301"/>
      <c r="F61" s="301"/>
      <c r="G61" s="301"/>
      <c r="H61" s="301"/>
      <c r="I61" s="301"/>
      <c r="J61" s="301"/>
      <c r="K61" s="301"/>
      <c r="L61" s="301"/>
      <c r="M61" s="301"/>
      <c r="N61" s="301"/>
      <c r="O61" s="301"/>
      <c r="P61" s="301"/>
      <c r="Q61" s="301"/>
      <c r="R61" s="301"/>
      <c r="S61" s="301"/>
    </row>
    <row r="62" spans="1:26" x14ac:dyDescent="0.25">
      <c r="E62" s="301"/>
      <c r="F62" s="301"/>
      <c r="G62" s="301"/>
      <c r="H62" s="301"/>
      <c r="I62" s="301"/>
      <c r="J62" s="301"/>
      <c r="K62" s="301"/>
      <c r="L62" s="301"/>
      <c r="M62" s="301"/>
      <c r="N62" s="301"/>
      <c r="O62" s="301"/>
      <c r="P62" s="301"/>
      <c r="Q62" s="301"/>
      <c r="R62" s="301"/>
      <c r="S62" s="301"/>
    </row>
    <row r="63" spans="1:26" x14ac:dyDescent="0.25">
      <c r="E63" s="301"/>
      <c r="F63" s="301"/>
      <c r="G63" s="301"/>
      <c r="H63" s="301"/>
      <c r="I63" s="301"/>
      <c r="J63" s="301"/>
      <c r="K63" s="301"/>
      <c r="L63" s="301"/>
      <c r="M63" s="301"/>
      <c r="N63" s="301"/>
      <c r="O63" s="301"/>
      <c r="P63" s="301"/>
      <c r="Q63" s="301"/>
      <c r="R63" s="301"/>
      <c r="S63" s="301"/>
    </row>
    <row r="64" spans="1:26" x14ac:dyDescent="0.25">
      <c r="E64" s="301"/>
      <c r="F64" s="301"/>
      <c r="G64" s="301"/>
      <c r="H64" s="301"/>
      <c r="I64" s="301"/>
      <c r="J64" s="301"/>
      <c r="K64" s="301"/>
      <c r="L64" s="301"/>
      <c r="M64" s="301"/>
      <c r="N64" s="301"/>
      <c r="O64" s="301"/>
      <c r="P64" s="301"/>
      <c r="Q64" s="301"/>
      <c r="R64" s="301"/>
      <c r="S64" s="301"/>
    </row>
  </sheetData>
  <pageMargins left="0.7" right="0.7" top="0.75" bottom="0.75" header="0.3" footer="0.3"/>
  <pageSetup scale="60" orientation="landscape" horizontalDpi="4294967294" verticalDpi="4294967294" r:id="rId1"/>
  <headerFooter>
    <oddFooter>&amp;Z&amp;F&amp;RPage &amp;P</oddFooter>
  </headerFooter>
</worksheet>
</file>

<file path=xl/worksheets/sheet2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5DFCDF-8E94-4610-9A49-0FD342B0B2D9}">
  <sheetPr>
    <tabColor theme="6" tint="-0.249977111117893"/>
    <pageSetUpPr fitToPage="1"/>
  </sheetPr>
  <dimension ref="A1:AH64"/>
  <sheetViews>
    <sheetView workbookViewId="0"/>
  </sheetViews>
  <sheetFormatPr defaultColWidth="8.85546875" defaultRowHeight="15" x14ac:dyDescent="0.25"/>
  <cols>
    <col min="1" max="1" width="20.85546875" customWidth="1"/>
    <col min="2" max="2" width="8.7109375" customWidth="1"/>
    <col min="3" max="3" width="12.85546875" customWidth="1"/>
    <col min="4" max="12" width="7.42578125" hidden="1" customWidth="1"/>
    <col min="13" max="13" width="7.5703125" hidden="1" customWidth="1"/>
    <col min="14" max="25" width="10.42578125" customWidth="1"/>
    <col min="26" max="26" width="10.7109375" bestFit="1" customWidth="1"/>
    <col min="27" max="27" width="11.5703125" bestFit="1" customWidth="1"/>
    <col min="28" max="28" width="12" bestFit="1" customWidth="1"/>
  </cols>
  <sheetData>
    <row r="1" spans="1:34" x14ac:dyDescent="0.25">
      <c r="A1" s="11" t="s">
        <v>10</v>
      </c>
      <c r="O1" t="s">
        <v>647</v>
      </c>
    </row>
    <row r="2" spans="1:34" x14ac:dyDescent="0.25">
      <c r="A2" s="9" t="s">
        <v>438</v>
      </c>
    </row>
    <row r="3" spans="1:34" x14ac:dyDescent="0.25">
      <c r="A3" s="9" t="s">
        <v>1198</v>
      </c>
    </row>
    <row r="4" spans="1:34" x14ac:dyDescent="0.25">
      <c r="R4" s="40" t="s">
        <v>4</v>
      </c>
      <c r="S4" s="41"/>
      <c r="T4" s="40" t="s">
        <v>8</v>
      </c>
    </row>
    <row r="5" spans="1:34" x14ac:dyDescent="0.25">
      <c r="A5" s="10" t="s">
        <v>9</v>
      </c>
      <c r="B5" s="12" t="s">
        <v>64</v>
      </c>
      <c r="C5" s="12" t="s">
        <v>12</v>
      </c>
      <c r="R5" s="42" t="s">
        <v>2</v>
      </c>
      <c r="S5" s="42" t="s">
        <v>60</v>
      </c>
      <c r="T5" s="42" t="s">
        <v>7</v>
      </c>
    </row>
    <row r="6" spans="1:34" x14ac:dyDescent="0.25">
      <c r="B6" s="3"/>
      <c r="R6" s="3"/>
    </row>
    <row r="7" spans="1:34" x14ac:dyDescent="0.25">
      <c r="A7" t="s">
        <v>1201</v>
      </c>
      <c r="B7" s="212">
        <v>881</v>
      </c>
      <c r="C7" s="214"/>
      <c r="D7" s="293"/>
      <c r="E7" s="293"/>
      <c r="F7" s="293"/>
      <c r="G7" s="293"/>
      <c r="H7" s="293"/>
      <c r="I7" s="293"/>
      <c r="J7" s="293"/>
      <c r="K7" s="293"/>
      <c r="L7" s="293"/>
      <c r="M7" s="293"/>
      <c r="N7" s="293"/>
      <c r="O7" s="294"/>
      <c r="P7" s="6"/>
      <c r="Q7" s="6"/>
      <c r="R7" s="13">
        <f>+C14</f>
        <v>156099</v>
      </c>
      <c r="S7" s="13">
        <f>+-C48</f>
        <v>144949.07142857142</v>
      </c>
      <c r="T7" s="13">
        <f>+R7-S7</f>
        <v>11149.92857142858</v>
      </c>
    </row>
    <row r="8" spans="1:34" x14ac:dyDescent="0.25">
      <c r="A8" s="213"/>
      <c r="B8" s="3"/>
      <c r="D8" s="293"/>
      <c r="E8" s="293"/>
      <c r="F8" s="293"/>
      <c r="G8" s="293"/>
      <c r="H8" s="293"/>
      <c r="I8" s="293"/>
      <c r="J8" s="293"/>
      <c r="K8" s="293"/>
      <c r="L8" s="293"/>
      <c r="M8" s="293"/>
      <c r="N8" s="293"/>
      <c r="O8" s="294"/>
      <c r="P8" s="6"/>
      <c r="Q8" s="6"/>
    </row>
    <row r="9" spans="1:34" x14ac:dyDescent="0.25">
      <c r="A9" s="2"/>
      <c r="B9" s="3"/>
      <c r="D9" s="293"/>
      <c r="E9" s="293"/>
      <c r="F9" s="293"/>
      <c r="G9" s="293"/>
      <c r="H9" s="293"/>
      <c r="I9" s="293"/>
      <c r="J9" s="293"/>
      <c r="K9" s="293"/>
      <c r="L9" s="293"/>
      <c r="M9" s="293"/>
      <c r="N9" s="293"/>
      <c r="O9" s="294"/>
      <c r="P9" s="6"/>
      <c r="Q9" s="6"/>
    </row>
    <row r="10" spans="1:34" x14ac:dyDescent="0.25">
      <c r="B10" s="3"/>
    </row>
    <row r="11" spans="1:34" x14ac:dyDescent="0.25">
      <c r="A11" s="686" t="s">
        <v>66</v>
      </c>
      <c r="B11" s="212" t="s">
        <v>1150</v>
      </c>
      <c r="C11" s="214"/>
    </row>
    <row r="12" spans="1:34" x14ac:dyDescent="0.25">
      <c r="B12" s="28"/>
      <c r="C12" s="2"/>
    </row>
    <row r="13" spans="1:34" x14ac:dyDescent="0.25">
      <c r="A13" s="9" t="s">
        <v>5</v>
      </c>
      <c r="C13" s="31" t="s">
        <v>3</v>
      </c>
      <c r="D13" s="32">
        <v>1994</v>
      </c>
      <c r="E13" s="32">
        <v>1995</v>
      </c>
      <c r="F13" s="32">
        <v>1996</v>
      </c>
      <c r="G13" s="32">
        <v>1997</v>
      </c>
      <c r="H13" s="32">
        <v>1998</v>
      </c>
      <c r="I13" s="32">
        <v>1999</v>
      </c>
      <c r="J13" s="32">
        <v>2000</v>
      </c>
      <c r="K13" s="32">
        <v>2001</v>
      </c>
      <c r="L13" s="32">
        <v>2002</v>
      </c>
      <c r="M13" s="32">
        <v>2003</v>
      </c>
      <c r="N13" s="32">
        <v>2004</v>
      </c>
      <c r="O13" s="32">
        <f>N13+1</f>
        <v>2005</v>
      </c>
      <c r="P13" s="32">
        <f t="shared" ref="P13:AH13" si="0">O13+1</f>
        <v>2006</v>
      </c>
      <c r="Q13" s="32">
        <f t="shared" si="0"/>
        <v>2007</v>
      </c>
      <c r="R13" s="32">
        <f t="shared" si="0"/>
        <v>2008</v>
      </c>
      <c r="S13" s="32">
        <f t="shared" si="0"/>
        <v>2009</v>
      </c>
      <c r="T13" s="32">
        <f t="shared" si="0"/>
        <v>2010</v>
      </c>
      <c r="U13" s="32">
        <f t="shared" si="0"/>
        <v>2011</v>
      </c>
      <c r="V13" s="32">
        <f t="shared" si="0"/>
        <v>2012</v>
      </c>
      <c r="W13" s="32">
        <f t="shared" si="0"/>
        <v>2013</v>
      </c>
      <c r="X13" s="32">
        <f t="shared" si="0"/>
        <v>2014</v>
      </c>
      <c r="Y13" s="32">
        <f t="shared" si="0"/>
        <v>2015</v>
      </c>
      <c r="Z13" s="32">
        <f t="shared" si="0"/>
        <v>2016</v>
      </c>
      <c r="AA13" s="32">
        <f t="shared" si="0"/>
        <v>2017</v>
      </c>
      <c r="AB13" s="32">
        <f t="shared" si="0"/>
        <v>2018</v>
      </c>
      <c r="AC13" s="32">
        <f t="shared" si="0"/>
        <v>2019</v>
      </c>
      <c r="AD13" s="32">
        <f t="shared" si="0"/>
        <v>2020</v>
      </c>
      <c r="AE13" s="32">
        <f t="shared" si="0"/>
        <v>2021</v>
      </c>
      <c r="AF13" s="32">
        <f t="shared" si="0"/>
        <v>2022</v>
      </c>
      <c r="AG13" s="32">
        <f t="shared" si="0"/>
        <v>2023</v>
      </c>
      <c r="AH13" s="32">
        <f t="shared" si="0"/>
        <v>2024</v>
      </c>
    </row>
    <row r="14" spans="1:34" x14ac:dyDescent="0.25">
      <c r="A14" s="9" t="s">
        <v>73</v>
      </c>
      <c r="C14" s="672">
        <f>SUM(D14:AH14)</f>
        <v>156099</v>
      </c>
      <c r="D14" s="233">
        <v>0</v>
      </c>
      <c r="E14" s="233">
        <v>0</v>
      </c>
      <c r="F14" s="233">
        <v>0</v>
      </c>
      <c r="G14" s="233">
        <v>0</v>
      </c>
      <c r="H14" s="233">
        <v>0</v>
      </c>
      <c r="I14" s="233">
        <v>0</v>
      </c>
      <c r="J14" s="233">
        <v>0</v>
      </c>
      <c r="K14" s="233">
        <v>0</v>
      </c>
      <c r="L14" s="233">
        <v>0</v>
      </c>
      <c r="M14" s="233">
        <v>0</v>
      </c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7"/>
      <c r="Z14" s="7"/>
      <c r="AA14" s="4"/>
      <c r="AB14" s="7">
        <v>156099</v>
      </c>
    </row>
    <row r="15" spans="1:34" x14ac:dyDescent="0.25">
      <c r="A15" s="34"/>
      <c r="B15" s="2"/>
      <c r="C15" s="2"/>
      <c r="S15" s="233"/>
      <c r="T15" s="233"/>
      <c r="U15" s="233"/>
      <c r="V15" s="233"/>
      <c r="W15" s="233"/>
      <c r="X15" s="233"/>
    </row>
    <row r="16" spans="1:34" x14ac:dyDescent="0.25">
      <c r="A16" s="9" t="s">
        <v>6</v>
      </c>
      <c r="B16" s="3">
        <v>1994</v>
      </c>
      <c r="C16" s="622">
        <f>-SUM(D16:AH16)</f>
        <v>0</v>
      </c>
      <c r="D16" s="297">
        <f>+D$14/7/2</f>
        <v>0</v>
      </c>
      <c r="E16" s="297"/>
      <c r="F16" s="297"/>
      <c r="G16" s="297"/>
      <c r="H16" s="297"/>
      <c r="I16" s="297"/>
      <c r="J16" s="297"/>
      <c r="K16" s="297"/>
      <c r="L16" s="297"/>
      <c r="M16" s="297"/>
      <c r="N16" s="297"/>
      <c r="O16" s="297"/>
      <c r="P16" s="297"/>
      <c r="Q16" s="297"/>
      <c r="R16" s="297"/>
      <c r="S16" s="233"/>
      <c r="T16" s="233"/>
      <c r="U16" s="233"/>
      <c r="V16" s="233"/>
      <c r="W16" s="233"/>
      <c r="X16" s="233"/>
      <c r="Y16" s="297"/>
      <c r="Z16" s="297"/>
    </row>
    <row r="17" spans="1:26" x14ac:dyDescent="0.25">
      <c r="B17" s="3">
        <f>B16+1</f>
        <v>1995</v>
      </c>
      <c r="C17" s="622">
        <f t="shared" ref="C17:C46" si="1">-SUM(D17:AH17)</f>
        <v>0</v>
      </c>
      <c r="D17" s="297">
        <f>+D$14/7</f>
        <v>0</v>
      </c>
      <c r="E17" s="297">
        <f>+E$14/7/2</f>
        <v>0</v>
      </c>
      <c r="F17" s="297"/>
      <c r="G17" s="297"/>
      <c r="H17" s="297"/>
      <c r="I17" s="297"/>
      <c r="J17" s="297"/>
      <c r="K17" s="297"/>
      <c r="L17" s="297"/>
      <c r="M17" s="297"/>
      <c r="N17" s="297"/>
      <c r="O17" s="297"/>
      <c r="P17" s="297"/>
      <c r="Q17" s="297"/>
      <c r="R17" s="297"/>
      <c r="S17" s="233"/>
      <c r="T17" s="233"/>
      <c r="U17" s="233"/>
      <c r="V17" s="233"/>
      <c r="W17" s="233"/>
      <c r="X17" s="233"/>
      <c r="Y17" s="297"/>
      <c r="Z17" s="297"/>
    </row>
    <row r="18" spans="1:26" x14ac:dyDescent="0.25">
      <c r="B18" s="3">
        <f t="shared" ref="B18:B46" si="2">B17+1</f>
        <v>1996</v>
      </c>
      <c r="C18" s="622">
        <f t="shared" si="1"/>
        <v>0</v>
      </c>
      <c r="D18" s="297">
        <f>+D17</f>
        <v>0</v>
      </c>
      <c r="E18" s="297">
        <f>+E$14/7</f>
        <v>0</v>
      </c>
      <c r="F18" s="297">
        <f>+F$14/7/2</f>
        <v>0</v>
      </c>
      <c r="G18" s="297"/>
      <c r="H18" s="297"/>
      <c r="I18" s="297"/>
      <c r="J18" s="297"/>
      <c r="K18" s="297"/>
      <c r="L18" s="297"/>
      <c r="M18" s="297"/>
      <c r="N18" s="297"/>
      <c r="O18" s="297"/>
      <c r="P18" s="297"/>
      <c r="Q18" s="297"/>
      <c r="R18" s="297"/>
      <c r="S18" s="233"/>
      <c r="T18" s="233"/>
      <c r="U18" s="233"/>
      <c r="V18" s="233"/>
      <c r="W18" s="233"/>
      <c r="X18" s="233"/>
      <c r="Y18" s="297"/>
      <c r="Z18" s="297"/>
    </row>
    <row r="19" spans="1:26" x14ac:dyDescent="0.25">
      <c r="B19" s="3">
        <f t="shared" si="2"/>
        <v>1997</v>
      </c>
      <c r="C19" s="622">
        <f t="shared" si="1"/>
        <v>0</v>
      </c>
      <c r="D19" s="297">
        <f>+D18</f>
        <v>0</v>
      </c>
      <c r="E19" s="297">
        <f>+E18</f>
        <v>0</v>
      </c>
      <c r="F19" s="297">
        <f>+F$14/7</f>
        <v>0</v>
      </c>
      <c r="G19" s="297">
        <f>+G$14/7/2</f>
        <v>0</v>
      </c>
      <c r="H19" s="297"/>
      <c r="I19" s="297"/>
      <c r="J19" s="297"/>
      <c r="K19" s="297"/>
      <c r="L19" s="297"/>
      <c r="M19" s="297"/>
      <c r="N19" s="297"/>
      <c r="O19" s="297"/>
      <c r="P19" s="297"/>
      <c r="Q19" s="297"/>
      <c r="R19" s="297"/>
      <c r="S19" s="233"/>
      <c r="T19" s="233"/>
      <c r="U19" s="233"/>
      <c r="V19" s="233"/>
      <c r="W19" s="233"/>
      <c r="X19" s="233"/>
      <c r="Y19" s="297"/>
      <c r="Z19" s="297"/>
    </row>
    <row r="20" spans="1:26" x14ac:dyDescent="0.25">
      <c r="B20" s="3">
        <f t="shared" si="2"/>
        <v>1998</v>
      </c>
      <c r="C20" s="622">
        <f t="shared" si="1"/>
        <v>0</v>
      </c>
      <c r="D20" s="297">
        <f>+D19</f>
        <v>0</v>
      </c>
      <c r="E20" s="297">
        <f>+E19</f>
        <v>0</v>
      </c>
      <c r="F20" s="297">
        <f>+F19</f>
        <v>0</v>
      </c>
      <c r="G20" s="297">
        <f>+G$14/7</f>
        <v>0</v>
      </c>
      <c r="H20" s="297">
        <f>+H$14/7/2</f>
        <v>0</v>
      </c>
      <c r="I20" s="297"/>
      <c r="J20" s="297"/>
      <c r="K20" s="297"/>
      <c r="L20" s="297"/>
      <c r="M20" s="297"/>
      <c r="N20" s="297"/>
      <c r="O20" s="297"/>
      <c r="P20" s="297"/>
      <c r="Q20" s="297"/>
      <c r="R20" s="297"/>
      <c r="S20" s="233"/>
      <c r="T20" s="233"/>
      <c r="U20" s="233"/>
      <c r="V20" s="233"/>
      <c r="W20" s="233"/>
      <c r="X20" s="233"/>
      <c r="Y20" s="297"/>
      <c r="Z20" s="297"/>
    </row>
    <row r="21" spans="1:26" x14ac:dyDescent="0.25">
      <c r="B21" s="3">
        <f t="shared" si="2"/>
        <v>1999</v>
      </c>
      <c r="C21" s="622">
        <f t="shared" si="1"/>
        <v>0</v>
      </c>
      <c r="D21" s="297">
        <f>+D20</f>
        <v>0</v>
      </c>
      <c r="E21" s="297">
        <f>+E20</f>
        <v>0</v>
      </c>
      <c r="F21" s="297">
        <f>+F20</f>
        <v>0</v>
      </c>
      <c r="G21" s="297">
        <f>+G20</f>
        <v>0</v>
      </c>
      <c r="H21" s="297">
        <f>+H$14/7</f>
        <v>0</v>
      </c>
      <c r="I21" s="297">
        <f>+I$14/7/2</f>
        <v>0</v>
      </c>
      <c r="J21" s="297"/>
      <c r="K21" s="297"/>
      <c r="L21" s="297"/>
      <c r="M21" s="297"/>
      <c r="N21" s="297"/>
      <c r="O21" s="297"/>
      <c r="P21" s="297"/>
      <c r="Q21" s="297"/>
      <c r="R21" s="297"/>
      <c r="S21" s="233"/>
      <c r="T21" s="233"/>
      <c r="U21" s="233"/>
      <c r="V21" s="233"/>
      <c r="W21" s="233"/>
      <c r="X21" s="233"/>
      <c r="Y21" s="297"/>
      <c r="Z21" s="297"/>
    </row>
    <row r="22" spans="1:26" x14ac:dyDescent="0.25">
      <c r="B22" s="3">
        <f t="shared" si="2"/>
        <v>2000</v>
      </c>
      <c r="C22" s="622">
        <f t="shared" si="1"/>
        <v>0</v>
      </c>
      <c r="D22" s="297">
        <f>+D21</f>
        <v>0</v>
      </c>
      <c r="E22" s="297">
        <f>+E21</f>
        <v>0</v>
      </c>
      <c r="F22" s="297">
        <f>+F21</f>
        <v>0</v>
      </c>
      <c r="G22" s="297">
        <f>+G21</f>
        <v>0</v>
      </c>
      <c r="H22" s="297">
        <f>+H21</f>
        <v>0</v>
      </c>
      <c r="I22" s="297">
        <f>+I$14/7</f>
        <v>0</v>
      </c>
      <c r="J22" s="297">
        <f>+J$14/7/2</f>
        <v>0</v>
      </c>
      <c r="K22" s="297"/>
      <c r="L22" s="297"/>
      <c r="M22" s="297"/>
      <c r="N22" s="297"/>
      <c r="O22" s="297"/>
      <c r="P22" s="297"/>
      <c r="Q22" s="297"/>
      <c r="R22" s="297"/>
      <c r="S22" s="233"/>
      <c r="T22" s="233"/>
      <c r="U22" s="233"/>
      <c r="V22" s="233"/>
      <c r="W22" s="233"/>
      <c r="X22" s="233"/>
      <c r="Y22" s="297"/>
      <c r="Z22" s="297"/>
    </row>
    <row r="23" spans="1:26" x14ac:dyDescent="0.25">
      <c r="B23" s="3">
        <f t="shared" si="2"/>
        <v>2001</v>
      </c>
      <c r="C23" s="622">
        <f t="shared" si="1"/>
        <v>0</v>
      </c>
      <c r="D23" s="297">
        <f>+D$14/7/2</f>
        <v>0</v>
      </c>
      <c r="E23" s="297">
        <f>+E22</f>
        <v>0</v>
      </c>
      <c r="F23" s="297">
        <f>+F22</f>
        <v>0</v>
      </c>
      <c r="G23" s="297">
        <f>+G22</f>
        <v>0</v>
      </c>
      <c r="H23" s="297">
        <f>+H22</f>
        <v>0</v>
      </c>
      <c r="I23" s="297">
        <f>+I22</f>
        <v>0</v>
      </c>
      <c r="J23" s="297">
        <f>+J$14/7</f>
        <v>0</v>
      </c>
      <c r="K23" s="297">
        <f>+K$14/7/2</f>
        <v>0</v>
      </c>
      <c r="L23" s="297"/>
      <c r="M23" s="297"/>
      <c r="N23" s="297"/>
      <c r="O23" s="297"/>
      <c r="P23" s="297"/>
      <c r="Q23" s="297"/>
      <c r="R23" s="297"/>
      <c r="S23" s="233"/>
      <c r="T23" s="233"/>
      <c r="U23" s="233"/>
      <c r="V23" s="233"/>
      <c r="W23" s="233"/>
      <c r="X23" s="233"/>
      <c r="Y23" s="297"/>
      <c r="Z23" s="297"/>
    </row>
    <row r="24" spans="1:26" x14ac:dyDescent="0.25">
      <c r="B24" s="3">
        <f t="shared" si="2"/>
        <v>2002</v>
      </c>
      <c r="C24" s="622">
        <f t="shared" si="1"/>
        <v>0</v>
      </c>
      <c r="D24" s="297"/>
      <c r="E24" s="297">
        <f>+E$14/7/2</f>
        <v>0</v>
      </c>
      <c r="F24" s="297">
        <f>+F23</f>
        <v>0</v>
      </c>
      <c r="G24" s="297">
        <f>+G23</f>
        <v>0</v>
      </c>
      <c r="H24" s="297">
        <f>+H23</f>
        <v>0</v>
      </c>
      <c r="I24" s="297">
        <f>+I23</f>
        <v>0</v>
      </c>
      <c r="J24" s="297">
        <f>+J23</f>
        <v>0</v>
      </c>
      <c r="K24" s="297">
        <f>+K$14/7</f>
        <v>0</v>
      </c>
      <c r="L24" s="297">
        <f>+L$14/7/2</f>
        <v>0</v>
      </c>
      <c r="M24" s="297"/>
      <c r="N24" s="297"/>
      <c r="O24" s="297"/>
      <c r="P24" s="297"/>
      <c r="Q24" s="297"/>
      <c r="R24" s="297"/>
      <c r="S24" s="233"/>
      <c r="T24" s="233"/>
      <c r="U24" s="233"/>
      <c r="V24" s="233"/>
      <c r="W24" s="233"/>
      <c r="X24" s="233"/>
      <c r="Y24" s="297"/>
      <c r="Z24" s="297"/>
    </row>
    <row r="25" spans="1:26" x14ac:dyDescent="0.25">
      <c r="B25" s="3">
        <f t="shared" si="2"/>
        <v>2003</v>
      </c>
      <c r="C25" s="622">
        <f t="shared" si="1"/>
        <v>0</v>
      </c>
      <c r="D25" s="297"/>
      <c r="E25" s="297"/>
      <c r="F25" s="297">
        <f>+F$14/7/2</f>
        <v>0</v>
      </c>
      <c r="G25" s="297">
        <f>+G24</f>
        <v>0</v>
      </c>
      <c r="H25" s="297">
        <f>+H24</f>
        <v>0</v>
      </c>
      <c r="I25" s="297">
        <f>+I24</f>
        <v>0</v>
      </c>
      <c r="J25" s="297">
        <f>+J24</f>
        <v>0</v>
      </c>
      <c r="K25" s="297">
        <f>+K24</f>
        <v>0</v>
      </c>
      <c r="L25" s="297">
        <f>+L$14/7</f>
        <v>0</v>
      </c>
      <c r="M25" s="297">
        <f>+M$14/7/2</f>
        <v>0</v>
      </c>
      <c r="N25" s="297"/>
      <c r="O25" s="297"/>
      <c r="P25" s="297"/>
      <c r="Q25" s="297"/>
      <c r="R25" s="297"/>
      <c r="S25" s="233"/>
      <c r="T25" s="233"/>
      <c r="U25" s="233"/>
      <c r="V25" s="233"/>
      <c r="W25" s="233"/>
      <c r="X25" s="233"/>
      <c r="Y25" s="297"/>
      <c r="Z25" s="297"/>
    </row>
    <row r="26" spans="1:26" x14ac:dyDescent="0.25">
      <c r="B26" s="3">
        <f t="shared" si="2"/>
        <v>2004</v>
      </c>
      <c r="C26" s="622">
        <f t="shared" si="1"/>
        <v>0</v>
      </c>
      <c r="D26" s="297"/>
      <c r="E26" s="297"/>
      <c r="F26" s="297"/>
      <c r="G26" s="297">
        <f>+G$14/7/2</f>
        <v>0</v>
      </c>
      <c r="H26" s="297">
        <f>+H25</f>
        <v>0</v>
      </c>
      <c r="I26" s="297">
        <f>+I25</f>
        <v>0</v>
      </c>
      <c r="J26" s="297">
        <f>+J25</f>
        <v>0</v>
      </c>
      <c r="K26" s="297">
        <f>+K25</f>
        <v>0</v>
      </c>
      <c r="L26" s="297">
        <f>+L25</f>
        <v>0</v>
      </c>
      <c r="M26" s="297">
        <f>+M$14/7</f>
        <v>0</v>
      </c>
      <c r="N26" s="7">
        <f>+N$14/7/2</f>
        <v>0</v>
      </c>
      <c r="O26" s="7"/>
      <c r="P26" s="7"/>
      <c r="Q26" s="7"/>
      <c r="R26" s="7"/>
      <c r="S26" s="43"/>
      <c r="T26" s="43"/>
      <c r="U26" s="43"/>
      <c r="V26" s="43"/>
      <c r="W26" s="43"/>
      <c r="X26" s="43"/>
      <c r="Y26" s="7"/>
      <c r="Z26" s="297"/>
    </row>
    <row r="27" spans="1:26" x14ac:dyDescent="0.25">
      <c r="B27" s="3">
        <f t="shared" si="2"/>
        <v>2005</v>
      </c>
      <c r="C27" s="622">
        <f t="shared" si="1"/>
        <v>0</v>
      </c>
      <c r="D27" s="297"/>
      <c r="E27" s="297"/>
      <c r="F27" s="297"/>
      <c r="G27" s="297"/>
      <c r="H27" s="297">
        <f>+H$14/7/2</f>
        <v>0</v>
      </c>
      <c r="I27" s="297">
        <f>+I26</f>
        <v>0</v>
      </c>
      <c r="J27" s="297">
        <f>+J26</f>
        <v>0</v>
      </c>
      <c r="K27" s="297">
        <f>+K26</f>
        <v>0</v>
      </c>
      <c r="L27" s="297">
        <f>+L26</f>
        <v>0</v>
      </c>
      <c r="M27" s="297">
        <f>+M26</f>
        <v>0</v>
      </c>
      <c r="N27" s="7">
        <f>+N$14/7</f>
        <v>0</v>
      </c>
      <c r="O27" s="7">
        <f>+O$14/7/2</f>
        <v>0</v>
      </c>
      <c r="P27" s="7"/>
      <c r="Q27" s="7"/>
      <c r="R27" s="7"/>
      <c r="S27" s="43"/>
      <c r="T27" s="43"/>
      <c r="U27" s="43"/>
      <c r="V27" s="43"/>
      <c r="W27" s="43"/>
      <c r="X27" s="43"/>
      <c r="Y27" s="7"/>
      <c r="Z27" s="297"/>
    </row>
    <row r="28" spans="1:26" x14ac:dyDescent="0.25">
      <c r="B28" s="3">
        <f t="shared" si="2"/>
        <v>2006</v>
      </c>
      <c r="C28" s="622">
        <f t="shared" si="1"/>
        <v>0</v>
      </c>
      <c r="D28" s="297"/>
      <c r="E28" s="297"/>
      <c r="F28" s="297"/>
      <c r="G28" s="297"/>
      <c r="H28" s="297"/>
      <c r="I28" s="297">
        <f>+I$14/7/2</f>
        <v>0</v>
      </c>
      <c r="J28" s="297">
        <f>+J27</f>
        <v>0</v>
      </c>
      <c r="K28" s="297">
        <f>+K27</f>
        <v>0</v>
      </c>
      <c r="L28" s="297">
        <f>+L27</f>
        <v>0</v>
      </c>
      <c r="M28" s="297">
        <f>+M27</f>
        <v>0</v>
      </c>
      <c r="N28" s="7">
        <f>+N27</f>
        <v>0</v>
      </c>
      <c r="O28" s="7">
        <f>+O$14/7</f>
        <v>0</v>
      </c>
      <c r="P28" s="7">
        <f>+P$14/7/2</f>
        <v>0</v>
      </c>
      <c r="Q28" s="7"/>
      <c r="R28" s="7"/>
      <c r="S28" s="43"/>
      <c r="T28" s="43"/>
      <c r="U28" s="43"/>
      <c r="V28" s="43"/>
      <c r="W28" s="43"/>
      <c r="X28" s="43"/>
      <c r="Y28" s="7"/>
      <c r="Z28" s="297"/>
    </row>
    <row r="29" spans="1:26" x14ac:dyDescent="0.25">
      <c r="B29" s="3">
        <f t="shared" si="2"/>
        <v>2007</v>
      </c>
      <c r="C29" s="622">
        <f t="shared" si="1"/>
        <v>0</v>
      </c>
      <c r="D29" s="297"/>
      <c r="E29" s="297"/>
      <c r="F29" s="297"/>
      <c r="G29" s="297"/>
      <c r="H29" s="297"/>
      <c r="I29" s="297"/>
      <c r="J29" s="297">
        <f>+J$14/7/2</f>
        <v>0</v>
      </c>
      <c r="K29" s="297">
        <f>+K28</f>
        <v>0</v>
      </c>
      <c r="L29" s="297">
        <f>+L28</f>
        <v>0</v>
      </c>
      <c r="M29" s="297">
        <f>+M28</f>
        <v>0</v>
      </c>
      <c r="N29" s="7">
        <f>+N28</f>
        <v>0</v>
      </c>
      <c r="O29" s="7">
        <f>+O28</f>
        <v>0</v>
      </c>
      <c r="P29" s="7">
        <f>+P$14/7</f>
        <v>0</v>
      </c>
      <c r="Q29" s="7">
        <f>+Q$14/7/2</f>
        <v>0</v>
      </c>
      <c r="R29" s="7"/>
      <c r="S29" s="43"/>
      <c r="T29" s="43"/>
      <c r="U29" s="43"/>
      <c r="V29" s="43"/>
      <c r="W29" s="43"/>
      <c r="X29" s="43"/>
      <c r="Y29" s="7"/>
      <c r="Z29" s="297"/>
    </row>
    <row r="30" spans="1:26" x14ac:dyDescent="0.25">
      <c r="B30" s="3">
        <f t="shared" si="2"/>
        <v>2008</v>
      </c>
      <c r="C30" s="622">
        <f t="shared" si="1"/>
        <v>0</v>
      </c>
      <c r="D30" s="297"/>
      <c r="E30" s="297"/>
      <c r="F30" s="297"/>
      <c r="G30" s="297"/>
      <c r="H30" s="297"/>
      <c r="I30" s="297"/>
      <c r="J30" s="297"/>
      <c r="K30" s="297">
        <f>+K$14/7/2</f>
        <v>0</v>
      </c>
      <c r="L30" s="297">
        <f>+L29</f>
        <v>0</v>
      </c>
      <c r="M30" s="297">
        <f>+M29</f>
        <v>0</v>
      </c>
      <c r="N30" s="7">
        <f>+N29</f>
        <v>0</v>
      </c>
      <c r="O30" s="7">
        <f>+O29</f>
        <v>0</v>
      </c>
      <c r="P30" s="7">
        <f>+P29</f>
        <v>0</v>
      </c>
      <c r="Q30" s="7">
        <f>+Q$14/7</f>
        <v>0</v>
      </c>
      <c r="R30" s="7">
        <f>+R$14/7/2</f>
        <v>0</v>
      </c>
      <c r="S30" s="43"/>
      <c r="T30" s="43"/>
      <c r="U30" s="43"/>
      <c r="V30" s="43"/>
      <c r="W30" s="43"/>
      <c r="X30" s="43"/>
      <c r="Y30" s="7"/>
      <c r="Z30" s="297"/>
    </row>
    <row r="31" spans="1:26" x14ac:dyDescent="0.25">
      <c r="B31" s="3">
        <f t="shared" si="2"/>
        <v>2009</v>
      </c>
      <c r="C31" s="622">
        <f t="shared" si="1"/>
        <v>0</v>
      </c>
      <c r="D31" s="297"/>
      <c r="E31" s="297"/>
      <c r="F31" s="297"/>
      <c r="G31" s="297"/>
      <c r="H31" s="297"/>
      <c r="I31" s="297"/>
      <c r="J31" s="297"/>
      <c r="K31" s="297"/>
      <c r="L31" s="297">
        <f>+L$14/7/2</f>
        <v>0</v>
      </c>
      <c r="M31" s="297">
        <f>+M30</f>
        <v>0</v>
      </c>
      <c r="N31" s="7">
        <f>+N30</f>
        <v>0</v>
      </c>
      <c r="O31" s="7">
        <f>+O30</f>
        <v>0</v>
      </c>
      <c r="P31" s="7">
        <f>+P30</f>
        <v>0</v>
      </c>
      <c r="Q31" s="7">
        <f>+Q30</f>
        <v>0</v>
      </c>
      <c r="R31" s="7">
        <f>+R$14/7</f>
        <v>0</v>
      </c>
      <c r="S31" s="43">
        <f>+S$14/7/2</f>
        <v>0</v>
      </c>
      <c r="T31" s="43"/>
      <c r="U31" s="43"/>
      <c r="V31" s="43"/>
      <c r="W31" s="43"/>
      <c r="X31" s="43"/>
      <c r="Y31" s="7"/>
      <c r="Z31" s="297"/>
    </row>
    <row r="32" spans="1:26" x14ac:dyDescent="0.25">
      <c r="A32" s="38"/>
      <c r="B32" s="3">
        <f t="shared" si="2"/>
        <v>2010</v>
      </c>
      <c r="C32" s="622">
        <f t="shared" si="1"/>
        <v>0</v>
      </c>
      <c r="D32" s="297"/>
      <c r="E32" s="297"/>
      <c r="F32" s="297"/>
      <c r="G32" s="297"/>
      <c r="H32" s="297"/>
      <c r="I32" s="297"/>
      <c r="J32" s="297"/>
      <c r="K32" s="297"/>
      <c r="L32" s="297"/>
      <c r="M32" s="297">
        <f>+M$14/7/2</f>
        <v>0</v>
      </c>
      <c r="N32" s="7">
        <f>+N31</f>
        <v>0</v>
      </c>
      <c r="O32" s="7">
        <f>+O31</f>
        <v>0</v>
      </c>
      <c r="P32" s="7">
        <f>+P31</f>
        <v>0</v>
      </c>
      <c r="Q32" s="7">
        <f>+Q31</f>
        <v>0</v>
      </c>
      <c r="R32" s="7">
        <f>+R31</f>
        <v>0</v>
      </c>
      <c r="S32" s="43">
        <f>+S$14/7</f>
        <v>0</v>
      </c>
      <c r="T32" s="43">
        <f>+T$14/7/2</f>
        <v>0</v>
      </c>
      <c r="U32" s="43"/>
      <c r="V32" s="43"/>
      <c r="W32" s="43"/>
      <c r="X32" s="43"/>
      <c r="Y32" s="7"/>
      <c r="Z32" s="297"/>
    </row>
    <row r="33" spans="1:34" x14ac:dyDescent="0.25">
      <c r="A33" s="38"/>
      <c r="B33" s="3">
        <f t="shared" si="2"/>
        <v>2011</v>
      </c>
      <c r="C33" s="622">
        <f t="shared" si="1"/>
        <v>0</v>
      </c>
      <c r="D33" s="297"/>
      <c r="E33" s="297"/>
      <c r="F33" s="297"/>
      <c r="G33" s="297"/>
      <c r="H33" s="297"/>
      <c r="I33" s="297"/>
      <c r="J33" s="297"/>
      <c r="K33" s="297"/>
      <c r="L33" s="297"/>
      <c r="M33" s="297"/>
      <c r="N33" s="7">
        <f>+N$14/7/2</f>
        <v>0</v>
      </c>
      <c r="O33" s="7">
        <f>+O32</f>
        <v>0</v>
      </c>
      <c r="P33" s="7">
        <f>+P32</f>
        <v>0</v>
      </c>
      <c r="Q33" s="7">
        <f>+Q32</f>
        <v>0</v>
      </c>
      <c r="R33" s="7">
        <f>+R32</f>
        <v>0</v>
      </c>
      <c r="S33" s="43">
        <f>+S32</f>
        <v>0</v>
      </c>
      <c r="T33" s="43">
        <f>+T$14/7</f>
        <v>0</v>
      </c>
      <c r="U33" s="43">
        <f>+U$14/7/2</f>
        <v>0</v>
      </c>
      <c r="V33" s="43"/>
      <c r="W33" s="43"/>
      <c r="X33" s="43"/>
      <c r="Y33" s="7"/>
      <c r="Z33" s="297"/>
    </row>
    <row r="34" spans="1:34" x14ac:dyDescent="0.25">
      <c r="A34" s="38"/>
      <c r="B34" s="3">
        <f t="shared" si="2"/>
        <v>2012</v>
      </c>
      <c r="C34" s="622">
        <f t="shared" si="1"/>
        <v>0</v>
      </c>
      <c r="D34" s="297"/>
      <c r="E34" s="297"/>
      <c r="F34" s="297"/>
      <c r="G34" s="297"/>
      <c r="H34" s="297"/>
      <c r="I34" s="297"/>
      <c r="J34" s="297"/>
      <c r="K34" s="297"/>
      <c r="L34" s="297"/>
      <c r="M34" s="297"/>
      <c r="N34" s="7"/>
      <c r="O34" s="7">
        <f>+O$14/7/2</f>
        <v>0</v>
      </c>
      <c r="P34" s="7">
        <f>+P33</f>
        <v>0</v>
      </c>
      <c r="Q34" s="7">
        <f>+Q33</f>
        <v>0</v>
      </c>
      <c r="R34" s="7">
        <f>+R33</f>
        <v>0</v>
      </c>
      <c r="S34" s="43">
        <f>+S33</f>
        <v>0</v>
      </c>
      <c r="T34" s="43">
        <f>+T$14/7</f>
        <v>0</v>
      </c>
      <c r="U34" s="43">
        <f>+U$14/7</f>
        <v>0</v>
      </c>
      <c r="V34" s="43">
        <f>+V$14/7/2</f>
        <v>0</v>
      </c>
      <c r="W34" s="43"/>
      <c r="X34" s="43"/>
      <c r="Y34" s="7"/>
      <c r="Z34" s="297"/>
    </row>
    <row r="35" spans="1:34" x14ac:dyDescent="0.25">
      <c r="A35" s="38"/>
      <c r="B35" s="3">
        <f t="shared" si="2"/>
        <v>2013</v>
      </c>
      <c r="C35" s="622">
        <f t="shared" si="1"/>
        <v>0</v>
      </c>
      <c r="D35" s="297"/>
      <c r="E35" s="297"/>
      <c r="F35" s="297"/>
      <c r="G35" s="297"/>
      <c r="H35" s="297"/>
      <c r="I35" s="297"/>
      <c r="J35" s="297"/>
      <c r="K35" s="297"/>
      <c r="L35" s="297"/>
      <c r="M35" s="297"/>
      <c r="N35" s="7"/>
      <c r="O35" s="7"/>
      <c r="P35" s="7">
        <f>P14/7/2</f>
        <v>0</v>
      </c>
      <c r="Q35" s="7">
        <f>Q14</f>
        <v>0</v>
      </c>
      <c r="R35" s="7">
        <f t="shared" ref="R35:U36" si="3">R34</f>
        <v>0</v>
      </c>
      <c r="S35" s="43">
        <f t="shared" si="3"/>
        <v>0</v>
      </c>
      <c r="T35" s="43">
        <f t="shared" si="3"/>
        <v>0</v>
      </c>
      <c r="U35" s="43">
        <f t="shared" si="3"/>
        <v>0</v>
      </c>
      <c r="V35" s="43">
        <f>V14/7</f>
        <v>0</v>
      </c>
      <c r="W35" s="43">
        <f>W14/7/2</f>
        <v>0</v>
      </c>
      <c r="X35" s="43"/>
      <c r="Y35" s="7"/>
      <c r="Z35" s="297"/>
    </row>
    <row r="36" spans="1:34" x14ac:dyDescent="0.25">
      <c r="A36" s="38"/>
      <c r="B36" s="3">
        <f t="shared" si="2"/>
        <v>2014</v>
      </c>
      <c r="C36" s="622">
        <f t="shared" si="1"/>
        <v>0</v>
      </c>
      <c r="D36" s="297"/>
      <c r="E36" s="297"/>
      <c r="F36" s="297"/>
      <c r="G36" s="297"/>
      <c r="H36" s="297"/>
      <c r="I36" s="297"/>
      <c r="J36" s="297"/>
      <c r="K36" s="297"/>
      <c r="L36" s="297"/>
      <c r="M36" s="297"/>
      <c r="N36" s="7"/>
      <c r="O36" s="7"/>
      <c r="P36" s="7"/>
      <c r="Q36" s="7">
        <f>Q14/7/2</f>
        <v>0</v>
      </c>
      <c r="R36" s="7">
        <f t="shared" si="3"/>
        <v>0</v>
      </c>
      <c r="S36" s="43">
        <f t="shared" si="3"/>
        <v>0</v>
      </c>
      <c r="T36" s="43">
        <f t="shared" si="3"/>
        <v>0</v>
      </c>
      <c r="U36" s="43">
        <f t="shared" si="3"/>
        <v>0</v>
      </c>
      <c r="V36" s="43">
        <f>V35</f>
        <v>0</v>
      </c>
      <c r="W36" s="43">
        <f>W14/7</f>
        <v>0</v>
      </c>
      <c r="X36" s="43">
        <f>X14/7/2</f>
        <v>0</v>
      </c>
      <c r="Y36" s="7"/>
      <c r="Z36" s="297"/>
    </row>
    <row r="37" spans="1:34" x14ac:dyDescent="0.25">
      <c r="A37" s="38"/>
      <c r="B37" s="3">
        <f t="shared" si="2"/>
        <v>2015</v>
      </c>
      <c r="C37" s="622">
        <f t="shared" si="1"/>
        <v>0</v>
      </c>
      <c r="D37" s="297"/>
      <c r="E37" s="297"/>
      <c r="F37" s="297"/>
      <c r="G37" s="297"/>
      <c r="H37" s="297"/>
      <c r="I37" s="297"/>
      <c r="J37" s="297"/>
      <c r="K37" s="297"/>
      <c r="L37" s="297"/>
      <c r="M37" s="297"/>
      <c r="N37" s="7"/>
      <c r="O37" s="7"/>
      <c r="P37" s="7"/>
      <c r="Q37" s="7"/>
      <c r="R37" s="7">
        <f>R14/7/2</f>
        <v>0</v>
      </c>
      <c r="S37" s="43">
        <f>S36</f>
        <v>0</v>
      </c>
      <c r="T37" s="43">
        <f>T36</f>
        <v>0</v>
      </c>
      <c r="U37" s="43">
        <f>U36</f>
        <v>0</v>
      </c>
      <c r="V37" s="43">
        <f>V36</f>
        <v>0</v>
      </c>
      <c r="W37" s="43">
        <f>W36</f>
        <v>0</v>
      </c>
      <c r="X37" s="43">
        <f>X14/7</f>
        <v>0</v>
      </c>
      <c r="Y37" s="7">
        <f>Y14/7/2</f>
        <v>0</v>
      </c>
      <c r="Z37" s="297"/>
    </row>
    <row r="38" spans="1:34" x14ac:dyDescent="0.25">
      <c r="A38" s="38"/>
      <c r="B38" s="3">
        <f t="shared" si="2"/>
        <v>2016</v>
      </c>
      <c r="C38" s="622">
        <f t="shared" si="1"/>
        <v>0</v>
      </c>
      <c r="D38" s="297"/>
      <c r="E38" s="297"/>
      <c r="F38" s="297"/>
      <c r="G38" s="297"/>
      <c r="H38" s="297"/>
      <c r="I38" s="297"/>
      <c r="J38" s="297"/>
      <c r="K38" s="297"/>
      <c r="L38" s="297"/>
      <c r="M38" s="297"/>
      <c r="N38" s="7"/>
      <c r="O38" s="7"/>
      <c r="P38" s="7"/>
      <c r="Q38" s="7"/>
      <c r="R38" s="7"/>
      <c r="S38" s="43"/>
      <c r="T38" s="43"/>
      <c r="U38" s="43"/>
      <c r="V38" s="43"/>
      <c r="W38" s="43"/>
      <c r="X38" s="43"/>
      <c r="Y38" s="7">
        <f>+Y14/2</f>
        <v>0</v>
      </c>
      <c r="Z38" s="7">
        <f>Z14/7/2</f>
        <v>0</v>
      </c>
      <c r="AA38" s="7"/>
    </row>
    <row r="39" spans="1:34" x14ac:dyDescent="0.25">
      <c r="A39" s="38"/>
      <c r="B39" s="3">
        <f t="shared" si="2"/>
        <v>2017</v>
      </c>
      <c r="C39" s="622">
        <f t="shared" si="1"/>
        <v>0</v>
      </c>
      <c r="D39" s="297"/>
      <c r="E39" s="297"/>
      <c r="F39" s="297"/>
      <c r="G39" s="297"/>
      <c r="H39" s="297"/>
      <c r="I39" s="297"/>
      <c r="J39" s="297"/>
      <c r="K39" s="297"/>
      <c r="L39" s="297"/>
      <c r="M39" s="297"/>
      <c r="N39" s="7"/>
      <c r="O39" s="7"/>
      <c r="P39" s="7"/>
      <c r="Q39" s="7"/>
      <c r="R39" s="7"/>
      <c r="S39" s="43"/>
      <c r="T39" s="43"/>
      <c r="U39" s="43"/>
      <c r="V39" s="43"/>
      <c r="W39" s="43"/>
      <c r="X39" s="43"/>
      <c r="Y39" s="7"/>
      <c r="Z39" s="7"/>
      <c r="AA39" s="7">
        <v>0</v>
      </c>
    </row>
    <row r="40" spans="1:34" x14ac:dyDescent="0.25">
      <c r="A40" s="38"/>
      <c r="B40" s="3">
        <f t="shared" si="2"/>
        <v>2018</v>
      </c>
      <c r="C40" s="622">
        <f t="shared" si="1"/>
        <v>-11149.928571428571</v>
      </c>
      <c r="D40" s="297"/>
      <c r="E40" s="297"/>
      <c r="F40" s="297"/>
      <c r="G40" s="297"/>
      <c r="H40" s="297"/>
      <c r="I40" s="297"/>
      <c r="J40" s="297"/>
      <c r="K40" s="297"/>
      <c r="L40" s="297"/>
      <c r="M40" s="297"/>
      <c r="N40" s="7"/>
      <c r="O40" s="7"/>
      <c r="P40" s="7"/>
      <c r="Q40" s="7"/>
      <c r="R40" s="7"/>
      <c r="S40" s="43"/>
      <c r="T40" s="43"/>
      <c r="U40" s="43"/>
      <c r="V40" s="43"/>
      <c r="W40" s="43"/>
      <c r="X40" s="43"/>
      <c r="Y40" s="7"/>
      <c r="Z40" s="7"/>
      <c r="AA40" s="43">
        <f>+AA$14/7/2</f>
        <v>0</v>
      </c>
      <c r="AB40" s="43">
        <f>+AB$14/7/2</f>
        <v>11149.928571428571</v>
      </c>
    </row>
    <row r="41" spans="1:34" x14ac:dyDescent="0.25">
      <c r="A41" s="38"/>
      <c r="B41" s="3">
        <f t="shared" si="2"/>
        <v>2019</v>
      </c>
      <c r="C41" s="622">
        <f t="shared" si="1"/>
        <v>-22299.857142857141</v>
      </c>
      <c r="D41" s="297"/>
      <c r="E41" s="297"/>
      <c r="F41" s="297"/>
      <c r="G41" s="297"/>
      <c r="H41" s="297"/>
      <c r="I41" s="297"/>
      <c r="J41" s="297"/>
      <c r="K41" s="297"/>
      <c r="L41" s="297"/>
      <c r="M41" s="297"/>
      <c r="N41" s="7"/>
      <c r="O41" s="7"/>
      <c r="P41" s="7"/>
      <c r="Q41" s="7"/>
      <c r="R41" s="7"/>
      <c r="S41" s="43"/>
      <c r="T41" s="43"/>
      <c r="U41" s="43"/>
      <c r="V41" s="43"/>
      <c r="W41" s="43"/>
      <c r="X41" s="43"/>
      <c r="Y41" s="7"/>
      <c r="Z41" s="7"/>
      <c r="AA41" s="7"/>
      <c r="AB41" s="43">
        <f>+AB$14/7</f>
        <v>22299.857142857141</v>
      </c>
      <c r="AC41" s="43">
        <f>+AC$14/7/2</f>
        <v>0</v>
      </c>
    </row>
    <row r="42" spans="1:34" x14ac:dyDescent="0.25">
      <c r="A42" s="38"/>
      <c r="B42" s="3">
        <f t="shared" si="2"/>
        <v>2020</v>
      </c>
      <c r="C42" s="622">
        <f t="shared" si="1"/>
        <v>-22299.857142857141</v>
      </c>
      <c r="D42" s="297"/>
      <c r="E42" s="297"/>
      <c r="F42" s="297"/>
      <c r="G42" s="297"/>
      <c r="H42" s="297"/>
      <c r="I42" s="297"/>
      <c r="J42" s="297"/>
      <c r="K42" s="297"/>
      <c r="L42" s="297"/>
      <c r="M42" s="297"/>
      <c r="N42" s="7"/>
      <c r="O42" s="7"/>
      <c r="P42" s="7"/>
      <c r="Q42" s="7"/>
      <c r="R42" s="7"/>
      <c r="S42" s="43"/>
      <c r="T42" s="43"/>
      <c r="U42" s="43"/>
      <c r="V42" s="43"/>
      <c r="W42" s="43"/>
      <c r="X42" s="43"/>
      <c r="Y42" s="7"/>
      <c r="Z42" s="7"/>
      <c r="AA42" s="7"/>
      <c r="AB42" s="43">
        <f t="shared" ref="AB42:AB46" si="4">+AB$14/7</f>
        <v>22299.857142857141</v>
      </c>
      <c r="AC42" s="43"/>
    </row>
    <row r="43" spans="1:34" x14ac:dyDescent="0.25">
      <c r="A43" s="38"/>
      <c r="B43" s="3">
        <f t="shared" si="2"/>
        <v>2021</v>
      </c>
      <c r="C43" s="622">
        <f t="shared" si="1"/>
        <v>-22299.857142857141</v>
      </c>
      <c r="D43" s="297"/>
      <c r="E43" s="297"/>
      <c r="F43" s="297"/>
      <c r="G43" s="297"/>
      <c r="H43" s="297"/>
      <c r="I43" s="297"/>
      <c r="J43" s="297"/>
      <c r="K43" s="297"/>
      <c r="L43" s="297"/>
      <c r="M43" s="297"/>
      <c r="N43" s="7"/>
      <c r="O43" s="7"/>
      <c r="P43" s="7"/>
      <c r="Q43" s="7"/>
      <c r="R43" s="7"/>
      <c r="S43" s="43"/>
      <c r="T43" s="43"/>
      <c r="U43" s="43"/>
      <c r="V43" s="43"/>
      <c r="W43" s="43"/>
      <c r="X43" s="43"/>
      <c r="Y43" s="7"/>
      <c r="Z43" s="7"/>
      <c r="AA43" s="7"/>
      <c r="AB43" s="43">
        <f t="shared" si="4"/>
        <v>22299.857142857141</v>
      </c>
      <c r="AC43" s="43"/>
    </row>
    <row r="44" spans="1:34" x14ac:dyDescent="0.25">
      <c r="A44" s="38"/>
      <c r="B44" s="3">
        <f t="shared" si="2"/>
        <v>2022</v>
      </c>
      <c r="C44" s="622">
        <f t="shared" si="1"/>
        <v>-22299.857142857141</v>
      </c>
      <c r="D44" s="297"/>
      <c r="E44" s="297"/>
      <c r="F44" s="297"/>
      <c r="G44" s="297"/>
      <c r="H44" s="297"/>
      <c r="I44" s="297"/>
      <c r="J44" s="297"/>
      <c r="K44" s="297"/>
      <c r="L44" s="297"/>
      <c r="M44" s="297"/>
      <c r="N44" s="7"/>
      <c r="O44" s="7"/>
      <c r="P44" s="7"/>
      <c r="Q44" s="7"/>
      <c r="R44" s="7"/>
      <c r="S44" s="43"/>
      <c r="T44" s="43"/>
      <c r="U44" s="43"/>
      <c r="V44" s="43"/>
      <c r="W44" s="43"/>
      <c r="X44" s="43"/>
      <c r="Y44" s="7"/>
      <c r="Z44" s="7"/>
      <c r="AA44" s="7"/>
      <c r="AB44" s="43">
        <f t="shared" si="4"/>
        <v>22299.857142857141</v>
      </c>
      <c r="AC44" s="43"/>
    </row>
    <row r="45" spans="1:34" x14ac:dyDescent="0.25">
      <c r="A45" s="38"/>
      <c r="B45" s="3">
        <f t="shared" si="2"/>
        <v>2023</v>
      </c>
      <c r="C45" s="622">
        <f t="shared" si="1"/>
        <v>-22299.857142857141</v>
      </c>
      <c r="D45" s="297"/>
      <c r="E45" s="297"/>
      <c r="F45" s="297"/>
      <c r="G45" s="297"/>
      <c r="H45" s="297"/>
      <c r="I45" s="297"/>
      <c r="J45" s="297"/>
      <c r="K45" s="297"/>
      <c r="L45" s="297"/>
      <c r="M45" s="297"/>
      <c r="N45" s="7"/>
      <c r="O45" s="7"/>
      <c r="P45" s="7"/>
      <c r="Q45" s="7"/>
      <c r="R45" s="7"/>
      <c r="S45" s="43"/>
      <c r="T45" s="43"/>
      <c r="U45" s="43"/>
      <c r="V45" s="43"/>
      <c r="W45" s="43"/>
      <c r="X45" s="43"/>
      <c r="Y45" s="7"/>
      <c r="Z45" s="7"/>
      <c r="AA45" s="7"/>
      <c r="AB45" s="43">
        <f t="shared" si="4"/>
        <v>22299.857142857141</v>
      </c>
      <c r="AC45" s="43"/>
    </row>
    <row r="46" spans="1:34" x14ac:dyDescent="0.25">
      <c r="A46" s="38"/>
      <c r="B46" s="3">
        <f t="shared" si="2"/>
        <v>2024</v>
      </c>
      <c r="C46" s="622">
        <f t="shared" si="1"/>
        <v>-22299.857142857141</v>
      </c>
      <c r="D46" s="297"/>
      <c r="E46" s="297"/>
      <c r="F46" s="297"/>
      <c r="G46" s="297"/>
      <c r="H46" s="297"/>
      <c r="I46" s="297"/>
      <c r="J46" s="297"/>
      <c r="K46" s="297"/>
      <c r="L46" s="297"/>
      <c r="M46" s="297"/>
      <c r="N46" s="7"/>
      <c r="O46" s="7"/>
      <c r="P46" s="7"/>
      <c r="Q46" s="7"/>
      <c r="R46" s="7"/>
      <c r="S46" s="43"/>
      <c r="T46" s="43"/>
      <c r="U46" s="43"/>
      <c r="V46" s="43"/>
      <c r="W46" s="43"/>
      <c r="X46" s="43"/>
      <c r="Y46" s="7"/>
      <c r="Z46" s="7"/>
      <c r="AA46" s="7"/>
      <c r="AB46" s="43">
        <f t="shared" si="4"/>
        <v>22299.857142857141</v>
      </c>
      <c r="AC46" s="43"/>
    </row>
    <row r="47" spans="1:34" x14ac:dyDescent="0.25">
      <c r="A47" s="38"/>
      <c r="B47" s="12"/>
      <c r="C47" s="254"/>
      <c r="D47" s="298"/>
      <c r="E47" s="298"/>
      <c r="F47" s="298"/>
      <c r="G47" s="298"/>
      <c r="H47" s="298"/>
      <c r="I47" s="298"/>
      <c r="J47" s="298"/>
      <c r="K47" s="298"/>
      <c r="L47" s="298"/>
      <c r="M47" s="298"/>
      <c r="N47" s="298"/>
      <c r="O47" s="298"/>
      <c r="P47" s="298"/>
      <c r="Q47" s="298"/>
      <c r="R47" s="298"/>
      <c r="S47" s="298"/>
      <c r="T47" s="298"/>
      <c r="U47" s="298"/>
      <c r="V47" s="299"/>
      <c r="W47" s="299"/>
      <c r="X47" s="299"/>
      <c r="Y47" s="298"/>
      <c r="Z47" s="298"/>
      <c r="AA47" s="298"/>
      <c r="AB47" s="173"/>
      <c r="AC47" s="173"/>
      <c r="AD47" s="173"/>
      <c r="AE47" s="173"/>
    </row>
    <row r="48" spans="1:34" x14ac:dyDescent="0.25">
      <c r="A48" s="38" t="s">
        <v>62</v>
      </c>
      <c r="B48" s="675">
        <f>SUM(D48:AH48)</f>
        <v>11149.92857142858</v>
      </c>
      <c r="C48" s="677">
        <f>SUM(C16:C47)</f>
        <v>-144949.07142857142</v>
      </c>
      <c r="D48" s="675">
        <f t="shared" ref="D48:N48" si="5">-SUM(D16:D47)+D14</f>
        <v>0</v>
      </c>
      <c r="E48" s="675">
        <f t="shared" si="5"/>
        <v>0</v>
      </c>
      <c r="F48" s="675">
        <f t="shared" si="5"/>
        <v>0</v>
      </c>
      <c r="G48" s="675">
        <f t="shared" si="5"/>
        <v>0</v>
      </c>
      <c r="H48" s="675">
        <f t="shared" si="5"/>
        <v>0</v>
      </c>
      <c r="I48" s="675">
        <f t="shared" si="5"/>
        <v>0</v>
      </c>
      <c r="J48" s="675">
        <f t="shared" si="5"/>
        <v>0</v>
      </c>
      <c r="K48" s="675">
        <f t="shared" si="5"/>
        <v>0</v>
      </c>
      <c r="L48" s="675">
        <f t="shared" si="5"/>
        <v>0</v>
      </c>
      <c r="M48" s="675">
        <f t="shared" si="5"/>
        <v>0</v>
      </c>
      <c r="N48" s="719">
        <f t="shared" si="5"/>
        <v>0</v>
      </c>
      <c r="O48" s="719">
        <f t="shared" ref="O48:AH48" si="6">-SUM(O16:O47)+O14</f>
        <v>0</v>
      </c>
      <c r="P48" s="719">
        <f t="shared" si="6"/>
        <v>0</v>
      </c>
      <c r="Q48" s="719">
        <f t="shared" si="6"/>
        <v>0</v>
      </c>
      <c r="R48" s="719">
        <f t="shared" si="6"/>
        <v>0</v>
      </c>
      <c r="S48" s="719">
        <f t="shared" si="6"/>
        <v>0</v>
      </c>
      <c r="T48" s="719">
        <f t="shared" si="6"/>
        <v>0</v>
      </c>
      <c r="U48" s="719">
        <f t="shared" si="6"/>
        <v>0</v>
      </c>
      <c r="V48" s="719">
        <f t="shared" si="6"/>
        <v>0</v>
      </c>
      <c r="W48" s="719">
        <f t="shared" si="6"/>
        <v>0</v>
      </c>
      <c r="X48" s="719">
        <f t="shared" si="6"/>
        <v>0</v>
      </c>
      <c r="Y48" s="719">
        <f t="shared" si="6"/>
        <v>0</v>
      </c>
      <c r="Z48" s="719">
        <f t="shared" si="6"/>
        <v>0</v>
      </c>
      <c r="AA48" s="719">
        <f t="shared" si="6"/>
        <v>0</v>
      </c>
      <c r="AB48" s="719">
        <f t="shared" si="6"/>
        <v>11149.92857142858</v>
      </c>
      <c r="AC48" s="719">
        <f t="shared" si="6"/>
        <v>0</v>
      </c>
      <c r="AD48" s="719">
        <f t="shared" si="6"/>
        <v>0</v>
      </c>
      <c r="AE48" s="719">
        <f t="shared" si="6"/>
        <v>0</v>
      </c>
      <c r="AF48" s="719">
        <f t="shared" si="6"/>
        <v>0</v>
      </c>
      <c r="AG48" s="719">
        <f t="shared" si="6"/>
        <v>0</v>
      </c>
      <c r="AH48" s="719">
        <f t="shared" si="6"/>
        <v>0</v>
      </c>
    </row>
    <row r="49" spans="1:26" x14ac:dyDescent="0.25">
      <c r="A49" s="38"/>
      <c r="B49" s="275"/>
      <c r="C49" s="299"/>
      <c r="D49" s="297"/>
      <c r="E49" s="297"/>
      <c r="F49" s="297"/>
      <c r="G49" s="297"/>
      <c r="H49" s="297"/>
      <c r="I49" s="297"/>
      <c r="J49" s="297"/>
      <c r="K49" s="297"/>
      <c r="L49" s="297"/>
      <c r="M49" s="297"/>
      <c r="N49" s="338"/>
      <c r="O49" s="338"/>
      <c r="P49" s="338"/>
      <c r="Q49" s="338"/>
      <c r="R49" s="338"/>
      <c r="S49" s="338"/>
      <c r="T49" s="338"/>
      <c r="U49" s="338"/>
      <c r="V49" s="338"/>
      <c r="W49" s="338"/>
      <c r="X49" s="338"/>
      <c r="Y49" s="338"/>
      <c r="Z49" s="338"/>
    </row>
    <row r="50" spans="1:26" x14ac:dyDescent="0.25">
      <c r="A50" s="39" t="s">
        <v>63</v>
      </c>
      <c r="B50" s="3"/>
      <c r="C50" s="30">
        <f>+C14+C48</f>
        <v>11149.92857142858</v>
      </c>
      <c r="D50" s="297"/>
      <c r="E50" s="297"/>
      <c r="F50" s="297"/>
      <c r="G50" s="297"/>
      <c r="H50" s="297"/>
      <c r="I50" s="297"/>
      <c r="J50" s="297"/>
      <c r="K50" s="297"/>
      <c r="L50" s="297"/>
      <c r="M50" s="297"/>
      <c r="N50" s="338"/>
      <c r="O50" s="338"/>
      <c r="P50" s="338"/>
      <c r="Q50" s="338"/>
      <c r="R50" s="338"/>
      <c r="S50" s="338"/>
      <c r="T50" s="338"/>
      <c r="U50" s="338"/>
      <c r="V50" s="338"/>
      <c r="W50" s="338"/>
      <c r="X50" s="338"/>
      <c r="Y50" s="338"/>
      <c r="Z50" s="338"/>
    </row>
    <row r="51" spans="1:26" x14ac:dyDescent="0.25">
      <c r="A51" s="3"/>
      <c r="B51" s="3"/>
      <c r="C51" s="3"/>
      <c r="D51" s="297"/>
      <c r="E51" s="297"/>
      <c r="F51" s="297"/>
      <c r="G51" s="297"/>
      <c r="H51" s="297"/>
      <c r="I51" s="297"/>
      <c r="J51" s="297"/>
      <c r="K51" s="297"/>
      <c r="L51" s="297"/>
      <c r="M51" s="297"/>
      <c r="N51" s="338"/>
      <c r="O51" s="338"/>
      <c r="P51" s="338"/>
      <c r="Q51" s="338"/>
      <c r="R51" s="338"/>
      <c r="S51" s="338"/>
      <c r="T51" s="338"/>
      <c r="U51" s="338"/>
      <c r="V51" s="338"/>
      <c r="W51" s="338"/>
      <c r="X51" s="338"/>
      <c r="Y51" s="338"/>
      <c r="Z51" s="338"/>
    </row>
    <row r="52" spans="1:26" x14ac:dyDescent="0.25">
      <c r="A52" s="3"/>
      <c r="B52" s="36"/>
      <c r="C52" s="3"/>
      <c r="D52" s="297"/>
      <c r="E52" s="297"/>
      <c r="F52" s="297"/>
      <c r="G52" s="297"/>
      <c r="H52" s="297"/>
      <c r="I52" s="297"/>
      <c r="J52" s="297"/>
      <c r="K52" s="297"/>
      <c r="L52" s="297"/>
      <c r="M52" s="297"/>
      <c r="N52" s="338"/>
      <c r="O52" s="338"/>
      <c r="P52" s="338"/>
      <c r="Q52" s="338"/>
      <c r="R52" s="338"/>
      <c r="S52" s="338"/>
      <c r="T52" s="338"/>
      <c r="U52" s="338"/>
      <c r="V52" s="338"/>
      <c r="W52" s="338"/>
      <c r="X52" s="338"/>
      <c r="Y52" s="338"/>
      <c r="Z52" s="338"/>
    </row>
    <row r="53" spans="1:26" x14ac:dyDescent="0.25">
      <c r="A53" s="3"/>
      <c r="B53" s="3"/>
      <c r="C53" s="3"/>
      <c r="E53" s="297"/>
      <c r="F53" s="301"/>
      <c r="G53" s="301"/>
      <c r="H53" s="301"/>
      <c r="I53" s="301"/>
      <c r="J53" s="301"/>
      <c r="K53" s="301"/>
      <c r="L53" s="301"/>
      <c r="M53" s="301"/>
      <c r="N53" s="338">
        <f>SUM(E32:E53)</f>
        <v>0</v>
      </c>
      <c r="O53" s="342"/>
      <c r="P53" s="342"/>
      <c r="Q53" s="342"/>
      <c r="R53" s="342"/>
      <c r="S53" s="342"/>
    </row>
    <row r="54" spans="1:26" x14ac:dyDescent="0.25">
      <c r="B54" s="3"/>
      <c r="C54" s="3"/>
      <c r="E54" s="301"/>
      <c r="F54" s="301"/>
      <c r="G54" s="301"/>
      <c r="H54" s="301"/>
      <c r="I54" s="301"/>
      <c r="J54" s="301"/>
      <c r="K54" s="301"/>
      <c r="L54" s="301"/>
      <c r="M54" s="301"/>
      <c r="N54" s="301"/>
      <c r="O54" s="301"/>
      <c r="P54" s="301"/>
      <c r="Q54" s="301"/>
      <c r="R54" s="301"/>
      <c r="S54" s="301"/>
    </row>
    <row r="55" spans="1:26" x14ac:dyDescent="0.25">
      <c r="E55" s="301"/>
      <c r="F55" s="301"/>
      <c r="G55" s="301"/>
      <c r="H55" s="301"/>
      <c r="I55" s="301"/>
      <c r="J55" s="301"/>
      <c r="K55" s="301"/>
      <c r="L55" s="301"/>
      <c r="M55" s="301"/>
      <c r="N55" s="301"/>
      <c r="O55" s="301"/>
      <c r="P55" s="301"/>
      <c r="Q55" s="301"/>
      <c r="R55" s="301"/>
      <c r="S55" s="301"/>
    </row>
    <row r="56" spans="1:26" x14ac:dyDescent="0.25">
      <c r="E56" s="301"/>
      <c r="F56" s="301"/>
      <c r="G56" s="301"/>
      <c r="H56" s="301"/>
      <c r="I56" s="301"/>
      <c r="J56" s="301"/>
      <c r="K56" s="301"/>
      <c r="L56" s="301"/>
      <c r="M56" s="301"/>
      <c r="N56" s="301"/>
      <c r="O56" s="301"/>
      <c r="P56" s="301"/>
      <c r="Q56" s="301"/>
      <c r="R56" s="301"/>
      <c r="S56" s="301"/>
    </row>
    <row r="57" spans="1:26" x14ac:dyDescent="0.25">
      <c r="E57" s="301"/>
      <c r="F57" s="301"/>
      <c r="G57" s="301"/>
      <c r="H57" s="301"/>
      <c r="I57" s="301"/>
      <c r="J57" s="301"/>
      <c r="K57" s="301"/>
      <c r="L57" s="301"/>
      <c r="M57" s="301"/>
      <c r="N57" s="301"/>
      <c r="O57" s="301"/>
      <c r="P57" s="301"/>
      <c r="Q57" s="301"/>
      <c r="R57" s="301"/>
      <c r="S57" s="301"/>
    </row>
    <row r="58" spans="1:26" x14ac:dyDescent="0.25">
      <c r="E58" s="301"/>
      <c r="F58" s="301"/>
      <c r="G58" s="301"/>
      <c r="H58" s="301"/>
      <c r="I58" s="301"/>
      <c r="J58" s="301"/>
      <c r="K58" s="301"/>
      <c r="L58" s="301"/>
      <c r="M58" s="301"/>
      <c r="N58" s="301"/>
      <c r="O58" s="301"/>
      <c r="P58" s="301"/>
      <c r="Q58" s="301"/>
      <c r="R58" s="301"/>
      <c r="S58" s="301"/>
    </row>
    <row r="59" spans="1:26" x14ac:dyDescent="0.25">
      <c r="E59" s="301"/>
      <c r="F59" s="301"/>
      <c r="G59" s="301"/>
      <c r="H59" s="301"/>
      <c r="I59" s="301"/>
      <c r="J59" s="301"/>
      <c r="K59" s="301"/>
      <c r="L59" s="301"/>
      <c r="M59" s="301"/>
      <c r="N59" s="301"/>
      <c r="O59" s="301"/>
      <c r="P59" s="301"/>
      <c r="Q59" s="301"/>
      <c r="R59" s="301"/>
      <c r="S59" s="301"/>
    </row>
    <row r="60" spans="1:26" x14ac:dyDescent="0.25">
      <c r="E60" s="301"/>
      <c r="F60" s="301"/>
      <c r="G60" s="301"/>
      <c r="H60" s="301"/>
      <c r="I60" s="301"/>
      <c r="J60" s="301"/>
      <c r="K60" s="301"/>
      <c r="L60" s="301"/>
      <c r="M60" s="301"/>
      <c r="N60" s="301"/>
      <c r="O60" s="301"/>
      <c r="P60" s="301"/>
      <c r="Q60" s="301"/>
      <c r="R60" s="301"/>
      <c r="S60" s="301"/>
    </row>
    <row r="61" spans="1:26" x14ac:dyDescent="0.25">
      <c r="E61" s="301"/>
      <c r="F61" s="301"/>
      <c r="G61" s="301"/>
      <c r="H61" s="301"/>
      <c r="I61" s="301"/>
      <c r="J61" s="301"/>
      <c r="K61" s="301"/>
      <c r="L61" s="301"/>
      <c r="M61" s="301"/>
      <c r="N61" s="301"/>
      <c r="O61" s="301"/>
      <c r="P61" s="301"/>
      <c r="Q61" s="301"/>
      <c r="R61" s="301"/>
      <c r="S61" s="301"/>
    </row>
    <row r="62" spans="1:26" x14ac:dyDescent="0.25">
      <c r="E62" s="301"/>
      <c r="F62" s="301"/>
      <c r="G62" s="301"/>
      <c r="H62" s="301"/>
      <c r="I62" s="301"/>
      <c r="J62" s="301"/>
      <c r="K62" s="301"/>
      <c r="L62" s="301"/>
      <c r="M62" s="301"/>
      <c r="N62" s="301"/>
      <c r="O62" s="301"/>
      <c r="P62" s="301"/>
      <c r="Q62" s="301"/>
      <c r="R62" s="301"/>
      <c r="S62" s="301"/>
    </row>
    <row r="63" spans="1:26" x14ac:dyDescent="0.25">
      <c r="E63" s="301"/>
      <c r="F63" s="301"/>
      <c r="G63" s="301"/>
      <c r="H63" s="301"/>
      <c r="I63" s="301"/>
      <c r="J63" s="301"/>
      <c r="K63" s="301"/>
      <c r="L63" s="301"/>
      <c r="M63" s="301"/>
      <c r="N63" s="301"/>
      <c r="O63" s="301"/>
      <c r="P63" s="301"/>
      <c r="Q63" s="301"/>
      <c r="R63" s="301"/>
      <c r="S63" s="301"/>
    </row>
    <row r="64" spans="1:26" x14ac:dyDescent="0.25">
      <c r="E64" s="301"/>
      <c r="F64" s="301"/>
      <c r="G64" s="301"/>
      <c r="H64" s="301"/>
      <c r="I64" s="301"/>
      <c r="J64" s="301"/>
      <c r="K64" s="301"/>
      <c r="L64" s="301"/>
      <c r="M64" s="301"/>
      <c r="N64" s="301"/>
      <c r="O64" s="301"/>
      <c r="P64" s="301"/>
      <c r="Q64" s="301"/>
      <c r="R64" s="301"/>
      <c r="S64" s="301"/>
    </row>
  </sheetData>
  <pageMargins left="0.7" right="0.7" top="0.75" bottom="0.75" header="0.3" footer="0.3"/>
  <pageSetup scale="60" orientation="landscape" horizontalDpi="4294967294" verticalDpi="4294967294" r:id="rId1"/>
  <headerFooter>
    <oddFooter>&amp;Z&amp;F&amp;RPage &amp;P</oddFooter>
  </headerFooter>
</worksheet>
</file>

<file path=xl/worksheets/sheet2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8F3A8-A10F-4BE2-B79D-48B5D4E00791}">
  <sheetPr>
    <tabColor theme="6" tint="-0.249977111117893"/>
    <pageSetUpPr fitToPage="1"/>
  </sheetPr>
  <dimension ref="A1:AH64"/>
  <sheetViews>
    <sheetView workbookViewId="0"/>
  </sheetViews>
  <sheetFormatPr defaultColWidth="8.85546875" defaultRowHeight="15" x14ac:dyDescent="0.25"/>
  <cols>
    <col min="1" max="1" width="20.85546875" customWidth="1"/>
    <col min="2" max="2" width="8.7109375" customWidth="1"/>
    <col min="3" max="3" width="12.85546875" customWidth="1"/>
    <col min="4" max="12" width="7.42578125" hidden="1" customWidth="1"/>
    <col min="13" max="13" width="7.5703125" hidden="1" customWidth="1"/>
    <col min="14" max="25" width="10.42578125" customWidth="1"/>
    <col min="26" max="26" width="10.7109375" bestFit="1" customWidth="1"/>
    <col min="27" max="27" width="11.5703125" bestFit="1" customWidth="1"/>
    <col min="28" max="28" width="12" bestFit="1" customWidth="1"/>
    <col min="29" max="29" width="11.5703125" bestFit="1" customWidth="1"/>
  </cols>
  <sheetData>
    <row r="1" spans="1:34" x14ac:dyDescent="0.25">
      <c r="A1" s="11" t="s">
        <v>10</v>
      </c>
      <c r="O1" t="s">
        <v>647</v>
      </c>
    </row>
    <row r="2" spans="1:34" x14ac:dyDescent="0.25">
      <c r="A2" s="9" t="s">
        <v>438</v>
      </c>
    </row>
    <row r="3" spans="1:34" x14ac:dyDescent="0.25">
      <c r="A3" s="9" t="s">
        <v>1198</v>
      </c>
    </row>
    <row r="4" spans="1:34" x14ac:dyDescent="0.25">
      <c r="R4" s="40" t="s">
        <v>4</v>
      </c>
      <c r="S4" s="41"/>
      <c r="T4" s="40" t="s">
        <v>8</v>
      </c>
    </row>
    <row r="5" spans="1:34" x14ac:dyDescent="0.25">
      <c r="A5" s="10" t="s">
        <v>9</v>
      </c>
      <c r="B5" s="12" t="s">
        <v>64</v>
      </c>
      <c r="C5" s="12" t="s">
        <v>12</v>
      </c>
      <c r="R5" s="42" t="s">
        <v>2</v>
      </c>
      <c r="S5" s="42" t="s">
        <v>60</v>
      </c>
      <c r="T5" s="42" t="s">
        <v>7</v>
      </c>
    </row>
    <row r="6" spans="1:34" x14ac:dyDescent="0.25">
      <c r="B6" s="3"/>
      <c r="R6" s="3"/>
    </row>
    <row r="7" spans="1:34" x14ac:dyDescent="0.25">
      <c r="A7" t="s">
        <v>1201</v>
      </c>
      <c r="B7" s="212">
        <v>881</v>
      </c>
      <c r="C7" s="214"/>
      <c r="D7" s="293"/>
      <c r="E7" s="293"/>
      <c r="F7" s="293"/>
      <c r="G7" s="293"/>
      <c r="H7" s="293"/>
      <c r="I7" s="293"/>
      <c r="J7" s="293"/>
      <c r="K7" s="293"/>
      <c r="L7" s="293"/>
      <c r="M7" s="293"/>
      <c r="N7" s="293"/>
      <c r="O7" s="294"/>
      <c r="P7" s="6"/>
      <c r="Q7" s="6"/>
      <c r="R7" s="13">
        <f>+C14</f>
        <v>118483.35</v>
      </c>
      <c r="S7" s="13">
        <f>+-C48</f>
        <v>93094.060714285719</v>
      </c>
      <c r="T7" s="13">
        <f>+R7-S7</f>
        <v>25389.289285714287</v>
      </c>
    </row>
    <row r="8" spans="1:34" x14ac:dyDescent="0.25">
      <c r="A8" s="213"/>
      <c r="B8" s="3"/>
      <c r="D8" s="293"/>
      <c r="E8" s="293"/>
      <c r="F8" s="293"/>
      <c r="G8" s="293"/>
      <c r="H8" s="293"/>
      <c r="I8" s="293"/>
      <c r="J8" s="293"/>
      <c r="K8" s="293"/>
      <c r="L8" s="293"/>
      <c r="M8" s="293"/>
      <c r="N8" s="293"/>
      <c r="O8" s="294"/>
      <c r="P8" s="6"/>
      <c r="Q8" s="6"/>
    </row>
    <row r="9" spans="1:34" x14ac:dyDescent="0.25">
      <c r="A9" s="2"/>
      <c r="B9" s="3"/>
      <c r="D9" s="293"/>
      <c r="E9" s="293"/>
      <c r="F9" s="293"/>
      <c r="G9" s="293"/>
      <c r="H9" s="293"/>
      <c r="I9" s="293"/>
      <c r="J9" s="293"/>
      <c r="K9" s="293"/>
      <c r="L9" s="293"/>
      <c r="M9" s="293"/>
      <c r="N9" s="293"/>
      <c r="O9" s="294"/>
      <c r="P9" s="6"/>
      <c r="Q9" s="6"/>
    </row>
    <row r="10" spans="1:34" x14ac:dyDescent="0.25">
      <c r="B10" s="3"/>
    </row>
    <row r="11" spans="1:34" x14ac:dyDescent="0.25">
      <c r="A11" s="686" t="s">
        <v>66</v>
      </c>
      <c r="B11" s="212" t="s">
        <v>1150</v>
      </c>
      <c r="C11" s="214"/>
    </row>
    <row r="12" spans="1:34" x14ac:dyDescent="0.25">
      <c r="B12" s="28"/>
      <c r="C12" s="2"/>
    </row>
    <row r="13" spans="1:34" x14ac:dyDescent="0.25">
      <c r="A13" s="9" t="s">
        <v>5</v>
      </c>
      <c r="C13" s="31" t="s">
        <v>3</v>
      </c>
      <c r="D13" s="32">
        <v>1994</v>
      </c>
      <c r="E13" s="32">
        <v>1995</v>
      </c>
      <c r="F13" s="32">
        <v>1996</v>
      </c>
      <c r="G13" s="32">
        <v>1997</v>
      </c>
      <c r="H13" s="32">
        <v>1998</v>
      </c>
      <c r="I13" s="32">
        <v>1999</v>
      </c>
      <c r="J13" s="32">
        <v>2000</v>
      </c>
      <c r="K13" s="32">
        <v>2001</v>
      </c>
      <c r="L13" s="32">
        <v>2002</v>
      </c>
      <c r="M13" s="32">
        <v>2003</v>
      </c>
      <c r="N13" s="32">
        <v>2004</v>
      </c>
      <c r="O13" s="32">
        <f>N13+1</f>
        <v>2005</v>
      </c>
      <c r="P13" s="32">
        <f t="shared" ref="P13:AH13" si="0">O13+1</f>
        <v>2006</v>
      </c>
      <c r="Q13" s="32">
        <f t="shared" si="0"/>
        <v>2007</v>
      </c>
      <c r="R13" s="32">
        <f t="shared" si="0"/>
        <v>2008</v>
      </c>
      <c r="S13" s="32">
        <f t="shared" si="0"/>
        <v>2009</v>
      </c>
      <c r="T13" s="32">
        <f t="shared" si="0"/>
        <v>2010</v>
      </c>
      <c r="U13" s="32">
        <f t="shared" si="0"/>
        <v>2011</v>
      </c>
      <c r="V13" s="32">
        <f t="shared" si="0"/>
        <v>2012</v>
      </c>
      <c r="W13" s="32">
        <f t="shared" si="0"/>
        <v>2013</v>
      </c>
      <c r="X13" s="32">
        <f t="shared" si="0"/>
        <v>2014</v>
      </c>
      <c r="Y13" s="32">
        <f t="shared" si="0"/>
        <v>2015</v>
      </c>
      <c r="Z13" s="32">
        <f t="shared" si="0"/>
        <v>2016</v>
      </c>
      <c r="AA13" s="32">
        <f t="shared" si="0"/>
        <v>2017</v>
      </c>
      <c r="AB13" s="32">
        <f t="shared" si="0"/>
        <v>2018</v>
      </c>
      <c r="AC13" s="32">
        <f t="shared" si="0"/>
        <v>2019</v>
      </c>
      <c r="AD13" s="32">
        <f t="shared" si="0"/>
        <v>2020</v>
      </c>
      <c r="AE13" s="32">
        <f t="shared" si="0"/>
        <v>2021</v>
      </c>
      <c r="AF13" s="32">
        <f t="shared" si="0"/>
        <v>2022</v>
      </c>
      <c r="AG13" s="32">
        <f t="shared" si="0"/>
        <v>2023</v>
      </c>
      <c r="AH13" s="32">
        <f t="shared" si="0"/>
        <v>2024</v>
      </c>
    </row>
    <row r="14" spans="1:34" x14ac:dyDescent="0.25">
      <c r="A14" s="9" t="s">
        <v>73</v>
      </c>
      <c r="C14" s="672">
        <f>SUM(D14:AH14)</f>
        <v>118483.35</v>
      </c>
      <c r="D14" s="233">
        <v>0</v>
      </c>
      <c r="E14" s="233">
        <v>0</v>
      </c>
      <c r="F14" s="233">
        <v>0</v>
      </c>
      <c r="G14" s="233">
        <v>0</v>
      </c>
      <c r="H14" s="233">
        <v>0</v>
      </c>
      <c r="I14" s="233">
        <v>0</v>
      </c>
      <c r="J14" s="233">
        <v>0</v>
      </c>
      <c r="K14" s="233">
        <v>0</v>
      </c>
      <c r="L14" s="233">
        <v>0</v>
      </c>
      <c r="M14" s="233">
        <v>0</v>
      </c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7"/>
      <c r="Z14" s="7"/>
      <c r="AA14" s="4"/>
      <c r="AB14" s="7"/>
      <c r="AC14" s="7">
        <v>118483.35</v>
      </c>
    </row>
    <row r="15" spans="1:34" x14ac:dyDescent="0.25">
      <c r="A15" s="34"/>
      <c r="B15" s="2"/>
      <c r="C15" s="2"/>
      <c r="S15" s="233"/>
      <c r="T15" s="233"/>
      <c r="U15" s="233"/>
      <c r="V15" s="233"/>
      <c r="W15" s="233"/>
      <c r="X15" s="233"/>
    </row>
    <row r="16" spans="1:34" x14ac:dyDescent="0.25">
      <c r="A16" s="9" t="s">
        <v>6</v>
      </c>
      <c r="B16" s="3">
        <v>1994</v>
      </c>
      <c r="C16" s="622">
        <f>-SUM(D16:AH16)</f>
        <v>0</v>
      </c>
      <c r="D16" s="297">
        <f>+D$14/7/2</f>
        <v>0</v>
      </c>
      <c r="E16" s="297"/>
      <c r="F16" s="297"/>
      <c r="G16" s="297"/>
      <c r="H16" s="297"/>
      <c r="I16" s="297"/>
      <c r="J16" s="297"/>
      <c r="K16" s="297"/>
      <c r="L16" s="297"/>
      <c r="M16" s="297"/>
      <c r="N16" s="297"/>
      <c r="O16" s="297"/>
      <c r="P16" s="297"/>
      <c r="Q16" s="297"/>
      <c r="R16" s="297"/>
      <c r="S16" s="233"/>
      <c r="T16" s="233"/>
      <c r="U16" s="233"/>
      <c r="V16" s="233"/>
      <c r="W16" s="233"/>
      <c r="X16" s="233"/>
      <c r="Y16" s="297"/>
      <c r="Z16" s="297"/>
    </row>
    <row r="17" spans="1:26" x14ac:dyDescent="0.25">
      <c r="B17" s="3">
        <f>B16+1</f>
        <v>1995</v>
      </c>
      <c r="C17" s="622">
        <f t="shared" ref="C17:C46" si="1">-SUM(D17:AH17)</f>
        <v>0</v>
      </c>
      <c r="D17" s="297">
        <f>+D$14/7</f>
        <v>0</v>
      </c>
      <c r="E17" s="297">
        <f>+E$14/7/2</f>
        <v>0</v>
      </c>
      <c r="F17" s="297"/>
      <c r="G17" s="297"/>
      <c r="H17" s="297"/>
      <c r="I17" s="297"/>
      <c r="J17" s="297"/>
      <c r="K17" s="297"/>
      <c r="L17" s="297"/>
      <c r="M17" s="297"/>
      <c r="N17" s="297"/>
      <c r="O17" s="297"/>
      <c r="P17" s="297"/>
      <c r="Q17" s="297"/>
      <c r="R17" s="297"/>
      <c r="S17" s="233"/>
      <c r="T17" s="233"/>
      <c r="U17" s="233"/>
      <c r="V17" s="233"/>
      <c r="W17" s="233"/>
      <c r="X17" s="233"/>
      <c r="Y17" s="297"/>
      <c r="Z17" s="297"/>
    </row>
    <row r="18" spans="1:26" x14ac:dyDescent="0.25">
      <c r="B18" s="3">
        <f t="shared" ref="B18:B46" si="2">B17+1</f>
        <v>1996</v>
      </c>
      <c r="C18" s="622">
        <f t="shared" si="1"/>
        <v>0</v>
      </c>
      <c r="D18" s="297">
        <f>+D17</f>
        <v>0</v>
      </c>
      <c r="E18" s="297">
        <f>+E$14/7</f>
        <v>0</v>
      </c>
      <c r="F18" s="297">
        <f>+F$14/7/2</f>
        <v>0</v>
      </c>
      <c r="G18" s="297"/>
      <c r="H18" s="297"/>
      <c r="I18" s="297"/>
      <c r="J18" s="297"/>
      <c r="K18" s="297"/>
      <c r="L18" s="297"/>
      <c r="M18" s="297"/>
      <c r="N18" s="297"/>
      <c r="O18" s="297"/>
      <c r="P18" s="297"/>
      <c r="Q18" s="297"/>
      <c r="R18" s="297"/>
      <c r="S18" s="233"/>
      <c r="T18" s="233"/>
      <c r="U18" s="233"/>
      <c r="V18" s="233"/>
      <c r="W18" s="233"/>
      <c r="X18" s="233"/>
      <c r="Y18" s="297"/>
      <c r="Z18" s="297"/>
    </row>
    <row r="19" spans="1:26" x14ac:dyDescent="0.25">
      <c r="B19" s="3">
        <f t="shared" si="2"/>
        <v>1997</v>
      </c>
      <c r="C19" s="622">
        <f t="shared" si="1"/>
        <v>0</v>
      </c>
      <c r="D19" s="297">
        <f>+D18</f>
        <v>0</v>
      </c>
      <c r="E19" s="297">
        <f>+E18</f>
        <v>0</v>
      </c>
      <c r="F19" s="297">
        <f>+F$14/7</f>
        <v>0</v>
      </c>
      <c r="G19" s="297">
        <f>+G$14/7/2</f>
        <v>0</v>
      </c>
      <c r="H19" s="297"/>
      <c r="I19" s="297"/>
      <c r="J19" s="297"/>
      <c r="K19" s="297"/>
      <c r="L19" s="297"/>
      <c r="M19" s="297"/>
      <c r="N19" s="297"/>
      <c r="O19" s="297"/>
      <c r="P19" s="297"/>
      <c r="Q19" s="297"/>
      <c r="R19" s="297"/>
      <c r="S19" s="233"/>
      <c r="T19" s="233"/>
      <c r="U19" s="233"/>
      <c r="V19" s="233"/>
      <c r="W19" s="233"/>
      <c r="X19" s="233"/>
      <c r="Y19" s="297"/>
      <c r="Z19" s="297"/>
    </row>
    <row r="20" spans="1:26" x14ac:dyDescent="0.25">
      <c r="B20" s="3">
        <f t="shared" si="2"/>
        <v>1998</v>
      </c>
      <c r="C20" s="622">
        <f t="shared" si="1"/>
        <v>0</v>
      </c>
      <c r="D20" s="297">
        <f>+D19</f>
        <v>0</v>
      </c>
      <c r="E20" s="297">
        <f>+E19</f>
        <v>0</v>
      </c>
      <c r="F20" s="297">
        <f>+F19</f>
        <v>0</v>
      </c>
      <c r="G20" s="297">
        <f>+G$14/7</f>
        <v>0</v>
      </c>
      <c r="H20" s="297">
        <f>+H$14/7/2</f>
        <v>0</v>
      </c>
      <c r="I20" s="297"/>
      <c r="J20" s="297"/>
      <c r="K20" s="297"/>
      <c r="L20" s="297"/>
      <c r="M20" s="297"/>
      <c r="N20" s="297"/>
      <c r="O20" s="297"/>
      <c r="P20" s="297"/>
      <c r="Q20" s="297"/>
      <c r="R20" s="297"/>
      <c r="S20" s="233"/>
      <c r="T20" s="233"/>
      <c r="U20" s="233"/>
      <c r="V20" s="233"/>
      <c r="W20" s="233"/>
      <c r="X20" s="233"/>
      <c r="Y20" s="297"/>
      <c r="Z20" s="297"/>
    </row>
    <row r="21" spans="1:26" x14ac:dyDescent="0.25">
      <c r="B21" s="3">
        <f t="shared" si="2"/>
        <v>1999</v>
      </c>
      <c r="C21" s="622">
        <f t="shared" si="1"/>
        <v>0</v>
      </c>
      <c r="D21" s="297">
        <f>+D20</f>
        <v>0</v>
      </c>
      <c r="E21" s="297">
        <f>+E20</f>
        <v>0</v>
      </c>
      <c r="F21" s="297">
        <f>+F20</f>
        <v>0</v>
      </c>
      <c r="G21" s="297">
        <f>+G20</f>
        <v>0</v>
      </c>
      <c r="H21" s="297">
        <f>+H$14/7</f>
        <v>0</v>
      </c>
      <c r="I21" s="297">
        <f>+I$14/7/2</f>
        <v>0</v>
      </c>
      <c r="J21" s="297"/>
      <c r="K21" s="297"/>
      <c r="L21" s="297"/>
      <c r="M21" s="297"/>
      <c r="N21" s="297"/>
      <c r="O21" s="297"/>
      <c r="P21" s="297"/>
      <c r="Q21" s="297"/>
      <c r="R21" s="297"/>
      <c r="S21" s="233"/>
      <c r="T21" s="233"/>
      <c r="U21" s="233"/>
      <c r="V21" s="233"/>
      <c r="W21" s="233"/>
      <c r="X21" s="233"/>
      <c r="Y21" s="297"/>
      <c r="Z21" s="297"/>
    </row>
    <row r="22" spans="1:26" x14ac:dyDescent="0.25">
      <c r="B22" s="3">
        <f t="shared" si="2"/>
        <v>2000</v>
      </c>
      <c r="C22" s="622">
        <f t="shared" si="1"/>
        <v>0</v>
      </c>
      <c r="D22" s="297">
        <f>+D21</f>
        <v>0</v>
      </c>
      <c r="E22" s="297">
        <f>+E21</f>
        <v>0</v>
      </c>
      <c r="F22" s="297">
        <f>+F21</f>
        <v>0</v>
      </c>
      <c r="G22" s="297">
        <f>+G21</f>
        <v>0</v>
      </c>
      <c r="H22" s="297">
        <f>+H21</f>
        <v>0</v>
      </c>
      <c r="I22" s="297">
        <f>+I$14/7</f>
        <v>0</v>
      </c>
      <c r="J22" s="297">
        <f>+J$14/7/2</f>
        <v>0</v>
      </c>
      <c r="K22" s="297"/>
      <c r="L22" s="297"/>
      <c r="M22" s="297"/>
      <c r="N22" s="297"/>
      <c r="O22" s="297"/>
      <c r="P22" s="297"/>
      <c r="Q22" s="297"/>
      <c r="R22" s="297"/>
      <c r="S22" s="233"/>
      <c r="T22" s="233"/>
      <c r="U22" s="233"/>
      <c r="V22" s="233"/>
      <c r="W22" s="233"/>
      <c r="X22" s="233"/>
      <c r="Y22" s="297"/>
      <c r="Z22" s="297"/>
    </row>
    <row r="23" spans="1:26" x14ac:dyDescent="0.25">
      <c r="B23" s="3">
        <f t="shared" si="2"/>
        <v>2001</v>
      </c>
      <c r="C23" s="622">
        <f t="shared" si="1"/>
        <v>0</v>
      </c>
      <c r="D23" s="297">
        <f>+D$14/7/2</f>
        <v>0</v>
      </c>
      <c r="E23" s="297">
        <f>+E22</f>
        <v>0</v>
      </c>
      <c r="F23" s="297">
        <f>+F22</f>
        <v>0</v>
      </c>
      <c r="G23" s="297">
        <f>+G22</f>
        <v>0</v>
      </c>
      <c r="H23" s="297">
        <f>+H22</f>
        <v>0</v>
      </c>
      <c r="I23" s="297">
        <f>+I22</f>
        <v>0</v>
      </c>
      <c r="J23" s="297">
        <f>+J$14/7</f>
        <v>0</v>
      </c>
      <c r="K23" s="297">
        <f>+K$14/7/2</f>
        <v>0</v>
      </c>
      <c r="L23" s="297"/>
      <c r="M23" s="297"/>
      <c r="N23" s="297"/>
      <c r="O23" s="297"/>
      <c r="P23" s="297"/>
      <c r="Q23" s="297"/>
      <c r="R23" s="297"/>
      <c r="S23" s="233"/>
      <c r="T23" s="233"/>
      <c r="U23" s="233"/>
      <c r="V23" s="233"/>
      <c r="W23" s="233"/>
      <c r="X23" s="233"/>
      <c r="Y23" s="297"/>
      <c r="Z23" s="297"/>
    </row>
    <row r="24" spans="1:26" x14ac:dyDescent="0.25">
      <c r="B24" s="3">
        <f t="shared" si="2"/>
        <v>2002</v>
      </c>
      <c r="C24" s="622">
        <f t="shared" si="1"/>
        <v>0</v>
      </c>
      <c r="D24" s="297"/>
      <c r="E24" s="297">
        <f>+E$14/7/2</f>
        <v>0</v>
      </c>
      <c r="F24" s="297">
        <f>+F23</f>
        <v>0</v>
      </c>
      <c r="G24" s="297">
        <f>+G23</f>
        <v>0</v>
      </c>
      <c r="H24" s="297">
        <f>+H23</f>
        <v>0</v>
      </c>
      <c r="I24" s="297">
        <f>+I23</f>
        <v>0</v>
      </c>
      <c r="J24" s="297">
        <f>+J23</f>
        <v>0</v>
      </c>
      <c r="K24" s="297">
        <f>+K$14/7</f>
        <v>0</v>
      </c>
      <c r="L24" s="297">
        <f>+L$14/7/2</f>
        <v>0</v>
      </c>
      <c r="M24" s="297"/>
      <c r="N24" s="297"/>
      <c r="O24" s="297"/>
      <c r="P24" s="297"/>
      <c r="Q24" s="297"/>
      <c r="R24" s="297"/>
      <c r="S24" s="233"/>
      <c r="T24" s="233"/>
      <c r="U24" s="233"/>
      <c r="V24" s="233"/>
      <c r="W24" s="233"/>
      <c r="X24" s="233"/>
      <c r="Y24" s="297"/>
      <c r="Z24" s="297"/>
    </row>
    <row r="25" spans="1:26" x14ac:dyDescent="0.25">
      <c r="B25" s="3">
        <f t="shared" si="2"/>
        <v>2003</v>
      </c>
      <c r="C25" s="622">
        <f t="shared" si="1"/>
        <v>0</v>
      </c>
      <c r="D25" s="297"/>
      <c r="E25" s="297"/>
      <c r="F25" s="297">
        <f>+F$14/7/2</f>
        <v>0</v>
      </c>
      <c r="G25" s="297">
        <f>+G24</f>
        <v>0</v>
      </c>
      <c r="H25" s="297">
        <f>+H24</f>
        <v>0</v>
      </c>
      <c r="I25" s="297">
        <f>+I24</f>
        <v>0</v>
      </c>
      <c r="J25" s="297">
        <f>+J24</f>
        <v>0</v>
      </c>
      <c r="K25" s="297">
        <f>+K24</f>
        <v>0</v>
      </c>
      <c r="L25" s="297">
        <f>+L$14/7</f>
        <v>0</v>
      </c>
      <c r="M25" s="297">
        <f>+M$14/7/2</f>
        <v>0</v>
      </c>
      <c r="N25" s="297"/>
      <c r="O25" s="297"/>
      <c r="P25" s="297"/>
      <c r="Q25" s="297"/>
      <c r="R25" s="297"/>
      <c r="S25" s="233"/>
      <c r="T25" s="233"/>
      <c r="U25" s="233"/>
      <c r="V25" s="233"/>
      <c r="W25" s="233"/>
      <c r="X25" s="233"/>
      <c r="Y25" s="297"/>
      <c r="Z25" s="297"/>
    </row>
    <row r="26" spans="1:26" x14ac:dyDescent="0.25">
      <c r="B26" s="3">
        <f t="shared" si="2"/>
        <v>2004</v>
      </c>
      <c r="C26" s="622">
        <f t="shared" si="1"/>
        <v>0</v>
      </c>
      <c r="D26" s="297"/>
      <c r="E26" s="297"/>
      <c r="F26" s="297"/>
      <c r="G26" s="297">
        <f>+G$14/7/2</f>
        <v>0</v>
      </c>
      <c r="H26" s="297">
        <f>+H25</f>
        <v>0</v>
      </c>
      <c r="I26" s="297">
        <f>+I25</f>
        <v>0</v>
      </c>
      <c r="J26" s="297">
        <f>+J25</f>
        <v>0</v>
      </c>
      <c r="K26" s="297">
        <f>+K25</f>
        <v>0</v>
      </c>
      <c r="L26" s="297">
        <f>+L25</f>
        <v>0</v>
      </c>
      <c r="M26" s="297">
        <f>+M$14/7</f>
        <v>0</v>
      </c>
      <c r="N26" s="7">
        <f>+N$14/7/2</f>
        <v>0</v>
      </c>
      <c r="O26" s="7"/>
      <c r="P26" s="7"/>
      <c r="Q26" s="7"/>
      <c r="R26" s="7"/>
      <c r="S26" s="43"/>
      <c r="T26" s="43"/>
      <c r="U26" s="43"/>
      <c r="V26" s="43"/>
      <c r="W26" s="43"/>
      <c r="X26" s="43"/>
      <c r="Y26" s="7"/>
      <c r="Z26" s="297"/>
    </row>
    <row r="27" spans="1:26" x14ac:dyDescent="0.25">
      <c r="B27" s="3">
        <f t="shared" si="2"/>
        <v>2005</v>
      </c>
      <c r="C27" s="622">
        <f t="shared" si="1"/>
        <v>0</v>
      </c>
      <c r="D27" s="297"/>
      <c r="E27" s="297"/>
      <c r="F27" s="297"/>
      <c r="G27" s="297"/>
      <c r="H27" s="297">
        <f>+H$14/7/2</f>
        <v>0</v>
      </c>
      <c r="I27" s="297">
        <f>+I26</f>
        <v>0</v>
      </c>
      <c r="J27" s="297">
        <f>+J26</f>
        <v>0</v>
      </c>
      <c r="K27" s="297">
        <f>+K26</f>
        <v>0</v>
      </c>
      <c r="L27" s="297">
        <f>+L26</f>
        <v>0</v>
      </c>
      <c r="M27" s="297">
        <f>+M26</f>
        <v>0</v>
      </c>
      <c r="N27" s="7">
        <f>+N$14/7</f>
        <v>0</v>
      </c>
      <c r="O27" s="7">
        <f>+O$14/7/2</f>
        <v>0</v>
      </c>
      <c r="P27" s="7"/>
      <c r="Q27" s="7"/>
      <c r="R27" s="7"/>
      <c r="S27" s="43"/>
      <c r="T27" s="43"/>
      <c r="U27" s="43"/>
      <c r="V27" s="43"/>
      <c r="W27" s="43"/>
      <c r="X27" s="43"/>
      <c r="Y27" s="7"/>
      <c r="Z27" s="297"/>
    </row>
    <row r="28" spans="1:26" x14ac:dyDescent="0.25">
      <c r="B28" s="3">
        <f t="shared" si="2"/>
        <v>2006</v>
      </c>
      <c r="C28" s="622">
        <f t="shared" si="1"/>
        <v>0</v>
      </c>
      <c r="D28" s="297"/>
      <c r="E28" s="297"/>
      <c r="F28" s="297"/>
      <c r="G28" s="297"/>
      <c r="H28" s="297"/>
      <c r="I28" s="297">
        <f>+I$14/7/2</f>
        <v>0</v>
      </c>
      <c r="J28" s="297">
        <f>+J27</f>
        <v>0</v>
      </c>
      <c r="K28" s="297">
        <f>+K27</f>
        <v>0</v>
      </c>
      <c r="L28" s="297">
        <f>+L27</f>
        <v>0</v>
      </c>
      <c r="M28" s="297">
        <f>+M27</f>
        <v>0</v>
      </c>
      <c r="N28" s="7">
        <f>+N27</f>
        <v>0</v>
      </c>
      <c r="O28" s="7">
        <f>+O$14/7</f>
        <v>0</v>
      </c>
      <c r="P28" s="7">
        <f>+P$14/7/2</f>
        <v>0</v>
      </c>
      <c r="Q28" s="7"/>
      <c r="R28" s="7"/>
      <c r="S28" s="43"/>
      <c r="T28" s="43"/>
      <c r="U28" s="43"/>
      <c r="V28" s="43"/>
      <c r="W28" s="43"/>
      <c r="X28" s="43"/>
      <c r="Y28" s="7"/>
      <c r="Z28" s="297"/>
    </row>
    <row r="29" spans="1:26" x14ac:dyDescent="0.25">
      <c r="B29" s="3">
        <f t="shared" si="2"/>
        <v>2007</v>
      </c>
      <c r="C29" s="622">
        <f t="shared" si="1"/>
        <v>0</v>
      </c>
      <c r="D29" s="297"/>
      <c r="E29" s="297"/>
      <c r="F29" s="297"/>
      <c r="G29" s="297"/>
      <c r="H29" s="297"/>
      <c r="I29" s="297"/>
      <c r="J29" s="297">
        <f>+J$14/7/2</f>
        <v>0</v>
      </c>
      <c r="K29" s="297">
        <f>+K28</f>
        <v>0</v>
      </c>
      <c r="L29" s="297">
        <f>+L28</f>
        <v>0</v>
      </c>
      <c r="M29" s="297">
        <f>+M28</f>
        <v>0</v>
      </c>
      <c r="N29" s="7">
        <f>+N28</f>
        <v>0</v>
      </c>
      <c r="O29" s="7">
        <f>+O28</f>
        <v>0</v>
      </c>
      <c r="P29" s="7">
        <f>+P$14/7</f>
        <v>0</v>
      </c>
      <c r="Q29" s="7">
        <f>+Q$14/7/2</f>
        <v>0</v>
      </c>
      <c r="R29" s="7"/>
      <c r="S29" s="43"/>
      <c r="T29" s="43"/>
      <c r="U29" s="43"/>
      <c r="V29" s="43"/>
      <c r="W29" s="43"/>
      <c r="X29" s="43"/>
      <c r="Y29" s="7"/>
      <c r="Z29" s="297"/>
    </row>
    <row r="30" spans="1:26" x14ac:dyDescent="0.25">
      <c r="B30" s="3">
        <f t="shared" si="2"/>
        <v>2008</v>
      </c>
      <c r="C30" s="622">
        <f t="shared" si="1"/>
        <v>0</v>
      </c>
      <c r="D30" s="297"/>
      <c r="E30" s="297"/>
      <c r="F30" s="297"/>
      <c r="G30" s="297"/>
      <c r="H30" s="297"/>
      <c r="I30" s="297"/>
      <c r="J30" s="297"/>
      <c r="K30" s="297">
        <f>+K$14/7/2</f>
        <v>0</v>
      </c>
      <c r="L30" s="297">
        <f>+L29</f>
        <v>0</v>
      </c>
      <c r="M30" s="297">
        <f>+M29</f>
        <v>0</v>
      </c>
      <c r="N30" s="7">
        <f>+N29</f>
        <v>0</v>
      </c>
      <c r="O30" s="7">
        <f>+O29</f>
        <v>0</v>
      </c>
      <c r="P30" s="7">
        <f>+P29</f>
        <v>0</v>
      </c>
      <c r="Q30" s="7">
        <f>+Q$14/7</f>
        <v>0</v>
      </c>
      <c r="R30" s="7">
        <f>+R$14/7/2</f>
        <v>0</v>
      </c>
      <c r="S30" s="43"/>
      <c r="T30" s="43"/>
      <c r="U30" s="43"/>
      <c r="V30" s="43"/>
      <c r="W30" s="43"/>
      <c r="X30" s="43"/>
      <c r="Y30" s="7"/>
      <c r="Z30" s="297"/>
    </row>
    <row r="31" spans="1:26" x14ac:dyDescent="0.25">
      <c r="B31" s="3">
        <f t="shared" si="2"/>
        <v>2009</v>
      </c>
      <c r="C31" s="622">
        <f t="shared" si="1"/>
        <v>0</v>
      </c>
      <c r="D31" s="297"/>
      <c r="E31" s="297"/>
      <c r="F31" s="297"/>
      <c r="G31" s="297"/>
      <c r="H31" s="297"/>
      <c r="I31" s="297"/>
      <c r="J31" s="297"/>
      <c r="K31" s="297"/>
      <c r="L31" s="297">
        <f>+L$14/7/2</f>
        <v>0</v>
      </c>
      <c r="M31" s="297">
        <f>+M30</f>
        <v>0</v>
      </c>
      <c r="N31" s="7">
        <f>+N30</f>
        <v>0</v>
      </c>
      <c r="O31" s="7">
        <f>+O30</f>
        <v>0</v>
      </c>
      <c r="P31" s="7">
        <f>+P30</f>
        <v>0</v>
      </c>
      <c r="Q31" s="7">
        <f>+Q30</f>
        <v>0</v>
      </c>
      <c r="R31" s="7">
        <f>+R$14/7</f>
        <v>0</v>
      </c>
      <c r="S31" s="43">
        <f>+S$14/7/2</f>
        <v>0</v>
      </c>
      <c r="T31" s="43"/>
      <c r="U31" s="43"/>
      <c r="V31" s="43"/>
      <c r="W31" s="43"/>
      <c r="X31" s="43"/>
      <c r="Y31" s="7"/>
      <c r="Z31" s="297"/>
    </row>
    <row r="32" spans="1:26" x14ac:dyDescent="0.25">
      <c r="A32" s="38"/>
      <c r="B32" s="3">
        <f t="shared" si="2"/>
        <v>2010</v>
      </c>
      <c r="C32" s="622">
        <f t="shared" si="1"/>
        <v>0</v>
      </c>
      <c r="D32" s="297"/>
      <c r="E32" s="297"/>
      <c r="F32" s="297"/>
      <c r="G32" s="297"/>
      <c r="H32" s="297"/>
      <c r="I32" s="297"/>
      <c r="J32" s="297"/>
      <c r="K32" s="297"/>
      <c r="L32" s="297"/>
      <c r="M32" s="297">
        <f>+M$14/7/2</f>
        <v>0</v>
      </c>
      <c r="N32" s="7">
        <f>+N31</f>
        <v>0</v>
      </c>
      <c r="O32" s="7">
        <f>+O31</f>
        <v>0</v>
      </c>
      <c r="P32" s="7">
        <f>+P31</f>
        <v>0</v>
      </c>
      <c r="Q32" s="7">
        <f>+Q31</f>
        <v>0</v>
      </c>
      <c r="R32" s="7">
        <f>+R31</f>
        <v>0</v>
      </c>
      <c r="S32" s="43">
        <f>+S$14/7</f>
        <v>0</v>
      </c>
      <c r="T32" s="43">
        <f>+T$14/7/2</f>
        <v>0</v>
      </c>
      <c r="U32" s="43"/>
      <c r="V32" s="43"/>
      <c r="W32" s="43"/>
      <c r="X32" s="43"/>
      <c r="Y32" s="7"/>
      <c r="Z32" s="297"/>
    </row>
    <row r="33" spans="1:34" x14ac:dyDescent="0.25">
      <c r="A33" s="38"/>
      <c r="B33" s="3">
        <f t="shared" si="2"/>
        <v>2011</v>
      </c>
      <c r="C33" s="622">
        <f t="shared" si="1"/>
        <v>0</v>
      </c>
      <c r="D33" s="297"/>
      <c r="E33" s="297"/>
      <c r="F33" s="297"/>
      <c r="G33" s="297"/>
      <c r="H33" s="297"/>
      <c r="I33" s="297"/>
      <c r="J33" s="297"/>
      <c r="K33" s="297"/>
      <c r="L33" s="297"/>
      <c r="M33" s="297"/>
      <c r="N33" s="7">
        <f>+N$14/7/2</f>
        <v>0</v>
      </c>
      <c r="O33" s="7">
        <f>+O32</f>
        <v>0</v>
      </c>
      <c r="P33" s="7">
        <f>+P32</f>
        <v>0</v>
      </c>
      <c r="Q33" s="7">
        <f>+Q32</f>
        <v>0</v>
      </c>
      <c r="R33" s="7">
        <f>+R32</f>
        <v>0</v>
      </c>
      <c r="S33" s="43">
        <f>+S32</f>
        <v>0</v>
      </c>
      <c r="T33" s="43">
        <f>+T$14/7</f>
        <v>0</v>
      </c>
      <c r="U33" s="43">
        <f>+U$14/7/2</f>
        <v>0</v>
      </c>
      <c r="V33" s="43"/>
      <c r="W33" s="43"/>
      <c r="X33" s="43"/>
      <c r="Y33" s="7"/>
      <c r="Z33" s="297"/>
    </row>
    <row r="34" spans="1:34" x14ac:dyDescent="0.25">
      <c r="A34" s="38"/>
      <c r="B34" s="3">
        <f t="shared" si="2"/>
        <v>2012</v>
      </c>
      <c r="C34" s="622">
        <f t="shared" si="1"/>
        <v>0</v>
      </c>
      <c r="D34" s="297"/>
      <c r="E34" s="297"/>
      <c r="F34" s="297"/>
      <c r="G34" s="297"/>
      <c r="H34" s="297"/>
      <c r="I34" s="297"/>
      <c r="J34" s="297"/>
      <c r="K34" s="297"/>
      <c r="L34" s="297"/>
      <c r="M34" s="297"/>
      <c r="N34" s="7"/>
      <c r="O34" s="7">
        <f>+O$14/7/2</f>
        <v>0</v>
      </c>
      <c r="P34" s="7">
        <f>+P33</f>
        <v>0</v>
      </c>
      <c r="Q34" s="7">
        <f>+Q33</f>
        <v>0</v>
      </c>
      <c r="R34" s="7">
        <f>+R33</f>
        <v>0</v>
      </c>
      <c r="S34" s="43">
        <f>+S33</f>
        <v>0</v>
      </c>
      <c r="T34" s="43">
        <f>+T$14/7</f>
        <v>0</v>
      </c>
      <c r="U34" s="43">
        <f>+U$14/7</f>
        <v>0</v>
      </c>
      <c r="V34" s="43">
        <f>+V$14/7/2</f>
        <v>0</v>
      </c>
      <c r="W34" s="43"/>
      <c r="X34" s="43"/>
      <c r="Y34" s="7"/>
      <c r="Z34" s="297"/>
    </row>
    <row r="35" spans="1:34" x14ac:dyDescent="0.25">
      <c r="A35" s="38"/>
      <c r="B35" s="3">
        <f t="shared" si="2"/>
        <v>2013</v>
      </c>
      <c r="C35" s="622">
        <f t="shared" si="1"/>
        <v>0</v>
      </c>
      <c r="D35" s="297"/>
      <c r="E35" s="297"/>
      <c r="F35" s="297"/>
      <c r="G35" s="297"/>
      <c r="H35" s="297"/>
      <c r="I35" s="297"/>
      <c r="J35" s="297"/>
      <c r="K35" s="297"/>
      <c r="L35" s="297"/>
      <c r="M35" s="297"/>
      <c r="N35" s="7"/>
      <c r="O35" s="7"/>
      <c r="P35" s="7">
        <f>P14/7/2</f>
        <v>0</v>
      </c>
      <c r="Q35" s="7">
        <f>Q14</f>
        <v>0</v>
      </c>
      <c r="R35" s="7">
        <f t="shared" ref="R35:U36" si="3">R34</f>
        <v>0</v>
      </c>
      <c r="S35" s="43">
        <f t="shared" si="3"/>
        <v>0</v>
      </c>
      <c r="T35" s="43">
        <f t="shared" si="3"/>
        <v>0</v>
      </c>
      <c r="U35" s="43">
        <f t="shared" si="3"/>
        <v>0</v>
      </c>
      <c r="V35" s="43">
        <f>V14/7</f>
        <v>0</v>
      </c>
      <c r="W35" s="43">
        <f>W14/7/2</f>
        <v>0</v>
      </c>
      <c r="X35" s="43"/>
      <c r="Y35" s="7"/>
      <c r="Z35" s="297"/>
    </row>
    <row r="36" spans="1:34" x14ac:dyDescent="0.25">
      <c r="A36" s="38"/>
      <c r="B36" s="3">
        <f t="shared" si="2"/>
        <v>2014</v>
      </c>
      <c r="C36" s="622">
        <f t="shared" si="1"/>
        <v>0</v>
      </c>
      <c r="D36" s="297"/>
      <c r="E36" s="297"/>
      <c r="F36" s="297"/>
      <c r="G36" s="297"/>
      <c r="H36" s="297"/>
      <c r="I36" s="297"/>
      <c r="J36" s="297"/>
      <c r="K36" s="297"/>
      <c r="L36" s="297"/>
      <c r="M36" s="297"/>
      <c r="N36" s="7"/>
      <c r="O36" s="7"/>
      <c r="P36" s="7"/>
      <c r="Q36" s="7">
        <f>Q14/7/2</f>
        <v>0</v>
      </c>
      <c r="R36" s="7">
        <f t="shared" si="3"/>
        <v>0</v>
      </c>
      <c r="S36" s="43">
        <f t="shared" si="3"/>
        <v>0</v>
      </c>
      <c r="T36" s="43">
        <f t="shared" si="3"/>
        <v>0</v>
      </c>
      <c r="U36" s="43">
        <f t="shared" si="3"/>
        <v>0</v>
      </c>
      <c r="V36" s="43">
        <f>V35</f>
        <v>0</v>
      </c>
      <c r="W36" s="43">
        <f>W14/7</f>
        <v>0</v>
      </c>
      <c r="X36" s="43">
        <f>X14/7/2</f>
        <v>0</v>
      </c>
      <c r="Y36" s="7"/>
      <c r="Z36" s="297"/>
    </row>
    <row r="37" spans="1:34" x14ac:dyDescent="0.25">
      <c r="A37" s="38"/>
      <c r="B37" s="3">
        <f t="shared" si="2"/>
        <v>2015</v>
      </c>
      <c r="C37" s="622">
        <f t="shared" si="1"/>
        <v>0</v>
      </c>
      <c r="D37" s="297"/>
      <c r="E37" s="297"/>
      <c r="F37" s="297"/>
      <c r="G37" s="297"/>
      <c r="H37" s="297"/>
      <c r="I37" s="297"/>
      <c r="J37" s="297"/>
      <c r="K37" s="297"/>
      <c r="L37" s="297"/>
      <c r="M37" s="297"/>
      <c r="N37" s="7"/>
      <c r="O37" s="7"/>
      <c r="P37" s="7"/>
      <c r="Q37" s="7"/>
      <c r="R37" s="7">
        <f>R14/7/2</f>
        <v>0</v>
      </c>
      <c r="S37" s="43">
        <f>S36</f>
        <v>0</v>
      </c>
      <c r="T37" s="43">
        <f>T36</f>
        <v>0</v>
      </c>
      <c r="U37" s="43">
        <f>U36</f>
        <v>0</v>
      </c>
      <c r="V37" s="43">
        <f>V36</f>
        <v>0</v>
      </c>
      <c r="W37" s="43">
        <f>W36</f>
        <v>0</v>
      </c>
      <c r="X37" s="43">
        <f>X14/7</f>
        <v>0</v>
      </c>
      <c r="Y37" s="7">
        <f>Y14/7/2</f>
        <v>0</v>
      </c>
      <c r="Z37" s="297"/>
    </row>
    <row r="38" spans="1:34" x14ac:dyDescent="0.25">
      <c r="A38" s="38"/>
      <c r="B38" s="3">
        <f t="shared" si="2"/>
        <v>2016</v>
      </c>
      <c r="C38" s="622">
        <f t="shared" si="1"/>
        <v>0</v>
      </c>
      <c r="D38" s="297"/>
      <c r="E38" s="297"/>
      <c r="F38" s="297"/>
      <c r="G38" s="297"/>
      <c r="H38" s="297"/>
      <c r="I38" s="297"/>
      <c r="J38" s="297"/>
      <c r="K38" s="297"/>
      <c r="L38" s="297"/>
      <c r="M38" s="297"/>
      <c r="N38" s="7"/>
      <c r="O38" s="7"/>
      <c r="P38" s="7"/>
      <c r="Q38" s="7"/>
      <c r="R38" s="7"/>
      <c r="S38" s="43"/>
      <c r="T38" s="43"/>
      <c r="U38" s="43"/>
      <c r="V38" s="43"/>
      <c r="W38" s="43"/>
      <c r="X38" s="43"/>
      <c r="Y38" s="7">
        <f>+Y14/2</f>
        <v>0</v>
      </c>
      <c r="Z38" s="7">
        <f>Z14/7/2</f>
        <v>0</v>
      </c>
      <c r="AA38" s="7"/>
    </row>
    <row r="39" spans="1:34" x14ac:dyDescent="0.25">
      <c r="A39" s="38"/>
      <c r="B39" s="3">
        <f t="shared" si="2"/>
        <v>2017</v>
      </c>
      <c r="C39" s="622">
        <f t="shared" si="1"/>
        <v>0</v>
      </c>
      <c r="D39" s="297"/>
      <c r="E39" s="297"/>
      <c r="F39" s="297"/>
      <c r="G39" s="297"/>
      <c r="H39" s="297"/>
      <c r="I39" s="297"/>
      <c r="J39" s="297"/>
      <c r="K39" s="297"/>
      <c r="L39" s="297"/>
      <c r="M39" s="297"/>
      <c r="N39" s="7"/>
      <c r="O39" s="7"/>
      <c r="P39" s="7"/>
      <c r="Q39" s="7"/>
      <c r="R39" s="7"/>
      <c r="S39" s="43"/>
      <c r="T39" s="43"/>
      <c r="U39" s="43"/>
      <c r="V39" s="43"/>
      <c r="W39" s="43"/>
      <c r="X39" s="43"/>
      <c r="Y39" s="7"/>
      <c r="Z39" s="7"/>
      <c r="AA39" s="7">
        <v>0</v>
      </c>
      <c r="AB39" s="43">
        <f>+AB$14/7</f>
        <v>0</v>
      </c>
    </row>
    <row r="40" spans="1:34" x14ac:dyDescent="0.25">
      <c r="A40" s="38"/>
      <c r="B40" s="3">
        <f t="shared" si="2"/>
        <v>2018</v>
      </c>
      <c r="C40" s="622">
        <f t="shared" si="1"/>
        <v>0</v>
      </c>
      <c r="D40" s="297"/>
      <c r="E40" s="297"/>
      <c r="F40" s="297"/>
      <c r="G40" s="297"/>
      <c r="H40" s="297"/>
      <c r="I40" s="297"/>
      <c r="J40" s="297"/>
      <c r="K40" s="297"/>
      <c r="L40" s="297"/>
      <c r="M40" s="297"/>
      <c r="N40" s="7"/>
      <c r="O40" s="7"/>
      <c r="P40" s="7"/>
      <c r="Q40" s="7"/>
      <c r="R40" s="7"/>
      <c r="S40" s="43"/>
      <c r="T40" s="43"/>
      <c r="U40" s="43"/>
      <c r="V40" s="43"/>
      <c r="W40" s="43"/>
      <c r="X40" s="43"/>
      <c r="Y40" s="7"/>
      <c r="Z40" s="7"/>
      <c r="AA40" s="7"/>
      <c r="AB40" s="7"/>
      <c r="AC40" s="43"/>
    </row>
    <row r="41" spans="1:34" x14ac:dyDescent="0.25">
      <c r="A41" s="38"/>
      <c r="B41" s="3">
        <f t="shared" si="2"/>
        <v>2019</v>
      </c>
      <c r="C41" s="622">
        <f t="shared" si="1"/>
        <v>-8463.096428571429</v>
      </c>
      <c r="D41" s="297"/>
      <c r="E41" s="297"/>
      <c r="F41" s="297"/>
      <c r="G41" s="297"/>
      <c r="H41" s="297"/>
      <c r="I41" s="297"/>
      <c r="J41" s="297"/>
      <c r="K41" s="297"/>
      <c r="L41" s="297"/>
      <c r="M41" s="297"/>
      <c r="N41" s="7"/>
      <c r="O41" s="7"/>
      <c r="P41" s="7"/>
      <c r="Q41" s="7"/>
      <c r="R41" s="7"/>
      <c r="S41" s="43"/>
      <c r="T41" s="43"/>
      <c r="U41" s="43"/>
      <c r="V41" s="43"/>
      <c r="W41" s="43"/>
      <c r="X41" s="43"/>
      <c r="Y41" s="7"/>
      <c r="Z41" s="7"/>
      <c r="AA41" s="7"/>
      <c r="AB41" s="7"/>
      <c r="AC41" s="43">
        <f>+AC$14/7/2</f>
        <v>8463.096428571429</v>
      </c>
    </row>
    <row r="42" spans="1:34" x14ac:dyDescent="0.25">
      <c r="A42" s="38"/>
      <c r="B42" s="3">
        <f t="shared" si="2"/>
        <v>2020</v>
      </c>
      <c r="C42" s="622">
        <f t="shared" si="1"/>
        <v>-16926.192857142858</v>
      </c>
      <c r="D42" s="297"/>
      <c r="E42" s="297"/>
      <c r="F42" s="297"/>
      <c r="G42" s="297"/>
      <c r="H42" s="297"/>
      <c r="I42" s="297"/>
      <c r="J42" s="297"/>
      <c r="K42" s="297"/>
      <c r="L42" s="297"/>
      <c r="M42" s="297"/>
      <c r="N42" s="7"/>
      <c r="O42" s="7"/>
      <c r="P42" s="7"/>
      <c r="Q42" s="7"/>
      <c r="R42" s="7"/>
      <c r="S42" s="43"/>
      <c r="T42" s="43"/>
      <c r="U42" s="43"/>
      <c r="V42" s="43"/>
      <c r="W42" s="43"/>
      <c r="X42" s="43"/>
      <c r="Y42" s="7"/>
      <c r="Z42" s="7"/>
      <c r="AA42" s="7"/>
      <c r="AB42" s="7"/>
      <c r="AC42" s="43">
        <f>+AC$14/7</f>
        <v>16926.192857142858</v>
      </c>
    </row>
    <row r="43" spans="1:34" x14ac:dyDescent="0.25">
      <c r="A43" s="38"/>
      <c r="B43" s="3">
        <f t="shared" si="2"/>
        <v>2021</v>
      </c>
      <c r="C43" s="622">
        <f t="shared" si="1"/>
        <v>-16926.192857142858</v>
      </c>
      <c r="D43" s="297"/>
      <c r="E43" s="297"/>
      <c r="F43" s="297"/>
      <c r="G43" s="297"/>
      <c r="H43" s="297"/>
      <c r="I43" s="297"/>
      <c r="J43" s="297"/>
      <c r="K43" s="297"/>
      <c r="L43" s="297"/>
      <c r="M43" s="297"/>
      <c r="N43" s="7"/>
      <c r="O43" s="7"/>
      <c r="P43" s="7"/>
      <c r="Q43" s="7"/>
      <c r="R43" s="7"/>
      <c r="S43" s="43"/>
      <c r="T43" s="43"/>
      <c r="U43" s="43"/>
      <c r="V43" s="43"/>
      <c r="W43" s="43"/>
      <c r="X43" s="43"/>
      <c r="Y43" s="7"/>
      <c r="Z43" s="7"/>
      <c r="AA43" s="7"/>
      <c r="AB43" s="7"/>
      <c r="AC43" s="43">
        <f t="shared" ref="AC43:AC46" si="4">+AC$14/7</f>
        <v>16926.192857142858</v>
      </c>
    </row>
    <row r="44" spans="1:34" x14ac:dyDescent="0.25">
      <c r="A44" s="38"/>
      <c r="B44" s="3">
        <f t="shared" si="2"/>
        <v>2022</v>
      </c>
      <c r="C44" s="622">
        <f t="shared" si="1"/>
        <v>-16926.192857142858</v>
      </c>
      <c r="D44" s="297"/>
      <c r="E44" s="297"/>
      <c r="F44" s="297"/>
      <c r="G44" s="297"/>
      <c r="H44" s="297"/>
      <c r="I44" s="297"/>
      <c r="J44" s="297"/>
      <c r="K44" s="297"/>
      <c r="L44" s="297"/>
      <c r="M44" s="297"/>
      <c r="N44" s="7"/>
      <c r="O44" s="7"/>
      <c r="P44" s="7"/>
      <c r="Q44" s="7"/>
      <c r="R44" s="7"/>
      <c r="S44" s="43"/>
      <c r="T44" s="43"/>
      <c r="U44" s="43"/>
      <c r="V44" s="43"/>
      <c r="W44" s="43"/>
      <c r="X44" s="43"/>
      <c r="Y44" s="7"/>
      <c r="Z44" s="7"/>
      <c r="AA44" s="7"/>
      <c r="AB44" s="7"/>
      <c r="AC44" s="43">
        <f t="shared" si="4"/>
        <v>16926.192857142858</v>
      </c>
    </row>
    <row r="45" spans="1:34" x14ac:dyDescent="0.25">
      <c r="A45" s="38"/>
      <c r="B45" s="3">
        <f t="shared" si="2"/>
        <v>2023</v>
      </c>
      <c r="C45" s="622">
        <f t="shared" si="1"/>
        <v>-16926.192857142858</v>
      </c>
      <c r="D45" s="297"/>
      <c r="E45" s="297"/>
      <c r="F45" s="297"/>
      <c r="G45" s="297"/>
      <c r="H45" s="297"/>
      <c r="I45" s="297"/>
      <c r="J45" s="297"/>
      <c r="K45" s="297"/>
      <c r="L45" s="297"/>
      <c r="M45" s="297"/>
      <c r="N45" s="7"/>
      <c r="O45" s="7"/>
      <c r="P45" s="7"/>
      <c r="Q45" s="7"/>
      <c r="R45" s="7"/>
      <c r="S45" s="43"/>
      <c r="T45" s="43"/>
      <c r="U45" s="43"/>
      <c r="V45" s="43"/>
      <c r="W45" s="43"/>
      <c r="X45" s="43"/>
      <c r="Y45" s="7"/>
      <c r="Z45" s="7"/>
      <c r="AA45" s="7"/>
      <c r="AB45" s="7"/>
      <c r="AC45" s="43">
        <f t="shared" si="4"/>
        <v>16926.192857142858</v>
      </c>
    </row>
    <row r="46" spans="1:34" x14ac:dyDescent="0.25">
      <c r="A46" s="38"/>
      <c r="B46" s="3">
        <f t="shared" si="2"/>
        <v>2024</v>
      </c>
      <c r="C46" s="622">
        <f t="shared" si="1"/>
        <v>-16926.192857142858</v>
      </c>
      <c r="D46" s="297"/>
      <c r="E46" s="297"/>
      <c r="F46" s="297"/>
      <c r="G46" s="297"/>
      <c r="H46" s="297"/>
      <c r="I46" s="297"/>
      <c r="J46" s="297"/>
      <c r="K46" s="297"/>
      <c r="L46" s="297"/>
      <c r="M46" s="297"/>
      <c r="N46" s="7"/>
      <c r="O46" s="7"/>
      <c r="P46" s="7"/>
      <c r="Q46" s="7"/>
      <c r="R46" s="7"/>
      <c r="S46" s="43"/>
      <c r="T46" s="43"/>
      <c r="U46" s="43"/>
      <c r="V46" s="43"/>
      <c r="W46" s="43"/>
      <c r="X46" s="43"/>
      <c r="Y46" s="7"/>
      <c r="Z46" s="7"/>
      <c r="AA46" s="7"/>
      <c r="AB46" s="7"/>
      <c r="AC46" s="43">
        <f t="shared" si="4"/>
        <v>16926.192857142858</v>
      </c>
    </row>
    <row r="47" spans="1:34" x14ac:dyDescent="0.25">
      <c r="A47" s="38"/>
      <c r="B47" s="12"/>
      <c r="C47" s="254"/>
      <c r="D47" s="298"/>
      <c r="E47" s="298"/>
      <c r="F47" s="298"/>
      <c r="G47" s="298"/>
      <c r="H47" s="298"/>
      <c r="I47" s="298"/>
      <c r="J47" s="298"/>
      <c r="K47" s="298"/>
      <c r="L47" s="298"/>
      <c r="M47" s="298"/>
      <c r="N47" s="298"/>
      <c r="O47" s="298"/>
      <c r="P47" s="298"/>
      <c r="Q47" s="298"/>
      <c r="R47" s="298"/>
      <c r="S47" s="298"/>
      <c r="T47" s="298"/>
      <c r="U47" s="298"/>
      <c r="V47" s="299"/>
      <c r="W47" s="299"/>
      <c r="X47" s="299"/>
      <c r="Y47" s="298"/>
      <c r="Z47" s="298"/>
      <c r="AA47" s="298"/>
      <c r="AB47" s="173"/>
      <c r="AC47" s="173"/>
      <c r="AD47" s="173"/>
      <c r="AE47" s="173"/>
    </row>
    <row r="48" spans="1:34" x14ac:dyDescent="0.25">
      <c r="A48" s="38" t="s">
        <v>62</v>
      </c>
      <c r="B48" s="675">
        <f>SUM(D48:AH48)</f>
        <v>25389.289285714287</v>
      </c>
      <c r="C48" s="677">
        <f>SUM(C16:C47)</f>
        <v>-93094.060714285719</v>
      </c>
      <c r="D48" s="675">
        <f t="shared" ref="D48:N48" si="5">-SUM(D16:D47)+D14</f>
        <v>0</v>
      </c>
      <c r="E48" s="675">
        <f t="shared" si="5"/>
        <v>0</v>
      </c>
      <c r="F48" s="675">
        <f t="shared" si="5"/>
        <v>0</v>
      </c>
      <c r="G48" s="675">
        <f t="shared" si="5"/>
        <v>0</v>
      </c>
      <c r="H48" s="675">
        <f t="shared" si="5"/>
        <v>0</v>
      </c>
      <c r="I48" s="675">
        <f t="shared" si="5"/>
        <v>0</v>
      </c>
      <c r="J48" s="675">
        <f t="shared" si="5"/>
        <v>0</v>
      </c>
      <c r="K48" s="675">
        <f t="shared" si="5"/>
        <v>0</v>
      </c>
      <c r="L48" s="675">
        <f t="shared" si="5"/>
        <v>0</v>
      </c>
      <c r="M48" s="675">
        <f t="shared" si="5"/>
        <v>0</v>
      </c>
      <c r="N48" s="719">
        <f t="shared" si="5"/>
        <v>0</v>
      </c>
      <c r="O48" s="719">
        <f t="shared" ref="O48:AH48" si="6">-SUM(O16:O47)+O14</f>
        <v>0</v>
      </c>
      <c r="P48" s="719">
        <f t="shared" si="6"/>
        <v>0</v>
      </c>
      <c r="Q48" s="719">
        <f t="shared" si="6"/>
        <v>0</v>
      </c>
      <c r="R48" s="719">
        <f t="shared" si="6"/>
        <v>0</v>
      </c>
      <c r="S48" s="719">
        <f t="shared" si="6"/>
        <v>0</v>
      </c>
      <c r="T48" s="719">
        <f t="shared" si="6"/>
        <v>0</v>
      </c>
      <c r="U48" s="719">
        <f t="shared" si="6"/>
        <v>0</v>
      </c>
      <c r="V48" s="719">
        <f t="shared" si="6"/>
        <v>0</v>
      </c>
      <c r="W48" s="719">
        <f t="shared" si="6"/>
        <v>0</v>
      </c>
      <c r="X48" s="719">
        <f t="shared" si="6"/>
        <v>0</v>
      </c>
      <c r="Y48" s="719">
        <f t="shared" si="6"/>
        <v>0</v>
      </c>
      <c r="Z48" s="719">
        <f t="shared" si="6"/>
        <v>0</v>
      </c>
      <c r="AA48" s="719">
        <f t="shared" si="6"/>
        <v>0</v>
      </c>
      <c r="AB48" s="719">
        <f t="shared" si="6"/>
        <v>0</v>
      </c>
      <c r="AC48" s="719">
        <f t="shared" si="6"/>
        <v>25389.289285714287</v>
      </c>
      <c r="AD48" s="719">
        <f t="shared" si="6"/>
        <v>0</v>
      </c>
      <c r="AE48" s="719">
        <f t="shared" si="6"/>
        <v>0</v>
      </c>
      <c r="AF48" s="719">
        <f t="shared" si="6"/>
        <v>0</v>
      </c>
      <c r="AG48" s="719">
        <f t="shared" si="6"/>
        <v>0</v>
      </c>
      <c r="AH48" s="719">
        <f t="shared" si="6"/>
        <v>0</v>
      </c>
    </row>
    <row r="49" spans="1:26" x14ac:dyDescent="0.25">
      <c r="A49" s="38"/>
      <c r="B49" s="275"/>
      <c r="C49" s="299"/>
      <c r="D49" s="297"/>
      <c r="E49" s="297"/>
      <c r="F49" s="297"/>
      <c r="G49" s="297"/>
      <c r="H49" s="297"/>
      <c r="I49" s="297"/>
      <c r="J49" s="297"/>
      <c r="K49" s="297"/>
      <c r="L49" s="297"/>
      <c r="M49" s="297"/>
      <c r="N49" s="338"/>
      <c r="O49" s="338"/>
      <c r="P49" s="338"/>
      <c r="Q49" s="338"/>
      <c r="R49" s="338"/>
      <c r="S49" s="338"/>
      <c r="T49" s="338"/>
      <c r="U49" s="338"/>
      <c r="V49" s="338"/>
      <c r="W49" s="338"/>
      <c r="X49" s="338"/>
      <c r="Y49" s="338"/>
      <c r="Z49" s="338"/>
    </row>
    <row r="50" spans="1:26" x14ac:dyDescent="0.25">
      <c r="A50" s="39" t="s">
        <v>63</v>
      </c>
      <c r="B50" s="3"/>
      <c r="C50" s="30">
        <f>+C14+C48</f>
        <v>25389.289285714287</v>
      </c>
      <c r="D50" s="297"/>
      <c r="E50" s="297"/>
      <c r="F50" s="297"/>
      <c r="G50" s="297"/>
      <c r="H50" s="297"/>
      <c r="I50" s="297"/>
      <c r="J50" s="297"/>
      <c r="K50" s="297"/>
      <c r="L50" s="297"/>
      <c r="M50" s="297"/>
      <c r="N50" s="338"/>
      <c r="O50" s="338"/>
      <c r="P50" s="338"/>
      <c r="Q50" s="338"/>
      <c r="R50" s="338"/>
      <c r="S50" s="338"/>
      <c r="T50" s="338"/>
      <c r="U50" s="338"/>
      <c r="V50" s="338"/>
      <c r="W50" s="338"/>
      <c r="X50" s="338"/>
      <c r="Y50" s="338"/>
      <c r="Z50" s="338"/>
    </row>
    <row r="51" spans="1:26" x14ac:dyDescent="0.25">
      <c r="A51" s="3"/>
      <c r="B51" s="3"/>
      <c r="C51" s="3"/>
      <c r="D51" s="297"/>
      <c r="E51" s="297"/>
      <c r="F51" s="297"/>
      <c r="G51" s="297"/>
      <c r="H51" s="297"/>
      <c r="I51" s="297"/>
      <c r="J51" s="297"/>
      <c r="K51" s="297"/>
      <c r="L51" s="297"/>
      <c r="M51" s="297"/>
      <c r="N51" s="338"/>
      <c r="O51" s="338"/>
      <c r="P51" s="338"/>
      <c r="Q51" s="338"/>
      <c r="R51" s="338"/>
      <c r="S51" s="338"/>
      <c r="T51" s="338"/>
      <c r="U51" s="338"/>
      <c r="V51" s="338"/>
      <c r="W51" s="338"/>
      <c r="X51" s="338"/>
      <c r="Y51" s="338"/>
      <c r="Z51" s="338"/>
    </row>
    <row r="52" spans="1:26" x14ac:dyDescent="0.25">
      <c r="A52" s="3"/>
      <c r="B52" s="36"/>
      <c r="C52" s="3"/>
      <c r="D52" s="297"/>
      <c r="E52" s="297"/>
      <c r="F52" s="297"/>
      <c r="G52" s="297"/>
      <c r="H52" s="297"/>
      <c r="I52" s="297"/>
      <c r="J52" s="297"/>
      <c r="K52" s="297"/>
      <c r="L52" s="297"/>
      <c r="M52" s="297"/>
      <c r="N52" s="338"/>
      <c r="O52" s="338"/>
      <c r="P52" s="338"/>
      <c r="Q52" s="338"/>
      <c r="R52" s="338"/>
      <c r="S52" s="338"/>
      <c r="T52" s="338"/>
      <c r="U52" s="338"/>
      <c r="V52" s="338"/>
      <c r="W52" s="338"/>
      <c r="X52" s="338"/>
      <c r="Y52" s="338"/>
      <c r="Z52" s="338"/>
    </row>
    <row r="53" spans="1:26" x14ac:dyDescent="0.25">
      <c r="A53" s="3"/>
      <c r="B53" s="3"/>
      <c r="C53" s="3"/>
      <c r="E53" s="297"/>
      <c r="F53" s="301"/>
      <c r="G53" s="301"/>
      <c r="H53" s="301"/>
      <c r="I53" s="301"/>
      <c r="J53" s="301"/>
      <c r="K53" s="301"/>
      <c r="L53" s="301"/>
      <c r="M53" s="301"/>
      <c r="N53" s="338">
        <f>SUM(E32:E53)</f>
        <v>0</v>
      </c>
      <c r="O53" s="342"/>
      <c r="P53" s="342"/>
      <c r="Q53" s="342"/>
      <c r="R53" s="342"/>
      <c r="S53" s="342"/>
    </row>
    <row r="54" spans="1:26" x14ac:dyDescent="0.25">
      <c r="B54" s="3"/>
      <c r="C54" s="3"/>
      <c r="E54" s="301"/>
      <c r="F54" s="301"/>
      <c r="G54" s="301"/>
      <c r="H54" s="301"/>
      <c r="I54" s="301"/>
      <c r="J54" s="301"/>
      <c r="K54" s="301"/>
      <c r="L54" s="301"/>
      <c r="M54" s="301"/>
      <c r="N54" s="301"/>
      <c r="O54" s="301"/>
      <c r="P54" s="301"/>
      <c r="Q54" s="301"/>
      <c r="R54" s="301"/>
      <c r="S54" s="301"/>
    </row>
    <row r="55" spans="1:26" x14ac:dyDescent="0.25">
      <c r="E55" s="301"/>
      <c r="F55" s="301"/>
      <c r="G55" s="301"/>
      <c r="H55" s="301"/>
      <c r="I55" s="301"/>
      <c r="J55" s="301"/>
      <c r="K55" s="301"/>
      <c r="L55" s="301"/>
      <c r="M55" s="301"/>
      <c r="N55" s="301"/>
      <c r="O55" s="301"/>
      <c r="P55" s="301"/>
      <c r="Q55" s="301"/>
      <c r="R55" s="301"/>
      <c r="S55" s="301"/>
    </row>
    <row r="56" spans="1:26" x14ac:dyDescent="0.25">
      <c r="E56" s="301"/>
      <c r="F56" s="301"/>
      <c r="G56" s="301"/>
      <c r="H56" s="301"/>
      <c r="I56" s="301"/>
      <c r="J56" s="301"/>
      <c r="K56" s="301"/>
      <c r="L56" s="301"/>
      <c r="M56" s="301"/>
      <c r="N56" s="301"/>
      <c r="O56" s="301"/>
      <c r="P56" s="301"/>
      <c r="Q56" s="301"/>
      <c r="R56" s="301"/>
      <c r="S56" s="301"/>
    </row>
    <row r="57" spans="1:26" x14ac:dyDescent="0.25">
      <c r="E57" s="301"/>
      <c r="F57" s="301"/>
      <c r="G57" s="301"/>
      <c r="H57" s="301"/>
      <c r="I57" s="301"/>
      <c r="J57" s="301"/>
      <c r="K57" s="301"/>
      <c r="L57" s="301"/>
      <c r="M57" s="301"/>
      <c r="N57" s="301"/>
      <c r="O57" s="301"/>
      <c r="P57" s="301"/>
      <c r="Q57" s="301"/>
      <c r="R57" s="301"/>
      <c r="S57" s="301"/>
    </row>
    <row r="58" spans="1:26" x14ac:dyDescent="0.25">
      <c r="E58" s="301"/>
      <c r="F58" s="301"/>
      <c r="G58" s="301"/>
      <c r="H58" s="301"/>
      <c r="I58" s="301"/>
      <c r="J58" s="301"/>
      <c r="K58" s="301"/>
      <c r="L58" s="301"/>
      <c r="M58" s="301"/>
      <c r="N58" s="301"/>
      <c r="O58" s="301"/>
      <c r="P58" s="301"/>
      <c r="Q58" s="301"/>
      <c r="R58" s="301"/>
      <c r="S58" s="301"/>
    </row>
    <row r="59" spans="1:26" x14ac:dyDescent="0.25">
      <c r="E59" s="301"/>
      <c r="F59" s="301"/>
      <c r="G59" s="301"/>
      <c r="H59" s="301"/>
      <c r="I59" s="301"/>
      <c r="J59" s="301"/>
      <c r="K59" s="301"/>
      <c r="L59" s="301"/>
      <c r="M59" s="301"/>
      <c r="N59" s="301"/>
      <c r="O59" s="301"/>
      <c r="P59" s="301"/>
      <c r="Q59" s="301"/>
      <c r="R59" s="301"/>
      <c r="S59" s="301"/>
    </row>
    <row r="60" spans="1:26" x14ac:dyDescent="0.25">
      <c r="E60" s="301"/>
      <c r="F60" s="301"/>
      <c r="G60" s="301"/>
      <c r="H60" s="301"/>
      <c r="I60" s="301"/>
      <c r="J60" s="301"/>
      <c r="K60" s="301"/>
      <c r="L60" s="301"/>
      <c r="M60" s="301"/>
      <c r="N60" s="301"/>
      <c r="O60" s="301"/>
      <c r="P60" s="301"/>
      <c r="Q60" s="301"/>
      <c r="R60" s="301"/>
      <c r="S60" s="301"/>
    </row>
    <row r="61" spans="1:26" x14ac:dyDescent="0.25">
      <c r="E61" s="301"/>
      <c r="F61" s="301"/>
      <c r="G61" s="301"/>
      <c r="H61" s="301"/>
      <c r="I61" s="301"/>
      <c r="J61" s="301"/>
      <c r="K61" s="301"/>
      <c r="L61" s="301"/>
      <c r="M61" s="301"/>
      <c r="N61" s="301"/>
      <c r="O61" s="301"/>
      <c r="P61" s="301"/>
      <c r="Q61" s="301"/>
      <c r="R61" s="301"/>
      <c r="S61" s="301"/>
    </row>
    <row r="62" spans="1:26" x14ac:dyDescent="0.25">
      <c r="E62" s="301"/>
      <c r="F62" s="301"/>
      <c r="G62" s="301"/>
      <c r="H62" s="301"/>
      <c r="I62" s="301"/>
      <c r="J62" s="301"/>
      <c r="K62" s="301"/>
      <c r="L62" s="301"/>
      <c r="M62" s="301"/>
      <c r="N62" s="301"/>
      <c r="O62" s="301"/>
      <c r="P62" s="301"/>
      <c r="Q62" s="301"/>
      <c r="R62" s="301"/>
      <c r="S62" s="301"/>
    </row>
    <row r="63" spans="1:26" x14ac:dyDescent="0.25">
      <c r="E63" s="301"/>
      <c r="F63" s="301"/>
      <c r="G63" s="301"/>
      <c r="H63" s="301"/>
      <c r="I63" s="301"/>
      <c r="J63" s="301"/>
      <c r="K63" s="301"/>
      <c r="L63" s="301"/>
      <c r="M63" s="301"/>
      <c r="N63" s="301"/>
      <c r="O63" s="301"/>
      <c r="P63" s="301"/>
      <c r="Q63" s="301"/>
      <c r="R63" s="301"/>
      <c r="S63" s="301"/>
    </row>
    <row r="64" spans="1:26" x14ac:dyDescent="0.25">
      <c r="E64" s="301"/>
      <c r="F64" s="301"/>
      <c r="G64" s="301"/>
      <c r="H64" s="301"/>
      <c r="I64" s="301"/>
      <c r="J64" s="301"/>
      <c r="K64" s="301"/>
      <c r="L64" s="301"/>
      <c r="M64" s="301"/>
      <c r="N64" s="301"/>
      <c r="O64" s="301"/>
      <c r="P64" s="301"/>
      <c r="Q64" s="301"/>
      <c r="R64" s="301"/>
      <c r="S64" s="301"/>
    </row>
  </sheetData>
  <pageMargins left="0.7" right="0.7" top="0.75" bottom="0.75" header="0.3" footer="0.3"/>
  <pageSetup scale="60" orientation="landscape" horizontalDpi="4294967294" verticalDpi="4294967294" r:id="rId1"/>
  <headerFooter>
    <oddFooter>&amp;Z&amp;F&amp;RPage &amp;P</oddFooter>
  </headerFooter>
</worksheet>
</file>

<file path=xl/worksheets/sheet2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98E7A-BE1A-4F4A-9D73-AF6573FC0CF9}">
  <sheetPr>
    <tabColor theme="6" tint="-0.249977111117893"/>
    <pageSetUpPr fitToPage="1"/>
  </sheetPr>
  <dimension ref="A1:AH64"/>
  <sheetViews>
    <sheetView workbookViewId="0"/>
  </sheetViews>
  <sheetFormatPr defaultColWidth="8.85546875" defaultRowHeight="15" x14ac:dyDescent="0.25"/>
  <cols>
    <col min="1" max="1" width="20.85546875" customWidth="1"/>
    <col min="2" max="2" width="9.5703125" bestFit="1" customWidth="1"/>
    <col min="3" max="3" width="12.85546875" customWidth="1"/>
    <col min="4" max="12" width="7.42578125" hidden="1" customWidth="1"/>
    <col min="13" max="13" width="7.5703125" hidden="1" customWidth="1"/>
    <col min="14" max="25" width="10.42578125" customWidth="1"/>
    <col min="26" max="26" width="10.7109375" bestFit="1" customWidth="1"/>
    <col min="27" max="27" width="11.5703125" bestFit="1" customWidth="1"/>
    <col min="28" max="28" width="12" bestFit="1" customWidth="1"/>
    <col min="29" max="29" width="10.5703125" bestFit="1" customWidth="1"/>
  </cols>
  <sheetData>
    <row r="1" spans="1:34" x14ac:dyDescent="0.25">
      <c r="A1" s="11" t="s">
        <v>10</v>
      </c>
      <c r="O1" t="s">
        <v>647</v>
      </c>
    </row>
    <row r="2" spans="1:34" x14ac:dyDescent="0.25">
      <c r="A2" s="9" t="s">
        <v>438</v>
      </c>
    </row>
    <row r="3" spans="1:34" x14ac:dyDescent="0.25">
      <c r="A3" s="9" t="s">
        <v>1198</v>
      </c>
    </row>
    <row r="4" spans="1:34" x14ac:dyDescent="0.25">
      <c r="R4" s="40" t="s">
        <v>4</v>
      </c>
      <c r="S4" s="41"/>
      <c r="T4" s="40" t="s">
        <v>8</v>
      </c>
    </row>
    <row r="5" spans="1:34" x14ac:dyDescent="0.25">
      <c r="A5" s="10" t="s">
        <v>9</v>
      </c>
      <c r="B5" s="12" t="s">
        <v>64</v>
      </c>
      <c r="C5" s="12" t="s">
        <v>12</v>
      </c>
      <c r="R5" s="42" t="s">
        <v>2</v>
      </c>
      <c r="S5" s="42" t="s">
        <v>60</v>
      </c>
      <c r="T5" s="42" t="s">
        <v>7</v>
      </c>
    </row>
    <row r="6" spans="1:34" x14ac:dyDescent="0.25">
      <c r="B6" s="3"/>
      <c r="R6" s="3"/>
    </row>
    <row r="7" spans="1:34" x14ac:dyDescent="0.25">
      <c r="A7" t="s">
        <v>1210</v>
      </c>
      <c r="B7" s="212">
        <v>883</v>
      </c>
      <c r="C7" s="214" t="s">
        <v>1203</v>
      </c>
      <c r="D7" s="293"/>
      <c r="E7" s="293"/>
      <c r="F7" s="293"/>
      <c r="G7" s="293"/>
      <c r="H7" s="293"/>
      <c r="I7" s="293"/>
      <c r="J7" s="293"/>
      <c r="K7" s="293"/>
      <c r="L7" s="293"/>
      <c r="M7" s="293"/>
      <c r="N7" s="293"/>
      <c r="O7" s="294"/>
      <c r="P7" s="6"/>
      <c r="Q7" s="6"/>
      <c r="R7" s="13">
        <f>+C14</f>
        <v>195470.77000000002</v>
      </c>
      <c r="S7" s="13">
        <f>+-C48</f>
        <v>175075.50785714286</v>
      </c>
      <c r="T7" s="13">
        <f>+R7-S7</f>
        <v>20395.262142857158</v>
      </c>
    </row>
    <row r="8" spans="1:34" x14ac:dyDescent="0.25">
      <c r="A8" s="213"/>
      <c r="B8" s="3"/>
      <c r="D8" s="293"/>
      <c r="E8" s="293"/>
      <c r="F8" s="293"/>
      <c r="G8" s="293"/>
      <c r="H8" s="293"/>
      <c r="I8" s="293"/>
      <c r="J8" s="293"/>
      <c r="K8" s="293"/>
      <c r="L8" s="293"/>
      <c r="M8" s="293"/>
      <c r="N8" s="293"/>
      <c r="O8" s="294"/>
      <c r="P8" s="6"/>
      <c r="Q8" s="6"/>
    </row>
    <row r="9" spans="1:34" x14ac:dyDescent="0.25">
      <c r="A9" s="2"/>
      <c r="B9" s="3"/>
      <c r="D9" s="293"/>
      <c r="E9" s="293"/>
      <c r="F9" s="293"/>
      <c r="G9" s="293"/>
      <c r="H9" s="293"/>
      <c r="I9" s="293"/>
      <c r="J9" s="293"/>
      <c r="K9" s="293"/>
      <c r="L9" s="293"/>
      <c r="M9" s="293"/>
      <c r="N9" s="293"/>
      <c r="O9" s="294"/>
      <c r="P9" s="6"/>
      <c r="Q9" s="6"/>
    </row>
    <row r="10" spans="1:34" x14ac:dyDescent="0.25">
      <c r="B10" s="3"/>
    </row>
    <row r="11" spans="1:34" x14ac:dyDescent="0.25">
      <c r="A11" s="686" t="s">
        <v>66</v>
      </c>
      <c r="B11" s="212" t="s">
        <v>1195</v>
      </c>
      <c r="C11" s="214"/>
    </row>
    <row r="12" spans="1:34" x14ac:dyDescent="0.25">
      <c r="B12" s="28"/>
      <c r="C12" s="2"/>
    </row>
    <row r="13" spans="1:34" x14ac:dyDescent="0.25">
      <c r="A13" s="9" t="s">
        <v>5</v>
      </c>
      <c r="C13" s="31" t="s">
        <v>3</v>
      </c>
      <c r="D13" s="32">
        <v>1994</v>
      </c>
      <c r="E13" s="32">
        <v>1995</v>
      </c>
      <c r="F13" s="32">
        <v>1996</v>
      </c>
      <c r="G13" s="32">
        <v>1997</v>
      </c>
      <c r="H13" s="32">
        <v>1998</v>
      </c>
      <c r="I13" s="32">
        <v>1999</v>
      </c>
      <c r="J13" s="32">
        <v>2000</v>
      </c>
      <c r="K13" s="32">
        <v>2001</v>
      </c>
      <c r="L13" s="32">
        <v>2002</v>
      </c>
      <c r="M13" s="32">
        <v>2003</v>
      </c>
      <c r="N13" s="32">
        <v>2004</v>
      </c>
      <c r="O13" s="32">
        <f>N13+1</f>
        <v>2005</v>
      </c>
      <c r="P13" s="32">
        <f t="shared" ref="P13:AH13" si="0">O13+1</f>
        <v>2006</v>
      </c>
      <c r="Q13" s="32">
        <f t="shared" si="0"/>
        <v>2007</v>
      </c>
      <c r="R13" s="32">
        <f t="shared" si="0"/>
        <v>2008</v>
      </c>
      <c r="S13" s="32">
        <f t="shared" si="0"/>
        <v>2009</v>
      </c>
      <c r="T13" s="32">
        <f t="shared" si="0"/>
        <v>2010</v>
      </c>
      <c r="U13" s="32">
        <f t="shared" si="0"/>
        <v>2011</v>
      </c>
      <c r="V13" s="32">
        <f t="shared" si="0"/>
        <v>2012</v>
      </c>
      <c r="W13" s="32">
        <f t="shared" si="0"/>
        <v>2013</v>
      </c>
      <c r="X13" s="32">
        <f t="shared" si="0"/>
        <v>2014</v>
      </c>
      <c r="Y13" s="32">
        <f t="shared" si="0"/>
        <v>2015</v>
      </c>
      <c r="Z13" s="32">
        <f t="shared" si="0"/>
        <v>2016</v>
      </c>
      <c r="AA13" s="32">
        <f t="shared" si="0"/>
        <v>2017</v>
      </c>
      <c r="AB13" s="32">
        <f t="shared" si="0"/>
        <v>2018</v>
      </c>
      <c r="AC13" s="32">
        <f t="shared" si="0"/>
        <v>2019</v>
      </c>
      <c r="AD13" s="32">
        <f t="shared" si="0"/>
        <v>2020</v>
      </c>
      <c r="AE13" s="32">
        <f t="shared" si="0"/>
        <v>2021</v>
      </c>
      <c r="AF13" s="32">
        <f t="shared" si="0"/>
        <v>2022</v>
      </c>
      <c r="AG13" s="32">
        <f t="shared" si="0"/>
        <v>2023</v>
      </c>
      <c r="AH13" s="32">
        <f t="shared" si="0"/>
        <v>2024</v>
      </c>
    </row>
    <row r="14" spans="1:34" x14ac:dyDescent="0.25">
      <c r="A14" s="9" t="s">
        <v>73</v>
      </c>
      <c r="C14" s="672">
        <f>SUM(D14:AH14)</f>
        <v>195470.77000000002</v>
      </c>
      <c r="D14" s="233">
        <v>0</v>
      </c>
      <c r="E14" s="233">
        <v>0</v>
      </c>
      <c r="F14" s="233">
        <v>0</v>
      </c>
      <c r="G14" s="233">
        <v>0</v>
      </c>
      <c r="H14" s="233">
        <v>0</v>
      </c>
      <c r="I14" s="233">
        <v>0</v>
      </c>
      <c r="J14" s="233">
        <v>0</v>
      </c>
      <c r="K14" s="233">
        <v>0</v>
      </c>
      <c r="L14" s="233">
        <v>0</v>
      </c>
      <c r="M14" s="233">
        <v>0</v>
      </c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7"/>
      <c r="Z14" s="7"/>
      <c r="AA14" s="4"/>
      <c r="AB14" s="7">
        <v>150439.32</v>
      </c>
      <c r="AC14" s="7">
        <v>45031.45</v>
      </c>
    </row>
    <row r="15" spans="1:34" x14ac:dyDescent="0.25">
      <c r="A15" s="34"/>
      <c r="B15" s="2"/>
      <c r="C15" s="2"/>
      <c r="S15" s="233"/>
      <c r="T15" s="233"/>
      <c r="U15" s="233"/>
      <c r="V15" s="233"/>
      <c r="W15" s="233"/>
      <c r="X15" s="233"/>
    </row>
    <row r="16" spans="1:34" x14ac:dyDescent="0.25">
      <c r="A16" s="9" t="s">
        <v>6</v>
      </c>
      <c r="B16" s="3">
        <v>1994</v>
      </c>
      <c r="C16" s="622">
        <f>-SUM(D16:AH16)</f>
        <v>0</v>
      </c>
      <c r="D16" s="297">
        <f>+D$14/7/2</f>
        <v>0</v>
      </c>
      <c r="E16" s="297"/>
      <c r="F16" s="297"/>
      <c r="G16" s="297"/>
      <c r="H16" s="297"/>
      <c r="I16" s="297"/>
      <c r="J16" s="297"/>
      <c r="K16" s="297"/>
      <c r="L16" s="297"/>
      <c r="M16" s="297"/>
      <c r="N16" s="297"/>
      <c r="O16" s="297"/>
      <c r="P16" s="297"/>
      <c r="Q16" s="297"/>
      <c r="R16" s="297"/>
      <c r="S16" s="233"/>
      <c r="T16" s="233"/>
      <c r="U16" s="233"/>
      <c r="V16" s="233"/>
      <c r="W16" s="233"/>
      <c r="X16" s="233"/>
      <c r="Y16" s="297"/>
      <c r="Z16" s="297"/>
    </row>
    <row r="17" spans="1:26" x14ac:dyDescent="0.25">
      <c r="B17" s="3">
        <f>B16+1</f>
        <v>1995</v>
      </c>
      <c r="C17" s="622">
        <f t="shared" ref="C17:C46" si="1">-SUM(D17:AH17)</f>
        <v>0</v>
      </c>
      <c r="D17" s="297">
        <f>+D$14/7</f>
        <v>0</v>
      </c>
      <c r="E17" s="297">
        <f>+E$14/7/2</f>
        <v>0</v>
      </c>
      <c r="F17" s="297"/>
      <c r="G17" s="297"/>
      <c r="H17" s="297"/>
      <c r="I17" s="297"/>
      <c r="J17" s="297"/>
      <c r="K17" s="297"/>
      <c r="L17" s="297"/>
      <c r="M17" s="297"/>
      <c r="N17" s="297"/>
      <c r="O17" s="297"/>
      <c r="P17" s="297"/>
      <c r="Q17" s="297"/>
      <c r="R17" s="297"/>
      <c r="S17" s="233"/>
      <c r="T17" s="233"/>
      <c r="U17" s="233"/>
      <c r="V17" s="233"/>
      <c r="W17" s="233"/>
      <c r="X17" s="233"/>
      <c r="Y17" s="297"/>
      <c r="Z17" s="297"/>
    </row>
    <row r="18" spans="1:26" x14ac:dyDescent="0.25">
      <c r="B18" s="3">
        <f t="shared" ref="B18:B46" si="2">B17+1</f>
        <v>1996</v>
      </c>
      <c r="C18" s="622">
        <f t="shared" si="1"/>
        <v>0</v>
      </c>
      <c r="D18" s="297">
        <f>+D17</f>
        <v>0</v>
      </c>
      <c r="E18" s="297">
        <f>+E$14/7</f>
        <v>0</v>
      </c>
      <c r="F18" s="297">
        <f>+F$14/7/2</f>
        <v>0</v>
      </c>
      <c r="G18" s="297"/>
      <c r="H18" s="297"/>
      <c r="I18" s="297"/>
      <c r="J18" s="297"/>
      <c r="K18" s="297"/>
      <c r="L18" s="297"/>
      <c r="M18" s="297"/>
      <c r="N18" s="297"/>
      <c r="O18" s="297"/>
      <c r="P18" s="297"/>
      <c r="Q18" s="297"/>
      <c r="R18" s="297"/>
      <c r="S18" s="233"/>
      <c r="T18" s="233"/>
      <c r="U18" s="233"/>
      <c r="V18" s="233"/>
      <c r="W18" s="233"/>
      <c r="X18" s="233"/>
      <c r="Y18" s="297"/>
      <c r="Z18" s="297"/>
    </row>
    <row r="19" spans="1:26" x14ac:dyDescent="0.25">
      <c r="B19" s="3">
        <f t="shared" si="2"/>
        <v>1997</v>
      </c>
      <c r="C19" s="622">
        <f t="shared" si="1"/>
        <v>0</v>
      </c>
      <c r="D19" s="297">
        <f>+D18</f>
        <v>0</v>
      </c>
      <c r="E19" s="297">
        <f>+E18</f>
        <v>0</v>
      </c>
      <c r="F19" s="297">
        <f>+F$14/7</f>
        <v>0</v>
      </c>
      <c r="G19" s="297">
        <f>+G$14/7/2</f>
        <v>0</v>
      </c>
      <c r="H19" s="297"/>
      <c r="I19" s="297"/>
      <c r="J19" s="297"/>
      <c r="K19" s="297"/>
      <c r="L19" s="297"/>
      <c r="M19" s="297"/>
      <c r="N19" s="297"/>
      <c r="O19" s="297"/>
      <c r="P19" s="297"/>
      <c r="Q19" s="297"/>
      <c r="R19" s="297"/>
      <c r="S19" s="233"/>
      <c r="T19" s="233"/>
      <c r="U19" s="233"/>
      <c r="V19" s="233"/>
      <c r="W19" s="233"/>
      <c r="X19" s="233"/>
      <c r="Y19" s="297"/>
      <c r="Z19" s="297"/>
    </row>
    <row r="20" spans="1:26" x14ac:dyDescent="0.25">
      <c r="B20" s="3">
        <f t="shared" si="2"/>
        <v>1998</v>
      </c>
      <c r="C20" s="622">
        <f t="shared" si="1"/>
        <v>0</v>
      </c>
      <c r="D20" s="297">
        <f>+D19</f>
        <v>0</v>
      </c>
      <c r="E20" s="297">
        <f>+E19</f>
        <v>0</v>
      </c>
      <c r="F20" s="297">
        <f>+F19</f>
        <v>0</v>
      </c>
      <c r="G20" s="297">
        <f>+G$14/7</f>
        <v>0</v>
      </c>
      <c r="H20" s="297">
        <f>+H$14/7/2</f>
        <v>0</v>
      </c>
      <c r="I20" s="297"/>
      <c r="J20" s="297"/>
      <c r="K20" s="297"/>
      <c r="L20" s="297"/>
      <c r="M20" s="297"/>
      <c r="N20" s="297"/>
      <c r="O20" s="297"/>
      <c r="P20" s="297"/>
      <c r="Q20" s="297"/>
      <c r="R20" s="297"/>
      <c r="S20" s="233"/>
      <c r="T20" s="233"/>
      <c r="U20" s="233"/>
      <c r="V20" s="233"/>
      <c r="W20" s="233"/>
      <c r="X20" s="233"/>
      <c r="Y20" s="297"/>
      <c r="Z20" s="297"/>
    </row>
    <row r="21" spans="1:26" x14ac:dyDescent="0.25">
      <c r="B21" s="3">
        <f t="shared" si="2"/>
        <v>1999</v>
      </c>
      <c r="C21" s="622">
        <f t="shared" si="1"/>
        <v>0</v>
      </c>
      <c r="D21" s="297">
        <f>+D20</f>
        <v>0</v>
      </c>
      <c r="E21" s="297">
        <f>+E20</f>
        <v>0</v>
      </c>
      <c r="F21" s="297">
        <f>+F20</f>
        <v>0</v>
      </c>
      <c r="G21" s="297">
        <f>+G20</f>
        <v>0</v>
      </c>
      <c r="H21" s="297">
        <f>+H$14/7</f>
        <v>0</v>
      </c>
      <c r="I21" s="297">
        <f>+I$14/7/2</f>
        <v>0</v>
      </c>
      <c r="J21" s="297"/>
      <c r="K21" s="297"/>
      <c r="L21" s="297"/>
      <c r="M21" s="297"/>
      <c r="N21" s="297"/>
      <c r="O21" s="297"/>
      <c r="P21" s="297"/>
      <c r="Q21" s="297"/>
      <c r="R21" s="297"/>
      <c r="S21" s="233"/>
      <c r="T21" s="233"/>
      <c r="U21" s="233"/>
      <c r="V21" s="233"/>
      <c r="W21" s="233"/>
      <c r="X21" s="233"/>
      <c r="Y21" s="297"/>
      <c r="Z21" s="297"/>
    </row>
    <row r="22" spans="1:26" x14ac:dyDescent="0.25">
      <c r="B22" s="3">
        <f t="shared" si="2"/>
        <v>2000</v>
      </c>
      <c r="C22" s="622">
        <f t="shared" si="1"/>
        <v>0</v>
      </c>
      <c r="D22" s="297">
        <f>+D21</f>
        <v>0</v>
      </c>
      <c r="E22" s="297">
        <f>+E21</f>
        <v>0</v>
      </c>
      <c r="F22" s="297">
        <f>+F21</f>
        <v>0</v>
      </c>
      <c r="G22" s="297">
        <f>+G21</f>
        <v>0</v>
      </c>
      <c r="H22" s="297">
        <f>+H21</f>
        <v>0</v>
      </c>
      <c r="I22" s="297">
        <f>+I$14/7</f>
        <v>0</v>
      </c>
      <c r="J22" s="297">
        <f>+J$14/7/2</f>
        <v>0</v>
      </c>
      <c r="K22" s="297"/>
      <c r="L22" s="297"/>
      <c r="M22" s="297"/>
      <c r="N22" s="297"/>
      <c r="O22" s="297"/>
      <c r="P22" s="297"/>
      <c r="Q22" s="297"/>
      <c r="R22" s="297"/>
      <c r="S22" s="233"/>
      <c r="T22" s="233"/>
      <c r="U22" s="233"/>
      <c r="V22" s="233"/>
      <c r="W22" s="233"/>
      <c r="X22" s="233"/>
      <c r="Y22" s="297"/>
      <c r="Z22" s="297"/>
    </row>
    <row r="23" spans="1:26" x14ac:dyDescent="0.25">
      <c r="B23" s="3">
        <f t="shared" si="2"/>
        <v>2001</v>
      </c>
      <c r="C23" s="622">
        <f t="shared" si="1"/>
        <v>0</v>
      </c>
      <c r="D23" s="297">
        <f>+D$14/7/2</f>
        <v>0</v>
      </c>
      <c r="E23" s="297">
        <f>+E22</f>
        <v>0</v>
      </c>
      <c r="F23" s="297">
        <f>+F22</f>
        <v>0</v>
      </c>
      <c r="G23" s="297">
        <f>+G22</f>
        <v>0</v>
      </c>
      <c r="H23" s="297">
        <f>+H22</f>
        <v>0</v>
      </c>
      <c r="I23" s="297">
        <f>+I22</f>
        <v>0</v>
      </c>
      <c r="J23" s="297">
        <f>+J$14/7</f>
        <v>0</v>
      </c>
      <c r="K23" s="297">
        <f>+K$14/7/2</f>
        <v>0</v>
      </c>
      <c r="L23" s="297"/>
      <c r="M23" s="297"/>
      <c r="N23" s="297"/>
      <c r="O23" s="297"/>
      <c r="P23" s="297"/>
      <c r="Q23" s="297"/>
      <c r="R23" s="297"/>
      <c r="S23" s="233"/>
      <c r="T23" s="233"/>
      <c r="U23" s="233"/>
      <c r="V23" s="233"/>
      <c r="W23" s="233"/>
      <c r="X23" s="233"/>
      <c r="Y23" s="297"/>
      <c r="Z23" s="297"/>
    </row>
    <row r="24" spans="1:26" x14ac:dyDescent="0.25">
      <c r="B24" s="3">
        <f t="shared" si="2"/>
        <v>2002</v>
      </c>
      <c r="C24" s="622">
        <f t="shared" si="1"/>
        <v>0</v>
      </c>
      <c r="D24" s="297"/>
      <c r="E24" s="297">
        <f>+E$14/7/2</f>
        <v>0</v>
      </c>
      <c r="F24" s="297">
        <f>+F23</f>
        <v>0</v>
      </c>
      <c r="G24" s="297">
        <f>+G23</f>
        <v>0</v>
      </c>
      <c r="H24" s="297">
        <f>+H23</f>
        <v>0</v>
      </c>
      <c r="I24" s="297">
        <f>+I23</f>
        <v>0</v>
      </c>
      <c r="J24" s="297">
        <f>+J23</f>
        <v>0</v>
      </c>
      <c r="K24" s="297">
        <f>+K$14/7</f>
        <v>0</v>
      </c>
      <c r="L24" s="297">
        <f>+L$14/7/2</f>
        <v>0</v>
      </c>
      <c r="M24" s="297"/>
      <c r="N24" s="297"/>
      <c r="O24" s="297"/>
      <c r="P24" s="297"/>
      <c r="Q24" s="297"/>
      <c r="R24" s="297"/>
      <c r="S24" s="233"/>
      <c r="T24" s="233"/>
      <c r="U24" s="233"/>
      <c r="V24" s="233"/>
      <c r="W24" s="233"/>
      <c r="X24" s="233"/>
      <c r="Y24" s="297"/>
      <c r="Z24" s="297"/>
    </row>
    <row r="25" spans="1:26" x14ac:dyDescent="0.25">
      <c r="B25" s="3">
        <f t="shared" si="2"/>
        <v>2003</v>
      </c>
      <c r="C25" s="622">
        <f t="shared" si="1"/>
        <v>0</v>
      </c>
      <c r="D25" s="297"/>
      <c r="E25" s="297"/>
      <c r="F25" s="297">
        <f>+F$14/7/2</f>
        <v>0</v>
      </c>
      <c r="G25" s="297">
        <f>+G24</f>
        <v>0</v>
      </c>
      <c r="H25" s="297">
        <f>+H24</f>
        <v>0</v>
      </c>
      <c r="I25" s="297">
        <f>+I24</f>
        <v>0</v>
      </c>
      <c r="J25" s="297">
        <f>+J24</f>
        <v>0</v>
      </c>
      <c r="K25" s="297">
        <f>+K24</f>
        <v>0</v>
      </c>
      <c r="L25" s="297">
        <f>+L$14/7</f>
        <v>0</v>
      </c>
      <c r="M25" s="297">
        <f>+M$14/7/2</f>
        <v>0</v>
      </c>
      <c r="N25" s="297"/>
      <c r="O25" s="297"/>
      <c r="P25" s="297"/>
      <c r="Q25" s="297"/>
      <c r="R25" s="297"/>
      <c r="S25" s="233"/>
      <c r="T25" s="233"/>
      <c r="U25" s="233"/>
      <c r="V25" s="233"/>
      <c r="W25" s="233"/>
      <c r="X25" s="233"/>
      <c r="Y25" s="297"/>
      <c r="Z25" s="297"/>
    </row>
    <row r="26" spans="1:26" x14ac:dyDescent="0.25">
      <c r="B26" s="3">
        <f t="shared" si="2"/>
        <v>2004</v>
      </c>
      <c r="C26" s="622">
        <f t="shared" si="1"/>
        <v>0</v>
      </c>
      <c r="D26" s="297"/>
      <c r="E26" s="297"/>
      <c r="F26" s="297"/>
      <c r="G26" s="297">
        <f>+G$14/7/2</f>
        <v>0</v>
      </c>
      <c r="H26" s="297">
        <f>+H25</f>
        <v>0</v>
      </c>
      <c r="I26" s="297">
        <f>+I25</f>
        <v>0</v>
      </c>
      <c r="J26" s="297">
        <f>+J25</f>
        <v>0</v>
      </c>
      <c r="K26" s="297">
        <f>+K25</f>
        <v>0</v>
      </c>
      <c r="L26" s="297">
        <f>+L25</f>
        <v>0</v>
      </c>
      <c r="M26" s="297">
        <f>+M$14/7</f>
        <v>0</v>
      </c>
      <c r="N26" s="7">
        <f>+N$14/7/2</f>
        <v>0</v>
      </c>
      <c r="O26" s="7"/>
      <c r="P26" s="7"/>
      <c r="Q26" s="7"/>
      <c r="R26" s="7"/>
      <c r="S26" s="43"/>
      <c r="T26" s="43"/>
      <c r="U26" s="43"/>
      <c r="V26" s="43"/>
      <c r="W26" s="43"/>
      <c r="X26" s="43"/>
      <c r="Y26" s="7"/>
      <c r="Z26" s="297"/>
    </row>
    <row r="27" spans="1:26" x14ac:dyDescent="0.25">
      <c r="B27" s="3">
        <f t="shared" si="2"/>
        <v>2005</v>
      </c>
      <c r="C27" s="622">
        <f t="shared" si="1"/>
        <v>0</v>
      </c>
      <c r="D27" s="297"/>
      <c r="E27" s="297"/>
      <c r="F27" s="297"/>
      <c r="G27" s="297"/>
      <c r="H27" s="297">
        <f>+H$14/7/2</f>
        <v>0</v>
      </c>
      <c r="I27" s="297">
        <f>+I26</f>
        <v>0</v>
      </c>
      <c r="J27" s="297">
        <f>+J26</f>
        <v>0</v>
      </c>
      <c r="K27" s="297">
        <f>+K26</f>
        <v>0</v>
      </c>
      <c r="L27" s="297">
        <f>+L26</f>
        <v>0</v>
      </c>
      <c r="M27" s="297">
        <f>+M26</f>
        <v>0</v>
      </c>
      <c r="N27" s="7">
        <f>+N$14/7</f>
        <v>0</v>
      </c>
      <c r="O27" s="7">
        <f>+O$14/7/2</f>
        <v>0</v>
      </c>
      <c r="P27" s="7"/>
      <c r="Q27" s="7"/>
      <c r="R27" s="7"/>
      <c r="S27" s="43"/>
      <c r="T27" s="43"/>
      <c r="U27" s="43"/>
      <c r="V27" s="43"/>
      <c r="W27" s="43"/>
      <c r="X27" s="43"/>
      <c r="Y27" s="7"/>
      <c r="Z27" s="297"/>
    </row>
    <row r="28" spans="1:26" x14ac:dyDescent="0.25">
      <c r="B28" s="3">
        <f t="shared" si="2"/>
        <v>2006</v>
      </c>
      <c r="C28" s="622">
        <f t="shared" si="1"/>
        <v>0</v>
      </c>
      <c r="D28" s="297"/>
      <c r="E28" s="297"/>
      <c r="F28" s="297"/>
      <c r="G28" s="297"/>
      <c r="H28" s="297"/>
      <c r="I28" s="297">
        <f>+I$14/7/2</f>
        <v>0</v>
      </c>
      <c r="J28" s="297">
        <f>+J27</f>
        <v>0</v>
      </c>
      <c r="K28" s="297">
        <f>+K27</f>
        <v>0</v>
      </c>
      <c r="L28" s="297">
        <f>+L27</f>
        <v>0</v>
      </c>
      <c r="M28" s="297">
        <f>+M27</f>
        <v>0</v>
      </c>
      <c r="N28" s="7">
        <f>+N27</f>
        <v>0</v>
      </c>
      <c r="O28" s="7">
        <f>+O$14/7</f>
        <v>0</v>
      </c>
      <c r="P28" s="7">
        <f>+P$14/7/2</f>
        <v>0</v>
      </c>
      <c r="Q28" s="7"/>
      <c r="R28" s="7"/>
      <c r="S28" s="43"/>
      <c r="T28" s="43"/>
      <c r="U28" s="43"/>
      <c r="V28" s="43"/>
      <c r="W28" s="43"/>
      <c r="X28" s="43"/>
      <c r="Y28" s="7"/>
      <c r="Z28" s="297"/>
    </row>
    <row r="29" spans="1:26" x14ac:dyDescent="0.25">
      <c r="B29" s="3">
        <f t="shared" si="2"/>
        <v>2007</v>
      </c>
      <c r="C29" s="622">
        <f t="shared" si="1"/>
        <v>0</v>
      </c>
      <c r="D29" s="297"/>
      <c r="E29" s="297"/>
      <c r="F29" s="297"/>
      <c r="G29" s="297"/>
      <c r="H29" s="297"/>
      <c r="I29" s="297"/>
      <c r="J29" s="297">
        <f>+J$14/7/2</f>
        <v>0</v>
      </c>
      <c r="K29" s="297">
        <f>+K28</f>
        <v>0</v>
      </c>
      <c r="L29" s="297">
        <f>+L28</f>
        <v>0</v>
      </c>
      <c r="M29" s="297">
        <f>+M28</f>
        <v>0</v>
      </c>
      <c r="N29" s="7">
        <f>+N28</f>
        <v>0</v>
      </c>
      <c r="O29" s="7">
        <f>+O28</f>
        <v>0</v>
      </c>
      <c r="P29" s="7">
        <f>+P$14/7</f>
        <v>0</v>
      </c>
      <c r="Q29" s="7">
        <f>+Q$14/7/2</f>
        <v>0</v>
      </c>
      <c r="R29" s="7"/>
      <c r="S29" s="43"/>
      <c r="T29" s="43"/>
      <c r="U29" s="43"/>
      <c r="V29" s="43"/>
      <c r="W29" s="43"/>
      <c r="X29" s="43"/>
      <c r="Y29" s="7"/>
      <c r="Z29" s="297"/>
    </row>
    <row r="30" spans="1:26" x14ac:dyDescent="0.25">
      <c r="B30" s="3">
        <f t="shared" si="2"/>
        <v>2008</v>
      </c>
      <c r="C30" s="622">
        <f t="shared" si="1"/>
        <v>0</v>
      </c>
      <c r="D30" s="297"/>
      <c r="E30" s="297"/>
      <c r="F30" s="297"/>
      <c r="G30" s="297"/>
      <c r="H30" s="297"/>
      <c r="I30" s="297"/>
      <c r="J30" s="297"/>
      <c r="K30" s="297">
        <f>+K$14/7/2</f>
        <v>0</v>
      </c>
      <c r="L30" s="297">
        <f>+L29</f>
        <v>0</v>
      </c>
      <c r="M30" s="297">
        <f>+M29</f>
        <v>0</v>
      </c>
      <c r="N30" s="7">
        <f>+N29</f>
        <v>0</v>
      </c>
      <c r="O30" s="7">
        <f>+O29</f>
        <v>0</v>
      </c>
      <c r="P30" s="7">
        <f>+P29</f>
        <v>0</v>
      </c>
      <c r="Q30" s="7">
        <f>+Q$14/7</f>
        <v>0</v>
      </c>
      <c r="R30" s="7">
        <f>+R$14/7/2</f>
        <v>0</v>
      </c>
      <c r="S30" s="43"/>
      <c r="T30" s="43"/>
      <c r="U30" s="43"/>
      <c r="V30" s="43"/>
      <c r="W30" s="43"/>
      <c r="X30" s="43"/>
      <c r="Y30" s="7"/>
      <c r="Z30" s="297"/>
    </row>
    <row r="31" spans="1:26" x14ac:dyDescent="0.25">
      <c r="B31" s="3">
        <f t="shared" si="2"/>
        <v>2009</v>
      </c>
      <c r="C31" s="622">
        <f t="shared" si="1"/>
        <v>0</v>
      </c>
      <c r="D31" s="297"/>
      <c r="E31" s="297"/>
      <c r="F31" s="297"/>
      <c r="G31" s="297"/>
      <c r="H31" s="297"/>
      <c r="I31" s="297"/>
      <c r="J31" s="297"/>
      <c r="K31" s="297"/>
      <c r="L31" s="297">
        <f>+L$14/7/2</f>
        <v>0</v>
      </c>
      <c r="M31" s="297">
        <f>+M30</f>
        <v>0</v>
      </c>
      <c r="N31" s="7">
        <f>+N30</f>
        <v>0</v>
      </c>
      <c r="O31" s="7">
        <f>+O30</f>
        <v>0</v>
      </c>
      <c r="P31" s="7">
        <f>+P30</f>
        <v>0</v>
      </c>
      <c r="Q31" s="7">
        <f>+Q30</f>
        <v>0</v>
      </c>
      <c r="R31" s="7">
        <f>+R$14/7</f>
        <v>0</v>
      </c>
      <c r="S31" s="43">
        <f>+S$14/7/2</f>
        <v>0</v>
      </c>
      <c r="T31" s="43"/>
      <c r="U31" s="43"/>
      <c r="V31" s="43"/>
      <c r="W31" s="43"/>
      <c r="X31" s="43"/>
      <c r="Y31" s="7"/>
      <c r="Z31" s="297"/>
    </row>
    <row r="32" spans="1:26" x14ac:dyDescent="0.25">
      <c r="A32" s="38"/>
      <c r="B32" s="3">
        <f t="shared" si="2"/>
        <v>2010</v>
      </c>
      <c r="C32" s="622">
        <f t="shared" si="1"/>
        <v>0</v>
      </c>
      <c r="D32" s="297"/>
      <c r="E32" s="297"/>
      <c r="F32" s="297"/>
      <c r="G32" s="297"/>
      <c r="H32" s="297"/>
      <c r="I32" s="297"/>
      <c r="J32" s="297"/>
      <c r="K32" s="297"/>
      <c r="L32" s="297"/>
      <c r="M32" s="297">
        <f>+M$14/7/2</f>
        <v>0</v>
      </c>
      <c r="N32" s="7">
        <f>+N31</f>
        <v>0</v>
      </c>
      <c r="O32" s="7">
        <f>+O31</f>
        <v>0</v>
      </c>
      <c r="P32" s="7">
        <f>+P31</f>
        <v>0</v>
      </c>
      <c r="Q32" s="7">
        <f>+Q31</f>
        <v>0</v>
      </c>
      <c r="R32" s="7">
        <f>+R31</f>
        <v>0</v>
      </c>
      <c r="S32" s="43">
        <f>+S$14/7</f>
        <v>0</v>
      </c>
      <c r="T32" s="43">
        <f>+T$14/7/2</f>
        <v>0</v>
      </c>
      <c r="U32" s="43"/>
      <c r="V32" s="43"/>
      <c r="W32" s="43"/>
      <c r="X32" s="43"/>
      <c r="Y32" s="7"/>
      <c r="Z32" s="297"/>
    </row>
    <row r="33" spans="1:34" x14ac:dyDescent="0.25">
      <c r="A33" s="38"/>
      <c r="B33" s="3">
        <f t="shared" si="2"/>
        <v>2011</v>
      </c>
      <c r="C33" s="622">
        <f t="shared" si="1"/>
        <v>0</v>
      </c>
      <c r="D33" s="297"/>
      <c r="E33" s="297"/>
      <c r="F33" s="297"/>
      <c r="G33" s="297"/>
      <c r="H33" s="297"/>
      <c r="I33" s="297"/>
      <c r="J33" s="297"/>
      <c r="K33" s="297"/>
      <c r="L33" s="297"/>
      <c r="M33" s="297"/>
      <c r="N33" s="7">
        <f>+N$14/7/2</f>
        <v>0</v>
      </c>
      <c r="O33" s="7">
        <f>+O32</f>
        <v>0</v>
      </c>
      <c r="P33" s="7">
        <f>+P32</f>
        <v>0</v>
      </c>
      <c r="Q33" s="7">
        <f>+Q32</f>
        <v>0</v>
      </c>
      <c r="R33" s="7">
        <f>+R32</f>
        <v>0</v>
      </c>
      <c r="S33" s="43">
        <f>+S32</f>
        <v>0</v>
      </c>
      <c r="T33" s="43">
        <f>+T$14/7</f>
        <v>0</v>
      </c>
      <c r="U33" s="43">
        <f>+U$14/7/2</f>
        <v>0</v>
      </c>
      <c r="V33" s="43"/>
      <c r="W33" s="43"/>
      <c r="X33" s="43"/>
      <c r="Y33" s="7"/>
      <c r="Z33" s="297"/>
    </row>
    <row r="34" spans="1:34" x14ac:dyDescent="0.25">
      <c r="A34" s="38"/>
      <c r="B34" s="3">
        <f t="shared" si="2"/>
        <v>2012</v>
      </c>
      <c r="C34" s="622">
        <f t="shared" si="1"/>
        <v>0</v>
      </c>
      <c r="D34" s="297"/>
      <c r="E34" s="297"/>
      <c r="F34" s="297"/>
      <c r="G34" s="297"/>
      <c r="H34" s="297"/>
      <c r="I34" s="297"/>
      <c r="J34" s="297"/>
      <c r="K34" s="297"/>
      <c r="L34" s="297"/>
      <c r="M34" s="297"/>
      <c r="N34" s="7"/>
      <c r="O34" s="7">
        <f>+O$14/7/2</f>
        <v>0</v>
      </c>
      <c r="P34" s="7">
        <f>+P33</f>
        <v>0</v>
      </c>
      <c r="Q34" s="7">
        <f>+Q33</f>
        <v>0</v>
      </c>
      <c r="R34" s="7">
        <f>+R33</f>
        <v>0</v>
      </c>
      <c r="S34" s="43">
        <f>+S33</f>
        <v>0</v>
      </c>
      <c r="T34" s="43">
        <f>+T$14/7</f>
        <v>0</v>
      </c>
      <c r="U34" s="43">
        <f>+U$14/7</f>
        <v>0</v>
      </c>
      <c r="V34" s="43">
        <f>+V$14/7/2</f>
        <v>0</v>
      </c>
      <c r="W34" s="43"/>
      <c r="X34" s="43"/>
      <c r="Y34" s="7"/>
      <c r="Z34" s="297"/>
    </row>
    <row r="35" spans="1:34" x14ac:dyDescent="0.25">
      <c r="A35" s="38"/>
      <c r="B35" s="3">
        <f t="shared" si="2"/>
        <v>2013</v>
      </c>
      <c r="C35" s="622">
        <f t="shared" si="1"/>
        <v>0</v>
      </c>
      <c r="D35" s="297"/>
      <c r="E35" s="297"/>
      <c r="F35" s="297"/>
      <c r="G35" s="297"/>
      <c r="H35" s="297"/>
      <c r="I35" s="297"/>
      <c r="J35" s="297"/>
      <c r="K35" s="297"/>
      <c r="L35" s="297"/>
      <c r="M35" s="297"/>
      <c r="N35" s="7"/>
      <c r="O35" s="7"/>
      <c r="P35" s="7">
        <f>P14/7/2</f>
        <v>0</v>
      </c>
      <c r="Q35" s="7">
        <f>Q14</f>
        <v>0</v>
      </c>
      <c r="R35" s="7">
        <f t="shared" ref="R35:U36" si="3">R34</f>
        <v>0</v>
      </c>
      <c r="S35" s="43">
        <f t="shared" si="3"/>
        <v>0</v>
      </c>
      <c r="T35" s="43">
        <f t="shared" si="3"/>
        <v>0</v>
      </c>
      <c r="U35" s="43">
        <f t="shared" si="3"/>
        <v>0</v>
      </c>
      <c r="V35" s="43">
        <f>V14/7</f>
        <v>0</v>
      </c>
      <c r="W35" s="43">
        <f>W14/7/2</f>
        <v>0</v>
      </c>
      <c r="X35" s="43"/>
      <c r="Y35" s="7"/>
      <c r="Z35" s="297"/>
    </row>
    <row r="36" spans="1:34" x14ac:dyDescent="0.25">
      <c r="A36" s="38"/>
      <c r="B36" s="3">
        <f t="shared" si="2"/>
        <v>2014</v>
      </c>
      <c r="C36" s="622">
        <f t="shared" si="1"/>
        <v>0</v>
      </c>
      <c r="D36" s="297"/>
      <c r="E36" s="297"/>
      <c r="F36" s="297"/>
      <c r="G36" s="297"/>
      <c r="H36" s="297"/>
      <c r="I36" s="297"/>
      <c r="J36" s="297"/>
      <c r="K36" s="297"/>
      <c r="L36" s="297"/>
      <c r="M36" s="297"/>
      <c r="N36" s="7"/>
      <c r="O36" s="7"/>
      <c r="P36" s="7"/>
      <c r="Q36" s="7">
        <f>Q14/7/2</f>
        <v>0</v>
      </c>
      <c r="R36" s="7">
        <f t="shared" si="3"/>
        <v>0</v>
      </c>
      <c r="S36" s="43">
        <f t="shared" si="3"/>
        <v>0</v>
      </c>
      <c r="T36" s="43">
        <f t="shared" si="3"/>
        <v>0</v>
      </c>
      <c r="U36" s="43">
        <f t="shared" si="3"/>
        <v>0</v>
      </c>
      <c r="V36" s="43">
        <f>V35</f>
        <v>0</v>
      </c>
      <c r="W36" s="43">
        <f>W14/7</f>
        <v>0</v>
      </c>
      <c r="X36" s="43">
        <f>X14/7/2</f>
        <v>0</v>
      </c>
      <c r="Y36" s="7"/>
      <c r="Z36" s="297"/>
    </row>
    <row r="37" spans="1:34" x14ac:dyDescent="0.25">
      <c r="A37" s="38"/>
      <c r="B37" s="3">
        <f t="shared" si="2"/>
        <v>2015</v>
      </c>
      <c r="C37" s="622">
        <f t="shared" si="1"/>
        <v>0</v>
      </c>
      <c r="D37" s="297"/>
      <c r="E37" s="297"/>
      <c r="F37" s="297"/>
      <c r="G37" s="297"/>
      <c r="H37" s="297"/>
      <c r="I37" s="297"/>
      <c r="J37" s="297"/>
      <c r="K37" s="297"/>
      <c r="L37" s="297"/>
      <c r="M37" s="297"/>
      <c r="N37" s="7"/>
      <c r="O37" s="7"/>
      <c r="P37" s="7"/>
      <c r="Q37" s="7"/>
      <c r="R37" s="7">
        <f>R14/7/2</f>
        <v>0</v>
      </c>
      <c r="S37" s="43">
        <f>S36</f>
        <v>0</v>
      </c>
      <c r="T37" s="43">
        <f>T36</f>
        <v>0</v>
      </c>
      <c r="U37" s="43">
        <f>U36</f>
        <v>0</v>
      </c>
      <c r="V37" s="43">
        <f>V36</f>
        <v>0</v>
      </c>
      <c r="W37" s="43">
        <f>W36</f>
        <v>0</v>
      </c>
      <c r="X37" s="43">
        <f>X14/7</f>
        <v>0</v>
      </c>
      <c r="Y37" s="7">
        <f>Y14/7/2</f>
        <v>0</v>
      </c>
      <c r="Z37" s="297"/>
    </row>
    <row r="38" spans="1:34" x14ac:dyDescent="0.25">
      <c r="A38" s="38"/>
      <c r="B38" s="3">
        <f t="shared" si="2"/>
        <v>2016</v>
      </c>
      <c r="C38" s="622">
        <f t="shared" si="1"/>
        <v>0</v>
      </c>
      <c r="D38" s="297"/>
      <c r="E38" s="297"/>
      <c r="F38" s="297"/>
      <c r="G38" s="297"/>
      <c r="H38" s="297"/>
      <c r="I38" s="297"/>
      <c r="J38" s="297"/>
      <c r="K38" s="297"/>
      <c r="L38" s="297"/>
      <c r="M38" s="297"/>
      <c r="N38" s="7"/>
      <c r="O38" s="7"/>
      <c r="P38" s="7"/>
      <c r="Q38" s="7"/>
      <c r="R38" s="7"/>
      <c r="S38" s="43"/>
      <c r="T38" s="43"/>
      <c r="U38" s="43"/>
      <c r="V38" s="43"/>
      <c r="W38" s="43"/>
      <c r="X38" s="43"/>
      <c r="Y38" s="7">
        <f>+Y14/2</f>
        <v>0</v>
      </c>
      <c r="Z38" s="7">
        <f>Z14/7/2</f>
        <v>0</v>
      </c>
      <c r="AA38" s="7"/>
    </row>
    <row r="39" spans="1:34" x14ac:dyDescent="0.25">
      <c r="A39" s="38"/>
      <c r="B39" s="3">
        <f t="shared" si="2"/>
        <v>2017</v>
      </c>
      <c r="C39" s="622">
        <f t="shared" si="1"/>
        <v>0</v>
      </c>
      <c r="D39" s="297"/>
      <c r="E39" s="297"/>
      <c r="F39" s="297"/>
      <c r="G39" s="297"/>
      <c r="H39" s="297"/>
      <c r="I39" s="297"/>
      <c r="J39" s="297"/>
      <c r="K39" s="297"/>
      <c r="L39" s="297"/>
      <c r="M39" s="297"/>
      <c r="N39" s="7"/>
      <c r="O39" s="7"/>
      <c r="P39" s="7"/>
      <c r="Q39" s="7"/>
      <c r="R39" s="7"/>
      <c r="S39" s="43"/>
      <c r="T39" s="43"/>
      <c r="U39" s="43"/>
      <c r="V39" s="43"/>
      <c r="W39" s="43"/>
      <c r="X39" s="43"/>
      <c r="Y39" s="7"/>
      <c r="Z39" s="7"/>
      <c r="AA39" s="7">
        <v>0</v>
      </c>
    </row>
    <row r="40" spans="1:34" x14ac:dyDescent="0.25">
      <c r="A40" s="38"/>
      <c r="B40" s="3">
        <f t="shared" si="2"/>
        <v>2018</v>
      </c>
      <c r="C40" s="622">
        <f t="shared" si="1"/>
        <v>-10745.665714285715</v>
      </c>
      <c r="D40" s="297"/>
      <c r="E40" s="297"/>
      <c r="F40" s="297"/>
      <c r="G40" s="297"/>
      <c r="H40" s="297"/>
      <c r="I40" s="297"/>
      <c r="J40" s="297"/>
      <c r="K40" s="297"/>
      <c r="L40" s="297"/>
      <c r="M40" s="297"/>
      <c r="N40" s="7"/>
      <c r="O40" s="7"/>
      <c r="P40" s="7"/>
      <c r="Q40" s="7"/>
      <c r="R40" s="7"/>
      <c r="S40" s="43"/>
      <c r="T40" s="43"/>
      <c r="U40" s="43"/>
      <c r="V40" s="43"/>
      <c r="W40" s="43"/>
      <c r="X40" s="43"/>
      <c r="Y40" s="7"/>
      <c r="Z40" s="7"/>
      <c r="AA40" s="7"/>
      <c r="AB40" s="7">
        <f>$AB$14/7/2</f>
        <v>10745.665714285715</v>
      </c>
    </row>
    <row r="41" spans="1:34" x14ac:dyDescent="0.25">
      <c r="A41" s="38"/>
      <c r="B41" s="3">
        <f t="shared" si="2"/>
        <v>2019</v>
      </c>
      <c r="C41" s="622">
        <f t="shared" si="1"/>
        <v>-24707.863571428574</v>
      </c>
      <c r="D41" s="297"/>
      <c r="E41" s="297"/>
      <c r="F41" s="297"/>
      <c r="G41" s="297"/>
      <c r="H41" s="297"/>
      <c r="I41" s="297"/>
      <c r="J41" s="297"/>
      <c r="K41" s="297"/>
      <c r="L41" s="297"/>
      <c r="M41" s="297"/>
      <c r="N41" s="7"/>
      <c r="O41" s="7"/>
      <c r="P41" s="7"/>
      <c r="Q41" s="7"/>
      <c r="R41" s="7"/>
      <c r="S41" s="43"/>
      <c r="T41" s="43"/>
      <c r="U41" s="43"/>
      <c r="V41" s="43"/>
      <c r="W41" s="43"/>
      <c r="X41" s="43"/>
      <c r="Y41" s="7"/>
      <c r="Z41" s="7"/>
      <c r="AA41" s="7"/>
      <c r="AB41" s="7">
        <f>$AB$14/7</f>
        <v>21491.33142857143</v>
      </c>
      <c r="AC41" s="7">
        <f>$AC$14/7/2</f>
        <v>3216.5321428571428</v>
      </c>
    </row>
    <row r="42" spans="1:34" x14ac:dyDescent="0.25">
      <c r="A42" s="38"/>
      <c r="B42" s="3">
        <f t="shared" si="2"/>
        <v>2020</v>
      </c>
      <c r="C42" s="622">
        <f t="shared" si="1"/>
        <v>-27924.395714285714</v>
      </c>
      <c r="D42" s="297"/>
      <c r="E42" s="297"/>
      <c r="F42" s="297"/>
      <c r="G42" s="297"/>
      <c r="H42" s="297"/>
      <c r="I42" s="297"/>
      <c r="J42" s="297"/>
      <c r="K42" s="297"/>
      <c r="L42" s="297"/>
      <c r="M42" s="297"/>
      <c r="N42" s="7"/>
      <c r="O42" s="7"/>
      <c r="P42" s="7"/>
      <c r="Q42" s="7"/>
      <c r="R42" s="7"/>
      <c r="S42" s="43"/>
      <c r="T42" s="43"/>
      <c r="U42" s="43"/>
      <c r="V42" s="43"/>
      <c r="W42" s="43"/>
      <c r="X42" s="43"/>
      <c r="Y42" s="7"/>
      <c r="Z42" s="7"/>
      <c r="AA42" s="7"/>
      <c r="AB42" s="7">
        <f t="shared" ref="AB42:AB43" si="4">$AB$14/7</f>
        <v>21491.33142857143</v>
      </c>
      <c r="AC42" s="33">
        <f t="shared" ref="AC42:AC43" si="5">$AC$14/7</f>
        <v>6433.0642857142857</v>
      </c>
    </row>
    <row r="43" spans="1:34" x14ac:dyDescent="0.25">
      <c r="A43" s="38"/>
      <c r="B43" s="3">
        <f t="shared" si="2"/>
        <v>2021</v>
      </c>
      <c r="C43" s="622">
        <f t="shared" si="1"/>
        <v>-27924.395714285714</v>
      </c>
      <c r="D43" s="297"/>
      <c r="E43" s="297"/>
      <c r="F43" s="297"/>
      <c r="G43" s="297"/>
      <c r="H43" s="297"/>
      <c r="I43" s="297"/>
      <c r="J43" s="297"/>
      <c r="K43" s="297"/>
      <c r="L43" s="297"/>
      <c r="M43" s="297"/>
      <c r="N43" s="7"/>
      <c r="O43" s="7"/>
      <c r="P43" s="7"/>
      <c r="Q43" s="7"/>
      <c r="R43" s="7"/>
      <c r="S43" s="43"/>
      <c r="T43" s="43"/>
      <c r="U43" s="43"/>
      <c r="V43" s="43"/>
      <c r="W43" s="43"/>
      <c r="X43" s="43"/>
      <c r="Y43" s="7"/>
      <c r="Z43" s="7"/>
      <c r="AA43" s="7"/>
      <c r="AB43" s="7">
        <f t="shared" si="4"/>
        <v>21491.33142857143</v>
      </c>
      <c r="AC43" s="33">
        <f t="shared" si="5"/>
        <v>6433.0642857142857</v>
      </c>
    </row>
    <row r="44" spans="1:34" x14ac:dyDescent="0.25">
      <c r="A44" s="38"/>
      <c r="B44" s="3">
        <f t="shared" si="2"/>
        <v>2022</v>
      </c>
      <c r="C44" s="622">
        <f t="shared" si="1"/>
        <v>-27924.395714285714</v>
      </c>
      <c r="D44" s="297"/>
      <c r="E44" s="297"/>
      <c r="F44" s="297"/>
      <c r="G44" s="297"/>
      <c r="H44" s="297"/>
      <c r="I44" s="297"/>
      <c r="J44" s="297"/>
      <c r="K44" s="297"/>
      <c r="L44" s="297"/>
      <c r="M44" s="297"/>
      <c r="N44" s="7"/>
      <c r="O44" s="7"/>
      <c r="P44" s="7"/>
      <c r="Q44" s="7"/>
      <c r="R44" s="7"/>
      <c r="S44" s="43"/>
      <c r="T44" s="43"/>
      <c r="U44" s="43"/>
      <c r="V44" s="43"/>
      <c r="W44" s="43"/>
      <c r="X44" s="43"/>
      <c r="Y44" s="7"/>
      <c r="Z44" s="7"/>
      <c r="AA44" s="7"/>
      <c r="AB44" s="7">
        <f>$AB$14/7</f>
        <v>21491.33142857143</v>
      </c>
      <c r="AC44" s="33">
        <f>$AC$14/7</f>
        <v>6433.0642857142857</v>
      </c>
    </row>
    <row r="45" spans="1:34" x14ac:dyDescent="0.25">
      <c r="A45" s="38"/>
      <c r="B45" s="3">
        <f t="shared" si="2"/>
        <v>2023</v>
      </c>
      <c r="C45" s="622">
        <f t="shared" si="1"/>
        <v>-27924.395714285714</v>
      </c>
      <c r="D45" s="297"/>
      <c r="E45" s="297"/>
      <c r="F45" s="297"/>
      <c r="G45" s="297"/>
      <c r="H45" s="297"/>
      <c r="I45" s="297"/>
      <c r="J45" s="297"/>
      <c r="K45" s="297"/>
      <c r="L45" s="297"/>
      <c r="M45" s="297"/>
      <c r="N45" s="7"/>
      <c r="O45" s="7"/>
      <c r="P45" s="7"/>
      <c r="Q45" s="7"/>
      <c r="R45" s="7"/>
      <c r="S45" s="43"/>
      <c r="T45" s="43"/>
      <c r="U45" s="43"/>
      <c r="V45" s="43"/>
      <c r="W45" s="43"/>
      <c r="X45" s="43"/>
      <c r="Y45" s="7"/>
      <c r="Z45" s="7"/>
      <c r="AA45" s="7"/>
      <c r="AB45" s="7">
        <f>$AB$14/7</f>
        <v>21491.33142857143</v>
      </c>
      <c r="AC45" s="33">
        <f>$AC$14/7</f>
        <v>6433.0642857142857</v>
      </c>
    </row>
    <row r="46" spans="1:34" x14ac:dyDescent="0.25">
      <c r="A46" s="38"/>
      <c r="B46" s="3">
        <f t="shared" si="2"/>
        <v>2024</v>
      </c>
      <c r="C46" s="622">
        <f t="shared" si="1"/>
        <v>-27924.395714285714</v>
      </c>
      <c r="D46" s="297"/>
      <c r="E46" s="297"/>
      <c r="F46" s="297"/>
      <c r="G46" s="297"/>
      <c r="H46" s="297"/>
      <c r="I46" s="297"/>
      <c r="J46" s="297"/>
      <c r="K46" s="297"/>
      <c r="L46" s="297"/>
      <c r="M46" s="297"/>
      <c r="N46" s="7"/>
      <c r="O46" s="7"/>
      <c r="P46" s="7"/>
      <c r="Q46" s="7"/>
      <c r="R46" s="7"/>
      <c r="S46" s="43"/>
      <c r="T46" s="43"/>
      <c r="U46" s="43"/>
      <c r="V46" s="43"/>
      <c r="W46" s="43"/>
      <c r="X46" s="43"/>
      <c r="Y46" s="7"/>
      <c r="Z46" s="7"/>
      <c r="AA46" s="7"/>
      <c r="AB46" s="7">
        <f>$AB$14/7</f>
        <v>21491.33142857143</v>
      </c>
      <c r="AC46" s="33">
        <f>$AC$14/7</f>
        <v>6433.0642857142857</v>
      </c>
    </row>
    <row r="47" spans="1:34" x14ac:dyDescent="0.25">
      <c r="A47" s="38"/>
      <c r="B47" s="12"/>
      <c r="C47" s="254"/>
      <c r="D47" s="298"/>
      <c r="E47" s="298"/>
      <c r="F47" s="298"/>
      <c r="G47" s="298"/>
      <c r="H47" s="298"/>
      <c r="I47" s="298"/>
      <c r="J47" s="298"/>
      <c r="K47" s="298"/>
      <c r="L47" s="298"/>
      <c r="M47" s="298"/>
      <c r="N47" s="298"/>
      <c r="O47" s="298"/>
      <c r="P47" s="298"/>
      <c r="Q47" s="298"/>
      <c r="R47" s="298"/>
      <c r="S47" s="298"/>
      <c r="T47" s="298"/>
      <c r="U47" s="298"/>
      <c r="V47" s="299"/>
      <c r="W47" s="299"/>
      <c r="X47" s="299"/>
      <c r="Y47" s="298"/>
      <c r="Z47" s="298"/>
      <c r="AA47" s="298"/>
      <c r="AB47" s="173"/>
      <c r="AC47" s="173"/>
      <c r="AD47" s="173"/>
      <c r="AE47" s="173"/>
    </row>
    <row r="48" spans="1:34" x14ac:dyDescent="0.25">
      <c r="A48" s="38" t="s">
        <v>62</v>
      </c>
      <c r="B48" s="675">
        <f>SUM(D48:AH48)</f>
        <v>20395.262142857144</v>
      </c>
      <c r="C48" s="677">
        <f>SUM(C16:C47)</f>
        <v>-175075.50785714286</v>
      </c>
      <c r="D48" s="675">
        <f t="shared" ref="D48:N48" si="6">-SUM(D16:D47)+D14</f>
        <v>0</v>
      </c>
      <c r="E48" s="675">
        <f t="shared" si="6"/>
        <v>0</v>
      </c>
      <c r="F48" s="675">
        <f t="shared" si="6"/>
        <v>0</v>
      </c>
      <c r="G48" s="675">
        <f t="shared" si="6"/>
        <v>0</v>
      </c>
      <c r="H48" s="675">
        <f t="shared" si="6"/>
        <v>0</v>
      </c>
      <c r="I48" s="675">
        <f t="shared" si="6"/>
        <v>0</v>
      </c>
      <c r="J48" s="675">
        <f t="shared" si="6"/>
        <v>0</v>
      </c>
      <c r="K48" s="675">
        <f t="shared" si="6"/>
        <v>0</v>
      </c>
      <c r="L48" s="675">
        <f t="shared" si="6"/>
        <v>0</v>
      </c>
      <c r="M48" s="675">
        <f t="shared" si="6"/>
        <v>0</v>
      </c>
      <c r="N48" s="719">
        <f t="shared" si="6"/>
        <v>0</v>
      </c>
      <c r="O48" s="719">
        <f t="shared" ref="O48:AH48" si="7">-SUM(O16:O47)+O14</f>
        <v>0</v>
      </c>
      <c r="P48" s="719">
        <f t="shared" si="7"/>
        <v>0</v>
      </c>
      <c r="Q48" s="719">
        <f t="shared" si="7"/>
        <v>0</v>
      </c>
      <c r="R48" s="719">
        <f t="shared" si="7"/>
        <v>0</v>
      </c>
      <c r="S48" s="719">
        <f t="shared" si="7"/>
        <v>0</v>
      </c>
      <c r="T48" s="719">
        <f t="shared" si="7"/>
        <v>0</v>
      </c>
      <c r="U48" s="719">
        <f t="shared" si="7"/>
        <v>0</v>
      </c>
      <c r="V48" s="719">
        <f t="shared" si="7"/>
        <v>0</v>
      </c>
      <c r="W48" s="719">
        <f t="shared" si="7"/>
        <v>0</v>
      </c>
      <c r="X48" s="719">
        <f t="shared" si="7"/>
        <v>0</v>
      </c>
      <c r="Y48" s="719">
        <f t="shared" si="7"/>
        <v>0</v>
      </c>
      <c r="Z48" s="719">
        <f t="shared" si="7"/>
        <v>0</v>
      </c>
      <c r="AA48" s="719">
        <f t="shared" si="7"/>
        <v>0</v>
      </c>
      <c r="AB48" s="719">
        <f t="shared" si="7"/>
        <v>10745.665714285715</v>
      </c>
      <c r="AC48" s="719">
        <f t="shared" si="7"/>
        <v>9649.596428571429</v>
      </c>
      <c r="AD48" s="719">
        <f t="shared" si="7"/>
        <v>0</v>
      </c>
      <c r="AE48" s="719">
        <f t="shared" si="7"/>
        <v>0</v>
      </c>
      <c r="AF48" s="719">
        <f t="shared" si="7"/>
        <v>0</v>
      </c>
      <c r="AG48" s="719">
        <f t="shared" si="7"/>
        <v>0</v>
      </c>
      <c r="AH48" s="719">
        <f t="shared" si="7"/>
        <v>0</v>
      </c>
    </row>
    <row r="49" spans="1:26" x14ac:dyDescent="0.25">
      <c r="A49" s="38"/>
      <c r="B49" s="275"/>
      <c r="C49" s="299"/>
      <c r="D49" s="297"/>
      <c r="E49" s="297"/>
      <c r="F49" s="297"/>
      <c r="G49" s="297"/>
      <c r="H49" s="297"/>
      <c r="I49" s="297"/>
      <c r="J49" s="297"/>
      <c r="K49" s="297"/>
      <c r="L49" s="297"/>
      <c r="M49" s="297"/>
      <c r="N49" s="338"/>
      <c r="O49" s="338"/>
      <c r="P49" s="338"/>
      <c r="Q49" s="338"/>
      <c r="R49" s="338"/>
      <c r="S49" s="338"/>
      <c r="T49" s="338"/>
      <c r="U49" s="338"/>
      <c r="V49" s="338"/>
      <c r="W49" s="338"/>
      <c r="X49" s="338"/>
      <c r="Y49" s="338"/>
      <c r="Z49" s="338"/>
    </row>
    <row r="50" spans="1:26" x14ac:dyDescent="0.25">
      <c r="A50" s="39" t="s">
        <v>63</v>
      </c>
      <c r="B50" s="3"/>
      <c r="C50" s="30">
        <f>+C14+C48</f>
        <v>20395.262142857158</v>
      </c>
      <c r="D50" s="297"/>
      <c r="E50" s="297"/>
      <c r="F50" s="297"/>
      <c r="G50" s="297"/>
      <c r="H50" s="297"/>
      <c r="I50" s="297"/>
      <c r="J50" s="297"/>
      <c r="K50" s="297"/>
      <c r="L50" s="297"/>
      <c r="M50" s="297"/>
      <c r="N50" s="338"/>
      <c r="O50" s="338"/>
      <c r="P50" s="338"/>
      <c r="Q50" s="338"/>
      <c r="R50" s="338"/>
      <c r="S50" s="338"/>
      <c r="T50" s="338"/>
      <c r="U50" s="338"/>
      <c r="V50" s="338"/>
      <c r="W50" s="338"/>
      <c r="X50" s="338"/>
      <c r="Y50" s="338"/>
      <c r="Z50" s="338"/>
    </row>
    <row r="51" spans="1:26" x14ac:dyDescent="0.25">
      <c r="A51" s="3"/>
      <c r="B51" s="3"/>
      <c r="C51" s="3"/>
      <c r="D51" s="297"/>
      <c r="E51" s="297"/>
      <c r="F51" s="297"/>
      <c r="G51" s="297"/>
      <c r="H51" s="297"/>
      <c r="I51" s="297"/>
      <c r="J51" s="297"/>
      <c r="K51" s="297"/>
      <c r="L51" s="297"/>
      <c r="M51" s="297"/>
      <c r="N51" s="338"/>
      <c r="O51" s="338"/>
      <c r="P51" s="338"/>
      <c r="Q51" s="338"/>
      <c r="R51" s="338"/>
      <c r="S51" s="338"/>
      <c r="T51" s="338"/>
      <c r="U51" s="338"/>
      <c r="V51" s="338"/>
      <c r="W51" s="338"/>
      <c r="X51" s="338"/>
      <c r="Y51" s="338"/>
      <c r="Z51" s="338"/>
    </row>
    <row r="52" spans="1:26" x14ac:dyDescent="0.25">
      <c r="A52" s="3"/>
      <c r="B52" s="36"/>
      <c r="C52" s="3"/>
      <c r="D52" s="297"/>
      <c r="E52" s="297"/>
      <c r="F52" s="297"/>
      <c r="G52" s="297"/>
      <c r="H52" s="297"/>
      <c r="I52" s="297"/>
      <c r="J52" s="297"/>
      <c r="K52" s="297"/>
      <c r="L52" s="297"/>
      <c r="M52" s="297"/>
      <c r="N52" s="338"/>
      <c r="O52" s="338"/>
      <c r="P52" s="338"/>
      <c r="Q52" s="338"/>
      <c r="R52" s="338"/>
      <c r="S52" s="338"/>
      <c r="T52" s="338"/>
      <c r="U52" s="338"/>
      <c r="V52" s="338"/>
      <c r="W52" s="338"/>
      <c r="X52" s="338"/>
      <c r="Y52" s="338"/>
      <c r="Z52" s="338"/>
    </row>
    <row r="53" spans="1:26" x14ac:dyDescent="0.25">
      <c r="A53" s="3"/>
      <c r="B53" s="3"/>
      <c r="C53" s="3"/>
      <c r="E53" s="297"/>
      <c r="F53" s="301"/>
      <c r="G53" s="301"/>
      <c r="H53" s="301"/>
      <c r="I53" s="301"/>
      <c r="J53" s="301"/>
      <c r="K53" s="301"/>
      <c r="L53" s="301"/>
      <c r="M53" s="301"/>
      <c r="N53" s="338">
        <f>SUM(E32:E53)</f>
        <v>0</v>
      </c>
      <c r="O53" s="342"/>
      <c r="P53" s="342"/>
      <c r="Q53" s="342"/>
      <c r="R53" s="342"/>
      <c r="S53" s="342"/>
    </row>
    <row r="54" spans="1:26" x14ac:dyDescent="0.25">
      <c r="B54" s="3"/>
      <c r="C54" s="3"/>
      <c r="E54" s="301"/>
      <c r="F54" s="301"/>
      <c r="G54" s="301"/>
      <c r="H54" s="301"/>
      <c r="I54" s="301"/>
      <c r="J54" s="301"/>
      <c r="K54" s="301"/>
      <c r="L54" s="301"/>
      <c r="M54" s="301"/>
      <c r="N54" s="301"/>
      <c r="O54" s="301"/>
      <c r="P54" s="301"/>
      <c r="Q54" s="301"/>
      <c r="R54" s="301"/>
      <c r="S54" s="301"/>
    </row>
    <row r="55" spans="1:26" x14ac:dyDescent="0.25">
      <c r="E55" s="301"/>
      <c r="F55" s="301"/>
      <c r="G55" s="301"/>
      <c r="H55" s="301"/>
      <c r="I55" s="301"/>
      <c r="J55" s="301"/>
      <c r="K55" s="301"/>
      <c r="L55" s="301"/>
      <c r="M55" s="301"/>
      <c r="N55" s="301"/>
      <c r="O55" s="301"/>
      <c r="P55" s="301"/>
      <c r="Q55" s="301"/>
      <c r="R55" s="301"/>
      <c r="S55" s="301"/>
    </row>
    <row r="56" spans="1:26" x14ac:dyDescent="0.25">
      <c r="E56" s="301"/>
      <c r="F56" s="301"/>
      <c r="G56" s="301"/>
      <c r="H56" s="301"/>
      <c r="I56" s="301"/>
      <c r="J56" s="301"/>
      <c r="K56" s="301"/>
      <c r="L56" s="301"/>
      <c r="M56" s="301"/>
      <c r="N56" s="301"/>
      <c r="O56" s="301"/>
      <c r="P56" s="301"/>
      <c r="Q56" s="301"/>
      <c r="R56" s="301"/>
      <c r="S56" s="301"/>
    </row>
    <row r="57" spans="1:26" x14ac:dyDescent="0.25">
      <c r="E57" s="301"/>
      <c r="F57" s="301"/>
      <c r="G57" s="301"/>
      <c r="H57" s="301"/>
      <c r="I57" s="301"/>
      <c r="J57" s="301"/>
      <c r="K57" s="301"/>
      <c r="L57" s="301"/>
      <c r="M57" s="301"/>
      <c r="N57" s="301"/>
      <c r="O57" s="301"/>
      <c r="P57" s="301"/>
      <c r="Q57" s="301"/>
      <c r="R57" s="301"/>
      <c r="S57" s="301"/>
    </row>
    <row r="58" spans="1:26" x14ac:dyDescent="0.25">
      <c r="E58" s="301"/>
      <c r="F58" s="301"/>
      <c r="G58" s="301"/>
      <c r="H58" s="301"/>
      <c r="I58" s="301"/>
      <c r="J58" s="301"/>
      <c r="K58" s="301"/>
      <c r="L58" s="301"/>
      <c r="M58" s="301"/>
      <c r="N58" s="301"/>
      <c r="O58" s="301"/>
      <c r="P58" s="301"/>
      <c r="Q58" s="301"/>
      <c r="R58" s="301"/>
      <c r="S58" s="301"/>
    </row>
    <row r="59" spans="1:26" x14ac:dyDescent="0.25">
      <c r="E59" s="301"/>
      <c r="F59" s="301"/>
      <c r="G59" s="301"/>
      <c r="H59" s="301"/>
      <c r="I59" s="301"/>
      <c r="J59" s="301"/>
      <c r="K59" s="301"/>
      <c r="L59" s="301"/>
      <c r="M59" s="301"/>
      <c r="N59" s="301"/>
      <c r="O59" s="301"/>
      <c r="P59" s="301"/>
      <c r="Q59" s="301"/>
      <c r="R59" s="301"/>
      <c r="S59" s="301"/>
    </row>
    <row r="60" spans="1:26" x14ac:dyDescent="0.25">
      <c r="E60" s="301"/>
      <c r="F60" s="301"/>
      <c r="G60" s="301"/>
      <c r="H60" s="301"/>
      <c r="I60" s="301"/>
      <c r="J60" s="301"/>
      <c r="K60" s="301"/>
      <c r="L60" s="301"/>
      <c r="M60" s="301"/>
      <c r="N60" s="301"/>
      <c r="O60" s="301"/>
      <c r="P60" s="301"/>
      <c r="Q60" s="301"/>
      <c r="R60" s="301"/>
      <c r="S60" s="301"/>
    </row>
    <row r="61" spans="1:26" x14ac:dyDescent="0.25">
      <c r="E61" s="301"/>
      <c r="F61" s="301"/>
      <c r="G61" s="301"/>
      <c r="H61" s="301"/>
      <c r="I61" s="301"/>
      <c r="J61" s="301"/>
      <c r="K61" s="301"/>
      <c r="L61" s="301"/>
      <c r="M61" s="301"/>
      <c r="N61" s="301"/>
      <c r="O61" s="301"/>
      <c r="P61" s="301"/>
      <c r="Q61" s="301"/>
      <c r="R61" s="301"/>
      <c r="S61" s="301"/>
    </row>
    <row r="62" spans="1:26" x14ac:dyDescent="0.25">
      <c r="E62" s="301"/>
      <c r="F62" s="301"/>
      <c r="G62" s="301"/>
      <c r="H62" s="301"/>
      <c r="I62" s="301"/>
      <c r="J62" s="301"/>
      <c r="K62" s="301"/>
      <c r="L62" s="301"/>
      <c r="M62" s="301"/>
      <c r="N62" s="301"/>
      <c r="O62" s="301"/>
      <c r="P62" s="301"/>
      <c r="Q62" s="301"/>
      <c r="R62" s="301"/>
      <c r="S62" s="301"/>
    </row>
    <row r="63" spans="1:26" x14ac:dyDescent="0.25">
      <c r="E63" s="301"/>
      <c r="F63" s="301"/>
      <c r="G63" s="301"/>
      <c r="H63" s="301"/>
      <c r="I63" s="301"/>
      <c r="J63" s="301"/>
      <c r="K63" s="301"/>
      <c r="L63" s="301"/>
      <c r="M63" s="301"/>
      <c r="N63" s="301"/>
      <c r="O63" s="301"/>
      <c r="P63" s="301"/>
      <c r="Q63" s="301"/>
      <c r="R63" s="301"/>
      <c r="S63" s="301"/>
    </row>
    <row r="64" spans="1:26" x14ac:dyDescent="0.25">
      <c r="E64" s="301"/>
      <c r="F64" s="301"/>
      <c r="G64" s="301"/>
      <c r="H64" s="301"/>
      <c r="I64" s="301"/>
      <c r="J64" s="301"/>
      <c r="K64" s="301"/>
      <c r="L64" s="301"/>
      <c r="M64" s="301"/>
      <c r="N64" s="301"/>
      <c r="O64" s="301"/>
      <c r="P64" s="301"/>
      <c r="Q64" s="301"/>
      <c r="R64" s="301"/>
      <c r="S64" s="301"/>
    </row>
  </sheetData>
  <pageMargins left="0.7" right="0.7" top="0.75" bottom="0.75" header="0.3" footer="0.3"/>
  <pageSetup scale="60" orientation="landscape" horizontalDpi="4294967294" verticalDpi="4294967294" r:id="rId1"/>
  <headerFooter>
    <oddFooter>&amp;Z&amp;F&amp;RPage &amp;P</oddFooter>
  </headerFooter>
</worksheet>
</file>

<file path=xl/worksheets/sheet2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AC489-59A5-42DD-9A14-524B35771623}">
  <sheetPr>
    <tabColor theme="6" tint="-0.249977111117893"/>
    <pageSetUpPr fitToPage="1"/>
  </sheetPr>
  <dimension ref="A1:AH64"/>
  <sheetViews>
    <sheetView workbookViewId="0"/>
  </sheetViews>
  <sheetFormatPr defaultColWidth="8.85546875" defaultRowHeight="15" x14ac:dyDescent="0.25"/>
  <cols>
    <col min="1" max="1" width="20.85546875" customWidth="1"/>
    <col min="2" max="2" width="8.7109375" customWidth="1"/>
    <col min="3" max="3" width="12.85546875" customWidth="1"/>
    <col min="4" max="12" width="7.42578125" hidden="1" customWidth="1"/>
    <col min="13" max="13" width="7.5703125" hidden="1" customWidth="1"/>
    <col min="14" max="25" width="10.42578125" customWidth="1"/>
    <col min="26" max="26" width="10.7109375" bestFit="1" customWidth="1"/>
    <col min="27" max="27" width="11.5703125" bestFit="1" customWidth="1"/>
    <col min="28" max="28" width="12" bestFit="1" customWidth="1"/>
    <col min="29" max="29" width="10.5703125" bestFit="1" customWidth="1"/>
  </cols>
  <sheetData>
    <row r="1" spans="1:34" x14ac:dyDescent="0.25">
      <c r="A1" s="11" t="s">
        <v>10</v>
      </c>
      <c r="O1" t="s">
        <v>647</v>
      </c>
    </row>
    <row r="2" spans="1:34" x14ac:dyDescent="0.25">
      <c r="A2" s="9" t="s">
        <v>438</v>
      </c>
    </row>
    <row r="3" spans="1:34" x14ac:dyDescent="0.25">
      <c r="A3" s="9" t="s">
        <v>1198</v>
      </c>
    </row>
    <row r="4" spans="1:34" x14ac:dyDescent="0.25">
      <c r="R4" s="40" t="s">
        <v>4</v>
      </c>
      <c r="S4" s="41"/>
      <c r="T4" s="40" t="s">
        <v>8</v>
      </c>
    </row>
    <row r="5" spans="1:34" x14ac:dyDescent="0.25">
      <c r="A5" s="10" t="s">
        <v>9</v>
      </c>
      <c r="B5" s="12" t="s">
        <v>64</v>
      </c>
      <c r="C5" s="12" t="s">
        <v>12</v>
      </c>
      <c r="R5" s="42" t="s">
        <v>2</v>
      </c>
      <c r="S5" s="42" t="s">
        <v>60</v>
      </c>
      <c r="T5" s="42" t="s">
        <v>7</v>
      </c>
    </row>
    <row r="6" spans="1:34" x14ac:dyDescent="0.25">
      <c r="B6" s="3"/>
      <c r="R6" s="3"/>
    </row>
    <row r="7" spans="1:34" x14ac:dyDescent="0.25">
      <c r="A7" t="s">
        <v>1222</v>
      </c>
      <c r="B7" s="212">
        <v>884</v>
      </c>
      <c r="C7" s="214"/>
      <c r="D7" s="293"/>
      <c r="E7" s="293"/>
      <c r="F7" s="293"/>
      <c r="G7" s="293"/>
      <c r="H7" s="293"/>
      <c r="I7" s="293"/>
      <c r="J7" s="293"/>
      <c r="K7" s="293"/>
      <c r="L7" s="293"/>
      <c r="M7" s="293"/>
      <c r="N7" s="293"/>
      <c r="O7" s="294"/>
      <c r="P7" s="6"/>
      <c r="Q7" s="6"/>
      <c r="R7" s="13">
        <f>+C14</f>
        <v>76102.25</v>
      </c>
      <c r="S7" s="13">
        <f>+-C48</f>
        <v>35164.767857142855</v>
      </c>
      <c r="T7" s="13">
        <f>+R7-S7</f>
        <v>40937.482142857145</v>
      </c>
    </row>
    <row r="8" spans="1:34" x14ac:dyDescent="0.25">
      <c r="A8" s="213"/>
      <c r="B8" s="3"/>
      <c r="D8" s="293"/>
      <c r="E8" s="293"/>
      <c r="F8" s="293"/>
      <c r="G8" s="293"/>
      <c r="H8" s="293"/>
      <c r="I8" s="293"/>
      <c r="J8" s="293"/>
      <c r="K8" s="293"/>
      <c r="L8" s="293"/>
      <c r="M8" s="293"/>
      <c r="N8" s="293"/>
      <c r="O8" s="294"/>
      <c r="P8" s="6"/>
      <c r="Q8" s="6"/>
    </row>
    <row r="9" spans="1:34" x14ac:dyDescent="0.25">
      <c r="A9" s="2"/>
      <c r="B9" s="3"/>
      <c r="D9" s="293"/>
      <c r="E9" s="293"/>
      <c r="F9" s="293"/>
      <c r="G9" s="293"/>
      <c r="H9" s="293"/>
      <c r="I9" s="293"/>
      <c r="J9" s="293"/>
      <c r="K9" s="293"/>
      <c r="L9" s="293"/>
      <c r="M9" s="293"/>
      <c r="N9" s="293"/>
      <c r="O9" s="294"/>
      <c r="P9" s="6"/>
      <c r="Q9" s="6"/>
    </row>
    <row r="10" spans="1:34" x14ac:dyDescent="0.25">
      <c r="B10" s="3"/>
    </row>
    <row r="11" spans="1:34" x14ac:dyDescent="0.25">
      <c r="A11" s="686" t="s">
        <v>66</v>
      </c>
      <c r="B11" s="212" t="s">
        <v>1150</v>
      </c>
      <c r="C11" s="214"/>
    </row>
    <row r="12" spans="1:34" x14ac:dyDescent="0.25">
      <c r="B12" s="28"/>
      <c r="C12" s="2"/>
    </row>
    <row r="13" spans="1:34" x14ac:dyDescent="0.25">
      <c r="A13" s="9" t="s">
        <v>5</v>
      </c>
      <c r="C13" s="31" t="s">
        <v>3</v>
      </c>
      <c r="D13" s="32">
        <v>1994</v>
      </c>
      <c r="E13" s="32">
        <v>1995</v>
      </c>
      <c r="F13" s="32">
        <v>1996</v>
      </c>
      <c r="G13" s="32">
        <v>1997</v>
      </c>
      <c r="H13" s="32">
        <v>1998</v>
      </c>
      <c r="I13" s="32">
        <v>1999</v>
      </c>
      <c r="J13" s="32">
        <v>2000</v>
      </c>
      <c r="K13" s="32">
        <v>2001</v>
      </c>
      <c r="L13" s="32">
        <v>2002</v>
      </c>
      <c r="M13" s="32">
        <v>2003</v>
      </c>
      <c r="N13" s="32">
        <v>2004</v>
      </c>
      <c r="O13" s="32">
        <f>N13+1</f>
        <v>2005</v>
      </c>
      <c r="P13" s="32">
        <f t="shared" ref="P13:AH13" si="0">O13+1</f>
        <v>2006</v>
      </c>
      <c r="Q13" s="32">
        <f t="shared" si="0"/>
        <v>2007</v>
      </c>
      <c r="R13" s="32">
        <f t="shared" si="0"/>
        <v>2008</v>
      </c>
      <c r="S13" s="32">
        <f t="shared" si="0"/>
        <v>2009</v>
      </c>
      <c r="T13" s="32">
        <f t="shared" si="0"/>
        <v>2010</v>
      </c>
      <c r="U13" s="32">
        <f t="shared" si="0"/>
        <v>2011</v>
      </c>
      <c r="V13" s="32">
        <f t="shared" si="0"/>
        <v>2012</v>
      </c>
      <c r="W13" s="32">
        <f t="shared" si="0"/>
        <v>2013</v>
      </c>
      <c r="X13" s="32">
        <f t="shared" si="0"/>
        <v>2014</v>
      </c>
      <c r="Y13" s="32">
        <f t="shared" si="0"/>
        <v>2015</v>
      </c>
      <c r="Z13" s="32">
        <f t="shared" si="0"/>
        <v>2016</v>
      </c>
      <c r="AA13" s="32">
        <f t="shared" si="0"/>
        <v>2017</v>
      </c>
      <c r="AB13" s="32">
        <f t="shared" si="0"/>
        <v>2018</v>
      </c>
      <c r="AC13" s="32">
        <f t="shared" si="0"/>
        <v>2019</v>
      </c>
      <c r="AD13" s="32">
        <f t="shared" si="0"/>
        <v>2020</v>
      </c>
      <c r="AE13" s="32">
        <f t="shared" si="0"/>
        <v>2021</v>
      </c>
      <c r="AF13" s="32">
        <f t="shared" si="0"/>
        <v>2022</v>
      </c>
      <c r="AG13" s="32">
        <f t="shared" si="0"/>
        <v>2023</v>
      </c>
      <c r="AH13" s="32">
        <f t="shared" si="0"/>
        <v>2024</v>
      </c>
    </row>
    <row r="14" spans="1:34" x14ac:dyDescent="0.25">
      <c r="A14" s="9" t="s">
        <v>73</v>
      </c>
      <c r="C14" s="672">
        <f>SUM(D14:AH14)</f>
        <v>76102.25</v>
      </c>
      <c r="D14" s="673">
        <v>0</v>
      </c>
      <c r="E14" s="673">
        <v>0</v>
      </c>
      <c r="F14" s="673">
        <v>0</v>
      </c>
      <c r="G14" s="673">
        <v>0</v>
      </c>
      <c r="H14" s="673">
        <v>0</v>
      </c>
      <c r="I14" s="673">
        <v>0</v>
      </c>
      <c r="J14" s="673">
        <v>0</v>
      </c>
      <c r="K14" s="673">
        <v>0</v>
      </c>
      <c r="L14" s="673">
        <v>0</v>
      </c>
      <c r="M14" s="673">
        <v>0</v>
      </c>
      <c r="N14" s="639"/>
      <c r="O14" s="639"/>
      <c r="P14" s="639"/>
      <c r="Q14" s="639"/>
      <c r="R14" s="639"/>
      <c r="S14" s="639"/>
      <c r="T14" s="639"/>
      <c r="U14" s="639"/>
      <c r="V14" s="639"/>
      <c r="W14" s="639"/>
      <c r="X14" s="639"/>
      <c r="Y14" s="614"/>
      <c r="Z14" s="614"/>
      <c r="AA14" s="614"/>
      <c r="AB14" s="614"/>
      <c r="AC14" s="614">
        <v>33000</v>
      </c>
      <c r="AD14" s="145"/>
      <c r="AE14" s="145"/>
      <c r="AF14" s="145"/>
      <c r="AG14" s="145">
        <v>43102.25</v>
      </c>
      <c r="AH14" s="145"/>
    </row>
    <row r="15" spans="1:34" x14ac:dyDescent="0.25">
      <c r="A15" s="34"/>
      <c r="B15" s="2"/>
      <c r="C15" s="145"/>
      <c r="D15" s="145"/>
      <c r="E15" s="145"/>
      <c r="F15" s="145"/>
      <c r="G15" s="145"/>
      <c r="H15" s="145"/>
      <c r="I15" s="145"/>
      <c r="J15" s="145"/>
      <c r="K15" s="145"/>
      <c r="L15" s="145"/>
      <c r="M15" s="145"/>
      <c r="N15" s="145"/>
      <c r="O15" s="145"/>
      <c r="P15" s="145"/>
      <c r="Q15" s="145"/>
      <c r="R15" s="145"/>
      <c r="S15" s="673"/>
      <c r="T15" s="673"/>
      <c r="U15" s="673"/>
      <c r="V15" s="673"/>
      <c r="W15" s="673"/>
      <c r="X15" s="673"/>
      <c r="Y15" s="145"/>
      <c r="Z15" s="145"/>
      <c r="AA15" s="145"/>
      <c r="AB15" s="145"/>
      <c r="AC15" s="145"/>
      <c r="AD15" s="145"/>
      <c r="AE15" s="145"/>
      <c r="AF15" s="145"/>
      <c r="AG15" s="145"/>
      <c r="AH15" s="145"/>
    </row>
    <row r="16" spans="1:34" x14ac:dyDescent="0.25">
      <c r="A16" s="9" t="s">
        <v>6</v>
      </c>
      <c r="B16" s="3">
        <v>1994</v>
      </c>
      <c r="C16" s="622">
        <f>-SUM(D16:AH16)</f>
        <v>0</v>
      </c>
      <c r="D16" s="675">
        <f>+D$14/7/2</f>
        <v>0</v>
      </c>
      <c r="E16" s="675"/>
      <c r="F16" s="675"/>
      <c r="G16" s="675"/>
      <c r="H16" s="675"/>
      <c r="I16" s="675"/>
      <c r="J16" s="675"/>
      <c r="K16" s="675"/>
      <c r="L16" s="675"/>
      <c r="M16" s="675"/>
      <c r="N16" s="675"/>
      <c r="O16" s="675"/>
      <c r="P16" s="675"/>
      <c r="Q16" s="675"/>
      <c r="R16" s="675"/>
      <c r="S16" s="673"/>
      <c r="T16" s="673"/>
      <c r="U16" s="673"/>
      <c r="V16" s="673"/>
      <c r="W16" s="673"/>
      <c r="X16" s="673"/>
      <c r="Y16" s="675"/>
      <c r="Z16" s="675"/>
      <c r="AA16" s="145"/>
      <c r="AB16" s="145"/>
      <c r="AC16" s="145"/>
      <c r="AD16" s="145"/>
      <c r="AE16" s="145"/>
      <c r="AF16" s="145"/>
      <c r="AG16" s="145"/>
      <c r="AH16" s="145"/>
    </row>
    <row r="17" spans="1:34" x14ac:dyDescent="0.25">
      <c r="B17" s="3">
        <f>B16+1</f>
        <v>1995</v>
      </c>
      <c r="C17" s="622">
        <f t="shared" ref="C17:C46" si="1">-SUM(D17:AH17)</f>
        <v>0</v>
      </c>
      <c r="D17" s="675">
        <f>+D$14/7</f>
        <v>0</v>
      </c>
      <c r="E17" s="675">
        <f>+E$14/7/2</f>
        <v>0</v>
      </c>
      <c r="F17" s="675"/>
      <c r="G17" s="675"/>
      <c r="H17" s="675"/>
      <c r="I17" s="675"/>
      <c r="J17" s="675"/>
      <c r="K17" s="675"/>
      <c r="L17" s="675"/>
      <c r="M17" s="675"/>
      <c r="N17" s="675"/>
      <c r="O17" s="675"/>
      <c r="P17" s="675"/>
      <c r="Q17" s="675"/>
      <c r="R17" s="675"/>
      <c r="S17" s="673"/>
      <c r="T17" s="673"/>
      <c r="U17" s="673"/>
      <c r="V17" s="673"/>
      <c r="W17" s="673"/>
      <c r="X17" s="673"/>
      <c r="Y17" s="675"/>
      <c r="Z17" s="675"/>
      <c r="AA17" s="145"/>
      <c r="AB17" s="145"/>
      <c r="AC17" s="145"/>
      <c r="AD17" s="145"/>
      <c r="AE17" s="145"/>
      <c r="AF17" s="145"/>
      <c r="AG17" s="145"/>
      <c r="AH17" s="145"/>
    </row>
    <row r="18" spans="1:34" x14ac:dyDescent="0.25">
      <c r="B18" s="3">
        <f t="shared" ref="B18:B46" si="2">B17+1</f>
        <v>1996</v>
      </c>
      <c r="C18" s="622">
        <f t="shared" si="1"/>
        <v>0</v>
      </c>
      <c r="D18" s="675">
        <f>+D17</f>
        <v>0</v>
      </c>
      <c r="E18" s="675">
        <f>+E$14/7</f>
        <v>0</v>
      </c>
      <c r="F18" s="675">
        <f>+F$14/7/2</f>
        <v>0</v>
      </c>
      <c r="G18" s="675"/>
      <c r="H18" s="675"/>
      <c r="I18" s="675"/>
      <c r="J18" s="675"/>
      <c r="K18" s="675"/>
      <c r="L18" s="675"/>
      <c r="M18" s="675"/>
      <c r="N18" s="675"/>
      <c r="O18" s="675"/>
      <c r="P18" s="675"/>
      <c r="Q18" s="675"/>
      <c r="R18" s="675"/>
      <c r="S18" s="673"/>
      <c r="T18" s="673"/>
      <c r="U18" s="673"/>
      <c r="V18" s="673"/>
      <c r="W18" s="673"/>
      <c r="X18" s="673"/>
      <c r="Y18" s="675"/>
      <c r="Z18" s="675"/>
      <c r="AA18" s="145"/>
      <c r="AB18" s="145"/>
      <c r="AC18" s="145"/>
      <c r="AD18" s="145"/>
      <c r="AE18" s="145"/>
      <c r="AF18" s="145"/>
      <c r="AG18" s="145"/>
      <c r="AH18" s="145"/>
    </row>
    <row r="19" spans="1:34" x14ac:dyDescent="0.25">
      <c r="B19" s="3">
        <f t="shared" si="2"/>
        <v>1997</v>
      </c>
      <c r="C19" s="622">
        <f t="shared" si="1"/>
        <v>0</v>
      </c>
      <c r="D19" s="675">
        <f>+D18</f>
        <v>0</v>
      </c>
      <c r="E19" s="675">
        <f>+E18</f>
        <v>0</v>
      </c>
      <c r="F19" s="675">
        <f>+F$14/7</f>
        <v>0</v>
      </c>
      <c r="G19" s="675">
        <f>+G$14/7/2</f>
        <v>0</v>
      </c>
      <c r="H19" s="675"/>
      <c r="I19" s="675"/>
      <c r="J19" s="675"/>
      <c r="K19" s="675"/>
      <c r="L19" s="675"/>
      <c r="M19" s="675"/>
      <c r="N19" s="675"/>
      <c r="O19" s="675"/>
      <c r="P19" s="675"/>
      <c r="Q19" s="675"/>
      <c r="R19" s="675"/>
      <c r="S19" s="673"/>
      <c r="T19" s="673"/>
      <c r="U19" s="673"/>
      <c r="V19" s="673"/>
      <c r="W19" s="673"/>
      <c r="X19" s="673"/>
      <c r="Y19" s="675"/>
      <c r="Z19" s="675"/>
      <c r="AA19" s="145"/>
      <c r="AB19" s="145"/>
      <c r="AC19" s="145"/>
      <c r="AD19" s="145"/>
      <c r="AE19" s="145"/>
      <c r="AF19" s="145"/>
      <c r="AG19" s="145"/>
      <c r="AH19" s="145"/>
    </row>
    <row r="20" spans="1:34" x14ac:dyDescent="0.25">
      <c r="B20" s="3">
        <f t="shared" si="2"/>
        <v>1998</v>
      </c>
      <c r="C20" s="622">
        <f t="shared" si="1"/>
        <v>0</v>
      </c>
      <c r="D20" s="675">
        <f>+D19</f>
        <v>0</v>
      </c>
      <c r="E20" s="675">
        <f>+E19</f>
        <v>0</v>
      </c>
      <c r="F20" s="675">
        <f>+F19</f>
        <v>0</v>
      </c>
      <c r="G20" s="675">
        <f>+G$14/7</f>
        <v>0</v>
      </c>
      <c r="H20" s="675">
        <f>+H$14/7/2</f>
        <v>0</v>
      </c>
      <c r="I20" s="675"/>
      <c r="J20" s="675"/>
      <c r="K20" s="675"/>
      <c r="L20" s="675"/>
      <c r="M20" s="675"/>
      <c r="N20" s="675"/>
      <c r="O20" s="675"/>
      <c r="P20" s="675"/>
      <c r="Q20" s="675"/>
      <c r="R20" s="675"/>
      <c r="S20" s="673"/>
      <c r="T20" s="673"/>
      <c r="U20" s="673"/>
      <c r="V20" s="673"/>
      <c r="W20" s="673"/>
      <c r="X20" s="673"/>
      <c r="Y20" s="675"/>
      <c r="Z20" s="675"/>
      <c r="AA20" s="145"/>
      <c r="AB20" s="145"/>
      <c r="AC20" s="145"/>
      <c r="AD20" s="145"/>
      <c r="AE20" s="145"/>
      <c r="AF20" s="145"/>
      <c r="AG20" s="145"/>
      <c r="AH20" s="145"/>
    </row>
    <row r="21" spans="1:34" x14ac:dyDescent="0.25">
      <c r="B21" s="3">
        <f t="shared" si="2"/>
        <v>1999</v>
      </c>
      <c r="C21" s="622">
        <f t="shared" si="1"/>
        <v>0</v>
      </c>
      <c r="D21" s="675">
        <f>+D20</f>
        <v>0</v>
      </c>
      <c r="E21" s="675">
        <f>+E20</f>
        <v>0</v>
      </c>
      <c r="F21" s="675">
        <f>+F20</f>
        <v>0</v>
      </c>
      <c r="G21" s="675">
        <f>+G20</f>
        <v>0</v>
      </c>
      <c r="H21" s="675">
        <f>+H$14/7</f>
        <v>0</v>
      </c>
      <c r="I21" s="675">
        <f>+I$14/7/2</f>
        <v>0</v>
      </c>
      <c r="J21" s="675"/>
      <c r="K21" s="675"/>
      <c r="L21" s="675"/>
      <c r="M21" s="675"/>
      <c r="N21" s="675"/>
      <c r="O21" s="675"/>
      <c r="P21" s="675"/>
      <c r="Q21" s="675"/>
      <c r="R21" s="675"/>
      <c r="S21" s="673"/>
      <c r="T21" s="673"/>
      <c r="U21" s="673"/>
      <c r="V21" s="673"/>
      <c r="W21" s="673"/>
      <c r="X21" s="673"/>
      <c r="Y21" s="675"/>
      <c r="Z21" s="675"/>
      <c r="AA21" s="145"/>
      <c r="AB21" s="145"/>
      <c r="AC21" s="145"/>
      <c r="AD21" s="145"/>
      <c r="AE21" s="145"/>
      <c r="AF21" s="145"/>
      <c r="AG21" s="145"/>
      <c r="AH21" s="145"/>
    </row>
    <row r="22" spans="1:34" x14ac:dyDescent="0.25">
      <c r="B22" s="3">
        <f t="shared" si="2"/>
        <v>2000</v>
      </c>
      <c r="C22" s="622">
        <f t="shared" si="1"/>
        <v>0</v>
      </c>
      <c r="D22" s="675">
        <f>+D21</f>
        <v>0</v>
      </c>
      <c r="E22" s="675">
        <f>+E21</f>
        <v>0</v>
      </c>
      <c r="F22" s="675">
        <f>+F21</f>
        <v>0</v>
      </c>
      <c r="G22" s="675">
        <f>+G21</f>
        <v>0</v>
      </c>
      <c r="H22" s="675">
        <f>+H21</f>
        <v>0</v>
      </c>
      <c r="I22" s="675">
        <f>+I$14/7</f>
        <v>0</v>
      </c>
      <c r="J22" s="675">
        <f>+J$14/7/2</f>
        <v>0</v>
      </c>
      <c r="K22" s="675"/>
      <c r="L22" s="675"/>
      <c r="M22" s="675"/>
      <c r="N22" s="675"/>
      <c r="O22" s="675"/>
      <c r="P22" s="675"/>
      <c r="Q22" s="675"/>
      <c r="R22" s="675"/>
      <c r="S22" s="673"/>
      <c r="T22" s="673"/>
      <c r="U22" s="673"/>
      <c r="V22" s="673"/>
      <c r="W22" s="673"/>
      <c r="X22" s="673"/>
      <c r="Y22" s="675"/>
      <c r="Z22" s="675"/>
      <c r="AA22" s="145"/>
      <c r="AB22" s="145"/>
      <c r="AC22" s="145"/>
      <c r="AD22" s="145"/>
      <c r="AE22" s="145"/>
      <c r="AF22" s="145"/>
      <c r="AG22" s="145"/>
      <c r="AH22" s="145"/>
    </row>
    <row r="23" spans="1:34" x14ac:dyDescent="0.25">
      <c r="B23" s="3">
        <f t="shared" si="2"/>
        <v>2001</v>
      </c>
      <c r="C23" s="622">
        <f t="shared" si="1"/>
        <v>0</v>
      </c>
      <c r="D23" s="675">
        <f>+D$14/7/2</f>
        <v>0</v>
      </c>
      <c r="E23" s="675">
        <f>+E22</f>
        <v>0</v>
      </c>
      <c r="F23" s="675">
        <f>+F22</f>
        <v>0</v>
      </c>
      <c r="G23" s="675">
        <f>+G22</f>
        <v>0</v>
      </c>
      <c r="H23" s="675">
        <f>+H22</f>
        <v>0</v>
      </c>
      <c r="I23" s="675">
        <f>+I22</f>
        <v>0</v>
      </c>
      <c r="J23" s="675">
        <f>+J$14/7</f>
        <v>0</v>
      </c>
      <c r="K23" s="675">
        <f>+K$14/7/2</f>
        <v>0</v>
      </c>
      <c r="L23" s="675"/>
      <c r="M23" s="675"/>
      <c r="N23" s="675"/>
      <c r="O23" s="675"/>
      <c r="P23" s="675"/>
      <c r="Q23" s="675"/>
      <c r="R23" s="675"/>
      <c r="S23" s="673"/>
      <c r="T23" s="673"/>
      <c r="U23" s="673"/>
      <c r="V23" s="673"/>
      <c r="W23" s="673"/>
      <c r="X23" s="673"/>
      <c r="Y23" s="675"/>
      <c r="Z23" s="675"/>
      <c r="AA23" s="145"/>
      <c r="AB23" s="145"/>
      <c r="AC23" s="145"/>
      <c r="AD23" s="145"/>
      <c r="AE23" s="145"/>
      <c r="AF23" s="145"/>
      <c r="AG23" s="145"/>
      <c r="AH23" s="145"/>
    </row>
    <row r="24" spans="1:34" x14ac:dyDescent="0.25">
      <c r="B24" s="3">
        <f t="shared" si="2"/>
        <v>2002</v>
      </c>
      <c r="C24" s="622">
        <f t="shared" si="1"/>
        <v>0</v>
      </c>
      <c r="D24" s="675"/>
      <c r="E24" s="675">
        <f>+E$14/7/2</f>
        <v>0</v>
      </c>
      <c r="F24" s="675">
        <f>+F23</f>
        <v>0</v>
      </c>
      <c r="G24" s="675">
        <f>+G23</f>
        <v>0</v>
      </c>
      <c r="H24" s="675">
        <f>+H23</f>
        <v>0</v>
      </c>
      <c r="I24" s="675">
        <f>+I23</f>
        <v>0</v>
      </c>
      <c r="J24" s="675">
        <f>+J23</f>
        <v>0</v>
      </c>
      <c r="K24" s="675">
        <f>+K$14/7</f>
        <v>0</v>
      </c>
      <c r="L24" s="675">
        <f>+L$14/7/2</f>
        <v>0</v>
      </c>
      <c r="M24" s="675"/>
      <c r="N24" s="675"/>
      <c r="O24" s="675"/>
      <c r="P24" s="675"/>
      <c r="Q24" s="675"/>
      <c r="R24" s="675"/>
      <c r="S24" s="673"/>
      <c r="T24" s="673"/>
      <c r="U24" s="673"/>
      <c r="V24" s="673"/>
      <c r="W24" s="673"/>
      <c r="X24" s="673"/>
      <c r="Y24" s="675"/>
      <c r="Z24" s="675"/>
      <c r="AA24" s="145"/>
      <c r="AB24" s="145"/>
      <c r="AC24" s="145"/>
      <c r="AD24" s="145"/>
      <c r="AE24" s="145"/>
      <c r="AF24" s="145"/>
      <c r="AG24" s="145"/>
      <c r="AH24" s="145"/>
    </row>
    <row r="25" spans="1:34" x14ac:dyDescent="0.25">
      <c r="B25" s="3">
        <f t="shared" si="2"/>
        <v>2003</v>
      </c>
      <c r="C25" s="622">
        <f t="shared" si="1"/>
        <v>0</v>
      </c>
      <c r="D25" s="675"/>
      <c r="E25" s="675"/>
      <c r="F25" s="675">
        <f>+F$14/7/2</f>
        <v>0</v>
      </c>
      <c r="G25" s="675">
        <f>+G24</f>
        <v>0</v>
      </c>
      <c r="H25" s="675">
        <f>+H24</f>
        <v>0</v>
      </c>
      <c r="I25" s="675">
        <f>+I24</f>
        <v>0</v>
      </c>
      <c r="J25" s="675">
        <f>+J24</f>
        <v>0</v>
      </c>
      <c r="K25" s="675">
        <f>+K24</f>
        <v>0</v>
      </c>
      <c r="L25" s="675">
        <f>+L$14/7</f>
        <v>0</v>
      </c>
      <c r="M25" s="675">
        <f>+M$14/7/2</f>
        <v>0</v>
      </c>
      <c r="N25" s="675"/>
      <c r="O25" s="675"/>
      <c r="P25" s="675"/>
      <c r="Q25" s="675"/>
      <c r="R25" s="675"/>
      <c r="S25" s="673"/>
      <c r="T25" s="673"/>
      <c r="U25" s="673"/>
      <c r="V25" s="673"/>
      <c r="W25" s="673"/>
      <c r="X25" s="673"/>
      <c r="Y25" s="675"/>
      <c r="Z25" s="675"/>
      <c r="AA25" s="145"/>
      <c r="AB25" s="145"/>
      <c r="AC25" s="145"/>
      <c r="AD25" s="145"/>
      <c r="AE25" s="145"/>
      <c r="AF25" s="145"/>
      <c r="AG25" s="145"/>
      <c r="AH25" s="145"/>
    </row>
    <row r="26" spans="1:34" x14ac:dyDescent="0.25">
      <c r="B26" s="3">
        <f t="shared" si="2"/>
        <v>2004</v>
      </c>
      <c r="C26" s="622">
        <f t="shared" si="1"/>
        <v>0</v>
      </c>
      <c r="D26" s="675"/>
      <c r="E26" s="675"/>
      <c r="F26" s="675"/>
      <c r="G26" s="675">
        <f>+G$14/7/2</f>
        <v>0</v>
      </c>
      <c r="H26" s="675">
        <f>+H25</f>
        <v>0</v>
      </c>
      <c r="I26" s="675">
        <f>+I25</f>
        <v>0</v>
      </c>
      <c r="J26" s="675">
        <f>+J25</f>
        <v>0</v>
      </c>
      <c r="K26" s="675">
        <f>+K25</f>
        <v>0</v>
      </c>
      <c r="L26" s="675">
        <f>+L25</f>
        <v>0</v>
      </c>
      <c r="M26" s="675">
        <f>+M$14/7</f>
        <v>0</v>
      </c>
      <c r="N26" s="614">
        <f>+N$14/7/2</f>
        <v>0</v>
      </c>
      <c r="O26" s="614"/>
      <c r="P26" s="614"/>
      <c r="Q26" s="614"/>
      <c r="R26" s="614"/>
      <c r="S26" s="639"/>
      <c r="T26" s="639"/>
      <c r="U26" s="639"/>
      <c r="V26" s="639"/>
      <c r="W26" s="639"/>
      <c r="X26" s="639"/>
      <c r="Y26" s="614"/>
      <c r="Z26" s="675"/>
      <c r="AA26" s="145"/>
      <c r="AB26" s="145"/>
      <c r="AC26" s="145"/>
      <c r="AD26" s="145"/>
      <c r="AE26" s="145"/>
      <c r="AF26" s="145"/>
      <c r="AG26" s="145"/>
      <c r="AH26" s="145"/>
    </row>
    <row r="27" spans="1:34" x14ac:dyDescent="0.25">
      <c r="B27" s="3">
        <f t="shared" si="2"/>
        <v>2005</v>
      </c>
      <c r="C27" s="622">
        <f t="shared" si="1"/>
        <v>0</v>
      </c>
      <c r="D27" s="675"/>
      <c r="E27" s="675"/>
      <c r="F27" s="675"/>
      <c r="G27" s="675"/>
      <c r="H27" s="675">
        <f>+H$14/7/2</f>
        <v>0</v>
      </c>
      <c r="I27" s="675">
        <f>+I26</f>
        <v>0</v>
      </c>
      <c r="J27" s="675">
        <f>+J26</f>
        <v>0</v>
      </c>
      <c r="K27" s="675">
        <f>+K26</f>
        <v>0</v>
      </c>
      <c r="L27" s="675">
        <f>+L26</f>
        <v>0</v>
      </c>
      <c r="M27" s="675">
        <f>+M26</f>
        <v>0</v>
      </c>
      <c r="N27" s="614">
        <f>+N$14/7</f>
        <v>0</v>
      </c>
      <c r="O27" s="614">
        <f>+O$14/7/2</f>
        <v>0</v>
      </c>
      <c r="P27" s="614"/>
      <c r="Q27" s="614"/>
      <c r="R27" s="614"/>
      <c r="S27" s="639"/>
      <c r="T27" s="639"/>
      <c r="U27" s="639"/>
      <c r="V27" s="639"/>
      <c r="W27" s="639"/>
      <c r="X27" s="639"/>
      <c r="Y27" s="614"/>
      <c r="Z27" s="675"/>
      <c r="AA27" s="145"/>
      <c r="AB27" s="145"/>
      <c r="AC27" s="145"/>
      <c r="AD27" s="145"/>
      <c r="AE27" s="145"/>
      <c r="AF27" s="145"/>
      <c r="AG27" s="145"/>
      <c r="AH27" s="145"/>
    </row>
    <row r="28" spans="1:34" x14ac:dyDescent="0.25">
      <c r="B28" s="3">
        <f t="shared" si="2"/>
        <v>2006</v>
      </c>
      <c r="C28" s="622">
        <f t="shared" si="1"/>
        <v>0</v>
      </c>
      <c r="D28" s="675"/>
      <c r="E28" s="675"/>
      <c r="F28" s="675"/>
      <c r="G28" s="675"/>
      <c r="H28" s="675"/>
      <c r="I28" s="675">
        <f>+I$14/7/2</f>
        <v>0</v>
      </c>
      <c r="J28" s="675">
        <f>+J27</f>
        <v>0</v>
      </c>
      <c r="K28" s="675">
        <f>+K27</f>
        <v>0</v>
      </c>
      <c r="L28" s="675">
        <f>+L27</f>
        <v>0</v>
      </c>
      <c r="M28" s="675">
        <f>+M27</f>
        <v>0</v>
      </c>
      <c r="N28" s="614">
        <f>+N27</f>
        <v>0</v>
      </c>
      <c r="O28" s="614">
        <f>+O$14/7</f>
        <v>0</v>
      </c>
      <c r="P28" s="614">
        <f>+P$14/7/2</f>
        <v>0</v>
      </c>
      <c r="Q28" s="614"/>
      <c r="R28" s="614"/>
      <c r="S28" s="639"/>
      <c r="T28" s="639"/>
      <c r="U28" s="639"/>
      <c r="V28" s="639"/>
      <c r="W28" s="639"/>
      <c r="X28" s="639"/>
      <c r="Y28" s="614"/>
      <c r="Z28" s="675"/>
      <c r="AA28" s="145"/>
      <c r="AB28" s="145"/>
      <c r="AC28" s="145"/>
      <c r="AD28" s="145"/>
      <c r="AE28" s="145"/>
      <c r="AF28" s="145"/>
      <c r="AG28" s="145"/>
      <c r="AH28" s="145"/>
    </row>
    <row r="29" spans="1:34" x14ac:dyDescent="0.25">
      <c r="B29" s="3">
        <f t="shared" si="2"/>
        <v>2007</v>
      </c>
      <c r="C29" s="622">
        <f t="shared" si="1"/>
        <v>0</v>
      </c>
      <c r="D29" s="675"/>
      <c r="E29" s="675"/>
      <c r="F29" s="675"/>
      <c r="G29" s="675"/>
      <c r="H29" s="675"/>
      <c r="I29" s="675"/>
      <c r="J29" s="675">
        <f>+J$14/7/2</f>
        <v>0</v>
      </c>
      <c r="K29" s="675">
        <f>+K28</f>
        <v>0</v>
      </c>
      <c r="L29" s="675">
        <f>+L28</f>
        <v>0</v>
      </c>
      <c r="M29" s="675">
        <f>+M28</f>
        <v>0</v>
      </c>
      <c r="N29" s="614">
        <f>+N28</f>
        <v>0</v>
      </c>
      <c r="O29" s="614">
        <f>+O28</f>
        <v>0</v>
      </c>
      <c r="P29" s="614">
        <f>+P$14/7</f>
        <v>0</v>
      </c>
      <c r="Q29" s="614">
        <f>+Q$14/7/2</f>
        <v>0</v>
      </c>
      <c r="R29" s="614"/>
      <c r="S29" s="639"/>
      <c r="T29" s="639"/>
      <c r="U29" s="639"/>
      <c r="V29" s="639"/>
      <c r="W29" s="639"/>
      <c r="X29" s="639"/>
      <c r="Y29" s="614"/>
      <c r="Z29" s="675"/>
      <c r="AA29" s="145"/>
      <c r="AB29" s="145"/>
      <c r="AC29" s="145"/>
      <c r="AD29" s="145"/>
      <c r="AE29" s="145"/>
      <c r="AF29" s="145"/>
      <c r="AG29" s="145"/>
      <c r="AH29" s="145"/>
    </row>
    <row r="30" spans="1:34" x14ac:dyDescent="0.25">
      <c r="B30" s="3">
        <f t="shared" si="2"/>
        <v>2008</v>
      </c>
      <c r="C30" s="622">
        <f t="shared" si="1"/>
        <v>0</v>
      </c>
      <c r="D30" s="675"/>
      <c r="E30" s="675"/>
      <c r="F30" s="675"/>
      <c r="G30" s="675"/>
      <c r="H30" s="675"/>
      <c r="I30" s="675"/>
      <c r="J30" s="675"/>
      <c r="K30" s="675">
        <f>+K$14/7/2</f>
        <v>0</v>
      </c>
      <c r="L30" s="675">
        <f>+L29</f>
        <v>0</v>
      </c>
      <c r="M30" s="675">
        <f>+M29</f>
        <v>0</v>
      </c>
      <c r="N30" s="614">
        <f>+N29</f>
        <v>0</v>
      </c>
      <c r="O30" s="614">
        <f>+O29</f>
        <v>0</v>
      </c>
      <c r="P30" s="614">
        <f>+P29</f>
        <v>0</v>
      </c>
      <c r="Q30" s="614">
        <f>+Q$14/7</f>
        <v>0</v>
      </c>
      <c r="R30" s="614">
        <f>+R$14/7/2</f>
        <v>0</v>
      </c>
      <c r="S30" s="639"/>
      <c r="T30" s="639"/>
      <c r="U30" s="639"/>
      <c r="V30" s="639"/>
      <c r="W30" s="639"/>
      <c r="X30" s="639"/>
      <c r="Y30" s="614"/>
      <c r="Z30" s="675"/>
      <c r="AA30" s="145"/>
      <c r="AB30" s="145"/>
      <c r="AC30" s="145"/>
      <c r="AD30" s="145"/>
      <c r="AE30" s="145"/>
      <c r="AF30" s="145"/>
      <c r="AG30" s="145"/>
      <c r="AH30" s="145"/>
    </row>
    <row r="31" spans="1:34" x14ac:dyDescent="0.25">
      <c r="B31" s="3">
        <f t="shared" si="2"/>
        <v>2009</v>
      </c>
      <c r="C31" s="622">
        <f t="shared" si="1"/>
        <v>0</v>
      </c>
      <c r="D31" s="675"/>
      <c r="E31" s="675"/>
      <c r="F31" s="675"/>
      <c r="G31" s="675"/>
      <c r="H31" s="675"/>
      <c r="I31" s="675"/>
      <c r="J31" s="675"/>
      <c r="K31" s="675"/>
      <c r="L31" s="675">
        <f>+L$14/7/2</f>
        <v>0</v>
      </c>
      <c r="M31" s="675">
        <f>+M30</f>
        <v>0</v>
      </c>
      <c r="N31" s="614">
        <f>+N30</f>
        <v>0</v>
      </c>
      <c r="O31" s="614">
        <f>+O30</f>
        <v>0</v>
      </c>
      <c r="P31" s="614">
        <f>+P30</f>
        <v>0</v>
      </c>
      <c r="Q31" s="614">
        <f>+Q30</f>
        <v>0</v>
      </c>
      <c r="R31" s="614">
        <f>+R$14/7</f>
        <v>0</v>
      </c>
      <c r="S31" s="639">
        <f>+S$14/7/2</f>
        <v>0</v>
      </c>
      <c r="T31" s="639"/>
      <c r="U31" s="639"/>
      <c r="V31" s="639"/>
      <c r="W31" s="639"/>
      <c r="X31" s="639"/>
      <c r="Y31" s="614"/>
      <c r="Z31" s="675"/>
      <c r="AA31" s="145"/>
      <c r="AB31" s="145"/>
      <c r="AC31" s="145"/>
      <c r="AD31" s="145"/>
      <c r="AE31" s="145"/>
      <c r="AF31" s="145"/>
      <c r="AG31" s="145"/>
      <c r="AH31" s="145"/>
    </row>
    <row r="32" spans="1:34" x14ac:dyDescent="0.25">
      <c r="A32" s="38"/>
      <c r="B32" s="3">
        <f t="shared" si="2"/>
        <v>2010</v>
      </c>
      <c r="C32" s="622">
        <f t="shared" si="1"/>
        <v>0</v>
      </c>
      <c r="D32" s="675"/>
      <c r="E32" s="675"/>
      <c r="F32" s="675"/>
      <c r="G32" s="675"/>
      <c r="H32" s="675"/>
      <c r="I32" s="675"/>
      <c r="J32" s="675"/>
      <c r="K32" s="675"/>
      <c r="L32" s="675"/>
      <c r="M32" s="675">
        <f>+M$14/7/2</f>
        <v>0</v>
      </c>
      <c r="N32" s="614">
        <f>+N31</f>
        <v>0</v>
      </c>
      <c r="O32" s="614">
        <f>+O31</f>
        <v>0</v>
      </c>
      <c r="P32" s="614">
        <f>+P31</f>
        <v>0</v>
      </c>
      <c r="Q32" s="614">
        <f>+Q31</f>
        <v>0</v>
      </c>
      <c r="R32" s="614">
        <f>+R31</f>
        <v>0</v>
      </c>
      <c r="S32" s="639">
        <f>+S$14/7</f>
        <v>0</v>
      </c>
      <c r="T32" s="639">
        <f>+T$14/7/2</f>
        <v>0</v>
      </c>
      <c r="U32" s="639"/>
      <c r="V32" s="639"/>
      <c r="W32" s="639"/>
      <c r="X32" s="639"/>
      <c r="Y32" s="614"/>
      <c r="Z32" s="675"/>
      <c r="AA32" s="145"/>
      <c r="AB32" s="145"/>
      <c r="AC32" s="145"/>
      <c r="AD32" s="145"/>
      <c r="AE32" s="145"/>
      <c r="AF32" s="145"/>
      <c r="AG32" s="145"/>
      <c r="AH32" s="145"/>
    </row>
    <row r="33" spans="1:34" x14ac:dyDescent="0.25">
      <c r="A33" s="38"/>
      <c r="B33" s="3">
        <f t="shared" si="2"/>
        <v>2011</v>
      </c>
      <c r="C33" s="622">
        <f t="shared" si="1"/>
        <v>0</v>
      </c>
      <c r="D33" s="675"/>
      <c r="E33" s="675"/>
      <c r="F33" s="675"/>
      <c r="G33" s="675"/>
      <c r="H33" s="675"/>
      <c r="I33" s="675"/>
      <c r="J33" s="675"/>
      <c r="K33" s="675"/>
      <c r="L33" s="675"/>
      <c r="M33" s="675"/>
      <c r="N33" s="614">
        <f>+N$14/7/2</f>
        <v>0</v>
      </c>
      <c r="O33" s="614">
        <f>+O32</f>
        <v>0</v>
      </c>
      <c r="P33" s="614">
        <f>+P32</f>
        <v>0</v>
      </c>
      <c r="Q33" s="614">
        <f>+Q32</f>
        <v>0</v>
      </c>
      <c r="R33" s="614">
        <f>+R32</f>
        <v>0</v>
      </c>
      <c r="S33" s="639">
        <f>+S32</f>
        <v>0</v>
      </c>
      <c r="T33" s="639">
        <f>+T$14/7</f>
        <v>0</v>
      </c>
      <c r="U33" s="639">
        <f>+U$14/7/2</f>
        <v>0</v>
      </c>
      <c r="V33" s="639"/>
      <c r="W33" s="639"/>
      <c r="X33" s="639"/>
      <c r="Y33" s="614"/>
      <c r="Z33" s="675"/>
      <c r="AA33" s="145"/>
      <c r="AB33" s="145"/>
      <c r="AC33" s="145"/>
      <c r="AD33" s="145"/>
      <c r="AE33" s="145"/>
      <c r="AF33" s="145"/>
      <c r="AG33" s="145"/>
      <c r="AH33" s="145"/>
    </row>
    <row r="34" spans="1:34" x14ac:dyDescent="0.25">
      <c r="A34" s="38"/>
      <c r="B34" s="3">
        <f t="shared" si="2"/>
        <v>2012</v>
      </c>
      <c r="C34" s="622">
        <f t="shared" si="1"/>
        <v>0</v>
      </c>
      <c r="D34" s="675"/>
      <c r="E34" s="675"/>
      <c r="F34" s="675"/>
      <c r="G34" s="675"/>
      <c r="H34" s="675"/>
      <c r="I34" s="675"/>
      <c r="J34" s="675"/>
      <c r="K34" s="675"/>
      <c r="L34" s="675"/>
      <c r="M34" s="675"/>
      <c r="N34" s="614"/>
      <c r="O34" s="614">
        <f>+O$14/7/2</f>
        <v>0</v>
      </c>
      <c r="P34" s="614">
        <f>+P33</f>
        <v>0</v>
      </c>
      <c r="Q34" s="614">
        <f>+Q33</f>
        <v>0</v>
      </c>
      <c r="R34" s="614">
        <f>+R33</f>
        <v>0</v>
      </c>
      <c r="S34" s="639">
        <f>+S33</f>
        <v>0</v>
      </c>
      <c r="T34" s="639">
        <f>+T$14/7</f>
        <v>0</v>
      </c>
      <c r="U34" s="639">
        <f>+U$14/7</f>
        <v>0</v>
      </c>
      <c r="V34" s="639">
        <f>+V$14/7/2</f>
        <v>0</v>
      </c>
      <c r="W34" s="639"/>
      <c r="X34" s="639"/>
      <c r="Y34" s="614"/>
      <c r="Z34" s="675"/>
      <c r="AA34" s="145"/>
      <c r="AB34" s="145"/>
      <c r="AC34" s="145"/>
      <c r="AD34" s="145"/>
      <c r="AE34" s="145"/>
      <c r="AF34" s="145"/>
      <c r="AG34" s="145"/>
      <c r="AH34" s="145"/>
    </row>
    <row r="35" spans="1:34" x14ac:dyDescent="0.25">
      <c r="A35" s="38"/>
      <c r="B35" s="3">
        <f t="shared" si="2"/>
        <v>2013</v>
      </c>
      <c r="C35" s="622">
        <f t="shared" si="1"/>
        <v>0</v>
      </c>
      <c r="D35" s="675"/>
      <c r="E35" s="675"/>
      <c r="F35" s="675"/>
      <c r="G35" s="675"/>
      <c r="H35" s="675"/>
      <c r="I35" s="675"/>
      <c r="J35" s="675"/>
      <c r="K35" s="675"/>
      <c r="L35" s="675"/>
      <c r="M35" s="675"/>
      <c r="N35" s="614"/>
      <c r="O35" s="614"/>
      <c r="P35" s="614">
        <f>P14/7/2</f>
        <v>0</v>
      </c>
      <c r="Q35" s="614">
        <f>Q14</f>
        <v>0</v>
      </c>
      <c r="R35" s="614">
        <f t="shared" ref="R35:U36" si="3">R34</f>
        <v>0</v>
      </c>
      <c r="S35" s="639">
        <f t="shared" si="3"/>
        <v>0</v>
      </c>
      <c r="T35" s="639">
        <f t="shared" si="3"/>
        <v>0</v>
      </c>
      <c r="U35" s="639">
        <f t="shared" si="3"/>
        <v>0</v>
      </c>
      <c r="V35" s="639">
        <f>V14/7</f>
        <v>0</v>
      </c>
      <c r="W35" s="639">
        <f>W14/7/2</f>
        <v>0</v>
      </c>
      <c r="X35" s="639"/>
      <c r="Y35" s="614"/>
      <c r="Z35" s="675"/>
      <c r="AA35" s="145"/>
      <c r="AB35" s="145"/>
      <c r="AC35" s="145"/>
      <c r="AD35" s="145"/>
      <c r="AE35" s="145"/>
      <c r="AF35" s="145"/>
      <c r="AG35" s="145"/>
      <c r="AH35" s="145"/>
    </row>
    <row r="36" spans="1:34" x14ac:dyDescent="0.25">
      <c r="A36" s="38"/>
      <c r="B36" s="3">
        <f t="shared" si="2"/>
        <v>2014</v>
      </c>
      <c r="C36" s="622">
        <f t="shared" si="1"/>
        <v>0</v>
      </c>
      <c r="D36" s="675"/>
      <c r="E36" s="675"/>
      <c r="F36" s="675"/>
      <c r="G36" s="675"/>
      <c r="H36" s="675"/>
      <c r="I36" s="675"/>
      <c r="J36" s="675"/>
      <c r="K36" s="675"/>
      <c r="L36" s="675"/>
      <c r="M36" s="675"/>
      <c r="N36" s="614"/>
      <c r="O36" s="614"/>
      <c r="P36" s="614"/>
      <c r="Q36" s="614">
        <f>Q14/7/2</f>
        <v>0</v>
      </c>
      <c r="R36" s="614">
        <f t="shared" si="3"/>
        <v>0</v>
      </c>
      <c r="S36" s="639">
        <f t="shared" si="3"/>
        <v>0</v>
      </c>
      <c r="T36" s="639">
        <f t="shared" si="3"/>
        <v>0</v>
      </c>
      <c r="U36" s="639">
        <f t="shared" si="3"/>
        <v>0</v>
      </c>
      <c r="V36" s="639">
        <f>V35</f>
        <v>0</v>
      </c>
      <c r="W36" s="639">
        <f>W14/7</f>
        <v>0</v>
      </c>
      <c r="X36" s="639">
        <f>X14/7/2</f>
        <v>0</v>
      </c>
      <c r="Y36" s="614"/>
      <c r="Z36" s="675"/>
      <c r="AA36" s="145"/>
      <c r="AB36" s="145"/>
      <c r="AC36" s="145"/>
      <c r="AD36" s="145"/>
      <c r="AE36" s="145"/>
      <c r="AF36" s="145"/>
      <c r="AG36" s="145"/>
      <c r="AH36" s="145"/>
    </row>
    <row r="37" spans="1:34" x14ac:dyDescent="0.25">
      <c r="A37" s="38"/>
      <c r="B37" s="3">
        <f t="shared" si="2"/>
        <v>2015</v>
      </c>
      <c r="C37" s="622">
        <f t="shared" si="1"/>
        <v>0</v>
      </c>
      <c r="D37" s="675"/>
      <c r="E37" s="675"/>
      <c r="F37" s="675"/>
      <c r="G37" s="675"/>
      <c r="H37" s="675"/>
      <c r="I37" s="675"/>
      <c r="J37" s="675"/>
      <c r="K37" s="675"/>
      <c r="L37" s="675"/>
      <c r="M37" s="675"/>
      <c r="N37" s="614"/>
      <c r="O37" s="614"/>
      <c r="P37" s="614"/>
      <c r="Q37" s="614"/>
      <c r="R37" s="614">
        <f>R14/7/2</f>
        <v>0</v>
      </c>
      <c r="S37" s="639">
        <f>S36</f>
        <v>0</v>
      </c>
      <c r="T37" s="639">
        <f>T36</f>
        <v>0</v>
      </c>
      <c r="U37" s="639">
        <f>U36</f>
        <v>0</v>
      </c>
      <c r="V37" s="639">
        <f>V36</f>
        <v>0</v>
      </c>
      <c r="W37" s="639">
        <f>W36</f>
        <v>0</v>
      </c>
      <c r="X37" s="639">
        <f>X14/7</f>
        <v>0</v>
      </c>
      <c r="Y37" s="614">
        <f>Y14/7/2</f>
        <v>0</v>
      </c>
      <c r="Z37" s="675"/>
      <c r="AA37" s="145"/>
      <c r="AB37" s="145"/>
      <c r="AC37" s="145"/>
      <c r="AD37" s="145"/>
      <c r="AE37" s="145"/>
      <c r="AF37" s="145"/>
      <c r="AG37" s="145"/>
      <c r="AH37" s="145"/>
    </row>
    <row r="38" spans="1:34" x14ac:dyDescent="0.25">
      <c r="A38" s="38"/>
      <c r="B38" s="3">
        <f t="shared" si="2"/>
        <v>2016</v>
      </c>
      <c r="C38" s="622">
        <f t="shared" si="1"/>
        <v>0</v>
      </c>
      <c r="D38" s="675"/>
      <c r="E38" s="675"/>
      <c r="F38" s="675"/>
      <c r="G38" s="675"/>
      <c r="H38" s="675"/>
      <c r="I38" s="675"/>
      <c r="J38" s="675"/>
      <c r="K38" s="675"/>
      <c r="L38" s="675"/>
      <c r="M38" s="675"/>
      <c r="N38" s="614"/>
      <c r="O38" s="614"/>
      <c r="P38" s="614"/>
      <c r="Q38" s="614"/>
      <c r="R38" s="614"/>
      <c r="S38" s="639"/>
      <c r="T38" s="639"/>
      <c r="U38" s="639"/>
      <c r="V38" s="639"/>
      <c r="W38" s="639"/>
      <c r="X38" s="639"/>
      <c r="Y38" s="614">
        <f>+Y14/2</f>
        <v>0</v>
      </c>
      <c r="Z38" s="614">
        <f>Z14/7/2</f>
        <v>0</v>
      </c>
      <c r="AA38" s="614"/>
      <c r="AB38" s="145"/>
      <c r="AC38" s="145"/>
      <c r="AD38" s="145"/>
      <c r="AE38" s="145"/>
      <c r="AF38" s="145"/>
      <c r="AG38" s="145"/>
      <c r="AH38" s="145"/>
    </row>
    <row r="39" spans="1:34" x14ac:dyDescent="0.25">
      <c r="A39" s="38"/>
      <c r="B39" s="3">
        <f t="shared" si="2"/>
        <v>2017</v>
      </c>
      <c r="C39" s="622">
        <f t="shared" si="1"/>
        <v>0</v>
      </c>
      <c r="D39" s="675"/>
      <c r="E39" s="675"/>
      <c r="F39" s="675"/>
      <c r="G39" s="675"/>
      <c r="H39" s="675"/>
      <c r="I39" s="675"/>
      <c r="J39" s="675"/>
      <c r="K39" s="675"/>
      <c r="L39" s="675"/>
      <c r="M39" s="675"/>
      <c r="N39" s="614"/>
      <c r="O39" s="614"/>
      <c r="P39" s="614"/>
      <c r="Q39" s="614"/>
      <c r="R39" s="614"/>
      <c r="S39" s="639"/>
      <c r="T39" s="639"/>
      <c r="U39" s="639"/>
      <c r="V39" s="639"/>
      <c r="W39" s="639"/>
      <c r="X39" s="639"/>
      <c r="Y39" s="614"/>
      <c r="Z39" s="614"/>
      <c r="AA39" s="614">
        <v>0</v>
      </c>
      <c r="AB39" s="145"/>
      <c r="AC39" s="145"/>
      <c r="AD39" s="145"/>
      <c r="AE39" s="145"/>
      <c r="AF39" s="145"/>
      <c r="AG39" s="145"/>
      <c r="AH39" s="145"/>
    </row>
    <row r="40" spans="1:34" x14ac:dyDescent="0.25">
      <c r="A40" s="38"/>
      <c r="B40" s="3">
        <f t="shared" si="2"/>
        <v>2018</v>
      </c>
      <c r="C40" s="622">
        <f t="shared" si="1"/>
        <v>0</v>
      </c>
      <c r="D40" s="675"/>
      <c r="E40" s="675"/>
      <c r="F40" s="675"/>
      <c r="G40" s="675"/>
      <c r="H40" s="675"/>
      <c r="I40" s="675"/>
      <c r="J40" s="675"/>
      <c r="K40" s="675"/>
      <c r="L40" s="675"/>
      <c r="M40" s="675"/>
      <c r="N40" s="614"/>
      <c r="O40" s="614"/>
      <c r="P40" s="614"/>
      <c r="Q40" s="614"/>
      <c r="R40" s="614"/>
      <c r="S40" s="639"/>
      <c r="T40" s="639"/>
      <c r="U40" s="639"/>
      <c r="V40" s="639"/>
      <c r="W40" s="639"/>
      <c r="X40" s="639"/>
      <c r="Y40" s="614"/>
      <c r="Z40" s="614"/>
      <c r="AA40" s="614"/>
      <c r="AB40" s="614">
        <v>0</v>
      </c>
      <c r="AC40" s="145"/>
      <c r="AD40" s="145"/>
      <c r="AE40" s="145"/>
      <c r="AF40" s="145"/>
      <c r="AG40" s="145"/>
      <c r="AH40" s="145"/>
    </row>
    <row r="41" spans="1:34" x14ac:dyDescent="0.25">
      <c r="A41" s="38"/>
      <c r="B41" s="3">
        <f t="shared" si="2"/>
        <v>2019</v>
      </c>
      <c r="C41" s="622">
        <f t="shared" si="1"/>
        <v>-2357.1428571428573</v>
      </c>
      <c r="D41" s="675"/>
      <c r="E41" s="675"/>
      <c r="F41" s="675"/>
      <c r="G41" s="675"/>
      <c r="H41" s="675"/>
      <c r="I41" s="675"/>
      <c r="J41" s="675"/>
      <c r="K41" s="675"/>
      <c r="L41" s="675"/>
      <c r="M41" s="675"/>
      <c r="N41" s="614"/>
      <c r="O41" s="614"/>
      <c r="P41" s="614"/>
      <c r="Q41" s="614"/>
      <c r="R41" s="614"/>
      <c r="S41" s="639"/>
      <c r="T41" s="639"/>
      <c r="U41" s="639"/>
      <c r="V41" s="639"/>
      <c r="W41" s="639"/>
      <c r="X41" s="639"/>
      <c r="Y41" s="614"/>
      <c r="Z41" s="614"/>
      <c r="AA41" s="614"/>
      <c r="AB41" s="614"/>
      <c r="AC41" s="639">
        <f>+AC$14/7/2</f>
        <v>2357.1428571428573</v>
      </c>
      <c r="AD41" s="145"/>
      <c r="AE41" s="145"/>
      <c r="AF41" s="145"/>
      <c r="AG41" s="145"/>
      <c r="AH41" s="145"/>
    </row>
    <row r="42" spans="1:34" x14ac:dyDescent="0.25">
      <c r="A42" s="38"/>
      <c r="B42" s="3">
        <f t="shared" si="2"/>
        <v>2020</v>
      </c>
      <c r="C42" s="622">
        <f t="shared" si="1"/>
        <v>-4714.2857142857147</v>
      </c>
      <c r="D42" s="675"/>
      <c r="E42" s="675"/>
      <c r="F42" s="675"/>
      <c r="G42" s="675"/>
      <c r="H42" s="675"/>
      <c r="I42" s="675"/>
      <c r="J42" s="675"/>
      <c r="K42" s="675"/>
      <c r="L42" s="675"/>
      <c r="M42" s="675"/>
      <c r="N42" s="614"/>
      <c r="O42" s="614"/>
      <c r="P42" s="614"/>
      <c r="Q42" s="614"/>
      <c r="R42" s="614"/>
      <c r="S42" s="639"/>
      <c r="T42" s="639"/>
      <c r="U42" s="639"/>
      <c r="V42" s="639"/>
      <c r="W42" s="639"/>
      <c r="X42" s="639"/>
      <c r="Y42" s="614"/>
      <c r="Z42" s="614"/>
      <c r="AA42" s="614"/>
      <c r="AB42" s="614"/>
      <c r="AC42" s="639">
        <f>+AC$14/7</f>
        <v>4714.2857142857147</v>
      </c>
      <c r="AD42" s="145"/>
      <c r="AE42" s="145"/>
      <c r="AF42" s="145"/>
      <c r="AG42" s="145"/>
      <c r="AH42" s="145"/>
    </row>
    <row r="43" spans="1:34" x14ac:dyDescent="0.25">
      <c r="A43" s="38"/>
      <c r="B43" s="3">
        <f t="shared" si="2"/>
        <v>2021</v>
      </c>
      <c r="C43" s="622">
        <f t="shared" si="1"/>
        <v>-4714.2857142857147</v>
      </c>
      <c r="D43" s="675"/>
      <c r="E43" s="675"/>
      <c r="F43" s="675"/>
      <c r="G43" s="675"/>
      <c r="H43" s="675"/>
      <c r="I43" s="675"/>
      <c r="J43" s="675"/>
      <c r="K43" s="675"/>
      <c r="L43" s="675"/>
      <c r="M43" s="675"/>
      <c r="N43" s="614"/>
      <c r="O43" s="614"/>
      <c r="P43" s="614"/>
      <c r="Q43" s="614"/>
      <c r="R43" s="614"/>
      <c r="S43" s="639"/>
      <c r="T43" s="639"/>
      <c r="U43" s="639"/>
      <c r="V43" s="639"/>
      <c r="W43" s="639"/>
      <c r="X43" s="639"/>
      <c r="Y43" s="614"/>
      <c r="Z43" s="614"/>
      <c r="AA43" s="614"/>
      <c r="AB43" s="614"/>
      <c r="AC43" s="639">
        <f t="shared" ref="AC43:AC46" si="4">+AC$14/7</f>
        <v>4714.2857142857147</v>
      </c>
      <c r="AD43" s="145"/>
      <c r="AE43" s="145"/>
      <c r="AF43" s="145"/>
      <c r="AG43" s="145"/>
      <c r="AH43" s="145"/>
    </row>
    <row r="44" spans="1:34" x14ac:dyDescent="0.25">
      <c r="A44" s="38"/>
      <c r="B44" s="3">
        <f t="shared" si="2"/>
        <v>2022</v>
      </c>
      <c r="C44" s="622">
        <f t="shared" si="1"/>
        <v>-4714.2857142857147</v>
      </c>
      <c r="D44" s="675"/>
      <c r="E44" s="675"/>
      <c r="F44" s="675"/>
      <c r="G44" s="675"/>
      <c r="H44" s="675"/>
      <c r="I44" s="675"/>
      <c r="J44" s="675"/>
      <c r="K44" s="675"/>
      <c r="L44" s="675"/>
      <c r="M44" s="675"/>
      <c r="N44" s="614"/>
      <c r="O44" s="614"/>
      <c r="P44" s="614"/>
      <c r="Q44" s="614"/>
      <c r="R44" s="614"/>
      <c r="S44" s="639"/>
      <c r="T44" s="639"/>
      <c r="U44" s="639"/>
      <c r="V44" s="639"/>
      <c r="W44" s="639"/>
      <c r="X44" s="639"/>
      <c r="Y44" s="614"/>
      <c r="Z44" s="614"/>
      <c r="AA44" s="614"/>
      <c r="AB44" s="614"/>
      <c r="AC44" s="639">
        <f t="shared" si="4"/>
        <v>4714.2857142857147</v>
      </c>
      <c r="AD44" s="145"/>
      <c r="AE44" s="145"/>
      <c r="AF44" s="145"/>
      <c r="AG44" s="145"/>
      <c r="AH44" s="145"/>
    </row>
    <row r="45" spans="1:34" x14ac:dyDescent="0.25">
      <c r="A45" s="38"/>
      <c r="B45" s="3">
        <f t="shared" si="2"/>
        <v>2023</v>
      </c>
      <c r="C45" s="622">
        <f t="shared" si="1"/>
        <v>-7793.0178571428569</v>
      </c>
      <c r="D45" s="675"/>
      <c r="E45" s="675"/>
      <c r="F45" s="675"/>
      <c r="G45" s="675"/>
      <c r="H45" s="675"/>
      <c r="I45" s="675"/>
      <c r="J45" s="675"/>
      <c r="K45" s="675"/>
      <c r="L45" s="675"/>
      <c r="M45" s="675"/>
      <c r="N45" s="614"/>
      <c r="O45" s="614"/>
      <c r="P45" s="614"/>
      <c r="Q45" s="614"/>
      <c r="R45" s="614"/>
      <c r="S45" s="639"/>
      <c r="T45" s="639"/>
      <c r="U45" s="639"/>
      <c r="V45" s="639"/>
      <c r="W45" s="639"/>
      <c r="X45" s="639"/>
      <c r="Y45" s="614"/>
      <c r="Z45" s="614"/>
      <c r="AA45" s="614"/>
      <c r="AB45" s="614"/>
      <c r="AC45" s="639">
        <f t="shared" si="4"/>
        <v>4714.2857142857147</v>
      </c>
      <c r="AD45" s="145"/>
      <c r="AE45" s="145"/>
      <c r="AF45" s="145"/>
      <c r="AG45" s="145">
        <f>$AG$14/7/2</f>
        <v>3078.7321428571427</v>
      </c>
      <c r="AH45" s="145"/>
    </row>
    <row r="46" spans="1:34" x14ac:dyDescent="0.25">
      <c r="A46" s="38"/>
      <c r="B46" s="3">
        <f t="shared" si="2"/>
        <v>2024</v>
      </c>
      <c r="C46" s="622">
        <f t="shared" si="1"/>
        <v>-10871.75</v>
      </c>
      <c r="D46" s="675"/>
      <c r="E46" s="675"/>
      <c r="F46" s="675"/>
      <c r="G46" s="675"/>
      <c r="H46" s="675"/>
      <c r="I46" s="675"/>
      <c r="J46" s="675"/>
      <c r="K46" s="675"/>
      <c r="L46" s="675"/>
      <c r="M46" s="675"/>
      <c r="N46" s="614"/>
      <c r="O46" s="614"/>
      <c r="P46" s="614"/>
      <c r="Q46" s="614"/>
      <c r="R46" s="614"/>
      <c r="S46" s="639"/>
      <c r="T46" s="639"/>
      <c r="U46" s="639"/>
      <c r="V46" s="639"/>
      <c r="W46" s="639"/>
      <c r="X46" s="639"/>
      <c r="Y46" s="614"/>
      <c r="Z46" s="614"/>
      <c r="AA46" s="614"/>
      <c r="AB46" s="614"/>
      <c r="AC46" s="639">
        <f t="shared" si="4"/>
        <v>4714.2857142857147</v>
      </c>
      <c r="AD46" s="145"/>
      <c r="AE46" s="145"/>
      <c r="AF46" s="145"/>
      <c r="AG46" s="145">
        <f>$AG$14/7</f>
        <v>6157.4642857142853</v>
      </c>
      <c r="AH46" s="145"/>
    </row>
    <row r="47" spans="1:34" x14ac:dyDescent="0.25">
      <c r="A47" s="38"/>
      <c r="B47" s="12"/>
      <c r="C47" s="641"/>
      <c r="D47" s="690"/>
      <c r="E47" s="690"/>
      <c r="F47" s="690"/>
      <c r="G47" s="690"/>
      <c r="H47" s="690"/>
      <c r="I47" s="690"/>
      <c r="J47" s="690"/>
      <c r="K47" s="690"/>
      <c r="L47" s="690"/>
      <c r="M47" s="690"/>
      <c r="N47" s="690"/>
      <c r="O47" s="690"/>
      <c r="P47" s="690"/>
      <c r="Q47" s="690"/>
      <c r="R47" s="690"/>
      <c r="S47" s="690"/>
      <c r="T47" s="690"/>
      <c r="U47" s="690"/>
      <c r="V47" s="728"/>
      <c r="W47" s="728"/>
      <c r="X47" s="728"/>
      <c r="Y47" s="690"/>
      <c r="Z47" s="690"/>
      <c r="AA47" s="690"/>
      <c r="AB47" s="641"/>
      <c r="AC47" s="641"/>
      <c r="AD47" s="641"/>
      <c r="AE47" s="641"/>
      <c r="AF47" s="641"/>
      <c r="AG47" s="641"/>
      <c r="AH47" s="145"/>
    </row>
    <row r="48" spans="1:34" x14ac:dyDescent="0.25">
      <c r="A48" s="38" t="s">
        <v>62</v>
      </c>
      <c r="B48" s="675">
        <f>SUM(D48:AH48)</f>
        <v>40937.482142857145</v>
      </c>
      <c r="C48" s="677">
        <f>SUM(C16:C47)</f>
        <v>-35164.767857142855</v>
      </c>
      <c r="D48" s="675">
        <f t="shared" ref="D48:N48" si="5">-SUM(D16:D47)+D14</f>
        <v>0</v>
      </c>
      <c r="E48" s="675">
        <f t="shared" si="5"/>
        <v>0</v>
      </c>
      <c r="F48" s="675">
        <f t="shared" si="5"/>
        <v>0</v>
      </c>
      <c r="G48" s="675">
        <f t="shared" si="5"/>
        <v>0</v>
      </c>
      <c r="H48" s="675">
        <f t="shared" si="5"/>
        <v>0</v>
      </c>
      <c r="I48" s="675">
        <f t="shared" si="5"/>
        <v>0</v>
      </c>
      <c r="J48" s="675">
        <f t="shared" si="5"/>
        <v>0</v>
      </c>
      <c r="K48" s="675">
        <f t="shared" si="5"/>
        <v>0</v>
      </c>
      <c r="L48" s="675">
        <f t="shared" si="5"/>
        <v>0</v>
      </c>
      <c r="M48" s="675">
        <f t="shared" si="5"/>
        <v>0</v>
      </c>
      <c r="N48" s="719">
        <f t="shared" si="5"/>
        <v>0</v>
      </c>
      <c r="O48" s="719">
        <f t="shared" ref="O48:AH48" si="6">-SUM(O16:O47)+O14</f>
        <v>0</v>
      </c>
      <c r="P48" s="719">
        <f t="shared" si="6"/>
        <v>0</v>
      </c>
      <c r="Q48" s="719">
        <f t="shared" si="6"/>
        <v>0</v>
      </c>
      <c r="R48" s="719">
        <f t="shared" si="6"/>
        <v>0</v>
      </c>
      <c r="S48" s="719">
        <f t="shared" si="6"/>
        <v>0</v>
      </c>
      <c r="T48" s="719">
        <f t="shared" si="6"/>
        <v>0</v>
      </c>
      <c r="U48" s="719">
        <f t="shared" si="6"/>
        <v>0</v>
      </c>
      <c r="V48" s="719">
        <f t="shared" si="6"/>
        <v>0</v>
      </c>
      <c r="W48" s="719">
        <f t="shared" si="6"/>
        <v>0</v>
      </c>
      <c r="X48" s="719">
        <f t="shared" si="6"/>
        <v>0</v>
      </c>
      <c r="Y48" s="719">
        <f t="shared" si="6"/>
        <v>0</v>
      </c>
      <c r="Z48" s="719">
        <f t="shared" si="6"/>
        <v>0</v>
      </c>
      <c r="AA48" s="719">
        <f t="shared" si="6"/>
        <v>0</v>
      </c>
      <c r="AB48" s="719">
        <f t="shared" si="6"/>
        <v>0</v>
      </c>
      <c r="AC48" s="719">
        <f>-SUM(AC16:AC47)+AC14</f>
        <v>7071.4285714285725</v>
      </c>
      <c r="AD48" s="719">
        <f t="shared" si="6"/>
        <v>0</v>
      </c>
      <c r="AE48" s="719">
        <f t="shared" si="6"/>
        <v>0</v>
      </c>
      <c r="AF48" s="719">
        <f t="shared" si="6"/>
        <v>0</v>
      </c>
      <c r="AG48" s="719">
        <f>-SUM(AG16:AG47)+AG14</f>
        <v>33866.053571428572</v>
      </c>
      <c r="AH48" s="719">
        <f t="shared" si="6"/>
        <v>0</v>
      </c>
    </row>
    <row r="49" spans="1:26" x14ac:dyDescent="0.25">
      <c r="A49" s="38"/>
      <c r="B49" s="275"/>
      <c r="C49" s="299"/>
      <c r="D49" s="297"/>
      <c r="E49" s="297"/>
      <c r="F49" s="297"/>
      <c r="G49" s="297"/>
      <c r="H49" s="297"/>
      <c r="I49" s="297"/>
      <c r="J49" s="297"/>
      <c r="K49" s="297"/>
      <c r="L49" s="297"/>
      <c r="M49" s="297"/>
      <c r="N49" s="338"/>
      <c r="O49" s="338"/>
      <c r="P49" s="338"/>
      <c r="Q49" s="338"/>
      <c r="R49" s="338"/>
      <c r="S49" s="338"/>
      <c r="T49" s="338"/>
      <c r="U49" s="338"/>
      <c r="V49" s="338"/>
      <c r="W49" s="338"/>
      <c r="X49" s="338"/>
      <c r="Y49" s="338"/>
      <c r="Z49" s="338"/>
    </row>
    <row r="50" spans="1:26" x14ac:dyDescent="0.25">
      <c r="A50" s="39" t="s">
        <v>63</v>
      </c>
      <c r="B50" s="3"/>
      <c r="C50" s="30">
        <f>+C14+C48</f>
        <v>40937.482142857145</v>
      </c>
      <c r="D50" s="297"/>
      <c r="E50" s="297"/>
      <c r="F50" s="297"/>
      <c r="G50" s="297"/>
      <c r="H50" s="297"/>
      <c r="I50" s="297"/>
      <c r="J50" s="297"/>
      <c r="K50" s="297"/>
      <c r="L50" s="297"/>
      <c r="M50" s="297"/>
      <c r="N50" s="338"/>
      <c r="O50" s="338"/>
      <c r="P50" s="338"/>
      <c r="Q50" s="338"/>
      <c r="R50" s="338"/>
      <c r="S50" s="338"/>
      <c r="T50" s="338"/>
      <c r="U50" s="338"/>
      <c r="V50" s="338"/>
      <c r="W50" s="338"/>
      <c r="X50" s="338"/>
      <c r="Y50" s="338"/>
      <c r="Z50" s="338"/>
    </row>
    <row r="51" spans="1:26" x14ac:dyDescent="0.25">
      <c r="A51" s="3"/>
      <c r="B51" s="3"/>
      <c r="C51" s="3"/>
      <c r="D51" s="297"/>
      <c r="E51" s="297"/>
      <c r="F51" s="297"/>
      <c r="G51" s="297"/>
      <c r="H51" s="297"/>
      <c r="I51" s="297"/>
      <c r="J51" s="297"/>
      <c r="K51" s="297"/>
      <c r="L51" s="297"/>
      <c r="M51" s="297"/>
      <c r="N51" s="338"/>
      <c r="O51" s="338"/>
      <c r="P51" s="338"/>
      <c r="Q51" s="338"/>
      <c r="R51" s="338"/>
      <c r="S51" s="338"/>
      <c r="T51" s="338"/>
      <c r="U51" s="338"/>
      <c r="V51" s="338"/>
      <c r="W51" s="338"/>
      <c r="X51" s="338"/>
      <c r="Y51" s="338"/>
      <c r="Z51" s="338"/>
    </row>
    <row r="52" spans="1:26" x14ac:dyDescent="0.25">
      <c r="A52" s="3"/>
      <c r="B52" s="36"/>
      <c r="C52" s="3"/>
      <c r="D52" s="297"/>
      <c r="E52" s="297"/>
      <c r="F52" s="297"/>
      <c r="G52" s="297"/>
      <c r="H52" s="297"/>
      <c r="I52" s="297"/>
      <c r="J52" s="297"/>
      <c r="K52" s="297"/>
      <c r="L52" s="297"/>
      <c r="M52" s="297"/>
      <c r="N52" s="338"/>
      <c r="O52" s="338"/>
      <c r="P52" s="338"/>
      <c r="Q52" s="338"/>
      <c r="R52" s="338"/>
      <c r="S52" s="338"/>
      <c r="T52" s="338"/>
      <c r="U52" s="338"/>
      <c r="V52" s="338"/>
      <c r="W52" s="338"/>
      <c r="X52" s="338"/>
      <c r="Y52" s="338"/>
      <c r="Z52" s="338"/>
    </row>
    <row r="53" spans="1:26" x14ac:dyDescent="0.25">
      <c r="A53" s="3"/>
      <c r="B53" s="3"/>
      <c r="C53" s="3"/>
      <c r="E53" s="297"/>
      <c r="F53" s="301"/>
      <c r="G53" s="301"/>
      <c r="H53" s="301"/>
      <c r="I53" s="301"/>
      <c r="J53" s="301"/>
      <c r="K53" s="301"/>
      <c r="L53" s="301"/>
      <c r="M53" s="301"/>
      <c r="N53" s="338">
        <f>SUM(E32:E53)</f>
        <v>0</v>
      </c>
      <c r="O53" s="342"/>
      <c r="P53" s="342"/>
      <c r="Q53" s="342"/>
      <c r="R53" s="342"/>
      <c r="S53" s="342"/>
    </row>
    <row r="54" spans="1:26" x14ac:dyDescent="0.25">
      <c r="B54" s="3"/>
      <c r="C54" s="3"/>
      <c r="E54" s="301"/>
      <c r="F54" s="301"/>
      <c r="G54" s="301"/>
      <c r="H54" s="301"/>
      <c r="I54" s="301"/>
      <c r="J54" s="301"/>
      <c r="K54" s="301"/>
      <c r="L54" s="301"/>
      <c r="M54" s="301"/>
      <c r="N54" s="301"/>
      <c r="O54" s="301"/>
      <c r="P54" s="301"/>
      <c r="Q54" s="301"/>
      <c r="R54" s="301"/>
      <c r="S54" s="301"/>
    </row>
    <row r="55" spans="1:26" x14ac:dyDescent="0.25">
      <c r="E55" s="301"/>
      <c r="F55" s="301"/>
      <c r="G55" s="301"/>
      <c r="H55" s="301"/>
      <c r="I55" s="301"/>
      <c r="J55" s="301"/>
      <c r="K55" s="301"/>
      <c r="L55" s="301"/>
      <c r="M55" s="301"/>
      <c r="N55" s="301"/>
      <c r="O55" s="301"/>
      <c r="P55" s="301"/>
      <c r="Q55" s="301"/>
      <c r="R55" s="301"/>
      <c r="S55" s="301"/>
    </row>
    <row r="56" spans="1:26" x14ac:dyDescent="0.25">
      <c r="E56" s="301"/>
      <c r="F56" s="301"/>
      <c r="G56" s="301"/>
      <c r="H56" s="301"/>
      <c r="I56" s="301"/>
      <c r="J56" s="301"/>
      <c r="K56" s="301"/>
      <c r="L56" s="301"/>
      <c r="M56" s="301"/>
      <c r="N56" s="301"/>
      <c r="O56" s="301"/>
      <c r="P56" s="301"/>
      <c r="Q56" s="301"/>
      <c r="R56" s="301"/>
      <c r="S56" s="301"/>
    </row>
    <row r="57" spans="1:26" x14ac:dyDescent="0.25">
      <c r="E57" s="301"/>
      <c r="F57" s="301"/>
      <c r="G57" s="301"/>
      <c r="H57" s="301"/>
      <c r="I57" s="301"/>
      <c r="J57" s="301"/>
      <c r="K57" s="301"/>
      <c r="L57" s="301"/>
      <c r="M57" s="301"/>
      <c r="N57" s="301"/>
      <c r="O57" s="301"/>
      <c r="P57" s="301"/>
      <c r="Q57" s="301"/>
      <c r="R57" s="301"/>
      <c r="S57" s="301"/>
    </row>
    <row r="58" spans="1:26" x14ac:dyDescent="0.25">
      <c r="E58" s="301"/>
      <c r="F58" s="301"/>
      <c r="G58" s="301"/>
      <c r="H58" s="301"/>
      <c r="I58" s="301"/>
      <c r="J58" s="301"/>
      <c r="K58" s="301"/>
      <c r="L58" s="301"/>
      <c r="M58" s="301"/>
      <c r="N58" s="301"/>
      <c r="O58" s="301"/>
      <c r="P58" s="301"/>
      <c r="Q58" s="301"/>
      <c r="R58" s="301"/>
      <c r="S58" s="301"/>
    </row>
    <row r="59" spans="1:26" x14ac:dyDescent="0.25">
      <c r="E59" s="301"/>
      <c r="F59" s="301"/>
      <c r="G59" s="301"/>
      <c r="H59" s="301"/>
      <c r="I59" s="301"/>
      <c r="J59" s="301"/>
      <c r="K59" s="301"/>
      <c r="L59" s="301"/>
      <c r="M59" s="301"/>
      <c r="N59" s="301"/>
      <c r="O59" s="301"/>
      <c r="P59" s="301"/>
      <c r="Q59" s="301"/>
      <c r="R59" s="301"/>
      <c r="S59" s="301"/>
    </row>
    <row r="60" spans="1:26" x14ac:dyDescent="0.25">
      <c r="E60" s="301"/>
      <c r="F60" s="301"/>
      <c r="G60" s="301"/>
      <c r="H60" s="301"/>
      <c r="I60" s="301"/>
      <c r="J60" s="301"/>
      <c r="K60" s="301"/>
      <c r="L60" s="301"/>
      <c r="M60" s="301"/>
      <c r="N60" s="301"/>
      <c r="O60" s="301"/>
      <c r="P60" s="301"/>
      <c r="Q60" s="301"/>
      <c r="R60" s="301"/>
      <c r="S60" s="301"/>
    </row>
    <row r="61" spans="1:26" x14ac:dyDescent="0.25">
      <c r="E61" s="301"/>
      <c r="F61" s="301"/>
      <c r="G61" s="301"/>
      <c r="H61" s="301"/>
      <c r="I61" s="301"/>
      <c r="J61" s="301"/>
      <c r="K61" s="301"/>
      <c r="L61" s="301"/>
      <c r="M61" s="301"/>
      <c r="N61" s="301"/>
      <c r="O61" s="301"/>
      <c r="P61" s="301"/>
      <c r="Q61" s="301"/>
      <c r="R61" s="301"/>
      <c r="S61" s="301"/>
    </row>
    <row r="62" spans="1:26" x14ac:dyDescent="0.25">
      <c r="E62" s="301"/>
      <c r="F62" s="301"/>
      <c r="G62" s="301"/>
      <c r="H62" s="301"/>
      <c r="I62" s="301"/>
      <c r="J62" s="301"/>
      <c r="K62" s="301"/>
      <c r="L62" s="301"/>
      <c r="M62" s="301"/>
      <c r="N62" s="301"/>
      <c r="O62" s="301"/>
      <c r="P62" s="301"/>
      <c r="Q62" s="301"/>
      <c r="R62" s="301"/>
      <c r="S62" s="301"/>
    </row>
    <row r="63" spans="1:26" x14ac:dyDescent="0.25">
      <c r="E63" s="301"/>
      <c r="F63" s="301"/>
      <c r="G63" s="301"/>
      <c r="H63" s="301"/>
      <c r="I63" s="301"/>
      <c r="J63" s="301"/>
      <c r="K63" s="301"/>
      <c r="L63" s="301"/>
      <c r="M63" s="301"/>
      <c r="N63" s="301"/>
      <c r="O63" s="301"/>
      <c r="P63" s="301"/>
      <c r="Q63" s="301"/>
      <c r="R63" s="301"/>
      <c r="S63" s="301"/>
    </row>
    <row r="64" spans="1:26" x14ac:dyDescent="0.25">
      <c r="E64" s="301"/>
      <c r="F64" s="301"/>
      <c r="G64" s="301"/>
      <c r="H64" s="301"/>
      <c r="I64" s="301"/>
      <c r="J64" s="301"/>
      <c r="K64" s="301"/>
      <c r="L64" s="301"/>
      <c r="M64" s="301"/>
      <c r="N64" s="301"/>
      <c r="O64" s="301"/>
      <c r="P64" s="301"/>
      <c r="Q64" s="301"/>
      <c r="R64" s="301"/>
      <c r="S64" s="301"/>
    </row>
  </sheetData>
  <pageMargins left="0.7" right="0.7" top="0.75" bottom="0.75" header="0.3" footer="0.3"/>
  <pageSetup scale="60" orientation="landscape" horizontalDpi="4294967294" verticalDpi="4294967294" r:id="rId1"/>
  <headerFooter>
    <oddFooter>&amp;Z&amp;F&amp;RPage &amp;P</oddFooter>
  </headerFooter>
</worksheet>
</file>

<file path=xl/worksheets/sheet2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7683F-D1D2-4DC6-83AF-680F638AAF14}">
  <sheetPr>
    <tabColor theme="6" tint="-0.249977111117893"/>
    <pageSetUpPr fitToPage="1"/>
  </sheetPr>
  <dimension ref="A1:AH64"/>
  <sheetViews>
    <sheetView workbookViewId="0"/>
  </sheetViews>
  <sheetFormatPr defaultColWidth="8.85546875" defaultRowHeight="15" x14ac:dyDescent="0.25"/>
  <cols>
    <col min="1" max="1" width="20.85546875" customWidth="1"/>
    <col min="2" max="2" width="8.7109375" customWidth="1"/>
    <col min="3" max="3" width="12.85546875" customWidth="1"/>
    <col min="4" max="12" width="7.42578125" hidden="1" customWidth="1"/>
    <col min="13" max="13" width="7.5703125" hidden="1" customWidth="1"/>
    <col min="14" max="25" width="10.42578125" customWidth="1"/>
    <col min="26" max="26" width="10.7109375" bestFit="1" customWidth="1"/>
    <col min="27" max="27" width="11.5703125" bestFit="1" customWidth="1"/>
    <col min="28" max="28" width="12" bestFit="1" customWidth="1"/>
  </cols>
  <sheetData>
    <row r="1" spans="1:34" x14ac:dyDescent="0.25">
      <c r="A1" s="11" t="s">
        <v>10</v>
      </c>
      <c r="O1" t="s">
        <v>647</v>
      </c>
    </row>
    <row r="2" spans="1:34" x14ac:dyDescent="0.25">
      <c r="A2" s="9" t="s">
        <v>438</v>
      </c>
    </row>
    <row r="3" spans="1:34" x14ac:dyDescent="0.25">
      <c r="A3" s="9" t="s">
        <v>1198</v>
      </c>
    </row>
    <row r="4" spans="1:34" x14ac:dyDescent="0.25">
      <c r="R4" s="40" t="s">
        <v>4</v>
      </c>
      <c r="S4" s="41"/>
      <c r="T4" s="40" t="s">
        <v>8</v>
      </c>
    </row>
    <row r="5" spans="1:34" x14ac:dyDescent="0.25">
      <c r="A5" s="10" t="s">
        <v>9</v>
      </c>
      <c r="B5" s="12" t="s">
        <v>64</v>
      </c>
      <c r="C5" s="12" t="s">
        <v>12</v>
      </c>
      <c r="R5" s="42" t="s">
        <v>2</v>
      </c>
      <c r="S5" s="42" t="s">
        <v>60</v>
      </c>
      <c r="T5" s="42" t="s">
        <v>7</v>
      </c>
    </row>
    <row r="6" spans="1:34" x14ac:dyDescent="0.25">
      <c r="B6" s="3"/>
      <c r="R6" s="3"/>
    </row>
    <row r="7" spans="1:34" x14ac:dyDescent="0.25">
      <c r="A7" t="s">
        <v>1202</v>
      </c>
      <c r="B7" s="212">
        <v>885</v>
      </c>
      <c r="C7" s="214" t="s">
        <v>1203</v>
      </c>
      <c r="D7" s="293"/>
      <c r="E7" s="293"/>
      <c r="F7" s="293"/>
      <c r="G7" s="293"/>
      <c r="H7" s="293"/>
      <c r="I7" s="293"/>
      <c r="J7" s="293"/>
      <c r="K7" s="293"/>
      <c r="L7" s="293"/>
      <c r="M7" s="293"/>
      <c r="N7" s="293"/>
      <c r="O7" s="294"/>
      <c r="P7" s="6"/>
      <c r="Q7" s="6"/>
      <c r="R7" s="13">
        <f>+C14</f>
        <v>11000</v>
      </c>
      <c r="S7" s="13">
        <f>+-C48</f>
        <v>10214.285714285714</v>
      </c>
      <c r="T7" s="13">
        <f>+R7-S7</f>
        <v>785.71428571428623</v>
      </c>
    </row>
    <row r="8" spans="1:34" x14ac:dyDescent="0.25">
      <c r="A8" s="213"/>
      <c r="B8" s="3"/>
      <c r="D8" s="293"/>
      <c r="E8" s="293"/>
      <c r="F8" s="293"/>
      <c r="G8" s="293"/>
      <c r="H8" s="293"/>
      <c r="I8" s="293"/>
      <c r="J8" s="293"/>
      <c r="K8" s="293"/>
      <c r="L8" s="293"/>
      <c r="M8" s="293"/>
      <c r="N8" s="293"/>
      <c r="O8" s="294"/>
      <c r="P8" s="6"/>
      <c r="Q8" s="6"/>
    </row>
    <row r="9" spans="1:34" x14ac:dyDescent="0.25">
      <c r="A9" s="2"/>
      <c r="B9" s="3"/>
      <c r="D9" s="293"/>
      <c r="E9" s="293"/>
      <c r="F9" s="293"/>
      <c r="G9" s="293"/>
      <c r="H9" s="293"/>
      <c r="I9" s="293"/>
      <c r="J9" s="293"/>
      <c r="K9" s="293"/>
      <c r="L9" s="293"/>
      <c r="M9" s="293"/>
      <c r="N9" s="293"/>
      <c r="O9" s="294"/>
      <c r="P9" s="6"/>
      <c r="Q9" s="6"/>
    </row>
    <row r="10" spans="1:34" x14ac:dyDescent="0.25">
      <c r="B10" s="3"/>
    </row>
    <row r="11" spans="1:34" x14ac:dyDescent="0.25">
      <c r="A11" s="686" t="s">
        <v>66</v>
      </c>
      <c r="B11" s="212" t="s">
        <v>74</v>
      </c>
      <c r="C11" s="214"/>
    </row>
    <row r="12" spans="1:34" x14ac:dyDescent="0.25">
      <c r="B12" s="28"/>
      <c r="C12" s="2"/>
    </row>
    <row r="13" spans="1:34" x14ac:dyDescent="0.25">
      <c r="A13" s="9" t="s">
        <v>5</v>
      </c>
      <c r="C13" s="31" t="s">
        <v>3</v>
      </c>
      <c r="D13" s="32">
        <v>1994</v>
      </c>
      <c r="E13" s="32">
        <v>1995</v>
      </c>
      <c r="F13" s="32">
        <v>1996</v>
      </c>
      <c r="G13" s="32">
        <v>1997</v>
      </c>
      <c r="H13" s="32">
        <v>1998</v>
      </c>
      <c r="I13" s="32">
        <v>1999</v>
      </c>
      <c r="J13" s="32">
        <v>2000</v>
      </c>
      <c r="K13" s="32">
        <v>2001</v>
      </c>
      <c r="L13" s="32">
        <v>2002</v>
      </c>
      <c r="M13" s="32">
        <v>2003</v>
      </c>
      <c r="N13" s="32">
        <v>2004</v>
      </c>
      <c r="O13" s="32">
        <f>N13+1</f>
        <v>2005</v>
      </c>
      <c r="P13" s="32">
        <f t="shared" ref="P13:AH13" si="0">O13+1</f>
        <v>2006</v>
      </c>
      <c r="Q13" s="32">
        <f t="shared" si="0"/>
        <v>2007</v>
      </c>
      <c r="R13" s="32">
        <f t="shared" si="0"/>
        <v>2008</v>
      </c>
      <c r="S13" s="32">
        <f t="shared" si="0"/>
        <v>2009</v>
      </c>
      <c r="T13" s="32">
        <f t="shared" si="0"/>
        <v>2010</v>
      </c>
      <c r="U13" s="32">
        <f t="shared" si="0"/>
        <v>2011</v>
      </c>
      <c r="V13" s="32">
        <f t="shared" si="0"/>
        <v>2012</v>
      </c>
      <c r="W13" s="32">
        <f t="shared" si="0"/>
        <v>2013</v>
      </c>
      <c r="X13" s="32">
        <f t="shared" si="0"/>
        <v>2014</v>
      </c>
      <c r="Y13" s="32">
        <f t="shared" si="0"/>
        <v>2015</v>
      </c>
      <c r="Z13" s="32">
        <f t="shared" si="0"/>
        <v>2016</v>
      </c>
      <c r="AA13" s="32">
        <f t="shared" si="0"/>
        <v>2017</v>
      </c>
      <c r="AB13" s="32">
        <f t="shared" si="0"/>
        <v>2018</v>
      </c>
      <c r="AC13" s="32">
        <f t="shared" si="0"/>
        <v>2019</v>
      </c>
      <c r="AD13" s="32">
        <f t="shared" si="0"/>
        <v>2020</v>
      </c>
      <c r="AE13" s="32">
        <f t="shared" si="0"/>
        <v>2021</v>
      </c>
      <c r="AF13" s="32">
        <f t="shared" si="0"/>
        <v>2022</v>
      </c>
      <c r="AG13" s="32">
        <f t="shared" si="0"/>
        <v>2023</v>
      </c>
      <c r="AH13" s="32">
        <f t="shared" si="0"/>
        <v>2024</v>
      </c>
    </row>
    <row r="14" spans="1:34" x14ac:dyDescent="0.25">
      <c r="A14" s="9" t="s">
        <v>73</v>
      </c>
      <c r="C14" s="672">
        <f>SUM(D14:AH14)</f>
        <v>11000</v>
      </c>
      <c r="D14" s="233">
        <v>0</v>
      </c>
      <c r="E14" s="233">
        <v>0</v>
      </c>
      <c r="F14" s="233">
        <v>0</v>
      </c>
      <c r="G14" s="233">
        <v>0</v>
      </c>
      <c r="H14" s="233">
        <v>0</v>
      </c>
      <c r="I14" s="233">
        <v>0</v>
      </c>
      <c r="J14" s="233">
        <v>0</v>
      </c>
      <c r="K14" s="233">
        <v>0</v>
      </c>
      <c r="L14" s="233">
        <v>0</v>
      </c>
      <c r="M14" s="233">
        <v>0</v>
      </c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7"/>
      <c r="Z14" s="7"/>
      <c r="AA14" s="4"/>
      <c r="AB14" s="7">
        <v>11000</v>
      </c>
    </row>
    <row r="15" spans="1:34" x14ac:dyDescent="0.25">
      <c r="A15" s="34"/>
      <c r="B15" s="2"/>
      <c r="C15" s="2"/>
      <c r="S15" s="233"/>
      <c r="T15" s="233"/>
      <c r="U15" s="233"/>
      <c r="V15" s="233"/>
      <c r="W15" s="233"/>
      <c r="X15" s="233"/>
    </row>
    <row r="16" spans="1:34" x14ac:dyDescent="0.25">
      <c r="A16" s="9" t="s">
        <v>6</v>
      </c>
      <c r="B16" s="3">
        <v>1994</v>
      </c>
      <c r="C16" s="622">
        <f>-SUM(D16:AH16)</f>
        <v>0</v>
      </c>
      <c r="D16" s="297">
        <f>+D$14/7/2</f>
        <v>0</v>
      </c>
      <c r="E16" s="297"/>
      <c r="F16" s="297"/>
      <c r="G16" s="297"/>
      <c r="H16" s="297"/>
      <c r="I16" s="297"/>
      <c r="J16" s="297"/>
      <c r="K16" s="297"/>
      <c r="L16" s="297"/>
      <c r="M16" s="297"/>
      <c r="N16" s="297"/>
      <c r="O16" s="297"/>
      <c r="P16" s="297"/>
      <c r="Q16" s="297"/>
      <c r="R16" s="297"/>
      <c r="S16" s="233"/>
      <c r="T16" s="233"/>
      <c r="U16" s="233"/>
      <c r="V16" s="233"/>
      <c r="W16" s="233"/>
      <c r="X16" s="233"/>
      <c r="Y16" s="297"/>
      <c r="Z16" s="297"/>
    </row>
    <row r="17" spans="1:26" x14ac:dyDescent="0.25">
      <c r="B17" s="3">
        <f>B16+1</f>
        <v>1995</v>
      </c>
      <c r="C17" s="622">
        <f t="shared" ref="C17:C46" si="1">-SUM(D17:AH17)</f>
        <v>0</v>
      </c>
      <c r="D17" s="297">
        <f>+D$14/7</f>
        <v>0</v>
      </c>
      <c r="E17" s="297">
        <f>+E$14/7/2</f>
        <v>0</v>
      </c>
      <c r="F17" s="297"/>
      <c r="G17" s="297"/>
      <c r="H17" s="297"/>
      <c r="I17" s="297"/>
      <c r="J17" s="297"/>
      <c r="K17" s="297"/>
      <c r="L17" s="297"/>
      <c r="M17" s="297"/>
      <c r="N17" s="297"/>
      <c r="O17" s="297"/>
      <c r="P17" s="297"/>
      <c r="Q17" s="297"/>
      <c r="R17" s="297"/>
      <c r="S17" s="233"/>
      <c r="T17" s="233"/>
      <c r="U17" s="233"/>
      <c r="V17" s="233"/>
      <c r="W17" s="233"/>
      <c r="X17" s="233"/>
      <c r="Y17" s="297"/>
      <c r="Z17" s="297"/>
    </row>
    <row r="18" spans="1:26" x14ac:dyDescent="0.25">
      <c r="B18" s="3">
        <f t="shared" ref="B18:B46" si="2">B17+1</f>
        <v>1996</v>
      </c>
      <c r="C18" s="622">
        <f t="shared" si="1"/>
        <v>0</v>
      </c>
      <c r="D18" s="297">
        <f>+D17</f>
        <v>0</v>
      </c>
      <c r="E18" s="297">
        <f>+E$14/7</f>
        <v>0</v>
      </c>
      <c r="F18" s="297">
        <f>+F$14/7/2</f>
        <v>0</v>
      </c>
      <c r="G18" s="297"/>
      <c r="H18" s="297"/>
      <c r="I18" s="297"/>
      <c r="J18" s="297"/>
      <c r="K18" s="297"/>
      <c r="L18" s="297"/>
      <c r="M18" s="297"/>
      <c r="N18" s="297"/>
      <c r="O18" s="297"/>
      <c r="P18" s="297"/>
      <c r="Q18" s="297"/>
      <c r="R18" s="297"/>
      <c r="S18" s="233"/>
      <c r="T18" s="233"/>
      <c r="U18" s="233"/>
      <c r="V18" s="233"/>
      <c r="W18" s="233"/>
      <c r="X18" s="233"/>
      <c r="Y18" s="297"/>
      <c r="Z18" s="297"/>
    </row>
    <row r="19" spans="1:26" x14ac:dyDescent="0.25">
      <c r="B19" s="3">
        <f t="shared" si="2"/>
        <v>1997</v>
      </c>
      <c r="C19" s="622">
        <f t="shared" si="1"/>
        <v>0</v>
      </c>
      <c r="D19" s="297">
        <f>+D18</f>
        <v>0</v>
      </c>
      <c r="E19" s="297">
        <f>+E18</f>
        <v>0</v>
      </c>
      <c r="F19" s="297">
        <f>+F$14/7</f>
        <v>0</v>
      </c>
      <c r="G19" s="297">
        <f>+G$14/7/2</f>
        <v>0</v>
      </c>
      <c r="H19" s="297"/>
      <c r="I19" s="297"/>
      <c r="J19" s="297"/>
      <c r="K19" s="297"/>
      <c r="L19" s="297"/>
      <c r="M19" s="297"/>
      <c r="N19" s="297"/>
      <c r="O19" s="297"/>
      <c r="P19" s="297"/>
      <c r="Q19" s="297"/>
      <c r="R19" s="297"/>
      <c r="S19" s="233"/>
      <c r="T19" s="233"/>
      <c r="U19" s="233"/>
      <c r="V19" s="233"/>
      <c r="W19" s="233"/>
      <c r="X19" s="233"/>
      <c r="Y19" s="297"/>
      <c r="Z19" s="297"/>
    </row>
    <row r="20" spans="1:26" x14ac:dyDescent="0.25">
      <c r="B20" s="3">
        <f t="shared" si="2"/>
        <v>1998</v>
      </c>
      <c r="C20" s="622">
        <f t="shared" si="1"/>
        <v>0</v>
      </c>
      <c r="D20" s="297">
        <f>+D19</f>
        <v>0</v>
      </c>
      <c r="E20" s="297">
        <f>+E19</f>
        <v>0</v>
      </c>
      <c r="F20" s="297">
        <f>+F19</f>
        <v>0</v>
      </c>
      <c r="G20" s="297">
        <f>+G$14/7</f>
        <v>0</v>
      </c>
      <c r="H20" s="297">
        <f>+H$14/7/2</f>
        <v>0</v>
      </c>
      <c r="I20" s="297"/>
      <c r="J20" s="297"/>
      <c r="K20" s="297"/>
      <c r="L20" s="297"/>
      <c r="M20" s="297"/>
      <c r="N20" s="297"/>
      <c r="O20" s="297"/>
      <c r="P20" s="297"/>
      <c r="Q20" s="297"/>
      <c r="R20" s="297"/>
      <c r="S20" s="233"/>
      <c r="T20" s="233"/>
      <c r="U20" s="233"/>
      <c r="V20" s="233"/>
      <c r="W20" s="233"/>
      <c r="X20" s="233"/>
      <c r="Y20" s="297"/>
      <c r="Z20" s="297"/>
    </row>
    <row r="21" spans="1:26" x14ac:dyDescent="0.25">
      <c r="B21" s="3">
        <f t="shared" si="2"/>
        <v>1999</v>
      </c>
      <c r="C21" s="622">
        <f t="shared" si="1"/>
        <v>0</v>
      </c>
      <c r="D21" s="297">
        <f>+D20</f>
        <v>0</v>
      </c>
      <c r="E21" s="297">
        <f>+E20</f>
        <v>0</v>
      </c>
      <c r="F21" s="297">
        <f>+F20</f>
        <v>0</v>
      </c>
      <c r="G21" s="297">
        <f>+G20</f>
        <v>0</v>
      </c>
      <c r="H21" s="297">
        <f>+H$14/7</f>
        <v>0</v>
      </c>
      <c r="I21" s="297">
        <f>+I$14/7/2</f>
        <v>0</v>
      </c>
      <c r="J21" s="297"/>
      <c r="K21" s="297"/>
      <c r="L21" s="297"/>
      <c r="M21" s="297"/>
      <c r="N21" s="297"/>
      <c r="O21" s="297"/>
      <c r="P21" s="297"/>
      <c r="Q21" s="297"/>
      <c r="R21" s="297"/>
      <c r="S21" s="233"/>
      <c r="T21" s="233"/>
      <c r="U21" s="233"/>
      <c r="V21" s="233"/>
      <c r="W21" s="233"/>
      <c r="X21" s="233"/>
      <c r="Y21" s="297"/>
      <c r="Z21" s="297"/>
    </row>
    <row r="22" spans="1:26" x14ac:dyDescent="0.25">
      <c r="B22" s="3">
        <f t="shared" si="2"/>
        <v>2000</v>
      </c>
      <c r="C22" s="622">
        <f t="shared" si="1"/>
        <v>0</v>
      </c>
      <c r="D22" s="297">
        <f>+D21</f>
        <v>0</v>
      </c>
      <c r="E22" s="297">
        <f>+E21</f>
        <v>0</v>
      </c>
      <c r="F22" s="297">
        <f>+F21</f>
        <v>0</v>
      </c>
      <c r="G22" s="297">
        <f>+G21</f>
        <v>0</v>
      </c>
      <c r="H22" s="297">
        <f>+H21</f>
        <v>0</v>
      </c>
      <c r="I22" s="297">
        <f>+I$14/7</f>
        <v>0</v>
      </c>
      <c r="J22" s="297">
        <f>+J$14/7/2</f>
        <v>0</v>
      </c>
      <c r="K22" s="297"/>
      <c r="L22" s="297"/>
      <c r="M22" s="297"/>
      <c r="N22" s="297"/>
      <c r="O22" s="297"/>
      <c r="P22" s="297"/>
      <c r="Q22" s="297"/>
      <c r="R22" s="297"/>
      <c r="S22" s="233"/>
      <c r="T22" s="233"/>
      <c r="U22" s="233"/>
      <c r="V22" s="233"/>
      <c r="W22" s="233"/>
      <c r="X22" s="233"/>
      <c r="Y22" s="297"/>
      <c r="Z22" s="297"/>
    </row>
    <row r="23" spans="1:26" x14ac:dyDescent="0.25">
      <c r="B23" s="3">
        <f t="shared" si="2"/>
        <v>2001</v>
      </c>
      <c r="C23" s="622">
        <f t="shared" si="1"/>
        <v>0</v>
      </c>
      <c r="D23" s="297">
        <f>+D$14/7/2</f>
        <v>0</v>
      </c>
      <c r="E23" s="297">
        <f>+E22</f>
        <v>0</v>
      </c>
      <c r="F23" s="297">
        <f>+F22</f>
        <v>0</v>
      </c>
      <c r="G23" s="297">
        <f>+G22</f>
        <v>0</v>
      </c>
      <c r="H23" s="297">
        <f>+H22</f>
        <v>0</v>
      </c>
      <c r="I23" s="297">
        <f>+I22</f>
        <v>0</v>
      </c>
      <c r="J23" s="297">
        <f>+J$14/7</f>
        <v>0</v>
      </c>
      <c r="K23" s="297">
        <f>+K$14/7/2</f>
        <v>0</v>
      </c>
      <c r="L23" s="297"/>
      <c r="M23" s="297"/>
      <c r="N23" s="297"/>
      <c r="O23" s="297"/>
      <c r="P23" s="297"/>
      <c r="Q23" s="297"/>
      <c r="R23" s="297"/>
      <c r="S23" s="233"/>
      <c r="T23" s="233"/>
      <c r="U23" s="233"/>
      <c r="V23" s="233"/>
      <c r="W23" s="233"/>
      <c r="X23" s="233"/>
      <c r="Y23" s="297"/>
      <c r="Z23" s="297"/>
    </row>
    <row r="24" spans="1:26" x14ac:dyDescent="0.25">
      <c r="B24" s="3">
        <f t="shared" si="2"/>
        <v>2002</v>
      </c>
      <c r="C24" s="622">
        <f t="shared" si="1"/>
        <v>0</v>
      </c>
      <c r="D24" s="297"/>
      <c r="E24" s="297">
        <f>+E$14/7/2</f>
        <v>0</v>
      </c>
      <c r="F24" s="297">
        <f>+F23</f>
        <v>0</v>
      </c>
      <c r="G24" s="297">
        <f>+G23</f>
        <v>0</v>
      </c>
      <c r="H24" s="297">
        <f>+H23</f>
        <v>0</v>
      </c>
      <c r="I24" s="297">
        <f>+I23</f>
        <v>0</v>
      </c>
      <c r="J24" s="297">
        <f>+J23</f>
        <v>0</v>
      </c>
      <c r="K24" s="297">
        <f>+K$14/7</f>
        <v>0</v>
      </c>
      <c r="L24" s="297">
        <f>+L$14/7/2</f>
        <v>0</v>
      </c>
      <c r="M24" s="297"/>
      <c r="N24" s="297"/>
      <c r="O24" s="297"/>
      <c r="P24" s="297"/>
      <c r="Q24" s="297"/>
      <c r="R24" s="297"/>
      <c r="S24" s="233"/>
      <c r="T24" s="233"/>
      <c r="U24" s="233"/>
      <c r="V24" s="233"/>
      <c r="W24" s="233"/>
      <c r="X24" s="233"/>
      <c r="Y24" s="297"/>
      <c r="Z24" s="297"/>
    </row>
    <row r="25" spans="1:26" x14ac:dyDescent="0.25">
      <c r="B25" s="3">
        <f t="shared" si="2"/>
        <v>2003</v>
      </c>
      <c r="C25" s="622">
        <f t="shared" si="1"/>
        <v>0</v>
      </c>
      <c r="D25" s="297"/>
      <c r="E25" s="297"/>
      <c r="F25" s="297">
        <f>+F$14/7/2</f>
        <v>0</v>
      </c>
      <c r="G25" s="297">
        <f>+G24</f>
        <v>0</v>
      </c>
      <c r="H25" s="297">
        <f>+H24</f>
        <v>0</v>
      </c>
      <c r="I25" s="297">
        <f>+I24</f>
        <v>0</v>
      </c>
      <c r="J25" s="297">
        <f>+J24</f>
        <v>0</v>
      </c>
      <c r="K25" s="297">
        <f>+K24</f>
        <v>0</v>
      </c>
      <c r="L25" s="297">
        <f>+L$14/7</f>
        <v>0</v>
      </c>
      <c r="M25" s="297">
        <f>+M$14/7/2</f>
        <v>0</v>
      </c>
      <c r="N25" s="297"/>
      <c r="O25" s="297"/>
      <c r="P25" s="297"/>
      <c r="Q25" s="297"/>
      <c r="R25" s="297"/>
      <c r="S25" s="233"/>
      <c r="T25" s="233"/>
      <c r="U25" s="233"/>
      <c r="V25" s="233"/>
      <c r="W25" s="233"/>
      <c r="X25" s="233"/>
      <c r="Y25" s="297"/>
      <c r="Z25" s="297"/>
    </row>
    <row r="26" spans="1:26" x14ac:dyDescent="0.25">
      <c r="B26" s="3">
        <f t="shared" si="2"/>
        <v>2004</v>
      </c>
      <c r="C26" s="622">
        <f t="shared" si="1"/>
        <v>0</v>
      </c>
      <c r="D26" s="297"/>
      <c r="E26" s="297"/>
      <c r="F26" s="297"/>
      <c r="G26" s="297">
        <f>+G$14/7/2</f>
        <v>0</v>
      </c>
      <c r="H26" s="297">
        <f>+H25</f>
        <v>0</v>
      </c>
      <c r="I26" s="297">
        <f>+I25</f>
        <v>0</v>
      </c>
      <c r="J26" s="297">
        <f>+J25</f>
        <v>0</v>
      </c>
      <c r="K26" s="297">
        <f>+K25</f>
        <v>0</v>
      </c>
      <c r="L26" s="297">
        <f>+L25</f>
        <v>0</v>
      </c>
      <c r="M26" s="297">
        <f>+M$14/7</f>
        <v>0</v>
      </c>
      <c r="N26" s="7">
        <f>+N$14/7/2</f>
        <v>0</v>
      </c>
      <c r="O26" s="7"/>
      <c r="P26" s="7"/>
      <c r="Q26" s="7"/>
      <c r="R26" s="7"/>
      <c r="S26" s="43"/>
      <c r="T26" s="43"/>
      <c r="U26" s="43"/>
      <c r="V26" s="43"/>
      <c r="W26" s="43"/>
      <c r="X26" s="43"/>
      <c r="Y26" s="7"/>
      <c r="Z26" s="297"/>
    </row>
    <row r="27" spans="1:26" x14ac:dyDescent="0.25">
      <c r="B27" s="3">
        <f t="shared" si="2"/>
        <v>2005</v>
      </c>
      <c r="C27" s="622">
        <f t="shared" si="1"/>
        <v>0</v>
      </c>
      <c r="D27" s="297"/>
      <c r="E27" s="297"/>
      <c r="F27" s="297"/>
      <c r="G27" s="297"/>
      <c r="H27" s="297">
        <f>+H$14/7/2</f>
        <v>0</v>
      </c>
      <c r="I27" s="297">
        <f>+I26</f>
        <v>0</v>
      </c>
      <c r="J27" s="297">
        <f>+J26</f>
        <v>0</v>
      </c>
      <c r="K27" s="297">
        <f>+K26</f>
        <v>0</v>
      </c>
      <c r="L27" s="297">
        <f>+L26</f>
        <v>0</v>
      </c>
      <c r="M27" s="297">
        <f>+M26</f>
        <v>0</v>
      </c>
      <c r="N27" s="7">
        <f>+N$14/7</f>
        <v>0</v>
      </c>
      <c r="O27" s="7">
        <f>+O$14/7/2</f>
        <v>0</v>
      </c>
      <c r="P27" s="7"/>
      <c r="Q27" s="7"/>
      <c r="R27" s="7"/>
      <c r="S27" s="43"/>
      <c r="T27" s="43"/>
      <c r="U27" s="43"/>
      <c r="V27" s="43"/>
      <c r="W27" s="43"/>
      <c r="X27" s="43"/>
      <c r="Y27" s="7"/>
      <c r="Z27" s="297"/>
    </row>
    <row r="28" spans="1:26" x14ac:dyDescent="0.25">
      <c r="B28" s="3">
        <f t="shared" si="2"/>
        <v>2006</v>
      </c>
      <c r="C28" s="622">
        <f t="shared" si="1"/>
        <v>0</v>
      </c>
      <c r="D28" s="297"/>
      <c r="E28" s="297"/>
      <c r="F28" s="297"/>
      <c r="G28" s="297"/>
      <c r="H28" s="297"/>
      <c r="I28" s="297">
        <f>+I$14/7/2</f>
        <v>0</v>
      </c>
      <c r="J28" s="297">
        <f>+J27</f>
        <v>0</v>
      </c>
      <c r="K28" s="297">
        <f>+K27</f>
        <v>0</v>
      </c>
      <c r="L28" s="297">
        <f>+L27</f>
        <v>0</v>
      </c>
      <c r="M28" s="297">
        <f>+M27</f>
        <v>0</v>
      </c>
      <c r="N28" s="7">
        <f>+N27</f>
        <v>0</v>
      </c>
      <c r="O28" s="7">
        <f>+O$14/7</f>
        <v>0</v>
      </c>
      <c r="P28" s="7">
        <f>+P$14/7/2</f>
        <v>0</v>
      </c>
      <c r="Q28" s="7"/>
      <c r="R28" s="7"/>
      <c r="S28" s="43"/>
      <c r="T28" s="43"/>
      <c r="U28" s="43"/>
      <c r="V28" s="43"/>
      <c r="W28" s="43"/>
      <c r="X28" s="43"/>
      <c r="Y28" s="7"/>
      <c r="Z28" s="297"/>
    </row>
    <row r="29" spans="1:26" x14ac:dyDescent="0.25">
      <c r="B29" s="3">
        <f t="shared" si="2"/>
        <v>2007</v>
      </c>
      <c r="C29" s="622">
        <f t="shared" si="1"/>
        <v>0</v>
      </c>
      <c r="D29" s="297"/>
      <c r="E29" s="297"/>
      <c r="F29" s="297"/>
      <c r="G29" s="297"/>
      <c r="H29" s="297"/>
      <c r="I29" s="297"/>
      <c r="J29" s="297">
        <f>+J$14/7/2</f>
        <v>0</v>
      </c>
      <c r="K29" s="297">
        <f>+K28</f>
        <v>0</v>
      </c>
      <c r="L29" s="297">
        <f>+L28</f>
        <v>0</v>
      </c>
      <c r="M29" s="297">
        <f>+M28</f>
        <v>0</v>
      </c>
      <c r="N29" s="7">
        <f>+N28</f>
        <v>0</v>
      </c>
      <c r="O29" s="7">
        <f>+O28</f>
        <v>0</v>
      </c>
      <c r="P29" s="7">
        <f>+P$14/7</f>
        <v>0</v>
      </c>
      <c r="Q29" s="7">
        <f>+Q$14/7/2</f>
        <v>0</v>
      </c>
      <c r="R29" s="7"/>
      <c r="S29" s="43"/>
      <c r="T29" s="43"/>
      <c r="U29" s="43"/>
      <c r="V29" s="43"/>
      <c r="W29" s="43"/>
      <c r="X29" s="43"/>
      <c r="Y29" s="7"/>
      <c r="Z29" s="297"/>
    </row>
    <row r="30" spans="1:26" x14ac:dyDescent="0.25">
      <c r="B30" s="3">
        <f t="shared" si="2"/>
        <v>2008</v>
      </c>
      <c r="C30" s="622">
        <f t="shared" si="1"/>
        <v>0</v>
      </c>
      <c r="D30" s="297"/>
      <c r="E30" s="297"/>
      <c r="F30" s="297"/>
      <c r="G30" s="297"/>
      <c r="H30" s="297"/>
      <c r="I30" s="297"/>
      <c r="J30" s="297"/>
      <c r="K30" s="297">
        <f>+K$14/7/2</f>
        <v>0</v>
      </c>
      <c r="L30" s="297">
        <f>+L29</f>
        <v>0</v>
      </c>
      <c r="M30" s="297">
        <f>+M29</f>
        <v>0</v>
      </c>
      <c r="N30" s="7">
        <f>+N29</f>
        <v>0</v>
      </c>
      <c r="O30" s="7">
        <f>+O29</f>
        <v>0</v>
      </c>
      <c r="P30" s="7">
        <f>+P29</f>
        <v>0</v>
      </c>
      <c r="Q30" s="7">
        <f>+Q$14/7</f>
        <v>0</v>
      </c>
      <c r="R30" s="7">
        <f>+R$14/7/2</f>
        <v>0</v>
      </c>
      <c r="S30" s="43"/>
      <c r="T30" s="43"/>
      <c r="U30" s="43"/>
      <c r="V30" s="43"/>
      <c r="W30" s="43"/>
      <c r="X30" s="43"/>
      <c r="Y30" s="7"/>
      <c r="Z30" s="297"/>
    </row>
    <row r="31" spans="1:26" x14ac:dyDescent="0.25">
      <c r="B31" s="3">
        <f t="shared" si="2"/>
        <v>2009</v>
      </c>
      <c r="C31" s="622">
        <f t="shared" si="1"/>
        <v>0</v>
      </c>
      <c r="D31" s="297"/>
      <c r="E31" s="297"/>
      <c r="F31" s="297"/>
      <c r="G31" s="297"/>
      <c r="H31" s="297"/>
      <c r="I31" s="297"/>
      <c r="J31" s="297"/>
      <c r="K31" s="297"/>
      <c r="L31" s="297">
        <f>+L$14/7/2</f>
        <v>0</v>
      </c>
      <c r="M31" s="297">
        <f>+M30</f>
        <v>0</v>
      </c>
      <c r="N31" s="7">
        <f>+N30</f>
        <v>0</v>
      </c>
      <c r="O31" s="7">
        <f>+O30</f>
        <v>0</v>
      </c>
      <c r="P31" s="7">
        <f>+P30</f>
        <v>0</v>
      </c>
      <c r="Q31" s="7">
        <f>+Q30</f>
        <v>0</v>
      </c>
      <c r="R31" s="7">
        <f>+R$14/7</f>
        <v>0</v>
      </c>
      <c r="S31" s="43">
        <f>+S$14/7/2</f>
        <v>0</v>
      </c>
      <c r="T31" s="43"/>
      <c r="U31" s="43"/>
      <c r="V31" s="43"/>
      <c r="W31" s="43"/>
      <c r="X31" s="43"/>
      <c r="Y31" s="7"/>
      <c r="Z31" s="297"/>
    </row>
    <row r="32" spans="1:26" x14ac:dyDescent="0.25">
      <c r="A32" s="38"/>
      <c r="B32" s="3">
        <f t="shared" si="2"/>
        <v>2010</v>
      </c>
      <c r="C32" s="622">
        <f t="shared" si="1"/>
        <v>0</v>
      </c>
      <c r="D32" s="297"/>
      <c r="E32" s="297"/>
      <c r="F32" s="297"/>
      <c r="G32" s="297"/>
      <c r="H32" s="297"/>
      <c r="I32" s="297"/>
      <c r="J32" s="297"/>
      <c r="K32" s="297"/>
      <c r="L32" s="297"/>
      <c r="M32" s="297">
        <f>+M$14/7/2</f>
        <v>0</v>
      </c>
      <c r="N32" s="7">
        <f>+N31</f>
        <v>0</v>
      </c>
      <c r="O32" s="7">
        <f>+O31</f>
        <v>0</v>
      </c>
      <c r="P32" s="7">
        <f>+P31</f>
        <v>0</v>
      </c>
      <c r="Q32" s="7">
        <f>+Q31</f>
        <v>0</v>
      </c>
      <c r="R32" s="7">
        <f>+R31</f>
        <v>0</v>
      </c>
      <c r="S32" s="43">
        <f>+S$14/7</f>
        <v>0</v>
      </c>
      <c r="T32" s="43">
        <f>+T$14/7/2</f>
        <v>0</v>
      </c>
      <c r="U32" s="43"/>
      <c r="V32" s="43"/>
      <c r="W32" s="43"/>
      <c r="X32" s="43"/>
      <c r="Y32" s="7"/>
      <c r="Z32" s="297"/>
    </row>
    <row r="33" spans="1:34" x14ac:dyDescent="0.25">
      <c r="A33" s="38"/>
      <c r="B33" s="3">
        <f t="shared" si="2"/>
        <v>2011</v>
      </c>
      <c r="C33" s="622">
        <f t="shared" si="1"/>
        <v>0</v>
      </c>
      <c r="D33" s="297"/>
      <c r="E33" s="297"/>
      <c r="F33" s="297"/>
      <c r="G33" s="297"/>
      <c r="H33" s="297"/>
      <c r="I33" s="297"/>
      <c r="J33" s="297"/>
      <c r="K33" s="297"/>
      <c r="L33" s="297"/>
      <c r="M33" s="297"/>
      <c r="N33" s="7">
        <f>+N$14/7/2</f>
        <v>0</v>
      </c>
      <c r="O33" s="7">
        <f>+O32</f>
        <v>0</v>
      </c>
      <c r="P33" s="7">
        <f>+P32</f>
        <v>0</v>
      </c>
      <c r="Q33" s="7">
        <f>+Q32</f>
        <v>0</v>
      </c>
      <c r="R33" s="7">
        <f>+R32</f>
        <v>0</v>
      </c>
      <c r="S33" s="43">
        <f>+S32</f>
        <v>0</v>
      </c>
      <c r="T33" s="43">
        <f>+T$14/7</f>
        <v>0</v>
      </c>
      <c r="U33" s="43">
        <f>+U$14/7/2</f>
        <v>0</v>
      </c>
      <c r="V33" s="43"/>
      <c r="W33" s="43"/>
      <c r="X33" s="43"/>
      <c r="Y33" s="7"/>
      <c r="Z33" s="297"/>
    </row>
    <row r="34" spans="1:34" x14ac:dyDescent="0.25">
      <c r="A34" s="38"/>
      <c r="B34" s="3">
        <f t="shared" si="2"/>
        <v>2012</v>
      </c>
      <c r="C34" s="622">
        <f t="shared" si="1"/>
        <v>0</v>
      </c>
      <c r="D34" s="297"/>
      <c r="E34" s="297"/>
      <c r="F34" s="297"/>
      <c r="G34" s="297"/>
      <c r="H34" s="297"/>
      <c r="I34" s="297"/>
      <c r="J34" s="297"/>
      <c r="K34" s="297"/>
      <c r="L34" s="297"/>
      <c r="M34" s="297"/>
      <c r="N34" s="7"/>
      <c r="O34" s="7">
        <f>+O$14/7/2</f>
        <v>0</v>
      </c>
      <c r="P34" s="7">
        <f>+P33</f>
        <v>0</v>
      </c>
      <c r="Q34" s="7">
        <f>+Q33</f>
        <v>0</v>
      </c>
      <c r="R34" s="7">
        <f>+R33</f>
        <v>0</v>
      </c>
      <c r="S34" s="43">
        <f>+S33</f>
        <v>0</v>
      </c>
      <c r="T34" s="43">
        <f>+T$14/7</f>
        <v>0</v>
      </c>
      <c r="U34" s="43">
        <f>+U$14/7</f>
        <v>0</v>
      </c>
      <c r="V34" s="43">
        <f>+V$14/7/2</f>
        <v>0</v>
      </c>
      <c r="W34" s="43"/>
      <c r="X34" s="43"/>
      <c r="Y34" s="7"/>
      <c r="Z34" s="297"/>
    </row>
    <row r="35" spans="1:34" x14ac:dyDescent="0.25">
      <c r="A35" s="38"/>
      <c r="B35" s="3">
        <f t="shared" si="2"/>
        <v>2013</v>
      </c>
      <c r="C35" s="622">
        <f t="shared" si="1"/>
        <v>0</v>
      </c>
      <c r="D35" s="297"/>
      <c r="E35" s="297"/>
      <c r="F35" s="297"/>
      <c r="G35" s="297"/>
      <c r="H35" s="297"/>
      <c r="I35" s="297"/>
      <c r="J35" s="297"/>
      <c r="K35" s="297"/>
      <c r="L35" s="297"/>
      <c r="M35" s="297"/>
      <c r="N35" s="7"/>
      <c r="O35" s="7"/>
      <c r="P35" s="7">
        <f>P14/7/2</f>
        <v>0</v>
      </c>
      <c r="Q35" s="7">
        <f>Q14</f>
        <v>0</v>
      </c>
      <c r="R35" s="7">
        <f t="shared" ref="R35:U36" si="3">R34</f>
        <v>0</v>
      </c>
      <c r="S35" s="43">
        <f t="shared" si="3"/>
        <v>0</v>
      </c>
      <c r="T35" s="43">
        <f t="shared" si="3"/>
        <v>0</v>
      </c>
      <c r="U35" s="43">
        <f t="shared" si="3"/>
        <v>0</v>
      </c>
      <c r="V35" s="43">
        <f>V14/7</f>
        <v>0</v>
      </c>
      <c r="W35" s="43">
        <f>W14/7/2</f>
        <v>0</v>
      </c>
      <c r="X35" s="43"/>
      <c r="Y35" s="7"/>
      <c r="Z35" s="297"/>
    </row>
    <row r="36" spans="1:34" x14ac:dyDescent="0.25">
      <c r="A36" s="38"/>
      <c r="B36" s="3">
        <f t="shared" si="2"/>
        <v>2014</v>
      </c>
      <c r="C36" s="622">
        <f t="shared" si="1"/>
        <v>0</v>
      </c>
      <c r="D36" s="297"/>
      <c r="E36" s="297"/>
      <c r="F36" s="297"/>
      <c r="G36" s="297"/>
      <c r="H36" s="297"/>
      <c r="I36" s="297"/>
      <c r="J36" s="297"/>
      <c r="K36" s="297"/>
      <c r="L36" s="297"/>
      <c r="M36" s="297"/>
      <c r="N36" s="7"/>
      <c r="O36" s="7"/>
      <c r="P36" s="7"/>
      <c r="Q36" s="7">
        <f>Q14/7/2</f>
        <v>0</v>
      </c>
      <c r="R36" s="7">
        <f t="shared" si="3"/>
        <v>0</v>
      </c>
      <c r="S36" s="43">
        <f t="shared" si="3"/>
        <v>0</v>
      </c>
      <c r="T36" s="43">
        <f t="shared" si="3"/>
        <v>0</v>
      </c>
      <c r="U36" s="43">
        <f t="shared" si="3"/>
        <v>0</v>
      </c>
      <c r="V36" s="43">
        <f>V35</f>
        <v>0</v>
      </c>
      <c r="W36" s="43">
        <f>W14/7</f>
        <v>0</v>
      </c>
      <c r="X36" s="43">
        <f>X14/7/2</f>
        <v>0</v>
      </c>
      <c r="Y36" s="7"/>
      <c r="Z36" s="297"/>
    </row>
    <row r="37" spans="1:34" x14ac:dyDescent="0.25">
      <c r="A37" s="38"/>
      <c r="B37" s="3">
        <f t="shared" si="2"/>
        <v>2015</v>
      </c>
      <c r="C37" s="622">
        <f t="shared" si="1"/>
        <v>0</v>
      </c>
      <c r="D37" s="297"/>
      <c r="E37" s="297"/>
      <c r="F37" s="297"/>
      <c r="G37" s="297"/>
      <c r="H37" s="297"/>
      <c r="I37" s="297"/>
      <c r="J37" s="297"/>
      <c r="K37" s="297"/>
      <c r="L37" s="297"/>
      <c r="M37" s="297"/>
      <c r="N37" s="7"/>
      <c r="O37" s="7"/>
      <c r="P37" s="7"/>
      <c r="Q37" s="7"/>
      <c r="R37" s="7">
        <f>R14/7/2</f>
        <v>0</v>
      </c>
      <c r="S37" s="43">
        <f>S36</f>
        <v>0</v>
      </c>
      <c r="T37" s="43">
        <f>T36</f>
        <v>0</v>
      </c>
      <c r="U37" s="43">
        <f>U36</f>
        <v>0</v>
      </c>
      <c r="V37" s="43">
        <f>V36</f>
        <v>0</v>
      </c>
      <c r="W37" s="43">
        <f>W36</f>
        <v>0</v>
      </c>
      <c r="X37" s="43">
        <f>X14/7</f>
        <v>0</v>
      </c>
      <c r="Y37" s="7">
        <f>Y14/7/2</f>
        <v>0</v>
      </c>
      <c r="Z37" s="297"/>
    </row>
    <row r="38" spans="1:34" x14ac:dyDescent="0.25">
      <c r="A38" s="38"/>
      <c r="B38" s="3">
        <f t="shared" si="2"/>
        <v>2016</v>
      </c>
      <c r="C38" s="622">
        <f t="shared" si="1"/>
        <v>0</v>
      </c>
      <c r="D38" s="297"/>
      <c r="E38" s="297"/>
      <c r="F38" s="297"/>
      <c r="G38" s="297"/>
      <c r="H38" s="297"/>
      <c r="I38" s="297"/>
      <c r="J38" s="297"/>
      <c r="K38" s="297"/>
      <c r="L38" s="297"/>
      <c r="M38" s="297"/>
      <c r="N38" s="7"/>
      <c r="O38" s="7"/>
      <c r="P38" s="7"/>
      <c r="Q38" s="7"/>
      <c r="R38" s="7"/>
      <c r="S38" s="43"/>
      <c r="T38" s="43"/>
      <c r="U38" s="43"/>
      <c r="V38" s="43"/>
      <c r="W38" s="43"/>
      <c r="X38" s="43"/>
      <c r="Y38" s="7">
        <f>+Y14/2</f>
        <v>0</v>
      </c>
      <c r="Z38" s="7">
        <f>Z14/7/2</f>
        <v>0</v>
      </c>
      <c r="AA38" s="7"/>
    </row>
    <row r="39" spans="1:34" x14ac:dyDescent="0.25">
      <c r="A39" s="38"/>
      <c r="B39" s="3">
        <f t="shared" si="2"/>
        <v>2017</v>
      </c>
      <c r="C39" s="622">
        <f t="shared" si="1"/>
        <v>0</v>
      </c>
      <c r="D39" s="297"/>
      <c r="E39" s="297"/>
      <c r="F39" s="297"/>
      <c r="G39" s="297"/>
      <c r="H39" s="297"/>
      <c r="I39" s="297"/>
      <c r="J39" s="297"/>
      <c r="K39" s="297"/>
      <c r="L39" s="297"/>
      <c r="M39" s="297"/>
      <c r="N39" s="7"/>
      <c r="O39" s="7"/>
      <c r="P39" s="7"/>
      <c r="Q39" s="7"/>
      <c r="R39" s="7"/>
      <c r="S39" s="43"/>
      <c r="T39" s="43"/>
      <c r="U39" s="43"/>
      <c r="V39" s="43"/>
      <c r="W39" s="43"/>
      <c r="X39" s="43"/>
      <c r="Y39" s="7"/>
      <c r="Z39" s="7"/>
      <c r="AA39" s="7">
        <v>0</v>
      </c>
    </row>
    <row r="40" spans="1:34" x14ac:dyDescent="0.25">
      <c r="A40" s="38"/>
      <c r="B40" s="3">
        <f t="shared" si="2"/>
        <v>2018</v>
      </c>
      <c r="C40" s="622">
        <f t="shared" si="1"/>
        <v>-785.71428571428567</v>
      </c>
      <c r="D40" s="297"/>
      <c r="E40" s="297"/>
      <c r="F40" s="297"/>
      <c r="G40" s="297"/>
      <c r="H40" s="297"/>
      <c r="I40" s="297"/>
      <c r="J40" s="297"/>
      <c r="K40" s="297"/>
      <c r="L40" s="297"/>
      <c r="M40" s="297"/>
      <c r="N40" s="7"/>
      <c r="O40" s="7"/>
      <c r="P40" s="7"/>
      <c r="Q40" s="7"/>
      <c r="R40" s="7"/>
      <c r="S40" s="43"/>
      <c r="T40" s="43"/>
      <c r="U40" s="43"/>
      <c r="V40" s="43"/>
      <c r="W40" s="43"/>
      <c r="X40" s="43"/>
      <c r="Y40" s="7"/>
      <c r="Z40" s="7"/>
      <c r="AA40" s="7"/>
      <c r="AB40" s="7">
        <f>+$AB$14/7/2</f>
        <v>785.71428571428567</v>
      </c>
    </row>
    <row r="41" spans="1:34" x14ac:dyDescent="0.25">
      <c r="A41" s="38"/>
      <c r="B41" s="3">
        <f t="shared" si="2"/>
        <v>2019</v>
      </c>
      <c r="C41" s="622">
        <f t="shared" si="1"/>
        <v>-1571.4285714285713</v>
      </c>
      <c r="D41" s="297"/>
      <c r="E41" s="297"/>
      <c r="F41" s="297"/>
      <c r="G41" s="297"/>
      <c r="H41" s="297"/>
      <c r="I41" s="297"/>
      <c r="J41" s="297"/>
      <c r="K41" s="297"/>
      <c r="L41" s="297"/>
      <c r="M41" s="297"/>
      <c r="N41" s="7"/>
      <c r="O41" s="7"/>
      <c r="P41" s="7"/>
      <c r="Q41" s="7"/>
      <c r="R41" s="7"/>
      <c r="S41" s="43"/>
      <c r="T41" s="43"/>
      <c r="U41" s="43"/>
      <c r="V41" s="43"/>
      <c r="W41" s="43"/>
      <c r="X41" s="43"/>
      <c r="Y41" s="7"/>
      <c r="Z41" s="7"/>
      <c r="AA41" s="7"/>
      <c r="AB41" s="7">
        <f>+$AB$14/7</f>
        <v>1571.4285714285713</v>
      </c>
    </row>
    <row r="42" spans="1:34" x14ac:dyDescent="0.25">
      <c r="A42" s="38"/>
      <c r="B42" s="3">
        <f t="shared" si="2"/>
        <v>2020</v>
      </c>
      <c r="C42" s="622">
        <f t="shared" si="1"/>
        <v>-1571.4285714285713</v>
      </c>
      <c r="D42" s="297"/>
      <c r="E42" s="297"/>
      <c r="F42" s="297"/>
      <c r="G42" s="297"/>
      <c r="H42" s="297"/>
      <c r="I42" s="297"/>
      <c r="J42" s="297"/>
      <c r="K42" s="297"/>
      <c r="L42" s="297"/>
      <c r="M42" s="297"/>
      <c r="N42" s="7"/>
      <c r="O42" s="7"/>
      <c r="P42" s="7"/>
      <c r="Q42" s="7"/>
      <c r="R42" s="7"/>
      <c r="S42" s="43"/>
      <c r="T42" s="43"/>
      <c r="U42" s="43"/>
      <c r="V42" s="43"/>
      <c r="W42" s="43"/>
      <c r="X42" s="43"/>
      <c r="Y42" s="7"/>
      <c r="Z42" s="7"/>
      <c r="AA42" s="7"/>
      <c r="AB42" s="7">
        <f t="shared" ref="AB42:AB46" si="4">+$AB$14/7</f>
        <v>1571.4285714285713</v>
      </c>
    </row>
    <row r="43" spans="1:34" x14ac:dyDescent="0.25">
      <c r="A43" s="38"/>
      <c r="B43" s="3">
        <f t="shared" si="2"/>
        <v>2021</v>
      </c>
      <c r="C43" s="622">
        <f t="shared" si="1"/>
        <v>-1571.4285714285713</v>
      </c>
      <c r="D43" s="297"/>
      <c r="E43" s="297"/>
      <c r="F43" s="297"/>
      <c r="G43" s="297"/>
      <c r="H43" s="297"/>
      <c r="I43" s="297"/>
      <c r="J43" s="297"/>
      <c r="K43" s="297"/>
      <c r="L43" s="297"/>
      <c r="M43" s="297"/>
      <c r="N43" s="7"/>
      <c r="O43" s="7"/>
      <c r="P43" s="7"/>
      <c r="Q43" s="7"/>
      <c r="R43" s="7"/>
      <c r="S43" s="43"/>
      <c r="T43" s="43"/>
      <c r="U43" s="43"/>
      <c r="V43" s="43"/>
      <c r="W43" s="43"/>
      <c r="X43" s="43"/>
      <c r="Y43" s="7"/>
      <c r="Z43" s="7"/>
      <c r="AA43" s="7"/>
      <c r="AB43" s="7">
        <f t="shared" si="4"/>
        <v>1571.4285714285713</v>
      </c>
    </row>
    <row r="44" spans="1:34" x14ac:dyDescent="0.25">
      <c r="A44" s="38"/>
      <c r="B44" s="3">
        <f t="shared" si="2"/>
        <v>2022</v>
      </c>
      <c r="C44" s="622">
        <f t="shared" si="1"/>
        <v>-1571.4285714285713</v>
      </c>
      <c r="D44" s="297"/>
      <c r="E44" s="297"/>
      <c r="F44" s="297"/>
      <c r="G44" s="297"/>
      <c r="H44" s="297"/>
      <c r="I44" s="297"/>
      <c r="J44" s="297"/>
      <c r="K44" s="297"/>
      <c r="L44" s="297"/>
      <c r="M44" s="297"/>
      <c r="N44" s="7"/>
      <c r="O44" s="7"/>
      <c r="P44" s="7"/>
      <c r="Q44" s="7"/>
      <c r="R44" s="7"/>
      <c r="S44" s="43"/>
      <c r="T44" s="43"/>
      <c r="U44" s="43"/>
      <c r="V44" s="43"/>
      <c r="W44" s="43"/>
      <c r="X44" s="43"/>
      <c r="Y44" s="7"/>
      <c r="Z44" s="7"/>
      <c r="AA44" s="7"/>
      <c r="AB44" s="7">
        <f t="shared" si="4"/>
        <v>1571.4285714285713</v>
      </c>
    </row>
    <row r="45" spans="1:34" x14ac:dyDescent="0.25">
      <c r="A45" s="38"/>
      <c r="B45" s="3">
        <f t="shared" si="2"/>
        <v>2023</v>
      </c>
      <c r="C45" s="622">
        <f t="shared" si="1"/>
        <v>-1571.4285714285713</v>
      </c>
      <c r="D45" s="297"/>
      <c r="E45" s="297"/>
      <c r="F45" s="297"/>
      <c r="G45" s="297"/>
      <c r="H45" s="297"/>
      <c r="I45" s="297"/>
      <c r="J45" s="297"/>
      <c r="K45" s="297"/>
      <c r="L45" s="297"/>
      <c r="M45" s="297"/>
      <c r="N45" s="7"/>
      <c r="O45" s="7"/>
      <c r="P45" s="7"/>
      <c r="Q45" s="7"/>
      <c r="R45" s="7"/>
      <c r="S45" s="43"/>
      <c r="T45" s="43"/>
      <c r="U45" s="43"/>
      <c r="V45" s="43"/>
      <c r="W45" s="43"/>
      <c r="X45" s="43"/>
      <c r="Y45" s="7"/>
      <c r="Z45" s="7"/>
      <c r="AA45" s="7"/>
      <c r="AB45" s="7">
        <f t="shared" si="4"/>
        <v>1571.4285714285713</v>
      </c>
    </row>
    <row r="46" spans="1:34" x14ac:dyDescent="0.25">
      <c r="A46" s="38"/>
      <c r="B46" s="3">
        <f t="shared" si="2"/>
        <v>2024</v>
      </c>
      <c r="C46" s="622">
        <f t="shared" si="1"/>
        <v>-1571.4285714285713</v>
      </c>
      <c r="D46" s="297"/>
      <c r="E46" s="297"/>
      <c r="F46" s="297"/>
      <c r="G46" s="297"/>
      <c r="H46" s="297"/>
      <c r="I46" s="297"/>
      <c r="J46" s="297"/>
      <c r="K46" s="297"/>
      <c r="L46" s="297"/>
      <c r="M46" s="297"/>
      <c r="N46" s="7"/>
      <c r="O46" s="7"/>
      <c r="P46" s="7"/>
      <c r="Q46" s="7"/>
      <c r="R46" s="7"/>
      <c r="S46" s="43"/>
      <c r="T46" s="43"/>
      <c r="U46" s="43"/>
      <c r="V46" s="43"/>
      <c r="W46" s="43"/>
      <c r="X46" s="43"/>
      <c r="Y46" s="7"/>
      <c r="Z46" s="7"/>
      <c r="AA46" s="7"/>
      <c r="AB46" s="7">
        <f t="shared" si="4"/>
        <v>1571.4285714285713</v>
      </c>
    </row>
    <row r="47" spans="1:34" x14ac:dyDescent="0.25">
      <c r="A47" s="38"/>
      <c r="B47" s="12"/>
      <c r="C47" s="254"/>
      <c r="D47" s="298"/>
      <c r="E47" s="298"/>
      <c r="F47" s="298"/>
      <c r="G47" s="298"/>
      <c r="H47" s="298"/>
      <c r="I47" s="298"/>
      <c r="J47" s="298"/>
      <c r="K47" s="298"/>
      <c r="L47" s="298"/>
      <c r="M47" s="298"/>
      <c r="N47" s="298"/>
      <c r="O47" s="298"/>
      <c r="P47" s="298"/>
      <c r="Q47" s="298"/>
      <c r="R47" s="298"/>
      <c r="S47" s="298"/>
      <c r="T47" s="298"/>
      <c r="U47" s="298"/>
      <c r="V47" s="299"/>
      <c r="W47" s="299"/>
      <c r="X47" s="299"/>
      <c r="Y47" s="298"/>
      <c r="Z47" s="298"/>
      <c r="AA47" s="298"/>
      <c r="AB47" s="173"/>
      <c r="AC47" s="173"/>
      <c r="AD47" s="173"/>
      <c r="AE47" s="173"/>
    </row>
    <row r="48" spans="1:34" x14ac:dyDescent="0.25">
      <c r="A48" s="38" t="s">
        <v>62</v>
      </c>
      <c r="B48" s="675">
        <f>SUM(D48:AH48)</f>
        <v>785.71428571428623</v>
      </c>
      <c r="C48" s="677">
        <f>SUM(C16:C47)</f>
        <v>-10214.285714285714</v>
      </c>
      <c r="D48" s="675">
        <f t="shared" ref="D48:N48" si="5">-SUM(D16:D47)+D14</f>
        <v>0</v>
      </c>
      <c r="E48" s="675">
        <f t="shared" si="5"/>
        <v>0</v>
      </c>
      <c r="F48" s="675">
        <f t="shared" si="5"/>
        <v>0</v>
      </c>
      <c r="G48" s="675">
        <f t="shared" si="5"/>
        <v>0</v>
      </c>
      <c r="H48" s="675">
        <f t="shared" si="5"/>
        <v>0</v>
      </c>
      <c r="I48" s="675">
        <f t="shared" si="5"/>
        <v>0</v>
      </c>
      <c r="J48" s="675">
        <f t="shared" si="5"/>
        <v>0</v>
      </c>
      <c r="K48" s="675">
        <f t="shared" si="5"/>
        <v>0</v>
      </c>
      <c r="L48" s="675">
        <f t="shared" si="5"/>
        <v>0</v>
      </c>
      <c r="M48" s="675">
        <f t="shared" si="5"/>
        <v>0</v>
      </c>
      <c r="N48" s="719">
        <f t="shared" si="5"/>
        <v>0</v>
      </c>
      <c r="O48" s="719">
        <f t="shared" ref="O48:AH48" si="6">-SUM(O16:O47)+O14</f>
        <v>0</v>
      </c>
      <c r="P48" s="719">
        <f t="shared" si="6"/>
        <v>0</v>
      </c>
      <c r="Q48" s="719">
        <f t="shared" si="6"/>
        <v>0</v>
      </c>
      <c r="R48" s="719">
        <f t="shared" si="6"/>
        <v>0</v>
      </c>
      <c r="S48" s="719">
        <f t="shared" si="6"/>
        <v>0</v>
      </c>
      <c r="T48" s="719">
        <f t="shared" si="6"/>
        <v>0</v>
      </c>
      <c r="U48" s="719">
        <f t="shared" si="6"/>
        <v>0</v>
      </c>
      <c r="V48" s="719">
        <f t="shared" si="6"/>
        <v>0</v>
      </c>
      <c r="W48" s="719">
        <f t="shared" si="6"/>
        <v>0</v>
      </c>
      <c r="X48" s="719">
        <f t="shared" si="6"/>
        <v>0</v>
      </c>
      <c r="Y48" s="719">
        <f t="shared" si="6"/>
        <v>0</v>
      </c>
      <c r="Z48" s="719">
        <f t="shared" si="6"/>
        <v>0</v>
      </c>
      <c r="AA48" s="719">
        <f t="shared" si="6"/>
        <v>0</v>
      </c>
      <c r="AB48" s="719">
        <f t="shared" si="6"/>
        <v>785.71428571428623</v>
      </c>
      <c r="AC48" s="719">
        <f t="shared" si="6"/>
        <v>0</v>
      </c>
      <c r="AD48" s="719">
        <f t="shared" si="6"/>
        <v>0</v>
      </c>
      <c r="AE48" s="719">
        <f t="shared" si="6"/>
        <v>0</v>
      </c>
      <c r="AF48" s="719">
        <f t="shared" si="6"/>
        <v>0</v>
      </c>
      <c r="AG48" s="719">
        <f t="shared" si="6"/>
        <v>0</v>
      </c>
      <c r="AH48" s="719">
        <f t="shared" si="6"/>
        <v>0</v>
      </c>
    </row>
    <row r="49" spans="1:26" x14ac:dyDescent="0.25">
      <c r="A49" s="38"/>
      <c r="B49" s="275"/>
      <c r="C49" s="299"/>
      <c r="D49" s="297"/>
      <c r="E49" s="297"/>
      <c r="F49" s="297"/>
      <c r="G49" s="297"/>
      <c r="H49" s="297"/>
      <c r="I49" s="297"/>
      <c r="J49" s="297"/>
      <c r="K49" s="297"/>
      <c r="L49" s="297"/>
      <c r="M49" s="297"/>
      <c r="N49" s="338"/>
      <c r="O49" s="338"/>
      <c r="P49" s="338"/>
      <c r="Q49" s="338"/>
      <c r="R49" s="338"/>
      <c r="S49" s="338"/>
      <c r="T49" s="338"/>
      <c r="U49" s="338"/>
      <c r="V49" s="338"/>
      <c r="W49" s="338"/>
      <c r="X49" s="338"/>
      <c r="Y49" s="338"/>
      <c r="Z49" s="338"/>
    </row>
    <row r="50" spans="1:26" x14ac:dyDescent="0.25">
      <c r="A50" s="39" t="s">
        <v>63</v>
      </c>
      <c r="B50" s="3"/>
      <c r="C50" s="30">
        <f>+C14+C48</f>
        <v>785.71428571428623</v>
      </c>
      <c r="D50" s="297"/>
      <c r="E50" s="297"/>
      <c r="F50" s="297"/>
      <c r="G50" s="297"/>
      <c r="H50" s="297"/>
      <c r="I50" s="297"/>
      <c r="J50" s="297"/>
      <c r="K50" s="297"/>
      <c r="L50" s="297"/>
      <c r="M50" s="297"/>
      <c r="N50" s="338"/>
      <c r="O50" s="338"/>
      <c r="P50" s="338"/>
      <c r="Q50" s="338"/>
      <c r="R50" s="338"/>
      <c r="S50" s="338"/>
      <c r="T50" s="338"/>
      <c r="U50" s="338"/>
      <c r="V50" s="338"/>
      <c r="W50" s="338"/>
      <c r="X50" s="338"/>
      <c r="Y50" s="338"/>
      <c r="Z50" s="338"/>
    </row>
    <row r="51" spans="1:26" x14ac:dyDescent="0.25">
      <c r="A51" s="3"/>
      <c r="B51" s="3"/>
      <c r="C51" s="3"/>
      <c r="D51" s="297"/>
      <c r="E51" s="297"/>
      <c r="F51" s="297"/>
      <c r="G51" s="297"/>
      <c r="H51" s="297"/>
      <c r="I51" s="297"/>
      <c r="J51" s="297"/>
      <c r="K51" s="297"/>
      <c r="L51" s="297"/>
      <c r="M51" s="297"/>
      <c r="N51" s="338"/>
      <c r="O51" s="338"/>
      <c r="P51" s="338"/>
      <c r="Q51" s="338"/>
      <c r="R51" s="338"/>
      <c r="S51" s="338"/>
      <c r="T51" s="338"/>
      <c r="U51" s="338"/>
      <c r="V51" s="338"/>
      <c r="W51" s="338"/>
      <c r="X51" s="338"/>
      <c r="Y51" s="338"/>
      <c r="Z51" s="338"/>
    </row>
    <row r="52" spans="1:26" x14ac:dyDescent="0.25">
      <c r="A52" s="3"/>
      <c r="B52" s="36"/>
      <c r="C52" s="3"/>
      <c r="D52" s="297"/>
      <c r="E52" s="297"/>
      <c r="F52" s="297"/>
      <c r="G52" s="297"/>
      <c r="H52" s="297"/>
      <c r="I52" s="297"/>
      <c r="J52" s="297"/>
      <c r="K52" s="297"/>
      <c r="L52" s="297"/>
      <c r="M52" s="297"/>
      <c r="N52" s="338"/>
      <c r="O52" s="338"/>
      <c r="P52" s="338"/>
      <c r="Q52" s="338"/>
      <c r="R52" s="338"/>
      <c r="S52" s="338"/>
      <c r="T52" s="338"/>
      <c r="U52" s="338"/>
      <c r="V52" s="338"/>
      <c r="W52" s="338"/>
      <c r="X52" s="338"/>
      <c r="Y52" s="338"/>
      <c r="Z52" s="338"/>
    </row>
    <row r="53" spans="1:26" x14ac:dyDescent="0.25">
      <c r="A53" s="3"/>
      <c r="B53" s="3"/>
      <c r="C53" s="3"/>
      <c r="E53" s="297"/>
      <c r="F53" s="301"/>
      <c r="G53" s="301"/>
      <c r="H53" s="301"/>
      <c r="I53" s="301"/>
      <c r="J53" s="301"/>
      <c r="K53" s="301"/>
      <c r="L53" s="301"/>
      <c r="M53" s="301"/>
      <c r="N53" s="338">
        <f>SUM(E32:E53)</f>
        <v>0</v>
      </c>
      <c r="O53" s="342"/>
      <c r="P53" s="342"/>
      <c r="Q53" s="342"/>
      <c r="R53" s="342"/>
      <c r="S53" s="342"/>
    </row>
    <row r="54" spans="1:26" x14ac:dyDescent="0.25">
      <c r="B54" s="3"/>
      <c r="C54" s="3"/>
      <c r="E54" s="301"/>
      <c r="F54" s="301"/>
      <c r="G54" s="301"/>
      <c r="H54" s="301"/>
      <c r="I54" s="301"/>
      <c r="J54" s="301"/>
      <c r="K54" s="301"/>
      <c r="L54" s="301"/>
      <c r="M54" s="301"/>
      <c r="N54" s="301"/>
      <c r="O54" s="301"/>
      <c r="P54" s="301"/>
      <c r="Q54" s="301"/>
      <c r="R54" s="301"/>
      <c r="S54" s="301"/>
    </row>
    <row r="55" spans="1:26" x14ac:dyDescent="0.25">
      <c r="E55" s="301"/>
      <c r="F55" s="301"/>
      <c r="G55" s="301"/>
      <c r="H55" s="301"/>
      <c r="I55" s="301"/>
      <c r="J55" s="301"/>
      <c r="K55" s="301"/>
      <c r="L55" s="301"/>
      <c r="M55" s="301"/>
      <c r="N55" s="301"/>
      <c r="O55" s="301"/>
      <c r="P55" s="301"/>
      <c r="Q55" s="301"/>
      <c r="R55" s="301"/>
      <c r="S55" s="301"/>
    </row>
    <row r="56" spans="1:26" x14ac:dyDescent="0.25">
      <c r="E56" s="301"/>
      <c r="F56" s="301"/>
      <c r="G56" s="301"/>
      <c r="H56" s="301"/>
      <c r="I56" s="301"/>
      <c r="J56" s="301"/>
      <c r="K56" s="301"/>
      <c r="L56" s="301"/>
      <c r="M56" s="301"/>
      <c r="N56" s="301"/>
      <c r="O56" s="301"/>
      <c r="P56" s="301"/>
      <c r="Q56" s="301"/>
      <c r="R56" s="301"/>
      <c r="S56" s="301"/>
    </row>
    <row r="57" spans="1:26" x14ac:dyDescent="0.25">
      <c r="E57" s="301"/>
      <c r="F57" s="301"/>
      <c r="G57" s="301"/>
      <c r="H57" s="301"/>
      <c r="I57" s="301"/>
      <c r="J57" s="301"/>
      <c r="K57" s="301"/>
      <c r="L57" s="301"/>
      <c r="M57" s="301"/>
      <c r="N57" s="301"/>
      <c r="O57" s="301"/>
      <c r="P57" s="301"/>
      <c r="Q57" s="301"/>
      <c r="R57" s="301"/>
      <c r="S57" s="301"/>
    </row>
    <row r="58" spans="1:26" x14ac:dyDescent="0.25">
      <c r="E58" s="301"/>
      <c r="F58" s="301"/>
      <c r="G58" s="301"/>
      <c r="H58" s="301"/>
      <c r="I58" s="301"/>
      <c r="J58" s="301"/>
      <c r="K58" s="301"/>
      <c r="L58" s="301"/>
      <c r="M58" s="301"/>
      <c r="N58" s="301"/>
      <c r="O58" s="301"/>
      <c r="P58" s="301"/>
      <c r="Q58" s="301"/>
      <c r="R58" s="301"/>
      <c r="S58" s="301"/>
    </row>
    <row r="59" spans="1:26" x14ac:dyDescent="0.25">
      <c r="E59" s="301"/>
      <c r="F59" s="301"/>
      <c r="G59" s="301"/>
      <c r="H59" s="301"/>
      <c r="I59" s="301"/>
      <c r="J59" s="301"/>
      <c r="K59" s="301"/>
      <c r="L59" s="301"/>
      <c r="M59" s="301"/>
      <c r="N59" s="301"/>
      <c r="O59" s="301"/>
      <c r="P59" s="301"/>
      <c r="Q59" s="301"/>
      <c r="R59" s="301"/>
      <c r="S59" s="301"/>
    </row>
    <row r="60" spans="1:26" x14ac:dyDescent="0.25">
      <c r="E60" s="301"/>
      <c r="F60" s="301"/>
      <c r="G60" s="301"/>
      <c r="H60" s="301"/>
      <c r="I60" s="301"/>
      <c r="J60" s="301"/>
      <c r="K60" s="301"/>
      <c r="L60" s="301"/>
      <c r="M60" s="301"/>
      <c r="N60" s="301"/>
      <c r="O60" s="301"/>
      <c r="P60" s="301"/>
      <c r="Q60" s="301"/>
      <c r="R60" s="301"/>
      <c r="S60" s="301"/>
    </row>
    <row r="61" spans="1:26" x14ac:dyDescent="0.25">
      <c r="E61" s="301"/>
      <c r="F61" s="301"/>
      <c r="G61" s="301"/>
      <c r="H61" s="301"/>
      <c r="I61" s="301"/>
      <c r="J61" s="301"/>
      <c r="K61" s="301"/>
      <c r="L61" s="301"/>
      <c r="M61" s="301"/>
      <c r="N61" s="301"/>
      <c r="O61" s="301"/>
      <c r="P61" s="301"/>
      <c r="Q61" s="301"/>
      <c r="R61" s="301"/>
      <c r="S61" s="301"/>
    </row>
    <row r="62" spans="1:26" x14ac:dyDescent="0.25">
      <c r="E62" s="301"/>
      <c r="F62" s="301"/>
      <c r="G62" s="301"/>
      <c r="H62" s="301"/>
      <c r="I62" s="301"/>
      <c r="J62" s="301"/>
      <c r="K62" s="301"/>
      <c r="L62" s="301"/>
      <c r="M62" s="301"/>
      <c r="N62" s="301"/>
      <c r="O62" s="301"/>
      <c r="P62" s="301"/>
      <c r="Q62" s="301"/>
      <c r="R62" s="301"/>
      <c r="S62" s="301"/>
    </row>
    <row r="63" spans="1:26" x14ac:dyDescent="0.25">
      <c r="E63" s="301"/>
      <c r="F63" s="301"/>
      <c r="G63" s="301"/>
      <c r="H63" s="301"/>
      <c r="I63" s="301"/>
      <c r="J63" s="301"/>
      <c r="K63" s="301"/>
      <c r="L63" s="301"/>
      <c r="M63" s="301"/>
      <c r="N63" s="301"/>
      <c r="O63" s="301"/>
      <c r="P63" s="301"/>
      <c r="Q63" s="301"/>
      <c r="R63" s="301"/>
      <c r="S63" s="301"/>
    </row>
    <row r="64" spans="1:26" x14ac:dyDescent="0.25">
      <c r="E64" s="301"/>
      <c r="F64" s="301"/>
      <c r="G64" s="301"/>
      <c r="H64" s="301"/>
      <c r="I64" s="301"/>
      <c r="J64" s="301"/>
      <c r="K64" s="301"/>
      <c r="L64" s="301"/>
      <c r="M64" s="301"/>
      <c r="N64" s="301"/>
      <c r="O64" s="301"/>
      <c r="P64" s="301"/>
      <c r="Q64" s="301"/>
      <c r="R64" s="301"/>
      <c r="S64" s="301"/>
    </row>
  </sheetData>
  <pageMargins left="0.7" right="0.7" top="0.75" bottom="0.75" header="0.3" footer="0.3"/>
  <pageSetup scale="60" orientation="landscape" horizontalDpi="4294967294" verticalDpi="4294967294" r:id="rId1"/>
  <headerFooter>
    <oddFooter>&amp;Z&amp;F&amp;RPage &amp;P</oddFooter>
  </headerFooter>
</worksheet>
</file>

<file path=xl/worksheets/sheet2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F5FF3-4C78-45EB-B2AF-C3B3D529530A}">
  <sheetPr>
    <tabColor theme="6" tint="-0.249977111117893"/>
    <pageSetUpPr fitToPage="1"/>
  </sheetPr>
  <dimension ref="A1:AH64"/>
  <sheetViews>
    <sheetView workbookViewId="0"/>
  </sheetViews>
  <sheetFormatPr defaultColWidth="8.85546875" defaultRowHeight="15" x14ac:dyDescent="0.25"/>
  <cols>
    <col min="1" max="1" width="20.85546875" customWidth="1"/>
    <col min="2" max="2" width="8.7109375" customWidth="1"/>
    <col min="3" max="3" width="12.85546875" customWidth="1"/>
    <col min="4" max="12" width="7.42578125" hidden="1" customWidth="1"/>
    <col min="13" max="13" width="7.5703125" hidden="1" customWidth="1"/>
    <col min="14" max="25" width="10.42578125" customWidth="1"/>
    <col min="26" max="26" width="10.7109375" bestFit="1" customWidth="1"/>
    <col min="27" max="27" width="11.5703125" bestFit="1" customWidth="1"/>
    <col min="28" max="28" width="12" bestFit="1" customWidth="1"/>
  </cols>
  <sheetData>
    <row r="1" spans="1:34" x14ac:dyDescent="0.25">
      <c r="A1" s="11" t="s">
        <v>10</v>
      </c>
      <c r="O1" t="s">
        <v>647</v>
      </c>
    </row>
    <row r="2" spans="1:34" x14ac:dyDescent="0.25">
      <c r="A2" s="9" t="s">
        <v>438</v>
      </c>
    </row>
    <row r="3" spans="1:34" x14ac:dyDescent="0.25">
      <c r="A3" s="9" t="s">
        <v>1198</v>
      </c>
    </row>
    <row r="4" spans="1:34" x14ac:dyDescent="0.25">
      <c r="R4" s="40" t="s">
        <v>4</v>
      </c>
      <c r="S4" s="41"/>
      <c r="T4" s="40" t="s">
        <v>8</v>
      </c>
    </row>
    <row r="5" spans="1:34" x14ac:dyDescent="0.25">
      <c r="A5" s="10" t="s">
        <v>9</v>
      </c>
      <c r="B5" s="12" t="s">
        <v>64</v>
      </c>
      <c r="C5" s="12" t="s">
        <v>12</v>
      </c>
      <c r="R5" s="42" t="s">
        <v>2</v>
      </c>
      <c r="S5" s="42" t="s">
        <v>60</v>
      </c>
      <c r="T5" s="42" t="s">
        <v>7</v>
      </c>
    </row>
    <row r="6" spans="1:34" x14ac:dyDescent="0.25">
      <c r="B6" s="3"/>
      <c r="R6" s="3"/>
    </row>
    <row r="7" spans="1:34" x14ac:dyDescent="0.25">
      <c r="A7" t="s">
        <v>1204</v>
      </c>
      <c r="B7" s="212">
        <v>886</v>
      </c>
      <c r="C7" s="214" t="s">
        <v>1205</v>
      </c>
      <c r="D7" s="293"/>
      <c r="E7" s="293"/>
      <c r="F7" s="293"/>
      <c r="G7" s="293"/>
      <c r="H7" s="293"/>
      <c r="I7" s="293"/>
      <c r="J7" s="293"/>
      <c r="K7" s="293"/>
      <c r="L7" s="293"/>
      <c r="M7" s="293"/>
      <c r="N7" s="293"/>
      <c r="O7" s="294"/>
      <c r="P7" s="6"/>
      <c r="Q7" s="6"/>
      <c r="R7" s="13">
        <f>+C14</f>
        <v>11000</v>
      </c>
      <c r="S7" s="13">
        <f>+-C48</f>
        <v>10214.285714285714</v>
      </c>
      <c r="T7" s="13">
        <f>+R7-S7</f>
        <v>785.71428571428623</v>
      </c>
    </row>
    <row r="8" spans="1:34" x14ac:dyDescent="0.25">
      <c r="A8" s="213"/>
      <c r="B8" s="3"/>
      <c r="D8" s="293"/>
      <c r="E8" s="293"/>
      <c r="F8" s="293"/>
      <c r="G8" s="293"/>
      <c r="H8" s="293"/>
      <c r="I8" s="293"/>
      <c r="J8" s="293"/>
      <c r="K8" s="293"/>
      <c r="L8" s="293"/>
      <c r="M8" s="293"/>
      <c r="N8" s="293"/>
      <c r="O8" s="294"/>
      <c r="P8" s="6"/>
      <c r="Q8" s="6"/>
    </row>
    <row r="9" spans="1:34" x14ac:dyDescent="0.25">
      <c r="A9" s="2"/>
      <c r="B9" s="3"/>
      <c r="D9" s="293"/>
      <c r="E9" s="293"/>
      <c r="F9" s="293"/>
      <c r="G9" s="293"/>
      <c r="H9" s="293"/>
      <c r="I9" s="293"/>
      <c r="J9" s="293"/>
      <c r="K9" s="293"/>
      <c r="L9" s="293"/>
      <c r="M9" s="293"/>
      <c r="N9" s="293"/>
      <c r="O9" s="294"/>
      <c r="P9" s="6"/>
      <c r="Q9" s="6"/>
    </row>
    <row r="10" spans="1:34" x14ac:dyDescent="0.25">
      <c r="B10" s="3"/>
    </row>
    <row r="11" spans="1:34" x14ac:dyDescent="0.25">
      <c r="A11" s="686" t="s">
        <v>66</v>
      </c>
      <c r="B11" s="212" t="s">
        <v>74</v>
      </c>
      <c r="C11" s="214"/>
    </row>
    <row r="12" spans="1:34" x14ac:dyDescent="0.25">
      <c r="B12" s="28"/>
      <c r="C12" s="2"/>
    </row>
    <row r="13" spans="1:34" x14ac:dyDescent="0.25">
      <c r="A13" s="9" t="s">
        <v>5</v>
      </c>
      <c r="C13" s="31" t="s">
        <v>3</v>
      </c>
      <c r="D13" s="32">
        <v>1994</v>
      </c>
      <c r="E13" s="32">
        <v>1995</v>
      </c>
      <c r="F13" s="32">
        <v>1996</v>
      </c>
      <c r="G13" s="32">
        <v>1997</v>
      </c>
      <c r="H13" s="32">
        <v>1998</v>
      </c>
      <c r="I13" s="32">
        <v>1999</v>
      </c>
      <c r="J13" s="32">
        <v>2000</v>
      </c>
      <c r="K13" s="32">
        <v>2001</v>
      </c>
      <c r="L13" s="32">
        <v>2002</v>
      </c>
      <c r="M13" s="32">
        <v>2003</v>
      </c>
      <c r="N13" s="32">
        <v>2004</v>
      </c>
      <c r="O13" s="32">
        <f>N13+1</f>
        <v>2005</v>
      </c>
      <c r="P13" s="32">
        <f t="shared" ref="P13:AH13" si="0">O13+1</f>
        <v>2006</v>
      </c>
      <c r="Q13" s="32">
        <f t="shared" si="0"/>
        <v>2007</v>
      </c>
      <c r="R13" s="32">
        <f t="shared" si="0"/>
        <v>2008</v>
      </c>
      <c r="S13" s="32">
        <f t="shared" si="0"/>
        <v>2009</v>
      </c>
      <c r="T13" s="32">
        <f t="shared" si="0"/>
        <v>2010</v>
      </c>
      <c r="U13" s="32">
        <f t="shared" si="0"/>
        <v>2011</v>
      </c>
      <c r="V13" s="32">
        <f t="shared" si="0"/>
        <v>2012</v>
      </c>
      <c r="W13" s="32">
        <f t="shared" si="0"/>
        <v>2013</v>
      </c>
      <c r="X13" s="32">
        <f t="shared" si="0"/>
        <v>2014</v>
      </c>
      <c r="Y13" s="32">
        <f t="shared" si="0"/>
        <v>2015</v>
      </c>
      <c r="Z13" s="32">
        <f t="shared" si="0"/>
        <v>2016</v>
      </c>
      <c r="AA13" s="32">
        <f t="shared" si="0"/>
        <v>2017</v>
      </c>
      <c r="AB13" s="32">
        <f t="shared" si="0"/>
        <v>2018</v>
      </c>
      <c r="AC13" s="32">
        <f t="shared" si="0"/>
        <v>2019</v>
      </c>
      <c r="AD13" s="32">
        <f t="shared" si="0"/>
        <v>2020</v>
      </c>
      <c r="AE13" s="32">
        <f t="shared" si="0"/>
        <v>2021</v>
      </c>
      <c r="AF13" s="32">
        <f t="shared" si="0"/>
        <v>2022</v>
      </c>
      <c r="AG13" s="32">
        <f t="shared" si="0"/>
        <v>2023</v>
      </c>
      <c r="AH13" s="32">
        <f t="shared" si="0"/>
        <v>2024</v>
      </c>
    </row>
    <row r="14" spans="1:34" x14ac:dyDescent="0.25">
      <c r="A14" s="9" t="s">
        <v>73</v>
      </c>
      <c r="C14" s="672">
        <f>SUM(D14:AH14)</f>
        <v>11000</v>
      </c>
      <c r="D14" s="233">
        <v>0</v>
      </c>
      <c r="E14" s="233">
        <v>0</v>
      </c>
      <c r="F14" s="233">
        <v>0</v>
      </c>
      <c r="G14" s="233">
        <v>0</v>
      </c>
      <c r="H14" s="233">
        <v>0</v>
      </c>
      <c r="I14" s="233">
        <v>0</v>
      </c>
      <c r="J14" s="233">
        <v>0</v>
      </c>
      <c r="K14" s="233">
        <v>0</v>
      </c>
      <c r="L14" s="233">
        <v>0</v>
      </c>
      <c r="M14" s="233">
        <v>0</v>
      </c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7"/>
      <c r="Z14" s="7"/>
      <c r="AA14" s="4"/>
      <c r="AB14" s="7">
        <v>11000</v>
      </c>
    </row>
    <row r="15" spans="1:34" x14ac:dyDescent="0.25">
      <c r="A15" s="34"/>
      <c r="B15" s="2"/>
      <c r="C15" s="2"/>
      <c r="S15" s="233"/>
      <c r="T15" s="233"/>
      <c r="U15" s="233"/>
      <c r="V15" s="233"/>
      <c r="W15" s="233"/>
      <c r="X15" s="233"/>
    </row>
    <row r="16" spans="1:34" x14ac:dyDescent="0.25">
      <c r="A16" s="9" t="s">
        <v>6</v>
      </c>
      <c r="B16" s="3">
        <v>1994</v>
      </c>
      <c r="C16" s="622">
        <f>-SUM(D16:AH16)</f>
        <v>0</v>
      </c>
      <c r="D16" s="297">
        <f>+D$14/7/2</f>
        <v>0</v>
      </c>
      <c r="E16" s="297"/>
      <c r="F16" s="297"/>
      <c r="G16" s="297"/>
      <c r="H16" s="297"/>
      <c r="I16" s="297"/>
      <c r="J16" s="297"/>
      <c r="K16" s="297"/>
      <c r="L16" s="297"/>
      <c r="M16" s="297"/>
      <c r="N16" s="297"/>
      <c r="O16" s="297"/>
      <c r="P16" s="297"/>
      <c r="Q16" s="297"/>
      <c r="R16" s="297"/>
      <c r="S16" s="233"/>
      <c r="T16" s="233"/>
      <c r="U16" s="233"/>
      <c r="V16" s="233"/>
      <c r="W16" s="233"/>
      <c r="X16" s="233"/>
      <c r="Y16" s="297"/>
      <c r="Z16" s="297"/>
    </row>
    <row r="17" spans="1:26" x14ac:dyDescent="0.25">
      <c r="B17" s="3">
        <f>B16+1</f>
        <v>1995</v>
      </c>
      <c r="C17" s="622">
        <f t="shared" ref="C17:C46" si="1">-SUM(D17:AH17)</f>
        <v>0</v>
      </c>
      <c r="D17" s="297">
        <f>+D$14/7</f>
        <v>0</v>
      </c>
      <c r="E17" s="297">
        <f>+E$14/7/2</f>
        <v>0</v>
      </c>
      <c r="F17" s="297"/>
      <c r="G17" s="297"/>
      <c r="H17" s="297"/>
      <c r="I17" s="297"/>
      <c r="J17" s="297"/>
      <c r="K17" s="297"/>
      <c r="L17" s="297"/>
      <c r="M17" s="297"/>
      <c r="N17" s="297"/>
      <c r="O17" s="297"/>
      <c r="P17" s="297"/>
      <c r="Q17" s="297"/>
      <c r="R17" s="297"/>
      <c r="S17" s="233"/>
      <c r="T17" s="233"/>
      <c r="U17" s="233"/>
      <c r="V17" s="233"/>
      <c r="W17" s="233"/>
      <c r="X17" s="233"/>
      <c r="Y17" s="297"/>
      <c r="Z17" s="297"/>
    </row>
    <row r="18" spans="1:26" x14ac:dyDescent="0.25">
      <c r="B18" s="3">
        <f t="shared" ref="B18:B46" si="2">B17+1</f>
        <v>1996</v>
      </c>
      <c r="C18" s="622">
        <f t="shared" si="1"/>
        <v>0</v>
      </c>
      <c r="D18" s="297">
        <f>+D17</f>
        <v>0</v>
      </c>
      <c r="E18" s="297">
        <f>+E$14/7</f>
        <v>0</v>
      </c>
      <c r="F18" s="297">
        <f>+F$14/7/2</f>
        <v>0</v>
      </c>
      <c r="G18" s="297"/>
      <c r="H18" s="297"/>
      <c r="I18" s="297"/>
      <c r="J18" s="297"/>
      <c r="K18" s="297"/>
      <c r="L18" s="297"/>
      <c r="M18" s="297"/>
      <c r="N18" s="297"/>
      <c r="O18" s="297"/>
      <c r="P18" s="297"/>
      <c r="Q18" s="297"/>
      <c r="R18" s="297"/>
      <c r="S18" s="233"/>
      <c r="T18" s="233"/>
      <c r="U18" s="233"/>
      <c r="V18" s="233"/>
      <c r="W18" s="233"/>
      <c r="X18" s="233"/>
      <c r="Y18" s="297"/>
      <c r="Z18" s="297"/>
    </row>
    <row r="19" spans="1:26" x14ac:dyDescent="0.25">
      <c r="B19" s="3">
        <f t="shared" si="2"/>
        <v>1997</v>
      </c>
      <c r="C19" s="622">
        <f t="shared" si="1"/>
        <v>0</v>
      </c>
      <c r="D19" s="297">
        <f>+D18</f>
        <v>0</v>
      </c>
      <c r="E19" s="297">
        <f>+E18</f>
        <v>0</v>
      </c>
      <c r="F19" s="297">
        <f>+F$14/7</f>
        <v>0</v>
      </c>
      <c r="G19" s="297">
        <f>+G$14/7/2</f>
        <v>0</v>
      </c>
      <c r="H19" s="297"/>
      <c r="I19" s="297"/>
      <c r="J19" s="297"/>
      <c r="K19" s="297"/>
      <c r="L19" s="297"/>
      <c r="M19" s="297"/>
      <c r="N19" s="297"/>
      <c r="O19" s="297"/>
      <c r="P19" s="297"/>
      <c r="Q19" s="297"/>
      <c r="R19" s="297"/>
      <c r="S19" s="233"/>
      <c r="T19" s="233"/>
      <c r="U19" s="233"/>
      <c r="V19" s="233"/>
      <c r="W19" s="233"/>
      <c r="X19" s="233"/>
      <c r="Y19" s="297"/>
      <c r="Z19" s="297"/>
    </row>
    <row r="20" spans="1:26" x14ac:dyDescent="0.25">
      <c r="B20" s="3">
        <f t="shared" si="2"/>
        <v>1998</v>
      </c>
      <c r="C20" s="622">
        <f t="shared" si="1"/>
        <v>0</v>
      </c>
      <c r="D20" s="297">
        <f>+D19</f>
        <v>0</v>
      </c>
      <c r="E20" s="297">
        <f>+E19</f>
        <v>0</v>
      </c>
      <c r="F20" s="297">
        <f>+F19</f>
        <v>0</v>
      </c>
      <c r="G20" s="297">
        <f>+G$14/7</f>
        <v>0</v>
      </c>
      <c r="H20" s="297">
        <f>+H$14/7/2</f>
        <v>0</v>
      </c>
      <c r="I20" s="297"/>
      <c r="J20" s="297"/>
      <c r="K20" s="297"/>
      <c r="L20" s="297"/>
      <c r="M20" s="297"/>
      <c r="N20" s="297"/>
      <c r="O20" s="297"/>
      <c r="P20" s="297"/>
      <c r="Q20" s="297"/>
      <c r="R20" s="297"/>
      <c r="S20" s="233"/>
      <c r="T20" s="233"/>
      <c r="U20" s="233"/>
      <c r="V20" s="233"/>
      <c r="W20" s="233"/>
      <c r="X20" s="233"/>
      <c r="Y20" s="297"/>
      <c r="Z20" s="297"/>
    </row>
    <row r="21" spans="1:26" x14ac:dyDescent="0.25">
      <c r="B21" s="3">
        <f t="shared" si="2"/>
        <v>1999</v>
      </c>
      <c r="C21" s="622">
        <f t="shared" si="1"/>
        <v>0</v>
      </c>
      <c r="D21" s="297">
        <f>+D20</f>
        <v>0</v>
      </c>
      <c r="E21" s="297">
        <f>+E20</f>
        <v>0</v>
      </c>
      <c r="F21" s="297">
        <f>+F20</f>
        <v>0</v>
      </c>
      <c r="G21" s="297">
        <f>+G20</f>
        <v>0</v>
      </c>
      <c r="H21" s="297">
        <f>+H$14/7</f>
        <v>0</v>
      </c>
      <c r="I21" s="297">
        <f>+I$14/7/2</f>
        <v>0</v>
      </c>
      <c r="J21" s="297"/>
      <c r="K21" s="297"/>
      <c r="L21" s="297"/>
      <c r="M21" s="297"/>
      <c r="N21" s="297"/>
      <c r="O21" s="297"/>
      <c r="P21" s="297"/>
      <c r="Q21" s="297"/>
      <c r="R21" s="297"/>
      <c r="S21" s="233"/>
      <c r="T21" s="233"/>
      <c r="U21" s="233"/>
      <c r="V21" s="233"/>
      <c r="W21" s="233"/>
      <c r="X21" s="233"/>
      <c r="Y21" s="297"/>
      <c r="Z21" s="297"/>
    </row>
    <row r="22" spans="1:26" x14ac:dyDescent="0.25">
      <c r="B22" s="3">
        <f t="shared" si="2"/>
        <v>2000</v>
      </c>
      <c r="C22" s="622">
        <f t="shared" si="1"/>
        <v>0</v>
      </c>
      <c r="D22" s="297">
        <f>+D21</f>
        <v>0</v>
      </c>
      <c r="E22" s="297">
        <f>+E21</f>
        <v>0</v>
      </c>
      <c r="F22" s="297">
        <f>+F21</f>
        <v>0</v>
      </c>
      <c r="G22" s="297">
        <f>+G21</f>
        <v>0</v>
      </c>
      <c r="H22" s="297">
        <f>+H21</f>
        <v>0</v>
      </c>
      <c r="I22" s="297">
        <f>+I$14/7</f>
        <v>0</v>
      </c>
      <c r="J22" s="297">
        <f>+J$14/7/2</f>
        <v>0</v>
      </c>
      <c r="K22" s="297"/>
      <c r="L22" s="297"/>
      <c r="M22" s="297"/>
      <c r="N22" s="297"/>
      <c r="O22" s="297"/>
      <c r="P22" s="297"/>
      <c r="Q22" s="297"/>
      <c r="R22" s="297"/>
      <c r="S22" s="233"/>
      <c r="T22" s="233"/>
      <c r="U22" s="233"/>
      <c r="V22" s="233"/>
      <c r="W22" s="233"/>
      <c r="X22" s="233"/>
      <c r="Y22" s="297"/>
      <c r="Z22" s="297"/>
    </row>
    <row r="23" spans="1:26" x14ac:dyDescent="0.25">
      <c r="B23" s="3">
        <f t="shared" si="2"/>
        <v>2001</v>
      </c>
      <c r="C23" s="622">
        <f t="shared" si="1"/>
        <v>0</v>
      </c>
      <c r="D23" s="297">
        <f>+D$14/7/2</f>
        <v>0</v>
      </c>
      <c r="E23" s="297">
        <f>+E22</f>
        <v>0</v>
      </c>
      <c r="F23" s="297">
        <f>+F22</f>
        <v>0</v>
      </c>
      <c r="G23" s="297">
        <f>+G22</f>
        <v>0</v>
      </c>
      <c r="H23" s="297">
        <f>+H22</f>
        <v>0</v>
      </c>
      <c r="I23" s="297">
        <f>+I22</f>
        <v>0</v>
      </c>
      <c r="J23" s="297">
        <f>+J$14/7</f>
        <v>0</v>
      </c>
      <c r="K23" s="297">
        <f>+K$14/7/2</f>
        <v>0</v>
      </c>
      <c r="L23" s="297"/>
      <c r="M23" s="297"/>
      <c r="N23" s="297"/>
      <c r="O23" s="297"/>
      <c r="P23" s="297"/>
      <c r="Q23" s="297"/>
      <c r="R23" s="297"/>
      <c r="S23" s="233"/>
      <c r="T23" s="233"/>
      <c r="U23" s="233"/>
      <c r="V23" s="233"/>
      <c r="W23" s="233"/>
      <c r="X23" s="233"/>
      <c r="Y23" s="297"/>
      <c r="Z23" s="297"/>
    </row>
    <row r="24" spans="1:26" x14ac:dyDescent="0.25">
      <c r="B24" s="3">
        <f t="shared" si="2"/>
        <v>2002</v>
      </c>
      <c r="C24" s="622">
        <f t="shared" si="1"/>
        <v>0</v>
      </c>
      <c r="D24" s="297"/>
      <c r="E24" s="297">
        <f>+E$14/7/2</f>
        <v>0</v>
      </c>
      <c r="F24" s="297">
        <f>+F23</f>
        <v>0</v>
      </c>
      <c r="G24" s="297">
        <f>+G23</f>
        <v>0</v>
      </c>
      <c r="H24" s="297">
        <f>+H23</f>
        <v>0</v>
      </c>
      <c r="I24" s="297">
        <f>+I23</f>
        <v>0</v>
      </c>
      <c r="J24" s="297">
        <f>+J23</f>
        <v>0</v>
      </c>
      <c r="K24" s="297">
        <f>+K$14/7</f>
        <v>0</v>
      </c>
      <c r="L24" s="297">
        <f>+L$14/7/2</f>
        <v>0</v>
      </c>
      <c r="M24" s="297"/>
      <c r="N24" s="297"/>
      <c r="O24" s="297"/>
      <c r="P24" s="297"/>
      <c r="Q24" s="297"/>
      <c r="R24" s="297"/>
      <c r="S24" s="233"/>
      <c r="T24" s="233"/>
      <c r="U24" s="233"/>
      <c r="V24" s="233"/>
      <c r="W24" s="233"/>
      <c r="X24" s="233"/>
      <c r="Y24" s="297"/>
      <c r="Z24" s="297"/>
    </row>
    <row r="25" spans="1:26" x14ac:dyDescent="0.25">
      <c r="B25" s="3">
        <f t="shared" si="2"/>
        <v>2003</v>
      </c>
      <c r="C25" s="622">
        <f t="shared" si="1"/>
        <v>0</v>
      </c>
      <c r="D25" s="297"/>
      <c r="E25" s="297"/>
      <c r="F25" s="297">
        <f>+F$14/7/2</f>
        <v>0</v>
      </c>
      <c r="G25" s="297">
        <f>+G24</f>
        <v>0</v>
      </c>
      <c r="H25" s="297">
        <f>+H24</f>
        <v>0</v>
      </c>
      <c r="I25" s="297">
        <f>+I24</f>
        <v>0</v>
      </c>
      <c r="J25" s="297">
        <f>+J24</f>
        <v>0</v>
      </c>
      <c r="K25" s="297">
        <f>+K24</f>
        <v>0</v>
      </c>
      <c r="L25" s="297">
        <f>+L$14/7</f>
        <v>0</v>
      </c>
      <c r="M25" s="297">
        <f>+M$14/7/2</f>
        <v>0</v>
      </c>
      <c r="N25" s="297"/>
      <c r="O25" s="297"/>
      <c r="P25" s="297"/>
      <c r="Q25" s="297"/>
      <c r="R25" s="297"/>
      <c r="S25" s="233"/>
      <c r="T25" s="233"/>
      <c r="U25" s="233"/>
      <c r="V25" s="233"/>
      <c r="W25" s="233"/>
      <c r="X25" s="233"/>
      <c r="Y25" s="297"/>
      <c r="Z25" s="297"/>
    </row>
    <row r="26" spans="1:26" x14ac:dyDescent="0.25">
      <c r="B26" s="3">
        <f t="shared" si="2"/>
        <v>2004</v>
      </c>
      <c r="C26" s="622">
        <f t="shared" si="1"/>
        <v>0</v>
      </c>
      <c r="D26" s="297"/>
      <c r="E26" s="297"/>
      <c r="F26" s="297"/>
      <c r="G26" s="297">
        <f>+G$14/7/2</f>
        <v>0</v>
      </c>
      <c r="H26" s="297">
        <f>+H25</f>
        <v>0</v>
      </c>
      <c r="I26" s="297">
        <f>+I25</f>
        <v>0</v>
      </c>
      <c r="J26" s="297">
        <f>+J25</f>
        <v>0</v>
      </c>
      <c r="K26" s="297">
        <f>+K25</f>
        <v>0</v>
      </c>
      <c r="L26" s="297">
        <f>+L25</f>
        <v>0</v>
      </c>
      <c r="M26" s="297">
        <f>+M$14/7</f>
        <v>0</v>
      </c>
      <c r="N26" s="7">
        <f>+N$14/7/2</f>
        <v>0</v>
      </c>
      <c r="O26" s="7"/>
      <c r="P26" s="7"/>
      <c r="Q26" s="7"/>
      <c r="R26" s="7"/>
      <c r="S26" s="43"/>
      <c r="T26" s="43"/>
      <c r="U26" s="43"/>
      <c r="V26" s="43"/>
      <c r="W26" s="43"/>
      <c r="X26" s="43"/>
      <c r="Y26" s="7"/>
      <c r="Z26" s="297"/>
    </row>
    <row r="27" spans="1:26" x14ac:dyDescent="0.25">
      <c r="B27" s="3">
        <f t="shared" si="2"/>
        <v>2005</v>
      </c>
      <c r="C27" s="622">
        <f t="shared" si="1"/>
        <v>0</v>
      </c>
      <c r="D27" s="297"/>
      <c r="E27" s="297"/>
      <c r="F27" s="297"/>
      <c r="G27" s="297"/>
      <c r="H27" s="297">
        <f>+H$14/7/2</f>
        <v>0</v>
      </c>
      <c r="I27" s="297">
        <f>+I26</f>
        <v>0</v>
      </c>
      <c r="J27" s="297">
        <f>+J26</f>
        <v>0</v>
      </c>
      <c r="K27" s="297">
        <f>+K26</f>
        <v>0</v>
      </c>
      <c r="L27" s="297">
        <f>+L26</f>
        <v>0</v>
      </c>
      <c r="M27" s="297">
        <f>+M26</f>
        <v>0</v>
      </c>
      <c r="N27" s="7">
        <f>+N$14/7</f>
        <v>0</v>
      </c>
      <c r="O27" s="7">
        <f>+O$14/7/2</f>
        <v>0</v>
      </c>
      <c r="P27" s="7"/>
      <c r="Q27" s="7"/>
      <c r="R27" s="7"/>
      <c r="S27" s="43"/>
      <c r="T27" s="43"/>
      <c r="U27" s="43"/>
      <c r="V27" s="43"/>
      <c r="W27" s="43"/>
      <c r="X27" s="43"/>
      <c r="Y27" s="7"/>
      <c r="Z27" s="297"/>
    </row>
    <row r="28" spans="1:26" x14ac:dyDescent="0.25">
      <c r="B28" s="3">
        <f t="shared" si="2"/>
        <v>2006</v>
      </c>
      <c r="C28" s="622">
        <f t="shared" si="1"/>
        <v>0</v>
      </c>
      <c r="D28" s="297"/>
      <c r="E28" s="297"/>
      <c r="F28" s="297"/>
      <c r="G28" s="297"/>
      <c r="H28" s="297"/>
      <c r="I28" s="297">
        <f>+I$14/7/2</f>
        <v>0</v>
      </c>
      <c r="J28" s="297">
        <f>+J27</f>
        <v>0</v>
      </c>
      <c r="K28" s="297">
        <f>+K27</f>
        <v>0</v>
      </c>
      <c r="L28" s="297">
        <f>+L27</f>
        <v>0</v>
      </c>
      <c r="M28" s="297">
        <f>+M27</f>
        <v>0</v>
      </c>
      <c r="N28" s="7">
        <f>+N27</f>
        <v>0</v>
      </c>
      <c r="O28" s="7">
        <f>+O$14/7</f>
        <v>0</v>
      </c>
      <c r="P28" s="7">
        <f>+P$14/7/2</f>
        <v>0</v>
      </c>
      <c r="Q28" s="7"/>
      <c r="R28" s="7"/>
      <c r="S28" s="43"/>
      <c r="T28" s="43"/>
      <c r="U28" s="43"/>
      <c r="V28" s="43"/>
      <c r="W28" s="43"/>
      <c r="X28" s="43"/>
      <c r="Y28" s="7"/>
      <c r="Z28" s="297"/>
    </row>
    <row r="29" spans="1:26" x14ac:dyDescent="0.25">
      <c r="B29" s="3">
        <f t="shared" si="2"/>
        <v>2007</v>
      </c>
      <c r="C29" s="622">
        <f t="shared" si="1"/>
        <v>0</v>
      </c>
      <c r="D29" s="297"/>
      <c r="E29" s="297"/>
      <c r="F29" s="297"/>
      <c r="G29" s="297"/>
      <c r="H29" s="297"/>
      <c r="I29" s="297"/>
      <c r="J29" s="297">
        <f>+J$14/7/2</f>
        <v>0</v>
      </c>
      <c r="K29" s="297">
        <f>+K28</f>
        <v>0</v>
      </c>
      <c r="L29" s="297">
        <f>+L28</f>
        <v>0</v>
      </c>
      <c r="M29" s="297">
        <f>+M28</f>
        <v>0</v>
      </c>
      <c r="N29" s="7">
        <f>+N28</f>
        <v>0</v>
      </c>
      <c r="O29" s="7">
        <f>+O28</f>
        <v>0</v>
      </c>
      <c r="P29" s="7">
        <f>+P$14/7</f>
        <v>0</v>
      </c>
      <c r="Q29" s="7">
        <f>+Q$14/7/2</f>
        <v>0</v>
      </c>
      <c r="R29" s="7"/>
      <c r="S29" s="43"/>
      <c r="T29" s="43"/>
      <c r="U29" s="43"/>
      <c r="V29" s="43"/>
      <c r="W29" s="43"/>
      <c r="X29" s="43"/>
      <c r="Y29" s="7"/>
      <c r="Z29" s="297"/>
    </row>
    <row r="30" spans="1:26" x14ac:dyDescent="0.25">
      <c r="B30" s="3">
        <f t="shared" si="2"/>
        <v>2008</v>
      </c>
      <c r="C30" s="622">
        <f t="shared" si="1"/>
        <v>0</v>
      </c>
      <c r="D30" s="297"/>
      <c r="E30" s="297"/>
      <c r="F30" s="297"/>
      <c r="G30" s="297"/>
      <c r="H30" s="297"/>
      <c r="I30" s="297"/>
      <c r="J30" s="297"/>
      <c r="K30" s="297">
        <f>+K$14/7/2</f>
        <v>0</v>
      </c>
      <c r="L30" s="297">
        <f>+L29</f>
        <v>0</v>
      </c>
      <c r="M30" s="297">
        <f>+M29</f>
        <v>0</v>
      </c>
      <c r="N30" s="7">
        <f>+N29</f>
        <v>0</v>
      </c>
      <c r="O30" s="7">
        <f>+O29</f>
        <v>0</v>
      </c>
      <c r="P30" s="7">
        <f>+P29</f>
        <v>0</v>
      </c>
      <c r="Q30" s="7">
        <f>+Q$14/7</f>
        <v>0</v>
      </c>
      <c r="R30" s="7">
        <f>+R$14/7/2</f>
        <v>0</v>
      </c>
      <c r="S30" s="43"/>
      <c r="T30" s="43"/>
      <c r="U30" s="43"/>
      <c r="V30" s="43"/>
      <c r="W30" s="43"/>
      <c r="X30" s="43"/>
      <c r="Y30" s="7"/>
      <c r="Z30" s="297"/>
    </row>
    <row r="31" spans="1:26" x14ac:dyDescent="0.25">
      <c r="B31" s="3">
        <f t="shared" si="2"/>
        <v>2009</v>
      </c>
      <c r="C31" s="622">
        <f t="shared" si="1"/>
        <v>0</v>
      </c>
      <c r="D31" s="297"/>
      <c r="E31" s="297"/>
      <c r="F31" s="297"/>
      <c r="G31" s="297"/>
      <c r="H31" s="297"/>
      <c r="I31" s="297"/>
      <c r="J31" s="297"/>
      <c r="K31" s="297"/>
      <c r="L31" s="297">
        <f>+L$14/7/2</f>
        <v>0</v>
      </c>
      <c r="M31" s="297">
        <f>+M30</f>
        <v>0</v>
      </c>
      <c r="N31" s="7">
        <f>+N30</f>
        <v>0</v>
      </c>
      <c r="O31" s="7">
        <f>+O30</f>
        <v>0</v>
      </c>
      <c r="P31" s="7">
        <f>+P30</f>
        <v>0</v>
      </c>
      <c r="Q31" s="7">
        <f>+Q30</f>
        <v>0</v>
      </c>
      <c r="R31" s="7">
        <f>+R$14/7</f>
        <v>0</v>
      </c>
      <c r="S31" s="43">
        <f>+S$14/7/2</f>
        <v>0</v>
      </c>
      <c r="T31" s="43"/>
      <c r="U31" s="43"/>
      <c r="V31" s="43"/>
      <c r="W31" s="43"/>
      <c r="X31" s="43"/>
      <c r="Y31" s="7"/>
      <c r="Z31" s="297"/>
    </row>
    <row r="32" spans="1:26" x14ac:dyDescent="0.25">
      <c r="A32" s="38"/>
      <c r="B32" s="3">
        <f t="shared" si="2"/>
        <v>2010</v>
      </c>
      <c r="C32" s="622">
        <f t="shared" si="1"/>
        <v>0</v>
      </c>
      <c r="D32" s="297"/>
      <c r="E32" s="297"/>
      <c r="F32" s="297"/>
      <c r="G32" s="297"/>
      <c r="H32" s="297"/>
      <c r="I32" s="297"/>
      <c r="J32" s="297"/>
      <c r="K32" s="297"/>
      <c r="L32" s="297"/>
      <c r="M32" s="297">
        <f>+M$14/7/2</f>
        <v>0</v>
      </c>
      <c r="N32" s="7">
        <f>+N31</f>
        <v>0</v>
      </c>
      <c r="O32" s="7">
        <f>+O31</f>
        <v>0</v>
      </c>
      <c r="P32" s="7">
        <f>+P31</f>
        <v>0</v>
      </c>
      <c r="Q32" s="7">
        <f>+Q31</f>
        <v>0</v>
      </c>
      <c r="R32" s="7">
        <f>+R31</f>
        <v>0</v>
      </c>
      <c r="S32" s="43">
        <f>+S$14/7</f>
        <v>0</v>
      </c>
      <c r="T32" s="43">
        <f>+T$14/7/2</f>
        <v>0</v>
      </c>
      <c r="U32" s="43"/>
      <c r="V32" s="43"/>
      <c r="W32" s="43"/>
      <c r="X32" s="43"/>
      <c r="Y32" s="7"/>
      <c r="Z32" s="297"/>
    </row>
    <row r="33" spans="1:34" x14ac:dyDescent="0.25">
      <c r="A33" s="38"/>
      <c r="B33" s="3">
        <f t="shared" si="2"/>
        <v>2011</v>
      </c>
      <c r="C33" s="622">
        <f t="shared" si="1"/>
        <v>0</v>
      </c>
      <c r="D33" s="297"/>
      <c r="E33" s="297"/>
      <c r="F33" s="297"/>
      <c r="G33" s="297"/>
      <c r="H33" s="297"/>
      <c r="I33" s="297"/>
      <c r="J33" s="297"/>
      <c r="K33" s="297"/>
      <c r="L33" s="297"/>
      <c r="M33" s="297"/>
      <c r="N33" s="7">
        <f>+N$14/7/2</f>
        <v>0</v>
      </c>
      <c r="O33" s="7">
        <f>+O32</f>
        <v>0</v>
      </c>
      <c r="P33" s="7">
        <f>+P32</f>
        <v>0</v>
      </c>
      <c r="Q33" s="7">
        <f>+Q32</f>
        <v>0</v>
      </c>
      <c r="R33" s="7">
        <f>+R32</f>
        <v>0</v>
      </c>
      <c r="S33" s="43">
        <f>+S32</f>
        <v>0</v>
      </c>
      <c r="T33" s="43">
        <f>+T$14/7</f>
        <v>0</v>
      </c>
      <c r="U33" s="43">
        <f>+U$14/7/2</f>
        <v>0</v>
      </c>
      <c r="V33" s="43"/>
      <c r="W33" s="43"/>
      <c r="X33" s="43"/>
      <c r="Y33" s="7"/>
      <c r="Z33" s="297"/>
    </row>
    <row r="34" spans="1:34" x14ac:dyDescent="0.25">
      <c r="A34" s="38"/>
      <c r="B34" s="3">
        <f t="shared" si="2"/>
        <v>2012</v>
      </c>
      <c r="C34" s="622">
        <f t="shared" si="1"/>
        <v>0</v>
      </c>
      <c r="D34" s="297"/>
      <c r="E34" s="297"/>
      <c r="F34" s="297"/>
      <c r="G34" s="297"/>
      <c r="H34" s="297"/>
      <c r="I34" s="297"/>
      <c r="J34" s="297"/>
      <c r="K34" s="297"/>
      <c r="L34" s="297"/>
      <c r="M34" s="297"/>
      <c r="N34" s="7"/>
      <c r="O34" s="7">
        <f>+O$14/7/2</f>
        <v>0</v>
      </c>
      <c r="P34" s="7">
        <f>+P33</f>
        <v>0</v>
      </c>
      <c r="Q34" s="7">
        <f>+Q33</f>
        <v>0</v>
      </c>
      <c r="R34" s="7">
        <f>+R33</f>
        <v>0</v>
      </c>
      <c r="S34" s="43">
        <f>+S33</f>
        <v>0</v>
      </c>
      <c r="T34" s="43">
        <f>+T$14/7</f>
        <v>0</v>
      </c>
      <c r="U34" s="43">
        <f>+U$14/7</f>
        <v>0</v>
      </c>
      <c r="V34" s="43">
        <f>+V$14/7/2</f>
        <v>0</v>
      </c>
      <c r="W34" s="43"/>
      <c r="X34" s="43"/>
      <c r="Y34" s="7"/>
      <c r="Z34" s="297"/>
    </row>
    <row r="35" spans="1:34" x14ac:dyDescent="0.25">
      <c r="A35" s="38"/>
      <c r="B35" s="3">
        <f t="shared" si="2"/>
        <v>2013</v>
      </c>
      <c r="C35" s="622">
        <f t="shared" si="1"/>
        <v>0</v>
      </c>
      <c r="D35" s="297"/>
      <c r="E35" s="297"/>
      <c r="F35" s="297"/>
      <c r="G35" s="297"/>
      <c r="H35" s="297"/>
      <c r="I35" s="297"/>
      <c r="J35" s="297"/>
      <c r="K35" s="297"/>
      <c r="L35" s="297"/>
      <c r="M35" s="297"/>
      <c r="N35" s="7"/>
      <c r="O35" s="7"/>
      <c r="P35" s="7">
        <f>P14/7/2</f>
        <v>0</v>
      </c>
      <c r="Q35" s="7">
        <f>Q14</f>
        <v>0</v>
      </c>
      <c r="R35" s="7">
        <f t="shared" ref="R35:U36" si="3">R34</f>
        <v>0</v>
      </c>
      <c r="S35" s="43">
        <f t="shared" si="3"/>
        <v>0</v>
      </c>
      <c r="T35" s="43">
        <f t="shared" si="3"/>
        <v>0</v>
      </c>
      <c r="U35" s="43">
        <f t="shared" si="3"/>
        <v>0</v>
      </c>
      <c r="V35" s="43">
        <f>V14/7</f>
        <v>0</v>
      </c>
      <c r="W35" s="43">
        <f>W14/7/2</f>
        <v>0</v>
      </c>
      <c r="X35" s="43"/>
      <c r="Y35" s="7"/>
      <c r="Z35" s="297"/>
    </row>
    <row r="36" spans="1:34" x14ac:dyDescent="0.25">
      <c r="A36" s="38"/>
      <c r="B36" s="3">
        <f t="shared" si="2"/>
        <v>2014</v>
      </c>
      <c r="C36" s="622">
        <f t="shared" si="1"/>
        <v>0</v>
      </c>
      <c r="D36" s="297"/>
      <c r="E36" s="297"/>
      <c r="F36" s="297"/>
      <c r="G36" s="297"/>
      <c r="H36" s="297"/>
      <c r="I36" s="297"/>
      <c r="J36" s="297"/>
      <c r="K36" s="297"/>
      <c r="L36" s="297"/>
      <c r="M36" s="297"/>
      <c r="N36" s="7"/>
      <c r="O36" s="7"/>
      <c r="P36" s="7"/>
      <c r="Q36" s="7">
        <f>Q14/7/2</f>
        <v>0</v>
      </c>
      <c r="R36" s="7">
        <f t="shared" si="3"/>
        <v>0</v>
      </c>
      <c r="S36" s="43">
        <f t="shared" si="3"/>
        <v>0</v>
      </c>
      <c r="T36" s="43">
        <f t="shared" si="3"/>
        <v>0</v>
      </c>
      <c r="U36" s="43">
        <f t="shared" si="3"/>
        <v>0</v>
      </c>
      <c r="V36" s="43">
        <f>V35</f>
        <v>0</v>
      </c>
      <c r="W36" s="43">
        <f>W14/7</f>
        <v>0</v>
      </c>
      <c r="X36" s="43">
        <f>X14/7/2</f>
        <v>0</v>
      </c>
      <c r="Y36" s="7"/>
      <c r="Z36" s="297"/>
    </row>
    <row r="37" spans="1:34" x14ac:dyDescent="0.25">
      <c r="A37" s="38"/>
      <c r="B37" s="3">
        <f t="shared" si="2"/>
        <v>2015</v>
      </c>
      <c r="C37" s="622">
        <f t="shared" si="1"/>
        <v>0</v>
      </c>
      <c r="D37" s="297"/>
      <c r="E37" s="297"/>
      <c r="F37" s="297"/>
      <c r="G37" s="297"/>
      <c r="H37" s="297"/>
      <c r="I37" s="297"/>
      <c r="J37" s="297"/>
      <c r="K37" s="297"/>
      <c r="L37" s="297"/>
      <c r="M37" s="297"/>
      <c r="N37" s="7"/>
      <c r="O37" s="7"/>
      <c r="P37" s="7"/>
      <c r="Q37" s="7"/>
      <c r="R37" s="7">
        <f>R14/7/2</f>
        <v>0</v>
      </c>
      <c r="S37" s="43">
        <f>S36</f>
        <v>0</v>
      </c>
      <c r="T37" s="43">
        <f>T36</f>
        <v>0</v>
      </c>
      <c r="U37" s="43">
        <f>U36</f>
        <v>0</v>
      </c>
      <c r="V37" s="43">
        <f>V36</f>
        <v>0</v>
      </c>
      <c r="W37" s="43">
        <f>W36</f>
        <v>0</v>
      </c>
      <c r="X37" s="43">
        <f>X14/7</f>
        <v>0</v>
      </c>
      <c r="Y37" s="7">
        <f>Y14/7/2</f>
        <v>0</v>
      </c>
      <c r="Z37" s="297"/>
    </row>
    <row r="38" spans="1:34" x14ac:dyDescent="0.25">
      <c r="A38" s="38"/>
      <c r="B38" s="3">
        <f t="shared" si="2"/>
        <v>2016</v>
      </c>
      <c r="C38" s="622">
        <f t="shared" si="1"/>
        <v>0</v>
      </c>
      <c r="D38" s="297"/>
      <c r="E38" s="297"/>
      <c r="F38" s="297"/>
      <c r="G38" s="297"/>
      <c r="H38" s="297"/>
      <c r="I38" s="297"/>
      <c r="J38" s="297"/>
      <c r="K38" s="297"/>
      <c r="L38" s="297"/>
      <c r="M38" s="297"/>
      <c r="N38" s="7"/>
      <c r="O38" s="7"/>
      <c r="P38" s="7"/>
      <c r="Q38" s="7"/>
      <c r="R38" s="7"/>
      <c r="S38" s="43"/>
      <c r="T38" s="43"/>
      <c r="U38" s="43"/>
      <c r="V38" s="43"/>
      <c r="W38" s="43"/>
      <c r="X38" s="43"/>
      <c r="Y38" s="7">
        <f>+Y14/2</f>
        <v>0</v>
      </c>
      <c r="Z38" s="7">
        <f>Z14/7/2</f>
        <v>0</v>
      </c>
      <c r="AA38" s="7"/>
    </row>
    <row r="39" spans="1:34" x14ac:dyDescent="0.25">
      <c r="A39" s="38"/>
      <c r="B39" s="3">
        <f t="shared" si="2"/>
        <v>2017</v>
      </c>
      <c r="C39" s="622">
        <f t="shared" si="1"/>
        <v>0</v>
      </c>
      <c r="D39" s="297"/>
      <c r="E39" s="297"/>
      <c r="F39" s="297"/>
      <c r="G39" s="297"/>
      <c r="H39" s="297"/>
      <c r="I39" s="297"/>
      <c r="J39" s="297"/>
      <c r="K39" s="297"/>
      <c r="L39" s="297"/>
      <c r="M39" s="297"/>
      <c r="N39" s="7"/>
      <c r="O39" s="7"/>
      <c r="P39" s="7"/>
      <c r="Q39" s="7"/>
      <c r="R39" s="7"/>
      <c r="S39" s="43"/>
      <c r="T39" s="43"/>
      <c r="U39" s="43"/>
      <c r="V39" s="43"/>
      <c r="W39" s="43"/>
      <c r="X39" s="43"/>
      <c r="Y39" s="7"/>
      <c r="Z39" s="7"/>
      <c r="AA39" s="7">
        <v>0</v>
      </c>
    </row>
    <row r="40" spans="1:34" x14ac:dyDescent="0.25">
      <c r="A40" s="38"/>
      <c r="B40" s="3">
        <f t="shared" si="2"/>
        <v>2018</v>
      </c>
      <c r="C40" s="622">
        <f t="shared" si="1"/>
        <v>-785.71428571428567</v>
      </c>
      <c r="D40" s="297"/>
      <c r="E40" s="297"/>
      <c r="F40" s="297"/>
      <c r="G40" s="297"/>
      <c r="H40" s="297"/>
      <c r="I40" s="297"/>
      <c r="J40" s="297"/>
      <c r="K40" s="297"/>
      <c r="L40" s="297"/>
      <c r="M40" s="297"/>
      <c r="N40" s="7"/>
      <c r="O40" s="7"/>
      <c r="P40" s="7"/>
      <c r="Q40" s="7"/>
      <c r="R40" s="7"/>
      <c r="S40" s="43"/>
      <c r="T40" s="43"/>
      <c r="U40" s="43"/>
      <c r="V40" s="43"/>
      <c r="W40" s="43"/>
      <c r="X40" s="43"/>
      <c r="Y40" s="7"/>
      <c r="Z40" s="7"/>
      <c r="AA40" s="7"/>
      <c r="AB40" s="7">
        <f>+$AB$14/7/2</f>
        <v>785.71428571428567</v>
      </c>
    </row>
    <row r="41" spans="1:34" x14ac:dyDescent="0.25">
      <c r="A41" s="38"/>
      <c r="B41" s="3">
        <f t="shared" si="2"/>
        <v>2019</v>
      </c>
      <c r="C41" s="622">
        <f t="shared" si="1"/>
        <v>-1571.4285714285713</v>
      </c>
      <c r="D41" s="297"/>
      <c r="E41" s="297"/>
      <c r="F41" s="297"/>
      <c r="G41" s="297"/>
      <c r="H41" s="297"/>
      <c r="I41" s="297"/>
      <c r="J41" s="297"/>
      <c r="K41" s="297"/>
      <c r="L41" s="297"/>
      <c r="M41" s="297"/>
      <c r="N41" s="7"/>
      <c r="O41" s="7"/>
      <c r="P41" s="7"/>
      <c r="Q41" s="7"/>
      <c r="R41" s="7"/>
      <c r="S41" s="43"/>
      <c r="T41" s="43"/>
      <c r="U41" s="43"/>
      <c r="V41" s="43"/>
      <c r="W41" s="43"/>
      <c r="X41" s="43"/>
      <c r="Y41" s="7"/>
      <c r="Z41" s="7"/>
      <c r="AA41" s="7"/>
      <c r="AB41" s="7">
        <f>+$AB$14/7</f>
        <v>1571.4285714285713</v>
      </c>
    </row>
    <row r="42" spans="1:34" x14ac:dyDescent="0.25">
      <c r="A42" s="38"/>
      <c r="B42" s="3">
        <f t="shared" si="2"/>
        <v>2020</v>
      </c>
      <c r="C42" s="622">
        <f t="shared" si="1"/>
        <v>-1571.4285714285713</v>
      </c>
      <c r="D42" s="297"/>
      <c r="E42" s="297"/>
      <c r="F42" s="297"/>
      <c r="G42" s="297"/>
      <c r="H42" s="297"/>
      <c r="I42" s="297"/>
      <c r="J42" s="297"/>
      <c r="K42" s="297"/>
      <c r="L42" s="297"/>
      <c r="M42" s="297"/>
      <c r="N42" s="7"/>
      <c r="O42" s="7"/>
      <c r="P42" s="7"/>
      <c r="Q42" s="7"/>
      <c r="R42" s="7"/>
      <c r="S42" s="43"/>
      <c r="T42" s="43"/>
      <c r="U42" s="43"/>
      <c r="V42" s="43"/>
      <c r="W42" s="43"/>
      <c r="X42" s="43"/>
      <c r="Y42" s="7"/>
      <c r="Z42" s="7"/>
      <c r="AA42" s="7"/>
      <c r="AB42" s="7">
        <f t="shared" ref="AB42:AB46" si="4">+$AB$14/7</f>
        <v>1571.4285714285713</v>
      </c>
    </row>
    <row r="43" spans="1:34" x14ac:dyDescent="0.25">
      <c r="A43" s="38"/>
      <c r="B43" s="3">
        <f t="shared" si="2"/>
        <v>2021</v>
      </c>
      <c r="C43" s="622">
        <f t="shared" si="1"/>
        <v>-1571.4285714285713</v>
      </c>
      <c r="D43" s="297"/>
      <c r="E43" s="297"/>
      <c r="F43" s="297"/>
      <c r="G43" s="297"/>
      <c r="H43" s="297"/>
      <c r="I43" s="297"/>
      <c r="J43" s="297"/>
      <c r="K43" s="297"/>
      <c r="L43" s="297"/>
      <c r="M43" s="297"/>
      <c r="N43" s="7"/>
      <c r="O43" s="7"/>
      <c r="P43" s="7"/>
      <c r="Q43" s="7"/>
      <c r="R43" s="7"/>
      <c r="S43" s="43"/>
      <c r="T43" s="43"/>
      <c r="U43" s="43"/>
      <c r="V43" s="43"/>
      <c r="W43" s="43"/>
      <c r="X43" s="43"/>
      <c r="Y43" s="7"/>
      <c r="Z43" s="7"/>
      <c r="AA43" s="7"/>
      <c r="AB43" s="7">
        <f t="shared" si="4"/>
        <v>1571.4285714285713</v>
      </c>
    </row>
    <row r="44" spans="1:34" x14ac:dyDescent="0.25">
      <c r="A44" s="38"/>
      <c r="B44" s="3">
        <f t="shared" si="2"/>
        <v>2022</v>
      </c>
      <c r="C44" s="622">
        <f t="shared" si="1"/>
        <v>-1571.4285714285713</v>
      </c>
      <c r="D44" s="297"/>
      <c r="E44" s="297"/>
      <c r="F44" s="297"/>
      <c r="G44" s="297"/>
      <c r="H44" s="297"/>
      <c r="I44" s="297"/>
      <c r="J44" s="297"/>
      <c r="K44" s="297"/>
      <c r="L44" s="297"/>
      <c r="M44" s="297"/>
      <c r="N44" s="7"/>
      <c r="O44" s="7"/>
      <c r="P44" s="7"/>
      <c r="Q44" s="7"/>
      <c r="R44" s="7"/>
      <c r="S44" s="43"/>
      <c r="T44" s="43"/>
      <c r="U44" s="43"/>
      <c r="V44" s="43"/>
      <c r="W44" s="43"/>
      <c r="X44" s="43"/>
      <c r="Y44" s="7"/>
      <c r="Z44" s="7"/>
      <c r="AA44" s="7"/>
      <c r="AB44" s="7">
        <f t="shared" si="4"/>
        <v>1571.4285714285713</v>
      </c>
    </row>
    <row r="45" spans="1:34" x14ac:dyDescent="0.25">
      <c r="A45" s="38"/>
      <c r="B45" s="3">
        <f t="shared" si="2"/>
        <v>2023</v>
      </c>
      <c r="C45" s="622">
        <f t="shared" si="1"/>
        <v>-1571.4285714285713</v>
      </c>
      <c r="D45" s="297"/>
      <c r="E45" s="297"/>
      <c r="F45" s="297"/>
      <c r="G45" s="297"/>
      <c r="H45" s="297"/>
      <c r="I45" s="297"/>
      <c r="J45" s="297"/>
      <c r="K45" s="297"/>
      <c r="L45" s="297"/>
      <c r="M45" s="297"/>
      <c r="N45" s="7"/>
      <c r="O45" s="7"/>
      <c r="P45" s="7"/>
      <c r="Q45" s="7"/>
      <c r="R45" s="7"/>
      <c r="S45" s="43"/>
      <c r="T45" s="43"/>
      <c r="U45" s="43"/>
      <c r="V45" s="43"/>
      <c r="W45" s="43"/>
      <c r="X45" s="43"/>
      <c r="Y45" s="7"/>
      <c r="Z45" s="7"/>
      <c r="AA45" s="7"/>
      <c r="AB45" s="7">
        <f t="shared" si="4"/>
        <v>1571.4285714285713</v>
      </c>
    </row>
    <row r="46" spans="1:34" x14ac:dyDescent="0.25">
      <c r="A46" s="38"/>
      <c r="B46" s="3">
        <f t="shared" si="2"/>
        <v>2024</v>
      </c>
      <c r="C46" s="622">
        <f t="shared" si="1"/>
        <v>-1571.4285714285713</v>
      </c>
      <c r="D46" s="297"/>
      <c r="E46" s="297"/>
      <c r="F46" s="297"/>
      <c r="G46" s="297"/>
      <c r="H46" s="297"/>
      <c r="I46" s="297"/>
      <c r="J46" s="297"/>
      <c r="K46" s="297"/>
      <c r="L46" s="297"/>
      <c r="M46" s="297"/>
      <c r="N46" s="7"/>
      <c r="O46" s="7"/>
      <c r="P46" s="7"/>
      <c r="Q46" s="7"/>
      <c r="R46" s="7"/>
      <c r="S46" s="43"/>
      <c r="T46" s="43"/>
      <c r="U46" s="43"/>
      <c r="V46" s="43"/>
      <c r="W46" s="43"/>
      <c r="X46" s="43"/>
      <c r="Y46" s="7"/>
      <c r="Z46" s="7"/>
      <c r="AA46" s="7"/>
      <c r="AB46" s="7">
        <f t="shared" si="4"/>
        <v>1571.4285714285713</v>
      </c>
    </row>
    <row r="47" spans="1:34" x14ac:dyDescent="0.25">
      <c r="A47" s="38"/>
      <c r="B47" s="12"/>
      <c r="C47" s="254"/>
      <c r="D47" s="298"/>
      <c r="E47" s="298"/>
      <c r="F47" s="298"/>
      <c r="G47" s="298"/>
      <c r="H47" s="298"/>
      <c r="I47" s="298"/>
      <c r="J47" s="298"/>
      <c r="K47" s="298"/>
      <c r="L47" s="298"/>
      <c r="M47" s="298"/>
      <c r="N47" s="298"/>
      <c r="O47" s="298"/>
      <c r="P47" s="298"/>
      <c r="Q47" s="298"/>
      <c r="R47" s="298"/>
      <c r="S47" s="298"/>
      <c r="T47" s="298"/>
      <c r="U47" s="298"/>
      <c r="V47" s="299"/>
      <c r="W47" s="299"/>
      <c r="X47" s="299"/>
      <c r="Y47" s="298"/>
      <c r="Z47" s="298"/>
      <c r="AA47" s="298"/>
      <c r="AB47" s="173"/>
      <c r="AC47" s="173"/>
      <c r="AD47" s="173"/>
      <c r="AE47" s="173"/>
    </row>
    <row r="48" spans="1:34" x14ac:dyDescent="0.25">
      <c r="A48" s="38" t="s">
        <v>62</v>
      </c>
      <c r="B48" s="675">
        <f>SUM(D48:AH48)</f>
        <v>785.71428571428623</v>
      </c>
      <c r="C48" s="677">
        <f>SUM(C16:C47)</f>
        <v>-10214.285714285714</v>
      </c>
      <c r="D48" s="675">
        <f t="shared" ref="D48:N48" si="5">-SUM(D16:D47)+D14</f>
        <v>0</v>
      </c>
      <c r="E48" s="675">
        <f t="shared" si="5"/>
        <v>0</v>
      </c>
      <c r="F48" s="675">
        <f t="shared" si="5"/>
        <v>0</v>
      </c>
      <c r="G48" s="675">
        <f t="shared" si="5"/>
        <v>0</v>
      </c>
      <c r="H48" s="675">
        <f t="shared" si="5"/>
        <v>0</v>
      </c>
      <c r="I48" s="675">
        <f t="shared" si="5"/>
        <v>0</v>
      </c>
      <c r="J48" s="675">
        <f t="shared" si="5"/>
        <v>0</v>
      </c>
      <c r="K48" s="675">
        <f t="shared" si="5"/>
        <v>0</v>
      </c>
      <c r="L48" s="675">
        <f t="shared" si="5"/>
        <v>0</v>
      </c>
      <c r="M48" s="675">
        <f t="shared" si="5"/>
        <v>0</v>
      </c>
      <c r="N48" s="719">
        <f t="shared" si="5"/>
        <v>0</v>
      </c>
      <c r="O48" s="719">
        <f t="shared" ref="O48:AH48" si="6">-SUM(O16:O47)+O14</f>
        <v>0</v>
      </c>
      <c r="P48" s="719">
        <f t="shared" si="6"/>
        <v>0</v>
      </c>
      <c r="Q48" s="719">
        <f t="shared" si="6"/>
        <v>0</v>
      </c>
      <c r="R48" s="719">
        <f t="shared" si="6"/>
        <v>0</v>
      </c>
      <c r="S48" s="719">
        <f t="shared" si="6"/>
        <v>0</v>
      </c>
      <c r="T48" s="719">
        <f t="shared" si="6"/>
        <v>0</v>
      </c>
      <c r="U48" s="719">
        <f t="shared" si="6"/>
        <v>0</v>
      </c>
      <c r="V48" s="719">
        <f t="shared" si="6"/>
        <v>0</v>
      </c>
      <c r="W48" s="719">
        <f t="shared" si="6"/>
        <v>0</v>
      </c>
      <c r="X48" s="719">
        <f t="shared" si="6"/>
        <v>0</v>
      </c>
      <c r="Y48" s="719">
        <f t="shared" si="6"/>
        <v>0</v>
      </c>
      <c r="Z48" s="719">
        <f t="shared" si="6"/>
        <v>0</v>
      </c>
      <c r="AA48" s="719">
        <f t="shared" si="6"/>
        <v>0</v>
      </c>
      <c r="AB48" s="719">
        <f t="shared" si="6"/>
        <v>785.71428571428623</v>
      </c>
      <c r="AC48" s="719">
        <f t="shared" si="6"/>
        <v>0</v>
      </c>
      <c r="AD48" s="719">
        <f t="shared" si="6"/>
        <v>0</v>
      </c>
      <c r="AE48" s="719">
        <f t="shared" si="6"/>
        <v>0</v>
      </c>
      <c r="AF48" s="719">
        <f t="shared" si="6"/>
        <v>0</v>
      </c>
      <c r="AG48" s="719">
        <f t="shared" si="6"/>
        <v>0</v>
      </c>
      <c r="AH48" s="719">
        <f t="shared" si="6"/>
        <v>0</v>
      </c>
    </row>
    <row r="49" spans="1:26" x14ac:dyDescent="0.25">
      <c r="A49" s="38"/>
      <c r="B49" s="275"/>
      <c r="C49" s="299"/>
      <c r="D49" s="297"/>
      <c r="E49" s="297"/>
      <c r="F49" s="297"/>
      <c r="G49" s="297"/>
      <c r="H49" s="297"/>
      <c r="I49" s="297"/>
      <c r="J49" s="297"/>
      <c r="K49" s="297"/>
      <c r="L49" s="297"/>
      <c r="M49" s="297"/>
      <c r="N49" s="338"/>
      <c r="O49" s="338"/>
      <c r="P49" s="338"/>
      <c r="Q49" s="338"/>
      <c r="R49" s="338"/>
      <c r="S49" s="338"/>
      <c r="T49" s="338"/>
      <c r="U49" s="338"/>
      <c r="V49" s="338"/>
      <c r="W49" s="338"/>
      <c r="X49" s="338"/>
      <c r="Y49" s="338"/>
      <c r="Z49" s="338"/>
    </row>
    <row r="50" spans="1:26" x14ac:dyDescent="0.25">
      <c r="A50" s="39" t="s">
        <v>63</v>
      </c>
      <c r="B50" s="3"/>
      <c r="C50" s="30">
        <f>+C14+C48</f>
        <v>785.71428571428623</v>
      </c>
      <c r="D50" s="297"/>
      <c r="E50" s="297"/>
      <c r="F50" s="297"/>
      <c r="G50" s="297"/>
      <c r="H50" s="297"/>
      <c r="I50" s="297"/>
      <c r="J50" s="297"/>
      <c r="K50" s="297"/>
      <c r="L50" s="297"/>
      <c r="M50" s="297"/>
      <c r="N50" s="338"/>
      <c r="O50" s="338"/>
      <c r="P50" s="338"/>
      <c r="Q50" s="338"/>
      <c r="R50" s="338"/>
      <c r="S50" s="338"/>
      <c r="T50" s="338"/>
      <c r="U50" s="338"/>
      <c r="V50" s="338"/>
      <c r="W50" s="338"/>
      <c r="X50" s="338"/>
      <c r="Y50" s="338"/>
      <c r="Z50" s="338"/>
    </row>
    <row r="51" spans="1:26" x14ac:dyDescent="0.25">
      <c r="A51" s="3"/>
      <c r="B51" s="3"/>
      <c r="C51" s="3"/>
      <c r="D51" s="297"/>
      <c r="E51" s="297"/>
      <c r="F51" s="297"/>
      <c r="G51" s="297"/>
      <c r="H51" s="297"/>
      <c r="I51" s="297"/>
      <c r="J51" s="297"/>
      <c r="K51" s="297"/>
      <c r="L51" s="297"/>
      <c r="M51" s="297"/>
      <c r="N51" s="338"/>
      <c r="O51" s="338"/>
      <c r="P51" s="338"/>
      <c r="Q51" s="338"/>
      <c r="R51" s="338"/>
      <c r="S51" s="338"/>
      <c r="T51" s="338"/>
      <c r="U51" s="338"/>
      <c r="V51" s="338"/>
      <c r="W51" s="338"/>
      <c r="X51" s="338"/>
      <c r="Y51" s="338"/>
      <c r="Z51" s="338"/>
    </row>
    <row r="52" spans="1:26" x14ac:dyDescent="0.25">
      <c r="A52" s="3"/>
      <c r="B52" s="36"/>
      <c r="C52" s="3"/>
      <c r="D52" s="297"/>
      <c r="E52" s="297"/>
      <c r="F52" s="297"/>
      <c r="G52" s="297"/>
      <c r="H52" s="297"/>
      <c r="I52" s="297"/>
      <c r="J52" s="297"/>
      <c r="K52" s="297"/>
      <c r="L52" s="297"/>
      <c r="M52" s="297"/>
      <c r="N52" s="338"/>
      <c r="O52" s="338"/>
      <c r="P52" s="338"/>
      <c r="Q52" s="338"/>
      <c r="R52" s="338"/>
      <c r="S52" s="338"/>
      <c r="T52" s="338"/>
      <c r="U52" s="338"/>
      <c r="V52" s="338"/>
      <c r="W52" s="338"/>
      <c r="X52" s="338"/>
      <c r="Y52" s="338"/>
      <c r="Z52" s="338"/>
    </row>
    <row r="53" spans="1:26" x14ac:dyDescent="0.25">
      <c r="A53" s="3"/>
      <c r="B53" s="3"/>
      <c r="C53" s="3"/>
      <c r="E53" s="297"/>
      <c r="F53" s="301"/>
      <c r="G53" s="301"/>
      <c r="H53" s="301"/>
      <c r="I53" s="301"/>
      <c r="J53" s="301"/>
      <c r="K53" s="301"/>
      <c r="L53" s="301"/>
      <c r="M53" s="301"/>
      <c r="N53" s="338">
        <f>SUM(E32:E53)</f>
        <v>0</v>
      </c>
      <c r="O53" s="342"/>
      <c r="P53" s="342"/>
      <c r="Q53" s="342"/>
      <c r="R53" s="342"/>
      <c r="S53" s="342"/>
    </row>
    <row r="54" spans="1:26" x14ac:dyDescent="0.25">
      <c r="B54" s="3"/>
      <c r="C54" s="3"/>
      <c r="E54" s="301"/>
      <c r="F54" s="301"/>
      <c r="G54" s="301"/>
      <c r="H54" s="301"/>
      <c r="I54" s="301"/>
      <c r="J54" s="301"/>
      <c r="K54" s="301"/>
      <c r="L54" s="301"/>
      <c r="M54" s="301"/>
      <c r="N54" s="301"/>
      <c r="O54" s="301"/>
      <c r="P54" s="301"/>
      <c r="Q54" s="301"/>
      <c r="R54" s="301"/>
      <c r="S54" s="301"/>
    </row>
    <row r="55" spans="1:26" x14ac:dyDescent="0.25">
      <c r="E55" s="301"/>
      <c r="F55" s="301"/>
      <c r="G55" s="301"/>
      <c r="H55" s="301"/>
      <c r="I55" s="301"/>
      <c r="J55" s="301"/>
      <c r="K55" s="301"/>
      <c r="L55" s="301"/>
      <c r="M55" s="301"/>
      <c r="N55" s="301"/>
      <c r="O55" s="301"/>
      <c r="P55" s="301"/>
      <c r="Q55" s="301"/>
      <c r="R55" s="301"/>
      <c r="S55" s="301"/>
    </row>
    <row r="56" spans="1:26" x14ac:dyDescent="0.25">
      <c r="E56" s="301"/>
      <c r="F56" s="301"/>
      <c r="G56" s="301"/>
      <c r="H56" s="301"/>
      <c r="I56" s="301"/>
      <c r="J56" s="301"/>
      <c r="K56" s="301"/>
      <c r="L56" s="301"/>
      <c r="M56" s="301"/>
      <c r="N56" s="301"/>
      <c r="O56" s="301"/>
      <c r="P56" s="301"/>
      <c r="Q56" s="301"/>
      <c r="R56" s="301"/>
      <c r="S56" s="301"/>
    </row>
    <row r="57" spans="1:26" x14ac:dyDescent="0.25">
      <c r="E57" s="301"/>
      <c r="F57" s="301"/>
      <c r="G57" s="301"/>
      <c r="H57" s="301"/>
      <c r="I57" s="301"/>
      <c r="J57" s="301"/>
      <c r="K57" s="301"/>
      <c r="L57" s="301"/>
      <c r="M57" s="301"/>
      <c r="N57" s="301"/>
      <c r="O57" s="301"/>
      <c r="P57" s="301"/>
      <c r="Q57" s="301"/>
      <c r="R57" s="301"/>
      <c r="S57" s="301"/>
    </row>
    <row r="58" spans="1:26" x14ac:dyDescent="0.25">
      <c r="E58" s="301"/>
      <c r="F58" s="301"/>
      <c r="G58" s="301"/>
      <c r="H58" s="301"/>
      <c r="I58" s="301"/>
      <c r="J58" s="301"/>
      <c r="K58" s="301"/>
      <c r="L58" s="301"/>
      <c r="M58" s="301"/>
      <c r="N58" s="301"/>
      <c r="O58" s="301"/>
      <c r="P58" s="301"/>
      <c r="Q58" s="301"/>
      <c r="R58" s="301"/>
      <c r="S58" s="301"/>
    </row>
    <row r="59" spans="1:26" x14ac:dyDescent="0.25">
      <c r="E59" s="301"/>
      <c r="F59" s="301"/>
      <c r="G59" s="301"/>
      <c r="H59" s="301"/>
      <c r="I59" s="301"/>
      <c r="J59" s="301"/>
      <c r="K59" s="301"/>
      <c r="L59" s="301"/>
      <c r="M59" s="301"/>
      <c r="N59" s="301"/>
      <c r="O59" s="301"/>
      <c r="P59" s="301"/>
      <c r="Q59" s="301"/>
      <c r="R59" s="301"/>
      <c r="S59" s="301"/>
    </row>
    <row r="60" spans="1:26" x14ac:dyDescent="0.25">
      <c r="E60" s="301"/>
      <c r="F60" s="301"/>
      <c r="G60" s="301"/>
      <c r="H60" s="301"/>
      <c r="I60" s="301"/>
      <c r="J60" s="301"/>
      <c r="K60" s="301"/>
      <c r="L60" s="301"/>
      <c r="M60" s="301"/>
      <c r="N60" s="301"/>
      <c r="O60" s="301"/>
      <c r="P60" s="301"/>
      <c r="Q60" s="301"/>
      <c r="R60" s="301"/>
      <c r="S60" s="301"/>
    </row>
    <row r="61" spans="1:26" x14ac:dyDescent="0.25">
      <c r="E61" s="301"/>
      <c r="F61" s="301"/>
      <c r="G61" s="301"/>
      <c r="H61" s="301"/>
      <c r="I61" s="301"/>
      <c r="J61" s="301"/>
      <c r="K61" s="301"/>
      <c r="L61" s="301"/>
      <c r="M61" s="301"/>
      <c r="N61" s="301"/>
      <c r="O61" s="301"/>
      <c r="P61" s="301"/>
      <c r="Q61" s="301"/>
      <c r="R61" s="301"/>
      <c r="S61" s="301"/>
    </row>
    <row r="62" spans="1:26" x14ac:dyDescent="0.25">
      <c r="E62" s="301"/>
      <c r="F62" s="301"/>
      <c r="G62" s="301"/>
      <c r="H62" s="301"/>
      <c r="I62" s="301"/>
      <c r="J62" s="301"/>
      <c r="K62" s="301"/>
      <c r="L62" s="301"/>
      <c r="M62" s="301"/>
      <c r="N62" s="301"/>
      <c r="O62" s="301"/>
      <c r="P62" s="301"/>
      <c r="Q62" s="301"/>
      <c r="R62" s="301"/>
      <c r="S62" s="301"/>
    </row>
    <row r="63" spans="1:26" x14ac:dyDescent="0.25">
      <c r="E63" s="301"/>
      <c r="F63" s="301"/>
      <c r="G63" s="301"/>
      <c r="H63" s="301"/>
      <c r="I63" s="301"/>
      <c r="J63" s="301"/>
      <c r="K63" s="301"/>
      <c r="L63" s="301"/>
      <c r="M63" s="301"/>
      <c r="N63" s="301"/>
      <c r="O63" s="301"/>
      <c r="P63" s="301"/>
      <c r="Q63" s="301"/>
      <c r="R63" s="301"/>
      <c r="S63" s="301"/>
    </row>
    <row r="64" spans="1:26" x14ac:dyDescent="0.25">
      <c r="E64" s="301"/>
      <c r="F64" s="301"/>
      <c r="G64" s="301"/>
      <c r="H64" s="301"/>
      <c r="I64" s="301"/>
      <c r="J64" s="301"/>
      <c r="K64" s="301"/>
      <c r="L64" s="301"/>
      <c r="M64" s="301"/>
      <c r="N64" s="301"/>
      <c r="O64" s="301"/>
      <c r="P64" s="301"/>
      <c r="Q64" s="301"/>
      <c r="R64" s="301"/>
      <c r="S64" s="301"/>
    </row>
  </sheetData>
  <pageMargins left="0.7" right="0.7" top="0.75" bottom="0.75" header="0.3" footer="0.3"/>
  <pageSetup scale="60" orientation="landscape" horizontalDpi="4294967294" verticalDpi="4294967294" r:id="rId1"/>
  <headerFooter>
    <oddFooter>&amp;Z&amp;F&amp;RPage &amp;P</oddFooter>
  </headerFooter>
</worksheet>
</file>

<file path=xl/worksheets/sheet2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F39C8-8D3D-459E-BA55-3F54094963E9}">
  <sheetPr>
    <tabColor theme="6" tint="-0.249977111117893"/>
    <pageSetUpPr fitToPage="1"/>
  </sheetPr>
  <dimension ref="A1:AH64"/>
  <sheetViews>
    <sheetView workbookViewId="0"/>
  </sheetViews>
  <sheetFormatPr defaultColWidth="8.85546875" defaultRowHeight="15" x14ac:dyDescent="0.25"/>
  <cols>
    <col min="1" max="1" width="20.85546875" customWidth="1"/>
    <col min="2" max="2" width="8.7109375" customWidth="1"/>
    <col min="3" max="3" width="12.85546875" customWidth="1"/>
    <col min="4" max="12" width="7.42578125" hidden="1" customWidth="1"/>
    <col min="13" max="13" width="7.5703125" hidden="1" customWidth="1"/>
    <col min="14" max="25" width="10.42578125" customWidth="1"/>
    <col min="26" max="26" width="10.7109375" bestFit="1" customWidth="1"/>
    <col min="27" max="27" width="11.5703125" bestFit="1" customWidth="1"/>
    <col min="28" max="28" width="12" bestFit="1" customWidth="1"/>
  </cols>
  <sheetData>
    <row r="1" spans="1:34" x14ac:dyDescent="0.25">
      <c r="A1" s="11" t="s">
        <v>10</v>
      </c>
      <c r="O1" t="s">
        <v>647</v>
      </c>
    </row>
    <row r="2" spans="1:34" x14ac:dyDescent="0.25">
      <c r="A2" s="9" t="s">
        <v>438</v>
      </c>
    </row>
    <row r="3" spans="1:34" x14ac:dyDescent="0.25">
      <c r="A3" s="9" t="s">
        <v>1198</v>
      </c>
    </row>
    <row r="4" spans="1:34" x14ac:dyDescent="0.25">
      <c r="R4" s="40" t="s">
        <v>4</v>
      </c>
      <c r="S4" s="41"/>
      <c r="T4" s="40" t="s">
        <v>8</v>
      </c>
    </row>
    <row r="5" spans="1:34" x14ac:dyDescent="0.25">
      <c r="A5" s="10" t="s">
        <v>9</v>
      </c>
      <c r="B5" s="12" t="s">
        <v>64</v>
      </c>
      <c r="C5" s="12" t="s">
        <v>12</v>
      </c>
      <c r="R5" s="42" t="s">
        <v>2</v>
      </c>
      <c r="S5" s="42" t="s">
        <v>60</v>
      </c>
      <c r="T5" s="42" t="s">
        <v>7</v>
      </c>
    </row>
    <row r="6" spans="1:34" x14ac:dyDescent="0.25">
      <c r="B6" s="3"/>
      <c r="R6" s="3"/>
    </row>
    <row r="7" spans="1:34" x14ac:dyDescent="0.25">
      <c r="A7" t="s">
        <v>1206</v>
      </c>
      <c r="B7" s="212">
        <v>887</v>
      </c>
      <c r="C7" s="214"/>
      <c r="D7" s="293"/>
      <c r="E7" s="293"/>
      <c r="F7" s="293"/>
      <c r="G7" s="293"/>
      <c r="H7" s="293"/>
      <c r="I7" s="293"/>
      <c r="J7" s="293"/>
      <c r="K7" s="293"/>
      <c r="L7" s="293"/>
      <c r="M7" s="293"/>
      <c r="N7" s="293"/>
      <c r="O7" s="294"/>
      <c r="P7" s="6"/>
      <c r="Q7" s="6"/>
      <c r="R7" s="13">
        <f>+C14</f>
        <v>63616.75</v>
      </c>
      <c r="S7" s="13">
        <f>+-C48</f>
        <v>41350.887500000004</v>
      </c>
      <c r="T7" s="13">
        <f>+R7-S7</f>
        <v>22265.862499999996</v>
      </c>
    </row>
    <row r="8" spans="1:34" x14ac:dyDescent="0.25">
      <c r="A8" s="213"/>
      <c r="B8" s="3"/>
      <c r="D8" s="293"/>
      <c r="E8" s="293"/>
      <c r="F8" s="293"/>
      <c r="G8" s="293"/>
      <c r="H8" s="293"/>
      <c r="I8" s="293"/>
      <c r="J8" s="293"/>
      <c r="K8" s="293"/>
      <c r="L8" s="293"/>
      <c r="M8" s="293"/>
      <c r="N8" s="293"/>
      <c r="O8" s="294"/>
      <c r="P8" s="6"/>
      <c r="Q8" s="6"/>
    </row>
    <row r="9" spans="1:34" x14ac:dyDescent="0.25">
      <c r="A9" s="2"/>
      <c r="B9" s="3"/>
      <c r="D9" s="293"/>
      <c r="E9" s="293"/>
      <c r="F9" s="293"/>
      <c r="G9" s="293"/>
      <c r="H9" s="293"/>
      <c r="I9" s="293"/>
      <c r="J9" s="293"/>
      <c r="K9" s="293"/>
      <c r="L9" s="293"/>
      <c r="M9" s="293"/>
      <c r="N9" s="293"/>
      <c r="O9" s="294"/>
      <c r="P9" s="6"/>
      <c r="Q9" s="6"/>
    </row>
    <row r="10" spans="1:34" x14ac:dyDescent="0.25">
      <c r="B10" s="3"/>
    </row>
    <row r="11" spans="1:34" x14ac:dyDescent="0.25">
      <c r="A11" s="686" t="s">
        <v>66</v>
      </c>
      <c r="B11" s="212" t="s">
        <v>1150</v>
      </c>
      <c r="C11" s="214"/>
    </row>
    <row r="12" spans="1:34" x14ac:dyDescent="0.25">
      <c r="B12" s="28"/>
      <c r="C12" s="2"/>
    </row>
    <row r="13" spans="1:34" x14ac:dyDescent="0.25">
      <c r="A13" s="9" t="s">
        <v>5</v>
      </c>
      <c r="C13" s="31" t="s">
        <v>3</v>
      </c>
      <c r="D13" s="32">
        <v>1994</v>
      </c>
      <c r="E13" s="32">
        <v>1995</v>
      </c>
      <c r="F13" s="32">
        <v>1996</v>
      </c>
      <c r="G13" s="32">
        <v>1997</v>
      </c>
      <c r="H13" s="32">
        <v>1998</v>
      </c>
      <c r="I13" s="32">
        <v>1999</v>
      </c>
      <c r="J13" s="32">
        <v>2000</v>
      </c>
      <c r="K13" s="32">
        <v>2001</v>
      </c>
      <c r="L13" s="32">
        <v>2002</v>
      </c>
      <c r="M13" s="32">
        <v>2003</v>
      </c>
      <c r="N13" s="32">
        <v>2004</v>
      </c>
      <c r="O13" s="32">
        <f>N13+1</f>
        <v>2005</v>
      </c>
      <c r="P13" s="32">
        <f t="shared" ref="P13:AH13" si="0">O13+1</f>
        <v>2006</v>
      </c>
      <c r="Q13" s="32">
        <f t="shared" si="0"/>
        <v>2007</v>
      </c>
      <c r="R13" s="32">
        <f t="shared" si="0"/>
        <v>2008</v>
      </c>
      <c r="S13" s="32">
        <f t="shared" si="0"/>
        <v>2009</v>
      </c>
      <c r="T13" s="32">
        <f t="shared" si="0"/>
        <v>2010</v>
      </c>
      <c r="U13" s="32">
        <f t="shared" si="0"/>
        <v>2011</v>
      </c>
      <c r="V13" s="32">
        <f t="shared" si="0"/>
        <v>2012</v>
      </c>
      <c r="W13" s="32">
        <f t="shared" si="0"/>
        <v>2013</v>
      </c>
      <c r="X13" s="32">
        <f t="shared" si="0"/>
        <v>2014</v>
      </c>
      <c r="Y13" s="32">
        <f t="shared" si="0"/>
        <v>2015</v>
      </c>
      <c r="Z13" s="32">
        <f t="shared" si="0"/>
        <v>2016</v>
      </c>
      <c r="AA13" s="32">
        <f t="shared" si="0"/>
        <v>2017</v>
      </c>
      <c r="AB13" s="32">
        <f t="shared" si="0"/>
        <v>2018</v>
      </c>
      <c r="AC13" s="32">
        <f t="shared" si="0"/>
        <v>2019</v>
      </c>
      <c r="AD13" s="32">
        <f t="shared" si="0"/>
        <v>2020</v>
      </c>
      <c r="AE13" s="32">
        <f t="shared" si="0"/>
        <v>2021</v>
      </c>
      <c r="AF13" s="32">
        <f t="shared" si="0"/>
        <v>2022</v>
      </c>
      <c r="AG13" s="32">
        <f t="shared" si="0"/>
        <v>2023</v>
      </c>
      <c r="AH13" s="32">
        <f t="shared" si="0"/>
        <v>2024</v>
      </c>
    </row>
    <row r="14" spans="1:34" x14ac:dyDescent="0.25">
      <c r="A14" s="9" t="s">
        <v>73</v>
      </c>
      <c r="C14" s="672">
        <f>SUM(D14:AH14)</f>
        <v>63616.75</v>
      </c>
      <c r="D14" s="233">
        <v>0</v>
      </c>
      <c r="E14" s="233">
        <v>0</v>
      </c>
      <c r="F14" s="233">
        <v>0</v>
      </c>
      <c r="G14" s="233">
        <v>0</v>
      </c>
      <c r="H14" s="233">
        <v>0</v>
      </c>
      <c r="I14" s="233">
        <v>0</v>
      </c>
      <c r="J14" s="233">
        <v>0</v>
      </c>
      <c r="K14" s="233">
        <v>0</v>
      </c>
      <c r="L14" s="233">
        <v>0</v>
      </c>
      <c r="M14" s="233">
        <v>0</v>
      </c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7"/>
      <c r="Z14" s="7"/>
      <c r="AA14" s="4"/>
      <c r="AB14" s="7">
        <f>58486.75+5130</f>
        <v>63616.75</v>
      </c>
    </row>
    <row r="15" spans="1:34" x14ac:dyDescent="0.25">
      <c r="A15" s="34"/>
      <c r="B15" s="2"/>
      <c r="C15" s="2"/>
      <c r="S15" s="233"/>
      <c r="T15" s="233"/>
      <c r="U15" s="233"/>
      <c r="V15" s="233"/>
      <c r="W15" s="233"/>
      <c r="X15" s="233"/>
    </row>
    <row r="16" spans="1:34" x14ac:dyDescent="0.25">
      <c r="A16" s="9" t="s">
        <v>6</v>
      </c>
      <c r="B16" s="3">
        <v>1994</v>
      </c>
      <c r="C16" s="622">
        <f>-SUM(D16:AH16)</f>
        <v>0</v>
      </c>
      <c r="D16" s="297">
        <f>+D$14/7/2</f>
        <v>0</v>
      </c>
      <c r="E16" s="297"/>
      <c r="F16" s="297"/>
      <c r="G16" s="297"/>
      <c r="H16" s="297"/>
      <c r="I16" s="297"/>
      <c r="J16" s="297"/>
      <c r="K16" s="297"/>
      <c r="L16" s="297"/>
      <c r="M16" s="297"/>
      <c r="N16" s="297"/>
      <c r="O16" s="297"/>
      <c r="P16" s="297"/>
      <c r="Q16" s="297"/>
      <c r="R16" s="297"/>
      <c r="S16" s="233"/>
      <c r="T16" s="233"/>
      <c r="U16" s="233"/>
      <c r="V16" s="233"/>
      <c r="W16" s="233"/>
      <c r="X16" s="233"/>
      <c r="Y16" s="297"/>
      <c r="Z16" s="297"/>
    </row>
    <row r="17" spans="1:26" x14ac:dyDescent="0.25">
      <c r="B17" s="3">
        <f>B16+1</f>
        <v>1995</v>
      </c>
      <c r="C17" s="622">
        <f t="shared" ref="C17:C46" si="1">-SUM(D17:AH17)</f>
        <v>0</v>
      </c>
      <c r="D17" s="297">
        <f>+D$14/7</f>
        <v>0</v>
      </c>
      <c r="E17" s="297">
        <f>+E$14/7/2</f>
        <v>0</v>
      </c>
      <c r="F17" s="297"/>
      <c r="G17" s="297"/>
      <c r="H17" s="297"/>
      <c r="I17" s="297"/>
      <c r="J17" s="297"/>
      <c r="K17" s="297"/>
      <c r="L17" s="297"/>
      <c r="M17" s="297"/>
      <c r="N17" s="297"/>
      <c r="O17" s="297"/>
      <c r="P17" s="297"/>
      <c r="Q17" s="297"/>
      <c r="R17" s="297"/>
      <c r="S17" s="233"/>
      <c r="T17" s="233"/>
      <c r="U17" s="233"/>
      <c r="V17" s="233"/>
      <c r="W17" s="233"/>
      <c r="X17" s="233"/>
      <c r="Y17" s="297"/>
      <c r="Z17" s="297"/>
    </row>
    <row r="18" spans="1:26" x14ac:dyDescent="0.25">
      <c r="B18" s="3">
        <f t="shared" ref="B18:B46" si="2">B17+1</f>
        <v>1996</v>
      </c>
      <c r="C18" s="622">
        <f t="shared" si="1"/>
        <v>0</v>
      </c>
      <c r="D18" s="297">
        <f>+D17</f>
        <v>0</v>
      </c>
      <c r="E18" s="297">
        <f>+E$14/7</f>
        <v>0</v>
      </c>
      <c r="F18" s="297">
        <f>+F$14/7/2</f>
        <v>0</v>
      </c>
      <c r="G18" s="297"/>
      <c r="H18" s="297"/>
      <c r="I18" s="297"/>
      <c r="J18" s="297"/>
      <c r="K18" s="297"/>
      <c r="L18" s="297"/>
      <c r="M18" s="297"/>
      <c r="N18" s="297"/>
      <c r="O18" s="297"/>
      <c r="P18" s="297"/>
      <c r="Q18" s="297"/>
      <c r="R18" s="297"/>
      <c r="S18" s="233"/>
      <c r="T18" s="233"/>
      <c r="U18" s="233"/>
      <c r="V18" s="233"/>
      <c r="W18" s="233"/>
      <c r="X18" s="233"/>
      <c r="Y18" s="297"/>
      <c r="Z18" s="297"/>
    </row>
    <row r="19" spans="1:26" x14ac:dyDescent="0.25">
      <c r="B19" s="3">
        <f t="shared" si="2"/>
        <v>1997</v>
      </c>
      <c r="C19" s="622">
        <f t="shared" si="1"/>
        <v>0</v>
      </c>
      <c r="D19" s="297">
        <f>+D18</f>
        <v>0</v>
      </c>
      <c r="E19" s="297">
        <f>+E18</f>
        <v>0</v>
      </c>
      <c r="F19" s="297">
        <f>+F$14/7</f>
        <v>0</v>
      </c>
      <c r="G19" s="297">
        <f>+G$14/7/2</f>
        <v>0</v>
      </c>
      <c r="H19" s="297"/>
      <c r="I19" s="297"/>
      <c r="J19" s="297"/>
      <c r="K19" s="297"/>
      <c r="L19" s="297"/>
      <c r="M19" s="297"/>
      <c r="N19" s="297"/>
      <c r="O19" s="297"/>
      <c r="P19" s="297"/>
      <c r="Q19" s="297"/>
      <c r="R19" s="297"/>
      <c r="S19" s="233"/>
      <c r="T19" s="233"/>
      <c r="U19" s="233"/>
      <c r="V19" s="233"/>
      <c r="W19" s="233"/>
      <c r="X19" s="233"/>
      <c r="Y19" s="297"/>
      <c r="Z19" s="297"/>
    </row>
    <row r="20" spans="1:26" x14ac:dyDescent="0.25">
      <c r="B20" s="3">
        <f t="shared" si="2"/>
        <v>1998</v>
      </c>
      <c r="C20" s="622">
        <f t="shared" si="1"/>
        <v>0</v>
      </c>
      <c r="D20" s="297">
        <f>+D19</f>
        <v>0</v>
      </c>
      <c r="E20" s="297">
        <f>+E19</f>
        <v>0</v>
      </c>
      <c r="F20" s="297">
        <f>+F19</f>
        <v>0</v>
      </c>
      <c r="G20" s="297">
        <f>+G$14/7</f>
        <v>0</v>
      </c>
      <c r="H20" s="297">
        <f>+H$14/7/2</f>
        <v>0</v>
      </c>
      <c r="I20" s="297"/>
      <c r="J20" s="297"/>
      <c r="K20" s="297"/>
      <c r="L20" s="297"/>
      <c r="M20" s="297"/>
      <c r="N20" s="297"/>
      <c r="O20" s="297"/>
      <c r="P20" s="297"/>
      <c r="Q20" s="297"/>
      <c r="R20" s="297"/>
      <c r="S20" s="233"/>
      <c r="T20" s="233"/>
      <c r="U20" s="233"/>
      <c r="V20" s="233"/>
      <c r="W20" s="233"/>
      <c r="X20" s="233"/>
      <c r="Y20" s="297"/>
      <c r="Z20" s="297"/>
    </row>
    <row r="21" spans="1:26" x14ac:dyDescent="0.25">
      <c r="B21" s="3">
        <f t="shared" si="2"/>
        <v>1999</v>
      </c>
      <c r="C21" s="622">
        <f t="shared" si="1"/>
        <v>0</v>
      </c>
      <c r="D21" s="297">
        <f>+D20</f>
        <v>0</v>
      </c>
      <c r="E21" s="297">
        <f>+E20</f>
        <v>0</v>
      </c>
      <c r="F21" s="297">
        <f>+F20</f>
        <v>0</v>
      </c>
      <c r="G21" s="297">
        <f>+G20</f>
        <v>0</v>
      </c>
      <c r="H21" s="297">
        <f>+H$14/7</f>
        <v>0</v>
      </c>
      <c r="I21" s="297">
        <f>+I$14/7/2</f>
        <v>0</v>
      </c>
      <c r="J21" s="297"/>
      <c r="K21" s="297"/>
      <c r="L21" s="297"/>
      <c r="M21" s="297"/>
      <c r="N21" s="297"/>
      <c r="O21" s="297"/>
      <c r="P21" s="297"/>
      <c r="Q21" s="297"/>
      <c r="R21" s="297"/>
      <c r="S21" s="233"/>
      <c r="T21" s="233"/>
      <c r="U21" s="233"/>
      <c r="V21" s="233"/>
      <c r="W21" s="233"/>
      <c r="X21" s="233"/>
      <c r="Y21" s="297"/>
      <c r="Z21" s="297"/>
    </row>
    <row r="22" spans="1:26" x14ac:dyDescent="0.25">
      <c r="B22" s="3">
        <f t="shared" si="2"/>
        <v>2000</v>
      </c>
      <c r="C22" s="622">
        <f t="shared" si="1"/>
        <v>0</v>
      </c>
      <c r="D22" s="297">
        <f>+D21</f>
        <v>0</v>
      </c>
      <c r="E22" s="297">
        <f>+E21</f>
        <v>0</v>
      </c>
      <c r="F22" s="297">
        <f>+F21</f>
        <v>0</v>
      </c>
      <c r="G22" s="297">
        <f>+G21</f>
        <v>0</v>
      </c>
      <c r="H22" s="297">
        <f>+H21</f>
        <v>0</v>
      </c>
      <c r="I22" s="297">
        <f>+I$14/7</f>
        <v>0</v>
      </c>
      <c r="J22" s="297">
        <f>+J$14/7/2</f>
        <v>0</v>
      </c>
      <c r="K22" s="297"/>
      <c r="L22" s="297"/>
      <c r="M22" s="297"/>
      <c r="N22" s="297"/>
      <c r="O22" s="297"/>
      <c r="P22" s="297"/>
      <c r="Q22" s="297"/>
      <c r="R22" s="297"/>
      <c r="S22" s="233"/>
      <c r="T22" s="233"/>
      <c r="U22" s="233"/>
      <c r="V22" s="233"/>
      <c r="W22" s="233"/>
      <c r="X22" s="233"/>
      <c r="Y22" s="297"/>
      <c r="Z22" s="297"/>
    </row>
    <row r="23" spans="1:26" x14ac:dyDescent="0.25">
      <c r="B23" s="3">
        <f t="shared" si="2"/>
        <v>2001</v>
      </c>
      <c r="C23" s="622">
        <f t="shared" si="1"/>
        <v>0</v>
      </c>
      <c r="D23" s="297">
        <f>+D$14/7/2</f>
        <v>0</v>
      </c>
      <c r="E23" s="297">
        <f>+E22</f>
        <v>0</v>
      </c>
      <c r="F23" s="297">
        <f>+F22</f>
        <v>0</v>
      </c>
      <c r="G23" s="297">
        <f>+G22</f>
        <v>0</v>
      </c>
      <c r="H23" s="297">
        <f>+H22</f>
        <v>0</v>
      </c>
      <c r="I23" s="297">
        <f>+I22</f>
        <v>0</v>
      </c>
      <c r="J23" s="297">
        <f>+J$14/7</f>
        <v>0</v>
      </c>
      <c r="K23" s="297">
        <f>+K$14/7/2</f>
        <v>0</v>
      </c>
      <c r="L23" s="297"/>
      <c r="M23" s="297"/>
      <c r="N23" s="297"/>
      <c r="O23" s="297"/>
      <c r="P23" s="297"/>
      <c r="Q23" s="297"/>
      <c r="R23" s="297"/>
      <c r="S23" s="233"/>
      <c r="T23" s="233"/>
      <c r="U23" s="233"/>
      <c r="V23" s="233"/>
      <c r="W23" s="233"/>
      <c r="X23" s="233"/>
      <c r="Y23" s="297"/>
      <c r="Z23" s="297"/>
    </row>
    <row r="24" spans="1:26" x14ac:dyDescent="0.25">
      <c r="B24" s="3">
        <f t="shared" si="2"/>
        <v>2002</v>
      </c>
      <c r="C24" s="622">
        <f t="shared" si="1"/>
        <v>0</v>
      </c>
      <c r="D24" s="297"/>
      <c r="E24" s="297">
        <f>+E$14/7/2</f>
        <v>0</v>
      </c>
      <c r="F24" s="297">
        <f>+F23</f>
        <v>0</v>
      </c>
      <c r="G24" s="297">
        <f>+G23</f>
        <v>0</v>
      </c>
      <c r="H24" s="297">
        <f>+H23</f>
        <v>0</v>
      </c>
      <c r="I24" s="297">
        <f>+I23</f>
        <v>0</v>
      </c>
      <c r="J24" s="297">
        <f>+J23</f>
        <v>0</v>
      </c>
      <c r="K24" s="297">
        <f>+K$14/7</f>
        <v>0</v>
      </c>
      <c r="L24" s="297">
        <f>+L$14/7/2</f>
        <v>0</v>
      </c>
      <c r="M24" s="297"/>
      <c r="N24" s="297"/>
      <c r="O24" s="297"/>
      <c r="P24" s="297"/>
      <c r="Q24" s="297"/>
      <c r="R24" s="297"/>
      <c r="S24" s="233"/>
      <c r="T24" s="233"/>
      <c r="U24" s="233"/>
      <c r="V24" s="233"/>
      <c r="W24" s="233"/>
      <c r="X24" s="233"/>
      <c r="Y24" s="297"/>
      <c r="Z24" s="297"/>
    </row>
    <row r="25" spans="1:26" x14ac:dyDescent="0.25">
      <c r="B25" s="3">
        <f t="shared" si="2"/>
        <v>2003</v>
      </c>
      <c r="C25" s="622">
        <f t="shared" si="1"/>
        <v>0</v>
      </c>
      <c r="D25" s="297"/>
      <c r="E25" s="297"/>
      <c r="F25" s="297">
        <f>+F$14/7/2</f>
        <v>0</v>
      </c>
      <c r="G25" s="297">
        <f>+G24</f>
        <v>0</v>
      </c>
      <c r="H25" s="297">
        <f>+H24</f>
        <v>0</v>
      </c>
      <c r="I25" s="297">
        <f>+I24</f>
        <v>0</v>
      </c>
      <c r="J25" s="297">
        <f>+J24</f>
        <v>0</v>
      </c>
      <c r="K25" s="297">
        <f>+K24</f>
        <v>0</v>
      </c>
      <c r="L25" s="297">
        <f>+L$14/7</f>
        <v>0</v>
      </c>
      <c r="M25" s="297">
        <f>+M$14/7/2</f>
        <v>0</v>
      </c>
      <c r="N25" s="297"/>
      <c r="O25" s="297"/>
      <c r="P25" s="297"/>
      <c r="Q25" s="297"/>
      <c r="R25" s="297"/>
      <c r="S25" s="233"/>
      <c r="T25" s="233"/>
      <c r="U25" s="233"/>
      <c r="V25" s="233"/>
      <c r="W25" s="233"/>
      <c r="X25" s="233"/>
      <c r="Y25" s="297"/>
      <c r="Z25" s="297"/>
    </row>
    <row r="26" spans="1:26" x14ac:dyDescent="0.25">
      <c r="B26" s="3">
        <f t="shared" si="2"/>
        <v>2004</v>
      </c>
      <c r="C26" s="622">
        <f t="shared" si="1"/>
        <v>0</v>
      </c>
      <c r="D26" s="297"/>
      <c r="E26" s="297"/>
      <c r="F26" s="297"/>
      <c r="G26" s="297">
        <f>+G$14/7/2</f>
        <v>0</v>
      </c>
      <c r="H26" s="297">
        <f>+H25</f>
        <v>0</v>
      </c>
      <c r="I26" s="297">
        <f>+I25</f>
        <v>0</v>
      </c>
      <c r="J26" s="297">
        <f>+J25</f>
        <v>0</v>
      </c>
      <c r="K26" s="297">
        <f>+K25</f>
        <v>0</v>
      </c>
      <c r="L26" s="297">
        <f>+L25</f>
        <v>0</v>
      </c>
      <c r="M26" s="297">
        <f>+M$14/7</f>
        <v>0</v>
      </c>
      <c r="N26" s="7">
        <f>+N$14/7/2</f>
        <v>0</v>
      </c>
      <c r="O26" s="7"/>
      <c r="P26" s="7"/>
      <c r="Q26" s="7"/>
      <c r="R26" s="7"/>
      <c r="S26" s="43"/>
      <c r="T26" s="43"/>
      <c r="U26" s="43"/>
      <c r="V26" s="43"/>
      <c r="W26" s="43"/>
      <c r="X26" s="43"/>
      <c r="Y26" s="7"/>
      <c r="Z26" s="297"/>
    </row>
    <row r="27" spans="1:26" x14ac:dyDescent="0.25">
      <c r="B27" s="3">
        <f t="shared" si="2"/>
        <v>2005</v>
      </c>
      <c r="C27" s="622">
        <f t="shared" si="1"/>
        <v>0</v>
      </c>
      <c r="D27" s="297"/>
      <c r="E27" s="297"/>
      <c r="F27" s="297"/>
      <c r="G27" s="297"/>
      <c r="H27" s="297">
        <f>+H$14/7/2</f>
        <v>0</v>
      </c>
      <c r="I27" s="297">
        <f>+I26</f>
        <v>0</v>
      </c>
      <c r="J27" s="297">
        <f>+J26</f>
        <v>0</v>
      </c>
      <c r="K27" s="297">
        <f>+K26</f>
        <v>0</v>
      </c>
      <c r="L27" s="297">
        <f>+L26</f>
        <v>0</v>
      </c>
      <c r="M27" s="297">
        <f>+M26</f>
        <v>0</v>
      </c>
      <c r="N27" s="7">
        <f>+N$14/7</f>
        <v>0</v>
      </c>
      <c r="O27" s="7">
        <f>+O$14/7/2</f>
        <v>0</v>
      </c>
      <c r="P27" s="7"/>
      <c r="Q27" s="7"/>
      <c r="R27" s="7"/>
      <c r="S27" s="43"/>
      <c r="T27" s="43"/>
      <c r="U27" s="43"/>
      <c r="V27" s="43"/>
      <c r="W27" s="43"/>
      <c r="X27" s="43"/>
      <c r="Y27" s="7"/>
      <c r="Z27" s="297"/>
    </row>
    <row r="28" spans="1:26" x14ac:dyDescent="0.25">
      <c r="B28" s="3">
        <f t="shared" si="2"/>
        <v>2006</v>
      </c>
      <c r="C28" s="622">
        <f t="shared" si="1"/>
        <v>0</v>
      </c>
      <c r="D28" s="297"/>
      <c r="E28" s="297"/>
      <c r="F28" s="297"/>
      <c r="G28" s="297"/>
      <c r="H28" s="297"/>
      <c r="I28" s="297">
        <f>+I$14/7/2</f>
        <v>0</v>
      </c>
      <c r="J28" s="297">
        <f>+J27</f>
        <v>0</v>
      </c>
      <c r="K28" s="297">
        <f>+K27</f>
        <v>0</v>
      </c>
      <c r="L28" s="297">
        <f>+L27</f>
        <v>0</v>
      </c>
      <c r="M28" s="297">
        <f>+M27</f>
        <v>0</v>
      </c>
      <c r="N28" s="7">
        <f>+N27</f>
        <v>0</v>
      </c>
      <c r="O28" s="7">
        <f>+O$14/7</f>
        <v>0</v>
      </c>
      <c r="P28" s="7">
        <f>+P$14/7/2</f>
        <v>0</v>
      </c>
      <c r="Q28" s="7"/>
      <c r="R28" s="7"/>
      <c r="S28" s="43"/>
      <c r="T28" s="43"/>
      <c r="U28" s="43"/>
      <c r="V28" s="43"/>
      <c r="W28" s="43"/>
      <c r="X28" s="43"/>
      <c r="Y28" s="7"/>
      <c r="Z28" s="297"/>
    </row>
    <row r="29" spans="1:26" x14ac:dyDescent="0.25">
      <c r="B29" s="3">
        <f t="shared" si="2"/>
        <v>2007</v>
      </c>
      <c r="C29" s="622">
        <f t="shared" si="1"/>
        <v>0</v>
      </c>
      <c r="D29" s="297"/>
      <c r="E29" s="297"/>
      <c r="F29" s="297"/>
      <c r="G29" s="297"/>
      <c r="H29" s="297"/>
      <c r="I29" s="297"/>
      <c r="J29" s="297">
        <f>+J$14/7/2</f>
        <v>0</v>
      </c>
      <c r="K29" s="297">
        <f>+K28</f>
        <v>0</v>
      </c>
      <c r="L29" s="297">
        <f>+L28</f>
        <v>0</v>
      </c>
      <c r="M29" s="297">
        <f>+M28</f>
        <v>0</v>
      </c>
      <c r="N29" s="7">
        <f>+N28</f>
        <v>0</v>
      </c>
      <c r="O29" s="7">
        <f>+O28</f>
        <v>0</v>
      </c>
      <c r="P29" s="7">
        <f>+P$14/7</f>
        <v>0</v>
      </c>
      <c r="Q29" s="7">
        <f>+Q$14/7/2</f>
        <v>0</v>
      </c>
      <c r="R29" s="7"/>
      <c r="S29" s="43"/>
      <c r="T29" s="43"/>
      <c r="U29" s="43"/>
      <c r="V29" s="43"/>
      <c r="W29" s="43"/>
      <c r="X29" s="43"/>
      <c r="Y29" s="7"/>
      <c r="Z29" s="297"/>
    </row>
    <row r="30" spans="1:26" x14ac:dyDescent="0.25">
      <c r="B30" s="3">
        <f t="shared" si="2"/>
        <v>2008</v>
      </c>
      <c r="C30" s="622">
        <f t="shared" si="1"/>
        <v>0</v>
      </c>
      <c r="D30" s="297"/>
      <c r="E30" s="297"/>
      <c r="F30" s="297"/>
      <c r="G30" s="297"/>
      <c r="H30" s="297"/>
      <c r="I30" s="297"/>
      <c r="J30" s="297"/>
      <c r="K30" s="297">
        <f>+K$14/7/2</f>
        <v>0</v>
      </c>
      <c r="L30" s="297">
        <f>+L29</f>
        <v>0</v>
      </c>
      <c r="M30" s="297">
        <f>+M29</f>
        <v>0</v>
      </c>
      <c r="N30" s="7">
        <f>+N29</f>
        <v>0</v>
      </c>
      <c r="O30" s="7">
        <f>+O29</f>
        <v>0</v>
      </c>
      <c r="P30" s="7">
        <f>+P29</f>
        <v>0</v>
      </c>
      <c r="Q30" s="7">
        <f>+Q$14/7</f>
        <v>0</v>
      </c>
      <c r="R30" s="7">
        <f>+R$14/7/2</f>
        <v>0</v>
      </c>
      <c r="S30" s="43"/>
      <c r="T30" s="43"/>
      <c r="U30" s="43"/>
      <c r="V30" s="43"/>
      <c r="W30" s="43"/>
      <c r="X30" s="43"/>
      <c r="Y30" s="7"/>
      <c r="Z30" s="297"/>
    </row>
    <row r="31" spans="1:26" x14ac:dyDescent="0.25">
      <c r="B31" s="3">
        <f t="shared" si="2"/>
        <v>2009</v>
      </c>
      <c r="C31" s="622">
        <f t="shared" si="1"/>
        <v>0</v>
      </c>
      <c r="D31" s="297"/>
      <c r="E31" s="297"/>
      <c r="F31" s="297"/>
      <c r="G31" s="297"/>
      <c r="H31" s="297"/>
      <c r="I31" s="297"/>
      <c r="J31" s="297"/>
      <c r="K31" s="297"/>
      <c r="L31" s="297">
        <f>+L$14/7/2</f>
        <v>0</v>
      </c>
      <c r="M31" s="297">
        <f>+M30</f>
        <v>0</v>
      </c>
      <c r="N31" s="7">
        <f>+N30</f>
        <v>0</v>
      </c>
      <c r="O31" s="7">
        <f>+O30</f>
        <v>0</v>
      </c>
      <c r="P31" s="7">
        <f>+P30</f>
        <v>0</v>
      </c>
      <c r="Q31" s="7">
        <f>+Q30</f>
        <v>0</v>
      </c>
      <c r="R31" s="7">
        <f>+R$14/7</f>
        <v>0</v>
      </c>
      <c r="S31" s="43">
        <f>+S$14/7/2</f>
        <v>0</v>
      </c>
      <c r="T31" s="43"/>
      <c r="U31" s="43"/>
      <c r="V31" s="43"/>
      <c r="W31" s="43"/>
      <c r="X31" s="43"/>
      <c r="Y31" s="7"/>
      <c r="Z31" s="297"/>
    </row>
    <row r="32" spans="1:26" x14ac:dyDescent="0.25">
      <c r="A32" s="38"/>
      <c r="B32" s="3">
        <f t="shared" si="2"/>
        <v>2010</v>
      </c>
      <c r="C32" s="622">
        <f t="shared" si="1"/>
        <v>0</v>
      </c>
      <c r="D32" s="297"/>
      <c r="E32" s="297"/>
      <c r="F32" s="297"/>
      <c r="G32" s="297"/>
      <c r="H32" s="297"/>
      <c r="I32" s="297"/>
      <c r="J32" s="297"/>
      <c r="K32" s="297"/>
      <c r="L32" s="297"/>
      <c r="M32" s="297">
        <f>+M$14/7/2</f>
        <v>0</v>
      </c>
      <c r="N32" s="7">
        <f>+N31</f>
        <v>0</v>
      </c>
      <c r="O32" s="7">
        <f>+O31</f>
        <v>0</v>
      </c>
      <c r="P32" s="7">
        <f>+P31</f>
        <v>0</v>
      </c>
      <c r="Q32" s="7">
        <f>+Q31</f>
        <v>0</v>
      </c>
      <c r="R32" s="7">
        <f>+R31</f>
        <v>0</v>
      </c>
      <c r="S32" s="43">
        <f>+S$14/7</f>
        <v>0</v>
      </c>
      <c r="T32" s="43">
        <f>+T$14/7/2</f>
        <v>0</v>
      </c>
      <c r="U32" s="43"/>
      <c r="V32" s="43"/>
      <c r="W32" s="43"/>
      <c r="X32" s="43"/>
      <c r="Y32" s="7"/>
      <c r="Z32" s="297"/>
    </row>
    <row r="33" spans="1:34" x14ac:dyDescent="0.25">
      <c r="A33" s="38"/>
      <c r="B33" s="3">
        <f t="shared" si="2"/>
        <v>2011</v>
      </c>
      <c r="C33" s="622">
        <f t="shared" si="1"/>
        <v>0</v>
      </c>
      <c r="D33" s="297"/>
      <c r="E33" s="297"/>
      <c r="F33" s="297"/>
      <c r="G33" s="297"/>
      <c r="H33" s="297"/>
      <c r="I33" s="297"/>
      <c r="J33" s="297"/>
      <c r="K33" s="297"/>
      <c r="L33" s="297"/>
      <c r="M33" s="297"/>
      <c r="N33" s="7">
        <f>+N$14/7/2</f>
        <v>0</v>
      </c>
      <c r="O33" s="7">
        <f>+O32</f>
        <v>0</v>
      </c>
      <c r="P33" s="7">
        <f>+P32</f>
        <v>0</v>
      </c>
      <c r="Q33" s="7">
        <f>+Q32</f>
        <v>0</v>
      </c>
      <c r="R33" s="7">
        <f>+R32</f>
        <v>0</v>
      </c>
      <c r="S33" s="43">
        <f>+S32</f>
        <v>0</v>
      </c>
      <c r="T33" s="43">
        <f>+T$14/7</f>
        <v>0</v>
      </c>
      <c r="U33" s="43">
        <f>+U$14/7/2</f>
        <v>0</v>
      </c>
      <c r="V33" s="43"/>
      <c r="W33" s="43"/>
      <c r="X33" s="43"/>
      <c r="Y33" s="7"/>
      <c r="Z33" s="297"/>
    </row>
    <row r="34" spans="1:34" x14ac:dyDescent="0.25">
      <c r="A34" s="38"/>
      <c r="B34" s="3">
        <f t="shared" si="2"/>
        <v>2012</v>
      </c>
      <c r="C34" s="622">
        <f t="shared" si="1"/>
        <v>0</v>
      </c>
      <c r="D34" s="297"/>
      <c r="E34" s="297"/>
      <c r="F34" s="297"/>
      <c r="G34" s="297"/>
      <c r="H34" s="297"/>
      <c r="I34" s="297"/>
      <c r="J34" s="297"/>
      <c r="K34" s="297"/>
      <c r="L34" s="297"/>
      <c r="M34" s="297"/>
      <c r="N34" s="7"/>
      <c r="O34" s="7">
        <f>+O$14/7/2</f>
        <v>0</v>
      </c>
      <c r="P34" s="7">
        <f>+P33</f>
        <v>0</v>
      </c>
      <c r="Q34" s="7">
        <f>+Q33</f>
        <v>0</v>
      </c>
      <c r="R34" s="7">
        <f>+R33</f>
        <v>0</v>
      </c>
      <c r="S34" s="43">
        <f>+S33</f>
        <v>0</v>
      </c>
      <c r="T34" s="43">
        <f>+T$14/7</f>
        <v>0</v>
      </c>
      <c r="U34" s="43">
        <f>+U$14/7</f>
        <v>0</v>
      </c>
      <c r="V34" s="43">
        <f>+V$14/7/2</f>
        <v>0</v>
      </c>
      <c r="W34" s="43"/>
      <c r="X34" s="43"/>
      <c r="Y34" s="7"/>
      <c r="Z34" s="297"/>
    </row>
    <row r="35" spans="1:34" x14ac:dyDescent="0.25">
      <c r="A35" s="38"/>
      <c r="B35" s="3">
        <f t="shared" si="2"/>
        <v>2013</v>
      </c>
      <c r="C35" s="622">
        <f t="shared" si="1"/>
        <v>0</v>
      </c>
      <c r="D35" s="297"/>
      <c r="E35" s="297"/>
      <c r="F35" s="297"/>
      <c r="G35" s="297"/>
      <c r="H35" s="297"/>
      <c r="I35" s="297"/>
      <c r="J35" s="297"/>
      <c r="K35" s="297"/>
      <c r="L35" s="297"/>
      <c r="M35" s="297"/>
      <c r="N35" s="7"/>
      <c r="O35" s="7"/>
      <c r="P35" s="7">
        <f>P14/7/2</f>
        <v>0</v>
      </c>
      <c r="Q35" s="7">
        <f>Q14</f>
        <v>0</v>
      </c>
      <c r="R35" s="7">
        <f t="shared" ref="R35:U36" si="3">R34</f>
        <v>0</v>
      </c>
      <c r="S35" s="43">
        <f t="shared" si="3"/>
        <v>0</v>
      </c>
      <c r="T35" s="43">
        <f t="shared" si="3"/>
        <v>0</v>
      </c>
      <c r="U35" s="43">
        <f t="shared" si="3"/>
        <v>0</v>
      </c>
      <c r="V35" s="43">
        <f>V14/7</f>
        <v>0</v>
      </c>
      <c r="W35" s="43">
        <f>W14/7/2</f>
        <v>0</v>
      </c>
      <c r="X35" s="43"/>
      <c r="Y35" s="7"/>
      <c r="Z35" s="297"/>
    </row>
    <row r="36" spans="1:34" x14ac:dyDescent="0.25">
      <c r="A36" s="38"/>
      <c r="B36" s="3">
        <f t="shared" si="2"/>
        <v>2014</v>
      </c>
      <c r="C36" s="622">
        <f t="shared" si="1"/>
        <v>0</v>
      </c>
      <c r="D36" s="297"/>
      <c r="E36" s="297"/>
      <c r="F36" s="297"/>
      <c r="G36" s="297"/>
      <c r="H36" s="297"/>
      <c r="I36" s="297"/>
      <c r="J36" s="297"/>
      <c r="K36" s="297"/>
      <c r="L36" s="297"/>
      <c r="M36" s="297"/>
      <c r="N36" s="7"/>
      <c r="O36" s="7"/>
      <c r="P36" s="7"/>
      <c r="Q36" s="7">
        <f>Q14/7/2</f>
        <v>0</v>
      </c>
      <c r="R36" s="7">
        <f t="shared" si="3"/>
        <v>0</v>
      </c>
      <c r="S36" s="43">
        <f t="shared" si="3"/>
        <v>0</v>
      </c>
      <c r="T36" s="43">
        <f t="shared" si="3"/>
        <v>0</v>
      </c>
      <c r="U36" s="43">
        <f t="shared" si="3"/>
        <v>0</v>
      </c>
      <c r="V36" s="43">
        <f>V35</f>
        <v>0</v>
      </c>
      <c r="W36" s="43">
        <f>W14/7</f>
        <v>0</v>
      </c>
      <c r="X36" s="43">
        <f>X14/7/2</f>
        <v>0</v>
      </c>
      <c r="Y36" s="7"/>
      <c r="Z36" s="297"/>
    </row>
    <row r="37" spans="1:34" x14ac:dyDescent="0.25">
      <c r="A37" s="38"/>
      <c r="B37" s="3">
        <f t="shared" si="2"/>
        <v>2015</v>
      </c>
      <c r="C37" s="622">
        <f t="shared" si="1"/>
        <v>0</v>
      </c>
      <c r="D37" s="297"/>
      <c r="E37" s="297"/>
      <c r="F37" s="297"/>
      <c r="G37" s="297"/>
      <c r="H37" s="297"/>
      <c r="I37" s="297"/>
      <c r="J37" s="297"/>
      <c r="K37" s="297"/>
      <c r="L37" s="297"/>
      <c r="M37" s="297"/>
      <c r="N37" s="7"/>
      <c r="O37" s="7"/>
      <c r="P37" s="7"/>
      <c r="Q37" s="7"/>
      <c r="R37" s="7">
        <f>R14/7/2</f>
        <v>0</v>
      </c>
      <c r="S37" s="43">
        <f>S36</f>
        <v>0</v>
      </c>
      <c r="T37" s="43">
        <f>T36</f>
        <v>0</v>
      </c>
      <c r="U37" s="43">
        <f>U36</f>
        <v>0</v>
      </c>
      <c r="V37" s="43">
        <f>V36</f>
        <v>0</v>
      </c>
      <c r="W37" s="43">
        <f>W36</f>
        <v>0</v>
      </c>
      <c r="X37" s="43">
        <f>X14/7</f>
        <v>0</v>
      </c>
      <c r="Y37" s="7">
        <f>Y14/7/2</f>
        <v>0</v>
      </c>
      <c r="Z37" s="297"/>
    </row>
    <row r="38" spans="1:34" x14ac:dyDescent="0.25">
      <c r="A38" s="38"/>
      <c r="B38" s="3">
        <f t="shared" si="2"/>
        <v>2016</v>
      </c>
      <c r="C38" s="622">
        <f t="shared" si="1"/>
        <v>0</v>
      </c>
      <c r="D38" s="297"/>
      <c r="E38" s="297"/>
      <c r="F38" s="297"/>
      <c r="G38" s="297"/>
      <c r="H38" s="297"/>
      <c r="I38" s="297"/>
      <c r="J38" s="297"/>
      <c r="K38" s="297"/>
      <c r="L38" s="297"/>
      <c r="M38" s="297"/>
      <c r="N38" s="7"/>
      <c r="O38" s="7"/>
      <c r="P38" s="7"/>
      <c r="Q38" s="7"/>
      <c r="R38" s="7"/>
      <c r="S38" s="43"/>
      <c r="T38" s="43"/>
      <c r="U38" s="43"/>
      <c r="V38" s="43"/>
      <c r="W38" s="43"/>
      <c r="X38" s="43"/>
      <c r="Y38" s="7">
        <f>+Y14/2</f>
        <v>0</v>
      </c>
      <c r="Z38" s="7">
        <f>Z14/7/2</f>
        <v>0</v>
      </c>
      <c r="AA38" s="7"/>
    </row>
    <row r="39" spans="1:34" x14ac:dyDescent="0.25">
      <c r="A39" s="38"/>
      <c r="B39" s="3">
        <f t="shared" si="2"/>
        <v>2017</v>
      </c>
      <c r="C39" s="622">
        <f t="shared" si="1"/>
        <v>0</v>
      </c>
      <c r="D39" s="297"/>
      <c r="E39" s="297"/>
      <c r="F39" s="297"/>
      <c r="G39" s="297"/>
      <c r="H39" s="297"/>
      <c r="I39" s="297"/>
      <c r="J39" s="297"/>
      <c r="K39" s="297"/>
      <c r="L39" s="297"/>
      <c r="M39" s="297"/>
      <c r="N39" s="7"/>
      <c r="O39" s="7"/>
      <c r="P39" s="7"/>
      <c r="Q39" s="7"/>
      <c r="R39" s="7"/>
      <c r="S39" s="43"/>
      <c r="T39" s="43"/>
      <c r="U39" s="43"/>
      <c r="V39" s="43"/>
      <c r="W39" s="43"/>
      <c r="X39" s="43"/>
      <c r="Y39" s="7"/>
      <c r="Z39" s="7"/>
      <c r="AA39" s="7">
        <v>0</v>
      </c>
    </row>
    <row r="40" spans="1:34" x14ac:dyDescent="0.25">
      <c r="A40" s="38"/>
      <c r="B40" s="3">
        <f t="shared" si="2"/>
        <v>2018</v>
      </c>
      <c r="C40" s="622">
        <f t="shared" si="1"/>
        <v>-3180.8375000000001</v>
      </c>
      <c r="D40" s="297"/>
      <c r="E40" s="297"/>
      <c r="F40" s="297"/>
      <c r="G40" s="297"/>
      <c r="H40" s="297"/>
      <c r="I40" s="297"/>
      <c r="J40" s="297"/>
      <c r="K40" s="297"/>
      <c r="L40" s="297"/>
      <c r="M40" s="297"/>
      <c r="N40" s="7"/>
      <c r="O40" s="7"/>
      <c r="P40" s="7"/>
      <c r="Q40" s="7"/>
      <c r="R40" s="7"/>
      <c r="S40" s="43"/>
      <c r="T40" s="43"/>
      <c r="U40" s="43"/>
      <c r="V40" s="43"/>
      <c r="W40" s="43"/>
      <c r="X40" s="43"/>
      <c r="Y40" s="7"/>
      <c r="Z40" s="7"/>
      <c r="AA40" s="7"/>
      <c r="AB40" s="7">
        <f>+$AB$14/10/2</f>
        <v>3180.8375000000001</v>
      </c>
    </row>
    <row r="41" spans="1:34" x14ac:dyDescent="0.25">
      <c r="A41" s="38"/>
      <c r="B41" s="3">
        <f t="shared" si="2"/>
        <v>2019</v>
      </c>
      <c r="C41" s="622">
        <f t="shared" si="1"/>
        <v>-6361.6750000000002</v>
      </c>
      <c r="D41" s="297"/>
      <c r="E41" s="297"/>
      <c r="F41" s="297"/>
      <c r="G41" s="297"/>
      <c r="H41" s="297"/>
      <c r="I41" s="297"/>
      <c r="J41" s="297"/>
      <c r="K41" s="297"/>
      <c r="L41" s="297"/>
      <c r="M41" s="297"/>
      <c r="N41" s="7"/>
      <c r="O41" s="7"/>
      <c r="P41" s="7"/>
      <c r="Q41" s="7"/>
      <c r="R41" s="7"/>
      <c r="S41" s="43"/>
      <c r="T41" s="43"/>
      <c r="U41" s="43"/>
      <c r="V41" s="43"/>
      <c r="W41" s="43"/>
      <c r="X41" s="43"/>
      <c r="Y41" s="7"/>
      <c r="Z41" s="7"/>
      <c r="AA41" s="7"/>
      <c r="AB41" s="7">
        <f>+$AB$14/10</f>
        <v>6361.6750000000002</v>
      </c>
    </row>
    <row r="42" spans="1:34" x14ac:dyDescent="0.25">
      <c r="A42" s="38"/>
      <c r="B42" s="3">
        <f t="shared" si="2"/>
        <v>2020</v>
      </c>
      <c r="C42" s="622">
        <f t="shared" si="1"/>
        <v>-6361.6750000000002</v>
      </c>
      <c r="D42" s="297"/>
      <c r="E42" s="297"/>
      <c r="F42" s="297"/>
      <c r="G42" s="297"/>
      <c r="H42" s="297"/>
      <c r="I42" s="297"/>
      <c r="J42" s="297"/>
      <c r="K42" s="297"/>
      <c r="L42" s="297"/>
      <c r="M42" s="297"/>
      <c r="N42" s="7"/>
      <c r="O42" s="7"/>
      <c r="P42" s="7"/>
      <c r="Q42" s="7"/>
      <c r="R42" s="7"/>
      <c r="S42" s="43"/>
      <c r="T42" s="43"/>
      <c r="U42" s="43"/>
      <c r="V42" s="43"/>
      <c r="W42" s="43"/>
      <c r="X42" s="43"/>
      <c r="Y42" s="7"/>
      <c r="Z42" s="7"/>
      <c r="AA42" s="7"/>
      <c r="AB42" s="7">
        <f t="shared" ref="AB42:AB46" si="4">+$AB$14/10</f>
        <v>6361.6750000000002</v>
      </c>
    </row>
    <row r="43" spans="1:34" x14ac:dyDescent="0.25">
      <c r="A43" s="38"/>
      <c r="B43" s="3">
        <f t="shared" si="2"/>
        <v>2021</v>
      </c>
      <c r="C43" s="622">
        <f t="shared" si="1"/>
        <v>-6361.6750000000002</v>
      </c>
      <c r="D43" s="297"/>
      <c r="E43" s="297"/>
      <c r="F43" s="297"/>
      <c r="G43" s="297"/>
      <c r="H43" s="297"/>
      <c r="I43" s="297"/>
      <c r="J43" s="297"/>
      <c r="K43" s="297"/>
      <c r="L43" s="297"/>
      <c r="M43" s="297"/>
      <c r="N43" s="7"/>
      <c r="O43" s="7"/>
      <c r="P43" s="7"/>
      <c r="Q43" s="7"/>
      <c r="R43" s="7"/>
      <c r="S43" s="43"/>
      <c r="T43" s="43"/>
      <c r="U43" s="43"/>
      <c r="V43" s="43"/>
      <c r="W43" s="43"/>
      <c r="X43" s="43"/>
      <c r="Y43" s="7"/>
      <c r="Z43" s="7"/>
      <c r="AA43" s="7"/>
      <c r="AB43" s="7">
        <f t="shared" si="4"/>
        <v>6361.6750000000002</v>
      </c>
    </row>
    <row r="44" spans="1:34" x14ac:dyDescent="0.25">
      <c r="A44" s="38"/>
      <c r="B44" s="3">
        <f t="shared" si="2"/>
        <v>2022</v>
      </c>
      <c r="C44" s="622">
        <f t="shared" si="1"/>
        <v>-6361.6750000000002</v>
      </c>
      <c r="D44" s="297"/>
      <c r="E44" s="297"/>
      <c r="F44" s="297"/>
      <c r="G44" s="297"/>
      <c r="H44" s="297"/>
      <c r="I44" s="297"/>
      <c r="J44" s="297"/>
      <c r="K44" s="297"/>
      <c r="L44" s="297"/>
      <c r="M44" s="297"/>
      <c r="N44" s="7"/>
      <c r="O44" s="7"/>
      <c r="P44" s="7"/>
      <c r="Q44" s="7"/>
      <c r="R44" s="7"/>
      <c r="S44" s="43"/>
      <c r="T44" s="43"/>
      <c r="U44" s="43"/>
      <c r="V44" s="43"/>
      <c r="W44" s="43"/>
      <c r="X44" s="43"/>
      <c r="Y44" s="7"/>
      <c r="Z44" s="7"/>
      <c r="AA44" s="7"/>
      <c r="AB44" s="7">
        <f t="shared" si="4"/>
        <v>6361.6750000000002</v>
      </c>
    </row>
    <row r="45" spans="1:34" x14ac:dyDescent="0.25">
      <c r="A45" s="38"/>
      <c r="B45" s="3">
        <f t="shared" si="2"/>
        <v>2023</v>
      </c>
      <c r="C45" s="622">
        <f t="shared" si="1"/>
        <v>-6361.6750000000002</v>
      </c>
      <c r="D45" s="297"/>
      <c r="E45" s="297"/>
      <c r="F45" s="297"/>
      <c r="G45" s="297"/>
      <c r="H45" s="297"/>
      <c r="I45" s="297"/>
      <c r="J45" s="297"/>
      <c r="K45" s="297"/>
      <c r="L45" s="297"/>
      <c r="M45" s="297"/>
      <c r="N45" s="7"/>
      <c r="O45" s="7"/>
      <c r="P45" s="7"/>
      <c r="Q45" s="7"/>
      <c r="R45" s="7"/>
      <c r="S45" s="43"/>
      <c r="T45" s="43"/>
      <c r="U45" s="43"/>
      <c r="V45" s="43"/>
      <c r="W45" s="43"/>
      <c r="X45" s="43"/>
      <c r="Y45" s="7"/>
      <c r="Z45" s="7"/>
      <c r="AA45" s="7"/>
      <c r="AB45" s="7">
        <f t="shared" si="4"/>
        <v>6361.6750000000002</v>
      </c>
    </row>
    <row r="46" spans="1:34" x14ac:dyDescent="0.25">
      <c r="A46" s="38"/>
      <c r="B46" s="3">
        <f t="shared" si="2"/>
        <v>2024</v>
      </c>
      <c r="C46" s="622">
        <f t="shared" si="1"/>
        <v>-6361.6750000000002</v>
      </c>
      <c r="D46" s="297"/>
      <c r="E46" s="297"/>
      <c r="F46" s="297"/>
      <c r="G46" s="297"/>
      <c r="H46" s="297"/>
      <c r="I46" s="297"/>
      <c r="J46" s="297"/>
      <c r="K46" s="297"/>
      <c r="L46" s="297"/>
      <c r="M46" s="297"/>
      <c r="N46" s="7"/>
      <c r="O46" s="7"/>
      <c r="P46" s="7"/>
      <c r="Q46" s="7"/>
      <c r="R46" s="7"/>
      <c r="S46" s="43"/>
      <c r="T46" s="43"/>
      <c r="U46" s="43"/>
      <c r="V46" s="43"/>
      <c r="W46" s="43"/>
      <c r="X46" s="43"/>
      <c r="Y46" s="7"/>
      <c r="Z46" s="7"/>
      <c r="AA46" s="7"/>
      <c r="AB46" s="7">
        <f t="shared" si="4"/>
        <v>6361.6750000000002</v>
      </c>
    </row>
    <row r="47" spans="1:34" x14ac:dyDescent="0.25">
      <c r="A47" s="38"/>
      <c r="B47" s="12"/>
      <c r="C47" s="254"/>
      <c r="D47" s="298"/>
      <c r="E47" s="298"/>
      <c r="F47" s="298"/>
      <c r="G47" s="298"/>
      <c r="H47" s="298"/>
      <c r="I47" s="298"/>
      <c r="J47" s="298"/>
      <c r="K47" s="298"/>
      <c r="L47" s="298"/>
      <c r="M47" s="298"/>
      <c r="N47" s="298"/>
      <c r="O47" s="298"/>
      <c r="P47" s="298"/>
      <c r="Q47" s="298"/>
      <c r="R47" s="298"/>
      <c r="S47" s="298"/>
      <c r="T47" s="298"/>
      <c r="U47" s="298"/>
      <c r="V47" s="299"/>
      <c r="W47" s="299"/>
      <c r="X47" s="299"/>
      <c r="Y47" s="298"/>
      <c r="Z47" s="298"/>
      <c r="AA47" s="298"/>
      <c r="AB47" s="173"/>
      <c r="AC47" s="173"/>
      <c r="AD47" s="173"/>
      <c r="AE47" s="173"/>
    </row>
    <row r="48" spans="1:34" x14ac:dyDescent="0.25">
      <c r="A48" s="38" t="s">
        <v>62</v>
      </c>
      <c r="B48" s="675">
        <f>SUM(D48:AH48)</f>
        <v>22265.862499999996</v>
      </c>
      <c r="C48" s="677">
        <f>SUM(C16:C47)</f>
        <v>-41350.887500000004</v>
      </c>
      <c r="D48" s="675">
        <f t="shared" ref="D48:N48" si="5">-SUM(D16:D47)+D14</f>
        <v>0</v>
      </c>
      <c r="E48" s="675">
        <f t="shared" si="5"/>
        <v>0</v>
      </c>
      <c r="F48" s="675">
        <f t="shared" si="5"/>
        <v>0</v>
      </c>
      <c r="G48" s="675">
        <f t="shared" si="5"/>
        <v>0</v>
      </c>
      <c r="H48" s="675">
        <f t="shared" si="5"/>
        <v>0</v>
      </c>
      <c r="I48" s="675">
        <f t="shared" si="5"/>
        <v>0</v>
      </c>
      <c r="J48" s="675">
        <f t="shared" si="5"/>
        <v>0</v>
      </c>
      <c r="K48" s="675">
        <f t="shared" si="5"/>
        <v>0</v>
      </c>
      <c r="L48" s="675">
        <f t="shared" si="5"/>
        <v>0</v>
      </c>
      <c r="M48" s="675">
        <f t="shared" si="5"/>
        <v>0</v>
      </c>
      <c r="N48" s="719">
        <f t="shared" si="5"/>
        <v>0</v>
      </c>
      <c r="O48" s="719">
        <f t="shared" ref="O48:AH48" si="6">-SUM(O16:O47)+O14</f>
        <v>0</v>
      </c>
      <c r="P48" s="719">
        <f t="shared" si="6"/>
        <v>0</v>
      </c>
      <c r="Q48" s="719">
        <f t="shared" si="6"/>
        <v>0</v>
      </c>
      <c r="R48" s="719">
        <f t="shared" si="6"/>
        <v>0</v>
      </c>
      <c r="S48" s="719">
        <f t="shared" si="6"/>
        <v>0</v>
      </c>
      <c r="T48" s="719">
        <f t="shared" si="6"/>
        <v>0</v>
      </c>
      <c r="U48" s="719">
        <f t="shared" si="6"/>
        <v>0</v>
      </c>
      <c r="V48" s="719">
        <f t="shared" si="6"/>
        <v>0</v>
      </c>
      <c r="W48" s="719">
        <f t="shared" si="6"/>
        <v>0</v>
      </c>
      <c r="X48" s="719">
        <f t="shared" si="6"/>
        <v>0</v>
      </c>
      <c r="Y48" s="719">
        <f t="shared" si="6"/>
        <v>0</v>
      </c>
      <c r="Z48" s="719">
        <f t="shared" si="6"/>
        <v>0</v>
      </c>
      <c r="AA48" s="719">
        <f t="shared" si="6"/>
        <v>0</v>
      </c>
      <c r="AB48" s="719">
        <f t="shared" si="6"/>
        <v>22265.862499999996</v>
      </c>
      <c r="AC48" s="719">
        <f t="shared" si="6"/>
        <v>0</v>
      </c>
      <c r="AD48" s="719">
        <f t="shared" si="6"/>
        <v>0</v>
      </c>
      <c r="AE48" s="719">
        <f t="shared" si="6"/>
        <v>0</v>
      </c>
      <c r="AF48" s="719">
        <f t="shared" si="6"/>
        <v>0</v>
      </c>
      <c r="AG48" s="719">
        <f t="shared" si="6"/>
        <v>0</v>
      </c>
      <c r="AH48" s="719">
        <f t="shared" si="6"/>
        <v>0</v>
      </c>
    </row>
    <row r="49" spans="1:26" x14ac:dyDescent="0.25">
      <c r="A49" s="38"/>
      <c r="B49" s="275"/>
      <c r="C49" s="299"/>
      <c r="D49" s="297"/>
      <c r="E49" s="297"/>
      <c r="F49" s="297"/>
      <c r="G49" s="297"/>
      <c r="H49" s="297"/>
      <c r="I49" s="297"/>
      <c r="J49" s="297"/>
      <c r="K49" s="297"/>
      <c r="L49" s="297"/>
      <c r="M49" s="297"/>
      <c r="N49" s="338"/>
      <c r="O49" s="338"/>
      <c r="P49" s="338"/>
      <c r="Q49" s="338"/>
      <c r="R49" s="338"/>
      <c r="S49" s="338"/>
      <c r="T49" s="338"/>
      <c r="U49" s="338"/>
      <c r="V49" s="338"/>
      <c r="W49" s="338"/>
      <c r="X49" s="338"/>
      <c r="Y49" s="338"/>
      <c r="Z49" s="338"/>
    </row>
    <row r="50" spans="1:26" x14ac:dyDescent="0.25">
      <c r="A50" s="39" t="s">
        <v>63</v>
      </c>
      <c r="B50" s="3"/>
      <c r="C50" s="30">
        <f>+C14+C48</f>
        <v>22265.862499999996</v>
      </c>
      <c r="D50" s="297"/>
      <c r="E50" s="297"/>
      <c r="F50" s="297"/>
      <c r="G50" s="297"/>
      <c r="H50" s="297"/>
      <c r="I50" s="297"/>
      <c r="J50" s="297"/>
      <c r="K50" s="297"/>
      <c r="L50" s="297"/>
      <c r="M50" s="297"/>
      <c r="N50" s="338"/>
      <c r="O50" s="338"/>
      <c r="P50" s="338"/>
      <c r="Q50" s="338"/>
      <c r="R50" s="338"/>
      <c r="S50" s="338"/>
      <c r="T50" s="338"/>
      <c r="U50" s="338"/>
      <c r="V50" s="338"/>
      <c r="W50" s="338"/>
      <c r="X50" s="338"/>
      <c r="Y50" s="338"/>
      <c r="Z50" s="338"/>
    </row>
    <row r="51" spans="1:26" x14ac:dyDescent="0.25">
      <c r="A51" s="3"/>
      <c r="B51" s="3"/>
      <c r="C51" s="3"/>
      <c r="D51" s="297"/>
      <c r="E51" s="297"/>
      <c r="F51" s="297"/>
      <c r="G51" s="297"/>
      <c r="H51" s="297"/>
      <c r="I51" s="297"/>
      <c r="J51" s="297"/>
      <c r="K51" s="297"/>
      <c r="L51" s="297"/>
      <c r="M51" s="297"/>
      <c r="N51" s="338"/>
      <c r="O51" s="338"/>
      <c r="P51" s="338"/>
      <c r="Q51" s="338"/>
      <c r="R51" s="338"/>
      <c r="S51" s="338"/>
      <c r="T51" s="338"/>
      <c r="U51" s="338"/>
      <c r="V51" s="338"/>
      <c r="W51" s="338"/>
      <c r="X51" s="338"/>
      <c r="Y51" s="338"/>
      <c r="Z51" s="338"/>
    </row>
    <row r="52" spans="1:26" x14ac:dyDescent="0.25">
      <c r="A52" s="3"/>
      <c r="B52" s="36"/>
      <c r="C52" s="3"/>
      <c r="D52" s="297"/>
      <c r="E52" s="297"/>
      <c r="F52" s="297"/>
      <c r="G52" s="297"/>
      <c r="H52" s="297"/>
      <c r="I52" s="297"/>
      <c r="J52" s="297"/>
      <c r="K52" s="297"/>
      <c r="L52" s="297"/>
      <c r="M52" s="297"/>
      <c r="N52" s="338"/>
      <c r="O52" s="338"/>
      <c r="P52" s="338"/>
      <c r="Q52" s="338"/>
      <c r="R52" s="338"/>
      <c r="S52" s="338"/>
      <c r="T52" s="338"/>
      <c r="U52" s="338"/>
      <c r="V52" s="338"/>
      <c r="W52" s="338"/>
      <c r="X52" s="338"/>
      <c r="Y52" s="338"/>
      <c r="Z52" s="338"/>
    </row>
    <row r="53" spans="1:26" x14ac:dyDescent="0.25">
      <c r="A53" s="3"/>
      <c r="B53" s="3"/>
      <c r="C53" s="3"/>
      <c r="E53" s="297"/>
      <c r="F53" s="301"/>
      <c r="G53" s="301"/>
      <c r="H53" s="301"/>
      <c r="I53" s="301"/>
      <c r="J53" s="301"/>
      <c r="K53" s="301"/>
      <c r="L53" s="301"/>
      <c r="M53" s="301"/>
      <c r="N53" s="338">
        <f>SUM(E32:E53)</f>
        <v>0</v>
      </c>
      <c r="O53" s="342"/>
      <c r="P53" s="342"/>
      <c r="Q53" s="342"/>
      <c r="R53" s="342"/>
      <c r="S53" s="342"/>
    </row>
    <row r="54" spans="1:26" x14ac:dyDescent="0.25">
      <c r="B54" s="3"/>
      <c r="C54" s="3"/>
      <c r="E54" s="301"/>
      <c r="F54" s="301"/>
      <c r="G54" s="301"/>
      <c r="H54" s="301"/>
      <c r="I54" s="301"/>
      <c r="J54" s="301"/>
      <c r="K54" s="301"/>
      <c r="L54" s="301"/>
      <c r="M54" s="301"/>
      <c r="N54" s="301"/>
      <c r="O54" s="301"/>
      <c r="P54" s="301"/>
      <c r="Q54" s="301"/>
      <c r="R54" s="301"/>
      <c r="S54" s="301"/>
    </row>
    <row r="55" spans="1:26" x14ac:dyDescent="0.25">
      <c r="E55" s="301"/>
      <c r="F55" s="301"/>
      <c r="G55" s="301"/>
      <c r="H55" s="301"/>
      <c r="I55" s="301"/>
      <c r="J55" s="301"/>
      <c r="K55" s="301"/>
      <c r="L55" s="301"/>
      <c r="M55" s="301"/>
      <c r="N55" s="301"/>
      <c r="O55" s="301"/>
      <c r="P55" s="301"/>
      <c r="Q55" s="301"/>
      <c r="R55" s="301"/>
      <c r="S55" s="301"/>
    </row>
    <row r="56" spans="1:26" x14ac:dyDescent="0.25">
      <c r="E56" s="301"/>
      <c r="F56" s="301"/>
      <c r="G56" s="301"/>
      <c r="H56" s="301"/>
      <c r="I56" s="301"/>
      <c r="J56" s="301"/>
      <c r="K56" s="301"/>
      <c r="L56" s="301"/>
      <c r="M56" s="301"/>
      <c r="N56" s="301"/>
      <c r="O56" s="301"/>
      <c r="P56" s="301"/>
      <c r="Q56" s="301"/>
      <c r="R56" s="301"/>
      <c r="S56" s="301"/>
    </row>
    <row r="57" spans="1:26" x14ac:dyDescent="0.25">
      <c r="E57" s="301"/>
      <c r="F57" s="301"/>
      <c r="G57" s="301"/>
      <c r="H57" s="301"/>
      <c r="I57" s="301"/>
      <c r="J57" s="301"/>
      <c r="K57" s="301"/>
      <c r="L57" s="301"/>
      <c r="M57" s="301"/>
      <c r="N57" s="301"/>
      <c r="O57" s="301"/>
      <c r="P57" s="301"/>
      <c r="Q57" s="301"/>
      <c r="R57" s="301"/>
      <c r="S57" s="301"/>
    </row>
    <row r="58" spans="1:26" x14ac:dyDescent="0.25">
      <c r="E58" s="301"/>
      <c r="F58" s="301"/>
      <c r="G58" s="301"/>
      <c r="H58" s="301"/>
      <c r="I58" s="301"/>
      <c r="J58" s="301"/>
      <c r="K58" s="301"/>
      <c r="L58" s="301"/>
      <c r="M58" s="301"/>
      <c r="N58" s="301"/>
      <c r="O58" s="301"/>
      <c r="P58" s="301"/>
      <c r="Q58" s="301"/>
      <c r="R58" s="301"/>
      <c r="S58" s="301"/>
    </row>
    <row r="59" spans="1:26" x14ac:dyDescent="0.25">
      <c r="E59" s="301"/>
      <c r="F59" s="301"/>
      <c r="G59" s="301"/>
      <c r="H59" s="301"/>
      <c r="I59" s="301"/>
      <c r="J59" s="301"/>
      <c r="K59" s="301"/>
      <c r="L59" s="301"/>
      <c r="M59" s="301"/>
      <c r="N59" s="301"/>
      <c r="O59" s="301"/>
      <c r="P59" s="301"/>
      <c r="Q59" s="301"/>
      <c r="R59" s="301"/>
      <c r="S59" s="301"/>
    </row>
    <row r="60" spans="1:26" x14ac:dyDescent="0.25">
      <c r="E60" s="301"/>
      <c r="F60" s="301"/>
      <c r="G60" s="301"/>
      <c r="H60" s="301"/>
      <c r="I60" s="301"/>
      <c r="J60" s="301"/>
      <c r="K60" s="301"/>
      <c r="L60" s="301"/>
      <c r="M60" s="301"/>
      <c r="N60" s="301"/>
      <c r="O60" s="301"/>
      <c r="P60" s="301"/>
      <c r="Q60" s="301"/>
      <c r="R60" s="301"/>
      <c r="S60" s="301"/>
    </row>
    <row r="61" spans="1:26" x14ac:dyDescent="0.25">
      <c r="E61" s="301"/>
      <c r="F61" s="301"/>
      <c r="G61" s="301"/>
      <c r="H61" s="301"/>
      <c r="I61" s="301"/>
      <c r="J61" s="301"/>
      <c r="K61" s="301"/>
      <c r="L61" s="301"/>
      <c r="M61" s="301"/>
      <c r="N61" s="301"/>
      <c r="O61" s="301"/>
      <c r="P61" s="301"/>
      <c r="Q61" s="301"/>
      <c r="R61" s="301"/>
      <c r="S61" s="301"/>
    </row>
    <row r="62" spans="1:26" x14ac:dyDescent="0.25">
      <c r="E62" s="301"/>
      <c r="F62" s="301"/>
      <c r="G62" s="301"/>
      <c r="H62" s="301"/>
      <c r="I62" s="301"/>
      <c r="J62" s="301"/>
      <c r="K62" s="301"/>
      <c r="L62" s="301"/>
      <c r="M62" s="301"/>
      <c r="N62" s="301"/>
      <c r="O62" s="301"/>
      <c r="P62" s="301"/>
      <c r="Q62" s="301"/>
      <c r="R62" s="301"/>
      <c r="S62" s="301"/>
    </row>
    <row r="63" spans="1:26" x14ac:dyDescent="0.25">
      <c r="E63" s="301"/>
      <c r="F63" s="301"/>
      <c r="G63" s="301"/>
      <c r="H63" s="301"/>
      <c r="I63" s="301"/>
      <c r="J63" s="301"/>
      <c r="K63" s="301"/>
      <c r="L63" s="301"/>
      <c r="M63" s="301"/>
      <c r="N63" s="301"/>
      <c r="O63" s="301"/>
      <c r="P63" s="301"/>
      <c r="Q63" s="301"/>
      <c r="R63" s="301"/>
      <c r="S63" s="301"/>
    </row>
    <row r="64" spans="1:26" x14ac:dyDescent="0.25">
      <c r="E64" s="301"/>
      <c r="F64" s="301"/>
      <c r="G64" s="301"/>
      <c r="H64" s="301"/>
      <c r="I64" s="301"/>
      <c r="J64" s="301"/>
      <c r="K64" s="301"/>
      <c r="L64" s="301"/>
      <c r="M64" s="301"/>
      <c r="N64" s="301"/>
      <c r="O64" s="301"/>
      <c r="P64" s="301"/>
      <c r="Q64" s="301"/>
      <c r="R64" s="301"/>
      <c r="S64" s="301"/>
    </row>
  </sheetData>
  <pageMargins left="0.7" right="0.7" top="0.75" bottom="0.75" header="0.3" footer="0.3"/>
  <pageSetup scale="60" orientation="landscape" horizontalDpi="4294967294" verticalDpi="4294967294" r:id="rId1"/>
  <headerFooter>
    <oddFooter>&amp;Z&amp;F&amp;RPage &amp;P</oddFooter>
  </headerFooter>
</worksheet>
</file>

<file path=xl/worksheets/sheet2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F19904-739C-4951-9278-10C5C6B425E9}">
  <sheetPr>
    <tabColor theme="6" tint="-0.249977111117893"/>
    <pageSetUpPr fitToPage="1"/>
  </sheetPr>
  <dimension ref="A1:AH64"/>
  <sheetViews>
    <sheetView workbookViewId="0"/>
  </sheetViews>
  <sheetFormatPr defaultColWidth="8.85546875" defaultRowHeight="15" x14ac:dyDescent="0.25"/>
  <cols>
    <col min="1" max="1" width="20.85546875" customWidth="1"/>
    <col min="2" max="2" width="8.7109375" customWidth="1"/>
    <col min="3" max="3" width="12.85546875" customWidth="1"/>
    <col min="4" max="12" width="7.42578125" hidden="1" customWidth="1"/>
    <col min="13" max="13" width="7.5703125" hidden="1" customWidth="1"/>
    <col min="14" max="25" width="10.42578125" customWidth="1"/>
    <col min="26" max="26" width="10.7109375" bestFit="1" customWidth="1"/>
    <col min="27" max="27" width="11.5703125" bestFit="1" customWidth="1"/>
    <col min="28" max="28" width="12" bestFit="1" customWidth="1"/>
  </cols>
  <sheetData>
    <row r="1" spans="1:34" x14ac:dyDescent="0.25">
      <c r="A1" s="11" t="s">
        <v>10</v>
      </c>
      <c r="O1" t="s">
        <v>647</v>
      </c>
    </row>
    <row r="2" spans="1:34" x14ac:dyDescent="0.25">
      <c r="A2" s="9" t="s">
        <v>438</v>
      </c>
    </row>
    <row r="3" spans="1:34" x14ac:dyDescent="0.25">
      <c r="A3" s="9" t="s">
        <v>1198</v>
      </c>
    </row>
    <row r="4" spans="1:34" x14ac:dyDescent="0.25">
      <c r="R4" s="40" t="s">
        <v>4</v>
      </c>
      <c r="S4" s="41"/>
      <c r="T4" s="40" t="s">
        <v>8</v>
      </c>
    </row>
    <row r="5" spans="1:34" x14ac:dyDescent="0.25">
      <c r="A5" s="10" t="s">
        <v>9</v>
      </c>
      <c r="B5" s="12" t="s">
        <v>64</v>
      </c>
      <c r="C5" s="12" t="s">
        <v>12</v>
      </c>
      <c r="R5" s="42" t="s">
        <v>2</v>
      </c>
      <c r="S5" s="42" t="s">
        <v>60</v>
      </c>
      <c r="T5" s="42" t="s">
        <v>7</v>
      </c>
    </row>
    <row r="6" spans="1:34" x14ac:dyDescent="0.25">
      <c r="B6" s="3"/>
      <c r="R6" s="3"/>
    </row>
    <row r="7" spans="1:34" x14ac:dyDescent="0.25">
      <c r="A7" t="s">
        <v>1208</v>
      </c>
      <c r="B7" s="212">
        <v>888</v>
      </c>
      <c r="C7" s="214"/>
      <c r="D7" s="293"/>
      <c r="E7" s="293"/>
      <c r="F7" s="293"/>
      <c r="G7" s="293"/>
      <c r="H7" s="293"/>
      <c r="I7" s="293"/>
      <c r="J7" s="293"/>
      <c r="K7" s="293"/>
      <c r="L7" s="293"/>
      <c r="M7" s="293"/>
      <c r="N7" s="293"/>
      <c r="O7" s="294"/>
      <c r="P7" s="6"/>
      <c r="Q7" s="6"/>
      <c r="R7" s="13">
        <f>+C14</f>
        <v>20035</v>
      </c>
      <c r="S7" s="13">
        <f>+-C48</f>
        <v>18603.928571428572</v>
      </c>
      <c r="T7" s="13">
        <f>+R7-S7</f>
        <v>1431.0714285714275</v>
      </c>
    </row>
    <row r="8" spans="1:34" x14ac:dyDescent="0.25">
      <c r="A8" s="213"/>
      <c r="B8" s="3"/>
      <c r="D8" s="293"/>
      <c r="E8" s="293"/>
      <c r="F8" s="293"/>
      <c r="G8" s="293"/>
      <c r="H8" s="293"/>
      <c r="I8" s="293"/>
      <c r="J8" s="293"/>
      <c r="K8" s="293"/>
      <c r="L8" s="293"/>
      <c r="M8" s="293"/>
      <c r="N8" s="293"/>
      <c r="O8" s="294"/>
      <c r="P8" s="6"/>
      <c r="Q8" s="6"/>
    </row>
    <row r="9" spans="1:34" x14ac:dyDescent="0.25">
      <c r="A9" s="2"/>
      <c r="B9" s="3"/>
      <c r="D9" s="293"/>
      <c r="E9" s="293"/>
      <c r="F9" s="293"/>
      <c r="G9" s="293"/>
      <c r="H9" s="293"/>
      <c r="I9" s="293"/>
      <c r="J9" s="293"/>
      <c r="K9" s="293"/>
      <c r="L9" s="293"/>
      <c r="M9" s="293"/>
      <c r="N9" s="293"/>
      <c r="O9" s="294"/>
      <c r="P9" s="6"/>
      <c r="Q9" s="6"/>
    </row>
    <row r="10" spans="1:34" x14ac:dyDescent="0.25">
      <c r="B10" s="3"/>
    </row>
    <row r="11" spans="1:34" x14ac:dyDescent="0.25">
      <c r="A11" s="686" t="s">
        <v>66</v>
      </c>
      <c r="B11" s="212" t="s">
        <v>1150</v>
      </c>
      <c r="C11" s="214"/>
    </row>
    <row r="12" spans="1:34" x14ac:dyDescent="0.25">
      <c r="B12" s="28"/>
      <c r="C12" s="2"/>
    </row>
    <row r="13" spans="1:34" x14ac:dyDescent="0.25">
      <c r="A13" s="9" t="s">
        <v>5</v>
      </c>
      <c r="C13" s="31" t="s">
        <v>3</v>
      </c>
      <c r="D13" s="32">
        <v>1994</v>
      </c>
      <c r="E13" s="32">
        <v>1995</v>
      </c>
      <c r="F13" s="32">
        <v>1996</v>
      </c>
      <c r="G13" s="32">
        <v>1997</v>
      </c>
      <c r="H13" s="32">
        <v>1998</v>
      </c>
      <c r="I13" s="32">
        <v>1999</v>
      </c>
      <c r="J13" s="32">
        <v>2000</v>
      </c>
      <c r="K13" s="32">
        <v>2001</v>
      </c>
      <c r="L13" s="32">
        <v>2002</v>
      </c>
      <c r="M13" s="32">
        <v>2003</v>
      </c>
      <c r="N13" s="32">
        <v>2004</v>
      </c>
      <c r="O13" s="32">
        <f>N13+1</f>
        <v>2005</v>
      </c>
      <c r="P13" s="32">
        <f t="shared" ref="P13:AH13" si="0">O13+1</f>
        <v>2006</v>
      </c>
      <c r="Q13" s="32">
        <f t="shared" si="0"/>
        <v>2007</v>
      </c>
      <c r="R13" s="32">
        <f t="shared" si="0"/>
        <v>2008</v>
      </c>
      <c r="S13" s="32">
        <f t="shared" si="0"/>
        <v>2009</v>
      </c>
      <c r="T13" s="32">
        <f t="shared" si="0"/>
        <v>2010</v>
      </c>
      <c r="U13" s="32">
        <f t="shared" si="0"/>
        <v>2011</v>
      </c>
      <c r="V13" s="32">
        <f t="shared" si="0"/>
        <v>2012</v>
      </c>
      <c r="W13" s="32">
        <f t="shared" si="0"/>
        <v>2013</v>
      </c>
      <c r="X13" s="32">
        <f t="shared" si="0"/>
        <v>2014</v>
      </c>
      <c r="Y13" s="32">
        <f t="shared" si="0"/>
        <v>2015</v>
      </c>
      <c r="Z13" s="32">
        <f t="shared" si="0"/>
        <v>2016</v>
      </c>
      <c r="AA13" s="32">
        <f t="shared" si="0"/>
        <v>2017</v>
      </c>
      <c r="AB13" s="32">
        <f t="shared" si="0"/>
        <v>2018</v>
      </c>
      <c r="AC13" s="32">
        <f t="shared" si="0"/>
        <v>2019</v>
      </c>
      <c r="AD13" s="32">
        <f t="shared" si="0"/>
        <v>2020</v>
      </c>
      <c r="AE13" s="32">
        <f t="shared" si="0"/>
        <v>2021</v>
      </c>
      <c r="AF13" s="32">
        <f t="shared" si="0"/>
        <v>2022</v>
      </c>
      <c r="AG13" s="32">
        <f t="shared" si="0"/>
        <v>2023</v>
      </c>
      <c r="AH13" s="32">
        <f t="shared" si="0"/>
        <v>2024</v>
      </c>
    </row>
    <row r="14" spans="1:34" x14ac:dyDescent="0.25">
      <c r="A14" s="9" t="s">
        <v>73</v>
      </c>
      <c r="C14" s="672">
        <f>SUM(D14:AH14)</f>
        <v>20035</v>
      </c>
      <c r="D14" s="233">
        <v>0</v>
      </c>
      <c r="E14" s="233">
        <v>0</v>
      </c>
      <c r="F14" s="233">
        <v>0</v>
      </c>
      <c r="G14" s="233">
        <v>0</v>
      </c>
      <c r="H14" s="233">
        <v>0</v>
      </c>
      <c r="I14" s="233">
        <v>0</v>
      </c>
      <c r="J14" s="233">
        <v>0</v>
      </c>
      <c r="K14" s="233">
        <v>0</v>
      </c>
      <c r="L14" s="233">
        <v>0</v>
      </c>
      <c r="M14" s="233">
        <v>0</v>
      </c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7"/>
      <c r="Z14" s="7"/>
      <c r="AA14" s="4"/>
      <c r="AB14" s="7">
        <v>20035</v>
      </c>
    </row>
    <row r="15" spans="1:34" x14ac:dyDescent="0.25">
      <c r="A15" s="34"/>
      <c r="B15" s="2"/>
      <c r="C15" s="2"/>
      <c r="S15" s="233"/>
      <c r="T15" s="233"/>
      <c r="U15" s="233"/>
      <c r="V15" s="233"/>
      <c r="W15" s="233"/>
      <c r="X15" s="233"/>
    </row>
    <row r="16" spans="1:34" x14ac:dyDescent="0.25">
      <c r="A16" s="9" t="s">
        <v>6</v>
      </c>
      <c r="B16" s="3">
        <v>1994</v>
      </c>
      <c r="C16" s="622">
        <f>-SUM(D16:AH16)</f>
        <v>0</v>
      </c>
      <c r="D16" s="297">
        <f>+D$14/7/2</f>
        <v>0</v>
      </c>
      <c r="E16" s="297"/>
      <c r="F16" s="297"/>
      <c r="G16" s="297"/>
      <c r="H16" s="297"/>
      <c r="I16" s="297"/>
      <c r="J16" s="297"/>
      <c r="K16" s="297"/>
      <c r="L16" s="297"/>
      <c r="M16" s="297"/>
      <c r="N16" s="297"/>
      <c r="O16" s="297"/>
      <c r="P16" s="297"/>
      <c r="Q16" s="297"/>
      <c r="R16" s="297"/>
      <c r="S16" s="233"/>
      <c r="T16" s="233"/>
      <c r="U16" s="233"/>
      <c r="V16" s="233"/>
      <c r="W16" s="233"/>
      <c r="X16" s="233"/>
      <c r="Y16" s="297"/>
      <c r="Z16" s="297"/>
    </row>
    <row r="17" spans="1:26" x14ac:dyDescent="0.25">
      <c r="B17" s="3">
        <f>B16+1</f>
        <v>1995</v>
      </c>
      <c r="C17" s="622">
        <f t="shared" ref="C17:C46" si="1">-SUM(D17:AH17)</f>
        <v>0</v>
      </c>
      <c r="D17" s="297">
        <f>+D$14/7</f>
        <v>0</v>
      </c>
      <c r="E17" s="297">
        <f>+E$14/7/2</f>
        <v>0</v>
      </c>
      <c r="F17" s="297"/>
      <c r="G17" s="297"/>
      <c r="H17" s="297"/>
      <c r="I17" s="297"/>
      <c r="J17" s="297"/>
      <c r="K17" s="297"/>
      <c r="L17" s="297"/>
      <c r="M17" s="297"/>
      <c r="N17" s="297"/>
      <c r="O17" s="297"/>
      <c r="P17" s="297"/>
      <c r="Q17" s="297"/>
      <c r="R17" s="297"/>
      <c r="S17" s="233"/>
      <c r="T17" s="233"/>
      <c r="U17" s="233"/>
      <c r="V17" s="233"/>
      <c r="W17" s="233"/>
      <c r="X17" s="233"/>
      <c r="Y17" s="297"/>
      <c r="Z17" s="297"/>
    </row>
    <row r="18" spans="1:26" x14ac:dyDescent="0.25">
      <c r="B18" s="3">
        <f t="shared" ref="B18:B46" si="2">B17+1</f>
        <v>1996</v>
      </c>
      <c r="C18" s="622">
        <f t="shared" si="1"/>
        <v>0</v>
      </c>
      <c r="D18" s="297">
        <f>+D17</f>
        <v>0</v>
      </c>
      <c r="E18" s="297">
        <f>+E$14/7</f>
        <v>0</v>
      </c>
      <c r="F18" s="297">
        <f>+F$14/7/2</f>
        <v>0</v>
      </c>
      <c r="G18" s="297"/>
      <c r="H18" s="297"/>
      <c r="I18" s="297"/>
      <c r="J18" s="297"/>
      <c r="K18" s="297"/>
      <c r="L18" s="297"/>
      <c r="M18" s="297"/>
      <c r="N18" s="297"/>
      <c r="O18" s="297"/>
      <c r="P18" s="297"/>
      <c r="Q18" s="297"/>
      <c r="R18" s="297"/>
      <c r="S18" s="233"/>
      <c r="T18" s="233"/>
      <c r="U18" s="233"/>
      <c r="V18" s="233"/>
      <c r="W18" s="233"/>
      <c r="X18" s="233"/>
      <c r="Y18" s="297"/>
      <c r="Z18" s="297"/>
    </row>
    <row r="19" spans="1:26" x14ac:dyDescent="0.25">
      <c r="B19" s="3">
        <f t="shared" si="2"/>
        <v>1997</v>
      </c>
      <c r="C19" s="622">
        <f t="shared" si="1"/>
        <v>0</v>
      </c>
      <c r="D19" s="297">
        <f>+D18</f>
        <v>0</v>
      </c>
      <c r="E19" s="297">
        <f>+E18</f>
        <v>0</v>
      </c>
      <c r="F19" s="297">
        <f>+F$14/7</f>
        <v>0</v>
      </c>
      <c r="G19" s="297">
        <f>+G$14/7/2</f>
        <v>0</v>
      </c>
      <c r="H19" s="297"/>
      <c r="I19" s="297"/>
      <c r="J19" s="297"/>
      <c r="K19" s="297"/>
      <c r="L19" s="297"/>
      <c r="M19" s="297"/>
      <c r="N19" s="297"/>
      <c r="O19" s="297"/>
      <c r="P19" s="297"/>
      <c r="Q19" s="297"/>
      <c r="R19" s="297"/>
      <c r="S19" s="233"/>
      <c r="T19" s="233"/>
      <c r="U19" s="233"/>
      <c r="V19" s="233"/>
      <c r="W19" s="233"/>
      <c r="X19" s="233"/>
      <c r="Y19" s="297"/>
      <c r="Z19" s="297"/>
    </row>
    <row r="20" spans="1:26" x14ac:dyDescent="0.25">
      <c r="B20" s="3">
        <f t="shared" si="2"/>
        <v>1998</v>
      </c>
      <c r="C20" s="622">
        <f t="shared" si="1"/>
        <v>0</v>
      </c>
      <c r="D20" s="297">
        <f>+D19</f>
        <v>0</v>
      </c>
      <c r="E20" s="297">
        <f>+E19</f>
        <v>0</v>
      </c>
      <c r="F20" s="297">
        <f>+F19</f>
        <v>0</v>
      </c>
      <c r="G20" s="297">
        <f>+G$14/7</f>
        <v>0</v>
      </c>
      <c r="H20" s="297">
        <f>+H$14/7/2</f>
        <v>0</v>
      </c>
      <c r="I20" s="297"/>
      <c r="J20" s="297"/>
      <c r="K20" s="297"/>
      <c r="L20" s="297"/>
      <c r="M20" s="297"/>
      <c r="N20" s="297"/>
      <c r="O20" s="297"/>
      <c r="P20" s="297"/>
      <c r="Q20" s="297"/>
      <c r="R20" s="297"/>
      <c r="S20" s="233"/>
      <c r="T20" s="233"/>
      <c r="U20" s="233"/>
      <c r="V20" s="233"/>
      <c r="W20" s="233"/>
      <c r="X20" s="233"/>
      <c r="Y20" s="297"/>
      <c r="Z20" s="297"/>
    </row>
    <row r="21" spans="1:26" x14ac:dyDescent="0.25">
      <c r="B21" s="3">
        <f t="shared" si="2"/>
        <v>1999</v>
      </c>
      <c r="C21" s="622">
        <f t="shared" si="1"/>
        <v>0</v>
      </c>
      <c r="D21" s="297">
        <f>+D20</f>
        <v>0</v>
      </c>
      <c r="E21" s="297">
        <f>+E20</f>
        <v>0</v>
      </c>
      <c r="F21" s="297">
        <f>+F20</f>
        <v>0</v>
      </c>
      <c r="G21" s="297">
        <f>+G20</f>
        <v>0</v>
      </c>
      <c r="H21" s="297">
        <f>+H$14/7</f>
        <v>0</v>
      </c>
      <c r="I21" s="297">
        <f>+I$14/7/2</f>
        <v>0</v>
      </c>
      <c r="J21" s="297"/>
      <c r="K21" s="297"/>
      <c r="L21" s="297"/>
      <c r="M21" s="297"/>
      <c r="N21" s="297"/>
      <c r="O21" s="297"/>
      <c r="P21" s="297"/>
      <c r="Q21" s="297"/>
      <c r="R21" s="297"/>
      <c r="S21" s="233"/>
      <c r="T21" s="233"/>
      <c r="U21" s="233"/>
      <c r="V21" s="233"/>
      <c r="W21" s="233"/>
      <c r="X21" s="233"/>
      <c r="Y21" s="297"/>
      <c r="Z21" s="297"/>
    </row>
    <row r="22" spans="1:26" x14ac:dyDescent="0.25">
      <c r="B22" s="3">
        <f t="shared" si="2"/>
        <v>2000</v>
      </c>
      <c r="C22" s="622">
        <f t="shared" si="1"/>
        <v>0</v>
      </c>
      <c r="D22" s="297">
        <f>+D21</f>
        <v>0</v>
      </c>
      <c r="E22" s="297">
        <f>+E21</f>
        <v>0</v>
      </c>
      <c r="F22" s="297">
        <f>+F21</f>
        <v>0</v>
      </c>
      <c r="G22" s="297">
        <f>+G21</f>
        <v>0</v>
      </c>
      <c r="H22" s="297">
        <f>+H21</f>
        <v>0</v>
      </c>
      <c r="I22" s="297">
        <f>+I$14/7</f>
        <v>0</v>
      </c>
      <c r="J22" s="297">
        <f>+J$14/7/2</f>
        <v>0</v>
      </c>
      <c r="K22" s="297"/>
      <c r="L22" s="297"/>
      <c r="M22" s="297"/>
      <c r="N22" s="297"/>
      <c r="O22" s="297"/>
      <c r="P22" s="297"/>
      <c r="Q22" s="297"/>
      <c r="R22" s="297"/>
      <c r="S22" s="233"/>
      <c r="T22" s="233"/>
      <c r="U22" s="233"/>
      <c r="V22" s="233"/>
      <c r="W22" s="233"/>
      <c r="X22" s="233"/>
      <c r="Y22" s="297"/>
      <c r="Z22" s="297"/>
    </row>
    <row r="23" spans="1:26" x14ac:dyDescent="0.25">
      <c r="B23" s="3">
        <f t="shared" si="2"/>
        <v>2001</v>
      </c>
      <c r="C23" s="622">
        <f t="shared" si="1"/>
        <v>0</v>
      </c>
      <c r="D23" s="297">
        <f>+D$14/7/2</f>
        <v>0</v>
      </c>
      <c r="E23" s="297">
        <f>+E22</f>
        <v>0</v>
      </c>
      <c r="F23" s="297">
        <f>+F22</f>
        <v>0</v>
      </c>
      <c r="G23" s="297">
        <f>+G22</f>
        <v>0</v>
      </c>
      <c r="H23" s="297">
        <f>+H22</f>
        <v>0</v>
      </c>
      <c r="I23" s="297">
        <f>+I22</f>
        <v>0</v>
      </c>
      <c r="J23" s="297">
        <f>+J$14/7</f>
        <v>0</v>
      </c>
      <c r="K23" s="297">
        <f>+K$14/7/2</f>
        <v>0</v>
      </c>
      <c r="L23" s="297"/>
      <c r="M23" s="297"/>
      <c r="N23" s="297"/>
      <c r="O23" s="297"/>
      <c r="P23" s="297"/>
      <c r="Q23" s="297"/>
      <c r="R23" s="297"/>
      <c r="S23" s="233"/>
      <c r="T23" s="233"/>
      <c r="U23" s="233"/>
      <c r="V23" s="233"/>
      <c r="W23" s="233"/>
      <c r="X23" s="233"/>
      <c r="Y23" s="297"/>
      <c r="Z23" s="297"/>
    </row>
    <row r="24" spans="1:26" x14ac:dyDescent="0.25">
      <c r="B24" s="3">
        <f t="shared" si="2"/>
        <v>2002</v>
      </c>
      <c r="C24" s="622">
        <f t="shared" si="1"/>
        <v>0</v>
      </c>
      <c r="D24" s="297"/>
      <c r="E24" s="297">
        <f>+E$14/7/2</f>
        <v>0</v>
      </c>
      <c r="F24" s="297">
        <f>+F23</f>
        <v>0</v>
      </c>
      <c r="G24" s="297">
        <f>+G23</f>
        <v>0</v>
      </c>
      <c r="H24" s="297">
        <f>+H23</f>
        <v>0</v>
      </c>
      <c r="I24" s="297">
        <f>+I23</f>
        <v>0</v>
      </c>
      <c r="J24" s="297">
        <f>+J23</f>
        <v>0</v>
      </c>
      <c r="K24" s="297">
        <f>+K$14/7</f>
        <v>0</v>
      </c>
      <c r="L24" s="297">
        <f>+L$14/7/2</f>
        <v>0</v>
      </c>
      <c r="M24" s="297"/>
      <c r="N24" s="297"/>
      <c r="O24" s="297"/>
      <c r="P24" s="297"/>
      <c r="Q24" s="297"/>
      <c r="R24" s="297"/>
      <c r="S24" s="233"/>
      <c r="T24" s="233"/>
      <c r="U24" s="233"/>
      <c r="V24" s="233"/>
      <c r="W24" s="233"/>
      <c r="X24" s="233"/>
      <c r="Y24" s="297"/>
      <c r="Z24" s="297"/>
    </row>
    <row r="25" spans="1:26" x14ac:dyDescent="0.25">
      <c r="B25" s="3">
        <f t="shared" si="2"/>
        <v>2003</v>
      </c>
      <c r="C25" s="622">
        <f t="shared" si="1"/>
        <v>0</v>
      </c>
      <c r="D25" s="297"/>
      <c r="E25" s="297"/>
      <c r="F25" s="297">
        <f>+F$14/7/2</f>
        <v>0</v>
      </c>
      <c r="G25" s="297">
        <f>+G24</f>
        <v>0</v>
      </c>
      <c r="H25" s="297">
        <f>+H24</f>
        <v>0</v>
      </c>
      <c r="I25" s="297">
        <f>+I24</f>
        <v>0</v>
      </c>
      <c r="J25" s="297">
        <f>+J24</f>
        <v>0</v>
      </c>
      <c r="K25" s="297">
        <f>+K24</f>
        <v>0</v>
      </c>
      <c r="L25" s="297">
        <f>+L$14/7</f>
        <v>0</v>
      </c>
      <c r="M25" s="297">
        <f>+M$14/7/2</f>
        <v>0</v>
      </c>
      <c r="N25" s="297"/>
      <c r="O25" s="297"/>
      <c r="P25" s="297"/>
      <c r="Q25" s="297"/>
      <c r="R25" s="297"/>
      <c r="S25" s="233"/>
      <c r="T25" s="233"/>
      <c r="U25" s="233"/>
      <c r="V25" s="233"/>
      <c r="W25" s="233"/>
      <c r="X25" s="233"/>
      <c r="Y25" s="297"/>
      <c r="Z25" s="297"/>
    </row>
    <row r="26" spans="1:26" x14ac:dyDescent="0.25">
      <c r="B26" s="3">
        <f t="shared" si="2"/>
        <v>2004</v>
      </c>
      <c r="C26" s="622">
        <f t="shared" si="1"/>
        <v>0</v>
      </c>
      <c r="D26" s="297"/>
      <c r="E26" s="297"/>
      <c r="F26" s="297"/>
      <c r="G26" s="297">
        <f>+G$14/7/2</f>
        <v>0</v>
      </c>
      <c r="H26" s="297">
        <f>+H25</f>
        <v>0</v>
      </c>
      <c r="I26" s="297">
        <f>+I25</f>
        <v>0</v>
      </c>
      <c r="J26" s="297">
        <f>+J25</f>
        <v>0</v>
      </c>
      <c r="K26" s="297">
        <f>+K25</f>
        <v>0</v>
      </c>
      <c r="L26" s="297">
        <f>+L25</f>
        <v>0</v>
      </c>
      <c r="M26" s="297">
        <f>+M$14/7</f>
        <v>0</v>
      </c>
      <c r="N26" s="7">
        <f>+N$14/7/2</f>
        <v>0</v>
      </c>
      <c r="O26" s="7"/>
      <c r="P26" s="7"/>
      <c r="Q26" s="7"/>
      <c r="R26" s="7"/>
      <c r="S26" s="43"/>
      <c r="T26" s="43"/>
      <c r="U26" s="43"/>
      <c r="V26" s="43"/>
      <c r="W26" s="43"/>
      <c r="X26" s="43"/>
      <c r="Y26" s="7"/>
      <c r="Z26" s="297"/>
    </row>
    <row r="27" spans="1:26" x14ac:dyDescent="0.25">
      <c r="B27" s="3">
        <f t="shared" si="2"/>
        <v>2005</v>
      </c>
      <c r="C27" s="622">
        <f t="shared" si="1"/>
        <v>0</v>
      </c>
      <c r="D27" s="297"/>
      <c r="E27" s="297"/>
      <c r="F27" s="297"/>
      <c r="G27" s="297"/>
      <c r="H27" s="297">
        <f>+H$14/7/2</f>
        <v>0</v>
      </c>
      <c r="I27" s="297">
        <f>+I26</f>
        <v>0</v>
      </c>
      <c r="J27" s="297">
        <f>+J26</f>
        <v>0</v>
      </c>
      <c r="K27" s="297">
        <f>+K26</f>
        <v>0</v>
      </c>
      <c r="L27" s="297">
        <f>+L26</f>
        <v>0</v>
      </c>
      <c r="M27" s="297">
        <f>+M26</f>
        <v>0</v>
      </c>
      <c r="N27" s="7">
        <f>+N$14/7</f>
        <v>0</v>
      </c>
      <c r="O27" s="7">
        <f>+O$14/7/2</f>
        <v>0</v>
      </c>
      <c r="P27" s="7"/>
      <c r="Q27" s="7"/>
      <c r="R27" s="7"/>
      <c r="S27" s="43"/>
      <c r="T27" s="43"/>
      <c r="U27" s="43"/>
      <c r="V27" s="43"/>
      <c r="W27" s="43"/>
      <c r="X27" s="43"/>
      <c r="Y27" s="7"/>
      <c r="Z27" s="297"/>
    </row>
    <row r="28" spans="1:26" x14ac:dyDescent="0.25">
      <c r="B28" s="3">
        <f t="shared" si="2"/>
        <v>2006</v>
      </c>
      <c r="C28" s="622">
        <f t="shared" si="1"/>
        <v>0</v>
      </c>
      <c r="D28" s="297"/>
      <c r="E28" s="297"/>
      <c r="F28" s="297"/>
      <c r="G28" s="297"/>
      <c r="H28" s="297"/>
      <c r="I28" s="297">
        <f>+I$14/7/2</f>
        <v>0</v>
      </c>
      <c r="J28" s="297">
        <f>+J27</f>
        <v>0</v>
      </c>
      <c r="K28" s="297">
        <f>+K27</f>
        <v>0</v>
      </c>
      <c r="L28" s="297">
        <f>+L27</f>
        <v>0</v>
      </c>
      <c r="M28" s="297">
        <f>+M27</f>
        <v>0</v>
      </c>
      <c r="N28" s="7">
        <f>+N27</f>
        <v>0</v>
      </c>
      <c r="O28" s="7">
        <f>+O$14/7</f>
        <v>0</v>
      </c>
      <c r="P28" s="7">
        <f>+P$14/7/2</f>
        <v>0</v>
      </c>
      <c r="Q28" s="7"/>
      <c r="R28" s="7"/>
      <c r="S28" s="43"/>
      <c r="T28" s="43"/>
      <c r="U28" s="43"/>
      <c r="V28" s="43"/>
      <c r="W28" s="43"/>
      <c r="X28" s="43"/>
      <c r="Y28" s="7"/>
      <c r="Z28" s="297"/>
    </row>
    <row r="29" spans="1:26" x14ac:dyDescent="0.25">
      <c r="B29" s="3">
        <f t="shared" si="2"/>
        <v>2007</v>
      </c>
      <c r="C29" s="622">
        <f t="shared" si="1"/>
        <v>0</v>
      </c>
      <c r="D29" s="297"/>
      <c r="E29" s="297"/>
      <c r="F29" s="297"/>
      <c r="G29" s="297"/>
      <c r="H29" s="297"/>
      <c r="I29" s="297"/>
      <c r="J29" s="297">
        <f>+J$14/7/2</f>
        <v>0</v>
      </c>
      <c r="K29" s="297">
        <f>+K28</f>
        <v>0</v>
      </c>
      <c r="L29" s="297">
        <f>+L28</f>
        <v>0</v>
      </c>
      <c r="M29" s="297">
        <f>+M28</f>
        <v>0</v>
      </c>
      <c r="N29" s="7">
        <f>+N28</f>
        <v>0</v>
      </c>
      <c r="O29" s="7">
        <f>+O28</f>
        <v>0</v>
      </c>
      <c r="P29" s="7">
        <f>+P$14/7</f>
        <v>0</v>
      </c>
      <c r="Q29" s="7">
        <f>+Q$14/7/2</f>
        <v>0</v>
      </c>
      <c r="R29" s="7"/>
      <c r="S29" s="43"/>
      <c r="T29" s="43"/>
      <c r="U29" s="43"/>
      <c r="V29" s="43"/>
      <c r="W29" s="43"/>
      <c r="X29" s="43"/>
      <c r="Y29" s="7"/>
      <c r="Z29" s="297"/>
    </row>
    <row r="30" spans="1:26" x14ac:dyDescent="0.25">
      <c r="B30" s="3">
        <f t="shared" si="2"/>
        <v>2008</v>
      </c>
      <c r="C30" s="622">
        <f t="shared" si="1"/>
        <v>0</v>
      </c>
      <c r="D30" s="297"/>
      <c r="E30" s="297"/>
      <c r="F30" s="297"/>
      <c r="G30" s="297"/>
      <c r="H30" s="297"/>
      <c r="I30" s="297"/>
      <c r="J30" s="297"/>
      <c r="K30" s="297">
        <f>+K$14/7/2</f>
        <v>0</v>
      </c>
      <c r="L30" s="297">
        <f>+L29</f>
        <v>0</v>
      </c>
      <c r="M30" s="297">
        <f>+M29</f>
        <v>0</v>
      </c>
      <c r="N30" s="7">
        <f>+N29</f>
        <v>0</v>
      </c>
      <c r="O30" s="7">
        <f>+O29</f>
        <v>0</v>
      </c>
      <c r="P30" s="7">
        <f>+P29</f>
        <v>0</v>
      </c>
      <c r="Q30" s="7">
        <f>+Q$14/7</f>
        <v>0</v>
      </c>
      <c r="R30" s="7">
        <f>+R$14/7/2</f>
        <v>0</v>
      </c>
      <c r="S30" s="43"/>
      <c r="T30" s="43"/>
      <c r="U30" s="43"/>
      <c r="V30" s="43"/>
      <c r="W30" s="43"/>
      <c r="X30" s="43"/>
      <c r="Y30" s="7"/>
      <c r="Z30" s="297"/>
    </row>
    <row r="31" spans="1:26" x14ac:dyDescent="0.25">
      <c r="B31" s="3">
        <f t="shared" si="2"/>
        <v>2009</v>
      </c>
      <c r="C31" s="622">
        <f t="shared" si="1"/>
        <v>0</v>
      </c>
      <c r="D31" s="297"/>
      <c r="E31" s="297"/>
      <c r="F31" s="297"/>
      <c r="G31" s="297"/>
      <c r="H31" s="297"/>
      <c r="I31" s="297"/>
      <c r="J31" s="297"/>
      <c r="K31" s="297"/>
      <c r="L31" s="297">
        <f>+L$14/7/2</f>
        <v>0</v>
      </c>
      <c r="M31" s="297">
        <f>+M30</f>
        <v>0</v>
      </c>
      <c r="N31" s="7">
        <f>+N30</f>
        <v>0</v>
      </c>
      <c r="O31" s="7">
        <f>+O30</f>
        <v>0</v>
      </c>
      <c r="P31" s="7">
        <f>+P30</f>
        <v>0</v>
      </c>
      <c r="Q31" s="7">
        <f>+Q30</f>
        <v>0</v>
      </c>
      <c r="R31" s="7">
        <f>+R$14/7</f>
        <v>0</v>
      </c>
      <c r="S31" s="43">
        <f>+S$14/7/2</f>
        <v>0</v>
      </c>
      <c r="T31" s="43"/>
      <c r="U31" s="43"/>
      <c r="V31" s="43"/>
      <c r="W31" s="43"/>
      <c r="X31" s="43"/>
      <c r="Y31" s="7"/>
      <c r="Z31" s="297"/>
    </row>
    <row r="32" spans="1:26" x14ac:dyDescent="0.25">
      <c r="A32" s="38"/>
      <c r="B32" s="3">
        <f t="shared" si="2"/>
        <v>2010</v>
      </c>
      <c r="C32" s="622">
        <f t="shared" si="1"/>
        <v>0</v>
      </c>
      <c r="D32" s="297"/>
      <c r="E32" s="297"/>
      <c r="F32" s="297"/>
      <c r="G32" s="297"/>
      <c r="H32" s="297"/>
      <c r="I32" s="297"/>
      <c r="J32" s="297"/>
      <c r="K32" s="297"/>
      <c r="L32" s="297"/>
      <c r="M32" s="297">
        <f>+M$14/7/2</f>
        <v>0</v>
      </c>
      <c r="N32" s="7">
        <f>+N31</f>
        <v>0</v>
      </c>
      <c r="O32" s="7">
        <f>+O31</f>
        <v>0</v>
      </c>
      <c r="P32" s="7">
        <f>+P31</f>
        <v>0</v>
      </c>
      <c r="Q32" s="7">
        <f>+Q31</f>
        <v>0</v>
      </c>
      <c r="R32" s="7">
        <f>+R31</f>
        <v>0</v>
      </c>
      <c r="S32" s="43">
        <f>+S$14/7</f>
        <v>0</v>
      </c>
      <c r="T32" s="43">
        <f>+T$14/7/2</f>
        <v>0</v>
      </c>
      <c r="U32" s="43"/>
      <c r="V32" s="43"/>
      <c r="W32" s="43"/>
      <c r="X32" s="43"/>
      <c r="Y32" s="7"/>
      <c r="Z32" s="297"/>
    </row>
    <row r="33" spans="1:34" x14ac:dyDescent="0.25">
      <c r="A33" s="38"/>
      <c r="B33" s="3">
        <f t="shared" si="2"/>
        <v>2011</v>
      </c>
      <c r="C33" s="622">
        <f t="shared" si="1"/>
        <v>0</v>
      </c>
      <c r="D33" s="297"/>
      <c r="E33" s="297"/>
      <c r="F33" s="297"/>
      <c r="G33" s="297"/>
      <c r="H33" s="297"/>
      <c r="I33" s="297"/>
      <c r="J33" s="297"/>
      <c r="K33" s="297"/>
      <c r="L33" s="297"/>
      <c r="M33" s="297"/>
      <c r="N33" s="7">
        <f>+N$14/7/2</f>
        <v>0</v>
      </c>
      <c r="O33" s="7">
        <f>+O32</f>
        <v>0</v>
      </c>
      <c r="P33" s="7">
        <f>+P32</f>
        <v>0</v>
      </c>
      <c r="Q33" s="7">
        <f>+Q32</f>
        <v>0</v>
      </c>
      <c r="R33" s="7">
        <f>+R32</f>
        <v>0</v>
      </c>
      <c r="S33" s="43">
        <f>+S32</f>
        <v>0</v>
      </c>
      <c r="T33" s="43">
        <f>+T$14/7</f>
        <v>0</v>
      </c>
      <c r="U33" s="43">
        <f>+U$14/7/2</f>
        <v>0</v>
      </c>
      <c r="V33" s="43"/>
      <c r="W33" s="43"/>
      <c r="X33" s="43"/>
      <c r="Y33" s="7"/>
      <c r="Z33" s="297"/>
    </row>
    <row r="34" spans="1:34" x14ac:dyDescent="0.25">
      <c r="A34" s="38"/>
      <c r="B34" s="3">
        <f t="shared" si="2"/>
        <v>2012</v>
      </c>
      <c r="C34" s="622">
        <f t="shared" si="1"/>
        <v>0</v>
      </c>
      <c r="D34" s="297"/>
      <c r="E34" s="297"/>
      <c r="F34" s="297"/>
      <c r="G34" s="297"/>
      <c r="H34" s="297"/>
      <c r="I34" s="297"/>
      <c r="J34" s="297"/>
      <c r="K34" s="297"/>
      <c r="L34" s="297"/>
      <c r="M34" s="297"/>
      <c r="N34" s="7"/>
      <c r="O34" s="7">
        <f>+O$14/7/2</f>
        <v>0</v>
      </c>
      <c r="P34" s="7">
        <f>+P33</f>
        <v>0</v>
      </c>
      <c r="Q34" s="7">
        <f>+Q33</f>
        <v>0</v>
      </c>
      <c r="R34" s="7">
        <f>+R33</f>
        <v>0</v>
      </c>
      <c r="S34" s="43">
        <f>+S33</f>
        <v>0</v>
      </c>
      <c r="T34" s="43">
        <f>+T$14/7</f>
        <v>0</v>
      </c>
      <c r="U34" s="43">
        <f>+U$14/7</f>
        <v>0</v>
      </c>
      <c r="V34" s="43">
        <f>+V$14/7/2</f>
        <v>0</v>
      </c>
      <c r="W34" s="43"/>
      <c r="X34" s="43"/>
      <c r="Y34" s="7"/>
      <c r="Z34" s="297"/>
    </row>
    <row r="35" spans="1:34" x14ac:dyDescent="0.25">
      <c r="A35" s="38"/>
      <c r="B35" s="3">
        <f t="shared" si="2"/>
        <v>2013</v>
      </c>
      <c r="C35" s="622">
        <f t="shared" si="1"/>
        <v>0</v>
      </c>
      <c r="D35" s="297"/>
      <c r="E35" s="297"/>
      <c r="F35" s="297"/>
      <c r="G35" s="297"/>
      <c r="H35" s="297"/>
      <c r="I35" s="297"/>
      <c r="J35" s="297"/>
      <c r="K35" s="297"/>
      <c r="L35" s="297"/>
      <c r="M35" s="297"/>
      <c r="N35" s="7"/>
      <c r="O35" s="7"/>
      <c r="P35" s="7">
        <f>P14/7/2</f>
        <v>0</v>
      </c>
      <c r="Q35" s="7">
        <f>Q14</f>
        <v>0</v>
      </c>
      <c r="R35" s="7">
        <f t="shared" ref="R35:U36" si="3">R34</f>
        <v>0</v>
      </c>
      <c r="S35" s="43">
        <f t="shared" si="3"/>
        <v>0</v>
      </c>
      <c r="T35" s="43">
        <f t="shared" si="3"/>
        <v>0</v>
      </c>
      <c r="U35" s="43">
        <f t="shared" si="3"/>
        <v>0</v>
      </c>
      <c r="V35" s="43">
        <f>V14/7</f>
        <v>0</v>
      </c>
      <c r="W35" s="43">
        <f>W14/7/2</f>
        <v>0</v>
      </c>
      <c r="X35" s="43"/>
      <c r="Y35" s="7"/>
      <c r="Z35" s="297"/>
    </row>
    <row r="36" spans="1:34" x14ac:dyDescent="0.25">
      <c r="A36" s="38"/>
      <c r="B36" s="3">
        <f t="shared" si="2"/>
        <v>2014</v>
      </c>
      <c r="C36" s="622">
        <f t="shared" si="1"/>
        <v>0</v>
      </c>
      <c r="D36" s="297"/>
      <c r="E36" s="297"/>
      <c r="F36" s="297"/>
      <c r="G36" s="297"/>
      <c r="H36" s="297"/>
      <c r="I36" s="297"/>
      <c r="J36" s="297"/>
      <c r="K36" s="297"/>
      <c r="L36" s="297"/>
      <c r="M36" s="297"/>
      <c r="N36" s="7"/>
      <c r="O36" s="7"/>
      <c r="P36" s="7"/>
      <c r="Q36" s="7">
        <f>Q14/7/2</f>
        <v>0</v>
      </c>
      <c r="R36" s="7">
        <f t="shared" si="3"/>
        <v>0</v>
      </c>
      <c r="S36" s="43">
        <f t="shared" si="3"/>
        <v>0</v>
      </c>
      <c r="T36" s="43">
        <f t="shared" si="3"/>
        <v>0</v>
      </c>
      <c r="U36" s="43">
        <f t="shared" si="3"/>
        <v>0</v>
      </c>
      <c r="V36" s="43">
        <f>V35</f>
        <v>0</v>
      </c>
      <c r="W36" s="43">
        <f>W14/7</f>
        <v>0</v>
      </c>
      <c r="X36" s="43">
        <f>X14/7/2</f>
        <v>0</v>
      </c>
      <c r="Y36" s="7"/>
      <c r="Z36" s="297"/>
    </row>
    <row r="37" spans="1:34" x14ac:dyDescent="0.25">
      <c r="A37" s="38"/>
      <c r="B37" s="3">
        <f t="shared" si="2"/>
        <v>2015</v>
      </c>
      <c r="C37" s="622">
        <f t="shared" si="1"/>
        <v>0</v>
      </c>
      <c r="D37" s="297"/>
      <c r="E37" s="297"/>
      <c r="F37" s="297"/>
      <c r="G37" s="297"/>
      <c r="H37" s="297"/>
      <c r="I37" s="297"/>
      <c r="J37" s="297"/>
      <c r="K37" s="297"/>
      <c r="L37" s="297"/>
      <c r="M37" s="297"/>
      <c r="N37" s="7"/>
      <c r="O37" s="7"/>
      <c r="P37" s="7"/>
      <c r="Q37" s="7"/>
      <c r="R37" s="7">
        <f>R14/7/2</f>
        <v>0</v>
      </c>
      <c r="S37" s="43">
        <f>S36</f>
        <v>0</v>
      </c>
      <c r="T37" s="43">
        <f>T36</f>
        <v>0</v>
      </c>
      <c r="U37" s="43">
        <f>U36</f>
        <v>0</v>
      </c>
      <c r="V37" s="43">
        <f>V36</f>
        <v>0</v>
      </c>
      <c r="W37" s="43">
        <f>W36</f>
        <v>0</v>
      </c>
      <c r="X37" s="43">
        <f>X14/7</f>
        <v>0</v>
      </c>
      <c r="Y37" s="7">
        <f>Y14/7/2</f>
        <v>0</v>
      </c>
      <c r="Z37" s="297"/>
    </row>
    <row r="38" spans="1:34" x14ac:dyDescent="0.25">
      <c r="A38" s="38"/>
      <c r="B38" s="3">
        <f t="shared" si="2"/>
        <v>2016</v>
      </c>
      <c r="C38" s="622">
        <f t="shared" si="1"/>
        <v>0</v>
      </c>
      <c r="D38" s="297"/>
      <c r="E38" s="297"/>
      <c r="F38" s="297"/>
      <c r="G38" s="297"/>
      <c r="H38" s="297"/>
      <c r="I38" s="297"/>
      <c r="J38" s="297"/>
      <c r="K38" s="297"/>
      <c r="L38" s="297"/>
      <c r="M38" s="297"/>
      <c r="N38" s="7"/>
      <c r="O38" s="7"/>
      <c r="P38" s="7"/>
      <c r="Q38" s="7"/>
      <c r="R38" s="7"/>
      <c r="S38" s="43"/>
      <c r="T38" s="43"/>
      <c r="U38" s="43"/>
      <c r="V38" s="43"/>
      <c r="W38" s="43"/>
      <c r="X38" s="43"/>
      <c r="Y38" s="7">
        <f>+Y14/2</f>
        <v>0</v>
      </c>
      <c r="Z38" s="7">
        <f>Z14/7/2</f>
        <v>0</v>
      </c>
      <c r="AA38" s="7"/>
    </row>
    <row r="39" spans="1:34" x14ac:dyDescent="0.25">
      <c r="A39" s="38"/>
      <c r="B39" s="3">
        <f t="shared" si="2"/>
        <v>2017</v>
      </c>
      <c r="C39" s="622">
        <f t="shared" si="1"/>
        <v>0</v>
      </c>
      <c r="D39" s="297"/>
      <c r="E39" s="297"/>
      <c r="F39" s="297"/>
      <c r="G39" s="297"/>
      <c r="H39" s="297"/>
      <c r="I39" s="297"/>
      <c r="J39" s="297"/>
      <c r="K39" s="297"/>
      <c r="L39" s="297"/>
      <c r="M39" s="297"/>
      <c r="N39" s="7"/>
      <c r="O39" s="7"/>
      <c r="P39" s="7"/>
      <c r="Q39" s="7"/>
      <c r="R39" s="7"/>
      <c r="S39" s="43"/>
      <c r="T39" s="43"/>
      <c r="U39" s="43"/>
      <c r="V39" s="43"/>
      <c r="W39" s="43"/>
      <c r="X39" s="43"/>
      <c r="Y39" s="7"/>
      <c r="Z39" s="7"/>
      <c r="AA39" s="7">
        <v>0</v>
      </c>
    </row>
    <row r="40" spans="1:34" x14ac:dyDescent="0.25">
      <c r="A40" s="38"/>
      <c r="B40" s="3">
        <f t="shared" si="2"/>
        <v>2018</v>
      </c>
      <c r="C40" s="622">
        <f t="shared" si="1"/>
        <v>-1431.0714285714287</v>
      </c>
      <c r="D40" s="297"/>
      <c r="E40" s="297"/>
      <c r="F40" s="297"/>
      <c r="G40" s="297"/>
      <c r="H40" s="297"/>
      <c r="I40" s="297"/>
      <c r="J40" s="297"/>
      <c r="K40" s="297"/>
      <c r="L40" s="297"/>
      <c r="M40" s="297"/>
      <c r="N40" s="7"/>
      <c r="O40" s="7"/>
      <c r="P40" s="7"/>
      <c r="Q40" s="7"/>
      <c r="R40" s="7"/>
      <c r="S40" s="43"/>
      <c r="T40" s="43"/>
      <c r="U40" s="43"/>
      <c r="V40" s="43"/>
      <c r="W40" s="43"/>
      <c r="X40" s="43"/>
      <c r="Y40" s="7"/>
      <c r="Z40" s="7"/>
      <c r="AA40" s="7"/>
      <c r="AB40" s="7">
        <f>+$AB$14/7/2</f>
        <v>1431.0714285714287</v>
      </c>
    </row>
    <row r="41" spans="1:34" x14ac:dyDescent="0.25">
      <c r="A41" s="38"/>
      <c r="B41" s="3">
        <f t="shared" si="2"/>
        <v>2019</v>
      </c>
      <c r="C41" s="622">
        <f t="shared" si="1"/>
        <v>-2862.1428571428573</v>
      </c>
      <c r="D41" s="297"/>
      <c r="E41" s="297"/>
      <c r="F41" s="297"/>
      <c r="G41" s="297"/>
      <c r="H41" s="297"/>
      <c r="I41" s="297"/>
      <c r="J41" s="297"/>
      <c r="K41" s="297"/>
      <c r="L41" s="297"/>
      <c r="M41" s="297"/>
      <c r="N41" s="7"/>
      <c r="O41" s="7"/>
      <c r="P41" s="7"/>
      <c r="Q41" s="7"/>
      <c r="R41" s="7"/>
      <c r="S41" s="43"/>
      <c r="T41" s="43"/>
      <c r="U41" s="43"/>
      <c r="V41" s="43"/>
      <c r="W41" s="43"/>
      <c r="X41" s="43"/>
      <c r="Y41" s="7"/>
      <c r="Z41" s="7"/>
      <c r="AA41" s="7"/>
      <c r="AB41" s="7">
        <f>+$AB$14/7</f>
        <v>2862.1428571428573</v>
      </c>
    </row>
    <row r="42" spans="1:34" x14ac:dyDescent="0.25">
      <c r="A42" s="38"/>
      <c r="B42" s="3">
        <f t="shared" si="2"/>
        <v>2020</v>
      </c>
      <c r="C42" s="622">
        <f t="shared" si="1"/>
        <v>-2862.1428571428573</v>
      </c>
      <c r="D42" s="297"/>
      <c r="E42" s="297"/>
      <c r="F42" s="297"/>
      <c r="G42" s="297"/>
      <c r="H42" s="297"/>
      <c r="I42" s="297"/>
      <c r="J42" s="297"/>
      <c r="K42" s="297"/>
      <c r="L42" s="297"/>
      <c r="M42" s="297"/>
      <c r="N42" s="7"/>
      <c r="O42" s="7"/>
      <c r="P42" s="7"/>
      <c r="Q42" s="7"/>
      <c r="R42" s="7"/>
      <c r="S42" s="43"/>
      <c r="T42" s="43"/>
      <c r="U42" s="43"/>
      <c r="V42" s="43"/>
      <c r="W42" s="43"/>
      <c r="X42" s="43"/>
      <c r="Y42" s="7"/>
      <c r="Z42" s="7"/>
      <c r="AA42" s="7"/>
      <c r="AB42" s="7">
        <f t="shared" ref="AB42:AB46" si="4">+$AB$14/7</f>
        <v>2862.1428571428573</v>
      </c>
    </row>
    <row r="43" spans="1:34" x14ac:dyDescent="0.25">
      <c r="A43" s="38"/>
      <c r="B43" s="3">
        <f t="shared" si="2"/>
        <v>2021</v>
      </c>
      <c r="C43" s="622">
        <f t="shared" si="1"/>
        <v>-2862.1428571428573</v>
      </c>
      <c r="D43" s="297"/>
      <c r="E43" s="297"/>
      <c r="F43" s="297"/>
      <c r="G43" s="297"/>
      <c r="H43" s="297"/>
      <c r="I43" s="297"/>
      <c r="J43" s="297"/>
      <c r="K43" s="297"/>
      <c r="L43" s="297"/>
      <c r="M43" s="297"/>
      <c r="N43" s="7"/>
      <c r="O43" s="7"/>
      <c r="P43" s="7"/>
      <c r="Q43" s="7"/>
      <c r="R43" s="7"/>
      <c r="S43" s="43"/>
      <c r="T43" s="43"/>
      <c r="U43" s="43"/>
      <c r="V43" s="43"/>
      <c r="W43" s="43"/>
      <c r="X43" s="43"/>
      <c r="Y43" s="7"/>
      <c r="Z43" s="7"/>
      <c r="AA43" s="7"/>
      <c r="AB43" s="7">
        <f t="shared" si="4"/>
        <v>2862.1428571428573</v>
      </c>
    </row>
    <row r="44" spans="1:34" x14ac:dyDescent="0.25">
      <c r="A44" s="38"/>
      <c r="B44" s="3">
        <f t="shared" si="2"/>
        <v>2022</v>
      </c>
      <c r="C44" s="622">
        <f t="shared" si="1"/>
        <v>-2862.1428571428573</v>
      </c>
      <c r="D44" s="297"/>
      <c r="E44" s="297"/>
      <c r="F44" s="297"/>
      <c r="G44" s="297"/>
      <c r="H44" s="297"/>
      <c r="I44" s="297"/>
      <c r="J44" s="297"/>
      <c r="K44" s="297"/>
      <c r="L44" s="297"/>
      <c r="M44" s="297"/>
      <c r="N44" s="7"/>
      <c r="O44" s="7"/>
      <c r="P44" s="7"/>
      <c r="Q44" s="7"/>
      <c r="R44" s="7"/>
      <c r="S44" s="43"/>
      <c r="T44" s="43"/>
      <c r="U44" s="43"/>
      <c r="V44" s="43"/>
      <c r="W44" s="43"/>
      <c r="X44" s="43"/>
      <c r="Y44" s="7"/>
      <c r="Z44" s="7"/>
      <c r="AA44" s="7"/>
      <c r="AB44" s="7">
        <f t="shared" si="4"/>
        <v>2862.1428571428573</v>
      </c>
    </row>
    <row r="45" spans="1:34" x14ac:dyDescent="0.25">
      <c r="A45" s="38"/>
      <c r="B45" s="3">
        <f t="shared" si="2"/>
        <v>2023</v>
      </c>
      <c r="C45" s="622">
        <f t="shared" si="1"/>
        <v>-2862.1428571428573</v>
      </c>
      <c r="D45" s="297"/>
      <c r="E45" s="297"/>
      <c r="F45" s="297"/>
      <c r="G45" s="297"/>
      <c r="H45" s="297"/>
      <c r="I45" s="297"/>
      <c r="J45" s="297"/>
      <c r="K45" s="297"/>
      <c r="L45" s="297"/>
      <c r="M45" s="297"/>
      <c r="N45" s="7"/>
      <c r="O45" s="7"/>
      <c r="P45" s="7"/>
      <c r="Q45" s="7"/>
      <c r="R45" s="7"/>
      <c r="S45" s="43"/>
      <c r="T45" s="43"/>
      <c r="U45" s="43"/>
      <c r="V45" s="43"/>
      <c r="W45" s="43"/>
      <c r="X45" s="43"/>
      <c r="Y45" s="7"/>
      <c r="Z45" s="7"/>
      <c r="AA45" s="7"/>
      <c r="AB45" s="7">
        <f t="shared" si="4"/>
        <v>2862.1428571428573</v>
      </c>
    </row>
    <row r="46" spans="1:34" x14ac:dyDescent="0.25">
      <c r="A46" s="38"/>
      <c r="B46" s="3">
        <f t="shared" si="2"/>
        <v>2024</v>
      </c>
      <c r="C46" s="622">
        <f t="shared" si="1"/>
        <v>-2862.1428571428573</v>
      </c>
      <c r="D46" s="297"/>
      <c r="E46" s="297"/>
      <c r="F46" s="297"/>
      <c r="G46" s="297"/>
      <c r="H46" s="297"/>
      <c r="I46" s="297"/>
      <c r="J46" s="297"/>
      <c r="K46" s="297"/>
      <c r="L46" s="297"/>
      <c r="M46" s="297"/>
      <c r="N46" s="7"/>
      <c r="O46" s="7"/>
      <c r="P46" s="7"/>
      <c r="Q46" s="7"/>
      <c r="R46" s="7"/>
      <c r="S46" s="43"/>
      <c r="T46" s="43"/>
      <c r="U46" s="43"/>
      <c r="V46" s="43"/>
      <c r="W46" s="43"/>
      <c r="X46" s="43"/>
      <c r="Y46" s="7"/>
      <c r="Z46" s="7"/>
      <c r="AA46" s="7"/>
      <c r="AB46" s="7">
        <f t="shared" si="4"/>
        <v>2862.1428571428573</v>
      </c>
    </row>
    <row r="47" spans="1:34" x14ac:dyDescent="0.25">
      <c r="A47" s="38"/>
      <c r="B47" s="12"/>
      <c r="C47" s="254"/>
      <c r="D47" s="298"/>
      <c r="E47" s="298"/>
      <c r="F47" s="298"/>
      <c r="G47" s="298"/>
      <c r="H47" s="298"/>
      <c r="I47" s="298"/>
      <c r="J47" s="298"/>
      <c r="K47" s="298"/>
      <c r="L47" s="298"/>
      <c r="M47" s="298"/>
      <c r="N47" s="298"/>
      <c r="O47" s="298"/>
      <c r="P47" s="298"/>
      <c r="Q47" s="298"/>
      <c r="R47" s="298"/>
      <c r="S47" s="298"/>
      <c r="T47" s="298"/>
      <c r="U47" s="298"/>
      <c r="V47" s="299"/>
      <c r="W47" s="299"/>
      <c r="X47" s="299"/>
      <c r="Y47" s="298"/>
      <c r="Z47" s="298"/>
      <c r="AA47" s="298"/>
      <c r="AB47" s="173"/>
      <c r="AC47" s="173"/>
      <c r="AD47" s="173"/>
      <c r="AE47" s="173"/>
    </row>
    <row r="48" spans="1:34" x14ac:dyDescent="0.25">
      <c r="A48" s="38" t="s">
        <v>62</v>
      </c>
      <c r="B48" s="675">
        <f>SUM(D48:AH48)</f>
        <v>1431.0714285714275</v>
      </c>
      <c r="C48" s="677">
        <f>SUM(C16:C47)</f>
        <v>-18603.928571428572</v>
      </c>
      <c r="D48" s="675">
        <f t="shared" ref="D48:N48" si="5">-SUM(D16:D47)+D14</f>
        <v>0</v>
      </c>
      <c r="E48" s="675">
        <f t="shared" si="5"/>
        <v>0</v>
      </c>
      <c r="F48" s="675">
        <f t="shared" si="5"/>
        <v>0</v>
      </c>
      <c r="G48" s="675">
        <f t="shared" si="5"/>
        <v>0</v>
      </c>
      <c r="H48" s="675">
        <f t="shared" si="5"/>
        <v>0</v>
      </c>
      <c r="I48" s="675">
        <f t="shared" si="5"/>
        <v>0</v>
      </c>
      <c r="J48" s="675">
        <f t="shared" si="5"/>
        <v>0</v>
      </c>
      <c r="K48" s="675">
        <f t="shared" si="5"/>
        <v>0</v>
      </c>
      <c r="L48" s="675">
        <f t="shared" si="5"/>
        <v>0</v>
      </c>
      <c r="M48" s="675">
        <f t="shared" si="5"/>
        <v>0</v>
      </c>
      <c r="N48" s="719">
        <f t="shared" si="5"/>
        <v>0</v>
      </c>
      <c r="O48" s="719">
        <f t="shared" ref="O48:AH48" si="6">-SUM(O16:O47)+O14</f>
        <v>0</v>
      </c>
      <c r="P48" s="719">
        <f t="shared" si="6"/>
        <v>0</v>
      </c>
      <c r="Q48" s="719">
        <f t="shared" si="6"/>
        <v>0</v>
      </c>
      <c r="R48" s="719">
        <f t="shared" si="6"/>
        <v>0</v>
      </c>
      <c r="S48" s="719">
        <f t="shared" si="6"/>
        <v>0</v>
      </c>
      <c r="T48" s="719">
        <f t="shared" si="6"/>
        <v>0</v>
      </c>
      <c r="U48" s="719">
        <f t="shared" si="6"/>
        <v>0</v>
      </c>
      <c r="V48" s="719">
        <f t="shared" si="6"/>
        <v>0</v>
      </c>
      <c r="W48" s="719">
        <f t="shared" si="6"/>
        <v>0</v>
      </c>
      <c r="X48" s="719">
        <f t="shared" si="6"/>
        <v>0</v>
      </c>
      <c r="Y48" s="719">
        <f t="shared" si="6"/>
        <v>0</v>
      </c>
      <c r="Z48" s="719">
        <f t="shared" si="6"/>
        <v>0</v>
      </c>
      <c r="AA48" s="719">
        <f t="shared" si="6"/>
        <v>0</v>
      </c>
      <c r="AB48" s="719">
        <f t="shared" si="6"/>
        <v>1431.0714285714275</v>
      </c>
      <c r="AC48" s="719">
        <f t="shared" si="6"/>
        <v>0</v>
      </c>
      <c r="AD48" s="719">
        <f t="shared" si="6"/>
        <v>0</v>
      </c>
      <c r="AE48" s="719">
        <f t="shared" si="6"/>
        <v>0</v>
      </c>
      <c r="AF48" s="719">
        <f>-SUM(AF16:AF47)+AF14</f>
        <v>0</v>
      </c>
      <c r="AG48" s="719">
        <f t="shared" si="6"/>
        <v>0</v>
      </c>
      <c r="AH48" s="719">
        <f t="shared" si="6"/>
        <v>0</v>
      </c>
    </row>
    <row r="49" spans="1:26" x14ac:dyDescent="0.25">
      <c r="A49" s="38"/>
      <c r="B49" s="275"/>
      <c r="C49" s="299"/>
      <c r="D49" s="297"/>
      <c r="E49" s="297"/>
      <c r="F49" s="297"/>
      <c r="G49" s="297"/>
      <c r="H49" s="297"/>
      <c r="I49" s="297"/>
      <c r="J49" s="297"/>
      <c r="K49" s="297"/>
      <c r="L49" s="297"/>
      <c r="M49" s="297"/>
      <c r="N49" s="338"/>
      <c r="O49" s="338"/>
      <c r="P49" s="338"/>
      <c r="Q49" s="338"/>
      <c r="R49" s="338"/>
      <c r="S49" s="338"/>
      <c r="T49" s="338"/>
      <c r="U49" s="338"/>
      <c r="V49" s="338"/>
      <c r="W49" s="338"/>
      <c r="X49" s="338"/>
      <c r="Y49" s="338"/>
      <c r="Z49" s="338"/>
    </row>
    <row r="50" spans="1:26" x14ac:dyDescent="0.25">
      <c r="A50" s="39" t="s">
        <v>63</v>
      </c>
      <c r="B50" s="3"/>
      <c r="C50" s="30">
        <f>+C14+C48</f>
        <v>1431.0714285714275</v>
      </c>
      <c r="D50" s="297"/>
      <c r="E50" s="297"/>
      <c r="F50" s="297"/>
      <c r="G50" s="297"/>
      <c r="H50" s="297"/>
      <c r="I50" s="297"/>
      <c r="J50" s="297"/>
      <c r="K50" s="297"/>
      <c r="L50" s="297"/>
      <c r="M50" s="297"/>
      <c r="N50" s="338"/>
      <c r="O50" s="338"/>
      <c r="P50" s="338"/>
      <c r="Q50" s="338"/>
      <c r="R50" s="338"/>
      <c r="S50" s="338"/>
      <c r="T50" s="338"/>
      <c r="U50" s="338"/>
      <c r="V50" s="338"/>
      <c r="W50" s="338"/>
      <c r="X50" s="338"/>
      <c r="Y50" s="338"/>
      <c r="Z50" s="338"/>
    </row>
    <row r="51" spans="1:26" x14ac:dyDescent="0.25">
      <c r="A51" s="3"/>
      <c r="B51" s="3"/>
      <c r="C51" s="3"/>
      <c r="D51" s="297"/>
      <c r="E51" s="297"/>
      <c r="F51" s="297"/>
      <c r="G51" s="297"/>
      <c r="H51" s="297"/>
      <c r="I51" s="297"/>
      <c r="J51" s="297"/>
      <c r="K51" s="297"/>
      <c r="L51" s="297"/>
      <c r="M51" s="297"/>
      <c r="N51" s="338"/>
      <c r="O51" s="338"/>
      <c r="P51" s="338"/>
      <c r="Q51" s="338"/>
      <c r="R51" s="338"/>
      <c r="S51" s="338"/>
      <c r="T51" s="338"/>
      <c r="U51" s="338"/>
      <c r="V51" s="338"/>
      <c r="W51" s="338"/>
      <c r="X51" s="338"/>
      <c r="Y51" s="338"/>
      <c r="Z51" s="338"/>
    </row>
    <row r="52" spans="1:26" x14ac:dyDescent="0.25">
      <c r="A52" s="3"/>
      <c r="B52" s="36"/>
      <c r="C52" s="3"/>
      <c r="D52" s="297"/>
      <c r="E52" s="297"/>
      <c r="F52" s="297"/>
      <c r="G52" s="297"/>
      <c r="H52" s="297"/>
      <c r="I52" s="297"/>
      <c r="J52" s="297"/>
      <c r="K52" s="297"/>
      <c r="L52" s="297"/>
      <c r="M52" s="297"/>
      <c r="N52" s="338"/>
      <c r="O52" s="338"/>
      <c r="P52" s="338"/>
      <c r="Q52" s="338"/>
      <c r="R52" s="338"/>
      <c r="S52" s="338"/>
      <c r="T52" s="338"/>
      <c r="U52" s="338"/>
      <c r="V52" s="338"/>
      <c r="W52" s="338"/>
      <c r="X52" s="338"/>
      <c r="Y52" s="338"/>
      <c r="Z52" s="338"/>
    </row>
    <row r="53" spans="1:26" x14ac:dyDescent="0.25">
      <c r="A53" s="3"/>
      <c r="B53" s="3"/>
      <c r="C53" s="3"/>
      <c r="E53" s="297"/>
      <c r="F53" s="301"/>
      <c r="G53" s="301"/>
      <c r="H53" s="301"/>
      <c r="I53" s="301"/>
      <c r="J53" s="301"/>
      <c r="K53" s="301"/>
      <c r="L53" s="301"/>
      <c r="M53" s="301"/>
      <c r="N53" s="338">
        <f>SUM(E32:E53)</f>
        <v>0</v>
      </c>
      <c r="O53" s="342"/>
      <c r="P53" s="342"/>
      <c r="Q53" s="342"/>
      <c r="R53" s="342"/>
      <c r="S53" s="342"/>
    </row>
    <row r="54" spans="1:26" x14ac:dyDescent="0.25">
      <c r="B54" s="3"/>
      <c r="C54" s="3"/>
      <c r="E54" s="301"/>
      <c r="F54" s="301"/>
      <c r="G54" s="301"/>
      <c r="H54" s="301"/>
      <c r="I54" s="301"/>
      <c r="J54" s="301"/>
      <c r="K54" s="301"/>
      <c r="L54" s="301"/>
      <c r="M54" s="301"/>
      <c r="N54" s="301"/>
      <c r="O54" s="301"/>
      <c r="P54" s="301"/>
      <c r="Q54" s="301"/>
      <c r="R54" s="301"/>
      <c r="S54" s="301"/>
    </row>
    <row r="55" spans="1:26" x14ac:dyDescent="0.25">
      <c r="E55" s="301"/>
      <c r="F55" s="301"/>
      <c r="G55" s="301"/>
      <c r="H55" s="301"/>
      <c r="I55" s="301"/>
      <c r="J55" s="301"/>
      <c r="K55" s="301"/>
      <c r="L55" s="301"/>
      <c r="M55" s="301"/>
      <c r="N55" s="301"/>
      <c r="O55" s="301"/>
      <c r="P55" s="301"/>
      <c r="Q55" s="301"/>
      <c r="R55" s="301"/>
      <c r="S55" s="301"/>
    </row>
    <row r="56" spans="1:26" x14ac:dyDescent="0.25">
      <c r="E56" s="301"/>
      <c r="F56" s="301"/>
      <c r="G56" s="301"/>
      <c r="H56" s="301"/>
      <c r="I56" s="301"/>
      <c r="J56" s="301"/>
      <c r="K56" s="301"/>
      <c r="L56" s="301"/>
      <c r="M56" s="301"/>
      <c r="N56" s="301"/>
      <c r="O56" s="301"/>
      <c r="P56" s="301"/>
      <c r="Q56" s="301"/>
      <c r="R56" s="301"/>
      <c r="S56" s="301"/>
    </row>
    <row r="57" spans="1:26" x14ac:dyDescent="0.25">
      <c r="E57" s="301"/>
      <c r="F57" s="301"/>
      <c r="G57" s="301"/>
      <c r="H57" s="301"/>
      <c r="I57" s="301"/>
      <c r="J57" s="301"/>
      <c r="K57" s="301"/>
      <c r="L57" s="301"/>
      <c r="M57" s="301"/>
      <c r="N57" s="301"/>
      <c r="O57" s="301"/>
      <c r="P57" s="301"/>
      <c r="Q57" s="301"/>
      <c r="R57" s="301"/>
      <c r="S57" s="301"/>
    </row>
    <row r="58" spans="1:26" x14ac:dyDescent="0.25">
      <c r="E58" s="301"/>
      <c r="F58" s="301"/>
      <c r="G58" s="301"/>
      <c r="H58" s="301"/>
      <c r="I58" s="301"/>
      <c r="J58" s="301"/>
      <c r="K58" s="301"/>
      <c r="L58" s="301"/>
      <c r="M58" s="301"/>
      <c r="N58" s="301"/>
      <c r="O58" s="301"/>
      <c r="P58" s="301"/>
      <c r="Q58" s="301"/>
      <c r="R58" s="301"/>
      <c r="S58" s="301"/>
    </row>
    <row r="59" spans="1:26" x14ac:dyDescent="0.25">
      <c r="E59" s="301"/>
      <c r="F59" s="301"/>
      <c r="G59" s="301"/>
      <c r="H59" s="301"/>
      <c r="I59" s="301"/>
      <c r="J59" s="301"/>
      <c r="K59" s="301"/>
      <c r="L59" s="301"/>
      <c r="M59" s="301"/>
      <c r="N59" s="301"/>
      <c r="O59" s="301"/>
      <c r="P59" s="301"/>
      <c r="Q59" s="301"/>
      <c r="R59" s="301"/>
      <c r="S59" s="301"/>
    </row>
    <row r="60" spans="1:26" x14ac:dyDescent="0.25">
      <c r="E60" s="301"/>
      <c r="F60" s="301"/>
      <c r="G60" s="301"/>
      <c r="H60" s="301"/>
      <c r="I60" s="301"/>
      <c r="J60" s="301"/>
      <c r="K60" s="301"/>
      <c r="L60" s="301"/>
      <c r="M60" s="301"/>
      <c r="N60" s="301"/>
      <c r="O60" s="301"/>
      <c r="P60" s="301"/>
      <c r="Q60" s="301"/>
      <c r="R60" s="301"/>
      <c r="S60" s="301"/>
    </row>
    <row r="61" spans="1:26" x14ac:dyDescent="0.25">
      <c r="E61" s="301"/>
      <c r="F61" s="301"/>
      <c r="G61" s="301"/>
      <c r="H61" s="301"/>
      <c r="I61" s="301"/>
      <c r="J61" s="301"/>
      <c r="K61" s="301"/>
      <c r="L61" s="301"/>
      <c r="M61" s="301"/>
      <c r="N61" s="301"/>
      <c r="O61" s="301"/>
      <c r="P61" s="301"/>
      <c r="Q61" s="301"/>
      <c r="R61" s="301"/>
      <c r="S61" s="301"/>
    </row>
    <row r="62" spans="1:26" x14ac:dyDescent="0.25">
      <c r="E62" s="301"/>
      <c r="F62" s="301"/>
      <c r="G62" s="301"/>
      <c r="H62" s="301"/>
      <c r="I62" s="301"/>
      <c r="J62" s="301"/>
      <c r="K62" s="301"/>
      <c r="L62" s="301"/>
      <c r="M62" s="301"/>
      <c r="N62" s="301"/>
      <c r="O62" s="301"/>
      <c r="P62" s="301"/>
      <c r="Q62" s="301"/>
      <c r="R62" s="301"/>
      <c r="S62" s="301"/>
    </row>
    <row r="63" spans="1:26" x14ac:dyDescent="0.25">
      <c r="E63" s="301"/>
      <c r="F63" s="301"/>
      <c r="G63" s="301"/>
      <c r="H63" s="301"/>
      <c r="I63" s="301"/>
      <c r="J63" s="301"/>
      <c r="K63" s="301"/>
      <c r="L63" s="301"/>
      <c r="M63" s="301"/>
      <c r="N63" s="301"/>
      <c r="O63" s="301"/>
      <c r="P63" s="301"/>
      <c r="Q63" s="301"/>
      <c r="R63" s="301"/>
      <c r="S63" s="301"/>
    </row>
    <row r="64" spans="1:26" x14ac:dyDescent="0.25">
      <c r="E64" s="301"/>
      <c r="F64" s="301"/>
      <c r="G64" s="301"/>
      <c r="H64" s="301"/>
      <c r="I64" s="301"/>
      <c r="J64" s="301"/>
      <c r="K64" s="301"/>
      <c r="L64" s="301"/>
      <c r="M64" s="301"/>
      <c r="N64" s="301"/>
      <c r="O64" s="301"/>
      <c r="P64" s="301"/>
      <c r="Q64" s="301"/>
      <c r="R64" s="301"/>
      <c r="S64" s="301"/>
    </row>
  </sheetData>
  <pageMargins left="0.7" right="0.7" top="0.75" bottom="0.75" header="0.3" footer="0.3"/>
  <pageSetup scale="60" orientation="landscape" horizontalDpi="4294967294" verticalDpi="4294967294" r:id="rId1"/>
  <headerFooter>
    <oddFooter>&amp;Z&amp;F&amp;RPage &amp;P</oddFooter>
  </headerFooter>
</worksheet>
</file>

<file path=xl/worksheets/sheet2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8FA92-E13B-4E43-88B0-C8E5EE0BA1B7}">
  <sheetPr>
    <tabColor theme="6" tint="-0.249977111117893"/>
    <pageSetUpPr fitToPage="1"/>
  </sheetPr>
  <dimension ref="A1:AH64"/>
  <sheetViews>
    <sheetView workbookViewId="0"/>
  </sheetViews>
  <sheetFormatPr defaultColWidth="8.85546875" defaultRowHeight="15" x14ac:dyDescent="0.25"/>
  <cols>
    <col min="1" max="1" width="20.85546875" customWidth="1"/>
    <col min="2" max="2" width="8.7109375" customWidth="1"/>
    <col min="3" max="3" width="12.85546875" customWidth="1"/>
    <col min="4" max="12" width="7.42578125" hidden="1" customWidth="1"/>
    <col min="13" max="13" width="7.5703125" hidden="1" customWidth="1"/>
    <col min="14" max="25" width="10.42578125" customWidth="1"/>
    <col min="26" max="26" width="10.7109375" bestFit="1" customWidth="1"/>
    <col min="27" max="27" width="11.5703125" bestFit="1" customWidth="1"/>
    <col min="28" max="28" width="12" bestFit="1" customWidth="1"/>
    <col min="29" max="29" width="10.5703125" bestFit="1" customWidth="1"/>
  </cols>
  <sheetData>
    <row r="1" spans="1:34" x14ac:dyDescent="0.25">
      <c r="A1" s="11" t="s">
        <v>10</v>
      </c>
      <c r="O1" t="s">
        <v>647</v>
      </c>
    </row>
    <row r="2" spans="1:34" x14ac:dyDescent="0.25">
      <c r="A2" s="9" t="s">
        <v>438</v>
      </c>
    </row>
    <row r="3" spans="1:34" x14ac:dyDescent="0.25">
      <c r="A3" s="9" t="s">
        <v>1235</v>
      </c>
    </row>
    <row r="4" spans="1:34" x14ac:dyDescent="0.25">
      <c r="R4" s="40" t="s">
        <v>4</v>
      </c>
      <c r="S4" s="41"/>
      <c r="T4" s="40" t="s">
        <v>8</v>
      </c>
    </row>
    <row r="5" spans="1:34" x14ac:dyDescent="0.25">
      <c r="A5" s="10" t="s">
        <v>9</v>
      </c>
      <c r="B5" s="12" t="s">
        <v>64</v>
      </c>
      <c r="C5" s="12" t="s">
        <v>12</v>
      </c>
      <c r="R5" s="42" t="s">
        <v>2</v>
      </c>
      <c r="S5" s="42" t="s">
        <v>60</v>
      </c>
      <c r="T5" s="42" t="s">
        <v>7</v>
      </c>
    </row>
    <row r="6" spans="1:34" x14ac:dyDescent="0.25">
      <c r="B6" s="3"/>
      <c r="R6" s="3"/>
    </row>
    <row r="7" spans="1:34" x14ac:dyDescent="0.25">
      <c r="A7" t="s">
        <v>1236</v>
      </c>
      <c r="B7" s="212">
        <v>889</v>
      </c>
      <c r="C7" s="214"/>
      <c r="D7" s="293"/>
      <c r="E7" s="293"/>
      <c r="F7" s="293"/>
      <c r="G7" s="293"/>
      <c r="H7" s="293"/>
      <c r="I7" s="293"/>
      <c r="J7" s="293"/>
      <c r="K7" s="293"/>
      <c r="L7" s="293"/>
      <c r="M7" s="293"/>
      <c r="N7" s="293"/>
      <c r="O7" s="294"/>
      <c r="P7" s="6"/>
      <c r="Q7" s="6"/>
      <c r="R7" s="13">
        <f>+C14</f>
        <v>105608</v>
      </c>
      <c r="S7" s="13">
        <f>+-C48</f>
        <v>82977.71428571429</v>
      </c>
      <c r="T7" s="13">
        <f>+R7-S7</f>
        <v>22630.28571428571</v>
      </c>
    </row>
    <row r="8" spans="1:34" x14ac:dyDescent="0.25">
      <c r="A8" s="213"/>
      <c r="B8" s="3"/>
      <c r="D8" s="293"/>
      <c r="E8" s="293"/>
      <c r="F8" s="293"/>
      <c r="G8" s="293"/>
      <c r="H8" s="293"/>
      <c r="I8" s="293"/>
      <c r="J8" s="293"/>
      <c r="K8" s="293"/>
      <c r="L8" s="293"/>
      <c r="M8" s="293"/>
      <c r="N8" s="293"/>
      <c r="O8" s="294"/>
      <c r="P8" s="6"/>
      <c r="Q8" s="6"/>
    </row>
    <row r="9" spans="1:34" x14ac:dyDescent="0.25">
      <c r="A9" s="2"/>
      <c r="B9" s="3"/>
      <c r="D9" s="293"/>
      <c r="E9" s="293"/>
      <c r="F9" s="293"/>
      <c r="G9" s="293"/>
      <c r="H9" s="293"/>
      <c r="I9" s="293"/>
      <c r="J9" s="293"/>
      <c r="K9" s="293"/>
      <c r="L9" s="293"/>
      <c r="M9" s="293"/>
      <c r="N9" s="293"/>
      <c r="O9" s="294"/>
      <c r="P9" s="6"/>
      <c r="Q9" s="6"/>
    </row>
    <row r="10" spans="1:34" x14ac:dyDescent="0.25">
      <c r="B10" s="3"/>
    </row>
    <row r="11" spans="1:34" x14ac:dyDescent="0.25">
      <c r="A11" s="686" t="s">
        <v>66</v>
      </c>
      <c r="B11" s="290" t="s">
        <v>1150</v>
      </c>
      <c r="C11" s="214"/>
    </row>
    <row r="12" spans="1:34" x14ac:dyDescent="0.25">
      <c r="B12" s="28"/>
      <c r="C12" s="2"/>
    </row>
    <row r="13" spans="1:34" x14ac:dyDescent="0.25">
      <c r="A13" s="9" t="s">
        <v>5</v>
      </c>
      <c r="C13" s="31" t="s">
        <v>3</v>
      </c>
      <c r="D13" s="32">
        <v>1994</v>
      </c>
      <c r="E13" s="32">
        <v>1995</v>
      </c>
      <c r="F13" s="32">
        <v>1996</v>
      </c>
      <c r="G13" s="32">
        <v>1997</v>
      </c>
      <c r="H13" s="32">
        <v>1998</v>
      </c>
      <c r="I13" s="32">
        <v>1999</v>
      </c>
      <c r="J13" s="32">
        <v>2000</v>
      </c>
      <c r="K13" s="32">
        <v>2001</v>
      </c>
      <c r="L13" s="32">
        <v>2002</v>
      </c>
      <c r="M13" s="32">
        <v>2003</v>
      </c>
      <c r="N13" s="32">
        <v>2004</v>
      </c>
      <c r="O13" s="32">
        <f>N13+1</f>
        <v>2005</v>
      </c>
      <c r="P13" s="32">
        <f t="shared" ref="P13:AH13" si="0">O13+1</f>
        <v>2006</v>
      </c>
      <c r="Q13" s="32">
        <f t="shared" si="0"/>
        <v>2007</v>
      </c>
      <c r="R13" s="32">
        <f t="shared" si="0"/>
        <v>2008</v>
      </c>
      <c r="S13" s="32">
        <f t="shared" si="0"/>
        <v>2009</v>
      </c>
      <c r="T13" s="32">
        <f t="shared" si="0"/>
        <v>2010</v>
      </c>
      <c r="U13" s="32">
        <f t="shared" si="0"/>
        <v>2011</v>
      </c>
      <c r="V13" s="32">
        <f t="shared" si="0"/>
        <v>2012</v>
      </c>
      <c r="W13" s="32">
        <f t="shared" si="0"/>
        <v>2013</v>
      </c>
      <c r="X13" s="32">
        <f t="shared" si="0"/>
        <v>2014</v>
      </c>
      <c r="Y13" s="32">
        <f t="shared" si="0"/>
        <v>2015</v>
      </c>
      <c r="Z13" s="32">
        <f t="shared" si="0"/>
        <v>2016</v>
      </c>
      <c r="AA13" s="32">
        <f t="shared" si="0"/>
        <v>2017</v>
      </c>
      <c r="AB13" s="32">
        <f t="shared" si="0"/>
        <v>2018</v>
      </c>
      <c r="AC13" s="32">
        <f t="shared" si="0"/>
        <v>2019</v>
      </c>
      <c r="AD13" s="32">
        <f t="shared" si="0"/>
        <v>2020</v>
      </c>
      <c r="AE13" s="32">
        <f t="shared" si="0"/>
        <v>2021</v>
      </c>
      <c r="AF13" s="32">
        <f t="shared" si="0"/>
        <v>2022</v>
      </c>
      <c r="AG13" s="32">
        <f t="shared" si="0"/>
        <v>2023</v>
      </c>
      <c r="AH13" s="32">
        <f t="shared" si="0"/>
        <v>2024</v>
      </c>
    </row>
    <row r="14" spans="1:34" x14ac:dyDescent="0.25">
      <c r="A14" s="9" t="s">
        <v>73</v>
      </c>
      <c r="C14" s="672">
        <f>SUM(D14:AH14)</f>
        <v>105608</v>
      </c>
      <c r="D14" s="233">
        <v>0</v>
      </c>
      <c r="E14" s="233">
        <v>0</v>
      </c>
      <c r="F14" s="233">
        <v>0</v>
      </c>
      <c r="G14" s="233">
        <v>0</v>
      </c>
      <c r="H14" s="233">
        <v>0</v>
      </c>
      <c r="I14" s="233">
        <v>0</v>
      </c>
      <c r="J14" s="233">
        <v>0</v>
      </c>
      <c r="K14" s="233">
        <v>0</v>
      </c>
      <c r="L14" s="233">
        <v>0</v>
      </c>
      <c r="M14" s="233">
        <v>0</v>
      </c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7"/>
      <c r="Z14" s="7"/>
      <c r="AA14" s="4"/>
      <c r="AB14" s="7"/>
      <c r="AC14" s="7">
        <v>105608</v>
      </c>
    </row>
    <row r="15" spans="1:34" x14ac:dyDescent="0.25">
      <c r="A15" s="34"/>
      <c r="B15" s="2"/>
      <c r="C15" s="2"/>
      <c r="S15" s="233"/>
      <c r="T15" s="233"/>
      <c r="U15" s="233"/>
      <c r="V15" s="233"/>
      <c r="W15" s="233"/>
      <c r="X15" s="233"/>
    </row>
    <row r="16" spans="1:34" x14ac:dyDescent="0.25">
      <c r="A16" s="9" t="s">
        <v>6</v>
      </c>
      <c r="B16" s="3">
        <v>1994</v>
      </c>
      <c r="C16" s="622">
        <f>-SUM(D16:AH16)</f>
        <v>0</v>
      </c>
      <c r="D16" s="297">
        <f>+D$14/7/2</f>
        <v>0</v>
      </c>
      <c r="E16" s="297"/>
      <c r="F16" s="297"/>
      <c r="G16" s="297"/>
      <c r="H16" s="297"/>
      <c r="I16" s="297"/>
      <c r="J16" s="297"/>
      <c r="K16" s="297"/>
      <c r="L16" s="297"/>
      <c r="M16" s="297"/>
      <c r="N16" s="297"/>
      <c r="O16" s="297"/>
      <c r="P16" s="297"/>
      <c r="Q16" s="297"/>
      <c r="R16" s="297"/>
      <c r="S16" s="233"/>
      <c r="T16" s="233"/>
      <c r="U16" s="233"/>
      <c r="V16" s="233"/>
      <c r="W16" s="233"/>
      <c r="X16" s="233"/>
      <c r="Y16" s="297"/>
      <c r="Z16" s="297"/>
    </row>
    <row r="17" spans="1:26" x14ac:dyDescent="0.25">
      <c r="B17" s="3">
        <f>B16+1</f>
        <v>1995</v>
      </c>
      <c r="C17" s="622">
        <f t="shared" ref="C17:C46" si="1">-SUM(D17:AH17)</f>
        <v>0</v>
      </c>
      <c r="D17" s="297">
        <f>+D$14/7</f>
        <v>0</v>
      </c>
      <c r="E17" s="297">
        <f>+E$14/7/2</f>
        <v>0</v>
      </c>
      <c r="F17" s="297"/>
      <c r="G17" s="297"/>
      <c r="H17" s="297"/>
      <c r="I17" s="297"/>
      <c r="J17" s="297"/>
      <c r="K17" s="297"/>
      <c r="L17" s="297"/>
      <c r="M17" s="297"/>
      <c r="N17" s="297"/>
      <c r="O17" s="297"/>
      <c r="P17" s="297"/>
      <c r="Q17" s="297"/>
      <c r="R17" s="297"/>
      <c r="S17" s="233"/>
      <c r="T17" s="233"/>
      <c r="U17" s="233"/>
      <c r="V17" s="233"/>
      <c r="W17" s="233"/>
      <c r="X17" s="233"/>
      <c r="Y17" s="297"/>
      <c r="Z17" s="297"/>
    </row>
    <row r="18" spans="1:26" x14ac:dyDescent="0.25">
      <c r="B18" s="3">
        <f t="shared" ref="B18:B46" si="2">B17+1</f>
        <v>1996</v>
      </c>
      <c r="C18" s="622">
        <f t="shared" si="1"/>
        <v>0</v>
      </c>
      <c r="D18" s="297">
        <f>+D17</f>
        <v>0</v>
      </c>
      <c r="E18" s="297">
        <f>+E$14/7</f>
        <v>0</v>
      </c>
      <c r="F18" s="297">
        <f>+F$14/7/2</f>
        <v>0</v>
      </c>
      <c r="G18" s="297"/>
      <c r="H18" s="297"/>
      <c r="I18" s="297"/>
      <c r="J18" s="297"/>
      <c r="K18" s="297"/>
      <c r="L18" s="297"/>
      <c r="M18" s="297"/>
      <c r="N18" s="297"/>
      <c r="O18" s="297"/>
      <c r="P18" s="297"/>
      <c r="Q18" s="297"/>
      <c r="R18" s="297"/>
      <c r="S18" s="233"/>
      <c r="T18" s="233"/>
      <c r="U18" s="233"/>
      <c r="V18" s="233"/>
      <c r="W18" s="233"/>
      <c r="X18" s="233"/>
      <c r="Y18" s="297"/>
      <c r="Z18" s="297"/>
    </row>
    <row r="19" spans="1:26" x14ac:dyDescent="0.25">
      <c r="B19" s="3">
        <f t="shared" si="2"/>
        <v>1997</v>
      </c>
      <c r="C19" s="622">
        <f t="shared" si="1"/>
        <v>0</v>
      </c>
      <c r="D19" s="297">
        <f>+D18</f>
        <v>0</v>
      </c>
      <c r="E19" s="297">
        <f>+E18</f>
        <v>0</v>
      </c>
      <c r="F19" s="297">
        <f>+F$14/7</f>
        <v>0</v>
      </c>
      <c r="G19" s="297">
        <f>+G$14/7/2</f>
        <v>0</v>
      </c>
      <c r="H19" s="297"/>
      <c r="I19" s="297"/>
      <c r="J19" s="297"/>
      <c r="K19" s="297"/>
      <c r="L19" s="297"/>
      <c r="M19" s="297"/>
      <c r="N19" s="297"/>
      <c r="O19" s="297"/>
      <c r="P19" s="297"/>
      <c r="Q19" s="297"/>
      <c r="R19" s="297"/>
      <c r="S19" s="233"/>
      <c r="T19" s="233"/>
      <c r="U19" s="233"/>
      <c r="V19" s="233"/>
      <c r="W19" s="233"/>
      <c r="X19" s="233"/>
      <c r="Y19" s="297"/>
      <c r="Z19" s="297"/>
    </row>
    <row r="20" spans="1:26" x14ac:dyDescent="0.25">
      <c r="B20" s="3">
        <f t="shared" si="2"/>
        <v>1998</v>
      </c>
      <c r="C20" s="622">
        <f t="shared" si="1"/>
        <v>0</v>
      </c>
      <c r="D20" s="297">
        <f>+D19</f>
        <v>0</v>
      </c>
      <c r="E20" s="297">
        <f>+E19</f>
        <v>0</v>
      </c>
      <c r="F20" s="297">
        <f>+F19</f>
        <v>0</v>
      </c>
      <c r="G20" s="297">
        <f>+G$14/7</f>
        <v>0</v>
      </c>
      <c r="H20" s="297">
        <f>+H$14/7/2</f>
        <v>0</v>
      </c>
      <c r="I20" s="297"/>
      <c r="J20" s="297"/>
      <c r="K20" s="297"/>
      <c r="L20" s="297"/>
      <c r="M20" s="297"/>
      <c r="N20" s="297"/>
      <c r="O20" s="297"/>
      <c r="P20" s="297"/>
      <c r="Q20" s="297"/>
      <c r="R20" s="297"/>
      <c r="S20" s="233"/>
      <c r="T20" s="233"/>
      <c r="U20" s="233"/>
      <c r="V20" s="233"/>
      <c r="W20" s="233"/>
      <c r="X20" s="233"/>
      <c r="Y20" s="297"/>
      <c r="Z20" s="297"/>
    </row>
    <row r="21" spans="1:26" x14ac:dyDescent="0.25">
      <c r="B21" s="3">
        <f t="shared" si="2"/>
        <v>1999</v>
      </c>
      <c r="C21" s="622">
        <f t="shared" si="1"/>
        <v>0</v>
      </c>
      <c r="D21" s="297">
        <f>+D20</f>
        <v>0</v>
      </c>
      <c r="E21" s="297">
        <f>+E20</f>
        <v>0</v>
      </c>
      <c r="F21" s="297">
        <f>+F20</f>
        <v>0</v>
      </c>
      <c r="G21" s="297">
        <f>+G20</f>
        <v>0</v>
      </c>
      <c r="H21" s="297">
        <f>+H$14/7</f>
        <v>0</v>
      </c>
      <c r="I21" s="297">
        <f>+I$14/7/2</f>
        <v>0</v>
      </c>
      <c r="J21" s="297"/>
      <c r="K21" s="297"/>
      <c r="L21" s="297"/>
      <c r="M21" s="297"/>
      <c r="N21" s="297"/>
      <c r="O21" s="297"/>
      <c r="P21" s="297"/>
      <c r="Q21" s="297"/>
      <c r="R21" s="297"/>
      <c r="S21" s="233"/>
      <c r="T21" s="233"/>
      <c r="U21" s="233"/>
      <c r="V21" s="233"/>
      <c r="W21" s="233"/>
      <c r="X21" s="233"/>
      <c r="Y21" s="297"/>
      <c r="Z21" s="297"/>
    </row>
    <row r="22" spans="1:26" x14ac:dyDescent="0.25">
      <c r="B22" s="3">
        <f t="shared" si="2"/>
        <v>2000</v>
      </c>
      <c r="C22" s="622">
        <f t="shared" si="1"/>
        <v>0</v>
      </c>
      <c r="D22" s="297">
        <f>+D21</f>
        <v>0</v>
      </c>
      <c r="E22" s="297">
        <f>+E21</f>
        <v>0</v>
      </c>
      <c r="F22" s="297">
        <f>+F21</f>
        <v>0</v>
      </c>
      <c r="G22" s="297">
        <f>+G21</f>
        <v>0</v>
      </c>
      <c r="H22" s="297">
        <f>+H21</f>
        <v>0</v>
      </c>
      <c r="I22" s="297">
        <f>+I$14/7</f>
        <v>0</v>
      </c>
      <c r="J22" s="297">
        <f>+J$14/7/2</f>
        <v>0</v>
      </c>
      <c r="K22" s="297"/>
      <c r="L22" s="297"/>
      <c r="M22" s="297"/>
      <c r="N22" s="297"/>
      <c r="O22" s="297"/>
      <c r="P22" s="297"/>
      <c r="Q22" s="297"/>
      <c r="R22" s="297"/>
      <c r="S22" s="233"/>
      <c r="T22" s="233"/>
      <c r="U22" s="233"/>
      <c r="V22" s="233"/>
      <c r="W22" s="233"/>
      <c r="X22" s="233"/>
      <c r="Y22" s="297"/>
      <c r="Z22" s="297"/>
    </row>
    <row r="23" spans="1:26" x14ac:dyDescent="0.25">
      <c r="B23" s="3">
        <f t="shared" si="2"/>
        <v>2001</v>
      </c>
      <c r="C23" s="622">
        <f t="shared" si="1"/>
        <v>0</v>
      </c>
      <c r="D23" s="297">
        <f>+D$14/7/2</f>
        <v>0</v>
      </c>
      <c r="E23" s="297">
        <f>+E22</f>
        <v>0</v>
      </c>
      <c r="F23" s="297">
        <f>+F22</f>
        <v>0</v>
      </c>
      <c r="G23" s="297">
        <f>+G22</f>
        <v>0</v>
      </c>
      <c r="H23" s="297">
        <f>+H22</f>
        <v>0</v>
      </c>
      <c r="I23" s="297">
        <f>+I22</f>
        <v>0</v>
      </c>
      <c r="J23" s="297">
        <f>+J$14/7</f>
        <v>0</v>
      </c>
      <c r="K23" s="297">
        <f>+K$14/7/2</f>
        <v>0</v>
      </c>
      <c r="L23" s="297"/>
      <c r="M23" s="297"/>
      <c r="N23" s="297"/>
      <c r="O23" s="297"/>
      <c r="P23" s="297"/>
      <c r="Q23" s="297"/>
      <c r="R23" s="297"/>
      <c r="S23" s="233"/>
      <c r="T23" s="233"/>
      <c r="U23" s="233"/>
      <c r="V23" s="233"/>
      <c r="W23" s="233"/>
      <c r="X23" s="233"/>
      <c r="Y23" s="297"/>
      <c r="Z23" s="297"/>
    </row>
    <row r="24" spans="1:26" x14ac:dyDescent="0.25">
      <c r="B24" s="3">
        <f t="shared" si="2"/>
        <v>2002</v>
      </c>
      <c r="C24" s="622">
        <f t="shared" si="1"/>
        <v>0</v>
      </c>
      <c r="D24" s="297"/>
      <c r="E24" s="297">
        <f>+E$14/7/2</f>
        <v>0</v>
      </c>
      <c r="F24" s="297">
        <f>+F23</f>
        <v>0</v>
      </c>
      <c r="G24" s="297">
        <f>+G23</f>
        <v>0</v>
      </c>
      <c r="H24" s="297">
        <f>+H23</f>
        <v>0</v>
      </c>
      <c r="I24" s="297">
        <f>+I23</f>
        <v>0</v>
      </c>
      <c r="J24" s="297">
        <f>+J23</f>
        <v>0</v>
      </c>
      <c r="K24" s="297">
        <f>+K$14/7</f>
        <v>0</v>
      </c>
      <c r="L24" s="297">
        <f>+L$14/7/2</f>
        <v>0</v>
      </c>
      <c r="M24" s="297"/>
      <c r="N24" s="297"/>
      <c r="O24" s="297"/>
      <c r="P24" s="297"/>
      <c r="Q24" s="297"/>
      <c r="R24" s="297"/>
      <c r="S24" s="233"/>
      <c r="T24" s="233"/>
      <c r="U24" s="233"/>
      <c r="V24" s="233"/>
      <c r="W24" s="233"/>
      <c r="X24" s="233"/>
      <c r="Y24" s="297"/>
      <c r="Z24" s="297"/>
    </row>
    <row r="25" spans="1:26" x14ac:dyDescent="0.25">
      <c r="B25" s="3">
        <f t="shared" si="2"/>
        <v>2003</v>
      </c>
      <c r="C25" s="622">
        <f t="shared" si="1"/>
        <v>0</v>
      </c>
      <c r="D25" s="297"/>
      <c r="E25" s="297"/>
      <c r="F25" s="297">
        <f>+F$14/7/2</f>
        <v>0</v>
      </c>
      <c r="G25" s="297">
        <f>+G24</f>
        <v>0</v>
      </c>
      <c r="H25" s="297">
        <f>+H24</f>
        <v>0</v>
      </c>
      <c r="I25" s="297">
        <f>+I24</f>
        <v>0</v>
      </c>
      <c r="J25" s="297">
        <f>+J24</f>
        <v>0</v>
      </c>
      <c r="K25" s="297">
        <f>+K24</f>
        <v>0</v>
      </c>
      <c r="L25" s="297">
        <f>+L$14/7</f>
        <v>0</v>
      </c>
      <c r="M25" s="297">
        <f>+M$14/7/2</f>
        <v>0</v>
      </c>
      <c r="N25" s="297"/>
      <c r="O25" s="297"/>
      <c r="P25" s="297"/>
      <c r="Q25" s="297"/>
      <c r="R25" s="297"/>
      <c r="S25" s="233"/>
      <c r="T25" s="233"/>
      <c r="U25" s="233"/>
      <c r="V25" s="233"/>
      <c r="W25" s="233"/>
      <c r="X25" s="233"/>
      <c r="Y25" s="297"/>
      <c r="Z25" s="297"/>
    </row>
    <row r="26" spans="1:26" x14ac:dyDescent="0.25">
      <c r="B26" s="3">
        <f t="shared" si="2"/>
        <v>2004</v>
      </c>
      <c r="C26" s="622">
        <f t="shared" si="1"/>
        <v>0</v>
      </c>
      <c r="D26" s="297"/>
      <c r="E26" s="297"/>
      <c r="F26" s="297"/>
      <c r="G26" s="297">
        <f>+G$14/7/2</f>
        <v>0</v>
      </c>
      <c r="H26" s="297">
        <f>+H25</f>
        <v>0</v>
      </c>
      <c r="I26" s="297">
        <f>+I25</f>
        <v>0</v>
      </c>
      <c r="J26" s="297">
        <f>+J25</f>
        <v>0</v>
      </c>
      <c r="K26" s="297">
        <f>+K25</f>
        <v>0</v>
      </c>
      <c r="L26" s="297">
        <f>+L25</f>
        <v>0</v>
      </c>
      <c r="M26" s="297">
        <f>+M$14/7</f>
        <v>0</v>
      </c>
      <c r="N26" s="7">
        <f>+N$14/7/2</f>
        <v>0</v>
      </c>
      <c r="O26" s="7"/>
      <c r="P26" s="7"/>
      <c r="Q26" s="7"/>
      <c r="R26" s="7"/>
      <c r="S26" s="43"/>
      <c r="T26" s="43"/>
      <c r="U26" s="43"/>
      <c r="V26" s="43"/>
      <c r="W26" s="43"/>
      <c r="X26" s="43"/>
      <c r="Y26" s="7"/>
      <c r="Z26" s="297"/>
    </row>
    <row r="27" spans="1:26" x14ac:dyDescent="0.25">
      <c r="B27" s="3">
        <f t="shared" si="2"/>
        <v>2005</v>
      </c>
      <c r="C27" s="622">
        <f t="shared" si="1"/>
        <v>0</v>
      </c>
      <c r="D27" s="297"/>
      <c r="E27" s="297"/>
      <c r="F27" s="297"/>
      <c r="G27" s="297"/>
      <c r="H27" s="297">
        <f>+H$14/7/2</f>
        <v>0</v>
      </c>
      <c r="I27" s="297">
        <f>+I26</f>
        <v>0</v>
      </c>
      <c r="J27" s="297">
        <f>+J26</f>
        <v>0</v>
      </c>
      <c r="K27" s="297">
        <f>+K26</f>
        <v>0</v>
      </c>
      <c r="L27" s="297">
        <f>+L26</f>
        <v>0</v>
      </c>
      <c r="M27" s="297">
        <f>+M26</f>
        <v>0</v>
      </c>
      <c r="N27" s="7">
        <f>+N$14/7</f>
        <v>0</v>
      </c>
      <c r="O27" s="7">
        <f>+O$14/7/2</f>
        <v>0</v>
      </c>
      <c r="P27" s="7"/>
      <c r="Q27" s="7"/>
      <c r="R27" s="7"/>
      <c r="S27" s="43"/>
      <c r="T27" s="43"/>
      <c r="U27" s="43"/>
      <c r="V27" s="43"/>
      <c r="W27" s="43"/>
      <c r="X27" s="43"/>
      <c r="Y27" s="7"/>
      <c r="Z27" s="297"/>
    </row>
    <row r="28" spans="1:26" x14ac:dyDescent="0.25">
      <c r="B28" s="3">
        <f t="shared" si="2"/>
        <v>2006</v>
      </c>
      <c r="C28" s="622">
        <f t="shared" si="1"/>
        <v>0</v>
      </c>
      <c r="D28" s="297"/>
      <c r="E28" s="297"/>
      <c r="F28" s="297"/>
      <c r="G28" s="297"/>
      <c r="H28" s="297"/>
      <c r="I28" s="297">
        <f>+I$14/7/2</f>
        <v>0</v>
      </c>
      <c r="J28" s="297">
        <f>+J27</f>
        <v>0</v>
      </c>
      <c r="K28" s="297">
        <f>+K27</f>
        <v>0</v>
      </c>
      <c r="L28" s="297">
        <f>+L27</f>
        <v>0</v>
      </c>
      <c r="M28" s="297">
        <f>+M27</f>
        <v>0</v>
      </c>
      <c r="N28" s="7">
        <f>+N27</f>
        <v>0</v>
      </c>
      <c r="O28" s="7">
        <f>+O$14/7</f>
        <v>0</v>
      </c>
      <c r="P28" s="7">
        <f>+P$14/7/2</f>
        <v>0</v>
      </c>
      <c r="Q28" s="7"/>
      <c r="R28" s="7"/>
      <c r="S28" s="43"/>
      <c r="T28" s="43"/>
      <c r="U28" s="43"/>
      <c r="V28" s="43"/>
      <c r="W28" s="43"/>
      <c r="X28" s="43"/>
      <c r="Y28" s="7"/>
      <c r="Z28" s="297"/>
    </row>
    <row r="29" spans="1:26" x14ac:dyDescent="0.25">
      <c r="B29" s="3">
        <f t="shared" si="2"/>
        <v>2007</v>
      </c>
      <c r="C29" s="622">
        <f t="shared" si="1"/>
        <v>0</v>
      </c>
      <c r="D29" s="297"/>
      <c r="E29" s="297"/>
      <c r="F29" s="297"/>
      <c r="G29" s="297"/>
      <c r="H29" s="297"/>
      <c r="I29" s="297"/>
      <c r="J29" s="297">
        <f>+J$14/7/2</f>
        <v>0</v>
      </c>
      <c r="K29" s="297">
        <f>+K28</f>
        <v>0</v>
      </c>
      <c r="L29" s="297">
        <f>+L28</f>
        <v>0</v>
      </c>
      <c r="M29" s="297">
        <f>+M28</f>
        <v>0</v>
      </c>
      <c r="N29" s="7">
        <f>+N28</f>
        <v>0</v>
      </c>
      <c r="O29" s="7">
        <f>+O28</f>
        <v>0</v>
      </c>
      <c r="P29" s="7">
        <f>+P$14/7</f>
        <v>0</v>
      </c>
      <c r="Q29" s="7">
        <f>+Q$14/7/2</f>
        <v>0</v>
      </c>
      <c r="R29" s="7"/>
      <c r="S29" s="43"/>
      <c r="T29" s="43"/>
      <c r="U29" s="43"/>
      <c r="V29" s="43"/>
      <c r="W29" s="43"/>
      <c r="X29" s="43"/>
      <c r="Y29" s="7"/>
      <c r="Z29" s="297"/>
    </row>
    <row r="30" spans="1:26" x14ac:dyDescent="0.25">
      <c r="B30" s="3">
        <f t="shared" si="2"/>
        <v>2008</v>
      </c>
      <c r="C30" s="622">
        <f t="shared" si="1"/>
        <v>0</v>
      </c>
      <c r="D30" s="297"/>
      <c r="E30" s="297"/>
      <c r="F30" s="297"/>
      <c r="G30" s="297"/>
      <c r="H30" s="297"/>
      <c r="I30" s="297"/>
      <c r="J30" s="297"/>
      <c r="K30" s="297">
        <f>+K$14/7/2</f>
        <v>0</v>
      </c>
      <c r="L30" s="297">
        <f>+L29</f>
        <v>0</v>
      </c>
      <c r="M30" s="297">
        <f>+M29</f>
        <v>0</v>
      </c>
      <c r="N30" s="7">
        <f>+N29</f>
        <v>0</v>
      </c>
      <c r="O30" s="7">
        <f>+O29</f>
        <v>0</v>
      </c>
      <c r="P30" s="7">
        <f>+P29</f>
        <v>0</v>
      </c>
      <c r="Q30" s="7">
        <f>+Q$14/7</f>
        <v>0</v>
      </c>
      <c r="R30" s="7">
        <f>+R$14/7/2</f>
        <v>0</v>
      </c>
      <c r="S30" s="43"/>
      <c r="T30" s="43"/>
      <c r="U30" s="43"/>
      <c r="V30" s="43"/>
      <c r="W30" s="43"/>
      <c r="X30" s="43"/>
      <c r="Y30" s="7"/>
      <c r="Z30" s="297"/>
    </row>
    <row r="31" spans="1:26" x14ac:dyDescent="0.25">
      <c r="B31" s="3">
        <f t="shared" si="2"/>
        <v>2009</v>
      </c>
      <c r="C31" s="622">
        <f t="shared" si="1"/>
        <v>0</v>
      </c>
      <c r="D31" s="297"/>
      <c r="E31" s="297"/>
      <c r="F31" s="297"/>
      <c r="G31" s="297"/>
      <c r="H31" s="297"/>
      <c r="I31" s="297"/>
      <c r="J31" s="297"/>
      <c r="K31" s="297"/>
      <c r="L31" s="297">
        <f>+L$14/7/2</f>
        <v>0</v>
      </c>
      <c r="M31" s="297">
        <f>+M30</f>
        <v>0</v>
      </c>
      <c r="N31" s="7">
        <f>+N30</f>
        <v>0</v>
      </c>
      <c r="O31" s="7">
        <f>+O30</f>
        <v>0</v>
      </c>
      <c r="P31" s="7">
        <f>+P30</f>
        <v>0</v>
      </c>
      <c r="Q31" s="7">
        <f>+Q30</f>
        <v>0</v>
      </c>
      <c r="R31" s="7">
        <f>+R$14/7</f>
        <v>0</v>
      </c>
      <c r="S31" s="43">
        <f>+S$14/7/2</f>
        <v>0</v>
      </c>
      <c r="T31" s="43"/>
      <c r="U31" s="43"/>
      <c r="V31" s="43"/>
      <c r="W31" s="43"/>
      <c r="X31" s="43"/>
      <c r="Y31" s="7"/>
      <c r="Z31" s="297"/>
    </row>
    <row r="32" spans="1:26" x14ac:dyDescent="0.25">
      <c r="A32" s="38"/>
      <c r="B32" s="3">
        <f t="shared" si="2"/>
        <v>2010</v>
      </c>
      <c r="C32" s="622">
        <f t="shared" si="1"/>
        <v>0</v>
      </c>
      <c r="D32" s="297"/>
      <c r="E32" s="297"/>
      <c r="F32" s="297"/>
      <c r="G32" s="297"/>
      <c r="H32" s="297"/>
      <c r="I32" s="297"/>
      <c r="J32" s="297"/>
      <c r="K32" s="297"/>
      <c r="L32" s="297"/>
      <c r="M32" s="297">
        <f>+M$14/7/2</f>
        <v>0</v>
      </c>
      <c r="N32" s="7">
        <f>+N31</f>
        <v>0</v>
      </c>
      <c r="O32" s="7">
        <f>+O31</f>
        <v>0</v>
      </c>
      <c r="P32" s="7">
        <f>+P31</f>
        <v>0</v>
      </c>
      <c r="Q32" s="7">
        <f>+Q31</f>
        <v>0</v>
      </c>
      <c r="R32" s="7">
        <f>+R31</f>
        <v>0</v>
      </c>
      <c r="S32" s="43">
        <f>+S$14/7</f>
        <v>0</v>
      </c>
      <c r="T32" s="43">
        <f>+T$14/7/2</f>
        <v>0</v>
      </c>
      <c r="U32" s="43"/>
      <c r="V32" s="43"/>
      <c r="W32" s="43"/>
      <c r="X32" s="43"/>
      <c r="Y32" s="7"/>
      <c r="Z32" s="297"/>
    </row>
    <row r="33" spans="1:34" x14ac:dyDescent="0.25">
      <c r="A33" s="38"/>
      <c r="B33" s="3">
        <f t="shared" si="2"/>
        <v>2011</v>
      </c>
      <c r="C33" s="622">
        <f t="shared" si="1"/>
        <v>0</v>
      </c>
      <c r="D33" s="297"/>
      <c r="E33" s="297"/>
      <c r="F33" s="297"/>
      <c r="G33" s="297"/>
      <c r="H33" s="297"/>
      <c r="I33" s="297"/>
      <c r="J33" s="297"/>
      <c r="K33" s="297"/>
      <c r="L33" s="297"/>
      <c r="M33" s="297"/>
      <c r="N33" s="7">
        <f>+N$14/7/2</f>
        <v>0</v>
      </c>
      <c r="O33" s="7">
        <f>+O32</f>
        <v>0</v>
      </c>
      <c r="P33" s="7">
        <f>+P32</f>
        <v>0</v>
      </c>
      <c r="Q33" s="7">
        <f>+Q32</f>
        <v>0</v>
      </c>
      <c r="R33" s="7">
        <f>+R32</f>
        <v>0</v>
      </c>
      <c r="S33" s="43">
        <f>+S32</f>
        <v>0</v>
      </c>
      <c r="T33" s="43">
        <f>+T$14/7</f>
        <v>0</v>
      </c>
      <c r="U33" s="43">
        <f>+U$14/7/2</f>
        <v>0</v>
      </c>
      <c r="V33" s="43"/>
      <c r="W33" s="43"/>
      <c r="X33" s="43"/>
      <c r="Y33" s="7"/>
      <c r="Z33" s="297"/>
    </row>
    <row r="34" spans="1:34" x14ac:dyDescent="0.25">
      <c r="A34" s="38"/>
      <c r="B34" s="3">
        <f t="shared" si="2"/>
        <v>2012</v>
      </c>
      <c r="C34" s="622">
        <f t="shared" si="1"/>
        <v>0</v>
      </c>
      <c r="D34" s="297"/>
      <c r="E34" s="297"/>
      <c r="F34" s="297"/>
      <c r="G34" s="297"/>
      <c r="H34" s="297"/>
      <c r="I34" s="297"/>
      <c r="J34" s="297"/>
      <c r="K34" s="297"/>
      <c r="L34" s="297"/>
      <c r="M34" s="297"/>
      <c r="N34" s="7"/>
      <c r="O34" s="7">
        <f>+O$14/7/2</f>
        <v>0</v>
      </c>
      <c r="P34" s="7">
        <f>+P33</f>
        <v>0</v>
      </c>
      <c r="Q34" s="7">
        <f>+Q33</f>
        <v>0</v>
      </c>
      <c r="R34" s="7">
        <f>+R33</f>
        <v>0</v>
      </c>
      <c r="S34" s="43">
        <f>+S33</f>
        <v>0</v>
      </c>
      <c r="T34" s="43">
        <f>+T$14/7</f>
        <v>0</v>
      </c>
      <c r="U34" s="43">
        <f>+U$14/7</f>
        <v>0</v>
      </c>
      <c r="V34" s="43">
        <f>+V$14/7/2</f>
        <v>0</v>
      </c>
      <c r="W34" s="43"/>
      <c r="X34" s="43"/>
      <c r="Y34" s="7"/>
      <c r="Z34" s="297"/>
    </row>
    <row r="35" spans="1:34" x14ac:dyDescent="0.25">
      <c r="A35" s="38"/>
      <c r="B35" s="3">
        <f t="shared" si="2"/>
        <v>2013</v>
      </c>
      <c r="C35" s="622">
        <f t="shared" si="1"/>
        <v>0</v>
      </c>
      <c r="D35" s="297"/>
      <c r="E35" s="297"/>
      <c r="F35" s="297"/>
      <c r="G35" s="297"/>
      <c r="H35" s="297"/>
      <c r="I35" s="297"/>
      <c r="J35" s="297"/>
      <c r="K35" s="297"/>
      <c r="L35" s="297"/>
      <c r="M35" s="297"/>
      <c r="N35" s="7"/>
      <c r="O35" s="7"/>
      <c r="P35" s="7">
        <f>P14/7/2</f>
        <v>0</v>
      </c>
      <c r="Q35" s="7">
        <f>Q14</f>
        <v>0</v>
      </c>
      <c r="R35" s="7">
        <f t="shared" ref="R35:U36" si="3">R34</f>
        <v>0</v>
      </c>
      <c r="S35" s="43">
        <f t="shared" si="3"/>
        <v>0</v>
      </c>
      <c r="T35" s="43">
        <f t="shared" si="3"/>
        <v>0</v>
      </c>
      <c r="U35" s="43">
        <f t="shared" si="3"/>
        <v>0</v>
      </c>
      <c r="V35" s="43">
        <f>V14/7</f>
        <v>0</v>
      </c>
      <c r="W35" s="43">
        <f>W14/7/2</f>
        <v>0</v>
      </c>
      <c r="X35" s="43"/>
      <c r="Y35" s="7"/>
      <c r="Z35" s="297"/>
    </row>
    <row r="36" spans="1:34" x14ac:dyDescent="0.25">
      <c r="A36" s="38"/>
      <c r="B36" s="3">
        <f t="shared" si="2"/>
        <v>2014</v>
      </c>
      <c r="C36" s="622">
        <f t="shared" si="1"/>
        <v>0</v>
      </c>
      <c r="D36" s="297"/>
      <c r="E36" s="297"/>
      <c r="F36" s="297"/>
      <c r="G36" s="297"/>
      <c r="H36" s="297"/>
      <c r="I36" s="297"/>
      <c r="J36" s="297"/>
      <c r="K36" s="297"/>
      <c r="L36" s="297"/>
      <c r="M36" s="297"/>
      <c r="N36" s="7"/>
      <c r="O36" s="7"/>
      <c r="P36" s="7"/>
      <c r="Q36" s="7">
        <f>Q14/7/2</f>
        <v>0</v>
      </c>
      <c r="R36" s="7">
        <f t="shared" si="3"/>
        <v>0</v>
      </c>
      <c r="S36" s="43">
        <f t="shared" si="3"/>
        <v>0</v>
      </c>
      <c r="T36" s="43">
        <f t="shared" si="3"/>
        <v>0</v>
      </c>
      <c r="U36" s="43">
        <f t="shared" si="3"/>
        <v>0</v>
      </c>
      <c r="V36" s="43">
        <f>V35</f>
        <v>0</v>
      </c>
      <c r="W36" s="43">
        <f>W14/7</f>
        <v>0</v>
      </c>
      <c r="X36" s="43">
        <f>X14/7/2</f>
        <v>0</v>
      </c>
      <c r="Y36" s="7"/>
      <c r="Z36" s="297"/>
    </row>
    <row r="37" spans="1:34" x14ac:dyDescent="0.25">
      <c r="A37" s="38"/>
      <c r="B37" s="3">
        <f t="shared" si="2"/>
        <v>2015</v>
      </c>
      <c r="C37" s="622">
        <f t="shared" si="1"/>
        <v>0</v>
      </c>
      <c r="D37" s="297"/>
      <c r="E37" s="297"/>
      <c r="F37" s="297"/>
      <c r="G37" s="297"/>
      <c r="H37" s="297"/>
      <c r="I37" s="297"/>
      <c r="J37" s="297"/>
      <c r="K37" s="297"/>
      <c r="L37" s="297"/>
      <c r="M37" s="297"/>
      <c r="N37" s="7"/>
      <c r="O37" s="7"/>
      <c r="P37" s="7"/>
      <c r="Q37" s="7"/>
      <c r="R37" s="7">
        <f>R14/7/2</f>
        <v>0</v>
      </c>
      <c r="S37" s="43">
        <f>S36</f>
        <v>0</v>
      </c>
      <c r="T37" s="43">
        <f>T36</f>
        <v>0</v>
      </c>
      <c r="U37" s="43">
        <f>U36</f>
        <v>0</v>
      </c>
      <c r="V37" s="43">
        <f>V36</f>
        <v>0</v>
      </c>
      <c r="W37" s="43">
        <f>W36</f>
        <v>0</v>
      </c>
      <c r="X37" s="43">
        <f>X14/7</f>
        <v>0</v>
      </c>
      <c r="Y37" s="7">
        <f>Y14/7/2</f>
        <v>0</v>
      </c>
      <c r="Z37" s="297"/>
    </row>
    <row r="38" spans="1:34" x14ac:dyDescent="0.25">
      <c r="A38" s="38"/>
      <c r="B38" s="3">
        <f t="shared" si="2"/>
        <v>2016</v>
      </c>
      <c r="C38" s="622">
        <f t="shared" si="1"/>
        <v>0</v>
      </c>
      <c r="D38" s="297"/>
      <c r="E38" s="297"/>
      <c r="F38" s="297"/>
      <c r="G38" s="297"/>
      <c r="H38" s="297"/>
      <c r="I38" s="297"/>
      <c r="J38" s="297"/>
      <c r="K38" s="297"/>
      <c r="L38" s="297"/>
      <c r="M38" s="297"/>
      <c r="N38" s="7"/>
      <c r="O38" s="7"/>
      <c r="P38" s="7"/>
      <c r="Q38" s="7"/>
      <c r="R38" s="7"/>
      <c r="S38" s="43"/>
      <c r="T38" s="43"/>
      <c r="U38" s="43"/>
      <c r="V38" s="43"/>
      <c r="W38" s="43"/>
      <c r="X38" s="43"/>
      <c r="Y38" s="7">
        <f>+Y14/2</f>
        <v>0</v>
      </c>
      <c r="Z38" s="7">
        <f>Z14/7/2</f>
        <v>0</v>
      </c>
      <c r="AA38" s="7"/>
    </row>
    <row r="39" spans="1:34" x14ac:dyDescent="0.25">
      <c r="A39" s="38"/>
      <c r="B39" s="3">
        <f t="shared" si="2"/>
        <v>2017</v>
      </c>
      <c r="C39" s="622">
        <f t="shared" si="1"/>
        <v>0</v>
      </c>
      <c r="D39" s="297"/>
      <c r="E39" s="297"/>
      <c r="F39" s="297"/>
      <c r="G39" s="297"/>
      <c r="H39" s="297"/>
      <c r="I39" s="297"/>
      <c r="J39" s="297"/>
      <c r="K39" s="297"/>
      <c r="L39" s="297"/>
      <c r="M39" s="297"/>
      <c r="N39" s="7"/>
      <c r="O39" s="7"/>
      <c r="P39" s="7"/>
      <c r="Q39" s="7"/>
      <c r="R39" s="7"/>
      <c r="S39" s="43"/>
      <c r="T39" s="43"/>
      <c r="U39" s="43"/>
      <c r="V39" s="43"/>
      <c r="W39" s="43"/>
      <c r="X39" s="43"/>
      <c r="Y39" s="7"/>
      <c r="Z39" s="7"/>
      <c r="AA39" s="7">
        <v>0</v>
      </c>
    </row>
    <row r="40" spans="1:34" x14ac:dyDescent="0.25">
      <c r="A40" s="38"/>
      <c r="B40" s="3">
        <f t="shared" si="2"/>
        <v>2018</v>
      </c>
      <c r="C40" s="622">
        <f t="shared" si="1"/>
        <v>0</v>
      </c>
      <c r="D40" s="297"/>
      <c r="E40" s="297"/>
      <c r="F40" s="297"/>
      <c r="G40" s="297"/>
      <c r="H40" s="297"/>
      <c r="I40" s="297"/>
      <c r="J40" s="297"/>
      <c r="K40" s="297"/>
      <c r="L40" s="297"/>
      <c r="M40" s="297"/>
      <c r="N40" s="7"/>
      <c r="O40" s="7"/>
      <c r="P40" s="7"/>
      <c r="Q40" s="7"/>
      <c r="R40" s="7"/>
      <c r="S40" s="43"/>
      <c r="T40" s="43"/>
      <c r="U40" s="43"/>
      <c r="V40" s="43"/>
      <c r="W40" s="43"/>
      <c r="X40" s="43"/>
      <c r="Y40" s="7"/>
      <c r="Z40" s="7"/>
      <c r="AA40" s="7"/>
      <c r="AB40" s="7">
        <v>0</v>
      </c>
    </row>
    <row r="41" spans="1:34" x14ac:dyDescent="0.25">
      <c r="A41" s="38"/>
      <c r="B41" s="3">
        <f t="shared" si="2"/>
        <v>2019</v>
      </c>
      <c r="C41" s="622">
        <f t="shared" si="1"/>
        <v>-7543.4285714285716</v>
      </c>
      <c r="D41" s="297"/>
      <c r="E41" s="297"/>
      <c r="F41" s="297"/>
      <c r="G41" s="297"/>
      <c r="H41" s="297"/>
      <c r="I41" s="297"/>
      <c r="J41" s="297"/>
      <c r="K41" s="297"/>
      <c r="L41" s="297"/>
      <c r="M41" s="297"/>
      <c r="N41" s="7"/>
      <c r="O41" s="7"/>
      <c r="P41" s="7"/>
      <c r="Q41" s="7"/>
      <c r="R41" s="7"/>
      <c r="S41" s="43"/>
      <c r="T41" s="43"/>
      <c r="U41" s="43"/>
      <c r="V41" s="43"/>
      <c r="W41" s="43"/>
      <c r="X41" s="43"/>
      <c r="Y41" s="7"/>
      <c r="Z41" s="7"/>
      <c r="AA41" s="7"/>
      <c r="AB41" s="7"/>
      <c r="AC41" s="43">
        <f>+$AC$14/7/2</f>
        <v>7543.4285714285716</v>
      </c>
    </row>
    <row r="42" spans="1:34" x14ac:dyDescent="0.25">
      <c r="A42" s="38"/>
      <c r="B42" s="3">
        <f t="shared" si="2"/>
        <v>2020</v>
      </c>
      <c r="C42" s="622">
        <f t="shared" si="1"/>
        <v>-15086.857142857143</v>
      </c>
      <c r="D42" s="297"/>
      <c r="E42" s="297"/>
      <c r="F42" s="297"/>
      <c r="G42" s="297"/>
      <c r="H42" s="297"/>
      <c r="I42" s="297"/>
      <c r="J42" s="297"/>
      <c r="K42" s="297"/>
      <c r="L42" s="297"/>
      <c r="M42" s="297"/>
      <c r="N42" s="7"/>
      <c r="O42" s="7"/>
      <c r="P42" s="7"/>
      <c r="Q42" s="7"/>
      <c r="R42" s="7"/>
      <c r="S42" s="43"/>
      <c r="T42" s="43"/>
      <c r="U42" s="43"/>
      <c r="V42" s="43"/>
      <c r="W42" s="43"/>
      <c r="X42" s="43"/>
      <c r="Y42" s="7"/>
      <c r="Z42" s="7"/>
      <c r="AA42" s="7"/>
      <c r="AB42" s="7"/>
      <c r="AC42" s="43">
        <f>+$AC$14/7</f>
        <v>15086.857142857143</v>
      </c>
    </row>
    <row r="43" spans="1:34" x14ac:dyDescent="0.25">
      <c r="A43" s="38"/>
      <c r="B43" s="3">
        <f t="shared" si="2"/>
        <v>2021</v>
      </c>
      <c r="C43" s="622">
        <f t="shared" si="1"/>
        <v>-15086.857142857143</v>
      </c>
      <c r="D43" s="297"/>
      <c r="E43" s="297"/>
      <c r="F43" s="297"/>
      <c r="G43" s="297"/>
      <c r="H43" s="297"/>
      <c r="I43" s="297"/>
      <c r="J43" s="297"/>
      <c r="K43" s="297"/>
      <c r="L43" s="297"/>
      <c r="M43" s="297"/>
      <c r="N43" s="7"/>
      <c r="O43" s="7"/>
      <c r="P43" s="7"/>
      <c r="Q43" s="7"/>
      <c r="R43" s="7"/>
      <c r="S43" s="43"/>
      <c r="T43" s="43"/>
      <c r="U43" s="43"/>
      <c r="V43" s="43"/>
      <c r="W43" s="43"/>
      <c r="X43" s="43"/>
      <c r="Y43" s="7"/>
      <c r="Z43" s="7"/>
      <c r="AA43" s="7"/>
      <c r="AB43" s="7"/>
      <c r="AC43" s="43">
        <f t="shared" ref="AC43:AC46" si="4">+$AC$14/7</f>
        <v>15086.857142857143</v>
      </c>
    </row>
    <row r="44" spans="1:34" x14ac:dyDescent="0.25">
      <c r="A44" s="38"/>
      <c r="B44" s="3">
        <f t="shared" si="2"/>
        <v>2022</v>
      </c>
      <c r="C44" s="622">
        <f t="shared" si="1"/>
        <v>-15086.857142857143</v>
      </c>
      <c r="D44" s="297"/>
      <c r="E44" s="297"/>
      <c r="F44" s="297"/>
      <c r="G44" s="297"/>
      <c r="H44" s="297"/>
      <c r="I44" s="297"/>
      <c r="J44" s="297"/>
      <c r="K44" s="297"/>
      <c r="L44" s="297"/>
      <c r="M44" s="297"/>
      <c r="N44" s="7"/>
      <c r="O44" s="7"/>
      <c r="P44" s="7"/>
      <c r="Q44" s="7"/>
      <c r="R44" s="7"/>
      <c r="S44" s="43"/>
      <c r="T44" s="43"/>
      <c r="U44" s="43"/>
      <c r="V44" s="43"/>
      <c r="W44" s="43"/>
      <c r="X44" s="43"/>
      <c r="Y44" s="7"/>
      <c r="Z44" s="7"/>
      <c r="AA44" s="7"/>
      <c r="AB44" s="7"/>
      <c r="AC44" s="43">
        <f t="shared" si="4"/>
        <v>15086.857142857143</v>
      </c>
    </row>
    <row r="45" spans="1:34" x14ac:dyDescent="0.25">
      <c r="A45" s="38"/>
      <c r="B45" s="3">
        <f t="shared" si="2"/>
        <v>2023</v>
      </c>
      <c r="C45" s="622">
        <f t="shared" si="1"/>
        <v>-15086.857142857143</v>
      </c>
      <c r="D45" s="297"/>
      <c r="E45" s="297"/>
      <c r="F45" s="297"/>
      <c r="G45" s="297"/>
      <c r="H45" s="297"/>
      <c r="I45" s="297"/>
      <c r="J45" s="297"/>
      <c r="K45" s="297"/>
      <c r="L45" s="297"/>
      <c r="M45" s="297"/>
      <c r="N45" s="7"/>
      <c r="O45" s="7"/>
      <c r="P45" s="7"/>
      <c r="Q45" s="7"/>
      <c r="R45" s="7"/>
      <c r="S45" s="43"/>
      <c r="T45" s="43"/>
      <c r="U45" s="43"/>
      <c r="V45" s="43"/>
      <c r="W45" s="43"/>
      <c r="X45" s="43"/>
      <c r="Y45" s="7"/>
      <c r="Z45" s="7"/>
      <c r="AA45" s="7"/>
      <c r="AB45" s="7"/>
      <c r="AC45" s="43">
        <f t="shared" si="4"/>
        <v>15086.857142857143</v>
      </c>
    </row>
    <row r="46" spans="1:34" x14ac:dyDescent="0.25">
      <c r="A46" s="38"/>
      <c r="B46" s="3">
        <f t="shared" si="2"/>
        <v>2024</v>
      </c>
      <c r="C46" s="622">
        <f t="shared" si="1"/>
        <v>-15086.857142857143</v>
      </c>
      <c r="D46" s="297"/>
      <c r="E46" s="297"/>
      <c r="F46" s="297"/>
      <c r="G46" s="297"/>
      <c r="H46" s="297"/>
      <c r="I46" s="297"/>
      <c r="J46" s="297"/>
      <c r="K46" s="297"/>
      <c r="L46" s="297"/>
      <c r="M46" s="297"/>
      <c r="N46" s="7"/>
      <c r="O46" s="7"/>
      <c r="P46" s="7"/>
      <c r="Q46" s="7"/>
      <c r="R46" s="7"/>
      <c r="S46" s="43"/>
      <c r="T46" s="43"/>
      <c r="U46" s="43"/>
      <c r="V46" s="43"/>
      <c r="W46" s="43"/>
      <c r="X46" s="43"/>
      <c r="Y46" s="7"/>
      <c r="Z46" s="7"/>
      <c r="AA46" s="7"/>
      <c r="AB46" s="7"/>
      <c r="AC46" s="43">
        <f t="shared" si="4"/>
        <v>15086.857142857143</v>
      </c>
    </row>
    <row r="47" spans="1:34" x14ac:dyDescent="0.25">
      <c r="A47" s="38"/>
      <c r="B47" s="12"/>
      <c r="C47" s="254"/>
      <c r="D47" s="298"/>
      <c r="E47" s="298"/>
      <c r="F47" s="298"/>
      <c r="G47" s="298"/>
      <c r="H47" s="298"/>
      <c r="I47" s="298"/>
      <c r="J47" s="298"/>
      <c r="K47" s="298"/>
      <c r="L47" s="298"/>
      <c r="M47" s="298"/>
      <c r="N47" s="298"/>
      <c r="O47" s="298"/>
      <c r="P47" s="298"/>
      <c r="Q47" s="298"/>
      <c r="R47" s="298"/>
      <c r="S47" s="298"/>
      <c r="T47" s="298"/>
      <c r="U47" s="298"/>
      <c r="V47" s="299"/>
      <c r="W47" s="299"/>
      <c r="X47" s="299"/>
      <c r="Y47" s="298"/>
      <c r="Z47" s="298"/>
      <c r="AA47" s="298"/>
      <c r="AB47" s="173"/>
      <c r="AC47" s="173"/>
      <c r="AD47" s="173"/>
      <c r="AE47" s="173"/>
      <c r="AF47" s="173"/>
    </row>
    <row r="48" spans="1:34" x14ac:dyDescent="0.25">
      <c r="A48" s="38" t="s">
        <v>62</v>
      </c>
      <c r="B48" s="675">
        <f>SUM(D48:AH48)</f>
        <v>22630.28571428571</v>
      </c>
      <c r="C48" s="677">
        <f>SUM(C16:C47)</f>
        <v>-82977.71428571429</v>
      </c>
      <c r="D48" s="675">
        <f t="shared" ref="D48:N48" si="5">-SUM(D16:D47)+D14</f>
        <v>0</v>
      </c>
      <c r="E48" s="675">
        <f t="shared" si="5"/>
        <v>0</v>
      </c>
      <c r="F48" s="675">
        <f t="shared" si="5"/>
        <v>0</v>
      </c>
      <c r="G48" s="675">
        <f t="shared" si="5"/>
        <v>0</v>
      </c>
      <c r="H48" s="675">
        <f t="shared" si="5"/>
        <v>0</v>
      </c>
      <c r="I48" s="675">
        <f t="shared" si="5"/>
        <v>0</v>
      </c>
      <c r="J48" s="675">
        <f t="shared" si="5"/>
        <v>0</v>
      </c>
      <c r="K48" s="675">
        <f t="shared" si="5"/>
        <v>0</v>
      </c>
      <c r="L48" s="675">
        <f t="shared" si="5"/>
        <v>0</v>
      </c>
      <c r="M48" s="675">
        <f t="shared" si="5"/>
        <v>0</v>
      </c>
      <c r="N48" s="719">
        <f t="shared" si="5"/>
        <v>0</v>
      </c>
      <c r="O48" s="719">
        <f t="shared" ref="O48:AH48" si="6">-SUM(O16:O47)+O14</f>
        <v>0</v>
      </c>
      <c r="P48" s="719">
        <f t="shared" si="6"/>
        <v>0</v>
      </c>
      <c r="Q48" s="719">
        <f t="shared" si="6"/>
        <v>0</v>
      </c>
      <c r="R48" s="719">
        <f t="shared" si="6"/>
        <v>0</v>
      </c>
      <c r="S48" s="719">
        <f t="shared" si="6"/>
        <v>0</v>
      </c>
      <c r="T48" s="719">
        <f t="shared" si="6"/>
        <v>0</v>
      </c>
      <c r="U48" s="719">
        <f t="shared" si="6"/>
        <v>0</v>
      </c>
      <c r="V48" s="719">
        <f t="shared" si="6"/>
        <v>0</v>
      </c>
      <c r="W48" s="719">
        <f t="shared" si="6"/>
        <v>0</v>
      </c>
      <c r="X48" s="719">
        <f t="shared" si="6"/>
        <v>0</v>
      </c>
      <c r="Y48" s="719">
        <f t="shared" si="6"/>
        <v>0</v>
      </c>
      <c r="Z48" s="719">
        <f t="shared" si="6"/>
        <v>0</v>
      </c>
      <c r="AA48" s="719">
        <f t="shared" si="6"/>
        <v>0</v>
      </c>
      <c r="AB48" s="719">
        <f t="shared" si="6"/>
        <v>0</v>
      </c>
      <c r="AC48" s="719">
        <f t="shared" si="6"/>
        <v>22630.28571428571</v>
      </c>
      <c r="AD48" s="719">
        <f t="shared" si="6"/>
        <v>0</v>
      </c>
      <c r="AE48" s="719">
        <f t="shared" si="6"/>
        <v>0</v>
      </c>
      <c r="AF48" s="719">
        <f>-SUM(AF16:AF47)+AF14</f>
        <v>0</v>
      </c>
      <c r="AG48" s="719">
        <f t="shared" si="6"/>
        <v>0</v>
      </c>
      <c r="AH48" s="719">
        <f t="shared" si="6"/>
        <v>0</v>
      </c>
    </row>
    <row r="49" spans="1:26" x14ac:dyDescent="0.25">
      <c r="A49" s="38"/>
      <c r="B49" s="275"/>
      <c r="C49" s="299"/>
      <c r="D49" s="297"/>
      <c r="E49" s="297"/>
      <c r="F49" s="297"/>
      <c r="G49" s="297"/>
      <c r="H49" s="297"/>
      <c r="I49" s="297"/>
      <c r="J49" s="297"/>
      <c r="K49" s="297"/>
      <c r="L49" s="297"/>
      <c r="M49" s="297"/>
      <c r="N49" s="338"/>
      <c r="O49" s="338"/>
      <c r="P49" s="338"/>
      <c r="Q49" s="338"/>
      <c r="R49" s="338"/>
      <c r="S49" s="338"/>
      <c r="T49" s="338"/>
      <c r="U49" s="338"/>
      <c r="V49" s="338"/>
      <c r="W49" s="338"/>
      <c r="X49" s="338"/>
      <c r="Y49" s="338"/>
      <c r="Z49" s="338"/>
    </row>
    <row r="50" spans="1:26" x14ac:dyDescent="0.25">
      <c r="A50" s="39" t="s">
        <v>63</v>
      </c>
      <c r="B50" s="3"/>
      <c r="C50" s="30">
        <f>+C14+C48</f>
        <v>22630.28571428571</v>
      </c>
      <c r="D50" s="297"/>
      <c r="E50" s="297"/>
      <c r="F50" s="297"/>
      <c r="G50" s="297"/>
      <c r="H50" s="297"/>
      <c r="I50" s="297"/>
      <c r="J50" s="297"/>
      <c r="K50" s="297"/>
      <c r="L50" s="297"/>
      <c r="M50" s="297"/>
      <c r="N50" s="338"/>
      <c r="O50" s="338"/>
      <c r="P50" s="338"/>
      <c r="Q50" s="338"/>
      <c r="R50" s="338"/>
      <c r="S50" s="338"/>
      <c r="T50" s="338"/>
      <c r="U50" s="338"/>
      <c r="V50" s="338"/>
      <c r="W50" s="338"/>
      <c r="X50" s="338"/>
      <c r="Y50" s="338"/>
      <c r="Z50" s="338"/>
    </row>
    <row r="51" spans="1:26" x14ac:dyDescent="0.25">
      <c r="A51" s="3"/>
      <c r="B51" s="3"/>
      <c r="C51" s="3"/>
      <c r="D51" s="297"/>
      <c r="E51" s="297"/>
      <c r="F51" s="297"/>
      <c r="G51" s="297"/>
      <c r="H51" s="297"/>
      <c r="I51" s="297"/>
      <c r="J51" s="297"/>
      <c r="K51" s="297"/>
      <c r="L51" s="297"/>
      <c r="M51" s="297"/>
      <c r="N51" s="338"/>
      <c r="O51" s="338"/>
      <c r="P51" s="338"/>
      <c r="Q51" s="338"/>
      <c r="R51" s="338"/>
      <c r="S51" s="338"/>
      <c r="T51" s="338"/>
      <c r="U51" s="338"/>
      <c r="V51" s="338"/>
      <c r="W51" s="338"/>
      <c r="X51" s="338"/>
      <c r="Y51" s="338"/>
      <c r="Z51" s="338"/>
    </row>
    <row r="52" spans="1:26" x14ac:dyDescent="0.25">
      <c r="A52" s="3"/>
      <c r="B52" s="36"/>
      <c r="C52" s="3"/>
      <c r="D52" s="297"/>
      <c r="E52" s="297"/>
      <c r="F52" s="297"/>
      <c r="G52" s="297"/>
      <c r="H52" s="297"/>
      <c r="I52" s="297"/>
      <c r="J52" s="297"/>
      <c r="K52" s="297"/>
      <c r="L52" s="297"/>
      <c r="M52" s="297"/>
      <c r="N52" s="338"/>
      <c r="O52" s="338"/>
      <c r="P52" s="338"/>
      <c r="Q52" s="338"/>
      <c r="R52" s="338"/>
      <c r="S52" s="338"/>
      <c r="T52" s="338"/>
      <c r="U52" s="338"/>
      <c r="V52" s="338"/>
      <c r="W52" s="338"/>
      <c r="X52" s="338"/>
      <c r="Y52" s="338"/>
      <c r="Z52" s="338"/>
    </row>
    <row r="53" spans="1:26" x14ac:dyDescent="0.25">
      <c r="A53" s="3"/>
      <c r="B53" s="3"/>
      <c r="C53" s="3"/>
      <c r="E53" s="297"/>
      <c r="F53" s="301"/>
      <c r="G53" s="301"/>
      <c r="H53" s="301"/>
      <c r="I53" s="301"/>
      <c r="J53" s="301"/>
      <c r="K53" s="301"/>
      <c r="L53" s="301"/>
      <c r="M53" s="301"/>
      <c r="N53" s="338">
        <f>SUM(E32:E53)</f>
        <v>0</v>
      </c>
      <c r="O53" s="342"/>
      <c r="P53" s="342"/>
      <c r="Q53" s="342"/>
      <c r="R53" s="342"/>
      <c r="S53" s="342"/>
    </row>
    <row r="54" spans="1:26" x14ac:dyDescent="0.25">
      <c r="B54" s="3"/>
      <c r="C54" s="3"/>
      <c r="E54" s="301"/>
      <c r="F54" s="301"/>
      <c r="G54" s="301"/>
      <c r="H54" s="301"/>
      <c r="I54" s="301"/>
      <c r="J54" s="301"/>
      <c r="K54" s="301"/>
      <c r="L54" s="301"/>
      <c r="M54" s="301"/>
      <c r="N54" s="301"/>
      <c r="O54" s="301"/>
      <c r="P54" s="301"/>
      <c r="Q54" s="301"/>
      <c r="R54" s="301"/>
      <c r="S54" s="301"/>
    </row>
    <row r="55" spans="1:26" x14ac:dyDescent="0.25">
      <c r="E55" s="301"/>
      <c r="F55" s="301"/>
      <c r="G55" s="301"/>
      <c r="H55" s="301"/>
      <c r="I55" s="301"/>
      <c r="J55" s="301"/>
      <c r="K55" s="301"/>
      <c r="L55" s="301"/>
      <c r="M55" s="301"/>
      <c r="N55" s="301"/>
      <c r="O55" s="301"/>
      <c r="P55" s="301"/>
      <c r="Q55" s="301"/>
      <c r="R55" s="301"/>
      <c r="S55" s="301"/>
    </row>
    <row r="56" spans="1:26" x14ac:dyDescent="0.25">
      <c r="E56" s="301"/>
      <c r="F56" s="301"/>
      <c r="G56" s="301"/>
      <c r="H56" s="301"/>
      <c r="I56" s="301"/>
      <c r="J56" s="301"/>
      <c r="K56" s="301"/>
      <c r="L56" s="301"/>
      <c r="M56" s="301"/>
      <c r="N56" s="301"/>
      <c r="O56" s="301"/>
      <c r="P56" s="301"/>
      <c r="Q56" s="301"/>
      <c r="R56" s="301"/>
      <c r="S56" s="301"/>
    </row>
    <row r="57" spans="1:26" x14ac:dyDescent="0.25">
      <c r="E57" s="301"/>
      <c r="F57" s="301"/>
      <c r="G57" s="301"/>
      <c r="H57" s="301"/>
      <c r="I57" s="301"/>
      <c r="J57" s="301"/>
      <c r="K57" s="301"/>
      <c r="L57" s="301"/>
      <c r="M57" s="301"/>
      <c r="N57" s="301"/>
      <c r="O57" s="301"/>
      <c r="P57" s="301"/>
      <c r="Q57" s="301"/>
      <c r="R57" s="301"/>
      <c r="S57" s="301"/>
    </row>
    <row r="58" spans="1:26" x14ac:dyDescent="0.25">
      <c r="E58" s="301"/>
      <c r="F58" s="301"/>
      <c r="G58" s="301"/>
      <c r="H58" s="301"/>
      <c r="I58" s="301"/>
      <c r="J58" s="301"/>
      <c r="K58" s="301"/>
      <c r="L58" s="301"/>
      <c r="M58" s="301"/>
      <c r="N58" s="301"/>
      <c r="O58" s="301"/>
      <c r="P58" s="301"/>
      <c r="Q58" s="301"/>
      <c r="R58" s="301"/>
      <c r="S58" s="301"/>
    </row>
    <row r="59" spans="1:26" x14ac:dyDescent="0.25">
      <c r="E59" s="301"/>
      <c r="F59" s="301"/>
      <c r="G59" s="301"/>
      <c r="H59" s="301"/>
      <c r="I59" s="301"/>
      <c r="J59" s="301"/>
      <c r="K59" s="301"/>
      <c r="L59" s="301"/>
      <c r="M59" s="301"/>
      <c r="N59" s="301"/>
      <c r="O59" s="301"/>
      <c r="P59" s="301"/>
      <c r="Q59" s="301"/>
      <c r="R59" s="301"/>
      <c r="S59" s="301"/>
    </row>
    <row r="60" spans="1:26" x14ac:dyDescent="0.25">
      <c r="E60" s="301"/>
      <c r="F60" s="301"/>
      <c r="G60" s="301"/>
      <c r="H60" s="301"/>
      <c r="I60" s="301"/>
      <c r="J60" s="301"/>
      <c r="K60" s="301"/>
      <c r="L60" s="301"/>
      <c r="M60" s="301"/>
      <c r="N60" s="301"/>
      <c r="O60" s="301"/>
      <c r="P60" s="301"/>
      <c r="Q60" s="301"/>
      <c r="R60" s="301"/>
      <c r="S60" s="301"/>
    </row>
    <row r="61" spans="1:26" x14ac:dyDescent="0.25">
      <c r="E61" s="301"/>
      <c r="F61" s="301"/>
      <c r="G61" s="301"/>
      <c r="H61" s="301"/>
      <c r="I61" s="301"/>
      <c r="J61" s="301"/>
      <c r="K61" s="301"/>
      <c r="L61" s="301"/>
      <c r="M61" s="301"/>
      <c r="N61" s="301"/>
      <c r="O61" s="301"/>
      <c r="P61" s="301"/>
      <c r="Q61" s="301"/>
      <c r="R61" s="301"/>
      <c r="S61" s="301"/>
    </row>
    <row r="62" spans="1:26" x14ac:dyDescent="0.25">
      <c r="E62" s="301"/>
      <c r="F62" s="301"/>
      <c r="G62" s="301"/>
      <c r="H62" s="301"/>
      <c r="I62" s="301"/>
      <c r="J62" s="301"/>
      <c r="K62" s="301"/>
      <c r="L62" s="301"/>
      <c r="M62" s="301"/>
      <c r="N62" s="301"/>
      <c r="O62" s="301"/>
      <c r="P62" s="301"/>
      <c r="Q62" s="301"/>
      <c r="R62" s="301"/>
      <c r="S62" s="301"/>
    </row>
    <row r="63" spans="1:26" x14ac:dyDescent="0.25">
      <c r="E63" s="301"/>
      <c r="F63" s="301"/>
      <c r="G63" s="301"/>
      <c r="H63" s="301"/>
      <c r="I63" s="301"/>
      <c r="J63" s="301"/>
      <c r="K63" s="301"/>
      <c r="L63" s="301"/>
      <c r="M63" s="301"/>
      <c r="N63" s="301"/>
      <c r="O63" s="301"/>
      <c r="P63" s="301"/>
      <c r="Q63" s="301"/>
      <c r="R63" s="301"/>
      <c r="S63" s="301"/>
    </row>
    <row r="64" spans="1:26" x14ac:dyDescent="0.25">
      <c r="E64" s="301"/>
      <c r="F64" s="301"/>
      <c r="G64" s="301"/>
      <c r="H64" s="301"/>
      <c r="I64" s="301"/>
      <c r="J64" s="301"/>
      <c r="K64" s="301"/>
      <c r="L64" s="301"/>
      <c r="M64" s="301"/>
      <c r="N64" s="301"/>
      <c r="O64" s="301"/>
      <c r="P64" s="301"/>
      <c r="Q64" s="301"/>
      <c r="R64" s="301"/>
      <c r="S64" s="301"/>
    </row>
  </sheetData>
  <pageMargins left="0.7" right="0.7" top="0.75" bottom="0.75" header="0.3" footer="0.3"/>
  <pageSetup scale="60" orientation="landscape" horizontalDpi="4294967294" verticalDpi="4294967294" r:id="rId1"/>
  <headerFooter>
    <oddFooter>&amp;Z&amp;F&amp;RPage &amp;P</oddFooter>
  </headerFooter>
</worksheet>
</file>

<file path=xl/worksheets/sheet2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E50A61-BA37-49B7-B20B-AA968A7170FE}">
  <sheetPr>
    <tabColor theme="6" tint="-0.249977111117893"/>
    <pageSetUpPr fitToPage="1"/>
  </sheetPr>
  <dimension ref="A1:AH64"/>
  <sheetViews>
    <sheetView workbookViewId="0"/>
  </sheetViews>
  <sheetFormatPr defaultColWidth="8.85546875" defaultRowHeight="15" x14ac:dyDescent="0.25"/>
  <cols>
    <col min="1" max="1" width="20.85546875" style="289" customWidth="1"/>
    <col min="2" max="2" width="8.7109375" style="289" customWidth="1"/>
    <col min="3" max="3" width="12.85546875" style="289" customWidth="1"/>
    <col min="4" max="12" width="7.42578125" style="289" hidden="1" customWidth="1"/>
    <col min="13" max="13" width="7.5703125" style="289" hidden="1" customWidth="1"/>
    <col min="14" max="25" width="10.42578125" style="289" customWidth="1"/>
    <col min="26" max="26" width="10.7109375" style="289" bestFit="1" customWidth="1"/>
    <col min="27" max="27" width="11.5703125" style="289" bestFit="1" customWidth="1"/>
    <col min="28" max="28" width="12" style="289" bestFit="1" customWidth="1"/>
    <col min="29" max="29" width="10.5703125" style="289" bestFit="1" customWidth="1"/>
    <col min="30" max="16384" width="8.85546875" style="289"/>
  </cols>
  <sheetData>
    <row r="1" spans="1:34" x14ac:dyDescent="0.25">
      <c r="A1" s="360" t="s">
        <v>10</v>
      </c>
      <c r="O1" s="289" t="s">
        <v>647</v>
      </c>
    </row>
    <row r="2" spans="1:34" x14ac:dyDescent="0.25">
      <c r="A2" s="365" t="s">
        <v>438</v>
      </c>
    </row>
    <row r="3" spans="1:34" x14ac:dyDescent="0.25">
      <c r="A3" s="365" t="s">
        <v>1235</v>
      </c>
    </row>
    <row r="4" spans="1:34" x14ac:dyDescent="0.25">
      <c r="R4" s="584" t="s">
        <v>4</v>
      </c>
      <c r="S4" s="585"/>
      <c r="T4" s="584" t="s">
        <v>8</v>
      </c>
    </row>
    <row r="5" spans="1:34" x14ac:dyDescent="0.25">
      <c r="A5" s="586" t="s">
        <v>9</v>
      </c>
      <c r="B5" s="475" t="s">
        <v>64</v>
      </c>
      <c r="C5" s="475" t="s">
        <v>12</v>
      </c>
      <c r="R5" s="587" t="s">
        <v>2</v>
      </c>
      <c r="S5" s="587" t="s">
        <v>60</v>
      </c>
      <c r="T5" s="587" t="s">
        <v>7</v>
      </c>
    </row>
    <row r="6" spans="1:34" x14ac:dyDescent="0.25">
      <c r="B6" s="290"/>
      <c r="R6" s="290"/>
    </row>
    <row r="7" spans="1:34" x14ac:dyDescent="0.25">
      <c r="A7" s="289" t="s">
        <v>1237</v>
      </c>
      <c r="B7" s="589">
        <v>890</v>
      </c>
      <c r="C7" s="590"/>
      <c r="D7" s="707"/>
      <c r="E7" s="707"/>
      <c r="F7" s="707"/>
      <c r="G7" s="707"/>
      <c r="H7" s="707"/>
      <c r="I7" s="707"/>
      <c r="J7" s="707"/>
      <c r="K7" s="707"/>
      <c r="L7" s="707"/>
      <c r="M7" s="707"/>
      <c r="N7" s="707"/>
      <c r="O7" s="708"/>
      <c r="P7" s="421"/>
      <c r="Q7" s="421"/>
      <c r="R7" s="423">
        <f>+C14</f>
        <v>10273</v>
      </c>
      <c r="S7" s="423">
        <f>+-C48</f>
        <v>8071.6428571428569</v>
      </c>
      <c r="T7" s="423">
        <f>+R7-S7</f>
        <v>2201.3571428571431</v>
      </c>
    </row>
    <row r="8" spans="1:34" x14ac:dyDescent="0.25">
      <c r="A8" s="588"/>
      <c r="B8" s="290"/>
      <c r="D8" s="707"/>
      <c r="E8" s="707"/>
      <c r="F8" s="707"/>
      <c r="G8" s="707"/>
      <c r="H8" s="707"/>
      <c r="I8" s="707"/>
      <c r="J8" s="707"/>
      <c r="K8" s="707"/>
      <c r="L8" s="707"/>
      <c r="M8" s="707"/>
      <c r="N8" s="707"/>
      <c r="O8" s="708"/>
      <c r="P8" s="421"/>
      <c r="Q8" s="421"/>
    </row>
    <row r="9" spans="1:34" x14ac:dyDescent="0.25">
      <c r="A9" s="437"/>
      <c r="B9" s="290"/>
      <c r="D9" s="707"/>
      <c r="E9" s="707"/>
      <c r="F9" s="707"/>
      <c r="G9" s="707"/>
      <c r="H9" s="707"/>
      <c r="I9" s="707"/>
      <c r="J9" s="707"/>
      <c r="K9" s="707"/>
      <c r="L9" s="707"/>
      <c r="M9" s="707"/>
      <c r="N9" s="707"/>
      <c r="O9" s="708"/>
      <c r="P9" s="421"/>
      <c r="Q9" s="421"/>
    </row>
    <row r="10" spans="1:34" x14ac:dyDescent="0.25">
      <c r="B10" s="290"/>
    </row>
    <row r="11" spans="1:34" x14ac:dyDescent="0.25">
      <c r="A11" s="458" t="s">
        <v>66</v>
      </c>
      <c r="B11" s="290" t="s">
        <v>74</v>
      </c>
      <c r="C11" s="590"/>
    </row>
    <row r="12" spans="1:34" x14ac:dyDescent="0.25">
      <c r="B12" s="594"/>
      <c r="C12" s="437"/>
    </row>
    <row r="13" spans="1:34" x14ac:dyDescent="0.25">
      <c r="A13" s="365" t="s">
        <v>5</v>
      </c>
      <c r="C13" s="595" t="s">
        <v>3</v>
      </c>
      <c r="D13" s="596">
        <v>1994</v>
      </c>
      <c r="E13" s="596">
        <v>1995</v>
      </c>
      <c r="F13" s="596">
        <v>1996</v>
      </c>
      <c r="G13" s="596">
        <v>1997</v>
      </c>
      <c r="H13" s="596">
        <v>1998</v>
      </c>
      <c r="I13" s="596">
        <v>1999</v>
      </c>
      <c r="J13" s="596">
        <v>2000</v>
      </c>
      <c r="K13" s="596">
        <v>2001</v>
      </c>
      <c r="L13" s="596">
        <v>2002</v>
      </c>
      <c r="M13" s="596">
        <v>2003</v>
      </c>
      <c r="N13" s="596">
        <v>2004</v>
      </c>
      <c r="O13" s="596">
        <f>N13+1</f>
        <v>2005</v>
      </c>
      <c r="P13" s="596">
        <f t="shared" ref="P13:AH13" si="0">O13+1</f>
        <v>2006</v>
      </c>
      <c r="Q13" s="596">
        <f t="shared" si="0"/>
        <v>2007</v>
      </c>
      <c r="R13" s="596">
        <f t="shared" si="0"/>
        <v>2008</v>
      </c>
      <c r="S13" s="596">
        <f t="shared" si="0"/>
        <v>2009</v>
      </c>
      <c r="T13" s="596">
        <f t="shared" si="0"/>
        <v>2010</v>
      </c>
      <c r="U13" s="596">
        <f t="shared" si="0"/>
        <v>2011</v>
      </c>
      <c r="V13" s="596">
        <f t="shared" si="0"/>
        <v>2012</v>
      </c>
      <c r="W13" s="596">
        <f t="shared" si="0"/>
        <v>2013</v>
      </c>
      <c r="X13" s="596">
        <f t="shared" si="0"/>
        <v>2014</v>
      </c>
      <c r="Y13" s="596">
        <f t="shared" si="0"/>
        <v>2015</v>
      </c>
      <c r="Z13" s="596">
        <f t="shared" si="0"/>
        <v>2016</v>
      </c>
      <c r="AA13" s="596">
        <f t="shared" si="0"/>
        <v>2017</v>
      </c>
      <c r="AB13" s="596">
        <f t="shared" si="0"/>
        <v>2018</v>
      </c>
      <c r="AC13" s="596">
        <f t="shared" si="0"/>
        <v>2019</v>
      </c>
      <c r="AD13" s="596">
        <f t="shared" si="0"/>
        <v>2020</v>
      </c>
      <c r="AE13" s="596">
        <f t="shared" si="0"/>
        <v>2021</v>
      </c>
      <c r="AF13" s="596">
        <f t="shared" si="0"/>
        <v>2022</v>
      </c>
      <c r="AG13" s="596">
        <f t="shared" si="0"/>
        <v>2023</v>
      </c>
      <c r="AH13" s="596">
        <f t="shared" si="0"/>
        <v>2024</v>
      </c>
    </row>
    <row r="14" spans="1:34" x14ac:dyDescent="0.25">
      <c r="A14" s="365" t="s">
        <v>73</v>
      </c>
      <c r="C14" s="720">
        <f>SUM(D14:AH14)</f>
        <v>10273</v>
      </c>
      <c r="D14" s="710">
        <v>0</v>
      </c>
      <c r="E14" s="710">
        <v>0</v>
      </c>
      <c r="F14" s="710">
        <v>0</v>
      </c>
      <c r="G14" s="710">
        <v>0</v>
      </c>
      <c r="H14" s="710">
        <v>0</v>
      </c>
      <c r="I14" s="710">
        <v>0</v>
      </c>
      <c r="J14" s="710">
        <v>0</v>
      </c>
      <c r="K14" s="710">
        <v>0</v>
      </c>
      <c r="L14" s="710">
        <v>0</v>
      </c>
      <c r="M14" s="710">
        <v>0</v>
      </c>
      <c r="N14" s="362"/>
      <c r="O14" s="362"/>
      <c r="P14" s="362"/>
      <c r="Q14" s="362"/>
      <c r="R14" s="362"/>
      <c r="S14" s="362"/>
      <c r="T14" s="362"/>
      <c r="U14" s="362"/>
      <c r="V14" s="362"/>
      <c r="W14" s="362"/>
      <c r="X14" s="362"/>
      <c r="Y14" s="599"/>
      <c r="Z14" s="599"/>
      <c r="AA14" s="544"/>
      <c r="AB14" s="599"/>
      <c r="AC14" s="599">
        <v>10273</v>
      </c>
    </row>
    <row r="15" spans="1:34" x14ac:dyDescent="0.25">
      <c r="A15" s="602"/>
      <c r="B15" s="437"/>
      <c r="C15" s="437"/>
      <c r="S15" s="710"/>
      <c r="T15" s="710"/>
      <c r="U15" s="710"/>
      <c r="V15" s="710"/>
      <c r="W15" s="710"/>
      <c r="X15" s="710"/>
    </row>
    <row r="16" spans="1:34" x14ac:dyDescent="0.25">
      <c r="A16" s="365" t="s">
        <v>6</v>
      </c>
      <c r="B16" s="290">
        <v>1994</v>
      </c>
      <c r="C16" s="622">
        <f>-SUM(D16:AH16)</f>
        <v>0</v>
      </c>
      <c r="D16" s="711">
        <f>+D$14/7/2</f>
        <v>0</v>
      </c>
      <c r="E16" s="711"/>
      <c r="F16" s="711"/>
      <c r="G16" s="711"/>
      <c r="H16" s="711"/>
      <c r="I16" s="711"/>
      <c r="J16" s="711"/>
      <c r="K16" s="711"/>
      <c r="L16" s="711"/>
      <c r="M16" s="711"/>
      <c r="N16" s="711"/>
      <c r="O16" s="711"/>
      <c r="P16" s="711"/>
      <c r="Q16" s="711"/>
      <c r="R16" s="711"/>
      <c r="S16" s="710"/>
      <c r="T16" s="710"/>
      <c r="U16" s="710"/>
      <c r="V16" s="710"/>
      <c r="W16" s="710"/>
      <c r="X16" s="710"/>
      <c r="Y16" s="711"/>
      <c r="Z16" s="711"/>
    </row>
    <row r="17" spans="1:26" x14ac:dyDescent="0.25">
      <c r="B17" s="290">
        <f>B16+1</f>
        <v>1995</v>
      </c>
      <c r="C17" s="622">
        <f t="shared" ref="C17:C46" si="1">-SUM(D17:AH17)</f>
        <v>0</v>
      </c>
      <c r="D17" s="711">
        <f>+D$14/7</f>
        <v>0</v>
      </c>
      <c r="E17" s="711">
        <f>+E$14/7/2</f>
        <v>0</v>
      </c>
      <c r="F17" s="711"/>
      <c r="G17" s="711"/>
      <c r="H17" s="711"/>
      <c r="I17" s="711"/>
      <c r="J17" s="711"/>
      <c r="K17" s="711"/>
      <c r="L17" s="711"/>
      <c r="M17" s="711"/>
      <c r="N17" s="711"/>
      <c r="O17" s="711"/>
      <c r="P17" s="711"/>
      <c r="Q17" s="711"/>
      <c r="R17" s="711"/>
      <c r="S17" s="710"/>
      <c r="T17" s="710"/>
      <c r="U17" s="710"/>
      <c r="V17" s="710"/>
      <c r="W17" s="710"/>
      <c r="X17" s="710"/>
      <c r="Y17" s="711"/>
      <c r="Z17" s="711"/>
    </row>
    <row r="18" spans="1:26" x14ac:dyDescent="0.25">
      <c r="B18" s="290">
        <f t="shared" ref="B18:B46" si="2">B17+1</f>
        <v>1996</v>
      </c>
      <c r="C18" s="622">
        <f t="shared" si="1"/>
        <v>0</v>
      </c>
      <c r="D18" s="711">
        <f>+D17</f>
        <v>0</v>
      </c>
      <c r="E18" s="711">
        <f>+E$14/7</f>
        <v>0</v>
      </c>
      <c r="F18" s="711">
        <f>+F$14/7/2</f>
        <v>0</v>
      </c>
      <c r="G18" s="711"/>
      <c r="H18" s="711"/>
      <c r="I18" s="711"/>
      <c r="J18" s="711"/>
      <c r="K18" s="711"/>
      <c r="L18" s="711"/>
      <c r="M18" s="711"/>
      <c r="N18" s="711"/>
      <c r="O18" s="711"/>
      <c r="P18" s="711"/>
      <c r="Q18" s="711"/>
      <c r="R18" s="711"/>
      <c r="S18" s="710"/>
      <c r="T18" s="710"/>
      <c r="U18" s="710"/>
      <c r="V18" s="710"/>
      <c r="W18" s="710"/>
      <c r="X18" s="710"/>
      <c r="Y18" s="711"/>
      <c r="Z18" s="711"/>
    </row>
    <row r="19" spans="1:26" x14ac:dyDescent="0.25">
      <c r="B19" s="290">
        <f t="shared" si="2"/>
        <v>1997</v>
      </c>
      <c r="C19" s="622">
        <f t="shared" si="1"/>
        <v>0</v>
      </c>
      <c r="D19" s="711">
        <f>+D18</f>
        <v>0</v>
      </c>
      <c r="E19" s="711">
        <f>+E18</f>
        <v>0</v>
      </c>
      <c r="F19" s="711">
        <f>+F$14/7</f>
        <v>0</v>
      </c>
      <c r="G19" s="711">
        <f>+G$14/7/2</f>
        <v>0</v>
      </c>
      <c r="H19" s="711"/>
      <c r="I19" s="711"/>
      <c r="J19" s="711"/>
      <c r="K19" s="711"/>
      <c r="L19" s="711"/>
      <c r="M19" s="711"/>
      <c r="N19" s="711"/>
      <c r="O19" s="711"/>
      <c r="P19" s="711"/>
      <c r="Q19" s="711"/>
      <c r="R19" s="711"/>
      <c r="S19" s="710"/>
      <c r="T19" s="710"/>
      <c r="U19" s="710"/>
      <c r="V19" s="710"/>
      <c r="W19" s="710"/>
      <c r="X19" s="710"/>
      <c r="Y19" s="711"/>
      <c r="Z19" s="711"/>
    </row>
    <row r="20" spans="1:26" x14ac:dyDescent="0.25">
      <c r="B20" s="290">
        <f t="shared" si="2"/>
        <v>1998</v>
      </c>
      <c r="C20" s="622">
        <f t="shared" si="1"/>
        <v>0</v>
      </c>
      <c r="D20" s="711">
        <f>+D19</f>
        <v>0</v>
      </c>
      <c r="E20" s="711">
        <f>+E19</f>
        <v>0</v>
      </c>
      <c r="F20" s="711">
        <f>+F19</f>
        <v>0</v>
      </c>
      <c r="G20" s="711">
        <f>+G$14/7</f>
        <v>0</v>
      </c>
      <c r="H20" s="711">
        <f>+H$14/7/2</f>
        <v>0</v>
      </c>
      <c r="I20" s="711"/>
      <c r="J20" s="711"/>
      <c r="K20" s="711"/>
      <c r="L20" s="711"/>
      <c r="M20" s="711"/>
      <c r="N20" s="711"/>
      <c r="O20" s="711"/>
      <c r="P20" s="711"/>
      <c r="Q20" s="711"/>
      <c r="R20" s="711"/>
      <c r="S20" s="710"/>
      <c r="T20" s="710"/>
      <c r="U20" s="710"/>
      <c r="V20" s="710"/>
      <c r="W20" s="710"/>
      <c r="X20" s="710"/>
      <c r="Y20" s="711"/>
      <c r="Z20" s="711"/>
    </row>
    <row r="21" spans="1:26" x14ac:dyDescent="0.25">
      <c r="B21" s="290">
        <f t="shared" si="2"/>
        <v>1999</v>
      </c>
      <c r="C21" s="622">
        <f t="shared" si="1"/>
        <v>0</v>
      </c>
      <c r="D21" s="711">
        <f>+D20</f>
        <v>0</v>
      </c>
      <c r="E21" s="711">
        <f>+E20</f>
        <v>0</v>
      </c>
      <c r="F21" s="711">
        <f>+F20</f>
        <v>0</v>
      </c>
      <c r="G21" s="711">
        <f>+G20</f>
        <v>0</v>
      </c>
      <c r="H21" s="711">
        <f>+H$14/7</f>
        <v>0</v>
      </c>
      <c r="I21" s="711">
        <f>+I$14/7/2</f>
        <v>0</v>
      </c>
      <c r="J21" s="711"/>
      <c r="K21" s="711"/>
      <c r="L21" s="711"/>
      <c r="M21" s="711"/>
      <c r="N21" s="711"/>
      <c r="O21" s="711"/>
      <c r="P21" s="711"/>
      <c r="Q21" s="711"/>
      <c r="R21" s="711"/>
      <c r="S21" s="710"/>
      <c r="T21" s="710"/>
      <c r="U21" s="710"/>
      <c r="V21" s="710"/>
      <c r="W21" s="710"/>
      <c r="X21" s="710"/>
      <c r="Y21" s="711"/>
      <c r="Z21" s="711"/>
    </row>
    <row r="22" spans="1:26" x14ac:dyDescent="0.25">
      <c r="B22" s="290">
        <f t="shared" si="2"/>
        <v>2000</v>
      </c>
      <c r="C22" s="622">
        <f t="shared" si="1"/>
        <v>0</v>
      </c>
      <c r="D22" s="711">
        <f>+D21</f>
        <v>0</v>
      </c>
      <c r="E22" s="711">
        <f>+E21</f>
        <v>0</v>
      </c>
      <c r="F22" s="711">
        <f>+F21</f>
        <v>0</v>
      </c>
      <c r="G22" s="711">
        <f>+G21</f>
        <v>0</v>
      </c>
      <c r="H22" s="711">
        <f>+H21</f>
        <v>0</v>
      </c>
      <c r="I22" s="711">
        <f>+I$14/7</f>
        <v>0</v>
      </c>
      <c r="J22" s="711">
        <f>+J$14/7/2</f>
        <v>0</v>
      </c>
      <c r="K22" s="711"/>
      <c r="L22" s="711"/>
      <c r="M22" s="711"/>
      <c r="N22" s="711"/>
      <c r="O22" s="711"/>
      <c r="P22" s="711"/>
      <c r="Q22" s="711"/>
      <c r="R22" s="711"/>
      <c r="S22" s="710"/>
      <c r="T22" s="710"/>
      <c r="U22" s="710"/>
      <c r="V22" s="710"/>
      <c r="W22" s="710"/>
      <c r="X22" s="710"/>
      <c r="Y22" s="711"/>
      <c r="Z22" s="711"/>
    </row>
    <row r="23" spans="1:26" x14ac:dyDescent="0.25">
      <c r="B23" s="290">
        <f t="shared" si="2"/>
        <v>2001</v>
      </c>
      <c r="C23" s="622">
        <f t="shared" si="1"/>
        <v>0</v>
      </c>
      <c r="D23" s="711">
        <f>+D$14/7/2</f>
        <v>0</v>
      </c>
      <c r="E23" s="711">
        <f>+E22</f>
        <v>0</v>
      </c>
      <c r="F23" s="711">
        <f>+F22</f>
        <v>0</v>
      </c>
      <c r="G23" s="711">
        <f>+G22</f>
        <v>0</v>
      </c>
      <c r="H23" s="711">
        <f>+H22</f>
        <v>0</v>
      </c>
      <c r="I23" s="711">
        <f>+I22</f>
        <v>0</v>
      </c>
      <c r="J23" s="711">
        <f>+J$14/7</f>
        <v>0</v>
      </c>
      <c r="K23" s="711">
        <f>+K$14/7/2</f>
        <v>0</v>
      </c>
      <c r="L23" s="711"/>
      <c r="M23" s="711"/>
      <c r="N23" s="711"/>
      <c r="O23" s="711"/>
      <c r="P23" s="711"/>
      <c r="Q23" s="711"/>
      <c r="R23" s="711"/>
      <c r="S23" s="710"/>
      <c r="T23" s="710"/>
      <c r="U23" s="710"/>
      <c r="V23" s="710"/>
      <c r="W23" s="710"/>
      <c r="X23" s="710"/>
      <c r="Y23" s="711"/>
      <c r="Z23" s="711"/>
    </row>
    <row r="24" spans="1:26" x14ac:dyDescent="0.25">
      <c r="B24" s="290">
        <f t="shared" si="2"/>
        <v>2002</v>
      </c>
      <c r="C24" s="622">
        <f t="shared" si="1"/>
        <v>0</v>
      </c>
      <c r="D24" s="711"/>
      <c r="E24" s="711">
        <f>+E$14/7/2</f>
        <v>0</v>
      </c>
      <c r="F24" s="711">
        <f>+F23</f>
        <v>0</v>
      </c>
      <c r="G24" s="711">
        <f>+G23</f>
        <v>0</v>
      </c>
      <c r="H24" s="711">
        <f>+H23</f>
        <v>0</v>
      </c>
      <c r="I24" s="711">
        <f>+I23</f>
        <v>0</v>
      </c>
      <c r="J24" s="711">
        <f>+J23</f>
        <v>0</v>
      </c>
      <c r="K24" s="711">
        <f>+K$14/7</f>
        <v>0</v>
      </c>
      <c r="L24" s="711">
        <f>+L$14/7/2</f>
        <v>0</v>
      </c>
      <c r="M24" s="711"/>
      <c r="N24" s="711"/>
      <c r="O24" s="711"/>
      <c r="P24" s="711"/>
      <c r="Q24" s="711"/>
      <c r="R24" s="711"/>
      <c r="S24" s="710"/>
      <c r="T24" s="710"/>
      <c r="U24" s="710"/>
      <c r="V24" s="710"/>
      <c r="W24" s="710"/>
      <c r="X24" s="710"/>
      <c r="Y24" s="711"/>
      <c r="Z24" s="711"/>
    </row>
    <row r="25" spans="1:26" x14ac:dyDescent="0.25">
      <c r="B25" s="290">
        <f t="shared" si="2"/>
        <v>2003</v>
      </c>
      <c r="C25" s="622">
        <f t="shared" si="1"/>
        <v>0</v>
      </c>
      <c r="D25" s="711"/>
      <c r="E25" s="711"/>
      <c r="F25" s="711">
        <f>+F$14/7/2</f>
        <v>0</v>
      </c>
      <c r="G25" s="711">
        <f>+G24</f>
        <v>0</v>
      </c>
      <c r="H25" s="711">
        <f>+H24</f>
        <v>0</v>
      </c>
      <c r="I25" s="711">
        <f>+I24</f>
        <v>0</v>
      </c>
      <c r="J25" s="711">
        <f>+J24</f>
        <v>0</v>
      </c>
      <c r="K25" s="711">
        <f>+K24</f>
        <v>0</v>
      </c>
      <c r="L25" s="711">
        <f>+L$14/7</f>
        <v>0</v>
      </c>
      <c r="M25" s="711">
        <f>+M$14/7/2</f>
        <v>0</v>
      </c>
      <c r="N25" s="711"/>
      <c r="O25" s="711"/>
      <c r="P25" s="711"/>
      <c r="Q25" s="711"/>
      <c r="R25" s="711"/>
      <c r="S25" s="710"/>
      <c r="T25" s="710"/>
      <c r="U25" s="710"/>
      <c r="V25" s="710"/>
      <c r="W25" s="710"/>
      <c r="X25" s="710"/>
      <c r="Y25" s="711"/>
      <c r="Z25" s="711"/>
    </row>
    <row r="26" spans="1:26" x14ac:dyDescent="0.25">
      <c r="B26" s="290">
        <f t="shared" si="2"/>
        <v>2004</v>
      </c>
      <c r="C26" s="622">
        <f t="shared" si="1"/>
        <v>0</v>
      </c>
      <c r="D26" s="711"/>
      <c r="E26" s="711"/>
      <c r="F26" s="711"/>
      <c r="G26" s="711">
        <f>+G$14/7/2</f>
        <v>0</v>
      </c>
      <c r="H26" s="711">
        <f>+H25</f>
        <v>0</v>
      </c>
      <c r="I26" s="711">
        <f>+I25</f>
        <v>0</v>
      </c>
      <c r="J26" s="711">
        <f>+J25</f>
        <v>0</v>
      </c>
      <c r="K26" s="711">
        <f>+K25</f>
        <v>0</v>
      </c>
      <c r="L26" s="711">
        <f>+L25</f>
        <v>0</v>
      </c>
      <c r="M26" s="711">
        <f>+M$14/7</f>
        <v>0</v>
      </c>
      <c r="N26" s="599">
        <f>+N$14/7/2</f>
        <v>0</v>
      </c>
      <c r="O26" s="599"/>
      <c r="P26" s="599"/>
      <c r="Q26" s="599"/>
      <c r="R26" s="599"/>
      <c r="S26" s="362"/>
      <c r="T26" s="362"/>
      <c r="U26" s="362"/>
      <c r="V26" s="362"/>
      <c r="W26" s="362"/>
      <c r="X26" s="362"/>
      <c r="Y26" s="599"/>
      <c r="Z26" s="711"/>
    </row>
    <row r="27" spans="1:26" x14ac:dyDescent="0.25">
      <c r="B27" s="290">
        <f t="shared" si="2"/>
        <v>2005</v>
      </c>
      <c r="C27" s="622">
        <f t="shared" si="1"/>
        <v>0</v>
      </c>
      <c r="D27" s="711"/>
      <c r="E27" s="711"/>
      <c r="F27" s="711"/>
      <c r="G27" s="711"/>
      <c r="H27" s="711">
        <f>+H$14/7/2</f>
        <v>0</v>
      </c>
      <c r="I27" s="711">
        <f>+I26</f>
        <v>0</v>
      </c>
      <c r="J27" s="711">
        <f>+J26</f>
        <v>0</v>
      </c>
      <c r="K27" s="711">
        <f>+K26</f>
        <v>0</v>
      </c>
      <c r="L27" s="711">
        <f>+L26</f>
        <v>0</v>
      </c>
      <c r="M27" s="711">
        <f>+M26</f>
        <v>0</v>
      </c>
      <c r="N27" s="599">
        <f>+N$14/7</f>
        <v>0</v>
      </c>
      <c r="O27" s="599">
        <f>+O$14/7/2</f>
        <v>0</v>
      </c>
      <c r="P27" s="599"/>
      <c r="Q27" s="599"/>
      <c r="R27" s="599"/>
      <c r="S27" s="362"/>
      <c r="T27" s="362"/>
      <c r="U27" s="362"/>
      <c r="V27" s="362"/>
      <c r="W27" s="362"/>
      <c r="X27" s="362"/>
      <c r="Y27" s="599"/>
      <c r="Z27" s="711"/>
    </row>
    <row r="28" spans="1:26" x14ac:dyDescent="0.25">
      <c r="B28" s="290">
        <f t="shared" si="2"/>
        <v>2006</v>
      </c>
      <c r="C28" s="622">
        <f t="shared" si="1"/>
        <v>0</v>
      </c>
      <c r="D28" s="711"/>
      <c r="E28" s="711"/>
      <c r="F28" s="711"/>
      <c r="G28" s="711"/>
      <c r="H28" s="711"/>
      <c r="I28" s="711">
        <f>+I$14/7/2</f>
        <v>0</v>
      </c>
      <c r="J28" s="711">
        <f>+J27</f>
        <v>0</v>
      </c>
      <c r="K28" s="711">
        <f>+K27</f>
        <v>0</v>
      </c>
      <c r="L28" s="711">
        <f>+L27</f>
        <v>0</v>
      </c>
      <c r="M28" s="711">
        <f>+M27</f>
        <v>0</v>
      </c>
      <c r="N28" s="599">
        <f>+N27</f>
        <v>0</v>
      </c>
      <c r="O28" s="599">
        <f>+O$14/7</f>
        <v>0</v>
      </c>
      <c r="P28" s="599">
        <f>+P$14/7/2</f>
        <v>0</v>
      </c>
      <c r="Q28" s="599"/>
      <c r="R28" s="599"/>
      <c r="S28" s="362"/>
      <c r="T28" s="362"/>
      <c r="U28" s="362"/>
      <c r="V28" s="362"/>
      <c r="W28" s="362"/>
      <c r="X28" s="362"/>
      <c r="Y28" s="599"/>
      <c r="Z28" s="711"/>
    </row>
    <row r="29" spans="1:26" x14ac:dyDescent="0.25">
      <c r="B29" s="290">
        <f t="shared" si="2"/>
        <v>2007</v>
      </c>
      <c r="C29" s="622">
        <f t="shared" si="1"/>
        <v>0</v>
      </c>
      <c r="D29" s="711"/>
      <c r="E29" s="711"/>
      <c r="F29" s="711"/>
      <c r="G29" s="711"/>
      <c r="H29" s="711"/>
      <c r="I29" s="711"/>
      <c r="J29" s="711">
        <f>+J$14/7/2</f>
        <v>0</v>
      </c>
      <c r="K29" s="711">
        <f>+K28</f>
        <v>0</v>
      </c>
      <c r="L29" s="711">
        <f>+L28</f>
        <v>0</v>
      </c>
      <c r="M29" s="711">
        <f>+M28</f>
        <v>0</v>
      </c>
      <c r="N29" s="599">
        <f>+N28</f>
        <v>0</v>
      </c>
      <c r="O29" s="599">
        <f>+O28</f>
        <v>0</v>
      </c>
      <c r="P29" s="599">
        <f>+P$14/7</f>
        <v>0</v>
      </c>
      <c r="Q29" s="599">
        <f>+Q$14/7/2</f>
        <v>0</v>
      </c>
      <c r="R29" s="599"/>
      <c r="S29" s="362"/>
      <c r="T29" s="362"/>
      <c r="U29" s="362"/>
      <c r="V29" s="362"/>
      <c r="W29" s="362"/>
      <c r="X29" s="362"/>
      <c r="Y29" s="599"/>
      <c r="Z29" s="711"/>
    </row>
    <row r="30" spans="1:26" x14ac:dyDescent="0.25">
      <c r="B30" s="290">
        <f t="shared" si="2"/>
        <v>2008</v>
      </c>
      <c r="C30" s="622">
        <f t="shared" si="1"/>
        <v>0</v>
      </c>
      <c r="D30" s="711"/>
      <c r="E30" s="711"/>
      <c r="F30" s="711"/>
      <c r="G30" s="711"/>
      <c r="H30" s="711"/>
      <c r="I30" s="711"/>
      <c r="J30" s="711"/>
      <c r="K30" s="711">
        <f>+K$14/7/2</f>
        <v>0</v>
      </c>
      <c r="L30" s="711">
        <f>+L29</f>
        <v>0</v>
      </c>
      <c r="M30" s="711">
        <f>+M29</f>
        <v>0</v>
      </c>
      <c r="N30" s="599">
        <f>+N29</f>
        <v>0</v>
      </c>
      <c r="O30" s="599">
        <f>+O29</f>
        <v>0</v>
      </c>
      <c r="P30" s="599">
        <f>+P29</f>
        <v>0</v>
      </c>
      <c r="Q30" s="599">
        <f>+Q$14/7</f>
        <v>0</v>
      </c>
      <c r="R30" s="599">
        <f>+R$14/7/2</f>
        <v>0</v>
      </c>
      <c r="S30" s="362"/>
      <c r="T30" s="362"/>
      <c r="U30" s="362"/>
      <c r="V30" s="362"/>
      <c r="W30" s="362"/>
      <c r="X30" s="362"/>
      <c r="Y30" s="599"/>
      <c r="Z30" s="711"/>
    </row>
    <row r="31" spans="1:26" x14ac:dyDescent="0.25">
      <c r="B31" s="290">
        <f t="shared" si="2"/>
        <v>2009</v>
      </c>
      <c r="C31" s="622">
        <f t="shared" si="1"/>
        <v>0</v>
      </c>
      <c r="D31" s="711"/>
      <c r="E31" s="711"/>
      <c r="F31" s="711"/>
      <c r="G31" s="711"/>
      <c r="H31" s="711"/>
      <c r="I31" s="711"/>
      <c r="J31" s="711"/>
      <c r="K31" s="711"/>
      <c r="L31" s="711">
        <f>+L$14/7/2</f>
        <v>0</v>
      </c>
      <c r="M31" s="711">
        <f>+M30</f>
        <v>0</v>
      </c>
      <c r="N31" s="599">
        <f>+N30</f>
        <v>0</v>
      </c>
      <c r="O31" s="599">
        <f>+O30</f>
        <v>0</v>
      </c>
      <c r="P31" s="599">
        <f>+P30</f>
        <v>0</v>
      </c>
      <c r="Q31" s="599">
        <f>+Q30</f>
        <v>0</v>
      </c>
      <c r="R31" s="599">
        <f>+R$14/7</f>
        <v>0</v>
      </c>
      <c r="S31" s="362">
        <f>+S$14/7/2</f>
        <v>0</v>
      </c>
      <c r="T31" s="362"/>
      <c r="U31" s="362"/>
      <c r="V31" s="362"/>
      <c r="W31" s="362"/>
      <c r="X31" s="362"/>
      <c r="Y31" s="599"/>
      <c r="Z31" s="711"/>
    </row>
    <row r="32" spans="1:26" x14ac:dyDescent="0.25">
      <c r="A32" s="361"/>
      <c r="B32" s="290">
        <f t="shared" si="2"/>
        <v>2010</v>
      </c>
      <c r="C32" s="622">
        <f t="shared" si="1"/>
        <v>0</v>
      </c>
      <c r="D32" s="711"/>
      <c r="E32" s="711"/>
      <c r="F32" s="711"/>
      <c r="G32" s="711"/>
      <c r="H32" s="711"/>
      <c r="I32" s="711"/>
      <c r="J32" s="711"/>
      <c r="K32" s="711"/>
      <c r="L32" s="711"/>
      <c r="M32" s="711">
        <f>+M$14/7/2</f>
        <v>0</v>
      </c>
      <c r="N32" s="599">
        <f>+N31</f>
        <v>0</v>
      </c>
      <c r="O32" s="599">
        <f>+O31</f>
        <v>0</v>
      </c>
      <c r="P32" s="599">
        <f>+P31</f>
        <v>0</v>
      </c>
      <c r="Q32" s="599">
        <f>+Q31</f>
        <v>0</v>
      </c>
      <c r="R32" s="599">
        <f>+R31</f>
        <v>0</v>
      </c>
      <c r="S32" s="362">
        <f>+S$14/7</f>
        <v>0</v>
      </c>
      <c r="T32" s="362">
        <f>+T$14/7/2</f>
        <v>0</v>
      </c>
      <c r="U32" s="362"/>
      <c r="V32" s="362"/>
      <c r="W32" s="362"/>
      <c r="X32" s="362"/>
      <c r="Y32" s="599"/>
      <c r="Z32" s="711"/>
    </row>
    <row r="33" spans="1:34" x14ac:dyDescent="0.25">
      <c r="A33" s="361"/>
      <c r="B33" s="290">
        <f t="shared" si="2"/>
        <v>2011</v>
      </c>
      <c r="C33" s="622">
        <f t="shared" si="1"/>
        <v>0</v>
      </c>
      <c r="D33" s="711"/>
      <c r="E33" s="711"/>
      <c r="F33" s="711"/>
      <c r="G33" s="711"/>
      <c r="H33" s="711"/>
      <c r="I33" s="711"/>
      <c r="J33" s="711"/>
      <c r="K33" s="711"/>
      <c r="L33" s="711"/>
      <c r="M33" s="711"/>
      <c r="N33" s="599">
        <f>+N$14/7/2</f>
        <v>0</v>
      </c>
      <c r="O33" s="599">
        <f>+O32</f>
        <v>0</v>
      </c>
      <c r="P33" s="599">
        <f>+P32</f>
        <v>0</v>
      </c>
      <c r="Q33" s="599">
        <f>+Q32</f>
        <v>0</v>
      </c>
      <c r="R33" s="599">
        <f>+R32</f>
        <v>0</v>
      </c>
      <c r="S33" s="362">
        <f>+S32</f>
        <v>0</v>
      </c>
      <c r="T33" s="362">
        <f>+T$14/7</f>
        <v>0</v>
      </c>
      <c r="U33" s="362">
        <f>+U$14/7/2</f>
        <v>0</v>
      </c>
      <c r="V33" s="362"/>
      <c r="W33" s="362"/>
      <c r="X33" s="362"/>
      <c r="Y33" s="599"/>
      <c r="Z33" s="711"/>
    </row>
    <row r="34" spans="1:34" x14ac:dyDescent="0.25">
      <c r="A34" s="361"/>
      <c r="B34" s="290">
        <f t="shared" si="2"/>
        <v>2012</v>
      </c>
      <c r="C34" s="622">
        <f t="shared" si="1"/>
        <v>0</v>
      </c>
      <c r="D34" s="711"/>
      <c r="E34" s="711"/>
      <c r="F34" s="711"/>
      <c r="G34" s="711"/>
      <c r="H34" s="711"/>
      <c r="I34" s="711"/>
      <c r="J34" s="711"/>
      <c r="K34" s="711"/>
      <c r="L34" s="711"/>
      <c r="M34" s="711"/>
      <c r="N34" s="599"/>
      <c r="O34" s="599">
        <f>+O$14/7/2</f>
        <v>0</v>
      </c>
      <c r="P34" s="599">
        <f>+P33</f>
        <v>0</v>
      </c>
      <c r="Q34" s="599">
        <f>+Q33</f>
        <v>0</v>
      </c>
      <c r="R34" s="599">
        <f>+R33</f>
        <v>0</v>
      </c>
      <c r="S34" s="362">
        <f>+S33</f>
        <v>0</v>
      </c>
      <c r="T34" s="362">
        <f>+T$14/7</f>
        <v>0</v>
      </c>
      <c r="U34" s="362">
        <f>+U$14/7</f>
        <v>0</v>
      </c>
      <c r="V34" s="362">
        <f>+V$14/7/2</f>
        <v>0</v>
      </c>
      <c r="W34" s="362"/>
      <c r="X34" s="362"/>
      <c r="Y34" s="599"/>
      <c r="Z34" s="711"/>
    </row>
    <row r="35" spans="1:34" x14ac:dyDescent="0.25">
      <c r="A35" s="361"/>
      <c r="B35" s="290">
        <f t="shared" si="2"/>
        <v>2013</v>
      </c>
      <c r="C35" s="622">
        <f t="shared" si="1"/>
        <v>0</v>
      </c>
      <c r="D35" s="711"/>
      <c r="E35" s="711"/>
      <c r="F35" s="711"/>
      <c r="G35" s="711"/>
      <c r="H35" s="711"/>
      <c r="I35" s="711"/>
      <c r="J35" s="711"/>
      <c r="K35" s="711"/>
      <c r="L35" s="711"/>
      <c r="M35" s="711"/>
      <c r="N35" s="599"/>
      <c r="O35" s="599"/>
      <c r="P35" s="599">
        <f>P14/7/2</f>
        <v>0</v>
      </c>
      <c r="Q35" s="599">
        <f>Q14</f>
        <v>0</v>
      </c>
      <c r="R35" s="599">
        <f t="shared" ref="R35:U36" si="3">R34</f>
        <v>0</v>
      </c>
      <c r="S35" s="362">
        <f t="shared" si="3"/>
        <v>0</v>
      </c>
      <c r="T35" s="362">
        <f t="shared" si="3"/>
        <v>0</v>
      </c>
      <c r="U35" s="362">
        <f t="shared" si="3"/>
        <v>0</v>
      </c>
      <c r="V35" s="362">
        <f>V14/7</f>
        <v>0</v>
      </c>
      <c r="W35" s="362">
        <f>W14/7/2</f>
        <v>0</v>
      </c>
      <c r="X35" s="362"/>
      <c r="Y35" s="599"/>
      <c r="Z35" s="711"/>
    </row>
    <row r="36" spans="1:34" x14ac:dyDescent="0.25">
      <c r="A36" s="361"/>
      <c r="B36" s="290">
        <f t="shared" si="2"/>
        <v>2014</v>
      </c>
      <c r="C36" s="622">
        <f t="shared" si="1"/>
        <v>0</v>
      </c>
      <c r="D36" s="711"/>
      <c r="E36" s="711"/>
      <c r="F36" s="711"/>
      <c r="G36" s="711"/>
      <c r="H36" s="711"/>
      <c r="I36" s="711"/>
      <c r="J36" s="711"/>
      <c r="K36" s="711"/>
      <c r="L36" s="711"/>
      <c r="M36" s="711"/>
      <c r="N36" s="599"/>
      <c r="O36" s="599"/>
      <c r="P36" s="599"/>
      <c r="Q36" s="599">
        <f>Q14/7/2</f>
        <v>0</v>
      </c>
      <c r="R36" s="599">
        <f t="shared" si="3"/>
        <v>0</v>
      </c>
      <c r="S36" s="362">
        <f t="shared" si="3"/>
        <v>0</v>
      </c>
      <c r="T36" s="362">
        <f t="shared" si="3"/>
        <v>0</v>
      </c>
      <c r="U36" s="362">
        <f t="shared" si="3"/>
        <v>0</v>
      </c>
      <c r="V36" s="362">
        <f>V35</f>
        <v>0</v>
      </c>
      <c r="W36" s="362">
        <f>W14/7</f>
        <v>0</v>
      </c>
      <c r="X36" s="362">
        <f>X14/7/2</f>
        <v>0</v>
      </c>
      <c r="Y36" s="599"/>
      <c r="Z36" s="711"/>
    </row>
    <row r="37" spans="1:34" x14ac:dyDescent="0.25">
      <c r="A37" s="361"/>
      <c r="B37" s="290">
        <f t="shared" si="2"/>
        <v>2015</v>
      </c>
      <c r="C37" s="622">
        <f t="shared" si="1"/>
        <v>0</v>
      </c>
      <c r="D37" s="711"/>
      <c r="E37" s="711"/>
      <c r="F37" s="711"/>
      <c r="G37" s="711"/>
      <c r="H37" s="711"/>
      <c r="I37" s="711"/>
      <c r="J37" s="711"/>
      <c r="K37" s="711"/>
      <c r="L37" s="711"/>
      <c r="M37" s="711"/>
      <c r="N37" s="599"/>
      <c r="O37" s="599"/>
      <c r="P37" s="599"/>
      <c r="Q37" s="599"/>
      <c r="R37" s="599">
        <f>R14/7/2</f>
        <v>0</v>
      </c>
      <c r="S37" s="362">
        <f>S36</f>
        <v>0</v>
      </c>
      <c r="T37" s="362">
        <f>T36</f>
        <v>0</v>
      </c>
      <c r="U37" s="362">
        <f>U36</f>
        <v>0</v>
      </c>
      <c r="V37" s="362">
        <f>V36</f>
        <v>0</v>
      </c>
      <c r="W37" s="362">
        <f>W36</f>
        <v>0</v>
      </c>
      <c r="X37" s="362">
        <f>X14/7</f>
        <v>0</v>
      </c>
      <c r="Y37" s="599">
        <f>Y14/7/2</f>
        <v>0</v>
      </c>
      <c r="Z37" s="711"/>
    </row>
    <row r="38" spans="1:34" x14ac:dyDescent="0.25">
      <c r="A38" s="361"/>
      <c r="B38" s="290">
        <f t="shared" si="2"/>
        <v>2016</v>
      </c>
      <c r="C38" s="622">
        <f t="shared" si="1"/>
        <v>0</v>
      </c>
      <c r="D38" s="711"/>
      <c r="E38" s="711"/>
      <c r="F38" s="711"/>
      <c r="G38" s="711"/>
      <c r="H38" s="711"/>
      <c r="I38" s="711"/>
      <c r="J38" s="711"/>
      <c r="K38" s="711"/>
      <c r="L38" s="711"/>
      <c r="M38" s="711"/>
      <c r="N38" s="599"/>
      <c r="O38" s="599"/>
      <c r="P38" s="599"/>
      <c r="Q38" s="599"/>
      <c r="R38" s="599"/>
      <c r="S38" s="362"/>
      <c r="T38" s="362"/>
      <c r="U38" s="362"/>
      <c r="V38" s="362"/>
      <c r="W38" s="362"/>
      <c r="X38" s="362"/>
      <c r="Y38" s="599">
        <f>+Y14/2</f>
        <v>0</v>
      </c>
      <c r="Z38" s="599">
        <f>Z14/7/2</f>
        <v>0</v>
      </c>
      <c r="AA38" s="599"/>
    </row>
    <row r="39" spans="1:34" x14ac:dyDescent="0.25">
      <c r="A39" s="361"/>
      <c r="B39" s="290">
        <f t="shared" si="2"/>
        <v>2017</v>
      </c>
      <c r="C39" s="622">
        <f t="shared" si="1"/>
        <v>0</v>
      </c>
      <c r="D39" s="711"/>
      <c r="E39" s="711"/>
      <c r="F39" s="711"/>
      <c r="G39" s="711"/>
      <c r="H39" s="711"/>
      <c r="I39" s="711"/>
      <c r="J39" s="711"/>
      <c r="K39" s="711"/>
      <c r="L39" s="711"/>
      <c r="M39" s="711"/>
      <c r="N39" s="599"/>
      <c r="O39" s="599"/>
      <c r="P39" s="599"/>
      <c r="Q39" s="599"/>
      <c r="R39" s="599"/>
      <c r="S39" s="362"/>
      <c r="T39" s="362"/>
      <c r="U39" s="362"/>
      <c r="V39" s="362"/>
      <c r="W39" s="362"/>
      <c r="X39" s="362"/>
      <c r="Y39" s="599"/>
      <c r="Z39" s="599"/>
      <c r="AA39" s="599">
        <v>0</v>
      </c>
    </row>
    <row r="40" spans="1:34" x14ac:dyDescent="0.25">
      <c r="A40" s="361"/>
      <c r="B40" s="290">
        <f t="shared" si="2"/>
        <v>2018</v>
      </c>
      <c r="C40" s="622">
        <f t="shared" si="1"/>
        <v>0</v>
      </c>
      <c r="D40" s="711"/>
      <c r="E40" s="711"/>
      <c r="F40" s="711"/>
      <c r="G40" s="711"/>
      <c r="H40" s="711"/>
      <c r="I40" s="711"/>
      <c r="J40" s="711"/>
      <c r="K40" s="711"/>
      <c r="L40" s="711"/>
      <c r="M40" s="711"/>
      <c r="N40" s="599"/>
      <c r="O40" s="599"/>
      <c r="P40" s="599"/>
      <c r="Q40" s="599"/>
      <c r="R40" s="599"/>
      <c r="S40" s="362"/>
      <c r="T40" s="362"/>
      <c r="U40" s="362"/>
      <c r="V40" s="362"/>
      <c r="W40" s="362"/>
      <c r="X40" s="362"/>
      <c r="Y40" s="599"/>
      <c r="Z40" s="599"/>
      <c r="AA40" s="599"/>
      <c r="AB40" s="599">
        <v>0</v>
      </c>
    </row>
    <row r="41" spans="1:34" x14ac:dyDescent="0.25">
      <c r="A41" s="361"/>
      <c r="B41" s="290">
        <f t="shared" si="2"/>
        <v>2019</v>
      </c>
      <c r="C41" s="622">
        <f t="shared" si="1"/>
        <v>-733.78571428571433</v>
      </c>
      <c r="D41" s="711"/>
      <c r="E41" s="711"/>
      <c r="F41" s="711"/>
      <c r="G41" s="711"/>
      <c r="H41" s="711"/>
      <c r="I41" s="711"/>
      <c r="J41" s="711"/>
      <c r="K41" s="711"/>
      <c r="L41" s="711"/>
      <c r="M41" s="711"/>
      <c r="N41" s="599"/>
      <c r="O41" s="599"/>
      <c r="P41" s="599"/>
      <c r="Q41" s="599"/>
      <c r="R41" s="599"/>
      <c r="S41" s="362"/>
      <c r="T41" s="362"/>
      <c r="U41" s="362"/>
      <c r="V41" s="362"/>
      <c r="W41" s="362"/>
      <c r="X41" s="362"/>
      <c r="Y41" s="599"/>
      <c r="Z41" s="599"/>
      <c r="AA41" s="599"/>
      <c r="AB41" s="599"/>
      <c r="AC41" s="362">
        <f>+$AC$14/7/2</f>
        <v>733.78571428571433</v>
      </c>
    </row>
    <row r="42" spans="1:34" x14ac:dyDescent="0.25">
      <c r="A42" s="361"/>
      <c r="B42" s="290">
        <f t="shared" si="2"/>
        <v>2020</v>
      </c>
      <c r="C42" s="622">
        <f t="shared" si="1"/>
        <v>-1467.5714285714287</v>
      </c>
      <c r="D42" s="711"/>
      <c r="E42" s="711"/>
      <c r="F42" s="711"/>
      <c r="G42" s="711"/>
      <c r="H42" s="711"/>
      <c r="I42" s="711"/>
      <c r="J42" s="711"/>
      <c r="K42" s="711"/>
      <c r="L42" s="711"/>
      <c r="M42" s="711"/>
      <c r="N42" s="599"/>
      <c r="O42" s="599"/>
      <c r="P42" s="599"/>
      <c r="Q42" s="599"/>
      <c r="R42" s="599"/>
      <c r="S42" s="362"/>
      <c r="T42" s="362"/>
      <c r="U42" s="362"/>
      <c r="V42" s="362"/>
      <c r="W42" s="362"/>
      <c r="X42" s="362"/>
      <c r="Y42" s="599"/>
      <c r="Z42" s="599"/>
      <c r="AA42" s="599"/>
      <c r="AB42" s="599"/>
      <c r="AC42" s="362">
        <f>+$AC$14/7</f>
        <v>1467.5714285714287</v>
      </c>
    </row>
    <row r="43" spans="1:34" x14ac:dyDescent="0.25">
      <c r="A43" s="361"/>
      <c r="B43" s="290">
        <f t="shared" si="2"/>
        <v>2021</v>
      </c>
      <c r="C43" s="622">
        <f t="shared" si="1"/>
        <v>-1467.5714285714287</v>
      </c>
      <c r="D43" s="711"/>
      <c r="E43" s="711"/>
      <c r="F43" s="711"/>
      <c r="G43" s="711"/>
      <c r="H43" s="711"/>
      <c r="I43" s="711"/>
      <c r="J43" s="711"/>
      <c r="K43" s="711"/>
      <c r="L43" s="711"/>
      <c r="M43" s="711"/>
      <c r="N43" s="599"/>
      <c r="O43" s="599"/>
      <c r="P43" s="599"/>
      <c r="Q43" s="599"/>
      <c r="R43" s="599"/>
      <c r="S43" s="362"/>
      <c r="T43" s="362"/>
      <c r="U43" s="362"/>
      <c r="V43" s="362"/>
      <c r="W43" s="362"/>
      <c r="X43" s="362"/>
      <c r="Y43" s="599"/>
      <c r="Z43" s="599"/>
      <c r="AA43" s="599"/>
      <c r="AB43" s="599"/>
      <c r="AC43" s="362">
        <f t="shared" ref="AC43:AC46" si="4">+$AC$14/7</f>
        <v>1467.5714285714287</v>
      </c>
    </row>
    <row r="44" spans="1:34" x14ac:dyDescent="0.25">
      <c r="A44" s="361"/>
      <c r="B44" s="290">
        <f t="shared" si="2"/>
        <v>2022</v>
      </c>
      <c r="C44" s="622">
        <f t="shared" si="1"/>
        <v>-1467.5714285714287</v>
      </c>
      <c r="D44" s="711"/>
      <c r="E44" s="711"/>
      <c r="F44" s="711"/>
      <c r="G44" s="711"/>
      <c r="H44" s="711"/>
      <c r="I44" s="711"/>
      <c r="J44" s="711"/>
      <c r="K44" s="711"/>
      <c r="L44" s="711"/>
      <c r="M44" s="711"/>
      <c r="N44" s="599"/>
      <c r="O44" s="599"/>
      <c r="P44" s="599"/>
      <c r="Q44" s="599"/>
      <c r="R44" s="599"/>
      <c r="S44" s="362"/>
      <c r="T44" s="362"/>
      <c r="U44" s="362"/>
      <c r="V44" s="362"/>
      <c r="W44" s="362"/>
      <c r="X44" s="362"/>
      <c r="Y44" s="599"/>
      <c r="Z44" s="599"/>
      <c r="AA44" s="599"/>
      <c r="AB44" s="599"/>
      <c r="AC44" s="362">
        <f t="shared" si="4"/>
        <v>1467.5714285714287</v>
      </c>
    </row>
    <row r="45" spans="1:34" x14ac:dyDescent="0.25">
      <c r="A45" s="361"/>
      <c r="B45" s="290">
        <f t="shared" si="2"/>
        <v>2023</v>
      </c>
      <c r="C45" s="622">
        <f t="shared" si="1"/>
        <v>-1467.5714285714287</v>
      </c>
      <c r="D45" s="711"/>
      <c r="E45" s="711"/>
      <c r="F45" s="711"/>
      <c r="G45" s="711"/>
      <c r="H45" s="711"/>
      <c r="I45" s="711"/>
      <c r="J45" s="711"/>
      <c r="K45" s="711"/>
      <c r="L45" s="711"/>
      <c r="M45" s="711"/>
      <c r="N45" s="599"/>
      <c r="O45" s="599"/>
      <c r="P45" s="599"/>
      <c r="Q45" s="599"/>
      <c r="R45" s="599"/>
      <c r="S45" s="362"/>
      <c r="T45" s="362"/>
      <c r="U45" s="362"/>
      <c r="V45" s="362"/>
      <c r="W45" s="362"/>
      <c r="X45" s="362"/>
      <c r="Y45" s="599"/>
      <c r="Z45" s="599"/>
      <c r="AA45" s="599"/>
      <c r="AB45" s="599"/>
      <c r="AC45" s="362">
        <f t="shared" si="4"/>
        <v>1467.5714285714287</v>
      </c>
    </row>
    <row r="46" spans="1:34" x14ac:dyDescent="0.25">
      <c r="A46" s="361"/>
      <c r="B46" s="290">
        <f t="shared" si="2"/>
        <v>2024</v>
      </c>
      <c r="C46" s="622">
        <f t="shared" si="1"/>
        <v>-1467.5714285714287</v>
      </c>
      <c r="D46" s="711"/>
      <c r="E46" s="711"/>
      <c r="F46" s="711"/>
      <c r="G46" s="711"/>
      <c r="H46" s="711"/>
      <c r="I46" s="711"/>
      <c r="J46" s="711"/>
      <c r="K46" s="711"/>
      <c r="L46" s="711"/>
      <c r="M46" s="711"/>
      <c r="N46" s="599"/>
      <c r="O46" s="599"/>
      <c r="P46" s="599"/>
      <c r="Q46" s="599"/>
      <c r="R46" s="599"/>
      <c r="S46" s="362"/>
      <c r="T46" s="362"/>
      <c r="U46" s="362"/>
      <c r="V46" s="362"/>
      <c r="W46" s="362"/>
      <c r="X46" s="362"/>
      <c r="Y46" s="599"/>
      <c r="Z46" s="599"/>
      <c r="AA46" s="599"/>
      <c r="AB46" s="599"/>
      <c r="AC46" s="362">
        <f t="shared" si="4"/>
        <v>1467.5714285714287</v>
      </c>
    </row>
    <row r="47" spans="1:34" x14ac:dyDescent="0.25">
      <c r="A47" s="361"/>
      <c r="B47" s="475"/>
      <c r="C47" s="511"/>
      <c r="D47" s="712"/>
      <c r="E47" s="712"/>
      <c r="F47" s="712"/>
      <c r="G47" s="712"/>
      <c r="H47" s="712"/>
      <c r="I47" s="712"/>
      <c r="J47" s="712"/>
      <c r="K47" s="712"/>
      <c r="L47" s="712"/>
      <c r="M47" s="712"/>
      <c r="N47" s="712"/>
      <c r="O47" s="712"/>
      <c r="P47" s="712"/>
      <c r="Q47" s="712"/>
      <c r="R47" s="712"/>
      <c r="S47" s="712"/>
      <c r="T47" s="712"/>
      <c r="U47" s="712"/>
      <c r="V47" s="716"/>
      <c r="W47" s="716"/>
      <c r="X47" s="716"/>
      <c r="Y47" s="712"/>
      <c r="Z47" s="712"/>
      <c r="AA47" s="712"/>
      <c r="AB47" s="569"/>
      <c r="AC47" s="569"/>
      <c r="AD47" s="569"/>
      <c r="AE47" s="569"/>
    </row>
    <row r="48" spans="1:34" x14ac:dyDescent="0.25">
      <c r="A48" s="361" t="s">
        <v>62</v>
      </c>
      <c r="B48" s="715">
        <f>SUM(D48:AH48)</f>
        <v>2201.3571428571431</v>
      </c>
      <c r="C48" s="724">
        <f>SUM(C16:C47)</f>
        <v>-8071.6428571428569</v>
      </c>
      <c r="D48" s="715">
        <f t="shared" ref="D48:N48" si="5">-SUM(D16:D47)+D14</f>
        <v>0</v>
      </c>
      <c r="E48" s="715">
        <f t="shared" si="5"/>
        <v>0</v>
      </c>
      <c r="F48" s="715">
        <f t="shared" si="5"/>
        <v>0</v>
      </c>
      <c r="G48" s="715">
        <f t="shared" si="5"/>
        <v>0</v>
      </c>
      <c r="H48" s="715">
        <f t="shared" si="5"/>
        <v>0</v>
      </c>
      <c r="I48" s="715">
        <f t="shared" si="5"/>
        <v>0</v>
      </c>
      <c r="J48" s="715">
        <f t="shared" si="5"/>
        <v>0</v>
      </c>
      <c r="K48" s="715">
        <f t="shared" si="5"/>
        <v>0</v>
      </c>
      <c r="L48" s="715">
        <f t="shared" si="5"/>
        <v>0</v>
      </c>
      <c r="M48" s="715">
        <f t="shared" si="5"/>
        <v>0</v>
      </c>
      <c r="N48" s="725">
        <f t="shared" si="5"/>
        <v>0</v>
      </c>
      <c r="O48" s="725">
        <f t="shared" ref="O48:AH48" si="6">-SUM(O16:O47)+O14</f>
        <v>0</v>
      </c>
      <c r="P48" s="725">
        <f t="shared" si="6"/>
        <v>0</v>
      </c>
      <c r="Q48" s="725">
        <f t="shared" si="6"/>
        <v>0</v>
      </c>
      <c r="R48" s="725">
        <f t="shared" si="6"/>
        <v>0</v>
      </c>
      <c r="S48" s="725">
        <f t="shared" si="6"/>
        <v>0</v>
      </c>
      <c r="T48" s="725">
        <f t="shared" si="6"/>
        <v>0</v>
      </c>
      <c r="U48" s="725">
        <f t="shared" si="6"/>
        <v>0</v>
      </c>
      <c r="V48" s="725">
        <f t="shared" si="6"/>
        <v>0</v>
      </c>
      <c r="W48" s="725">
        <f t="shared" si="6"/>
        <v>0</v>
      </c>
      <c r="X48" s="725">
        <f t="shared" si="6"/>
        <v>0</v>
      </c>
      <c r="Y48" s="725">
        <f t="shared" si="6"/>
        <v>0</v>
      </c>
      <c r="Z48" s="725">
        <f t="shared" si="6"/>
        <v>0</v>
      </c>
      <c r="AA48" s="725">
        <f t="shared" si="6"/>
        <v>0</v>
      </c>
      <c r="AB48" s="725">
        <f t="shared" si="6"/>
        <v>0</v>
      </c>
      <c r="AC48" s="725">
        <f t="shared" si="6"/>
        <v>2201.3571428571431</v>
      </c>
      <c r="AD48" s="725">
        <f t="shared" si="6"/>
        <v>0</v>
      </c>
      <c r="AE48" s="725">
        <f t="shared" si="6"/>
        <v>0</v>
      </c>
      <c r="AF48" s="725">
        <f t="shared" si="6"/>
        <v>0</v>
      </c>
      <c r="AG48" s="725">
        <f t="shared" si="6"/>
        <v>0</v>
      </c>
      <c r="AH48" s="725">
        <f t="shared" si="6"/>
        <v>0</v>
      </c>
    </row>
    <row r="49" spans="1:26" x14ac:dyDescent="0.25">
      <c r="A49" s="361"/>
      <c r="B49" s="714"/>
      <c r="C49" s="716"/>
      <c r="D49" s="711"/>
      <c r="E49" s="711"/>
      <c r="F49" s="711"/>
      <c r="G49" s="711"/>
      <c r="H49" s="711"/>
      <c r="I49" s="711"/>
      <c r="J49" s="711"/>
      <c r="K49" s="711"/>
      <c r="L49" s="711"/>
      <c r="M49" s="711"/>
      <c r="N49" s="713"/>
      <c r="O49" s="713"/>
      <c r="P49" s="713"/>
      <c r="Q49" s="713"/>
      <c r="R49" s="713"/>
      <c r="S49" s="713"/>
      <c r="T49" s="713"/>
      <c r="U49" s="713"/>
      <c r="V49" s="713"/>
      <c r="W49" s="713"/>
      <c r="X49" s="713"/>
      <c r="Y49" s="713"/>
      <c r="Z49" s="713"/>
    </row>
    <row r="50" spans="1:26" x14ac:dyDescent="0.25">
      <c r="A50" s="387" t="s">
        <v>63</v>
      </c>
      <c r="B50" s="290"/>
      <c r="C50" s="611">
        <f>+C14+C48</f>
        <v>2201.3571428571431</v>
      </c>
      <c r="D50" s="711"/>
      <c r="E50" s="711"/>
      <c r="F50" s="711"/>
      <c r="G50" s="711"/>
      <c r="H50" s="711"/>
      <c r="I50" s="711"/>
      <c r="J50" s="711"/>
      <c r="K50" s="711"/>
      <c r="L50" s="711"/>
      <c r="M50" s="711"/>
      <c r="N50" s="713"/>
      <c r="O50" s="713"/>
      <c r="P50" s="713"/>
      <c r="Q50" s="713"/>
      <c r="R50" s="713"/>
      <c r="S50" s="713"/>
      <c r="T50" s="713"/>
      <c r="U50" s="713"/>
      <c r="V50" s="713"/>
      <c r="W50" s="713"/>
      <c r="X50" s="713"/>
      <c r="Y50" s="713"/>
      <c r="Z50" s="713"/>
    </row>
    <row r="51" spans="1:26" x14ac:dyDescent="0.25">
      <c r="A51" s="290"/>
      <c r="B51" s="290"/>
      <c r="C51" s="290"/>
      <c r="D51" s="711"/>
      <c r="E51" s="711"/>
      <c r="F51" s="711"/>
      <c r="G51" s="711"/>
      <c r="H51" s="711"/>
      <c r="I51" s="711"/>
      <c r="J51" s="711"/>
      <c r="K51" s="711"/>
      <c r="L51" s="711"/>
      <c r="M51" s="711"/>
      <c r="N51" s="713"/>
      <c r="O51" s="713"/>
      <c r="P51" s="713"/>
      <c r="Q51" s="713"/>
      <c r="R51" s="713"/>
      <c r="S51" s="713"/>
      <c r="T51" s="713"/>
      <c r="U51" s="713"/>
      <c r="V51" s="713"/>
      <c r="W51" s="713"/>
      <c r="X51" s="713"/>
      <c r="Y51" s="713"/>
      <c r="Z51" s="713"/>
    </row>
    <row r="52" spans="1:26" x14ac:dyDescent="0.25">
      <c r="A52" s="290"/>
      <c r="B52" s="612"/>
      <c r="C52" s="290"/>
      <c r="D52" s="711"/>
      <c r="E52" s="711"/>
      <c r="F52" s="711"/>
      <c r="G52" s="711"/>
      <c r="H52" s="711"/>
      <c r="I52" s="711"/>
      <c r="J52" s="711"/>
      <c r="K52" s="711"/>
      <c r="L52" s="711"/>
      <c r="M52" s="711"/>
      <c r="N52" s="713"/>
      <c r="O52" s="713"/>
      <c r="P52" s="713"/>
      <c r="Q52" s="713"/>
      <c r="R52" s="713"/>
      <c r="S52" s="713"/>
      <c r="T52" s="713"/>
      <c r="U52" s="713"/>
      <c r="V52" s="713"/>
      <c r="W52" s="713"/>
      <c r="X52" s="713"/>
      <c r="Y52" s="713"/>
      <c r="Z52" s="713"/>
    </row>
    <row r="53" spans="1:26" x14ac:dyDescent="0.25">
      <c r="A53" s="290"/>
      <c r="B53" s="290"/>
      <c r="C53" s="290"/>
      <c r="E53" s="711"/>
      <c r="F53" s="717"/>
      <c r="G53" s="717"/>
      <c r="H53" s="717"/>
      <c r="I53" s="717"/>
      <c r="J53" s="717"/>
      <c r="K53" s="717"/>
      <c r="L53" s="717"/>
      <c r="M53" s="717"/>
      <c r="N53" s="713">
        <f>SUM(E32:E53)</f>
        <v>0</v>
      </c>
      <c r="O53" s="718"/>
      <c r="P53" s="718"/>
      <c r="Q53" s="718"/>
      <c r="R53" s="718"/>
      <c r="S53" s="718"/>
    </row>
    <row r="54" spans="1:26" x14ac:dyDescent="0.25">
      <c r="B54" s="290"/>
      <c r="C54" s="290"/>
      <c r="E54" s="717"/>
      <c r="F54" s="717"/>
      <c r="G54" s="717"/>
      <c r="H54" s="717"/>
      <c r="I54" s="717"/>
      <c r="J54" s="717"/>
      <c r="K54" s="717"/>
      <c r="L54" s="717"/>
      <c r="M54" s="717"/>
      <c r="N54" s="717"/>
      <c r="O54" s="717"/>
      <c r="P54" s="717"/>
      <c r="Q54" s="717"/>
      <c r="R54" s="717"/>
      <c r="S54" s="717"/>
    </row>
    <row r="55" spans="1:26" x14ac:dyDescent="0.25">
      <c r="E55" s="717"/>
      <c r="F55" s="717"/>
      <c r="G55" s="717"/>
      <c r="H55" s="717"/>
      <c r="I55" s="717"/>
      <c r="J55" s="717"/>
      <c r="K55" s="717"/>
      <c r="L55" s="717"/>
      <c r="M55" s="717"/>
      <c r="N55" s="717"/>
      <c r="O55" s="717"/>
      <c r="P55" s="717"/>
      <c r="Q55" s="717"/>
      <c r="R55" s="717"/>
      <c r="S55" s="717"/>
    </row>
    <row r="56" spans="1:26" x14ac:dyDescent="0.25">
      <c r="E56" s="717"/>
      <c r="F56" s="717"/>
      <c r="G56" s="717"/>
      <c r="H56" s="717"/>
      <c r="I56" s="717"/>
      <c r="J56" s="717"/>
      <c r="K56" s="717"/>
      <c r="L56" s="717"/>
      <c r="M56" s="717"/>
      <c r="N56" s="717"/>
      <c r="O56" s="717"/>
      <c r="P56" s="717"/>
      <c r="Q56" s="717"/>
      <c r="R56" s="717"/>
      <c r="S56" s="717"/>
    </row>
    <row r="57" spans="1:26" x14ac:dyDescent="0.25">
      <c r="E57" s="717"/>
      <c r="F57" s="717"/>
      <c r="G57" s="717"/>
      <c r="H57" s="717"/>
      <c r="I57" s="717"/>
      <c r="J57" s="717"/>
      <c r="K57" s="717"/>
      <c r="L57" s="717"/>
      <c r="M57" s="717"/>
      <c r="N57" s="717"/>
      <c r="O57" s="717"/>
      <c r="P57" s="717"/>
      <c r="Q57" s="717"/>
      <c r="R57" s="717"/>
      <c r="S57" s="717"/>
    </row>
    <row r="58" spans="1:26" x14ac:dyDescent="0.25">
      <c r="E58" s="717"/>
      <c r="F58" s="717"/>
      <c r="G58" s="717"/>
      <c r="H58" s="717"/>
      <c r="I58" s="717"/>
      <c r="J58" s="717"/>
      <c r="K58" s="717"/>
      <c r="L58" s="717"/>
      <c r="M58" s="717"/>
      <c r="N58" s="717"/>
      <c r="O58" s="717"/>
      <c r="P58" s="717"/>
      <c r="Q58" s="717"/>
      <c r="R58" s="717"/>
      <c r="S58" s="717"/>
    </row>
    <row r="59" spans="1:26" x14ac:dyDescent="0.25">
      <c r="E59" s="717"/>
      <c r="F59" s="717"/>
      <c r="G59" s="717"/>
      <c r="H59" s="717"/>
      <c r="I59" s="717"/>
      <c r="J59" s="717"/>
      <c r="K59" s="717"/>
      <c r="L59" s="717"/>
      <c r="M59" s="717"/>
      <c r="N59" s="717"/>
      <c r="O59" s="717"/>
      <c r="P59" s="717"/>
      <c r="Q59" s="717"/>
      <c r="R59" s="717"/>
      <c r="S59" s="717"/>
    </row>
    <row r="60" spans="1:26" x14ac:dyDescent="0.25">
      <c r="E60" s="717"/>
      <c r="F60" s="717"/>
      <c r="G60" s="717"/>
      <c r="H60" s="717"/>
      <c r="I60" s="717"/>
      <c r="J60" s="717"/>
      <c r="K60" s="717"/>
      <c r="L60" s="717"/>
      <c r="M60" s="717"/>
      <c r="N60" s="717"/>
      <c r="O60" s="717"/>
      <c r="P60" s="717"/>
      <c r="Q60" s="717"/>
      <c r="R60" s="717"/>
      <c r="S60" s="717"/>
    </row>
    <row r="61" spans="1:26" x14ac:dyDescent="0.25">
      <c r="E61" s="717"/>
      <c r="F61" s="717"/>
      <c r="G61" s="717"/>
      <c r="H61" s="717"/>
      <c r="I61" s="717"/>
      <c r="J61" s="717"/>
      <c r="K61" s="717"/>
      <c r="L61" s="717"/>
      <c r="M61" s="717"/>
      <c r="N61" s="717"/>
      <c r="O61" s="717"/>
      <c r="P61" s="717"/>
      <c r="Q61" s="717"/>
      <c r="R61" s="717"/>
      <c r="S61" s="717"/>
    </row>
    <row r="62" spans="1:26" x14ac:dyDescent="0.25">
      <c r="E62" s="717"/>
      <c r="F62" s="717"/>
      <c r="G62" s="717"/>
      <c r="H62" s="717"/>
      <c r="I62" s="717"/>
      <c r="J62" s="717"/>
      <c r="K62" s="717"/>
      <c r="L62" s="717"/>
      <c r="M62" s="717"/>
      <c r="N62" s="717"/>
      <c r="O62" s="717"/>
      <c r="P62" s="717"/>
      <c r="Q62" s="717"/>
      <c r="R62" s="717"/>
      <c r="S62" s="717"/>
    </row>
    <row r="63" spans="1:26" x14ac:dyDescent="0.25">
      <c r="E63" s="717"/>
      <c r="F63" s="717"/>
      <c r="G63" s="717"/>
      <c r="H63" s="717"/>
      <c r="I63" s="717"/>
      <c r="J63" s="717"/>
      <c r="K63" s="717"/>
      <c r="L63" s="717"/>
      <c r="M63" s="717"/>
      <c r="N63" s="717"/>
      <c r="O63" s="717"/>
      <c r="P63" s="717"/>
      <c r="Q63" s="717"/>
      <c r="R63" s="717"/>
      <c r="S63" s="717"/>
    </row>
    <row r="64" spans="1:26" x14ac:dyDescent="0.25">
      <c r="E64" s="717"/>
      <c r="F64" s="717"/>
      <c r="G64" s="717"/>
      <c r="H64" s="717"/>
      <c r="I64" s="717"/>
      <c r="J64" s="717"/>
      <c r="K64" s="717"/>
      <c r="L64" s="717"/>
      <c r="M64" s="717"/>
      <c r="N64" s="717"/>
      <c r="O64" s="717"/>
      <c r="P64" s="717"/>
      <c r="Q64" s="717"/>
      <c r="R64" s="717"/>
      <c r="S64" s="717"/>
    </row>
  </sheetData>
  <pageMargins left="0.7" right="0.7" top="0.75" bottom="0.75" header="0.3" footer="0.3"/>
  <pageSetup scale="60" orientation="landscape" horizontalDpi="4294967294" verticalDpi="4294967294" r:id="rId1"/>
  <headerFooter>
    <oddFooter>&amp;Z&amp;F&amp;RPage &amp;P</oddFooter>
  </headerFooter>
</worksheet>
</file>

<file path=xl/worksheets/sheet2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A09A0-975A-420A-939B-7D44C75D8E55}">
  <sheetPr>
    <tabColor theme="6" tint="-0.249977111117893"/>
    <pageSetUpPr fitToPage="1"/>
  </sheetPr>
  <dimension ref="A1:AH64"/>
  <sheetViews>
    <sheetView workbookViewId="0"/>
  </sheetViews>
  <sheetFormatPr defaultColWidth="8.85546875" defaultRowHeight="15" x14ac:dyDescent="0.25"/>
  <cols>
    <col min="1" max="1" width="20.85546875" customWidth="1"/>
    <col min="2" max="2" width="8.7109375" customWidth="1"/>
    <col min="3" max="3" width="12.85546875" customWidth="1"/>
    <col min="4" max="12" width="7.42578125" hidden="1" customWidth="1"/>
    <col min="13" max="13" width="7.5703125" hidden="1" customWidth="1"/>
    <col min="14" max="25" width="10.42578125" customWidth="1"/>
    <col min="26" max="26" width="10.7109375" bestFit="1" customWidth="1"/>
    <col min="27" max="27" width="11.5703125" bestFit="1" customWidth="1"/>
    <col min="28" max="28" width="12" bestFit="1" customWidth="1"/>
    <col min="29" max="29" width="10.5703125" bestFit="1" customWidth="1"/>
  </cols>
  <sheetData>
    <row r="1" spans="1:34" x14ac:dyDescent="0.25">
      <c r="A1" s="11" t="s">
        <v>10</v>
      </c>
      <c r="O1" t="s">
        <v>647</v>
      </c>
    </row>
    <row r="2" spans="1:34" x14ac:dyDescent="0.25">
      <c r="A2" s="9" t="s">
        <v>438</v>
      </c>
    </row>
    <row r="3" spans="1:34" x14ac:dyDescent="0.25">
      <c r="A3" s="9" t="s">
        <v>1235</v>
      </c>
    </row>
    <row r="4" spans="1:34" x14ac:dyDescent="0.25">
      <c r="R4" s="40" t="s">
        <v>4</v>
      </c>
      <c r="S4" s="41"/>
      <c r="T4" s="40" t="s">
        <v>8</v>
      </c>
    </row>
    <row r="5" spans="1:34" x14ac:dyDescent="0.25">
      <c r="A5" s="10" t="s">
        <v>9</v>
      </c>
      <c r="B5" s="12" t="s">
        <v>64</v>
      </c>
      <c r="C5" s="12" t="s">
        <v>12</v>
      </c>
      <c r="R5" s="42" t="s">
        <v>2</v>
      </c>
      <c r="S5" s="42" t="s">
        <v>60</v>
      </c>
      <c r="T5" s="42" t="s">
        <v>7</v>
      </c>
    </row>
    <row r="6" spans="1:34" x14ac:dyDescent="0.25">
      <c r="B6" s="3"/>
      <c r="R6" s="3"/>
    </row>
    <row r="7" spans="1:34" x14ac:dyDescent="0.25">
      <c r="A7" t="s">
        <v>1238</v>
      </c>
      <c r="B7" s="212">
        <v>891</v>
      </c>
      <c r="C7" s="214"/>
      <c r="D7" s="293"/>
      <c r="E7" s="293"/>
      <c r="F7" s="293"/>
      <c r="G7" s="293"/>
      <c r="H7" s="293"/>
      <c r="I7" s="293"/>
      <c r="J7" s="293"/>
      <c r="K7" s="293"/>
      <c r="L7" s="293"/>
      <c r="M7" s="293"/>
      <c r="N7" s="293"/>
      <c r="O7" s="294"/>
      <c r="P7" s="6"/>
      <c r="Q7" s="6"/>
      <c r="R7" s="13">
        <f>+C14</f>
        <v>11500</v>
      </c>
      <c r="S7" s="13">
        <f>+-C48</f>
        <v>9035.7142857142862</v>
      </c>
      <c r="T7" s="13">
        <f>+R7-S7</f>
        <v>2464.2857142857138</v>
      </c>
      <c r="V7" s="154" t="s">
        <v>567</v>
      </c>
    </row>
    <row r="8" spans="1:34" x14ac:dyDescent="0.25">
      <c r="A8" s="213"/>
      <c r="B8" s="3"/>
      <c r="D8" s="293"/>
      <c r="E8" s="293"/>
      <c r="F8" s="293"/>
      <c r="G8" s="293"/>
      <c r="H8" s="293"/>
      <c r="I8" s="293"/>
      <c r="J8" s="293"/>
      <c r="K8" s="293"/>
      <c r="L8" s="293"/>
      <c r="M8" s="293"/>
      <c r="N8" s="293"/>
      <c r="O8" s="294"/>
      <c r="P8" s="6"/>
      <c r="Q8" s="6"/>
    </row>
    <row r="9" spans="1:34" x14ac:dyDescent="0.25">
      <c r="A9" s="2"/>
      <c r="B9" s="3"/>
      <c r="D9" s="293"/>
      <c r="E9" s="293"/>
      <c r="F9" s="293"/>
      <c r="G9" s="293"/>
      <c r="H9" s="293"/>
      <c r="I9" s="293"/>
      <c r="J9" s="293"/>
      <c r="K9" s="293"/>
      <c r="L9" s="293"/>
      <c r="M9" s="293"/>
      <c r="N9" s="293"/>
      <c r="O9" s="294"/>
      <c r="P9" s="6"/>
      <c r="Q9" s="6"/>
    </row>
    <row r="10" spans="1:34" x14ac:dyDescent="0.25">
      <c r="B10" s="3"/>
    </row>
    <row r="11" spans="1:34" x14ac:dyDescent="0.25">
      <c r="A11" s="686" t="s">
        <v>66</v>
      </c>
      <c r="B11" s="212" t="s">
        <v>656</v>
      </c>
      <c r="C11" s="214"/>
    </row>
    <row r="12" spans="1:34" x14ac:dyDescent="0.25">
      <c r="B12" s="28"/>
      <c r="C12" s="2"/>
    </row>
    <row r="13" spans="1:34" x14ac:dyDescent="0.25">
      <c r="A13" s="9" t="s">
        <v>5</v>
      </c>
      <c r="C13" s="31" t="s">
        <v>3</v>
      </c>
      <c r="D13" s="32">
        <v>1994</v>
      </c>
      <c r="E13" s="32">
        <v>1995</v>
      </c>
      <c r="F13" s="32">
        <v>1996</v>
      </c>
      <c r="G13" s="32">
        <v>1997</v>
      </c>
      <c r="H13" s="32">
        <v>1998</v>
      </c>
      <c r="I13" s="32">
        <v>1999</v>
      </c>
      <c r="J13" s="32">
        <v>2000</v>
      </c>
      <c r="K13" s="32">
        <v>2001</v>
      </c>
      <c r="L13" s="32">
        <v>2002</v>
      </c>
      <c r="M13" s="32">
        <v>2003</v>
      </c>
      <c r="N13" s="32">
        <v>2004</v>
      </c>
      <c r="O13" s="32">
        <f>N13+1</f>
        <v>2005</v>
      </c>
      <c r="P13" s="32">
        <f t="shared" ref="P13:AH13" si="0">O13+1</f>
        <v>2006</v>
      </c>
      <c r="Q13" s="32">
        <f t="shared" si="0"/>
        <v>2007</v>
      </c>
      <c r="R13" s="32">
        <f t="shared" si="0"/>
        <v>2008</v>
      </c>
      <c r="S13" s="32">
        <f t="shared" si="0"/>
        <v>2009</v>
      </c>
      <c r="T13" s="32">
        <f t="shared" si="0"/>
        <v>2010</v>
      </c>
      <c r="U13" s="32">
        <f t="shared" si="0"/>
        <v>2011</v>
      </c>
      <c r="V13" s="32">
        <f t="shared" si="0"/>
        <v>2012</v>
      </c>
      <c r="W13" s="32">
        <f t="shared" si="0"/>
        <v>2013</v>
      </c>
      <c r="X13" s="32">
        <f t="shared" si="0"/>
        <v>2014</v>
      </c>
      <c r="Y13" s="32">
        <f t="shared" si="0"/>
        <v>2015</v>
      </c>
      <c r="Z13" s="32">
        <f t="shared" si="0"/>
        <v>2016</v>
      </c>
      <c r="AA13" s="32">
        <f t="shared" si="0"/>
        <v>2017</v>
      </c>
      <c r="AB13" s="32">
        <f t="shared" si="0"/>
        <v>2018</v>
      </c>
      <c r="AC13" s="32">
        <f t="shared" si="0"/>
        <v>2019</v>
      </c>
      <c r="AD13" s="32">
        <f t="shared" si="0"/>
        <v>2020</v>
      </c>
      <c r="AE13" s="32">
        <f t="shared" si="0"/>
        <v>2021</v>
      </c>
      <c r="AF13" s="32">
        <f t="shared" si="0"/>
        <v>2022</v>
      </c>
      <c r="AG13" s="32">
        <f t="shared" si="0"/>
        <v>2023</v>
      </c>
      <c r="AH13" s="32">
        <f t="shared" si="0"/>
        <v>2024</v>
      </c>
    </row>
    <row r="14" spans="1:34" x14ac:dyDescent="0.25">
      <c r="A14" s="9" t="s">
        <v>73</v>
      </c>
      <c r="C14" s="672">
        <f>SUM(D14:AH14)</f>
        <v>11500</v>
      </c>
      <c r="D14" s="233">
        <v>0</v>
      </c>
      <c r="E14" s="233">
        <v>0</v>
      </c>
      <c r="F14" s="233">
        <v>0</v>
      </c>
      <c r="G14" s="233">
        <v>0</v>
      </c>
      <c r="H14" s="233">
        <v>0</v>
      </c>
      <c r="I14" s="233">
        <v>0</v>
      </c>
      <c r="J14" s="233">
        <v>0</v>
      </c>
      <c r="K14" s="233">
        <v>0</v>
      </c>
      <c r="L14" s="233">
        <v>0</v>
      </c>
      <c r="M14" s="233">
        <v>0</v>
      </c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7"/>
      <c r="Z14" s="7"/>
      <c r="AA14" s="4"/>
      <c r="AB14" s="7"/>
      <c r="AC14" s="7">
        <v>11500</v>
      </c>
    </row>
    <row r="15" spans="1:34" x14ac:dyDescent="0.25">
      <c r="A15" s="34"/>
      <c r="B15" s="2"/>
      <c r="C15" s="2"/>
      <c r="S15" s="233"/>
      <c r="T15" s="233"/>
      <c r="U15" s="233"/>
      <c r="V15" s="233"/>
      <c r="W15" s="233"/>
      <c r="X15" s="233"/>
    </row>
    <row r="16" spans="1:34" x14ac:dyDescent="0.25">
      <c r="A16" s="9" t="s">
        <v>6</v>
      </c>
      <c r="B16" s="3">
        <v>1994</v>
      </c>
      <c r="C16" s="622">
        <f>-SUM(D16:AH16)</f>
        <v>0</v>
      </c>
      <c r="D16" s="297">
        <f>+D$14/7/2</f>
        <v>0</v>
      </c>
      <c r="E16" s="297"/>
      <c r="F16" s="297"/>
      <c r="G16" s="297"/>
      <c r="H16" s="297"/>
      <c r="I16" s="297"/>
      <c r="J16" s="297"/>
      <c r="K16" s="297"/>
      <c r="L16" s="297"/>
      <c r="M16" s="297"/>
      <c r="N16" s="297"/>
      <c r="O16" s="297"/>
      <c r="P16" s="297"/>
      <c r="Q16" s="297"/>
      <c r="R16" s="297"/>
      <c r="S16" s="233"/>
      <c r="T16" s="233"/>
      <c r="U16" s="233"/>
      <c r="V16" s="233"/>
      <c r="W16" s="233"/>
      <c r="X16" s="233"/>
      <c r="Y16" s="297"/>
      <c r="Z16" s="297"/>
    </row>
    <row r="17" spans="1:26" x14ac:dyDescent="0.25">
      <c r="B17" s="3">
        <f>B16+1</f>
        <v>1995</v>
      </c>
      <c r="C17" s="622">
        <f t="shared" ref="C17:C46" si="1">-SUM(D17:AH17)</f>
        <v>0</v>
      </c>
      <c r="D17" s="297">
        <f>+D$14/7</f>
        <v>0</v>
      </c>
      <c r="E17" s="297">
        <f>+E$14/7/2</f>
        <v>0</v>
      </c>
      <c r="F17" s="297"/>
      <c r="G17" s="297"/>
      <c r="H17" s="297"/>
      <c r="I17" s="297"/>
      <c r="J17" s="297"/>
      <c r="K17" s="297"/>
      <c r="L17" s="297"/>
      <c r="M17" s="297"/>
      <c r="N17" s="297"/>
      <c r="O17" s="297"/>
      <c r="P17" s="297"/>
      <c r="Q17" s="297"/>
      <c r="R17" s="297"/>
      <c r="S17" s="233"/>
      <c r="T17" s="233"/>
      <c r="U17" s="233"/>
      <c r="V17" s="233"/>
      <c r="W17" s="233"/>
      <c r="X17" s="233"/>
      <c r="Y17" s="297"/>
      <c r="Z17" s="297"/>
    </row>
    <row r="18" spans="1:26" x14ac:dyDescent="0.25">
      <c r="B18" s="3">
        <f t="shared" ref="B18:B46" si="2">B17+1</f>
        <v>1996</v>
      </c>
      <c r="C18" s="622">
        <f t="shared" si="1"/>
        <v>0</v>
      </c>
      <c r="D18" s="297">
        <f>+D17</f>
        <v>0</v>
      </c>
      <c r="E18" s="297">
        <f>+E$14/7</f>
        <v>0</v>
      </c>
      <c r="F18" s="297">
        <f>+F$14/7/2</f>
        <v>0</v>
      </c>
      <c r="G18" s="297"/>
      <c r="H18" s="297"/>
      <c r="I18" s="297"/>
      <c r="J18" s="297"/>
      <c r="K18" s="297"/>
      <c r="L18" s="297"/>
      <c r="M18" s="297"/>
      <c r="N18" s="297"/>
      <c r="O18" s="297"/>
      <c r="P18" s="297"/>
      <c r="Q18" s="297"/>
      <c r="R18" s="297"/>
      <c r="S18" s="233"/>
      <c r="T18" s="233"/>
      <c r="U18" s="233"/>
      <c r="V18" s="233"/>
      <c r="W18" s="233"/>
      <c r="X18" s="233"/>
      <c r="Y18" s="297"/>
      <c r="Z18" s="297"/>
    </row>
    <row r="19" spans="1:26" x14ac:dyDescent="0.25">
      <c r="B19" s="3">
        <f t="shared" si="2"/>
        <v>1997</v>
      </c>
      <c r="C19" s="622">
        <f t="shared" si="1"/>
        <v>0</v>
      </c>
      <c r="D19" s="297">
        <f>+D18</f>
        <v>0</v>
      </c>
      <c r="E19" s="297">
        <f>+E18</f>
        <v>0</v>
      </c>
      <c r="F19" s="297">
        <f>+F$14/7</f>
        <v>0</v>
      </c>
      <c r="G19" s="297">
        <f>+G$14/7/2</f>
        <v>0</v>
      </c>
      <c r="H19" s="297"/>
      <c r="I19" s="297"/>
      <c r="J19" s="297"/>
      <c r="K19" s="297"/>
      <c r="L19" s="297"/>
      <c r="M19" s="297"/>
      <c r="N19" s="297"/>
      <c r="O19" s="297"/>
      <c r="P19" s="297"/>
      <c r="Q19" s="297"/>
      <c r="R19" s="297"/>
      <c r="S19" s="233"/>
      <c r="T19" s="233"/>
      <c r="U19" s="233"/>
      <c r="V19" s="233"/>
      <c r="W19" s="233"/>
      <c r="X19" s="233"/>
      <c r="Y19" s="297"/>
      <c r="Z19" s="297"/>
    </row>
    <row r="20" spans="1:26" x14ac:dyDescent="0.25">
      <c r="B20" s="3">
        <f t="shared" si="2"/>
        <v>1998</v>
      </c>
      <c r="C20" s="622">
        <f t="shared" si="1"/>
        <v>0</v>
      </c>
      <c r="D20" s="297">
        <f>+D19</f>
        <v>0</v>
      </c>
      <c r="E20" s="297">
        <f>+E19</f>
        <v>0</v>
      </c>
      <c r="F20" s="297">
        <f>+F19</f>
        <v>0</v>
      </c>
      <c r="G20" s="297">
        <f>+G$14/7</f>
        <v>0</v>
      </c>
      <c r="H20" s="297">
        <f>+H$14/7/2</f>
        <v>0</v>
      </c>
      <c r="I20" s="297"/>
      <c r="J20" s="297"/>
      <c r="K20" s="297"/>
      <c r="L20" s="297"/>
      <c r="M20" s="297"/>
      <c r="N20" s="297"/>
      <c r="O20" s="297"/>
      <c r="P20" s="297"/>
      <c r="Q20" s="297"/>
      <c r="R20" s="297"/>
      <c r="S20" s="233"/>
      <c r="T20" s="233"/>
      <c r="U20" s="233"/>
      <c r="V20" s="233"/>
      <c r="W20" s="233"/>
      <c r="X20" s="233"/>
      <c r="Y20" s="297"/>
      <c r="Z20" s="297"/>
    </row>
    <row r="21" spans="1:26" x14ac:dyDescent="0.25">
      <c r="B21" s="3">
        <f t="shared" si="2"/>
        <v>1999</v>
      </c>
      <c r="C21" s="622">
        <f t="shared" si="1"/>
        <v>0</v>
      </c>
      <c r="D21" s="297">
        <f>+D20</f>
        <v>0</v>
      </c>
      <c r="E21" s="297">
        <f>+E20</f>
        <v>0</v>
      </c>
      <c r="F21" s="297">
        <f>+F20</f>
        <v>0</v>
      </c>
      <c r="G21" s="297">
        <f>+G20</f>
        <v>0</v>
      </c>
      <c r="H21" s="297">
        <f>+H$14/7</f>
        <v>0</v>
      </c>
      <c r="I21" s="297">
        <f>+I$14/7/2</f>
        <v>0</v>
      </c>
      <c r="J21" s="297"/>
      <c r="K21" s="297"/>
      <c r="L21" s="297"/>
      <c r="M21" s="297"/>
      <c r="N21" s="297"/>
      <c r="O21" s="297"/>
      <c r="P21" s="297"/>
      <c r="Q21" s="297"/>
      <c r="R21" s="297"/>
      <c r="S21" s="233"/>
      <c r="T21" s="233"/>
      <c r="U21" s="233"/>
      <c r="V21" s="233"/>
      <c r="W21" s="233"/>
      <c r="X21" s="233"/>
      <c r="Y21" s="297"/>
      <c r="Z21" s="297"/>
    </row>
    <row r="22" spans="1:26" x14ac:dyDescent="0.25">
      <c r="B22" s="3">
        <f t="shared" si="2"/>
        <v>2000</v>
      </c>
      <c r="C22" s="622">
        <f t="shared" si="1"/>
        <v>0</v>
      </c>
      <c r="D22" s="297">
        <f>+D21</f>
        <v>0</v>
      </c>
      <c r="E22" s="297">
        <f>+E21</f>
        <v>0</v>
      </c>
      <c r="F22" s="297">
        <f>+F21</f>
        <v>0</v>
      </c>
      <c r="G22" s="297">
        <f>+G21</f>
        <v>0</v>
      </c>
      <c r="H22" s="297">
        <f>+H21</f>
        <v>0</v>
      </c>
      <c r="I22" s="297">
        <f>+I$14/7</f>
        <v>0</v>
      </c>
      <c r="J22" s="297">
        <f>+J$14/7/2</f>
        <v>0</v>
      </c>
      <c r="K22" s="297"/>
      <c r="L22" s="297"/>
      <c r="M22" s="297"/>
      <c r="N22" s="297"/>
      <c r="O22" s="297"/>
      <c r="P22" s="297"/>
      <c r="Q22" s="297"/>
      <c r="R22" s="297"/>
      <c r="S22" s="233"/>
      <c r="T22" s="233"/>
      <c r="U22" s="233"/>
      <c r="V22" s="233"/>
      <c r="W22" s="233"/>
      <c r="X22" s="233"/>
      <c r="Y22" s="297"/>
      <c r="Z22" s="297"/>
    </row>
    <row r="23" spans="1:26" x14ac:dyDescent="0.25">
      <c r="B23" s="3">
        <f t="shared" si="2"/>
        <v>2001</v>
      </c>
      <c r="C23" s="622">
        <f t="shared" si="1"/>
        <v>0</v>
      </c>
      <c r="D23" s="297">
        <f>+D$14/7/2</f>
        <v>0</v>
      </c>
      <c r="E23" s="297">
        <f>+E22</f>
        <v>0</v>
      </c>
      <c r="F23" s="297">
        <f>+F22</f>
        <v>0</v>
      </c>
      <c r="G23" s="297">
        <f>+G22</f>
        <v>0</v>
      </c>
      <c r="H23" s="297">
        <f>+H22</f>
        <v>0</v>
      </c>
      <c r="I23" s="297">
        <f>+I22</f>
        <v>0</v>
      </c>
      <c r="J23" s="297">
        <f>+J$14/7</f>
        <v>0</v>
      </c>
      <c r="K23" s="297">
        <f>+K$14/7/2</f>
        <v>0</v>
      </c>
      <c r="L23" s="297"/>
      <c r="M23" s="297"/>
      <c r="N23" s="297"/>
      <c r="O23" s="297"/>
      <c r="P23" s="297"/>
      <c r="Q23" s="297"/>
      <c r="R23" s="297"/>
      <c r="S23" s="233"/>
      <c r="T23" s="233"/>
      <c r="U23" s="233"/>
      <c r="V23" s="233"/>
      <c r="W23" s="233"/>
      <c r="X23" s="233"/>
      <c r="Y23" s="297"/>
      <c r="Z23" s="297"/>
    </row>
    <row r="24" spans="1:26" x14ac:dyDescent="0.25">
      <c r="B24" s="3">
        <f t="shared" si="2"/>
        <v>2002</v>
      </c>
      <c r="C24" s="622">
        <f t="shared" si="1"/>
        <v>0</v>
      </c>
      <c r="D24" s="297"/>
      <c r="E24" s="297">
        <f>+E$14/7/2</f>
        <v>0</v>
      </c>
      <c r="F24" s="297">
        <f>+F23</f>
        <v>0</v>
      </c>
      <c r="G24" s="297">
        <f>+G23</f>
        <v>0</v>
      </c>
      <c r="H24" s="297">
        <f>+H23</f>
        <v>0</v>
      </c>
      <c r="I24" s="297">
        <f>+I23</f>
        <v>0</v>
      </c>
      <c r="J24" s="297">
        <f>+J23</f>
        <v>0</v>
      </c>
      <c r="K24" s="297">
        <f>+K$14/7</f>
        <v>0</v>
      </c>
      <c r="L24" s="297">
        <f>+L$14/7/2</f>
        <v>0</v>
      </c>
      <c r="M24" s="297"/>
      <c r="N24" s="297"/>
      <c r="O24" s="297"/>
      <c r="P24" s="297"/>
      <c r="Q24" s="297"/>
      <c r="R24" s="297"/>
      <c r="S24" s="233"/>
      <c r="T24" s="233"/>
      <c r="U24" s="233"/>
      <c r="V24" s="233"/>
      <c r="W24" s="233"/>
      <c r="X24" s="233"/>
      <c r="Y24" s="297"/>
      <c r="Z24" s="297"/>
    </row>
    <row r="25" spans="1:26" x14ac:dyDescent="0.25">
      <c r="B25" s="3">
        <f t="shared" si="2"/>
        <v>2003</v>
      </c>
      <c r="C25" s="622">
        <f t="shared" si="1"/>
        <v>0</v>
      </c>
      <c r="D25" s="297"/>
      <c r="E25" s="297"/>
      <c r="F25" s="297">
        <f>+F$14/7/2</f>
        <v>0</v>
      </c>
      <c r="G25" s="297">
        <f>+G24</f>
        <v>0</v>
      </c>
      <c r="H25" s="297">
        <f>+H24</f>
        <v>0</v>
      </c>
      <c r="I25" s="297">
        <f>+I24</f>
        <v>0</v>
      </c>
      <c r="J25" s="297">
        <f>+J24</f>
        <v>0</v>
      </c>
      <c r="K25" s="297">
        <f>+K24</f>
        <v>0</v>
      </c>
      <c r="L25" s="297">
        <f>+L$14/7</f>
        <v>0</v>
      </c>
      <c r="M25" s="297">
        <f>+M$14/7/2</f>
        <v>0</v>
      </c>
      <c r="N25" s="297"/>
      <c r="O25" s="297"/>
      <c r="P25" s="297"/>
      <c r="Q25" s="297"/>
      <c r="R25" s="297"/>
      <c r="S25" s="233"/>
      <c r="T25" s="233"/>
      <c r="U25" s="233"/>
      <c r="V25" s="233"/>
      <c r="W25" s="233"/>
      <c r="X25" s="233"/>
      <c r="Y25" s="297"/>
      <c r="Z25" s="297"/>
    </row>
    <row r="26" spans="1:26" x14ac:dyDescent="0.25">
      <c r="B26" s="3">
        <f t="shared" si="2"/>
        <v>2004</v>
      </c>
      <c r="C26" s="622">
        <f t="shared" si="1"/>
        <v>0</v>
      </c>
      <c r="D26" s="297"/>
      <c r="E26" s="297"/>
      <c r="F26" s="297"/>
      <c r="G26" s="297">
        <f>+G$14/7/2</f>
        <v>0</v>
      </c>
      <c r="H26" s="297">
        <f>+H25</f>
        <v>0</v>
      </c>
      <c r="I26" s="297">
        <f>+I25</f>
        <v>0</v>
      </c>
      <c r="J26" s="297">
        <f>+J25</f>
        <v>0</v>
      </c>
      <c r="K26" s="297">
        <f>+K25</f>
        <v>0</v>
      </c>
      <c r="L26" s="297">
        <f>+L25</f>
        <v>0</v>
      </c>
      <c r="M26" s="297">
        <f>+M$14/7</f>
        <v>0</v>
      </c>
      <c r="N26" s="7">
        <f>+N$14/7/2</f>
        <v>0</v>
      </c>
      <c r="O26" s="7"/>
      <c r="P26" s="7"/>
      <c r="Q26" s="7"/>
      <c r="R26" s="7"/>
      <c r="S26" s="43"/>
      <c r="T26" s="43"/>
      <c r="U26" s="43"/>
      <c r="V26" s="43"/>
      <c r="W26" s="43"/>
      <c r="X26" s="43"/>
      <c r="Y26" s="7"/>
      <c r="Z26" s="297"/>
    </row>
    <row r="27" spans="1:26" x14ac:dyDescent="0.25">
      <c r="B27" s="3">
        <f t="shared" si="2"/>
        <v>2005</v>
      </c>
      <c r="C27" s="622">
        <f t="shared" si="1"/>
        <v>0</v>
      </c>
      <c r="D27" s="297"/>
      <c r="E27" s="297"/>
      <c r="F27" s="297"/>
      <c r="G27" s="297"/>
      <c r="H27" s="297">
        <f>+H$14/7/2</f>
        <v>0</v>
      </c>
      <c r="I27" s="297">
        <f>+I26</f>
        <v>0</v>
      </c>
      <c r="J27" s="297">
        <f>+J26</f>
        <v>0</v>
      </c>
      <c r="K27" s="297">
        <f>+K26</f>
        <v>0</v>
      </c>
      <c r="L27" s="297">
        <f>+L26</f>
        <v>0</v>
      </c>
      <c r="M27" s="297">
        <f>+M26</f>
        <v>0</v>
      </c>
      <c r="N27" s="7">
        <f>+N$14/7</f>
        <v>0</v>
      </c>
      <c r="O27" s="7">
        <f>+O$14/7/2</f>
        <v>0</v>
      </c>
      <c r="P27" s="7"/>
      <c r="Q27" s="7"/>
      <c r="R27" s="7"/>
      <c r="S27" s="43"/>
      <c r="T27" s="43"/>
      <c r="U27" s="43"/>
      <c r="V27" s="43"/>
      <c r="W27" s="43"/>
      <c r="X27" s="43"/>
      <c r="Y27" s="7"/>
      <c r="Z27" s="297"/>
    </row>
    <row r="28" spans="1:26" x14ac:dyDescent="0.25">
      <c r="B28" s="3">
        <f t="shared" si="2"/>
        <v>2006</v>
      </c>
      <c r="C28" s="622">
        <f t="shared" si="1"/>
        <v>0</v>
      </c>
      <c r="D28" s="297"/>
      <c r="E28" s="297"/>
      <c r="F28" s="297"/>
      <c r="G28" s="297"/>
      <c r="H28" s="297"/>
      <c r="I28" s="297">
        <f>+I$14/7/2</f>
        <v>0</v>
      </c>
      <c r="J28" s="297">
        <f>+J27</f>
        <v>0</v>
      </c>
      <c r="K28" s="297">
        <f>+K27</f>
        <v>0</v>
      </c>
      <c r="L28" s="297">
        <f>+L27</f>
        <v>0</v>
      </c>
      <c r="M28" s="297">
        <f>+M27</f>
        <v>0</v>
      </c>
      <c r="N28" s="7">
        <f>+N27</f>
        <v>0</v>
      </c>
      <c r="O28" s="7">
        <f>+O$14/7</f>
        <v>0</v>
      </c>
      <c r="P28" s="7">
        <f>+P$14/7/2</f>
        <v>0</v>
      </c>
      <c r="Q28" s="7"/>
      <c r="R28" s="7"/>
      <c r="S28" s="43"/>
      <c r="T28" s="43"/>
      <c r="U28" s="43"/>
      <c r="V28" s="43"/>
      <c r="W28" s="43"/>
      <c r="X28" s="43"/>
      <c r="Y28" s="7"/>
      <c r="Z28" s="297"/>
    </row>
    <row r="29" spans="1:26" x14ac:dyDescent="0.25">
      <c r="B29" s="3">
        <f t="shared" si="2"/>
        <v>2007</v>
      </c>
      <c r="C29" s="622">
        <f t="shared" si="1"/>
        <v>0</v>
      </c>
      <c r="D29" s="297"/>
      <c r="E29" s="297"/>
      <c r="F29" s="297"/>
      <c r="G29" s="297"/>
      <c r="H29" s="297"/>
      <c r="I29" s="297"/>
      <c r="J29" s="297">
        <f>+J$14/7/2</f>
        <v>0</v>
      </c>
      <c r="K29" s="297">
        <f>+K28</f>
        <v>0</v>
      </c>
      <c r="L29" s="297">
        <f>+L28</f>
        <v>0</v>
      </c>
      <c r="M29" s="297">
        <f>+M28</f>
        <v>0</v>
      </c>
      <c r="N29" s="7">
        <f>+N28</f>
        <v>0</v>
      </c>
      <c r="O29" s="7">
        <f>+O28</f>
        <v>0</v>
      </c>
      <c r="P29" s="7">
        <f>+P$14/7</f>
        <v>0</v>
      </c>
      <c r="Q29" s="7">
        <f>+Q$14/7/2</f>
        <v>0</v>
      </c>
      <c r="R29" s="7"/>
      <c r="S29" s="43"/>
      <c r="T29" s="43"/>
      <c r="U29" s="43"/>
      <c r="V29" s="43"/>
      <c r="W29" s="43"/>
      <c r="X29" s="43"/>
      <c r="Y29" s="7"/>
      <c r="Z29" s="297"/>
    </row>
    <row r="30" spans="1:26" x14ac:dyDescent="0.25">
      <c r="B30" s="3">
        <f t="shared" si="2"/>
        <v>2008</v>
      </c>
      <c r="C30" s="622">
        <f t="shared" si="1"/>
        <v>0</v>
      </c>
      <c r="D30" s="297"/>
      <c r="E30" s="297"/>
      <c r="F30" s="297"/>
      <c r="G30" s="297"/>
      <c r="H30" s="297"/>
      <c r="I30" s="297"/>
      <c r="J30" s="297"/>
      <c r="K30" s="297">
        <f>+K$14/7/2</f>
        <v>0</v>
      </c>
      <c r="L30" s="297">
        <f>+L29</f>
        <v>0</v>
      </c>
      <c r="M30" s="297">
        <f>+M29</f>
        <v>0</v>
      </c>
      <c r="N30" s="7">
        <f>+N29</f>
        <v>0</v>
      </c>
      <c r="O30" s="7">
        <f>+O29</f>
        <v>0</v>
      </c>
      <c r="P30" s="7">
        <f>+P29</f>
        <v>0</v>
      </c>
      <c r="Q30" s="7">
        <f>+Q$14/7</f>
        <v>0</v>
      </c>
      <c r="R30" s="7">
        <f>+R$14/7/2</f>
        <v>0</v>
      </c>
      <c r="S30" s="43"/>
      <c r="T30" s="43"/>
      <c r="U30" s="43"/>
      <c r="V30" s="43"/>
      <c r="W30" s="43"/>
      <c r="X30" s="43"/>
      <c r="Y30" s="7"/>
      <c r="Z30" s="297"/>
    </row>
    <row r="31" spans="1:26" x14ac:dyDescent="0.25">
      <c r="B31" s="3">
        <f t="shared" si="2"/>
        <v>2009</v>
      </c>
      <c r="C31" s="622">
        <f t="shared" si="1"/>
        <v>0</v>
      </c>
      <c r="D31" s="297"/>
      <c r="E31" s="297"/>
      <c r="F31" s="297"/>
      <c r="G31" s="297"/>
      <c r="H31" s="297"/>
      <c r="I31" s="297"/>
      <c r="J31" s="297"/>
      <c r="K31" s="297"/>
      <c r="L31" s="297">
        <f>+L$14/7/2</f>
        <v>0</v>
      </c>
      <c r="M31" s="297">
        <f>+M30</f>
        <v>0</v>
      </c>
      <c r="N31" s="7">
        <f>+N30</f>
        <v>0</v>
      </c>
      <c r="O31" s="7">
        <f>+O30</f>
        <v>0</v>
      </c>
      <c r="P31" s="7">
        <f>+P30</f>
        <v>0</v>
      </c>
      <c r="Q31" s="7">
        <f>+Q30</f>
        <v>0</v>
      </c>
      <c r="R31" s="7">
        <f>+R$14/7</f>
        <v>0</v>
      </c>
      <c r="S31" s="43">
        <f>+S$14/7/2</f>
        <v>0</v>
      </c>
      <c r="T31" s="43"/>
      <c r="U31" s="43"/>
      <c r="V31" s="43"/>
      <c r="W31" s="43"/>
      <c r="X31" s="43"/>
      <c r="Y31" s="7"/>
      <c r="Z31" s="297"/>
    </row>
    <row r="32" spans="1:26" x14ac:dyDescent="0.25">
      <c r="A32" s="38"/>
      <c r="B32" s="3">
        <f t="shared" si="2"/>
        <v>2010</v>
      </c>
      <c r="C32" s="622">
        <f t="shared" si="1"/>
        <v>0</v>
      </c>
      <c r="D32" s="297"/>
      <c r="E32" s="297"/>
      <c r="F32" s="297"/>
      <c r="G32" s="297"/>
      <c r="H32" s="297"/>
      <c r="I32" s="297"/>
      <c r="J32" s="297"/>
      <c r="K32" s="297"/>
      <c r="L32" s="297"/>
      <c r="M32" s="297">
        <f>+M$14/7/2</f>
        <v>0</v>
      </c>
      <c r="N32" s="7">
        <f>+N31</f>
        <v>0</v>
      </c>
      <c r="O32" s="7">
        <f>+O31</f>
        <v>0</v>
      </c>
      <c r="P32" s="7">
        <f>+P31</f>
        <v>0</v>
      </c>
      <c r="Q32" s="7">
        <f>+Q31</f>
        <v>0</v>
      </c>
      <c r="R32" s="7">
        <f>+R31</f>
        <v>0</v>
      </c>
      <c r="S32" s="43">
        <f>+S$14/7</f>
        <v>0</v>
      </c>
      <c r="T32" s="43">
        <f>+T$14/7/2</f>
        <v>0</v>
      </c>
      <c r="U32" s="43"/>
      <c r="V32" s="43"/>
      <c r="W32" s="43"/>
      <c r="X32" s="43"/>
      <c r="Y32" s="7"/>
      <c r="Z32" s="297"/>
    </row>
    <row r="33" spans="1:34" x14ac:dyDescent="0.25">
      <c r="A33" s="38"/>
      <c r="B33" s="3">
        <f t="shared" si="2"/>
        <v>2011</v>
      </c>
      <c r="C33" s="622">
        <f t="shared" si="1"/>
        <v>0</v>
      </c>
      <c r="D33" s="297"/>
      <c r="E33" s="297"/>
      <c r="F33" s="297"/>
      <c r="G33" s="297"/>
      <c r="H33" s="297"/>
      <c r="I33" s="297"/>
      <c r="J33" s="297"/>
      <c r="K33" s="297"/>
      <c r="L33" s="297"/>
      <c r="M33" s="297"/>
      <c r="N33" s="7">
        <f>+N$14/7/2</f>
        <v>0</v>
      </c>
      <c r="O33" s="7">
        <f>+O32</f>
        <v>0</v>
      </c>
      <c r="P33" s="7">
        <f>+P32</f>
        <v>0</v>
      </c>
      <c r="Q33" s="7">
        <f>+Q32</f>
        <v>0</v>
      </c>
      <c r="R33" s="7">
        <f>+R32</f>
        <v>0</v>
      </c>
      <c r="S33" s="43">
        <f>+S32</f>
        <v>0</v>
      </c>
      <c r="T33" s="43">
        <f>+T$14/7</f>
        <v>0</v>
      </c>
      <c r="U33" s="43">
        <f>+U$14/7/2</f>
        <v>0</v>
      </c>
      <c r="V33" s="43"/>
      <c r="W33" s="43"/>
      <c r="X33" s="43"/>
      <c r="Y33" s="7"/>
      <c r="Z33" s="297"/>
    </row>
    <row r="34" spans="1:34" x14ac:dyDescent="0.25">
      <c r="A34" s="38"/>
      <c r="B34" s="3">
        <f t="shared" si="2"/>
        <v>2012</v>
      </c>
      <c r="C34" s="622">
        <f t="shared" si="1"/>
        <v>0</v>
      </c>
      <c r="D34" s="297"/>
      <c r="E34" s="297"/>
      <c r="F34" s="297"/>
      <c r="G34" s="297"/>
      <c r="H34" s="297"/>
      <c r="I34" s="297"/>
      <c r="J34" s="297"/>
      <c r="K34" s="297"/>
      <c r="L34" s="297"/>
      <c r="M34" s="297"/>
      <c r="N34" s="7"/>
      <c r="O34" s="7">
        <f>+O$14/7/2</f>
        <v>0</v>
      </c>
      <c r="P34" s="7">
        <f>+P33</f>
        <v>0</v>
      </c>
      <c r="Q34" s="7">
        <f>+Q33</f>
        <v>0</v>
      </c>
      <c r="R34" s="7">
        <f>+R33</f>
        <v>0</v>
      </c>
      <c r="S34" s="43">
        <f>+S33</f>
        <v>0</v>
      </c>
      <c r="T34" s="43">
        <f>+T$14/7</f>
        <v>0</v>
      </c>
      <c r="U34" s="43">
        <f>+U$14/7</f>
        <v>0</v>
      </c>
      <c r="V34" s="43">
        <f>+V$14/7/2</f>
        <v>0</v>
      </c>
      <c r="W34" s="43"/>
      <c r="X34" s="43"/>
      <c r="Y34" s="7"/>
      <c r="Z34" s="297"/>
    </row>
    <row r="35" spans="1:34" x14ac:dyDescent="0.25">
      <c r="A35" s="38"/>
      <c r="B35" s="3">
        <f t="shared" si="2"/>
        <v>2013</v>
      </c>
      <c r="C35" s="622">
        <f t="shared" si="1"/>
        <v>0</v>
      </c>
      <c r="D35" s="297"/>
      <c r="E35" s="297"/>
      <c r="F35" s="297"/>
      <c r="G35" s="297"/>
      <c r="H35" s="297"/>
      <c r="I35" s="297"/>
      <c r="J35" s="297"/>
      <c r="K35" s="297"/>
      <c r="L35" s="297"/>
      <c r="M35" s="297"/>
      <c r="N35" s="7"/>
      <c r="O35" s="7"/>
      <c r="P35" s="7">
        <f>P14/7/2</f>
        <v>0</v>
      </c>
      <c r="Q35" s="7">
        <f>Q14</f>
        <v>0</v>
      </c>
      <c r="R35" s="7">
        <f t="shared" ref="R35:U36" si="3">R34</f>
        <v>0</v>
      </c>
      <c r="S35" s="43">
        <f t="shared" si="3"/>
        <v>0</v>
      </c>
      <c r="T35" s="43">
        <f t="shared" si="3"/>
        <v>0</v>
      </c>
      <c r="U35" s="43">
        <f t="shared" si="3"/>
        <v>0</v>
      </c>
      <c r="V35" s="43">
        <f>V14/7</f>
        <v>0</v>
      </c>
      <c r="W35" s="43">
        <f>W14/7/2</f>
        <v>0</v>
      </c>
      <c r="X35" s="43"/>
      <c r="Y35" s="7"/>
      <c r="Z35" s="297"/>
    </row>
    <row r="36" spans="1:34" x14ac:dyDescent="0.25">
      <c r="A36" s="38"/>
      <c r="B36" s="3">
        <f t="shared" si="2"/>
        <v>2014</v>
      </c>
      <c r="C36" s="622">
        <f t="shared" si="1"/>
        <v>0</v>
      </c>
      <c r="D36" s="297"/>
      <c r="E36" s="297"/>
      <c r="F36" s="297"/>
      <c r="G36" s="297"/>
      <c r="H36" s="297"/>
      <c r="I36" s="297"/>
      <c r="J36" s="297"/>
      <c r="K36" s="297"/>
      <c r="L36" s="297"/>
      <c r="M36" s="297"/>
      <c r="N36" s="7"/>
      <c r="O36" s="7"/>
      <c r="P36" s="7"/>
      <c r="Q36" s="7">
        <f>Q14/7/2</f>
        <v>0</v>
      </c>
      <c r="R36" s="7">
        <f t="shared" si="3"/>
        <v>0</v>
      </c>
      <c r="S36" s="43">
        <f t="shared" si="3"/>
        <v>0</v>
      </c>
      <c r="T36" s="43">
        <f t="shared" si="3"/>
        <v>0</v>
      </c>
      <c r="U36" s="43">
        <f t="shared" si="3"/>
        <v>0</v>
      </c>
      <c r="V36" s="43">
        <f>V35</f>
        <v>0</v>
      </c>
      <c r="W36" s="43">
        <f>W14/7</f>
        <v>0</v>
      </c>
      <c r="X36" s="43">
        <f>X14/7/2</f>
        <v>0</v>
      </c>
      <c r="Y36" s="7"/>
      <c r="Z36" s="297"/>
    </row>
    <row r="37" spans="1:34" x14ac:dyDescent="0.25">
      <c r="A37" s="38"/>
      <c r="B37" s="3">
        <f t="shared" si="2"/>
        <v>2015</v>
      </c>
      <c r="C37" s="622">
        <f t="shared" si="1"/>
        <v>0</v>
      </c>
      <c r="D37" s="297"/>
      <c r="E37" s="297"/>
      <c r="F37" s="297"/>
      <c r="G37" s="297"/>
      <c r="H37" s="297"/>
      <c r="I37" s="297"/>
      <c r="J37" s="297"/>
      <c r="K37" s="297"/>
      <c r="L37" s="297"/>
      <c r="M37" s="297"/>
      <c r="N37" s="7"/>
      <c r="O37" s="7"/>
      <c r="P37" s="7"/>
      <c r="Q37" s="7"/>
      <c r="R37" s="7">
        <f>R14/7/2</f>
        <v>0</v>
      </c>
      <c r="S37" s="43">
        <f>S36</f>
        <v>0</v>
      </c>
      <c r="T37" s="43">
        <f>T36</f>
        <v>0</v>
      </c>
      <c r="U37" s="43">
        <f>U36</f>
        <v>0</v>
      </c>
      <c r="V37" s="43">
        <f>V36</f>
        <v>0</v>
      </c>
      <c r="W37" s="43">
        <f>W36</f>
        <v>0</v>
      </c>
      <c r="X37" s="43">
        <f>X14/7</f>
        <v>0</v>
      </c>
      <c r="Y37" s="7">
        <f>Y14/7/2</f>
        <v>0</v>
      </c>
      <c r="Z37" s="297"/>
    </row>
    <row r="38" spans="1:34" x14ac:dyDescent="0.25">
      <c r="A38" s="38"/>
      <c r="B38" s="3">
        <f t="shared" si="2"/>
        <v>2016</v>
      </c>
      <c r="C38" s="622">
        <f t="shared" si="1"/>
        <v>0</v>
      </c>
      <c r="D38" s="297"/>
      <c r="E38" s="297"/>
      <c r="F38" s="297"/>
      <c r="G38" s="297"/>
      <c r="H38" s="297"/>
      <c r="I38" s="297"/>
      <c r="J38" s="297"/>
      <c r="K38" s="297"/>
      <c r="L38" s="297"/>
      <c r="M38" s="297"/>
      <c r="N38" s="7"/>
      <c r="O38" s="7"/>
      <c r="P38" s="7"/>
      <c r="Q38" s="7"/>
      <c r="R38" s="7"/>
      <c r="S38" s="43"/>
      <c r="T38" s="43"/>
      <c r="U38" s="43"/>
      <c r="V38" s="43"/>
      <c r="W38" s="43"/>
      <c r="X38" s="43"/>
      <c r="Y38" s="7">
        <f>+Y14/2</f>
        <v>0</v>
      </c>
      <c r="Z38" s="7">
        <f>Z14/7/2</f>
        <v>0</v>
      </c>
      <c r="AA38" s="7"/>
    </row>
    <row r="39" spans="1:34" x14ac:dyDescent="0.25">
      <c r="A39" s="38"/>
      <c r="B39" s="3">
        <f t="shared" si="2"/>
        <v>2017</v>
      </c>
      <c r="C39" s="622">
        <f t="shared" si="1"/>
        <v>0</v>
      </c>
      <c r="D39" s="297"/>
      <c r="E39" s="297"/>
      <c r="F39" s="297"/>
      <c r="G39" s="297"/>
      <c r="H39" s="297"/>
      <c r="I39" s="297"/>
      <c r="J39" s="297"/>
      <c r="K39" s="297"/>
      <c r="L39" s="297"/>
      <c r="M39" s="297"/>
      <c r="N39" s="7"/>
      <c r="O39" s="7"/>
      <c r="P39" s="7"/>
      <c r="Q39" s="7"/>
      <c r="R39" s="7"/>
      <c r="S39" s="43"/>
      <c r="T39" s="43"/>
      <c r="U39" s="43"/>
      <c r="V39" s="43"/>
      <c r="W39" s="43"/>
      <c r="X39" s="43"/>
      <c r="Y39" s="7"/>
      <c r="Z39" s="7"/>
      <c r="AA39" s="7">
        <v>0</v>
      </c>
    </row>
    <row r="40" spans="1:34" x14ac:dyDescent="0.25">
      <c r="A40" s="38"/>
      <c r="B40" s="3">
        <f t="shared" si="2"/>
        <v>2018</v>
      </c>
      <c r="C40" s="622">
        <f t="shared" si="1"/>
        <v>0</v>
      </c>
      <c r="D40" s="297"/>
      <c r="E40" s="297"/>
      <c r="F40" s="297"/>
      <c r="G40" s="297"/>
      <c r="H40" s="297"/>
      <c r="I40" s="297"/>
      <c r="J40" s="297"/>
      <c r="K40" s="297"/>
      <c r="L40" s="297"/>
      <c r="M40" s="297"/>
      <c r="N40" s="7"/>
      <c r="O40" s="7"/>
      <c r="P40" s="7"/>
      <c r="Q40" s="7"/>
      <c r="R40" s="7"/>
      <c r="S40" s="43"/>
      <c r="T40" s="43"/>
      <c r="U40" s="43"/>
      <c r="V40" s="43"/>
      <c r="W40" s="43"/>
      <c r="X40" s="43"/>
      <c r="Y40" s="7"/>
      <c r="Z40" s="7"/>
      <c r="AA40" s="7"/>
      <c r="AB40" s="7">
        <v>0</v>
      </c>
    </row>
    <row r="41" spans="1:34" x14ac:dyDescent="0.25">
      <c r="A41" s="38"/>
      <c r="B41" s="3">
        <f t="shared" si="2"/>
        <v>2019</v>
      </c>
      <c r="C41" s="622">
        <f t="shared" si="1"/>
        <v>-821.42857142857144</v>
      </c>
      <c r="D41" s="297"/>
      <c r="E41" s="297"/>
      <c r="F41" s="297"/>
      <c r="G41" s="297"/>
      <c r="H41" s="297"/>
      <c r="I41" s="297"/>
      <c r="J41" s="297"/>
      <c r="K41" s="297"/>
      <c r="L41" s="297"/>
      <c r="M41" s="297"/>
      <c r="N41" s="7"/>
      <c r="O41" s="7"/>
      <c r="P41" s="7"/>
      <c r="Q41" s="7"/>
      <c r="R41" s="7"/>
      <c r="S41" s="43"/>
      <c r="T41" s="43"/>
      <c r="U41" s="43"/>
      <c r="V41" s="43"/>
      <c r="W41" s="43"/>
      <c r="X41" s="43"/>
      <c r="Y41" s="7"/>
      <c r="Z41" s="7"/>
      <c r="AA41" s="7"/>
      <c r="AB41" s="7"/>
      <c r="AC41" s="43">
        <f>+$AC$14/7/2</f>
        <v>821.42857142857144</v>
      </c>
    </row>
    <row r="42" spans="1:34" x14ac:dyDescent="0.25">
      <c r="A42" s="38"/>
      <c r="B42" s="3">
        <f t="shared" si="2"/>
        <v>2020</v>
      </c>
      <c r="C42" s="622">
        <f t="shared" si="1"/>
        <v>-1642.8571428571429</v>
      </c>
      <c r="D42" s="297"/>
      <c r="E42" s="297"/>
      <c r="F42" s="297"/>
      <c r="G42" s="297"/>
      <c r="H42" s="297"/>
      <c r="I42" s="297"/>
      <c r="J42" s="297"/>
      <c r="K42" s="297"/>
      <c r="L42" s="297"/>
      <c r="M42" s="297"/>
      <c r="N42" s="7"/>
      <c r="O42" s="7"/>
      <c r="P42" s="7"/>
      <c r="Q42" s="7"/>
      <c r="R42" s="7"/>
      <c r="S42" s="43"/>
      <c r="T42" s="43"/>
      <c r="U42" s="43"/>
      <c r="V42" s="43"/>
      <c r="W42" s="43"/>
      <c r="X42" s="43"/>
      <c r="Y42" s="7"/>
      <c r="Z42" s="7"/>
      <c r="AA42" s="7"/>
      <c r="AB42" s="7"/>
      <c r="AC42" s="43">
        <f>+$AC$14/7</f>
        <v>1642.8571428571429</v>
      </c>
    </row>
    <row r="43" spans="1:34" x14ac:dyDescent="0.25">
      <c r="A43" s="38"/>
      <c r="B43" s="3">
        <f t="shared" si="2"/>
        <v>2021</v>
      </c>
      <c r="C43" s="622">
        <f t="shared" si="1"/>
        <v>-1642.8571428571429</v>
      </c>
      <c r="D43" s="297"/>
      <c r="E43" s="297"/>
      <c r="F43" s="297"/>
      <c r="G43" s="297"/>
      <c r="H43" s="297"/>
      <c r="I43" s="297"/>
      <c r="J43" s="297"/>
      <c r="K43" s="297"/>
      <c r="L43" s="297"/>
      <c r="M43" s="297"/>
      <c r="N43" s="7"/>
      <c r="O43" s="7"/>
      <c r="P43" s="7"/>
      <c r="Q43" s="7"/>
      <c r="R43" s="7"/>
      <c r="S43" s="43"/>
      <c r="T43" s="43"/>
      <c r="U43" s="43"/>
      <c r="V43" s="43"/>
      <c r="W43" s="43"/>
      <c r="X43" s="43"/>
      <c r="Y43" s="7"/>
      <c r="Z43" s="7"/>
      <c r="AA43" s="7"/>
      <c r="AB43" s="7"/>
      <c r="AC43" s="43">
        <f t="shared" ref="AC43:AC46" si="4">+$AC$14/7</f>
        <v>1642.8571428571429</v>
      </c>
    </row>
    <row r="44" spans="1:34" x14ac:dyDescent="0.25">
      <c r="A44" s="38"/>
      <c r="B44" s="3">
        <f t="shared" si="2"/>
        <v>2022</v>
      </c>
      <c r="C44" s="622">
        <f t="shared" si="1"/>
        <v>-1642.8571428571429</v>
      </c>
      <c r="D44" s="297"/>
      <c r="E44" s="297"/>
      <c r="F44" s="297"/>
      <c r="G44" s="297"/>
      <c r="H44" s="297"/>
      <c r="I44" s="297"/>
      <c r="J44" s="297"/>
      <c r="K44" s="297"/>
      <c r="L44" s="297"/>
      <c r="M44" s="297"/>
      <c r="N44" s="7"/>
      <c r="O44" s="7"/>
      <c r="P44" s="7"/>
      <c r="Q44" s="7"/>
      <c r="R44" s="7"/>
      <c r="S44" s="43"/>
      <c r="T44" s="43"/>
      <c r="U44" s="43"/>
      <c r="V44" s="43"/>
      <c r="W44" s="43"/>
      <c r="X44" s="43"/>
      <c r="Y44" s="7"/>
      <c r="Z44" s="7"/>
      <c r="AA44" s="7"/>
      <c r="AB44" s="7"/>
      <c r="AC44" s="43">
        <f t="shared" si="4"/>
        <v>1642.8571428571429</v>
      </c>
    </row>
    <row r="45" spans="1:34" x14ac:dyDescent="0.25">
      <c r="A45" s="38"/>
      <c r="B45" s="3">
        <f t="shared" si="2"/>
        <v>2023</v>
      </c>
      <c r="C45" s="622">
        <f t="shared" si="1"/>
        <v>-1642.8571428571429</v>
      </c>
      <c r="D45" s="297"/>
      <c r="E45" s="297"/>
      <c r="F45" s="297"/>
      <c r="G45" s="297"/>
      <c r="H45" s="297"/>
      <c r="I45" s="297"/>
      <c r="J45" s="297"/>
      <c r="K45" s="297"/>
      <c r="L45" s="297"/>
      <c r="M45" s="297"/>
      <c r="N45" s="7"/>
      <c r="O45" s="7"/>
      <c r="P45" s="7"/>
      <c r="Q45" s="7"/>
      <c r="R45" s="7"/>
      <c r="S45" s="43"/>
      <c r="T45" s="43"/>
      <c r="U45" s="43"/>
      <c r="V45" s="43"/>
      <c r="W45" s="43"/>
      <c r="X45" s="43"/>
      <c r="Y45" s="7"/>
      <c r="Z45" s="7"/>
      <c r="AA45" s="7"/>
      <c r="AB45" s="7"/>
      <c r="AC45" s="43">
        <f t="shared" si="4"/>
        <v>1642.8571428571429</v>
      </c>
    </row>
    <row r="46" spans="1:34" x14ac:dyDescent="0.25">
      <c r="A46" s="38"/>
      <c r="B46" s="3">
        <f t="shared" si="2"/>
        <v>2024</v>
      </c>
      <c r="C46" s="622">
        <f t="shared" si="1"/>
        <v>-1642.8571428571429</v>
      </c>
      <c r="D46" s="297"/>
      <c r="E46" s="297"/>
      <c r="F46" s="297"/>
      <c r="G46" s="297"/>
      <c r="H46" s="297"/>
      <c r="I46" s="297"/>
      <c r="J46" s="297"/>
      <c r="K46" s="297"/>
      <c r="L46" s="297"/>
      <c r="M46" s="297"/>
      <c r="N46" s="7"/>
      <c r="O46" s="7"/>
      <c r="P46" s="7"/>
      <c r="Q46" s="7"/>
      <c r="R46" s="7"/>
      <c r="S46" s="43"/>
      <c r="T46" s="43"/>
      <c r="U46" s="43"/>
      <c r="V46" s="43"/>
      <c r="W46" s="43"/>
      <c r="X46" s="43"/>
      <c r="Y46" s="7"/>
      <c r="Z46" s="7"/>
      <c r="AA46" s="7"/>
      <c r="AB46" s="7"/>
      <c r="AC46" s="43">
        <f t="shared" si="4"/>
        <v>1642.8571428571429</v>
      </c>
    </row>
    <row r="47" spans="1:34" x14ac:dyDescent="0.25">
      <c r="A47" s="38"/>
      <c r="B47" s="12"/>
      <c r="C47" s="254"/>
      <c r="D47" s="298"/>
      <c r="E47" s="298"/>
      <c r="F47" s="298"/>
      <c r="G47" s="298"/>
      <c r="H47" s="298"/>
      <c r="I47" s="298"/>
      <c r="J47" s="298"/>
      <c r="K47" s="298"/>
      <c r="L47" s="298"/>
      <c r="M47" s="298"/>
      <c r="N47" s="298"/>
      <c r="O47" s="298"/>
      <c r="P47" s="298"/>
      <c r="Q47" s="298"/>
      <c r="R47" s="298"/>
      <c r="S47" s="298"/>
      <c r="T47" s="298"/>
      <c r="U47" s="298"/>
      <c r="V47" s="299"/>
      <c r="W47" s="299"/>
      <c r="X47" s="299"/>
      <c r="Y47" s="298"/>
      <c r="Z47" s="298"/>
      <c r="AA47" s="298"/>
      <c r="AB47" s="173"/>
      <c r="AC47" s="173"/>
    </row>
    <row r="48" spans="1:34" x14ac:dyDescent="0.25">
      <c r="A48" s="38" t="s">
        <v>62</v>
      </c>
      <c r="B48" s="675">
        <f>SUM(D48:AH48)</f>
        <v>2464.2857142857138</v>
      </c>
      <c r="C48" s="677">
        <f>SUM(C16:C47)</f>
        <v>-9035.7142857142862</v>
      </c>
      <c r="D48" s="675">
        <f t="shared" ref="D48:N48" si="5">-SUM(D16:D47)+D14</f>
        <v>0</v>
      </c>
      <c r="E48" s="675">
        <f t="shared" si="5"/>
        <v>0</v>
      </c>
      <c r="F48" s="675">
        <f t="shared" si="5"/>
        <v>0</v>
      </c>
      <c r="G48" s="675">
        <f t="shared" si="5"/>
        <v>0</v>
      </c>
      <c r="H48" s="675">
        <f t="shared" si="5"/>
        <v>0</v>
      </c>
      <c r="I48" s="675">
        <f t="shared" si="5"/>
        <v>0</v>
      </c>
      <c r="J48" s="675">
        <f t="shared" si="5"/>
        <v>0</v>
      </c>
      <c r="K48" s="675">
        <f t="shared" si="5"/>
        <v>0</v>
      </c>
      <c r="L48" s="675">
        <f t="shared" si="5"/>
        <v>0</v>
      </c>
      <c r="M48" s="675">
        <f t="shared" si="5"/>
        <v>0</v>
      </c>
      <c r="N48" s="719">
        <f t="shared" si="5"/>
        <v>0</v>
      </c>
      <c r="O48" s="719">
        <f t="shared" ref="O48:AH48" si="6">-SUM(O16:O47)+O14</f>
        <v>0</v>
      </c>
      <c r="P48" s="719">
        <f t="shared" si="6"/>
        <v>0</v>
      </c>
      <c r="Q48" s="719">
        <f t="shared" si="6"/>
        <v>0</v>
      </c>
      <c r="R48" s="719">
        <f t="shared" si="6"/>
        <v>0</v>
      </c>
      <c r="S48" s="719">
        <f t="shared" si="6"/>
        <v>0</v>
      </c>
      <c r="T48" s="719">
        <f t="shared" si="6"/>
        <v>0</v>
      </c>
      <c r="U48" s="719">
        <f t="shared" si="6"/>
        <v>0</v>
      </c>
      <c r="V48" s="719">
        <f t="shared" si="6"/>
        <v>0</v>
      </c>
      <c r="W48" s="719">
        <f t="shared" si="6"/>
        <v>0</v>
      </c>
      <c r="X48" s="719">
        <f t="shared" si="6"/>
        <v>0</v>
      </c>
      <c r="Y48" s="719">
        <f t="shared" si="6"/>
        <v>0</v>
      </c>
      <c r="Z48" s="719">
        <f t="shared" si="6"/>
        <v>0</v>
      </c>
      <c r="AA48" s="719">
        <f t="shared" si="6"/>
        <v>0</v>
      </c>
      <c r="AB48" s="719">
        <f t="shared" si="6"/>
        <v>0</v>
      </c>
      <c r="AC48" s="719">
        <f t="shared" si="6"/>
        <v>2464.2857142857138</v>
      </c>
      <c r="AD48" s="719">
        <f t="shared" si="6"/>
        <v>0</v>
      </c>
      <c r="AE48" s="719">
        <f t="shared" si="6"/>
        <v>0</v>
      </c>
      <c r="AF48" s="719">
        <f t="shared" si="6"/>
        <v>0</v>
      </c>
      <c r="AG48" s="719">
        <f t="shared" si="6"/>
        <v>0</v>
      </c>
      <c r="AH48" s="719">
        <f t="shared" si="6"/>
        <v>0</v>
      </c>
    </row>
    <row r="49" spans="1:26" x14ac:dyDescent="0.25">
      <c r="A49" s="38"/>
      <c r="B49" s="275"/>
      <c r="C49" s="299"/>
      <c r="D49" s="297"/>
      <c r="E49" s="297"/>
      <c r="F49" s="297"/>
      <c r="G49" s="297"/>
      <c r="H49" s="297"/>
      <c r="I49" s="297"/>
      <c r="J49" s="297"/>
      <c r="K49" s="297"/>
      <c r="L49" s="297"/>
      <c r="M49" s="297"/>
      <c r="N49" s="338"/>
      <c r="O49" s="338"/>
      <c r="P49" s="338"/>
      <c r="Q49" s="338"/>
      <c r="R49" s="338"/>
      <c r="S49" s="338"/>
      <c r="T49" s="338"/>
      <c r="U49" s="338"/>
      <c r="V49" s="338"/>
      <c r="W49" s="338"/>
      <c r="X49" s="338"/>
      <c r="Y49" s="338"/>
      <c r="Z49" s="338"/>
    </row>
    <row r="50" spans="1:26" x14ac:dyDescent="0.25">
      <c r="A50" s="39" t="s">
        <v>63</v>
      </c>
      <c r="B50" s="3"/>
      <c r="C50" s="30">
        <f>+C14+C48</f>
        <v>2464.2857142857138</v>
      </c>
      <c r="D50" s="297"/>
      <c r="E50" s="297"/>
      <c r="F50" s="297"/>
      <c r="G50" s="297"/>
      <c r="H50" s="297"/>
      <c r="I50" s="297"/>
      <c r="J50" s="297"/>
      <c r="K50" s="297"/>
      <c r="L50" s="297"/>
      <c r="M50" s="297"/>
      <c r="N50" s="338"/>
      <c r="O50" s="338"/>
      <c r="P50" s="338"/>
      <c r="Q50" s="338"/>
      <c r="R50" s="338"/>
      <c r="S50" s="338"/>
      <c r="T50" s="338"/>
      <c r="U50" s="338"/>
      <c r="V50" s="338"/>
      <c r="W50" s="338"/>
      <c r="X50" s="338"/>
      <c r="Y50" s="338"/>
      <c r="Z50" s="338"/>
    </row>
    <row r="51" spans="1:26" x14ac:dyDescent="0.25">
      <c r="A51" s="3"/>
      <c r="B51" s="3"/>
      <c r="C51" s="3"/>
      <c r="D51" s="297"/>
      <c r="E51" s="297"/>
      <c r="F51" s="297"/>
      <c r="G51" s="297"/>
      <c r="H51" s="297"/>
      <c r="I51" s="297"/>
      <c r="J51" s="297"/>
      <c r="K51" s="297"/>
      <c r="L51" s="297"/>
      <c r="M51" s="297"/>
      <c r="N51" s="338"/>
      <c r="O51" s="338"/>
      <c r="P51" s="338"/>
      <c r="Q51" s="338"/>
      <c r="R51" s="338"/>
      <c r="S51" s="338"/>
      <c r="T51" s="338"/>
      <c r="U51" s="338"/>
      <c r="V51" s="338"/>
      <c r="W51" s="338"/>
      <c r="X51" s="338"/>
      <c r="Y51" s="338"/>
      <c r="Z51" s="338"/>
    </row>
    <row r="52" spans="1:26" x14ac:dyDescent="0.25">
      <c r="A52" s="3"/>
      <c r="B52" s="36"/>
      <c r="C52" s="3"/>
      <c r="D52" s="297"/>
      <c r="E52" s="297"/>
      <c r="F52" s="297"/>
      <c r="G52" s="297"/>
      <c r="H52" s="297"/>
      <c r="I52" s="297"/>
      <c r="J52" s="297"/>
      <c r="K52" s="297"/>
      <c r="L52" s="297"/>
      <c r="M52" s="297"/>
      <c r="N52" s="338"/>
      <c r="O52" s="338"/>
      <c r="P52" s="338"/>
      <c r="Q52" s="338"/>
      <c r="R52" s="338"/>
      <c r="S52" s="338"/>
      <c r="T52" s="338"/>
      <c r="U52" s="338"/>
      <c r="V52" s="338"/>
      <c r="W52" s="338"/>
      <c r="X52" s="338"/>
      <c r="Y52" s="338"/>
      <c r="Z52" s="338"/>
    </row>
    <row r="53" spans="1:26" x14ac:dyDescent="0.25">
      <c r="A53" s="3"/>
      <c r="B53" s="3"/>
      <c r="C53" s="3"/>
      <c r="E53" s="297"/>
      <c r="F53" s="301"/>
      <c r="G53" s="301"/>
      <c r="H53" s="301"/>
      <c r="I53" s="301"/>
      <c r="J53" s="301"/>
      <c r="K53" s="301"/>
      <c r="L53" s="301"/>
      <c r="M53" s="301"/>
      <c r="N53" s="338">
        <f>SUM(E32:E53)</f>
        <v>0</v>
      </c>
      <c r="O53" s="342"/>
      <c r="P53" s="342"/>
      <c r="Q53" s="342"/>
      <c r="R53" s="342"/>
      <c r="S53" s="342"/>
    </row>
    <row r="54" spans="1:26" x14ac:dyDescent="0.25">
      <c r="B54" s="3"/>
      <c r="C54" s="3"/>
      <c r="E54" s="301"/>
      <c r="F54" s="301"/>
      <c r="G54" s="301"/>
      <c r="H54" s="301"/>
      <c r="I54" s="301"/>
      <c r="J54" s="301"/>
      <c r="K54" s="301"/>
      <c r="L54" s="301"/>
      <c r="M54" s="301"/>
      <c r="N54" s="301"/>
      <c r="O54" s="301"/>
      <c r="P54" s="301"/>
      <c r="Q54" s="301"/>
      <c r="R54" s="301"/>
      <c r="S54" s="301"/>
    </row>
    <row r="55" spans="1:26" x14ac:dyDescent="0.25">
      <c r="E55" s="301"/>
      <c r="F55" s="301"/>
      <c r="G55" s="301"/>
      <c r="H55" s="301"/>
      <c r="I55" s="301"/>
      <c r="J55" s="301"/>
      <c r="K55" s="301"/>
      <c r="L55" s="301"/>
      <c r="M55" s="301"/>
      <c r="N55" s="301"/>
      <c r="O55" s="301"/>
      <c r="P55" s="301"/>
      <c r="Q55" s="301"/>
      <c r="R55" s="301"/>
      <c r="S55" s="301"/>
    </row>
    <row r="56" spans="1:26" x14ac:dyDescent="0.25">
      <c r="E56" s="301"/>
      <c r="F56" s="301"/>
      <c r="G56" s="301"/>
      <c r="H56" s="301"/>
      <c r="I56" s="301"/>
      <c r="J56" s="301"/>
      <c r="K56" s="301"/>
      <c r="L56" s="301"/>
      <c r="M56" s="301"/>
      <c r="N56" s="301"/>
      <c r="O56" s="301"/>
      <c r="P56" s="301"/>
      <c r="Q56" s="301"/>
      <c r="R56" s="301"/>
      <c r="S56" s="301"/>
    </row>
    <row r="57" spans="1:26" x14ac:dyDescent="0.25">
      <c r="E57" s="301"/>
      <c r="F57" s="301"/>
      <c r="G57" s="301"/>
      <c r="H57" s="301"/>
      <c r="I57" s="301"/>
      <c r="J57" s="301"/>
      <c r="K57" s="301"/>
      <c r="L57" s="301"/>
      <c r="M57" s="301"/>
      <c r="N57" s="301"/>
      <c r="O57" s="301"/>
      <c r="P57" s="301"/>
      <c r="Q57" s="301"/>
      <c r="R57" s="301"/>
      <c r="S57" s="301"/>
    </row>
    <row r="58" spans="1:26" x14ac:dyDescent="0.25">
      <c r="E58" s="301"/>
      <c r="F58" s="301"/>
      <c r="G58" s="301"/>
      <c r="H58" s="301"/>
      <c r="I58" s="301"/>
      <c r="J58" s="301"/>
      <c r="K58" s="301"/>
      <c r="L58" s="301"/>
      <c r="M58" s="301"/>
      <c r="N58" s="301"/>
      <c r="O58" s="301"/>
      <c r="P58" s="301"/>
      <c r="Q58" s="301"/>
      <c r="R58" s="301"/>
      <c r="S58" s="301"/>
    </row>
    <row r="59" spans="1:26" x14ac:dyDescent="0.25">
      <c r="E59" s="301"/>
      <c r="F59" s="301"/>
      <c r="G59" s="301"/>
      <c r="H59" s="301"/>
      <c r="I59" s="301"/>
      <c r="J59" s="301"/>
      <c r="K59" s="301"/>
      <c r="L59" s="301"/>
      <c r="M59" s="301"/>
      <c r="N59" s="301"/>
      <c r="O59" s="301"/>
      <c r="P59" s="301"/>
      <c r="Q59" s="301"/>
      <c r="R59" s="301"/>
      <c r="S59" s="301"/>
    </row>
    <row r="60" spans="1:26" x14ac:dyDescent="0.25">
      <c r="E60" s="301"/>
      <c r="F60" s="301"/>
      <c r="G60" s="301"/>
      <c r="H60" s="301"/>
      <c r="I60" s="301"/>
      <c r="J60" s="301"/>
      <c r="K60" s="301"/>
      <c r="L60" s="301"/>
      <c r="M60" s="301"/>
      <c r="N60" s="301"/>
      <c r="O60" s="301"/>
      <c r="P60" s="301"/>
      <c r="Q60" s="301"/>
      <c r="R60" s="301"/>
      <c r="S60" s="301"/>
    </row>
    <row r="61" spans="1:26" x14ac:dyDescent="0.25">
      <c r="E61" s="301"/>
      <c r="F61" s="301"/>
      <c r="G61" s="301"/>
      <c r="H61" s="301"/>
      <c r="I61" s="301"/>
      <c r="J61" s="301"/>
      <c r="K61" s="301"/>
      <c r="L61" s="301"/>
      <c r="M61" s="301"/>
      <c r="N61" s="301"/>
      <c r="O61" s="301"/>
      <c r="P61" s="301"/>
      <c r="Q61" s="301"/>
      <c r="R61" s="301"/>
      <c r="S61" s="301"/>
    </row>
    <row r="62" spans="1:26" x14ac:dyDescent="0.25">
      <c r="E62" s="301"/>
      <c r="F62" s="301"/>
      <c r="G62" s="301"/>
      <c r="H62" s="301"/>
      <c r="I62" s="301"/>
      <c r="J62" s="301"/>
      <c r="K62" s="301"/>
      <c r="L62" s="301"/>
      <c r="M62" s="301"/>
      <c r="N62" s="301"/>
      <c r="O62" s="301"/>
      <c r="P62" s="301"/>
      <c r="Q62" s="301"/>
      <c r="R62" s="301"/>
      <c r="S62" s="301"/>
    </row>
    <row r="63" spans="1:26" x14ac:dyDescent="0.25">
      <c r="E63" s="301"/>
      <c r="F63" s="301"/>
      <c r="G63" s="301"/>
      <c r="H63" s="301"/>
      <c r="I63" s="301"/>
      <c r="J63" s="301"/>
      <c r="K63" s="301"/>
      <c r="L63" s="301"/>
      <c r="M63" s="301"/>
      <c r="N63" s="301"/>
      <c r="O63" s="301"/>
      <c r="P63" s="301"/>
      <c r="Q63" s="301"/>
      <c r="R63" s="301"/>
      <c r="S63" s="301"/>
    </row>
    <row r="64" spans="1:26" x14ac:dyDescent="0.25">
      <c r="E64" s="301"/>
      <c r="F64" s="301"/>
      <c r="G64" s="301"/>
      <c r="H64" s="301"/>
      <c r="I64" s="301"/>
      <c r="J64" s="301"/>
      <c r="K64" s="301"/>
      <c r="L64" s="301"/>
      <c r="M64" s="301"/>
      <c r="N64" s="301"/>
      <c r="O64" s="301"/>
      <c r="P64" s="301"/>
      <c r="Q64" s="301"/>
      <c r="R64" s="301"/>
      <c r="S64" s="301"/>
    </row>
  </sheetData>
  <pageMargins left="0.7" right="0.7" top="0.75" bottom="0.75" header="0.3" footer="0.3"/>
  <pageSetup scale="60" orientation="landscape" horizontalDpi="4294967294" verticalDpi="4294967294" r:id="rId1"/>
  <headerFooter>
    <oddFooter>&amp;Z&amp;F&amp;RPage &amp;P</oddFooter>
  </headerFooter>
</worksheet>
</file>

<file path=xl/worksheets/sheet2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74D966-4147-41F1-BC00-F22A7E0A6662}">
  <sheetPr>
    <tabColor theme="6" tint="-0.249977111117893"/>
    <pageSetUpPr fitToPage="1"/>
  </sheetPr>
  <dimension ref="A1:AH64"/>
  <sheetViews>
    <sheetView workbookViewId="0"/>
  </sheetViews>
  <sheetFormatPr defaultColWidth="8.85546875" defaultRowHeight="15" x14ac:dyDescent="0.25"/>
  <cols>
    <col min="1" max="1" width="20.85546875" customWidth="1"/>
    <col min="2" max="2" width="8.7109375" customWidth="1"/>
    <col min="3" max="3" width="12.85546875" customWidth="1"/>
    <col min="4" max="12" width="7.42578125" hidden="1" customWidth="1"/>
    <col min="13" max="13" width="7.5703125" hidden="1" customWidth="1"/>
    <col min="14" max="25" width="10.42578125" customWidth="1"/>
    <col min="26" max="26" width="10.7109375" bestFit="1" customWidth="1"/>
    <col min="27" max="27" width="11.5703125" bestFit="1" customWidth="1"/>
    <col min="28" max="28" width="12" bestFit="1" customWidth="1"/>
    <col min="29" max="29" width="10.5703125" bestFit="1" customWidth="1"/>
  </cols>
  <sheetData>
    <row r="1" spans="1:34" x14ac:dyDescent="0.25">
      <c r="A1" s="11" t="s">
        <v>10</v>
      </c>
      <c r="O1" t="s">
        <v>647</v>
      </c>
    </row>
    <row r="2" spans="1:34" x14ac:dyDescent="0.25">
      <c r="A2" s="9" t="s">
        <v>438</v>
      </c>
    </row>
    <row r="3" spans="1:34" x14ac:dyDescent="0.25">
      <c r="A3" s="9" t="s">
        <v>1235</v>
      </c>
    </row>
    <row r="4" spans="1:34" x14ac:dyDescent="0.25">
      <c r="R4" s="40" t="s">
        <v>4</v>
      </c>
      <c r="S4" s="41"/>
      <c r="T4" s="40" t="s">
        <v>8</v>
      </c>
    </row>
    <row r="5" spans="1:34" x14ac:dyDescent="0.25">
      <c r="A5" s="10" t="s">
        <v>9</v>
      </c>
      <c r="B5" s="12" t="s">
        <v>64</v>
      </c>
      <c r="C5" s="12" t="s">
        <v>12</v>
      </c>
      <c r="R5" s="42" t="s">
        <v>2</v>
      </c>
      <c r="S5" s="42" t="s">
        <v>60</v>
      </c>
      <c r="T5" s="42" t="s">
        <v>7</v>
      </c>
    </row>
    <row r="6" spans="1:34" x14ac:dyDescent="0.25">
      <c r="B6" s="3"/>
      <c r="R6" s="3"/>
    </row>
    <row r="7" spans="1:34" x14ac:dyDescent="0.25">
      <c r="A7" t="s">
        <v>1239</v>
      </c>
      <c r="B7" s="212">
        <v>892</v>
      </c>
      <c r="C7" s="214"/>
      <c r="D7" s="293"/>
      <c r="E7" s="293"/>
      <c r="F7" s="293"/>
      <c r="G7" s="293"/>
      <c r="H7" s="293"/>
      <c r="I7" s="293"/>
      <c r="J7" s="293"/>
      <c r="K7" s="293"/>
      <c r="L7" s="293"/>
      <c r="M7" s="293"/>
      <c r="N7" s="293"/>
      <c r="O7" s="294"/>
      <c r="P7" s="6"/>
      <c r="Q7" s="6"/>
      <c r="R7" s="13">
        <f>+C14</f>
        <v>56778.58</v>
      </c>
      <c r="S7" s="13">
        <f>+-C48</f>
        <v>44611.741428571426</v>
      </c>
      <c r="T7" s="13">
        <f>+R7-S7</f>
        <v>12166.838571428576</v>
      </c>
    </row>
    <row r="8" spans="1:34" x14ac:dyDescent="0.25">
      <c r="A8" s="213"/>
      <c r="B8" s="3"/>
      <c r="D8" s="293"/>
      <c r="E8" s="293"/>
      <c r="F8" s="293"/>
      <c r="G8" s="293"/>
      <c r="H8" s="293"/>
      <c r="I8" s="293"/>
      <c r="J8" s="293"/>
      <c r="K8" s="293"/>
      <c r="L8" s="293"/>
      <c r="M8" s="293"/>
      <c r="N8" s="293"/>
      <c r="O8" s="294"/>
      <c r="P8" s="6"/>
      <c r="Q8" s="6"/>
    </row>
    <row r="9" spans="1:34" x14ac:dyDescent="0.25">
      <c r="A9" s="2"/>
      <c r="B9" s="3"/>
      <c r="D9" s="293"/>
      <c r="E9" s="293"/>
      <c r="F9" s="293"/>
      <c r="G9" s="293"/>
      <c r="H9" s="293"/>
      <c r="I9" s="293"/>
      <c r="J9" s="293"/>
      <c r="K9" s="293"/>
      <c r="L9" s="293"/>
      <c r="M9" s="293"/>
      <c r="N9" s="293"/>
      <c r="O9" s="294"/>
      <c r="P9" s="6"/>
      <c r="Q9" s="6"/>
    </row>
    <row r="10" spans="1:34" x14ac:dyDescent="0.25">
      <c r="B10" s="3"/>
    </row>
    <row r="11" spans="1:34" x14ac:dyDescent="0.25">
      <c r="A11" s="686" t="s">
        <v>66</v>
      </c>
      <c r="B11" s="290" t="s">
        <v>74</v>
      </c>
      <c r="C11" s="214"/>
    </row>
    <row r="12" spans="1:34" x14ac:dyDescent="0.25">
      <c r="B12" s="28"/>
      <c r="C12" s="2"/>
    </row>
    <row r="13" spans="1:34" x14ac:dyDescent="0.25">
      <c r="A13" s="9" t="s">
        <v>5</v>
      </c>
      <c r="C13" s="31" t="s">
        <v>3</v>
      </c>
      <c r="D13" s="32">
        <v>1994</v>
      </c>
      <c r="E13" s="32">
        <v>1995</v>
      </c>
      <c r="F13" s="32">
        <v>1996</v>
      </c>
      <c r="G13" s="32">
        <v>1997</v>
      </c>
      <c r="H13" s="32">
        <v>1998</v>
      </c>
      <c r="I13" s="32">
        <v>1999</v>
      </c>
      <c r="J13" s="32">
        <v>2000</v>
      </c>
      <c r="K13" s="32">
        <v>2001</v>
      </c>
      <c r="L13" s="32">
        <v>2002</v>
      </c>
      <c r="M13" s="32">
        <v>2003</v>
      </c>
      <c r="N13" s="32">
        <v>2004</v>
      </c>
      <c r="O13" s="32">
        <f>N13+1</f>
        <v>2005</v>
      </c>
      <c r="P13" s="32">
        <f t="shared" ref="P13:AH13" si="0">O13+1</f>
        <v>2006</v>
      </c>
      <c r="Q13" s="32">
        <f t="shared" si="0"/>
        <v>2007</v>
      </c>
      <c r="R13" s="32">
        <f t="shared" si="0"/>
        <v>2008</v>
      </c>
      <c r="S13" s="32">
        <f t="shared" si="0"/>
        <v>2009</v>
      </c>
      <c r="T13" s="32">
        <f t="shared" si="0"/>
        <v>2010</v>
      </c>
      <c r="U13" s="32">
        <f t="shared" si="0"/>
        <v>2011</v>
      </c>
      <c r="V13" s="32">
        <f t="shared" si="0"/>
        <v>2012</v>
      </c>
      <c r="W13" s="32">
        <f t="shared" si="0"/>
        <v>2013</v>
      </c>
      <c r="X13" s="32">
        <f t="shared" si="0"/>
        <v>2014</v>
      </c>
      <c r="Y13" s="32">
        <f t="shared" si="0"/>
        <v>2015</v>
      </c>
      <c r="Z13" s="32">
        <f t="shared" si="0"/>
        <v>2016</v>
      </c>
      <c r="AA13" s="32">
        <f t="shared" si="0"/>
        <v>2017</v>
      </c>
      <c r="AB13" s="32">
        <f t="shared" si="0"/>
        <v>2018</v>
      </c>
      <c r="AC13" s="32">
        <f t="shared" si="0"/>
        <v>2019</v>
      </c>
      <c r="AD13" s="32">
        <f t="shared" si="0"/>
        <v>2020</v>
      </c>
      <c r="AE13" s="32">
        <f t="shared" si="0"/>
        <v>2021</v>
      </c>
      <c r="AF13" s="32">
        <f t="shared" si="0"/>
        <v>2022</v>
      </c>
      <c r="AG13" s="32">
        <f t="shared" si="0"/>
        <v>2023</v>
      </c>
      <c r="AH13" s="32">
        <f t="shared" si="0"/>
        <v>2024</v>
      </c>
    </row>
    <row r="14" spans="1:34" x14ac:dyDescent="0.25">
      <c r="A14" s="9" t="s">
        <v>73</v>
      </c>
      <c r="C14" s="672">
        <f>SUM(D14:AH14)</f>
        <v>56778.58</v>
      </c>
      <c r="D14" s="233">
        <v>0</v>
      </c>
      <c r="E14" s="233">
        <v>0</v>
      </c>
      <c r="F14" s="233">
        <v>0</v>
      </c>
      <c r="G14" s="233">
        <v>0</v>
      </c>
      <c r="H14" s="233">
        <v>0</v>
      </c>
      <c r="I14" s="233">
        <v>0</v>
      </c>
      <c r="J14" s="233">
        <v>0</v>
      </c>
      <c r="K14" s="233">
        <v>0</v>
      </c>
      <c r="L14" s="233">
        <v>0</v>
      </c>
      <c r="M14" s="233">
        <v>0</v>
      </c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7"/>
      <c r="Z14" s="7"/>
      <c r="AA14" s="4"/>
      <c r="AB14" s="7"/>
      <c r="AC14" s="7">
        <v>56778.58</v>
      </c>
    </row>
    <row r="15" spans="1:34" x14ac:dyDescent="0.25">
      <c r="A15" s="34"/>
      <c r="B15" s="2"/>
      <c r="C15" s="2"/>
      <c r="S15" s="233"/>
      <c r="T15" s="233"/>
      <c r="U15" s="233"/>
      <c r="V15" s="233"/>
      <c r="W15" s="233"/>
      <c r="X15" s="233"/>
    </row>
    <row r="16" spans="1:34" x14ac:dyDescent="0.25">
      <c r="A16" s="9" t="s">
        <v>6</v>
      </c>
      <c r="B16" s="3">
        <v>1994</v>
      </c>
      <c r="C16" s="622">
        <f>-SUM(D16:AH16)</f>
        <v>0</v>
      </c>
      <c r="D16" s="297">
        <f>+D$14/7/2</f>
        <v>0</v>
      </c>
      <c r="E16" s="297"/>
      <c r="F16" s="297"/>
      <c r="G16" s="297"/>
      <c r="H16" s="297"/>
      <c r="I16" s="297"/>
      <c r="J16" s="297"/>
      <c r="K16" s="297"/>
      <c r="L16" s="297"/>
      <c r="M16" s="297"/>
      <c r="N16" s="297"/>
      <c r="O16" s="297"/>
      <c r="P16" s="297"/>
      <c r="Q16" s="297"/>
      <c r="R16" s="297"/>
      <c r="S16" s="233"/>
      <c r="T16" s="233"/>
      <c r="U16" s="233"/>
      <c r="V16" s="233"/>
      <c r="W16" s="233"/>
      <c r="X16" s="233"/>
      <c r="Y16" s="297"/>
      <c r="Z16" s="297"/>
    </row>
    <row r="17" spans="1:26" x14ac:dyDescent="0.25">
      <c r="B17" s="3">
        <f>B16+1</f>
        <v>1995</v>
      </c>
      <c r="C17" s="622">
        <f t="shared" ref="C17:C46" si="1">-SUM(D17:AH17)</f>
        <v>0</v>
      </c>
      <c r="D17" s="297">
        <f>+D$14/7</f>
        <v>0</v>
      </c>
      <c r="E17" s="297">
        <f>+E$14/7/2</f>
        <v>0</v>
      </c>
      <c r="F17" s="297"/>
      <c r="G17" s="297"/>
      <c r="H17" s="297"/>
      <c r="I17" s="297"/>
      <c r="J17" s="297"/>
      <c r="K17" s="297"/>
      <c r="L17" s="297"/>
      <c r="M17" s="297"/>
      <c r="N17" s="297"/>
      <c r="O17" s="297"/>
      <c r="P17" s="297"/>
      <c r="Q17" s="297"/>
      <c r="R17" s="297"/>
      <c r="S17" s="233"/>
      <c r="T17" s="233"/>
      <c r="U17" s="233"/>
      <c r="V17" s="233"/>
      <c r="W17" s="233"/>
      <c r="X17" s="233"/>
      <c r="Y17" s="297"/>
      <c r="Z17" s="297"/>
    </row>
    <row r="18" spans="1:26" x14ac:dyDescent="0.25">
      <c r="B18" s="3">
        <f t="shared" ref="B18:B46" si="2">B17+1</f>
        <v>1996</v>
      </c>
      <c r="C18" s="622">
        <f t="shared" si="1"/>
        <v>0</v>
      </c>
      <c r="D18" s="297">
        <f>+D17</f>
        <v>0</v>
      </c>
      <c r="E18" s="297">
        <f>+E$14/7</f>
        <v>0</v>
      </c>
      <c r="F18" s="297">
        <f>+F$14/7/2</f>
        <v>0</v>
      </c>
      <c r="G18" s="297"/>
      <c r="H18" s="297"/>
      <c r="I18" s="297"/>
      <c r="J18" s="297"/>
      <c r="K18" s="297"/>
      <c r="L18" s="297"/>
      <c r="M18" s="297"/>
      <c r="N18" s="297"/>
      <c r="O18" s="297"/>
      <c r="P18" s="297"/>
      <c r="Q18" s="297"/>
      <c r="R18" s="297"/>
      <c r="S18" s="233"/>
      <c r="T18" s="233"/>
      <c r="U18" s="233"/>
      <c r="V18" s="233"/>
      <c r="W18" s="233"/>
      <c r="X18" s="233"/>
      <c r="Y18" s="297"/>
      <c r="Z18" s="297"/>
    </row>
    <row r="19" spans="1:26" x14ac:dyDescent="0.25">
      <c r="B19" s="3">
        <f t="shared" si="2"/>
        <v>1997</v>
      </c>
      <c r="C19" s="622">
        <f t="shared" si="1"/>
        <v>0</v>
      </c>
      <c r="D19" s="297">
        <f>+D18</f>
        <v>0</v>
      </c>
      <c r="E19" s="297">
        <f>+E18</f>
        <v>0</v>
      </c>
      <c r="F19" s="297">
        <f>+F$14/7</f>
        <v>0</v>
      </c>
      <c r="G19" s="297">
        <f>+G$14/7/2</f>
        <v>0</v>
      </c>
      <c r="H19" s="297"/>
      <c r="I19" s="297"/>
      <c r="J19" s="297"/>
      <c r="K19" s="297"/>
      <c r="L19" s="297"/>
      <c r="M19" s="297"/>
      <c r="N19" s="297"/>
      <c r="O19" s="297"/>
      <c r="P19" s="297"/>
      <c r="Q19" s="297"/>
      <c r="R19" s="297"/>
      <c r="S19" s="233"/>
      <c r="T19" s="233"/>
      <c r="U19" s="233"/>
      <c r="V19" s="233"/>
      <c r="W19" s="233"/>
      <c r="X19" s="233"/>
      <c r="Y19" s="297"/>
      <c r="Z19" s="297"/>
    </row>
    <row r="20" spans="1:26" x14ac:dyDescent="0.25">
      <c r="B20" s="3">
        <f t="shared" si="2"/>
        <v>1998</v>
      </c>
      <c r="C20" s="622">
        <f t="shared" si="1"/>
        <v>0</v>
      </c>
      <c r="D20" s="297">
        <f>+D19</f>
        <v>0</v>
      </c>
      <c r="E20" s="297">
        <f>+E19</f>
        <v>0</v>
      </c>
      <c r="F20" s="297">
        <f>+F19</f>
        <v>0</v>
      </c>
      <c r="G20" s="297">
        <f>+G$14/7</f>
        <v>0</v>
      </c>
      <c r="H20" s="297">
        <f>+H$14/7/2</f>
        <v>0</v>
      </c>
      <c r="I20" s="297"/>
      <c r="J20" s="297"/>
      <c r="K20" s="297"/>
      <c r="L20" s="297"/>
      <c r="M20" s="297"/>
      <c r="N20" s="297"/>
      <c r="O20" s="297"/>
      <c r="P20" s="297"/>
      <c r="Q20" s="297"/>
      <c r="R20" s="297"/>
      <c r="S20" s="233"/>
      <c r="T20" s="233"/>
      <c r="U20" s="233"/>
      <c r="V20" s="233"/>
      <c r="W20" s="233"/>
      <c r="X20" s="233"/>
      <c r="Y20" s="297"/>
      <c r="Z20" s="297"/>
    </row>
    <row r="21" spans="1:26" x14ac:dyDescent="0.25">
      <c r="B21" s="3">
        <f t="shared" si="2"/>
        <v>1999</v>
      </c>
      <c r="C21" s="622">
        <f t="shared" si="1"/>
        <v>0</v>
      </c>
      <c r="D21" s="297">
        <f>+D20</f>
        <v>0</v>
      </c>
      <c r="E21" s="297">
        <f>+E20</f>
        <v>0</v>
      </c>
      <c r="F21" s="297">
        <f>+F20</f>
        <v>0</v>
      </c>
      <c r="G21" s="297">
        <f>+G20</f>
        <v>0</v>
      </c>
      <c r="H21" s="297">
        <f>+H$14/7</f>
        <v>0</v>
      </c>
      <c r="I21" s="297">
        <f>+I$14/7/2</f>
        <v>0</v>
      </c>
      <c r="J21" s="297"/>
      <c r="K21" s="297"/>
      <c r="L21" s="297"/>
      <c r="M21" s="297"/>
      <c r="N21" s="297"/>
      <c r="O21" s="297"/>
      <c r="P21" s="297"/>
      <c r="Q21" s="297"/>
      <c r="R21" s="297"/>
      <c r="S21" s="233"/>
      <c r="T21" s="233"/>
      <c r="U21" s="233"/>
      <c r="V21" s="233"/>
      <c r="W21" s="233"/>
      <c r="X21" s="233"/>
      <c r="Y21" s="297"/>
      <c r="Z21" s="297"/>
    </row>
    <row r="22" spans="1:26" x14ac:dyDescent="0.25">
      <c r="B22" s="3">
        <f t="shared" si="2"/>
        <v>2000</v>
      </c>
      <c r="C22" s="622">
        <f t="shared" si="1"/>
        <v>0</v>
      </c>
      <c r="D22" s="297">
        <f>+D21</f>
        <v>0</v>
      </c>
      <c r="E22" s="297">
        <f>+E21</f>
        <v>0</v>
      </c>
      <c r="F22" s="297">
        <f>+F21</f>
        <v>0</v>
      </c>
      <c r="G22" s="297">
        <f>+G21</f>
        <v>0</v>
      </c>
      <c r="H22" s="297">
        <f>+H21</f>
        <v>0</v>
      </c>
      <c r="I22" s="297">
        <f>+I$14/7</f>
        <v>0</v>
      </c>
      <c r="J22" s="297">
        <f>+J$14/7/2</f>
        <v>0</v>
      </c>
      <c r="K22" s="297"/>
      <c r="L22" s="297"/>
      <c r="M22" s="297"/>
      <c r="N22" s="297"/>
      <c r="O22" s="297"/>
      <c r="P22" s="297"/>
      <c r="Q22" s="297"/>
      <c r="R22" s="297"/>
      <c r="S22" s="233"/>
      <c r="T22" s="233"/>
      <c r="U22" s="233"/>
      <c r="V22" s="233"/>
      <c r="W22" s="233"/>
      <c r="X22" s="233"/>
      <c r="Y22" s="297"/>
      <c r="Z22" s="297"/>
    </row>
    <row r="23" spans="1:26" x14ac:dyDescent="0.25">
      <c r="B23" s="3">
        <f t="shared" si="2"/>
        <v>2001</v>
      </c>
      <c r="C23" s="622">
        <f t="shared" si="1"/>
        <v>0</v>
      </c>
      <c r="D23" s="297">
        <f>+D$14/7/2</f>
        <v>0</v>
      </c>
      <c r="E23" s="297">
        <f>+E22</f>
        <v>0</v>
      </c>
      <c r="F23" s="297">
        <f>+F22</f>
        <v>0</v>
      </c>
      <c r="G23" s="297">
        <f>+G22</f>
        <v>0</v>
      </c>
      <c r="H23" s="297">
        <f>+H22</f>
        <v>0</v>
      </c>
      <c r="I23" s="297">
        <f>+I22</f>
        <v>0</v>
      </c>
      <c r="J23" s="297">
        <f>+J$14/7</f>
        <v>0</v>
      </c>
      <c r="K23" s="297">
        <f>+K$14/7/2</f>
        <v>0</v>
      </c>
      <c r="L23" s="297"/>
      <c r="M23" s="297"/>
      <c r="N23" s="297"/>
      <c r="O23" s="297"/>
      <c r="P23" s="297"/>
      <c r="Q23" s="297"/>
      <c r="R23" s="297"/>
      <c r="S23" s="233"/>
      <c r="T23" s="233"/>
      <c r="U23" s="233"/>
      <c r="V23" s="233"/>
      <c r="W23" s="233"/>
      <c r="X23" s="233"/>
      <c r="Y23" s="297"/>
      <c r="Z23" s="297"/>
    </row>
    <row r="24" spans="1:26" x14ac:dyDescent="0.25">
      <c r="B24" s="3">
        <f t="shared" si="2"/>
        <v>2002</v>
      </c>
      <c r="C24" s="622">
        <f t="shared" si="1"/>
        <v>0</v>
      </c>
      <c r="D24" s="297"/>
      <c r="E24" s="297">
        <f>+E$14/7/2</f>
        <v>0</v>
      </c>
      <c r="F24" s="297">
        <f>+F23</f>
        <v>0</v>
      </c>
      <c r="G24" s="297">
        <f>+G23</f>
        <v>0</v>
      </c>
      <c r="H24" s="297">
        <f>+H23</f>
        <v>0</v>
      </c>
      <c r="I24" s="297">
        <f>+I23</f>
        <v>0</v>
      </c>
      <c r="J24" s="297">
        <f>+J23</f>
        <v>0</v>
      </c>
      <c r="K24" s="297">
        <f>+K$14/7</f>
        <v>0</v>
      </c>
      <c r="L24" s="297">
        <f>+L$14/7/2</f>
        <v>0</v>
      </c>
      <c r="M24" s="297"/>
      <c r="N24" s="297"/>
      <c r="O24" s="297"/>
      <c r="P24" s="297"/>
      <c r="Q24" s="297"/>
      <c r="R24" s="297"/>
      <c r="S24" s="233"/>
      <c r="T24" s="233"/>
      <c r="U24" s="233"/>
      <c r="V24" s="233"/>
      <c r="W24" s="233"/>
      <c r="X24" s="233"/>
      <c r="Y24" s="297"/>
      <c r="Z24" s="297"/>
    </row>
    <row r="25" spans="1:26" x14ac:dyDescent="0.25">
      <c r="B25" s="3">
        <f t="shared" si="2"/>
        <v>2003</v>
      </c>
      <c r="C25" s="622">
        <f t="shared" si="1"/>
        <v>0</v>
      </c>
      <c r="D25" s="297"/>
      <c r="E25" s="297"/>
      <c r="F25" s="297">
        <f>+F$14/7/2</f>
        <v>0</v>
      </c>
      <c r="G25" s="297">
        <f>+G24</f>
        <v>0</v>
      </c>
      <c r="H25" s="297">
        <f>+H24</f>
        <v>0</v>
      </c>
      <c r="I25" s="297">
        <f>+I24</f>
        <v>0</v>
      </c>
      <c r="J25" s="297">
        <f>+J24</f>
        <v>0</v>
      </c>
      <c r="K25" s="297">
        <f>+K24</f>
        <v>0</v>
      </c>
      <c r="L25" s="297">
        <f>+L$14/7</f>
        <v>0</v>
      </c>
      <c r="M25" s="297">
        <f>+M$14/7/2</f>
        <v>0</v>
      </c>
      <c r="N25" s="297"/>
      <c r="O25" s="297"/>
      <c r="P25" s="297"/>
      <c r="Q25" s="297"/>
      <c r="R25" s="297"/>
      <c r="S25" s="233"/>
      <c r="T25" s="233"/>
      <c r="U25" s="233"/>
      <c r="V25" s="233"/>
      <c r="W25" s="233"/>
      <c r="X25" s="233"/>
      <c r="Y25" s="297"/>
      <c r="Z25" s="297"/>
    </row>
    <row r="26" spans="1:26" x14ac:dyDescent="0.25">
      <c r="B26" s="3">
        <f t="shared" si="2"/>
        <v>2004</v>
      </c>
      <c r="C26" s="622">
        <f t="shared" si="1"/>
        <v>0</v>
      </c>
      <c r="D26" s="297"/>
      <c r="E26" s="297"/>
      <c r="F26" s="297"/>
      <c r="G26" s="297">
        <f>+G$14/7/2</f>
        <v>0</v>
      </c>
      <c r="H26" s="297">
        <f>+H25</f>
        <v>0</v>
      </c>
      <c r="I26" s="297">
        <f>+I25</f>
        <v>0</v>
      </c>
      <c r="J26" s="297">
        <f>+J25</f>
        <v>0</v>
      </c>
      <c r="K26" s="297">
        <f>+K25</f>
        <v>0</v>
      </c>
      <c r="L26" s="297">
        <f>+L25</f>
        <v>0</v>
      </c>
      <c r="M26" s="297">
        <f>+M$14/7</f>
        <v>0</v>
      </c>
      <c r="N26" s="7">
        <f>+N$14/7/2</f>
        <v>0</v>
      </c>
      <c r="O26" s="7"/>
      <c r="P26" s="7"/>
      <c r="Q26" s="7"/>
      <c r="R26" s="7"/>
      <c r="S26" s="43"/>
      <c r="T26" s="43"/>
      <c r="U26" s="43"/>
      <c r="V26" s="43"/>
      <c r="W26" s="43"/>
      <c r="X26" s="43"/>
      <c r="Y26" s="7"/>
      <c r="Z26" s="297"/>
    </row>
    <row r="27" spans="1:26" x14ac:dyDescent="0.25">
      <c r="B27" s="3">
        <f t="shared" si="2"/>
        <v>2005</v>
      </c>
      <c r="C27" s="622">
        <f t="shared" si="1"/>
        <v>0</v>
      </c>
      <c r="D27" s="297"/>
      <c r="E27" s="297"/>
      <c r="F27" s="297"/>
      <c r="G27" s="297"/>
      <c r="H27" s="297">
        <f>+H$14/7/2</f>
        <v>0</v>
      </c>
      <c r="I27" s="297">
        <f>+I26</f>
        <v>0</v>
      </c>
      <c r="J27" s="297">
        <f>+J26</f>
        <v>0</v>
      </c>
      <c r="K27" s="297">
        <f>+K26</f>
        <v>0</v>
      </c>
      <c r="L27" s="297">
        <f>+L26</f>
        <v>0</v>
      </c>
      <c r="M27" s="297">
        <f>+M26</f>
        <v>0</v>
      </c>
      <c r="N27" s="7">
        <f>+N$14/7</f>
        <v>0</v>
      </c>
      <c r="O27" s="7">
        <f>+O$14/7/2</f>
        <v>0</v>
      </c>
      <c r="P27" s="7"/>
      <c r="Q27" s="7"/>
      <c r="R27" s="7"/>
      <c r="S27" s="43"/>
      <c r="T27" s="43"/>
      <c r="U27" s="43"/>
      <c r="V27" s="43"/>
      <c r="W27" s="43"/>
      <c r="X27" s="43"/>
      <c r="Y27" s="7"/>
      <c r="Z27" s="297"/>
    </row>
    <row r="28" spans="1:26" x14ac:dyDescent="0.25">
      <c r="B28" s="3">
        <f t="shared" si="2"/>
        <v>2006</v>
      </c>
      <c r="C28" s="622">
        <f t="shared" si="1"/>
        <v>0</v>
      </c>
      <c r="D28" s="297"/>
      <c r="E28" s="297"/>
      <c r="F28" s="297"/>
      <c r="G28" s="297"/>
      <c r="H28" s="297"/>
      <c r="I28" s="297">
        <f>+I$14/7/2</f>
        <v>0</v>
      </c>
      <c r="J28" s="297">
        <f>+J27</f>
        <v>0</v>
      </c>
      <c r="K28" s="297">
        <f>+K27</f>
        <v>0</v>
      </c>
      <c r="L28" s="297">
        <f>+L27</f>
        <v>0</v>
      </c>
      <c r="M28" s="297">
        <f>+M27</f>
        <v>0</v>
      </c>
      <c r="N28" s="7">
        <f>+N27</f>
        <v>0</v>
      </c>
      <c r="O28" s="7">
        <f>+O$14/7</f>
        <v>0</v>
      </c>
      <c r="P28" s="7">
        <f>+P$14/7/2</f>
        <v>0</v>
      </c>
      <c r="Q28" s="7"/>
      <c r="R28" s="7"/>
      <c r="S28" s="43"/>
      <c r="T28" s="43"/>
      <c r="U28" s="43"/>
      <c r="V28" s="43"/>
      <c r="W28" s="43"/>
      <c r="X28" s="43"/>
      <c r="Y28" s="7"/>
      <c r="Z28" s="297"/>
    </row>
    <row r="29" spans="1:26" x14ac:dyDescent="0.25">
      <c r="B29" s="3">
        <f t="shared" si="2"/>
        <v>2007</v>
      </c>
      <c r="C29" s="622">
        <f t="shared" si="1"/>
        <v>0</v>
      </c>
      <c r="D29" s="297"/>
      <c r="E29" s="297"/>
      <c r="F29" s="297"/>
      <c r="G29" s="297"/>
      <c r="H29" s="297"/>
      <c r="I29" s="297"/>
      <c r="J29" s="297">
        <f>+J$14/7/2</f>
        <v>0</v>
      </c>
      <c r="K29" s="297">
        <f>+K28</f>
        <v>0</v>
      </c>
      <c r="L29" s="297">
        <f>+L28</f>
        <v>0</v>
      </c>
      <c r="M29" s="297">
        <f>+M28</f>
        <v>0</v>
      </c>
      <c r="N29" s="7">
        <f>+N28</f>
        <v>0</v>
      </c>
      <c r="O29" s="7">
        <f>+O28</f>
        <v>0</v>
      </c>
      <c r="P29" s="7">
        <f>+P$14/7</f>
        <v>0</v>
      </c>
      <c r="Q29" s="7">
        <f>+Q$14/7/2</f>
        <v>0</v>
      </c>
      <c r="R29" s="7"/>
      <c r="S29" s="43"/>
      <c r="T29" s="43"/>
      <c r="U29" s="43"/>
      <c r="V29" s="43"/>
      <c r="W29" s="43"/>
      <c r="X29" s="43"/>
      <c r="Y29" s="7"/>
      <c r="Z29" s="297"/>
    </row>
    <row r="30" spans="1:26" x14ac:dyDescent="0.25">
      <c r="B30" s="3">
        <f t="shared" si="2"/>
        <v>2008</v>
      </c>
      <c r="C30" s="622">
        <f t="shared" si="1"/>
        <v>0</v>
      </c>
      <c r="D30" s="297"/>
      <c r="E30" s="297"/>
      <c r="F30" s="297"/>
      <c r="G30" s="297"/>
      <c r="H30" s="297"/>
      <c r="I30" s="297"/>
      <c r="J30" s="297"/>
      <c r="K30" s="297">
        <f>+K$14/7/2</f>
        <v>0</v>
      </c>
      <c r="L30" s="297">
        <f>+L29</f>
        <v>0</v>
      </c>
      <c r="M30" s="297">
        <f>+M29</f>
        <v>0</v>
      </c>
      <c r="N30" s="7">
        <f>+N29</f>
        <v>0</v>
      </c>
      <c r="O30" s="7">
        <f>+O29</f>
        <v>0</v>
      </c>
      <c r="P30" s="7">
        <f>+P29</f>
        <v>0</v>
      </c>
      <c r="Q30" s="7">
        <f>+Q$14/7</f>
        <v>0</v>
      </c>
      <c r="R30" s="7">
        <f>+R$14/7/2</f>
        <v>0</v>
      </c>
      <c r="S30" s="43"/>
      <c r="T30" s="43"/>
      <c r="U30" s="43"/>
      <c r="V30" s="43"/>
      <c r="W30" s="43"/>
      <c r="X30" s="43"/>
      <c r="Y30" s="7"/>
      <c r="Z30" s="297"/>
    </row>
    <row r="31" spans="1:26" x14ac:dyDescent="0.25">
      <c r="B31" s="3">
        <f t="shared" si="2"/>
        <v>2009</v>
      </c>
      <c r="C31" s="622">
        <f t="shared" si="1"/>
        <v>0</v>
      </c>
      <c r="D31" s="297"/>
      <c r="E31" s="297"/>
      <c r="F31" s="297"/>
      <c r="G31" s="297"/>
      <c r="H31" s="297"/>
      <c r="I31" s="297"/>
      <c r="J31" s="297"/>
      <c r="K31" s="297"/>
      <c r="L31" s="297">
        <f>+L$14/7/2</f>
        <v>0</v>
      </c>
      <c r="M31" s="297">
        <f>+M30</f>
        <v>0</v>
      </c>
      <c r="N31" s="7">
        <f>+N30</f>
        <v>0</v>
      </c>
      <c r="O31" s="7">
        <f>+O30</f>
        <v>0</v>
      </c>
      <c r="P31" s="7">
        <f>+P30</f>
        <v>0</v>
      </c>
      <c r="Q31" s="7">
        <f>+Q30</f>
        <v>0</v>
      </c>
      <c r="R31" s="7">
        <f>+R$14/7</f>
        <v>0</v>
      </c>
      <c r="S31" s="43">
        <f>+S$14/7/2</f>
        <v>0</v>
      </c>
      <c r="T31" s="43"/>
      <c r="U31" s="43"/>
      <c r="V31" s="43"/>
      <c r="W31" s="43"/>
      <c r="X31" s="43"/>
      <c r="Y31" s="7"/>
      <c r="Z31" s="297"/>
    </row>
    <row r="32" spans="1:26" x14ac:dyDescent="0.25">
      <c r="A32" s="38"/>
      <c r="B32" s="3">
        <f t="shared" si="2"/>
        <v>2010</v>
      </c>
      <c r="C32" s="622">
        <f t="shared" si="1"/>
        <v>0</v>
      </c>
      <c r="D32" s="297"/>
      <c r="E32" s="297"/>
      <c r="F32" s="297"/>
      <c r="G32" s="297"/>
      <c r="H32" s="297"/>
      <c r="I32" s="297"/>
      <c r="J32" s="297"/>
      <c r="K32" s="297"/>
      <c r="L32" s="297"/>
      <c r="M32" s="297">
        <f>+M$14/7/2</f>
        <v>0</v>
      </c>
      <c r="N32" s="7">
        <f>+N31</f>
        <v>0</v>
      </c>
      <c r="O32" s="7">
        <f>+O31</f>
        <v>0</v>
      </c>
      <c r="P32" s="7">
        <f>+P31</f>
        <v>0</v>
      </c>
      <c r="Q32" s="7">
        <f>+Q31</f>
        <v>0</v>
      </c>
      <c r="R32" s="7">
        <f>+R31</f>
        <v>0</v>
      </c>
      <c r="S32" s="43">
        <f>+S$14/7</f>
        <v>0</v>
      </c>
      <c r="T32" s="43">
        <f>+T$14/7/2</f>
        <v>0</v>
      </c>
      <c r="U32" s="43"/>
      <c r="V32" s="43"/>
      <c r="W32" s="43"/>
      <c r="X32" s="43"/>
      <c r="Y32" s="7"/>
      <c r="Z32" s="297"/>
    </row>
    <row r="33" spans="1:34" x14ac:dyDescent="0.25">
      <c r="A33" s="38"/>
      <c r="B33" s="3">
        <f t="shared" si="2"/>
        <v>2011</v>
      </c>
      <c r="C33" s="622">
        <f t="shared" si="1"/>
        <v>0</v>
      </c>
      <c r="D33" s="297"/>
      <c r="E33" s="297"/>
      <c r="F33" s="297"/>
      <c r="G33" s="297"/>
      <c r="H33" s="297"/>
      <c r="I33" s="297"/>
      <c r="J33" s="297"/>
      <c r="K33" s="297"/>
      <c r="L33" s="297"/>
      <c r="M33" s="297"/>
      <c r="N33" s="7">
        <f>+N$14/7/2</f>
        <v>0</v>
      </c>
      <c r="O33" s="7">
        <f>+O32</f>
        <v>0</v>
      </c>
      <c r="P33" s="7">
        <f>+P32</f>
        <v>0</v>
      </c>
      <c r="Q33" s="7">
        <f>+Q32</f>
        <v>0</v>
      </c>
      <c r="R33" s="7">
        <f>+R32</f>
        <v>0</v>
      </c>
      <c r="S33" s="43">
        <f>+S32</f>
        <v>0</v>
      </c>
      <c r="T33" s="43">
        <f>+T$14/7</f>
        <v>0</v>
      </c>
      <c r="U33" s="43">
        <f>+U$14/7/2</f>
        <v>0</v>
      </c>
      <c r="V33" s="43"/>
      <c r="W33" s="43"/>
      <c r="X33" s="43"/>
      <c r="Y33" s="7"/>
      <c r="Z33" s="297"/>
    </row>
    <row r="34" spans="1:34" x14ac:dyDescent="0.25">
      <c r="A34" s="38"/>
      <c r="B34" s="3">
        <f t="shared" si="2"/>
        <v>2012</v>
      </c>
      <c r="C34" s="622">
        <f t="shared" si="1"/>
        <v>0</v>
      </c>
      <c r="D34" s="297"/>
      <c r="E34" s="297"/>
      <c r="F34" s="297"/>
      <c r="G34" s="297"/>
      <c r="H34" s="297"/>
      <c r="I34" s="297"/>
      <c r="J34" s="297"/>
      <c r="K34" s="297"/>
      <c r="L34" s="297"/>
      <c r="M34" s="297"/>
      <c r="N34" s="7"/>
      <c r="O34" s="7">
        <f>+O$14/7/2</f>
        <v>0</v>
      </c>
      <c r="P34" s="7">
        <f>+P33</f>
        <v>0</v>
      </c>
      <c r="Q34" s="7">
        <f>+Q33</f>
        <v>0</v>
      </c>
      <c r="R34" s="7">
        <f>+R33</f>
        <v>0</v>
      </c>
      <c r="S34" s="43">
        <f>+S33</f>
        <v>0</v>
      </c>
      <c r="T34" s="43">
        <f>+T$14/7</f>
        <v>0</v>
      </c>
      <c r="U34" s="43">
        <f>+U$14/7</f>
        <v>0</v>
      </c>
      <c r="V34" s="43">
        <f>+V$14/7/2</f>
        <v>0</v>
      </c>
      <c r="W34" s="43"/>
      <c r="X34" s="43"/>
      <c r="Y34" s="7"/>
      <c r="Z34" s="297"/>
    </row>
    <row r="35" spans="1:34" x14ac:dyDescent="0.25">
      <c r="A35" s="38"/>
      <c r="B35" s="3">
        <f t="shared" si="2"/>
        <v>2013</v>
      </c>
      <c r="C35" s="622">
        <f t="shared" si="1"/>
        <v>0</v>
      </c>
      <c r="D35" s="297"/>
      <c r="E35" s="297"/>
      <c r="F35" s="297"/>
      <c r="G35" s="297"/>
      <c r="H35" s="297"/>
      <c r="I35" s="297"/>
      <c r="J35" s="297"/>
      <c r="K35" s="297"/>
      <c r="L35" s="297"/>
      <c r="M35" s="297"/>
      <c r="N35" s="7"/>
      <c r="O35" s="7"/>
      <c r="P35" s="7">
        <f>P14/7/2</f>
        <v>0</v>
      </c>
      <c r="Q35" s="7">
        <f>Q14</f>
        <v>0</v>
      </c>
      <c r="R35" s="7">
        <f t="shared" ref="R35:U36" si="3">R34</f>
        <v>0</v>
      </c>
      <c r="S35" s="43">
        <f t="shared" si="3"/>
        <v>0</v>
      </c>
      <c r="T35" s="43">
        <f t="shared" si="3"/>
        <v>0</v>
      </c>
      <c r="U35" s="43">
        <f t="shared" si="3"/>
        <v>0</v>
      </c>
      <c r="V35" s="43">
        <f>V14/7</f>
        <v>0</v>
      </c>
      <c r="W35" s="43">
        <f>W14/7/2</f>
        <v>0</v>
      </c>
      <c r="X35" s="43"/>
      <c r="Y35" s="7"/>
      <c r="Z35" s="297"/>
    </row>
    <row r="36" spans="1:34" x14ac:dyDescent="0.25">
      <c r="A36" s="38"/>
      <c r="B36" s="3">
        <f t="shared" si="2"/>
        <v>2014</v>
      </c>
      <c r="C36" s="622">
        <f t="shared" si="1"/>
        <v>0</v>
      </c>
      <c r="D36" s="297"/>
      <c r="E36" s="297"/>
      <c r="F36" s="297"/>
      <c r="G36" s="297"/>
      <c r="H36" s="297"/>
      <c r="I36" s="297"/>
      <c r="J36" s="297"/>
      <c r="K36" s="297"/>
      <c r="L36" s="297"/>
      <c r="M36" s="297"/>
      <c r="N36" s="7"/>
      <c r="O36" s="7"/>
      <c r="P36" s="7"/>
      <c r="Q36" s="7">
        <f>Q14/7/2</f>
        <v>0</v>
      </c>
      <c r="R36" s="7">
        <f t="shared" si="3"/>
        <v>0</v>
      </c>
      <c r="S36" s="43">
        <f t="shared" si="3"/>
        <v>0</v>
      </c>
      <c r="T36" s="43">
        <f t="shared" si="3"/>
        <v>0</v>
      </c>
      <c r="U36" s="43">
        <f t="shared" si="3"/>
        <v>0</v>
      </c>
      <c r="V36" s="43">
        <f>V35</f>
        <v>0</v>
      </c>
      <c r="W36" s="43">
        <f>W14/7</f>
        <v>0</v>
      </c>
      <c r="X36" s="43">
        <f>X14/7/2</f>
        <v>0</v>
      </c>
      <c r="Y36" s="7"/>
      <c r="Z36" s="297"/>
    </row>
    <row r="37" spans="1:34" x14ac:dyDescent="0.25">
      <c r="A37" s="38"/>
      <c r="B37" s="3">
        <f t="shared" si="2"/>
        <v>2015</v>
      </c>
      <c r="C37" s="622">
        <f t="shared" si="1"/>
        <v>0</v>
      </c>
      <c r="D37" s="297"/>
      <c r="E37" s="297"/>
      <c r="F37" s="297"/>
      <c r="G37" s="297"/>
      <c r="H37" s="297"/>
      <c r="I37" s="297"/>
      <c r="J37" s="297"/>
      <c r="K37" s="297"/>
      <c r="L37" s="297"/>
      <c r="M37" s="297"/>
      <c r="N37" s="7"/>
      <c r="O37" s="7"/>
      <c r="P37" s="7"/>
      <c r="Q37" s="7"/>
      <c r="R37" s="7">
        <f>R14/7/2</f>
        <v>0</v>
      </c>
      <c r="S37" s="43">
        <f>S36</f>
        <v>0</v>
      </c>
      <c r="T37" s="43">
        <f>T36</f>
        <v>0</v>
      </c>
      <c r="U37" s="43">
        <f>U36</f>
        <v>0</v>
      </c>
      <c r="V37" s="43">
        <f>V36</f>
        <v>0</v>
      </c>
      <c r="W37" s="43">
        <f>W36</f>
        <v>0</v>
      </c>
      <c r="X37" s="43">
        <f>X14/7</f>
        <v>0</v>
      </c>
      <c r="Y37" s="7">
        <f>Y14/7/2</f>
        <v>0</v>
      </c>
      <c r="Z37" s="297"/>
    </row>
    <row r="38" spans="1:34" x14ac:dyDescent="0.25">
      <c r="A38" s="38"/>
      <c r="B38" s="3">
        <f t="shared" si="2"/>
        <v>2016</v>
      </c>
      <c r="C38" s="622">
        <f t="shared" si="1"/>
        <v>0</v>
      </c>
      <c r="D38" s="297"/>
      <c r="E38" s="297"/>
      <c r="F38" s="297"/>
      <c r="G38" s="297"/>
      <c r="H38" s="297"/>
      <c r="I38" s="297"/>
      <c r="J38" s="297"/>
      <c r="K38" s="297"/>
      <c r="L38" s="297"/>
      <c r="M38" s="297"/>
      <c r="N38" s="7"/>
      <c r="O38" s="7"/>
      <c r="P38" s="7"/>
      <c r="Q38" s="7"/>
      <c r="R38" s="7"/>
      <c r="S38" s="43"/>
      <c r="T38" s="43"/>
      <c r="U38" s="43"/>
      <c r="V38" s="43"/>
      <c r="W38" s="43"/>
      <c r="X38" s="43"/>
      <c r="Y38" s="7">
        <f>+Y14/2</f>
        <v>0</v>
      </c>
      <c r="Z38" s="7">
        <f>Z14/7/2</f>
        <v>0</v>
      </c>
      <c r="AA38" s="7"/>
    </row>
    <row r="39" spans="1:34" x14ac:dyDescent="0.25">
      <c r="A39" s="38"/>
      <c r="B39" s="3">
        <f t="shared" si="2"/>
        <v>2017</v>
      </c>
      <c r="C39" s="622">
        <f t="shared" si="1"/>
        <v>0</v>
      </c>
      <c r="D39" s="297"/>
      <c r="E39" s="297"/>
      <c r="F39" s="297"/>
      <c r="G39" s="297"/>
      <c r="H39" s="297"/>
      <c r="I39" s="297"/>
      <c r="J39" s="297"/>
      <c r="K39" s="297"/>
      <c r="L39" s="297"/>
      <c r="M39" s="297"/>
      <c r="N39" s="7"/>
      <c r="O39" s="7"/>
      <c r="P39" s="7"/>
      <c r="Q39" s="7"/>
      <c r="R39" s="7"/>
      <c r="S39" s="43"/>
      <c r="T39" s="43"/>
      <c r="U39" s="43"/>
      <c r="V39" s="43"/>
      <c r="W39" s="43"/>
      <c r="X39" s="43"/>
      <c r="Y39" s="7"/>
      <c r="Z39" s="7"/>
      <c r="AA39" s="7">
        <v>0</v>
      </c>
    </row>
    <row r="40" spans="1:34" x14ac:dyDescent="0.25">
      <c r="A40" s="38"/>
      <c r="B40" s="3">
        <f t="shared" si="2"/>
        <v>2018</v>
      </c>
      <c r="C40" s="622">
        <f t="shared" si="1"/>
        <v>0</v>
      </c>
      <c r="D40" s="297"/>
      <c r="E40" s="297"/>
      <c r="F40" s="297"/>
      <c r="G40" s="297"/>
      <c r="H40" s="297"/>
      <c r="I40" s="297"/>
      <c r="J40" s="297"/>
      <c r="K40" s="297"/>
      <c r="L40" s="297"/>
      <c r="M40" s="297"/>
      <c r="N40" s="7"/>
      <c r="O40" s="7"/>
      <c r="P40" s="7"/>
      <c r="Q40" s="7"/>
      <c r="R40" s="7"/>
      <c r="S40" s="43"/>
      <c r="T40" s="43"/>
      <c r="U40" s="43"/>
      <c r="V40" s="43"/>
      <c r="W40" s="43"/>
      <c r="X40" s="43"/>
      <c r="Y40" s="7"/>
      <c r="Z40" s="7"/>
      <c r="AA40" s="7"/>
      <c r="AB40" s="7">
        <v>0</v>
      </c>
    </row>
    <row r="41" spans="1:34" x14ac:dyDescent="0.25">
      <c r="A41" s="38"/>
      <c r="B41" s="3">
        <f t="shared" si="2"/>
        <v>2019</v>
      </c>
      <c r="C41" s="622">
        <f t="shared" si="1"/>
        <v>-4055.6128571428571</v>
      </c>
      <c r="D41" s="297"/>
      <c r="E41" s="297"/>
      <c r="F41" s="297"/>
      <c r="G41" s="297"/>
      <c r="H41" s="297"/>
      <c r="I41" s="297"/>
      <c r="J41" s="297"/>
      <c r="K41" s="297"/>
      <c r="L41" s="297"/>
      <c r="M41" s="297"/>
      <c r="N41" s="7"/>
      <c r="O41" s="7"/>
      <c r="P41" s="7"/>
      <c r="Q41" s="7"/>
      <c r="R41" s="7"/>
      <c r="S41" s="43"/>
      <c r="T41" s="43"/>
      <c r="U41" s="43"/>
      <c r="V41" s="43"/>
      <c r="W41" s="43"/>
      <c r="X41" s="43"/>
      <c r="Y41" s="7"/>
      <c r="Z41" s="7"/>
      <c r="AA41" s="7"/>
      <c r="AB41" s="7"/>
      <c r="AC41" s="43">
        <f>+$AC$14/7/2</f>
        <v>4055.6128571428571</v>
      </c>
    </row>
    <row r="42" spans="1:34" x14ac:dyDescent="0.25">
      <c r="A42" s="38"/>
      <c r="B42" s="3">
        <f t="shared" si="2"/>
        <v>2020</v>
      </c>
      <c r="C42" s="622">
        <f t="shared" si="1"/>
        <v>-8111.2257142857143</v>
      </c>
      <c r="D42" s="297"/>
      <c r="E42" s="297"/>
      <c r="F42" s="297"/>
      <c r="G42" s="297"/>
      <c r="H42" s="297"/>
      <c r="I42" s="297"/>
      <c r="J42" s="297"/>
      <c r="K42" s="297"/>
      <c r="L42" s="297"/>
      <c r="M42" s="297"/>
      <c r="N42" s="7"/>
      <c r="O42" s="7"/>
      <c r="P42" s="7"/>
      <c r="Q42" s="7"/>
      <c r="R42" s="7"/>
      <c r="S42" s="43"/>
      <c r="T42" s="43"/>
      <c r="U42" s="43"/>
      <c r="V42" s="43"/>
      <c r="W42" s="43"/>
      <c r="X42" s="43"/>
      <c r="Y42" s="7"/>
      <c r="Z42" s="7"/>
      <c r="AA42" s="7"/>
      <c r="AB42" s="7"/>
      <c r="AC42" s="43">
        <f>+$AC$14/7</f>
        <v>8111.2257142857143</v>
      </c>
    </row>
    <row r="43" spans="1:34" x14ac:dyDescent="0.25">
      <c r="A43" s="38"/>
      <c r="B43" s="3">
        <f t="shared" si="2"/>
        <v>2021</v>
      </c>
      <c r="C43" s="622">
        <f t="shared" si="1"/>
        <v>-8111.2257142857143</v>
      </c>
      <c r="D43" s="297"/>
      <c r="E43" s="297"/>
      <c r="F43" s="297"/>
      <c r="G43" s="297"/>
      <c r="H43" s="297"/>
      <c r="I43" s="297"/>
      <c r="J43" s="297"/>
      <c r="K43" s="297"/>
      <c r="L43" s="297"/>
      <c r="M43" s="297"/>
      <c r="N43" s="7"/>
      <c r="O43" s="7"/>
      <c r="P43" s="7"/>
      <c r="Q43" s="7"/>
      <c r="R43" s="7"/>
      <c r="S43" s="43"/>
      <c r="T43" s="43"/>
      <c r="U43" s="43"/>
      <c r="V43" s="43"/>
      <c r="W43" s="43"/>
      <c r="X43" s="43"/>
      <c r="Y43" s="7"/>
      <c r="Z43" s="7"/>
      <c r="AA43" s="7"/>
      <c r="AB43" s="7"/>
      <c r="AC43" s="43">
        <f t="shared" ref="AC43:AC46" si="4">+$AC$14/7</f>
        <v>8111.2257142857143</v>
      </c>
    </row>
    <row r="44" spans="1:34" x14ac:dyDescent="0.25">
      <c r="A44" s="38"/>
      <c r="B44" s="3">
        <f t="shared" si="2"/>
        <v>2022</v>
      </c>
      <c r="C44" s="622">
        <f t="shared" si="1"/>
        <v>-8111.2257142857143</v>
      </c>
      <c r="D44" s="297"/>
      <c r="E44" s="297"/>
      <c r="F44" s="297"/>
      <c r="G44" s="297"/>
      <c r="H44" s="297"/>
      <c r="I44" s="297"/>
      <c r="J44" s="297"/>
      <c r="K44" s="297"/>
      <c r="L44" s="297"/>
      <c r="M44" s="297"/>
      <c r="N44" s="7"/>
      <c r="O44" s="7"/>
      <c r="P44" s="7"/>
      <c r="Q44" s="7"/>
      <c r="R44" s="7"/>
      <c r="S44" s="43"/>
      <c r="T44" s="43"/>
      <c r="U44" s="43"/>
      <c r="V44" s="43"/>
      <c r="W44" s="43"/>
      <c r="X44" s="43"/>
      <c r="Y44" s="7"/>
      <c r="Z44" s="7"/>
      <c r="AA44" s="7"/>
      <c r="AB44" s="7"/>
      <c r="AC44" s="43">
        <f t="shared" si="4"/>
        <v>8111.2257142857143</v>
      </c>
    </row>
    <row r="45" spans="1:34" x14ac:dyDescent="0.25">
      <c r="A45" s="38"/>
      <c r="B45" s="3">
        <f t="shared" si="2"/>
        <v>2023</v>
      </c>
      <c r="C45" s="622">
        <f t="shared" si="1"/>
        <v>-8111.2257142857143</v>
      </c>
      <c r="D45" s="297"/>
      <c r="E45" s="297"/>
      <c r="F45" s="297"/>
      <c r="G45" s="297"/>
      <c r="H45" s="297"/>
      <c r="I45" s="297"/>
      <c r="J45" s="297"/>
      <c r="K45" s="297"/>
      <c r="L45" s="297"/>
      <c r="M45" s="297"/>
      <c r="N45" s="7"/>
      <c r="O45" s="7"/>
      <c r="P45" s="7"/>
      <c r="Q45" s="7"/>
      <c r="R45" s="7"/>
      <c r="S45" s="43"/>
      <c r="T45" s="43"/>
      <c r="U45" s="43"/>
      <c r="V45" s="43"/>
      <c r="W45" s="43"/>
      <c r="X45" s="43"/>
      <c r="Y45" s="7"/>
      <c r="Z45" s="7"/>
      <c r="AA45" s="7"/>
      <c r="AB45" s="7"/>
      <c r="AC45" s="43">
        <f t="shared" si="4"/>
        <v>8111.2257142857143</v>
      </c>
    </row>
    <row r="46" spans="1:34" x14ac:dyDescent="0.25">
      <c r="A46" s="38"/>
      <c r="B46" s="3">
        <f t="shared" si="2"/>
        <v>2024</v>
      </c>
      <c r="C46" s="622">
        <f t="shared" si="1"/>
        <v>-8111.2257142857143</v>
      </c>
      <c r="D46" s="297"/>
      <c r="E46" s="297"/>
      <c r="F46" s="297"/>
      <c r="G46" s="297"/>
      <c r="H46" s="297"/>
      <c r="I46" s="297"/>
      <c r="J46" s="297"/>
      <c r="K46" s="297"/>
      <c r="L46" s="297"/>
      <c r="M46" s="297"/>
      <c r="N46" s="7"/>
      <c r="O46" s="7"/>
      <c r="P46" s="7"/>
      <c r="Q46" s="7"/>
      <c r="R46" s="7"/>
      <c r="S46" s="43"/>
      <c r="T46" s="43"/>
      <c r="U46" s="43"/>
      <c r="V46" s="43"/>
      <c r="W46" s="43"/>
      <c r="X46" s="43"/>
      <c r="Y46" s="7"/>
      <c r="Z46" s="7"/>
      <c r="AA46" s="7"/>
      <c r="AB46" s="7"/>
      <c r="AC46" s="43">
        <f t="shared" si="4"/>
        <v>8111.2257142857143</v>
      </c>
    </row>
    <row r="47" spans="1:34" x14ac:dyDescent="0.25">
      <c r="A47" s="38"/>
      <c r="B47" s="12"/>
      <c r="C47" s="254"/>
      <c r="D47" s="298"/>
      <c r="E47" s="298"/>
      <c r="F47" s="298"/>
      <c r="G47" s="298"/>
      <c r="H47" s="298"/>
      <c r="I47" s="298"/>
      <c r="J47" s="298"/>
      <c r="K47" s="298"/>
      <c r="L47" s="298"/>
      <c r="M47" s="298"/>
      <c r="N47" s="298"/>
      <c r="O47" s="298"/>
      <c r="P47" s="298"/>
      <c r="Q47" s="298"/>
      <c r="R47" s="298"/>
      <c r="S47" s="298"/>
      <c r="T47" s="298"/>
      <c r="U47" s="298"/>
      <c r="V47" s="299"/>
      <c r="W47" s="299"/>
      <c r="X47" s="299"/>
      <c r="Y47" s="298"/>
      <c r="Z47" s="298"/>
      <c r="AA47" s="298"/>
      <c r="AB47" s="173"/>
      <c r="AC47" s="173"/>
      <c r="AD47" s="173"/>
      <c r="AE47" s="173"/>
    </row>
    <row r="48" spans="1:34" x14ac:dyDescent="0.25">
      <c r="A48" s="38" t="s">
        <v>62</v>
      </c>
      <c r="B48" s="675">
        <f>SUM(D48:AH48)</f>
        <v>12166.838571428576</v>
      </c>
      <c r="C48" s="677">
        <f>SUM(C16:C47)</f>
        <v>-44611.741428571426</v>
      </c>
      <c r="D48" s="675">
        <f t="shared" ref="D48:N48" si="5">-SUM(D16:D47)+D14</f>
        <v>0</v>
      </c>
      <c r="E48" s="675">
        <f t="shared" si="5"/>
        <v>0</v>
      </c>
      <c r="F48" s="675">
        <f t="shared" si="5"/>
        <v>0</v>
      </c>
      <c r="G48" s="675">
        <f t="shared" si="5"/>
        <v>0</v>
      </c>
      <c r="H48" s="675">
        <f t="shared" si="5"/>
        <v>0</v>
      </c>
      <c r="I48" s="675">
        <f t="shared" si="5"/>
        <v>0</v>
      </c>
      <c r="J48" s="675">
        <f t="shared" si="5"/>
        <v>0</v>
      </c>
      <c r="K48" s="675">
        <f t="shared" si="5"/>
        <v>0</v>
      </c>
      <c r="L48" s="675">
        <f t="shared" si="5"/>
        <v>0</v>
      </c>
      <c r="M48" s="675">
        <f t="shared" si="5"/>
        <v>0</v>
      </c>
      <c r="N48" s="719">
        <f t="shared" si="5"/>
        <v>0</v>
      </c>
      <c r="O48" s="719">
        <f t="shared" ref="O48:AH48" si="6">-SUM(O16:O47)+O14</f>
        <v>0</v>
      </c>
      <c r="P48" s="719">
        <f t="shared" si="6"/>
        <v>0</v>
      </c>
      <c r="Q48" s="719">
        <f t="shared" si="6"/>
        <v>0</v>
      </c>
      <c r="R48" s="719">
        <f t="shared" si="6"/>
        <v>0</v>
      </c>
      <c r="S48" s="719">
        <f t="shared" si="6"/>
        <v>0</v>
      </c>
      <c r="T48" s="719">
        <f t="shared" si="6"/>
        <v>0</v>
      </c>
      <c r="U48" s="719">
        <f t="shared" si="6"/>
        <v>0</v>
      </c>
      <c r="V48" s="719">
        <f t="shared" si="6"/>
        <v>0</v>
      </c>
      <c r="W48" s="719">
        <f t="shared" si="6"/>
        <v>0</v>
      </c>
      <c r="X48" s="719">
        <f t="shared" si="6"/>
        <v>0</v>
      </c>
      <c r="Y48" s="719">
        <f t="shared" si="6"/>
        <v>0</v>
      </c>
      <c r="Z48" s="719">
        <f t="shared" si="6"/>
        <v>0</v>
      </c>
      <c r="AA48" s="719">
        <f t="shared" si="6"/>
        <v>0</v>
      </c>
      <c r="AB48" s="719">
        <f t="shared" si="6"/>
        <v>0</v>
      </c>
      <c r="AC48" s="719">
        <f t="shared" si="6"/>
        <v>12166.838571428576</v>
      </c>
      <c r="AD48" s="719">
        <f t="shared" si="6"/>
        <v>0</v>
      </c>
      <c r="AE48" s="719">
        <f t="shared" si="6"/>
        <v>0</v>
      </c>
      <c r="AF48" s="719">
        <f t="shared" si="6"/>
        <v>0</v>
      </c>
      <c r="AG48" s="719">
        <f t="shared" si="6"/>
        <v>0</v>
      </c>
      <c r="AH48" s="719">
        <f t="shared" si="6"/>
        <v>0</v>
      </c>
    </row>
    <row r="49" spans="1:26" x14ac:dyDescent="0.25">
      <c r="A49" s="38"/>
      <c r="B49" s="275"/>
      <c r="C49" s="299"/>
      <c r="D49" s="297"/>
      <c r="E49" s="297"/>
      <c r="F49" s="297"/>
      <c r="G49" s="297"/>
      <c r="H49" s="297"/>
      <c r="I49" s="297"/>
      <c r="J49" s="297"/>
      <c r="K49" s="297"/>
      <c r="L49" s="297"/>
      <c r="M49" s="297"/>
      <c r="N49" s="338"/>
      <c r="O49" s="338"/>
      <c r="P49" s="338"/>
      <c r="Q49" s="338"/>
      <c r="R49" s="338"/>
      <c r="S49" s="338"/>
      <c r="T49" s="338"/>
      <c r="U49" s="338"/>
      <c r="V49" s="338"/>
      <c r="W49" s="338"/>
      <c r="X49" s="338"/>
      <c r="Y49" s="338"/>
      <c r="Z49" s="338"/>
    </row>
    <row r="50" spans="1:26" x14ac:dyDescent="0.25">
      <c r="A50" s="39" t="s">
        <v>63</v>
      </c>
      <c r="B50" s="3"/>
      <c r="C50" s="30">
        <f>+C14+C48</f>
        <v>12166.838571428576</v>
      </c>
      <c r="D50" s="297"/>
      <c r="E50" s="297"/>
      <c r="F50" s="297"/>
      <c r="G50" s="297"/>
      <c r="H50" s="297"/>
      <c r="I50" s="297"/>
      <c r="J50" s="297"/>
      <c r="K50" s="297"/>
      <c r="L50" s="297"/>
      <c r="M50" s="297"/>
      <c r="N50" s="338"/>
      <c r="O50" s="338"/>
      <c r="P50" s="338"/>
      <c r="Q50" s="338"/>
      <c r="R50" s="338"/>
      <c r="S50" s="338"/>
      <c r="T50" s="338"/>
      <c r="U50" s="338"/>
      <c r="V50" s="338"/>
      <c r="W50" s="338"/>
      <c r="X50" s="338"/>
      <c r="Y50" s="338"/>
      <c r="Z50" s="338"/>
    </row>
    <row r="51" spans="1:26" x14ac:dyDescent="0.25">
      <c r="A51" s="3"/>
      <c r="B51" s="3"/>
      <c r="C51" s="3"/>
      <c r="D51" s="297"/>
      <c r="E51" s="297"/>
      <c r="F51" s="297"/>
      <c r="G51" s="297"/>
      <c r="H51" s="297"/>
      <c r="I51" s="297"/>
      <c r="J51" s="297"/>
      <c r="K51" s="297"/>
      <c r="L51" s="297"/>
      <c r="M51" s="297"/>
      <c r="N51" s="338"/>
      <c r="O51" s="338"/>
      <c r="P51" s="338"/>
      <c r="Q51" s="338"/>
      <c r="R51" s="338"/>
      <c r="S51" s="338"/>
      <c r="T51" s="338"/>
      <c r="U51" s="338"/>
      <c r="V51" s="338"/>
      <c r="W51" s="338"/>
      <c r="X51" s="338"/>
      <c r="Y51" s="338"/>
      <c r="Z51" s="338"/>
    </row>
    <row r="52" spans="1:26" x14ac:dyDescent="0.25">
      <c r="A52" s="3"/>
      <c r="B52" s="36"/>
      <c r="C52" s="3"/>
      <c r="D52" s="297"/>
      <c r="E52" s="297"/>
      <c r="F52" s="297"/>
      <c r="G52" s="297"/>
      <c r="H52" s="297"/>
      <c r="I52" s="297"/>
      <c r="J52" s="297"/>
      <c r="K52" s="297"/>
      <c r="L52" s="297"/>
      <c r="M52" s="297"/>
      <c r="N52" s="338"/>
      <c r="O52" s="338"/>
      <c r="P52" s="338"/>
      <c r="Q52" s="338"/>
      <c r="R52" s="338"/>
      <c r="S52" s="338"/>
      <c r="T52" s="338"/>
      <c r="U52" s="338"/>
      <c r="V52" s="338"/>
      <c r="W52" s="338"/>
      <c r="X52" s="338"/>
      <c r="Y52" s="338"/>
      <c r="Z52" s="338"/>
    </row>
    <row r="53" spans="1:26" x14ac:dyDescent="0.25">
      <c r="A53" s="3"/>
      <c r="B53" s="3"/>
      <c r="C53" s="3"/>
      <c r="E53" s="297"/>
      <c r="F53" s="301"/>
      <c r="G53" s="301"/>
      <c r="H53" s="301"/>
      <c r="I53" s="301"/>
      <c r="J53" s="301"/>
      <c r="K53" s="301"/>
      <c r="L53" s="301"/>
      <c r="M53" s="301"/>
      <c r="N53" s="338">
        <f>SUM(E32:E53)</f>
        <v>0</v>
      </c>
      <c r="O53" s="342"/>
      <c r="P53" s="342"/>
      <c r="Q53" s="342"/>
      <c r="R53" s="342"/>
      <c r="S53" s="342"/>
    </row>
    <row r="54" spans="1:26" x14ac:dyDescent="0.25">
      <c r="B54" s="3"/>
      <c r="C54" s="3"/>
      <c r="E54" s="301"/>
      <c r="F54" s="301"/>
      <c r="G54" s="301"/>
      <c r="H54" s="301"/>
      <c r="I54" s="301"/>
      <c r="J54" s="301"/>
      <c r="K54" s="301"/>
      <c r="L54" s="301"/>
      <c r="M54" s="301"/>
      <c r="N54" s="301"/>
      <c r="O54" s="301"/>
      <c r="P54" s="301"/>
      <c r="Q54" s="301"/>
      <c r="R54" s="301"/>
      <c r="S54" s="301"/>
    </row>
    <row r="55" spans="1:26" x14ac:dyDescent="0.25">
      <c r="E55" s="301"/>
      <c r="F55" s="301"/>
      <c r="G55" s="301"/>
      <c r="H55" s="301"/>
      <c r="I55" s="301"/>
      <c r="J55" s="301"/>
      <c r="K55" s="301"/>
      <c r="L55" s="301"/>
      <c r="M55" s="301"/>
      <c r="N55" s="301"/>
      <c r="O55" s="301"/>
      <c r="P55" s="301"/>
      <c r="Q55" s="301"/>
      <c r="R55" s="301"/>
      <c r="S55" s="301"/>
    </row>
    <row r="56" spans="1:26" x14ac:dyDescent="0.25">
      <c r="E56" s="301"/>
      <c r="F56" s="301"/>
      <c r="G56" s="301"/>
      <c r="H56" s="301"/>
      <c r="I56" s="301"/>
      <c r="J56" s="301"/>
      <c r="K56" s="301"/>
      <c r="L56" s="301"/>
      <c r="M56" s="301"/>
      <c r="N56" s="301"/>
      <c r="O56" s="301"/>
      <c r="P56" s="301"/>
      <c r="Q56" s="301"/>
      <c r="R56" s="301"/>
      <c r="S56" s="301"/>
    </row>
    <row r="57" spans="1:26" x14ac:dyDescent="0.25">
      <c r="E57" s="301"/>
      <c r="F57" s="301"/>
      <c r="G57" s="301"/>
      <c r="H57" s="301"/>
      <c r="I57" s="301"/>
      <c r="J57" s="301"/>
      <c r="K57" s="301"/>
      <c r="L57" s="301"/>
      <c r="M57" s="301"/>
      <c r="N57" s="301"/>
      <c r="O57" s="301"/>
      <c r="P57" s="301"/>
      <c r="Q57" s="301"/>
      <c r="R57" s="301"/>
      <c r="S57" s="301"/>
    </row>
    <row r="58" spans="1:26" x14ac:dyDescent="0.25">
      <c r="E58" s="301"/>
      <c r="F58" s="301"/>
      <c r="G58" s="301"/>
      <c r="H58" s="301"/>
      <c r="I58" s="301"/>
      <c r="J58" s="301"/>
      <c r="K58" s="301"/>
      <c r="L58" s="301"/>
      <c r="M58" s="301"/>
      <c r="N58" s="301"/>
      <c r="O58" s="301"/>
      <c r="P58" s="301"/>
      <c r="Q58" s="301"/>
      <c r="R58" s="301"/>
      <c r="S58" s="301"/>
    </row>
    <row r="59" spans="1:26" x14ac:dyDescent="0.25">
      <c r="E59" s="301"/>
      <c r="F59" s="301"/>
      <c r="G59" s="301"/>
      <c r="H59" s="301"/>
      <c r="I59" s="301"/>
      <c r="J59" s="301"/>
      <c r="K59" s="301"/>
      <c r="L59" s="301"/>
      <c r="M59" s="301"/>
      <c r="N59" s="301"/>
      <c r="O59" s="301"/>
      <c r="P59" s="301"/>
      <c r="Q59" s="301"/>
      <c r="R59" s="301"/>
      <c r="S59" s="301"/>
    </row>
    <row r="60" spans="1:26" x14ac:dyDescent="0.25">
      <c r="E60" s="301"/>
      <c r="F60" s="301"/>
      <c r="G60" s="301"/>
      <c r="H60" s="301"/>
      <c r="I60" s="301"/>
      <c r="J60" s="301"/>
      <c r="K60" s="301"/>
      <c r="L60" s="301"/>
      <c r="M60" s="301"/>
      <c r="N60" s="301"/>
      <c r="O60" s="301"/>
      <c r="P60" s="301"/>
      <c r="Q60" s="301"/>
      <c r="R60" s="301"/>
      <c r="S60" s="301"/>
    </row>
    <row r="61" spans="1:26" x14ac:dyDescent="0.25">
      <c r="E61" s="301"/>
      <c r="F61" s="301"/>
      <c r="G61" s="301"/>
      <c r="H61" s="301"/>
      <c r="I61" s="301"/>
      <c r="J61" s="301"/>
      <c r="K61" s="301"/>
      <c r="L61" s="301"/>
      <c r="M61" s="301"/>
      <c r="N61" s="301"/>
      <c r="O61" s="301"/>
      <c r="P61" s="301"/>
      <c r="Q61" s="301"/>
      <c r="R61" s="301"/>
      <c r="S61" s="301"/>
    </row>
    <row r="62" spans="1:26" x14ac:dyDescent="0.25">
      <c r="E62" s="301"/>
      <c r="F62" s="301"/>
      <c r="G62" s="301"/>
      <c r="H62" s="301"/>
      <c r="I62" s="301"/>
      <c r="J62" s="301"/>
      <c r="K62" s="301"/>
      <c r="L62" s="301"/>
      <c r="M62" s="301"/>
      <c r="N62" s="301"/>
      <c r="O62" s="301"/>
      <c r="P62" s="301"/>
      <c r="Q62" s="301"/>
      <c r="R62" s="301"/>
      <c r="S62" s="301"/>
    </row>
    <row r="63" spans="1:26" x14ac:dyDescent="0.25">
      <c r="E63" s="301"/>
      <c r="F63" s="301"/>
      <c r="G63" s="301"/>
      <c r="H63" s="301"/>
      <c r="I63" s="301"/>
      <c r="J63" s="301"/>
      <c r="K63" s="301"/>
      <c r="L63" s="301"/>
      <c r="M63" s="301"/>
      <c r="N63" s="301"/>
      <c r="O63" s="301"/>
      <c r="P63" s="301"/>
      <c r="Q63" s="301"/>
      <c r="R63" s="301"/>
      <c r="S63" s="301"/>
    </row>
    <row r="64" spans="1:26" x14ac:dyDescent="0.25">
      <c r="E64" s="301"/>
      <c r="F64" s="301"/>
      <c r="G64" s="301"/>
      <c r="H64" s="301"/>
      <c r="I64" s="301"/>
      <c r="J64" s="301"/>
      <c r="K64" s="301"/>
      <c r="L64" s="301"/>
      <c r="M64" s="301"/>
      <c r="N64" s="301"/>
      <c r="O64" s="301"/>
      <c r="P64" s="301"/>
      <c r="Q64" s="301"/>
      <c r="R64" s="301"/>
      <c r="S64" s="301"/>
    </row>
  </sheetData>
  <pageMargins left="0.7" right="0.7" top="0.75" bottom="0.75" header="0.3" footer="0.3"/>
  <pageSetup scale="60" orientation="landscape" horizontalDpi="4294967294" verticalDpi="4294967294" r:id="rId1"/>
  <headerFooter>
    <oddFooter>&amp;Z&amp;F&amp;RPage &amp;P</oddFooter>
  </headerFooter>
</worksheet>
</file>

<file path=xl/worksheets/sheet2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5F410E-BEA7-4E0F-AC27-1887875D7AE4}">
  <sheetPr>
    <tabColor theme="6" tint="-0.249977111117893"/>
    <pageSetUpPr fitToPage="1"/>
  </sheetPr>
  <dimension ref="A1:AH64"/>
  <sheetViews>
    <sheetView workbookViewId="0"/>
  </sheetViews>
  <sheetFormatPr defaultColWidth="8.85546875" defaultRowHeight="15" x14ac:dyDescent="0.25"/>
  <cols>
    <col min="1" max="1" width="20.85546875" style="289" customWidth="1"/>
    <col min="2" max="2" width="8.7109375" style="289" customWidth="1"/>
    <col min="3" max="3" width="12.85546875" style="289" customWidth="1"/>
    <col min="4" max="12" width="7.42578125" style="289" hidden="1" customWidth="1"/>
    <col min="13" max="13" width="7.5703125" style="289" hidden="1" customWidth="1"/>
    <col min="14" max="25" width="10.42578125" style="289" customWidth="1"/>
    <col min="26" max="26" width="10.7109375" style="289" bestFit="1" customWidth="1"/>
    <col min="27" max="27" width="11.5703125" style="289" bestFit="1" customWidth="1"/>
    <col min="28" max="28" width="12" style="289" bestFit="1" customWidth="1"/>
    <col min="29" max="29" width="10.5703125" style="289" bestFit="1" customWidth="1"/>
    <col min="30" max="16384" width="8.85546875" style="289"/>
  </cols>
  <sheetData>
    <row r="1" spans="1:34" x14ac:dyDescent="0.25">
      <c r="A1" s="360" t="s">
        <v>10</v>
      </c>
      <c r="O1" s="289" t="s">
        <v>647</v>
      </c>
    </row>
    <row r="2" spans="1:34" x14ac:dyDescent="0.25">
      <c r="A2" s="365" t="s">
        <v>438</v>
      </c>
    </row>
    <row r="3" spans="1:34" x14ac:dyDescent="0.25">
      <c r="A3" s="365" t="s">
        <v>1235</v>
      </c>
    </row>
    <row r="4" spans="1:34" x14ac:dyDescent="0.25">
      <c r="R4" s="584" t="s">
        <v>4</v>
      </c>
      <c r="S4" s="585"/>
      <c r="T4" s="584" t="s">
        <v>8</v>
      </c>
    </row>
    <row r="5" spans="1:34" x14ac:dyDescent="0.25">
      <c r="A5" s="586" t="s">
        <v>9</v>
      </c>
      <c r="B5" s="475" t="s">
        <v>64</v>
      </c>
      <c r="C5" s="475" t="s">
        <v>12</v>
      </c>
      <c r="R5" s="587" t="s">
        <v>2</v>
      </c>
      <c r="S5" s="587" t="s">
        <v>60</v>
      </c>
      <c r="T5" s="587" t="s">
        <v>7</v>
      </c>
    </row>
    <row r="6" spans="1:34" x14ac:dyDescent="0.25">
      <c r="B6" s="290"/>
      <c r="R6" s="290"/>
    </row>
    <row r="7" spans="1:34" x14ac:dyDescent="0.25">
      <c r="A7" s="289" t="s">
        <v>1240</v>
      </c>
      <c r="B7" s="589">
        <v>893</v>
      </c>
      <c r="C7" s="590"/>
      <c r="D7" s="707"/>
      <c r="E7" s="707"/>
      <c r="F7" s="707"/>
      <c r="G7" s="707"/>
      <c r="H7" s="707"/>
      <c r="I7" s="707"/>
      <c r="J7" s="707"/>
      <c r="K7" s="707"/>
      <c r="L7" s="707"/>
      <c r="M7" s="707"/>
      <c r="N7" s="707"/>
      <c r="O7" s="708"/>
      <c r="P7" s="421"/>
      <c r="Q7" s="421"/>
      <c r="R7" s="423">
        <f>+C14</f>
        <v>12459</v>
      </c>
      <c r="S7" s="423">
        <f>+-C48</f>
        <v>9789.2142857142862</v>
      </c>
      <c r="T7" s="423">
        <f>+R7-S7</f>
        <v>2669.7857142857138</v>
      </c>
    </row>
    <row r="8" spans="1:34" x14ac:dyDescent="0.25">
      <c r="A8" s="588"/>
      <c r="B8" s="290"/>
      <c r="D8" s="707"/>
      <c r="E8" s="707"/>
      <c r="F8" s="707"/>
      <c r="G8" s="707"/>
      <c r="H8" s="707"/>
      <c r="I8" s="707"/>
      <c r="J8" s="707"/>
      <c r="K8" s="707"/>
      <c r="L8" s="707"/>
      <c r="M8" s="707"/>
      <c r="N8" s="707"/>
      <c r="O8" s="708"/>
      <c r="P8" s="421"/>
      <c r="Q8" s="421"/>
    </row>
    <row r="9" spans="1:34" x14ac:dyDescent="0.25">
      <c r="A9" s="437"/>
      <c r="B9" s="290"/>
      <c r="D9" s="707"/>
      <c r="E9" s="707"/>
      <c r="F9" s="707"/>
      <c r="G9" s="707"/>
      <c r="H9" s="707"/>
      <c r="I9" s="707"/>
      <c r="J9" s="707"/>
      <c r="K9" s="707"/>
      <c r="L9" s="707"/>
      <c r="M9" s="707"/>
      <c r="N9" s="707"/>
      <c r="O9" s="708"/>
      <c r="P9" s="421"/>
      <c r="Q9" s="421"/>
    </row>
    <row r="10" spans="1:34" x14ac:dyDescent="0.25">
      <c r="B10" s="290"/>
    </row>
    <row r="11" spans="1:34" x14ac:dyDescent="0.25">
      <c r="A11" s="458" t="s">
        <v>66</v>
      </c>
      <c r="B11" s="589" t="s">
        <v>74</v>
      </c>
      <c r="C11" s="590"/>
    </row>
    <row r="12" spans="1:34" x14ac:dyDescent="0.25">
      <c r="B12" s="594"/>
      <c r="C12" s="437"/>
    </row>
    <row r="13" spans="1:34" x14ac:dyDescent="0.25">
      <c r="A13" s="365" t="s">
        <v>5</v>
      </c>
      <c r="C13" s="595" t="s">
        <v>3</v>
      </c>
      <c r="D13" s="596">
        <v>1994</v>
      </c>
      <c r="E13" s="596">
        <v>1995</v>
      </c>
      <c r="F13" s="596">
        <v>1996</v>
      </c>
      <c r="G13" s="596">
        <v>1997</v>
      </c>
      <c r="H13" s="596">
        <v>1998</v>
      </c>
      <c r="I13" s="596">
        <v>1999</v>
      </c>
      <c r="J13" s="596">
        <v>2000</v>
      </c>
      <c r="K13" s="596">
        <v>2001</v>
      </c>
      <c r="L13" s="596">
        <v>2002</v>
      </c>
      <c r="M13" s="596">
        <v>2003</v>
      </c>
      <c r="N13" s="596">
        <v>2004</v>
      </c>
      <c r="O13" s="596">
        <f>N13+1</f>
        <v>2005</v>
      </c>
      <c r="P13" s="596">
        <f t="shared" ref="P13:AH13" si="0">O13+1</f>
        <v>2006</v>
      </c>
      <c r="Q13" s="596">
        <f t="shared" si="0"/>
        <v>2007</v>
      </c>
      <c r="R13" s="596">
        <f t="shared" si="0"/>
        <v>2008</v>
      </c>
      <c r="S13" s="596">
        <f t="shared" si="0"/>
        <v>2009</v>
      </c>
      <c r="T13" s="596">
        <f t="shared" si="0"/>
        <v>2010</v>
      </c>
      <c r="U13" s="596">
        <f t="shared" si="0"/>
        <v>2011</v>
      </c>
      <c r="V13" s="596">
        <f t="shared" si="0"/>
        <v>2012</v>
      </c>
      <c r="W13" s="596">
        <f t="shared" si="0"/>
        <v>2013</v>
      </c>
      <c r="X13" s="596">
        <f t="shared" si="0"/>
        <v>2014</v>
      </c>
      <c r="Y13" s="596">
        <f t="shared" si="0"/>
        <v>2015</v>
      </c>
      <c r="Z13" s="596">
        <f t="shared" si="0"/>
        <v>2016</v>
      </c>
      <c r="AA13" s="596">
        <f t="shared" si="0"/>
        <v>2017</v>
      </c>
      <c r="AB13" s="596">
        <f t="shared" si="0"/>
        <v>2018</v>
      </c>
      <c r="AC13" s="596">
        <f t="shared" si="0"/>
        <v>2019</v>
      </c>
      <c r="AD13" s="596">
        <f t="shared" si="0"/>
        <v>2020</v>
      </c>
      <c r="AE13" s="596">
        <f t="shared" si="0"/>
        <v>2021</v>
      </c>
      <c r="AF13" s="596">
        <f t="shared" si="0"/>
        <v>2022</v>
      </c>
      <c r="AG13" s="596">
        <f t="shared" si="0"/>
        <v>2023</v>
      </c>
      <c r="AH13" s="596">
        <f t="shared" si="0"/>
        <v>2024</v>
      </c>
    </row>
    <row r="14" spans="1:34" x14ac:dyDescent="0.25">
      <c r="A14" s="365" t="s">
        <v>73</v>
      </c>
      <c r="C14" s="720">
        <f>SUM(D14:AH14)</f>
        <v>12459</v>
      </c>
      <c r="D14" s="710">
        <v>0</v>
      </c>
      <c r="E14" s="710">
        <v>0</v>
      </c>
      <c r="F14" s="710">
        <v>0</v>
      </c>
      <c r="G14" s="710">
        <v>0</v>
      </c>
      <c r="H14" s="710">
        <v>0</v>
      </c>
      <c r="I14" s="710">
        <v>0</v>
      </c>
      <c r="J14" s="710">
        <v>0</v>
      </c>
      <c r="K14" s="710">
        <v>0</v>
      </c>
      <c r="L14" s="710">
        <v>0</v>
      </c>
      <c r="M14" s="710">
        <v>0</v>
      </c>
      <c r="N14" s="362"/>
      <c r="O14" s="362"/>
      <c r="P14" s="362"/>
      <c r="Q14" s="362"/>
      <c r="R14" s="362"/>
      <c r="S14" s="362"/>
      <c r="T14" s="362"/>
      <c r="U14" s="362"/>
      <c r="V14" s="362"/>
      <c r="W14" s="362"/>
      <c r="X14" s="362"/>
      <c r="Y14" s="599"/>
      <c r="Z14" s="599"/>
      <c r="AA14" s="544"/>
      <c r="AB14" s="599"/>
      <c r="AC14" s="599">
        <v>12459</v>
      </c>
    </row>
    <row r="15" spans="1:34" x14ac:dyDescent="0.25">
      <c r="A15" s="602"/>
      <c r="B15" s="437"/>
      <c r="C15" s="437"/>
      <c r="S15" s="710"/>
      <c r="T15" s="710"/>
      <c r="U15" s="710"/>
      <c r="V15" s="710"/>
      <c r="W15" s="710"/>
      <c r="X15" s="710"/>
    </row>
    <row r="16" spans="1:34" x14ac:dyDescent="0.25">
      <c r="A16" s="365" t="s">
        <v>6</v>
      </c>
      <c r="B16" s="290">
        <v>1994</v>
      </c>
      <c r="C16" s="622">
        <f>-SUM(D16:AH16)</f>
        <v>0</v>
      </c>
      <c r="D16" s="711">
        <f>+D$14/7/2</f>
        <v>0</v>
      </c>
      <c r="E16" s="711"/>
      <c r="F16" s="711"/>
      <c r="G16" s="711"/>
      <c r="H16" s="711"/>
      <c r="I16" s="711"/>
      <c r="J16" s="711"/>
      <c r="K16" s="711"/>
      <c r="L16" s="711"/>
      <c r="M16" s="711"/>
      <c r="N16" s="711"/>
      <c r="O16" s="711"/>
      <c r="P16" s="711"/>
      <c r="Q16" s="711"/>
      <c r="R16" s="711"/>
      <c r="S16" s="710"/>
      <c r="T16" s="710"/>
      <c r="U16" s="710"/>
      <c r="V16" s="710"/>
      <c r="W16" s="710"/>
      <c r="X16" s="710"/>
      <c r="Y16" s="711"/>
      <c r="Z16" s="711"/>
    </row>
    <row r="17" spans="1:26" x14ac:dyDescent="0.25">
      <c r="B17" s="290">
        <f>B16+1</f>
        <v>1995</v>
      </c>
      <c r="C17" s="622">
        <f t="shared" ref="C17:C46" si="1">-SUM(D17:AH17)</f>
        <v>0</v>
      </c>
      <c r="D17" s="711">
        <f>+D$14/7</f>
        <v>0</v>
      </c>
      <c r="E17" s="711">
        <f>+E$14/7/2</f>
        <v>0</v>
      </c>
      <c r="F17" s="711"/>
      <c r="G17" s="711"/>
      <c r="H17" s="711"/>
      <c r="I17" s="711"/>
      <c r="J17" s="711"/>
      <c r="K17" s="711"/>
      <c r="L17" s="711"/>
      <c r="M17" s="711"/>
      <c r="N17" s="711"/>
      <c r="O17" s="711"/>
      <c r="P17" s="711"/>
      <c r="Q17" s="711"/>
      <c r="R17" s="711"/>
      <c r="S17" s="710"/>
      <c r="T17" s="710"/>
      <c r="U17" s="710"/>
      <c r="V17" s="710"/>
      <c r="W17" s="710"/>
      <c r="X17" s="710"/>
      <c r="Y17" s="711"/>
      <c r="Z17" s="711"/>
    </row>
    <row r="18" spans="1:26" x14ac:dyDescent="0.25">
      <c r="B18" s="290">
        <f t="shared" ref="B18:B46" si="2">B17+1</f>
        <v>1996</v>
      </c>
      <c r="C18" s="622">
        <f t="shared" si="1"/>
        <v>0</v>
      </c>
      <c r="D18" s="711">
        <f>+D17</f>
        <v>0</v>
      </c>
      <c r="E18" s="711">
        <f>+E$14/7</f>
        <v>0</v>
      </c>
      <c r="F18" s="711">
        <f>+F$14/7/2</f>
        <v>0</v>
      </c>
      <c r="G18" s="711"/>
      <c r="H18" s="711"/>
      <c r="I18" s="711"/>
      <c r="J18" s="711"/>
      <c r="K18" s="711"/>
      <c r="L18" s="711"/>
      <c r="M18" s="711"/>
      <c r="N18" s="711"/>
      <c r="O18" s="711"/>
      <c r="P18" s="711"/>
      <c r="Q18" s="711"/>
      <c r="R18" s="711"/>
      <c r="S18" s="710"/>
      <c r="T18" s="710"/>
      <c r="U18" s="710"/>
      <c r="V18" s="710"/>
      <c r="W18" s="710"/>
      <c r="X18" s="710"/>
      <c r="Y18" s="711"/>
      <c r="Z18" s="711"/>
    </row>
    <row r="19" spans="1:26" x14ac:dyDescent="0.25">
      <c r="B19" s="290">
        <f t="shared" si="2"/>
        <v>1997</v>
      </c>
      <c r="C19" s="622">
        <f t="shared" si="1"/>
        <v>0</v>
      </c>
      <c r="D19" s="711">
        <f>+D18</f>
        <v>0</v>
      </c>
      <c r="E19" s="711">
        <f>+E18</f>
        <v>0</v>
      </c>
      <c r="F19" s="711">
        <f>+F$14/7</f>
        <v>0</v>
      </c>
      <c r="G19" s="711">
        <f>+G$14/7/2</f>
        <v>0</v>
      </c>
      <c r="H19" s="711"/>
      <c r="I19" s="711"/>
      <c r="J19" s="711"/>
      <c r="K19" s="711"/>
      <c r="L19" s="711"/>
      <c r="M19" s="711"/>
      <c r="N19" s="711"/>
      <c r="O19" s="711"/>
      <c r="P19" s="711"/>
      <c r="Q19" s="711"/>
      <c r="R19" s="711"/>
      <c r="S19" s="710"/>
      <c r="T19" s="710"/>
      <c r="U19" s="710"/>
      <c r="V19" s="710"/>
      <c r="W19" s="710"/>
      <c r="X19" s="710"/>
      <c r="Y19" s="711"/>
      <c r="Z19" s="711"/>
    </row>
    <row r="20" spans="1:26" x14ac:dyDescent="0.25">
      <c r="B20" s="290">
        <f t="shared" si="2"/>
        <v>1998</v>
      </c>
      <c r="C20" s="622">
        <f t="shared" si="1"/>
        <v>0</v>
      </c>
      <c r="D20" s="711">
        <f>+D19</f>
        <v>0</v>
      </c>
      <c r="E20" s="711">
        <f>+E19</f>
        <v>0</v>
      </c>
      <c r="F20" s="711">
        <f>+F19</f>
        <v>0</v>
      </c>
      <c r="G20" s="711">
        <f>+G$14/7</f>
        <v>0</v>
      </c>
      <c r="H20" s="711">
        <f>+H$14/7/2</f>
        <v>0</v>
      </c>
      <c r="I20" s="711"/>
      <c r="J20" s="711"/>
      <c r="K20" s="711"/>
      <c r="L20" s="711"/>
      <c r="M20" s="711"/>
      <c r="N20" s="711"/>
      <c r="O20" s="711"/>
      <c r="P20" s="711"/>
      <c r="Q20" s="711"/>
      <c r="R20" s="711"/>
      <c r="S20" s="710"/>
      <c r="T20" s="710"/>
      <c r="U20" s="710"/>
      <c r="V20" s="710"/>
      <c r="W20" s="710"/>
      <c r="X20" s="710"/>
      <c r="Y20" s="711"/>
      <c r="Z20" s="711"/>
    </row>
    <row r="21" spans="1:26" x14ac:dyDescent="0.25">
      <c r="B21" s="290">
        <f t="shared" si="2"/>
        <v>1999</v>
      </c>
      <c r="C21" s="622">
        <f t="shared" si="1"/>
        <v>0</v>
      </c>
      <c r="D21" s="711">
        <f>+D20</f>
        <v>0</v>
      </c>
      <c r="E21" s="711">
        <f>+E20</f>
        <v>0</v>
      </c>
      <c r="F21" s="711">
        <f>+F20</f>
        <v>0</v>
      </c>
      <c r="G21" s="711">
        <f>+G20</f>
        <v>0</v>
      </c>
      <c r="H21" s="711">
        <f>+H$14/7</f>
        <v>0</v>
      </c>
      <c r="I21" s="711">
        <f>+I$14/7/2</f>
        <v>0</v>
      </c>
      <c r="J21" s="711"/>
      <c r="K21" s="711"/>
      <c r="L21" s="711"/>
      <c r="M21" s="711"/>
      <c r="N21" s="711"/>
      <c r="O21" s="711"/>
      <c r="P21" s="711"/>
      <c r="Q21" s="711"/>
      <c r="R21" s="711"/>
      <c r="S21" s="710"/>
      <c r="T21" s="710"/>
      <c r="U21" s="710"/>
      <c r="V21" s="710"/>
      <c r="W21" s="710"/>
      <c r="X21" s="710"/>
      <c r="Y21" s="711"/>
      <c r="Z21" s="711"/>
    </row>
    <row r="22" spans="1:26" x14ac:dyDescent="0.25">
      <c r="B22" s="290">
        <f t="shared" si="2"/>
        <v>2000</v>
      </c>
      <c r="C22" s="622">
        <f t="shared" si="1"/>
        <v>0</v>
      </c>
      <c r="D22" s="711">
        <f>+D21</f>
        <v>0</v>
      </c>
      <c r="E22" s="711">
        <f>+E21</f>
        <v>0</v>
      </c>
      <c r="F22" s="711">
        <f>+F21</f>
        <v>0</v>
      </c>
      <c r="G22" s="711">
        <f>+G21</f>
        <v>0</v>
      </c>
      <c r="H22" s="711">
        <f>+H21</f>
        <v>0</v>
      </c>
      <c r="I22" s="711">
        <f>+I$14/7</f>
        <v>0</v>
      </c>
      <c r="J22" s="711">
        <f>+J$14/7/2</f>
        <v>0</v>
      </c>
      <c r="K22" s="711"/>
      <c r="L22" s="711"/>
      <c r="M22" s="711"/>
      <c r="N22" s="711"/>
      <c r="O22" s="711"/>
      <c r="P22" s="711"/>
      <c r="Q22" s="711"/>
      <c r="R22" s="711"/>
      <c r="S22" s="710"/>
      <c r="T22" s="710"/>
      <c r="U22" s="710"/>
      <c r="V22" s="710"/>
      <c r="W22" s="710"/>
      <c r="X22" s="710"/>
      <c r="Y22" s="711"/>
      <c r="Z22" s="711"/>
    </row>
    <row r="23" spans="1:26" x14ac:dyDescent="0.25">
      <c r="B23" s="290">
        <f t="shared" si="2"/>
        <v>2001</v>
      </c>
      <c r="C23" s="622">
        <f t="shared" si="1"/>
        <v>0</v>
      </c>
      <c r="D23" s="711">
        <f>+D$14/7/2</f>
        <v>0</v>
      </c>
      <c r="E23" s="711">
        <f>+E22</f>
        <v>0</v>
      </c>
      <c r="F23" s="711">
        <f>+F22</f>
        <v>0</v>
      </c>
      <c r="G23" s="711">
        <f>+G22</f>
        <v>0</v>
      </c>
      <c r="H23" s="711">
        <f>+H22</f>
        <v>0</v>
      </c>
      <c r="I23" s="711">
        <f>+I22</f>
        <v>0</v>
      </c>
      <c r="J23" s="711">
        <f>+J$14/7</f>
        <v>0</v>
      </c>
      <c r="K23" s="711">
        <f>+K$14/7/2</f>
        <v>0</v>
      </c>
      <c r="L23" s="711"/>
      <c r="M23" s="711"/>
      <c r="N23" s="711"/>
      <c r="O23" s="711"/>
      <c r="P23" s="711"/>
      <c r="Q23" s="711"/>
      <c r="R23" s="711"/>
      <c r="S23" s="710"/>
      <c r="T23" s="710"/>
      <c r="U23" s="710"/>
      <c r="V23" s="710"/>
      <c r="W23" s="710"/>
      <c r="X23" s="710"/>
      <c r="Y23" s="711"/>
      <c r="Z23" s="711"/>
    </row>
    <row r="24" spans="1:26" x14ac:dyDescent="0.25">
      <c r="B24" s="290">
        <f t="shared" si="2"/>
        <v>2002</v>
      </c>
      <c r="C24" s="622">
        <f t="shared" si="1"/>
        <v>0</v>
      </c>
      <c r="D24" s="711"/>
      <c r="E24" s="711">
        <f>+E$14/7/2</f>
        <v>0</v>
      </c>
      <c r="F24" s="711">
        <f>+F23</f>
        <v>0</v>
      </c>
      <c r="G24" s="711">
        <f>+G23</f>
        <v>0</v>
      </c>
      <c r="H24" s="711">
        <f>+H23</f>
        <v>0</v>
      </c>
      <c r="I24" s="711">
        <f>+I23</f>
        <v>0</v>
      </c>
      <c r="J24" s="711">
        <f>+J23</f>
        <v>0</v>
      </c>
      <c r="K24" s="711">
        <f>+K$14/7</f>
        <v>0</v>
      </c>
      <c r="L24" s="711">
        <f>+L$14/7/2</f>
        <v>0</v>
      </c>
      <c r="M24" s="711"/>
      <c r="N24" s="711"/>
      <c r="O24" s="711"/>
      <c r="P24" s="711"/>
      <c r="Q24" s="711"/>
      <c r="R24" s="711"/>
      <c r="S24" s="710"/>
      <c r="T24" s="710"/>
      <c r="U24" s="710"/>
      <c r="V24" s="710"/>
      <c r="W24" s="710"/>
      <c r="X24" s="710"/>
      <c r="Y24" s="711"/>
      <c r="Z24" s="711"/>
    </row>
    <row r="25" spans="1:26" x14ac:dyDescent="0.25">
      <c r="B25" s="290">
        <f t="shared" si="2"/>
        <v>2003</v>
      </c>
      <c r="C25" s="622">
        <f t="shared" si="1"/>
        <v>0</v>
      </c>
      <c r="D25" s="711"/>
      <c r="E25" s="711"/>
      <c r="F25" s="711">
        <f>+F$14/7/2</f>
        <v>0</v>
      </c>
      <c r="G25" s="711">
        <f>+G24</f>
        <v>0</v>
      </c>
      <c r="H25" s="711">
        <f>+H24</f>
        <v>0</v>
      </c>
      <c r="I25" s="711">
        <f>+I24</f>
        <v>0</v>
      </c>
      <c r="J25" s="711">
        <f>+J24</f>
        <v>0</v>
      </c>
      <c r="K25" s="711">
        <f>+K24</f>
        <v>0</v>
      </c>
      <c r="L25" s="711">
        <f>+L$14/7</f>
        <v>0</v>
      </c>
      <c r="M25" s="711">
        <f>+M$14/7/2</f>
        <v>0</v>
      </c>
      <c r="N25" s="711"/>
      <c r="O25" s="711"/>
      <c r="P25" s="711"/>
      <c r="Q25" s="711"/>
      <c r="R25" s="711"/>
      <c r="S25" s="710"/>
      <c r="T25" s="710"/>
      <c r="U25" s="710"/>
      <c r="V25" s="710"/>
      <c r="W25" s="710"/>
      <c r="X25" s="710"/>
      <c r="Y25" s="711"/>
      <c r="Z25" s="711"/>
    </row>
    <row r="26" spans="1:26" x14ac:dyDescent="0.25">
      <c r="B26" s="290">
        <f t="shared" si="2"/>
        <v>2004</v>
      </c>
      <c r="C26" s="622">
        <f t="shared" si="1"/>
        <v>0</v>
      </c>
      <c r="D26" s="711"/>
      <c r="E26" s="711"/>
      <c r="F26" s="711"/>
      <c r="G26" s="711">
        <f>+G$14/7/2</f>
        <v>0</v>
      </c>
      <c r="H26" s="711">
        <f>+H25</f>
        <v>0</v>
      </c>
      <c r="I26" s="711">
        <f>+I25</f>
        <v>0</v>
      </c>
      <c r="J26" s="711">
        <f>+J25</f>
        <v>0</v>
      </c>
      <c r="K26" s="711">
        <f>+K25</f>
        <v>0</v>
      </c>
      <c r="L26" s="711">
        <f>+L25</f>
        <v>0</v>
      </c>
      <c r="M26" s="711">
        <f>+M$14/7</f>
        <v>0</v>
      </c>
      <c r="N26" s="599">
        <f>+N$14/7/2</f>
        <v>0</v>
      </c>
      <c r="O26" s="599"/>
      <c r="P26" s="599"/>
      <c r="Q26" s="599"/>
      <c r="R26" s="599"/>
      <c r="S26" s="362"/>
      <c r="T26" s="362"/>
      <c r="U26" s="362"/>
      <c r="V26" s="362"/>
      <c r="W26" s="362"/>
      <c r="X26" s="362"/>
      <c r="Y26" s="599"/>
      <c r="Z26" s="711"/>
    </row>
    <row r="27" spans="1:26" x14ac:dyDescent="0.25">
      <c r="B27" s="290">
        <f t="shared" si="2"/>
        <v>2005</v>
      </c>
      <c r="C27" s="622">
        <f t="shared" si="1"/>
        <v>0</v>
      </c>
      <c r="D27" s="711"/>
      <c r="E27" s="711"/>
      <c r="F27" s="711"/>
      <c r="G27" s="711"/>
      <c r="H27" s="711">
        <f>+H$14/7/2</f>
        <v>0</v>
      </c>
      <c r="I27" s="711">
        <f>+I26</f>
        <v>0</v>
      </c>
      <c r="J27" s="711">
        <f>+J26</f>
        <v>0</v>
      </c>
      <c r="K27" s="711">
        <f>+K26</f>
        <v>0</v>
      </c>
      <c r="L27" s="711">
        <f>+L26</f>
        <v>0</v>
      </c>
      <c r="M27" s="711">
        <f>+M26</f>
        <v>0</v>
      </c>
      <c r="N27" s="599">
        <f>+N$14/7</f>
        <v>0</v>
      </c>
      <c r="O27" s="599">
        <f>+O$14/7/2</f>
        <v>0</v>
      </c>
      <c r="P27" s="599"/>
      <c r="Q27" s="599"/>
      <c r="R27" s="599"/>
      <c r="S27" s="362"/>
      <c r="T27" s="362"/>
      <c r="U27" s="362"/>
      <c r="V27" s="362"/>
      <c r="W27" s="362"/>
      <c r="X27" s="362"/>
      <c r="Y27" s="599"/>
      <c r="Z27" s="711"/>
    </row>
    <row r="28" spans="1:26" x14ac:dyDescent="0.25">
      <c r="B28" s="290">
        <f t="shared" si="2"/>
        <v>2006</v>
      </c>
      <c r="C28" s="622">
        <f t="shared" si="1"/>
        <v>0</v>
      </c>
      <c r="D28" s="711"/>
      <c r="E28" s="711"/>
      <c r="F28" s="711"/>
      <c r="G28" s="711"/>
      <c r="H28" s="711"/>
      <c r="I28" s="711">
        <f>+I$14/7/2</f>
        <v>0</v>
      </c>
      <c r="J28" s="711">
        <f>+J27</f>
        <v>0</v>
      </c>
      <c r="K28" s="711">
        <f>+K27</f>
        <v>0</v>
      </c>
      <c r="L28" s="711">
        <f>+L27</f>
        <v>0</v>
      </c>
      <c r="M28" s="711">
        <f>+M27</f>
        <v>0</v>
      </c>
      <c r="N28" s="599">
        <f>+N27</f>
        <v>0</v>
      </c>
      <c r="O28" s="599">
        <f>+O$14/7</f>
        <v>0</v>
      </c>
      <c r="P28" s="599">
        <f>+P$14/7/2</f>
        <v>0</v>
      </c>
      <c r="Q28" s="599"/>
      <c r="R28" s="599"/>
      <c r="S28" s="362"/>
      <c r="T28" s="362"/>
      <c r="U28" s="362"/>
      <c r="V28" s="362"/>
      <c r="W28" s="362"/>
      <c r="X28" s="362"/>
      <c r="Y28" s="599"/>
      <c r="Z28" s="711"/>
    </row>
    <row r="29" spans="1:26" x14ac:dyDescent="0.25">
      <c r="B29" s="290">
        <f t="shared" si="2"/>
        <v>2007</v>
      </c>
      <c r="C29" s="622">
        <f t="shared" si="1"/>
        <v>0</v>
      </c>
      <c r="D29" s="711"/>
      <c r="E29" s="711"/>
      <c r="F29" s="711"/>
      <c r="G29" s="711"/>
      <c r="H29" s="711"/>
      <c r="I29" s="711"/>
      <c r="J29" s="711">
        <f>+J$14/7/2</f>
        <v>0</v>
      </c>
      <c r="K29" s="711">
        <f>+K28</f>
        <v>0</v>
      </c>
      <c r="L29" s="711">
        <f>+L28</f>
        <v>0</v>
      </c>
      <c r="M29" s="711">
        <f>+M28</f>
        <v>0</v>
      </c>
      <c r="N29" s="599">
        <f>+N28</f>
        <v>0</v>
      </c>
      <c r="O29" s="599">
        <f>+O28</f>
        <v>0</v>
      </c>
      <c r="P29" s="599">
        <f>+P$14/7</f>
        <v>0</v>
      </c>
      <c r="Q29" s="599">
        <f>+Q$14/7/2</f>
        <v>0</v>
      </c>
      <c r="R29" s="599"/>
      <c r="S29" s="362"/>
      <c r="T29" s="362"/>
      <c r="U29" s="362"/>
      <c r="V29" s="362"/>
      <c r="W29" s="362"/>
      <c r="X29" s="362"/>
      <c r="Y29" s="599"/>
      <c r="Z29" s="711"/>
    </row>
    <row r="30" spans="1:26" x14ac:dyDescent="0.25">
      <c r="B30" s="290">
        <f t="shared" si="2"/>
        <v>2008</v>
      </c>
      <c r="C30" s="622">
        <f t="shared" si="1"/>
        <v>0</v>
      </c>
      <c r="D30" s="711"/>
      <c r="E30" s="711"/>
      <c r="F30" s="711"/>
      <c r="G30" s="711"/>
      <c r="H30" s="711"/>
      <c r="I30" s="711"/>
      <c r="J30" s="711"/>
      <c r="K30" s="711">
        <f>+K$14/7/2</f>
        <v>0</v>
      </c>
      <c r="L30" s="711">
        <f>+L29</f>
        <v>0</v>
      </c>
      <c r="M30" s="711">
        <f>+M29</f>
        <v>0</v>
      </c>
      <c r="N30" s="599">
        <f>+N29</f>
        <v>0</v>
      </c>
      <c r="O30" s="599">
        <f>+O29</f>
        <v>0</v>
      </c>
      <c r="P30" s="599">
        <f>+P29</f>
        <v>0</v>
      </c>
      <c r="Q30" s="599">
        <f>+Q$14/7</f>
        <v>0</v>
      </c>
      <c r="R30" s="599">
        <f>+R$14/7/2</f>
        <v>0</v>
      </c>
      <c r="S30" s="362"/>
      <c r="T30" s="362"/>
      <c r="U30" s="362"/>
      <c r="V30" s="362"/>
      <c r="W30" s="362"/>
      <c r="X30" s="362"/>
      <c r="Y30" s="599"/>
      <c r="Z30" s="711"/>
    </row>
    <row r="31" spans="1:26" x14ac:dyDescent="0.25">
      <c r="B31" s="290">
        <f t="shared" si="2"/>
        <v>2009</v>
      </c>
      <c r="C31" s="622">
        <f t="shared" si="1"/>
        <v>0</v>
      </c>
      <c r="D31" s="711"/>
      <c r="E31" s="711"/>
      <c r="F31" s="711"/>
      <c r="G31" s="711"/>
      <c r="H31" s="711"/>
      <c r="I31" s="711"/>
      <c r="J31" s="711"/>
      <c r="K31" s="711"/>
      <c r="L31" s="711">
        <f>+L$14/7/2</f>
        <v>0</v>
      </c>
      <c r="M31" s="711">
        <f>+M30</f>
        <v>0</v>
      </c>
      <c r="N31" s="599">
        <f>+N30</f>
        <v>0</v>
      </c>
      <c r="O31" s="599">
        <f>+O30</f>
        <v>0</v>
      </c>
      <c r="P31" s="599">
        <f>+P30</f>
        <v>0</v>
      </c>
      <c r="Q31" s="599">
        <f>+Q30</f>
        <v>0</v>
      </c>
      <c r="R31" s="599">
        <f>+R$14/7</f>
        <v>0</v>
      </c>
      <c r="S31" s="362">
        <f>+S$14/7/2</f>
        <v>0</v>
      </c>
      <c r="T31" s="362"/>
      <c r="U31" s="362"/>
      <c r="V31" s="362"/>
      <c r="W31" s="362"/>
      <c r="X31" s="362"/>
      <c r="Y31" s="599"/>
      <c r="Z31" s="711"/>
    </row>
    <row r="32" spans="1:26" x14ac:dyDescent="0.25">
      <c r="A32" s="361"/>
      <c r="B32" s="290">
        <f t="shared" si="2"/>
        <v>2010</v>
      </c>
      <c r="C32" s="622">
        <f t="shared" si="1"/>
        <v>0</v>
      </c>
      <c r="D32" s="711"/>
      <c r="E32" s="711"/>
      <c r="F32" s="711"/>
      <c r="G32" s="711"/>
      <c r="H32" s="711"/>
      <c r="I32" s="711"/>
      <c r="J32" s="711"/>
      <c r="K32" s="711"/>
      <c r="L32" s="711"/>
      <c r="M32" s="711">
        <f>+M$14/7/2</f>
        <v>0</v>
      </c>
      <c r="N32" s="599">
        <f>+N31</f>
        <v>0</v>
      </c>
      <c r="O32" s="599">
        <f>+O31</f>
        <v>0</v>
      </c>
      <c r="P32" s="599">
        <f>+P31</f>
        <v>0</v>
      </c>
      <c r="Q32" s="599">
        <f>+Q31</f>
        <v>0</v>
      </c>
      <c r="R32" s="599">
        <f>+R31</f>
        <v>0</v>
      </c>
      <c r="S32" s="362">
        <f>+S$14/7</f>
        <v>0</v>
      </c>
      <c r="T32" s="362">
        <f>+T$14/7/2</f>
        <v>0</v>
      </c>
      <c r="U32" s="362"/>
      <c r="V32" s="362"/>
      <c r="W32" s="362"/>
      <c r="X32" s="362"/>
      <c r="Y32" s="599"/>
      <c r="Z32" s="711"/>
    </row>
    <row r="33" spans="1:34" x14ac:dyDescent="0.25">
      <c r="A33" s="361"/>
      <c r="B33" s="290">
        <f t="shared" si="2"/>
        <v>2011</v>
      </c>
      <c r="C33" s="622">
        <f t="shared" si="1"/>
        <v>0</v>
      </c>
      <c r="D33" s="711"/>
      <c r="E33" s="711"/>
      <c r="F33" s="711"/>
      <c r="G33" s="711"/>
      <c r="H33" s="711"/>
      <c r="I33" s="711"/>
      <c r="J33" s="711"/>
      <c r="K33" s="711"/>
      <c r="L33" s="711"/>
      <c r="M33" s="711"/>
      <c r="N33" s="599">
        <f>+N$14/7/2</f>
        <v>0</v>
      </c>
      <c r="O33" s="599">
        <f>+O32</f>
        <v>0</v>
      </c>
      <c r="P33" s="599">
        <f>+P32</f>
        <v>0</v>
      </c>
      <c r="Q33" s="599">
        <f>+Q32</f>
        <v>0</v>
      </c>
      <c r="R33" s="599">
        <f>+R32</f>
        <v>0</v>
      </c>
      <c r="S33" s="362">
        <f>+S32</f>
        <v>0</v>
      </c>
      <c r="T33" s="362">
        <f>+T$14/7</f>
        <v>0</v>
      </c>
      <c r="U33" s="362">
        <f>+U$14/7/2</f>
        <v>0</v>
      </c>
      <c r="V33" s="362"/>
      <c r="W33" s="362"/>
      <c r="X33" s="362"/>
      <c r="Y33" s="599"/>
      <c r="Z33" s="711"/>
    </row>
    <row r="34" spans="1:34" x14ac:dyDescent="0.25">
      <c r="A34" s="361"/>
      <c r="B34" s="290">
        <f t="shared" si="2"/>
        <v>2012</v>
      </c>
      <c r="C34" s="622">
        <f t="shared" si="1"/>
        <v>0</v>
      </c>
      <c r="D34" s="711"/>
      <c r="E34" s="711"/>
      <c r="F34" s="711"/>
      <c r="G34" s="711"/>
      <c r="H34" s="711"/>
      <c r="I34" s="711"/>
      <c r="J34" s="711"/>
      <c r="K34" s="711"/>
      <c r="L34" s="711"/>
      <c r="M34" s="711"/>
      <c r="N34" s="599"/>
      <c r="O34" s="599">
        <f>+O$14/7/2</f>
        <v>0</v>
      </c>
      <c r="P34" s="599">
        <f>+P33</f>
        <v>0</v>
      </c>
      <c r="Q34" s="599">
        <f>+Q33</f>
        <v>0</v>
      </c>
      <c r="R34" s="599">
        <f>+R33</f>
        <v>0</v>
      </c>
      <c r="S34" s="362">
        <f>+S33</f>
        <v>0</v>
      </c>
      <c r="T34" s="362">
        <f>+T$14/7</f>
        <v>0</v>
      </c>
      <c r="U34" s="362">
        <f>+U$14/7</f>
        <v>0</v>
      </c>
      <c r="V34" s="362">
        <f>+V$14/7/2</f>
        <v>0</v>
      </c>
      <c r="W34" s="362"/>
      <c r="X34" s="362"/>
      <c r="Y34" s="599"/>
      <c r="Z34" s="711"/>
    </row>
    <row r="35" spans="1:34" x14ac:dyDescent="0.25">
      <c r="A35" s="361"/>
      <c r="B35" s="290">
        <f t="shared" si="2"/>
        <v>2013</v>
      </c>
      <c r="C35" s="622">
        <f t="shared" si="1"/>
        <v>0</v>
      </c>
      <c r="D35" s="711"/>
      <c r="E35" s="711"/>
      <c r="F35" s="711"/>
      <c r="G35" s="711"/>
      <c r="H35" s="711"/>
      <c r="I35" s="711"/>
      <c r="J35" s="711"/>
      <c r="K35" s="711"/>
      <c r="L35" s="711"/>
      <c r="M35" s="711"/>
      <c r="N35" s="599"/>
      <c r="O35" s="599"/>
      <c r="P35" s="599">
        <f>P14/7/2</f>
        <v>0</v>
      </c>
      <c r="Q35" s="599">
        <f>Q14</f>
        <v>0</v>
      </c>
      <c r="R35" s="599">
        <f t="shared" ref="R35:U36" si="3">R34</f>
        <v>0</v>
      </c>
      <c r="S35" s="362">
        <f t="shared" si="3"/>
        <v>0</v>
      </c>
      <c r="T35" s="362">
        <f t="shared" si="3"/>
        <v>0</v>
      </c>
      <c r="U35" s="362">
        <f t="shared" si="3"/>
        <v>0</v>
      </c>
      <c r="V35" s="362">
        <f>V14/7</f>
        <v>0</v>
      </c>
      <c r="W35" s="362">
        <f>W14/7/2</f>
        <v>0</v>
      </c>
      <c r="X35" s="362"/>
      <c r="Y35" s="599"/>
      <c r="Z35" s="711"/>
    </row>
    <row r="36" spans="1:34" x14ac:dyDescent="0.25">
      <c r="A36" s="361"/>
      <c r="B36" s="290">
        <f t="shared" si="2"/>
        <v>2014</v>
      </c>
      <c r="C36" s="622">
        <f t="shared" si="1"/>
        <v>0</v>
      </c>
      <c r="D36" s="711"/>
      <c r="E36" s="711"/>
      <c r="F36" s="711"/>
      <c r="G36" s="711"/>
      <c r="H36" s="711"/>
      <c r="I36" s="711"/>
      <c r="J36" s="711"/>
      <c r="K36" s="711"/>
      <c r="L36" s="711"/>
      <c r="M36" s="711"/>
      <c r="N36" s="599"/>
      <c r="O36" s="599"/>
      <c r="P36" s="599"/>
      <c r="Q36" s="599">
        <f>Q14/7/2</f>
        <v>0</v>
      </c>
      <c r="R36" s="599">
        <f t="shared" si="3"/>
        <v>0</v>
      </c>
      <c r="S36" s="362">
        <f t="shared" si="3"/>
        <v>0</v>
      </c>
      <c r="T36" s="362">
        <f t="shared" si="3"/>
        <v>0</v>
      </c>
      <c r="U36" s="362">
        <f t="shared" si="3"/>
        <v>0</v>
      </c>
      <c r="V36" s="362">
        <f>V35</f>
        <v>0</v>
      </c>
      <c r="W36" s="362">
        <f>W14/7</f>
        <v>0</v>
      </c>
      <c r="X36" s="362">
        <f>X14/7/2</f>
        <v>0</v>
      </c>
      <c r="Y36" s="599"/>
      <c r="Z36" s="711"/>
    </row>
    <row r="37" spans="1:34" x14ac:dyDescent="0.25">
      <c r="A37" s="361"/>
      <c r="B37" s="290">
        <f t="shared" si="2"/>
        <v>2015</v>
      </c>
      <c r="C37" s="622">
        <f t="shared" si="1"/>
        <v>0</v>
      </c>
      <c r="D37" s="711"/>
      <c r="E37" s="711"/>
      <c r="F37" s="711"/>
      <c r="G37" s="711"/>
      <c r="H37" s="711"/>
      <c r="I37" s="711"/>
      <c r="J37" s="711"/>
      <c r="K37" s="711"/>
      <c r="L37" s="711"/>
      <c r="M37" s="711"/>
      <c r="N37" s="599"/>
      <c r="O37" s="599"/>
      <c r="P37" s="599"/>
      <c r="Q37" s="599"/>
      <c r="R37" s="599">
        <f>R14/7/2</f>
        <v>0</v>
      </c>
      <c r="S37" s="362">
        <f>S36</f>
        <v>0</v>
      </c>
      <c r="T37" s="362">
        <f>T36</f>
        <v>0</v>
      </c>
      <c r="U37" s="362">
        <f>U36</f>
        <v>0</v>
      </c>
      <c r="V37" s="362">
        <f>V36</f>
        <v>0</v>
      </c>
      <c r="W37" s="362">
        <f>W36</f>
        <v>0</v>
      </c>
      <c r="X37" s="362">
        <f>X14/7</f>
        <v>0</v>
      </c>
      <c r="Y37" s="599">
        <f>Y14/7/2</f>
        <v>0</v>
      </c>
      <c r="Z37" s="711"/>
    </row>
    <row r="38" spans="1:34" x14ac:dyDescent="0.25">
      <c r="A38" s="361"/>
      <c r="B38" s="290">
        <f t="shared" si="2"/>
        <v>2016</v>
      </c>
      <c r="C38" s="622">
        <f t="shared" si="1"/>
        <v>0</v>
      </c>
      <c r="D38" s="711"/>
      <c r="E38" s="711"/>
      <c r="F38" s="711"/>
      <c r="G38" s="711"/>
      <c r="H38" s="711"/>
      <c r="I38" s="711"/>
      <c r="J38" s="711"/>
      <c r="K38" s="711"/>
      <c r="L38" s="711"/>
      <c r="M38" s="711"/>
      <c r="N38" s="599"/>
      <c r="O38" s="599"/>
      <c r="P38" s="599"/>
      <c r="Q38" s="599"/>
      <c r="R38" s="599"/>
      <c r="S38" s="362"/>
      <c r="T38" s="362"/>
      <c r="U38" s="362"/>
      <c r="V38" s="362"/>
      <c r="W38" s="362"/>
      <c r="X38" s="362"/>
      <c r="Y38" s="599">
        <f>+Y14/2</f>
        <v>0</v>
      </c>
      <c r="Z38" s="599">
        <f>Z14/7/2</f>
        <v>0</v>
      </c>
      <c r="AA38" s="599"/>
    </row>
    <row r="39" spans="1:34" x14ac:dyDescent="0.25">
      <c r="A39" s="361"/>
      <c r="B39" s="290">
        <f t="shared" si="2"/>
        <v>2017</v>
      </c>
      <c r="C39" s="622">
        <f t="shared" si="1"/>
        <v>0</v>
      </c>
      <c r="D39" s="711"/>
      <c r="E39" s="711"/>
      <c r="F39" s="711"/>
      <c r="G39" s="711"/>
      <c r="H39" s="711"/>
      <c r="I39" s="711"/>
      <c r="J39" s="711"/>
      <c r="K39" s="711"/>
      <c r="L39" s="711"/>
      <c r="M39" s="711"/>
      <c r="N39" s="599"/>
      <c r="O39" s="599"/>
      <c r="P39" s="599"/>
      <c r="Q39" s="599"/>
      <c r="R39" s="599"/>
      <c r="S39" s="362"/>
      <c r="T39" s="362"/>
      <c r="U39" s="362"/>
      <c r="V39" s="362"/>
      <c r="W39" s="362"/>
      <c r="X39" s="362"/>
      <c r="Y39" s="599"/>
      <c r="Z39" s="599"/>
      <c r="AA39" s="599">
        <v>0</v>
      </c>
    </row>
    <row r="40" spans="1:34" x14ac:dyDescent="0.25">
      <c r="A40" s="361"/>
      <c r="B40" s="290">
        <f t="shared" si="2"/>
        <v>2018</v>
      </c>
      <c r="C40" s="622">
        <f t="shared" si="1"/>
        <v>0</v>
      </c>
      <c r="D40" s="711"/>
      <c r="E40" s="711"/>
      <c r="F40" s="711"/>
      <c r="G40" s="711"/>
      <c r="H40" s="711"/>
      <c r="I40" s="711"/>
      <c r="J40" s="711"/>
      <c r="K40" s="711"/>
      <c r="L40" s="711"/>
      <c r="M40" s="711"/>
      <c r="N40" s="599"/>
      <c r="O40" s="599"/>
      <c r="P40" s="599"/>
      <c r="Q40" s="599"/>
      <c r="R40" s="599"/>
      <c r="S40" s="362"/>
      <c r="T40" s="362"/>
      <c r="U40" s="362"/>
      <c r="V40" s="362"/>
      <c r="W40" s="362"/>
      <c r="X40" s="362"/>
      <c r="Y40" s="599"/>
      <c r="Z40" s="599"/>
      <c r="AA40" s="599"/>
      <c r="AB40" s="599">
        <v>0</v>
      </c>
    </row>
    <row r="41" spans="1:34" x14ac:dyDescent="0.25">
      <c r="A41" s="361"/>
      <c r="B41" s="290">
        <f t="shared" si="2"/>
        <v>2019</v>
      </c>
      <c r="C41" s="622">
        <f t="shared" si="1"/>
        <v>-889.92857142857144</v>
      </c>
      <c r="D41" s="711"/>
      <c r="E41" s="711"/>
      <c r="F41" s="711"/>
      <c r="G41" s="711"/>
      <c r="H41" s="711"/>
      <c r="I41" s="711"/>
      <c r="J41" s="711"/>
      <c r="K41" s="711"/>
      <c r="L41" s="711"/>
      <c r="M41" s="711"/>
      <c r="N41" s="599"/>
      <c r="O41" s="599"/>
      <c r="P41" s="599"/>
      <c r="Q41" s="599"/>
      <c r="R41" s="599"/>
      <c r="S41" s="362"/>
      <c r="T41" s="362"/>
      <c r="U41" s="362"/>
      <c r="V41" s="362"/>
      <c r="W41" s="362"/>
      <c r="X41" s="362"/>
      <c r="Y41" s="599"/>
      <c r="Z41" s="599"/>
      <c r="AA41" s="599"/>
      <c r="AB41" s="599"/>
      <c r="AC41" s="362">
        <f>+$AC$14/7/2</f>
        <v>889.92857142857144</v>
      </c>
    </row>
    <row r="42" spans="1:34" x14ac:dyDescent="0.25">
      <c r="A42" s="361"/>
      <c r="B42" s="290">
        <f t="shared" si="2"/>
        <v>2020</v>
      </c>
      <c r="C42" s="622">
        <f t="shared" si="1"/>
        <v>-1779.8571428571429</v>
      </c>
      <c r="D42" s="711"/>
      <c r="E42" s="711"/>
      <c r="F42" s="711"/>
      <c r="G42" s="711"/>
      <c r="H42" s="711"/>
      <c r="I42" s="711"/>
      <c r="J42" s="711"/>
      <c r="K42" s="711"/>
      <c r="L42" s="711"/>
      <c r="M42" s="711"/>
      <c r="N42" s="599"/>
      <c r="O42" s="599"/>
      <c r="P42" s="599"/>
      <c r="Q42" s="599"/>
      <c r="R42" s="599"/>
      <c r="S42" s="362"/>
      <c r="T42" s="362"/>
      <c r="U42" s="362"/>
      <c r="V42" s="362"/>
      <c r="W42" s="362"/>
      <c r="X42" s="362"/>
      <c r="Y42" s="599"/>
      <c r="Z42" s="599"/>
      <c r="AA42" s="599"/>
      <c r="AB42" s="599"/>
      <c r="AC42" s="362">
        <f>+$AC$14/7</f>
        <v>1779.8571428571429</v>
      </c>
    </row>
    <row r="43" spans="1:34" x14ac:dyDescent="0.25">
      <c r="A43" s="361"/>
      <c r="B43" s="290">
        <f t="shared" si="2"/>
        <v>2021</v>
      </c>
      <c r="C43" s="622">
        <f t="shared" si="1"/>
        <v>-1779.8571428571429</v>
      </c>
      <c r="D43" s="711"/>
      <c r="E43" s="711"/>
      <c r="F43" s="711"/>
      <c r="G43" s="711"/>
      <c r="H43" s="711"/>
      <c r="I43" s="711"/>
      <c r="J43" s="711"/>
      <c r="K43" s="711"/>
      <c r="L43" s="711"/>
      <c r="M43" s="711"/>
      <c r="N43" s="599"/>
      <c r="O43" s="599"/>
      <c r="P43" s="599"/>
      <c r="Q43" s="599"/>
      <c r="R43" s="599"/>
      <c r="S43" s="362"/>
      <c r="T43" s="362"/>
      <c r="U43" s="362"/>
      <c r="V43" s="362"/>
      <c r="W43" s="362"/>
      <c r="X43" s="362"/>
      <c r="Y43" s="599"/>
      <c r="Z43" s="599"/>
      <c r="AA43" s="599"/>
      <c r="AB43" s="599"/>
      <c r="AC43" s="362">
        <f t="shared" ref="AC43:AC46" si="4">+$AC$14/7</f>
        <v>1779.8571428571429</v>
      </c>
    </row>
    <row r="44" spans="1:34" x14ac:dyDescent="0.25">
      <c r="A44" s="361"/>
      <c r="B44" s="290">
        <f t="shared" si="2"/>
        <v>2022</v>
      </c>
      <c r="C44" s="622">
        <f t="shared" si="1"/>
        <v>-1779.8571428571429</v>
      </c>
      <c r="D44" s="711"/>
      <c r="E44" s="711"/>
      <c r="F44" s="711"/>
      <c r="G44" s="711"/>
      <c r="H44" s="711"/>
      <c r="I44" s="711"/>
      <c r="J44" s="711"/>
      <c r="K44" s="711"/>
      <c r="L44" s="711"/>
      <c r="M44" s="711"/>
      <c r="N44" s="599"/>
      <c r="O44" s="599"/>
      <c r="P44" s="599"/>
      <c r="Q44" s="599"/>
      <c r="R44" s="599"/>
      <c r="S44" s="362"/>
      <c r="T44" s="362"/>
      <c r="U44" s="362"/>
      <c r="V44" s="362"/>
      <c r="W44" s="362"/>
      <c r="X44" s="362"/>
      <c r="Y44" s="599"/>
      <c r="Z44" s="599"/>
      <c r="AA44" s="599"/>
      <c r="AB44" s="599"/>
      <c r="AC44" s="362">
        <f t="shared" si="4"/>
        <v>1779.8571428571429</v>
      </c>
    </row>
    <row r="45" spans="1:34" x14ac:dyDescent="0.25">
      <c r="A45" s="361"/>
      <c r="B45" s="290">
        <f t="shared" si="2"/>
        <v>2023</v>
      </c>
      <c r="C45" s="622">
        <f t="shared" si="1"/>
        <v>-1779.8571428571429</v>
      </c>
      <c r="D45" s="711"/>
      <c r="E45" s="711"/>
      <c r="F45" s="711"/>
      <c r="G45" s="711"/>
      <c r="H45" s="711"/>
      <c r="I45" s="711"/>
      <c r="J45" s="711"/>
      <c r="K45" s="711"/>
      <c r="L45" s="711"/>
      <c r="M45" s="711"/>
      <c r="N45" s="599"/>
      <c r="O45" s="599"/>
      <c r="P45" s="599"/>
      <c r="Q45" s="599"/>
      <c r="R45" s="599"/>
      <c r="S45" s="362"/>
      <c r="T45" s="362"/>
      <c r="U45" s="362"/>
      <c r="V45" s="362"/>
      <c r="W45" s="362"/>
      <c r="X45" s="362"/>
      <c r="Y45" s="599"/>
      <c r="Z45" s="599"/>
      <c r="AA45" s="599"/>
      <c r="AB45" s="599"/>
      <c r="AC45" s="362">
        <f t="shared" si="4"/>
        <v>1779.8571428571429</v>
      </c>
    </row>
    <row r="46" spans="1:34" x14ac:dyDescent="0.25">
      <c r="A46" s="361"/>
      <c r="B46" s="290">
        <f t="shared" si="2"/>
        <v>2024</v>
      </c>
      <c r="C46" s="622">
        <f t="shared" si="1"/>
        <v>-1779.8571428571429</v>
      </c>
      <c r="D46" s="711"/>
      <c r="E46" s="711"/>
      <c r="F46" s="711"/>
      <c r="G46" s="711"/>
      <c r="H46" s="711"/>
      <c r="I46" s="711"/>
      <c r="J46" s="711"/>
      <c r="K46" s="711"/>
      <c r="L46" s="711"/>
      <c r="M46" s="711"/>
      <c r="N46" s="599"/>
      <c r="O46" s="599"/>
      <c r="P46" s="599"/>
      <c r="Q46" s="599"/>
      <c r="R46" s="599"/>
      <c r="S46" s="362"/>
      <c r="T46" s="362"/>
      <c r="U46" s="362"/>
      <c r="V46" s="362"/>
      <c r="W46" s="362"/>
      <c r="X46" s="362"/>
      <c r="Y46" s="599"/>
      <c r="Z46" s="599"/>
      <c r="AA46" s="599"/>
      <c r="AB46" s="599"/>
      <c r="AC46" s="362">
        <f t="shared" si="4"/>
        <v>1779.8571428571429</v>
      </c>
    </row>
    <row r="47" spans="1:34" x14ac:dyDescent="0.25">
      <c r="A47" s="361"/>
      <c r="B47" s="475"/>
      <c r="C47" s="511"/>
      <c r="D47" s="712"/>
      <c r="E47" s="712"/>
      <c r="F47" s="712"/>
      <c r="G47" s="712"/>
      <c r="H47" s="712"/>
      <c r="I47" s="712"/>
      <c r="J47" s="712"/>
      <c r="K47" s="712"/>
      <c r="L47" s="712"/>
      <c r="M47" s="712"/>
      <c r="N47" s="712"/>
      <c r="O47" s="712"/>
      <c r="P47" s="712"/>
      <c r="Q47" s="712"/>
      <c r="R47" s="712"/>
      <c r="S47" s="712"/>
      <c r="T47" s="712"/>
      <c r="U47" s="712"/>
      <c r="V47" s="716"/>
      <c r="W47" s="716"/>
      <c r="X47" s="716"/>
      <c r="Y47" s="712"/>
      <c r="Z47" s="712"/>
      <c r="AA47" s="712"/>
      <c r="AB47" s="569"/>
      <c r="AC47" s="569"/>
      <c r="AD47" s="569"/>
      <c r="AE47" s="569"/>
    </row>
    <row r="48" spans="1:34" x14ac:dyDescent="0.25">
      <c r="A48" s="361" t="s">
        <v>62</v>
      </c>
      <c r="B48" s="715">
        <f>SUM(D48:AH48)</f>
        <v>2669.7857142857138</v>
      </c>
      <c r="C48" s="724">
        <f>SUM(C16:C47)</f>
        <v>-9789.2142857142862</v>
      </c>
      <c r="D48" s="715">
        <f t="shared" ref="D48:N48" si="5">-SUM(D16:D47)+D14</f>
        <v>0</v>
      </c>
      <c r="E48" s="715">
        <f t="shared" si="5"/>
        <v>0</v>
      </c>
      <c r="F48" s="715">
        <f t="shared" si="5"/>
        <v>0</v>
      </c>
      <c r="G48" s="715">
        <f t="shared" si="5"/>
        <v>0</v>
      </c>
      <c r="H48" s="715">
        <f t="shared" si="5"/>
        <v>0</v>
      </c>
      <c r="I48" s="715">
        <f t="shared" si="5"/>
        <v>0</v>
      </c>
      <c r="J48" s="715">
        <f t="shared" si="5"/>
        <v>0</v>
      </c>
      <c r="K48" s="715">
        <f t="shared" si="5"/>
        <v>0</v>
      </c>
      <c r="L48" s="715">
        <f t="shared" si="5"/>
        <v>0</v>
      </c>
      <c r="M48" s="715">
        <f t="shared" si="5"/>
        <v>0</v>
      </c>
      <c r="N48" s="725">
        <f t="shared" si="5"/>
        <v>0</v>
      </c>
      <c r="O48" s="725">
        <f t="shared" ref="O48:AH48" si="6">-SUM(O16:O47)+O14</f>
        <v>0</v>
      </c>
      <c r="P48" s="725">
        <f t="shared" si="6"/>
        <v>0</v>
      </c>
      <c r="Q48" s="725">
        <f t="shared" si="6"/>
        <v>0</v>
      </c>
      <c r="R48" s="725">
        <f t="shared" si="6"/>
        <v>0</v>
      </c>
      <c r="S48" s="725">
        <f t="shared" si="6"/>
        <v>0</v>
      </c>
      <c r="T48" s="725">
        <f t="shared" si="6"/>
        <v>0</v>
      </c>
      <c r="U48" s="725">
        <f t="shared" si="6"/>
        <v>0</v>
      </c>
      <c r="V48" s="725">
        <f t="shared" si="6"/>
        <v>0</v>
      </c>
      <c r="W48" s="725">
        <f t="shared" si="6"/>
        <v>0</v>
      </c>
      <c r="X48" s="725">
        <f t="shared" si="6"/>
        <v>0</v>
      </c>
      <c r="Y48" s="725">
        <f t="shared" si="6"/>
        <v>0</v>
      </c>
      <c r="Z48" s="725">
        <f t="shared" si="6"/>
        <v>0</v>
      </c>
      <c r="AA48" s="725">
        <f t="shared" si="6"/>
        <v>0</v>
      </c>
      <c r="AB48" s="725">
        <f t="shared" si="6"/>
        <v>0</v>
      </c>
      <c r="AC48" s="725">
        <f t="shared" si="6"/>
        <v>2669.7857142857138</v>
      </c>
      <c r="AD48" s="725">
        <f t="shared" si="6"/>
        <v>0</v>
      </c>
      <c r="AE48" s="725">
        <f t="shared" si="6"/>
        <v>0</v>
      </c>
      <c r="AF48" s="725">
        <f t="shared" si="6"/>
        <v>0</v>
      </c>
      <c r="AG48" s="725">
        <f t="shared" si="6"/>
        <v>0</v>
      </c>
      <c r="AH48" s="725">
        <f t="shared" si="6"/>
        <v>0</v>
      </c>
    </row>
    <row r="49" spans="1:26" x14ac:dyDescent="0.25">
      <c r="A49" s="361"/>
      <c r="B49" s="714"/>
      <c r="C49" s="716"/>
      <c r="D49" s="711"/>
      <c r="E49" s="711"/>
      <c r="F49" s="711"/>
      <c r="G49" s="711"/>
      <c r="H49" s="711"/>
      <c r="I49" s="711"/>
      <c r="J49" s="711"/>
      <c r="K49" s="711"/>
      <c r="L49" s="711"/>
      <c r="M49" s="711"/>
      <c r="N49" s="713"/>
      <c r="O49" s="713"/>
      <c r="P49" s="713"/>
      <c r="Q49" s="713"/>
      <c r="R49" s="713"/>
      <c r="S49" s="713"/>
      <c r="T49" s="713"/>
      <c r="U49" s="713"/>
      <c r="V49" s="713"/>
      <c r="W49" s="713"/>
      <c r="X49" s="713"/>
      <c r="Y49" s="713"/>
      <c r="Z49" s="713"/>
    </row>
    <row r="50" spans="1:26" x14ac:dyDescent="0.25">
      <c r="A50" s="387" t="s">
        <v>63</v>
      </c>
      <c r="B50" s="290"/>
      <c r="C50" s="611">
        <f>+C14+C48</f>
        <v>2669.7857142857138</v>
      </c>
      <c r="D50" s="711"/>
      <c r="E50" s="711"/>
      <c r="F50" s="711"/>
      <c r="G50" s="711"/>
      <c r="H50" s="711"/>
      <c r="I50" s="711"/>
      <c r="J50" s="711"/>
      <c r="K50" s="711"/>
      <c r="L50" s="711"/>
      <c r="M50" s="711"/>
      <c r="N50" s="713"/>
      <c r="O50" s="713"/>
      <c r="P50" s="713"/>
      <c r="Q50" s="713"/>
      <c r="R50" s="713"/>
      <c r="S50" s="713"/>
      <c r="T50" s="713"/>
      <c r="U50" s="713"/>
      <c r="V50" s="713"/>
      <c r="W50" s="713"/>
      <c r="X50" s="713"/>
      <c r="Y50" s="713"/>
      <c r="Z50" s="713"/>
    </row>
    <row r="51" spans="1:26" x14ac:dyDescent="0.25">
      <c r="A51" s="290"/>
      <c r="B51" s="290"/>
      <c r="C51" s="290"/>
      <c r="D51" s="711"/>
      <c r="E51" s="711"/>
      <c r="F51" s="711"/>
      <c r="G51" s="711"/>
      <c r="H51" s="711"/>
      <c r="I51" s="711"/>
      <c r="J51" s="711"/>
      <c r="K51" s="711"/>
      <c r="L51" s="711"/>
      <c r="M51" s="711"/>
      <c r="N51" s="713"/>
      <c r="O51" s="713"/>
      <c r="P51" s="713"/>
      <c r="Q51" s="713"/>
      <c r="R51" s="713"/>
      <c r="S51" s="713"/>
      <c r="T51" s="713"/>
      <c r="U51" s="713"/>
      <c r="V51" s="713"/>
      <c r="W51" s="713"/>
      <c r="X51" s="713"/>
      <c r="Y51" s="713"/>
      <c r="Z51" s="713"/>
    </row>
    <row r="52" spans="1:26" x14ac:dyDescent="0.25">
      <c r="A52" s="290"/>
      <c r="B52" s="612"/>
      <c r="C52" s="290"/>
      <c r="D52" s="711"/>
      <c r="E52" s="711"/>
      <c r="F52" s="711"/>
      <c r="G52" s="711"/>
      <c r="H52" s="711"/>
      <c r="I52" s="711"/>
      <c r="J52" s="711"/>
      <c r="K52" s="711"/>
      <c r="L52" s="711"/>
      <c r="M52" s="711"/>
      <c r="N52" s="713"/>
      <c r="O52" s="713"/>
      <c r="P52" s="713"/>
      <c r="Q52" s="713"/>
      <c r="R52" s="713"/>
      <c r="S52" s="713"/>
      <c r="T52" s="713"/>
      <c r="U52" s="713"/>
      <c r="V52" s="713"/>
      <c r="W52" s="713"/>
      <c r="X52" s="713"/>
      <c r="Y52" s="713"/>
      <c r="Z52" s="713"/>
    </row>
    <row r="53" spans="1:26" x14ac:dyDescent="0.25">
      <c r="A53" s="290"/>
      <c r="B53" s="290"/>
      <c r="C53" s="290"/>
      <c r="E53" s="711"/>
      <c r="F53" s="717"/>
      <c r="G53" s="717"/>
      <c r="H53" s="717"/>
      <c r="I53" s="717"/>
      <c r="J53" s="717"/>
      <c r="K53" s="717"/>
      <c r="L53" s="717"/>
      <c r="M53" s="717"/>
      <c r="N53" s="713">
        <f>SUM(E32:E53)</f>
        <v>0</v>
      </c>
      <c r="O53" s="718"/>
      <c r="P53" s="718"/>
      <c r="Q53" s="718"/>
      <c r="R53" s="718"/>
      <c r="S53" s="718"/>
    </row>
    <row r="54" spans="1:26" x14ac:dyDescent="0.25">
      <c r="B54" s="290"/>
      <c r="C54" s="290"/>
      <c r="E54" s="717"/>
      <c r="F54" s="717"/>
      <c r="G54" s="717"/>
      <c r="H54" s="717"/>
      <c r="I54" s="717"/>
      <c r="J54" s="717"/>
      <c r="K54" s="717"/>
      <c r="L54" s="717"/>
      <c r="M54" s="717"/>
      <c r="N54" s="717"/>
      <c r="O54" s="717"/>
      <c r="P54" s="717"/>
      <c r="Q54" s="717"/>
      <c r="R54" s="717"/>
      <c r="S54" s="717"/>
    </row>
    <row r="55" spans="1:26" x14ac:dyDescent="0.25">
      <c r="E55" s="717"/>
      <c r="F55" s="717"/>
      <c r="G55" s="717"/>
      <c r="H55" s="717"/>
      <c r="I55" s="717"/>
      <c r="J55" s="717"/>
      <c r="K55" s="717"/>
      <c r="L55" s="717"/>
      <c r="M55" s="717"/>
      <c r="N55" s="717"/>
      <c r="O55" s="717"/>
      <c r="P55" s="717"/>
      <c r="Q55" s="717"/>
      <c r="R55" s="717"/>
      <c r="S55" s="717"/>
    </row>
    <row r="56" spans="1:26" x14ac:dyDescent="0.25">
      <c r="E56" s="717"/>
      <c r="F56" s="717"/>
      <c r="G56" s="717"/>
      <c r="H56" s="717"/>
      <c r="I56" s="717"/>
      <c r="J56" s="717"/>
      <c r="K56" s="717"/>
      <c r="L56" s="717"/>
      <c r="M56" s="717"/>
      <c r="N56" s="717"/>
      <c r="O56" s="717"/>
      <c r="P56" s="717"/>
      <c r="Q56" s="717"/>
      <c r="R56" s="717"/>
      <c r="S56" s="717"/>
    </row>
    <row r="57" spans="1:26" x14ac:dyDescent="0.25">
      <c r="E57" s="717"/>
      <c r="F57" s="717"/>
      <c r="G57" s="717"/>
      <c r="H57" s="717"/>
      <c r="I57" s="717"/>
      <c r="J57" s="717"/>
      <c r="K57" s="717"/>
      <c r="L57" s="717"/>
      <c r="M57" s="717"/>
      <c r="N57" s="717"/>
      <c r="O57" s="717"/>
      <c r="P57" s="717"/>
      <c r="Q57" s="717"/>
      <c r="R57" s="717"/>
      <c r="S57" s="717"/>
    </row>
    <row r="58" spans="1:26" x14ac:dyDescent="0.25">
      <c r="E58" s="717"/>
      <c r="F58" s="717"/>
      <c r="G58" s="717"/>
      <c r="H58" s="717"/>
      <c r="I58" s="717"/>
      <c r="J58" s="717"/>
      <c r="K58" s="717"/>
      <c r="L58" s="717"/>
      <c r="M58" s="717"/>
      <c r="N58" s="717"/>
      <c r="O58" s="717"/>
      <c r="P58" s="717"/>
      <c r="Q58" s="717"/>
      <c r="R58" s="717"/>
      <c r="S58" s="717"/>
    </row>
    <row r="59" spans="1:26" x14ac:dyDescent="0.25">
      <c r="E59" s="717"/>
      <c r="F59" s="717"/>
      <c r="G59" s="717"/>
      <c r="H59" s="717"/>
      <c r="I59" s="717"/>
      <c r="J59" s="717"/>
      <c r="K59" s="717"/>
      <c r="L59" s="717"/>
      <c r="M59" s="717"/>
      <c r="N59" s="717"/>
      <c r="O59" s="717"/>
      <c r="P59" s="717"/>
      <c r="Q59" s="717"/>
      <c r="R59" s="717"/>
      <c r="S59" s="717"/>
    </row>
    <row r="60" spans="1:26" x14ac:dyDescent="0.25">
      <c r="E60" s="717"/>
      <c r="F60" s="717"/>
      <c r="G60" s="717"/>
      <c r="H60" s="717"/>
      <c r="I60" s="717"/>
      <c r="J60" s="717"/>
      <c r="K60" s="717"/>
      <c r="L60" s="717"/>
      <c r="M60" s="717"/>
      <c r="N60" s="717"/>
      <c r="O60" s="717"/>
      <c r="P60" s="717"/>
      <c r="Q60" s="717"/>
      <c r="R60" s="717"/>
      <c r="S60" s="717"/>
    </row>
    <row r="61" spans="1:26" x14ac:dyDescent="0.25">
      <c r="E61" s="717"/>
      <c r="F61" s="717"/>
      <c r="G61" s="717"/>
      <c r="H61" s="717"/>
      <c r="I61" s="717"/>
      <c r="J61" s="717"/>
      <c r="K61" s="717"/>
      <c r="L61" s="717"/>
      <c r="M61" s="717"/>
      <c r="N61" s="717"/>
      <c r="O61" s="717"/>
      <c r="P61" s="717"/>
      <c r="Q61" s="717"/>
      <c r="R61" s="717"/>
      <c r="S61" s="717"/>
    </row>
    <row r="62" spans="1:26" x14ac:dyDescent="0.25">
      <c r="E62" s="717"/>
      <c r="F62" s="717"/>
      <c r="G62" s="717"/>
      <c r="H62" s="717"/>
      <c r="I62" s="717"/>
      <c r="J62" s="717"/>
      <c r="K62" s="717"/>
      <c r="L62" s="717"/>
      <c r="M62" s="717"/>
      <c r="N62" s="717"/>
      <c r="O62" s="717"/>
      <c r="P62" s="717"/>
      <c r="Q62" s="717"/>
      <c r="R62" s="717"/>
      <c r="S62" s="717"/>
    </row>
    <row r="63" spans="1:26" x14ac:dyDescent="0.25">
      <c r="E63" s="717"/>
      <c r="F63" s="717"/>
      <c r="G63" s="717"/>
      <c r="H63" s="717"/>
      <c r="I63" s="717"/>
      <c r="J63" s="717"/>
      <c r="K63" s="717"/>
      <c r="L63" s="717"/>
      <c r="M63" s="717"/>
      <c r="N63" s="717"/>
      <c r="O63" s="717"/>
      <c r="P63" s="717"/>
      <c r="Q63" s="717"/>
      <c r="R63" s="717"/>
      <c r="S63" s="717"/>
    </row>
    <row r="64" spans="1:26" x14ac:dyDescent="0.25">
      <c r="E64" s="717"/>
      <c r="F64" s="717"/>
      <c r="G64" s="717"/>
      <c r="H64" s="717"/>
      <c r="I64" s="717"/>
      <c r="J64" s="717"/>
      <c r="K64" s="717"/>
      <c r="L64" s="717"/>
      <c r="M64" s="717"/>
      <c r="N64" s="717"/>
      <c r="O64" s="717"/>
      <c r="P64" s="717"/>
      <c r="Q64" s="717"/>
      <c r="R64" s="717"/>
      <c r="S64" s="717"/>
    </row>
  </sheetData>
  <pageMargins left="0.7" right="0.7" top="0.75" bottom="0.75" header="0.3" footer="0.3"/>
  <pageSetup scale="60" orientation="landscape" horizontalDpi="4294967294" verticalDpi="4294967294" r:id="rId1"/>
  <headerFooter>
    <oddFooter>&amp;Z&amp;F&amp;RPage &amp;P</oddFooter>
  </headerFooter>
</worksheet>
</file>

<file path=xl/worksheets/sheet2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B1F2A-AA9C-4088-BE26-A2A5276338F0}">
  <sheetPr>
    <tabColor theme="6" tint="-0.249977111117893"/>
    <pageSetUpPr fitToPage="1"/>
  </sheetPr>
  <dimension ref="A1:AH64"/>
  <sheetViews>
    <sheetView workbookViewId="0"/>
  </sheetViews>
  <sheetFormatPr defaultColWidth="8.85546875" defaultRowHeight="15" x14ac:dyDescent="0.25"/>
  <cols>
    <col min="1" max="1" width="20.85546875" customWidth="1"/>
    <col min="2" max="2" width="8.7109375" customWidth="1"/>
    <col min="3" max="3" width="12.85546875" customWidth="1"/>
    <col min="4" max="12" width="7.42578125" hidden="1" customWidth="1"/>
    <col min="13" max="13" width="7.5703125" hidden="1" customWidth="1"/>
    <col min="14" max="25" width="10.42578125" customWidth="1"/>
    <col min="26" max="26" width="10.7109375" bestFit="1" customWidth="1"/>
    <col min="27" max="27" width="11.5703125" bestFit="1" customWidth="1"/>
    <col min="28" max="28" width="12" bestFit="1" customWidth="1"/>
    <col min="29" max="29" width="10.5703125" bestFit="1" customWidth="1"/>
  </cols>
  <sheetData>
    <row r="1" spans="1:34" x14ac:dyDescent="0.25">
      <c r="A1" s="11" t="s">
        <v>10</v>
      </c>
      <c r="O1" t="s">
        <v>647</v>
      </c>
    </row>
    <row r="2" spans="1:34" x14ac:dyDescent="0.25">
      <c r="A2" s="9" t="s">
        <v>438</v>
      </c>
    </row>
    <row r="3" spans="1:34" x14ac:dyDescent="0.25">
      <c r="A3" s="9" t="s">
        <v>1235</v>
      </c>
    </row>
    <row r="4" spans="1:34" x14ac:dyDescent="0.25">
      <c r="R4" s="40" t="s">
        <v>4</v>
      </c>
      <c r="S4" s="41"/>
      <c r="T4" s="40" t="s">
        <v>8</v>
      </c>
    </row>
    <row r="5" spans="1:34" x14ac:dyDescent="0.25">
      <c r="A5" s="10" t="s">
        <v>9</v>
      </c>
      <c r="B5" s="12" t="s">
        <v>64</v>
      </c>
      <c r="C5" s="12" t="s">
        <v>12</v>
      </c>
      <c r="R5" s="42" t="s">
        <v>2</v>
      </c>
      <c r="S5" s="42" t="s">
        <v>60</v>
      </c>
      <c r="T5" s="42" t="s">
        <v>7</v>
      </c>
    </row>
    <row r="6" spans="1:34" x14ac:dyDescent="0.25">
      <c r="B6" s="3"/>
      <c r="R6" s="3"/>
    </row>
    <row r="7" spans="1:34" x14ac:dyDescent="0.25">
      <c r="A7" t="s">
        <v>1241</v>
      </c>
      <c r="B7" s="212">
        <v>894</v>
      </c>
      <c r="C7" s="214"/>
      <c r="D7" s="293"/>
      <c r="E7" s="293"/>
      <c r="F7" s="293"/>
      <c r="G7" s="293"/>
      <c r="H7" s="293"/>
      <c r="I7" s="293"/>
      <c r="J7" s="293"/>
      <c r="K7" s="293"/>
      <c r="L7" s="293"/>
      <c r="M7" s="293"/>
      <c r="N7" s="293"/>
      <c r="O7" s="294"/>
      <c r="P7" s="6"/>
      <c r="Q7" s="6"/>
      <c r="R7" s="13">
        <f>+C14</f>
        <v>5742</v>
      </c>
      <c r="S7" s="13">
        <f>+-C48</f>
        <v>4511.5714285714284</v>
      </c>
      <c r="T7" s="13">
        <f>+R7-S7</f>
        <v>1230.4285714285716</v>
      </c>
    </row>
    <row r="8" spans="1:34" x14ac:dyDescent="0.25">
      <c r="A8" s="213"/>
      <c r="B8" s="3"/>
      <c r="D8" s="293"/>
      <c r="E8" s="293"/>
      <c r="F8" s="293"/>
      <c r="G8" s="293"/>
      <c r="H8" s="293"/>
      <c r="I8" s="293"/>
      <c r="J8" s="293"/>
      <c r="K8" s="293"/>
      <c r="L8" s="293"/>
      <c r="M8" s="293"/>
      <c r="N8" s="293"/>
      <c r="O8" s="294"/>
      <c r="P8" s="6"/>
      <c r="Q8" s="6"/>
    </row>
    <row r="9" spans="1:34" x14ac:dyDescent="0.25">
      <c r="A9" s="2"/>
      <c r="B9" s="3"/>
      <c r="D9" s="293"/>
      <c r="E9" s="293"/>
      <c r="F9" s="293"/>
      <c r="G9" s="293"/>
      <c r="H9" s="293"/>
      <c r="I9" s="293"/>
      <c r="J9" s="293"/>
      <c r="K9" s="293"/>
      <c r="L9" s="293"/>
      <c r="M9" s="293"/>
      <c r="N9" s="293"/>
      <c r="O9" s="294"/>
      <c r="P9" s="6"/>
      <c r="Q9" s="6"/>
    </row>
    <row r="10" spans="1:34" x14ac:dyDescent="0.25">
      <c r="B10" s="3"/>
    </row>
    <row r="11" spans="1:34" x14ac:dyDescent="0.25">
      <c r="A11" s="686" t="s">
        <v>66</v>
      </c>
      <c r="B11" s="212" t="s">
        <v>656</v>
      </c>
      <c r="C11" s="214"/>
    </row>
    <row r="12" spans="1:34" x14ac:dyDescent="0.25">
      <c r="B12" s="28"/>
      <c r="C12" s="2"/>
    </row>
    <row r="13" spans="1:34" x14ac:dyDescent="0.25">
      <c r="A13" s="9" t="s">
        <v>5</v>
      </c>
      <c r="C13" s="31" t="s">
        <v>3</v>
      </c>
      <c r="D13" s="32">
        <v>1994</v>
      </c>
      <c r="E13" s="32">
        <v>1995</v>
      </c>
      <c r="F13" s="32">
        <v>1996</v>
      </c>
      <c r="G13" s="32">
        <v>1997</v>
      </c>
      <c r="H13" s="32">
        <v>1998</v>
      </c>
      <c r="I13" s="32">
        <v>1999</v>
      </c>
      <c r="J13" s="32">
        <v>2000</v>
      </c>
      <c r="K13" s="32">
        <v>2001</v>
      </c>
      <c r="L13" s="32">
        <v>2002</v>
      </c>
      <c r="M13" s="32">
        <v>2003</v>
      </c>
      <c r="N13" s="32">
        <v>2004</v>
      </c>
      <c r="O13" s="32">
        <f>N13+1</f>
        <v>2005</v>
      </c>
      <c r="P13" s="32">
        <f t="shared" ref="P13:AH13" si="0">O13+1</f>
        <v>2006</v>
      </c>
      <c r="Q13" s="32">
        <f t="shared" si="0"/>
        <v>2007</v>
      </c>
      <c r="R13" s="32">
        <f t="shared" si="0"/>
        <v>2008</v>
      </c>
      <c r="S13" s="32">
        <f t="shared" si="0"/>
        <v>2009</v>
      </c>
      <c r="T13" s="32">
        <f t="shared" si="0"/>
        <v>2010</v>
      </c>
      <c r="U13" s="32">
        <f t="shared" si="0"/>
        <v>2011</v>
      </c>
      <c r="V13" s="32">
        <f t="shared" si="0"/>
        <v>2012</v>
      </c>
      <c r="W13" s="32">
        <f t="shared" si="0"/>
        <v>2013</v>
      </c>
      <c r="X13" s="32">
        <f t="shared" si="0"/>
        <v>2014</v>
      </c>
      <c r="Y13" s="32">
        <f t="shared" si="0"/>
        <v>2015</v>
      </c>
      <c r="Z13" s="32">
        <f t="shared" si="0"/>
        <v>2016</v>
      </c>
      <c r="AA13" s="32">
        <f t="shared" si="0"/>
        <v>2017</v>
      </c>
      <c r="AB13" s="32">
        <f t="shared" si="0"/>
        <v>2018</v>
      </c>
      <c r="AC13" s="32">
        <f t="shared" si="0"/>
        <v>2019</v>
      </c>
      <c r="AD13" s="32">
        <f t="shared" si="0"/>
        <v>2020</v>
      </c>
      <c r="AE13" s="32">
        <f t="shared" si="0"/>
        <v>2021</v>
      </c>
      <c r="AF13" s="32">
        <f t="shared" si="0"/>
        <v>2022</v>
      </c>
      <c r="AG13" s="32">
        <f t="shared" si="0"/>
        <v>2023</v>
      </c>
      <c r="AH13" s="32">
        <f t="shared" si="0"/>
        <v>2024</v>
      </c>
    </row>
    <row r="14" spans="1:34" x14ac:dyDescent="0.25">
      <c r="A14" s="9" t="s">
        <v>73</v>
      </c>
      <c r="C14" s="672">
        <f>SUM(D14:AH14)</f>
        <v>5742</v>
      </c>
      <c r="D14" s="233">
        <v>0</v>
      </c>
      <c r="E14" s="233">
        <v>0</v>
      </c>
      <c r="F14" s="233">
        <v>0</v>
      </c>
      <c r="G14" s="233">
        <v>0</v>
      </c>
      <c r="H14" s="233">
        <v>0</v>
      </c>
      <c r="I14" s="233">
        <v>0</v>
      </c>
      <c r="J14" s="233">
        <v>0</v>
      </c>
      <c r="K14" s="233">
        <v>0</v>
      </c>
      <c r="L14" s="233">
        <v>0</v>
      </c>
      <c r="M14" s="233">
        <v>0</v>
      </c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7"/>
      <c r="Z14" s="7"/>
      <c r="AA14" s="4"/>
      <c r="AB14" s="7"/>
      <c r="AC14" s="7">
        <v>5742</v>
      </c>
    </row>
    <row r="15" spans="1:34" x14ac:dyDescent="0.25">
      <c r="A15" s="34"/>
      <c r="B15" s="2"/>
      <c r="C15" s="2"/>
      <c r="S15" s="233"/>
      <c r="T15" s="233"/>
      <c r="U15" s="233"/>
      <c r="V15" s="233"/>
      <c r="W15" s="233"/>
      <c r="X15" s="233"/>
    </row>
    <row r="16" spans="1:34" x14ac:dyDescent="0.25">
      <c r="A16" s="9" t="s">
        <v>6</v>
      </c>
      <c r="B16" s="3">
        <v>1994</v>
      </c>
      <c r="C16" s="622">
        <f>-SUM(D16:AH16)</f>
        <v>0</v>
      </c>
      <c r="D16" s="297">
        <f>+D$14/7/2</f>
        <v>0</v>
      </c>
      <c r="E16" s="297"/>
      <c r="F16" s="297"/>
      <c r="G16" s="297"/>
      <c r="H16" s="297"/>
      <c r="I16" s="297"/>
      <c r="J16" s="297"/>
      <c r="K16" s="297"/>
      <c r="L16" s="297"/>
      <c r="M16" s="297"/>
      <c r="N16" s="297"/>
      <c r="O16" s="297"/>
      <c r="P16" s="297"/>
      <c r="Q16" s="297"/>
      <c r="R16" s="297"/>
      <c r="S16" s="233"/>
      <c r="T16" s="233"/>
      <c r="U16" s="233"/>
      <c r="V16" s="233"/>
      <c r="W16" s="233"/>
      <c r="X16" s="233"/>
      <c r="Y16" s="297"/>
      <c r="Z16" s="297"/>
    </row>
    <row r="17" spans="1:26" x14ac:dyDescent="0.25">
      <c r="B17" s="3">
        <f>B16+1</f>
        <v>1995</v>
      </c>
      <c r="C17" s="622">
        <f t="shared" ref="C17:C46" si="1">-SUM(D17:AH17)</f>
        <v>0</v>
      </c>
      <c r="D17" s="297">
        <f>+D$14/7</f>
        <v>0</v>
      </c>
      <c r="E17" s="297">
        <f>+E$14/7/2</f>
        <v>0</v>
      </c>
      <c r="F17" s="297"/>
      <c r="G17" s="297"/>
      <c r="H17" s="297"/>
      <c r="I17" s="297"/>
      <c r="J17" s="297"/>
      <c r="K17" s="297"/>
      <c r="L17" s="297"/>
      <c r="M17" s="297"/>
      <c r="N17" s="297"/>
      <c r="O17" s="297"/>
      <c r="P17" s="297"/>
      <c r="Q17" s="297"/>
      <c r="R17" s="297"/>
      <c r="S17" s="233"/>
      <c r="T17" s="233"/>
      <c r="U17" s="233"/>
      <c r="V17" s="233"/>
      <c r="W17" s="233"/>
      <c r="X17" s="233"/>
      <c r="Y17" s="297"/>
      <c r="Z17" s="297"/>
    </row>
    <row r="18" spans="1:26" x14ac:dyDescent="0.25">
      <c r="B18" s="3">
        <f t="shared" ref="B18:B46" si="2">B17+1</f>
        <v>1996</v>
      </c>
      <c r="C18" s="622">
        <f t="shared" si="1"/>
        <v>0</v>
      </c>
      <c r="D18" s="297">
        <f>+D17</f>
        <v>0</v>
      </c>
      <c r="E18" s="297">
        <f>+E$14/7</f>
        <v>0</v>
      </c>
      <c r="F18" s="297">
        <f>+F$14/7/2</f>
        <v>0</v>
      </c>
      <c r="G18" s="297"/>
      <c r="H18" s="297"/>
      <c r="I18" s="297"/>
      <c r="J18" s="297"/>
      <c r="K18" s="297"/>
      <c r="L18" s="297"/>
      <c r="M18" s="297"/>
      <c r="N18" s="297"/>
      <c r="O18" s="297"/>
      <c r="P18" s="297"/>
      <c r="Q18" s="297"/>
      <c r="R18" s="297"/>
      <c r="S18" s="233"/>
      <c r="T18" s="233"/>
      <c r="U18" s="233"/>
      <c r="V18" s="233"/>
      <c r="W18" s="233"/>
      <c r="X18" s="233"/>
      <c r="Y18" s="297"/>
      <c r="Z18" s="297"/>
    </row>
    <row r="19" spans="1:26" x14ac:dyDescent="0.25">
      <c r="B19" s="3">
        <f t="shared" si="2"/>
        <v>1997</v>
      </c>
      <c r="C19" s="622">
        <f t="shared" si="1"/>
        <v>0</v>
      </c>
      <c r="D19" s="297">
        <f>+D18</f>
        <v>0</v>
      </c>
      <c r="E19" s="297">
        <f>+E18</f>
        <v>0</v>
      </c>
      <c r="F19" s="297">
        <f>+F$14/7</f>
        <v>0</v>
      </c>
      <c r="G19" s="297">
        <f>+G$14/7/2</f>
        <v>0</v>
      </c>
      <c r="H19" s="297"/>
      <c r="I19" s="297"/>
      <c r="J19" s="297"/>
      <c r="K19" s="297"/>
      <c r="L19" s="297"/>
      <c r="M19" s="297"/>
      <c r="N19" s="297"/>
      <c r="O19" s="297"/>
      <c r="P19" s="297"/>
      <c r="Q19" s="297"/>
      <c r="R19" s="297"/>
      <c r="S19" s="233"/>
      <c r="T19" s="233"/>
      <c r="U19" s="233"/>
      <c r="V19" s="233"/>
      <c r="W19" s="233"/>
      <c r="X19" s="233"/>
      <c r="Y19" s="297"/>
      <c r="Z19" s="297"/>
    </row>
    <row r="20" spans="1:26" x14ac:dyDescent="0.25">
      <c r="B20" s="3">
        <f t="shared" si="2"/>
        <v>1998</v>
      </c>
      <c r="C20" s="622">
        <f t="shared" si="1"/>
        <v>0</v>
      </c>
      <c r="D20" s="297">
        <f>+D19</f>
        <v>0</v>
      </c>
      <c r="E20" s="297">
        <f>+E19</f>
        <v>0</v>
      </c>
      <c r="F20" s="297">
        <f>+F19</f>
        <v>0</v>
      </c>
      <c r="G20" s="297">
        <f>+G$14/7</f>
        <v>0</v>
      </c>
      <c r="H20" s="297">
        <f>+H$14/7/2</f>
        <v>0</v>
      </c>
      <c r="I20" s="297"/>
      <c r="J20" s="297"/>
      <c r="K20" s="297"/>
      <c r="L20" s="297"/>
      <c r="M20" s="297"/>
      <c r="N20" s="297"/>
      <c r="O20" s="297"/>
      <c r="P20" s="297"/>
      <c r="Q20" s="297"/>
      <c r="R20" s="297"/>
      <c r="S20" s="233"/>
      <c r="T20" s="233"/>
      <c r="U20" s="233"/>
      <c r="V20" s="233"/>
      <c r="W20" s="233"/>
      <c r="X20" s="233"/>
      <c r="Y20" s="297"/>
      <c r="Z20" s="297"/>
    </row>
    <row r="21" spans="1:26" x14ac:dyDescent="0.25">
      <c r="B21" s="3">
        <f t="shared" si="2"/>
        <v>1999</v>
      </c>
      <c r="C21" s="622">
        <f t="shared" si="1"/>
        <v>0</v>
      </c>
      <c r="D21" s="297">
        <f>+D20</f>
        <v>0</v>
      </c>
      <c r="E21" s="297">
        <f>+E20</f>
        <v>0</v>
      </c>
      <c r="F21" s="297">
        <f>+F20</f>
        <v>0</v>
      </c>
      <c r="G21" s="297">
        <f>+G20</f>
        <v>0</v>
      </c>
      <c r="H21" s="297">
        <f>+H$14/7</f>
        <v>0</v>
      </c>
      <c r="I21" s="297">
        <f>+I$14/7/2</f>
        <v>0</v>
      </c>
      <c r="J21" s="297"/>
      <c r="K21" s="297"/>
      <c r="L21" s="297"/>
      <c r="M21" s="297"/>
      <c r="N21" s="297"/>
      <c r="O21" s="297"/>
      <c r="P21" s="297"/>
      <c r="Q21" s="297"/>
      <c r="R21" s="297"/>
      <c r="S21" s="233"/>
      <c r="T21" s="233"/>
      <c r="U21" s="233"/>
      <c r="V21" s="233"/>
      <c r="W21" s="233"/>
      <c r="X21" s="233"/>
      <c r="Y21" s="297"/>
      <c r="Z21" s="297"/>
    </row>
    <row r="22" spans="1:26" x14ac:dyDescent="0.25">
      <c r="B22" s="3">
        <f t="shared" si="2"/>
        <v>2000</v>
      </c>
      <c r="C22" s="622">
        <f t="shared" si="1"/>
        <v>0</v>
      </c>
      <c r="D22" s="297">
        <f>+D21</f>
        <v>0</v>
      </c>
      <c r="E22" s="297">
        <f>+E21</f>
        <v>0</v>
      </c>
      <c r="F22" s="297">
        <f>+F21</f>
        <v>0</v>
      </c>
      <c r="G22" s="297">
        <f>+G21</f>
        <v>0</v>
      </c>
      <c r="H22" s="297">
        <f>+H21</f>
        <v>0</v>
      </c>
      <c r="I22" s="297">
        <f>+I$14/7</f>
        <v>0</v>
      </c>
      <c r="J22" s="297">
        <f>+J$14/7/2</f>
        <v>0</v>
      </c>
      <c r="K22" s="297"/>
      <c r="L22" s="297"/>
      <c r="M22" s="297"/>
      <c r="N22" s="297"/>
      <c r="O22" s="297"/>
      <c r="P22" s="297"/>
      <c r="Q22" s="297"/>
      <c r="R22" s="297"/>
      <c r="S22" s="233"/>
      <c r="T22" s="233"/>
      <c r="U22" s="233"/>
      <c r="V22" s="233"/>
      <c r="W22" s="233"/>
      <c r="X22" s="233"/>
      <c r="Y22" s="297"/>
      <c r="Z22" s="297"/>
    </row>
    <row r="23" spans="1:26" x14ac:dyDescent="0.25">
      <c r="B23" s="3">
        <f t="shared" si="2"/>
        <v>2001</v>
      </c>
      <c r="C23" s="622">
        <f t="shared" si="1"/>
        <v>0</v>
      </c>
      <c r="D23" s="297">
        <f>+D$14/7/2</f>
        <v>0</v>
      </c>
      <c r="E23" s="297">
        <f>+E22</f>
        <v>0</v>
      </c>
      <c r="F23" s="297">
        <f>+F22</f>
        <v>0</v>
      </c>
      <c r="G23" s="297">
        <f>+G22</f>
        <v>0</v>
      </c>
      <c r="H23" s="297">
        <f>+H22</f>
        <v>0</v>
      </c>
      <c r="I23" s="297">
        <f>+I22</f>
        <v>0</v>
      </c>
      <c r="J23" s="297">
        <f>+J$14/7</f>
        <v>0</v>
      </c>
      <c r="K23" s="297">
        <f>+K$14/7/2</f>
        <v>0</v>
      </c>
      <c r="L23" s="297"/>
      <c r="M23" s="297"/>
      <c r="N23" s="297"/>
      <c r="O23" s="297"/>
      <c r="P23" s="297"/>
      <c r="Q23" s="297"/>
      <c r="R23" s="297"/>
      <c r="S23" s="233"/>
      <c r="T23" s="233"/>
      <c r="U23" s="233"/>
      <c r="V23" s="233"/>
      <c r="W23" s="233"/>
      <c r="X23" s="233"/>
      <c r="Y23" s="297"/>
      <c r="Z23" s="297"/>
    </row>
    <row r="24" spans="1:26" x14ac:dyDescent="0.25">
      <c r="B24" s="3">
        <f t="shared" si="2"/>
        <v>2002</v>
      </c>
      <c r="C24" s="622">
        <f t="shared" si="1"/>
        <v>0</v>
      </c>
      <c r="D24" s="297"/>
      <c r="E24" s="297">
        <f>+E$14/7/2</f>
        <v>0</v>
      </c>
      <c r="F24" s="297">
        <f>+F23</f>
        <v>0</v>
      </c>
      <c r="G24" s="297">
        <f>+G23</f>
        <v>0</v>
      </c>
      <c r="H24" s="297">
        <f>+H23</f>
        <v>0</v>
      </c>
      <c r="I24" s="297">
        <f>+I23</f>
        <v>0</v>
      </c>
      <c r="J24" s="297">
        <f>+J23</f>
        <v>0</v>
      </c>
      <c r="K24" s="297">
        <f>+K$14/7</f>
        <v>0</v>
      </c>
      <c r="L24" s="297">
        <f>+L$14/7/2</f>
        <v>0</v>
      </c>
      <c r="M24" s="297"/>
      <c r="N24" s="297"/>
      <c r="O24" s="297"/>
      <c r="P24" s="297"/>
      <c r="Q24" s="297"/>
      <c r="R24" s="297"/>
      <c r="S24" s="233"/>
      <c r="T24" s="233"/>
      <c r="U24" s="233"/>
      <c r="V24" s="233"/>
      <c r="W24" s="233"/>
      <c r="X24" s="233"/>
      <c r="Y24" s="297"/>
      <c r="Z24" s="297"/>
    </row>
    <row r="25" spans="1:26" x14ac:dyDescent="0.25">
      <c r="B25" s="3">
        <f t="shared" si="2"/>
        <v>2003</v>
      </c>
      <c r="C25" s="622">
        <f t="shared" si="1"/>
        <v>0</v>
      </c>
      <c r="D25" s="297"/>
      <c r="E25" s="297"/>
      <c r="F25" s="297">
        <f>+F$14/7/2</f>
        <v>0</v>
      </c>
      <c r="G25" s="297">
        <f>+G24</f>
        <v>0</v>
      </c>
      <c r="H25" s="297">
        <f>+H24</f>
        <v>0</v>
      </c>
      <c r="I25" s="297">
        <f>+I24</f>
        <v>0</v>
      </c>
      <c r="J25" s="297">
        <f>+J24</f>
        <v>0</v>
      </c>
      <c r="K25" s="297">
        <f>+K24</f>
        <v>0</v>
      </c>
      <c r="L25" s="297">
        <f>+L$14/7</f>
        <v>0</v>
      </c>
      <c r="M25" s="297">
        <f>+M$14/7/2</f>
        <v>0</v>
      </c>
      <c r="N25" s="297"/>
      <c r="O25" s="297"/>
      <c r="P25" s="297"/>
      <c r="Q25" s="297"/>
      <c r="R25" s="297"/>
      <c r="S25" s="233"/>
      <c r="T25" s="233"/>
      <c r="U25" s="233"/>
      <c r="V25" s="233"/>
      <c r="W25" s="233"/>
      <c r="X25" s="233"/>
      <c r="Y25" s="297"/>
      <c r="Z25" s="297"/>
    </row>
    <row r="26" spans="1:26" x14ac:dyDescent="0.25">
      <c r="B26" s="3">
        <f t="shared" si="2"/>
        <v>2004</v>
      </c>
      <c r="C26" s="622">
        <f t="shared" si="1"/>
        <v>0</v>
      </c>
      <c r="D26" s="297"/>
      <c r="E26" s="297"/>
      <c r="F26" s="297"/>
      <c r="G26" s="297">
        <f>+G$14/7/2</f>
        <v>0</v>
      </c>
      <c r="H26" s="297">
        <f>+H25</f>
        <v>0</v>
      </c>
      <c r="I26" s="297">
        <f>+I25</f>
        <v>0</v>
      </c>
      <c r="J26" s="297">
        <f>+J25</f>
        <v>0</v>
      </c>
      <c r="K26" s="297">
        <f>+K25</f>
        <v>0</v>
      </c>
      <c r="L26" s="297">
        <f>+L25</f>
        <v>0</v>
      </c>
      <c r="M26" s="297">
        <f>+M$14/7</f>
        <v>0</v>
      </c>
      <c r="N26" s="7">
        <f>+N$14/7/2</f>
        <v>0</v>
      </c>
      <c r="O26" s="7"/>
      <c r="P26" s="7"/>
      <c r="Q26" s="7"/>
      <c r="R26" s="7"/>
      <c r="S26" s="43"/>
      <c r="T26" s="43"/>
      <c r="U26" s="43"/>
      <c r="V26" s="43"/>
      <c r="W26" s="43"/>
      <c r="X26" s="43"/>
      <c r="Y26" s="7"/>
      <c r="Z26" s="297"/>
    </row>
    <row r="27" spans="1:26" x14ac:dyDescent="0.25">
      <c r="B27" s="3">
        <f t="shared" si="2"/>
        <v>2005</v>
      </c>
      <c r="C27" s="622">
        <f t="shared" si="1"/>
        <v>0</v>
      </c>
      <c r="D27" s="297"/>
      <c r="E27" s="297"/>
      <c r="F27" s="297"/>
      <c r="G27" s="297"/>
      <c r="H27" s="297">
        <f>+H$14/7/2</f>
        <v>0</v>
      </c>
      <c r="I27" s="297">
        <f>+I26</f>
        <v>0</v>
      </c>
      <c r="J27" s="297">
        <f>+J26</f>
        <v>0</v>
      </c>
      <c r="K27" s="297">
        <f>+K26</f>
        <v>0</v>
      </c>
      <c r="L27" s="297">
        <f>+L26</f>
        <v>0</v>
      </c>
      <c r="M27" s="297">
        <f>+M26</f>
        <v>0</v>
      </c>
      <c r="N27" s="7">
        <f>+N$14/7</f>
        <v>0</v>
      </c>
      <c r="O27" s="7">
        <f>+O$14/7/2</f>
        <v>0</v>
      </c>
      <c r="P27" s="7"/>
      <c r="Q27" s="7"/>
      <c r="R27" s="7"/>
      <c r="S27" s="43"/>
      <c r="T27" s="43"/>
      <c r="U27" s="43"/>
      <c r="V27" s="43"/>
      <c r="W27" s="43"/>
      <c r="X27" s="43"/>
      <c r="Y27" s="7"/>
      <c r="Z27" s="297"/>
    </row>
    <row r="28" spans="1:26" x14ac:dyDescent="0.25">
      <c r="B28" s="3">
        <f t="shared" si="2"/>
        <v>2006</v>
      </c>
      <c r="C28" s="622">
        <f t="shared" si="1"/>
        <v>0</v>
      </c>
      <c r="D28" s="297"/>
      <c r="E28" s="297"/>
      <c r="F28" s="297"/>
      <c r="G28" s="297"/>
      <c r="H28" s="297"/>
      <c r="I28" s="297">
        <f>+I$14/7/2</f>
        <v>0</v>
      </c>
      <c r="J28" s="297">
        <f>+J27</f>
        <v>0</v>
      </c>
      <c r="K28" s="297">
        <f>+K27</f>
        <v>0</v>
      </c>
      <c r="L28" s="297">
        <f>+L27</f>
        <v>0</v>
      </c>
      <c r="M28" s="297">
        <f>+M27</f>
        <v>0</v>
      </c>
      <c r="N28" s="7">
        <f>+N27</f>
        <v>0</v>
      </c>
      <c r="O28" s="7">
        <f>+O$14/7</f>
        <v>0</v>
      </c>
      <c r="P28" s="7">
        <f>+P$14/7/2</f>
        <v>0</v>
      </c>
      <c r="Q28" s="7"/>
      <c r="R28" s="7"/>
      <c r="S28" s="43"/>
      <c r="T28" s="43"/>
      <c r="U28" s="43"/>
      <c r="V28" s="43"/>
      <c r="W28" s="43"/>
      <c r="X28" s="43"/>
      <c r="Y28" s="7"/>
      <c r="Z28" s="297"/>
    </row>
    <row r="29" spans="1:26" x14ac:dyDescent="0.25">
      <c r="B29" s="3">
        <f t="shared" si="2"/>
        <v>2007</v>
      </c>
      <c r="C29" s="622">
        <f t="shared" si="1"/>
        <v>0</v>
      </c>
      <c r="D29" s="297"/>
      <c r="E29" s="297"/>
      <c r="F29" s="297"/>
      <c r="G29" s="297"/>
      <c r="H29" s="297"/>
      <c r="I29" s="297"/>
      <c r="J29" s="297">
        <f>+J$14/7/2</f>
        <v>0</v>
      </c>
      <c r="K29" s="297">
        <f>+K28</f>
        <v>0</v>
      </c>
      <c r="L29" s="297">
        <f>+L28</f>
        <v>0</v>
      </c>
      <c r="M29" s="297">
        <f>+M28</f>
        <v>0</v>
      </c>
      <c r="N29" s="7">
        <f>+N28</f>
        <v>0</v>
      </c>
      <c r="O29" s="7">
        <f>+O28</f>
        <v>0</v>
      </c>
      <c r="P29" s="7">
        <f>+P$14/7</f>
        <v>0</v>
      </c>
      <c r="Q29" s="7">
        <f>+Q$14/7/2</f>
        <v>0</v>
      </c>
      <c r="R29" s="7"/>
      <c r="S29" s="43"/>
      <c r="T29" s="43"/>
      <c r="U29" s="43"/>
      <c r="V29" s="43"/>
      <c r="W29" s="43"/>
      <c r="X29" s="43"/>
      <c r="Y29" s="7"/>
      <c r="Z29" s="297"/>
    </row>
    <row r="30" spans="1:26" x14ac:dyDescent="0.25">
      <c r="B30" s="3">
        <f t="shared" si="2"/>
        <v>2008</v>
      </c>
      <c r="C30" s="622">
        <f t="shared" si="1"/>
        <v>0</v>
      </c>
      <c r="D30" s="297"/>
      <c r="E30" s="297"/>
      <c r="F30" s="297"/>
      <c r="G30" s="297"/>
      <c r="H30" s="297"/>
      <c r="I30" s="297"/>
      <c r="J30" s="297"/>
      <c r="K30" s="297">
        <f>+K$14/7/2</f>
        <v>0</v>
      </c>
      <c r="L30" s="297">
        <f>+L29</f>
        <v>0</v>
      </c>
      <c r="M30" s="297">
        <f>+M29</f>
        <v>0</v>
      </c>
      <c r="N30" s="7">
        <f>+N29</f>
        <v>0</v>
      </c>
      <c r="O30" s="7">
        <f>+O29</f>
        <v>0</v>
      </c>
      <c r="P30" s="7">
        <f>+P29</f>
        <v>0</v>
      </c>
      <c r="Q30" s="7">
        <f>+Q$14/7</f>
        <v>0</v>
      </c>
      <c r="R30" s="7">
        <f>+R$14/7/2</f>
        <v>0</v>
      </c>
      <c r="S30" s="43"/>
      <c r="T30" s="43"/>
      <c r="U30" s="43"/>
      <c r="V30" s="43"/>
      <c r="W30" s="43"/>
      <c r="X30" s="43"/>
      <c r="Y30" s="7"/>
      <c r="Z30" s="297"/>
    </row>
    <row r="31" spans="1:26" x14ac:dyDescent="0.25">
      <c r="B31" s="3">
        <f t="shared" si="2"/>
        <v>2009</v>
      </c>
      <c r="C31" s="622">
        <f t="shared" si="1"/>
        <v>0</v>
      </c>
      <c r="D31" s="297"/>
      <c r="E31" s="297"/>
      <c r="F31" s="297"/>
      <c r="G31" s="297"/>
      <c r="H31" s="297"/>
      <c r="I31" s="297"/>
      <c r="J31" s="297"/>
      <c r="K31" s="297"/>
      <c r="L31" s="297">
        <f>+L$14/7/2</f>
        <v>0</v>
      </c>
      <c r="M31" s="297">
        <f>+M30</f>
        <v>0</v>
      </c>
      <c r="N31" s="7">
        <f>+N30</f>
        <v>0</v>
      </c>
      <c r="O31" s="7">
        <f>+O30</f>
        <v>0</v>
      </c>
      <c r="P31" s="7">
        <f>+P30</f>
        <v>0</v>
      </c>
      <c r="Q31" s="7">
        <f>+Q30</f>
        <v>0</v>
      </c>
      <c r="R31" s="7">
        <f>+R$14/7</f>
        <v>0</v>
      </c>
      <c r="S31" s="43">
        <f>+S$14/7/2</f>
        <v>0</v>
      </c>
      <c r="T31" s="43"/>
      <c r="U31" s="43"/>
      <c r="V31" s="43"/>
      <c r="W31" s="43"/>
      <c r="X31" s="43"/>
      <c r="Y31" s="7"/>
      <c r="Z31" s="297"/>
    </row>
    <row r="32" spans="1:26" x14ac:dyDescent="0.25">
      <c r="A32" s="38"/>
      <c r="B32" s="3">
        <f t="shared" si="2"/>
        <v>2010</v>
      </c>
      <c r="C32" s="622">
        <f t="shared" si="1"/>
        <v>0</v>
      </c>
      <c r="D32" s="297"/>
      <c r="E32" s="297"/>
      <c r="F32" s="297"/>
      <c r="G32" s="297"/>
      <c r="H32" s="297"/>
      <c r="I32" s="297"/>
      <c r="J32" s="297"/>
      <c r="K32" s="297"/>
      <c r="L32" s="297"/>
      <c r="M32" s="297">
        <f>+M$14/7/2</f>
        <v>0</v>
      </c>
      <c r="N32" s="7">
        <f>+N31</f>
        <v>0</v>
      </c>
      <c r="O32" s="7">
        <f>+O31</f>
        <v>0</v>
      </c>
      <c r="P32" s="7">
        <f>+P31</f>
        <v>0</v>
      </c>
      <c r="Q32" s="7">
        <f>+Q31</f>
        <v>0</v>
      </c>
      <c r="R32" s="7">
        <f>+R31</f>
        <v>0</v>
      </c>
      <c r="S32" s="43">
        <f>+S$14/7</f>
        <v>0</v>
      </c>
      <c r="T32" s="43">
        <f>+T$14/7/2</f>
        <v>0</v>
      </c>
      <c r="U32" s="43"/>
      <c r="V32" s="43"/>
      <c r="W32" s="43"/>
      <c r="X32" s="43"/>
      <c r="Y32" s="7"/>
      <c r="Z32" s="297"/>
    </row>
    <row r="33" spans="1:34" x14ac:dyDescent="0.25">
      <c r="A33" s="38"/>
      <c r="B33" s="3">
        <f t="shared" si="2"/>
        <v>2011</v>
      </c>
      <c r="C33" s="622">
        <f t="shared" si="1"/>
        <v>0</v>
      </c>
      <c r="D33" s="297"/>
      <c r="E33" s="297"/>
      <c r="F33" s="297"/>
      <c r="G33" s="297"/>
      <c r="H33" s="297"/>
      <c r="I33" s="297"/>
      <c r="J33" s="297"/>
      <c r="K33" s="297"/>
      <c r="L33" s="297"/>
      <c r="M33" s="297"/>
      <c r="N33" s="7">
        <f>+N$14/7/2</f>
        <v>0</v>
      </c>
      <c r="O33" s="7">
        <f>+O32</f>
        <v>0</v>
      </c>
      <c r="P33" s="7">
        <f>+P32</f>
        <v>0</v>
      </c>
      <c r="Q33" s="7">
        <f>+Q32</f>
        <v>0</v>
      </c>
      <c r="R33" s="7">
        <f>+R32</f>
        <v>0</v>
      </c>
      <c r="S33" s="43">
        <f>+S32</f>
        <v>0</v>
      </c>
      <c r="T33" s="43">
        <f>+T$14/7</f>
        <v>0</v>
      </c>
      <c r="U33" s="43">
        <f>+U$14/7/2</f>
        <v>0</v>
      </c>
      <c r="V33" s="43"/>
      <c r="W33" s="43"/>
      <c r="X33" s="43"/>
      <c r="Y33" s="7"/>
      <c r="Z33" s="297"/>
    </row>
    <row r="34" spans="1:34" x14ac:dyDescent="0.25">
      <c r="A34" s="38"/>
      <c r="B34" s="3">
        <f t="shared" si="2"/>
        <v>2012</v>
      </c>
      <c r="C34" s="622">
        <f t="shared" si="1"/>
        <v>0</v>
      </c>
      <c r="D34" s="297"/>
      <c r="E34" s="297"/>
      <c r="F34" s="297"/>
      <c r="G34" s="297"/>
      <c r="H34" s="297"/>
      <c r="I34" s="297"/>
      <c r="J34" s="297"/>
      <c r="K34" s="297"/>
      <c r="L34" s="297"/>
      <c r="M34" s="297"/>
      <c r="N34" s="7"/>
      <c r="O34" s="7">
        <f>+O$14/7/2</f>
        <v>0</v>
      </c>
      <c r="P34" s="7">
        <f>+P33</f>
        <v>0</v>
      </c>
      <c r="Q34" s="7">
        <f>+Q33</f>
        <v>0</v>
      </c>
      <c r="R34" s="7">
        <f>+R33</f>
        <v>0</v>
      </c>
      <c r="S34" s="43">
        <f>+S33</f>
        <v>0</v>
      </c>
      <c r="T34" s="43">
        <f>+T$14/7</f>
        <v>0</v>
      </c>
      <c r="U34" s="43">
        <f>+U$14/7</f>
        <v>0</v>
      </c>
      <c r="V34" s="43">
        <f>+V$14/7/2</f>
        <v>0</v>
      </c>
      <c r="W34" s="43"/>
      <c r="X34" s="43"/>
      <c r="Y34" s="7"/>
      <c r="Z34" s="297"/>
    </row>
    <row r="35" spans="1:34" x14ac:dyDescent="0.25">
      <c r="A35" s="38"/>
      <c r="B35" s="3">
        <f t="shared" si="2"/>
        <v>2013</v>
      </c>
      <c r="C35" s="622">
        <f t="shared" si="1"/>
        <v>0</v>
      </c>
      <c r="D35" s="297"/>
      <c r="E35" s="297"/>
      <c r="F35" s="297"/>
      <c r="G35" s="297"/>
      <c r="H35" s="297"/>
      <c r="I35" s="297"/>
      <c r="J35" s="297"/>
      <c r="K35" s="297"/>
      <c r="L35" s="297"/>
      <c r="M35" s="297"/>
      <c r="N35" s="7"/>
      <c r="O35" s="7"/>
      <c r="P35" s="7">
        <f>P14/7/2</f>
        <v>0</v>
      </c>
      <c r="Q35" s="7">
        <f>Q14</f>
        <v>0</v>
      </c>
      <c r="R35" s="7">
        <f t="shared" ref="R35:U36" si="3">R34</f>
        <v>0</v>
      </c>
      <c r="S35" s="43">
        <f t="shared" si="3"/>
        <v>0</v>
      </c>
      <c r="T35" s="43">
        <f t="shared" si="3"/>
        <v>0</v>
      </c>
      <c r="U35" s="43">
        <f t="shared" si="3"/>
        <v>0</v>
      </c>
      <c r="V35" s="43">
        <f>V14/7</f>
        <v>0</v>
      </c>
      <c r="W35" s="43">
        <f>W14/7/2</f>
        <v>0</v>
      </c>
      <c r="X35" s="43"/>
      <c r="Y35" s="7"/>
      <c r="Z35" s="297"/>
    </row>
    <row r="36" spans="1:34" x14ac:dyDescent="0.25">
      <c r="A36" s="38"/>
      <c r="B36" s="3">
        <f t="shared" si="2"/>
        <v>2014</v>
      </c>
      <c r="C36" s="622">
        <f t="shared" si="1"/>
        <v>0</v>
      </c>
      <c r="D36" s="297"/>
      <c r="E36" s="297"/>
      <c r="F36" s="297"/>
      <c r="G36" s="297"/>
      <c r="H36" s="297"/>
      <c r="I36" s="297"/>
      <c r="J36" s="297"/>
      <c r="K36" s="297"/>
      <c r="L36" s="297"/>
      <c r="M36" s="297"/>
      <c r="N36" s="7"/>
      <c r="O36" s="7"/>
      <c r="P36" s="7"/>
      <c r="Q36" s="7">
        <f>Q14/7/2</f>
        <v>0</v>
      </c>
      <c r="R36" s="7">
        <f t="shared" si="3"/>
        <v>0</v>
      </c>
      <c r="S36" s="43">
        <f t="shared" si="3"/>
        <v>0</v>
      </c>
      <c r="T36" s="43">
        <f t="shared" si="3"/>
        <v>0</v>
      </c>
      <c r="U36" s="43">
        <f t="shared" si="3"/>
        <v>0</v>
      </c>
      <c r="V36" s="43">
        <f>V35</f>
        <v>0</v>
      </c>
      <c r="W36" s="43">
        <f>W14/7</f>
        <v>0</v>
      </c>
      <c r="X36" s="43">
        <f>X14/7/2</f>
        <v>0</v>
      </c>
      <c r="Y36" s="7"/>
      <c r="Z36" s="297"/>
    </row>
    <row r="37" spans="1:34" x14ac:dyDescent="0.25">
      <c r="A37" s="38"/>
      <c r="B37" s="3">
        <f t="shared" si="2"/>
        <v>2015</v>
      </c>
      <c r="C37" s="622">
        <f t="shared" si="1"/>
        <v>0</v>
      </c>
      <c r="D37" s="297"/>
      <c r="E37" s="297"/>
      <c r="F37" s="297"/>
      <c r="G37" s="297"/>
      <c r="H37" s="297"/>
      <c r="I37" s="297"/>
      <c r="J37" s="297"/>
      <c r="K37" s="297"/>
      <c r="L37" s="297"/>
      <c r="M37" s="297"/>
      <c r="N37" s="7"/>
      <c r="O37" s="7"/>
      <c r="P37" s="7"/>
      <c r="Q37" s="7"/>
      <c r="R37" s="7">
        <f>R14/7/2</f>
        <v>0</v>
      </c>
      <c r="S37" s="43">
        <f>S36</f>
        <v>0</v>
      </c>
      <c r="T37" s="43">
        <f>T36</f>
        <v>0</v>
      </c>
      <c r="U37" s="43">
        <f>U36</f>
        <v>0</v>
      </c>
      <c r="V37" s="43">
        <f>V36</f>
        <v>0</v>
      </c>
      <c r="W37" s="43">
        <f>W36</f>
        <v>0</v>
      </c>
      <c r="X37" s="43">
        <f>X14/7</f>
        <v>0</v>
      </c>
      <c r="Y37" s="7">
        <f>Y14/7/2</f>
        <v>0</v>
      </c>
      <c r="Z37" s="297"/>
    </row>
    <row r="38" spans="1:34" x14ac:dyDescent="0.25">
      <c r="A38" s="38"/>
      <c r="B38" s="3">
        <f t="shared" si="2"/>
        <v>2016</v>
      </c>
      <c r="C38" s="622">
        <f t="shared" si="1"/>
        <v>0</v>
      </c>
      <c r="D38" s="297"/>
      <c r="E38" s="297"/>
      <c r="F38" s="297"/>
      <c r="G38" s="297"/>
      <c r="H38" s="297"/>
      <c r="I38" s="297"/>
      <c r="J38" s="297"/>
      <c r="K38" s="297"/>
      <c r="L38" s="297"/>
      <c r="M38" s="297"/>
      <c r="N38" s="7"/>
      <c r="O38" s="7"/>
      <c r="P38" s="7"/>
      <c r="Q38" s="7"/>
      <c r="R38" s="7"/>
      <c r="S38" s="43"/>
      <c r="T38" s="43"/>
      <c r="U38" s="43"/>
      <c r="V38" s="43"/>
      <c r="W38" s="43"/>
      <c r="X38" s="43"/>
      <c r="Y38" s="7">
        <f>+Y14/2</f>
        <v>0</v>
      </c>
      <c r="Z38" s="7">
        <f>Z14/7/2</f>
        <v>0</v>
      </c>
      <c r="AA38" s="7"/>
    </row>
    <row r="39" spans="1:34" x14ac:dyDescent="0.25">
      <c r="A39" s="38"/>
      <c r="B39" s="3">
        <f t="shared" si="2"/>
        <v>2017</v>
      </c>
      <c r="C39" s="622">
        <f t="shared" si="1"/>
        <v>0</v>
      </c>
      <c r="D39" s="297"/>
      <c r="E39" s="297"/>
      <c r="F39" s="297"/>
      <c r="G39" s="297"/>
      <c r="H39" s="297"/>
      <c r="I39" s="297"/>
      <c r="J39" s="297"/>
      <c r="K39" s="297"/>
      <c r="L39" s="297"/>
      <c r="M39" s="297"/>
      <c r="N39" s="7"/>
      <c r="O39" s="7"/>
      <c r="P39" s="7"/>
      <c r="Q39" s="7"/>
      <c r="R39" s="7"/>
      <c r="S39" s="43"/>
      <c r="T39" s="43"/>
      <c r="U39" s="43"/>
      <c r="V39" s="43"/>
      <c r="W39" s="43"/>
      <c r="X39" s="43"/>
      <c r="Y39" s="7"/>
      <c r="Z39" s="7"/>
      <c r="AA39" s="7">
        <v>0</v>
      </c>
    </row>
    <row r="40" spans="1:34" x14ac:dyDescent="0.25">
      <c r="A40" s="38"/>
      <c r="B40" s="3">
        <f t="shared" si="2"/>
        <v>2018</v>
      </c>
      <c r="C40" s="622">
        <f t="shared" si="1"/>
        <v>0</v>
      </c>
      <c r="D40" s="297"/>
      <c r="E40" s="297"/>
      <c r="F40" s="297"/>
      <c r="G40" s="297"/>
      <c r="H40" s="297"/>
      <c r="I40" s="297"/>
      <c r="J40" s="297"/>
      <c r="K40" s="297"/>
      <c r="L40" s="297"/>
      <c r="M40" s="297"/>
      <c r="N40" s="7"/>
      <c r="O40" s="7"/>
      <c r="P40" s="7"/>
      <c r="Q40" s="7"/>
      <c r="R40" s="7"/>
      <c r="S40" s="43"/>
      <c r="T40" s="43"/>
      <c r="U40" s="43"/>
      <c r="V40" s="43"/>
      <c r="W40" s="43"/>
      <c r="X40" s="43"/>
      <c r="Y40" s="7"/>
      <c r="Z40" s="7"/>
      <c r="AA40" s="7"/>
      <c r="AB40" s="7">
        <v>0</v>
      </c>
    </row>
    <row r="41" spans="1:34" x14ac:dyDescent="0.25">
      <c r="A41" s="38"/>
      <c r="B41" s="3">
        <f t="shared" si="2"/>
        <v>2019</v>
      </c>
      <c r="C41" s="622">
        <f t="shared" si="1"/>
        <v>-410.14285714285717</v>
      </c>
      <c r="D41" s="297"/>
      <c r="E41" s="297"/>
      <c r="F41" s="297"/>
      <c r="G41" s="297"/>
      <c r="H41" s="297"/>
      <c r="I41" s="297"/>
      <c r="J41" s="297"/>
      <c r="K41" s="297"/>
      <c r="L41" s="297"/>
      <c r="M41" s="297"/>
      <c r="N41" s="7"/>
      <c r="O41" s="7"/>
      <c r="P41" s="7"/>
      <c r="Q41" s="7"/>
      <c r="R41" s="7"/>
      <c r="S41" s="43"/>
      <c r="T41" s="43"/>
      <c r="U41" s="43"/>
      <c r="V41" s="43"/>
      <c r="W41" s="43"/>
      <c r="X41" s="43"/>
      <c r="Y41" s="7"/>
      <c r="Z41" s="7"/>
      <c r="AA41" s="7"/>
      <c r="AB41" s="7"/>
      <c r="AC41" s="43">
        <f>+$AC$14/7/2</f>
        <v>410.14285714285717</v>
      </c>
    </row>
    <row r="42" spans="1:34" x14ac:dyDescent="0.25">
      <c r="A42" s="38"/>
      <c r="B42" s="3">
        <f t="shared" si="2"/>
        <v>2020</v>
      </c>
      <c r="C42" s="622">
        <f t="shared" si="1"/>
        <v>-820.28571428571433</v>
      </c>
      <c r="D42" s="297"/>
      <c r="E42" s="297"/>
      <c r="F42" s="297"/>
      <c r="G42" s="297"/>
      <c r="H42" s="297"/>
      <c r="I42" s="297"/>
      <c r="J42" s="297"/>
      <c r="K42" s="297"/>
      <c r="L42" s="297"/>
      <c r="M42" s="297"/>
      <c r="N42" s="7"/>
      <c r="O42" s="7"/>
      <c r="P42" s="7"/>
      <c r="Q42" s="7"/>
      <c r="R42" s="7"/>
      <c r="S42" s="43"/>
      <c r="T42" s="43"/>
      <c r="U42" s="43"/>
      <c r="V42" s="43"/>
      <c r="W42" s="43"/>
      <c r="X42" s="43"/>
      <c r="Y42" s="7"/>
      <c r="Z42" s="7"/>
      <c r="AA42" s="7"/>
      <c r="AB42" s="7"/>
      <c r="AC42" s="43">
        <f>+$AC$14/7</f>
        <v>820.28571428571433</v>
      </c>
    </row>
    <row r="43" spans="1:34" x14ac:dyDescent="0.25">
      <c r="A43" s="38"/>
      <c r="B43" s="3">
        <f t="shared" si="2"/>
        <v>2021</v>
      </c>
      <c r="C43" s="622">
        <f t="shared" si="1"/>
        <v>-820.28571428571433</v>
      </c>
      <c r="D43" s="297"/>
      <c r="E43" s="297"/>
      <c r="F43" s="297"/>
      <c r="G43" s="297"/>
      <c r="H43" s="297"/>
      <c r="I43" s="297"/>
      <c r="J43" s="297"/>
      <c r="K43" s="297"/>
      <c r="L43" s="297"/>
      <c r="M43" s="297"/>
      <c r="N43" s="7"/>
      <c r="O43" s="7"/>
      <c r="P43" s="7"/>
      <c r="Q43" s="7"/>
      <c r="R43" s="7"/>
      <c r="S43" s="43"/>
      <c r="T43" s="43"/>
      <c r="U43" s="43"/>
      <c r="V43" s="43"/>
      <c r="W43" s="43"/>
      <c r="X43" s="43"/>
      <c r="Y43" s="7"/>
      <c r="Z43" s="7"/>
      <c r="AA43" s="7"/>
      <c r="AB43" s="7"/>
      <c r="AC43" s="43">
        <f t="shared" ref="AC43:AC46" si="4">+$AC$14/7</f>
        <v>820.28571428571433</v>
      </c>
    </row>
    <row r="44" spans="1:34" x14ac:dyDescent="0.25">
      <c r="A44" s="38"/>
      <c r="B44" s="3">
        <f t="shared" si="2"/>
        <v>2022</v>
      </c>
      <c r="C44" s="622">
        <f t="shared" si="1"/>
        <v>-820.28571428571433</v>
      </c>
      <c r="D44" s="297"/>
      <c r="E44" s="297"/>
      <c r="F44" s="297"/>
      <c r="G44" s="297"/>
      <c r="H44" s="297"/>
      <c r="I44" s="297"/>
      <c r="J44" s="297"/>
      <c r="K44" s="297"/>
      <c r="L44" s="297"/>
      <c r="M44" s="297"/>
      <c r="N44" s="7"/>
      <c r="O44" s="7"/>
      <c r="P44" s="7"/>
      <c r="Q44" s="7"/>
      <c r="R44" s="7"/>
      <c r="S44" s="43"/>
      <c r="T44" s="43"/>
      <c r="U44" s="43"/>
      <c r="V44" s="43"/>
      <c r="W44" s="43"/>
      <c r="X44" s="43"/>
      <c r="Y44" s="7"/>
      <c r="Z44" s="7"/>
      <c r="AA44" s="7"/>
      <c r="AB44" s="7"/>
      <c r="AC44" s="43">
        <f t="shared" si="4"/>
        <v>820.28571428571433</v>
      </c>
    </row>
    <row r="45" spans="1:34" x14ac:dyDescent="0.25">
      <c r="A45" s="38"/>
      <c r="B45" s="3">
        <f t="shared" si="2"/>
        <v>2023</v>
      </c>
      <c r="C45" s="622">
        <f t="shared" si="1"/>
        <v>-820.28571428571433</v>
      </c>
      <c r="D45" s="297"/>
      <c r="E45" s="297"/>
      <c r="F45" s="297"/>
      <c r="G45" s="297"/>
      <c r="H45" s="297"/>
      <c r="I45" s="297"/>
      <c r="J45" s="297"/>
      <c r="K45" s="297"/>
      <c r="L45" s="297"/>
      <c r="M45" s="297"/>
      <c r="N45" s="7"/>
      <c r="O45" s="7"/>
      <c r="P45" s="7"/>
      <c r="Q45" s="7"/>
      <c r="R45" s="7"/>
      <c r="S45" s="43"/>
      <c r="T45" s="43"/>
      <c r="U45" s="43"/>
      <c r="V45" s="43"/>
      <c r="W45" s="43"/>
      <c r="X45" s="43"/>
      <c r="Y45" s="7"/>
      <c r="Z45" s="7"/>
      <c r="AA45" s="7"/>
      <c r="AB45" s="7"/>
      <c r="AC45" s="43">
        <f t="shared" si="4"/>
        <v>820.28571428571433</v>
      </c>
    </row>
    <row r="46" spans="1:34" x14ac:dyDescent="0.25">
      <c r="A46" s="38"/>
      <c r="B46" s="3">
        <f t="shared" si="2"/>
        <v>2024</v>
      </c>
      <c r="C46" s="622">
        <f t="shared" si="1"/>
        <v>-820.28571428571433</v>
      </c>
      <c r="D46" s="297"/>
      <c r="E46" s="297"/>
      <c r="F46" s="297"/>
      <c r="G46" s="297"/>
      <c r="H46" s="297"/>
      <c r="I46" s="297"/>
      <c r="J46" s="297"/>
      <c r="K46" s="297"/>
      <c r="L46" s="297"/>
      <c r="M46" s="297"/>
      <c r="N46" s="7"/>
      <c r="O46" s="7"/>
      <c r="P46" s="7"/>
      <c r="Q46" s="7"/>
      <c r="R46" s="7"/>
      <c r="S46" s="43"/>
      <c r="T46" s="43"/>
      <c r="U46" s="43"/>
      <c r="V46" s="43"/>
      <c r="W46" s="43"/>
      <c r="X46" s="43"/>
      <c r="Y46" s="7"/>
      <c r="Z46" s="7"/>
      <c r="AA46" s="7"/>
      <c r="AB46" s="7"/>
      <c r="AC46" s="43">
        <f t="shared" si="4"/>
        <v>820.28571428571433</v>
      </c>
    </row>
    <row r="47" spans="1:34" x14ac:dyDescent="0.25">
      <c r="A47" s="38"/>
      <c r="B47" s="12"/>
      <c r="C47" s="254"/>
      <c r="D47" s="298"/>
      <c r="E47" s="298"/>
      <c r="F47" s="298"/>
      <c r="G47" s="298"/>
      <c r="H47" s="298"/>
      <c r="I47" s="298"/>
      <c r="J47" s="298"/>
      <c r="K47" s="298"/>
      <c r="L47" s="298"/>
      <c r="M47" s="298"/>
      <c r="N47" s="298"/>
      <c r="O47" s="298"/>
      <c r="P47" s="298"/>
      <c r="Q47" s="298"/>
      <c r="R47" s="298"/>
      <c r="S47" s="298"/>
      <c r="T47" s="298"/>
      <c r="U47" s="298"/>
      <c r="V47" s="299"/>
      <c r="W47" s="299"/>
      <c r="X47" s="299"/>
      <c r="Y47" s="298"/>
      <c r="Z47" s="298"/>
      <c r="AA47" s="298"/>
      <c r="AB47" s="173"/>
      <c r="AC47" s="173"/>
      <c r="AD47" s="173"/>
      <c r="AE47" s="173"/>
      <c r="AF47" s="173"/>
    </row>
    <row r="48" spans="1:34" x14ac:dyDescent="0.25">
      <c r="A48" s="38" t="s">
        <v>62</v>
      </c>
      <c r="B48" s="675">
        <f>SUM(D48:AH48)</f>
        <v>1230.4285714285716</v>
      </c>
      <c r="C48" s="677">
        <f>SUM(C16:C47)</f>
        <v>-4511.5714285714284</v>
      </c>
      <c r="D48" s="675">
        <f t="shared" ref="D48:N48" si="5">-SUM(D16:D47)+D14</f>
        <v>0</v>
      </c>
      <c r="E48" s="675">
        <f t="shared" si="5"/>
        <v>0</v>
      </c>
      <c r="F48" s="675">
        <f t="shared" si="5"/>
        <v>0</v>
      </c>
      <c r="G48" s="675">
        <f t="shared" si="5"/>
        <v>0</v>
      </c>
      <c r="H48" s="675">
        <f t="shared" si="5"/>
        <v>0</v>
      </c>
      <c r="I48" s="675">
        <f t="shared" si="5"/>
        <v>0</v>
      </c>
      <c r="J48" s="675">
        <f t="shared" si="5"/>
        <v>0</v>
      </c>
      <c r="K48" s="675">
        <f t="shared" si="5"/>
        <v>0</v>
      </c>
      <c r="L48" s="675">
        <f t="shared" si="5"/>
        <v>0</v>
      </c>
      <c r="M48" s="675">
        <f t="shared" si="5"/>
        <v>0</v>
      </c>
      <c r="N48" s="719">
        <f t="shared" si="5"/>
        <v>0</v>
      </c>
      <c r="O48" s="719">
        <f t="shared" ref="O48:AH48" si="6">-SUM(O16:O47)+O14</f>
        <v>0</v>
      </c>
      <c r="P48" s="719">
        <f t="shared" si="6"/>
        <v>0</v>
      </c>
      <c r="Q48" s="719">
        <f t="shared" si="6"/>
        <v>0</v>
      </c>
      <c r="R48" s="719">
        <f t="shared" si="6"/>
        <v>0</v>
      </c>
      <c r="S48" s="719">
        <f t="shared" si="6"/>
        <v>0</v>
      </c>
      <c r="T48" s="719">
        <f t="shared" si="6"/>
        <v>0</v>
      </c>
      <c r="U48" s="719">
        <f t="shared" si="6"/>
        <v>0</v>
      </c>
      <c r="V48" s="719">
        <f t="shared" si="6"/>
        <v>0</v>
      </c>
      <c r="W48" s="719">
        <f t="shared" si="6"/>
        <v>0</v>
      </c>
      <c r="X48" s="719">
        <f t="shared" si="6"/>
        <v>0</v>
      </c>
      <c r="Y48" s="719">
        <f t="shared" si="6"/>
        <v>0</v>
      </c>
      <c r="Z48" s="719">
        <f t="shared" si="6"/>
        <v>0</v>
      </c>
      <c r="AA48" s="719">
        <f t="shared" si="6"/>
        <v>0</v>
      </c>
      <c r="AB48" s="719">
        <f t="shared" si="6"/>
        <v>0</v>
      </c>
      <c r="AC48" s="719">
        <f t="shared" si="6"/>
        <v>1230.4285714285716</v>
      </c>
      <c r="AD48" s="719">
        <f t="shared" si="6"/>
        <v>0</v>
      </c>
      <c r="AE48" s="719">
        <f t="shared" si="6"/>
        <v>0</v>
      </c>
      <c r="AF48" s="719">
        <f t="shared" si="6"/>
        <v>0</v>
      </c>
      <c r="AG48" s="719">
        <f t="shared" si="6"/>
        <v>0</v>
      </c>
      <c r="AH48" s="719">
        <f t="shared" si="6"/>
        <v>0</v>
      </c>
    </row>
    <row r="49" spans="1:26" x14ac:dyDescent="0.25">
      <c r="A49" s="38"/>
      <c r="B49" s="275"/>
      <c r="C49" s="299"/>
      <c r="D49" s="297"/>
      <c r="E49" s="297"/>
      <c r="F49" s="297"/>
      <c r="G49" s="297"/>
      <c r="H49" s="297"/>
      <c r="I49" s="297"/>
      <c r="J49" s="297"/>
      <c r="K49" s="297"/>
      <c r="L49" s="297"/>
      <c r="M49" s="297"/>
      <c r="N49" s="338"/>
      <c r="O49" s="338"/>
      <c r="P49" s="338"/>
      <c r="Q49" s="338"/>
      <c r="R49" s="338"/>
      <c r="S49" s="338"/>
      <c r="T49" s="338"/>
      <c r="U49" s="338"/>
      <c r="V49" s="338"/>
      <c r="W49" s="338"/>
      <c r="X49" s="338"/>
      <c r="Y49" s="338"/>
      <c r="Z49" s="338"/>
    </row>
    <row r="50" spans="1:26" x14ac:dyDescent="0.25">
      <c r="A50" s="39" t="s">
        <v>63</v>
      </c>
      <c r="B50" s="3"/>
      <c r="C50" s="30">
        <f>+C14+C48</f>
        <v>1230.4285714285716</v>
      </c>
      <c r="D50" s="297"/>
      <c r="E50" s="297"/>
      <c r="F50" s="297"/>
      <c r="G50" s="297"/>
      <c r="H50" s="297"/>
      <c r="I50" s="297"/>
      <c r="J50" s="297"/>
      <c r="K50" s="297"/>
      <c r="L50" s="297"/>
      <c r="M50" s="297"/>
      <c r="N50" s="338"/>
      <c r="O50" s="338"/>
      <c r="P50" s="338"/>
      <c r="Q50" s="338"/>
      <c r="R50" s="338"/>
      <c r="S50" s="338"/>
      <c r="T50" s="338"/>
      <c r="U50" s="338"/>
      <c r="V50" s="338"/>
      <c r="W50" s="338"/>
      <c r="X50" s="338"/>
      <c r="Y50" s="338"/>
      <c r="Z50" s="338"/>
    </row>
    <row r="51" spans="1:26" x14ac:dyDescent="0.25">
      <c r="A51" s="3"/>
      <c r="B51" s="3"/>
      <c r="C51" s="3"/>
      <c r="D51" s="297"/>
      <c r="E51" s="297"/>
      <c r="F51" s="297"/>
      <c r="G51" s="297"/>
      <c r="H51" s="297"/>
      <c r="I51" s="297"/>
      <c r="J51" s="297"/>
      <c r="K51" s="297"/>
      <c r="L51" s="297"/>
      <c r="M51" s="297"/>
      <c r="N51" s="338"/>
      <c r="O51" s="338"/>
      <c r="P51" s="338"/>
      <c r="Q51" s="338"/>
      <c r="R51" s="338"/>
      <c r="S51" s="338"/>
      <c r="T51" s="338"/>
      <c r="U51" s="338"/>
      <c r="V51" s="338"/>
      <c r="W51" s="338"/>
      <c r="X51" s="338"/>
      <c r="Y51" s="338"/>
      <c r="Z51" s="338"/>
    </row>
    <row r="52" spans="1:26" x14ac:dyDescent="0.25">
      <c r="A52" s="3"/>
      <c r="B52" s="36"/>
      <c r="C52" s="3"/>
      <c r="D52" s="297"/>
      <c r="E52" s="297"/>
      <c r="F52" s="297"/>
      <c r="G52" s="297"/>
      <c r="H52" s="297"/>
      <c r="I52" s="297"/>
      <c r="J52" s="297"/>
      <c r="K52" s="297"/>
      <c r="L52" s="297"/>
      <c r="M52" s="297"/>
      <c r="N52" s="338"/>
      <c r="O52" s="338"/>
      <c r="P52" s="338"/>
      <c r="Q52" s="338"/>
      <c r="R52" s="338"/>
      <c r="S52" s="338"/>
      <c r="T52" s="338"/>
      <c r="U52" s="338"/>
      <c r="V52" s="338"/>
      <c r="W52" s="338"/>
      <c r="X52" s="338"/>
      <c r="Y52" s="338"/>
      <c r="Z52" s="338"/>
    </row>
    <row r="53" spans="1:26" x14ac:dyDescent="0.25">
      <c r="A53" s="3"/>
      <c r="B53" s="3"/>
      <c r="C53" s="3"/>
      <c r="E53" s="297"/>
      <c r="F53" s="301"/>
      <c r="G53" s="301"/>
      <c r="H53" s="301"/>
      <c r="I53" s="301"/>
      <c r="J53" s="301"/>
      <c r="K53" s="301"/>
      <c r="L53" s="301"/>
      <c r="M53" s="301"/>
      <c r="N53" s="338">
        <f>SUM(E32:E53)</f>
        <v>0</v>
      </c>
      <c r="O53" s="342"/>
      <c r="P53" s="342"/>
      <c r="Q53" s="342"/>
      <c r="R53" s="342"/>
      <c r="S53" s="342"/>
    </row>
    <row r="54" spans="1:26" x14ac:dyDescent="0.25">
      <c r="B54" s="3"/>
      <c r="C54" s="3"/>
      <c r="E54" s="301"/>
      <c r="F54" s="301"/>
      <c r="G54" s="301"/>
      <c r="H54" s="301"/>
      <c r="I54" s="301"/>
      <c r="J54" s="301"/>
      <c r="K54" s="301"/>
      <c r="L54" s="301"/>
      <c r="M54" s="301"/>
      <c r="N54" s="301"/>
      <c r="O54" s="301"/>
      <c r="P54" s="301"/>
      <c r="Q54" s="301"/>
      <c r="R54" s="301"/>
      <c r="S54" s="301"/>
    </row>
    <row r="55" spans="1:26" x14ac:dyDescent="0.25">
      <c r="E55" s="301"/>
      <c r="F55" s="301"/>
      <c r="G55" s="301"/>
      <c r="H55" s="301"/>
      <c r="I55" s="301"/>
      <c r="J55" s="301"/>
      <c r="K55" s="301"/>
      <c r="L55" s="301"/>
      <c r="M55" s="301"/>
      <c r="N55" s="301"/>
      <c r="O55" s="301"/>
      <c r="P55" s="301"/>
      <c r="Q55" s="301"/>
      <c r="R55" s="301"/>
      <c r="S55" s="301"/>
    </row>
    <row r="56" spans="1:26" x14ac:dyDescent="0.25">
      <c r="E56" s="301"/>
      <c r="F56" s="301"/>
      <c r="G56" s="301"/>
      <c r="H56" s="301"/>
      <c r="I56" s="301"/>
      <c r="J56" s="301"/>
      <c r="K56" s="301"/>
      <c r="L56" s="301"/>
      <c r="M56" s="301"/>
      <c r="N56" s="301"/>
      <c r="O56" s="301"/>
      <c r="P56" s="301"/>
      <c r="Q56" s="301"/>
      <c r="R56" s="301"/>
      <c r="S56" s="301"/>
    </row>
    <row r="57" spans="1:26" x14ac:dyDescent="0.25">
      <c r="E57" s="301"/>
      <c r="F57" s="301"/>
      <c r="G57" s="301"/>
      <c r="H57" s="301"/>
      <c r="I57" s="301"/>
      <c r="J57" s="301"/>
      <c r="K57" s="301"/>
      <c r="L57" s="301"/>
      <c r="M57" s="301"/>
      <c r="N57" s="301"/>
      <c r="O57" s="301"/>
      <c r="P57" s="301"/>
      <c r="Q57" s="301"/>
      <c r="R57" s="301"/>
      <c r="S57" s="301"/>
    </row>
    <row r="58" spans="1:26" x14ac:dyDescent="0.25">
      <c r="E58" s="301"/>
      <c r="F58" s="301"/>
      <c r="G58" s="301"/>
      <c r="H58" s="301"/>
      <c r="I58" s="301"/>
      <c r="J58" s="301"/>
      <c r="K58" s="301"/>
      <c r="L58" s="301"/>
      <c r="M58" s="301"/>
      <c r="N58" s="301"/>
      <c r="O58" s="301"/>
      <c r="P58" s="301"/>
      <c r="Q58" s="301"/>
      <c r="R58" s="301"/>
      <c r="S58" s="301"/>
    </row>
    <row r="59" spans="1:26" x14ac:dyDescent="0.25">
      <c r="E59" s="301"/>
      <c r="F59" s="301"/>
      <c r="G59" s="301"/>
      <c r="H59" s="301"/>
      <c r="I59" s="301"/>
      <c r="J59" s="301"/>
      <c r="K59" s="301"/>
      <c r="L59" s="301"/>
      <c r="M59" s="301"/>
      <c r="N59" s="301"/>
      <c r="O59" s="301"/>
      <c r="P59" s="301"/>
      <c r="Q59" s="301"/>
      <c r="R59" s="301"/>
      <c r="S59" s="301"/>
    </row>
    <row r="60" spans="1:26" x14ac:dyDescent="0.25">
      <c r="E60" s="301"/>
      <c r="F60" s="301"/>
      <c r="G60" s="301"/>
      <c r="H60" s="301"/>
      <c r="I60" s="301"/>
      <c r="J60" s="301"/>
      <c r="K60" s="301"/>
      <c r="L60" s="301"/>
      <c r="M60" s="301"/>
      <c r="N60" s="301"/>
      <c r="O60" s="301"/>
      <c r="P60" s="301"/>
      <c r="Q60" s="301"/>
      <c r="R60" s="301"/>
      <c r="S60" s="301"/>
    </row>
    <row r="61" spans="1:26" x14ac:dyDescent="0.25">
      <c r="E61" s="301"/>
      <c r="F61" s="301"/>
      <c r="G61" s="301"/>
      <c r="H61" s="301"/>
      <c r="I61" s="301"/>
      <c r="J61" s="301"/>
      <c r="K61" s="301"/>
      <c r="L61" s="301"/>
      <c r="M61" s="301"/>
      <c r="N61" s="301"/>
      <c r="O61" s="301"/>
      <c r="P61" s="301"/>
      <c r="Q61" s="301"/>
      <c r="R61" s="301"/>
      <c r="S61" s="301"/>
    </row>
    <row r="62" spans="1:26" x14ac:dyDescent="0.25">
      <c r="E62" s="301"/>
      <c r="F62" s="301"/>
      <c r="G62" s="301"/>
      <c r="H62" s="301"/>
      <c r="I62" s="301"/>
      <c r="J62" s="301"/>
      <c r="K62" s="301"/>
      <c r="L62" s="301"/>
      <c r="M62" s="301"/>
      <c r="N62" s="301"/>
      <c r="O62" s="301"/>
      <c r="P62" s="301"/>
      <c r="Q62" s="301"/>
      <c r="R62" s="301"/>
      <c r="S62" s="301"/>
    </row>
    <row r="63" spans="1:26" x14ac:dyDescent="0.25">
      <c r="E63" s="301"/>
      <c r="F63" s="301"/>
      <c r="G63" s="301"/>
      <c r="H63" s="301"/>
      <c r="I63" s="301"/>
      <c r="J63" s="301"/>
      <c r="K63" s="301"/>
      <c r="L63" s="301"/>
      <c r="M63" s="301"/>
      <c r="N63" s="301"/>
      <c r="O63" s="301"/>
      <c r="P63" s="301"/>
      <c r="Q63" s="301"/>
      <c r="R63" s="301"/>
      <c r="S63" s="301"/>
    </row>
    <row r="64" spans="1:26" x14ac:dyDescent="0.25">
      <c r="E64" s="301"/>
      <c r="F64" s="301"/>
      <c r="G64" s="301"/>
      <c r="H64" s="301"/>
      <c r="I64" s="301"/>
      <c r="J64" s="301"/>
      <c r="K64" s="301"/>
      <c r="L64" s="301"/>
      <c r="M64" s="301"/>
      <c r="N64" s="301"/>
      <c r="O64" s="301"/>
      <c r="P64" s="301"/>
      <c r="Q64" s="301"/>
      <c r="R64" s="301"/>
      <c r="S64" s="301"/>
    </row>
  </sheetData>
  <pageMargins left="0.7" right="0.7" top="0.75" bottom="0.75" header="0.3" footer="0.3"/>
  <pageSetup scale="60" orientation="landscape" horizontalDpi="4294967294" verticalDpi="4294967294" r:id="rId1"/>
  <headerFooter>
    <oddFooter>&amp;Z&amp;F&amp;RPage &amp;P</oddFooter>
  </headerFooter>
</worksheet>
</file>

<file path=xl/worksheets/sheet2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9D30CD-266B-447E-9FF3-45220066000A}">
  <sheetPr>
    <tabColor theme="6" tint="-0.249977111117893"/>
    <pageSetUpPr fitToPage="1"/>
  </sheetPr>
  <dimension ref="A1:AH64"/>
  <sheetViews>
    <sheetView workbookViewId="0"/>
  </sheetViews>
  <sheetFormatPr defaultColWidth="8.85546875" defaultRowHeight="15" x14ac:dyDescent="0.25"/>
  <cols>
    <col min="1" max="1" width="20.85546875" customWidth="1"/>
    <col min="2" max="2" width="8.7109375" customWidth="1"/>
    <col min="3" max="3" width="12.85546875" customWidth="1"/>
    <col min="4" max="12" width="7.42578125" hidden="1" customWidth="1"/>
    <col min="13" max="13" width="7.5703125" hidden="1" customWidth="1"/>
    <col min="14" max="25" width="10.42578125" customWidth="1"/>
    <col min="26" max="26" width="10.7109375" bestFit="1" customWidth="1"/>
    <col min="27" max="27" width="11.5703125" bestFit="1" customWidth="1"/>
    <col min="28" max="28" width="12" bestFit="1" customWidth="1"/>
    <col min="29" max="30" width="10.5703125" bestFit="1" customWidth="1"/>
    <col min="31" max="31" width="10.5703125" customWidth="1"/>
  </cols>
  <sheetData>
    <row r="1" spans="1:34" x14ac:dyDescent="0.25">
      <c r="A1" s="11" t="s">
        <v>10</v>
      </c>
      <c r="O1" t="s">
        <v>647</v>
      </c>
    </row>
    <row r="2" spans="1:34" x14ac:dyDescent="0.25">
      <c r="A2" s="9" t="s">
        <v>438</v>
      </c>
    </row>
    <row r="3" spans="1:34" x14ac:dyDescent="0.25">
      <c r="A3" s="9" t="s">
        <v>1294</v>
      </c>
    </row>
    <row r="4" spans="1:34" x14ac:dyDescent="0.25">
      <c r="R4" s="40" t="s">
        <v>4</v>
      </c>
      <c r="S4" s="41"/>
      <c r="T4" s="40" t="s">
        <v>8</v>
      </c>
    </row>
    <row r="5" spans="1:34" x14ac:dyDescent="0.25">
      <c r="A5" s="10" t="s">
        <v>9</v>
      </c>
      <c r="B5" s="12" t="s">
        <v>64</v>
      </c>
      <c r="C5" s="12" t="s">
        <v>12</v>
      </c>
      <c r="R5" s="42" t="s">
        <v>2</v>
      </c>
      <c r="S5" s="42" t="s">
        <v>60</v>
      </c>
      <c r="T5" s="42" t="s">
        <v>7</v>
      </c>
    </row>
    <row r="6" spans="1:34" x14ac:dyDescent="0.25">
      <c r="B6" s="3"/>
      <c r="R6" s="3"/>
    </row>
    <row r="7" spans="1:34" x14ac:dyDescent="0.25">
      <c r="A7" t="s">
        <v>1304</v>
      </c>
      <c r="B7" s="212">
        <v>895</v>
      </c>
      <c r="C7" s="212">
        <v>139437</v>
      </c>
      <c r="D7" s="293"/>
      <c r="E7" s="293"/>
      <c r="F7" s="293"/>
      <c r="G7" s="293"/>
      <c r="H7" s="293"/>
      <c r="I7" s="293"/>
      <c r="J7" s="293"/>
      <c r="K7" s="293"/>
      <c r="L7" s="293"/>
      <c r="M7" s="293"/>
      <c r="N7" s="293"/>
      <c r="O7" s="294"/>
      <c r="P7" s="6"/>
      <c r="Q7" s="6"/>
      <c r="R7" s="13">
        <f>+C14</f>
        <v>581499.09</v>
      </c>
      <c r="S7" s="13">
        <f>+-C48</f>
        <v>372578.11642857146</v>
      </c>
      <c r="T7" s="13">
        <f>+R7-S7</f>
        <v>208920.97357142851</v>
      </c>
    </row>
    <row r="8" spans="1:34" x14ac:dyDescent="0.25">
      <c r="A8" s="213" t="s">
        <v>1260</v>
      </c>
      <c r="B8" s="3"/>
      <c r="D8" s="293"/>
      <c r="E8" s="293"/>
      <c r="F8" s="293"/>
      <c r="G8" s="293"/>
      <c r="H8" s="293"/>
      <c r="I8" s="293"/>
      <c r="J8" s="293"/>
      <c r="K8" s="293"/>
      <c r="L8" s="293"/>
      <c r="M8" s="293"/>
      <c r="N8" s="293"/>
      <c r="O8" s="294"/>
      <c r="P8" s="6"/>
      <c r="Q8" s="6"/>
    </row>
    <row r="9" spans="1:34" x14ac:dyDescent="0.25">
      <c r="A9" s="2"/>
      <c r="B9" s="3"/>
      <c r="D9" s="293"/>
      <c r="E9" s="293"/>
      <c r="F9" s="293"/>
      <c r="G9" s="293"/>
      <c r="H9" s="293"/>
      <c r="I9" s="293"/>
      <c r="J9" s="293"/>
      <c r="K9" s="293"/>
      <c r="L9" s="293"/>
      <c r="M9" s="293"/>
      <c r="N9" s="293"/>
      <c r="O9" s="294"/>
      <c r="P9" s="6"/>
      <c r="Q9" s="6"/>
    </row>
    <row r="10" spans="1:34" x14ac:dyDescent="0.25">
      <c r="B10" s="3"/>
    </row>
    <row r="11" spans="1:34" x14ac:dyDescent="0.25">
      <c r="A11" s="686" t="s">
        <v>66</v>
      </c>
      <c r="B11" s="212" t="s">
        <v>1261</v>
      </c>
      <c r="C11" s="214"/>
    </row>
    <row r="12" spans="1:34" x14ac:dyDescent="0.25">
      <c r="B12" s="28"/>
      <c r="C12" s="2"/>
    </row>
    <row r="13" spans="1:34" x14ac:dyDescent="0.25">
      <c r="A13" s="9" t="s">
        <v>5</v>
      </c>
      <c r="C13" s="31" t="s">
        <v>3</v>
      </c>
      <c r="D13" s="32">
        <v>1994</v>
      </c>
      <c r="E13" s="32">
        <v>1995</v>
      </c>
      <c r="F13" s="32">
        <v>1996</v>
      </c>
      <c r="G13" s="32">
        <v>1997</v>
      </c>
      <c r="H13" s="32">
        <v>1998</v>
      </c>
      <c r="I13" s="32">
        <v>1999</v>
      </c>
      <c r="J13" s="32">
        <v>2000</v>
      </c>
      <c r="K13" s="32">
        <v>2001</v>
      </c>
      <c r="L13" s="32">
        <v>2002</v>
      </c>
      <c r="M13" s="32">
        <v>2003</v>
      </c>
      <c r="N13" s="32">
        <v>2004</v>
      </c>
      <c r="O13" s="32">
        <f>N13+1</f>
        <v>2005</v>
      </c>
      <c r="P13" s="32">
        <f t="shared" ref="P13:AH13" si="0">O13+1</f>
        <v>2006</v>
      </c>
      <c r="Q13" s="32">
        <f t="shared" si="0"/>
        <v>2007</v>
      </c>
      <c r="R13" s="32">
        <f t="shared" si="0"/>
        <v>2008</v>
      </c>
      <c r="S13" s="32">
        <f t="shared" si="0"/>
        <v>2009</v>
      </c>
      <c r="T13" s="32">
        <f t="shared" si="0"/>
        <v>2010</v>
      </c>
      <c r="U13" s="32">
        <f t="shared" si="0"/>
        <v>2011</v>
      </c>
      <c r="V13" s="32">
        <f t="shared" si="0"/>
        <v>2012</v>
      </c>
      <c r="W13" s="32">
        <f t="shared" si="0"/>
        <v>2013</v>
      </c>
      <c r="X13" s="32">
        <f t="shared" si="0"/>
        <v>2014</v>
      </c>
      <c r="Y13" s="32">
        <f t="shared" si="0"/>
        <v>2015</v>
      </c>
      <c r="Z13" s="32">
        <f t="shared" si="0"/>
        <v>2016</v>
      </c>
      <c r="AA13" s="32">
        <f t="shared" si="0"/>
        <v>2017</v>
      </c>
      <c r="AB13" s="32">
        <f t="shared" si="0"/>
        <v>2018</v>
      </c>
      <c r="AC13" s="32">
        <f t="shared" si="0"/>
        <v>2019</v>
      </c>
      <c r="AD13" s="32">
        <f t="shared" si="0"/>
        <v>2020</v>
      </c>
      <c r="AE13" s="32">
        <f t="shared" si="0"/>
        <v>2021</v>
      </c>
      <c r="AF13" s="32">
        <f t="shared" si="0"/>
        <v>2022</v>
      </c>
      <c r="AG13" s="32">
        <f t="shared" si="0"/>
        <v>2023</v>
      </c>
      <c r="AH13" s="32">
        <f t="shared" si="0"/>
        <v>2024</v>
      </c>
    </row>
    <row r="14" spans="1:34" x14ac:dyDescent="0.25">
      <c r="A14" s="9" t="s">
        <v>73</v>
      </c>
      <c r="C14" s="672">
        <f>SUM(D14:AH14)</f>
        <v>581499.09</v>
      </c>
      <c r="D14" s="233">
        <v>0</v>
      </c>
      <c r="E14" s="233">
        <v>0</v>
      </c>
      <c r="F14" s="233">
        <v>0</v>
      </c>
      <c r="G14" s="233">
        <v>0</v>
      </c>
      <c r="H14" s="233">
        <v>0</v>
      </c>
      <c r="I14" s="233">
        <v>0</v>
      </c>
      <c r="J14" s="233">
        <v>0</v>
      </c>
      <c r="K14" s="233">
        <v>0</v>
      </c>
      <c r="L14" s="233">
        <v>0</v>
      </c>
      <c r="M14" s="233">
        <v>0</v>
      </c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7"/>
      <c r="Z14" s="7"/>
      <c r="AA14" s="4"/>
      <c r="AB14" s="7"/>
      <c r="AC14" s="7"/>
      <c r="AD14" s="357">
        <v>572800</v>
      </c>
      <c r="AE14" s="275">
        <v>8699.09</v>
      </c>
    </row>
    <row r="15" spans="1:34" x14ac:dyDescent="0.25">
      <c r="A15" s="34"/>
      <c r="B15" s="2"/>
      <c r="C15" s="2"/>
      <c r="S15" s="233"/>
      <c r="T15" s="233"/>
      <c r="U15" s="233"/>
      <c r="V15" s="233"/>
      <c r="W15" s="233"/>
      <c r="X15" s="233"/>
    </row>
    <row r="16" spans="1:34" x14ac:dyDescent="0.25">
      <c r="A16" s="9" t="s">
        <v>6</v>
      </c>
      <c r="B16" s="3">
        <v>1994</v>
      </c>
      <c r="C16" s="622">
        <f>-SUM(D16:AH16)</f>
        <v>0</v>
      </c>
      <c r="D16" s="297">
        <f>+D$14/7/2</f>
        <v>0</v>
      </c>
      <c r="E16" s="297"/>
      <c r="F16" s="297"/>
      <c r="G16" s="297"/>
      <c r="H16" s="297"/>
      <c r="I16" s="297"/>
      <c r="J16" s="297"/>
      <c r="K16" s="297"/>
      <c r="L16" s="297"/>
      <c r="M16" s="297"/>
      <c r="N16" s="297"/>
      <c r="O16" s="297"/>
      <c r="P16" s="297"/>
      <c r="Q16" s="297"/>
      <c r="R16" s="297"/>
      <c r="S16" s="233"/>
      <c r="T16" s="233"/>
      <c r="U16" s="233"/>
      <c r="V16" s="233"/>
      <c r="W16" s="233"/>
      <c r="X16" s="233"/>
      <c r="Y16" s="297"/>
      <c r="Z16" s="297"/>
    </row>
    <row r="17" spans="1:26" x14ac:dyDescent="0.25">
      <c r="B17" s="3">
        <f>B16+1</f>
        <v>1995</v>
      </c>
      <c r="C17" s="622">
        <f t="shared" ref="C17:C46" si="1">-SUM(D17:AH17)</f>
        <v>0</v>
      </c>
      <c r="D17" s="297">
        <f>+D$14/7</f>
        <v>0</v>
      </c>
      <c r="E17" s="297">
        <f>+E$14/7/2</f>
        <v>0</v>
      </c>
      <c r="F17" s="297"/>
      <c r="G17" s="297"/>
      <c r="H17" s="297"/>
      <c r="I17" s="297"/>
      <c r="J17" s="297"/>
      <c r="K17" s="297"/>
      <c r="L17" s="297"/>
      <c r="M17" s="297"/>
      <c r="N17" s="297"/>
      <c r="O17" s="297"/>
      <c r="P17" s="297"/>
      <c r="Q17" s="297"/>
      <c r="R17" s="297"/>
      <c r="S17" s="233"/>
      <c r="T17" s="233"/>
      <c r="U17" s="233"/>
      <c r="V17" s="233"/>
      <c r="W17" s="233"/>
      <c r="X17" s="233"/>
      <c r="Y17" s="297"/>
      <c r="Z17" s="297"/>
    </row>
    <row r="18" spans="1:26" x14ac:dyDescent="0.25">
      <c r="B18" s="3">
        <f t="shared" ref="B18:B46" si="2">B17+1</f>
        <v>1996</v>
      </c>
      <c r="C18" s="622">
        <f t="shared" si="1"/>
        <v>0</v>
      </c>
      <c r="D18" s="297">
        <f>+D17</f>
        <v>0</v>
      </c>
      <c r="E18" s="297">
        <f>+E$14/7</f>
        <v>0</v>
      </c>
      <c r="F18" s="297">
        <f>+F$14/7/2</f>
        <v>0</v>
      </c>
      <c r="G18" s="297"/>
      <c r="H18" s="297"/>
      <c r="I18" s="297"/>
      <c r="J18" s="297"/>
      <c r="K18" s="297"/>
      <c r="L18" s="297"/>
      <c r="M18" s="297"/>
      <c r="N18" s="297"/>
      <c r="O18" s="297"/>
      <c r="P18" s="297"/>
      <c r="Q18" s="297"/>
      <c r="R18" s="297"/>
      <c r="S18" s="233"/>
      <c r="T18" s="233"/>
      <c r="U18" s="233"/>
      <c r="V18" s="233"/>
      <c r="W18" s="233"/>
      <c r="X18" s="233"/>
      <c r="Y18" s="297"/>
      <c r="Z18" s="297"/>
    </row>
    <row r="19" spans="1:26" x14ac:dyDescent="0.25">
      <c r="B19" s="3">
        <f t="shared" si="2"/>
        <v>1997</v>
      </c>
      <c r="C19" s="622">
        <f t="shared" si="1"/>
        <v>0</v>
      </c>
      <c r="D19" s="297">
        <f>+D18</f>
        <v>0</v>
      </c>
      <c r="E19" s="297">
        <f>+E18</f>
        <v>0</v>
      </c>
      <c r="F19" s="297">
        <f>+F$14/7</f>
        <v>0</v>
      </c>
      <c r="G19" s="297">
        <f>+G$14/7/2</f>
        <v>0</v>
      </c>
      <c r="H19" s="297"/>
      <c r="I19" s="297"/>
      <c r="J19" s="297"/>
      <c r="K19" s="297"/>
      <c r="L19" s="297"/>
      <c r="M19" s="297"/>
      <c r="N19" s="297"/>
      <c r="O19" s="297"/>
      <c r="P19" s="297"/>
      <c r="Q19" s="297"/>
      <c r="R19" s="297"/>
      <c r="S19" s="233"/>
      <c r="T19" s="233"/>
      <c r="U19" s="233"/>
      <c r="V19" s="233"/>
      <c r="W19" s="233"/>
      <c r="X19" s="233"/>
      <c r="Y19" s="297"/>
      <c r="Z19" s="297"/>
    </row>
    <row r="20" spans="1:26" x14ac:dyDescent="0.25">
      <c r="B20" s="3">
        <f t="shared" si="2"/>
        <v>1998</v>
      </c>
      <c r="C20" s="622">
        <f t="shared" si="1"/>
        <v>0</v>
      </c>
      <c r="D20" s="297">
        <f>+D19</f>
        <v>0</v>
      </c>
      <c r="E20" s="297">
        <f>+E19</f>
        <v>0</v>
      </c>
      <c r="F20" s="297">
        <f>+F19</f>
        <v>0</v>
      </c>
      <c r="G20" s="297">
        <f>+G$14/7</f>
        <v>0</v>
      </c>
      <c r="H20" s="297">
        <f>+H$14/7/2</f>
        <v>0</v>
      </c>
      <c r="I20" s="297"/>
      <c r="J20" s="297"/>
      <c r="K20" s="297"/>
      <c r="L20" s="297"/>
      <c r="M20" s="297"/>
      <c r="N20" s="297"/>
      <c r="O20" s="297"/>
      <c r="P20" s="297"/>
      <c r="Q20" s="297"/>
      <c r="R20" s="297"/>
      <c r="S20" s="233"/>
      <c r="T20" s="233"/>
      <c r="U20" s="233"/>
      <c r="V20" s="233"/>
      <c r="W20" s="233"/>
      <c r="X20" s="233"/>
      <c r="Y20" s="297"/>
      <c r="Z20" s="297"/>
    </row>
    <row r="21" spans="1:26" x14ac:dyDescent="0.25">
      <c r="B21" s="3">
        <f t="shared" si="2"/>
        <v>1999</v>
      </c>
      <c r="C21" s="622">
        <f t="shared" si="1"/>
        <v>0</v>
      </c>
      <c r="D21" s="297">
        <f>+D20</f>
        <v>0</v>
      </c>
      <c r="E21" s="297">
        <f>+E20</f>
        <v>0</v>
      </c>
      <c r="F21" s="297">
        <f>+F20</f>
        <v>0</v>
      </c>
      <c r="G21" s="297">
        <f>+G20</f>
        <v>0</v>
      </c>
      <c r="H21" s="297">
        <f>+H$14/7</f>
        <v>0</v>
      </c>
      <c r="I21" s="297">
        <f>+I$14/7/2</f>
        <v>0</v>
      </c>
      <c r="J21" s="297"/>
      <c r="K21" s="297"/>
      <c r="L21" s="297"/>
      <c r="M21" s="297"/>
      <c r="N21" s="297"/>
      <c r="O21" s="297"/>
      <c r="P21" s="297"/>
      <c r="Q21" s="297"/>
      <c r="R21" s="297"/>
      <c r="S21" s="233"/>
      <c r="T21" s="233"/>
      <c r="U21" s="233"/>
      <c r="V21" s="233"/>
      <c r="W21" s="233"/>
      <c r="X21" s="233"/>
      <c r="Y21" s="297"/>
      <c r="Z21" s="297"/>
    </row>
    <row r="22" spans="1:26" x14ac:dyDescent="0.25">
      <c r="B22" s="3">
        <f t="shared" si="2"/>
        <v>2000</v>
      </c>
      <c r="C22" s="622">
        <f t="shared" si="1"/>
        <v>0</v>
      </c>
      <c r="D22" s="297">
        <f>+D21</f>
        <v>0</v>
      </c>
      <c r="E22" s="297">
        <f>+E21</f>
        <v>0</v>
      </c>
      <c r="F22" s="297">
        <f>+F21</f>
        <v>0</v>
      </c>
      <c r="G22" s="297">
        <f>+G21</f>
        <v>0</v>
      </c>
      <c r="H22" s="297">
        <f>+H21</f>
        <v>0</v>
      </c>
      <c r="I22" s="297">
        <f>+I$14/7</f>
        <v>0</v>
      </c>
      <c r="J22" s="297">
        <f>+J$14/7/2</f>
        <v>0</v>
      </c>
      <c r="K22" s="297"/>
      <c r="L22" s="297"/>
      <c r="M22" s="297"/>
      <c r="N22" s="297"/>
      <c r="O22" s="297"/>
      <c r="P22" s="297"/>
      <c r="Q22" s="297"/>
      <c r="R22" s="297"/>
      <c r="S22" s="233"/>
      <c r="T22" s="233"/>
      <c r="U22" s="233"/>
      <c r="V22" s="233"/>
      <c r="W22" s="233"/>
      <c r="X22" s="233"/>
      <c r="Y22" s="297"/>
      <c r="Z22" s="297"/>
    </row>
    <row r="23" spans="1:26" x14ac:dyDescent="0.25">
      <c r="B23" s="3">
        <f t="shared" si="2"/>
        <v>2001</v>
      </c>
      <c r="C23" s="622">
        <f t="shared" si="1"/>
        <v>0</v>
      </c>
      <c r="D23" s="297">
        <f>+D$14/7/2</f>
        <v>0</v>
      </c>
      <c r="E23" s="297">
        <f>+E22</f>
        <v>0</v>
      </c>
      <c r="F23" s="297">
        <f>+F22</f>
        <v>0</v>
      </c>
      <c r="G23" s="297">
        <f>+G22</f>
        <v>0</v>
      </c>
      <c r="H23" s="297">
        <f>+H22</f>
        <v>0</v>
      </c>
      <c r="I23" s="297">
        <f>+I22</f>
        <v>0</v>
      </c>
      <c r="J23" s="297">
        <f>+J$14/7</f>
        <v>0</v>
      </c>
      <c r="K23" s="297">
        <f>+K$14/7/2</f>
        <v>0</v>
      </c>
      <c r="L23" s="297"/>
      <c r="M23" s="297"/>
      <c r="N23" s="297"/>
      <c r="O23" s="297"/>
      <c r="P23" s="297"/>
      <c r="Q23" s="297"/>
      <c r="R23" s="297"/>
      <c r="S23" s="233"/>
      <c r="T23" s="233"/>
      <c r="U23" s="233"/>
      <c r="V23" s="233"/>
      <c r="W23" s="233"/>
      <c r="X23" s="233"/>
      <c r="Y23" s="297"/>
      <c r="Z23" s="297"/>
    </row>
    <row r="24" spans="1:26" x14ac:dyDescent="0.25">
      <c r="B24" s="3">
        <f t="shared" si="2"/>
        <v>2002</v>
      </c>
      <c r="C24" s="622">
        <f t="shared" si="1"/>
        <v>0</v>
      </c>
      <c r="D24" s="297"/>
      <c r="E24" s="297">
        <f>+E$14/7/2</f>
        <v>0</v>
      </c>
      <c r="F24" s="297">
        <f>+F23</f>
        <v>0</v>
      </c>
      <c r="G24" s="297">
        <f>+G23</f>
        <v>0</v>
      </c>
      <c r="H24" s="297">
        <f>+H23</f>
        <v>0</v>
      </c>
      <c r="I24" s="297">
        <f>+I23</f>
        <v>0</v>
      </c>
      <c r="J24" s="297">
        <f>+J23</f>
        <v>0</v>
      </c>
      <c r="K24" s="297">
        <f>+K$14/7</f>
        <v>0</v>
      </c>
      <c r="L24" s="297">
        <f>+L$14/7/2</f>
        <v>0</v>
      </c>
      <c r="M24" s="297"/>
      <c r="N24" s="297"/>
      <c r="O24" s="297"/>
      <c r="P24" s="297"/>
      <c r="Q24" s="297"/>
      <c r="R24" s="297"/>
      <c r="S24" s="233"/>
      <c r="T24" s="233"/>
      <c r="U24" s="233"/>
      <c r="V24" s="233"/>
      <c r="W24" s="233"/>
      <c r="X24" s="233"/>
      <c r="Y24" s="297"/>
      <c r="Z24" s="297"/>
    </row>
    <row r="25" spans="1:26" x14ac:dyDescent="0.25">
      <c r="B25" s="3">
        <f t="shared" si="2"/>
        <v>2003</v>
      </c>
      <c r="C25" s="622">
        <f t="shared" si="1"/>
        <v>0</v>
      </c>
      <c r="D25" s="297"/>
      <c r="E25" s="297"/>
      <c r="F25" s="297">
        <f>+F$14/7/2</f>
        <v>0</v>
      </c>
      <c r="G25" s="297">
        <f>+G24</f>
        <v>0</v>
      </c>
      <c r="H25" s="297">
        <f>+H24</f>
        <v>0</v>
      </c>
      <c r="I25" s="297">
        <f>+I24</f>
        <v>0</v>
      </c>
      <c r="J25" s="297">
        <f>+J24</f>
        <v>0</v>
      </c>
      <c r="K25" s="297">
        <f>+K24</f>
        <v>0</v>
      </c>
      <c r="L25" s="297">
        <f>+L$14/7</f>
        <v>0</v>
      </c>
      <c r="M25" s="297">
        <f>+M$14/7/2</f>
        <v>0</v>
      </c>
      <c r="N25" s="297"/>
      <c r="O25" s="297"/>
      <c r="P25" s="297"/>
      <c r="Q25" s="297"/>
      <c r="R25" s="297"/>
      <c r="S25" s="233"/>
      <c r="T25" s="233"/>
      <c r="U25" s="233"/>
      <c r="V25" s="233"/>
      <c r="W25" s="233"/>
      <c r="X25" s="233"/>
      <c r="Y25" s="297"/>
      <c r="Z25" s="297"/>
    </row>
    <row r="26" spans="1:26" x14ac:dyDescent="0.25">
      <c r="B26" s="3">
        <f t="shared" si="2"/>
        <v>2004</v>
      </c>
      <c r="C26" s="622">
        <f t="shared" si="1"/>
        <v>0</v>
      </c>
      <c r="D26" s="297"/>
      <c r="E26" s="297"/>
      <c r="F26" s="297"/>
      <c r="G26" s="297">
        <f>+G$14/7/2</f>
        <v>0</v>
      </c>
      <c r="H26" s="297">
        <f>+H25</f>
        <v>0</v>
      </c>
      <c r="I26" s="297">
        <f>+I25</f>
        <v>0</v>
      </c>
      <c r="J26" s="297">
        <f>+J25</f>
        <v>0</v>
      </c>
      <c r="K26" s="297">
        <f>+K25</f>
        <v>0</v>
      </c>
      <c r="L26" s="297">
        <f>+L25</f>
        <v>0</v>
      </c>
      <c r="M26" s="297">
        <f>+M$14/7</f>
        <v>0</v>
      </c>
      <c r="N26" s="7">
        <f>+N$14/7/2</f>
        <v>0</v>
      </c>
      <c r="O26" s="7"/>
      <c r="P26" s="7"/>
      <c r="Q26" s="7"/>
      <c r="R26" s="7"/>
      <c r="S26" s="43"/>
      <c r="T26" s="43"/>
      <c r="U26" s="43"/>
      <c r="V26" s="43"/>
      <c r="W26" s="43"/>
      <c r="X26" s="43"/>
      <c r="Y26" s="7"/>
      <c r="Z26" s="297"/>
    </row>
    <row r="27" spans="1:26" x14ac:dyDescent="0.25">
      <c r="B27" s="3">
        <f t="shared" si="2"/>
        <v>2005</v>
      </c>
      <c r="C27" s="622">
        <f t="shared" si="1"/>
        <v>0</v>
      </c>
      <c r="D27" s="297"/>
      <c r="E27" s="297"/>
      <c r="F27" s="297"/>
      <c r="G27" s="297"/>
      <c r="H27" s="297">
        <f>+H$14/7/2</f>
        <v>0</v>
      </c>
      <c r="I27" s="297">
        <f>+I26</f>
        <v>0</v>
      </c>
      <c r="J27" s="297">
        <f>+J26</f>
        <v>0</v>
      </c>
      <c r="K27" s="297">
        <f>+K26</f>
        <v>0</v>
      </c>
      <c r="L27" s="297">
        <f>+L26</f>
        <v>0</v>
      </c>
      <c r="M27" s="297">
        <f>+M26</f>
        <v>0</v>
      </c>
      <c r="N27" s="7">
        <f>+N$14/7</f>
        <v>0</v>
      </c>
      <c r="O27" s="7">
        <f>+O$14/7/2</f>
        <v>0</v>
      </c>
      <c r="P27" s="7"/>
      <c r="Q27" s="7"/>
      <c r="R27" s="7"/>
      <c r="S27" s="43"/>
      <c r="T27" s="43"/>
      <c r="U27" s="43"/>
      <c r="V27" s="43"/>
      <c r="W27" s="43"/>
      <c r="X27" s="43"/>
      <c r="Y27" s="7"/>
      <c r="Z27" s="297"/>
    </row>
    <row r="28" spans="1:26" x14ac:dyDescent="0.25">
      <c r="B28" s="3">
        <f t="shared" si="2"/>
        <v>2006</v>
      </c>
      <c r="C28" s="622">
        <f t="shared" si="1"/>
        <v>0</v>
      </c>
      <c r="D28" s="297"/>
      <c r="E28" s="297"/>
      <c r="F28" s="297"/>
      <c r="G28" s="297"/>
      <c r="H28" s="297"/>
      <c r="I28" s="297">
        <f>+I$14/7/2</f>
        <v>0</v>
      </c>
      <c r="J28" s="297">
        <f>+J27</f>
        <v>0</v>
      </c>
      <c r="K28" s="297">
        <f>+K27</f>
        <v>0</v>
      </c>
      <c r="L28" s="297">
        <f>+L27</f>
        <v>0</v>
      </c>
      <c r="M28" s="297">
        <f>+M27</f>
        <v>0</v>
      </c>
      <c r="N28" s="7">
        <f>+N27</f>
        <v>0</v>
      </c>
      <c r="O28" s="7">
        <f>+O$14/7</f>
        <v>0</v>
      </c>
      <c r="P28" s="7">
        <f>+P$14/7/2</f>
        <v>0</v>
      </c>
      <c r="Q28" s="7"/>
      <c r="R28" s="7"/>
      <c r="S28" s="43"/>
      <c r="T28" s="43"/>
      <c r="U28" s="43"/>
      <c r="V28" s="43"/>
      <c r="W28" s="43"/>
      <c r="X28" s="43"/>
      <c r="Y28" s="7"/>
      <c r="Z28" s="297"/>
    </row>
    <row r="29" spans="1:26" x14ac:dyDescent="0.25">
      <c r="B29" s="3">
        <f t="shared" si="2"/>
        <v>2007</v>
      </c>
      <c r="C29" s="622">
        <f t="shared" si="1"/>
        <v>0</v>
      </c>
      <c r="D29" s="297"/>
      <c r="E29" s="297"/>
      <c r="F29" s="297"/>
      <c r="G29" s="297"/>
      <c r="H29" s="297"/>
      <c r="I29" s="297"/>
      <c r="J29" s="297">
        <f>+J$14/7/2</f>
        <v>0</v>
      </c>
      <c r="K29" s="297">
        <f>+K28</f>
        <v>0</v>
      </c>
      <c r="L29" s="297">
        <f>+L28</f>
        <v>0</v>
      </c>
      <c r="M29" s="297">
        <f>+M28</f>
        <v>0</v>
      </c>
      <c r="N29" s="7">
        <f>+N28</f>
        <v>0</v>
      </c>
      <c r="O29" s="7">
        <f>+O28</f>
        <v>0</v>
      </c>
      <c r="P29" s="7">
        <f>+P$14/7</f>
        <v>0</v>
      </c>
      <c r="Q29" s="7">
        <f>+Q$14/7/2</f>
        <v>0</v>
      </c>
      <c r="R29" s="7"/>
      <c r="S29" s="43"/>
      <c r="T29" s="43"/>
      <c r="U29" s="43"/>
      <c r="V29" s="43"/>
      <c r="W29" s="43"/>
      <c r="X29" s="43"/>
      <c r="Y29" s="7"/>
      <c r="Z29" s="297"/>
    </row>
    <row r="30" spans="1:26" x14ac:dyDescent="0.25">
      <c r="B30" s="3">
        <f t="shared" si="2"/>
        <v>2008</v>
      </c>
      <c r="C30" s="622">
        <f t="shared" si="1"/>
        <v>0</v>
      </c>
      <c r="D30" s="297"/>
      <c r="E30" s="297"/>
      <c r="F30" s="297"/>
      <c r="G30" s="297"/>
      <c r="H30" s="297"/>
      <c r="I30" s="297"/>
      <c r="J30" s="297"/>
      <c r="K30" s="297">
        <f>+K$14/7/2</f>
        <v>0</v>
      </c>
      <c r="L30" s="297">
        <f>+L29</f>
        <v>0</v>
      </c>
      <c r="M30" s="297">
        <f>+M29</f>
        <v>0</v>
      </c>
      <c r="N30" s="7">
        <f>+N29</f>
        <v>0</v>
      </c>
      <c r="O30" s="7">
        <f>+O29</f>
        <v>0</v>
      </c>
      <c r="P30" s="7">
        <f>+P29</f>
        <v>0</v>
      </c>
      <c r="Q30" s="7">
        <f>+Q$14/7</f>
        <v>0</v>
      </c>
      <c r="R30" s="7">
        <f>+R$14/7/2</f>
        <v>0</v>
      </c>
      <c r="S30" s="43"/>
      <c r="T30" s="43"/>
      <c r="U30" s="43"/>
      <c r="V30" s="43"/>
      <c r="W30" s="43"/>
      <c r="X30" s="43"/>
      <c r="Y30" s="7"/>
      <c r="Z30" s="297"/>
    </row>
    <row r="31" spans="1:26" x14ac:dyDescent="0.25">
      <c r="B31" s="3">
        <f t="shared" si="2"/>
        <v>2009</v>
      </c>
      <c r="C31" s="622">
        <f t="shared" si="1"/>
        <v>0</v>
      </c>
      <c r="D31" s="297"/>
      <c r="E31" s="297"/>
      <c r="F31" s="297"/>
      <c r="G31" s="297"/>
      <c r="H31" s="297"/>
      <c r="I31" s="297"/>
      <c r="J31" s="297"/>
      <c r="K31" s="297"/>
      <c r="L31" s="297">
        <f>+L$14/7/2</f>
        <v>0</v>
      </c>
      <c r="M31" s="297">
        <f>+M30</f>
        <v>0</v>
      </c>
      <c r="N31" s="7">
        <f>+N30</f>
        <v>0</v>
      </c>
      <c r="O31" s="7">
        <f>+O30</f>
        <v>0</v>
      </c>
      <c r="P31" s="7">
        <f>+P30</f>
        <v>0</v>
      </c>
      <c r="Q31" s="7">
        <f>+Q30</f>
        <v>0</v>
      </c>
      <c r="R31" s="7">
        <f>+R$14/7</f>
        <v>0</v>
      </c>
      <c r="S31" s="43">
        <f>+S$14/7/2</f>
        <v>0</v>
      </c>
      <c r="T31" s="43"/>
      <c r="U31" s="43"/>
      <c r="V31" s="43"/>
      <c r="W31" s="43"/>
      <c r="X31" s="43"/>
      <c r="Y31" s="7"/>
      <c r="Z31" s="297"/>
    </row>
    <row r="32" spans="1:26" x14ac:dyDescent="0.25">
      <c r="A32" s="38"/>
      <c r="B32" s="3">
        <f t="shared" si="2"/>
        <v>2010</v>
      </c>
      <c r="C32" s="622">
        <f t="shared" si="1"/>
        <v>0</v>
      </c>
      <c r="D32" s="297"/>
      <c r="E32" s="297"/>
      <c r="F32" s="297"/>
      <c r="G32" s="297"/>
      <c r="H32" s="297"/>
      <c r="I32" s="297"/>
      <c r="J32" s="297"/>
      <c r="K32" s="297"/>
      <c r="L32" s="297"/>
      <c r="M32" s="297">
        <f>+M$14/7/2</f>
        <v>0</v>
      </c>
      <c r="N32" s="7">
        <f>+N31</f>
        <v>0</v>
      </c>
      <c r="O32" s="7">
        <f>+O31</f>
        <v>0</v>
      </c>
      <c r="P32" s="7">
        <f>+P31</f>
        <v>0</v>
      </c>
      <c r="Q32" s="7">
        <f>+Q31</f>
        <v>0</v>
      </c>
      <c r="R32" s="7">
        <f>+R31</f>
        <v>0</v>
      </c>
      <c r="S32" s="43">
        <f>+S$14/7</f>
        <v>0</v>
      </c>
      <c r="T32" s="43">
        <f>+T$14/7/2</f>
        <v>0</v>
      </c>
      <c r="U32" s="43"/>
      <c r="V32" s="43"/>
      <c r="W32" s="43"/>
      <c r="X32" s="43"/>
      <c r="Y32" s="7"/>
      <c r="Z32" s="297"/>
    </row>
    <row r="33" spans="1:34" x14ac:dyDescent="0.25">
      <c r="A33" s="38"/>
      <c r="B33" s="3">
        <f t="shared" si="2"/>
        <v>2011</v>
      </c>
      <c r="C33" s="622">
        <f t="shared" si="1"/>
        <v>0</v>
      </c>
      <c r="D33" s="297"/>
      <c r="E33" s="297"/>
      <c r="F33" s="297"/>
      <c r="G33" s="297"/>
      <c r="H33" s="297"/>
      <c r="I33" s="297"/>
      <c r="J33" s="297"/>
      <c r="K33" s="297"/>
      <c r="L33" s="297"/>
      <c r="M33" s="297"/>
      <c r="N33" s="7">
        <f>+N$14/7/2</f>
        <v>0</v>
      </c>
      <c r="O33" s="7">
        <f>+O32</f>
        <v>0</v>
      </c>
      <c r="P33" s="7">
        <f>+P32</f>
        <v>0</v>
      </c>
      <c r="Q33" s="7">
        <f>+Q32</f>
        <v>0</v>
      </c>
      <c r="R33" s="7">
        <f>+R32</f>
        <v>0</v>
      </c>
      <c r="S33" s="43">
        <f>+S32</f>
        <v>0</v>
      </c>
      <c r="T33" s="43">
        <f>+T$14/7</f>
        <v>0</v>
      </c>
      <c r="U33" s="43">
        <f>+U$14/7/2</f>
        <v>0</v>
      </c>
      <c r="V33" s="43"/>
      <c r="W33" s="43"/>
      <c r="X33" s="43"/>
      <c r="Y33" s="7"/>
      <c r="Z33" s="297"/>
    </row>
    <row r="34" spans="1:34" x14ac:dyDescent="0.25">
      <c r="A34" s="38"/>
      <c r="B34" s="3">
        <f t="shared" si="2"/>
        <v>2012</v>
      </c>
      <c r="C34" s="622">
        <f t="shared" si="1"/>
        <v>0</v>
      </c>
      <c r="D34" s="297"/>
      <c r="E34" s="297"/>
      <c r="F34" s="297"/>
      <c r="G34" s="297"/>
      <c r="H34" s="297"/>
      <c r="I34" s="297"/>
      <c r="J34" s="297"/>
      <c r="K34" s="297"/>
      <c r="L34" s="297"/>
      <c r="M34" s="297"/>
      <c r="N34" s="7"/>
      <c r="O34" s="7">
        <f>+O$14/7/2</f>
        <v>0</v>
      </c>
      <c r="P34" s="7">
        <f>+P33</f>
        <v>0</v>
      </c>
      <c r="Q34" s="7">
        <f>+Q33</f>
        <v>0</v>
      </c>
      <c r="R34" s="7">
        <f>+R33</f>
        <v>0</v>
      </c>
      <c r="S34" s="43">
        <f>+S33</f>
        <v>0</v>
      </c>
      <c r="T34" s="43">
        <f>+T$14/7</f>
        <v>0</v>
      </c>
      <c r="U34" s="43">
        <f>+U$14/7</f>
        <v>0</v>
      </c>
      <c r="V34" s="43">
        <f>+V$14/7/2</f>
        <v>0</v>
      </c>
      <c r="W34" s="43"/>
      <c r="X34" s="43"/>
      <c r="Y34" s="7"/>
      <c r="Z34" s="297"/>
    </row>
    <row r="35" spans="1:34" x14ac:dyDescent="0.25">
      <c r="A35" s="38"/>
      <c r="B35" s="3">
        <f t="shared" si="2"/>
        <v>2013</v>
      </c>
      <c r="C35" s="622">
        <f t="shared" si="1"/>
        <v>0</v>
      </c>
      <c r="D35" s="297"/>
      <c r="E35" s="297"/>
      <c r="F35" s="297"/>
      <c r="G35" s="297"/>
      <c r="H35" s="297"/>
      <c r="I35" s="297"/>
      <c r="J35" s="297"/>
      <c r="K35" s="297"/>
      <c r="L35" s="297"/>
      <c r="M35" s="297"/>
      <c r="N35" s="7"/>
      <c r="O35" s="7"/>
      <c r="P35" s="7">
        <f>P14/7/2</f>
        <v>0</v>
      </c>
      <c r="Q35" s="7">
        <f>Q14</f>
        <v>0</v>
      </c>
      <c r="R35" s="7">
        <f t="shared" ref="R35:U36" si="3">R34</f>
        <v>0</v>
      </c>
      <c r="S35" s="43">
        <f t="shared" si="3"/>
        <v>0</v>
      </c>
      <c r="T35" s="43">
        <f t="shared" si="3"/>
        <v>0</v>
      </c>
      <c r="U35" s="43">
        <f t="shared" si="3"/>
        <v>0</v>
      </c>
      <c r="V35" s="43">
        <f>V14/7</f>
        <v>0</v>
      </c>
      <c r="W35" s="43">
        <f>W14/7/2</f>
        <v>0</v>
      </c>
      <c r="X35" s="43"/>
      <c r="Y35" s="7"/>
      <c r="Z35" s="297"/>
    </row>
    <row r="36" spans="1:34" x14ac:dyDescent="0.25">
      <c r="A36" s="38"/>
      <c r="B36" s="3">
        <f t="shared" si="2"/>
        <v>2014</v>
      </c>
      <c r="C36" s="622">
        <f t="shared" si="1"/>
        <v>0</v>
      </c>
      <c r="D36" s="297"/>
      <c r="E36" s="297"/>
      <c r="F36" s="297"/>
      <c r="G36" s="297"/>
      <c r="H36" s="297"/>
      <c r="I36" s="297"/>
      <c r="J36" s="297"/>
      <c r="K36" s="297"/>
      <c r="L36" s="297"/>
      <c r="M36" s="297"/>
      <c r="N36" s="7"/>
      <c r="O36" s="7"/>
      <c r="P36" s="7"/>
      <c r="Q36" s="7">
        <f>Q14/7/2</f>
        <v>0</v>
      </c>
      <c r="R36" s="7">
        <f t="shared" si="3"/>
        <v>0</v>
      </c>
      <c r="S36" s="43">
        <f t="shared" si="3"/>
        <v>0</v>
      </c>
      <c r="T36" s="43">
        <f t="shared" si="3"/>
        <v>0</v>
      </c>
      <c r="U36" s="43">
        <f t="shared" si="3"/>
        <v>0</v>
      </c>
      <c r="V36" s="43">
        <f>V35</f>
        <v>0</v>
      </c>
      <c r="W36" s="43">
        <f>W14/7</f>
        <v>0</v>
      </c>
      <c r="X36" s="43">
        <f>X14/7/2</f>
        <v>0</v>
      </c>
      <c r="Y36" s="7"/>
      <c r="Z36" s="297"/>
    </row>
    <row r="37" spans="1:34" x14ac:dyDescent="0.25">
      <c r="A37" s="38"/>
      <c r="B37" s="3">
        <f t="shared" si="2"/>
        <v>2015</v>
      </c>
      <c r="C37" s="622">
        <f t="shared" si="1"/>
        <v>0</v>
      </c>
      <c r="D37" s="297"/>
      <c r="E37" s="297"/>
      <c r="F37" s="297"/>
      <c r="G37" s="297"/>
      <c r="H37" s="297"/>
      <c r="I37" s="297"/>
      <c r="J37" s="297"/>
      <c r="K37" s="297"/>
      <c r="L37" s="297"/>
      <c r="M37" s="297"/>
      <c r="N37" s="7"/>
      <c r="O37" s="7"/>
      <c r="P37" s="7"/>
      <c r="Q37" s="7"/>
      <c r="R37" s="7">
        <f>R14/7/2</f>
        <v>0</v>
      </c>
      <c r="S37" s="43">
        <f>S36</f>
        <v>0</v>
      </c>
      <c r="T37" s="43">
        <f>T36</f>
        <v>0</v>
      </c>
      <c r="U37" s="43">
        <f>U36</f>
        <v>0</v>
      </c>
      <c r="V37" s="43">
        <f>V36</f>
        <v>0</v>
      </c>
      <c r="W37" s="43">
        <f>W36</f>
        <v>0</v>
      </c>
      <c r="X37" s="43">
        <f>X14/7</f>
        <v>0</v>
      </c>
      <c r="Y37" s="7">
        <f>Y14/7/2</f>
        <v>0</v>
      </c>
      <c r="Z37" s="297"/>
    </row>
    <row r="38" spans="1:34" x14ac:dyDescent="0.25">
      <c r="A38" s="38"/>
      <c r="B38" s="3">
        <f t="shared" si="2"/>
        <v>2016</v>
      </c>
      <c r="C38" s="622">
        <f t="shared" si="1"/>
        <v>0</v>
      </c>
      <c r="D38" s="297"/>
      <c r="E38" s="297"/>
      <c r="F38" s="297"/>
      <c r="G38" s="297"/>
      <c r="H38" s="297"/>
      <c r="I38" s="297"/>
      <c r="J38" s="297"/>
      <c r="K38" s="297"/>
      <c r="L38" s="297"/>
      <c r="M38" s="297"/>
      <c r="N38" s="7"/>
      <c r="O38" s="7"/>
      <c r="P38" s="7"/>
      <c r="Q38" s="7"/>
      <c r="R38" s="7"/>
      <c r="S38" s="43"/>
      <c r="T38" s="43"/>
      <c r="U38" s="43"/>
      <c r="V38" s="43"/>
      <c r="W38" s="43"/>
      <c r="X38" s="43"/>
      <c r="Y38" s="7">
        <f>+Y14/2</f>
        <v>0</v>
      </c>
      <c r="Z38" s="7">
        <f>Z14/7/2</f>
        <v>0</v>
      </c>
      <c r="AA38" s="7"/>
    </row>
    <row r="39" spans="1:34" x14ac:dyDescent="0.25">
      <c r="A39" s="38"/>
      <c r="B39" s="3">
        <f t="shared" si="2"/>
        <v>2017</v>
      </c>
      <c r="C39" s="622">
        <f t="shared" si="1"/>
        <v>0</v>
      </c>
      <c r="D39" s="297"/>
      <c r="E39" s="297"/>
      <c r="F39" s="297"/>
      <c r="G39" s="297"/>
      <c r="H39" s="297"/>
      <c r="I39" s="297"/>
      <c r="J39" s="297"/>
      <c r="K39" s="297"/>
      <c r="L39" s="297"/>
      <c r="M39" s="297"/>
      <c r="N39" s="7"/>
      <c r="O39" s="7"/>
      <c r="P39" s="7"/>
      <c r="Q39" s="7"/>
      <c r="R39" s="7"/>
      <c r="S39" s="43"/>
      <c r="T39" s="43"/>
      <c r="U39" s="43"/>
      <c r="V39" s="43"/>
      <c r="W39" s="43"/>
      <c r="X39" s="43"/>
      <c r="Y39" s="7"/>
      <c r="Z39" s="7"/>
      <c r="AA39" s="7">
        <v>0</v>
      </c>
    </row>
    <row r="40" spans="1:34" x14ac:dyDescent="0.25">
      <c r="A40" s="38"/>
      <c r="B40" s="3">
        <f t="shared" si="2"/>
        <v>2018</v>
      </c>
      <c r="C40" s="622">
        <f t="shared" si="1"/>
        <v>0</v>
      </c>
      <c r="D40" s="297"/>
      <c r="E40" s="297"/>
      <c r="F40" s="297"/>
      <c r="G40" s="297"/>
      <c r="H40" s="297"/>
      <c r="I40" s="297"/>
      <c r="J40" s="297"/>
      <c r="K40" s="297"/>
      <c r="L40" s="297"/>
      <c r="M40" s="297"/>
      <c r="N40" s="7"/>
      <c r="O40" s="7"/>
      <c r="P40" s="7"/>
      <c r="Q40" s="7"/>
      <c r="R40" s="7"/>
      <c r="S40" s="43"/>
      <c r="T40" s="43"/>
      <c r="U40" s="43"/>
      <c r="V40" s="43"/>
      <c r="W40" s="43"/>
      <c r="X40" s="43"/>
      <c r="Y40" s="7"/>
      <c r="Z40" s="7"/>
      <c r="AA40" s="7"/>
      <c r="AB40" s="7">
        <v>0</v>
      </c>
    </row>
    <row r="41" spans="1:34" x14ac:dyDescent="0.25">
      <c r="A41" s="38"/>
      <c r="B41" s="3">
        <f t="shared" si="2"/>
        <v>2019</v>
      </c>
      <c r="C41" s="622">
        <f t="shared" si="1"/>
        <v>0</v>
      </c>
      <c r="D41" s="297"/>
      <c r="E41" s="297"/>
      <c r="F41" s="297"/>
      <c r="G41" s="297"/>
      <c r="H41" s="297"/>
      <c r="I41" s="297"/>
      <c r="J41" s="297"/>
      <c r="K41" s="297"/>
      <c r="L41" s="297"/>
      <c r="M41" s="297"/>
      <c r="N41" s="7"/>
      <c r="O41" s="7"/>
      <c r="P41" s="7"/>
      <c r="Q41" s="7"/>
      <c r="R41" s="7"/>
      <c r="S41" s="43"/>
      <c r="T41" s="43"/>
      <c r="U41" s="43"/>
      <c r="V41" s="43"/>
      <c r="W41" s="43"/>
      <c r="X41" s="43"/>
      <c r="Y41" s="7"/>
      <c r="Z41" s="7"/>
      <c r="AA41" s="7"/>
      <c r="AB41" s="7"/>
      <c r="AC41" s="43">
        <f>+$AC$14/7/3</f>
        <v>0</v>
      </c>
      <c r="AD41" s="43"/>
      <c r="AE41" s="43"/>
    </row>
    <row r="42" spans="1:34" x14ac:dyDescent="0.25">
      <c r="A42" s="38"/>
      <c r="B42" s="3">
        <f t="shared" si="2"/>
        <v>2020</v>
      </c>
      <c r="C42" s="622">
        <f t="shared" si="1"/>
        <v>-40914.285714285717</v>
      </c>
      <c r="D42" s="297"/>
      <c r="E42" s="297"/>
      <c r="F42" s="297"/>
      <c r="G42" s="297"/>
      <c r="H42" s="297"/>
      <c r="I42" s="297"/>
      <c r="J42" s="297"/>
      <c r="K42" s="297"/>
      <c r="L42" s="297"/>
      <c r="M42" s="297"/>
      <c r="N42" s="7"/>
      <c r="O42" s="7"/>
      <c r="P42" s="7"/>
      <c r="Q42" s="7"/>
      <c r="R42" s="7"/>
      <c r="S42" s="43"/>
      <c r="T42" s="43"/>
      <c r="U42" s="43"/>
      <c r="V42" s="43"/>
      <c r="W42" s="43"/>
      <c r="X42" s="43"/>
      <c r="Y42" s="7"/>
      <c r="Z42" s="7"/>
      <c r="AA42" s="7"/>
      <c r="AB42" s="7"/>
      <c r="AC42" s="43"/>
      <c r="AD42" s="43">
        <f>+$AD$14/7/2</f>
        <v>40914.285714285717</v>
      </c>
      <c r="AE42" s="43"/>
    </row>
    <row r="43" spans="1:34" x14ac:dyDescent="0.25">
      <c r="A43" s="38"/>
      <c r="B43" s="3">
        <f t="shared" si="2"/>
        <v>2021</v>
      </c>
      <c r="C43" s="622">
        <f t="shared" si="1"/>
        <v>-82449.935000000012</v>
      </c>
      <c r="D43" s="297"/>
      <c r="E43" s="297"/>
      <c r="F43" s="297"/>
      <c r="G43" s="297"/>
      <c r="H43" s="297"/>
      <c r="I43" s="297"/>
      <c r="J43" s="297"/>
      <c r="K43" s="297"/>
      <c r="L43" s="297"/>
      <c r="M43" s="297"/>
      <c r="N43" s="7"/>
      <c r="O43" s="7"/>
      <c r="P43" s="7"/>
      <c r="Q43" s="7"/>
      <c r="R43" s="7"/>
      <c r="S43" s="43"/>
      <c r="T43" s="43"/>
      <c r="U43" s="43"/>
      <c r="V43" s="43"/>
      <c r="W43" s="43"/>
      <c r="X43" s="43"/>
      <c r="Y43" s="7"/>
      <c r="Z43" s="7"/>
      <c r="AA43" s="7"/>
      <c r="AB43" s="7"/>
      <c r="AC43" s="43"/>
      <c r="AD43" s="43">
        <f>+$AD$14/7</f>
        <v>81828.571428571435</v>
      </c>
      <c r="AE43" s="43">
        <f>$AE$14/7/2</f>
        <v>621.36357142857139</v>
      </c>
    </row>
    <row r="44" spans="1:34" x14ac:dyDescent="0.25">
      <c r="A44" s="38"/>
      <c r="B44" s="3">
        <f t="shared" si="2"/>
        <v>2022</v>
      </c>
      <c r="C44" s="622">
        <f t="shared" si="1"/>
        <v>-83071.298571428575</v>
      </c>
      <c r="D44" s="297"/>
      <c r="E44" s="297"/>
      <c r="F44" s="297"/>
      <c r="G44" s="297"/>
      <c r="H44" s="297"/>
      <c r="I44" s="297"/>
      <c r="J44" s="297"/>
      <c r="K44" s="297"/>
      <c r="L44" s="297"/>
      <c r="M44" s="297"/>
      <c r="N44" s="7"/>
      <c r="O44" s="7"/>
      <c r="P44" s="7"/>
      <c r="Q44" s="7"/>
      <c r="R44" s="7"/>
      <c r="S44" s="43"/>
      <c r="T44" s="43"/>
      <c r="U44" s="43"/>
      <c r="V44" s="43"/>
      <c r="W44" s="43"/>
      <c r="X44" s="43"/>
      <c r="Y44" s="7"/>
      <c r="Z44" s="7"/>
      <c r="AA44" s="7"/>
      <c r="AB44" s="7"/>
      <c r="AC44" s="43"/>
      <c r="AD44" s="43">
        <f t="shared" ref="AD44:AD46" si="4">+$AD$14/7</f>
        <v>81828.571428571435</v>
      </c>
      <c r="AE44" s="43">
        <f>$AE$14/7</f>
        <v>1242.7271428571428</v>
      </c>
    </row>
    <row r="45" spans="1:34" x14ac:dyDescent="0.25">
      <c r="A45" s="38"/>
      <c r="B45" s="3">
        <f t="shared" si="2"/>
        <v>2023</v>
      </c>
      <c r="C45" s="622">
        <f t="shared" si="1"/>
        <v>-83071.298571428575</v>
      </c>
      <c r="D45" s="297"/>
      <c r="E45" s="297"/>
      <c r="F45" s="297"/>
      <c r="G45" s="297"/>
      <c r="H45" s="297"/>
      <c r="I45" s="297"/>
      <c r="J45" s="297"/>
      <c r="K45" s="297"/>
      <c r="L45" s="297"/>
      <c r="M45" s="297"/>
      <c r="N45" s="7"/>
      <c r="O45" s="7"/>
      <c r="P45" s="7"/>
      <c r="Q45" s="7"/>
      <c r="R45" s="7"/>
      <c r="S45" s="43"/>
      <c r="T45" s="43"/>
      <c r="U45" s="43"/>
      <c r="V45" s="43"/>
      <c r="W45" s="43"/>
      <c r="X45" s="43"/>
      <c r="Y45" s="7"/>
      <c r="Z45" s="7"/>
      <c r="AA45" s="7"/>
      <c r="AB45" s="7"/>
      <c r="AC45" s="43"/>
      <c r="AD45" s="43">
        <f t="shared" si="4"/>
        <v>81828.571428571435</v>
      </c>
      <c r="AE45" s="43">
        <f t="shared" ref="AE45:AE46" si="5">$AE$14/7</f>
        <v>1242.7271428571428</v>
      </c>
    </row>
    <row r="46" spans="1:34" x14ac:dyDescent="0.25">
      <c r="A46" s="38"/>
      <c r="B46" s="3">
        <f t="shared" si="2"/>
        <v>2024</v>
      </c>
      <c r="C46" s="622">
        <f t="shared" si="1"/>
        <v>-83071.298571428575</v>
      </c>
      <c r="D46" s="297"/>
      <c r="E46" s="297"/>
      <c r="F46" s="297"/>
      <c r="G46" s="297"/>
      <c r="H46" s="297"/>
      <c r="I46" s="297"/>
      <c r="J46" s="297"/>
      <c r="K46" s="297"/>
      <c r="L46" s="297"/>
      <c r="M46" s="297"/>
      <c r="N46" s="7"/>
      <c r="O46" s="7"/>
      <c r="P46" s="7"/>
      <c r="Q46" s="7"/>
      <c r="R46" s="7"/>
      <c r="S46" s="43"/>
      <c r="T46" s="43"/>
      <c r="U46" s="43"/>
      <c r="V46" s="43"/>
      <c r="W46" s="43"/>
      <c r="X46" s="43"/>
      <c r="Y46" s="7"/>
      <c r="Z46" s="7"/>
      <c r="AA46" s="7"/>
      <c r="AB46" s="7"/>
      <c r="AC46" s="43"/>
      <c r="AD46" s="43">
        <f t="shared" si="4"/>
        <v>81828.571428571435</v>
      </c>
      <c r="AE46" s="43">
        <f t="shared" si="5"/>
        <v>1242.7271428571428</v>
      </c>
    </row>
    <row r="47" spans="1:34" x14ac:dyDescent="0.25">
      <c r="A47" s="38"/>
      <c r="B47" s="12"/>
      <c r="C47" s="254"/>
      <c r="D47" s="298"/>
      <c r="E47" s="298"/>
      <c r="F47" s="298"/>
      <c r="G47" s="298"/>
      <c r="H47" s="298"/>
      <c r="I47" s="298"/>
      <c r="J47" s="298"/>
      <c r="K47" s="298"/>
      <c r="L47" s="298"/>
      <c r="M47" s="298"/>
      <c r="N47" s="298"/>
      <c r="O47" s="298"/>
      <c r="P47" s="298"/>
      <c r="Q47" s="298"/>
      <c r="R47" s="298"/>
      <c r="S47" s="298"/>
      <c r="T47" s="298"/>
      <c r="U47" s="298"/>
      <c r="V47" s="299"/>
      <c r="W47" s="299"/>
      <c r="X47" s="299"/>
      <c r="Y47" s="298"/>
      <c r="Z47" s="298"/>
      <c r="AA47" s="298"/>
      <c r="AB47" s="173"/>
      <c r="AC47" s="173"/>
      <c r="AD47" s="173"/>
      <c r="AE47" s="173"/>
    </row>
    <row r="48" spans="1:34" x14ac:dyDescent="0.25">
      <c r="A48" s="38" t="s">
        <v>62</v>
      </c>
      <c r="B48" s="675">
        <f>SUM(D48:AH48)</f>
        <v>208920.97357142859</v>
      </c>
      <c r="C48" s="724">
        <f>SUM(C16:C47)</f>
        <v>-372578.11642857146</v>
      </c>
      <c r="D48" s="715">
        <f t="shared" ref="D48:N48" si="6">-SUM(D16:D47)+D14</f>
        <v>0</v>
      </c>
      <c r="E48" s="715">
        <f t="shared" si="6"/>
        <v>0</v>
      </c>
      <c r="F48" s="715">
        <f t="shared" si="6"/>
        <v>0</v>
      </c>
      <c r="G48" s="715">
        <f t="shared" si="6"/>
        <v>0</v>
      </c>
      <c r="H48" s="715">
        <f t="shared" si="6"/>
        <v>0</v>
      </c>
      <c r="I48" s="715">
        <f t="shared" si="6"/>
        <v>0</v>
      </c>
      <c r="J48" s="715">
        <f t="shared" si="6"/>
        <v>0</v>
      </c>
      <c r="K48" s="715">
        <f t="shared" si="6"/>
        <v>0</v>
      </c>
      <c r="L48" s="715">
        <f t="shared" si="6"/>
        <v>0</v>
      </c>
      <c r="M48" s="715">
        <f t="shared" si="6"/>
        <v>0</v>
      </c>
      <c r="N48" s="725">
        <f t="shared" si="6"/>
        <v>0</v>
      </c>
      <c r="O48" s="725">
        <f t="shared" ref="O48:AH48" si="7">-SUM(O16:O47)+O14</f>
        <v>0</v>
      </c>
      <c r="P48" s="725">
        <f t="shared" si="7"/>
        <v>0</v>
      </c>
      <c r="Q48" s="725">
        <f t="shared" si="7"/>
        <v>0</v>
      </c>
      <c r="R48" s="725">
        <f t="shared" si="7"/>
        <v>0</v>
      </c>
      <c r="S48" s="725">
        <f t="shared" si="7"/>
        <v>0</v>
      </c>
      <c r="T48" s="725">
        <f t="shared" si="7"/>
        <v>0</v>
      </c>
      <c r="U48" s="725">
        <f t="shared" si="7"/>
        <v>0</v>
      </c>
      <c r="V48" s="725">
        <f t="shared" si="7"/>
        <v>0</v>
      </c>
      <c r="W48" s="725">
        <f t="shared" si="7"/>
        <v>0</v>
      </c>
      <c r="X48" s="725">
        <f t="shared" si="7"/>
        <v>0</v>
      </c>
      <c r="Y48" s="725">
        <f t="shared" si="7"/>
        <v>0</v>
      </c>
      <c r="Z48" s="725">
        <f t="shared" si="7"/>
        <v>0</v>
      </c>
      <c r="AA48" s="725">
        <f t="shared" si="7"/>
        <v>0</v>
      </c>
      <c r="AB48" s="725">
        <f t="shared" si="7"/>
        <v>0</v>
      </c>
      <c r="AC48" s="725">
        <f t="shared" si="7"/>
        <v>0</v>
      </c>
      <c r="AD48" s="725">
        <f t="shared" si="7"/>
        <v>204571.42857142858</v>
      </c>
      <c r="AE48" s="725">
        <f t="shared" si="7"/>
        <v>4349.5450000000001</v>
      </c>
      <c r="AF48" s="725">
        <f t="shared" si="7"/>
        <v>0</v>
      </c>
      <c r="AG48" s="725">
        <f t="shared" si="7"/>
        <v>0</v>
      </c>
      <c r="AH48" s="725">
        <f t="shared" si="7"/>
        <v>0</v>
      </c>
    </row>
    <row r="49" spans="1:26" x14ac:dyDescent="0.25">
      <c r="A49" s="38"/>
      <c r="B49" s="275"/>
      <c r="C49" s="299"/>
      <c r="D49" s="297"/>
      <c r="E49" s="297"/>
      <c r="F49" s="297"/>
      <c r="G49" s="297"/>
      <c r="H49" s="297"/>
      <c r="I49" s="297"/>
      <c r="J49" s="297"/>
      <c r="K49" s="297"/>
      <c r="L49" s="297"/>
      <c r="M49" s="297"/>
      <c r="N49" s="338"/>
      <c r="O49" s="338"/>
      <c r="P49" s="338"/>
      <c r="Q49" s="338"/>
      <c r="R49" s="338"/>
      <c r="S49" s="338"/>
      <c r="T49" s="338"/>
      <c r="U49" s="338"/>
      <c r="V49" s="338"/>
      <c r="W49" s="338"/>
      <c r="X49" s="338"/>
      <c r="Y49" s="338"/>
      <c r="Z49" s="338"/>
    </row>
    <row r="50" spans="1:26" x14ac:dyDescent="0.25">
      <c r="A50" s="39" t="s">
        <v>63</v>
      </c>
      <c r="B50" s="3"/>
      <c r="C50" s="30">
        <f>+C14+C48</f>
        <v>208920.97357142851</v>
      </c>
      <c r="D50" s="297"/>
      <c r="E50" s="297"/>
      <c r="F50" s="297"/>
      <c r="G50" s="297"/>
      <c r="H50" s="297"/>
      <c r="I50" s="297"/>
      <c r="J50" s="297"/>
      <c r="K50" s="297"/>
      <c r="L50" s="297"/>
      <c r="M50" s="297"/>
      <c r="N50" s="338"/>
      <c r="O50" s="338"/>
      <c r="P50" s="338"/>
      <c r="Q50" s="338"/>
      <c r="R50" s="338"/>
      <c r="S50" s="338"/>
      <c r="T50" s="338"/>
      <c r="U50" s="338"/>
      <c r="V50" s="338"/>
      <c r="W50" s="338"/>
      <c r="X50" s="338"/>
      <c r="Y50" s="338"/>
      <c r="Z50" s="338"/>
    </row>
    <row r="51" spans="1:26" x14ac:dyDescent="0.25">
      <c r="A51" s="3"/>
      <c r="B51" s="3"/>
      <c r="C51" s="3"/>
      <c r="D51" s="297"/>
      <c r="E51" s="297"/>
      <c r="F51" s="297"/>
      <c r="G51" s="297"/>
      <c r="H51" s="297"/>
      <c r="I51" s="297"/>
      <c r="J51" s="297"/>
      <c r="K51" s="297"/>
      <c r="L51" s="297"/>
      <c r="M51" s="297"/>
      <c r="N51" s="338"/>
      <c r="O51" s="338"/>
      <c r="P51" s="338"/>
      <c r="Q51" s="338"/>
      <c r="R51" s="338"/>
      <c r="S51" s="338"/>
      <c r="T51" s="338"/>
      <c r="U51" s="338"/>
      <c r="V51" s="338"/>
      <c r="W51" s="338"/>
      <c r="X51" s="338"/>
      <c r="Y51" s="338"/>
      <c r="Z51" s="338"/>
    </row>
    <row r="52" spans="1:26" x14ac:dyDescent="0.25">
      <c r="A52" s="3"/>
      <c r="B52" s="36"/>
      <c r="C52" s="3"/>
      <c r="D52" s="297"/>
      <c r="E52" s="297"/>
      <c r="F52" s="297"/>
      <c r="G52" s="297"/>
      <c r="H52" s="297"/>
      <c r="I52" s="297"/>
      <c r="J52" s="297"/>
      <c r="K52" s="297"/>
      <c r="L52" s="297"/>
      <c r="M52" s="297"/>
      <c r="N52" s="338"/>
      <c r="O52" s="338"/>
      <c r="P52" s="338"/>
      <c r="Q52" s="338"/>
      <c r="R52" s="338"/>
      <c r="S52" s="338"/>
      <c r="T52" s="338"/>
      <c r="U52" s="338"/>
      <c r="V52" s="338"/>
      <c r="W52" s="338"/>
      <c r="X52" s="338"/>
      <c r="Y52" s="338"/>
      <c r="Z52" s="338"/>
    </row>
    <row r="53" spans="1:26" x14ac:dyDescent="0.25">
      <c r="A53" s="3"/>
      <c r="B53" s="3"/>
      <c r="C53" s="3"/>
      <c r="E53" s="297"/>
      <c r="F53" s="301"/>
      <c r="G53" s="301"/>
      <c r="H53" s="301"/>
      <c r="I53" s="301"/>
      <c r="J53" s="301"/>
      <c r="K53" s="301"/>
      <c r="L53" s="301"/>
      <c r="M53" s="301"/>
      <c r="N53" s="338">
        <f>SUM(E32:E53)</f>
        <v>0</v>
      </c>
      <c r="O53" s="342"/>
      <c r="P53" s="342"/>
      <c r="Q53" s="342"/>
      <c r="R53" s="342"/>
      <c r="S53" s="342"/>
    </row>
    <row r="54" spans="1:26" x14ac:dyDescent="0.25">
      <c r="B54" s="3"/>
      <c r="C54" s="3"/>
      <c r="E54" s="301"/>
      <c r="F54" s="301"/>
      <c r="G54" s="301"/>
      <c r="H54" s="301"/>
      <c r="I54" s="301"/>
      <c r="J54" s="301"/>
      <c r="K54" s="301"/>
      <c r="L54" s="301"/>
      <c r="M54" s="301"/>
      <c r="N54" s="301"/>
      <c r="O54" s="301"/>
      <c r="P54" s="301"/>
      <c r="Q54" s="301"/>
      <c r="R54" s="301"/>
      <c r="S54" s="301"/>
    </row>
    <row r="55" spans="1:26" x14ac:dyDescent="0.25">
      <c r="E55" s="301"/>
      <c r="F55" s="301"/>
      <c r="G55" s="301"/>
      <c r="H55" s="301"/>
      <c r="I55" s="301"/>
      <c r="J55" s="301"/>
      <c r="K55" s="301"/>
      <c r="L55" s="301"/>
      <c r="M55" s="301"/>
      <c r="N55" s="301"/>
      <c r="O55" s="301"/>
      <c r="P55" s="301"/>
      <c r="Q55" s="301"/>
      <c r="R55" s="301"/>
      <c r="S55" s="301"/>
    </row>
    <row r="56" spans="1:26" x14ac:dyDescent="0.25">
      <c r="E56" s="301"/>
      <c r="F56" s="301"/>
      <c r="G56" s="301"/>
      <c r="H56" s="301"/>
      <c r="I56" s="301"/>
      <c r="J56" s="301"/>
      <c r="K56" s="301"/>
      <c r="L56" s="301"/>
      <c r="M56" s="301"/>
      <c r="N56" s="301"/>
      <c r="O56" s="301"/>
      <c r="P56" s="301"/>
      <c r="Q56" s="301"/>
      <c r="R56" s="301"/>
      <c r="S56" s="301"/>
    </row>
    <row r="57" spans="1:26" x14ac:dyDescent="0.25">
      <c r="E57" s="301"/>
      <c r="F57" s="301"/>
      <c r="G57" s="301"/>
      <c r="H57" s="301"/>
      <c r="I57" s="301"/>
      <c r="J57" s="301"/>
      <c r="K57" s="301"/>
      <c r="L57" s="301"/>
      <c r="M57" s="301"/>
      <c r="N57" s="301"/>
      <c r="O57" s="301"/>
      <c r="P57" s="301"/>
      <c r="Q57" s="301"/>
      <c r="R57" s="301"/>
      <c r="S57" s="301"/>
    </row>
    <row r="58" spans="1:26" x14ac:dyDescent="0.25">
      <c r="E58" s="301"/>
      <c r="F58" s="301"/>
      <c r="G58" s="301"/>
      <c r="H58" s="301"/>
      <c r="I58" s="301"/>
      <c r="J58" s="301"/>
      <c r="K58" s="301"/>
      <c r="L58" s="301"/>
      <c r="M58" s="301"/>
      <c r="N58" s="301"/>
      <c r="O58" s="301"/>
      <c r="P58" s="301"/>
      <c r="Q58" s="301"/>
      <c r="R58" s="301"/>
      <c r="S58" s="301"/>
    </row>
    <row r="59" spans="1:26" x14ac:dyDescent="0.25">
      <c r="E59" s="301"/>
      <c r="F59" s="301"/>
      <c r="G59" s="301"/>
      <c r="H59" s="301"/>
      <c r="I59" s="301"/>
      <c r="J59" s="301"/>
      <c r="K59" s="301"/>
      <c r="L59" s="301"/>
      <c r="M59" s="301"/>
      <c r="N59" s="301"/>
      <c r="O59" s="301"/>
      <c r="P59" s="301"/>
      <c r="Q59" s="301"/>
      <c r="R59" s="301"/>
      <c r="S59" s="301"/>
    </row>
    <row r="60" spans="1:26" x14ac:dyDescent="0.25">
      <c r="E60" s="301"/>
      <c r="F60" s="301"/>
      <c r="G60" s="301"/>
      <c r="H60" s="301"/>
      <c r="I60" s="301"/>
      <c r="J60" s="301"/>
      <c r="K60" s="301"/>
      <c r="L60" s="301"/>
      <c r="M60" s="301"/>
      <c r="N60" s="301"/>
      <c r="O60" s="301"/>
      <c r="P60" s="301"/>
      <c r="Q60" s="301"/>
      <c r="R60" s="301"/>
      <c r="S60" s="301"/>
    </row>
    <row r="61" spans="1:26" x14ac:dyDescent="0.25">
      <c r="E61" s="301"/>
      <c r="F61" s="301"/>
      <c r="G61" s="301"/>
      <c r="H61" s="301"/>
      <c r="I61" s="301"/>
      <c r="J61" s="301"/>
      <c r="K61" s="301"/>
      <c r="L61" s="301"/>
      <c r="M61" s="301"/>
      <c r="N61" s="301"/>
      <c r="O61" s="301"/>
      <c r="P61" s="301"/>
      <c r="Q61" s="301"/>
      <c r="R61" s="301"/>
      <c r="S61" s="301"/>
    </row>
    <row r="62" spans="1:26" x14ac:dyDescent="0.25">
      <c r="E62" s="301"/>
      <c r="F62" s="301"/>
      <c r="G62" s="301"/>
      <c r="H62" s="301"/>
      <c r="I62" s="301"/>
      <c r="J62" s="301"/>
      <c r="K62" s="301"/>
      <c r="L62" s="301"/>
      <c r="M62" s="301"/>
      <c r="N62" s="301"/>
      <c r="O62" s="301"/>
      <c r="P62" s="301"/>
      <c r="Q62" s="301"/>
      <c r="R62" s="301"/>
      <c r="S62" s="301"/>
    </row>
    <row r="63" spans="1:26" x14ac:dyDescent="0.25">
      <c r="E63" s="301"/>
      <c r="F63" s="301"/>
      <c r="G63" s="301"/>
      <c r="H63" s="301"/>
      <c r="I63" s="301"/>
      <c r="J63" s="301"/>
      <c r="K63" s="301"/>
      <c r="L63" s="301"/>
      <c r="M63" s="301"/>
      <c r="N63" s="301"/>
      <c r="O63" s="301"/>
      <c r="P63" s="301"/>
      <c r="Q63" s="301"/>
      <c r="R63" s="301"/>
      <c r="S63" s="301"/>
    </row>
    <row r="64" spans="1:26" x14ac:dyDescent="0.25">
      <c r="E64" s="301"/>
      <c r="F64" s="301"/>
      <c r="G64" s="301"/>
      <c r="H64" s="301"/>
      <c r="I64" s="301"/>
      <c r="J64" s="301"/>
      <c r="K64" s="301"/>
      <c r="L64" s="301"/>
      <c r="M64" s="301"/>
      <c r="N64" s="301"/>
      <c r="O64" s="301"/>
      <c r="P64" s="301"/>
      <c r="Q64" s="301"/>
      <c r="R64" s="301"/>
      <c r="S64" s="301"/>
    </row>
  </sheetData>
  <pageMargins left="0.7" right="0.7" top="0.75" bottom="0.75" header="0.3" footer="0.3"/>
  <pageSetup scale="60" orientation="landscape" horizontalDpi="4294967294" verticalDpi="4294967294" r:id="rId1"/>
  <headerFooter>
    <oddFooter>&amp;Z&amp;F&amp;RPage &amp;P</oddFooter>
  </headerFooter>
</worksheet>
</file>

<file path=xl/worksheets/sheet2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8AC9E0-A1F8-45D1-8B44-E5B108504EB7}">
  <sheetPr>
    <tabColor theme="6" tint="-0.249977111117893"/>
    <pageSetUpPr fitToPage="1"/>
  </sheetPr>
  <dimension ref="A1:AH64"/>
  <sheetViews>
    <sheetView topLeftCell="A16" workbookViewId="0">
      <selection activeCell="AD43" sqref="AD43:AD46"/>
    </sheetView>
  </sheetViews>
  <sheetFormatPr defaultColWidth="8.85546875" defaultRowHeight="15" x14ac:dyDescent="0.25"/>
  <cols>
    <col min="1" max="1" width="20.85546875" customWidth="1"/>
    <col min="2" max="2" width="8.7109375" customWidth="1"/>
    <col min="3" max="3" width="12.85546875" customWidth="1"/>
    <col min="4" max="12" width="7.42578125" hidden="1" customWidth="1"/>
    <col min="13" max="13" width="7.5703125" hidden="1" customWidth="1"/>
    <col min="14" max="25" width="10.42578125" customWidth="1"/>
    <col min="26" max="26" width="10.7109375" bestFit="1" customWidth="1"/>
    <col min="27" max="27" width="11.5703125" bestFit="1" customWidth="1"/>
    <col min="28" max="28" width="12" bestFit="1" customWidth="1"/>
    <col min="29" max="30" width="10.5703125" bestFit="1" customWidth="1"/>
  </cols>
  <sheetData>
    <row r="1" spans="1:34" x14ac:dyDescent="0.25">
      <c r="A1" s="11" t="s">
        <v>10</v>
      </c>
      <c r="O1" t="s">
        <v>647</v>
      </c>
    </row>
    <row r="2" spans="1:34" x14ac:dyDescent="0.25">
      <c r="A2" s="9" t="s">
        <v>438</v>
      </c>
    </row>
    <row r="3" spans="1:34" x14ac:dyDescent="0.25">
      <c r="A3" s="9" t="s">
        <v>1294</v>
      </c>
    </row>
    <row r="4" spans="1:34" x14ac:dyDescent="0.25">
      <c r="R4" s="40" t="s">
        <v>4</v>
      </c>
      <c r="S4" s="41"/>
      <c r="T4" s="40" t="s">
        <v>8</v>
      </c>
    </row>
    <row r="5" spans="1:34" x14ac:dyDescent="0.25">
      <c r="A5" s="10" t="s">
        <v>9</v>
      </c>
      <c r="B5" s="12" t="s">
        <v>64</v>
      </c>
      <c r="C5" s="12" t="s">
        <v>12</v>
      </c>
      <c r="R5" s="42" t="s">
        <v>2</v>
      </c>
      <c r="S5" s="42" t="s">
        <v>60</v>
      </c>
      <c r="T5" s="42" t="s">
        <v>7</v>
      </c>
    </row>
    <row r="6" spans="1:34" x14ac:dyDescent="0.25">
      <c r="B6" s="3"/>
      <c r="R6" s="3"/>
    </row>
    <row r="7" spans="1:34" x14ac:dyDescent="0.25">
      <c r="A7" t="s">
        <v>1303</v>
      </c>
      <c r="B7" s="212">
        <v>896</v>
      </c>
      <c r="C7" s="214"/>
      <c r="D7" s="293"/>
      <c r="E7" s="293"/>
      <c r="F7" s="293"/>
      <c r="G7" s="293"/>
      <c r="H7" s="293"/>
      <c r="I7" s="293"/>
      <c r="J7" s="293"/>
      <c r="K7" s="293"/>
      <c r="L7" s="293"/>
      <c r="M7" s="293"/>
      <c r="N7" s="293"/>
      <c r="O7" s="294"/>
      <c r="P7" s="6"/>
      <c r="Q7" s="6"/>
      <c r="R7" s="13">
        <f>+C14</f>
        <v>124567.2</v>
      </c>
      <c r="S7" s="13">
        <f>+-C48</f>
        <v>80078.914285714272</v>
      </c>
      <c r="T7" s="13">
        <f>+R7-S7</f>
        <v>44488.285714285725</v>
      </c>
    </row>
    <row r="8" spans="1:34" x14ac:dyDescent="0.25">
      <c r="A8" s="213"/>
      <c r="B8" s="3"/>
      <c r="D8" s="293"/>
      <c r="E8" s="293"/>
      <c r="F8" s="293"/>
      <c r="G8" s="293"/>
      <c r="H8" s="293"/>
      <c r="I8" s="293"/>
      <c r="J8" s="293"/>
      <c r="K8" s="293"/>
      <c r="L8" s="293"/>
      <c r="M8" s="293"/>
      <c r="N8" s="293"/>
      <c r="O8" s="294"/>
      <c r="P8" s="6"/>
      <c r="Q8" s="6"/>
    </row>
    <row r="9" spans="1:34" x14ac:dyDescent="0.25">
      <c r="A9" s="2"/>
      <c r="B9" s="3"/>
      <c r="D9" s="293"/>
      <c r="E9" s="293"/>
      <c r="F9" s="293"/>
      <c r="G9" s="293"/>
      <c r="H9" s="293"/>
      <c r="I9" s="293"/>
      <c r="J9" s="293"/>
      <c r="K9" s="293"/>
      <c r="L9" s="293"/>
      <c r="M9" s="293"/>
      <c r="N9" s="293"/>
      <c r="O9" s="294"/>
      <c r="P9" s="6"/>
      <c r="Q9" s="6"/>
    </row>
    <row r="10" spans="1:34" x14ac:dyDescent="0.25">
      <c r="B10" s="3"/>
    </row>
    <row r="11" spans="1:34" x14ac:dyDescent="0.25">
      <c r="A11" s="686" t="s">
        <v>66</v>
      </c>
      <c r="B11" s="212" t="s">
        <v>1390</v>
      </c>
      <c r="C11" s="214"/>
    </row>
    <row r="12" spans="1:34" x14ac:dyDescent="0.25">
      <c r="B12" s="28"/>
      <c r="C12" s="2"/>
    </row>
    <row r="13" spans="1:34" x14ac:dyDescent="0.25">
      <c r="A13" s="9" t="s">
        <v>5</v>
      </c>
      <c r="C13" s="31" t="s">
        <v>3</v>
      </c>
      <c r="D13" s="32">
        <v>1994</v>
      </c>
      <c r="E13" s="32">
        <v>1995</v>
      </c>
      <c r="F13" s="32">
        <v>1996</v>
      </c>
      <c r="G13" s="32">
        <v>1997</v>
      </c>
      <c r="H13" s="32">
        <v>1998</v>
      </c>
      <c r="I13" s="32">
        <v>1999</v>
      </c>
      <c r="J13" s="32">
        <v>2000</v>
      </c>
      <c r="K13" s="32">
        <v>2001</v>
      </c>
      <c r="L13" s="32">
        <v>2002</v>
      </c>
      <c r="M13" s="32">
        <v>2003</v>
      </c>
      <c r="N13" s="32">
        <v>2004</v>
      </c>
      <c r="O13" s="32">
        <f>N13+1</f>
        <v>2005</v>
      </c>
      <c r="P13" s="32">
        <f t="shared" ref="P13:AH13" si="0">O13+1</f>
        <v>2006</v>
      </c>
      <c r="Q13" s="32">
        <f t="shared" si="0"/>
        <v>2007</v>
      </c>
      <c r="R13" s="32">
        <f t="shared" si="0"/>
        <v>2008</v>
      </c>
      <c r="S13" s="32">
        <f t="shared" si="0"/>
        <v>2009</v>
      </c>
      <c r="T13" s="32">
        <f t="shared" si="0"/>
        <v>2010</v>
      </c>
      <c r="U13" s="32">
        <f t="shared" si="0"/>
        <v>2011</v>
      </c>
      <c r="V13" s="32">
        <f t="shared" si="0"/>
        <v>2012</v>
      </c>
      <c r="W13" s="32">
        <f t="shared" si="0"/>
        <v>2013</v>
      </c>
      <c r="X13" s="32">
        <f t="shared" si="0"/>
        <v>2014</v>
      </c>
      <c r="Y13" s="32">
        <f t="shared" si="0"/>
        <v>2015</v>
      </c>
      <c r="Z13" s="32">
        <f t="shared" si="0"/>
        <v>2016</v>
      </c>
      <c r="AA13" s="32">
        <f t="shared" si="0"/>
        <v>2017</v>
      </c>
      <c r="AB13" s="32">
        <f t="shared" si="0"/>
        <v>2018</v>
      </c>
      <c r="AC13" s="32">
        <f t="shared" si="0"/>
        <v>2019</v>
      </c>
      <c r="AD13" s="32">
        <f t="shared" si="0"/>
        <v>2020</v>
      </c>
      <c r="AE13" s="32">
        <f t="shared" si="0"/>
        <v>2021</v>
      </c>
      <c r="AF13" s="32">
        <f t="shared" si="0"/>
        <v>2022</v>
      </c>
      <c r="AG13" s="32">
        <f t="shared" si="0"/>
        <v>2023</v>
      </c>
      <c r="AH13" s="32">
        <f t="shared" si="0"/>
        <v>2024</v>
      </c>
    </row>
    <row r="14" spans="1:34" x14ac:dyDescent="0.25">
      <c r="A14" s="9" t="s">
        <v>73</v>
      </c>
      <c r="C14" s="672">
        <f>SUM(D14:AH14)</f>
        <v>124567.2</v>
      </c>
      <c r="D14" s="233">
        <v>0</v>
      </c>
      <c r="E14" s="233">
        <v>0</v>
      </c>
      <c r="F14" s="233">
        <v>0</v>
      </c>
      <c r="G14" s="233">
        <v>0</v>
      </c>
      <c r="H14" s="233">
        <v>0</v>
      </c>
      <c r="I14" s="233">
        <v>0</v>
      </c>
      <c r="J14" s="233">
        <v>0</v>
      </c>
      <c r="K14" s="233">
        <v>0</v>
      </c>
      <c r="L14" s="233">
        <v>0</v>
      </c>
      <c r="M14" s="233">
        <v>0</v>
      </c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7"/>
      <c r="Z14" s="7"/>
      <c r="AA14" s="4"/>
      <c r="AB14" s="7"/>
      <c r="AC14" s="7"/>
      <c r="AD14" s="357">
        <v>124567.2</v>
      </c>
      <c r="AE14" s="275"/>
    </row>
    <row r="15" spans="1:34" x14ac:dyDescent="0.25">
      <c r="A15" s="34"/>
      <c r="B15" s="2"/>
      <c r="C15" s="2"/>
      <c r="S15" s="233"/>
      <c r="T15" s="233"/>
      <c r="U15" s="233"/>
      <c r="V15" s="233"/>
      <c r="W15" s="233"/>
      <c r="X15" s="233"/>
    </row>
    <row r="16" spans="1:34" x14ac:dyDescent="0.25">
      <c r="A16" s="9" t="s">
        <v>6</v>
      </c>
      <c r="B16" s="3">
        <v>1994</v>
      </c>
      <c r="C16" s="622">
        <f>-SUM(D16:AH16)</f>
        <v>0</v>
      </c>
      <c r="D16" s="297">
        <f>+D$14/7/2</f>
        <v>0</v>
      </c>
      <c r="E16" s="297"/>
      <c r="F16" s="297"/>
      <c r="G16" s="297"/>
      <c r="H16" s="297"/>
      <c r="I16" s="297"/>
      <c r="J16" s="297"/>
      <c r="K16" s="297"/>
      <c r="L16" s="297"/>
      <c r="M16" s="297"/>
      <c r="N16" s="297"/>
      <c r="O16" s="297"/>
      <c r="P16" s="297"/>
      <c r="Q16" s="297"/>
      <c r="R16" s="297"/>
      <c r="S16" s="233"/>
      <c r="T16" s="233"/>
      <c r="U16" s="233"/>
      <c r="V16" s="233"/>
      <c r="W16" s="233"/>
      <c r="X16" s="233"/>
      <c r="Y16" s="297"/>
      <c r="Z16" s="297"/>
    </row>
    <row r="17" spans="1:26" x14ac:dyDescent="0.25">
      <c r="B17" s="3">
        <f>B16+1</f>
        <v>1995</v>
      </c>
      <c r="C17" s="622">
        <f t="shared" ref="C17:C46" si="1">-SUM(D17:AH17)</f>
        <v>0</v>
      </c>
      <c r="D17" s="297">
        <f>+D$14/7</f>
        <v>0</v>
      </c>
      <c r="E17" s="297">
        <f>+E$14/7/2</f>
        <v>0</v>
      </c>
      <c r="F17" s="297"/>
      <c r="G17" s="297"/>
      <c r="H17" s="297"/>
      <c r="I17" s="297"/>
      <c r="J17" s="297"/>
      <c r="K17" s="297"/>
      <c r="L17" s="297"/>
      <c r="M17" s="297"/>
      <c r="N17" s="297"/>
      <c r="O17" s="297"/>
      <c r="P17" s="297"/>
      <c r="Q17" s="297"/>
      <c r="R17" s="297"/>
      <c r="S17" s="233"/>
      <c r="T17" s="233"/>
      <c r="U17" s="233"/>
      <c r="V17" s="233"/>
      <c r="W17" s="233"/>
      <c r="X17" s="233"/>
      <c r="Y17" s="297"/>
      <c r="Z17" s="297"/>
    </row>
    <row r="18" spans="1:26" x14ac:dyDescent="0.25">
      <c r="B18" s="3">
        <f t="shared" ref="B18:B46" si="2">B17+1</f>
        <v>1996</v>
      </c>
      <c r="C18" s="622">
        <f t="shared" si="1"/>
        <v>0</v>
      </c>
      <c r="D18" s="297">
        <f>+D17</f>
        <v>0</v>
      </c>
      <c r="E18" s="297">
        <f>+E$14/7</f>
        <v>0</v>
      </c>
      <c r="F18" s="297">
        <f>+F$14/7/2</f>
        <v>0</v>
      </c>
      <c r="G18" s="297"/>
      <c r="H18" s="297"/>
      <c r="I18" s="297"/>
      <c r="J18" s="297"/>
      <c r="K18" s="297"/>
      <c r="L18" s="297"/>
      <c r="M18" s="297"/>
      <c r="N18" s="297"/>
      <c r="O18" s="297"/>
      <c r="P18" s="297"/>
      <c r="Q18" s="297"/>
      <c r="R18" s="297"/>
      <c r="S18" s="233"/>
      <c r="T18" s="233"/>
      <c r="U18" s="233"/>
      <c r="V18" s="233"/>
      <c r="W18" s="233"/>
      <c r="X18" s="233"/>
      <c r="Y18" s="297"/>
      <c r="Z18" s="297"/>
    </row>
    <row r="19" spans="1:26" x14ac:dyDescent="0.25">
      <c r="B19" s="3">
        <f t="shared" si="2"/>
        <v>1997</v>
      </c>
      <c r="C19" s="622">
        <f t="shared" si="1"/>
        <v>0</v>
      </c>
      <c r="D19" s="297">
        <f>+D18</f>
        <v>0</v>
      </c>
      <c r="E19" s="297">
        <f>+E18</f>
        <v>0</v>
      </c>
      <c r="F19" s="297">
        <f>+F$14/7</f>
        <v>0</v>
      </c>
      <c r="G19" s="297">
        <f>+G$14/7/2</f>
        <v>0</v>
      </c>
      <c r="H19" s="297"/>
      <c r="I19" s="297"/>
      <c r="J19" s="297"/>
      <c r="K19" s="297"/>
      <c r="L19" s="297"/>
      <c r="M19" s="297"/>
      <c r="N19" s="297"/>
      <c r="O19" s="297"/>
      <c r="P19" s="297"/>
      <c r="Q19" s="297"/>
      <c r="R19" s="297"/>
      <c r="S19" s="233"/>
      <c r="T19" s="233"/>
      <c r="U19" s="233"/>
      <c r="V19" s="233"/>
      <c r="W19" s="233"/>
      <c r="X19" s="233"/>
      <c r="Y19" s="297"/>
      <c r="Z19" s="297"/>
    </row>
    <row r="20" spans="1:26" x14ac:dyDescent="0.25">
      <c r="B20" s="3">
        <f t="shared" si="2"/>
        <v>1998</v>
      </c>
      <c r="C20" s="622">
        <f t="shared" si="1"/>
        <v>0</v>
      </c>
      <c r="D20" s="297">
        <f>+D19</f>
        <v>0</v>
      </c>
      <c r="E20" s="297">
        <f>+E19</f>
        <v>0</v>
      </c>
      <c r="F20" s="297">
        <f>+F19</f>
        <v>0</v>
      </c>
      <c r="G20" s="297">
        <f>+G$14/7</f>
        <v>0</v>
      </c>
      <c r="H20" s="297">
        <f>+H$14/7/2</f>
        <v>0</v>
      </c>
      <c r="I20" s="297"/>
      <c r="J20" s="297"/>
      <c r="K20" s="297"/>
      <c r="L20" s="297"/>
      <c r="M20" s="297"/>
      <c r="N20" s="297"/>
      <c r="O20" s="297"/>
      <c r="P20" s="297"/>
      <c r="Q20" s="297"/>
      <c r="R20" s="297"/>
      <c r="S20" s="233"/>
      <c r="T20" s="233"/>
      <c r="U20" s="233"/>
      <c r="V20" s="233"/>
      <c r="W20" s="233"/>
      <c r="X20" s="233"/>
      <c r="Y20" s="297"/>
      <c r="Z20" s="297"/>
    </row>
    <row r="21" spans="1:26" x14ac:dyDescent="0.25">
      <c r="B21" s="3">
        <f t="shared" si="2"/>
        <v>1999</v>
      </c>
      <c r="C21" s="622">
        <f t="shared" si="1"/>
        <v>0</v>
      </c>
      <c r="D21" s="297">
        <f>+D20</f>
        <v>0</v>
      </c>
      <c r="E21" s="297">
        <f>+E20</f>
        <v>0</v>
      </c>
      <c r="F21" s="297">
        <f>+F20</f>
        <v>0</v>
      </c>
      <c r="G21" s="297">
        <f>+G20</f>
        <v>0</v>
      </c>
      <c r="H21" s="297">
        <f>+H$14/7</f>
        <v>0</v>
      </c>
      <c r="I21" s="297">
        <f>+I$14/7/2</f>
        <v>0</v>
      </c>
      <c r="J21" s="297"/>
      <c r="K21" s="297"/>
      <c r="L21" s="297"/>
      <c r="M21" s="297"/>
      <c r="N21" s="297"/>
      <c r="O21" s="297"/>
      <c r="P21" s="297"/>
      <c r="Q21" s="297"/>
      <c r="R21" s="297"/>
      <c r="S21" s="233"/>
      <c r="T21" s="233"/>
      <c r="U21" s="233"/>
      <c r="V21" s="233"/>
      <c r="W21" s="233"/>
      <c r="X21" s="233"/>
      <c r="Y21" s="297"/>
      <c r="Z21" s="297"/>
    </row>
    <row r="22" spans="1:26" x14ac:dyDescent="0.25">
      <c r="B22" s="3">
        <f t="shared" si="2"/>
        <v>2000</v>
      </c>
      <c r="C22" s="622">
        <f t="shared" si="1"/>
        <v>0</v>
      </c>
      <c r="D22" s="297">
        <f>+D21</f>
        <v>0</v>
      </c>
      <c r="E22" s="297">
        <f>+E21</f>
        <v>0</v>
      </c>
      <c r="F22" s="297">
        <f>+F21</f>
        <v>0</v>
      </c>
      <c r="G22" s="297">
        <f>+G21</f>
        <v>0</v>
      </c>
      <c r="H22" s="297">
        <f>+H21</f>
        <v>0</v>
      </c>
      <c r="I22" s="297">
        <f>+I$14/7</f>
        <v>0</v>
      </c>
      <c r="J22" s="297">
        <f>+J$14/7/2</f>
        <v>0</v>
      </c>
      <c r="K22" s="297"/>
      <c r="L22" s="297"/>
      <c r="M22" s="297"/>
      <c r="N22" s="297"/>
      <c r="O22" s="297"/>
      <c r="P22" s="297"/>
      <c r="Q22" s="297"/>
      <c r="R22" s="297"/>
      <c r="S22" s="233"/>
      <c r="T22" s="233"/>
      <c r="U22" s="233"/>
      <c r="V22" s="233"/>
      <c r="W22" s="233"/>
      <c r="X22" s="233"/>
      <c r="Y22" s="297"/>
      <c r="Z22" s="297"/>
    </row>
    <row r="23" spans="1:26" x14ac:dyDescent="0.25">
      <c r="B23" s="3">
        <f t="shared" si="2"/>
        <v>2001</v>
      </c>
      <c r="C23" s="622">
        <f t="shared" si="1"/>
        <v>0</v>
      </c>
      <c r="D23" s="297">
        <f>+D$14/7/2</f>
        <v>0</v>
      </c>
      <c r="E23" s="297">
        <f>+E22</f>
        <v>0</v>
      </c>
      <c r="F23" s="297">
        <f>+F22</f>
        <v>0</v>
      </c>
      <c r="G23" s="297">
        <f>+G22</f>
        <v>0</v>
      </c>
      <c r="H23" s="297">
        <f>+H22</f>
        <v>0</v>
      </c>
      <c r="I23" s="297">
        <f>+I22</f>
        <v>0</v>
      </c>
      <c r="J23" s="297">
        <f>+J$14/7</f>
        <v>0</v>
      </c>
      <c r="K23" s="297">
        <f>+K$14/7/2</f>
        <v>0</v>
      </c>
      <c r="L23" s="297"/>
      <c r="M23" s="297"/>
      <c r="N23" s="297"/>
      <c r="O23" s="297"/>
      <c r="P23" s="297"/>
      <c r="Q23" s="297"/>
      <c r="R23" s="297"/>
      <c r="S23" s="233"/>
      <c r="T23" s="233"/>
      <c r="U23" s="233"/>
      <c r="V23" s="233"/>
      <c r="W23" s="233"/>
      <c r="X23" s="233"/>
      <c r="Y23" s="297"/>
      <c r="Z23" s="297"/>
    </row>
    <row r="24" spans="1:26" x14ac:dyDescent="0.25">
      <c r="B24" s="3">
        <f t="shared" si="2"/>
        <v>2002</v>
      </c>
      <c r="C24" s="622">
        <f t="shared" si="1"/>
        <v>0</v>
      </c>
      <c r="D24" s="297"/>
      <c r="E24" s="297">
        <f>+E$14/7/2</f>
        <v>0</v>
      </c>
      <c r="F24" s="297">
        <f>+F23</f>
        <v>0</v>
      </c>
      <c r="G24" s="297">
        <f>+G23</f>
        <v>0</v>
      </c>
      <c r="H24" s="297">
        <f>+H23</f>
        <v>0</v>
      </c>
      <c r="I24" s="297">
        <f>+I23</f>
        <v>0</v>
      </c>
      <c r="J24" s="297">
        <f>+J23</f>
        <v>0</v>
      </c>
      <c r="K24" s="297">
        <f>+K$14/7</f>
        <v>0</v>
      </c>
      <c r="L24" s="297">
        <f>+L$14/7/2</f>
        <v>0</v>
      </c>
      <c r="M24" s="297"/>
      <c r="N24" s="297"/>
      <c r="O24" s="297"/>
      <c r="P24" s="297"/>
      <c r="Q24" s="297"/>
      <c r="R24" s="297"/>
      <c r="S24" s="233"/>
      <c r="T24" s="233"/>
      <c r="U24" s="233"/>
      <c r="V24" s="233"/>
      <c r="W24" s="233"/>
      <c r="X24" s="233"/>
      <c r="Y24" s="297"/>
      <c r="Z24" s="297"/>
    </row>
    <row r="25" spans="1:26" x14ac:dyDescent="0.25">
      <c r="B25" s="3">
        <f t="shared" si="2"/>
        <v>2003</v>
      </c>
      <c r="C25" s="622">
        <f t="shared" si="1"/>
        <v>0</v>
      </c>
      <c r="D25" s="297"/>
      <c r="E25" s="297"/>
      <c r="F25" s="297">
        <f>+F$14/7/2</f>
        <v>0</v>
      </c>
      <c r="G25" s="297">
        <f>+G24</f>
        <v>0</v>
      </c>
      <c r="H25" s="297">
        <f>+H24</f>
        <v>0</v>
      </c>
      <c r="I25" s="297">
        <f>+I24</f>
        <v>0</v>
      </c>
      <c r="J25" s="297">
        <f>+J24</f>
        <v>0</v>
      </c>
      <c r="K25" s="297">
        <f>+K24</f>
        <v>0</v>
      </c>
      <c r="L25" s="297">
        <f>+L$14/7</f>
        <v>0</v>
      </c>
      <c r="M25" s="297">
        <f>+M$14/7/2</f>
        <v>0</v>
      </c>
      <c r="N25" s="297"/>
      <c r="O25" s="297"/>
      <c r="P25" s="297"/>
      <c r="Q25" s="297"/>
      <c r="R25" s="297"/>
      <c r="S25" s="233"/>
      <c r="T25" s="233"/>
      <c r="U25" s="233"/>
      <c r="V25" s="233"/>
      <c r="W25" s="233"/>
      <c r="X25" s="233"/>
      <c r="Y25" s="297"/>
      <c r="Z25" s="297"/>
    </row>
    <row r="26" spans="1:26" x14ac:dyDescent="0.25">
      <c r="B26" s="3">
        <f t="shared" si="2"/>
        <v>2004</v>
      </c>
      <c r="C26" s="622">
        <f t="shared" si="1"/>
        <v>0</v>
      </c>
      <c r="D26" s="297"/>
      <c r="E26" s="297"/>
      <c r="F26" s="297"/>
      <c r="G26" s="297">
        <f>+G$14/7/2</f>
        <v>0</v>
      </c>
      <c r="H26" s="297">
        <f>+H25</f>
        <v>0</v>
      </c>
      <c r="I26" s="297">
        <f>+I25</f>
        <v>0</v>
      </c>
      <c r="J26" s="297">
        <f>+J25</f>
        <v>0</v>
      </c>
      <c r="K26" s="297">
        <f>+K25</f>
        <v>0</v>
      </c>
      <c r="L26" s="297">
        <f>+L25</f>
        <v>0</v>
      </c>
      <c r="M26" s="297">
        <f>+M$14/7</f>
        <v>0</v>
      </c>
      <c r="N26" s="7">
        <f>+N$14/7/2</f>
        <v>0</v>
      </c>
      <c r="O26" s="7"/>
      <c r="P26" s="7"/>
      <c r="Q26" s="7"/>
      <c r="R26" s="7"/>
      <c r="S26" s="43"/>
      <c r="T26" s="43"/>
      <c r="U26" s="43"/>
      <c r="V26" s="43"/>
      <c r="W26" s="43"/>
      <c r="X26" s="43"/>
      <c r="Y26" s="7"/>
      <c r="Z26" s="297"/>
    </row>
    <row r="27" spans="1:26" x14ac:dyDescent="0.25">
      <c r="B27" s="3">
        <f t="shared" si="2"/>
        <v>2005</v>
      </c>
      <c r="C27" s="622">
        <f t="shared" si="1"/>
        <v>0</v>
      </c>
      <c r="D27" s="297"/>
      <c r="E27" s="297"/>
      <c r="F27" s="297"/>
      <c r="G27" s="297"/>
      <c r="H27" s="297">
        <f>+H$14/7/2</f>
        <v>0</v>
      </c>
      <c r="I27" s="297">
        <f>+I26</f>
        <v>0</v>
      </c>
      <c r="J27" s="297">
        <f>+J26</f>
        <v>0</v>
      </c>
      <c r="K27" s="297">
        <f>+K26</f>
        <v>0</v>
      </c>
      <c r="L27" s="297">
        <f>+L26</f>
        <v>0</v>
      </c>
      <c r="M27" s="297">
        <f>+M26</f>
        <v>0</v>
      </c>
      <c r="N27" s="7">
        <f>+N$14/7</f>
        <v>0</v>
      </c>
      <c r="O27" s="7">
        <f>+O$14/7/2</f>
        <v>0</v>
      </c>
      <c r="P27" s="7"/>
      <c r="Q27" s="7"/>
      <c r="R27" s="7"/>
      <c r="S27" s="43"/>
      <c r="T27" s="43"/>
      <c r="U27" s="43"/>
      <c r="V27" s="43"/>
      <c r="W27" s="43"/>
      <c r="X27" s="43"/>
      <c r="Y27" s="7"/>
      <c r="Z27" s="297"/>
    </row>
    <row r="28" spans="1:26" x14ac:dyDescent="0.25">
      <c r="B28" s="3">
        <f t="shared" si="2"/>
        <v>2006</v>
      </c>
      <c r="C28" s="622">
        <f t="shared" si="1"/>
        <v>0</v>
      </c>
      <c r="D28" s="297"/>
      <c r="E28" s="297"/>
      <c r="F28" s="297"/>
      <c r="G28" s="297"/>
      <c r="H28" s="297"/>
      <c r="I28" s="297">
        <f>+I$14/7/2</f>
        <v>0</v>
      </c>
      <c r="J28" s="297">
        <f>+J27</f>
        <v>0</v>
      </c>
      <c r="K28" s="297">
        <f>+K27</f>
        <v>0</v>
      </c>
      <c r="L28" s="297">
        <f>+L27</f>
        <v>0</v>
      </c>
      <c r="M28" s="297">
        <f>+M27</f>
        <v>0</v>
      </c>
      <c r="N28" s="7">
        <f>+N27</f>
        <v>0</v>
      </c>
      <c r="O28" s="7">
        <f>+O$14/7</f>
        <v>0</v>
      </c>
      <c r="P28" s="7">
        <f>+P$14/7/2</f>
        <v>0</v>
      </c>
      <c r="Q28" s="7"/>
      <c r="R28" s="7"/>
      <c r="S28" s="43"/>
      <c r="T28" s="43"/>
      <c r="U28" s="43"/>
      <c r="V28" s="43"/>
      <c r="W28" s="43"/>
      <c r="X28" s="43"/>
      <c r="Y28" s="7"/>
      <c r="Z28" s="297"/>
    </row>
    <row r="29" spans="1:26" x14ac:dyDescent="0.25">
      <c r="B29" s="3">
        <f t="shared" si="2"/>
        <v>2007</v>
      </c>
      <c r="C29" s="622">
        <f t="shared" si="1"/>
        <v>0</v>
      </c>
      <c r="D29" s="297"/>
      <c r="E29" s="297"/>
      <c r="F29" s="297"/>
      <c r="G29" s="297"/>
      <c r="H29" s="297"/>
      <c r="I29" s="297"/>
      <c r="J29" s="297">
        <f>+J$14/7/2</f>
        <v>0</v>
      </c>
      <c r="K29" s="297">
        <f>+K28</f>
        <v>0</v>
      </c>
      <c r="L29" s="297">
        <f>+L28</f>
        <v>0</v>
      </c>
      <c r="M29" s="297">
        <f>+M28</f>
        <v>0</v>
      </c>
      <c r="N29" s="7">
        <f>+N28</f>
        <v>0</v>
      </c>
      <c r="O29" s="7">
        <f>+O28</f>
        <v>0</v>
      </c>
      <c r="P29" s="7">
        <f>+P$14/7</f>
        <v>0</v>
      </c>
      <c r="Q29" s="7">
        <f>+Q$14/7/2</f>
        <v>0</v>
      </c>
      <c r="R29" s="7"/>
      <c r="S29" s="43"/>
      <c r="T29" s="43"/>
      <c r="U29" s="43"/>
      <c r="V29" s="43"/>
      <c r="W29" s="43"/>
      <c r="X29" s="43"/>
      <c r="Y29" s="7"/>
      <c r="Z29" s="297"/>
    </row>
    <row r="30" spans="1:26" x14ac:dyDescent="0.25">
      <c r="B30" s="3">
        <f t="shared" si="2"/>
        <v>2008</v>
      </c>
      <c r="C30" s="622">
        <f t="shared" si="1"/>
        <v>0</v>
      </c>
      <c r="D30" s="297"/>
      <c r="E30" s="297"/>
      <c r="F30" s="297"/>
      <c r="G30" s="297"/>
      <c r="H30" s="297"/>
      <c r="I30" s="297"/>
      <c r="J30" s="297"/>
      <c r="K30" s="297">
        <f>+K$14/7/2</f>
        <v>0</v>
      </c>
      <c r="L30" s="297">
        <f>+L29</f>
        <v>0</v>
      </c>
      <c r="M30" s="297">
        <f>+M29</f>
        <v>0</v>
      </c>
      <c r="N30" s="7">
        <f>+N29</f>
        <v>0</v>
      </c>
      <c r="O30" s="7">
        <f>+O29</f>
        <v>0</v>
      </c>
      <c r="P30" s="7">
        <f>+P29</f>
        <v>0</v>
      </c>
      <c r="Q30" s="7">
        <f>+Q$14/7</f>
        <v>0</v>
      </c>
      <c r="R30" s="7">
        <f>+R$14/7/2</f>
        <v>0</v>
      </c>
      <c r="S30" s="43"/>
      <c r="T30" s="43"/>
      <c r="U30" s="43"/>
      <c r="V30" s="43"/>
      <c r="W30" s="43"/>
      <c r="X30" s="43"/>
      <c r="Y30" s="7"/>
      <c r="Z30" s="297"/>
    </row>
    <row r="31" spans="1:26" x14ac:dyDescent="0.25">
      <c r="B31" s="3">
        <f t="shared" si="2"/>
        <v>2009</v>
      </c>
      <c r="C31" s="622">
        <f t="shared" si="1"/>
        <v>0</v>
      </c>
      <c r="D31" s="297"/>
      <c r="E31" s="297"/>
      <c r="F31" s="297"/>
      <c r="G31" s="297"/>
      <c r="H31" s="297"/>
      <c r="I31" s="297"/>
      <c r="J31" s="297"/>
      <c r="K31" s="297"/>
      <c r="L31" s="297">
        <f>+L$14/7/2</f>
        <v>0</v>
      </c>
      <c r="M31" s="297">
        <f>+M30</f>
        <v>0</v>
      </c>
      <c r="N31" s="7">
        <f>+N30</f>
        <v>0</v>
      </c>
      <c r="O31" s="7">
        <f>+O30</f>
        <v>0</v>
      </c>
      <c r="P31" s="7">
        <f>+P30</f>
        <v>0</v>
      </c>
      <c r="Q31" s="7">
        <f>+Q30</f>
        <v>0</v>
      </c>
      <c r="R31" s="7">
        <f>+R$14/7</f>
        <v>0</v>
      </c>
      <c r="S31" s="43">
        <f>+S$14/7/2</f>
        <v>0</v>
      </c>
      <c r="T31" s="43"/>
      <c r="U31" s="43"/>
      <c r="V31" s="43"/>
      <c r="W31" s="43"/>
      <c r="X31" s="43"/>
      <c r="Y31" s="7"/>
      <c r="Z31" s="297"/>
    </row>
    <row r="32" spans="1:26" x14ac:dyDescent="0.25">
      <c r="A32" s="38"/>
      <c r="B32" s="3">
        <f t="shared" si="2"/>
        <v>2010</v>
      </c>
      <c r="C32" s="622">
        <f t="shared" si="1"/>
        <v>0</v>
      </c>
      <c r="D32" s="297"/>
      <c r="E32" s="297"/>
      <c r="F32" s="297"/>
      <c r="G32" s="297"/>
      <c r="H32" s="297"/>
      <c r="I32" s="297"/>
      <c r="J32" s="297"/>
      <c r="K32" s="297"/>
      <c r="L32" s="297"/>
      <c r="M32" s="297">
        <f>+M$14/7/2</f>
        <v>0</v>
      </c>
      <c r="N32" s="7">
        <f>+N31</f>
        <v>0</v>
      </c>
      <c r="O32" s="7">
        <f>+O31</f>
        <v>0</v>
      </c>
      <c r="P32" s="7">
        <f>+P31</f>
        <v>0</v>
      </c>
      <c r="Q32" s="7">
        <f>+Q31</f>
        <v>0</v>
      </c>
      <c r="R32" s="7">
        <f>+R31</f>
        <v>0</v>
      </c>
      <c r="S32" s="43">
        <f>+S$14/7</f>
        <v>0</v>
      </c>
      <c r="T32" s="43">
        <f>+T$14/7/2</f>
        <v>0</v>
      </c>
      <c r="U32" s="43"/>
      <c r="V32" s="43"/>
      <c r="W32" s="43"/>
      <c r="X32" s="43"/>
      <c r="Y32" s="7"/>
      <c r="Z32" s="297"/>
    </row>
    <row r="33" spans="1:34" x14ac:dyDescent="0.25">
      <c r="A33" s="38"/>
      <c r="B33" s="3">
        <f t="shared" si="2"/>
        <v>2011</v>
      </c>
      <c r="C33" s="622">
        <f t="shared" si="1"/>
        <v>0</v>
      </c>
      <c r="D33" s="297"/>
      <c r="E33" s="297"/>
      <c r="F33" s="297"/>
      <c r="G33" s="297"/>
      <c r="H33" s="297"/>
      <c r="I33" s="297"/>
      <c r="J33" s="297"/>
      <c r="K33" s="297"/>
      <c r="L33" s="297"/>
      <c r="M33" s="297"/>
      <c r="N33" s="7">
        <f>+N$14/7/2</f>
        <v>0</v>
      </c>
      <c r="O33" s="7">
        <f>+O32</f>
        <v>0</v>
      </c>
      <c r="P33" s="7">
        <f>+P32</f>
        <v>0</v>
      </c>
      <c r="Q33" s="7">
        <f>+Q32</f>
        <v>0</v>
      </c>
      <c r="R33" s="7">
        <f>+R32</f>
        <v>0</v>
      </c>
      <c r="S33" s="43">
        <f>+S32</f>
        <v>0</v>
      </c>
      <c r="T33" s="43">
        <f>+T$14/7</f>
        <v>0</v>
      </c>
      <c r="U33" s="43">
        <f>+U$14/7/2</f>
        <v>0</v>
      </c>
      <c r="V33" s="43"/>
      <c r="W33" s="43"/>
      <c r="X33" s="43"/>
      <c r="Y33" s="7"/>
      <c r="Z33" s="297"/>
    </row>
    <row r="34" spans="1:34" x14ac:dyDescent="0.25">
      <c r="A34" s="38"/>
      <c r="B34" s="3">
        <f t="shared" si="2"/>
        <v>2012</v>
      </c>
      <c r="C34" s="622">
        <f t="shared" si="1"/>
        <v>0</v>
      </c>
      <c r="D34" s="297"/>
      <c r="E34" s="297"/>
      <c r="F34" s="297"/>
      <c r="G34" s="297"/>
      <c r="H34" s="297"/>
      <c r="I34" s="297"/>
      <c r="J34" s="297"/>
      <c r="K34" s="297"/>
      <c r="L34" s="297"/>
      <c r="M34" s="297"/>
      <c r="N34" s="7"/>
      <c r="O34" s="7">
        <f>+O$14/7/2</f>
        <v>0</v>
      </c>
      <c r="P34" s="7">
        <f>+P33</f>
        <v>0</v>
      </c>
      <c r="Q34" s="7">
        <f>+Q33</f>
        <v>0</v>
      </c>
      <c r="R34" s="7">
        <f>+R33</f>
        <v>0</v>
      </c>
      <c r="S34" s="43">
        <f>+S33</f>
        <v>0</v>
      </c>
      <c r="T34" s="43">
        <f>+T$14/7</f>
        <v>0</v>
      </c>
      <c r="U34" s="43">
        <f>+U$14/7</f>
        <v>0</v>
      </c>
      <c r="V34" s="43">
        <f>+V$14/7/2</f>
        <v>0</v>
      </c>
      <c r="W34" s="43"/>
      <c r="X34" s="43"/>
      <c r="Y34" s="7"/>
      <c r="Z34" s="297"/>
    </row>
    <row r="35" spans="1:34" x14ac:dyDescent="0.25">
      <c r="A35" s="38"/>
      <c r="B35" s="3">
        <f t="shared" si="2"/>
        <v>2013</v>
      </c>
      <c r="C35" s="622">
        <f t="shared" si="1"/>
        <v>0</v>
      </c>
      <c r="D35" s="297"/>
      <c r="E35" s="297"/>
      <c r="F35" s="297"/>
      <c r="G35" s="297"/>
      <c r="H35" s="297"/>
      <c r="I35" s="297"/>
      <c r="J35" s="297"/>
      <c r="K35" s="297"/>
      <c r="L35" s="297"/>
      <c r="M35" s="297"/>
      <c r="N35" s="7"/>
      <c r="O35" s="7"/>
      <c r="P35" s="7">
        <f>P14/7/2</f>
        <v>0</v>
      </c>
      <c r="Q35" s="7">
        <f>Q14</f>
        <v>0</v>
      </c>
      <c r="R35" s="7">
        <f t="shared" ref="R35:U36" si="3">R34</f>
        <v>0</v>
      </c>
      <c r="S35" s="43">
        <f t="shared" si="3"/>
        <v>0</v>
      </c>
      <c r="T35" s="43">
        <f t="shared" si="3"/>
        <v>0</v>
      </c>
      <c r="U35" s="43">
        <f t="shared" si="3"/>
        <v>0</v>
      </c>
      <c r="V35" s="43">
        <f>V14/7</f>
        <v>0</v>
      </c>
      <c r="W35" s="43">
        <f>W14/7/2</f>
        <v>0</v>
      </c>
      <c r="X35" s="43"/>
      <c r="Y35" s="7"/>
      <c r="Z35" s="297"/>
    </row>
    <row r="36" spans="1:34" x14ac:dyDescent="0.25">
      <c r="A36" s="38"/>
      <c r="B36" s="3">
        <f t="shared" si="2"/>
        <v>2014</v>
      </c>
      <c r="C36" s="622">
        <f t="shared" si="1"/>
        <v>0</v>
      </c>
      <c r="D36" s="297"/>
      <c r="E36" s="297"/>
      <c r="F36" s="297"/>
      <c r="G36" s="297"/>
      <c r="H36" s="297"/>
      <c r="I36" s="297"/>
      <c r="J36" s="297"/>
      <c r="K36" s="297"/>
      <c r="L36" s="297"/>
      <c r="M36" s="297"/>
      <c r="N36" s="7"/>
      <c r="O36" s="7"/>
      <c r="P36" s="7"/>
      <c r="Q36" s="7">
        <f>Q14/7/2</f>
        <v>0</v>
      </c>
      <c r="R36" s="7">
        <f t="shared" si="3"/>
        <v>0</v>
      </c>
      <c r="S36" s="43">
        <f t="shared" si="3"/>
        <v>0</v>
      </c>
      <c r="T36" s="43">
        <f t="shared" si="3"/>
        <v>0</v>
      </c>
      <c r="U36" s="43">
        <f t="shared" si="3"/>
        <v>0</v>
      </c>
      <c r="V36" s="43">
        <f>V35</f>
        <v>0</v>
      </c>
      <c r="W36" s="43">
        <f>W14/7</f>
        <v>0</v>
      </c>
      <c r="X36" s="43">
        <f>X14/7/2</f>
        <v>0</v>
      </c>
      <c r="Y36" s="7"/>
      <c r="Z36" s="297"/>
    </row>
    <row r="37" spans="1:34" x14ac:dyDescent="0.25">
      <c r="A37" s="38"/>
      <c r="B37" s="3">
        <f t="shared" si="2"/>
        <v>2015</v>
      </c>
      <c r="C37" s="622">
        <f t="shared" si="1"/>
        <v>0</v>
      </c>
      <c r="D37" s="297"/>
      <c r="E37" s="297"/>
      <c r="F37" s="297"/>
      <c r="G37" s="297"/>
      <c r="H37" s="297"/>
      <c r="I37" s="297"/>
      <c r="J37" s="297"/>
      <c r="K37" s="297"/>
      <c r="L37" s="297"/>
      <c r="M37" s="297"/>
      <c r="N37" s="7"/>
      <c r="O37" s="7"/>
      <c r="P37" s="7"/>
      <c r="Q37" s="7"/>
      <c r="R37" s="7">
        <f>R14/7/2</f>
        <v>0</v>
      </c>
      <c r="S37" s="43">
        <f>S36</f>
        <v>0</v>
      </c>
      <c r="T37" s="43">
        <f>T36</f>
        <v>0</v>
      </c>
      <c r="U37" s="43">
        <f>U36</f>
        <v>0</v>
      </c>
      <c r="V37" s="43">
        <f>V36</f>
        <v>0</v>
      </c>
      <c r="W37" s="43">
        <f>W36</f>
        <v>0</v>
      </c>
      <c r="X37" s="43">
        <f>X14/7</f>
        <v>0</v>
      </c>
      <c r="Y37" s="7">
        <f>Y14/7/2</f>
        <v>0</v>
      </c>
      <c r="Z37" s="297"/>
    </row>
    <row r="38" spans="1:34" x14ac:dyDescent="0.25">
      <c r="A38" s="38"/>
      <c r="B38" s="3">
        <f t="shared" si="2"/>
        <v>2016</v>
      </c>
      <c r="C38" s="622">
        <f t="shared" si="1"/>
        <v>0</v>
      </c>
      <c r="D38" s="297"/>
      <c r="E38" s="297"/>
      <c r="F38" s="297"/>
      <c r="G38" s="297"/>
      <c r="H38" s="297"/>
      <c r="I38" s="297"/>
      <c r="J38" s="297"/>
      <c r="K38" s="297"/>
      <c r="L38" s="297"/>
      <c r="M38" s="297"/>
      <c r="N38" s="7"/>
      <c r="O38" s="7"/>
      <c r="P38" s="7"/>
      <c r="Q38" s="7"/>
      <c r="R38" s="7"/>
      <c r="S38" s="43"/>
      <c r="T38" s="43"/>
      <c r="U38" s="43"/>
      <c r="V38" s="43"/>
      <c r="W38" s="43"/>
      <c r="X38" s="43"/>
      <c r="Y38" s="7">
        <f>+Y14/2</f>
        <v>0</v>
      </c>
      <c r="Z38" s="7">
        <f>Z14/7/2</f>
        <v>0</v>
      </c>
      <c r="AA38" s="7"/>
    </row>
    <row r="39" spans="1:34" x14ac:dyDescent="0.25">
      <c r="A39" s="38"/>
      <c r="B39" s="3">
        <f t="shared" si="2"/>
        <v>2017</v>
      </c>
      <c r="C39" s="622">
        <f t="shared" si="1"/>
        <v>0</v>
      </c>
      <c r="D39" s="297"/>
      <c r="E39" s="297"/>
      <c r="F39" s="297"/>
      <c r="G39" s="297"/>
      <c r="H39" s="297"/>
      <c r="I39" s="297"/>
      <c r="J39" s="297"/>
      <c r="K39" s="297"/>
      <c r="L39" s="297"/>
      <c r="M39" s="297"/>
      <c r="N39" s="7"/>
      <c r="O39" s="7"/>
      <c r="P39" s="7"/>
      <c r="Q39" s="7"/>
      <c r="R39" s="7"/>
      <c r="S39" s="43"/>
      <c r="T39" s="43"/>
      <c r="U39" s="43"/>
      <c r="V39" s="43"/>
      <c r="W39" s="43"/>
      <c r="X39" s="43"/>
      <c r="Y39" s="7"/>
      <c r="Z39" s="7"/>
      <c r="AA39" s="7">
        <v>0</v>
      </c>
    </row>
    <row r="40" spans="1:34" x14ac:dyDescent="0.25">
      <c r="A40" s="38"/>
      <c r="B40" s="3">
        <f t="shared" si="2"/>
        <v>2018</v>
      </c>
      <c r="C40" s="622">
        <f t="shared" si="1"/>
        <v>0</v>
      </c>
      <c r="D40" s="297"/>
      <c r="E40" s="297"/>
      <c r="F40" s="297"/>
      <c r="G40" s="297"/>
      <c r="H40" s="297"/>
      <c r="I40" s="297"/>
      <c r="J40" s="297"/>
      <c r="K40" s="297"/>
      <c r="L40" s="297"/>
      <c r="M40" s="297"/>
      <c r="N40" s="7"/>
      <c r="O40" s="7"/>
      <c r="P40" s="7"/>
      <c r="Q40" s="7"/>
      <c r="R40" s="7"/>
      <c r="S40" s="43"/>
      <c r="T40" s="43"/>
      <c r="U40" s="43"/>
      <c r="V40" s="43"/>
      <c r="W40" s="43"/>
      <c r="X40" s="43"/>
      <c r="Y40" s="7"/>
      <c r="Z40" s="7"/>
      <c r="AA40" s="7"/>
      <c r="AB40" s="7">
        <v>0</v>
      </c>
    </row>
    <row r="41" spans="1:34" x14ac:dyDescent="0.25">
      <c r="A41" s="38"/>
      <c r="B41" s="3">
        <f t="shared" si="2"/>
        <v>2019</v>
      </c>
      <c r="C41" s="622">
        <f t="shared" si="1"/>
        <v>0</v>
      </c>
      <c r="D41" s="297"/>
      <c r="E41" s="297"/>
      <c r="F41" s="297"/>
      <c r="G41" s="297"/>
      <c r="H41" s="297"/>
      <c r="I41" s="297"/>
      <c r="J41" s="297"/>
      <c r="K41" s="297"/>
      <c r="L41" s="297"/>
      <c r="M41" s="297"/>
      <c r="N41" s="7"/>
      <c r="O41" s="7"/>
      <c r="P41" s="7"/>
      <c r="Q41" s="7"/>
      <c r="R41" s="7"/>
      <c r="S41" s="43"/>
      <c r="T41" s="43"/>
      <c r="U41" s="43"/>
      <c r="V41" s="43"/>
      <c r="W41" s="43"/>
      <c r="X41" s="43"/>
      <c r="Y41" s="7"/>
      <c r="Z41" s="7"/>
      <c r="AA41" s="7"/>
      <c r="AB41" s="7"/>
      <c r="AC41" s="43">
        <f>+$AC$14/7/3</f>
        <v>0</v>
      </c>
      <c r="AD41" s="43"/>
      <c r="AE41" s="43"/>
    </row>
    <row r="42" spans="1:34" x14ac:dyDescent="0.25">
      <c r="A42" s="38"/>
      <c r="B42" s="3">
        <f t="shared" si="2"/>
        <v>2020</v>
      </c>
      <c r="C42" s="622">
        <f t="shared" si="1"/>
        <v>-8897.6571428571424</v>
      </c>
      <c r="D42" s="297"/>
      <c r="E42" s="297"/>
      <c r="F42" s="297"/>
      <c r="G42" s="297"/>
      <c r="H42" s="297"/>
      <c r="I42" s="297"/>
      <c r="J42" s="297"/>
      <c r="K42" s="297"/>
      <c r="L42" s="297"/>
      <c r="M42" s="297"/>
      <c r="N42" s="7"/>
      <c r="O42" s="7"/>
      <c r="P42" s="7"/>
      <c r="Q42" s="7"/>
      <c r="R42" s="7"/>
      <c r="S42" s="43"/>
      <c r="T42" s="43"/>
      <c r="U42" s="43"/>
      <c r="V42" s="43"/>
      <c r="W42" s="43"/>
      <c r="X42" s="43"/>
      <c r="Y42" s="7"/>
      <c r="Z42" s="7"/>
      <c r="AA42" s="7"/>
      <c r="AB42" s="7"/>
      <c r="AC42" s="43"/>
      <c r="AD42" s="43">
        <f>+$AD$14/7/2</f>
        <v>8897.6571428571424</v>
      </c>
      <c r="AE42" s="43"/>
    </row>
    <row r="43" spans="1:34" x14ac:dyDescent="0.25">
      <c r="A43" s="38"/>
      <c r="B43" s="3">
        <f t="shared" si="2"/>
        <v>2021</v>
      </c>
      <c r="C43" s="622">
        <f t="shared" si="1"/>
        <v>-17795.314285714285</v>
      </c>
      <c r="D43" s="297"/>
      <c r="E43" s="297"/>
      <c r="F43" s="297"/>
      <c r="G43" s="297"/>
      <c r="H43" s="297"/>
      <c r="I43" s="297"/>
      <c r="J43" s="297"/>
      <c r="K43" s="297"/>
      <c r="L43" s="297"/>
      <c r="M43" s="297"/>
      <c r="N43" s="7"/>
      <c r="O43" s="7"/>
      <c r="P43" s="7"/>
      <c r="Q43" s="7"/>
      <c r="R43" s="7"/>
      <c r="S43" s="43"/>
      <c r="T43" s="43"/>
      <c r="U43" s="43"/>
      <c r="V43" s="43"/>
      <c r="W43" s="43"/>
      <c r="X43" s="43"/>
      <c r="Y43" s="7"/>
      <c r="Z43" s="7"/>
      <c r="AA43" s="7"/>
      <c r="AB43" s="7"/>
      <c r="AC43" s="43"/>
      <c r="AD43" s="43">
        <f>+$AD$14/7</f>
        <v>17795.314285714285</v>
      </c>
      <c r="AE43" s="43"/>
    </row>
    <row r="44" spans="1:34" x14ac:dyDescent="0.25">
      <c r="A44" s="38"/>
      <c r="B44" s="3">
        <f t="shared" si="2"/>
        <v>2022</v>
      </c>
      <c r="C44" s="622">
        <f t="shared" si="1"/>
        <v>-17795.314285714285</v>
      </c>
      <c r="D44" s="297"/>
      <c r="E44" s="297"/>
      <c r="F44" s="297"/>
      <c r="G44" s="297"/>
      <c r="H44" s="297"/>
      <c r="I44" s="297"/>
      <c r="J44" s="297"/>
      <c r="K44" s="297"/>
      <c r="L44" s="297"/>
      <c r="M44" s="297"/>
      <c r="N44" s="7"/>
      <c r="O44" s="7"/>
      <c r="P44" s="7"/>
      <c r="Q44" s="7"/>
      <c r="R44" s="7"/>
      <c r="S44" s="43"/>
      <c r="T44" s="43"/>
      <c r="U44" s="43"/>
      <c r="V44" s="43"/>
      <c r="W44" s="43"/>
      <c r="X44" s="43"/>
      <c r="Y44" s="7"/>
      <c r="Z44" s="7"/>
      <c r="AA44" s="7"/>
      <c r="AB44" s="7"/>
      <c r="AC44" s="43"/>
      <c r="AD44" s="43">
        <f t="shared" ref="AD44:AD46" si="4">+$AD$14/7</f>
        <v>17795.314285714285</v>
      </c>
      <c r="AE44" s="43"/>
    </row>
    <row r="45" spans="1:34" x14ac:dyDescent="0.25">
      <c r="A45" s="38"/>
      <c r="B45" s="3">
        <f t="shared" si="2"/>
        <v>2023</v>
      </c>
      <c r="C45" s="622">
        <f t="shared" si="1"/>
        <v>-17795.314285714285</v>
      </c>
      <c r="D45" s="297"/>
      <c r="E45" s="297"/>
      <c r="F45" s="297"/>
      <c r="G45" s="297"/>
      <c r="H45" s="297"/>
      <c r="I45" s="297"/>
      <c r="J45" s="297"/>
      <c r="K45" s="297"/>
      <c r="L45" s="297"/>
      <c r="M45" s="297"/>
      <c r="N45" s="7"/>
      <c r="O45" s="7"/>
      <c r="P45" s="7"/>
      <c r="Q45" s="7"/>
      <c r="R45" s="7"/>
      <c r="S45" s="43"/>
      <c r="T45" s="43"/>
      <c r="U45" s="43"/>
      <c r="V45" s="43"/>
      <c r="W45" s="43"/>
      <c r="X45" s="43"/>
      <c r="Y45" s="7"/>
      <c r="Z45" s="7"/>
      <c r="AA45" s="7"/>
      <c r="AB45" s="7"/>
      <c r="AC45" s="43"/>
      <c r="AD45" s="43">
        <f t="shared" si="4"/>
        <v>17795.314285714285</v>
      </c>
      <c r="AE45" s="43"/>
    </row>
    <row r="46" spans="1:34" x14ac:dyDescent="0.25">
      <c r="A46" s="38"/>
      <c r="B46" s="3">
        <f t="shared" si="2"/>
        <v>2024</v>
      </c>
      <c r="C46" s="622">
        <f t="shared" si="1"/>
        <v>-17795.314285714285</v>
      </c>
      <c r="D46" s="297"/>
      <c r="E46" s="297"/>
      <c r="F46" s="297"/>
      <c r="G46" s="297"/>
      <c r="H46" s="297"/>
      <c r="I46" s="297"/>
      <c r="J46" s="297"/>
      <c r="K46" s="297"/>
      <c r="L46" s="297"/>
      <c r="M46" s="297"/>
      <c r="N46" s="7"/>
      <c r="O46" s="7"/>
      <c r="P46" s="7"/>
      <c r="Q46" s="7"/>
      <c r="R46" s="7"/>
      <c r="S46" s="43"/>
      <c r="T46" s="43"/>
      <c r="U46" s="43"/>
      <c r="V46" s="43"/>
      <c r="W46" s="43"/>
      <c r="X46" s="43"/>
      <c r="Y46" s="7"/>
      <c r="Z46" s="7"/>
      <c r="AA46" s="7"/>
      <c r="AB46" s="7"/>
      <c r="AC46" s="43"/>
      <c r="AD46" s="43">
        <f t="shared" si="4"/>
        <v>17795.314285714285</v>
      </c>
      <c r="AE46" s="43"/>
    </row>
    <row r="47" spans="1:34" x14ac:dyDescent="0.25">
      <c r="A47" s="38"/>
      <c r="B47" s="12"/>
      <c r="C47" s="254"/>
      <c r="D47" s="298"/>
      <c r="E47" s="298"/>
      <c r="F47" s="298"/>
      <c r="G47" s="298"/>
      <c r="H47" s="298"/>
      <c r="I47" s="298"/>
      <c r="J47" s="298"/>
      <c r="K47" s="298"/>
      <c r="L47" s="298"/>
      <c r="M47" s="298"/>
      <c r="N47" s="298"/>
      <c r="O47" s="298"/>
      <c r="P47" s="298"/>
      <c r="Q47" s="298"/>
      <c r="R47" s="298"/>
      <c r="S47" s="298"/>
      <c r="T47" s="298"/>
      <c r="U47" s="298"/>
      <c r="V47" s="299"/>
      <c r="W47" s="299"/>
      <c r="X47" s="299"/>
      <c r="Y47" s="298"/>
      <c r="Z47" s="298"/>
      <c r="AA47" s="298"/>
      <c r="AB47" s="173"/>
      <c r="AC47" s="173"/>
      <c r="AD47" s="173"/>
      <c r="AE47" s="173"/>
    </row>
    <row r="48" spans="1:34" x14ac:dyDescent="0.25">
      <c r="A48" s="38" t="s">
        <v>62</v>
      </c>
      <c r="B48" s="675">
        <f>SUM(D48:AH48)</f>
        <v>44488.285714285725</v>
      </c>
      <c r="C48" s="724">
        <f>SUM(C16:C47)</f>
        <v>-80078.914285714272</v>
      </c>
      <c r="D48" s="715">
        <f t="shared" ref="D48:N48" si="5">-SUM(D16:D47)+D14</f>
        <v>0</v>
      </c>
      <c r="E48" s="715">
        <f t="shared" si="5"/>
        <v>0</v>
      </c>
      <c r="F48" s="715">
        <f t="shared" si="5"/>
        <v>0</v>
      </c>
      <c r="G48" s="715">
        <f t="shared" si="5"/>
        <v>0</v>
      </c>
      <c r="H48" s="715">
        <f t="shared" si="5"/>
        <v>0</v>
      </c>
      <c r="I48" s="715">
        <f t="shared" si="5"/>
        <v>0</v>
      </c>
      <c r="J48" s="715">
        <f t="shared" si="5"/>
        <v>0</v>
      </c>
      <c r="K48" s="715">
        <f t="shared" si="5"/>
        <v>0</v>
      </c>
      <c r="L48" s="715">
        <f t="shared" si="5"/>
        <v>0</v>
      </c>
      <c r="M48" s="715">
        <f t="shared" si="5"/>
        <v>0</v>
      </c>
      <c r="N48" s="725">
        <f t="shared" si="5"/>
        <v>0</v>
      </c>
      <c r="O48" s="725">
        <f t="shared" ref="O48:AH48" si="6">-SUM(O16:O47)+O14</f>
        <v>0</v>
      </c>
      <c r="P48" s="725">
        <f t="shared" si="6"/>
        <v>0</v>
      </c>
      <c r="Q48" s="725">
        <f t="shared" si="6"/>
        <v>0</v>
      </c>
      <c r="R48" s="725">
        <f t="shared" si="6"/>
        <v>0</v>
      </c>
      <c r="S48" s="725">
        <f t="shared" si="6"/>
        <v>0</v>
      </c>
      <c r="T48" s="725">
        <f t="shared" si="6"/>
        <v>0</v>
      </c>
      <c r="U48" s="725">
        <f t="shared" si="6"/>
        <v>0</v>
      </c>
      <c r="V48" s="725">
        <f t="shared" si="6"/>
        <v>0</v>
      </c>
      <c r="W48" s="725">
        <f t="shared" si="6"/>
        <v>0</v>
      </c>
      <c r="X48" s="725">
        <f t="shared" si="6"/>
        <v>0</v>
      </c>
      <c r="Y48" s="725">
        <f t="shared" si="6"/>
        <v>0</v>
      </c>
      <c r="Z48" s="725">
        <f t="shared" si="6"/>
        <v>0</v>
      </c>
      <c r="AA48" s="725">
        <f t="shared" si="6"/>
        <v>0</v>
      </c>
      <c r="AB48" s="725">
        <f t="shared" si="6"/>
        <v>0</v>
      </c>
      <c r="AC48" s="725">
        <f t="shared" si="6"/>
        <v>0</v>
      </c>
      <c r="AD48" s="725">
        <f t="shared" si="6"/>
        <v>44488.285714285725</v>
      </c>
      <c r="AE48" s="725">
        <f t="shared" si="6"/>
        <v>0</v>
      </c>
      <c r="AF48" s="725">
        <f t="shared" si="6"/>
        <v>0</v>
      </c>
      <c r="AG48" s="725">
        <f t="shared" si="6"/>
        <v>0</v>
      </c>
      <c r="AH48" s="725">
        <f t="shared" si="6"/>
        <v>0</v>
      </c>
    </row>
    <row r="49" spans="1:26" x14ac:dyDescent="0.25">
      <c r="A49" s="38"/>
      <c r="B49" s="275"/>
      <c r="C49" s="299"/>
      <c r="D49" s="297"/>
      <c r="E49" s="297"/>
      <c r="F49" s="297"/>
      <c r="G49" s="297"/>
      <c r="H49" s="297"/>
      <c r="I49" s="297"/>
      <c r="J49" s="297"/>
      <c r="K49" s="297"/>
      <c r="L49" s="297"/>
      <c r="M49" s="297"/>
      <c r="N49" s="338"/>
      <c r="O49" s="338"/>
      <c r="P49" s="338"/>
      <c r="Q49" s="338"/>
      <c r="R49" s="338"/>
      <c r="S49" s="338"/>
      <c r="T49" s="338"/>
      <c r="U49" s="338"/>
      <c r="V49" s="338"/>
      <c r="W49" s="338"/>
      <c r="X49" s="338"/>
      <c r="Y49" s="338"/>
      <c r="Z49" s="338"/>
    </row>
    <row r="50" spans="1:26" x14ac:dyDescent="0.25">
      <c r="A50" s="39" t="s">
        <v>63</v>
      </c>
      <c r="B50" s="3"/>
      <c r="C50" s="30">
        <f>+C14+C48</f>
        <v>44488.285714285725</v>
      </c>
      <c r="D50" s="297"/>
      <c r="E50" s="297"/>
      <c r="F50" s="297"/>
      <c r="G50" s="297"/>
      <c r="H50" s="297"/>
      <c r="I50" s="297"/>
      <c r="J50" s="297"/>
      <c r="K50" s="297"/>
      <c r="L50" s="297"/>
      <c r="M50" s="297"/>
      <c r="N50" s="338"/>
      <c r="O50" s="338"/>
      <c r="P50" s="338"/>
      <c r="Q50" s="338"/>
      <c r="R50" s="338"/>
      <c r="S50" s="338"/>
      <c r="T50" s="338"/>
      <c r="U50" s="338"/>
      <c r="V50" s="338"/>
      <c r="W50" s="338"/>
      <c r="X50" s="338"/>
      <c r="Y50" s="338"/>
      <c r="Z50" s="338"/>
    </row>
    <row r="51" spans="1:26" x14ac:dyDescent="0.25">
      <c r="A51" s="3"/>
      <c r="B51" s="3"/>
      <c r="C51" s="3"/>
      <c r="D51" s="297"/>
      <c r="E51" s="297"/>
      <c r="F51" s="297"/>
      <c r="G51" s="297"/>
      <c r="H51" s="297"/>
      <c r="I51" s="297"/>
      <c r="J51" s="297"/>
      <c r="K51" s="297"/>
      <c r="L51" s="297"/>
      <c r="M51" s="297"/>
      <c r="N51" s="338"/>
      <c r="O51" s="338"/>
      <c r="P51" s="338"/>
      <c r="Q51" s="338"/>
      <c r="R51" s="338"/>
      <c r="S51" s="338"/>
      <c r="T51" s="338"/>
      <c r="U51" s="338"/>
      <c r="V51" s="338"/>
      <c r="W51" s="338"/>
      <c r="X51" s="338"/>
      <c r="Y51" s="338"/>
      <c r="Z51" s="338"/>
    </row>
    <row r="52" spans="1:26" x14ac:dyDescent="0.25">
      <c r="A52" s="3"/>
      <c r="B52" s="36"/>
      <c r="C52" s="3"/>
      <c r="D52" s="297"/>
      <c r="E52" s="297"/>
      <c r="F52" s="297"/>
      <c r="G52" s="297"/>
      <c r="H52" s="297"/>
      <c r="I52" s="297"/>
      <c r="J52" s="297"/>
      <c r="K52" s="297"/>
      <c r="L52" s="297"/>
      <c r="M52" s="297"/>
      <c r="N52" s="338"/>
      <c r="O52" s="338"/>
      <c r="P52" s="338"/>
      <c r="Q52" s="338"/>
      <c r="R52" s="338"/>
      <c r="S52" s="338"/>
      <c r="T52" s="338"/>
      <c r="U52" s="338"/>
      <c r="V52" s="338"/>
      <c r="W52" s="338"/>
      <c r="X52" s="338"/>
      <c r="Y52" s="338"/>
      <c r="Z52" s="338"/>
    </row>
    <row r="53" spans="1:26" x14ac:dyDescent="0.25">
      <c r="A53" s="3"/>
      <c r="B53" s="3"/>
      <c r="C53" s="3"/>
      <c r="E53" s="297"/>
      <c r="F53" s="301"/>
      <c r="G53" s="301"/>
      <c r="H53" s="301"/>
      <c r="I53" s="301"/>
      <c r="J53" s="301"/>
      <c r="K53" s="301"/>
      <c r="L53" s="301"/>
      <c r="M53" s="301"/>
      <c r="N53" s="338">
        <f>SUM(E32:E53)</f>
        <v>0</v>
      </c>
      <c r="O53" s="342"/>
      <c r="P53" s="342"/>
      <c r="Q53" s="342"/>
      <c r="R53" s="342"/>
      <c r="S53" s="342"/>
    </row>
    <row r="54" spans="1:26" x14ac:dyDescent="0.25">
      <c r="B54" s="3"/>
      <c r="C54" s="3"/>
      <c r="E54" s="301"/>
      <c r="F54" s="301"/>
      <c r="G54" s="301"/>
      <c r="H54" s="301"/>
      <c r="I54" s="301"/>
      <c r="J54" s="301"/>
      <c r="K54" s="301"/>
      <c r="L54" s="301"/>
      <c r="M54" s="301"/>
      <c r="N54" s="301"/>
      <c r="O54" s="301"/>
      <c r="P54" s="301"/>
      <c r="Q54" s="301"/>
      <c r="R54" s="301"/>
      <c r="S54" s="301"/>
    </row>
    <row r="55" spans="1:26" x14ac:dyDescent="0.25">
      <c r="E55" s="301"/>
      <c r="F55" s="301"/>
      <c r="G55" s="301"/>
      <c r="H55" s="301"/>
      <c r="I55" s="301"/>
      <c r="J55" s="301"/>
      <c r="K55" s="301"/>
      <c r="L55" s="301"/>
      <c r="M55" s="301"/>
      <c r="N55" s="301"/>
      <c r="O55" s="301"/>
      <c r="P55" s="301"/>
      <c r="Q55" s="301"/>
      <c r="R55" s="301"/>
      <c r="S55" s="301"/>
    </row>
    <row r="56" spans="1:26" x14ac:dyDescent="0.25">
      <c r="E56" s="301"/>
      <c r="F56" s="301"/>
      <c r="G56" s="301"/>
      <c r="H56" s="301"/>
      <c r="I56" s="301"/>
      <c r="J56" s="301"/>
      <c r="K56" s="301"/>
      <c r="L56" s="301"/>
      <c r="M56" s="301"/>
      <c r="N56" s="301"/>
      <c r="O56" s="301"/>
      <c r="P56" s="301"/>
      <c r="Q56" s="301"/>
      <c r="R56" s="301"/>
      <c r="S56" s="301"/>
    </row>
    <row r="57" spans="1:26" x14ac:dyDescent="0.25">
      <c r="E57" s="301"/>
      <c r="F57" s="301"/>
      <c r="G57" s="301"/>
      <c r="H57" s="301"/>
      <c r="I57" s="301"/>
      <c r="J57" s="301"/>
      <c r="K57" s="301"/>
      <c r="L57" s="301"/>
      <c r="M57" s="301"/>
      <c r="N57" s="301"/>
      <c r="O57" s="301"/>
      <c r="P57" s="301"/>
      <c r="Q57" s="301"/>
      <c r="R57" s="301"/>
      <c r="S57" s="301"/>
    </row>
    <row r="58" spans="1:26" x14ac:dyDescent="0.25">
      <c r="E58" s="301"/>
      <c r="F58" s="301"/>
      <c r="G58" s="301"/>
      <c r="H58" s="301"/>
      <c r="I58" s="301"/>
      <c r="J58" s="301"/>
      <c r="K58" s="301"/>
      <c r="L58" s="301"/>
      <c r="M58" s="301"/>
      <c r="N58" s="301"/>
      <c r="O58" s="301"/>
      <c r="P58" s="301"/>
      <c r="Q58" s="301"/>
      <c r="R58" s="301"/>
      <c r="S58" s="301"/>
    </row>
    <row r="59" spans="1:26" x14ac:dyDescent="0.25">
      <c r="E59" s="301"/>
      <c r="F59" s="301"/>
      <c r="G59" s="301"/>
      <c r="H59" s="301"/>
      <c r="I59" s="301"/>
      <c r="J59" s="301"/>
      <c r="K59" s="301"/>
      <c r="L59" s="301"/>
      <c r="M59" s="301"/>
      <c r="N59" s="301"/>
      <c r="O59" s="301"/>
      <c r="P59" s="301"/>
      <c r="Q59" s="301"/>
      <c r="R59" s="301"/>
      <c r="S59" s="301"/>
    </row>
    <row r="60" spans="1:26" x14ac:dyDescent="0.25">
      <c r="E60" s="301"/>
      <c r="F60" s="301"/>
      <c r="G60" s="301"/>
      <c r="H60" s="301"/>
      <c r="I60" s="301"/>
      <c r="J60" s="301"/>
      <c r="K60" s="301"/>
      <c r="L60" s="301"/>
      <c r="M60" s="301"/>
      <c r="N60" s="301"/>
      <c r="O60" s="301"/>
      <c r="P60" s="301"/>
      <c r="Q60" s="301"/>
      <c r="R60" s="301"/>
      <c r="S60" s="301"/>
    </row>
    <row r="61" spans="1:26" x14ac:dyDescent="0.25">
      <c r="E61" s="301"/>
      <c r="F61" s="301"/>
      <c r="G61" s="301"/>
      <c r="H61" s="301"/>
      <c r="I61" s="301"/>
      <c r="J61" s="301"/>
      <c r="K61" s="301"/>
      <c r="L61" s="301"/>
      <c r="M61" s="301"/>
      <c r="N61" s="301"/>
      <c r="O61" s="301"/>
      <c r="P61" s="301"/>
      <c r="Q61" s="301"/>
      <c r="R61" s="301"/>
      <c r="S61" s="301"/>
    </row>
    <row r="62" spans="1:26" x14ac:dyDescent="0.25">
      <c r="E62" s="301"/>
      <c r="F62" s="301"/>
      <c r="G62" s="301"/>
      <c r="H62" s="301"/>
      <c r="I62" s="301"/>
      <c r="J62" s="301"/>
      <c r="K62" s="301"/>
      <c r="L62" s="301"/>
      <c r="M62" s="301"/>
      <c r="N62" s="301"/>
      <c r="O62" s="301"/>
      <c r="P62" s="301"/>
      <c r="Q62" s="301"/>
      <c r="R62" s="301"/>
      <c r="S62" s="301"/>
    </row>
    <row r="63" spans="1:26" x14ac:dyDescent="0.25">
      <c r="E63" s="301"/>
      <c r="F63" s="301"/>
      <c r="G63" s="301"/>
      <c r="H63" s="301"/>
      <c r="I63" s="301"/>
      <c r="J63" s="301"/>
      <c r="K63" s="301"/>
      <c r="L63" s="301"/>
      <c r="M63" s="301"/>
      <c r="N63" s="301"/>
      <c r="O63" s="301"/>
      <c r="P63" s="301"/>
      <c r="Q63" s="301"/>
      <c r="R63" s="301"/>
      <c r="S63" s="301"/>
    </row>
    <row r="64" spans="1:26" x14ac:dyDescent="0.25">
      <c r="E64" s="301"/>
      <c r="F64" s="301"/>
      <c r="G64" s="301"/>
      <c r="H64" s="301"/>
      <c r="I64" s="301"/>
      <c r="J64" s="301"/>
      <c r="K64" s="301"/>
      <c r="L64" s="301"/>
      <c r="M64" s="301"/>
      <c r="N64" s="301"/>
      <c r="O64" s="301"/>
      <c r="P64" s="301"/>
      <c r="Q64" s="301"/>
      <c r="R64" s="301"/>
      <c r="S64" s="301"/>
    </row>
  </sheetData>
  <pageMargins left="0.7" right="0.7" top="0.75" bottom="0.75" header="0.3" footer="0.3"/>
  <pageSetup scale="60" orientation="landscape" horizontalDpi="4294967294" verticalDpi="4294967294" r:id="rId1"/>
  <headerFooter>
    <oddFooter>&amp;Z&amp;F&amp;RPage &amp;P</oddFooter>
  </headerFooter>
</worksheet>
</file>

<file path=xl/worksheets/sheet2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AD584-7BC8-4031-8FED-3B87FB4F9594}">
  <sheetPr>
    <tabColor theme="6" tint="-0.249977111117893"/>
    <pageSetUpPr fitToPage="1"/>
  </sheetPr>
  <dimension ref="A1:AH64"/>
  <sheetViews>
    <sheetView workbookViewId="0">
      <selection activeCell="V20" sqref="V20"/>
    </sheetView>
  </sheetViews>
  <sheetFormatPr defaultColWidth="8.85546875" defaultRowHeight="15" x14ac:dyDescent="0.25"/>
  <cols>
    <col min="1" max="1" width="20.85546875" customWidth="1"/>
    <col min="2" max="2" width="8.7109375" customWidth="1"/>
    <col min="3" max="3" width="12.85546875" customWidth="1"/>
    <col min="4" max="12" width="7.42578125" hidden="1" customWidth="1"/>
    <col min="13" max="13" width="7.5703125" hidden="1" customWidth="1"/>
    <col min="14" max="25" width="10.42578125" customWidth="1"/>
    <col min="26" max="26" width="10.7109375" bestFit="1" customWidth="1"/>
    <col min="27" max="27" width="11.5703125" bestFit="1" customWidth="1"/>
    <col min="28" max="28" width="12" bestFit="1" customWidth="1"/>
    <col min="29" max="30" width="10.5703125" bestFit="1" customWidth="1"/>
  </cols>
  <sheetData>
    <row r="1" spans="1:34" x14ac:dyDescent="0.25">
      <c r="A1" s="11" t="s">
        <v>10</v>
      </c>
      <c r="O1" t="s">
        <v>647</v>
      </c>
    </row>
    <row r="2" spans="1:34" x14ac:dyDescent="0.25">
      <c r="A2" s="9" t="s">
        <v>438</v>
      </c>
    </row>
    <row r="3" spans="1:34" x14ac:dyDescent="0.25">
      <c r="A3" s="9" t="s">
        <v>1294</v>
      </c>
    </row>
    <row r="4" spans="1:34" x14ac:dyDescent="0.25">
      <c r="R4" s="40" t="s">
        <v>4</v>
      </c>
      <c r="S4" s="41"/>
      <c r="T4" s="40" t="s">
        <v>8</v>
      </c>
    </row>
    <row r="5" spans="1:34" x14ac:dyDescent="0.25">
      <c r="A5" s="10" t="s">
        <v>9</v>
      </c>
      <c r="B5" s="12" t="s">
        <v>64</v>
      </c>
      <c r="C5" s="12" t="s">
        <v>12</v>
      </c>
      <c r="R5" s="42" t="s">
        <v>2</v>
      </c>
      <c r="S5" s="42" t="s">
        <v>60</v>
      </c>
      <c r="T5" s="42" t="s">
        <v>7</v>
      </c>
    </row>
    <row r="6" spans="1:34" x14ac:dyDescent="0.25">
      <c r="B6" s="3"/>
      <c r="R6" s="3"/>
    </row>
    <row r="7" spans="1:34" x14ac:dyDescent="0.25">
      <c r="A7" t="s">
        <v>1301</v>
      </c>
      <c r="B7" s="212">
        <v>897</v>
      </c>
      <c r="C7" s="214"/>
      <c r="D7" s="293"/>
      <c r="E7" s="293"/>
      <c r="F7" s="293"/>
      <c r="G7" s="293"/>
      <c r="H7" s="293"/>
      <c r="I7" s="293"/>
      <c r="J7" s="293"/>
      <c r="K7" s="293"/>
      <c r="L7" s="293"/>
      <c r="M7" s="293"/>
      <c r="N7" s="293"/>
      <c r="O7" s="294"/>
      <c r="P7" s="6"/>
      <c r="Q7" s="6"/>
      <c r="R7" s="13">
        <f>+C14</f>
        <v>32015</v>
      </c>
      <c r="S7" s="13">
        <f>+-C48</f>
        <v>0</v>
      </c>
      <c r="T7" s="13">
        <f>+R7-S7</f>
        <v>32015</v>
      </c>
    </row>
    <row r="8" spans="1:34" x14ac:dyDescent="0.25">
      <c r="A8" s="213" t="s">
        <v>1302</v>
      </c>
      <c r="B8" s="3"/>
      <c r="D8" s="293"/>
      <c r="E8" s="293"/>
      <c r="F8" s="293"/>
      <c r="G8" s="293"/>
      <c r="H8" s="293"/>
      <c r="I8" s="293"/>
      <c r="J8" s="293"/>
      <c r="K8" s="293"/>
      <c r="L8" s="293"/>
      <c r="M8" s="293"/>
      <c r="N8" s="293"/>
      <c r="O8" s="294"/>
      <c r="P8" s="6"/>
      <c r="Q8" s="6"/>
    </row>
    <row r="9" spans="1:34" x14ac:dyDescent="0.25">
      <c r="A9" s="2"/>
      <c r="B9" s="3"/>
      <c r="D9" s="293"/>
      <c r="E9" s="293"/>
      <c r="F9" s="293"/>
      <c r="G9" s="293"/>
      <c r="H9" s="293"/>
      <c r="I9" s="293"/>
      <c r="J9" s="293"/>
      <c r="K9" s="293"/>
      <c r="L9" s="293"/>
      <c r="M9" s="293"/>
      <c r="N9" s="293"/>
      <c r="O9" s="294"/>
      <c r="P9" s="6"/>
      <c r="Q9" s="6"/>
    </row>
    <row r="10" spans="1:34" x14ac:dyDescent="0.25">
      <c r="B10" s="3"/>
    </row>
    <row r="11" spans="1:34" x14ac:dyDescent="0.25">
      <c r="A11" s="686" t="s">
        <v>66</v>
      </c>
      <c r="B11" s="212" t="s">
        <v>1261</v>
      </c>
      <c r="C11" s="214"/>
    </row>
    <row r="12" spans="1:34" x14ac:dyDescent="0.25">
      <c r="B12" s="28"/>
      <c r="C12" s="2"/>
    </row>
    <row r="13" spans="1:34" x14ac:dyDescent="0.25">
      <c r="A13" s="9" t="s">
        <v>5</v>
      </c>
      <c r="C13" s="31" t="s">
        <v>3</v>
      </c>
      <c r="D13" s="32">
        <v>1994</v>
      </c>
      <c r="E13" s="32">
        <v>1995</v>
      </c>
      <c r="F13" s="32">
        <v>1996</v>
      </c>
      <c r="G13" s="32">
        <v>1997</v>
      </c>
      <c r="H13" s="32">
        <v>1998</v>
      </c>
      <c r="I13" s="32">
        <v>1999</v>
      </c>
      <c r="J13" s="32">
        <v>2000</v>
      </c>
      <c r="K13" s="32">
        <v>2001</v>
      </c>
      <c r="L13" s="32">
        <v>2002</v>
      </c>
      <c r="M13" s="32">
        <v>2003</v>
      </c>
      <c r="N13" s="32">
        <v>2004</v>
      </c>
      <c r="O13" s="32">
        <f>N13+1</f>
        <v>2005</v>
      </c>
      <c r="P13" s="32">
        <f t="shared" ref="P13:AH13" si="0">O13+1</f>
        <v>2006</v>
      </c>
      <c r="Q13" s="32">
        <f t="shared" si="0"/>
        <v>2007</v>
      </c>
      <c r="R13" s="32">
        <f t="shared" si="0"/>
        <v>2008</v>
      </c>
      <c r="S13" s="32">
        <f t="shared" si="0"/>
        <v>2009</v>
      </c>
      <c r="T13" s="32">
        <f t="shared" si="0"/>
        <v>2010</v>
      </c>
      <c r="U13" s="32">
        <f t="shared" si="0"/>
        <v>2011</v>
      </c>
      <c r="V13" s="32">
        <f t="shared" si="0"/>
        <v>2012</v>
      </c>
      <c r="W13" s="32">
        <f t="shared" si="0"/>
        <v>2013</v>
      </c>
      <c r="X13" s="32">
        <f t="shared" si="0"/>
        <v>2014</v>
      </c>
      <c r="Y13" s="32">
        <f t="shared" si="0"/>
        <v>2015</v>
      </c>
      <c r="Z13" s="32">
        <f t="shared" si="0"/>
        <v>2016</v>
      </c>
      <c r="AA13" s="32">
        <f t="shared" si="0"/>
        <v>2017</v>
      </c>
      <c r="AB13" s="32">
        <f t="shared" si="0"/>
        <v>2018</v>
      </c>
      <c r="AC13" s="32">
        <f t="shared" si="0"/>
        <v>2019</v>
      </c>
      <c r="AD13" s="32">
        <f t="shared" si="0"/>
        <v>2020</v>
      </c>
      <c r="AE13" s="32">
        <f t="shared" si="0"/>
        <v>2021</v>
      </c>
      <c r="AF13" s="32">
        <f t="shared" si="0"/>
        <v>2022</v>
      </c>
      <c r="AG13" s="32">
        <f t="shared" si="0"/>
        <v>2023</v>
      </c>
      <c r="AH13" s="32">
        <f t="shared" si="0"/>
        <v>2024</v>
      </c>
    </row>
    <row r="14" spans="1:34" x14ac:dyDescent="0.25">
      <c r="A14" s="9" t="s">
        <v>73</v>
      </c>
      <c r="C14" s="672">
        <f>SUM(D14:AH14)</f>
        <v>32015</v>
      </c>
      <c r="D14" s="233">
        <v>0</v>
      </c>
      <c r="E14" s="233">
        <v>0</v>
      </c>
      <c r="F14" s="233">
        <v>0</v>
      </c>
      <c r="G14" s="233">
        <v>0</v>
      </c>
      <c r="H14" s="233">
        <v>0</v>
      </c>
      <c r="I14" s="233">
        <v>0</v>
      </c>
      <c r="J14" s="233">
        <v>0</v>
      </c>
      <c r="K14" s="233">
        <v>0</v>
      </c>
      <c r="L14" s="233">
        <v>0</v>
      </c>
      <c r="M14" s="233">
        <v>0</v>
      </c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7"/>
      <c r="Z14" s="7"/>
      <c r="AA14" s="4"/>
      <c r="AB14" s="7"/>
      <c r="AC14" s="7"/>
      <c r="AD14" s="357">
        <v>32015</v>
      </c>
      <c r="AE14" s="275"/>
    </row>
    <row r="15" spans="1:34" x14ac:dyDescent="0.25">
      <c r="A15" s="34"/>
      <c r="B15" s="2"/>
      <c r="C15" s="2"/>
      <c r="S15" s="233"/>
      <c r="T15" s="233"/>
      <c r="U15" s="233"/>
      <c r="V15" s="233"/>
      <c r="W15" s="233"/>
      <c r="X15" s="233"/>
    </row>
    <row r="16" spans="1:34" x14ac:dyDescent="0.25">
      <c r="A16" s="9" t="s">
        <v>6</v>
      </c>
      <c r="B16" s="3">
        <v>1994</v>
      </c>
      <c r="C16" s="622">
        <f>-SUM(D16:AH16)</f>
        <v>0</v>
      </c>
      <c r="D16" s="297">
        <f>+D$14/7/2</f>
        <v>0</v>
      </c>
      <c r="E16" s="297"/>
      <c r="F16" s="297"/>
      <c r="G16" s="297"/>
      <c r="H16" s="297"/>
      <c r="I16" s="297"/>
      <c r="J16" s="297"/>
      <c r="K16" s="297"/>
      <c r="L16" s="297"/>
      <c r="M16" s="297"/>
      <c r="N16" s="297"/>
      <c r="O16" s="297"/>
      <c r="P16" s="297"/>
      <c r="Q16" s="297"/>
      <c r="R16" s="297"/>
      <c r="S16" s="233"/>
      <c r="T16" s="233"/>
      <c r="U16" s="233"/>
      <c r="V16" s="233"/>
      <c r="W16" s="233"/>
      <c r="X16" s="233"/>
      <c r="Y16" s="297"/>
      <c r="Z16" s="297"/>
    </row>
    <row r="17" spans="1:26" x14ac:dyDescent="0.25">
      <c r="B17" s="3">
        <f>B16+1</f>
        <v>1995</v>
      </c>
      <c r="C17" s="622">
        <f t="shared" ref="C17:C46" si="1">-SUM(D17:AH17)</f>
        <v>0</v>
      </c>
      <c r="D17" s="297">
        <f>+D$14/7</f>
        <v>0</v>
      </c>
      <c r="E17" s="297">
        <f>+E$14/7/2</f>
        <v>0</v>
      </c>
      <c r="F17" s="297"/>
      <c r="G17" s="297"/>
      <c r="H17" s="297"/>
      <c r="I17" s="297"/>
      <c r="J17" s="297"/>
      <c r="K17" s="297"/>
      <c r="L17" s="297"/>
      <c r="M17" s="297"/>
      <c r="N17" s="297"/>
      <c r="O17" s="297"/>
      <c r="P17" s="297"/>
      <c r="Q17" s="297"/>
      <c r="R17" s="297"/>
      <c r="S17" s="233"/>
      <c r="T17" s="233"/>
      <c r="U17" s="233"/>
      <c r="V17" s="233"/>
      <c r="W17" s="233"/>
      <c r="X17" s="233"/>
      <c r="Y17" s="297"/>
      <c r="Z17" s="297"/>
    </row>
    <row r="18" spans="1:26" x14ac:dyDescent="0.25">
      <c r="B18" s="3">
        <f t="shared" ref="B18:B46" si="2">B17+1</f>
        <v>1996</v>
      </c>
      <c r="C18" s="622">
        <f t="shared" si="1"/>
        <v>0</v>
      </c>
      <c r="D18" s="297">
        <f>+D17</f>
        <v>0</v>
      </c>
      <c r="E18" s="297">
        <f>+E$14/7</f>
        <v>0</v>
      </c>
      <c r="F18" s="297">
        <f>+F$14/7/2</f>
        <v>0</v>
      </c>
      <c r="G18" s="297"/>
      <c r="H18" s="297"/>
      <c r="I18" s="297"/>
      <c r="J18" s="297"/>
      <c r="K18" s="297"/>
      <c r="L18" s="297"/>
      <c r="M18" s="297"/>
      <c r="N18" s="297"/>
      <c r="O18" s="297"/>
      <c r="P18" s="297"/>
      <c r="Q18" s="297"/>
      <c r="R18" s="297"/>
      <c r="S18" s="233"/>
      <c r="T18" s="233"/>
      <c r="U18" s="233"/>
      <c r="V18" s="233"/>
      <c r="W18" s="233"/>
      <c r="X18" s="233"/>
      <c r="Y18" s="297"/>
      <c r="Z18" s="297"/>
    </row>
    <row r="19" spans="1:26" x14ac:dyDescent="0.25">
      <c r="B19" s="3">
        <f t="shared" si="2"/>
        <v>1997</v>
      </c>
      <c r="C19" s="622">
        <f t="shared" si="1"/>
        <v>0</v>
      </c>
      <c r="D19" s="297">
        <f>+D18</f>
        <v>0</v>
      </c>
      <c r="E19" s="297">
        <f>+E18</f>
        <v>0</v>
      </c>
      <c r="F19" s="297">
        <f>+F$14/7</f>
        <v>0</v>
      </c>
      <c r="G19" s="297">
        <f>+G$14/7/2</f>
        <v>0</v>
      </c>
      <c r="H19" s="297"/>
      <c r="I19" s="297"/>
      <c r="J19" s="297"/>
      <c r="K19" s="297"/>
      <c r="L19" s="297"/>
      <c r="M19" s="297"/>
      <c r="N19" s="297"/>
      <c r="O19" s="297"/>
      <c r="P19" s="297"/>
      <c r="Q19" s="297"/>
      <c r="R19" s="297"/>
      <c r="S19" s="233"/>
      <c r="T19" s="233"/>
      <c r="U19" s="233"/>
      <c r="V19" s="233"/>
      <c r="W19" s="233"/>
      <c r="X19" s="233"/>
      <c r="Y19" s="297"/>
      <c r="Z19" s="297"/>
    </row>
    <row r="20" spans="1:26" x14ac:dyDescent="0.25">
      <c r="B20" s="3">
        <f t="shared" si="2"/>
        <v>1998</v>
      </c>
      <c r="C20" s="622">
        <f t="shared" si="1"/>
        <v>0</v>
      </c>
      <c r="D20" s="297">
        <f>+D19</f>
        <v>0</v>
      </c>
      <c r="E20" s="297">
        <f>+E19</f>
        <v>0</v>
      </c>
      <c r="F20" s="297">
        <f>+F19</f>
        <v>0</v>
      </c>
      <c r="G20" s="297">
        <f>+G$14/7</f>
        <v>0</v>
      </c>
      <c r="H20" s="297">
        <f>+H$14/7/2</f>
        <v>0</v>
      </c>
      <c r="I20" s="297"/>
      <c r="J20" s="297"/>
      <c r="K20" s="297"/>
      <c r="L20" s="297"/>
      <c r="M20" s="297"/>
      <c r="N20" s="297"/>
      <c r="O20" s="297"/>
      <c r="P20" s="297"/>
      <c r="Q20" s="297"/>
      <c r="R20" s="297"/>
      <c r="S20" s="233"/>
      <c r="T20" s="233"/>
      <c r="U20" s="233"/>
      <c r="V20" s="233"/>
      <c r="W20" s="233"/>
      <c r="X20" s="233"/>
      <c r="Y20" s="297"/>
      <c r="Z20" s="297"/>
    </row>
    <row r="21" spans="1:26" x14ac:dyDescent="0.25">
      <c r="B21" s="3">
        <f t="shared" si="2"/>
        <v>1999</v>
      </c>
      <c r="C21" s="622">
        <f t="shared" si="1"/>
        <v>0</v>
      </c>
      <c r="D21" s="297">
        <f>+D20</f>
        <v>0</v>
      </c>
      <c r="E21" s="297">
        <f>+E20</f>
        <v>0</v>
      </c>
      <c r="F21" s="297">
        <f>+F20</f>
        <v>0</v>
      </c>
      <c r="G21" s="297">
        <f>+G20</f>
        <v>0</v>
      </c>
      <c r="H21" s="297">
        <f>+H$14/7</f>
        <v>0</v>
      </c>
      <c r="I21" s="297">
        <f>+I$14/7/2</f>
        <v>0</v>
      </c>
      <c r="J21" s="297"/>
      <c r="K21" s="297"/>
      <c r="L21" s="297"/>
      <c r="M21" s="297"/>
      <c r="N21" s="297"/>
      <c r="O21" s="297"/>
      <c r="P21" s="297"/>
      <c r="Q21" s="297"/>
      <c r="R21" s="297"/>
      <c r="S21" s="233"/>
      <c r="T21" s="233"/>
      <c r="U21" s="233"/>
      <c r="V21" s="233"/>
      <c r="W21" s="233"/>
      <c r="X21" s="233"/>
      <c r="Y21" s="297"/>
      <c r="Z21" s="297"/>
    </row>
    <row r="22" spans="1:26" x14ac:dyDescent="0.25">
      <c r="B22" s="3">
        <f t="shared" si="2"/>
        <v>2000</v>
      </c>
      <c r="C22" s="622">
        <f t="shared" si="1"/>
        <v>0</v>
      </c>
      <c r="D22" s="297">
        <f>+D21</f>
        <v>0</v>
      </c>
      <c r="E22" s="297">
        <f>+E21</f>
        <v>0</v>
      </c>
      <c r="F22" s="297">
        <f>+F21</f>
        <v>0</v>
      </c>
      <c r="G22" s="297">
        <f>+G21</f>
        <v>0</v>
      </c>
      <c r="H22" s="297">
        <f>+H21</f>
        <v>0</v>
      </c>
      <c r="I22" s="297">
        <f>+I$14/7</f>
        <v>0</v>
      </c>
      <c r="J22" s="297">
        <f>+J$14/7/2</f>
        <v>0</v>
      </c>
      <c r="K22" s="297"/>
      <c r="L22" s="297"/>
      <c r="M22" s="297"/>
      <c r="N22" s="297"/>
      <c r="O22" s="297"/>
      <c r="P22" s="297"/>
      <c r="Q22" s="297"/>
      <c r="R22" s="297"/>
      <c r="S22" s="233"/>
      <c r="T22" s="233"/>
      <c r="U22" s="233"/>
      <c r="V22" s="233"/>
      <c r="W22" s="233"/>
      <c r="X22" s="233"/>
      <c r="Y22" s="297"/>
      <c r="Z22" s="297"/>
    </row>
    <row r="23" spans="1:26" x14ac:dyDescent="0.25">
      <c r="B23" s="3">
        <f t="shared" si="2"/>
        <v>2001</v>
      </c>
      <c r="C23" s="622">
        <f t="shared" si="1"/>
        <v>0</v>
      </c>
      <c r="D23" s="297">
        <f>+D$14/7/2</f>
        <v>0</v>
      </c>
      <c r="E23" s="297">
        <f>+E22</f>
        <v>0</v>
      </c>
      <c r="F23" s="297">
        <f>+F22</f>
        <v>0</v>
      </c>
      <c r="G23" s="297">
        <f>+G22</f>
        <v>0</v>
      </c>
      <c r="H23" s="297">
        <f>+H22</f>
        <v>0</v>
      </c>
      <c r="I23" s="297">
        <f>+I22</f>
        <v>0</v>
      </c>
      <c r="J23" s="297">
        <f>+J$14/7</f>
        <v>0</v>
      </c>
      <c r="K23" s="297">
        <f>+K$14/7/2</f>
        <v>0</v>
      </c>
      <c r="L23" s="297"/>
      <c r="M23" s="297"/>
      <c r="N23" s="297"/>
      <c r="O23" s="297"/>
      <c r="P23" s="297"/>
      <c r="Q23" s="297"/>
      <c r="R23" s="297"/>
      <c r="S23" s="233"/>
      <c r="T23" s="233"/>
      <c r="U23" s="233"/>
      <c r="V23" s="233"/>
      <c r="W23" s="233"/>
      <c r="X23" s="233"/>
      <c r="Y23" s="297"/>
      <c r="Z23" s="297"/>
    </row>
    <row r="24" spans="1:26" x14ac:dyDescent="0.25">
      <c r="B24" s="3">
        <f t="shared" si="2"/>
        <v>2002</v>
      </c>
      <c r="C24" s="622">
        <f t="shared" si="1"/>
        <v>0</v>
      </c>
      <c r="D24" s="297"/>
      <c r="E24" s="297">
        <f>+E$14/7/2</f>
        <v>0</v>
      </c>
      <c r="F24" s="297">
        <f>+F23</f>
        <v>0</v>
      </c>
      <c r="G24" s="297">
        <f>+G23</f>
        <v>0</v>
      </c>
      <c r="H24" s="297">
        <f>+H23</f>
        <v>0</v>
      </c>
      <c r="I24" s="297">
        <f>+I23</f>
        <v>0</v>
      </c>
      <c r="J24" s="297">
        <f>+J23</f>
        <v>0</v>
      </c>
      <c r="K24" s="297">
        <f>+K$14/7</f>
        <v>0</v>
      </c>
      <c r="L24" s="297">
        <f>+L$14/7/2</f>
        <v>0</v>
      </c>
      <c r="M24" s="297"/>
      <c r="N24" s="297"/>
      <c r="O24" s="297"/>
      <c r="P24" s="297"/>
      <c r="Q24" s="297"/>
      <c r="R24" s="297"/>
      <c r="S24" s="233"/>
      <c r="T24" s="233"/>
      <c r="U24" s="233"/>
      <c r="V24" s="233"/>
      <c r="W24" s="233"/>
      <c r="X24" s="233"/>
      <c r="Y24" s="297"/>
      <c r="Z24" s="297"/>
    </row>
    <row r="25" spans="1:26" x14ac:dyDescent="0.25">
      <c r="B25" s="3">
        <f t="shared" si="2"/>
        <v>2003</v>
      </c>
      <c r="C25" s="622">
        <f t="shared" si="1"/>
        <v>0</v>
      </c>
      <c r="D25" s="297"/>
      <c r="E25" s="297"/>
      <c r="F25" s="297">
        <f>+F$14/7/2</f>
        <v>0</v>
      </c>
      <c r="G25" s="297">
        <f>+G24</f>
        <v>0</v>
      </c>
      <c r="H25" s="297">
        <f>+H24</f>
        <v>0</v>
      </c>
      <c r="I25" s="297">
        <f>+I24</f>
        <v>0</v>
      </c>
      <c r="J25" s="297">
        <f>+J24</f>
        <v>0</v>
      </c>
      <c r="K25" s="297">
        <f>+K24</f>
        <v>0</v>
      </c>
      <c r="L25" s="297">
        <f>+L$14/7</f>
        <v>0</v>
      </c>
      <c r="M25" s="297">
        <f>+M$14/7/2</f>
        <v>0</v>
      </c>
      <c r="N25" s="297"/>
      <c r="O25" s="297"/>
      <c r="P25" s="297"/>
      <c r="Q25" s="297"/>
      <c r="R25" s="297"/>
      <c r="S25" s="233"/>
      <c r="T25" s="233"/>
      <c r="U25" s="233"/>
      <c r="V25" s="233"/>
      <c r="W25" s="233"/>
      <c r="X25" s="233"/>
      <c r="Y25" s="297"/>
      <c r="Z25" s="297"/>
    </row>
    <row r="26" spans="1:26" x14ac:dyDescent="0.25">
      <c r="B26" s="3">
        <f t="shared" si="2"/>
        <v>2004</v>
      </c>
      <c r="C26" s="622">
        <f t="shared" si="1"/>
        <v>0</v>
      </c>
      <c r="D26" s="297"/>
      <c r="E26" s="297"/>
      <c r="F26" s="297"/>
      <c r="G26" s="297">
        <f>+G$14/7/2</f>
        <v>0</v>
      </c>
      <c r="H26" s="297">
        <f>+H25</f>
        <v>0</v>
      </c>
      <c r="I26" s="297">
        <f>+I25</f>
        <v>0</v>
      </c>
      <c r="J26" s="297">
        <f>+J25</f>
        <v>0</v>
      </c>
      <c r="K26" s="297">
        <f>+K25</f>
        <v>0</v>
      </c>
      <c r="L26" s="297">
        <f>+L25</f>
        <v>0</v>
      </c>
      <c r="M26" s="297">
        <f>+M$14/7</f>
        <v>0</v>
      </c>
      <c r="N26" s="7">
        <f>+N$14/7/2</f>
        <v>0</v>
      </c>
      <c r="O26" s="7"/>
      <c r="P26" s="7"/>
      <c r="Q26" s="7"/>
      <c r="R26" s="7"/>
      <c r="S26" s="43"/>
      <c r="T26" s="43"/>
      <c r="U26" s="43"/>
      <c r="V26" s="43"/>
      <c r="W26" s="43"/>
      <c r="X26" s="43"/>
      <c r="Y26" s="7"/>
      <c r="Z26" s="297"/>
    </row>
    <row r="27" spans="1:26" x14ac:dyDescent="0.25">
      <c r="B27" s="3">
        <f t="shared" si="2"/>
        <v>2005</v>
      </c>
      <c r="C27" s="622">
        <f t="shared" si="1"/>
        <v>0</v>
      </c>
      <c r="D27" s="297"/>
      <c r="E27" s="297"/>
      <c r="F27" s="297"/>
      <c r="G27" s="297"/>
      <c r="H27" s="297">
        <f>+H$14/7/2</f>
        <v>0</v>
      </c>
      <c r="I27" s="297">
        <f>+I26</f>
        <v>0</v>
      </c>
      <c r="J27" s="297">
        <f>+J26</f>
        <v>0</v>
      </c>
      <c r="K27" s="297">
        <f>+K26</f>
        <v>0</v>
      </c>
      <c r="L27" s="297">
        <f>+L26</f>
        <v>0</v>
      </c>
      <c r="M27" s="297">
        <f>+M26</f>
        <v>0</v>
      </c>
      <c r="N27" s="7">
        <f>+N$14/7</f>
        <v>0</v>
      </c>
      <c r="O27" s="7">
        <f>+O$14/7/2</f>
        <v>0</v>
      </c>
      <c r="P27" s="7"/>
      <c r="Q27" s="7"/>
      <c r="R27" s="7"/>
      <c r="S27" s="43"/>
      <c r="T27" s="43"/>
      <c r="U27" s="43"/>
      <c r="V27" s="43"/>
      <c r="W27" s="43"/>
      <c r="X27" s="43"/>
      <c r="Y27" s="7"/>
      <c r="Z27" s="297"/>
    </row>
    <row r="28" spans="1:26" x14ac:dyDescent="0.25">
      <c r="B28" s="3">
        <f t="shared" si="2"/>
        <v>2006</v>
      </c>
      <c r="C28" s="622">
        <f t="shared" si="1"/>
        <v>0</v>
      </c>
      <c r="D28" s="297"/>
      <c r="E28" s="297"/>
      <c r="F28" s="297"/>
      <c r="G28" s="297"/>
      <c r="H28" s="297"/>
      <c r="I28" s="297">
        <f>+I$14/7/2</f>
        <v>0</v>
      </c>
      <c r="J28" s="297">
        <f>+J27</f>
        <v>0</v>
      </c>
      <c r="K28" s="297">
        <f>+K27</f>
        <v>0</v>
      </c>
      <c r="L28" s="297">
        <f>+L27</f>
        <v>0</v>
      </c>
      <c r="M28" s="297">
        <f>+M27</f>
        <v>0</v>
      </c>
      <c r="N28" s="7">
        <f>+N27</f>
        <v>0</v>
      </c>
      <c r="O28" s="7">
        <f>+O$14/7</f>
        <v>0</v>
      </c>
      <c r="P28" s="7">
        <f>+P$14/7/2</f>
        <v>0</v>
      </c>
      <c r="Q28" s="7"/>
      <c r="R28" s="7"/>
      <c r="S28" s="43"/>
      <c r="T28" s="43"/>
      <c r="U28" s="43"/>
      <c r="V28" s="43"/>
      <c r="W28" s="43"/>
      <c r="X28" s="43"/>
      <c r="Y28" s="7"/>
      <c r="Z28" s="297"/>
    </row>
    <row r="29" spans="1:26" x14ac:dyDescent="0.25">
      <c r="B29" s="3">
        <f t="shared" si="2"/>
        <v>2007</v>
      </c>
      <c r="C29" s="622">
        <f t="shared" si="1"/>
        <v>0</v>
      </c>
      <c r="D29" s="297"/>
      <c r="E29" s="297"/>
      <c r="F29" s="297"/>
      <c r="G29" s="297"/>
      <c r="H29" s="297"/>
      <c r="I29" s="297"/>
      <c r="J29" s="297">
        <f>+J$14/7/2</f>
        <v>0</v>
      </c>
      <c r="K29" s="297">
        <f>+K28</f>
        <v>0</v>
      </c>
      <c r="L29" s="297">
        <f>+L28</f>
        <v>0</v>
      </c>
      <c r="M29" s="297">
        <f>+M28</f>
        <v>0</v>
      </c>
      <c r="N29" s="7">
        <f>+N28</f>
        <v>0</v>
      </c>
      <c r="O29" s="7">
        <f>+O28</f>
        <v>0</v>
      </c>
      <c r="P29" s="7">
        <f>+P$14/7</f>
        <v>0</v>
      </c>
      <c r="Q29" s="7">
        <f>+Q$14/7/2</f>
        <v>0</v>
      </c>
      <c r="R29" s="7"/>
      <c r="S29" s="43"/>
      <c r="T29" s="43"/>
      <c r="U29" s="43"/>
      <c r="V29" s="43"/>
      <c r="W29" s="43"/>
      <c r="X29" s="43"/>
      <c r="Y29" s="7"/>
      <c r="Z29" s="297"/>
    </row>
    <row r="30" spans="1:26" x14ac:dyDescent="0.25">
      <c r="B30" s="3">
        <f t="shared" si="2"/>
        <v>2008</v>
      </c>
      <c r="C30" s="622">
        <f t="shared" si="1"/>
        <v>0</v>
      </c>
      <c r="D30" s="297"/>
      <c r="E30" s="297"/>
      <c r="F30" s="297"/>
      <c r="G30" s="297"/>
      <c r="H30" s="297"/>
      <c r="I30" s="297"/>
      <c r="J30" s="297"/>
      <c r="K30" s="297">
        <f>+K$14/7/2</f>
        <v>0</v>
      </c>
      <c r="L30" s="297">
        <f>+L29</f>
        <v>0</v>
      </c>
      <c r="M30" s="297">
        <f>+M29</f>
        <v>0</v>
      </c>
      <c r="N30" s="7">
        <f>+N29</f>
        <v>0</v>
      </c>
      <c r="O30" s="7">
        <f>+O29</f>
        <v>0</v>
      </c>
      <c r="P30" s="7">
        <f>+P29</f>
        <v>0</v>
      </c>
      <c r="Q30" s="7">
        <f>+Q$14/7</f>
        <v>0</v>
      </c>
      <c r="R30" s="7">
        <f>+R$14/7/2</f>
        <v>0</v>
      </c>
      <c r="S30" s="43"/>
      <c r="T30" s="43"/>
      <c r="U30" s="43"/>
      <c r="V30" s="43"/>
      <c r="W30" s="43"/>
      <c r="X30" s="43"/>
      <c r="Y30" s="7"/>
      <c r="Z30" s="297"/>
    </row>
    <row r="31" spans="1:26" x14ac:dyDescent="0.25">
      <c r="B31" s="3">
        <f t="shared" si="2"/>
        <v>2009</v>
      </c>
      <c r="C31" s="622">
        <f t="shared" si="1"/>
        <v>0</v>
      </c>
      <c r="D31" s="297"/>
      <c r="E31" s="297"/>
      <c r="F31" s="297"/>
      <c r="G31" s="297"/>
      <c r="H31" s="297"/>
      <c r="I31" s="297"/>
      <c r="J31" s="297"/>
      <c r="K31" s="297"/>
      <c r="L31" s="297">
        <f>+L$14/7/2</f>
        <v>0</v>
      </c>
      <c r="M31" s="297">
        <f>+M30</f>
        <v>0</v>
      </c>
      <c r="N31" s="7">
        <f>+N30</f>
        <v>0</v>
      </c>
      <c r="O31" s="7">
        <f>+O30</f>
        <v>0</v>
      </c>
      <c r="P31" s="7">
        <f>+P30</f>
        <v>0</v>
      </c>
      <c r="Q31" s="7">
        <f>+Q30</f>
        <v>0</v>
      </c>
      <c r="R31" s="7">
        <f>+R$14/7</f>
        <v>0</v>
      </c>
      <c r="S31" s="43">
        <f>+S$14/7/2</f>
        <v>0</v>
      </c>
      <c r="T31" s="43"/>
      <c r="U31" s="43"/>
      <c r="V31" s="43"/>
      <c r="W31" s="43"/>
      <c r="X31" s="43"/>
      <c r="Y31" s="7"/>
      <c r="Z31" s="297"/>
    </row>
    <row r="32" spans="1:26" x14ac:dyDescent="0.25">
      <c r="A32" s="38"/>
      <c r="B32" s="3">
        <f t="shared" si="2"/>
        <v>2010</v>
      </c>
      <c r="C32" s="622">
        <f t="shared" si="1"/>
        <v>0</v>
      </c>
      <c r="D32" s="297"/>
      <c r="E32" s="297"/>
      <c r="F32" s="297"/>
      <c r="G32" s="297"/>
      <c r="H32" s="297"/>
      <c r="I32" s="297"/>
      <c r="J32" s="297"/>
      <c r="K32" s="297"/>
      <c r="L32" s="297"/>
      <c r="M32" s="297">
        <f>+M$14/7/2</f>
        <v>0</v>
      </c>
      <c r="N32" s="7">
        <f>+N31</f>
        <v>0</v>
      </c>
      <c r="O32" s="7">
        <f>+O31</f>
        <v>0</v>
      </c>
      <c r="P32" s="7">
        <f>+P31</f>
        <v>0</v>
      </c>
      <c r="Q32" s="7">
        <f>+Q31</f>
        <v>0</v>
      </c>
      <c r="R32" s="7">
        <f>+R31</f>
        <v>0</v>
      </c>
      <c r="S32" s="43">
        <f>+S$14/7</f>
        <v>0</v>
      </c>
      <c r="T32" s="43">
        <f>+T$14/7/2</f>
        <v>0</v>
      </c>
      <c r="U32" s="43"/>
      <c r="V32" s="43"/>
      <c r="W32" s="43"/>
      <c r="X32" s="43"/>
      <c r="Y32" s="7"/>
      <c r="Z32" s="297"/>
    </row>
    <row r="33" spans="1:31" x14ac:dyDescent="0.25">
      <c r="A33" s="38"/>
      <c r="B33" s="3">
        <f t="shared" si="2"/>
        <v>2011</v>
      </c>
      <c r="C33" s="622">
        <f t="shared" si="1"/>
        <v>0</v>
      </c>
      <c r="D33" s="297"/>
      <c r="E33" s="297"/>
      <c r="F33" s="297"/>
      <c r="G33" s="297"/>
      <c r="H33" s="297"/>
      <c r="I33" s="297"/>
      <c r="J33" s="297"/>
      <c r="K33" s="297"/>
      <c r="L33" s="297"/>
      <c r="M33" s="297"/>
      <c r="N33" s="7">
        <f>+N$14/7/2</f>
        <v>0</v>
      </c>
      <c r="O33" s="7">
        <f>+O32</f>
        <v>0</v>
      </c>
      <c r="P33" s="7">
        <f>+P32</f>
        <v>0</v>
      </c>
      <c r="Q33" s="7">
        <f>+Q32</f>
        <v>0</v>
      </c>
      <c r="R33" s="7">
        <f>+R32</f>
        <v>0</v>
      </c>
      <c r="S33" s="43">
        <f>+S32</f>
        <v>0</v>
      </c>
      <c r="T33" s="43">
        <f>+T$14/7</f>
        <v>0</v>
      </c>
      <c r="U33" s="43">
        <f>+U$14/7/2</f>
        <v>0</v>
      </c>
      <c r="V33" s="43"/>
      <c r="W33" s="43"/>
      <c r="X33" s="43"/>
      <c r="Y33" s="7"/>
      <c r="Z33" s="297"/>
    </row>
    <row r="34" spans="1:31" x14ac:dyDescent="0.25">
      <c r="A34" s="38"/>
      <c r="B34" s="3">
        <f t="shared" si="2"/>
        <v>2012</v>
      </c>
      <c r="C34" s="622">
        <f t="shared" si="1"/>
        <v>0</v>
      </c>
      <c r="D34" s="297"/>
      <c r="E34" s="297"/>
      <c r="F34" s="297"/>
      <c r="G34" s="297"/>
      <c r="H34" s="297"/>
      <c r="I34" s="297"/>
      <c r="J34" s="297"/>
      <c r="K34" s="297"/>
      <c r="L34" s="297"/>
      <c r="M34" s="297"/>
      <c r="N34" s="7"/>
      <c r="O34" s="7">
        <f>+O$14/7/2</f>
        <v>0</v>
      </c>
      <c r="P34" s="7">
        <f>+P33</f>
        <v>0</v>
      </c>
      <c r="Q34" s="7">
        <f>+Q33</f>
        <v>0</v>
      </c>
      <c r="R34" s="7">
        <f>+R33</f>
        <v>0</v>
      </c>
      <c r="S34" s="43">
        <f>+S33</f>
        <v>0</v>
      </c>
      <c r="T34" s="43">
        <f>+T$14/7</f>
        <v>0</v>
      </c>
      <c r="U34" s="43">
        <f>+U$14/7</f>
        <v>0</v>
      </c>
      <c r="V34" s="43">
        <f>+V$14/7/2</f>
        <v>0</v>
      </c>
      <c r="W34" s="43"/>
      <c r="X34" s="43"/>
      <c r="Y34" s="7"/>
      <c r="Z34" s="297"/>
    </row>
    <row r="35" spans="1:31" x14ac:dyDescent="0.25">
      <c r="A35" s="38"/>
      <c r="B35" s="3">
        <f t="shared" si="2"/>
        <v>2013</v>
      </c>
      <c r="C35" s="622">
        <f t="shared" si="1"/>
        <v>0</v>
      </c>
      <c r="D35" s="297"/>
      <c r="E35" s="297"/>
      <c r="F35" s="297"/>
      <c r="G35" s="297"/>
      <c r="H35" s="297"/>
      <c r="I35" s="297"/>
      <c r="J35" s="297"/>
      <c r="K35" s="297"/>
      <c r="L35" s="297"/>
      <c r="M35" s="297"/>
      <c r="N35" s="7"/>
      <c r="O35" s="7"/>
      <c r="P35" s="7">
        <f>P14/7/2</f>
        <v>0</v>
      </c>
      <c r="Q35" s="7">
        <f>Q14</f>
        <v>0</v>
      </c>
      <c r="R35" s="7">
        <f t="shared" ref="R35:U36" si="3">R34</f>
        <v>0</v>
      </c>
      <c r="S35" s="43">
        <f t="shared" si="3"/>
        <v>0</v>
      </c>
      <c r="T35" s="43">
        <f t="shared" si="3"/>
        <v>0</v>
      </c>
      <c r="U35" s="43">
        <f t="shared" si="3"/>
        <v>0</v>
      </c>
      <c r="V35" s="43">
        <f>V14/7</f>
        <v>0</v>
      </c>
      <c r="W35" s="43">
        <f>W14/7/2</f>
        <v>0</v>
      </c>
      <c r="X35" s="43"/>
      <c r="Y35" s="7"/>
      <c r="Z35" s="297"/>
    </row>
    <row r="36" spans="1:31" x14ac:dyDescent="0.25">
      <c r="A36" s="38"/>
      <c r="B36" s="3">
        <f t="shared" si="2"/>
        <v>2014</v>
      </c>
      <c r="C36" s="622">
        <f t="shared" si="1"/>
        <v>0</v>
      </c>
      <c r="D36" s="297"/>
      <c r="E36" s="297"/>
      <c r="F36" s="297"/>
      <c r="G36" s="297"/>
      <c r="H36" s="297"/>
      <c r="I36" s="297"/>
      <c r="J36" s="297"/>
      <c r="K36" s="297"/>
      <c r="L36" s="297"/>
      <c r="M36" s="297"/>
      <c r="N36" s="7"/>
      <c r="O36" s="7"/>
      <c r="P36" s="7"/>
      <c r="Q36" s="7">
        <f>Q14/7/2</f>
        <v>0</v>
      </c>
      <c r="R36" s="7">
        <f t="shared" si="3"/>
        <v>0</v>
      </c>
      <c r="S36" s="43">
        <f t="shared" si="3"/>
        <v>0</v>
      </c>
      <c r="T36" s="43">
        <f t="shared" si="3"/>
        <v>0</v>
      </c>
      <c r="U36" s="43">
        <f t="shared" si="3"/>
        <v>0</v>
      </c>
      <c r="V36" s="43">
        <f>V35</f>
        <v>0</v>
      </c>
      <c r="W36" s="43">
        <f>W14/7</f>
        <v>0</v>
      </c>
      <c r="X36" s="43">
        <f>X14/7/2</f>
        <v>0</v>
      </c>
      <c r="Y36" s="7"/>
      <c r="Z36" s="297"/>
    </row>
    <row r="37" spans="1:31" x14ac:dyDescent="0.25">
      <c r="A37" s="38"/>
      <c r="B37" s="3">
        <f t="shared" si="2"/>
        <v>2015</v>
      </c>
      <c r="C37" s="622">
        <f t="shared" si="1"/>
        <v>0</v>
      </c>
      <c r="D37" s="297"/>
      <c r="E37" s="297"/>
      <c r="F37" s="297"/>
      <c r="G37" s="297"/>
      <c r="H37" s="297"/>
      <c r="I37" s="297"/>
      <c r="J37" s="297"/>
      <c r="K37" s="297"/>
      <c r="L37" s="297"/>
      <c r="M37" s="297"/>
      <c r="N37" s="7"/>
      <c r="O37" s="7"/>
      <c r="P37" s="7"/>
      <c r="Q37" s="7"/>
      <c r="R37" s="7">
        <f>R14/7/2</f>
        <v>0</v>
      </c>
      <c r="S37" s="43">
        <f>S36</f>
        <v>0</v>
      </c>
      <c r="T37" s="43">
        <f>T36</f>
        <v>0</v>
      </c>
      <c r="U37" s="43">
        <f>U36</f>
        <v>0</v>
      </c>
      <c r="V37" s="43">
        <f>V36</f>
        <v>0</v>
      </c>
      <c r="W37" s="43">
        <f>W36</f>
        <v>0</v>
      </c>
      <c r="X37" s="43">
        <f>X14/7</f>
        <v>0</v>
      </c>
      <c r="Y37" s="7">
        <f>Y14/7/2</f>
        <v>0</v>
      </c>
      <c r="Z37" s="297"/>
    </row>
    <row r="38" spans="1:31" x14ac:dyDescent="0.25">
      <c r="A38" s="38"/>
      <c r="B38" s="3">
        <f t="shared" si="2"/>
        <v>2016</v>
      </c>
      <c r="C38" s="622">
        <f t="shared" si="1"/>
        <v>0</v>
      </c>
      <c r="D38" s="297"/>
      <c r="E38" s="297"/>
      <c r="F38" s="297"/>
      <c r="G38" s="297"/>
      <c r="H38" s="297"/>
      <c r="I38" s="297"/>
      <c r="J38" s="297"/>
      <c r="K38" s="297"/>
      <c r="L38" s="297"/>
      <c r="M38" s="297"/>
      <c r="N38" s="7"/>
      <c r="O38" s="7"/>
      <c r="P38" s="7"/>
      <c r="Q38" s="7"/>
      <c r="R38" s="7"/>
      <c r="S38" s="43"/>
      <c r="T38" s="43"/>
      <c r="U38" s="43"/>
      <c r="V38" s="43"/>
      <c r="W38" s="43"/>
      <c r="X38" s="43"/>
      <c r="Y38" s="7">
        <f>+Y14/2</f>
        <v>0</v>
      </c>
      <c r="Z38" s="7">
        <f>Z14/7/2</f>
        <v>0</v>
      </c>
      <c r="AA38" s="7"/>
    </row>
    <row r="39" spans="1:31" x14ac:dyDescent="0.25">
      <c r="A39" s="38"/>
      <c r="B39" s="3">
        <f t="shared" si="2"/>
        <v>2017</v>
      </c>
      <c r="C39" s="622">
        <f t="shared" si="1"/>
        <v>0</v>
      </c>
      <c r="D39" s="297"/>
      <c r="E39" s="297"/>
      <c r="F39" s="297"/>
      <c r="G39" s="297"/>
      <c r="H39" s="297"/>
      <c r="I39" s="297"/>
      <c r="J39" s="297"/>
      <c r="K39" s="297"/>
      <c r="L39" s="297"/>
      <c r="M39" s="297"/>
      <c r="N39" s="7"/>
      <c r="O39" s="7"/>
      <c r="P39" s="7"/>
      <c r="Q39" s="7"/>
      <c r="R39" s="7"/>
      <c r="S39" s="43"/>
      <c r="T39" s="43"/>
      <c r="U39" s="43"/>
      <c r="V39" s="43"/>
      <c r="W39" s="43"/>
      <c r="X39" s="43"/>
      <c r="Y39" s="7"/>
      <c r="Z39" s="7"/>
      <c r="AA39" s="7">
        <v>0</v>
      </c>
    </row>
    <row r="40" spans="1:31" x14ac:dyDescent="0.25">
      <c r="A40" s="38"/>
      <c r="B40" s="3">
        <f t="shared" si="2"/>
        <v>2018</v>
      </c>
      <c r="C40" s="622">
        <f t="shared" si="1"/>
        <v>0</v>
      </c>
      <c r="D40" s="297"/>
      <c r="E40" s="297"/>
      <c r="F40" s="297"/>
      <c r="G40" s="297"/>
      <c r="H40" s="297"/>
      <c r="I40" s="297"/>
      <c r="J40" s="297"/>
      <c r="K40" s="297"/>
      <c r="L40" s="297"/>
      <c r="M40" s="297"/>
      <c r="N40" s="7"/>
      <c r="O40" s="7"/>
      <c r="P40" s="7"/>
      <c r="Q40" s="7"/>
      <c r="R40" s="7"/>
      <c r="S40" s="43"/>
      <c r="T40" s="43"/>
      <c r="U40" s="43"/>
      <c r="V40" s="43"/>
      <c r="W40" s="43"/>
      <c r="X40" s="43"/>
      <c r="Y40" s="7"/>
      <c r="Z40" s="7"/>
      <c r="AA40" s="7"/>
      <c r="AB40" s="7">
        <v>0</v>
      </c>
    </row>
    <row r="41" spans="1:31" x14ac:dyDescent="0.25">
      <c r="A41" s="38"/>
      <c r="B41" s="3">
        <f t="shared" si="2"/>
        <v>2019</v>
      </c>
      <c r="C41" s="622">
        <f t="shared" si="1"/>
        <v>0</v>
      </c>
      <c r="D41" s="297"/>
      <c r="E41" s="297"/>
      <c r="F41" s="297"/>
      <c r="G41" s="297"/>
      <c r="H41" s="297"/>
      <c r="I41" s="297"/>
      <c r="J41" s="297"/>
      <c r="K41" s="297"/>
      <c r="L41" s="297"/>
      <c r="M41" s="297"/>
      <c r="N41" s="7"/>
      <c r="O41" s="7"/>
      <c r="P41" s="7"/>
      <c r="Q41" s="7"/>
      <c r="R41" s="7"/>
      <c r="S41" s="43"/>
      <c r="T41" s="43"/>
      <c r="U41" s="43"/>
      <c r="V41" s="43"/>
      <c r="W41" s="43"/>
      <c r="X41" s="43"/>
      <c r="Y41" s="7"/>
      <c r="Z41" s="7"/>
      <c r="AA41" s="7"/>
      <c r="AB41" s="7"/>
      <c r="AC41" s="43">
        <f>+$AC$14/7/3</f>
        <v>0</v>
      </c>
      <c r="AD41" s="43"/>
      <c r="AE41" s="43"/>
    </row>
    <row r="42" spans="1:31" x14ac:dyDescent="0.25">
      <c r="A42" s="38"/>
      <c r="B42" s="3">
        <f t="shared" si="2"/>
        <v>2020</v>
      </c>
      <c r="C42" s="622">
        <f t="shared" si="1"/>
        <v>0</v>
      </c>
      <c r="D42" s="297"/>
      <c r="E42" s="297"/>
      <c r="F42" s="297"/>
      <c r="G42" s="297"/>
      <c r="H42" s="297"/>
      <c r="I42" s="297"/>
      <c r="J42" s="297"/>
      <c r="K42" s="297"/>
      <c r="L42" s="297"/>
      <c r="M42" s="297"/>
      <c r="N42" s="7"/>
      <c r="O42" s="7"/>
      <c r="P42" s="7"/>
      <c r="Q42" s="7"/>
      <c r="R42" s="7"/>
      <c r="S42" s="43"/>
      <c r="T42" s="43"/>
      <c r="U42" s="43"/>
      <c r="V42" s="43"/>
      <c r="W42" s="43"/>
      <c r="X42" s="43"/>
      <c r="Y42" s="7"/>
      <c r="Z42" s="7"/>
      <c r="AA42" s="7"/>
      <c r="AB42" s="7"/>
      <c r="AC42" s="43"/>
      <c r="AD42" s="233"/>
      <c r="AE42" s="43"/>
    </row>
    <row r="43" spans="1:31" x14ac:dyDescent="0.25">
      <c r="A43" s="38"/>
      <c r="B43" s="3">
        <f t="shared" si="2"/>
        <v>2021</v>
      </c>
      <c r="C43" s="622">
        <f t="shared" si="1"/>
        <v>0</v>
      </c>
      <c r="D43" s="297"/>
      <c r="E43" s="297"/>
      <c r="F43" s="297"/>
      <c r="G43" s="297"/>
      <c r="H43" s="297"/>
      <c r="I43" s="297"/>
      <c r="J43" s="297"/>
      <c r="K43" s="297"/>
      <c r="L43" s="297"/>
      <c r="M43" s="297"/>
      <c r="N43" s="7"/>
      <c r="O43" s="7"/>
      <c r="P43" s="7"/>
      <c r="Q43" s="7"/>
      <c r="R43" s="7"/>
      <c r="S43" s="43"/>
      <c r="T43" s="43"/>
      <c r="U43" s="43"/>
      <c r="V43" s="43"/>
      <c r="W43" s="43"/>
      <c r="X43" s="43"/>
      <c r="Y43" s="7"/>
      <c r="Z43" s="7"/>
      <c r="AA43" s="7"/>
      <c r="AB43" s="7"/>
      <c r="AC43" s="43"/>
      <c r="AD43" s="233"/>
      <c r="AE43" s="43"/>
    </row>
    <row r="44" spans="1:31" x14ac:dyDescent="0.25">
      <c r="A44" s="38"/>
      <c r="B44" s="3">
        <f t="shared" si="2"/>
        <v>2022</v>
      </c>
      <c r="C44" s="622">
        <f t="shared" si="1"/>
        <v>0</v>
      </c>
      <c r="D44" s="297"/>
      <c r="E44" s="297"/>
      <c r="F44" s="297"/>
      <c r="G44" s="297"/>
      <c r="H44" s="297"/>
      <c r="I44" s="297"/>
      <c r="J44" s="297"/>
      <c r="K44" s="297"/>
      <c r="L44" s="297"/>
      <c r="M44" s="297"/>
      <c r="N44" s="7"/>
      <c r="O44" s="7"/>
      <c r="P44" s="7"/>
      <c r="Q44" s="7"/>
      <c r="R44" s="7"/>
      <c r="S44" s="43"/>
      <c r="T44" s="43"/>
      <c r="U44" s="43"/>
      <c r="V44" s="43"/>
      <c r="W44" s="43"/>
      <c r="X44" s="43"/>
      <c r="Y44" s="7"/>
      <c r="Z44" s="7"/>
      <c r="AA44" s="7"/>
      <c r="AB44" s="7"/>
      <c r="AC44" s="43"/>
      <c r="AD44" s="233"/>
      <c r="AE44" s="43"/>
    </row>
    <row r="45" spans="1:31" x14ac:dyDescent="0.25">
      <c r="A45" s="38"/>
      <c r="B45" s="3">
        <f t="shared" si="2"/>
        <v>2023</v>
      </c>
      <c r="C45" s="622">
        <f t="shared" si="1"/>
        <v>0</v>
      </c>
      <c r="D45" s="297"/>
      <c r="E45" s="297"/>
      <c r="F45" s="297"/>
      <c r="G45" s="297"/>
      <c r="H45" s="297"/>
      <c r="I45" s="297"/>
      <c r="J45" s="297"/>
      <c r="K45" s="297"/>
      <c r="L45" s="297"/>
      <c r="M45" s="297"/>
      <c r="N45" s="7"/>
      <c r="O45" s="7"/>
      <c r="P45" s="7"/>
      <c r="Q45" s="7"/>
      <c r="R45" s="7"/>
      <c r="S45" s="43"/>
      <c r="T45" s="43"/>
      <c r="U45" s="43"/>
      <c r="V45" s="43"/>
      <c r="W45" s="43"/>
      <c r="X45" s="43"/>
      <c r="Y45" s="7"/>
      <c r="Z45" s="7"/>
      <c r="AA45" s="7"/>
      <c r="AB45" s="7"/>
      <c r="AC45" s="43"/>
      <c r="AD45" s="233"/>
      <c r="AE45" s="43"/>
    </row>
    <row r="46" spans="1:31" x14ac:dyDescent="0.25">
      <c r="A46" s="38"/>
      <c r="B46" s="3">
        <f t="shared" si="2"/>
        <v>2024</v>
      </c>
      <c r="C46" s="622">
        <f t="shared" si="1"/>
        <v>0</v>
      </c>
      <c r="D46" s="297"/>
      <c r="E46" s="297"/>
      <c r="F46" s="297"/>
      <c r="G46" s="297"/>
      <c r="H46" s="297"/>
      <c r="I46" s="297"/>
      <c r="J46" s="297"/>
      <c r="K46" s="297"/>
      <c r="L46" s="297"/>
      <c r="M46" s="297"/>
      <c r="N46" s="7"/>
      <c r="O46" s="7"/>
      <c r="P46" s="7"/>
      <c r="Q46" s="7"/>
      <c r="R46" s="7"/>
      <c r="S46" s="43"/>
      <c r="T46" s="43"/>
      <c r="U46" s="43"/>
      <c r="V46" s="43"/>
      <c r="W46" s="43"/>
      <c r="X46" s="43"/>
      <c r="Y46" s="7"/>
      <c r="Z46" s="7"/>
      <c r="AA46" s="7"/>
      <c r="AB46" s="7"/>
      <c r="AC46" s="43"/>
      <c r="AD46" s="233"/>
      <c r="AE46" s="43"/>
    </row>
    <row r="47" spans="1:31" x14ac:dyDescent="0.25">
      <c r="A47" s="38"/>
      <c r="B47" s="12"/>
      <c r="C47" s="254"/>
      <c r="D47" s="298"/>
      <c r="E47" s="298"/>
      <c r="F47" s="298"/>
      <c r="G47" s="298"/>
      <c r="H47" s="298"/>
      <c r="I47" s="298"/>
      <c r="J47" s="298"/>
      <c r="K47" s="298"/>
      <c r="L47" s="298"/>
      <c r="M47" s="298"/>
      <c r="N47" s="298"/>
      <c r="O47" s="298"/>
      <c r="P47" s="298"/>
      <c r="Q47" s="298"/>
      <c r="R47" s="298"/>
      <c r="S47" s="298"/>
      <c r="T47" s="298"/>
      <c r="U47" s="298"/>
      <c r="V47" s="299"/>
      <c r="W47" s="299"/>
      <c r="X47" s="299"/>
      <c r="Y47" s="298"/>
      <c r="Z47" s="298"/>
      <c r="AA47" s="298"/>
      <c r="AB47" s="173"/>
      <c r="AC47" s="173"/>
      <c r="AD47" s="173"/>
      <c r="AE47" s="173"/>
    </row>
    <row r="48" spans="1:31" x14ac:dyDescent="0.25">
      <c r="A48" s="38" t="s">
        <v>62</v>
      </c>
      <c r="B48" s="675">
        <f>SUM(D48:AH48)</f>
        <v>32015</v>
      </c>
      <c r="C48" s="275">
        <f>SUM(C16:C47)</f>
        <v>0</v>
      </c>
      <c r="D48" s="297">
        <f t="shared" ref="D48:AE48" si="4">-SUM(D16:D47)+D14</f>
        <v>0</v>
      </c>
      <c r="E48" s="297">
        <f t="shared" si="4"/>
        <v>0</v>
      </c>
      <c r="F48" s="297">
        <f t="shared" si="4"/>
        <v>0</v>
      </c>
      <c r="G48" s="297">
        <f t="shared" si="4"/>
        <v>0</v>
      </c>
      <c r="H48" s="297">
        <f t="shared" si="4"/>
        <v>0</v>
      </c>
      <c r="I48" s="297">
        <f t="shared" si="4"/>
        <v>0</v>
      </c>
      <c r="J48" s="297">
        <f t="shared" si="4"/>
        <v>0</v>
      </c>
      <c r="K48" s="297">
        <f t="shared" si="4"/>
        <v>0</v>
      </c>
      <c r="L48" s="297">
        <f t="shared" si="4"/>
        <v>0</v>
      </c>
      <c r="M48" s="297">
        <f t="shared" si="4"/>
        <v>0</v>
      </c>
      <c r="N48" s="297">
        <f t="shared" si="4"/>
        <v>0</v>
      </c>
      <c r="O48" s="297">
        <f t="shared" si="4"/>
        <v>0</v>
      </c>
      <c r="P48" s="297">
        <f t="shared" si="4"/>
        <v>0</v>
      </c>
      <c r="Q48" s="297">
        <f t="shared" si="4"/>
        <v>0</v>
      </c>
      <c r="R48" s="297">
        <f t="shared" si="4"/>
        <v>0</v>
      </c>
      <c r="S48" s="297">
        <f t="shared" si="4"/>
        <v>0</v>
      </c>
      <c r="T48" s="297">
        <f t="shared" si="4"/>
        <v>0</v>
      </c>
      <c r="U48" s="338">
        <f t="shared" si="4"/>
        <v>0</v>
      </c>
      <c r="V48" s="338">
        <f t="shared" si="4"/>
        <v>0</v>
      </c>
      <c r="W48" s="338">
        <f t="shared" si="4"/>
        <v>0</v>
      </c>
      <c r="X48" s="338">
        <f t="shared" si="4"/>
        <v>0</v>
      </c>
      <c r="Y48" s="338">
        <f t="shared" si="4"/>
        <v>0</v>
      </c>
      <c r="Z48" s="338">
        <f t="shared" si="4"/>
        <v>0</v>
      </c>
      <c r="AA48" s="338">
        <f t="shared" si="4"/>
        <v>0</v>
      </c>
      <c r="AB48" s="338">
        <f t="shared" si="4"/>
        <v>0</v>
      </c>
      <c r="AC48" s="338">
        <f t="shared" si="4"/>
        <v>0</v>
      </c>
      <c r="AD48" s="338">
        <f t="shared" si="4"/>
        <v>32015</v>
      </c>
      <c r="AE48" s="338">
        <f t="shared" si="4"/>
        <v>0</v>
      </c>
    </row>
    <row r="49" spans="1:26" x14ac:dyDescent="0.25">
      <c r="A49" s="38"/>
      <c r="B49" s="275"/>
      <c r="C49" s="299"/>
      <c r="D49" s="297"/>
      <c r="E49" s="297"/>
      <c r="F49" s="297"/>
      <c r="G49" s="297"/>
      <c r="H49" s="297"/>
      <c r="I49" s="297"/>
      <c r="J49" s="297"/>
      <c r="K49" s="297"/>
      <c r="L49" s="297"/>
      <c r="M49" s="297"/>
      <c r="N49" s="338"/>
      <c r="O49" s="338"/>
      <c r="P49" s="338"/>
      <c r="Q49" s="338"/>
      <c r="R49" s="338"/>
      <c r="S49" s="338"/>
      <c r="T49" s="338"/>
      <c r="U49" s="338"/>
      <c r="V49" s="338"/>
      <c r="W49" s="338"/>
      <c r="X49" s="338"/>
      <c r="Y49" s="338"/>
      <c r="Z49" s="338"/>
    </row>
    <row r="50" spans="1:26" x14ac:dyDescent="0.25">
      <c r="A50" s="39" t="s">
        <v>63</v>
      </c>
      <c r="B50" s="3"/>
      <c r="C50" s="30">
        <f>+C14+C48</f>
        <v>32015</v>
      </c>
      <c r="D50" s="297"/>
      <c r="E50" s="297"/>
      <c r="F50" s="297"/>
      <c r="G50" s="297"/>
      <c r="H50" s="297"/>
      <c r="I50" s="297"/>
      <c r="J50" s="297"/>
      <c r="K50" s="297"/>
      <c r="L50" s="297"/>
      <c r="M50" s="297"/>
      <c r="N50" s="338"/>
      <c r="O50" s="338"/>
      <c r="P50" s="338"/>
      <c r="Q50" s="338"/>
      <c r="R50" s="338"/>
      <c r="S50" s="338"/>
      <c r="T50" s="338"/>
      <c r="U50" s="338"/>
      <c r="V50" s="338"/>
      <c r="W50" s="338"/>
      <c r="X50" s="338"/>
      <c r="Y50" s="338"/>
      <c r="Z50" s="338"/>
    </row>
    <row r="51" spans="1:26" x14ac:dyDescent="0.25">
      <c r="A51" s="3"/>
      <c r="B51" s="3"/>
      <c r="C51" s="3"/>
      <c r="D51" s="297"/>
      <c r="E51" s="297"/>
      <c r="F51" s="297"/>
      <c r="G51" s="297"/>
      <c r="H51" s="297"/>
      <c r="I51" s="297"/>
      <c r="J51" s="297"/>
      <c r="K51" s="297"/>
      <c r="L51" s="297"/>
      <c r="M51" s="297"/>
      <c r="N51" s="338"/>
      <c r="O51" s="338"/>
      <c r="P51" s="338"/>
      <c r="Q51" s="338"/>
      <c r="R51" s="338"/>
      <c r="S51" s="338"/>
      <c r="T51" s="338"/>
      <c r="U51" s="338"/>
      <c r="V51" s="338"/>
      <c r="W51" s="338"/>
      <c r="X51" s="338"/>
      <c r="Y51" s="338"/>
      <c r="Z51" s="338"/>
    </row>
    <row r="52" spans="1:26" x14ac:dyDescent="0.25">
      <c r="A52" s="3"/>
      <c r="B52" s="36"/>
      <c r="C52" s="3"/>
      <c r="D52" s="297"/>
      <c r="E52" s="297"/>
      <c r="F52" s="297"/>
      <c r="G52" s="297"/>
      <c r="H52" s="297"/>
      <c r="I52" s="297"/>
      <c r="J52" s="297"/>
      <c r="K52" s="297"/>
      <c r="L52" s="297"/>
      <c r="M52" s="297"/>
      <c r="N52" s="338"/>
      <c r="O52" s="338"/>
      <c r="P52" s="338"/>
      <c r="Q52" s="338"/>
      <c r="R52" s="338"/>
      <c r="S52" s="338"/>
      <c r="T52" s="338"/>
      <c r="U52" s="338"/>
      <c r="V52" s="338"/>
      <c r="W52" s="338"/>
      <c r="X52" s="338"/>
      <c r="Y52" s="338"/>
      <c r="Z52" s="338"/>
    </row>
    <row r="53" spans="1:26" x14ac:dyDescent="0.25">
      <c r="A53" s="3"/>
      <c r="B53" s="3"/>
      <c r="C53" s="3"/>
      <c r="E53" s="297"/>
      <c r="F53" s="301"/>
      <c r="G53" s="301"/>
      <c r="H53" s="301"/>
      <c r="I53" s="301"/>
      <c r="J53" s="301"/>
      <c r="K53" s="301"/>
      <c r="L53" s="301"/>
      <c r="M53" s="301"/>
      <c r="N53" s="338">
        <f>SUM(E32:E53)</f>
        <v>0</v>
      </c>
      <c r="O53" s="342"/>
      <c r="P53" s="342"/>
      <c r="Q53" s="342"/>
      <c r="R53" s="342"/>
      <c r="S53" s="342"/>
    </row>
    <row r="54" spans="1:26" x14ac:dyDescent="0.25">
      <c r="B54" s="3"/>
      <c r="C54" s="3"/>
      <c r="E54" s="301"/>
      <c r="F54" s="301"/>
      <c r="G54" s="301"/>
      <c r="H54" s="301"/>
      <c r="I54" s="301"/>
      <c r="J54" s="301"/>
      <c r="K54" s="301"/>
      <c r="L54" s="301"/>
      <c r="M54" s="301"/>
      <c r="N54" s="301"/>
      <c r="O54" s="301"/>
      <c r="P54" s="301"/>
      <c r="Q54" s="301"/>
      <c r="R54" s="301"/>
      <c r="S54" s="301"/>
    </row>
    <row r="55" spans="1:26" x14ac:dyDescent="0.25">
      <c r="E55" s="301"/>
      <c r="F55" s="301"/>
      <c r="G55" s="301"/>
      <c r="H55" s="301"/>
      <c r="I55" s="301"/>
      <c r="J55" s="301"/>
      <c r="K55" s="301"/>
      <c r="L55" s="301"/>
      <c r="M55" s="301"/>
      <c r="N55" s="301"/>
      <c r="O55" s="301"/>
      <c r="P55" s="301"/>
      <c r="Q55" s="301"/>
      <c r="R55" s="301"/>
      <c r="S55" s="301"/>
    </row>
    <row r="56" spans="1:26" x14ac:dyDescent="0.25">
      <c r="E56" s="301"/>
      <c r="F56" s="301"/>
      <c r="G56" s="301"/>
      <c r="H56" s="301"/>
      <c r="I56" s="301"/>
      <c r="J56" s="301"/>
      <c r="K56" s="301"/>
      <c r="L56" s="301"/>
      <c r="M56" s="301"/>
      <c r="N56" s="301"/>
      <c r="O56" s="301"/>
      <c r="P56" s="301"/>
      <c r="Q56" s="301"/>
      <c r="R56" s="301"/>
      <c r="S56" s="301"/>
    </row>
    <row r="57" spans="1:26" x14ac:dyDescent="0.25">
      <c r="E57" s="301"/>
      <c r="F57" s="301"/>
      <c r="G57" s="301"/>
      <c r="H57" s="301"/>
      <c r="I57" s="301"/>
      <c r="J57" s="301"/>
      <c r="K57" s="301"/>
      <c r="L57" s="301"/>
      <c r="M57" s="301"/>
      <c r="N57" s="301"/>
      <c r="O57" s="301"/>
      <c r="P57" s="301"/>
      <c r="Q57" s="301"/>
      <c r="R57" s="301"/>
      <c r="S57" s="301"/>
    </row>
    <row r="58" spans="1:26" x14ac:dyDescent="0.25">
      <c r="E58" s="301"/>
      <c r="F58" s="301"/>
      <c r="G58" s="301"/>
      <c r="H58" s="301"/>
      <c r="I58" s="301"/>
      <c r="J58" s="301"/>
      <c r="K58" s="301"/>
      <c r="L58" s="301"/>
      <c r="M58" s="301"/>
      <c r="N58" s="301"/>
      <c r="O58" s="301"/>
      <c r="P58" s="301"/>
      <c r="Q58" s="301"/>
      <c r="R58" s="301"/>
      <c r="S58" s="301"/>
    </row>
    <row r="59" spans="1:26" x14ac:dyDescent="0.25">
      <c r="E59" s="301"/>
      <c r="F59" s="301"/>
      <c r="G59" s="301"/>
      <c r="H59" s="301"/>
      <c r="I59" s="301"/>
      <c r="J59" s="301"/>
      <c r="K59" s="301"/>
      <c r="L59" s="301"/>
      <c r="M59" s="301"/>
      <c r="N59" s="301"/>
      <c r="O59" s="301"/>
      <c r="P59" s="301"/>
      <c r="Q59" s="301"/>
      <c r="R59" s="301"/>
      <c r="S59" s="301"/>
    </row>
    <row r="60" spans="1:26" x14ac:dyDescent="0.25">
      <c r="E60" s="301"/>
      <c r="F60" s="301"/>
      <c r="G60" s="301"/>
      <c r="H60" s="301"/>
      <c r="I60" s="301"/>
      <c r="J60" s="301"/>
      <c r="K60" s="301"/>
      <c r="L60" s="301"/>
      <c r="M60" s="301"/>
      <c r="N60" s="301"/>
      <c r="O60" s="301"/>
      <c r="P60" s="301"/>
      <c r="Q60" s="301"/>
      <c r="R60" s="301"/>
      <c r="S60" s="301"/>
    </row>
    <row r="61" spans="1:26" x14ac:dyDescent="0.25">
      <c r="E61" s="301"/>
      <c r="F61" s="301"/>
      <c r="G61" s="301"/>
      <c r="H61" s="301"/>
      <c r="I61" s="301"/>
      <c r="J61" s="301"/>
      <c r="K61" s="301"/>
      <c r="L61" s="301"/>
      <c r="M61" s="301"/>
      <c r="N61" s="301"/>
      <c r="O61" s="301"/>
      <c r="P61" s="301"/>
      <c r="Q61" s="301"/>
      <c r="R61" s="301"/>
      <c r="S61" s="301"/>
    </row>
    <row r="62" spans="1:26" x14ac:dyDescent="0.25">
      <c r="E62" s="301"/>
      <c r="F62" s="301"/>
      <c r="G62" s="301"/>
      <c r="H62" s="301"/>
      <c r="I62" s="301"/>
      <c r="J62" s="301"/>
      <c r="K62" s="301"/>
      <c r="L62" s="301"/>
      <c r="M62" s="301"/>
      <c r="N62" s="301"/>
      <c r="O62" s="301"/>
      <c r="P62" s="301"/>
      <c r="Q62" s="301"/>
      <c r="R62" s="301"/>
      <c r="S62" s="301"/>
    </row>
    <row r="63" spans="1:26" x14ac:dyDescent="0.25">
      <c r="E63" s="301"/>
      <c r="F63" s="301"/>
      <c r="G63" s="301"/>
      <c r="H63" s="301"/>
      <c r="I63" s="301"/>
      <c r="J63" s="301"/>
      <c r="K63" s="301"/>
      <c r="L63" s="301"/>
      <c r="M63" s="301"/>
      <c r="N63" s="301"/>
      <c r="O63" s="301"/>
      <c r="P63" s="301"/>
      <c r="Q63" s="301"/>
      <c r="R63" s="301"/>
      <c r="S63" s="301"/>
    </row>
    <row r="64" spans="1:26" x14ac:dyDescent="0.25">
      <c r="E64" s="301"/>
      <c r="F64" s="301"/>
      <c r="G64" s="301"/>
      <c r="H64" s="301"/>
      <c r="I64" s="301"/>
      <c r="J64" s="301"/>
      <c r="K64" s="301"/>
      <c r="L64" s="301"/>
      <c r="M64" s="301"/>
      <c r="N64" s="301"/>
      <c r="O64" s="301"/>
      <c r="P64" s="301"/>
      <c r="Q64" s="301"/>
      <c r="R64" s="301"/>
      <c r="S64" s="301"/>
    </row>
  </sheetData>
  <pageMargins left="0.7" right="0.7" top="0.75" bottom="0.75" header="0.3" footer="0.3"/>
  <pageSetup scale="60" orientation="landscape" horizontalDpi="4294967294" verticalDpi="4294967294" r:id="rId1"/>
  <headerFooter>
    <oddFooter>&amp;Z&amp;F&amp;RPage &amp;P</oddFooter>
  </headerFooter>
</worksheet>
</file>

<file path=xl/worksheets/sheet2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599ED-0D78-49E4-BC27-080572F8C023}">
  <sheetPr>
    <tabColor theme="6" tint="-0.249977111117893"/>
    <pageSetUpPr fitToPage="1"/>
  </sheetPr>
  <dimension ref="A1:AH64"/>
  <sheetViews>
    <sheetView topLeftCell="A16" workbookViewId="0">
      <selection activeCell="U38" sqref="U38"/>
    </sheetView>
  </sheetViews>
  <sheetFormatPr defaultColWidth="8.85546875" defaultRowHeight="15" x14ac:dyDescent="0.25"/>
  <cols>
    <col min="1" max="1" width="20.85546875" customWidth="1"/>
    <col min="2" max="2" width="8.7109375" customWidth="1"/>
    <col min="3" max="3" width="12.85546875" customWidth="1"/>
    <col min="4" max="12" width="7.42578125" hidden="1" customWidth="1"/>
    <col min="13" max="13" width="7.5703125" hidden="1" customWidth="1"/>
    <col min="14" max="25" width="10.42578125" customWidth="1"/>
    <col min="26" max="26" width="10.7109375" bestFit="1" customWidth="1"/>
    <col min="27" max="27" width="11.5703125" bestFit="1" customWidth="1"/>
    <col min="28" max="28" width="12" bestFit="1" customWidth="1"/>
    <col min="29" max="30" width="10.5703125" bestFit="1" customWidth="1"/>
  </cols>
  <sheetData>
    <row r="1" spans="1:34" x14ac:dyDescent="0.25">
      <c r="A1" s="11" t="s">
        <v>10</v>
      </c>
      <c r="O1" t="s">
        <v>647</v>
      </c>
    </row>
    <row r="2" spans="1:34" x14ac:dyDescent="0.25">
      <c r="A2" s="9" t="s">
        <v>438</v>
      </c>
    </row>
    <row r="3" spans="1:34" x14ac:dyDescent="0.25">
      <c r="A3" s="9" t="s">
        <v>1294</v>
      </c>
    </row>
    <row r="4" spans="1:34" x14ac:dyDescent="0.25">
      <c r="R4" s="40" t="s">
        <v>4</v>
      </c>
      <c r="S4" s="41"/>
      <c r="T4" s="40" t="s">
        <v>8</v>
      </c>
    </row>
    <row r="5" spans="1:34" x14ac:dyDescent="0.25">
      <c r="A5" s="10" t="s">
        <v>9</v>
      </c>
      <c r="B5" s="12" t="s">
        <v>64</v>
      </c>
      <c r="C5" s="12" t="s">
        <v>12</v>
      </c>
      <c r="R5" s="42" t="s">
        <v>2</v>
      </c>
      <c r="S5" s="42" t="s">
        <v>60</v>
      </c>
      <c r="T5" s="42" t="s">
        <v>7</v>
      </c>
    </row>
    <row r="6" spans="1:34" x14ac:dyDescent="0.25">
      <c r="B6" s="3"/>
      <c r="R6" s="3"/>
    </row>
    <row r="7" spans="1:34" x14ac:dyDescent="0.25">
      <c r="A7" t="s">
        <v>1299</v>
      </c>
      <c r="B7" s="212">
        <v>898</v>
      </c>
      <c r="C7" s="214"/>
      <c r="D7" s="293"/>
      <c r="E7" s="293"/>
      <c r="F7" s="293"/>
      <c r="G7" s="293"/>
      <c r="H7" s="293"/>
      <c r="I7" s="293"/>
      <c r="J7" s="293"/>
      <c r="K7" s="293"/>
      <c r="L7" s="293"/>
      <c r="M7" s="293"/>
      <c r="N7" s="293"/>
      <c r="O7" s="294"/>
      <c r="P7" s="6"/>
      <c r="Q7" s="6"/>
      <c r="R7" s="13">
        <f>+C14</f>
        <v>6721</v>
      </c>
      <c r="S7" s="13">
        <f>+-C48</f>
        <v>4320.6428571428569</v>
      </c>
      <c r="T7" s="13">
        <f>+R7-S7</f>
        <v>2400.3571428571431</v>
      </c>
    </row>
    <row r="8" spans="1:34" x14ac:dyDescent="0.25">
      <c r="A8" s="213"/>
      <c r="B8" s="3"/>
      <c r="D8" s="293"/>
      <c r="E8" s="293"/>
      <c r="F8" s="293"/>
      <c r="G8" s="293"/>
      <c r="H8" s="293"/>
      <c r="I8" s="293"/>
      <c r="J8" s="293"/>
      <c r="K8" s="293"/>
      <c r="L8" s="293"/>
      <c r="M8" s="293"/>
      <c r="N8" s="293"/>
      <c r="O8" s="294"/>
      <c r="P8" s="6"/>
      <c r="Q8" s="6"/>
    </row>
    <row r="9" spans="1:34" x14ac:dyDescent="0.25">
      <c r="A9" s="2"/>
      <c r="B9" s="3"/>
      <c r="D9" s="293"/>
      <c r="E9" s="293"/>
      <c r="F9" s="293"/>
      <c r="G9" s="293"/>
      <c r="H9" s="293"/>
      <c r="I9" s="293"/>
      <c r="J9" s="293"/>
      <c r="K9" s="293"/>
      <c r="L9" s="293"/>
      <c r="M9" s="293"/>
      <c r="N9" s="293"/>
      <c r="O9" s="294"/>
      <c r="P9" s="6"/>
      <c r="Q9" s="6"/>
    </row>
    <row r="10" spans="1:34" x14ac:dyDescent="0.25">
      <c r="B10" s="3"/>
    </row>
    <row r="11" spans="1:34" x14ac:dyDescent="0.25">
      <c r="A11" s="2" t="s">
        <v>66</v>
      </c>
      <c r="B11" s="212" t="s">
        <v>1150</v>
      </c>
      <c r="C11" s="214"/>
    </row>
    <row r="12" spans="1:34" x14ac:dyDescent="0.25">
      <c r="B12" s="28"/>
      <c r="C12" s="2"/>
    </row>
    <row r="13" spans="1:34" x14ac:dyDescent="0.25">
      <c r="A13" s="9" t="s">
        <v>5</v>
      </c>
      <c r="C13" s="31" t="s">
        <v>3</v>
      </c>
      <c r="D13" s="32">
        <v>1994</v>
      </c>
      <c r="E13" s="32">
        <v>1995</v>
      </c>
      <c r="F13" s="32">
        <v>1996</v>
      </c>
      <c r="G13" s="32">
        <v>1997</v>
      </c>
      <c r="H13" s="32">
        <v>1998</v>
      </c>
      <c r="I13" s="32">
        <v>1999</v>
      </c>
      <c r="J13" s="32">
        <v>2000</v>
      </c>
      <c r="K13" s="32">
        <v>2001</v>
      </c>
      <c r="L13" s="32">
        <v>2002</v>
      </c>
      <c r="M13" s="32">
        <v>2003</v>
      </c>
      <c r="N13" s="32">
        <v>2004</v>
      </c>
      <c r="O13" s="32">
        <f>N13+1</f>
        <v>2005</v>
      </c>
      <c r="P13" s="32">
        <f t="shared" ref="P13:AH13" si="0">O13+1</f>
        <v>2006</v>
      </c>
      <c r="Q13" s="32">
        <f t="shared" si="0"/>
        <v>2007</v>
      </c>
      <c r="R13" s="32">
        <f t="shared" si="0"/>
        <v>2008</v>
      </c>
      <c r="S13" s="32">
        <f t="shared" si="0"/>
        <v>2009</v>
      </c>
      <c r="T13" s="32">
        <f t="shared" si="0"/>
        <v>2010</v>
      </c>
      <c r="U13" s="32">
        <f t="shared" si="0"/>
        <v>2011</v>
      </c>
      <c r="V13" s="32">
        <f t="shared" si="0"/>
        <v>2012</v>
      </c>
      <c r="W13" s="32">
        <f t="shared" si="0"/>
        <v>2013</v>
      </c>
      <c r="X13" s="32">
        <f t="shared" si="0"/>
        <v>2014</v>
      </c>
      <c r="Y13" s="32">
        <f t="shared" si="0"/>
        <v>2015</v>
      </c>
      <c r="Z13" s="32">
        <f t="shared" si="0"/>
        <v>2016</v>
      </c>
      <c r="AA13" s="32">
        <f t="shared" si="0"/>
        <v>2017</v>
      </c>
      <c r="AB13" s="32">
        <f t="shared" si="0"/>
        <v>2018</v>
      </c>
      <c r="AC13" s="32">
        <f t="shared" si="0"/>
        <v>2019</v>
      </c>
      <c r="AD13" s="32">
        <f t="shared" si="0"/>
        <v>2020</v>
      </c>
      <c r="AE13" s="32">
        <f t="shared" si="0"/>
        <v>2021</v>
      </c>
      <c r="AF13" s="32">
        <f t="shared" si="0"/>
        <v>2022</v>
      </c>
      <c r="AG13" s="32">
        <f t="shared" si="0"/>
        <v>2023</v>
      </c>
      <c r="AH13" s="32">
        <f t="shared" si="0"/>
        <v>2024</v>
      </c>
    </row>
    <row r="14" spans="1:34" x14ac:dyDescent="0.25">
      <c r="A14" s="9" t="s">
        <v>73</v>
      </c>
      <c r="C14" s="672">
        <f>SUM(D14:AH14)</f>
        <v>6721</v>
      </c>
      <c r="D14" s="233">
        <v>0</v>
      </c>
      <c r="E14" s="233">
        <v>0</v>
      </c>
      <c r="F14" s="233">
        <v>0</v>
      </c>
      <c r="G14" s="233">
        <v>0</v>
      </c>
      <c r="H14" s="233">
        <v>0</v>
      </c>
      <c r="I14" s="233">
        <v>0</v>
      </c>
      <c r="J14" s="233">
        <v>0</v>
      </c>
      <c r="K14" s="233">
        <v>0</v>
      </c>
      <c r="L14" s="233">
        <v>0</v>
      </c>
      <c r="M14" s="233">
        <v>0</v>
      </c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7"/>
      <c r="Z14" s="7"/>
      <c r="AA14" s="4"/>
      <c r="AB14" s="7"/>
      <c r="AC14" s="7"/>
      <c r="AD14" s="357">
        <v>6721</v>
      </c>
      <c r="AE14" s="275"/>
    </row>
    <row r="15" spans="1:34" x14ac:dyDescent="0.25">
      <c r="A15" s="34"/>
      <c r="B15" s="2"/>
      <c r="C15" s="2"/>
      <c r="S15" s="233"/>
      <c r="T15" s="233"/>
      <c r="U15" s="233"/>
      <c r="V15" s="233"/>
      <c r="W15" s="233"/>
      <c r="X15" s="233"/>
    </row>
    <row r="16" spans="1:34" x14ac:dyDescent="0.25">
      <c r="A16" s="9" t="s">
        <v>6</v>
      </c>
      <c r="B16" s="3">
        <v>1994</v>
      </c>
      <c r="C16" s="622">
        <f>-SUM(D16:AH16)</f>
        <v>0</v>
      </c>
      <c r="D16" s="297">
        <f>+D$14/7/2</f>
        <v>0</v>
      </c>
      <c r="E16" s="297"/>
      <c r="F16" s="297"/>
      <c r="G16" s="297"/>
      <c r="H16" s="297"/>
      <c r="I16" s="297"/>
      <c r="J16" s="297"/>
      <c r="K16" s="297"/>
      <c r="L16" s="297"/>
      <c r="M16" s="297"/>
      <c r="N16" s="297"/>
      <c r="O16" s="297"/>
      <c r="P16" s="297"/>
      <c r="Q16" s="297"/>
      <c r="R16" s="297"/>
      <c r="S16" s="233"/>
      <c r="T16" s="233"/>
      <c r="U16" s="233"/>
      <c r="V16" s="233"/>
      <c r="W16" s="233"/>
      <c r="X16" s="233"/>
      <c r="Y16" s="297"/>
      <c r="Z16" s="297"/>
    </row>
    <row r="17" spans="1:26" x14ac:dyDescent="0.25">
      <c r="B17" s="3">
        <f>B16+1</f>
        <v>1995</v>
      </c>
      <c r="C17" s="622">
        <f t="shared" ref="C17:C46" si="1">-SUM(D17:AH17)</f>
        <v>0</v>
      </c>
      <c r="D17" s="297">
        <f>+D$14/7</f>
        <v>0</v>
      </c>
      <c r="E17" s="297">
        <f>+E$14/7/2</f>
        <v>0</v>
      </c>
      <c r="F17" s="297"/>
      <c r="G17" s="297"/>
      <c r="H17" s="297"/>
      <c r="I17" s="297"/>
      <c r="J17" s="297"/>
      <c r="K17" s="297"/>
      <c r="L17" s="297"/>
      <c r="M17" s="297"/>
      <c r="N17" s="297"/>
      <c r="O17" s="297"/>
      <c r="P17" s="297"/>
      <c r="Q17" s="297"/>
      <c r="R17" s="297"/>
      <c r="S17" s="233"/>
      <c r="T17" s="233"/>
      <c r="U17" s="233"/>
      <c r="V17" s="233"/>
      <c r="W17" s="233"/>
      <c r="X17" s="233"/>
      <c r="Y17" s="297"/>
      <c r="Z17" s="297"/>
    </row>
    <row r="18" spans="1:26" x14ac:dyDescent="0.25">
      <c r="B18" s="3">
        <f t="shared" ref="B18:B46" si="2">B17+1</f>
        <v>1996</v>
      </c>
      <c r="C18" s="622">
        <f t="shared" si="1"/>
        <v>0</v>
      </c>
      <c r="D18" s="297">
        <f>+D17</f>
        <v>0</v>
      </c>
      <c r="E18" s="297">
        <f>+E$14/7</f>
        <v>0</v>
      </c>
      <c r="F18" s="297">
        <f>+F$14/7/2</f>
        <v>0</v>
      </c>
      <c r="G18" s="297"/>
      <c r="H18" s="297"/>
      <c r="I18" s="297"/>
      <c r="J18" s="297"/>
      <c r="K18" s="297"/>
      <c r="L18" s="297"/>
      <c r="M18" s="297"/>
      <c r="N18" s="297"/>
      <c r="O18" s="297"/>
      <c r="P18" s="297"/>
      <c r="Q18" s="297"/>
      <c r="R18" s="297"/>
      <c r="S18" s="233"/>
      <c r="T18" s="233"/>
      <c r="U18" s="233"/>
      <c r="V18" s="233"/>
      <c r="W18" s="233"/>
      <c r="X18" s="233"/>
      <c r="Y18" s="297"/>
      <c r="Z18" s="297"/>
    </row>
    <row r="19" spans="1:26" x14ac:dyDescent="0.25">
      <c r="B19" s="3">
        <f t="shared" si="2"/>
        <v>1997</v>
      </c>
      <c r="C19" s="622">
        <f t="shared" si="1"/>
        <v>0</v>
      </c>
      <c r="D19" s="297">
        <f>+D18</f>
        <v>0</v>
      </c>
      <c r="E19" s="297">
        <f>+E18</f>
        <v>0</v>
      </c>
      <c r="F19" s="297">
        <f>+F$14/7</f>
        <v>0</v>
      </c>
      <c r="G19" s="297">
        <f>+G$14/7/2</f>
        <v>0</v>
      </c>
      <c r="H19" s="297"/>
      <c r="I19" s="297"/>
      <c r="J19" s="297"/>
      <c r="K19" s="297"/>
      <c r="L19" s="297"/>
      <c r="M19" s="297"/>
      <c r="N19" s="297"/>
      <c r="O19" s="297"/>
      <c r="P19" s="297"/>
      <c r="Q19" s="297"/>
      <c r="R19" s="297"/>
      <c r="S19" s="233"/>
      <c r="T19" s="233"/>
      <c r="U19" s="233"/>
      <c r="V19" s="233"/>
      <c r="W19" s="233"/>
      <c r="X19" s="233"/>
      <c r="Y19" s="297"/>
      <c r="Z19" s="297"/>
    </row>
    <row r="20" spans="1:26" x14ac:dyDescent="0.25">
      <c r="B20" s="3">
        <f t="shared" si="2"/>
        <v>1998</v>
      </c>
      <c r="C20" s="622">
        <f t="shared" si="1"/>
        <v>0</v>
      </c>
      <c r="D20" s="297">
        <f>+D19</f>
        <v>0</v>
      </c>
      <c r="E20" s="297">
        <f>+E19</f>
        <v>0</v>
      </c>
      <c r="F20" s="297">
        <f>+F19</f>
        <v>0</v>
      </c>
      <c r="G20" s="297">
        <f>+G$14/7</f>
        <v>0</v>
      </c>
      <c r="H20" s="297">
        <f>+H$14/7/2</f>
        <v>0</v>
      </c>
      <c r="I20" s="297"/>
      <c r="J20" s="297"/>
      <c r="K20" s="297"/>
      <c r="L20" s="297"/>
      <c r="M20" s="297"/>
      <c r="N20" s="297"/>
      <c r="O20" s="297"/>
      <c r="P20" s="297"/>
      <c r="Q20" s="297"/>
      <c r="R20" s="297"/>
      <c r="S20" s="233"/>
      <c r="T20" s="233"/>
      <c r="U20" s="233"/>
      <c r="V20" s="233"/>
      <c r="W20" s="233"/>
      <c r="X20" s="233"/>
      <c r="Y20" s="297"/>
      <c r="Z20" s="297"/>
    </row>
    <row r="21" spans="1:26" x14ac:dyDescent="0.25">
      <c r="B21" s="3">
        <f t="shared" si="2"/>
        <v>1999</v>
      </c>
      <c r="C21" s="622">
        <f t="shared" si="1"/>
        <v>0</v>
      </c>
      <c r="D21" s="297">
        <f>+D20</f>
        <v>0</v>
      </c>
      <c r="E21" s="297">
        <f>+E20</f>
        <v>0</v>
      </c>
      <c r="F21" s="297">
        <f>+F20</f>
        <v>0</v>
      </c>
      <c r="G21" s="297">
        <f>+G20</f>
        <v>0</v>
      </c>
      <c r="H21" s="297">
        <f>+H$14/7</f>
        <v>0</v>
      </c>
      <c r="I21" s="297">
        <f>+I$14/7/2</f>
        <v>0</v>
      </c>
      <c r="J21" s="297"/>
      <c r="K21" s="297"/>
      <c r="L21" s="297"/>
      <c r="M21" s="297"/>
      <c r="N21" s="297"/>
      <c r="O21" s="297"/>
      <c r="P21" s="297"/>
      <c r="Q21" s="297"/>
      <c r="R21" s="297"/>
      <c r="S21" s="233"/>
      <c r="T21" s="233"/>
      <c r="U21" s="233"/>
      <c r="V21" s="233"/>
      <c r="W21" s="233"/>
      <c r="X21" s="233"/>
      <c r="Y21" s="297"/>
      <c r="Z21" s="297"/>
    </row>
    <row r="22" spans="1:26" x14ac:dyDescent="0.25">
      <c r="B22" s="3">
        <f t="shared" si="2"/>
        <v>2000</v>
      </c>
      <c r="C22" s="622">
        <f t="shared" si="1"/>
        <v>0</v>
      </c>
      <c r="D22" s="297">
        <f>+D21</f>
        <v>0</v>
      </c>
      <c r="E22" s="297">
        <f>+E21</f>
        <v>0</v>
      </c>
      <c r="F22" s="297">
        <f>+F21</f>
        <v>0</v>
      </c>
      <c r="G22" s="297">
        <f>+G21</f>
        <v>0</v>
      </c>
      <c r="H22" s="297">
        <f>+H21</f>
        <v>0</v>
      </c>
      <c r="I22" s="297">
        <f>+I$14/7</f>
        <v>0</v>
      </c>
      <c r="J22" s="297">
        <f>+J$14/7/2</f>
        <v>0</v>
      </c>
      <c r="K22" s="297"/>
      <c r="L22" s="297"/>
      <c r="M22" s="297"/>
      <c r="N22" s="297"/>
      <c r="O22" s="297"/>
      <c r="P22" s="297"/>
      <c r="Q22" s="297"/>
      <c r="R22" s="297"/>
      <c r="S22" s="233"/>
      <c r="T22" s="233"/>
      <c r="U22" s="233"/>
      <c r="V22" s="233"/>
      <c r="W22" s="233"/>
      <c r="X22" s="233"/>
      <c r="Y22" s="297"/>
      <c r="Z22" s="297"/>
    </row>
    <row r="23" spans="1:26" x14ac:dyDescent="0.25">
      <c r="B23" s="3">
        <f t="shared" si="2"/>
        <v>2001</v>
      </c>
      <c r="C23" s="622">
        <f t="shared" si="1"/>
        <v>0</v>
      </c>
      <c r="D23" s="297">
        <f>+D$14/7/2</f>
        <v>0</v>
      </c>
      <c r="E23" s="297">
        <f>+E22</f>
        <v>0</v>
      </c>
      <c r="F23" s="297">
        <f>+F22</f>
        <v>0</v>
      </c>
      <c r="G23" s="297">
        <f>+G22</f>
        <v>0</v>
      </c>
      <c r="H23" s="297">
        <f>+H22</f>
        <v>0</v>
      </c>
      <c r="I23" s="297">
        <f>+I22</f>
        <v>0</v>
      </c>
      <c r="J23" s="297">
        <f>+J$14/7</f>
        <v>0</v>
      </c>
      <c r="K23" s="297">
        <f>+K$14/7/2</f>
        <v>0</v>
      </c>
      <c r="L23" s="297"/>
      <c r="M23" s="297"/>
      <c r="N23" s="297"/>
      <c r="O23" s="297"/>
      <c r="P23" s="297"/>
      <c r="Q23" s="297"/>
      <c r="R23" s="297"/>
      <c r="S23" s="233"/>
      <c r="T23" s="233"/>
      <c r="U23" s="233"/>
      <c r="V23" s="233"/>
      <c r="W23" s="233"/>
      <c r="X23" s="233"/>
      <c r="Y23" s="297"/>
      <c r="Z23" s="297"/>
    </row>
    <row r="24" spans="1:26" x14ac:dyDescent="0.25">
      <c r="B24" s="3">
        <f t="shared" si="2"/>
        <v>2002</v>
      </c>
      <c r="C24" s="622">
        <f t="shared" si="1"/>
        <v>0</v>
      </c>
      <c r="D24" s="297"/>
      <c r="E24" s="297">
        <f>+E$14/7/2</f>
        <v>0</v>
      </c>
      <c r="F24" s="297">
        <f>+F23</f>
        <v>0</v>
      </c>
      <c r="G24" s="297">
        <f>+G23</f>
        <v>0</v>
      </c>
      <c r="H24" s="297">
        <f>+H23</f>
        <v>0</v>
      </c>
      <c r="I24" s="297">
        <f>+I23</f>
        <v>0</v>
      </c>
      <c r="J24" s="297">
        <f>+J23</f>
        <v>0</v>
      </c>
      <c r="K24" s="297">
        <f>+K$14/7</f>
        <v>0</v>
      </c>
      <c r="L24" s="297">
        <f>+L$14/7/2</f>
        <v>0</v>
      </c>
      <c r="M24" s="297"/>
      <c r="N24" s="297"/>
      <c r="O24" s="297"/>
      <c r="P24" s="297"/>
      <c r="Q24" s="297"/>
      <c r="R24" s="297"/>
      <c r="S24" s="233"/>
      <c r="T24" s="233"/>
      <c r="U24" s="233"/>
      <c r="V24" s="233"/>
      <c r="W24" s="233"/>
      <c r="X24" s="233"/>
      <c r="Y24" s="297"/>
      <c r="Z24" s="297"/>
    </row>
    <row r="25" spans="1:26" x14ac:dyDescent="0.25">
      <c r="B25" s="3">
        <f t="shared" si="2"/>
        <v>2003</v>
      </c>
      <c r="C25" s="622">
        <f t="shared" si="1"/>
        <v>0</v>
      </c>
      <c r="D25" s="297"/>
      <c r="E25" s="297"/>
      <c r="F25" s="297">
        <f>+F$14/7/2</f>
        <v>0</v>
      </c>
      <c r="G25" s="297">
        <f>+G24</f>
        <v>0</v>
      </c>
      <c r="H25" s="297">
        <f>+H24</f>
        <v>0</v>
      </c>
      <c r="I25" s="297">
        <f>+I24</f>
        <v>0</v>
      </c>
      <c r="J25" s="297">
        <f>+J24</f>
        <v>0</v>
      </c>
      <c r="K25" s="297">
        <f>+K24</f>
        <v>0</v>
      </c>
      <c r="L25" s="297">
        <f>+L$14/7</f>
        <v>0</v>
      </c>
      <c r="M25" s="297">
        <f>+M$14/7/2</f>
        <v>0</v>
      </c>
      <c r="N25" s="297"/>
      <c r="O25" s="297"/>
      <c r="P25" s="297"/>
      <c r="Q25" s="297"/>
      <c r="R25" s="297"/>
      <c r="S25" s="233"/>
      <c r="T25" s="233"/>
      <c r="U25" s="233"/>
      <c r="V25" s="233"/>
      <c r="W25" s="233"/>
      <c r="X25" s="233"/>
      <c r="Y25" s="297"/>
      <c r="Z25" s="297"/>
    </row>
    <row r="26" spans="1:26" x14ac:dyDescent="0.25">
      <c r="B26" s="3">
        <f t="shared" si="2"/>
        <v>2004</v>
      </c>
      <c r="C26" s="622">
        <f t="shared" si="1"/>
        <v>0</v>
      </c>
      <c r="D26" s="297"/>
      <c r="E26" s="297"/>
      <c r="F26" s="297"/>
      <c r="G26" s="297">
        <f>+G$14/7/2</f>
        <v>0</v>
      </c>
      <c r="H26" s="297">
        <f>+H25</f>
        <v>0</v>
      </c>
      <c r="I26" s="297">
        <f>+I25</f>
        <v>0</v>
      </c>
      <c r="J26" s="297">
        <f>+J25</f>
        <v>0</v>
      </c>
      <c r="K26" s="297">
        <f>+K25</f>
        <v>0</v>
      </c>
      <c r="L26" s="297">
        <f>+L25</f>
        <v>0</v>
      </c>
      <c r="M26" s="297">
        <f>+M$14/7</f>
        <v>0</v>
      </c>
      <c r="N26" s="7">
        <f>+N$14/7/2</f>
        <v>0</v>
      </c>
      <c r="O26" s="7"/>
      <c r="P26" s="7"/>
      <c r="Q26" s="7"/>
      <c r="R26" s="7"/>
      <c r="S26" s="43"/>
      <c r="T26" s="43"/>
      <c r="U26" s="43"/>
      <c r="V26" s="43"/>
      <c r="W26" s="43"/>
      <c r="X26" s="43"/>
      <c r="Y26" s="7"/>
      <c r="Z26" s="297"/>
    </row>
    <row r="27" spans="1:26" x14ac:dyDescent="0.25">
      <c r="B27" s="3">
        <f t="shared" si="2"/>
        <v>2005</v>
      </c>
      <c r="C27" s="622">
        <f t="shared" si="1"/>
        <v>0</v>
      </c>
      <c r="D27" s="297"/>
      <c r="E27" s="297"/>
      <c r="F27" s="297"/>
      <c r="G27" s="297"/>
      <c r="H27" s="297">
        <f>+H$14/7/2</f>
        <v>0</v>
      </c>
      <c r="I27" s="297">
        <f>+I26</f>
        <v>0</v>
      </c>
      <c r="J27" s="297">
        <f>+J26</f>
        <v>0</v>
      </c>
      <c r="K27" s="297">
        <f>+K26</f>
        <v>0</v>
      </c>
      <c r="L27" s="297">
        <f>+L26</f>
        <v>0</v>
      </c>
      <c r="M27" s="297">
        <f>+M26</f>
        <v>0</v>
      </c>
      <c r="N27" s="7">
        <f>+N$14/7</f>
        <v>0</v>
      </c>
      <c r="O27" s="7">
        <f>+O$14/7/2</f>
        <v>0</v>
      </c>
      <c r="P27" s="7"/>
      <c r="Q27" s="7"/>
      <c r="R27" s="7"/>
      <c r="S27" s="43"/>
      <c r="T27" s="43"/>
      <c r="U27" s="43"/>
      <c r="V27" s="43"/>
      <c r="W27" s="43"/>
      <c r="X27" s="43"/>
      <c r="Y27" s="7"/>
      <c r="Z27" s="297"/>
    </row>
    <row r="28" spans="1:26" x14ac:dyDescent="0.25">
      <c r="B28" s="3">
        <f t="shared" si="2"/>
        <v>2006</v>
      </c>
      <c r="C28" s="622">
        <f t="shared" si="1"/>
        <v>0</v>
      </c>
      <c r="D28" s="297"/>
      <c r="E28" s="297"/>
      <c r="F28" s="297"/>
      <c r="G28" s="297"/>
      <c r="H28" s="297"/>
      <c r="I28" s="297">
        <f>+I$14/7/2</f>
        <v>0</v>
      </c>
      <c r="J28" s="297">
        <f>+J27</f>
        <v>0</v>
      </c>
      <c r="K28" s="297">
        <f>+K27</f>
        <v>0</v>
      </c>
      <c r="L28" s="297">
        <f>+L27</f>
        <v>0</v>
      </c>
      <c r="M28" s="297">
        <f>+M27</f>
        <v>0</v>
      </c>
      <c r="N28" s="7">
        <f>+N27</f>
        <v>0</v>
      </c>
      <c r="O28" s="7">
        <f>+O$14/7</f>
        <v>0</v>
      </c>
      <c r="P28" s="7">
        <f>+P$14/7/2</f>
        <v>0</v>
      </c>
      <c r="Q28" s="7"/>
      <c r="R28" s="7"/>
      <c r="S28" s="43"/>
      <c r="T28" s="43"/>
      <c r="U28" s="43"/>
      <c r="V28" s="43"/>
      <c r="W28" s="43"/>
      <c r="X28" s="43"/>
      <c r="Y28" s="7"/>
      <c r="Z28" s="297"/>
    </row>
    <row r="29" spans="1:26" x14ac:dyDescent="0.25">
      <c r="B29" s="3">
        <f t="shared" si="2"/>
        <v>2007</v>
      </c>
      <c r="C29" s="622">
        <f t="shared" si="1"/>
        <v>0</v>
      </c>
      <c r="D29" s="297"/>
      <c r="E29" s="297"/>
      <c r="F29" s="297"/>
      <c r="G29" s="297"/>
      <c r="H29" s="297"/>
      <c r="I29" s="297"/>
      <c r="J29" s="297">
        <f>+J$14/7/2</f>
        <v>0</v>
      </c>
      <c r="K29" s="297">
        <f>+K28</f>
        <v>0</v>
      </c>
      <c r="L29" s="297">
        <f>+L28</f>
        <v>0</v>
      </c>
      <c r="M29" s="297">
        <f>+M28</f>
        <v>0</v>
      </c>
      <c r="N29" s="7">
        <f>+N28</f>
        <v>0</v>
      </c>
      <c r="O29" s="7">
        <f>+O28</f>
        <v>0</v>
      </c>
      <c r="P29" s="7">
        <f>+P$14/7</f>
        <v>0</v>
      </c>
      <c r="Q29" s="7">
        <f>+Q$14/7/2</f>
        <v>0</v>
      </c>
      <c r="R29" s="7"/>
      <c r="S29" s="43"/>
      <c r="T29" s="43"/>
      <c r="U29" s="43"/>
      <c r="V29" s="43"/>
      <c r="W29" s="43"/>
      <c r="X29" s="43"/>
      <c r="Y29" s="7"/>
      <c r="Z29" s="297"/>
    </row>
    <row r="30" spans="1:26" x14ac:dyDescent="0.25">
      <c r="B30" s="3">
        <f t="shared" si="2"/>
        <v>2008</v>
      </c>
      <c r="C30" s="622">
        <f t="shared" si="1"/>
        <v>0</v>
      </c>
      <c r="D30" s="297"/>
      <c r="E30" s="297"/>
      <c r="F30" s="297"/>
      <c r="G30" s="297"/>
      <c r="H30" s="297"/>
      <c r="I30" s="297"/>
      <c r="J30" s="297"/>
      <c r="K30" s="297">
        <f>+K$14/7/2</f>
        <v>0</v>
      </c>
      <c r="L30" s="297">
        <f>+L29</f>
        <v>0</v>
      </c>
      <c r="M30" s="297">
        <f>+M29</f>
        <v>0</v>
      </c>
      <c r="N30" s="7">
        <f>+N29</f>
        <v>0</v>
      </c>
      <c r="O30" s="7">
        <f>+O29</f>
        <v>0</v>
      </c>
      <c r="P30" s="7">
        <f>+P29</f>
        <v>0</v>
      </c>
      <c r="Q30" s="7">
        <f>+Q$14/7</f>
        <v>0</v>
      </c>
      <c r="R30" s="7">
        <f>+R$14/7/2</f>
        <v>0</v>
      </c>
      <c r="S30" s="43"/>
      <c r="T30" s="43"/>
      <c r="U30" s="43"/>
      <c r="V30" s="43"/>
      <c r="W30" s="43"/>
      <c r="X30" s="43"/>
      <c r="Y30" s="7"/>
      <c r="Z30" s="297"/>
    </row>
    <row r="31" spans="1:26" x14ac:dyDescent="0.25">
      <c r="B31" s="3">
        <f t="shared" si="2"/>
        <v>2009</v>
      </c>
      <c r="C31" s="622">
        <f t="shared" si="1"/>
        <v>0</v>
      </c>
      <c r="D31" s="297"/>
      <c r="E31" s="297"/>
      <c r="F31" s="297"/>
      <c r="G31" s="297"/>
      <c r="H31" s="297"/>
      <c r="I31" s="297"/>
      <c r="J31" s="297"/>
      <c r="K31" s="297"/>
      <c r="L31" s="297">
        <f>+L$14/7/2</f>
        <v>0</v>
      </c>
      <c r="M31" s="297">
        <f>+M30</f>
        <v>0</v>
      </c>
      <c r="N31" s="7">
        <f>+N30</f>
        <v>0</v>
      </c>
      <c r="O31" s="7">
        <f>+O30</f>
        <v>0</v>
      </c>
      <c r="P31" s="7">
        <f>+P30</f>
        <v>0</v>
      </c>
      <c r="Q31" s="7">
        <f>+Q30</f>
        <v>0</v>
      </c>
      <c r="R31" s="7">
        <f>+R$14/7</f>
        <v>0</v>
      </c>
      <c r="S31" s="43">
        <f>+S$14/7/2</f>
        <v>0</v>
      </c>
      <c r="T31" s="43"/>
      <c r="U31" s="43"/>
      <c r="V31" s="43"/>
      <c r="W31" s="43"/>
      <c r="X31" s="43"/>
      <c r="Y31" s="7"/>
      <c r="Z31" s="297"/>
    </row>
    <row r="32" spans="1:26" x14ac:dyDescent="0.25">
      <c r="A32" s="38"/>
      <c r="B32" s="3">
        <f t="shared" si="2"/>
        <v>2010</v>
      </c>
      <c r="C32" s="622">
        <f t="shared" si="1"/>
        <v>0</v>
      </c>
      <c r="D32" s="297"/>
      <c r="E32" s="297"/>
      <c r="F32" s="297"/>
      <c r="G32" s="297"/>
      <c r="H32" s="297"/>
      <c r="I32" s="297"/>
      <c r="J32" s="297"/>
      <c r="K32" s="297"/>
      <c r="L32" s="297"/>
      <c r="M32" s="297">
        <f>+M$14/7/2</f>
        <v>0</v>
      </c>
      <c r="N32" s="7">
        <f>+N31</f>
        <v>0</v>
      </c>
      <c r="O32" s="7">
        <f>+O31</f>
        <v>0</v>
      </c>
      <c r="P32" s="7">
        <f>+P31</f>
        <v>0</v>
      </c>
      <c r="Q32" s="7">
        <f>+Q31</f>
        <v>0</v>
      </c>
      <c r="R32" s="7">
        <f>+R31</f>
        <v>0</v>
      </c>
      <c r="S32" s="43">
        <f>+S$14/7</f>
        <v>0</v>
      </c>
      <c r="T32" s="43">
        <f>+T$14/7/2</f>
        <v>0</v>
      </c>
      <c r="U32" s="43"/>
      <c r="V32" s="43"/>
      <c r="W32" s="43"/>
      <c r="X32" s="43"/>
      <c r="Y32" s="7"/>
      <c r="Z32" s="297"/>
    </row>
    <row r="33" spans="1:31" x14ac:dyDescent="0.25">
      <c r="A33" s="38"/>
      <c r="B33" s="3">
        <f t="shared" si="2"/>
        <v>2011</v>
      </c>
      <c r="C33" s="622">
        <f t="shared" si="1"/>
        <v>0</v>
      </c>
      <c r="D33" s="297"/>
      <c r="E33" s="297"/>
      <c r="F33" s="297"/>
      <c r="G33" s="297"/>
      <c r="H33" s="297"/>
      <c r="I33" s="297"/>
      <c r="J33" s="297"/>
      <c r="K33" s="297"/>
      <c r="L33" s="297"/>
      <c r="M33" s="297"/>
      <c r="N33" s="7">
        <f>+N$14/7/2</f>
        <v>0</v>
      </c>
      <c r="O33" s="7">
        <f>+O32</f>
        <v>0</v>
      </c>
      <c r="P33" s="7">
        <f>+P32</f>
        <v>0</v>
      </c>
      <c r="Q33" s="7">
        <f>+Q32</f>
        <v>0</v>
      </c>
      <c r="R33" s="7">
        <f>+R32</f>
        <v>0</v>
      </c>
      <c r="S33" s="43">
        <f>+S32</f>
        <v>0</v>
      </c>
      <c r="T33" s="43">
        <f>+T$14/7</f>
        <v>0</v>
      </c>
      <c r="U33" s="43">
        <f>+U$14/7/2</f>
        <v>0</v>
      </c>
      <c r="V33" s="43"/>
      <c r="W33" s="43"/>
      <c r="X33" s="43"/>
      <c r="Y33" s="7"/>
      <c r="Z33" s="297"/>
    </row>
    <row r="34" spans="1:31" x14ac:dyDescent="0.25">
      <c r="A34" s="38"/>
      <c r="B34" s="3">
        <f t="shared" si="2"/>
        <v>2012</v>
      </c>
      <c r="C34" s="622">
        <f t="shared" si="1"/>
        <v>0</v>
      </c>
      <c r="D34" s="297"/>
      <c r="E34" s="297"/>
      <c r="F34" s="297"/>
      <c r="G34" s="297"/>
      <c r="H34" s="297"/>
      <c r="I34" s="297"/>
      <c r="J34" s="297"/>
      <c r="K34" s="297"/>
      <c r="L34" s="297"/>
      <c r="M34" s="297"/>
      <c r="N34" s="7"/>
      <c r="O34" s="7">
        <f>+O$14/7/2</f>
        <v>0</v>
      </c>
      <c r="P34" s="7">
        <f>+P33</f>
        <v>0</v>
      </c>
      <c r="Q34" s="7">
        <f>+Q33</f>
        <v>0</v>
      </c>
      <c r="R34" s="7">
        <f>+R33</f>
        <v>0</v>
      </c>
      <c r="S34" s="43">
        <f>+S33</f>
        <v>0</v>
      </c>
      <c r="T34" s="43">
        <f>+T$14/7</f>
        <v>0</v>
      </c>
      <c r="U34" s="43">
        <f>+U$14/7</f>
        <v>0</v>
      </c>
      <c r="V34" s="43">
        <f>+V$14/7/2</f>
        <v>0</v>
      </c>
      <c r="W34" s="43"/>
      <c r="X34" s="43"/>
      <c r="Y34" s="7"/>
      <c r="Z34" s="297"/>
    </row>
    <row r="35" spans="1:31" x14ac:dyDescent="0.25">
      <c r="A35" s="38"/>
      <c r="B35" s="3">
        <f t="shared" si="2"/>
        <v>2013</v>
      </c>
      <c r="C35" s="622">
        <f t="shared" si="1"/>
        <v>0</v>
      </c>
      <c r="D35" s="297"/>
      <c r="E35" s="297"/>
      <c r="F35" s="297"/>
      <c r="G35" s="297"/>
      <c r="H35" s="297"/>
      <c r="I35" s="297"/>
      <c r="J35" s="297"/>
      <c r="K35" s="297"/>
      <c r="L35" s="297"/>
      <c r="M35" s="297"/>
      <c r="N35" s="7"/>
      <c r="O35" s="7"/>
      <c r="P35" s="7">
        <f>P14/7/2</f>
        <v>0</v>
      </c>
      <c r="Q35" s="7">
        <f>Q14</f>
        <v>0</v>
      </c>
      <c r="R35" s="7">
        <f t="shared" ref="R35:U36" si="3">R34</f>
        <v>0</v>
      </c>
      <c r="S35" s="43">
        <f t="shared" si="3"/>
        <v>0</v>
      </c>
      <c r="T35" s="43">
        <f t="shared" si="3"/>
        <v>0</v>
      </c>
      <c r="U35" s="43">
        <f t="shared" si="3"/>
        <v>0</v>
      </c>
      <c r="V35" s="43">
        <f>V14/7</f>
        <v>0</v>
      </c>
      <c r="W35" s="43">
        <f>W14/7/2</f>
        <v>0</v>
      </c>
      <c r="X35" s="43"/>
      <c r="Y35" s="7"/>
      <c r="Z35" s="297"/>
    </row>
    <row r="36" spans="1:31" x14ac:dyDescent="0.25">
      <c r="A36" s="38"/>
      <c r="B36" s="3">
        <f t="shared" si="2"/>
        <v>2014</v>
      </c>
      <c r="C36" s="622">
        <f t="shared" si="1"/>
        <v>0</v>
      </c>
      <c r="D36" s="297"/>
      <c r="E36" s="297"/>
      <c r="F36" s="297"/>
      <c r="G36" s="297"/>
      <c r="H36" s="297"/>
      <c r="I36" s="297"/>
      <c r="J36" s="297"/>
      <c r="K36" s="297"/>
      <c r="L36" s="297"/>
      <c r="M36" s="297"/>
      <c r="N36" s="7"/>
      <c r="O36" s="7"/>
      <c r="P36" s="7"/>
      <c r="Q36" s="7">
        <f>Q14/7/2</f>
        <v>0</v>
      </c>
      <c r="R36" s="7">
        <f t="shared" si="3"/>
        <v>0</v>
      </c>
      <c r="S36" s="43">
        <f t="shared" si="3"/>
        <v>0</v>
      </c>
      <c r="T36" s="43">
        <f t="shared" si="3"/>
        <v>0</v>
      </c>
      <c r="U36" s="43">
        <f t="shared" si="3"/>
        <v>0</v>
      </c>
      <c r="V36" s="43">
        <f>V35</f>
        <v>0</v>
      </c>
      <c r="W36" s="43">
        <f>W14/7</f>
        <v>0</v>
      </c>
      <c r="X36" s="43">
        <f>X14/7/2</f>
        <v>0</v>
      </c>
      <c r="Y36" s="7"/>
      <c r="Z36" s="297"/>
    </row>
    <row r="37" spans="1:31" x14ac:dyDescent="0.25">
      <c r="A37" s="38"/>
      <c r="B37" s="3">
        <f t="shared" si="2"/>
        <v>2015</v>
      </c>
      <c r="C37" s="622">
        <f t="shared" si="1"/>
        <v>0</v>
      </c>
      <c r="D37" s="297"/>
      <c r="E37" s="297"/>
      <c r="F37" s="297"/>
      <c r="G37" s="297"/>
      <c r="H37" s="297"/>
      <c r="I37" s="297"/>
      <c r="J37" s="297"/>
      <c r="K37" s="297"/>
      <c r="L37" s="297"/>
      <c r="M37" s="297"/>
      <c r="N37" s="7"/>
      <c r="O37" s="7"/>
      <c r="P37" s="7"/>
      <c r="Q37" s="7"/>
      <c r="R37" s="7">
        <f>R14/7/2</f>
        <v>0</v>
      </c>
      <c r="S37" s="43">
        <f>S36</f>
        <v>0</v>
      </c>
      <c r="T37" s="43">
        <f>T36</f>
        <v>0</v>
      </c>
      <c r="U37" s="43">
        <f>U36</f>
        <v>0</v>
      </c>
      <c r="V37" s="43">
        <f>V36</f>
        <v>0</v>
      </c>
      <c r="W37" s="43">
        <f>W36</f>
        <v>0</v>
      </c>
      <c r="X37" s="43">
        <f>X14/7</f>
        <v>0</v>
      </c>
      <c r="Y37" s="7">
        <f>Y14/7/2</f>
        <v>0</v>
      </c>
      <c r="Z37" s="297"/>
    </row>
    <row r="38" spans="1:31" x14ac:dyDescent="0.25">
      <c r="A38" s="38"/>
      <c r="B38" s="3">
        <f t="shared" si="2"/>
        <v>2016</v>
      </c>
      <c r="C38" s="622">
        <f t="shared" si="1"/>
        <v>0</v>
      </c>
      <c r="D38" s="297"/>
      <c r="E38" s="297"/>
      <c r="F38" s="297"/>
      <c r="G38" s="297"/>
      <c r="H38" s="297"/>
      <c r="I38" s="297"/>
      <c r="J38" s="297"/>
      <c r="K38" s="297"/>
      <c r="L38" s="297"/>
      <c r="M38" s="297"/>
      <c r="N38" s="7"/>
      <c r="O38" s="7"/>
      <c r="P38" s="7"/>
      <c r="Q38" s="7"/>
      <c r="R38" s="7"/>
      <c r="S38" s="43"/>
      <c r="T38" s="43"/>
      <c r="U38" s="43"/>
      <c r="V38" s="43"/>
      <c r="W38" s="43"/>
      <c r="X38" s="43"/>
      <c r="Y38" s="7">
        <f>+Y14/2</f>
        <v>0</v>
      </c>
      <c r="Z38" s="7">
        <f>Z14/7/2</f>
        <v>0</v>
      </c>
      <c r="AA38" s="7"/>
    </row>
    <row r="39" spans="1:31" x14ac:dyDescent="0.25">
      <c r="A39" s="38"/>
      <c r="B39" s="3">
        <f t="shared" si="2"/>
        <v>2017</v>
      </c>
      <c r="C39" s="622">
        <f t="shared" si="1"/>
        <v>0</v>
      </c>
      <c r="D39" s="297"/>
      <c r="E39" s="297"/>
      <c r="F39" s="297"/>
      <c r="G39" s="297"/>
      <c r="H39" s="297"/>
      <c r="I39" s="297"/>
      <c r="J39" s="297"/>
      <c r="K39" s="297"/>
      <c r="L39" s="297"/>
      <c r="M39" s="297"/>
      <c r="N39" s="7"/>
      <c r="O39" s="7"/>
      <c r="P39" s="7"/>
      <c r="Q39" s="7"/>
      <c r="R39" s="7"/>
      <c r="S39" s="43"/>
      <c r="T39" s="43"/>
      <c r="U39" s="43"/>
      <c r="V39" s="43"/>
      <c r="W39" s="43"/>
      <c r="X39" s="43"/>
      <c r="Y39" s="7"/>
      <c r="Z39" s="7"/>
      <c r="AA39" s="7">
        <v>0</v>
      </c>
    </row>
    <row r="40" spans="1:31" x14ac:dyDescent="0.25">
      <c r="A40" s="38"/>
      <c r="B40" s="3">
        <f t="shared" si="2"/>
        <v>2018</v>
      </c>
      <c r="C40" s="622">
        <f t="shared" si="1"/>
        <v>0</v>
      </c>
      <c r="D40" s="297"/>
      <c r="E40" s="297"/>
      <c r="F40" s="297"/>
      <c r="G40" s="297"/>
      <c r="H40" s="297"/>
      <c r="I40" s="297"/>
      <c r="J40" s="297"/>
      <c r="K40" s="297"/>
      <c r="L40" s="297"/>
      <c r="M40" s="297"/>
      <c r="N40" s="7"/>
      <c r="O40" s="7"/>
      <c r="P40" s="7"/>
      <c r="Q40" s="7"/>
      <c r="R40" s="7"/>
      <c r="S40" s="43"/>
      <c r="T40" s="43"/>
      <c r="U40" s="43"/>
      <c r="V40" s="43"/>
      <c r="W40" s="43"/>
      <c r="X40" s="43"/>
      <c r="Y40" s="7"/>
      <c r="Z40" s="7"/>
      <c r="AA40" s="7"/>
      <c r="AB40" s="7">
        <v>0</v>
      </c>
    </row>
    <row r="41" spans="1:31" x14ac:dyDescent="0.25">
      <c r="A41" s="38"/>
      <c r="B41" s="3">
        <f t="shared" si="2"/>
        <v>2019</v>
      </c>
      <c r="C41" s="622">
        <f t="shared" si="1"/>
        <v>0</v>
      </c>
      <c r="D41" s="297"/>
      <c r="E41" s="297"/>
      <c r="F41" s="297"/>
      <c r="G41" s="297"/>
      <c r="H41" s="297"/>
      <c r="I41" s="297"/>
      <c r="J41" s="297"/>
      <c r="K41" s="297"/>
      <c r="L41" s="297"/>
      <c r="M41" s="297"/>
      <c r="N41" s="7"/>
      <c r="O41" s="7"/>
      <c r="P41" s="7"/>
      <c r="Q41" s="7"/>
      <c r="R41" s="7"/>
      <c r="S41" s="43"/>
      <c r="T41" s="43"/>
      <c r="U41" s="43"/>
      <c r="V41" s="43"/>
      <c r="W41" s="43"/>
      <c r="X41" s="43"/>
      <c r="Y41" s="7"/>
      <c r="Z41" s="7"/>
      <c r="AA41" s="7"/>
      <c r="AB41" s="7"/>
      <c r="AC41" s="43">
        <f>+$AC$14/7/3</f>
        <v>0</v>
      </c>
      <c r="AD41" s="43"/>
      <c r="AE41" s="43"/>
    </row>
    <row r="42" spans="1:31" x14ac:dyDescent="0.25">
      <c r="A42" s="38"/>
      <c r="B42" s="3">
        <f t="shared" si="2"/>
        <v>2020</v>
      </c>
      <c r="C42" s="622">
        <f t="shared" si="1"/>
        <v>-480.07142857142856</v>
      </c>
      <c r="D42" s="297"/>
      <c r="E42" s="297"/>
      <c r="F42" s="297"/>
      <c r="G42" s="297"/>
      <c r="H42" s="297"/>
      <c r="I42" s="297"/>
      <c r="J42" s="297"/>
      <c r="K42" s="297"/>
      <c r="L42" s="297"/>
      <c r="M42" s="297"/>
      <c r="N42" s="7"/>
      <c r="O42" s="7"/>
      <c r="P42" s="7"/>
      <c r="Q42" s="7"/>
      <c r="R42" s="7"/>
      <c r="S42" s="43"/>
      <c r="T42" s="43"/>
      <c r="U42" s="43"/>
      <c r="V42" s="43"/>
      <c r="W42" s="43"/>
      <c r="X42" s="43"/>
      <c r="Y42" s="7"/>
      <c r="Z42" s="7"/>
      <c r="AA42" s="7"/>
      <c r="AB42" s="7"/>
      <c r="AC42" s="43"/>
      <c r="AD42" s="43">
        <f>+$AD$14/7/2</f>
        <v>480.07142857142856</v>
      </c>
      <c r="AE42" s="43"/>
    </row>
    <row r="43" spans="1:31" x14ac:dyDescent="0.25">
      <c r="A43" s="38"/>
      <c r="B43" s="3">
        <f t="shared" si="2"/>
        <v>2021</v>
      </c>
      <c r="C43" s="622">
        <f t="shared" si="1"/>
        <v>-960.14285714285711</v>
      </c>
      <c r="D43" s="297"/>
      <c r="E43" s="297"/>
      <c r="F43" s="297"/>
      <c r="G43" s="297"/>
      <c r="H43" s="297"/>
      <c r="I43" s="297"/>
      <c r="J43" s="297"/>
      <c r="K43" s="297"/>
      <c r="L43" s="297"/>
      <c r="M43" s="297"/>
      <c r="N43" s="7"/>
      <c r="O43" s="7"/>
      <c r="P43" s="7"/>
      <c r="Q43" s="7"/>
      <c r="R43" s="7"/>
      <c r="S43" s="43"/>
      <c r="T43" s="43"/>
      <c r="U43" s="43"/>
      <c r="V43" s="43"/>
      <c r="W43" s="43"/>
      <c r="X43" s="43"/>
      <c r="Y43" s="7"/>
      <c r="Z43" s="7"/>
      <c r="AA43" s="7"/>
      <c r="AB43" s="7"/>
      <c r="AC43" s="43"/>
      <c r="AD43" s="43">
        <f>+$AD$14/7</f>
        <v>960.14285714285711</v>
      </c>
      <c r="AE43" s="43"/>
    </row>
    <row r="44" spans="1:31" x14ac:dyDescent="0.25">
      <c r="A44" s="38"/>
      <c r="B44" s="3">
        <f t="shared" si="2"/>
        <v>2022</v>
      </c>
      <c r="C44" s="622">
        <f t="shared" si="1"/>
        <v>-960.14285714285711</v>
      </c>
      <c r="D44" s="297"/>
      <c r="E44" s="297"/>
      <c r="F44" s="297"/>
      <c r="G44" s="297"/>
      <c r="H44" s="297"/>
      <c r="I44" s="297"/>
      <c r="J44" s="297"/>
      <c r="K44" s="297"/>
      <c r="L44" s="297"/>
      <c r="M44" s="297"/>
      <c r="N44" s="7"/>
      <c r="O44" s="7"/>
      <c r="P44" s="7"/>
      <c r="Q44" s="7"/>
      <c r="R44" s="7"/>
      <c r="S44" s="43"/>
      <c r="T44" s="43"/>
      <c r="U44" s="43"/>
      <c r="V44" s="43"/>
      <c r="W44" s="43"/>
      <c r="X44" s="43"/>
      <c r="Y44" s="7"/>
      <c r="Z44" s="7"/>
      <c r="AA44" s="7"/>
      <c r="AB44" s="7"/>
      <c r="AC44" s="43"/>
      <c r="AD44" s="43">
        <f t="shared" ref="AD44:AD46" si="4">+$AD$14/7</f>
        <v>960.14285714285711</v>
      </c>
      <c r="AE44" s="43"/>
    </row>
    <row r="45" spans="1:31" x14ac:dyDescent="0.25">
      <c r="A45" s="38"/>
      <c r="B45" s="3">
        <f t="shared" si="2"/>
        <v>2023</v>
      </c>
      <c r="C45" s="622">
        <f t="shared" si="1"/>
        <v>-960.14285714285711</v>
      </c>
      <c r="D45" s="297"/>
      <c r="E45" s="297"/>
      <c r="F45" s="297"/>
      <c r="G45" s="297"/>
      <c r="H45" s="297"/>
      <c r="I45" s="297"/>
      <c r="J45" s="297"/>
      <c r="K45" s="297"/>
      <c r="L45" s="297"/>
      <c r="M45" s="297"/>
      <c r="N45" s="7"/>
      <c r="O45" s="7"/>
      <c r="P45" s="7"/>
      <c r="Q45" s="7"/>
      <c r="R45" s="7"/>
      <c r="S45" s="43"/>
      <c r="T45" s="43"/>
      <c r="U45" s="43"/>
      <c r="V45" s="43"/>
      <c r="W45" s="43"/>
      <c r="X45" s="43"/>
      <c r="Y45" s="7"/>
      <c r="Z45" s="7"/>
      <c r="AA45" s="7"/>
      <c r="AB45" s="7"/>
      <c r="AC45" s="43"/>
      <c r="AD45" s="43">
        <f t="shared" si="4"/>
        <v>960.14285714285711</v>
      </c>
      <c r="AE45" s="43"/>
    </row>
    <row r="46" spans="1:31" x14ac:dyDescent="0.25">
      <c r="A46" s="38"/>
      <c r="B46" s="3">
        <f t="shared" si="2"/>
        <v>2024</v>
      </c>
      <c r="C46" s="622">
        <f t="shared" si="1"/>
        <v>-960.14285714285711</v>
      </c>
      <c r="D46" s="297"/>
      <c r="E46" s="297"/>
      <c r="F46" s="297"/>
      <c r="G46" s="297"/>
      <c r="H46" s="297"/>
      <c r="I46" s="297"/>
      <c r="J46" s="297"/>
      <c r="K46" s="297"/>
      <c r="L46" s="297"/>
      <c r="M46" s="297"/>
      <c r="N46" s="7"/>
      <c r="O46" s="7"/>
      <c r="P46" s="7"/>
      <c r="Q46" s="7"/>
      <c r="R46" s="7"/>
      <c r="S46" s="43"/>
      <c r="T46" s="43"/>
      <c r="U46" s="43"/>
      <c r="V46" s="43"/>
      <c r="W46" s="43"/>
      <c r="X46" s="43"/>
      <c r="Y46" s="7"/>
      <c r="Z46" s="7"/>
      <c r="AA46" s="7"/>
      <c r="AB46" s="7"/>
      <c r="AC46" s="43"/>
      <c r="AD46" s="43">
        <f t="shared" si="4"/>
        <v>960.14285714285711</v>
      </c>
      <c r="AE46" s="43"/>
    </row>
    <row r="47" spans="1:31" x14ac:dyDescent="0.25">
      <c r="A47" s="38"/>
      <c r="B47" s="12"/>
      <c r="C47" s="254"/>
      <c r="D47" s="298"/>
      <c r="E47" s="298"/>
      <c r="F47" s="298"/>
      <c r="G47" s="298"/>
      <c r="H47" s="298"/>
      <c r="I47" s="298"/>
      <c r="J47" s="298"/>
      <c r="K47" s="298"/>
      <c r="L47" s="298"/>
      <c r="M47" s="298"/>
      <c r="N47" s="298"/>
      <c r="O47" s="298"/>
      <c r="P47" s="298"/>
      <c r="Q47" s="298"/>
      <c r="R47" s="298"/>
      <c r="S47" s="298"/>
      <c r="T47" s="298"/>
      <c r="U47" s="298"/>
      <c r="V47" s="299"/>
      <c r="W47" s="299"/>
      <c r="X47" s="299"/>
      <c r="Y47" s="298"/>
      <c r="Z47" s="298"/>
      <c r="AA47" s="298"/>
      <c r="AB47" s="173"/>
      <c r="AC47" s="173"/>
      <c r="AD47" s="173"/>
      <c r="AE47" s="173"/>
    </row>
    <row r="48" spans="1:31" x14ac:dyDescent="0.25">
      <c r="A48" s="38" t="s">
        <v>62</v>
      </c>
      <c r="B48" s="675">
        <f>SUM(D48:AH48)</f>
        <v>2400.3571428571431</v>
      </c>
      <c r="C48" s="275">
        <f>SUM(C16:C47)</f>
        <v>-4320.6428571428569</v>
      </c>
      <c r="D48" s="297">
        <f t="shared" ref="D48:AE48" si="5">-SUM(D16:D47)+D14</f>
        <v>0</v>
      </c>
      <c r="E48" s="297">
        <f t="shared" si="5"/>
        <v>0</v>
      </c>
      <c r="F48" s="297">
        <f t="shared" si="5"/>
        <v>0</v>
      </c>
      <c r="G48" s="297">
        <f t="shared" si="5"/>
        <v>0</v>
      </c>
      <c r="H48" s="297">
        <f t="shared" si="5"/>
        <v>0</v>
      </c>
      <c r="I48" s="297">
        <f t="shared" si="5"/>
        <v>0</v>
      </c>
      <c r="J48" s="297">
        <f t="shared" si="5"/>
        <v>0</v>
      </c>
      <c r="K48" s="297">
        <f t="shared" si="5"/>
        <v>0</v>
      </c>
      <c r="L48" s="297">
        <f t="shared" si="5"/>
        <v>0</v>
      </c>
      <c r="M48" s="297">
        <f t="shared" si="5"/>
        <v>0</v>
      </c>
      <c r="N48" s="297">
        <f t="shared" si="5"/>
        <v>0</v>
      </c>
      <c r="O48" s="297">
        <f t="shared" si="5"/>
        <v>0</v>
      </c>
      <c r="P48" s="297">
        <f t="shared" si="5"/>
        <v>0</v>
      </c>
      <c r="Q48" s="297">
        <f t="shared" si="5"/>
        <v>0</v>
      </c>
      <c r="R48" s="297">
        <f t="shared" si="5"/>
        <v>0</v>
      </c>
      <c r="S48" s="297">
        <f t="shared" si="5"/>
        <v>0</v>
      </c>
      <c r="T48" s="297">
        <f t="shared" si="5"/>
        <v>0</v>
      </c>
      <c r="U48" s="338">
        <f t="shared" si="5"/>
        <v>0</v>
      </c>
      <c r="V48" s="338">
        <f t="shared" si="5"/>
        <v>0</v>
      </c>
      <c r="W48" s="338">
        <f t="shared" si="5"/>
        <v>0</v>
      </c>
      <c r="X48" s="338">
        <f t="shared" si="5"/>
        <v>0</v>
      </c>
      <c r="Y48" s="338">
        <f t="shared" si="5"/>
        <v>0</v>
      </c>
      <c r="Z48" s="338">
        <f t="shared" si="5"/>
        <v>0</v>
      </c>
      <c r="AA48" s="338">
        <f t="shared" si="5"/>
        <v>0</v>
      </c>
      <c r="AB48" s="338">
        <f t="shared" si="5"/>
        <v>0</v>
      </c>
      <c r="AC48" s="338">
        <f t="shared" si="5"/>
        <v>0</v>
      </c>
      <c r="AD48" s="338">
        <f t="shared" si="5"/>
        <v>2400.3571428571431</v>
      </c>
      <c r="AE48" s="338">
        <f t="shared" si="5"/>
        <v>0</v>
      </c>
    </row>
    <row r="49" spans="1:26" x14ac:dyDescent="0.25">
      <c r="A49" s="38"/>
      <c r="B49" s="275"/>
      <c r="C49" s="299"/>
      <c r="D49" s="297"/>
      <c r="E49" s="297"/>
      <c r="F49" s="297"/>
      <c r="G49" s="297"/>
      <c r="H49" s="297"/>
      <c r="I49" s="297"/>
      <c r="J49" s="297"/>
      <c r="K49" s="297"/>
      <c r="L49" s="297"/>
      <c r="M49" s="297"/>
      <c r="N49" s="338"/>
      <c r="O49" s="338"/>
      <c r="P49" s="338"/>
      <c r="Q49" s="338"/>
      <c r="R49" s="338"/>
      <c r="S49" s="338"/>
      <c r="T49" s="338"/>
      <c r="U49" s="338"/>
      <c r="V49" s="338"/>
      <c r="W49" s="338"/>
      <c r="X49" s="338"/>
      <c r="Y49" s="338"/>
      <c r="Z49" s="338"/>
    </row>
    <row r="50" spans="1:26" x14ac:dyDescent="0.25">
      <c r="A50" s="39" t="s">
        <v>63</v>
      </c>
      <c r="B50" s="3"/>
      <c r="C50" s="30">
        <f>+C14+C48</f>
        <v>2400.3571428571431</v>
      </c>
      <c r="D50" s="297"/>
      <c r="E50" s="297"/>
      <c r="F50" s="297"/>
      <c r="G50" s="297"/>
      <c r="H50" s="297"/>
      <c r="I50" s="297"/>
      <c r="J50" s="297"/>
      <c r="K50" s="297"/>
      <c r="L50" s="297"/>
      <c r="M50" s="297"/>
      <c r="N50" s="338"/>
      <c r="O50" s="338"/>
      <c r="P50" s="338"/>
      <c r="Q50" s="338"/>
      <c r="R50" s="338"/>
      <c r="S50" s="338"/>
      <c r="T50" s="338"/>
      <c r="U50" s="338"/>
      <c r="V50" s="338"/>
      <c r="W50" s="338"/>
      <c r="X50" s="338"/>
      <c r="Y50" s="338"/>
      <c r="Z50" s="338"/>
    </row>
    <row r="51" spans="1:26" x14ac:dyDescent="0.25">
      <c r="A51" s="3"/>
      <c r="B51" s="3"/>
      <c r="C51" s="3"/>
      <c r="D51" s="297"/>
      <c r="E51" s="297"/>
      <c r="F51" s="297"/>
      <c r="G51" s="297"/>
      <c r="H51" s="297"/>
      <c r="I51" s="297"/>
      <c r="J51" s="297"/>
      <c r="K51" s="297"/>
      <c r="L51" s="297"/>
      <c r="M51" s="297"/>
      <c r="N51" s="338"/>
      <c r="O51" s="338"/>
      <c r="P51" s="338"/>
      <c r="Q51" s="338"/>
      <c r="R51" s="338"/>
      <c r="S51" s="338"/>
      <c r="T51" s="338"/>
      <c r="U51" s="338"/>
      <c r="V51" s="338"/>
      <c r="W51" s="338"/>
      <c r="X51" s="338"/>
      <c r="Y51" s="338"/>
      <c r="Z51" s="338"/>
    </row>
    <row r="52" spans="1:26" x14ac:dyDescent="0.25">
      <c r="A52" s="3"/>
      <c r="B52" s="36"/>
      <c r="C52" s="3"/>
      <c r="D52" s="297"/>
      <c r="E52" s="297"/>
      <c r="F52" s="297"/>
      <c r="G52" s="297"/>
      <c r="H52" s="297"/>
      <c r="I52" s="297"/>
      <c r="J52" s="297"/>
      <c r="K52" s="297"/>
      <c r="L52" s="297"/>
      <c r="M52" s="297"/>
      <c r="N52" s="338"/>
      <c r="O52" s="338"/>
      <c r="P52" s="338"/>
      <c r="Q52" s="338"/>
      <c r="R52" s="338"/>
      <c r="S52" s="338"/>
      <c r="T52" s="338"/>
      <c r="U52" s="338"/>
      <c r="V52" s="338"/>
      <c r="W52" s="338"/>
      <c r="X52" s="338"/>
      <c r="Y52" s="338"/>
      <c r="Z52" s="338"/>
    </row>
    <row r="53" spans="1:26" x14ac:dyDescent="0.25">
      <c r="A53" s="3"/>
      <c r="B53" s="3"/>
      <c r="C53" s="3"/>
      <c r="E53" s="297"/>
      <c r="F53" s="301"/>
      <c r="G53" s="301"/>
      <c r="H53" s="301"/>
      <c r="I53" s="301"/>
      <c r="J53" s="301"/>
      <c r="K53" s="301"/>
      <c r="L53" s="301"/>
      <c r="M53" s="301"/>
      <c r="N53" s="338">
        <f>SUM(E32:E53)</f>
        <v>0</v>
      </c>
      <c r="O53" s="342"/>
      <c r="P53" s="342"/>
      <c r="Q53" s="342"/>
      <c r="R53" s="342"/>
      <c r="S53" s="342"/>
    </row>
    <row r="54" spans="1:26" x14ac:dyDescent="0.25">
      <c r="B54" s="3"/>
      <c r="C54" s="3"/>
      <c r="E54" s="301"/>
      <c r="F54" s="301"/>
      <c r="G54" s="301"/>
      <c r="H54" s="301"/>
      <c r="I54" s="301"/>
      <c r="J54" s="301"/>
      <c r="K54" s="301"/>
      <c r="L54" s="301"/>
      <c r="M54" s="301"/>
      <c r="N54" s="301"/>
      <c r="O54" s="301"/>
      <c r="P54" s="301"/>
      <c r="Q54" s="301"/>
      <c r="R54" s="301"/>
      <c r="S54" s="301"/>
    </row>
    <row r="55" spans="1:26" x14ac:dyDescent="0.25">
      <c r="E55" s="301"/>
      <c r="F55" s="301"/>
      <c r="G55" s="301"/>
      <c r="H55" s="301"/>
      <c r="I55" s="301"/>
      <c r="J55" s="301"/>
      <c r="K55" s="301"/>
      <c r="L55" s="301"/>
      <c r="M55" s="301"/>
      <c r="N55" s="301"/>
      <c r="O55" s="301"/>
      <c r="P55" s="301"/>
      <c r="Q55" s="301"/>
      <c r="R55" s="301"/>
      <c r="S55" s="301"/>
    </row>
    <row r="56" spans="1:26" x14ac:dyDescent="0.25">
      <c r="E56" s="301"/>
      <c r="F56" s="301"/>
      <c r="G56" s="301"/>
      <c r="H56" s="301"/>
      <c r="I56" s="301"/>
      <c r="J56" s="301"/>
      <c r="K56" s="301"/>
      <c r="L56" s="301"/>
      <c r="M56" s="301"/>
      <c r="N56" s="301"/>
      <c r="O56" s="301"/>
      <c r="P56" s="301"/>
      <c r="Q56" s="301"/>
      <c r="R56" s="301"/>
      <c r="S56" s="301"/>
    </row>
    <row r="57" spans="1:26" x14ac:dyDescent="0.25">
      <c r="E57" s="301"/>
      <c r="F57" s="301"/>
      <c r="G57" s="301"/>
      <c r="H57" s="301"/>
      <c r="I57" s="301"/>
      <c r="J57" s="301"/>
      <c r="K57" s="301"/>
      <c r="L57" s="301"/>
      <c r="M57" s="301"/>
      <c r="N57" s="301"/>
      <c r="O57" s="301"/>
      <c r="P57" s="301"/>
      <c r="Q57" s="301"/>
      <c r="R57" s="301"/>
      <c r="S57" s="301"/>
    </row>
    <row r="58" spans="1:26" x14ac:dyDescent="0.25">
      <c r="E58" s="301"/>
      <c r="F58" s="301"/>
      <c r="G58" s="301"/>
      <c r="H58" s="301"/>
      <c r="I58" s="301"/>
      <c r="J58" s="301"/>
      <c r="K58" s="301"/>
      <c r="L58" s="301"/>
      <c r="M58" s="301"/>
      <c r="N58" s="301"/>
      <c r="O58" s="301"/>
      <c r="P58" s="301"/>
      <c r="Q58" s="301"/>
      <c r="R58" s="301"/>
      <c r="S58" s="301"/>
    </row>
    <row r="59" spans="1:26" x14ac:dyDescent="0.25">
      <c r="E59" s="301"/>
      <c r="F59" s="301"/>
      <c r="G59" s="301"/>
      <c r="H59" s="301"/>
      <c r="I59" s="301"/>
      <c r="J59" s="301"/>
      <c r="K59" s="301"/>
      <c r="L59" s="301"/>
      <c r="M59" s="301"/>
      <c r="N59" s="301"/>
      <c r="O59" s="301"/>
      <c r="P59" s="301"/>
      <c r="Q59" s="301"/>
      <c r="R59" s="301"/>
      <c r="S59" s="301"/>
    </row>
    <row r="60" spans="1:26" x14ac:dyDescent="0.25">
      <c r="E60" s="301"/>
      <c r="F60" s="301"/>
      <c r="G60" s="301"/>
      <c r="H60" s="301"/>
      <c r="I60" s="301"/>
      <c r="J60" s="301"/>
      <c r="K60" s="301"/>
      <c r="L60" s="301"/>
      <c r="M60" s="301"/>
      <c r="N60" s="301"/>
      <c r="O60" s="301"/>
      <c r="P60" s="301"/>
      <c r="Q60" s="301"/>
      <c r="R60" s="301"/>
      <c r="S60" s="301"/>
    </row>
    <row r="61" spans="1:26" x14ac:dyDescent="0.25">
      <c r="E61" s="301"/>
      <c r="F61" s="301"/>
      <c r="G61" s="301"/>
      <c r="H61" s="301"/>
      <c r="I61" s="301"/>
      <c r="J61" s="301"/>
      <c r="K61" s="301"/>
      <c r="L61" s="301"/>
      <c r="M61" s="301"/>
      <c r="N61" s="301"/>
      <c r="O61" s="301"/>
      <c r="P61" s="301"/>
      <c r="Q61" s="301"/>
      <c r="R61" s="301"/>
      <c r="S61" s="301"/>
    </row>
    <row r="62" spans="1:26" x14ac:dyDescent="0.25">
      <c r="E62" s="301"/>
      <c r="F62" s="301"/>
      <c r="G62" s="301"/>
      <c r="H62" s="301"/>
      <c r="I62" s="301"/>
      <c r="J62" s="301"/>
      <c r="K62" s="301"/>
      <c r="L62" s="301"/>
      <c r="M62" s="301"/>
      <c r="N62" s="301"/>
      <c r="O62" s="301"/>
      <c r="P62" s="301"/>
      <c r="Q62" s="301"/>
      <c r="R62" s="301"/>
      <c r="S62" s="301"/>
    </row>
    <row r="63" spans="1:26" x14ac:dyDescent="0.25">
      <c r="E63" s="301"/>
      <c r="F63" s="301"/>
      <c r="G63" s="301"/>
      <c r="H63" s="301"/>
      <c r="I63" s="301"/>
      <c r="J63" s="301"/>
      <c r="K63" s="301"/>
      <c r="L63" s="301"/>
      <c r="M63" s="301"/>
      <c r="N63" s="301"/>
      <c r="O63" s="301"/>
      <c r="P63" s="301"/>
      <c r="Q63" s="301"/>
      <c r="R63" s="301"/>
      <c r="S63" s="301"/>
    </row>
    <row r="64" spans="1:26" x14ac:dyDescent="0.25">
      <c r="E64" s="301"/>
      <c r="F64" s="301"/>
      <c r="G64" s="301"/>
      <c r="H64" s="301"/>
      <c r="I64" s="301"/>
      <c r="J64" s="301"/>
      <c r="K64" s="301"/>
      <c r="L64" s="301"/>
      <c r="M64" s="301"/>
      <c r="N64" s="301"/>
      <c r="O64" s="301"/>
      <c r="P64" s="301"/>
      <c r="Q64" s="301"/>
      <c r="R64" s="301"/>
      <c r="S64" s="301"/>
    </row>
  </sheetData>
  <pageMargins left="0.7" right="0.7" top="0.75" bottom="0.75" header="0.3" footer="0.3"/>
  <pageSetup scale="60" orientation="landscape" horizontalDpi="4294967294" verticalDpi="4294967294" r:id="rId1"/>
  <headerFooter>
    <oddFooter>&amp;Z&amp;F&amp;RPage &amp;P</oddFooter>
  </headerFooter>
</worksheet>
</file>

<file path=xl/worksheets/sheet2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D7D556-EFA6-4BAD-A602-FBECDE40CBB9}">
  <sheetPr>
    <tabColor theme="6" tint="-0.249977111117893"/>
    <pageSetUpPr fitToPage="1"/>
  </sheetPr>
  <dimension ref="A1:AH64"/>
  <sheetViews>
    <sheetView topLeftCell="A16" workbookViewId="0">
      <selection activeCell="AD44" sqref="AD44:AD46"/>
    </sheetView>
  </sheetViews>
  <sheetFormatPr defaultColWidth="8.85546875" defaultRowHeight="15" x14ac:dyDescent="0.25"/>
  <cols>
    <col min="1" max="1" width="20.85546875" customWidth="1"/>
    <col min="2" max="2" width="8.7109375" customWidth="1"/>
    <col min="3" max="3" width="12.85546875" customWidth="1"/>
    <col min="4" max="12" width="7.42578125" hidden="1" customWidth="1"/>
    <col min="13" max="13" width="7.5703125" hidden="1" customWidth="1"/>
    <col min="14" max="25" width="10.42578125" customWidth="1"/>
    <col min="26" max="26" width="10.7109375" bestFit="1" customWidth="1"/>
    <col min="27" max="27" width="11.5703125" bestFit="1" customWidth="1"/>
    <col min="28" max="28" width="12" bestFit="1" customWidth="1"/>
    <col min="29" max="30" width="10.5703125" bestFit="1" customWidth="1"/>
  </cols>
  <sheetData>
    <row r="1" spans="1:34" x14ac:dyDescent="0.25">
      <c r="A1" s="11" t="s">
        <v>10</v>
      </c>
      <c r="O1" t="s">
        <v>647</v>
      </c>
    </row>
    <row r="2" spans="1:34" x14ac:dyDescent="0.25">
      <c r="A2" s="9" t="s">
        <v>438</v>
      </c>
    </row>
    <row r="3" spans="1:34" x14ac:dyDescent="0.25">
      <c r="A3" s="9" t="s">
        <v>1294</v>
      </c>
    </row>
    <row r="4" spans="1:34" x14ac:dyDescent="0.25">
      <c r="R4" s="40" t="s">
        <v>4</v>
      </c>
      <c r="S4" s="41"/>
      <c r="T4" s="40" t="s">
        <v>8</v>
      </c>
    </row>
    <row r="5" spans="1:34" x14ac:dyDescent="0.25">
      <c r="A5" s="10" t="s">
        <v>9</v>
      </c>
      <c r="B5" s="12" t="s">
        <v>64</v>
      </c>
      <c r="C5" s="12" t="s">
        <v>12</v>
      </c>
      <c r="R5" s="42" t="s">
        <v>2</v>
      </c>
      <c r="S5" s="42" t="s">
        <v>60</v>
      </c>
      <c r="T5" s="42" t="s">
        <v>7</v>
      </c>
    </row>
    <row r="6" spans="1:34" x14ac:dyDescent="0.25">
      <c r="B6" s="3"/>
      <c r="R6" s="3"/>
    </row>
    <row r="7" spans="1:34" x14ac:dyDescent="0.25">
      <c r="A7" t="s">
        <v>1272</v>
      </c>
      <c r="B7" s="212">
        <v>899</v>
      </c>
      <c r="C7" s="212">
        <v>13162</v>
      </c>
      <c r="D7" s="293"/>
      <c r="E7" s="293"/>
      <c r="F7" s="293"/>
      <c r="G7" s="293"/>
      <c r="H7" s="293"/>
      <c r="I7" s="293"/>
      <c r="J7" s="293"/>
      <c r="K7" s="293"/>
      <c r="L7" s="293"/>
      <c r="M7" s="293"/>
      <c r="N7" s="293"/>
      <c r="O7" s="294"/>
      <c r="P7" s="6"/>
      <c r="Q7" s="6"/>
      <c r="R7" s="13">
        <f>+C14</f>
        <v>58054</v>
      </c>
      <c r="S7" s="13">
        <f>+-C48</f>
        <v>37320.428571428572</v>
      </c>
      <c r="T7" s="13">
        <f>+R7-S7</f>
        <v>20733.571428571428</v>
      </c>
    </row>
    <row r="8" spans="1:34" x14ac:dyDescent="0.25">
      <c r="A8" s="213"/>
      <c r="B8" s="3"/>
      <c r="D8" s="293"/>
      <c r="E8" s="293"/>
      <c r="F8" s="293"/>
      <c r="G8" s="293"/>
      <c r="H8" s="293"/>
      <c r="I8" s="293"/>
      <c r="J8" s="293"/>
      <c r="K8" s="293"/>
      <c r="L8" s="293"/>
      <c r="M8" s="293"/>
      <c r="N8" s="293"/>
      <c r="O8" s="294"/>
      <c r="P8" s="6"/>
      <c r="Q8" s="6"/>
    </row>
    <row r="9" spans="1:34" x14ac:dyDescent="0.25">
      <c r="A9" s="2"/>
      <c r="B9" s="3"/>
      <c r="D9" s="293"/>
      <c r="E9" s="293"/>
      <c r="F9" s="293"/>
      <c r="G9" s="293"/>
      <c r="H9" s="293"/>
      <c r="I9" s="293"/>
      <c r="J9" s="293"/>
      <c r="K9" s="293"/>
      <c r="L9" s="293"/>
      <c r="M9" s="293"/>
      <c r="N9" s="293"/>
      <c r="O9" s="294"/>
      <c r="P9" s="6"/>
      <c r="Q9" s="6"/>
    </row>
    <row r="10" spans="1:34" x14ac:dyDescent="0.25">
      <c r="B10" s="3"/>
    </row>
    <row r="11" spans="1:34" x14ac:dyDescent="0.25">
      <c r="A11" s="686" t="s">
        <v>66</v>
      </c>
      <c r="B11" s="212" t="s">
        <v>1150</v>
      </c>
      <c r="C11" s="214"/>
    </row>
    <row r="12" spans="1:34" x14ac:dyDescent="0.25">
      <c r="B12" s="28"/>
      <c r="C12" s="2"/>
    </row>
    <row r="13" spans="1:34" x14ac:dyDescent="0.25">
      <c r="A13" s="9" t="s">
        <v>5</v>
      </c>
      <c r="C13" s="31" t="s">
        <v>3</v>
      </c>
      <c r="D13" s="32">
        <v>1994</v>
      </c>
      <c r="E13" s="32">
        <v>1995</v>
      </c>
      <c r="F13" s="32">
        <v>1996</v>
      </c>
      <c r="G13" s="32">
        <v>1997</v>
      </c>
      <c r="H13" s="32">
        <v>1998</v>
      </c>
      <c r="I13" s="32">
        <v>1999</v>
      </c>
      <c r="J13" s="32">
        <v>2000</v>
      </c>
      <c r="K13" s="32">
        <v>2001</v>
      </c>
      <c r="L13" s="32">
        <v>2002</v>
      </c>
      <c r="M13" s="32">
        <v>2003</v>
      </c>
      <c r="N13" s="32">
        <v>2004</v>
      </c>
      <c r="O13" s="32">
        <f>N13+1</f>
        <v>2005</v>
      </c>
      <c r="P13" s="32">
        <f t="shared" ref="P13:AH13" si="0">O13+1</f>
        <v>2006</v>
      </c>
      <c r="Q13" s="32">
        <f t="shared" si="0"/>
        <v>2007</v>
      </c>
      <c r="R13" s="32">
        <f t="shared" si="0"/>
        <v>2008</v>
      </c>
      <c r="S13" s="32">
        <f t="shared" si="0"/>
        <v>2009</v>
      </c>
      <c r="T13" s="32">
        <f t="shared" si="0"/>
        <v>2010</v>
      </c>
      <c r="U13" s="32">
        <f t="shared" si="0"/>
        <v>2011</v>
      </c>
      <c r="V13" s="32">
        <f t="shared" si="0"/>
        <v>2012</v>
      </c>
      <c r="W13" s="32">
        <f t="shared" si="0"/>
        <v>2013</v>
      </c>
      <c r="X13" s="32">
        <f t="shared" si="0"/>
        <v>2014</v>
      </c>
      <c r="Y13" s="32">
        <f t="shared" si="0"/>
        <v>2015</v>
      </c>
      <c r="Z13" s="32">
        <f t="shared" si="0"/>
        <v>2016</v>
      </c>
      <c r="AA13" s="32">
        <f t="shared" si="0"/>
        <v>2017</v>
      </c>
      <c r="AB13" s="32">
        <f t="shared" si="0"/>
        <v>2018</v>
      </c>
      <c r="AC13" s="32">
        <f t="shared" si="0"/>
        <v>2019</v>
      </c>
      <c r="AD13" s="32">
        <f t="shared" si="0"/>
        <v>2020</v>
      </c>
      <c r="AE13" s="32">
        <f t="shared" si="0"/>
        <v>2021</v>
      </c>
      <c r="AF13" s="32">
        <f t="shared" si="0"/>
        <v>2022</v>
      </c>
      <c r="AG13" s="32">
        <f t="shared" si="0"/>
        <v>2023</v>
      </c>
      <c r="AH13" s="32">
        <f t="shared" si="0"/>
        <v>2024</v>
      </c>
    </row>
    <row r="14" spans="1:34" x14ac:dyDescent="0.25">
      <c r="A14" s="9" t="s">
        <v>73</v>
      </c>
      <c r="C14" s="672">
        <f>SUM(D14:AH14)</f>
        <v>58054</v>
      </c>
      <c r="D14" s="233">
        <v>0</v>
      </c>
      <c r="E14" s="233">
        <v>0</v>
      </c>
      <c r="F14" s="233">
        <v>0</v>
      </c>
      <c r="G14" s="233">
        <v>0</v>
      </c>
      <c r="H14" s="233">
        <v>0</v>
      </c>
      <c r="I14" s="233">
        <v>0</v>
      </c>
      <c r="J14" s="233">
        <v>0</v>
      </c>
      <c r="K14" s="233">
        <v>0</v>
      </c>
      <c r="L14" s="233">
        <v>0</v>
      </c>
      <c r="M14" s="233">
        <v>0</v>
      </c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7"/>
      <c r="Z14" s="7"/>
      <c r="AA14" s="4"/>
      <c r="AB14" s="7"/>
      <c r="AC14" s="7"/>
      <c r="AD14" s="357">
        <v>58054</v>
      </c>
      <c r="AE14" s="275"/>
    </row>
    <row r="15" spans="1:34" x14ac:dyDescent="0.25">
      <c r="A15" s="34"/>
      <c r="B15" s="2"/>
      <c r="C15" s="2"/>
      <c r="S15" s="233"/>
      <c r="T15" s="233"/>
      <c r="U15" s="233"/>
      <c r="V15" s="233"/>
      <c r="W15" s="233"/>
      <c r="X15" s="233"/>
    </row>
    <row r="16" spans="1:34" x14ac:dyDescent="0.25">
      <c r="A16" s="9" t="s">
        <v>6</v>
      </c>
      <c r="B16" s="3">
        <v>1994</v>
      </c>
      <c r="C16" s="622">
        <f>-SUM(D16:AH16)</f>
        <v>0</v>
      </c>
      <c r="D16" s="297">
        <f>+D$14/7/2</f>
        <v>0</v>
      </c>
      <c r="E16" s="297"/>
      <c r="F16" s="297"/>
      <c r="G16" s="297"/>
      <c r="H16" s="297"/>
      <c r="I16" s="297"/>
      <c r="J16" s="297"/>
      <c r="K16" s="297"/>
      <c r="L16" s="297"/>
      <c r="M16" s="297"/>
      <c r="N16" s="297"/>
      <c r="O16" s="297"/>
      <c r="P16" s="297"/>
      <c r="Q16" s="297"/>
      <c r="R16" s="297"/>
      <c r="S16" s="233"/>
      <c r="T16" s="233"/>
      <c r="U16" s="233"/>
      <c r="V16" s="233"/>
      <c r="W16" s="233"/>
      <c r="X16" s="233"/>
      <c r="Y16" s="297"/>
      <c r="Z16" s="297"/>
    </row>
    <row r="17" spans="1:26" x14ac:dyDescent="0.25">
      <c r="B17" s="3">
        <f>B16+1</f>
        <v>1995</v>
      </c>
      <c r="C17" s="622">
        <f t="shared" ref="C17:C46" si="1">-SUM(D17:AH17)</f>
        <v>0</v>
      </c>
      <c r="D17" s="297">
        <f>+D$14/7</f>
        <v>0</v>
      </c>
      <c r="E17" s="297">
        <f>+E$14/7/2</f>
        <v>0</v>
      </c>
      <c r="F17" s="297"/>
      <c r="G17" s="297"/>
      <c r="H17" s="297"/>
      <c r="I17" s="297"/>
      <c r="J17" s="297"/>
      <c r="K17" s="297"/>
      <c r="L17" s="297"/>
      <c r="M17" s="297"/>
      <c r="N17" s="297"/>
      <c r="O17" s="297"/>
      <c r="P17" s="297"/>
      <c r="Q17" s="297"/>
      <c r="R17" s="297"/>
      <c r="S17" s="233"/>
      <c r="T17" s="233"/>
      <c r="U17" s="233"/>
      <c r="V17" s="233"/>
      <c r="W17" s="233"/>
      <c r="X17" s="233"/>
      <c r="Y17" s="297"/>
      <c r="Z17" s="297"/>
    </row>
    <row r="18" spans="1:26" x14ac:dyDescent="0.25">
      <c r="B18" s="3">
        <f t="shared" ref="B18:B46" si="2">B17+1</f>
        <v>1996</v>
      </c>
      <c r="C18" s="622">
        <f t="shared" si="1"/>
        <v>0</v>
      </c>
      <c r="D18" s="297">
        <f>+D17</f>
        <v>0</v>
      </c>
      <c r="E18" s="297">
        <f>+E$14/7</f>
        <v>0</v>
      </c>
      <c r="F18" s="297">
        <f>+F$14/7/2</f>
        <v>0</v>
      </c>
      <c r="G18" s="297"/>
      <c r="H18" s="297"/>
      <c r="I18" s="297"/>
      <c r="J18" s="297"/>
      <c r="K18" s="297"/>
      <c r="L18" s="297"/>
      <c r="M18" s="297"/>
      <c r="N18" s="297"/>
      <c r="O18" s="297"/>
      <c r="P18" s="297"/>
      <c r="Q18" s="297"/>
      <c r="R18" s="297"/>
      <c r="S18" s="233"/>
      <c r="T18" s="233"/>
      <c r="U18" s="233"/>
      <c r="V18" s="233"/>
      <c r="W18" s="233"/>
      <c r="X18" s="233"/>
      <c r="Y18" s="297"/>
      <c r="Z18" s="297"/>
    </row>
    <row r="19" spans="1:26" x14ac:dyDescent="0.25">
      <c r="B19" s="3">
        <f t="shared" si="2"/>
        <v>1997</v>
      </c>
      <c r="C19" s="622">
        <f t="shared" si="1"/>
        <v>0</v>
      </c>
      <c r="D19" s="297">
        <f>+D18</f>
        <v>0</v>
      </c>
      <c r="E19" s="297">
        <f>+E18</f>
        <v>0</v>
      </c>
      <c r="F19" s="297">
        <f>+F$14/7</f>
        <v>0</v>
      </c>
      <c r="G19" s="297">
        <f>+G$14/7/2</f>
        <v>0</v>
      </c>
      <c r="H19" s="297"/>
      <c r="I19" s="297"/>
      <c r="J19" s="297"/>
      <c r="K19" s="297"/>
      <c r="L19" s="297"/>
      <c r="M19" s="297"/>
      <c r="N19" s="297"/>
      <c r="O19" s="297"/>
      <c r="P19" s="297"/>
      <c r="Q19" s="297"/>
      <c r="R19" s="297"/>
      <c r="S19" s="233"/>
      <c r="T19" s="233"/>
      <c r="U19" s="233"/>
      <c r="V19" s="233"/>
      <c r="W19" s="233"/>
      <c r="X19" s="233"/>
      <c r="Y19" s="297"/>
      <c r="Z19" s="297"/>
    </row>
    <row r="20" spans="1:26" x14ac:dyDescent="0.25">
      <c r="B20" s="3">
        <f t="shared" si="2"/>
        <v>1998</v>
      </c>
      <c r="C20" s="622">
        <f t="shared" si="1"/>
        <v>0</v>
      </c>
      <c r="D20" s="297">
        <f>+D19</f>
        <v>0</v>
      </c>
      <c r="E20" s="297">
        <f>+E19</f>
        <v>0</v>
      </c>
      <c r="F20" s="297">
        <f>+F19</f>
        <v>0</v>
      </c>
      <c r="G20" s="297">
        <f>+G$14/7</f>
        <v>0</v>
      </c>
      <c r="H20" s="297">
        <f>+H$14/7/2</f>
        <v>0</v>
      </c>
      <c r="I20" s="297"/>
      <c r="J20" s="297"/>
      <c r="K20" s="297"/>
      <c r="L20" s="297"/>
      <c r="M20" s="297"/>
      <c r="N20" s="297"/>
      <c r="O20" s="297"/>
      <c r="P20" s="297"/>
      <c r="Q20" s="297"/>
      <c r="R20" s="297"/>
      <c r="S20" s="233"/>
      <c r="T20" s="233"/>
      <c r="U20" s="233"/>
      <c r="V20" s="233"/>
      <c r="W20" s="233"/>
      <c r="X20" s="233"/>
      <c r="Y20" s="297"/>
      <c r="Z20" s="297"/>
    </row>
    <row r="21" spans="1:26" x14ac:dyDescent="0.25">
      <c r="B21" s="3">
        <f t="shared" si="2"/>
        <v>1999</v>
      </c>
      <c r="C21" s="622">
        <f t="shared" si="1"/>
        <v>0</v>
      </c>
      <c r="D21" s="297">
        <f>+D20</f>
        <v>0</v>
      </c>
      <c r="E21" s="297">
        <f>+E20</f>
        <v>0</v>
      </c>
      <c r="F21" s="297">
        <f>+F20</f>
        <v>0</v>
      </c>
      <c r="G21" s="297">
        <f>+G20</f>
        <v>0</v>
      </c>
      <c r="H21" s="297">
        <f>+H$14/7</f>
        <v>0</v>
      </c>
      <c r="I21" s="297">
        <f>+I$14/7/2</f>
        <v>0</v>
      </c>
      <c r="J21" s="297"/>
      <c r="K21" s="297"/>
      <c r="L21" s="297"/>
      <c r="M21" s="297"/>
      <c r="N21" s="297"/>
      <c r="O21" s="297"/>
      <c r="P21" s="297"/>
      <c r="Q21" s="297"/>
      <c r="R21" s="297"/>
      <c r="S21" s="233"/>
      <c r="T21" s="233"/>
      <c r="U21" s="233"/>
      <c r="V21" s="233"/>
      <c r="W21" s="233"/>
      <c r="X21" s="233"/>
      <c r="Y21" s="297"/>
      <c r="Z21" s="297"/>
    </row>
    <row r="22" spans="1:26" x14ac:dyDescent="0.25">
      <c r="B22" s="3">
        <f t="shared" si="2"/>
        <v>2000</v>
      </c>
      <c r="C22" s="622">
        <f t="shared" si="1"/>
        <v>0</v>
      </c>
      <c r="D22" s="297">
        <f>+D21</f>
        <v>0</v>
      </c>
      <c r="E22" s="297">
        <f>+E21</f>
        <v>0</v>
      </c>
      <c r="F22" s="297">
        <f>+F21</f>
        <v>0</v>
      </c>
      <c r="G22" s="297">
        <f>+G21</f>
        <v>0</v>
      </c>
      <c r="H22" s="297">
        <f>+H21</f>
        <v>0</v>
      </c>
      <c r="I22" s="297">
        <f>+I$14/7</f>
        <v>0</v>
      </c>
      <c r="J22" s="297">
        <f>+J$14/7/2</f>
        <v>0</v>
      </c>
      <c r="K22" s="297"/>
      <c r="L22" s="297"/>
      <c r="M22" s="297"/>
      <c r="N22" s="297"/>
      <c r="O22" s="297"/>
      <c r="P22" s="297"/>
      <c r="Q22" s="297"/>
      <c r="R22" s="297"/>
      <c r="S22" s="233"/>
      <c r="T22" s="233"/>
      <c r="U22" s="233"/>
      <c r="V22" s="233"/>
      <c r="W22" s="233"/>
      <c r="X22" s="233"/>
      <c r="Y22" s="297"/>
      <c r="Z22" s="297"/>
    </row>
    <row r="23" spans="1:26" x14ac:dyDescent="0.25">
      <c r="B23" s="3">
        <f t="shared" si="2"/>
        <v>2001</v>
      </c>
      <c r="C23" s="622">
        <f t="shared" si="1"/>
        <v>0</v>
      </c>
      <c r="D23" s="297">
        <f>+D$14/7/2</f>
        <v>0</v>
      </c>
      <c r="E23" s="297">
        <f>+E22</f>
        <v>0</v>
      </c>
      <c r="F23" s="297">
        <f>+F22</f>
        <v>0</v>
      </c>
      <c r="G23" s="297">
        <f>+G22</f>
        <v>0</v>
      </c>
      <c r="H23" s="297">
        <f>+H22</f>
        <v>0</v>
      </c>
      <c r="I23" s="297">
        <f>+I22</f>
        <v>0</v>
      </c>
      <c r="J23" s="297">
        <f>+J$14/7</f>
        <v>0</v>
      </c>
      <c r="K23" s="297">
        <f>+K$14/7/2</f>
        <v>0</v>
      </c>
      <c r="L23" s="297"/>
      <c r="M23" s="297"/>
      <c r="N23" s="297"/>
      <c r="O23" s="297"/>
      <c r="P23" s="297"/>
      <c r="Q23" s="297"/>
      <c r="R23" s="297"/>
      <c r="S23" s="233"/>
      <c r="T23" s="233"/>
      <c r="U23" s="233"/>
      <c r="V23" s="233"/>
      <c r="W23" s="233"/>
      <c r="X23" s="233"/>
      <c r="Y23" s="297"/>
      <c r="Z23" s="297"/>
    </row>
    <row r="24" spans="1:26" x14ac:dyDescent="0.25">
      <c r="B24" s="3">
        <f t="shared" si="2"/>
        <v>2002</v>
      </c>
      <c r="C24" s="622">
        <f t="shared" si="1"/>
        <v>0</v>
      </c>
      <c r="D24" s="297"/>
      <c r="E24" s="297">
        <f>+E$14/7/2</f>
        <v>0</v>
      </c>
      <c r="F24" s="297">
        <f>+F23</f>
        <v>0</v>
      </c>
      <c r="G24" s="297">
        <f>+G23</f>
        <v>0</v>
      </c>
      <c r="H24" s="297">
        <f>+H23</f>
        <v>0</v>
      </c>
      <c r="I24" s="297">
        <f>+I23</f>
        <v>0</v>
      </c>
      <c r="J24" s="297">
        <f>+J23</f>
        <v>0</v>
      </c>
      <c r="K24" s="297">
        <f>+K$14/7</f>
        <v>0</v>
      </c>
      <c r="L24" s="297">
        <f>+L$14/7/2</f>
        <v>0</v>
      </c>
      <c r="M24" s="297"/>
      <c r="N24" s="297"/>
      <c r="O24" s="297"/>
      <c r="P24" s="297"/>
      <c r="Q24" s="297"/>
      <c r="R24" s="297"/>
      <c r="S24" s="233"/>
      <c r="T24" s="233"/>
      <c r="U24" s="233"/>
      <c r="V24" s="233"/>
      <c r="W24" s="233"/>
      <c r="X24" s="233"/>
      <c r="Y24" s="297"/>
      <c r="Z24" s="297"/>
    </row>
    <row r="25" spans="1:26" x14ac:dyDescent="0.25">
      <c r="B25" s="3">
        <f t="shared" si="2"/>
        <v>2003</v>
      </c>
      <c r="C25" s="622">
        <f t="shared" si="1"/>
        <v>0</v>
      </c>
      <c r="D25" s="297"/>
      <c r="E25" s="297"/>
      <c r="F25" s="297">
        <f>+F$14/7/2</f>
        <v>0</v>
      </c>
      <c r="G25" s="297">
        <f>+G24</f>
        <v>0</v>
      </c>
      <c r="H25" s="297">
        <f>+H24</f>
        <v>0</v>
      </c>
      <c r="I25" s="297">
        <f>+I24</f>
        <v>0</v>
      </c>
      <c r="J25" s="297">
        <f>+J24</f>
        <v>0</v>
      </c>
      <c r="K25" s="297">
        <f>+K24</f>
        <v>0</v>
      </c>
      <c r="L25" s="297">
        <f>+L$14/7</f>
        <v>0</v>
      </c>
      <c r="M25" s="297">
        <f>+M$14/7/2</f>
        <v>0</v>
      </c>
      <c r="N25" s="297"/>
      <c r="O25" s="297"/>
      <c r="P25" s="297"/>
      <c r="Q25" s="297"/>
      <c r="R25" s="297"/>
      <c r="S25" s="233"/>
      <c r="T25" s="233"/>
      <c r="U25" s="233"/>
      <c r="V25" s="233"/>
      <c r="W25" s="233"/>
      <c r="X25" s="233"/>
      <c r="Y25" s="297"/>
      <c r="Z25" s="297"/>
    </row>
    <row r="26" spans="1:26" x14ac:dyDescent="0.25">
      <c r="B26" s="3">
        <f t="shared" si="2"/>
        <v>2004</v>
      </c>
      <c r="C26" s="622">
        <f t="shared" si="1"/>
        <v>0</v>
      </c>
      <c r="D26" s="297"/>
      <c r="E26" s="297"/>
      <c r="F26" s="297"/>
      <c r="G26" s="297">
        <f>+G$14/7/2</f>
        <v>0</v>
      </c>
      <c r="H26" s="297">
        <f>+H25</f>
        <v>0</v>
      </c>
      <c r="I26" s="297">
        <f>+I25</f>
        <v>0</v>
      </c>
      <c r="J26" s="297">
        <f>+J25</f>
        <v>0</v>
      </c>
      <c r="K26" s="297">
        <f>+K25</f>
        <v>0</v>
      </c>
      <c r="L26" s="297">
        <f>+L25</f>
        <v>0</v>
      </c>
      <c r="M26" s="297">
        <f>+M$14/7</f>
        <v>0</v>
      </c>
      <c r="N26" s="7">
        <f>+N$14/7/2</f>
        <v>0</v>
      </c>
      <c r="O26" s="7"/>
      <c r="P26" s="7"/>
      <c r="Q26" s="7"/>
      <c r="R26" s="7"/>
      <c r="S26" s="43"/>
      <c r="T26" s="43"/>
      <c r="U26" s="43"/>
      <c r="V26" s="43"/>
      <c r="W26" s="43"/>
      <c r="X26" s="43"/>
      <c r="Y26" s="7"/>
      <c r="Z26" s="297"/>
    </row>
    <row r="27" spans="1:26" x14ac:dyDescent="0.25">
      <c r="B27" s="3">
        <f t="shared" si="2"/>
        <v>2005</v>
      </c>
      <c r="C27" s="622">
        <f t="shared" si="1"/>
        <v>0</v>
      </c>
      <c r="D27" s="297"/>
      <c r="E27" s="297"/>
      <c r="F27" s="297"/>
      <c r="G27" s="297"/>
      <c r="H27" s="297">
        <f>+H$14/7/2</f>
        <v>0</v>
      </c>
      <c r="I27" s="297">
        <f>+I26</f>
        <v>0</v>
      </c>
      <c r="J27" s="297">
        <f>+J26</f>
        <v>0</v>
      </c>
      <c r="K27" s="297">
        <f>+K26</f>
        <v>0</v>
      </c>
      <c r="L27" s="297">
        <f>+L26</f>
        <v>0</v>
      </c>
      <c r="M27" s="297">
        <f>+M26</f>
        <v>0</v>
      </c>
      <c r="N27" s="7">
        <f>+N$14/7</f>
        <v>0</v>
      </c>
      <c r="O27" s="7">
        <f>+O$14/7/2</f>
        <v>0</v>
      </c>
      <c r="P27" s="7"/>
      <c r="Q27" s="7"/>
      <c r="R27" s="7"/>
      <c r="S27" s="43"/>
      <c r="T27" s="43"/>
      <c r="U27" s="43"/>
      <c r="V27" s="43"/>
      <c r="W27" s="43"/>
      <c r="X27" s="43"/>
      <c r="Y27" s="7"/>
      <c r="Z27" s="297"/>
    </row>
    <row r="28" spans="1:26" x14ac:dyDescent="0.25">
      <c r="B28" s="3">
        <f t="shared" si="2"/>
        <v>2006</v>
      </c>
      <c r="C28" s="622">
        <f t="shared" si="1"/>
        <v>0</v>
      </c>
      <c r="D28" s="297"/>
      <c r="E28" s="297"/>
      <c r="F28" s="297"/>
      <c r="G28" s="297"/>
      <c r="H28" s="297"/>
      <c r="I28" s="297">
        <f>+I$14/7/2</f>
        <v>0</v>
      </c>
      <c r="J28" s="297">
        <f>+J27</f>
        <v>0</v>
      </c>
      <c r="K28" s="297">
        <f>+K27</f>
        <v>0</v>
      </c>
      <c r="L28" s="297">
        <f>+L27</f>
        <v>0</v>
      </c>
      <c r="M28" s="297">
        <f>+M27</f>
        <v>0</v>
      </c>
      <c r="N28" s="7">
        <f>+N27</f>
        <v>0</v>
      </c>
      <c r="O28" s="7">
        <f>+O$14/7</f>
        <v>0</v>
      </c>
      <c r="P28" s="7">
        <f>+P$14/7/2</f>
        <v>0</v>
      </c>
      <c r="Q28" s="7"/>
      <c r="R28" s="7"/>
      <c r="S28" s="43"/>
      <c r="T28" s="43"/>
      <c r="U28" s="43"/>
      <c r="V28" s="43"/>
      <c r="W28" s="43"/>
      <c r="X28" s="43"/>
      <c r="Y28" s="7"/>
      <c r="Z28" s="297"/>
    </row>
    <row r="29" spans="1:26" x14ac:dyDescent="0.25">
      <c r="B29" s="3">
        <f t="shared" si="2"/>
        <v>2007</v>
      </c>
      <c r="C29" s="622">
        <f t="shared" si="1"/>
        <v>0</v>
      </c>
      <c r="D29" s="297"/>
      <c r="E29" s="297"/>
      <c r="F29" s="297"/>
      <c r="G29" s="297"/>
      <c r="H29" s="297"/>
      <c r="I29" s="297"/>
      <c r="J29" s="297">
        <f>+J$14/7/2</f>
        <v>0</v>
      </c>
      <c r="K29" s="297">
        <f>+K28</f>
        <v>0</v>
      </c>
      <c r="L29" s="297">
        <f>+L28</f>
        <v>0</v>
      </c>
      <c r="M29" s="297">
        <f>+M28</f>
        <v>0</v>
      </c>
      <c r="N29" s="7">
        <f>+N28</f>
        <v>0</v>
      </c>
      <c r="O29" s="7">
        <f>+O28</f>
        <v>0</v>
      </c>
      <c r="P29" s="7">
        <f>+P$14/7</f>
        <v>0</v>
      </c>
      <c r="Q29" s="7">
        <f>+Q$14/7/2</f>
        <v>0</v>
      </c>
      <c r="R29" s="7"/>
      <c r="S29" s="43"/>
      <c r="T29" s="43"/>
      <c r="U29" s="43"/>
      <c r="V29" s="43"/>
      <c r="W29" s="43"/>
      <c r="X29" s="43"/>
      <c r="Y29" s="7"/>
      <c r="Z29" s="297"/>
    </row>
    <row r="30" spans="1:26" x14ac:dyDescent="0.25">
      <c r="B30" s="3">
        <f t="shared" si="2"/>
        <v>2008</v>
      </c>
      <c r="C30" s="622">
        <f t="shared" si="1"/>
        <v>0</v>
      </c>
      <c r="D30" s="297"/>
      <c r="E30" s="297"/>
      <c r="F30" s="297"/>
      <c r="G30" s="297"/>
      <c r="H30" s="297"/>
      <c r="I30" s="297"/>
      <c r="J30" s="297"/>
      <c r="K30" s="297">
        <f>+K$14/7/2</f>
        <v>0</v>
      </c>
      <c r="L30" s="297">
        <f>+L29</f>
        <v>0</v>
      </c>
      <c r="M30" s="297">
        <f>+M29</f>
        <v>0</v>
      </c>
      <c r="N30" s="7">
        <f>+N29</f>
        <v>0</v>
      </c>
      <c r="O30" s="7">
        <f>+O29</f>
        <v>0</v>
      </c>
      <c r="P30" s="7">
        <f>+P29</f>
        <v>0</v>
      </c>
      <c r="Q30" s="7">
        <f>+Q$14/7</f>
        <v>0</v>
      </c>
      <c r="R30" s="7">
        <f>+R$14/7/2</f>
        <v>0</v>
      </c>
      <c r="S30" s="43"/>
      <c r="T30" s="43"/>
      <c r="U30" s="43"/>
      <c r="V30" s="43"/>
      <c r="W30" s="43"/>
      <c r="X30" s="43"/>
      <c r="Y30" s="7"/>
      <c r="Z30" s="297"/>
    </row>
    <row r="31" spans="1:26" x14ac:dyDescent="0.25">
      <c r="B31" s="3">
        <f t="shared" si="2"/>
        <v>2009</v>
      </c>
      <c r="C31" s="622">
        <f t="shared" si="1"/>
        <v>0</v>
      </c>
      <c r="D31" s="297"/>
      <c r="E31" s="297"/>
      <c r="F31" s="297"/>
      <c r="G31" s="297"/>
      <c r="H31" s="297"/>
      <c r="I31" s="297"/>
      <c r="J31" s="297"/>
      <c r="K31" s="297"/>
      <c r="L31" s="297">
        <f>+L$14/7/2</f>
        <v>0</v>
      </c>
      <c r="M31" s="297">
        <f>+M30</f>
        <v>0</v>
      </c>
      <c r="N31" s="7">
        <f>+N30</f>
        <v>0</v>
      </c>
      <c r="O31" s="7">
        <f>+O30</f>
        <v>0</v>
      </c>
      <c r="P31" s="7">
        <f>+P30</f>
        <v>0</v>
      </c>
      <c r="Q31" s="7">
        <f>+Q30</f>
        <v>0</v>
      </c>
      <c r="R31" s="7">
        <f>+R$14/7</f>
        <v>0</v>
      </c>
      <c r="S31" s="43">
        <f>+S$14/7/2</f>
        <v>0</v>
      </c>
      <c r="T31" s="43"/>
      <c r="U31" s="43"/>
      <c r="V31" s="43"/>
      <c r="W31" s="43"/>
      <c r="X31" s="43"/>
      <c r="Y31" s="7"/>
      <c r="Z31" s="297"/>
    </row>
    <row r="32" spans="1:26" x14ac:dyDescent="0.25">
      <c r="A32" s="38"/>
      <c r="B32" s="3">
        <f t="shared" si="2"/>
        <v>2010</v>
      </c>
      <c r="C32" s="622">
        <f t="shared" si="1"/>
        <v>0</v>
      </c>
      <c r="D32" s="297"/>
      <c r="E32" s="297"/>
      <c r="F32" s="297"/>
      <c r="G32" s="297"/>
      <c r="H32" s="297"/>
      <c r="I32" s="297"/>
      <c r="J32" s="297"/>
      <c r="K32" s="297"/>
      <c r="L32" s="297"/>
      <c r="M32" s="297">
        <f>+M$14/7/2</f>
        <v>0</v>
      </c>
      <c r="N32" s="7">
        <f>+N31</f>
        <v>0</v>
      </c>
      <c r="O32" s="7">
        <f>+O31</f>
        <v>0</v>
      </c>
      <c r="P32" s="7">
        <f>+P31</f>
        <v>0</v>
      </c>
      <c r="Q32" s="7">
        <f>+Q31</f>
        <v>0</v>
      </c>
      <c r="R32" s="7">
        <f>+R31</f>
        <v>0</v>
      </c>
      <c r="S32" s="43">
        <f>+S$14/7</f>
        <v>0</v>
      </c>
      <c r="T32" s="43">
        <f>+T$14/7/2</f>
        <v>0</v>
      </c>
      <c r="U32" s="43"/>
      <c r="V32" s="43"/>
      <c r="W32" s="43"/>
      <c r="X32" s="43"/>
      <c r="Y32" s="7"/>
      <c r="Z32" s="297"/>
    </row>
    <row r="33" spans="1:31" x14ac:dyDescent="0.25">
      <c r="A33" s="38"/>
      <c r="B33" s="3">
        <f t="shared" si="2"/>
        <v>2011</v>
      </c>
      <c r="C33" s="622">
        <f t="shared" si="1"/>
        <v>0</v>
      </c>
      <c r="D33" s="297"/>
      <c r="E33" s="297"/>
      <c r="F33" s="297"/>
      <c r="G33" s="297"/>
      <c r="H33" s="297"/>
      <c r="I33" s="297"/>
      <c r="J33" s="297"/>
      <c r="K33" s="297"/>
      <c r="L33" s="297"/>
      <c r="M33" s="297"/>
      <c r="N33" s="7">
        <f>+N$14/7/2</f>
        <v>0</v>
      </c>
      <c r="O33" s="7">
        <f>+O32</f>
        <v>0</v>
      </c>
      <c r="P33" s="7">
        <f>+P32</f>
        <v>0</v>
      </c>
      <c r="Q33" s="7">
        <f>+Q32</f>
        <v>0</v>
      </c>
      <c r="R33" s="7">
        <f>+R32</f>
        <v>0</v>
      </c>
      <c r="S33" s="43">
        <f>+S32</f>
        <v>0</v>
      </c>
      <c r="T33" s="43">
        <f>+T$14/7</f>
        <v>0</v>
      </c>
      <c r="U33" s="43">
        <f>+U$14/7/2</f>
        <v>0</v>
      </c>
      <c r="V33" s="43"/>
      <c r="W33" s="43"/>
      <c r="X33" s="43"/>
      <c r="Y33" s="7"/>
      <c r="Z33" s="297"/>
    </row>
    <row r="34" spans="1:31" x14ac:dyDescent="0.25">
      <c r="A34" s="38"/>
      <c r="B34" s="3">
        <f t="shared" si="2"/>
        <v>2012</v>
      </c>
      <c r="C34" s="622">
        <f t="shared" si="1"/>
        <v>0</v>
      </c>
      <c r="D34" s="297"/>
      <c r="E34" s="297"/>
      <c r="F34" s="297"/>
      <c r="G34" s="297"/>
      <c r="H34" s="297"/>
      <c r="I34" s="297"/>
      <c r="J34" s="297"/>
      <c r="K34" s="297"/>
      <c r="L34" s="297"/>
      <c r="M34" s="297"/>
      <c r="N34" s="7"/>
      <c r="O34" s="7">
        <f>+O$14/7/2</f>
        <v>0</v>
      </c>
      <c r="P34" s="7">
        <f>+P33</f>
        <v>0</v>
      </c>
      <c r="Q34" s="7">
        <f>+Q33</f>
        <v>0</v>
      </c>
      <c r="R34" s="7">
        <f>+R33</f>
        <v>0</v>
      </c>
      <c r="S34" s="43">
        <f>+S33</f>
        <v>0</v>
      </c>
      <c r="T34" s="43">
        <f>+T$14/7</f>
        <v>0</v>
      </c>
      <c r="U34" s="43">
        <f>+U$14/7</f>
        <v>0</v>
      </c>
      <c r="V34" s="43">
        <f>+V$14/7/2</f>
        <v>0</v>
      </c>
      <c r="W34" s="43"/>
      <c r="X34" s="43"/>
      <c r="Y34" s="7"/>
      <c r="Z34" s="297"/>
    </row>
    <row r="35" spans="1:31" x14ac:dyDescent="0.25">
      <c r="A35" s="38"/>
      <c r="B35" s="3">
        <f t="shared" si="2"/>
        <v>2013</v>
      </c>
      <c r="C35" s="622">
        <f t="shared" si="1"/>
        <v>0</v>
      </c>
      <c r="D35" s="297"/>
      <c r="E35" s="297"/>
      <c r="F35" s="297"/>
      <c r="G35" s="297"/>
      <c r="H35" s="297"/>
      <c r="I35" s="297"/>
      <c r="J35" s="297"/>
      <c r="K35" s="297"/>
      <c r="L35" s="297"/>
      <c r="M35" s="297"/>
      <c r="N35" s="7"/>
      <c r="O35" s="7"/>
      <c r="P35" s="7">
        <f>P14/7/2</f>
        <v>0</v>
      </c>
      <c r="Q35" s="7">
        <f>Q14</f>
        <v>0</v>
      </c>
      <c r="R35" s="7">
        <f t="shared" ref="R35:U36" si="3">R34</f>
        <v>0</v>
      </c>
      <c r="S35" s="43">
        <f t="shared" si="3"/>
        <v>0</v>
      </c>
      <c r="T35" s="43">
        <f t="shared" si="3"/>
        <v>0</v>
      </c>
      <c r="U35" s="43">
        <f t="shared" si="3"/>
        <v>0</v>
      </c>
      <c r="V35" s="43">
        <f>V14/7</f>
        <v>0</v>
      </c>
      <c r="W35" s="43">
        <f>W14/7/2</f>
        <v>0</v>
      </c>
      <c r="X35" s="43"/>
      <c r="Y35" s="7"/>
      <c r="Z35" s="297"/>
    </row>
    <row r="36" spans="1:31" x14ac:dyDescent="0.25">
      <c r="A36" s="38"/>
      <c r="B36" s="3">
        <f t="shared" si="2"/>
        <v>2014</v>
      </c>
      <c r="C36" s="622">
        <f t="shared" si="1"/>
        <v>0</v>
      </c>
      <c r="D36" s="297"/>
      <c r="E36" s="297"/>
      <c r="F36" s="297"/>
      <c r="G36" s="297"/>
      <c r="H36" s="297"/>
      <c r="I36" s="297"/>
      <c r="J36" s="297"/>
      <c r="K36" s="297"/>
      <c r="L36" s="297"/>
      <c r="M36" s="297"/>
      <c r="N36" s="7"/>
      <c r="O36" s="7"/>
      <c r="P36" s="7"/>
      <c r="Q36" s="7">
        <f>Q14/7/2</f>
        <v>0</v>
      </c>
      <c r="R36" s="7">
        <f t="shared" si="3"/>
        <v>0</v>
      </c>
      <c r="S36" s="43">
        <f t="shared" si="3"/>
        <v>0</v>
      </c>
      <c r="T36" s="43">
        <f t="shared" si="3"/>
        <v>0</v>
      </c>
      <c r="U36" s="43">
        <f t="shared" si="3"/>
        <v>0</v>
      </c>
      <c r="V36" s="43">
        <f>V35</f>
        <v>0</v>
      </c>
      <c r="W36" s="43">
        <f>W14/7</f>
        <v>0</v>
      </c>
      <c r="X36" s="43">
        <f>X14/7/2</f>
        <v>0</v>
      </c>
      <c r="Y36" s="7"/>
      <c r="Z36" s="297"/>
    </row>
    <row r="37" spans="1:31" x14ac:dyDescent="0.25">
      <c r="A37" s="38"/>
      <c r="B37" s="3">
        <f t="shared" si="2"/>
        <v>2015</v>
      </c>
      <c r="C37" s="622">
        <f t="shared" si="1"/>
        <v>0</v>
      </c>
      <c r="D37" s="297"/>
      <c r="E37" s="297"/>
      <c r="F37" s="297"/>
      <c r="G37" s="297"/>
      <c r="H37" s="297"/>
      <c r="I37" s="297"/>
      <c r="J37" s="297"/>
      <c r="K37" s="297"/>
      <c r="L37" s="297"/>
      <c r="M37" s="297"/>
      <c r="N37" s="7"/>
      <c r="O37" s="7"/>
      <c r="P37" s="7"/>
      <c r="Q37" s="7"/>
      <c r="R37" s="7">
        <f>R14/7/2</f>
        <v>0</v>
      </c>
      <c r="S37" s="43">
        <f>S36</f>
        <v>0</v>
      </c>
      <c r="T37" s="43">
        <f>T36</f>
        <v>0</v>
      </c>
      <c r="U37" s="43">
        <f>U36</f>
        <v>0</v>
      </c>
      <c r="V37" s="43">
        <f>V36</f>
        <v>0</v>
      </c>
      <c r="W37" s="43">
        <f>W36</f>
        <v>0</v>
      </c>
      <c r="X37" s="43">
        <f>X14/7</f>
        <v>0</v>
      </c>
      <c r="Y37" s="7">
        <f>Y14/7/2</f>
        <v>0</v>
      </c>
      <c r="Z37" s="297"/>
    </row>
    <row r="38" spans="1:31" x14ac:dyDescent="0.25">
      <c r="A38" s="38"/>
      <c r="B38" s="3">
        <f t="shared" si="2"/>
        <v>2016</v>
      </c>
      <c r="C38" s="622">
        <f t="shared" si="1"/>
        <v>0</v>
      </c>
      <c r="D38" s="297"/>
      <c r="E38" s="297"/>
      <c r="F38" s="297"/>
      <c r="G38" s="297"/>
      <c r="H38" s="297"/>
      <c r="I38" s="297"/>
      <c r="J38" s="297"/>
      <c r="K38" s="297"/>
      <c r="L38" s="297"/>
      <c r="M38" s="297"/>
      <c r="N38" s="7"/>
      <c r="O38" s="7"/>
      <c r="P38" s="7"/>
      <c r="Q38" s="7"/>
      <c r="R38" s="7"/>
      <c r="S38" s="43"/>
      <c r="T38" s="43"/>
      <c r="U38" s="43"/>
      <c r="V38" s="43"/>
      <c r="W38" s="43"/>
      <c r="X38" s="43"/>
      <c r="Y38" s="7">
        <f>+Y14/2</f>
        <v>0</v>
      </c>
      <c r="Z38" s="7">
        <f>Z14/7/2</f>
        <v>0</v>
      </c>
      <c r="AA38" s="7"/>
    </row>
    <row r="39" spans="1:31" x14ac:dyDescent="0.25">
      <c r="A39" s="38"/>
      <c r="B39" s="3">
        <f t="shared" si="2"/>
        <v>2017</v>
      </c>
      <c r="C39" s="622">
        <f t="shared" si="1"/>
        <v>0</v>
      </c>
      <c r="D39" s="297"/>
      <c r="E39" s="297"/>
      <c r="F39" s="297"/>
      <c r="G39" s="297"/>
      <c r="H39" s="297"/>
      <c r="I39" s="297"/>
      <c r="J39" s="297"/>
      <c r="K39" s="297"/>
      <c r="L39" s="297"/>
      <c r="M39" s="297"/>
      <c r="N39" s="7"/>
      <c r="O39" s="7"/>
      <c r="P39" s="7"/>
      <c r="Q39" s="7"/>
      <c r="R39" s="7"/>
      <c r="S39" s="43"/>
      <c r="T39" s="43"/>
      <c r="U39" s="43"/>
      <c r="V39" s="43"/>
      <c r="W39" s="43"/>
      <c r="X39" s="43"/>
      <c r="Y39" s="7"/>
      <c r="Z39" s="7"/>
      <c r="AA39" s="7">
        <v>0</v>
      </c>
    </row>
    <row r="40" spans="1:31" x14ac:dyDescent="0.25">
      <c r="A40" s="38"/>
      <c r="B40" s="3">
        <f t="shared" si="2"/>
        <v>2018</v>
      </c>
      <c r="C40" s="622">
        <f t="shared" si="1"/>
        <v>0</v>
      </c>
      <c r="D40" s="297"/>
      <c r="E40" s="297"/>
      <c r="F40" s="297"/>
      <c r="G40" s="297"/>
      <c r="H40" s="297"/>
      <c r="I40" s="297"/>
      <c r="J40" s="297"/>
      <c r="K40" s="297"/>
      <c r="L40" s="297"/>
      <c r="M40" s="297"/>
      <c r="N40" s="7"/>
      <c r="O40" s="7"/>
      <c r="P40" s="7"/>
      <c r="Q40" s="7"/>
      <c r="R40" s="7"/>
      <c r="S40" s="43"/>
      <c r="T40" s="43"/>
      <c r="U40" s="43"/>
      <c r="V40" s="43"/>
      <c r="W40" s="43"/>
      <c r="X40" s="43"/>
      <c r="Y40" s="7"/>
      <c r="Z40" s="7"/>
      <c r="AA40" s="7"/>
      <c r="AB40" s="7">
        <v>0</v>
      </c>
    </row>
    <row r="41" spans="1:31" x14ac:dyDescent="0.25">
      <c r="A41" s="38"/>
      <c r="B41" s="3">
        <f t="shared" si="2"/>
        <v>2019</v>
      </c>
      <c r="C41" s="622">
        <f t="shared" si="1"/>
        <v>0</v>
      </c>
      <c r="D41" s="297"/>
      <c r="E41" s="297"/>
      <c r="F41" s="297"/>
      <c r="G41" s="297"/>
      <c r="H41" s="297"/>
      <c r="I41" s="297"/>
      <c r="J41" s="297"/>
      <c r="K41" s="297"/>
      <c r="L41" s="297"/>
      <c r="M41" s="297"/>
      <c r="N41" s="7"/>
      <c r="O41" s="7"/>
      <c r="P41" s="7"/>
      <c r="Q41" s="7"/>
      <c r="R41" s="7"/>
      <c r="S41" s="43"/>
      <c r="T41" s="43"/>
      <c r="U41" s="43"/>
      <c r="V41" s="43"/>
      <c r="W41" s="43"/>
      <c r="X41" s="43"/>
      <c r="Y41" s="7"/>
      <c r="Z41" s="7"/>
      <c r="AA41" s="7"/>
      <c r="AB41" s="7"/>
      <c r="AC41" s="43">
        <f>+$AC$14/7/3</f>
        <v>0</v>
      </c>
      <c r="AD41" s="43"/>
      <c r="AE41" s="43"/>
    </row>
    <row r="42" spans="1:31" x14ac:dyDescent="0.25">
      <c r="A42" s="38"/>
      <c r="B42" s="3">
        <f t="shared" si="2"/>
        <v>2020</v>
      </c>
      <c r="C42" s="622">
        <f t="shared" si="1"/>
        <v>-4146.7142857142853</v>
      </c>
      <c r="D42" s="297"/>
      <c r="E42" s="297"/>
      <c r="F42" s="297"/>
      <c r="G42" s="297"/>
      <c r="H42" s="297"/>
      <c r="I42" s="297"/>
      <c r="J42" s="297"/>
      <c r="K42" s="297"/>
      <c r="L42" s="297"/>
      <c r="M42" s="297"/>
      <c r="N42" s="7"/>
      <c r="O42" s="7"/>
      <c r="P42" s="7"/>
      <c r="Q42" s="7"/>
      <c r="R42" s="7"/>
      <c r="S42" s="43"/>
      <c r="T42" s="43"/>
      <c r="U42" s="43"/>
      <c r="V42" s="43"/>
      <c r="W42" s="43"/>
      <c r="X42" s="43"/>
      <c r="Y42" s="7"/>
      <c r="Z42" s="7"/>
      <c r="AA42" s="7"/>
      <c r="AB42" s="7"/>
      <c r="AC42" s="43"/>
      <c r="AD42" s="43">
        <f>+$AD$14/7/2</f>
        <v>4146.7142857142853</v>
      </c>
      <c r="AE42" s="43"/>
    </row>
    <row r="43" spans="1:31" x14ac:dyDescent="0.25">
      <c r="A43" s="38"/>
      <c r="B43" s="3">
        <f t="shared" si="2"/>
        <v>2021</v>
      </c>
      <c r="C43" s="622">
        <f t="shared" si="1"/>
        <v>-8293.4285714285706</v>
      </c>
      <c r="D43" s="297"/>
      <c r="E43" s="297"/>
      <c r="F43" s="297"/>
      <c r="G43" s="297"/>
      <c r="H43" s="297"/>
      <c r="I43" s="297"/>
      <c r="J43" s="297"/>
      <c r="K43" s="297"/>
      <c r="L43" s="297"/>
      <c r="M43" s="297"/>
      <c r="N43" s="7"/>
      <c r="O43" s="7"/>
      <c r="P43" s="7"/>
      <c r="Q43" s="7"/>
      <c r="R43" s="7"/>
      <c r="S43" s="43"/>
      <c r="T43" s="43"/>
      <c r="U43" s="43"/>
      <c r="V43" s="43"/>
      <c r="W43" s="43"/>
      <c r="X43" s="43"/>
      <c r="Y43" s="7"/>
      <c r="Z43" s="7"/>
      <c r="AA43" s="7"/>
      <c r="AB43" s="7"/>
      <c r="AC43" s="43"/>
      <c r="AD43" s="43">
        <f>+$AD$14/7</f>
        <v>8293.4285714285706</v>
      </c>
      <c r="AE43" s="43"/>
    </row>
    <row r="44" spans="1:31" x14ac:dyDescent="0.25">
      <c r="A44" s="38"/>
      <c r="B44" s="3">
        <f t="shared" si="2"/>
        <v>2022</v>
      </c>
      <c r="C44" s="622">
        <f t="shared" si="1"/>
        <v>-8293.4285714285706</v>
      </c>
      <c r="D44" s="297"/>
      <c r="E44" s="297"/>
      <c r="F44" s="297"/>
      <c r="G44" s="297"/>
      <c r="H44" s="297"/>
      <c r="I44" s="297"/>
      <c r="J44" s="297"/>
      <c r="K44" s="297"/>
      <c r="L44" s="297"/>
      <c r="M44" s="297"/>
      <c r="N44" s="7"/>
      <c r="O44" s="7"/>
      <c r="P44" s="7"/>
      <c r="Q44" s="7"/>
      <c r="R44" s="7"/>
      <c r="S44" s="43"/>
      <c r="T44" s="43"/>
      <c r="U44" s="43"/>
      <c r="V44" s="43"/>
      <c r="W44" s="43"/>
      <c r="X44" s="43"/>
      <c r="Y44" s="7"/>
      <c r="Z44" s="7"/>
      <c r="AA44" s="7"/>
      <c r="AB44" s="7"/>
      <c r="AC44" s="43"/>
      <c r="AD44" s="43">
        <f t="shared" ref="AD44:AD46" si="4">+$AD$14/7</f>
        <v>8293.4285714285706</v>
      </c>
      <c r="AE44" s="43"/>
    </row>
    <row r="45" spans="1:31" x14ac:dyDescent="0.25">
      <c r="A45" s="38"/>
      <c r="B45" s="3">
        <f t="shared" si="2"/>
        <v>2023</v>
      </c>
      <c r="C45" s="622">
        <f t="shared" si="1"/>
        <v>-8293.4285714285706</v>
      </c>
      <c r="D45" s="297"/>
      <c r="E45" s="297"/>
      <c r="F45" s="297"/>
      <c r="G45" s="297"/>
      <c r="H45" s="297"/>
      <c r="I45" s="297"/>
      <c r="J45" s="297"/>
      <c r="K45" s="297"/>
      <c r="L45" s="297"/>
      <c r="M45" s="297"/>
      <c r="N45" s="7"/>
      <c r="O45" s="7"/>
      <c r="P45" s="7"/>
      <c r="Q45" s="7"/>
      <c r="R45" s="7"/>
      <c r="S45" s="43"/>
      <c r="T45" s="43"/>
      <c r="U45" s="43"/>
      <c r="V45" s="43"/>
      <c r="W45" s="43"/>
      <c r="X45" s="43"/>
      <c r="Y45" s="7"/>
      <c r="Z45" s="7"/>
      <c r="AA45" s="7"/>
      <c r="AB45" s="7"/>
      <c r="AC45" s="43"/>
      <c r="AD45" s="43">
        <f t="shared" si="4"/>
        <v>8293.4285714285706</v>
      </c>
      <c r="AE45" s="43"/>
    </row>
    <row r="46" spans="1:31" x14ac:dyDescent="0.25">
      <c r="A46" s="38"/>
      <c r="B46" s="3">
        <f t="shared" si="2"/>
        <v>2024</v>
      </c>
      <c r="C46" s="622">
        <f t="shared" si="1"/>
        <v>-8293.4285714285706</v>
      </c>
      <c r="D46" s="297"/>
      <c r="E46" s="297"/>
      <c r="F46" s="297"/>
      <c r="G46" s="297"/>
      <c r="H46" s="297"/>
      <c r="I46" s="297"/>
      <c r="J46" s="297"/>
      <c r="K46" s="297"/>
      <c r="L46" s="297"/>
      <c r="M46" s="297"/>
      <c r="N46" s="7"/>
      <c r="O46" s="7"/>
      <c r="P46" s="7"/>
      <c r="Q46" s="7"/>
      <c r="R46" s="7"/>
      <c r="S46" s="43"/>
      <c r="T46" s="43"/>
      <c r="U46" s="43"/>
      <c r="V46" s="43"/>
      <c r="W46" s="43"/>
      <c r="X46" s="43"/>
      <c r="Y46" s="7"/>
      <c r="Z46" s="7"/>
      <c r="AA46" s="7"/>
      <c r="AB46" s="7"/>
      <c r="AC46" s="43"/>
      <c r="AD46" s="43">
        <f t="shared" si="4"/>
        <v>8293.4285714285706</v>
      </c>
      <c r="AE46" s="43"/>
    </row>
    <row r="47" spans="1:31" x14ac:dyDescent="0.25">
      <c r="A47" s="38"/>
      <c r="B47" s="12"/>
      <c r="C47" s="254"/>
      <c r="D47" s="298"/>
      <c r="E47" s="298"/>
      <c r="F47" s="298"/>
      <c r="G47" s="298"/>
      <c r="H47" s="298"/>
      <c r="I47" s="298"/>
      <c r="J47" s="298"/>
      <c r="K47" s="298"/>
      <c r="L47" s="298"/>
      <c r="M47" s="298"/>
      <c r="N47" s="298"/>
      <c r="O47" s="298"/>
      <c r="P47" s="298"/>
      <c r="Q47" s="298"/>
      <c r="R47" s="298"/>
      <c r="S47" s="298"/>
      <c r="T47" s="298"/>
      <c r="U47" s="298"/>
      <c r="V47" s="299"/>
      <c r="W47" s="299"/>
      <c r="X47" s="299"/>
      <c r="Y47" s="298"/>
      <c r="Z47" s="298"/>
      <c r="AA47" s="298"/>
      <c r="AB47" s="173"/>
      <c r="AC47" s="173"/>
      <c r="AD47" s="173"/>
      <c r="AE47" s="173"/>
    </row>
    <row r="48" spans="1:31" x14ac:dyDescent="0.25">
      <c r="A48" s="38" t="s">
        <v>62</v>
      </c>
      <c r="B48" s="675">
        <f>SUM(D48:AH48)</f>
        <v>20733.571428571428</v>
      </c>
      <c r="C48" s="275">
        <f>SUM(C16:C47)</f>
        <v>-37320.428571428572</v>
      </c>
      <c r="D48" s="297">
        <f t="shared" ref="D48:AE48" si="5">-SUM(D16:D47)+D14</f>
        <v>0</v>
      </c>
      <c r="E48" s="297">
        <f t="shared" si="5"/>
        <v>0</v>
      </c>
      <c r="F48" s="297">
        <f t="shared" si="5"/>
        <v>0</v>
      </c>
      <c r="G48" s="297">
        <f t="shared" si="5"/>
        <v>0</v>
      </c>
      <c r="H48" s="297">
        <f t="shared" si="5"/>
        <v>0</v>
      </c>
      <c r="I48" s="297">
        <f t="shared" si="5"/>
        <v>0</v>
      </c>
      <c r="J48" s="297">
        <f t="shared" si="5"/>
        <v>0</v>
      </c>
      <c r="K48" s="297">
        <f t="shared" si="5"/>
        <v>0</v>
      </c>
      <c r="L48" s="297">
        <f t="shared" si="5"/>
        <v>0</v>
      </c>
      <c r="M48" s="297">
        <f t="shared" si="5"/>
        <v>0</v>
      </c>
      <c r="N48" s="297">
        <f t="shared" si="5"/>
        <v>0</v>
      </c>
      <c r="O48" s="297">
        <f t="shared" si="5"/>
        <v>0</v>
      </c>
      <c r="P48" s="297">
        <f t="shared" si="5"/>
        <v>0</v>
      </c>
      <c r="Q48" s="297">
        <f t="shared" si="5"/>
        <v>0</v>
      </c>
      <c r="R48" s="297">
        <f t="shared" si="5"/>
        <v>0</v>
      </c>
      <c r="S48" s="297">
        <f t="shared" si="5"/>
        <v>0</v>
      </c>
      <c r="T48" s="297">
        <f t="shared" si="5"/>
        <v>0</v>
      </c>
      <c r="U48" s="338">
        <f t="shared" si="5"/>
        <v>0</v>
      </c>
      <c r="V48" s="338">
        <f t="shared" si="5"/>
        <v>0</v>
      </c>
      <c r="W48" s="338">
        <f t="shared" si="5"/>
        <v>0</v>
      </c>
      <c r="X48" s="338">
        <f t="shared" si="5"/>
        <v>0</v>
      </c>
      <c r="Y48" s="338">
        <f t="shared" si="5"/>
        <v>0</v>
      </c>
      <c r="Z48" s="338">
        <f t="shared" si="5"/>
        <v>0</v>
      </c>
      <c r="AA48" s="338">
        <f t="shared" si="5"/>
        <v>0</v>
      </c>
      <c r="AB48" s="338">
        <f t="shared" si="5"/>
        <v>0</v>
      </c>
      <c r="AC48" s="338">
        <f t="shared" si="5"/>
        <v>0</v>
      </c>
      <c r="AD48" s="338">
        <f t="shared" si="5"/>
        <v>20733.571428571428</v>
      </c>
      <c r="AE48" s="338">
        <f t="shared" si="5"/>
        <v>0</v>
      </c>
    </row>
    <row r="49" spans="1:26" x14ac:dyDescent="0.25">
      <c r="A49" s="38"/>
      <c r="B49" s="275"/>
      <c r="C49" s="299"/>
      <c r="D49" s="297"/>
      <c r="E49" s="297"/>
      <c r="F49" s="297"/>
      <c r="G49" s="297"/>
      <c r="H49" s="297"/>
      <c r="I49" s="297"/>
      <c r="J49" s="297"/>
      <c r="K49" s="297"/>
      <c r="L49" s="297"/>
      <c r="M49" s="297"/>
      <c r="N49" s="338"/>
      <c r="O49" s="338"/>
      <c r="P49" s="338"/>
      <c r="Q49" s="338"/>
      <c r="R49" s="338"/>
      <c r="S49" s="338"/>
      <c r="T49" s="338"/>
      <c r="U49" s="338"/>
      <c r="V49" s="338"/>
      <c r="W49" s="338"/>
      <c r="X49" s="338"/>
      <c r="Y49" s="338"/>
      <c r="Z49" s="338"/>
    </row>
    <row r="50" spans="1:26" x14ac:dyDescent="0.25">
      <c r="A50" s="39" t="s">
        <v>63</v>
      </c>
      <c r="B50" s="3"/>
      <c r="C50" s="30">
        <f>+C14+C48</f>
        <v>20733.571428571428</v>
      </c>
      <c r="D50" s="297"/>
      <c r="E50" s="297"/>
      <c r="F50" s="297"/>
      <c r="G50" s="297"/>
      <c r="H50" s="297"/>
      <c r="I50" s="297"/>
      <c r="J50" s="297"/>
      <c r="K50" s="297"/>
      <c r="L50" s="297"/>
      <c r="M50" s="297"/>
      <c r="N50" s="338"/>
      <c r="O50" s="338"/>
      <c r="P50" s="338"/>
      <c r="Q50" s="338"/>
      <c r="R50" s="338"/>
      <c r="S50" s="338"/>
      <c r="T50" s="338"/>
      <c r="U50" s="338"/>
      <c r="V50" s="338"/>
      <c r="W50" s="338"/>
      <c r="X50" s="338"/>
      <c r="Y50" s="338"/>
      <c r="Z50" s="338"/>
    </row>
    <row r="51" spans="1:26" x14ac:dyDescent="0.25">
      <c r="A51" s="3"/>
      <c r="B51" s="3"/>
      <c r="C51" s="3"/>
      <c r="D51" s="297"/>
      <c r="E51" s="297"/>
      <c r="F51" s="297"/>
      <c r="G51" s="297"/>
      <c r="H51" s="297"/>
      <c r="I51" s="297"/>
      <c r="J51" s="297"/>
      <c r="K51" s="297"/>
      <c r="L51" s="297"/>
      <c r="M51" s="297"/>
      <c r="N51" s="338"/>
      <c r="O51" s="338"/>
      <c r="P51" s="338"/>
      <c r="Q51" s="338"/>
      <c r="R51" s="338"/>
      <c r="S51" s="338"/>
      <c r="T51" s="338"/>
      <c r="U51" s="338"/>
      <c r="V51" s="338"/>
      <c r="W51" s="338"/>
      <c r="X51" s="338"/>
      <c r="Y51" s="338"/>
      <c r="Z51" s="338"/>
    </row>
    <row r="52" spans="1:26" x14ac:dyDescent="0.25">
      <c r="A52" s="3"/>
      <c r="B52" s="36"/>
      <c r="C52" s="3"/>
      <c r="D52" s="297"/>
      <c r="E52" s="297"/>
      <c r="F52" s="297"/>
      <c r="G52" s="297"/>
      <c r="H52" s="297"/>
      <c r="I52" s="297"/>
      <c r="J52" s="297"/>
      <c r="K52" s="297"/>
      <c r="L52" s="297"/>
      <c r="M52" s="297"/>
      <c r="N52" s="338"/>
      <c r="O52" s="338"/>
      <c r="P52" s="338"/>
      <c r="Q52" s="338"/>
      <c r="R52" s="338"/>
      <c r="S52" s="338"/>
      <c r="T52" s="338"/>
      <c r="U52" s="338"/>
      <c r="V52" s="338"/>
      <c r="W52" s="338"/>
      <c r="X52" s="338"/>
      <c r="Y52" s="338"/>
      <c r="Z52" s="338"/>
    </row>
    <row r="53" spans="1:26" x14ac:dyDescent="0.25">
      <c r="A53" s="3"/>
      <c r="B53" s="3"/>
      <c r="C53" s="3"/>
      <c r="E53" s="297"/>
      <c r="F53" s="301"/>
      <c r="G53" s="301"/>
      <c r="H53" s="301"/>
      <c r="I53" s="301"/>
      <c r="J53" s="301"/>
      <c r="K53" s="301"/>
      <c r="L53" s="301"/>
      <c r="M53" s="301"/>
      <c r="N53" s="338">
        <f>SUM(E32:E53)</f>
        <v>0</v>
      </c>
      <c r="O53" s="342"/>
      <c r="P53" s="342"/>
      <c r="Q53" s="342"/>
      <c r="R53" s="342"/>
      <c r="S53" s="342"/>
    </row>
    <row r="54" spans="1:26" x14ac:dyDescent="0.25">
      <c r="B54" s="3"/>
      <c r="C54" s="3"/>
      <c r="E54" s="301"/>
      <c r="F54" s="301"/>
      <c r="G54" s="301"/>
      <c r="H54" s="301"/>
      <c r="I54" s="301"/>
      <c r="J54" s="301"/>
      <c r="K54" s="301"/>
      <c r="L54" s="301"/>
      <c r="M54" s="301"/>
      <c r="N54" s="301"/>
      <c r="O54" s="301"/>
      <c r="P54" s="301"/>
      <c r="Q54" s="301"/>
      <c r="R54" s="301"/>
      <c r="S54" s="301"/>
    </row>
    <row r="55" spans="1:26" x14ac:dyDescent="0.25">
      <c r="E55" s="301"/>
      <c r="F55" s="301"/>
      <c r="G55" s="301"/>
      <c r="H55" s="301"/>
      <c r="I55" s="301"/>
      <c r="J55" s="301"/>
      <c r="K55" s="301"/>
      <c r="L55" s="301"/>
      <c r="M55" s="301"/>
      <c r="N55" s="301"/>
      <c r="O55" s="301"/>
      <c r="P55" s="301"/>
      <c r="Q55" s="301"/>
      <c r="R55" s="301"/>
      <c r="S55" s="301"/>
    </row>
    <row r="56" spans="1:26" x14ac:dyDescent="0.25">
      <c r="E56" s="301"/>
      <c r="F56" s="301"/>
      <c r="G56" s="301"/>
      <c r="H56" s="301"/>
      <c r="I56" s="301"/>
      <c r="J56" s="301"/>
      <c r="K56" s="301"/>
      <c r="L56" s="301"/>
      <c r="M56" s="301"/>
      <c r="N56" s="301"/>
      <c r="O56" s="301"/>
      <c r="P56" s="301"/>
      <c r="Q56" s="301"/>
      <c r="R56" s="301"/>
      <c r="S56" s="301"/>
    </row>
    <row r="57" spans="1:26" x14ac:dyDescent="0.25">
      <c r="E57" s="301"/>
      <c r="F57" s="301"/>
      <c r="G57" s="301"/>
      <c r="H57" s="301"/>
      <c r="I57" s="301"/>
      <c r="J57" s="301"/>
      <c r="K57" s="301"/>
      <c r="L57" s="301"/>
      <c r="M57" s="301"/>
      <c r="N57" s="301"/>
      <c r="O57" s="301"/>
      <c r="P57" s="301"/>
      <c r="Q57" s="301"/>
      <c r="R57" s="301"/>
      <c r="S57" s="301"/>
    </row>
    <row r="58" spans="1:26" x14ac:dyDescent="0.25">
      <c r="E58" s="301"/>
      <c r="F58" s="301"/>
      <c r="G58" s="301"/>
      <c r="H58" s="301"/>
      <c r="I58" s="301"/>
      <c r="J58" s="301"/>
      <c r="K58" s="301"/>
      <c r="L58" s="301"/>
      <c r="M58" s="301"/>
      <c r="N58" s="301"/>
      <c r="O58" s="301"/>
      <c r="P58" s="301"/>
      <c r="Q58" s="301"/>
      <c r="R58" s="301"/>
      <c r="S58" s="301"/>
    </row>
    <row r="59" spans="1:26" x14ac:dyDescent="0.25">
      <c r="E59" s="301"/>
      <c r="F59" s="301"/>
      <c r="G59" s="301"/>
      <c r="H59" s="301"/>
      <c r="I59" s="301"/>
      <c r="J59" s="301"/>
      <c r="K59" s="301"/>
      <c r="L59" s="301"/>
      <c r="M59" s="301"/>
      <c r="N59" s="301"/>
      <c r="O59" s="301"/>
      <c r="P59" s="301"/>
      <c r="Q59" s="301"/>
      <c r="R59" s="301"/>
      <c r="S59" s="301"/>
    </row>
    <row r="60" spans="1:26" x14ac:dyDescent="0.25">
      <c r="E60" s="301"/>
      <c r="F60" s="301"/>
      <c r="G60" s="301"/>
      <c r="H60" s="301"/>
      <c r="I60" s="301"/>
      <c r="J60" s="301"/>
      <c r="K60" s="301"/>
      <c r="L60" s="301"/>
      <c r="M60" s="301"/>
      <c r="N60" s="301"/>
      <c r="O60" s="301"/>
      <c r="P60" s="301"/>
      <c r="Q60" s="301"/>
      <c r="R60" s="301"/>
      <c r="S60" s="301"/>
    </row>
    <row r="61" spans="1:26" x14ac:dyDescent="0.25">
      <c r="E61" s="301"/>
      <c r="F61" s="301"/>
      <c r="G61" s="301"/>
      <c r="H61" s="301"/>
      <c r="I61" s="301"/>
      <c r="J61" s="301"/>
      <c r="K61" s="301"/>
      <c r="L61" s="301"/>
      <c r="M61" s="301"/>
      <c r="N61" s="301"/>
      <c r="O61" s="301"/>
      <c r="P61" s="301"/>
      <c r="Q61" s="301"/>
      <c r="R61" s="301"/>
      <c r="S61" s="301"/>
    </row>
    <row r="62" spans="1:26" x14ac:dyDescent="0.25">
      <c r="E62" s="301"/>
      <c r="F62" s="301"/>
      <c r="G62" s="301"/>
      <c r="H62" s="301"/>
      <c r="I62" s="301"/>
      <c r="J62" s="301"/>
      <c r="K62" s="301"/>
      <c r="L62" s="301"/>
      <c r="M62" s="301"/>
      <c r="N62" s="301"/>
      <c r="O62" s="301"/>
      <c r="P62" s="301"/>
      <c r="Q62" s="301"/>
      <c r="R62" s="301"/>
      <c r="S62" s="301"/>
    </row>
    <row r="63" spans="1:26" x14ac:dyDescent="0.25">
      <c r="E63" s="301"/>
      <c r="F63" s="301"/>
      <c r="G63" s="301"/>
      <c r="H63" s="301"/>
      <c r="I63" s="301"/>
      <c r="J63" s="301"/>
      <c r="K63" s="301"/>
      <c r="L63" s="301"/>
      <c r="M63" s="301"/>
      <c r="N63" s="301"/>
      <c r="O63" s="301"/>
      <c r="P63" s="301"/>
      <c r="Q63" s="301"/>
      <c r="R63" s="301"/>
      <c r="S63" s="301"/>
    </row>
    <row r="64" spans="1:26" x14ac:dyDescent="0.25">
      <c r="E64" s="301"/>
      <c r="F64" s="301"/>
      <c r="G64" s="301"/>
      <c r="H64" s="301"/>
      <c r="I64" s="301"/>
      <c r="J64" s="301"/>
      <c r="K64" s="301"/>
      <c r="L64" s="301"/>
      <c r="M64" s="301"/>
      <c r="N64" s="301"/>
      <c r="O64" s="301"/>
      <c r="P64" s="301"/>
      <c r="Q64" s="301"/>
      <c r="R64" s="301"/>
      <c r="S64" s="301"/>
    </row>
  </sheetData>
  <pageMargins left="0.7" right="0.7" top="0.75" bottom="0.75" header="0.3" footer="0.3"/>
  <pageSetup scale="60" orientation="landscape" horizontalDpi="4294967294" verticalDpi="4294967294" r:id="rId1"/>
  <headerFooter>
    <oddFooter>&amp;Z&amp;F&amp;RPage &amp;P</oddFooter>
  </headerFooter>
</worksheet>
</file>

<file path=xl/worksheets/sheet2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CA9E6-E3C7-43DE-BACC-0F54586208EA}">
  <sheetPr>
    <tabColor theme="6" tint="-0.249977111117893"/>
    <pageSetUpPr fitToPage="1"/>
  </sheetPr>
  <dimension ref="A1:AH64"/>
  <sheetViews>
    <sheetView topLeftCell="A19" workbookViewId="0"/>
  </sheetViews>
  <sheetFormatPr defaultColWidth="8.85546875" defaultRowHeight="15" x14ac:dyDescent="0.25"/>
  <cols>
    <col min="1" max="1" width="20.85546875" customWidth="1"/>
    <col min="2" max="2" width="8.7109375" customWidth="1"/>
    <col min="3" max="3" width="12.85546875" customWidth="1"/>
    <col min="4" max="12" width="7.42578125" hidden="1" customWidth="1"/>
    <col min="13" max="13" width="7.5703125" hidden="1" customWidth="1"/>
    <col min="14" max="25" width="10.42578125" customWidth="1"/>
    <col min="26" max="26" width="10.7109375" bestFit="1" customWidth="1"/>
    <col min="27" max="27" width="11.5703125" bestFit="1" customWidth="1"/>
    <col min="28" max="28" width="12" bestFit="1" customWidth="1"/>
    <col min="29" max="30" width="10.5703125" bestFit="1" customWidth="1"/>
  </cols>
  <sheetData>
    <row r="1" spans="1:34" x14ac:dyDescent="0.25">
      <c r="A1" s="11" t="s">
        <v>10</v>
      </c>
      <c r="O1" t="s">
        <v>647</v>
      </c>
    </row>
    <row r="2" spans="1:34" x14ac:dyDescent="0.25">
      <c r="A2" s="9" t="s">
        <v>438</v>
      </c>
    </row>
    <row r="3" spans="1:34" x14ac:dyDescent="0.25">
      <c r="A3" s="9" t="s">
        <v>1294</v>
      </c>
    </row>
    <row r="4" spans="1:34" x14ac:dyDescent="0.25">
      <c r="R4" s="40" t="s">
        <v>4</v>
      </c>
      <c r="S4" s="41"/>
      <c r="T4" s="40" t="s">
        <v>8</v>
      </c>
    </row>
    <row r="5" spans="1:34" x14ac:dyDescent="0.25">
      <c r="A5" s="10" t="s">
        <v>9</v>
      </c>
      <c r="B5" s="12" t="s">
        <v>64</v>
      </c>
      <c r="C5" s="12" t="s">
        <v>12</v>
      </c>
      <c r="R5" s="42" t="s">
        <v>2</v>
      </c>
      <c r="S5" s="42" t="s">
        <v>60</v>
      </c>
      <c r="T5" s="42" t="s">
        <v>7</v>
      </c>
    </row>
    <row r="6" spans="1:34" x14ac:dyDescent="0.25">
      <c r="B6" s="3"/>
      <c r="R6" s="3"/>
    </row>
    <row r="7" spans="1:34" x14ac:dyDescent="0.25">
      <c r="A7" t="s">
        <v>1265</v>
      </c>
      <c r="B7" s="212">
        <v>900</v>
      </c>
      <c r="C7" s="214" t="s">
        <v>1298</v>
      </c>
      <c r="D7" s="293"/>
      <c r="E7" s="293"/>
      <c r="F7" s="293"/>
      <c r="G7" s="293"/>
      <c r="H7" s="293"/>
      <c r="I7" s="293"/>
      <c r="J7" s="293"/>
      <c r="K7" s="293"/>
      <c r="L7" s="293"/>
      <c r="M7" s="293"/>
      <c r="N7" s="293"/>
      <c r="O7" s="294"/>
      <c r="P7" s="6"/>
      <c r="Q7" s="6"/>
      <c r="R7" s="13">
        <f>+C14</f>
        <v>17559</v>
      </c>
      <c r="S7" s="13">
        <f>+-C48</f>
        <v>11287.928571428572</v>
      </c>
      <c r="T7" s="13">
        <f>+R7-S7</f>
        <v>6271.0714285714275</v>
      </c>
    </row>
    <row r="8" spans="1:34" x14ac:dyDescent="0.25">
      <c r="A8" s="213"/>
      <c r="B8" s="3"/>
      <c r="D8" s="293"/>
      <c r="E8" s="293"/>
      <c r="F8" s="293"/>
      <c r="G8" s="293"/>
      <c r="H8" s="293"/>
      <c r="I8" s="293"/>
      <c r="J8" s="293"/>
      <c r="K8" s="293"/>
      <c r="L8" s="293"/>
      <c r="M8" s="293"/>
      <c r="N8" s="293"/>
      <c r="O8" s="294"/>
      <c r="P8" s="6"/>
      <c r="Q8" s="6"/>
    </row>
    <row r="9" spans="1:34" x14ac:dyDescent="0.25">
      <c r="A9" s="2"/>
      <c r="B9" s="3"/>
      <c r="D9" s="293"/>
      <c r="E9" s="293"/>
      <c r="F9" s="293"/>
      <c r="G9" s="293"/>
      <c r="H9" s="293"/>
      <c r="I9" s="293"/>
      <c r="J9" s="293"/>
      <c r="K9" s="293"/>
      <c r="L9" s="293"/>
      <c r="M9" s="293"/>
      <c r="N9" s="293"/>
      <c r="O9" s="294"/>
      <c r="P9" s="6"/>
      <c r="Q9" s="6"/>
    </row>
    <row r="10" spans="1:34" x14ac:dyDescent="0.25">
      <c r="B10" s="3"/>
    </row>
    <row r="11" spans="1:34" x14ac:dyDescent="0.25">
      <c r="A11" s="686" t="s">
        <v>66</v>
      </c>
      <c r="B11" s="212" t="s">
        <v>1267</v>
      </c>
      <c r="C11" s="214"/>
    </row>
    <row r="12" spans="1:34" x14ac:dyDescent="0.25">
      <c r="B12" s="28"/>
      <c r="C12" s="2"/>
    </row>
    <row r="13" spans="1:34" x14ac:dyDescent="0.25">
      <c r="A13" s="9" t="s">
        <v>5</v>
      </c>
      <c r="C13" s="31" t="s">
        <v>3</v>
      </c>
      <c r="D13" s="32">
        <v>1994</v>
      </c>
      <c r="E13" s="32">
        <v>1995</v>
      </c>
      <c r="F13" s="32">
        <v>1996</v>
      </c>
      <c r="G13" s="32">
        <v>1997</v>
      </c>
      <c r="H13" s="32">
        <v>1998</v>
      </c>
      <c r="I13" s="32">
        <v>1999</v>
      </c>
      <c r="J13" s="32">
        <v>2000</v>
      </c>
      <c r="K13" s="32">
        <v>2001</v>
      </c>
      <c r="L13" s="32">
        <v>2002</v>
      </c>
      <c r="M13" s="32">
        <v>2003</v>
      </c>
      <c r="N13" s="32">
        <v>2004</v>
      </c>
      <c r="O13" s="32">
        <f>N13+1</f>
        <v>2005</v>
      </c>
      <c r="P13" s="32">
        <f t="shared" ref="P13:AH13" si="0">O13+1</f>
        <v>2006</v>
      </c>
      <c r="Q13" s="32">
        <f t="shared" si="0"/>
        <v>2007</v>
      </c>
      <c r="R13" s="32">
        <f t="shared" si="0"/>
        <v>2008</v>
      </c>
      <c r="S13" s="32">
        <f t="shared" si="0"/>
        <v>2009</v>
      </c>
      <c r="T13" s="32">
        <f t="shared" si="0"/>
        <v>2010</v>
      </c>
      <c r="U13" s="32">
        <f t="shared" si="0"/>
        <v>2011</v>
      </c>
      <c r="V13" s="32">
        <f t="shared" si="0"/>
        <v>2012</v>
      </c>
      <c r="W13" s="32">
        <f t="shared" si="0"/>
        <v>2013</v>
      </c>
      <c r="X13" s="32">
        <f t="shared" si="0"/>
        <v>2014</v>
      </c>
      <c r="Y13" s="32">
        <f t="shared" si="0"/>
        <v>2015</v>
      </c>
      <c r="Z13" s="32">
        <f t="shared" si="0"/>
        <v>2016</v>
      </c>
      <c r="AA13" s="32">
        <f t="shared" si="0"/>
        <v>2017</v>
      </c>
      <c r="AB13" s="32">
        <f t="shared" si="0"/>
        <v>2018</v>
      </c>
      <c r="AC13" s="32">
        <f t="shared" si="0"/>
        <v>2019</v>
      </c>
      <c r="AD13" s="32">
        <f t="shared" si="0"/>
        <v>2020</v>
      </c>
      <c r="AE13" s="32">
        <f t="shared" si="0"/>
        <v>2021</v>
      </c>
      <c r="AF13" s="32">
        <f t="shared" si="0"/>
        <v>2022</v>
      </c>
      <c r="AG13" s="32">
        <f t="shared" si="0"/>
        <v>2023</v>
      </c>
      <c r="AH13" s="32">
        <f t="shared" si="0"/>
        <v>2024</v>
      </c>
    </row>
    <row r="14" spans="1:34" x14ac:dyDescent="0.25">
      <c r="A14" s="9" t="s">
        <v>73</v>
      </c>
      <c r="C14" s="672">
        <f>SUM(D14:AH14)</f>
        <v>17559</v>
      </c>
      <c r="D14" s="233">
        <v>0</v>
      </c>
      <c r="E14" s="233">
        <v>0</v>
      </c>
      <c r="F14" s="233">
        <v>0</v>
      </c>
      <c r="G14" s="233">
        <v>0</v>
      </c>
      <c r="H14" s="233">
        <v>0</v>
      </c>
      <c r="I14" s="233">
        <v>0</v>
      </c>
      <c r="J14" s="233">
        <v>0</v>
      </c>
      <c r="K14" s="233">
        <v>0</v>
      </c>
      <c r="L14" s="233">
        <v>0</v>
      </c>
      <c r="M14" s="233">
        <v>0</v>
      </c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7"/>
      <c r="Z14" s="7"/>
      <c r="AA14" s="4"/>
      <c r="AB14" s="7"/>
      <c r="AC14" s="7"/>
      <c r="AD14" s="357">
        <v>17559</v>
      </c>
      <c r="AE14" s="275"/>
    </row>
    <row r="15" spans="1:34" x14ac:dyDescent="0.25">
      <c r="A15" s="34"/>
      <c r="B15" s="2"/>
      <c r="C15" s="2"/>
      <c r="S15" s="233"/>
      <c r="T15" s="233"/>
      <c r="U15" s="233"/>
      <c r="V15" s="233"/>
      <c r="W15" s="233"/>
      <c r="X15" s="233"/>
    </row>
    <row r="16" spans="1:34" x14ac:dyDescent="0.25">
      <c r="A16" s="9" t="s">
        <v>6</v>
      </c>
      <c r="B16" s="3">
        <v>1994</v>
      </c>
      <c r="C16" s="622">
        <f>-SUM(D16:AH16)</f>
        <v>0</v>
      </c>
      <c r="D16" s="297">
        <f>+D$14/7/2</f>
        <v>0</v>
      </c>
      <c r="E16" s="297"/>
      <c r="F16" s="297"/>
      <c r="G16" s="297"/>
      <c r="H16" s="297"/>
      <c r="I16" s="297"/>
      <c r="J16" s="297"/>
      <c r="K16" s="297"/>
      <c r="L16" s="297"/>
      <c r="M16" s="297"/>
      <c r="N16" s="297"/>
      <c r="O16" s="297"/>
      <c r="P16" s="297"/>
      <c r="Q16" s="297"/>
      <c r="R16" s="297"/>
      <c r="S16" s="233"/>
      <c r="T16" s="233"/>
      <c r="U16" s="233"/>
      <c r="V16" s="233"/>
      <c r="W16" s="233"/>
      <c r="X16" s="233"/>
      <c r="Y16" s="297"/>
      <c r="Z16" s="297"/>
    </row>
    <row r="17" spans="1:26" x14ac:dyDescent="0.25">
      <c r="B17" s="3">
        <f>B16+1</f>
        <v>1995</v>
      </c>
      <c r="C17" s="622">
        <f t="shared" ref="C17:C46" si="1">-SUM(D17:AH17)</f>
        <v>0</v>
      </c>
      <c r="D17" s="297">
        <f>+D$14/7</f>
        <v>0</v>
      </c>
      <c r="E17" s="297">
        <f>+E$14/7/2</f>
        <v>0</v>
      </c>
      <c r="F17" s="297"/>
      <c r="G17" s="297"/>
      <c r="H17" s="297"/>
      <c r="I17" s="297"/>
      <c r="J17" s="297"/>
      <c r="K17" s="297"/>
      <c r="L17" s="297"/>
      <c r="M17" s="297"/>
      <c r="N17" s="297"/>
      <c r="O17" s="297"/>
      <c r="P17" s="297"/>
      <c r="Q17" s="297"/>
      <c r="R17" s="297"/>
      <c r="S17" s="233"/>
      <c r="T17" s="233"/>
      <c r="U17" s="233"/>
      <c r="V17" s="233"/>
      <c r="W17" s="233"/>
      <c r="X17" s="233"/>
      <c r="Y17" s="297"/>
      <c r="Z17" s="297"/>
    </row>
    <row r="18" spans="1:26" x14ac:dyDescent="0.25">
      <c r="B18" s="3">
        <f t="shared" ref="B18:B46" si="2">B17+1</f>
        <v>1996</v>
      </c>
      <c r="C18" s="622">
        <f t="shared" si="1"/>
        <v>0</v>
      </c>
      <c r="D18" s="297">
        <f>+D17</f>
        <v>0</v>
      </c>
      <c r="E18" s="297">
        <f>+E$14/7</f>
        <v>0</v>
      </c>
      <c r="F18" s="297">
        <f>+F$14/7/2</f>
        <v>0</v>
      </c>
      <c r="G18" s="297"/>
      <c r="H18" s="297"/>
      <c r="I18" s="297"/>
      <c r="J18" s="297"/>
      <c r="K18" s="297"/>
      <c r="L18" s="297"/>
      <c r="M18" s="297"/>
      <c r="N18" s="297"/>
      <c r="O18" s="297"/>
      <c r="P18" s="297"/>
      <c r="Q18" s="297"/>
      <c r="R18" s="297"/>
      <c r="S18" s="233"/>
      <c r="T18" s="233"/>
      <c r="U18" s="233"/>
      <c r="V18" s="233"/>
      <c r="W18" s="233"/>
      <c r="X18" s="233"/>
      <c r="Y18" s="297"/>
      <c r="Z18" s="297"/>
    </row>
    <row r="19" spans="1:26" x14ac:dyDescent="0.25">
      <c r="B19" s="3">
        <f t="shared" si="2"/>
        <v>1997</v>
      </c>
      <c r="C19" s="622">
        <f t="shared" si="1"/>
        <v>0</v>
      </c>
      <c r="D19" s="297">
        <f>+D18</f>
        <v>0</v>
      </c>
      <c r="E19" s="297">
        <f>+E18</f>
        <v>0</v>
      </c>
      <c r="F19" s="297">
        <f>+F$14/7</f>
        <v>0</v>
      </c>
      <c r="G19" s="297">
        <f>+G$14/7/2</f>
        <v>0</v>
      </c>
      <c r="H19" s="297"/>
      <c r="I19" s="297"/>
      <c r="J19" s="297"/>
      <c r="K19" s="297"/>
      <c r="L19" s="297"/>
      <c r="M19" s="297"/>
      <c r="N19" s="297"/>
      <c r="O19" s="297"/>
      <c r="P19" s="297"/>
      <c r="Q19" s="297"/>
      <c r="R19" s="297"/>
      <c r="S19" s="233"/>
      <c r="T19" s="233"/>
      <c r="U19" s="233"/>
      <c r="V19" s="233"/>
      <c r="W19" s="233"/>
      <c r="X19" s="233"/>
      <c r="Y19" s="297"/>
      <c r="Z19" s="297"/>
    </row>
    <row r="20" spans="1:26" x14ac:dyDescent="0.25">
      <c r="B20" s="3">
        <f t="shared" si="2"/>
        <v>1998</v>
      </c>
      <c r="C20" s="622">
        <f t="shared" si="1"/>
        <v>0</v>
      </c>
      <c r="D20" s="297">
        <f>+D19</f>
        <v>0</v>
      </c>
      <c r="E20" s="297">
        <f>+E19</f>
        <v>0</v>
      </c>
      <c r="F20" s="297">
        <f>+F19</f>
        <v>0</v>
      </c>
      <c r="G20" s="297">
        <f>+G$14/7</f>
        <v>0</v>
      </c>
      <c r="H20" s="297">
        <f>+H$14/7/2</f>
        <v>0</v>
      </c>
      <c r="I20" s="297"/>
      <c r="J20" s="297"/>
      <c r="K20" s="297"/>
      <c r="L20" s="297"/>
      <c r="M20" s="297"/>
      <c r="N20" s="297"/>
      <c r="O20" s="297"/>
      <c r="P20" s="297"/>
      <c r="Q20" s="297"/>
      <c r="R20" s="297"/>
      <c r="S20" s="233"/>
      <c r="T20" s="233"/>
      <c r="U20" s="233"/>
      <c r="V20" s="233"/>
      <c r="W20" s="233"/>
      <c r="X20" s="233"/>
      <c r="Y20" s="297"/>
      <c r="Z20" s="297"/>
    </row>
    <row r="21" spans="1:26" x14ac:dyDescent="0.25">
      <c r="B21" s="3">
        <f t="shared" si="2"/>
        <v>1999</v>
      </c>
      <c r="C21" s="622">
        <f t="shared" si="1"/>
        <v>0</v>
      </c>
      <c r="D21" s="297">
        <f>+D20</f>
        <v>0</v>
      </c>
      <c r="E21" s="297">
        <f>+E20</f>
        <v>0</v>
      </c>
      <c r="F21" s="297">
        <f>+F20</f>
        <v>0</v>
      </c>
      <c r="G21" s="297">
        <f>+G20</f>
        <v>0</v>
      </c>
      <c r="H21" s="297">
        <f>+H$14/7</f>
        <v>0</v>
      </c>
      <c r="I21" s="297">
        <f>+I$14/7/2</f>
        <v>0</v>
      </c>
      <c r="J21" s="297"/>
      <c r="K21" s="297"/>
      <c r="L21" s="297"/>
      <c r="M21" s="297"/>
      <c r="N21" s="297"/>
      <c r="O21" s="297"/>
      <c r="P21" s="297"/>
      <c r="Q21" s="297"/>
      <c r="R21" s="297"/>
      <c r="S21" s="233"/>
      <c r="T21" s="233"/>
      <c r="U21" s="233"/>
      <c r="V21" s="233"/>
      <c r="W21" s="233"/>
      <c r="X21" s="233"/>
      <c r="Y21" s="297"/>
      <c r="Z21" s="297"/>
    </row>
    <row r="22" spans="1:26" x14ac:dyDescent="0.25">
      <c r="B22" s="3">
        <f t="shared" si="2"/>
        <v>2000</v>
      </c>
      <c r="C22" s="622">
        <f t="shared" si="1"/>
        <v>0</v>
      </c>
      <c r="D22" s="297">
        <f>+D21</f>
        <v>0</v>
      </c>
      <c r="E22" s="297">
        <f>+E21</f>
        <v>0</v>
      </c>
      <c r="F22" s="297">
        <f>+F21</f>
        <v>0</v>
      </c>
      <c r="G22" s="297">
        <f>+G21</f>
        <v>0</v>
      </c>
      <c r="H22" s="297">
        <f>+H21</f>
        <v>0</v>
      </c>
      <c r="I22" s="297">
        <f>+I$14/7</f>
        <v>0</v>
      </c>
      <c r="J22" s="297">
        <f>+J$14/7/2</f>
        <v>0</v>
      </c>
      <c r="K22" s="297"/>
      <c r="L22" s="297"/>
      <c r="M22" s="297"/>
      <c r="N22" s="297"/>
      <c r="O22" s="297"/>
      <c r="P22" s="297"/>
      <c r="Q22" s="297"/>
      <c r="R22" s="297"/>
      <c r="S22" s="233"/>
      <c r="T22" s="233"/>
      <c r="U22" s="233"/>
      <c r="V22" s="233"/>
      <c r="W22" s="233"/>
      <c r="X22" s="233"/>
      <c r="Y22" s="297"/>
      <c r="Z22" s="297"/>
    </row>
    <row r="23" spans="1:26" x14ac:dyDescent="0.25">
      <c r="B23" s="3">
        <f t="shared" si="2"/>
        <v>2001</v>
      </c>
      <c r="C23" s="622">
        <f t="shared" si="1"/>
        <v>0</v>
      </c>
      <c r="D23" s="297">
        <f>+D$14/7/2</f>
        <v>0</v>
      </c>
      <c r="E23" s="297">
        <f>+E22</f>
        <v>0</v>
      </c>
      <c r="F23" s="297">
        <f>+F22</f>
        <v>0</v>
      </c>
      <c r="G23" s="297">
        <f>+G22</f>
        <v>0</v>
      </c>
      <c r="H23" s="297">
        <f>+H22</f>
        <v>0</v>
      </c>
      <c r="I23" s="297">
        <f>+I22</f>
        <v>0</v>
      </c>
      <c r="J23" s="297">
        <f>+J$14/7</f>
        <v>0</v>
      </c>
      <c r="K23" s="297">
        <f>+K$14/7/2</f>
        <v>0</v>
      </c>
      <c r="L23" s="297"/>
      <c r="M23" s="297"/>
      <c r="N23" s="297"/>
      <c r="O23" s="297"/>
      <c r="P23" s="297"/>
      <c r="Q23" s="297"/>
      <c r="R23" s="297"/>
      <c r="S23" s="233"/>
      <c r="T23" s="233"/>
      <c r="U23" s="233"/>
      <c r="V23" s="233"/>
      <c r="W23" s="233"/>
      <c r="X23" s="233"/>
      <c r="Y23" s="297"/>
      <c r="Z23" s="297"/>
    </row>
    <row r="24" spans="1:26" x14ac:dyDescent="0.25">
      <c r="B24" s="3">
        <f t="shared" si="2"/>
        <v>2002</v>
      </c>
      <c r="C24" s="622">
        <f t="shared" si="1"/>
        <v>0</v>
      </c>
      <c r="D24" s="297"/>
      <c r="E24" s="297">
        <f>+E$14/7/2</f>
        <v>0</v>
      </c>
      <c r="F24" s="297">
        <f>+F23</f>
        <v>0</v>
      </c>
      <c r="G24" s="297">
        <f>+G23</f>
        <v>0</v>
      </c>
      <c r="H24" s="297">
        <f>+H23</f>
        <v>0</v>
      </c>
      <c r="I24" s="297">
        <f>+I23</f>
        <v>0</v>
      </c>
      <c r="J24" s="297">
        <f>+J23</f>
        <v>0</v>
      </c>
      <c r="K24" s="297">
        <f>+K$14/7</f>
        <v>0</v>
      </c>
      <c r="L24" s="297">
        <f>+L$14/7/2</f>
        <v>0</v>
      </c>
      <c r="M24" s="297"/>
      <c r="N24" s="297"/>
      <c r="O24" s="297"/>
      <c r="P24" s="297"/>
      <c r="Q24" s="297"/>
      <c r="R24" s="297"/>
      <c r="S24" s="233"/>
      <c r="T24" s="233"/>
      <c r="U24" s="233"/>
      <c r="V24" s="233"/>
      <c r="W24" s="233"/>
      <c r="X24" s="233"/>
      <c r="Y24" s="297"/>
      <c r="Z24" s="297"/>
    </row>
    <row r="25" spans="1:26" x14ac:dyDescent="0.25">
      <c r="B25" s="3">
        <f t="shared" si="2"/>
        <v>2003</v>
      </c>
      <c r="C25" s="622">
        <f t="shared" si="1"/>
        <v>0</v>
      </c>
      <c r="D25" s="297"/>
      <c r="E25" s="297"/>
      <c r="F25" s="297">
        <f>+F$14/7/2</f>
        <v>0</v>
      </c>
      <c r="G25" s="297">
        <f>+G24</f>
        <v>0</v>
      </c>
      <c r="H25" s="297">
        <f>+H24</f>
        <v>0</v>
      </c>
      <c r="I25" s="297">
        <f>+I24</f>
        <v>0</v>
      </c>
      <c r="J25" s="297">
        <f>+J24</f>
        <v>0</v>
      </c>
      <c r="K25" s="297">
        <f>+K24</f>
        <v>0</v>
      </c>
      <c r="L25" s="297">
        <f>+L$14/7</f>
        <v>0</v>
      </c>
      <c r="M25" s="297">
        <f>+M$14/7/2</f>
        <v>0</v>
      </c>
      <c r="N25" s="297"/>
      <c r="O25" s="297"/>
      <c r="P25" s="297"/>
      <c r="Q25" s="297"/>
      <c r="R25" s="297"/>
      <c r="S25" s="233"/>
      <c r="T25" s="233"/>
      <c r="U25" s="233"/>
      <c r="V25" s="233"/>
      <c r="W25" s="233"/>
      <c r="X25" s="233"/>
      <c r="Y25" s="297"/>
      <c r="Z25" s="297"/>
    </row>
    <row r="26" spans="1:26" x14ac:dyDescent="0.25">
      <c r="B26" s="3">
        <f t="shared" si="2"/>
        <v>2004</v>
      </c>
      <c r="C26" s="622">
        <f t="shared" si="1"/>
        <v>0</v>
      </c>
      <c r="D26" s="297"/>
      <c r="E26" s="297"/>
      <c r="F26" s="297"/>
      <c r="G26" s="297">
        <f>+G$14/7/2</f>
        <v>0</v>
      </c>
      <c r="H26" s="297">
        <f>+H25</f>
        <v>0</v>
      </c>
      <c r="I26" s="297">
        <f>+I25</f>
        <v>0</v>
      </c>
      <c r="J26" s="297">
        <f>+J25</f>
        <v>0</v>
      </c>
      <c r="K26" s="297">
        <f>+K25</f>
        <v>0</v>
      </c>
      <c r="L26" s="297">
        <f>+L25</f>
        <v>0</v>
      </c>
      <c r="M26" s="297">
        <f>+M$14/7</f>
        <v>0</v>
      </c>
      <c r="N26" s="7">
        <f>+N$14/7/2</f>
        <v>0</v>
      </c>
      <c r="O26" s="7"/>
      <c r="P26" s="7"/>
      <c r="Q26" s="7"/>
      <c r="R26" s="7"/>
      <c r="S26" s="43"/>
      <c r="T26" s="43"/>
      <c r="U26" s="43"/>
      <c r="V26" s="43"/>
      <c r="W26" s="43"/>
      <c r="X26" s="43"/>
      <c r="Y26" s="7"/>
      <c r="Z26" s="297"/>
    </row>
    <row r="27" spans="1:26" x14ac:dyDescent="0.25">
      <c r="B27" s="3">
        <f t="shared" si="2"/>
        <v>2005</v>
      </c>
      <c r="C27" s="622">
        <f t="shared" si="1"/>
        <v>0</v>
      </c>
      <c r="D27" s="297"/>
      <c r="E27" s="297"/>
      <c r="F27" s="297"/>
      <c r="G27" s="297"/>
      <c r="H27" s="297">
        <f>+H$14/7/2</f>
        <v>0</v>
      </c>
      <c r="I27" s="297">
        <f>+I26</f>
        <v>0</v>
      </c>
      <c r="J27" s="297">
        <f>+J26</f>
        <v>0</v>
      </c>
      <c r="K27" s="297">
        <f>+K26</f>
        <v>0</v>
      </c>
      <c r="L27" s="297">
        <f>+L26</f>
        <v>0</v>
      </c>
      <c r="M27" s="297">
        <f>+M26</f>
        <v>0</v>
      </c>
      <c r="N27" s="7">
        <f>+N$14/7</f>
        <v>0</v>
      </c>
      <c r="O27" s="7">
        <f>+O$14/7/2</f>
        <v>0</v>
      </c>
      <c r="P27" s="7"/>
      <c r="Q27" s="7"/>
      <c r="R27" s="7"/>
      <c r="S27" s="43"/>
      <c r="T27" s="43"/>
      <c r="U27" s="43"/>
      <c r="V27" s="43"/>
      <c r="W27" s="43"/>
      <c r="X27" s="43"/>
      <c r="Y27" s="7"/>
      <c r="Z27" s="297"/>
    </row>
    <row r="28" spans="1:26" x14ac:dyDescent="0.25">
      <c r="B28" s="3">
        <f t="shared" si="2"/>
        <v>2006</v>
      </c>
      <c r="C28" s="622">
        <f t="shared" si="1"/>
        <v>0</v>
      </c>
      <c r="D28" s="297"/>
      <c r="E28" s="297"/>
      <c r="F28" s="297"/>
      <c r="G28" s="297"/>
      <c r="H28" s="297"/>
      <c r="I28" s="297">
        <f>+I$14/7/2</f>
        <v>0</v>
      </c>
      <c r="J28" s="297">
        <f>+J27</f>
        <v>0</v>
      </c>
      <c r="K28" s="297">
        <f>+K27</f>
        <v>0</v>
      </c>
      <c r="L28" s="297">
        <f>+L27</f>
        <v>0</v>
      </c>
      <c r="M28" s="297">
        <f>+M27</f>
        <v>0</v>
      </c>
      <c r="N28" s="7">
        <f>+N27</f>
        <v>0</v>
      </c>
      <c r="O28" s="7">
        <f>+O$14/7</f>
        <v>0</v>
      </c>
      <c r="P28" s="7">
        <f>+P$14/7/2</f>
        <v>0</v>
      </c>
      <c r="Q28" s="7"/>
      <c r="R28" s="7"/>
      <c r="S28" s="43"/>
      <c r="T28" s="43"/>
      <c r="U28" s="43"/>
      <c r="V28" s="43"/>
      <c r="W28" s="43"/>
      <c r="X28" s="43"/>
      <c r="Y28" s="7"/>
      <c r="Z28" s="297"/>
    </row>
    <row r="29" spans="1:26" x14ac:dyDescent="0.25">
      <c r="B29" s="3">
        <f t="shared" si="2"/>
        <v>2007</v>
      </c>
      <c r="C29" s="622">
        <f t="shared" si="1"/>
        <v>0</v>
      </c>
      <c r="D29" s="297"/>
      <c r="E29" s="297"/>
      <c r="F29" s="297"/>
      <c r="G29" s="297"/>
      <c r="H29" s="297"/>
      <c r="I29" s="297"/>
      <c r="J29" s="297">
        <f>+J$14/7/2</f>
        <v>0</v>
      </c>
      <c r="K29" s="297">
        <f>+K28</f>
        <v>0</v>
      </c>
      <c r="L29" s="297">
        <f>+L28</f>
        <v>0</v>
      </c>
      <c r="M29" s="297">
        <f>+M28</f>
        <v>0</v>
      </c>
      <c r="N29" s="7">
        <f>+N28</f>
        <v>0</v>
      </c>
      <c r="O29" s="7">
        <f>+O28</f>
        <v>0</v>
      </c>
      <c r="P29" s="7">
        <f>+P$14/7</f>
        <v>0</v>
      </c>
      <c r="Q29" s="7">
        <f>+Q$14/7/2</f>
        <v>0</v>
      </c>
      <c r="R29" s="7"/>
      <c r="S29" s="43"/>
      <c r="T29" s="43"/>
      <c r="U29" s="43"/>
      <c r="V29" s="43"/>
      <c r="W29" s="43"/>
      <c r="X29" s="43"/>
      <c r="Y29" s="7"/>
      <c r="Z29" s="297"/>
    </row>
    <row r="30" spans="1:26" x14ac:dyDescent="0.25">
      <c r="B30" s="3">
        <f t="shared" si="2"/>
        <v>2008</v>
      </c>
      <c r="C30" s="622">
        <f t="shared" si="1"/>
        <v>0</v>
      </c>
      <c r="D30" s="297"/>
      <c r="E30" s="297"/>
      <c r="F30" s="297"/>
      <c r="G30" s="297"/>
      <c r="H30" s="297"/>
      <c r="I30" s="297"/>
      <c r="J30" s="297"/>
      <c r="K30" s="297">
        <f>+K$14/7/2</f>
        <v>0</v>
      </c>
      <c r="L30" s="297">
        <f>+L29</f>
        <v>0</v>
      </c>
      <c r="M30" s="297">
        <f>+M29</f>
        <v>0</v>
      </c>
      <c r="N30" s="7">
        <f>+N29</f>
        <v>0</v>
      </c>
      <c r="O30" s="7">
        <f>+O29</f>
        <v>0</v>
      </c>
      <c r="P30" s="7">
        <f>+P29</f>
        <v>0</v>
      </c>
      <c r="Q30" s="7">
        <f>+Q$14/7</f>
        <v>0</v>
      </c>
      <c r="R30" s="7">
        <f>+R$14/7/2</f>
        <v>0</v>
      </c>
      <c r="S30" s="43"/>
      <c r="T30" s="43"/>
      <c r="U30" s="43"/>
      <c r="V30" s="43"/>
      <c r="W30" s="43"/>
      <c r="X30" s="43"/>
      <c r="Y30" s="7"/>
      <c r="Z30" s="297"/>
    </row>
    <row r="31" spans="1:26" x14ac:dyDescent="0.25">
      <c r="B31" s="3">
        <f t="shared" si="2"/>
        <v>2009</v>
      </c>
      <c r="C31" s="622">
        <f t="shared" si="1"/>
        <v>0</v>
      </c>
      <c r="D31" s="297"/>
      <c r="E31" s="297"/>
      <c r="F31" s="297"/>
      <c r="G31" s="297"/>
      <c r="H31" s="297"/>
      <c r="I31" s="297"/>
      <c r="J31" s="297"/>
      <c r="K31" s="297"/>
      <c r="L31" s="297">
        <f>+L$14/7/2</f>
        <v>0</v>
      </c>
      <c r="M31" s="297">
        <f>+M30</f>
        <v>0</v>
      </c>
      <c r="N31" s="7">
        <f>+N30</f>
        <v>0</v>
      </c>
      <c r="O31" s="7">
        <f>+O30</f>
        <v>0</v>
      </c>
      <c r="P31" s="7">
        <f>+P30</f>
        <v>0</v>
      </c>
      <c r="Q31" s="7">
        <f>+Q30</f>
        <v>0</v>
      </c>
      <c r="R31" s="7">
        <f>+R$14/7</f>
        <v>0</v>
      </c>
      <c r="S31" s="43">
        <f>+S$14/7/2</f>
        <v>0</v>
      </c>
      <c r="T31" s="43"/>
      <c r="U31" s="43"/>
      <c r="V31" s="43"/>
      <c r="W31" s="43"/>
      <c r="X31" s="43"/>
      <c r="Y31" s="7"/>
      <c r="Z31" s="297"/>
    </row>
    <row r="32" spans="1:26" x14ac:dyDescent="0.25">
      <c r="A32" s="38"/>
      <c r="B32" s="3">
        <f t="shared" si="2"/>
        <v>2010</v>
      </c>
      <c r="C32" s="622">
        <f t="shared" si="1"/>
        <v>0</v>
      </c>
      <c r="D32" s="297"/>
      <c r="E32" s="297"/>
      <c r="F32" s="297"/>
      <c r="G32" s="297"/>
      <c r="H32" s="297"/>
      <c r="I32" s="297"/>
      <c r="J32" s="297"/>
      <c r="K32" s="297"/>
      <c r="L32" s="297"/>
      <c r="M32" s="297">
        <f>+M$14/7/2</f>
        <v>0</v>
      </c>
      <c r="N32" s="7">
        <f>+N31</f>
        <v>0</v>
      </c>
      <c r="O32" s="7">
        <f>+O31</f>
        <v>0</v>
      </c>
      <c r="P32" s="7">
        <f>+P31</f>
        <v>0</v>
      </c>
      <c r="Q32" s="7">
        <f>+Q31</f>
        <v>0</v>
      </c>
      <c r="R32" s="7">
        <f>+R31</f>
        <v>0</v>
      </c>
      <c r="S32" s="43">
        <f>+S$14/7</f>
        <v>0</v>
      </c>
      <c r="T32" s="43">
        <f>+T$14/7/2</f>
        <v>0</v>
      </c>
      <c r="U32" s="43"/>
      <c r="V32" s="43"/>
      <c r="W32" s="43"/>
      <c r="X32" s="43"/>
      <c r="Y32" s="7"/>
      <c r="Z32" s="297"/>
    </row>
    <row r="33" spans="1:31" x14ac:dyDescent="0.25">
      <c r="A33" s="38"/>
      <c r="B33" s="3">
        <f t="shared" si="2"/>
        <v>2011</v>
      </c>
      <c r="C33" s="622">
        <f t="shared" si="1"/>
        <v>0</v>
      </c>
      <c r="D33" s="297"/>
      <c r="E33" s="297"/>
      <c r="F33" s="297"/>
      <c r="G33" s="297"/>
      <c r="H33" s="297"/>
      <c r="I33" s="297"/>
      <c r="J33" s="297"/>
      <c r="K33" s="297"/>
      <c r="L33" s="297"/>
      <c r="M33" s="297"/>
      <c r="N33" s="7">
        <f>+N$14/7/2</f>
        <v>0</v>
      </c>
      <c r="O33" s="7">
        <f>+O32</f>
        <v>0</v>
      </c>
      <c r="P33" s="7">
        <f>+P32</f>
        <v>0</v>
      </c>
      <c r="Q33" s="7">
        <f>+Q32</f>
        <v>0</v>
      </c>
      <c r="R33" s="7">
        <f>+R32</f>
        <v>0</v>
      </c>
      <c r="S33" s="43">
        <f>+S32</f>
        <v>0</v>
      </c>
      <c r="T33" s="43">
        <f>+T$14/7</f>
        <v>0</v>
      </c>
      <c r="U33" s="43">
        <f>+U$14/7/2</f>
        <v>0</v>
      </c>
      <c r="V33" s="43"/>
      <c r="W33" s="43"/>
      <c r="X33" s="43"/>
      <c r="Y33" s="7"/>
      <c r="Z33" s="297"/>
    </row>
    <row r="34" spans="1:31" x14ac:dyDescent="0.25">
      <c r="A34" s="38"/>
      <c r="B34" s="3">
        <f t="shared" si="2"/>
        <v>2012</v>
      </c>
      <c r="C34" s="622">
        <f t="shared" si="1"/>
        <v>0</v>
      </c>
      <c r="D34" s="297"/>
      <c r="E34" s="297"/>
      <c r="F34" s="297"/>
      <c r="G34" s="297"/>
      <c r="H34" s="297"/>
      <c r="I34" s="297"/>
      <c r="J34" s="297"/>
      <c r="K34" s="297"/>
      <c r="L34" s="297"/>
      <c r="M34" s="297"/>
      <c r="N34" s="7"/>
      <c r="O34" s="7">
        <f>+O$14/7/2</f>
        <v>0</v>
      </c>
      <c r="P34" s="7">
        <f>+P33</f>
        <v>0</v>
      </c>
      <c r="Q34" s="7">
        <f>+Q33</f>
        <v>0</v>
      </c>
      <c r="R34" s="7">
        <f>+R33</f>
        <v>0</v>
      </c>
      <c r="S34" s="43">
        <f>+S33</f>
        <v>0</v>
      </c>
      <c r="T34" s="43">
        <f>+T$14/7</f>
        <v>0</v>
      </c>
      <c r="U34" s="43">
        <f>+U$14/7</f>
        <v>0</v>
      </c>
      <c r="V34" s="43">
        <f>+V$14/7/2</f>
        <v>0</v>
      </c>
      <c r="W34" s="43"/>
      <c r="X34" s="43"/>
      <c r="Y34" s="7"/>
      <c r="Z34" s="297"/>
    </row>
    <row r="35" spans="1:31" x14ac:dyDescent="0.25">
      <c r="A35" s="38"/>
      <c r="B35" s="3">
        <f t="shared" si="2"/>
        <v>2013</v>
      </c>
      <c r="C35" s="622">
        <f t="shared" si="1"/>
        <v>0</v>
      </c>
      <c r="D35" s="297"/>
      <c r="E35" s="297"/>
      <c r="F35" s="297"/>
      <c r="G35" s="297"/>
      <c r="H35" s="297"/>
      <c r="I35" s="297"/>
      <c r="J35" s="297"/>
      <c r="K35" s="297"/>
      <c r="L35" s="297"/>
      <c r="M35" s="297"/>
      <c r="N35" s="7"/>
      <c r="O35" s="7"/>
      <c r="P35" s="7">
        <f>P14/7/2</f>
        <v>0</v>
      </c>
      <c r="Q35" s="7">
        <f>Q14</f>
        <v>0</v>
      </c>
      <c r="R35" s="7">
        <f t="shared" ref="R35:U36" si="3">R34</f>
        <v>0</v>
      </c>
      <c r="S35" s="43">
        <f t="shared" si="3"/>
        <v>0</v>
      </c>
      <c r="T35" s="43">
        <f t="shared" si="3"/>
        <v>0</v>
      </c>
      <c r="U35" s="43">
        <f t="shared" si="3"/>
        <v>0</v>
      </c>
      <c r="V35" s="43">
        <f>V14/7</f>
        <v>0</v>
      </c>
      <c r="W35" s="43">
        <f>W14/7/2</f>
        <v>0</v>
      </c>
      <c r="X35" s="43"/>
      <c r="Y35" s="7"/>
      <c r="Z35" s="297"/>
    </row>
    <row r="36" spans="1:31" x14ac:dyDescent="0.25">
      <c r="A36" s="38"/>
      <c r="B36" s="3">
        <f t="shared" si="2"/>
        <v>2014</v>
      </c>
      <c r="C36" s="622">
        <f t="shared" si="1"/>
        <v>0</v>
      </c>
      <c r="D36" s="297"/>
      <c r="E36" s="297"/>
      <c r="F36" s="297"/>
      <c r="G36" s="297"/>
      <c r="H36" s="297"/>
      <c r="I36" s="297"/>
      <c r="J36" s="297"/>
      <c r="K36" s="297"/>
      <c r="L36" s="297"/>
      <c r="M36" s="297"/>
      <c r="N36" s="7"/>
      <c r="O36" s="7"/>
      <c r="P36" s="7"/>
      <c r="Q36" s="7">
        <f>Q14/7/2</f>
        <v>0</v>
      </c>
      <c r="R36" s="7">
        <f t="shared" si="3"/>
        <v>0</v>
      </c>
      <c r="S36" s="43">
        <f t="shared" si="3"/>
        <v>0</v>
      </c>
      <c r="T36" s="43">
        <f t="shared" si="3"/>
        <v>0</v>
      </c>
      <c r="U36" s="43">
        <f t="shared" si="3"/>
        <v>0</v>
      </c>
      <c r="V36" s="43">
        <f>V35</f>
        <v>0</v>
      </c>
      <c r="W36" s="43">
        <f>W14/7</f>
        <v>0</v>
      </c>
      <c r="X36" s="43">
        <f>X14/7/2</f>
        <v>0</v>
      </c>
      <c r="Y36" s="7"/>
      <c r="Z36" s="297"/>
    </row>
    <row r="37" spans="1:31" x14ac:dyDescent="0.25">
      <c r="A37" s="38"/>
      <c r="B37" s="3">
        <f t="shared" si="2"/>
        <v>2015</v>
      </c>
      <c r="C37" s="622">
        <f t="shared" si="1"/>
        <v>0</v>
      </c>
      <c r="D37" s="297"/>
      <c r="E37" s="297"/>
      <c r="F37" s="297"/>
      <c r="G37" s="297"/>
      <c r="H37" s="297"/>
      <c r="I37" s="297"/>
      <c r="J37" s="297"/>
      <c r="K37" s="297"/>
      <c r="L37" s="297"/>
      <c r="M37" s="297"/>
      <c r="N37" s="7"/>
      <c r="O37" s="7"/>
      <c r="P37" s="7"/>
      <c r="Q37" s="7"/>
      <c r="R37" s="7">
        <f>R14/7/2</f>
        <v>0</v>
      </c>
      <c r="S37" s="43">
        <f>S36</f>
        <v>0</v>
      </c>
      <c r="T37" s="43">
        <f>T36</f>
        <v>0</v>
      </c>
      <c r="U37" s="43">
        <f>U36</f>
        <v>0</v>
      </c>
      <c r="V37" s="43">
        <f>V36</f>
        <v>0</v>
      </c>
      <c r="W37" s="43">
        <f>W36</f>
        <v>0</v>
      </c>
      <c r="X37" s="43">
        <f>X14/7</f>
        <v>0</v>
      </c>
      <c r="Y37" s="7">
        <f>Y14/7/2</f>
        <v>0</v>
      </c>
      <c r="Z37" s="297"/>
    </row>
    <row r="38" spans="1:31" x14ac:dyDescent="0.25">
      <c r="A38" s="38"/>
      <c r="B38" s="3">
        <f t="shared" si="2"/>
        <v>2016</v>
      </c>
      <c r="C38" s="622">
        <f t="shared" si="1"/>
        <v>0</v>
      </c>
      <c r="D38" s="297"/>
      <c r="E38" s="297"/>
      <c r="F38" s="297"/>
      <c r="G38" s="297"/>
      <c r="H38" s="297"/>
      <c r="I38" s="297"/>
      <c r="J38" s="297"/>
      <c r="K38" s="297"/>
      <c r="L38" s="297"/>
      <c r="M38" s="297"/>
      <c r="N38" s="7"/>
      <c r="O38" s="7"/>
      <c r="P38" s="7"/>
      <c r="Q38" s="7"/>
      <c r="R38" s="7"/>
      <c r="S38" s="43"/>
      <c r="T38" s="43"/>
      <c r="U38" s="43"/>
      <c r="V38" s="43"/>
      <c r="W38" s="43"/>
      <c r="X38" s="43"/>
      <c r="Y38" s="7">
        <f>+Y14/2</f>
        <v>0</v>
      </c>
      <c r="Z38" s="7">
        <f>Z14/7/2</f>
        <v>0</v>
      </c>
      <c r="AA38" s="7"/>
    </row>
    <row r="39" spans="1:31" x14ac:dyDescent="0.25">
      <c r="A39" s="38"/>
      <c r="B39" s="3">
        <f t="shared" si="2"/>
        <v>2017</v>
      </c>
      <c r="C39" s="622">
        <f t="shared" si="1"/>
        <v>0</v>
      </c>
      <c r="D39" s="297"/>
      <c r="E39" s="297"/>
      <c r="F39" s="297"/>
      <c r="G39" s="297"/>
      <c r="H39" s="297"/>
      <c r="I39" s="297"/>
      <c r="J39" s="297"/>
      <c r="K39" s="297"/>
      <c r="L39" s="297"/>
      <c r="M39" s="297"/>
      <c r="N39" s="7"/>
      <c r="O39" s="7"/>
      <c r="P39" s="7"/>
      <c r="Q39" s="7"/>
      <c r="R39" s="7"/>
      <c r="S39" s="43"/>
      <c r="T39" s="43"/>
      <c r="U39" s="43"/>
      <c r="V39" s="43"/>
      <c r="W39" s="43"/>
      <c r="X39" s="43"/>
      <c r="Y39" s="7"/>
      <c r="Z39" s="7"/>
      <c r="AA39" s="7">
        <v>0</v>
      </c>
    </row>
    <row r="40" spans="1:31" x14ac:dyDescent="0.25">
      <c r="A40" s="38"/>
      <c r="B40" s="3">
        <f t="shared" si="2"/>
        <v>2018</v>
      </c>
      <c r="C40" s="622">
        <f t="shared" si="1"/>
        <v>0</v>
      </c>
      <c r="D40" s="297"/>
      <c r="E40" s="297"/>
      <c r="F40" s="297"/>
      <c r="G40" s="297"/>
      <c r="H40" s="297"/>
      <c r="I40" s="297"/>
      <c r="J40" s="297"/>
      <c r="K40" s="297"/>
      <c r="L40" s="297"/>
      <c r="M40" s="297"/>
      <c r="N40" s="7"/>
      <c r="O40" s="7"/>
      <c r="P40" s="7"/>
      <c r="Q40" s="7"/>
      <c r="R40" s="7"/>
      <c r="S40" s="43"/>
      <c r="T40" s="43"/>
      <c r="U40" s="43"/>
      <c r="V40" s="43"/>
      <c r="W40" s="43"/>
      <c r="X40" s="43"/>
      <c r="Y40" s="7"/>
      <c r="Z40" s="7"/>
      <c r="AA40" s="7"/>
      <c r="AB40" s="7">
        <v>0</v>
      </c>
    </row>
    <row r="41" spans="1:31" x14ac:dyDescent="0.25">
      <c r="A41" s="38"/>
      <c r="B41" s="3">
        <f t="shared" si="2"/>
        <v>2019</v>
      </c>
      <c r="C41" s="622">
        <f t="shared" si="1"/>
        <v>0</v>
      </c>
      <c r="D41" s="297"/>
      <c r="E41" s="297"/>
      <c r="F41" s="297"/>
      <c r="G41" s="297"/>
      <c r="H41" s="297"/>
      <c r="I41" s="297"/>
      <c r="J41" s="297"/>
      <c r="K41" s="297"/>
      <c r="L41" s="297"/>
      <c r="M41" s="297"/>
      <c r="N41" s="7"/>
      <c r="O41" s="7"/>
      <c r="P41" s="7"/>
      <c r="Q41" s="7"/>
      <c r="R41" s="7"/>
      <c r="S41" s="43"/>
      <c r="T41" s="43"/>
      <c r="U41" s="43"/>
      <c r="V41" s="43"/>
      <c r="W41" s="43"/>
      <c r="X41" s="43"/>
      <c r="Y41" s="7"/>
      <c r="Z41" s="7"/>
      <c r="AA41" s="7"/>
      <c r="AB41" s="7"/>
      <c r="AC41" s="43">
        <f>+$AC$14/7/3</f>
        <v>0</v>
      </c>
      <c r="AD41" s="43"/>
      <c r="AE41" s="43"/>
    </row>
    <row r="42" spans="1:31" x14ac:dyDescent="0.25">
      <c r="A42" s="38"/>
      <c r="B42" s="3">
        <f t="shared" si="2"/>
        <v>2020</v>
      </c>
      <c r="C42" s="622">
        <f t="shared" si="1"/>
        <v>-1254.2142857142858</v>
      </c>
      <c r="D42" s="297"/>
      <c r="E42" s="297"/>
      <c r="F42" s="297"/>
      <c r="G42" s="297"/>
      <c r="H42" s="297"/>
      <c r="I42" s="297"/>
      <c r="J42" s="297"/>
      <c r="K42" s="297"/>
      <c r="L42" s="297"/>
      <c r="M42" s="297"/>
      <c r="N42" s="7"/>
      <c r="O42" s="7"/>
      <c r="P42" s="7"/>
      <c r="Q42" s="7"/>
      <c r="R42" s="7"/>
      <c r="S42" s="43"/>
      <c r="T42" s="43"/>
      <c r="U42" s="43"/>
      <c r="V42" s="43"/>
      <c r="W42" s="43"/>
      <c r="X42" s="43"/>
      <c r="Y42" s="7"/>
      <c r="Z42" s="7"/>
      <c r="AA42" s="7"/>
      <c r="AB42" s="7"/>
      <c r="AC42" s="43"/>
      <c r="AD42" s="43">
        <f>+$AD$14/7/2</f>
        <v>1254.2142857142858</v>
      </c>
      <c r="AE42" s="43"/>
    </row>
    <row r="43" spans="1:31" x14ac:dyDescent="0.25">
      <c r="A43" s="38"/>
      <c r="B43" s="3">
        <f t="shared" si="2"/>
        <v>2021</v>
      </c>
      <c r="C43" s="622">
        <f t="shared" si="1"/>
        <v>-2508.4285714285716</v>
      </c>
      <c r="D43" s="297"/>
      <c r="E43" s="297"/>
      <c r="F43" s="297"/>
      <c r="G43" s="297"/>
      <c r="H43" s="297"/>
      <c r="I43" s="297"/>
      <c r="J43" s="297"/>
      <c r="K43" s="297"/>
      <c r="L43" s="297"/>
      <c r="M43" s="297"/>
      <c r="N43" s="7"/>
      <c r="O43" s="7"/>
      <c r="P43" s="7"/>
      <c r="Q43" s="7"/>
      <c r="R43" s="7"/>
      <c r="S43" s="43"/>
      <c r="T43" s="43"/>
      <c r="U43" s="43"/>
      <c r="V43" s="43"/>
      <c r="W43" s="43"/>
      <c r="X43" s="43"/>
      <c r="Y43" s="7"/>
      <c r="Z43" s="7"/>
      <c r="AA43" s="7"/>
      <c r="AB43" s="7"/>
      <c r="AC43" s="43"/>
      <c r="AD43" s="43">
        <f>+$AD$14/7</f>
        <v>2508.4285714285716</v>
      </c>
      <c r="AE43" s="43"/>
    </row>
    <row r="44" spans="1:31" x14ac:dyDescent="0.25">
      <c r="A44" s="38"/>
      <c r="B44" s="3">
        <f t="shared" si="2"/>
        <v>2022</v>
      </c>
      <c r="C44" s="622">
        <f t="shared" si="1"/>
        <v>-2508.4285714285716</v>
      </c>
      <c r="D44" s="297"/>
      <c r="E44" s="297"/>
      <c r="F44" s="297"/>
      <c r="G44" s="297"/>
      <c r="H44" s="297"/>
      <c r="I44" s="297"/>
      <c r="J44" s="297"/>
      <c r="K44" s="297"/>
      <c r="L44" s="297"/>
      <c r="M44" s="297"/>
      <c r="N44" s="7"/>
      <c r="O44" s="7"/>
      <c r="P44" s="7"/>
      <c r="Q44" s="7"/>
      <c r="R44" s="7"/>
      <c r="S44" s="43"/>
      <c r="T44" s="43"/>
      <c r="U44" s="43"/>
      <c r="V44" s="43"/>
      <c r="W44" s="43"/>
      <c r="X44" s="43"/>
      <c r="Y44" s="7"/>
      <c r="Z44" s="7"/>
      <c r="AA44" s="7"/>
      <c r="AB44" s="7"/>
      <c r="AC44" s="43"/>
      <c r="AD44" s="43">
        <f t="shared" ref="AD44:AD46" si="4">+$AD$14/7</f>
        <v>2508.4285714285716</v>
      </c>
      <c r="AE44" s="43"/>
    </row>
    <row r="45" spans="1:31" x14ac:dyDescent="0.25">
      <c r="A45" s="38"/>
      <c r="B45" s="3">
        <f t="shared" si="2"/>
        <v>2023</v>
      </c>
      <c r="C45" s="622">
        <f t="shared" si="1"/>
        <v>-2508.4285714285716</v>
      </c>
      <c r="D45" s="297"/>
      <c r="E45" s="297"/>
      <c r="F45" s="297"/>
      <c r="G45" s="297"/>
      <c r="H45" s="297"/>
      <c r="I45" s="297"/>
      <c r="J45" s="297"/>
      <c r="K45" s="297"/>
      <c r="L45" s="297"/>
      <c r="M45" s="297"/>
      <c r="N45" s="7"/>
      <c r="O45" s="7"/>
      <c r="P45" s="7"/>
      <c r="Q45" s="7"/>
      <c r="R45" s="7"/>
      <c r="S45" s="43"/>
      <c r="T45" s="43"/>
      <c r="U45" s="43"/>
      <c r="V45" s="43"/>
      <c r="W45" s="43"/>
      <c r="X45" s="43"/>
      <c r="Y45" s="7"/>
      <c r="Z45" s="7"/>
      <c r="AA45" s="7"/>
      <c r="AB45" s="7"/>
      <c r="AC45" s="43"/>
      <c r="AD45" s="43">
        <f t="shared" si="4"/>
        <v>2508.4285714285716</v>
      </c>
      <c r="AE45" s="43"/>
    </row>
    <row r="46" spans="1:31" x14ac:dyDescent="0.25">
      <c r="A46" s="38"/>
      <c r="B46" s="3">
        <f t="shared" si="2"/>
        <v>2024</v>
      </c>
      <c r="C46" s="622">
        <f t="shared" si="1"/>
        <v>-2508.4285714285716</v>
      </c>
      <c r="D46" s="297"/>
      <c r="E46" s="297"/>
      <c r="F46" s="297"/>
      <c r="G46" s="297"/>
      <c r="H46" s="297"/>
      <c r="I46" s="297"/>
      <c r="J46" s="297"/>
      <c r="K46" s="297"/>
      <c r="L46" s="297"/>
      <c r="M46" s="297"/>
      <c r="N46" s="7"/>
      <c r="O46" s="7"/>
      <c r="P46" s="7"/>
      <c r="Q46" s="7"/>
      <c r="R46" s="7"/>
      <c r="S46" s="43"/>
      <c r="T46" s="43"/>
      <c r="U46" s="43"/>
      <c r="V46" s="43"/>
      <c r="W46" s="43"/>
      <c r="X46" s="43"/>
      <c r="Y46" s="7"/>
      <c r="Z46" s="7"/>
      <c r="AA46" s="7"/>
      <c r="AB46" s="7"/>
      <c r="AC46" s="43"/>
      <c r="AD46" s="43">
        <f t="shared" si="4"/>
        <v>2508.4285714285716</v>
      </c>
      <c r="AE46" s="43"/>
    </row>
    <row r="47" spans="1:31" x14ac:dyDescent="0.25">
      <c r="A47" s="38"/>
      <c r="B47" s="12"/>
      <c r="C47" s="254"/>
      <c r="D47" s="298"/>
      <c r="E47" s="298"/>
      <c r="F47" s="298"/>
      <c r="G47" s="298"/>
      <c r="H47" s="298"/>
      <c r="I47" s="298"/>
      <c r="J47" s="298"/>
      <c r="K47" s="298"/>
      <c r="L47" s="298"/>
      <c r="M47" s="298"/>
      <c r="N47" s="298"/>
      <c r="O47" s="298"/>
      <c r="P47" s="298"/>
      <c r="Q47" s="298"/>
      <c r="R47" s="298"/>
      <c r="S47" s="298"/>
      <c r="T47" s="298"/>
      <c r="U47" s="298"/>
      <c r="V47" s="299"/>
      <c r="W47" s="299"/>
      <c r="X47" s="299"/>
      <c r="Y47" s="298"/>
      <c r="Z47" s="298"/>
      <c r="AA47" s="298"/>
      <c r="AB47" s="173"/>
      <c r="AC47" s="173"/>
      <c r="AD47" s="173"/>
      <c r="AE47" s="173"/>
    </row>
    <row r="48" spans="1:31" x14ac:dyDescent="0.25">
      <c r="A48" s="38" t="s">
        <v>62</v>
      </c>
      <c r="B48" s="675">
        <f>SUM(D48:AH48)</f>
        <v>6271.0714285714275</v>
      </c>
      <c r="C48" s="275">
        <f>SUM(C16:C47)</f>
        <v>-11287.928571428572</v>
      </c>
      <c r="D48" s="297">
        <f t="shared" ref="D48:AE48" si="5">-SUM(D16:D47)+D14</f>
        <v>0</v>
      </c>
      <c r="E48" s="297">
        <f t="shared" si="5"/>
        <v>0</v>
      </c>
      <c r="F48" s="297">
        <f t="shared" si="5"/>
        <v>0</v>
      </c>
      <c r="G48" s="297">
        <f t="shared" si="5"/>
        <v>0</v>
      </c>
      <c r="H48" s="297">
        <f t="shared" si="5"/>
        <v>0</v>
      </c>
      <c r="I48" s="297">
        <f t="shared" si="5"/>
        <v>0</v>
      </c>
      <c r="J48" s="297">
        <f t="shared" si="5"/>
        <v>0</v>
      </c>
      <c r="K48" s="297">
        <f t="shared" si="5"/>
        <v>0</v>
      </c>
      <c r="L48" s="297">
        <f t="shared" si="5"/>
        <v>0</v>
      </c>
      <c r="M48" s="297">
        <f t="shared" si="5"/>
        <v>0</v>
      </c>
      <c r="N48" s="297">
        <f t="shared" si="5"/>
        <v>0</v>
      </c>
      <c r="O48" s="297">
        <f t="shared" si="5"/>
        <v>0</v>
      </c>
      <c r="P48" s="297">
        <f t="shared" si="5"/>
        <v>0</v>
      </c>
      <c r="Q48" s="297">
        <f t="shared" si="5"/>
        <v>0</v>
      </c>
      <c r="R48" s="297">
        <f t="shared" si="5"/>
        <v>0</v>
      </c>
      <c r="S48" s="297">
        <f t="shared" si="5"/>
        <v>0</v>
      </c>
      <c r="T48" s="297">
        <f t="shared" si="5"/>
        <v>0</v>
      </c>
      <c r="U48" s="338">
        <f t="shared" si="5"/>
        <v>0</v>
      </c>
      <c r="V48" s="338">
        <f t="shared" si="5"/>
        <v>0</v>
      </c>
      <c r="W48" s="338">
        <f t="shared" si="5"/>
        <v>0</v>
      </c>
      <c r="X48" s="338">
        <f t="shared" si="5"/>
        <v>0</v>
      </c>
      <c r="Y48" s="338">
        <f t="shared" si="5"/>
        <v>0</v>
      </c>
      <c r="Z48" s="338">
        <f t="shared" si="5"/>
        <v>0</v>
      </c>
      <c r="AA48" s="338">
        <f t="shared" si="5"/>
        <v>0</v>
      </c>
      <c r="AB48" s="338">
        <f t="shared" si="5"/>
        <v>0</v>
      </c>
      <c r="AC48" s="338">
        <f t="shared" si="5"/>
        <v>0</v>
      </c>
      <c r="AD48" s="338">
        <f t="shared" si="5"/>
        <v>6271.0714285714275</v>
      </c>
      <c r="AE48" s="338">
        <f t="shared" si="5"/>
        <v>0</v>
      </c>
    </row>
    <row r="49" spans="1:26" x14ac:dyDescent="0.25">
      <c r="A49" s="38"/>
      <c r="B49" s="275"/>
      <c r="C49" s="299"/>
      <c r="D49" s="297"/>
      <c r="E49" s="297"/>
      <c r="F49" s="297"/>
      <c r="G49" s="297"/>
      <c r="H49" s="297"/>
      <c r="I49" s="297"/>
      <c r="J49" s="297"/>
      <c r="K49" s="297"/>
      <c r="L49" s="297"/>
      <c r="M49" s="297"/>
      <c r="N49" s="338"/>
      <c r="O49" s="338"/>
      <c r="P49" s="338"/>
      <c r="Q49" s="338"/>
      <c r="R49" s="338"/>
      <c r="S49" s="338"/>
      <c r="T49" s="338"/>
      <c r="U49" s="338"/>
      <c r="V49" s="338"/>
      <c r="W49" s="338"/>
      <c r="X49" s="338"/>
      <c r="Y49" s="338"/>
      <c r="Z49" s="338"/>
    </row>
    <row r="50" spans="1:26" x14ac:dyDescent="0.25">
      <c r="A50" s="39" t="s">
        <v>63</v>
      </c>
      <c r="B50" s="3"/>
      <c r="C50" s="30">
        <f>+C14+C48</f>
        <v>6271.0714285714275</v>
      </c>
      <c r="D50" s="297"/>
      <c r="E50" s="297"/>
      <c r="F50" s="297"/>
      <c r="G50" s="297"/>
      <c r="H50" s="297"/>
      <c r="I50" s="297"/>
      <c r="J50" s="297"/>
      <c r="K50" s="297"/>
      <c r="L50" s="297"/>
      <c r="M50" s="297"/>
      <c r="N50" s="338"/>
      <c r="O50" s="338"/>
      <c r="P50" s="338"/>
      <c r="Q50" s="338"/>
      <c r="R50" s="338"/>
      <c r="S50" s="338"/>
      <c r="T50" s="338"/>
      <c r="U50" s="338"/>
      <c r="V50" s="338"/>
      <c r="W50" s="338"/>
      <c r="X50" s="338"/>
      <c r="Y50" s="338"/>
      <c r="Z50" s="338"/>
    </row>
    <row r="51" spans="1:26" x14ac:dyDescent="0.25">
      <c r="A51" s="3"/>
      <c r="B51" s="3"/>
      <c r="C51" s="3"/>
      <c r="D51" s="297"/>
      <c r="E51" s="297"/>
      <c r="F51" s="297"/>
      <c r="G51" s="297"/>
      <c r="H51" s="297"/>
      <c r="I51" s="297"/>
      <c r="J51" s="297"/>
      <c r="K51" s="297"/>
      <c r="L51" s="297"/>
      <c r="M51" s="297"/>
      <c r="N51" s="338"/>
      <c r="O51" s="338"/>
      <c r="P51" s="338"/>
      <c r="Q51" s="338"/>
      <c r="R51" s="338"/>
      <c r="S51" s="338"/>
      <c r="T51" s="338"/>
      <c r="U51" s="338"/>
      <c r="V51" s="338"/>
      <c r="W51" s="338"/>
      <c r="X51" s="338"/>
      <c r="Y51" s="338"/>
      <c r="Z51" s="338"/>
    </row>
    <row r="52" spans="1:26" x14ac:dyDescent="0.25">
      <c r="A52" s="3"/>
      <c r="B52" s="36"/>
      <c r="C52" s="3"/>
      <c r="D52" s="297"/>
      <c r="E52" s="297"/>
      <c r="F52" s="297"/>
      <c r="G52" s="297"/>
      <c r="H52" s="297"/>
      <c r="I52" s="297"/>
      <c r="J52" s="297"/>
      <c r="K52" s="297"/>
      <c r="L52" s="297"/>
      <c r="M52" s="297"/>
      <c r="N52" s="338"/>
      <c r="O52" s="338"/>
      <c r="P52" s="338"/>
      <c r="Q52" s="338"/>
      <c r="R52" s="338"/>
      <c r="S52" s="338"/>
      <c r="T52" s="338"/>
      <c r="U52" s="338"/>
      <c r="V52" s="338"/>
      <c r="W52" s="338"/>
      <c r="X52" s="338"/>
      <c r="Y52" s="338"/>
      <c r="Z52" s="338"/>
    </row>
    <row r="53" spans="1:26" x14ac:dyDescent="0.25">
      <c r="A53" s="3"/>
      <c r="B53" s="3"/>
      <c r="C53" s="3"/>
      <c r="E53" s="297"/>
      <c r="F53" s="301"/>
      <c r="G53" s="301"/>
      <c r="H53" s="301"/>
      <c r="I53" s="301"/>
      <c r="J53" s="301"/>
      <c r="K53" s="301"/>
      <c r="L53" s="301"/>
      <c r="M53" s="301"/>
      <c r="N53" s="338">
        <f>SUM(E32:E53)</f>
        <v>0</v>
      </c>
      <c r="O53" s="342"/>
      <c r="P53" s="342"/>
      <c r="Q53" s="342"/>
      <c r="R53" s="342"/>
      <c r="S53" s="342"/>
    </row>
    <row r="54" spans="1:26" x14ac:dyDescent="0.25">
      <c r="B54" s="3"/>
      <c r="C54" s="3"/>
      <c r="E54" s="301"/>
      <c r="F54" s="301"/>
      <c r="G54" s="301"/>
      <c r="H54" s="301"/>
      <c r="I54" s="301"/>
      <c r="J54" s="301"/>
      <c r="K54" s="301"/>
      <c r="L54" s="301"/>
      <c r="M54" s="301"/>
      <c r="N54" s="301"/>
      <c r="O54" s="301"/>
      <c r="P54" s="301"/>
      <c r="Q54" s="301"/>
      <c r="R54" s="301"/>
      <c r="S54" s="301"/>
    </row>
    <row r="55" spans="1:26" x14ac:dyDescent="0.25">
      <c r="E55" s="301"/>
      <c r="F55" s="301"/>
      <c r="G55" s="301"/>
      <c r="H55" s="301"/>
      <c r="I55" s="301"/>
      <c r="J55" s="301"/>
      <c r="K55" s="301"/>
      <c r="L55" s="301"/>
      <c r="M55" s="301"/>
      <c r="N55" s="301"/>
      <c r="O55" s="301"/>
      <c r="P55" s="301"/>
      <c r="Q55" s="301"/>
      <c r="R55" s="301"/>
      <c r="S55" s="301"/>
    </row>
    <row r="56" spans="1:26" x14ac:dyDescent="0.25">
      <c r="E56" s="301"/>
      <c r="F56" s="301"/>
      <c r="G56" s="301"/>
      <c r="H56" s="301"/>
      <c r="I56" s="301"/>
      <c r="J56" s="301"/>
      <c r="K56" s="301"/>
      <c r="L56" s="301"/>
      <c r="M56" s="301"/>
      <c r="N56" s="301"/>
      <c r="O56" s="301"/>
      <c r="P56" s="301"/>
      <c r="Q56" s="301"/>
      <c r="R56" s="301"/>
      <c r="S56" s="301"/>
    </row>
    <row r="57" spans="1:26" x14ac:dyDescent="0.25">
      <c r="E57" s="301"/>
      <c r="F57" s="301"/>
      <c r="G57" s="301"/>
      <c r="H57" s="301"/>
      <c r="I57" s="301"/>
      <c r="J57" s="301"/>
      <c r="K57" s="301"/>
      <c r="L57" s="301"/>
      <c r="M57" s="301"/>
      <c r="N57" s="301"/>
      <c r="O57" s="301"/>
      <c r="P57" s="301"/>
      <c r="Q57" s="301"/>
      <c r="R57" s="301"/>
      <c r="S57" s="301"/>
    </row>
    <row r="58" spans="1:26" x14ac:dyDescent="0.25">
      <c r="E58" s="301"/>
      <c r="F58" s="301"/>
      <c r="G58" s="301"/>
      <c r="H58" s="301"/>
      <c r="I58" s="301"/>
      <c r="J58" s="301"/>
      <c r="K58" s="301"/>
      <c r="L58" s="301"/>
      <c r="M58" s="301"/>
      <c r="N58" s="301"/>
      <c r="O58" s="301"/>
      <c r="P58" s="301"/>
      <c r="Q58" s="301"/>
      <c r="R58" s="301"/>
      <c r="S58" s="301"/>
    </row>
    <row r="59" spans="1:26" x14ac:dyDescent="0.25">
      <c r="E59" s="301"/>
      <c r="F59" s="301"/>
      <c r="G59" s="301"/>
      <c r="H59" s="301"/>
      <c r="I59" s="301"/>
      <c r="J59" s="301"/>
      <c r="K59" s="301"/>
      <c r="L59" s="301"/>
      <c r="M59" s="301"/>
      <c r="N59" s="301"/>
      <c r="O59" s="301"/>
      <c r="P59" s="301"/>
      <c r="Q59" s="301"/>
      <c r="R59" s="301"/>
      <c r="S59" s="301"/>
    </row>
    <row r="60" spans="1:26" x14ac:dyDescent="0.25">
      <c r="E60" s="301"/>
      <c r="F60" s="301"/>
      <c r="G60" s="301"/>
      <c r="H60" s="301"/>
      <c r="I60" s="301"/>
      <c r="J60" s="301"/>
      <c r="K60" s="301"/>
      <c r="L60" s="301"/>
      <c r="M60" s="301"/>
      <c r="N60" s="301"/>
      <c r="O60" s="301"/>
      <c r="P60" s="301"/>
      <c r="Q60" s="301"/>
      <c r="R60" s="301"/>
      <c r="S60" s="301"/>
    </row>
    <row r="61" spans="1:26" x14ac:dyDescent="0.25">
      <c r="E61" s="301"/>
      <c r="F61" s="301"/>
      <c r="G61" s="301"/>
      <c r="H61" s="301"/>
      <c r="I61" s="301"/>
      <c r="J61" s="301"/>
      <c r="K61" s="301"/>
      <c r="L61" s="301"/>
      <c r="M61" s="301"/>
      <c r="N61" s="301"/>
      <c r="O61" s="301"/>
      <c r="P61" s="301"/>
      <c r="Q61" s="301"/>
      <c r="R61" s="301"/>
      <c r="S61" s="301"/>
    </row>
    <row r="62" spans="1:26" x14ac:dyDescent="0.25">
      <c r="E62" s="301"/>
      <c r="F62" s="301"/>
      <c r="G62" s="301"/>
      <c r="H62" s="301"/>
      <c r="I62" s="301"/>
      <c r="J62" s="301"/>
      <c r="K62" s="301"/>
      <c r="L62" s="301"/>
      <c r="M62" s="301"/>
      <c r="N62" s="301"/>
      <c r="O62" s="301"/>
      <c r="P62" s="301"/>
      <c r="Q62" s="301"/>
      <c r="R62" s="301"/>
      <c r="S62" s="301"/>
    </row>
    <row r="63" spans="1:26" x14ac:dyDescent="0.25">
      <c r="E63" s="301"/>
      <c r="F63" s="301"/>
      <c r="G63" s="301"/>
      <c r="H63" s="301"/>
      <c r="I63" s="301"/>
      <c r="J63" s="301"/>
      <c r="K63" s="301"/>
      <c r="L63" s="301"/>
      <c r="M63" s="301"/>
      <c r="N63" s="301"/>
      <c r="O63" s="301"/>
      <c r="P63" s="301"/>
      <c r="Q63" s="301"/>
      <c r="R63" s="301"/>
      <c r="S63" s="301"/>
    </row>
    <row r="64" spans="1:26" x14ac:dyDescent="0.25">
      <c r="E64" s="301"/>
      <c r="F64" s="301"/>
      <c r="G64" s="301"/>
      <c r="H64" s="301"/>
      <c r="I64" s="301"/>
      <c r="J64" s="301"/>
      <c r="K64" s="301"/>
      <c r="L64" s="301"/>
      <c r="M64" s="301"/>
      <c r="N64" s="301"/>
      <c r="O64" s="301"/>
      <c r="P64" s="301"/>
      <c r="Q64" s="301"/>
      <c r="R64" s="301"/>
      <c r="S64" s="301"/>
    </row>
  </sheetData>
  <pageMargins left="0.7" right="0.7" top="0.75" bottom="0.75" header="0.3" footer="0.3"/>
  <pageSetup scale="60" orientation="landscape" horizontalDpi="4294967294" verticalDpi="4294967294" r:id="rId1"/>
  <headerFooter>
    <oddFooter>&amp;Z&amp;F&amp;RPage &amp;P</oddFooter>
  </headerFooter>
</worksheet>
</file>

<file path=xl/worksheets/sheet2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C5929-16BC-400A-AA55-BB9B4809480E}">
  <sheetPr>
    <tabColor theme="6" tint="-0.249977111117893"/>
    <pageSetUpPr fitToPage="1"/>
  </sheetPr>
  <dimension ref="A1:AH64"/>
  <sheetViews>
    <sheetView topLeftCell="A19" workbookViewId="0"/>
  </sheetViews>
  <sheetFormatPr defaultColWidth="8.85546875" defaultRowHeight="15" x14ac:dyDescent="0.25"/>
  <cols>
    <col min="1" max="1" width="20.85546875" customWidth="1"/>
    <col min="2" max="2" width="8.7109375" customWidth="1"/>
    <col min="3" max="3" width="12.85546875" customWidth="1"/>
    <col min="4" max="12" width="7.42578125" hidden="1" customWidth="1"/>
    <col min="13" max="13" width="7.5703125" hidden="1" customWidth="1"/>
    <col min="14" max="25" width="10.42578125" customWidth="1"/>
    <col min="26" max="26" width="10.7109375" bestFit="1" customWidth="1"/>
    <col min="27" max="27" width="11.5703125" bestFit="1" customWidth="1"/>
    <col min="28" max="28" width="12" bestFit="1" customWidth="1"/>
    <col min="29" max="30" width="10.5703125" bestFit="1" customWidth="1"/>
  </cols>
  <sheetData>
    <row r="1" spans="1:34" x14ac:dyDescent="0.25">
      <c r="A1" s="11" t="s">
        <v>10</v>
      </c>
      <c r="O1" t="s">
        <v>647</v>
      </c>
    </row>
    <row r="2" spans="1:34" x14ac:dyDescent="0.25">
      <c r="A2" s="9" t="s">
        <v>438</v>
      </c>
    </row>
    <row r="3" spans="1:34" x14ac:dyDescent="0.25">
      <c r="A3" s="9" t="s">
        <v>1294</v>
      </c>
    </row>
    <row r="4" spans="1:34" x14ac:dyDescent="0.25">
      <c r="R4" s="40" t="s">
        <v>4</v>
      </c>
      <c r="S4" s="41"/>
      <c r="T4" s="40" t="s">
        <v>8</v>
      </c>
    </row>
    <row r="5" spans="1:34" x14ac:dyDescent="0.25">
      <c r="A5" s="10" t="s">
        <v>9</v>
      </c>
      <c r="B5" s="12" t="s">
        <v>64</v>
      </c>
      <c r="C5" s="12" t="s">
        <v>12</v>
      </c>
      <c r="R5" s="42" t="s">
        <v>2</v>
      </c>
      <c r="S5" s="42" t="s">
        <v>60</v>
      </c>
      <c r="T5" s="42" t="s">
        <v>7</v>
      </c>
    </row>
    <row r="6" spans="1:34" x14ac:dyDescent="0.25">
      <c r="B6" s="3"/>
      <c r="R6" s="3"/>
    </row>
    <row r="7" spans="1:34" x14ac:dyDescent="0.25">
      <c r="A7" t="s">
        <v>1297</v>
      </c>
      <c r="B7" s="212">
        <v>901</v>
      </c>
      <c r="C7" s="214"/>
      <c r="D7" s="293"/>
      <c r="E7" s="293"/>
      <c r="F7" s="293"/>
      <c r="G7" s="293"/>
      <c r="H7" s="293"/>
      <c r="I7" s="293"/>
      <c r="J7" s="293"/>
      <c r="K7" s="293"/>
      <c r="L7" s="293"/>
      <c r="M7" s="293"/>
      <c r="N7" s="293"/>
      <c r="O7" s="294"/>
      <c r="P7" s="6"/>
      <c r="Q7" s="6"/>
      <c r="R7" s="13">
        <f>+C14</f>
        <v>43007</v>
      </c>
      <c r="S7" s="13">
        <f>+-C48</f>
        <v>27647.357142857145</v>
      </c>
      <c r="T7" s="13">
        <f>+R7-S7</f>
        <v>15359.642857142855</v>
      </c>
    </row>
    <row r="8" spans="1:34" x14ac:dyDescent="0.25">
      <c r="A8" s="213" t="s">
        <v>1271</v>
      </c>
      <c r="B8" s="3"/>
      <c r="D8" s="293"/>
      <c r="E8" s="293"/>
      <c r="F8" s="293"/>
      <c r="G8" s="293"/>
      <c r="H8" s="293"/>
      <c r="I8" s="293"/>
      <c r="J8" s="293"/>
      <c r="K8" s="293"/>
      <c r="L8" s="293"/>
      <c r="M8" s="293"/>
      <c r="N8" s="293"/>
      <c r="O8" s="294"/>
      <c r="P8" s="6"/>
      <c r="Q8" s="6"/>
    </row>
    <row r="9" spans="1:34" x14ac:dyDescent="0.25">
      <c r="A9" s="2"/>
      <c r="B9" s="3"/>
      <c r="D9" s="293"/>
      <c r="E9" s="293"/>
      <c r="F9" s="293"/>
      <c r="G9" s="293"/>
      <c r="H9" s="293"/>
      <c r="I9" s="293"/>
      <c r="J9" s="293"/>
      <c r="K9" s="293"/>
      <c r="L9" s="293"/>
      <c r="M9" s="293"/>
      <c r="N9" s="293"/>
      <c r="O9" s="294"/>
      <c r="P9" s="6"/>
      <c r="Q9" s="6"/>
    </row>
    <row r="10" spans="1:34" x14ac:dyDescent="0.25">
      <c r="B10" s="3"/>
    </row>
    <row r="11" spans="1:34" x14ac:dyDescent="0.25">
      <c r="A11" s="686" t="s">
        <v>66</v>
      </c>
      <c r="B11" s="212" t="s">
        <v>1267</v>
      </c>
      <c r="C11" s="214"/>
    </row>
    <row r="12" spans="1:34" x14ac:dyDescent="0.25">
      <c r="B12" s="28"/>
      <c r="C12" s="2"/>
    </row>
    <row r="13" spans="1:34" x14ac:dyDescent="0.25">
      <c r="A13" s="9" t="s">
        <v>5</v>
      </c>
      <c r="C13" s="31" t="s">
        <v>3</v>
      </c>
      <c r="D13" s="32">
        <v>1994</v>
      </c>
      <c r="E13" s="32">
        <v>1995</v>
      </c>
      <c r="F13" s="32">
        <v>1996</v>
      </c>
      <c r="G13" s="32">
        <v>1997</v>
      </c>
      <c r="H13" s="32">
        <v>1998</v>
      </c>
      <c r="I13" s="32">
        <v>1999</v>
      </c>
      <c r="J13" s="32">
        <v>2000</v>
      </c>
      <c r="K13" s="32">
        <v>2001</v>
      </c>
      <c r="L13" s="32">
        <v>2002</v>
      </c>
      <c r="M13" s="32">
        <v>2003</v>
      </c>
      <c r="N13" s="32">
        <v>2004</v>
      </c>
      <c r="O13" s="32">
        <f>N13+1</f>
        <v>2005</v>
      </c>
      <c r="P13" s="32">
        <f t="shared" ref="P13:AH13" si="0">O13+1</f>
        <v>2006</v>
      </c>
      <c r="Q13" s="32">
        <f t="shared" si="0"/>
        <v>2007</v>
      </c>
      <c r="R13" s="32">
        <f t="shared" si="0"/>
        <v>2008</v>
      </c>
      <c r="S13" s="32">
        <f t="shared" si="0"/>
        <v>2009</v>
      </c>
      <c r="T13" s="32">
        <f t="shared" si="0"/>
        <v>2010</v>
      </c>
      <c r="U13" s="32">
        <f t="shared" si="0"/>
        <v>2011</v>
      </c>
      <c r="V13" s="32">
        <f t="shared" si="0"/>
        <v>2012</v>
      </c>
      <c r="W13" s="32">
        <f t="shared" si="0"/>
        <v>2013</v>
      </c>
      <c r="X13" s="32">
        <f t="shared" si="0"/>
        <v>2014</v>
      </c>
      <c r="Y13" s="32">
        <f t="shared" si="0"/>
        <v>2015</v>
      </c>
      <c r="Z13" s="32">
        <f t="shared" si="0"/>
        <v>2016</v>
      </c>
      <c r="AA13" s="32">
        <f t="shared" si="0"/>
        <v>2017</v>
      </c>
      <c r="AB13" s="32">
        <f t="shared" si="0"/>
        <v>2018</v>
      </c>
      <c r="AC13" s="32">
        <f t="shared" si="0"/>
        <v>2019</v>
      </c>
      <c r="AD13" s="32">
        <f t="shared" si="0"/>
        <v>2020</v>
      </c>
      <c r="AE13" s="32">
        <f t="shared" si="0"/>
        <v>2021</v>
      </c>
      <c r="AF13" s="32">
        <f t="shared" si="0"/>
        <v>2022</v>
      </c>
      <c r="AG13" s="32">
        <f t="shared" si="0"/>
        <v>2023</v>
      </c>
      <c r="AH13" s="32">
        <f t="shared" si="0"/>
        <v>2024</v>
      </c>
    </row>
    <row r="14" spans="1:34" x14ac:dyDescent="0.25">
      <c r="A14" s="9" t="s">
        <v>73</v>
      </c>
      <c r="C14" s="672">
        <f>SUM(D14:AH14)</f>
        <v>43007</v>
      </c>
      <c r="D14" s="233">
        <v>0</v>
      </c>
      <c r="E14" s="233">
        <v>0</v>
      </c>
      <c r="F14" s="233">
        <v>0</v>
      </c>
      <c r="G14" s="233">
        <v>0</v>
      </c>
      <c r="H14" s="233">
        <v>0</v>
      </c>
      <c r="I14" s="233">
        <v>0</v>
      </c>
      <c r="J14" s="233">
        <v>0</v>
      </c>
      <c r="K14" s="233">
        <v>0</v>
      </c>
      <c r="L14" s="233">
        <v>0</v>
      </c>
      <c r="M14" s="233">
        <v>0</v>
      </c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7"/>
      <c r="Z14" s="7"/>
      <c r="AA14" s="4"/>
      <c r="AB14" s="7"/>
      <c r="AC14" s="7"/>
      <c r="AD14" s="7">
        <v>43007</v>
      </c>
      <c r="AE14" s="275"/>
    </row>
    <row r="15" spans="1:34" x14ac:dyDescent="0.25">
      <c r="A15" s="34"/>
      <c r="B15" s="2"/>
      <c r="C15" s="2"/>
      <c r="S15" s="233"/>
      <c r="T15" s="233"/>
      <c r="U15" s="233"/>
      <c r="V15" s="233"/>
      <c r="W15" s="233"/>
      <c r="X15" s="233"/>
    </row>
    <row r="16" spans="1:34" x14ac:dyDescent="0.25">
      <c r="A16" s="9" t="s">
        <v>6</v>
      </c>
      <c r="B16" s="3">
        <v>1994</v>
      </c>
      <c r="C16" s="622">
        <f>-SUM(D16:AH16)</f>
        <v>0</v>
      </c>
      <c r="D16" s="297">
        <f>+D$14/7/2</f>
        <v>0</v>
      </c>
      <c r="E16" s="297"/>
      <c r="F16" s="297"/>
      <c r="G16" s="297"/>
      <c r="H16" s="297"/>
      <c r="I16" s="297"/>
      <c r="J16" s="297"/>
      <c r="K16" s="297"/>
      <c r="L16" s="297"/>
      <c r="M16" s="297"/>
      <c r="N16" s="297"/>
      <c r="O16" s="297"/>
      <c r="P16" s="297"/>
      <c r="Q16" s="297"/>
      <c r="R16" s="297"/>
      <c r="S16" s="233"/>
      <c r="T16" s="233"/>
      <c r="U16" s="233"/>
      <c r="V16" s="233"/>
      <c r="W16" s="233"/>
      <c r="X16" s="233"/>
      <c r="Y16" s="297"/>
      <c r="Z16" s="297"/>
    </row>
    <row r="17" spans="1:26" x14ac:dyDescent="0.25">
      <c r="B17" s="3">
        <f>B16+1</f>
        <v>1995</v>
      </c>
      <c r="C17" s="622">
        <f t="shared" ref="C17:C46" si="1">-SUM(D17:AH17)</f>
        <v>0</v>
      </c>
      <c r="D17" s="297">
        <f>+D$14/7</f>
        <v>0</v>
      </c>
      <c r="E17" s="297">
        <f>+E$14/7/2</f>
        <v>0</v>
      </c>
      <c r="F17" s="297"/>
      <c r="G17" s="297"/>
      <c r="H17" s="297"/>
      <c r="I17" s="297"/>
      <c r="J17" s="297"/>
      <c r="K17" s="297"/>
      <c r="L17" s="297"/>
      <c r="M17" s="297"/>
      <c r="N17" s="297"/>
      <c r="O17" s="297"/>
      <c r="P17" s="297"/>
      <c r="Q17" s="297"/>
      <c r="R17" s="297"/>
      <c r="S17" s="233"/>
      <c r="T17" s="233"/>
      <c r="U17" s="233"/>
      <c r="V17" s="233"/>
      <c r="W17" s="233"/>
      <c r="X17" s="233"/>
      <c r="Y17" s="297"/>
      <c r="Z17" s="297"/>
    </row>
    <row r="18" spans="1:26" x14ac:dyDescent="0.25">
      <c r="B18" s="3">
        <f t="shared" ref="B18:B46" si="2">B17+1</f>
        <v>1996</v>
      </c>
      <c r="C18" s="622">
        <f t="shared" si="1"/>
        <v>0</v>
      </c>
      <c r="D18" s="297">
        <f>+D17</f>
        <v>0</v>
      </c>
      <c r="E18" s="297">
        <f>+E$14/7</f>
        <v>0</v>
      </c>
      <c r="F18" s="297">
        <f>+F$14/7/2</f>
        <v>0</v>
      </c>
      <c r="G18" s="297"/>
      <c r="H18" s="297"/>
      <c r="I18" s="297"/>
      <c r="J18" s="297"/>
      <c r="K18" s="297"/>
      <c r="L18" s="297"/>
      <c r="M18" s="297"/>
      <c r="N18" s="297"/>
      <c r="O18" s="297"/>
      <c r="P18" s="297"/>
      <c r="Q18" s="297"/>
      <c r="R18" s="297"/>
      <c r="S18" s="233"/>
      <c r="T18" s="233"/>
      <c r="U18" s="233"/>
      <c r="V18" s="233"/>
      <c r="W18" s="233"/>
      <c r="X18" s="233"/>
      <c r="Y18" s="297"/>
      <c r="Z18" s="297"/>
    </row>
    <row r="19" spans="1:26" x14ac:dyDescent="0.25">
      <c r="B19" s="3">
        <f t="shared" si="2"/>
        <v>1997</v>
      </c>
      <c r="C19" s="622">
        <f t="shared" si="1"/>
        <v>0</v>
      </c>
      <c r="D19" s="297">
        <f>+D18</f>
        <v>0</v>
      </c>
      <c r="E19" s="297">
        <f>+E18</f>
        <v>0</v>
      </c>
      <c r="F19" s="297">
        <f>+F$14/7</f>
        <v>0</v>
      </c>
      <c r="G19" s="297">
        <f>+G$14/7/2</f>
        <v>0</v>
      </c>
      <c r="H19" s="297"/>
      <c r="I19" s="297"/>
      <c r="J19" s="297"/>
      <c r="K19" s="297"/>
      <c r="L19" s="297"/>
      <c r="M19" s="297"/>
      <c r="N19" s="297"/>
      <c r="O19" s="297"/>
      <c r="P19" s="297"/>
      <c r="Q19" s="297"/>
      <c r="R19" s="297"/>
      <c r="S19" s="233"/>
      <c r="T19" s="233"/>
      <c r="U19" s="233"/>
      <c r="V19" s="233"/>
      <c r="W19" s="233"/>
      <c r="X19" s="233"/>
      <c r="Y19" s="297"/>
      <c r="Z19" s="297"/>
    </row>
    <row r="20" spans="1:26" x14ac:dyDescent="0.25">
      <c r="B20" s="3">
        <f t="shared" si="2"/>
        <v>1998</v>
      </c>
      <c r="C20" s="622">
        <f t="shared" si="1"/>
        <v>0</v>
      </c>
      <c r="D20" s="297">
        <f>+D19</f>
        <v>0</v>
      </c>
      <c r="E20" s="297">
        <f>+E19</f>
        <v>0</v>
      </c>
      <c r="F20" s="297">
        <f>+F19</f>
        <v>0</v>
      </c>
      <c r="G20" s="297">
        <f>+G$14/7</f>
        <v>0</v>
      </c>
      <c r="H20" s="297">
        <f>+H$14/7/2</f>
        <v>0</v>
      </c>
      <c r="I20" s="297"/>
      <c r="J20" s="297"/>
      <c r="K20" s="297"/>
      <c r="L20" s="297"/>
      <c r="M20" s="297"/>
      <c r="N20" s="297"/>
      <c r="O20" s="297"/>
      <c r="P20" s="297"/>
      <c r="Q20" s="297"/>
      <c r="R20" s="297"/>
      <c r="S20" s="233"/>
      <c r="T20" s="233"/>
      <c r="U20" s="233"/>
      <c r="V20" s="233"/>
      <c r="W20" s="233"/>
      <c r="X20" s="233"/>
      <c r="Y20" s="297"/>
      <c r="Z20" s="297"/>
    </row>
    <row r="21" spans="1:26" x14ac:dyDescent="0.25">
      <c r="B21" s="3">
        <f t="shared" si="2"/>
        <v>1999</v>
      </c>
      <c r="C21" s="622">
        <f t="shared" si="1"/>
        <v>0</v>
      </c>
      <c r="D21" s="297">
        <f>+D20</f>
        <v>0</v>
      </c>
      <c r="E21" s="297">
        <f>+E20</f>
        <v>0</v>
      </c>
      <c r="F21" s="297">
        <f>+F20</f>
        <v>0</v>
      </c>
      <c r="G21" s="297">
        <f>+G20</f>
        <v>0</v>
      </c>
      <c r="H21" s="297">
        <f>+H$14/7</f>
        <v>0</v>
      </c>
      <c r="I21" s="297">
        <f>+I$14/7/2</f>
        <v>0</v>
      </c>
      <c r="J21" s="297"/>
      <c r="K21" s="297"/>
      <c r="L21" s="297"/>
      <c r="M21" s="297"/>
      <c r="N21" s="297"/>
      <c r="O21" s="297"/>
      <c r="P21" s="297"/>
      <c r="Q21" s="297"/>
      <c r="R21" s="297"/>
      <c r="S21" s="233"/>
      <c r="T21" s="233"/>
      <c r="U21" s="233"/>
      <c r="V21" s="233"/>
      <c r="W21" s="233"/>
      <c r="X21" s="233"/>
      <c r="Y21" s="297"/>
      <c r="Z21" s="297"/>
    </row>
    <row r="22" spans="1:26" x14ac:dyDescent="0.25">
      <c r="B22" s="3">
        <f t="shared" si="2"/>
        <v>2000</v>
      </c>
      <c r="C22" s="622">
        <f t="shared" si="1"/>
        <v>0</v>
      </c>
      <c r="D22" s="297">
        <f>+D21</f>
        <v>0</v>
      </c>
      <c r="E22" s="297">
        <f>+E21</f>
        <v>0</v>
      </c>
      <c r="F22" s="297">
        <f>+F21</f>
        <v>0</v>
      </c>
      <c r="G22" s="297">
        <f>+G21</f>
        <v>0</v>
      </c>
      <c r="H22" s="297">
        <f>+H21</f>
        <v>0</v>
      </c>
      <c r="I22" s="297">
        <f>+I$14/7</f>
        <v>0</v>
      </c>
      <c r="J22" s="297">
        <f>+J$14/7/2</f>
        <v>0</v>
      </c>
      <c r="K22" s="297"/>
      <c r="L22" s="297"/>
      <c r="M22" s="297"/>
      <c r="N22" s="297"/>
      <c r="O22" s="297"/>
      <c r="P22" s="297"/>
      <c r="Q22" s="297"/>
      <c r="R22" s="297"/>
      <c r="S22" s="233"/>
      <c r="T22" s="233"/>
      <c r="U22" s="233"/>
      <c r="V22" s="233"/>
      <c r="W22" s="233"/>
      <c r="X22" s="233"/>
      <c r="Y22" s="297"/>
      <c r="Z22" s="297"/>
    </row>
    <row r="23" spans="1:26" x14ac:dyDescent="0.25">
      <c r="B23" s="3">
        <f t="shared" si="2"/>
        <v>2001</v>
      </c>
      <c r="C23" s="622">
        <f t="shared" si="1"/>
        <v>0</v>
      </c>
      <c r="D23" s="297">
        <f>+D$14/7/2</f>
        <v>0</v>
      </c>
      <c r="E23" s="297">
        <f>+E22</f>
        <v>0</v>
      </c>
      <c r="F23" s="297">
        <f>+F22</f>
        <v>0</v>
      </c>
      <c r="G23" s="297">
        <f>+G22</f>
        <v>0</v>
      </c>
      <c r="H23" s="297">
        <f>+H22</f>
        <v>0</v>
      </c>
      <c r="I23" s="297">
        <f>+I22</f>
        <v>0</v>
      </c>
      <c r="J23" s="297">
        <f>+J$14/7</f>
        <v>0</v>
      </c>
      <c r="K23" s="297">
        <f>+K$14/7/2</f>
        <v>0</v>
      </c>
      <c r="L23" s="297"/>
      <c r="M23" s="297"/>
      <c r="N23" s="297"/>
      <c r="O23" s="297"/>
      <c r="P23" s="297"/>
      <c r="Q23" s="297"/>
      <c r="R23" s="297"/>
      <c r="S23" s="233"/>
      <c r="T23" s="233"/>
      <c r="U23" s="233"/>
      <c r="V23" s="233"/>
      <c r="W23" s="233"/>
      <c r="X23" s="233"/>
      <c r="Y23" s="297"/>
      <c r="Z23" s="297"/>
    </row>
    <row r="24" spans="1:26" x14ac:dyDescent="0.25">
      <c r="B24" s="3">
        <f t="shared" si="2"/>
        <v>2002</v>
      </c>
      <c r="C24" s="622">
        <f t="shared" si="1"/>
        <v>0</v>
      </c>
      <c r="D24" s="297"/>
      <c r="E24" s="297">
        <f>+E$14/7/2</f>
        <v>0</v>
      </c>
      <c r="F24" s="297">
        <f>+F23</f>
        <v>0</v>
      </c>
      <c r="G24" s="297">
        <f>+G23</f>
        <v>0</v>
      </c>
      <c r="H24" s="297">
        <f>+H23</f>
        <v>0</v>
      </c>
      <c r="I24" s="297">
        <f>+I23</f>
        <v>0</v>
      </c>
      <c r="J24" s="297">
        <f>+J23</f>
        <v>0</v>
      </c>
      <c r="K24" s="297">
        <f>+K$14/7</f>
        <v>0</v>
      </c>
      <c r="L24" s="297">
        <f>+L$14/7/2</f>
        <v>0</v>
      </c>
      <c r="M24" s="297"/>
      <c r="N24" s="297"/>
      <c r="O24" s="297"/>
      <c r="P24" s="297"/>
      <c r="Q24" s="297"/>
      <c r="R24" s="297"/>
      <c r="S24" s="233"/>
      <c r="T24" s="233"/>
      <c r="U24" s="233"/>
      <c r="V24" s="233"/>
      <c r="W24" s="233"/>
      <c r="X24" s="233"/>
      <c r="Y24" s="297"/>
      <c r="Z24" s="297"/>
    </row>
    <row r="25" spans="1:26" x14ac:dyDescent="0.25">
      <c r="B25" s="3">
        <f t="shared" si="2"/>
        <v>2003</v>
      </c>
      <c r="C25" s="622">
        <f t="shared" si="1"/>
        <v>0</v>
      </c>
      <c r="D25" s="297"/>
      <c r="E25" s="297"/>
      <c r="F25" s="297">
        <f>+F$14/7/2</f>
        <v>0</v>
      </c>
      <c r="G25" s="297">
        <f>+G24</f>
        <v>0</v>
      </c>
      <c r="H25" s="297">
        <f>+H24</f>
        <v>0</v>
      </c>
      <c r="I25" s="297">
        <f>+I24</f>
        <v>0</v>
      </c>
      <c r="J25" s="297">
        <f>+J24</f>
        <v>0</v>
      </c>
      <c r="K25" s="297">
        <f>+K24</f>
        <v>0</v>
      </c>
      <c r="L25" s="297">
        <f>+L$14/7</f>
        <v>0</v>
      </c>
      <c r="M25" s="297">
        <f>+M$14/7/2</f>
        <v>0</v>
      </c>
      <c r="N25" s="297"/>
      <c r="O25" s="297"/>
      <c r="P25" s="297"/>
      <c r="Q25" s="297"/>
      <c r="R25" s="297"/>
      <c r="S25" s="233"/>
      <c r="T25" s="233"/>
      <c r="U25" s="233"/>
      <c r="V25" s="233"/>
      <c r="W25" s="233"/>
      <c r="X25" s="233"/>
      <c r="Y25" s="297"/>
      <c r="Z25" s="297"/>
    </row>
    <row r="26" spans="1:26" x14ac:dyDescent="0.25">
      <c r="B26" s="3">
        <f t="shared" si="2"/>
        <v>2004</v>
      </c>
      <c r="C26" s="622">
        <f t="shared" si="1"/>
        <v>0</v>
      </c>
      <c r="D26" s="297"/>
      <c r="E26" s="297"/>
      <c r="F26" s="297"/>
      <c r="G26" s="297">
        <f>+G$14/7/2</f>
        <v>0</v>
      </c>
      <c r="H26" s="297">
        <f>+H25</f>
        <v>0</v>
      </c>
      <c r="I26" s="297">
        <f>+I25</f>
        <v>0</v>
      </c>
      <c r="J26" s="297">
        <f>+J25</f>
        <v>0</v>
      </c>
      <c r="K26" s="297">
        <f>+K25</f>
        <v>0</v>
      </c>
      <c r="L26" s="297">
        <f>+L25</f>
        <v>0</v>
      </c>
      <c r="M26" s="297">
        <f>+M$14/7</f>
        <v>0</v>
      </c>
      <c r="N26" s="7">
        <f>+N$14/7/2</f>
        <v>0</v>
      </c>
      <c r="O26" s="7"/>
      <c r="P26" s="7"/>
      <c r="Q26" s="7"/>
      <c r="R26" s="7"/>
      <c r="S26" s="43"/>
      <c r="T26" s="43"/>
      <c r="U26" s="43"/>
      <c r="V26" s="43"/>
      <c r="W26" s="43"/>
      <c r="X26" s="43"/>
      <c r="Y26" s="7"/>
      <c r="Z26" s="297"/>
    </row>
    <row r="27" spans="1:26" x14ac:dyDescent="0.25">
      <c r="B27" s="3">
        <f t="shared" si="2"/>
        <v>2005</v>
      </c>
      <c r="C27" s="622">
        <f t="shared" si="1"/>
        <v>0</v>
      </c>
      <c r="D27" s="297"/>
      <c r="E27" s="297"/>
      <c r="F27" s="297"/>
      <c r="G27" s="297"/>
      <c r="H27" s="297">
        <f>+H$14/7/2</f>
        <v>0</v>
      </c>
      <c r="I27" s="297">
        <f>+I26</f>
        <v>0</v>
      </c>
      <c r="J27" s="297">
        <f>+J26</f>
        <v>0</v>
      </c>
      <c r="K27" s="297">
        <f>+K26</f>
        <v>0</v>
      </c>
      <c r="L27" s="297">
        <f>+L26</f>
        <v>0</v>
      </c>
      <c r="M27" s="297">
        <f>+M26</f>
        <v>0</v>
      </c>
      <c r="N27" s="7">
        <f>+N$14/7</f>
        <v>0</v>
      </c>
      <c r="O27" s="7">
        <f>+O$14/7/2</f>
        <v>0</v>
      </c>
      <c r="P27" s="7"/>
      <c r="Q27" s="7"/>
      <c r="R27" s="7"/>
      <c r="S27" s="43"/>
      <c r="T27" s="43"/>
      <c r="U27" s="43"/>
      <c r="V27" s="43"/>
      <c r="W27" s="43"/>
      <c r="X27" s="43"/>
      <c r="Y27" s="7"/>
      <c r="Z27" s="297"/>
    </row>
    <row r="28" spans="1:26" x14ac:dyDescent="0.25">
      <c r="B28" s="3">
        <f t="shared" si="2"/>
        <v>2006</v>
      </c>
      <c r="C28" s="622">
        <f t="shared" si="1"/>
        <v>0</v>
      </c>
      <c r="D28" s="297"/>
      <c r="E28" s="297"/>
      <c r="F28" s="297"/>
      <c r="G28" s="297"/>
      <c r="H28" s="297"/>
      <c r="I28" s="297">
        <f>+I$14/7/2</f>
        <v>0</v>
      </c>
      <c r="J28" s="297">
        <f>+J27</f>
        <v>0</v>
      </c>
      <c r="K28" s="297">
        <f>+K27</f>
        <v>0</v>
      </c>
      <c r="L28" s="297">
        <f>+L27</f>
        <v>0</v>
      </c>
      <c r="M28" s="297">
        <f>+M27</f>
        <v>0</v>
      </c>
      <c r="N28" s="7">
        <f>+N27</f>
        <v>0</v>
      </c>
      <c r="O28" s="7">
        <f>+O$14/7</f>
        <v>0</v>
      </c>
      <c r="P28" s="7">
        <f>+P$14/7/2</f>
        <v>0</v>
      </c>
      <c r="Q28" s="7"/>
      <c r="R28" s="7"/>
      <c r="S28" s="43"/>
      <c r="T28" s="43"/>
      <c r="U28" s="43"/>
      <c r="V28" s="43"/>
      <c r="W28" s="43"/>
      <c r="X28" s="43"/>
      <c r="Y28" s="7"/>
      <c r="Z28" s="297"/>
    </row>
    <row r="29" spans="1:26" x14ac:dyDescent="0.25">
      <c r="B29" s="3">
        <f t="shared" si="2"/>
        <v>2007</v>
      </c>
      <c r="C29" s="622">
        <f t="shared" si="1"/>
        <v>0</v>
      </c>
      <c r="D29" s="297"/>
      <c r="E29" s="297"/>
      <c r="F29" s="297"/>
      <c r="G29" s="297"/>
      <c r="H29" s="297"/>
      <c r="I29" s="297"/>
      <c r="J29" s="297">
        <f>+J$14/7/2</f>
        <v>0</v>
      </c>
      <c r="K29" s="297">
        <f>+K28</f>
        <v>0</v>
      </c>
      <c r="L29" s="297">
        <f>+L28</f>
        <v>0</v>
      </c>
      <c r="M29" s="297">
        <f>+M28</f>
        <v>0</v>
      </c>
      <c r="N29" s="7">
        <f>+N28</f>
        <v>0</v>
      </c>
      <c r="O29" s="7">
        <f>+O28</f>
        <v>0</v>
      </c>
      <c r="P29" s="7">
        <f>+P$14/7</f>
        <v>0</v>
      </c>
      <c r="Q29" s="7">
        <f>+Q$14/7/2</f>
        <v>0</v>
      </c>
      <c r="R29" s="7"/>
      <c r="S29" s="43"/>
      <c r="T29" s="43"/>
      <c r="U29" s="43"/>
      <c r="V29" s="43"/>
      <c r="W29" s="43"/>
      <c r="X29" s="43"/>
      <c r="Y29" s="7"/>
      <c r="Z29" s="297"/>
    </row>
    <row r="30" spans="1:26" x14ac:dyDescent="0.25">
      <c r="B30" s="3">
        <f t="shared" si="2"/>
        <v>2008</v>
      </c>
      <c r="C30" s="622">
        <f t="shared" si="1"/>
        <v>0</v>
      </c>
      <c r="D30" s="297"/>
      <c r="E30" s="297"/>
      <c r="F30" s="297"/>
      <c r="G30" s="297"/>
      <c r="H30" s="297"/>
      <c r="I30" s="297"/>
      <c r="J30" s="297"/>
      <c r="K30" s="297">
        <f>+K$14/7/2</f>
        <v>0</v>
      </c>
      <c r="L30" s="297">
        <f>+L29</f>
        <v>0</v>
      </c>
      <c r="M30" s="297">
        <f>+M29</f>
        <v>0</v>
      </c>
      <c r="N30" s="7">
        <f>+N29</f>
        <v>0</v>
      </c>
      <c r="O30" s="7">
        <f>+O29</f>
        <v>0</v>
      </c>
      <c r="P30" s="7">
        <f>+P29</f>
        <v>0</v>
      </c>
      <c r="Q30" s="7">
        <f>+Q$14/7</f>
        <v>0</v>
      </c>
      <c r="R30" s="7">
        <f>+R$14/7/2</f>
        <v>0</v>
      </c>
      <c r="S30" s="43"/>
      <c r="T30" s="43"/>
      <c r="U30" s="43"/>
      <c r="V30" s="43"/>
      <c r="W30" s="43"/>
      <c r="X30" s="43"/>
      <c r="Y30" s="7"/>
      <c r="Z30" s="297"/>
    </row>
    <row r="31" spans="1:26" x14ac:dyDescent="0.25">
      <c r="B31" s="3">
        <f t="shared" si="2"/>
        <v>2009</v>
      </c>
      <c r="C31" s="622">
        <f t="shared" si="1"/>
        <v>0</v>
      </c>
      <c r="D31" s="297"/>
      <c r="E31" s="297"/>
      <c r="F31" s="297"/>
      <c r="G31" s="297"/>
      <c r="H31" s="297"/>
      <c r="I31" s="297"/>
      <c r="J31" s="297"/>
      <c r="K31" s="297"/>
      <c r="L31" s="297">
        <f>+L$14/7/2</f>
        <v>0</v>
      </c>
      <c r="M31" s="297">
        <f>+M30</f>
        <v>0</v>
      </c>
      <c r="N31" s="7">
        <f>+N30</f>
        <v>0</v>
      </c>
      <c r="O31" s="7">
        <f>+O30</f>
        <v>0</v>
      </c>
      <c r="P31" s="7">
        <f>+P30</f>
        <v>0</v>
      </c>
      <c r="Q31" s="7">
        <f>+Q30</f>
        <v>0</v>
      </c>
      <c r="R31" s="7">
        <f>+R$14/7</f>
        <v>0</v>
      </c>
      <c r="S31" s="43">
        <f>+S$14/7/2</f>
        <v>0</v>
      </c>
      <c r="T31" s="43"/>
      <c r="U31" s="43"/>
      <c r="V31" s="43"/>
      <c r="W31" s="43"/>
      <c r="X31" s="43"/>
      <c r="Y31" s="7"/>
      <c r="Z31" s="297"/>
    </row>
    <row r="32" spans="1:26" x14ac:dyDescent="0.25">
      <c r="A32" s="38"/>
      <c r="B32" s="3">
        <f t="shared" si="2"/>
        <v>2010</v>
      </c>
      <c r="C32" s="622">
        <f t="shared" si="1"/>
        <v>0</v>
      </c>
      <c r="D32" s="297"/>
      <c r="E32" s="297"/>
      <c r="F32" s="297"/>
      <c r="G32" s="297"/>
      <c r="H32" s="297"/>
      <c r="I32" s="297"/>
      <c r="J32" s="297"/>
      <c r="K32" s="297"/>
      <c r="L32" s="297"/>
      <c r="M32" s="297">
        <f>+M$14/7/2</f>
        <v>0</v>
      </c>
      <c r="N32" s="7">
        <f>+N31</f>
        <v>0</v>
      </c>
      <c r="O32" s="7">
        <f>+O31</f>
        <v>0</v>
      </c>
      <c r="P32" s="7">
        <f>+P31</f>
        <v>0</v>
      </c>
      <c r="Q32" s="7">
        <f>+Q31</f>
        <v>0</v>
      </c>
      <c r="R32" s="7">
        <f>+R31</f>
        <v>0</v>
      </c>
      <c r="S32" s="43">
        <f>+S$14/7</f>
        <v>0</v>
      </c>
      <c r="T32" s="43">
        <f>+T$14/7/2</f>
        <v>0</v>
      </c>
      <c r="U32" s="43"/>
      <c r="V32" s="43"/>
      <c r="W32" s="43"/>
      <c r="X32" s="43"/>
      <c r="Y32" s="7"/>
      <c r="Z32" s="297"/>
    </row>
    <row r="33" spans="1:31" x14ac:dyDescent="0.25">
      <c r="A33" s="38"/>
      <c r="B33" s="3">
        <f t="shared" si="2"/>
        <v>2011</v>
      </c>
      <c r="C33" s="622">
        <f t="shared" si="1"/>
        <v>0</v>
      </c>
      <c r="D33" s="297"/>
      <c r="E33" s="297"/>
      <c r="F33" s="297"/>
      <c r="G33" s="297"/>
      <c r="H33" s="297"/>
      <c r="I33" s="297"/>
      <c r="J33" s="297"/>
      <c r="K33" s="297"/>
      <c r="L33" s="297"/>
      <c r="M33" s="297"/>
      <c r="N33" s="7">
        <f>+N$14/7/2</f>
        <v>0</v>
      </c>
      <c r="O33" s="7">
        <f>+O32</f>
        <v>0</v>
      </c>
      <c r="P33" s="7">
        <f>+P32</f>
        <v>0</v>
      </c>
      <c r="Q33" s="7">
        <f>+Q32</f>
        <v>0</v>
      </c>
      <c r="R33" s="7">
        <f>+R32</f>
        <v>0</v>
      </c>
      <c r="S33" s="43">
        <f>+S32</f>
        <v>0</v>
      </c>
      <c r="T33" s="43">
        <f>+T$14/7</f>
        <v>0</v>
      </c>
      <c r="U33" s="43">
        <f>+U$14/7/2</f>
        <v>0</v>
      </c>
      <c r="V33" s="43"/>
      <c r="W33" s="43"/>
      <c r="X33" s="43"/>
      <c r="Y33" s="7"/>
      <c r="Z33" s="297"/>
    </row>
    <row r="34" spans="1:31" x14ac:dyDescent="0.25">
      <c r="A34" s="38"/>
      <c r="B34" s="3">
        <f t="shared" si="2"/>
        <v>2012</v>
      </c>
      <c r="C34" s="622">
        <f t="shared" si="1"/>
        <v>0</v>
      </c>
      <c r="D34" s="297"/>
      <c r="E34" s="297"/>
      <c r="F34" s="297"/>
      <c r="G34" s="297"/>
      <c r="H34" s="297"/>
      <c r="I34" s="297"/>
      <c r="J34" s="297"/>
      <c r="K34" s="297"/>
      <c r="L34" s="297"/>
      <c r="M34" s="297"/>
      <c r="N34" s="7"/>
      <c r="O34" s="7">
        <f>+O$14/7/2</f>
        <v>0</v>
      </c>
      <c r="P34" s="7">
        <f>+P33</f>
        <v>0</v>
      </c>
      <c r="Q34" s="7">
        <f>+Q33</f>
        <v>0</v>
      </c>
      <c r="R34" s="7">
        <f>+R33</f>
        <v>0</v>
      </c>
      <c r="S34" s="43">
        <f>+S33</f>
        <v>0</v>
      </c>
      <c r="T34" s="43">
        <f>+T$14/7</f>
        <v>0</v>
      </c>
      <c r="U34" s="43">
        <f>+U$14/7</f>
        <v>0</v>
      </c>
      <c r="V34" s="43">
        <f>+V$14/7/2</f>
        <v>0</v>
      </c>
      <c r="W34" s="43"/>
      <c r="X34" s="43"/>
      <c r="Y34" s="7"/>
      <c r="Z34" s="297"/>
    </row>
    <row r="35" spans="1:31" x14ac:dyDescent="0.25">
      <c r="A35" s="38"/>
      <c r="B35" s="3">
        <f t="shared" si="2"/>
        <v>2013</v>
      </c>
      <c r="C35" s="622">
        <f t="shared" si="1"/>
        <v>0</v>
      </c>
      <c r="D35" s="297"/>
      <c r="E35" s="297"/>
      <c r="F35" s="297"/>
      <c r="G35" s="297"/>
      <c r="H35" s="297"/>
      <c r="I35" s="297"/>
      <c r="J35" s="297"/>
      <c r="K35" s="297"/>
      <c r="L35" s="297"/>
      <c r="M35" s="297"/>
      <c r="N35" s="7"/>
      <c r="O35" s="7"/>
      <c r="P35" s="7">
        <f>P14/7/2</f>
        <v>0</v>
      </c>
      <c r="Q35" s="7">
        <f>Q14</f>
        <v>0</v>
      </c>
      <c r="R35" s="7">
        <f t="shared" ref="R35:U36" si="3">R34</f>
        <v>0</v>
      </c>
      <c r="S35" s="43">
        <f t="shared" si="3"/>
        <v>0</v>
      </c>
      <c r="T35" s="43">
        <f t="shared" si="3"/>
        <v>0</v>
      </c>
      <c r="U35" s="43">
        <f t="shared" si="3"/>
        <v>0</v>
      </c>
      <c r="V35" s="43">
        <f>V14/7</f>
        <v>0</v>
      </c>
      <c r="W35" s="43">
        <f>W14/7/2</f>
        <v>0</v>
      </c>
      <c r="X35" s="43"/>
      <c r="Y35" s="7"/>
      <c r="Z35" s="297"/>
    </row>
    <row r="36" spans="1:31" x14ac:dyDescent="0.25">
      <c r="A36" s="38"/>
      <c r="B36" s="3">
        <f t="shared" si="2"/>
        <v>2014</v>
      </c>
      <c r="C36" s="622">
        <f t="shared" si="1"/>
        <v>0</v>
      </c>
      <c r="D36" s="297"/>
      <c r="E36" s="297"/>
      <c r="F36" s="297"/>
      <c r="G36" s="297"/>
      <c r="H36" s="297"/>
      <c r="I36" s="297"/>
      <c r="J36" s="297"/>
      <c r="K36" s="297"/>
      <c r="L36" s="297"/>
      <c r="M36" s="297"/>
      <c r="N36" s="7"/>
      <c r="O36" s="7"/>
      <c r="P36" s="7"/>
      <c r="Q36" s="7">
        <f>Q14/7/2</f>
        <v>0</v>
      </c>
      <c r="R36" s="7">
        <f t="shared" si="3"/>
        <v>0</v>
      </c>
      <c r="S36" s="43">
        <f t="shared" si="3"/>
        <v>0</v>
      </c>
      <c r="T36" s="43">
        <f t="shared" si="3"/>
        <v>0</v>
      </c>
      <c r="U36" s="43">
        <f t="shared" si="3"/>
        <v>0</v>
      </c>
      <c r="V36" s="43">
        <f>V35</f>
        <v>0</v>
      </c>
      <c r="W36" s="43">
        <f>W14/7</f>
        <v>0</v>
      </c>
      <c r="X36" s="43">
        <f>X14/7/2</f>
        <v>0</v>
      </c>
      <c r="Y36" s="7"/>
      <c r="Z36" s="297"/>
    </row>
    <row r="37" spans="1:31" x14ac:dyDescent="0.25">
      <c r="A37" s="38"/>
      <c r="B37" s="3">
        <f t="shared" si="2"/>
        <v>2015</v>
      </c>
      <c r="C37" s="622">
        <f t="shared" si="1"/>
        <v>0</v>
      </c>
      <c r="D37" s="297"/>
      <c r="E37" s="297"/>
      <c r="F37" s="297"/>
      <c r="G37" s="297"/>
      <c r="H37" s="297"/>
      <c r="I37" s="297"/>
      <c r="J37" s="297"/>
      <c r="K37" s="297"/>
      <c r="L37" s="297"/>
      <c r="M37" s="297"/>
      <c r="N37" s="7"/>
      <c r="O37" s="7"/>
      <c r="P37" s="7"/>
      <c r="Q37" s="7"/>
      <c r="R37" s="7">
        <f>R14/7/2</f>
        <v>0</v>
      </c>
      <c r="S37" s="43">
        <f>S36</f>
        <v>0</v>
      </c>
      <c r="T37" s="43">
        <f>T36</f>
        <v>0</v>
      </c>
      <c r="U37" s="43">
        <f>U36</f>
        <v>0</v>
      </c>
      <c r="V37" s="43">
        <f>V36</f>
        <v>0</v>
      </c>
      <c r="W37" s="43">
        <f>W36</f>
        <v>0</v>
      </c>
      <c r="X37" s="43">
        <f>X14/7</f>
        <v>0</v>
      </c>
      <c r="Y37" s="7">
        <f>Y14/7/2</f>
        <v>0</v>
      </c>
      <c r="Z37" s="297"/>
    </row>
    <row r="38" spans="1:31" x14ac:dyDescent="0.25">
      <c r="A38" s="38"/>
      <c r="B38" s="3">
        <f t="shared" si="2"/>
        <v>2016</v>
      </c>
      <c r="C38" s="622">
        <f t="shared" si="1"/>
        <v>0</v>
      </c>
      <c r="D38" s="297"/>
      <c r="E38" s="297"/>
      <c r="F38" s="297"/>
      <c r="G38" s="297"/>
      <c r="H38" s="297"/>
      <c r="I38" s="297"/>
      <c r="J38" s="297"/>
      <c r="K38" s="297"/>
      <c r="L38" s="297"/>
      <c r="M38" s="297"/>
      <c r="N38" s="7"/>
      <c r="O38" s="7"/>
      <c r="P38" s="7"/>
      <c r="Q38" s="7"/>
      <c r="R38" s="7"/>
      <c r="S38" s="43"/>
      <c r="T38" s="43"/>
      <c r="U38" s="43"/>
      <c r="V38" s="43"/>
      <c r="W38" s="43"/>
      <c r="X38" s="43"/>
      <c r="Y38" s="7">
        <f>+Y14/2</f>
        <v>0</v>
      </c>
      <c r="Z38" s="7">
        <f>Z14/7/2</f>
        <v>0</v>
      </c>
      <c r="AA38" s="7"/>
    </row>
    <row r="39" spans="1:31" x14ac:dyDescent="0.25">
      <c r="A39" s="38"/>
      <c r="B39" s="3">
        <f t="shared" si="2"/>
        <v>2017</v>
      </c>
      <c r="C39" s="622">
        <f t="shared" si="1"/>
        <v>0</v>
      </c>
      <c r="D39" s="297"/>
      <c r="E39" s="297"/>
      <c r="F39" s="297"/>
      <c r="G39" s="297"/>
      <c r="H39" s="297"/>
      <c r="I39" s="297"/>
      <c r="J39" s="297"/>
      <c r="K39" s="297"/>
      <c r="L39" s="297"/>
      <c r="M39" s="297"/>
      <c r="N39" s="7"/>
      <c r="O39" s="7"/>
      <c r="P39" s="7"/>
      <c r="Q39" s="7"/>
      <c r="R39" s="7"/>
      <c r="S39" s="43"/>
      <c r="T39" s="43"/>
      <c r="U39" s="43"/>
      <c r="V39" s="43"/>
      <c r="W39" s="43"/>
      <c r="X39" s="43"/>
      <c r="Y39" s="7"/>
      <c r="Z39" s="7"/>
      <c r="AA39" s="7">
        <v>0</v>
      </c>
    </row>
    <row r="40" spans="1:31" x14ac:dyDescent="0.25">
      <c r="A40" s="38"/>
      <c r="B40" s="3">
        <f t="shared" si="2"/>
        <v>2018</v>
      </c>
      <c r="C40" s="622">
        <f t="shared" si="1"/>
        <v>0</v>
      </c>
      <c r="D40" s="297"/>
      <c r="E40" s="297"/>
      <c r="F40" s="297"/>
      <c r="G40" s="297"/>
      <c r="H40" s="297"/>
      <c r="I40" s="297"/>
      <c r="J40" s="297"/>
      <c r="K40" s="297"/>
      <c r="L40" s="297"/>
      <c r="M40" s="297"/>
      <c r="N40" s="7"/>
      <c r="O40" s="7"/>
      <c r="P40" s="7"/>
      <c r="Q40" s="7"/>
      <c r="R40" s="7"/>
      <c r="S40" s="43"/>
      <c r="T40" s="43"/>
      <c r="U40" s="43"/>
      <c r="V40" s="43"/>
      <c r="W40" s="43"/>
      <c r="X40" s="43"/>
      <c r="Y40" s="7"/>
      <c r="Z40" s="7"/>
      <c r="AA40" s="7"/>
      <c r="AB40" s="7">
        <v>0</v>
      </c>
    </row>
    <row r="41" spans="1:31" x14ac:dyDescent="0.25">
      <c r="A41" s="38"/>
      <c r="B41" s="3">
        <f t="shared" si="2"/>
        <v>2019</v>
      </c>
      <c r="C41" s="622">
        <f t="shared" si="1"/>
        <v>0</v>
      </c>
      <c r="D41" s="297"/>
      <c r="E41" s="297"/>
      <c r="F41" s="297"/>
      <c r="G41" s="297"/>
      <c r="H41" s="297"/>
      <c r="I41" s="297"/>
      <c r="J41" s="297"/>
      <c r="K41" s="297"/>
      <c r="L41" s="297"/>
      <c r="M41" s="297"/>
      <c r="N41" s="7"/>
      <c r="O41" s="7"/>
      <c r="P41" s="7"/>
      <c r="Q41" s="7"/>
      <c r="R41" s="7"/>
      <c r="S41" s="43"/>
      <c r="T41" s="43"/>
      <c r="U41" s="43"/>
      <c r="V41" s="43"/>
      <c r="W41" s="43"/>
      <c r="X41" s="43"/>
      <c r="Y41" s="7"/>
      <c r="Z41" s="7"/>
      <c r="AA41" s="7"/>
      <c r="AB41" s="7"/>
      <c r="AC41" s="43">
        <f>+$AC$14/7/3</f>
        <v>0</v>
      </c>
      <c r="AD41" s="43"/>
      <c r="AE41" s="43"/>
    </row>
    <row r="42" spans="1:31" x14ac:dyDescent="0.25">
      <c r="A42" s="38"/>
      <c r="B42" s="3">
        <f t="shared" si="2"/>
        <v>2020</v>
      </c>
      <c r="C42" s="622">
        <f t="shared" si="1"/>
        <v>-3071.9285714285716</v>
      </c>
      <c r="D42" s="297"/>
      <c r="E42" s="297"/>
      <c r="F42" s="297"/>
      <c r="G42" s="297"/>
      <c r="H42" s="297"/>
      <c r="I42" s="297"/>
      <c r="J42" s="297"/>
      <c r="K42" s="297"/>
      <c r="L42" s="297"/>
      <c r="M42" s="297"/>
      <c r="N42" s="7"/>
      <c r="O42" s="7"/>
      <c r="P42" s="7"/>
      <c r="Q42" s="7"/>
      <c r="R42" s="7"/>
      <c r="S42" s="43"/>
      <c r="T42" s="43"/>
      <c r="U42" s="43"/>
      <c r="V42" s="43"/>
      <c r="W42" s="43"/>
      <c r="X42" s="43"/>
      <c r="Y42" s="7"/>
      <c r="Z42" s="7"/>
      <c r="AA42" s="7"/>
      <c r="AB42" s="7"/>
      <c r="AC42" s="43"/>
      <c r="AD42" s="43">
        <f>+$AD$14/7/2</f>
        <v>3071.9285714285716</v>
      </c>
      <c r="AE42" s="43"/>
    </row>
    <row r="43" spans="1:31" x14ac:dyDescent="0.25">
      <c r="A43" s="38"/>
      <c r="B43" s="3">
        <f t="shared" si="2"/>
        <v>2021</v>
      </c>
      <c r="C43" s="622">
        <f t="shared" si="1"/>
        <v>-6143.8571428571431</v>
      </c>
      <c r="D43" s="297"/>
      <c r="E43" s="297"/>
      <c r="F43" s="297"/>
      <c r="G43" s="297"/>
      <c r="H43" s="297"/>
      <c r="I43" s="297"/>
      <c r="J43" s="297"/>
      <c r="K43" s="297"/>
      <c r="L43" s="297"/>
      <c r="M43" s="297"/>
      <c r="N43" s="7"/>
      <c r="O43" s="7"/>
      <c r="P43" s="7"/>
      <c r="Q43" s="7"/>
      <c r="R43" s="7"/>
      <c r="S43" s="43"/>
      <c r="T43" s="43"/>
      <c r="U43" s="43"/>
      <c r="V43" s="43"/>
      <c r="W43" s="43"/>
      <c r="X43" s="43"/>
      <c r="Y43" s="7"/>
      <c r="Z43" s="7"/>
      <c r="AA43" s="7"/>
      <c r="AB43" s="7"/>
      <c r="AC43" s="43"/>
      <c r="AD43" s="43">
        <f>+$AD$14/7</f>
        <v>6143.8571428571431</v>
      </c>
      <c r="AE43" s="43"/>
    </row>
    <row r="44" spans="1:31" x14ac:dyDescent="0.25">
      <c r="A44" s="38"/>
      <c r="B44" s="3">
        <f t="shared" si="2"/>
        <v>2022</v>
      </c>
      <c r="C44" s="622">
        <f t="shared" si="1"/>
        <v>-6143.8571428571431</v>
      </c>
      <c r="D44" s="297"/>
      <c r="E44" s="297"/>
      <c r="F44" s="297"/>
      <c r="G44" s="297"/>
      <c r="H44" s="297"/>
      <c r="I44" s="297"/>
      <c r="J44" s="297"/>
      <c r="K44" s="297"/>
      <c r="L44" s="297"/>
      <c r="M44" s="297"/>
      <c r="N44" s="7"/>
      <c r="O44" s="7"/>
      <c r="P44" s="7"/>
      <c r="Q44" s="7"/>
      <c r="R44" s="7"/>
      <c r="S44" s="43"/>
      <c r="T44" s="43"/>
      <c r="U44" s="43"/>
      <c r="V44" s="43"/>
      <c r="W44" s="43"/>
      <c r="X44" s="43"/>
      <c r="Y44" s="7"/>
      <c r="Z44" s="7"/>
      <c r="AA44" s="7"/>
      <c r="AB44" s="7"/>
      <c r="AC44" s="43"/>
      <c r="AD44" s="43">
        <f t="shared" ref="AD44:AD46" si="4">+$AD$14/7</f>
        <v>6143.8571428571431</v>
      </c>
      <c r="AE44" s="43"/>
    </row>
    <row r="45" spans="1:31" x14ac:dyDescent="0.25">
      <c r="A45" s="38"/>
      <c r="B45" s="3">
        <f t="shared" si="2"/>
        <v>2023</v>
      </c>
      <c r="C45" s="622">
        <f t="shared" si="1"/>
        <v>-6143.8571428571431</v>
      </c>
      <c r="D45" s="297"/>
      <c r="E45" s="297"/>
      <c r="F45" s="297"/>
      <c r="G45" s="297"/>
      <c r="H45" s="297"/>
      <c r="I45" s="297"/>
      <c r="J45" s="297"/>
      <c r="K45" s="297"/>
      <c r="L45" s="297"/>
      <c r="M45" s="297"/>
      <c r="N45" s="7"/>
      <c r="O45" s="7"/>
      <c r="P45" s="7"/>
      <c r="Q45" s="7"/>
      <c r="R45" s="7"/>
      <c r="S45" s="43"/>
      <c r="T45" s="43"/>
      <c r="U45" s="43"/>
      <c r="V45" s="43"/>
      <c r="W45" s="43"/>
      <c r="X45" s="43"/>
      <c r="Y45" s="7"/>
      <c r="Z45" s="7"/>
      <c r="AA45" s="7"/>
      <c r="AB45" s="7"/>
      <c r="AC45" s="43"/>
      <c r="AD45" s="43">
        <f t="shared" si="4"/>
        <v>6143.8571428571431</v>
      </c>
      <c r="AE45" s="43"/>
    </row>
    <row r="46" spans="1:31" x14ac:dyDescent="0.25">
      <c r="A46" s="38"/>
      <c r="B46" s="3">
        <f t="shared" si="2"/>
        <v>2024</v>
      </c>
      <c r="C46" s="622">
        <f t="shared" si="1"/>
        <v>-6143.8571428571431</v>
      </c>
      <c r="D46" s="297"/>
      <c r="E46" s="297"/>
      <c r="F46" s="297"/>
      <c r="G46" s="297"/>
      <c r="H46" s="297"/>
      <c r="I46" s="297"/>
      <c r="J46" s="297"/>
      <c r="K46" s="297"/>
      <c r="L46" s="297"/>
      <c r="M46" s="297"/>
      <c r="N46" s="7"/>
      <c r="O46" s="7"/>
      <c r="P46" s="7"/>
      <c r="Q46" s="7"/>
      <c r="R46" s="7"/>
      <c r="S46" s="43"/>
      <c r="T46" s="43"/>
      <c r="U46" s="43"/>
      <c r="V46" s="43"/>
      <c r="W46" s="43"/>
      <c r="X46" s="43"/>
      <c r="Y46" s="7"/>
      <c r="Z46" s="7"/>
      <c r="AA46" s="7"/>
      <c r="AB46" s="7"/>
      <c r="AC46" s="43"/>
      <c r="AD46" s="43">
        <f t="shared" si="4"/>
        <v>6143.8571428571431</v>
      </c>
      <c r="AE46" s="43"/>
    </row>
    <row r="47" spans="1:31" x14ac:dyDescent="0.25">
      <c r="A47" s="38"/>
      <c r="B47" s="12"/>
      <c r="C47" s="254"/>
      <c r="D47" s="298"/>
      <c r="E47" s="298"/>
      <c r="F47" s="298"/>
      <c r="G47" s="298"/>
      <c r="H47" s="298"/>
      <c r="I47" s="298"/>
      <c r="J47" s="298"/>
      <c r="K47" s="298"/>
      <c r="L47" s="298"/>
      <c r="M47" s="298"/>
      <c r="N47" s="298"/>
      <c r="O47" s="298"/>
      <c r="P47" s="298"/>
      <c r="Q47" s="298"/>
      <c r="R47" s="298"/>
      <c r="S47" s="298"/>
      <c r="T47" s="298"/>
      <c r="U47" s="298"/>
      <c r="V47" s="299"/>
      <c r="W47" s="299"/>
      <c r="X47" s="299"/>
      <c r="Y47" s="298"/>
      <c r="Z47" s="298"/>
      <c r="AA47" s="298"/>
      <c r="AB47" s="173"/>
      <c r="AC47" s="173"/>
      <c r="AD47" s="173"/>
      <c r="AE47" s="173"/>
    </row>
    <row r="48" spans="1:31" x14ac:dyDescent="0.25">
      <c r="A48" s="38" t="s">
        <v>62</v>
      </c>
      <c r="B48" s="675">
        <f>SUM(D48:AH48)</f>
        <v>15359.642857142855</v>
      </c>
      <c r="C48" s="275">
        <f>SUM(C16:C47)</f>
        <v>-27647.357142857145</v>
      </c>
      <c r="D48" s="297">
        <f t="shared" ref="D48:AE48" si="5">-SUM(D16:D47)+D14</f>
        <v>0</v>
      </c>
      <c r="E48" s="297">
        <f t="shared" si="5"/>
        <v>0</v>
      </c>
      <c r="F48" s="297">
        <f t="shared" si="5"/>
        <v>0</v>
      </c>
      <c r="G48" s="297">
        <f t="shared" si="5"/>
        <v>0</v>
      </c>
      <c r="H48" s="297">
        <f t="shared" si="5"/>
        <v>0</v>
      </c>
      <c r="I48" s="297">
        <f t="shared" si="5"/>
        <v>0</v>
      </c>
      <c r="J48" s="297">
        <f t="shared" si="5"/>
        <v>0</v>
      </c>
      <c r="K48" s="297">
        <f t="shared" si="5"/>
        <v>0</v>
      </c>
      <c r="L48" s="297">
        <f t="shared" si="5"/>
        <v>0</v>
      </c>
      <c r="M48" s="297">
        <f t="shared" si="5"/>
        <v>0</v>
      </c>
      <c r="N48" s="297">
        <f t="shared" si="5"/>
        <v>0</v>
      </c>
      <c r="O48" s="297">
        <f t="shared" si="5"/>
        <v>0</v>
      </c>
      <c r="P48" s="297">
        <f t="shared" si="5"/>
        <v>0</v>
      </c>
      <c r="Q48" s="297">
        <f t="shared" si="5"/>
        <v>0</v>
      </c>
      <c r="R48" s="297">
        <f t="shared" si="5"/>
        <v>0</v>
      </c>
      <c r="S48" s="297">
        <f t="shared" si="5"/>
        <v>0</v>
      </c>
      <c r="T48" s="297">
        <f t="shared" si="5"/>
        <v>0</v>
      </c>
      <c r="U48" s="338">
        <f t="shared" si="5"/>
        <v>0</v>
      </c>
      <c r="V48" s="338">
        <f t="shared" si="5"/>
        <v>0</v>
      </c>
      <c r="W48" s="338">
        <f t="shared" si="5"/>
        <v>0</v>
      </c>
      <c r="X48" s="338">
        <f t="shared" si="5"/>
        <v>0</v>
      </c>
      <c r="Y48" s="338">
        <f t="shared" si="5"/>
        <v>0</v>
      </c>
      <c r="Z48" s="338">
        <f t="shared" si="5"/>
        <v>0</v>
      </c>
      <c r="AA48" s="338">
        <f t="shared" si="5"/>
        <v>0</v>
      </c>
      <c r="AB48" s="338">
        <f t="shared" si="5"/>
        <v>0</v>
      </c>
      <c r="AC48" s="338">
        <f t="shared" si="5"/>
        <v>0</v>
      </c>
      <c r="AD48" s="338">
        <f t="shared" si="5"/>
        <v>15359.642857142855</v>
      </c>
      <c r="AE48" s="338">
        <f t="shared" si="5"/>
        <v>0</v>
      </c>
    </row>
    <row r="49" spans="1:26" x14ac:dyDescent="0.25">
      <c r="A49" s="38"/>
      <c r="B49" s="275"/>
      <c r="C49" s="299"/>
      <c r="D49" s="297"/>
      <c r="E49" s="297"/>
      <c r="F49" s="297"/>
      <c r="G49" s="297"/>
      <c r="H49" s="297"/>
      <c r="I49" s="297"/>
      <c r="J49" s="297"/>
      <c r="K49" s="297"/>
      <c r="L49" s="297"/>
      <c r="M49" s="297"/>
      <c r="N49" s="338"/>
      <c r="O49" s="338"/>
      <c r="P49" s="338"/>
      <c r="Q49" s="338"/>
      <c r="R49" s="338"/>
      <c r="S49" s="338"/>
      <c r="T49" s="338"/>
      <c r="U49" s="338"/>
      <c r="V49" s="338"/>
      <c r="W49" s="338"/>
      <c r="X49" s="338"/>
      <c r="Y49" s="338"/>
      <c r="Z49" s="338"/>
    </row>
    <row r="50" spans="1:26" x14ac:dyDescent="0.25">
      <c r="A50" s="39" t="s">
        <v>63</v>
      </c>
      <c r="B50" s="3"/>
      <c r="C50" s="30">
        <f>+C14+C48</f>
        <v>15359.642857142855</v>
      </c>
      <c r="D50" s="297"/>
      <c r="E50" s="297"/>
      <c r="F50" s="297"/>
      <c r="G50" s="297"/>
      <c r="H50" s="297"/>
      <c r="I50" s="297"/>
      <c r="J50" s="297"/>
      <c r="K50" s="297"/>
      <c r="L50" s="297"/>
      <c r="M50" s="297"/>
      <c r="N50" s="338"/>
      <c r="O50" s="338"/>
      <c r="P50" s="338"/>
      <c r="Q50" s="338"/>
      <c r="R50" s="338"/>
      <c r="S50" s="338"/>
      <c r="T50" s="338"/>
      <c r="U50" s="338"/>
      <c r="V50" s="338"/>
      <c r="W50" s="338"/>
      <c r="X50" s="338"/>
      <c r="Y50" s="338"/>
      <c r="Z50" s="338"/>
    </row>
    <row r="51" spans="1:26" x14ac:dyDescent="0.25">
      <c r="A51" s="3"/>
      <c r="B51" s="3"/>
      <c r="C51" s="3"/>
      <c r="D51" s="297"/>
      <c r="E51" s="297"/>
      <c r="F51" s="297"/>
      <c r="G51" s="297"/>
      <c r="H51" s="297"/>
      <c r="I51" s="297"/>
      <c r="J51" s="297"/>
      <c r="K51" s="297"/>
      <c r="L51" s="297"/>
      <c r="M51" s="297"/>
      <c r="N51" s="338"/>
      <c r="O51" s="338"/>
      <c r="P51" s="338"/>
      <c r="Q51" s="338"/>
      <c r="R51" s="338"/>
      <c r="S51" s="338"/>
      <c r="T51" s="338"/>
      <c r="U51" s="338"/>
      <c r="V51" s="338"/>
      <c r="W51" s="338"/>
      <c r="X51" s="338"/>
      <c r="Y51" s="338"/>
      <c r="Z51" s="338"/>
    </row>
    <row r="52" spans="1:26" x14ac:dyDescent="0.25">
      <c r="A52" s="3"/>
      <c r="B52" s="36"/>
      <c r="C52" s="3"/>
      <c r="D52" s="297"/>
      <c r="E52" s="297"/>
      <c r="F52" s="297"/>
      <c r="G52" s="297"/>
      <c r="H52" s="297"/>
      <c r="I52" s="297"/>
      <c r="J52" s="297"/>
      <c r="K52" s="297"/>
      <c r="L52" s="297"/>
      <c r="M52" s="297"/>
      <c r="N52" s="338"/>
      <c r="O52" s="338"/>
      <c r="P52" s="338"/>
      <c r="Q52" s="338"/>
      <c r="R52" s="338"/>
      <c r="S52" s="338"/>
      <c r="T52" s="338"/>
      <c r="U52" s="338"/>
      <c r="V52" s="338"/>
      <c r="W52" s="338"/>
      <c r="X52" s="338"/>
      <c r="Y52" s="338"/>
      <c r="Z52" s="338"/>
    </row>
    <row r="53" spans="1:26" x14ac:dyDescent="0.25">
      <c r="A53" s="3"/>
      <c r="B53" s="3"/>
      <c r="C53" s="3"/>
      <c r="E53" s="297"/>
      <c r="F53" s="301"/>
      <c r="G53" s="301"/>
      <c r="H53" s="301"/>
      <c r="I53" s="301"/>
      <c r="J53" s="301"/>
      <c r="K53" s="301"/>
      <c r="L53" s="301"/>
      <c r="M53" s="301"/>
      <c r="N53" s="338">
        <f>SUM(E32:E53)</f>
        <v>0</v>
      </c>
      <c r="O53" s="342"/>
      <c r="P53" s="342"/>
      <c r="Q53" s="342"/>
      <c r="R53" s="342"/>
      <c r="S53" s="342"/>
    </row>
    <row r="54" spans="1:26" x14ac:dyDescent="0.25">
      <c r="B54" s="3"/>
      <c r="C54" s="3"/>
      <c r="E54" s="301"/>
      <c r="F54" s="301"/>
      <c r="G54" s="301"/>
      <c r="H54" s="301"/>
      <c r="I54" s="301"/>
      <c r="J54" s="301"/>
      <c r="K54" s="301"/>
      <c r="L54" s="301"/>
      <c r="M54" s="301"/>
      <c r="N54" s="301"/>
      <c r="O54" s="301"/>
      <c r="P54" s="301"/>
      <c r="Q54" s="301"/>
      <c r="R54" s="301"/>
      <c r="S54" s="301"/>
    </row>
    <row r="55" spans="1:26" x14ac:dyDescent="0.25">
      <c r="E55" s="301"/>
      <c r="F55" s="301"/>
      <c r="G55" s="301"/>
      <c r="H55" s="301"/>
      <c r="I55" s="301"/>
      <c r="J55" s="301"/>
      <c r="K55" s="301"/>
      <c r="L55" s="301"/>
      <c r="M55" s="301"/>
      <c r="N55" s="301"/>
      <c r="O55" s="301"/>
      <c r="P55" s="301"/>
      <c r="Q55" s="301"/>
      <c r="R55" s="301"/>
      <c r="S55" s="301"/>
    </row>
    <row r="56" spans="1:26" x14ac:dyDescent="0.25">
      <c r="E56" s="301"/>
      <c r="F56" s="301"/>
      <c r="G56" s="301"/>
      <c r="H56" s="301"/>
      <c r="I56" s="301"/>
      <c r="J56" s="301"/>
      <c r="K56" s="301"/>
      <c r="L56" s="301"/>
      <c r="M56" s="301"/>
      <c r="N56" s="301"/>
      <c r="O56" s="301"/>
      <c r="P56" s="301"/>
      <c r="Q56" s="301"/>
      <c r="R56" s="301"/>
      <c r="S56" s="301"/>
    </row>
    <row r="57" spans="1:26" x14ac:dyDescent="0.25">
      <c r="E57" s="301"/>
      <c r="F57" s="301"/>
      <c r="G57" s="301"/>
      <c r="H57" s="301"/>
      <c r="I57" s="301"/>
      <c r="J57" s="301"/>
      <c r="K57" s="301"/>
      <c r="L57" s="301"/>
      <c r="M57" s="301"/>
      <c r="N57" s="301"/>
      <c r="O57" s="301"/>
      <c r="P57" s="301"/>
      <c r="Q57" s="301"/>
      <c r="R57" s="301"/>
      <c r="S57" s="301"/>
    </row>
    <row r="58" spans="1:26" x14ac:dyDescent="0.25">
      <c r="E58" s="301"/>
      <c r="F58" s="301"/>
      <c r="G58" s="301"/>
      <c r="H58" s="301"/>
      <c r="I58" s="301"/>
      <c r="J58" s="301"/>
      <c r="K58" s="301"/>
      <c r="L58" s="301"/>
      <c r="M58" s="301"/>
      <c r="N58" s="301"/>
      <c r="O58" s="301"/>
      <c r="P58" s="301"/>
      <c r="Q58" s="301"/>
      <c r="R58" s="301"/>
      <c r="S58" s="301"/>
    </row>
    <row r="59" spans="1:26" x14ac:dyDescent="0.25">
      <c r="E59" s="301"/>
      <c r="F59" s="301"/>
      <c r="G59" s="301"/>
      <c r="H59" s="301"/>
      <c r="I59" s="301"/>
      <c r="J59" s="301"/>
      <c r="K59" s="301"/>
      <c r="L59" s="301"/>
      <c r="M59" s="301"/>
      <c r="N59" s="301"/>
      <c r="O59" s="301"/>
      <c r="P59" s="301"/>
      <c r="Q59" s="301"/>
      <c r="R59" s="301"/>
      <c r="S59" s="301"/>
    </row>
    <row r="60" spans="1:26" x14ac:dyDescent="0.25">
      <c r="E60" s="301"/>
      <c r="F60" s="301"/>
      <c r="G60" s="301"/>
      <c r="H60" s="301"/>
      <c r="I60" s="301"/>
      <c r="J60" s="301"/>
      <c r="K60" s="301"/>
      <c r="L60" s="301"/>
      <c r="M60" s="301"/>
      <c r="N60" s="301"/>
      <c r="O60" s="301"/>
      <c r="P60" s="301"/>
      <c r="Q60" s="301"/>
      <c r="R60" s="301"/>
      <c r="S60" s="301"/>
    </row>
    <row r="61" spans="1:26" x14ac:dyDescent="0.25">
      <c r="E61" s="301"/>
      <c r="F61" s="301"/>
      <c r="G61" s="301"/>
      <c r="H61" s="301"/>
      <c r="I61" s="301"/>
      <c r="J61" s="301"/>
      <c r="K61" s="301"/>
      <c r="L61" s="301"/>
      <c r="M61" s="301"/>
      <c r="N61" s="301"/>
      <c r="O61" s="301"/>
      <c r="P61" s="301"/>
      <c r="Q61" s="301"/>
      <c r="R61" s="301"/>
      <c r="S61" s="301"/>
    </row>
    <row r="62" spans="1:26" x14ac:dyDescent="0.25">
      <c r="E62" s="301"/>
      <c r="F62" s="301"/>
      <c r="G62" s="301"/>
      <c r="H62" s="301"/>
      <c r="I62" s="301"/>
      <c r="J62" s="301"/>
      <c r="K62" s="301"/>
      <c r="L62" s="301"/>
      <c r="M62" s="301"/>
      <c r="N62" s="301"/>
      <c r="O62" s="301"/>
      <c r="P62" s="301"/>
      <c r="Q62" s="301"/>
      <c r="R62" s="301"/>
      <c r="S62" s="301"/>
    </row>
    <row r="63" spans="1:26" x14ac:dyDescent="0.25">
      <c r="E63" s="301"/>
      <c r="F63" s="301"/>
      <c r="G63" s="301"/>
      <c r="H63" s="301"/>
      <c r="I63" s="301"/>
      <c r="J63" s="301"/>
      <c r="K63" s="301"/>
      <c r="L63" s="301"/>
      <c r="M63" s="301"/>
      <c r="N63" s="301"/>
      <c r="O63" s="301"/>
      <c r="P63" s="301"/>
      <c r="Q63" s="301"/>
      <c r="R63" s="301"/>
      <c r="S63" s="301"/>
    </row>
    <row r="64" spans="1:26" x14ac:dyDescent="0.25">
      <c r="E64" s="301"/>
      <c r="F64" s="301"/>
      <c r="G64" s="301"/>
      <c r="H64" s="301"/>
      <c r="I64" s="301"/>
      <c r="J64" s="301"/>
      <c r="K64" s="301"/>
      <c r="L64" s="301"/>
      <c r="M64" s="301"/>
      <c r="N64" s="301"/>
      <c r="O64" s="301"/>
      <c r="P64" s="301"/>
      <c r="Q64" s="301"/>
      <c r="R64" s="301"/>
      <c r="S64" s="301"/>
    </row>
  </sheetData>
  <pageMargins left="0.7" right="0.7" top="0.75" bottom="0.75" header="0.3" footer="0.3"/>
  <pageSetup scale="60" orientation="landscape" horizontalDpi="4294967294" verticalDpi="4294967294" r:id="rId1"/>
  <headerFooter>
    <oddFooter>&amp;Z&amp;F&amp;RPage &amp;P</oddFooter>
  </headerFooter>
</worksheet>
</file>

<file path=xl/worksheets/sheet2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7C4B8-7AB1-442B-B939-04A29B5C9087}">
  <sheetPr>
    <tabColor theme="6" tint="-0.249977111117893"/>
    <pageSetUpPr fitToPage="1"/>
  </sheetPr>
  <dimension ref="A1:AH64"/>
  <sheetViews>
    <sheetView topLeftCell="A19" workbookViewId="0"/>
  </sheetViews>
  <sheetFormatPr defaultColWidth="8.85546875" defaultRowHeight="15" x14ac:dyDescent="0.25"/>
  <cols>
    <col min="1" max="1" width="20.85546875" customWidth="1"/>
    <col min="2" max="2" width="8.7109375" customWidth="1"/>
    <col min="3" max="3" width="12.85546875" customWidth="1"/>
    <col min="4" max="12" width="7.42578125" hidden="1" customWidth="1"/>
    <col min="13" max="13" width="7.5703125" hidden="1" customWidth="1"/>
    <col min="14" max="25" width="10.42578125" customWidth="1"/>
    <col min="26" max="26" width="10.7109375" bestFit="1" customWidth="1"/>
    <col min="27" max="27" width="11.5703125" bestFit="1" customWidth="1"/>
    <col min="28" max="28" width="12" bestFit="1" customWidth="1"/>
    <col min="29" max="30" width="10.5703125" bestFit="1" customWidth="1"/>
  </cols>
  <sheetData>
    <row r="1" spans="1:34" x14ac:dyDescent="0.25">
      <c r="A1" s="11" t="s">
        <v>10</v>
      </c>
      <c r="O1" t="s">
        <v>647</v>
      </c>
    </row>
    <row r="2" spans="1:34" x14ac:dyDescent="0.25">
      <c r="A2" s="9" t="s">
        <v>438</v>
      </c>
    </row>
    <row r="3" spans="1:34" x14ac:dyDescent="0.25">
      <c r="A3" s="9" t="s">
        <v>1294</v>
      </c>
    </row>
    <row r="4" spans="1:34" x14ac:dyDescent="0.25">
      <c r="R4" s="40" t="s">
        <v>4</v>
      </c>
      <c r="S4" s="41"/>
      <c r="T4" s="40" t="s">
        <v>8</v>
      </c>
    </row>
    <row r="5" spans="1:34" x14ac:dyDescent="0.25">
      <c r="A5" s="10" t="s">
        <v>9</v>
      </c>
      <c r="B5" s="12" t="s">
        <v>64</v>
      </c>
      <c r="C5" s="12" t="s">
        <v>12</v>
      </c>
      <c r="R5" s="42" t="s">
        <v>2</v>
      </c>
      <c r="S5" s="42" t="s">
        <v>60</v>
      </c>
      <c r="T5" s="42" t="s">
        <v>7</v>
      </c>
    </row>
    <row r="6" spans="1:34" x14ac:dyDescent="0.25">
      <c r="B6" s="3"/>
      <c r="R6" s="3"/>
    </row>
    <row r="7" spans="1:34" x14ac:dyDescent="0.25">
      <c r="A7" t="s">
        <v>1273</v>
      </c>
      <c r="B7" s="212">
        <v>902</v>
      </c>
      <c r="C7" s="212">
        <v>190871105</v>
      </c>
      <c r="D7" s="293"/>
      <c r="E7" s="293"/>
      <c r="F7" s="293"/>
      <c r="G7" s="293"/>
      <c r="H7" s="293"/>
      <c r="I7" s="293"/>
      <c r="J7" s="293"/>
      <c r="K7" s="293"/>
      <c r="L7" s="293"/>
      <c r="M7" s="293"/>
      <c r="N7" s="293"/>
      <c r="O7" s="294"/>
      <c r="P7" s="6"/>
      <c r="Q7" s="6"/>
      <c r="R7" s="13">
        <f>+C14</f>
        <v>10015</v>
      </c>
      <c r="S7" s="13">
        <f>+-C48</f>
        <v>6438.2142857142862</v>
      </c>
      <c r="T7" s="13">
        <f>+R7-S7</f>
        <v>3576.7857142857138</v>
      </c>
    </row>
    <row r="8" spans="1:34" x14ac:dyDescent="0.25">
      <c r="A8" s="213"/>
      <c r="B8" s="3"/>
      <c r="D8" s="293"/>
      <c r="E8" s="293"/>
      <c r="F8" s="293"/>
      <c r="G8" s="293"/>
      <c r="H8" s="293"/>
      <c r="I8" s="293"/>
      <c r="J8" s="293"/>
      <c r="K8" s="293"/>
      <c r="L8" s="293"/>
      <c r="M8" s="293"/>
      <c r="N8" s="293"/>
      <c r="O8" s="294"/>
      <c r="P8" s="6"/>
      <c r="Q8" s="6"/>
    </row>
    <row r="9" spans="1:34" x14ac:dyDescent="0.25">
      <c r="A9" s="2"/>
      <c r="B9" s="3"/>
      <c r="D9" s="293"/>
      <c r="E9" s="293"/>
      <c r="F9" s="293"/>
      <c r="G9" s="293"/>
      <c r="H9" s="293"/>
      <c r="I9" s="293"/>
      <c r="J9" s="293"/>
      <c r="K9" s="293"/>
      <c r="L9" s="293"/>
      <c r="M9" s="293"/>
      <c r="N9" s="293"/>
      <c r="O9" s="294"/>
      <c r="P9" s="6"/>
      <c r="Q9" s="6"/>
    </row>
    <row r="10" spans="1:34" x14ac:dyDescent="0.25">
      <c r="B10" s="3"/>
    </row>
    <row r="11" spans="1:34" x14ac:dyDescent="0.25">
      <c r="A11" s="686" t="s">
        <v>66</v>
      </c>
      <c r="B11" s="212" t="s">
        <v>1274</v>
      </c>
      <c r="C11" s="214"/>
    </row>
    <row r="12" spans="1:34" x14ac:dyDescent="0.25">
      <c r="B12" s="28"/>
      <c r="C12" s="2"/>
    </row>
    <row r="13" spans="1:34" x14ac:dyDescent="0.25">
      <c r="A13" s="9" t="s">
        <v>5</v>
      </c>
      <c r="C13" s="31" t="s">
        <v>3</v>
      </c>
      <c r="D13" s="32">
        <v>1994</v>
      </c>
      <c r="E13" s="32">
        <v>1995</v>
      </c>
      <c r="F13" s="32">
        <v>1996</v>
      </c>
      <c r="G13" s="32">
        <v>1997</v>
      </c>
      <c r="H13" s="32">
        <v>1998</v>
      </c>
      <c r="I13" s="32">
        <v>1999</v>
      </c>
      <c r="J13" s="32">
        <v>2000</v>
      </c>
      <c r="K13" s="32">
        <v>2001</v>
      </c>
      <c r="L13" s="32">
        <v>2002</v>
      </c>
      <c r="M13" s="32">
        <v>2003</v>
      </c>
      <c r="N13" s="32">
        <v>2004</v>
      </c>
      <c r="O13" s="32">
        <f>N13+1</f>
        <v>2005</v>
      </c>
      <c r="P13" s="32">
        <f t="shared" ref="P13:AH13" si="0">O13+1</f>
        <v>2006</v>
      </c>
      <c r="Q13" s="32">
        <f t="shared" si="0"/>
        <v>2007</v>
      </c>
      <c r="R13" s="32">
        <f t="shared" si="0"/>
        <v>2008</v>
      </c>
      <c r="S13" s="32">
        <f t="shared" si="0"/>
        <v>2009</v>
      </c>
      <c r="T13" s="32">
        <f t="shared" si="0"/>
        <v>2010</v>
      </c>
      <c r="U13" s="32">
        <f t="shared" si="0"/>
        <v>2011</v>
      </c>
      <c r="V13" s="32">
        <f t="shared" si="0"/>
        <v>2012</v>
      </c>
      <c r="W13" s="32">
        <f t="shared" si="0"/>
        <v>2013</v>
      </c>
      <c r="X13" s="32">
        <f t="shared" si="0"/>
        <v>2014</v>
      </c>
      <c r="Y13" s="32">
        <f t="shared" si="0"/>
        <v>2015</v>
      </c>
      <c r="Z13" s="32">
        <f t="shared" si="0"/>
        <v>2016</v>
      </c>
      <c r="AA13" s="32">
        <f t="shared" si="0"/>
        <v>2017</v>
      </c>
      <c r="AB13" s="32">
        <f t="shared" si="0"/>
        <v>2018</v>
      </c>
      <c r="AC13" s="32">
        <f t="shared" si="0"/>
        <v>2019</v>
      </c>
      <c r="AD13" s="32">
        <f t="shared" si="0"/>
        <v>2020</v>
      </c>
      <c r="AE13" s="32">
        <f t="shared" si="0"/>
        <v>2021</v>
      </c>
      <c r="AF13" s="32">
        <f t="shared" si="0"/>
        <v>2022</v>
      </c>
      <c r="AG13" s="32">
        <f t="shared" si="0"/>
        <v>2023</v>
      </c>
      <c r="AH13" s="32">
        <f t="shared" si="0"/>
        <v>2024</v>
      </c>
    </row>
    <row r="14" spans="1:34" x14ac:dyDescent="0.25">
      <c r="A14" s="9" t="s">
        <v>73</v>
      </c>
      <c r="C14" s="672">
        <f>SUM(D14:AH14)</f>
        <v>10015</v>
      </c>
      <c r="D14" s="233">
        <v>0</v>
      </c>
      <c r="E14" s="233">
        <v>0</v>
      </c>
      <c r="F14" s="233">
        <v>0</v>
      </c>
      <c r="G14" s="233">
        <v>0</v>
      </c>
      <c r="H14" s="233">
        <v>0</v>
      </c>
      <c r="I14" s="233">
        <v>0</v>
      </c>
      <c r="J14" s="233">
        <v>0</v>
      </c>
      <c r="K14" s="233">
        <v>0</v>
      </c>
      <c r="L14" s="233">
        <v>0</v>
      </c>
      <c r="M14" s="233">
        <v>0</v>
      </c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7"/>
      <c r="Z14" s="7"/>
      <c r="AA14" s="4"/>
      <c r="AB14" s="7"/>
      <c r="AC14" s="7"/>
      <c r="AD14" s="7">
        <v>10015</v>
      </c>
      <c r="AE14" s="275"/>
    </row>
    <row r="15" spans="1:34" x14ac:dyDescent="0.25">
      <c r="A15" s="34"/>
      <c r="B15" s="2"/>
      <c r="C15" s="2"/>
      <c r="S15" s="233"/>
      <c r="T15" s="233"/>
      <c r="U15" s="233"/>
      <c r="V15" s="233"/>
      <c r="W15" s="233"/>
      <c r="X15" s="233"/>
    </row>
    <row r="16" spans="1:34" x14ac:dyDescent="0.25">
      <c r="A16" s="9" t="s">
        <v>6</v>
      </c>
      <c r="B16" s="3">
        <v>1994</v>
      </c>
      <c r="C16" s="622">
        <f>-SUM(D16:AH16)</f>
        <v>0</v>
      </c>
      <c r="D16" s="297">
        <f>+D$14/7/2</f>
        <v>0</v>
      </c>
      <c r="E16" s="297"/>
      <c r="F16" s="297"/>
      <c r="G16" s="297"/>
      <c r="H16" s="297"/>
      <c r="I16" s="297"/>
      <c r="J16" s="297"/>
      <c r="K16" s="297"/>
      <c r="L16" s="297"/>
      <c r="M16" s="297"/>
      <c r="N16" s="297"/>
      <c r="O16" s="297"/>
      <c r="P16" s="297"/>
      <c r="Q16" s="297"/>
      <c r="R16" s="297"/>
      <c r="S16" s="233"/>
      <c r="T16" s="233"/>
      <c r="U16" s="233"/>
      <c r="V16" s="233"/>
      <c r="W16" s="233"/>
      <c r="X16" s="233"/>
      <c r="Y16" s="297"/>
      <c r="Z16" s="297"/>
    </row>
    <row r="17" spans="1:26" x14ac:dyDescent="0.25">
      <c r="B17" s="3">
        <f>B16+1</f>
        <v>1995</v>
      </c>
      <c r="C17" s="622">
        <f t="shared" ref="C17:C46" si="1">-SUM(D17:AH17)</f>
        <v>0</v>
      </c>
      <c r="D17" s="297">
        <f>+D$14/7</f>
        <v>0</v>
      </c>
      <c r="E17" s="297">
        <f>+E$14/7/2</f>
        <v>0</v>
      </c>
      <c r="F17" s="297"/>
      <c r="G17" s="297"/>
      <c r="H17" s="297"/>
      <c r="I17" s="297"/>
      <c r="J17" s="297"/>
      <c r="K17" s="297"/>
      <c r="L17" s="297"/>
      <c r="M17" s="297"/>
      <c r="N17" s="297"/>
      <c r="O17" s="297"/>
      <c r="P17" s="297"/>
      <c r="Q17" s="297"/>
      <c r="R17" s="297"/>
      <c r="S17" s="233"/>
      <c r="T17" s="233"/>
      <c r="U17" s="233"/>
      <c r="V17" s="233"/>
      <c r="W17" s="233"/>
      <c r="X17" s="233"/>
      <c r="Y17" s="297"/>
      <c r="Z17" s="297"/>
    </row>
    <row r="18" spans="1:26" x14ac:dyDescent="0.25">
      <c r="B18" s="3">
        <f t="shared" ref="B18:B46" si="2">B17+1</f>
        <v>1996</v>
      </c>
      <c r="C18" s="622">
        <f t="shared" si="1"/>
        <v>0</v>
      </c>
      <c r="D18" s="297">
        <f>+D17</f>
        <v>0</v>
      </c>
      <c r="E18" s="297">
        <f>+E$14/7</f>
        <v>0</v>
      </c>
      <c r="F18" s="297">
        <f>+F$14/7/2</f>
        <v>0</v>
      </c>
      <c r="G18" s="297"/>
      <c r="H18" s="297"/>
      <c r="I18" s="297"/>
      <c r="J18" s="297"/>
      <c r="K18" s="297"/>
      <c r="L18" s="297"/>
      <c r="M18" s="297"/>
      <c r="N18" s="297"/>
      <c r="O18" s="297"/>
      <c r="P18" s="297"/>
      <c r="Q18" s="297"/>
      <c r="R18" s="297"/>
      <c r="S18" s="233"/>
      <c r="T18" s="233"/>
      <c r="U18" s="233"/>
      <c r="V18" s="233"/>
      <c r="W18" s="233"/>
      <c r="X18" s="233"/>
      <c r="Y18" s="297"/>
      <c r="Z18" s="297"/>
    </row>
    <row r="19" spans="1:26" x14ac:dyDescent="0.25">
      <c r="B19" s="3">
        <f t="shared" si="2"/>
        <v>1997</v>
      </c>
      <c r="C19" s="622">
        <f t="shared" si="1"/>
        <v>0</v>
      </c>
      <c r="D19" s="297">
        <f>+D18</f>
        <v>0</v>
      </c>
      <c r="E19" s="297">
        <f>+E18</f>
        <v>0</v>
      </c>
      <c r="F19" s="297">
        <f>+F$14/7</f>
        <v>0</v>
      </c>
      <c r="G19" s="297">
        <f>+G$14/7/2</f>
        <v>0</v>
      </c>
      <c r="H19" s="297"/>
      <c r="I19" s="297"/>
      <c r="J19" s="297"/>
      <c r="K19" s="297"/>
      <c r="L19" s="297"/>
      <c r="M19" s="297"/>
      <c r="N19" s="297"/>
      <c r="O19" s="297"/>
      <c r="P19" s="297"/>
      <c r="Q19" s="297"/>
      <c r="R19" s="297"/>
      <c r="S19" s="233"/>
      <c r="T19" s="233"/>
      <c r="U19" s="233"/>
      <c r="V19" s="233"/>
      <c r="W19" s="233"/>
      <c r="X19" s="233"/>
      <c r="Y19" s="297"/>
      <c r="Z19" s="297"/>
    </row>
    <row r="20" spans="1:26" x14ac:dyDescent="0.25">
      <c r="B20" s="3">
        <f t="shared" si="2"/>
        <v>1998</v>
      </c>
      <c r="C20" s="622">
        <f t="shared" si="1"/>
        <v>0</v>
      </c>
      <c r="D20" s="297">
        <f>+D19</f>
        <v>0</v>
      </c>
      <c r="E20" s="297">
        <f>+E19</f>
        <v>0</v>
      </c>
      <c r="F20" s="297">
        <f>+F19</f>
        <v>0</v>
      </c>
      <c r="G20" s="297">
        <f>+G$14/7</f>
        <v>0</v>
      </c>
      <c r="H20" s="297">
        <f>+H$14/7/2</f>
        <v>0</v>
      </c>
      <c r="I20" s="297"/>
      <c r="J20" s="297"/>
      <c r="K20" s="297"/>
      <c r="L20" s="297"/>
      <c r="M20" s="297"/>
      <c r="N20" s="297"/>
      <c r="O20" s="297"/>
      <c r="P20" s="297"/>
      <c r="Q20" s="297"/>
      <c r="R20" s="297"/>
      <c r="S20" s="233"/>
      <c r="T20" s="233"/>
      <c r="U20" s="233"/>
      <c r="V20" s="233"/>
      <c r="W20" s="233"/>
      <c r="X20" s="233"/>
      <c r="Y20" s="297"/>
      <c r="Z20" s="297"/>
    </row>
    <row r="21" spans="1:26" x14ac:dyDescent="0.25">
      <c r="B21" s="3">
        <f t="shared" si="2"/>
        <v>1999</v>
      </c>
      <c r="C21" s="622">
        <f t="shared" si="1"/>
        <v>0</v>
      </c>
      <c r="D21" s="297">
        <f>+D20</f>
        <v>0</v>
      </c>
      <c r="E21" s="297">
        <f>+E20</f>
        <v>0</v>
      </c>
      <c r="F21" s="297">
        <f>+F20</f>
        <v>0</v>
      </c>
      <c r="G21" s="297">
        <f>+G20</f>
        <v>0</v>
      </c>
      <c r="H21" s="297">
        <f>+H$14/7</f>
        <v>0</v>
      </c>
      <c r="I21" s="297">
        <f>+I$14/7/2</f>
        <v>0</v>
      </c>
      <c r="J21" s="297"/>
      <c r="K21" s="297"/>
      <c r="L21" s="297"/>
      <c r="M21" s="297"/>
      <c r="N21" s="297"/>
      <c r="O21" s="297"/>
      <c r="P21" s="297"/>
      <c r="Q21" s="297"/>
      <c r="R21" s="297"/>
      <c r="S21" s="233"/>
      <c r="T21" s="233"/>
      <c r="U21" s="233"/>
      <c r="V21" s="233"/>
      <c r="W21" s="233"/>
      <c r="X21" s="233"/>
      <c r="Y21" s="297"/>
      <c r="Z21" s="297"/>
    </row>
    <row r="22" spans="1:26" x14ac:dyDescent="0.25">
      <c r="B22" s="3">
        <f t="shared" si="2"/>
        <v>2000</v>
      </c>
      <c r="C22" s="622">
        <f t="shared" si="1"/>
        <v>0</v>
      </c>
      <c r="D22" s="297">
        <f>+D21</f>
        <v>0</v>
      </c>
      <c r="E22" s="297">
        <f>+E21</f>
        <v>0</v>
      </c>
      <c r="F22" s="297">
        <f>+F21</f>
        <v>0</v>
      </c>
      <c r="G22" s="297">
        <f>+G21</f>
        <v>0</v>
      </c>
      <c r="H22" s="297">
        <f>+H21</f>
        <v>0</v>
      </c>
      <c r="I22" s="297">
        <f>+I$14/7</f>
        <v>0</v>
      </c>
      <c r="J22" s="297">
        <f>+J$14/7/2</f>
        <v>0</v>
      </c>
      <c r="K22" s="297"/>
      <c r="L22" s="297"/>
      <c r="M22" s="297"/>
      <c r="N22" s="297"/>
      <c r="O22" s="297"/>
      <c r="P22" s="297"/>
      <c r="Q22" s="297"/>
      <c r="R22" s="297"/>
      <c r="S22" s="233"/>
      <c r="T22" s="233"/>
      <c r="U22" s="233"/>
      <c r="V22" s="233"/>
      <c r="W22" s="233"/>
      <c r="X22" s="233"/>
      <c r="Y22" s="297"/>
      <c r="Z22" s="297"/>
    </row>
    <row r="23" spans="1:26" x14ac:dyDescent="0.25">
      <c r="B23" s="3">
        <f t="shared" si="2"/>
        <v>2001</v>
      </c>
      <c r="C23" s="622">
        <f t="shared" si="1"/>
        <v>0</v>
      </c>
      <c r="D23" s="297">
        <f>+D$14/7/2</f>
        <v>0</v>
      </c>
      <c r="E23" s="297">
        <f>+E22</f>
        <v>0</v>
      </c>
      <c r="F23" s="297">
        <f>+F22</f>
        <v>0</v>
      </c>
      <c r="G23" s="297">
        <f>+G22</f>
        <v>0</v>
      </c>
      <c r="H23" s="297">
        <f>+H22</f>
        <v>0</v>
      </c>
      <c r="I23" s="297">
        <f>+I22</f>
        <v>0</v>
      </c>
      <c r="J23" s="297">
        <f>+J$14/7</f>
        <v>0</v>
      </c>
      <c r="K23" s="297">
        <f>+K$14/7/2</f>
        <v>0</v>
      </c>
      <c r="L23" s="297"/>
      <c r="M23" s="297"/>
      <c r="N23" s="297"/>
      <c r="O23" s="297"/>
      <c r="P23" s="297"/>
      <c r="Q23" s="297"/>
      <c r="R23" s="297"/>
      <c r="S23" s="233"/>
      <c r="T23" s="233"/>
      <c r="U23" s="233"/>
      <c r="V23" s="233"/>
      <c r="W23" s="233"/>
      <c r="X23" s="233"/>
      <c r="Y23" s="297"/>
      <c r="Z23" s="297"/>
    </row>
    <row r="24" spans="1:26" x14ac:dyDescent="0.25">
      <c r="B24" s="3">
        <f t="shared" si="2"/>
        <v>2002</v>
      </c>
      <c r="C24" s="622">
        <f t="shared" si="1"/>
        <v>0</v>
      </c>
      <c r="D24" s="297"/>
      <c r="E24" s="297">
        <f>+E$14/7/2</f>
        <v>0</v>
      </c>
      <c r="F24" s="297">
        <f>+F23</f>
        <v>0</v>
      </c>
      <c r="G24" s="297">
        <f>+G23</f>
        <v>0</v>
      </c>
      <c r="H24" s="297">
        <f>+H23</f>
        <v>0</v>
      </c>
      <c r="I24" s="297">
        <f>+I23</f>
        <v>0</v>
      </c>
      <c r="J24" s="297">
        <f>+J23</f>
        <v>0</v>
      </c>
      <c r="K24" s="297">
        <f>+K$14/7</f>
        <v>0</v>
      </c>
      <c r="L24" s="297">
        <f>+L$14/7/2</f>
        <v>0</v>
      </c>
      <c r="M24" s="297"/>
      <c r="N24" s="297"/>
      <c r="O24" s="297"/>
      <c r="P24" s="297"/>
      <c r="Q24" s="297"/>
      <c r="R24" s="297"/>
      <c r="S24" s="233"/>
      <c r="T24" s="233"/>
      <c r="U24" s="233"/>
      <c r="V24" s="233"/>
      <c r="W24" s="233"/>
      <c r="X24" s="233"/>
      <c r="Y24" s="297"/>
      <c r="Z24" s="297"/>
    </row>
    <row r="25" spans="1:26" x14ac:dyDescent="0.25">
      <c r="B25" s="3">
        <f t="shared" si="2"/>
        <v>2003</v>
      </c>
      <c r="C25" s="622">
        <f t="shared" si="1"/>
        <v>0</v>
      </c>
      <c r="D25" s="297"/>
      <c r="E25" s="297"/>
      <c r="F25" s="297">
        <f>+F$14/7/2</f>
        <v>0</v>
      </c>
      <c r="G25" s="297">
        <f>+G24</f>
        <v>0</v>
      </c>
      <c r="H25" s="297">
        <f>+H24</f>
        <v>0</v>
      </c>
      <c r="I25" s="297">
        <f>+I24</f>
        <v>0</v>
      </c>
      <c r="J25" s="297">
        <f>+J24</f>
        <v>0</v>
      </c>
      <c r="K25" s="297">
        <f>+K24</f>
        <v>0</v>
      </c>
      <c r="L25" s="297">
        <f>+L$14/7</f>
        <v>0</v>
      </c>
      <c r="M25" s="297">
        <f>+M$14/7/2</f>
        <v>0</v>
      </c>
      <c r="N25" s="297"/>
      <c r="O25" s="297"/>
      <c r="P25" s="297"/>
      <c r="Q25" s="297"/>
      <c r="R25" s="297"/>
      <c r="S25" s="233"/>
      <c r="T25" s="233"/>
      <c r="U25" s="233"/>
      <c r="V25" s="233"/>
      <c r="W25" s="233"/>
      <c r="X25" s="233"/>
      <c r="Y25" s="297"/>
      <c r="Z25" s="297"/>
    </row>
    <row r="26" spans="1:26" x14ac:dyDescent="0.25">
      <c r="B26" s="3">
        <f t="shared" si="2"/>
        <v>2004</v>
      </c>
      <c r="C26" s="622">
        <f t="shared" si="1"/>
        <v>0</v>
      </c>
      <c r="D26" s="297"/>
      <c r="E26" s="297"/>
      <c r="F26" s="297"/>
      <c r="G26" s="297">
        <f>+G$14/7/2</f>
        <v>0</v>
      </c>
      <c r="H26" s="297">
        <f>+H25</f>
        <v>0</v>
      </c>
      <c r="I26" s="297">
        <f>+I25</f>
        <v>0</v>
      </c>
      <c r="J26" s="297">
        <f>+J25</f>
        <v>0</v>
      </c>
      <c r="K26" s="297">
        <f>+K25</f>
        <v>0</v>
      </c>
      <c r="L26" s="297">
        <f>+L25</f>
        <v>0</v>
      </c>
      <c r="M26" s="297">
        <f>+M$14/7</f>
        <v>0</v>
      </c>
      <c r="N26" s="7">
        <f>+N$14/7/2</f>
        <v>0</v>
      </c>
      <c r="O26" s="7"/>
      <c r="P26" s="7"/>
      <c r="Q26" s="7"/>
      <c r="R26" s="7"/>
      <c r="S26" s="43"/>
      <c r="T26" s="43"/>
      <c r="U26" s="43"/>
      <c r="V26" s="43"/>
      <c r="W26" s="43"/>
      <c r="X26" s="43"/>
      <c r="Y26" s="7"/>
      <c r="Z26" s="297"/>
    </row>
    <row r="27" spans="1:26" x14ac:dyDescent="0.25">
      <c r="B27" s="3">
        <f t="shared" si="2"/>
        <v>2005</v>
      </c>
      <c r="C27" s="622">
        <f t="shared" si="1"/>
        <v>0</v>
      </c>
      <c r="D27" s="297"/>
      <c r="E27" s="297"/>
      <c r="F27" s="297"/>
      <c r="G27" s="297"/>
      <c r="H27" s="297">
        <f>+H$14/7/2</f>
        <v>0</v>
      </c>
      <c r="I27" s="297">
        <f>+I26</f>
        <v>0</v>
      </c>
      <c r="J27" s="297">
        <f>+J26</f>
        <v>0</v>
      </c>
      <c r="K27" s="297">
        <f>+K26</f>
        <v>0</v>
      </c>
      <c r="L27" s="297">
        <f>+L26</f>
        <v>0</v>
      </c>
      <c r="M27" s="297">
        <f>+M26</f>
        <v>0</v>
      </c>
      <c r="N27" s="7">
        <f>+N$14/7</f>
        <v>0</v>
      </c>
      <c r="O27" s="7">
        <f>+O$14/7/2</f>
        <v>0</v>
      </c>
      <c r="P27" s="7"/>
      <c r="Q27" s="7"/>
      <c r="R27" s="7"/>
      <c r="S27" s="43"/>
      <c r="T27" s="43"/>
      <c r="U27" s="43"/>
      <c r="V27" s="43"/>
      <c r="W27" s="43"/>
      <c r="X27" s="43"/>
      <c r="Y27" s="7"/>
      <c r="Z27" s="297"/>
    </row>
    <row r="28" spans="1:26" x14ac:dyDescent="0.25">
      <c r="B28" s="3">
        <f t="shared" si="2"/>
        <v>2006</v>
      </c>
      <c r="C28" s="622">
        <f t="shared" si="1"/>
        <v>0</v>
      </c>
      <c r="D28" s="297"/>
      <c r="E28" s="297"/>
      <c r="F28" s="297"/>
      <c r="G28" s="297"/>
      <c r="H28" s="297"/>
      <c r="I28" s="297">
        <f>+I$14/7/2</f>
        <v>0</v>
      </c>
      <c r="J28" s="297">
        <f>+J27</f>
        <v>0</v>
      </c>
      <c r="K28" s="297">
        <f>+K27</f>
        <v>0</v>
      </c>
      <c r="L28" s="297">
        <f>+L27</f>
        <v>0</v>
      </c>
      <c r="M28" s="297">
        <f>+M27</f>
        <v>0</v>
      </c>
      <c r="N28" s="7">
        <f>+N27</f>
        <v>0</v>
      </c>
      <c r="O28" s="7">
        <f>+O$14/7</f>
        <v>0</v>
      </c>
      <c r="P28" s="7">
        <f>+P$14/7/2</f>
        <v>0</v>
      </c>
      <c r="Q28" s="7"/>
      <c r="R28" s="7"/>
      <c r="S28" s="43"/>
      <c r="T28" s="43"/>
      <c r="U28" s="43"/>
      <c r="V28" s="43"/>
      <c r="W28" s="43"/>
      <c r="X28" s="43"/>
      <c r="Y28" s="7"/>
      <c r="Z28" s="297"/>
    </row>
    <row r="29" spans="1:26" x14ac:dyDescent="0.25">
      <c r="B29" s="3">
        <f t="shared" si="2"/>
        <v>2007</v>
      </c>
      <c r="C29" s="622">
        <f t="shared" si="1"/>
        <v>0</v>
      </c>
      <c r="D29" s="297"/>
      <c r="E29" s="297"/>
      <c r="F29" s="297"/>
      <c r="G29" s="297"/>
      <c r="H29" s="297"/>
      <c r="I29" s="297"/>
      <c r="J29" s="297">
        <f>+J$14/7/2</f>
        <v>0</v>
      </c>
      <c r="K29" s="297">
        <f>+K28</f>
        <v>0</v>
      </c>
      <c r="L29" s="297">
        <f>+L28</f>
        <v>0</v>
      </c>
      <c r="M29" s="297">
        <f>+M28</f>
        <v>0</v>
      </c>
      <c r="N29" s="7">
        <f>+N28</f>
        <v>0</v>
      </c>
      <c r="O29" s="7">
        <f>+O28</f>
        <v>0</v>
      </c>
      <c r="P29" s="7">
        <f>+P$14/7</f>
        <v>0</v>
      </c>
      <c r="Q29" s="7">
        <f>+Q$14/7/2</f>
        <v>0</v>
      </c>
      <c r="R29" s="7"/>
      <c r="S29" s="43"/>
      <c r="T29" s="43"/>
      <c r="U29" s="43"/>
      <c r="V29" s="43"/>
      <c r="W29" s="43"/>
      <c r="X29" s="43"/>
      <c r="Y29" s="7"/>
      <c r="Z29" s="297"/>
    </row>
    <row r="30" spans="1:26" x14ac:dyDescent="0.25">
      <c r="B30" s="3">
        <f t="shared" si="2"/>
        <v>2008</v>
      </c>
      <c r="C30" s="622">
        <f t="shared" si="1"/>
        <v>0</v>
      </c>
      <c r="D30" s="297"/>
      <c r="E30" s="297"/>
      <c r="F30" s="297"/>
      <c r="G30" s="297"/>
      <c r="H30" s="297"/>
      <c r="I30" s="297"/>
      <c r="J30" s="297"/>
      <c r="K30" s="297">
        <f>+K$14/7/2</f>
        <v>0</v>
      </c>
      <c r="L30" s="297">
        <f>+L29</f>
        <v>0</v>
      </c>
      <c r="M30" s="297">
        <f>+M29</f>
        <v>0</v>
      </c>
      <c r="N30" s="7">
        <f>+N29</f>
        <v>0</v>
      </c>
      <c r="O30" s="7">
        <f>+O29</f>
        <v>0</v>
      </c>
      <c r="P30" s="7">
        <f>+P29</f>
        <v>0</v>
      </c>
      <c r="Q30" s="7">
        <f>+Q$14/7</f>
        <v>0</v>
      </c>
      <c r="R30" s="7">
        <f>+R$14/7/2</f>
        <v>0</v>
      </c>
      <c r="S30" s="43"/>
      <c r="T30" s="43"/>
      <c r="U30" s="43"/>
      <c r="V30" s="43"/>
      <c r="W30" s="43"/>
      <c r="X30" s="43"/>
      <c r="Y30" s="7"/>
      <c r="Z30" s="297"/>
    </row>
    <row r="31" spans="1:26" x14ac:dyDescent="0.25">
      <c r="B31" s="3">
        <f t="shared" si="2"/>
        <v>2009</v>
      </c>
      <c r="C31" s="622">
        <f t="shared" si="1"/>
        <v>0</v>
      </c>
      <c r="D31" s="297"/>
      <c r="E31" s="297"/>
      <c r="F31" s="297"/>
      <c r="G31" s="297"/>
      <c r="H31" s="297"/>
      <c r="I31" s="297"/>
      <c r="J31" s="297"/>
      <c r="K31" s="297"/>
      <c r="L31" s="297">
        <f>+L$14/7/2</f>
        <v>0</v>
      </c>
      <c r="M31" s="297">
        <f>+M30</f>
        <v>0</v>
      </c>
      <c r="N31" s="7">
        <f>+N30</f>
        <v>0</v>
      </c>
      <c r="O31" s="7">
        <f>+O30</f>
        <v>0</v>
      </c>
      <c r="P31" s="7">
        <f>+P30</f>
        <v>0</v>
      </c>
      <c r="Q31" s="7">
        <f>+Q30</f>
        <v>0</v>
      </c>
      <c r="R31" s="7">
        <f>+R$14/7</f>
        <v>0</v>
      </c>
      <c r="S31" s="43">
        <f>+S$14/7/2</f>
        <v>0</v>
      </c>
      <c r="T31" s="43"/>
      <c r="U31" s="43"/>
      <c r="V31" s="43"/>
      <c r="W31" s="43"/>
      <c r="X31" s="43"/>
      <c r="Y31" s="7"/>
      <c r="Z31" s="297"/>
    </row>
    <row r="32" spans="1:26" x14ac:dyDescent="0.25">
      <c r="A32" s="38"/>
      <c r="B32" s="3">
        <f t="shared" si="2"/>
        <v>2010</v>
      </c>
      <c r="C32" s="622">
        <f t="shared" si="1"/>
        <v>0</v>
      </c>
      <c r="D32" s="297"/>
      <c r="E32" s="297"/>
      <c r="F32" s="297"/>
      <c r="G32" s="297"/>
      <c r="H32" s="297"/>
      <c r="I32" s="297"/>
      <c r="J32" s="297"/>
      <c r="K32" s="297"/>
      <c r="L32" s="297"/>
      <c r="M32" s="297">
        <f>+M$14/7/2</f>
        <v>0</v>
      </c>
      <c r="N32" s="7">
        <f>+N31</f>
        <v>0</v>
      </c>
      <c r="O32" s="7">
        <f>+O31</f>
        <v>0</v>
      </c>
      <c r="P32" s="7">
        <f>+P31</f>
        <v>0</v>
      </c>
      <c r="Q32" s="7">
        <f>+Q31</f>
        <v>0</v>
      </c>
      <c r="R32" s="7">
        <f>+R31</f>
        <v>0</v>
      </c>
      <c r="S32" s="43">
        <f>+S$14/7</f>
        <v>0</v>
      </c>
      <c r="T32" s="43">
        <f>+T$14/7/2</f>
        <v>0</v>
      </c>
      <c r="U32" s="43"/>
      <c r="V32" s="43"/>
      <c r="W32" s="43"/>
      <c r="X32" s="43"/>
      <c r="Y32" s="7"/>
      <c r="Z32" s="297"/>
    </row>
    <row r="33" spans="1:31" x14ac:dyDescent="0.25">
      <c r="A33" s="38"/>
      <c r="B33" s="3">
        <f t="shared" si="2"/>
        <v>2011</v>
      </c>
      <c r="C33" s="622">
        <f t="shared" si="1"/>
        <v>0</v>
      </c>
      <c r="D33" s="297"/>
      <c r="E33" s="297"/>
      <c r="F33" s="297"/>
      <c r="G33" s="297"/>
      <c r="H33" s="297"/>
      <c r="I33" s="297"/>
      <c r="J33" s="297"/>
      <c r="K33" s="297"/>
      <c r="L33" s="297"/>
      <c r="M33" s="297"/>
      <c r="N33" s="7">
        <f>+N$14/7/2</f>
        <v>0</v>
      </c>
      <c r="O33" s="7">
        <f>+O32</f>
        <v>0</v>
      </c>
      <c r="P33" s="7">
        <f>+P32</f>
        <v>0</v>
      </c>
      <c r="Q33" s="7">
        <f>+Q32</f>
        <v>0</v>
      </c>
      <c r="R33" s="7">
        <f>+R32</f>
        <v>0</v>
      </c>
      <c r="S33" s="43">
        <f>+S32</f>
        <v>0</v>
      </c>
      <c r="T33" s="43">
        <f>+T$14/7</f>
        <v>0</v>
      </c>
      <c r="U33" s="43">
        <f>+U$14/7/2</f>
        <v>0</v>
      </c>
      <c r="V33" s="43"/>
      <c r="W33" s="43"/>
      <c r="X33" s="43"/>
      <c r="Y33" s="7"/>
      <c r="Z33" s="297"/>
    </row>
    <row r="34" spans="1:31" x14ac:dyDescent="0.25">
      <c r="A34" s="38"/>
      <c r="B34" s="3">
        <f t="shared" si="2"/>
        <v>2012</v>
      </c>
      <c r="C34" s="622">
        <f t="shared" si="1"/>
        <v>0</v>
      </c>
      <c r="D34" s="297"/>
      <c r="E34" s="297"/>
      <c r="F34" s="297"/>
      <c r="G34" s="297"/>
      <c r="H34" s="297"/>
      <c r="I34" s="297"/>
      <c r="J34" s="297"/>
      <c r="K34" s="297"/>
      <c r="L34" s="297"/>
      <c r="M34" s="297"/>
      <c r="N34" s="7"/>
      <c r="O34" s="7">
        <f>+O$14/7/2</f>
        <v>0</v>
      </c>
      <c r="P34" s="7">
        <f>+P33</f>
        <v>0</v>
      </c>
      <c r="Q34" s="7">
        <f>+Q33</f>
        <v>0</v>
      </c>
      <c r="R34" s="7">
        <f>+R33</f>
        <v>0</v>
      </c>
      <c r="S34" s="43">
        <f>+S33</f>
        <v>0</v>
      </c>
      <c r="T34" s="43">
        <f>+T$14/7</f>
        <v>0</v>
      </c>
      <c r="U34" s="43">
        <f>+U$14/7</f>
        <v>0</v>
      </c>
      <c r="V34" s="43">
        <f>+V$14/7/2</f>
        <v>0</v>
      </c>
      <c r="W34" s="43"/>
      <c r="X34" s="43"/>
      <c r="Y34" s="7"/>
      <c r="Z34" s="297"/>
    </row>
    <row r="35" spans="1:31" x14ac:dyDescent="0.25">
      <c r="A35" s="38"/>
      <c r="B35" s="3">
        <f t="shared" si="2"/>
        <v>2013</v>
      </c>
      <c r="C35" s="622">
        <f t="shared" si="1"/>
        <v>0</v>
      </c>
      <c r="D35" s="297"/>
      <c r="E35" s="297"/>
      <c r="F35" s="297"/>
      <c r="G35" s="297"/>
      <c r="H35" s="297"/>
      <c r="I35" s="297"/>
      <c r="J35" s="297"/>
      <c r="K35" s="297"/>
      <c r="L35" s="297"/>
      <c r="M35" s="297"/>
      <c r="N35" s="7"/>
      <c r="O35" s="7"/>
      <c r="P35" s="7">
        <f>P14/7/2</f>
        <v>0</v>
      </c>
      <c r="Q35" s="7">
        <f>Q14</f>
        <v>0</v>
      </c>
      <c r="R35" s="7">
        <f t="shared" ref="R35:U36" si="3">R34</f>
        <v>0</v>
      </c>
      <c r="S35" s="43">
        <f t="shared" si="3"/>
        <v>0</v>
      </c>
      <c r="T35" s="43">
        <f t="shared" si="3"/>
        <v>0</v>
      </c>
      <c r="U35" s="43">
        <f t="shared" si="3"/>
        <v>0</v>
      </c>
      <c r="V35" s="43">
        <f>V14/7</f>
        <v>0</v>
      </c>
      <c r="W35" s="43">
        <f>W14/7/2</f>
        <v>0</v>
      </c>
      <c r="X35" s="43"/>
      <c r="Y35" s="7"/>
      <c r="Z35" s="297"/>
    </row>
    <row r="36" spans="1:31" x14ac:dyDescent="0.25">
      <c r="A36" s="38"/>
      <c r="B36" s="3">
        <f t="shared" si="2"/>
        <v>2014</v>
      </c>
      <c r="C36" s="622">
        <f t="shared" si="1"/>
        <v>0</v>
      </c>
      <c r="D36" s="297"/>
      <c r="E36" s="297"/>
      <c r="F36" s="297"/>
      <c r="G36" s="297"/>
      <c r="H36" s="297"/>
      <c r="I36" s="297"/>
      <c r="J36" s="297"/>
      <c r="K36" s="297"/>
      <c r="L36" s="297"/>
      <c r="M36" s="297"/>
      <c r="N36" s="7"/>
      <c r="O36" s="7"/>
      <c r="P36" s="7"/>
      <c r="Q36" s="7">
        <f>Q14/7/2</f>
        <v>0</v>
      </c>
      <c r="R36" s="7">
        <f t="shared" si="3"/>
        <v>0</v>
      </c>
      <c r="S36" s="43">
        <f t="shared" si="3"/>
        <v>0</v>
      </c>
      <c r="T36" s="43">
        <f t="shared" si="3"/>
        <v>0</v>
      </c>
      <c r="U36" s="43">
        <f t="shared" si="3"/>
        <v>0</v>
      </c>
      <c r="V36" s="43">
        <f>V35</f>
        <v>0</v>
      </c>
      <c r="W36" s="43">
        <f>W14/7</f>
        <v>0</v>
      </c>
      <c r="X36" s="43">
        <f>X14/7/2</f>
        <v>0</v>
      </c>
      <c r="Y36" s="7"/>
      <c r="Z36" s="297"/>
    </row>
    <row r="37" spans="1:31" x14ac:dyDescent="0.25">
      <c r="A37" s="38"/>
      <c r="B37" s="3">
        <f t="shared" si="2"/>
        <v>2015</v>
      </c>
      <c r="C37" s="622">
        <f t="shared" si="1"/>
        <v>0</v>
      </c>
      <c r="D37" s="297"/>
      <c r="E37" s="297"/>
      <c r="F37" s="297"/>
      <c r="G37" s="297"/>
      <c r="H37" s="297"/>
      <c r="I37" s="297"/>
      <c r="J37" s="297"/>
      <c r="K37" s="297"/>
      <c r="L37" s="297"/>
      <c r="M37" s="297"/>
      <c r="N37" s="7"/>
      <c r="O37" s="7"/>
      <c r="P37" s="7"/>
      <c r="Q37" s="7"/>
      <c r="R37" s="7">
        <f>R14/7/2</f>
        <v>0</v>
      </c>
      <c r="S37" s="43">
        <f>S36</f>
        <v>0</v>
      </c>
      <c r="T37" s="43">
        <f>T36</f>
        <v>0</v>
      </c>
      <c r="U37" s="43">
        <f>U36</f>
        <v>0</v>
      </c>
      <c r="V37" s="43">
        <f>V36</f>
        <v>0</v>
      </c>
      <c r="W37" s="43">
        <f>W36</f>
        <v>0</v>
      </c>
      <c r="X37" s="43">
        <f>X14/7</f>
        <v>0</v>
      </c>
      <c r="Y37" s="7">
        <f>Y14/7/2</f>
        <v>0</v>
      </c>
      <c r="Z37" s="297"/>
    </row>
    <row r="38" spans="1:31" x14ac:dyDescent="0.25">
      <c r="A38" s="38"/>
      <c r="B38" s="3">
        <f t="shared" si="2"/>
        <v>2016</v>
      </c>
      <c r="C38" s="622">
        <f t="shared" si="1"/>
        <v>0</v>
      </c>
      <c r="D38" s="297"/>
      <c r="E38" s="297"/>
      <c r="F38" s="297"/>
      <c r="G38" s="297"/>
      <c r="H38" s="297"/>
      <c r="I38" s="297"/>
      <c r="J38" s="297"/>
      <c r="K38" s="297"/>
      <c r="L38" s="297"/>
      <c r="M38" s="297"/>
      <c r="N38" s="7"/>
      <c r="O38" s="7"/>
      <c r="P38" s="7"/>
      <c r="Q38" s="7"/>
      <c r="R38" s="7"/>
      <c r="S38" s="43"/>
      <c r="T38" s="43"/>
      <c r="U38" s="43"/>
      <c r="V38" s="43"/>
      <c r="W38" s="43"/>
      <c r="X38" s="43"/>
      <c r="Y38" s="7">
        <f>+Y14/2</f>
        <v>0</v>
      </c>
      <c r="Z38" s="7">
        <f>Z14/7/2</f>
        <v>0</v>
      </c>
      <c r="AA38" s="7"/>
    </row>
    <row r="39" spans="1:31" x14ac:dyDescent="0.25">
      <c r="A39" s="38"/>
      <c r="B39" s="3">
        <f t="shared" si="2"/>
        <v>2017</v>
      </c>
      <c r="C39" s="622">
        <f t="shared" si="1"/>
        <v>0</v>
      </c>
      <c r="D39" s="297"/>
      <c r="E39" s="297"/>
      <c r="F39" s="297"/>
      <c r="G39" s="297"/>
      <c r="H39" s="297"/>
      <c r="I39" s="297"/>
      <c r="J39" s="297"/>
      <c r="K39" s="297"/>
      <c r="L39" s="297"/>
      <c r="M39" s="297"/>
      <c r="N39" s="7"/>
      <c r="O39" s="7"/>
      <c r="P39" s="7"/>
      <c r="Q39" s="7"/>
      <c r="R39" s="7"/>
      <c r="S39" s="43"/>
      <c r="T39" s="43"/>
      <c r="U39" s="43"/>
      <c r="V39" s="43"/>
      <c r="W39" s="43"/>
      <c r="X39" s="43"/>
      <c r="Y39" s="7"/>
      <c r="Z39" s="7"/>
      <c r="AA39" s="7">
        <v>0</v>
      </c>
    </row>
    <row r="40" spans="1:31" x14ac:dyDescent="0.25">
      <c r="A40" s="38"/>
      <c r="B40" s="3">
        <f t="shared" si="2"/>
        <v>2018</v>
      </c>
      <c r="C40" s="622">
        <f t="shared" si="1"/>
        <v>0</v>
      </c>
      <c r="D40" s="297"/>
      <c r="E40" s="297"/>
      <c r="F40" s="297"/>
      <c r="G40" s="297"/>
      <c r="H40" s="297"/>
      <c r="I40" s="297"/>
      <c r="J40" s="297"/>
      <c r="K40" s="297"/>
      <c r="L40" s="297"/>
      <c r="M40" s="297"/>
      <c r="N40" s="7"/>
      <c r="O40" s="7"/>
      <c r="P40" s="7"/>
      <c r="Q40" s="7"/>
      <c r="R40" s="7"/>
      <c r="S40" s="43"/>
      <c r="T40" s="43"/>
      <c r="U40" s="43"/>
      <c r="V40" s="43"/>
      <c r="W40" s="43"/>
      <c r="X40" s="43"/>
      <c r="Y40" s="7"/>
      <c r="Z40" s="7"/>
      <c r="AA40" s="7"/>
      <c r="AB40" s="7">
        <v>0</v>
      </c>
    </row>
    <row r="41" spans="1:31" x14ac:dyDescent="0.25">
      <c r="A41" s="38"/>
      <c r="B41" s="3">
        <f t="shared" si="2"/>
        <v>2019</v>
      </c>
      <c r="C41" s="622">
        <f t="shared" si="1"/>
        <v>0</v>
      </c>
      <c r="D41" s="297"/>
      <c r="E41" s="297"/>
      <c r="F41" s="297"/>
      <c r="G41" s="297"/>
      <c r="H41" s="297"/>
      <c r="I41" s="297"/>
      <c r="J41" s="297"/>
      <c r="K41" s="297"/>
      <c r="L41" s="297"/>
      <c r="M41" s="297"/>
      <c r="N41" s="7"/>
      <c r="O41" s="7"/>
      <c r="P41" s="7"/>
      <c r="Q41" s="7"/>
      <c r="R41" s="7"/>
      <c r="S41" s="43"/>
      <c r="T41" s="43"/>
      <c r="U41" s="43"/>
      <c r="V41" s="43"/>
      <c r="W41" s="43"/>
      <c r="X41" s="43"/>
      <c r="Y41" s="7"/>
      <c r="Z41" s="7"/>
      <c r="AA41" s="7"/>
      <c r="AB41" s="7"/>
      <c r="AC41" s="43">
        <f>+$AC$14/7/3</f>
        <v>0</v>
      </c>
      <c r="AD41" s="43"/>
      <c r="AE41" s="43"/>
    </row>
    <row r="42" spans="1:31" x14ac:dyDescent="0.25">
      <c r="A42" s="38"/>
      <c r="B42" s="3">
        <f t="shared" si="2"/>
        <v>2020</v>
      </c>
      <c r="C42" s="622">
        <f t="shared" si="1"/>
        <v>-715.35714285714289</v>
      </c>
      <c r="D42" s="297"/>
      <c r="E42" s="297"/>
      <c r="F42" s="297"/>
      <c r="G42" s="297"/>
      <c r="H42" s="297"/>
      <c r="I42" s="297"/>
      <c r="J42" s="297"/>
      <c r="K42" s="297"/>
      <c r="L42" s="297"/>
      <c r="M42" s="297"/>
      <c r="N42" s="7"/>
      <c r="O42" s="7"/>
      <c r="P42" s="7"/>
      <c r="Q42" s="7"/>
      <c r="R42" s="7"/>
      <c r="S42" s="43"/>
      <c r="T42" s="43"/>
      <c r="U42" s="43"/>
      <c r="V42" s="43"/>
      <c r="W42" s="43"/>
      <c r="X42" s="43"/>
      <c r="Y42" s="7"/>
      <c r="Z42" s="7"/>
      <c r="AA42" s="7"/>
      <c r="AB42" s="7"/>
      <c r="AC42" s="43">
        <f t="shared" ref="AC42:AC43" si="4">+$AC$14/7/3</f>
        <v>0</v>
      </c>
      <c r="AD42" s="43">
        <f>+$AD$14/7/2</f>
        <v>715.35714285714289</v>
      </c>
      <c r="AE42" s="43"/>
    </row>
    <row r="43" spans="1:31" x14ac:dyDescent="0.25">
      <c r="A43" s="38"/>
      <c r="B43" s="3">
        <f t="shared" si="2"/>
        <v>2021</v>
      </c>
      <c r="C43" s="622">
        <f t="shared" si="1"/>
        <v>-1430.7142857142858</v>
      </c>
      <c r="D43" s="297"/>
      <c r="E43" s="297"/>
      <c r="F43" s="297"/>
      <c r="G43" s="297"/>
      <c r="H43" s="297"/>
      <c r="I43" s="297"/>
      <c r="J43" s="297"/>
      <c r="K43" s="297"/>
      <c r="L43" s="297"/>
      <c r="M43" s="297"/>
      <c r="N43" s="7"/>
      <c r="O43" s="7"/>
      <c r="P43" s="7"/>
      <c r="Q43" s="7"/>
      <c r="R43" s="7"/>
      <c r="S43" s="43"/>
      <c r="T43" s="43"/>
      <c r="U43" s="43"/>
      <c r="V43" s="43"/>
      <c r="W43" s="43"/>
      <c r="X43" s="43"/>
      <c r="Y43" s="7"/>
      <c r="Z43" s="7"/>
      <c r="AA43" s="7"/>
      <c r="AB43" s="7"/>
      <c r="AC43" s="43">
        <f t="shared" si="4"/>
        <v>0</v>
      </c>
      <c r="AD43" s="43">
        <f>+$AD$14/7</f>
        <v>1430.7142857142858</v>
      </c>
      <c r="AE43" s="43"/>
    </row>
    <row r="44" spans="1:31" x14ac:dyDescent="0.25">
      <c r="A44" s="38"/>
      <c r="B44" s="3">
        <f t="shared" si="2"/>
        <v>2022</v>
      </c>
      <c r="C44" s="622">
        <f t="shared" si="1"/>
        <v>-1430.7142857142858</v>
      </c>
      <c r="D44" s="297"/>
      <c r="E44" s="297"/>
      <c r="F44" s="297"/>
      <c r="G44" s="297"/>
      <c r="H44" s="297"/>
      <c r="I44" s="297"/>
      <c r="J44" s="297"/>
      <c r="K44" s="297"/>
      <c r="L44" s="297"/>
      <c r="M44" s="297"/>
      <c r="N44" s="7"/>
      <c r="O44" s="7"/>
      <c r="P44" s="7"/>
      <c r="Q44" s="7"/>
      <c r="R44" s="7"/>
      <c r="S44" s="43"/>
      <c r="T44" s="43"/>
      <c r="U44" s="43"/>
      <c r="V44" s="43"/>
      <c r="W44" s="43"/>
      <c r="X44" s="43"/>
      <c r="Y44" s="7"/>
      <c r="Z44" s="7"/>
      <c r="AA44" s="7"/>
      <c r="AB44" s="7"/>
      <c r="AC44" s="43"/>
      <c r="AD44" s="43">
        <f t="shared" ref="AD44:AD46" si="5">+$AD$14/7</f>
        <v>1430.7142857142858</v>
      </c>
      <c r="AE44" s="43"/>
    </row>
    <row r="45" spans="1:31" x14ac:dyDescent="0.25">
      <c r="A45" s="38"/>
      <c r="B45" s="3">
        <f t="shared" si="2"/>
        <v>2023</v>
      </c>
      <c r="C45" s="622">
        <f t="shared" si="1"/>
        <v>-1430.7142857142858</v>
      </c>
      <c r="D45" s="297"/>
      <c r="E45" s="297"/>
      <c r="F45" s="297"/>
      <c r="G45" s="297"/>
      <c r="H45" s="297"/>
      <c r="I45" s="297"/>
      <c r="J45" s="297"/>
      <c r="K45" s="297"/>
      <c r="L45" s="297"/>
      <c r="M45" s="297"/>
      <c r="N45" s="7"/>
      <c r="O45" s="7"/>
      <c r="P45" s="7"/>
      <c r="Q45" s="7"/>
      <c r="R45" s="7"/>
      <c r="S45" s="43"/>
      <c r="T45" s="43"/>
      <c r="U45" s="43"/>
      <c r="V45" s="43"/>
      <c r="W45" s="43"/>
      <c r="X45" s="43"/>
      <c r="Y45" s="7"/>
      <c r="Z45" s="7"/>
      <c r="AA45" s="7"/>
      <c r="AB45" s="7"/>
      <c r="AC45" s="43"/>
      <c r="AD45" s="43">
        <f t="shared" si="5"/>
        <v>1430.7142857142858</v>
      </c>
      <c r="AE45" s="43"/>
    </row>
    <row r="46" spans="1:31" x14ac:dyDescent="0.25">
      <c r="A46" s="38"/>
      <c r="B46" s="3">
        <f t="shared" si="2"/>
        <v>2024</v>
      </c>
      <c r="C46" s="622">
        <f t="shared" si="1"/>
        <v>-1430.7142857142858</v>
      </c>
      <c r="D46" s="297"/>
      <c r="E46" s="297"/>
      <c r="F46" s="297"/>
      <c r="G46" s="297"/>
      <c r="H46" s="297"/>
      <c r="I46" s="297"/>
      <c r="J46" s="297"/>
      <c r="K46" s="297"/>
      <c r="L46" s="297"/>
      <c r="M46" s="297"/>
      <c r="N46" s="7"/>
      <c r="O46" s="7"/>
      <c r="P46" s="7"/>
      <c r="Q46" s="7"/>
      <c r="R46" s="7"/>
      <c r="S46" s="43"/>
      <c r="T46" s="43"/>
      <c r="U46" s="43"/>
      <c r="V46" s="43"/>
      <c r="W46" s="43"/>
      <c r="X46" s="43"/>
      <c r="Y46" s="7"/>
      <c r="Z46" s="7"/>
      <c r="AA46" s="7"/>
      <c r="AB46" s="7"/>
      <c r="AC46" s="43"/>
      <c r="AD46" s="43">
        <f t="shared" si="5"/>
        <v>1430.7142857142858</v>
      </c>
      <c r="AE46" s="43"/>
    </row>
    <row r="47" spans="1:31" x14ac:dyDescent="0.25">
      <c r="A47" s="38"/>
      <c r="B47" s="12"/>
      <c r="C47" s="254"/>
      <c r="D47" s="298"/>
      <c r="E47" s="298"/>
      <c r="F47" s="298"/>
      <c r="G47" s="298"/>
      <c r="H47" s="298"/>
      <c r="I47" s="298"/>
      <c r="J47" s="298"/>
      <c r="K47" s="298"/>
      <c r="L47" s="298"/>
      <c r="M47" s="298"/>
      <c r="N47" s="298"/>
      <c r="O47" s="298"/>
      <c r="P47" s="298"/>
      <c r="Q47" s="298"/>
      <c r="R47" s="298"/>
      <c r="S47" s="298"/>
      <c r="T47" s="298"/>
      <c r="U47" s="298"/>
      <c r="V47" s="299"/>
      <c r="W47" s="299"/>
      <c r="X47" s="299"/>
      <c r="Y47" s="298"/>
      <c r="Z47" s="298"/>
      <c r="AA47" s="298"/>
      <c r="AB47" s="173"/>
      <c r="AC47" s="173"/>
      <c r="AD47" s="173"/>
      <c r="AE47" s="173"/>
    </row>
    <row r="48" spans="1:31" x14ac:dyDescent="0.25">
      <c r="A48" s="38" t="s">
        <v>62</v>
      </c>
      <c r="B48" s="675">
        <f>SUM(D48:AH48)</f>
        <v>3576.7857142857138</v>
      </c>
      <c r="C48" s="275">
        <f>SUM(C16:C47)</f>
        <v>-6438.2142857142862</v>
      </c>
      <c r="D48" s="297">
        <f t="shared" ref="D48:AE48" si="6">-SUM(D16:D47)+D14</f>
        <v>0</v>
      </c>
      <c r="E48" s="297">
        <f t="shared" si="6"/>
        <v>0</v>
      </c>
      <c r="F48" s="297">
        <f t="shared" si="6"/>
        <v>0</v>
      </c>
      <c r="G48" s="297">
        <f t="shared" si="6"/>
        <v>0</v>
      </c>
      <c r="H48" s="297">
        <f t="shared" si="6"/>
        <v>0</v>
      </c>
      <c r="I48" s="297">
        <f t="shared" si="6"/>
        <v>0</v>
      </c>
      <c r="J48" s="297">
        <f t="shared" si="6"/>
        <v>0</v>
      </c>
      <c r="K48" s="297">
        <f t="shared" si="6"/>
        <v>0</v>
      </c>
      <c r="L48" s="297">
        <f t="shared" si="6"/>
        <v>0</v>
      </c>
      <c r="M48" s="297">
        <f t="shared" si="6"/>
        <v>0</v>
      </c>
      <c r="N48" s="297">
        <f t="shared" si="6"/>
        <v>0</v>
      </c>
      <c r="O48" s="297">
        <f t="shared" si="6"/>
        <v>0</v>
      </c>
      <c r="P48" s="297">
        <f t="shared" si="6"/>
        <v>0</v>
      </c>
      <c r="Q48" s="297">
        <f t="shared" si="6"/>
        <v>0</v>
      </c>
      <c r="R48" s="297">
        <f t="shared" si="6"/>
        <v>0</v>
      </c>
      <c r="S48" s="297">
        <f t="shared" si="6"/>
        <v>0</v>
      </c>
      <c r="T48" s="297">
        <f t="shared" si="6"/>
        <v>0</v>
      </c>
      <c r="U48" s="338">
        <f t="shared" si="6"/>
        <v>0</v>
      </c>
      <c r="V48" s="338">
        <f t="shared" si="6"/>
        <v>0</v>
      </c>
      <c r="W48" s="338">
        <f t="shared" si="6"/>
        <v>0</v>
      </c>
      <c r="X48" s="338">
        <f t="shared" si="6"/>
        <v>0</v>
      </c>
      <c r="Y48" s="338">
        <f t="shared" si="6"/>
        <v>0</v>
      </c>
      <c r="Z48" s="338">
        <f t="shared" si="6"/>
        <v>0</v>
      </c>
      <c r="AA48" s="338">
        <f t="shared" si="6"/>
        <v>0</v>
      </c>
      <c r="AB48" s="338">
        <f t="shared" si="6"/>
        <v>0</v>
      </c>
      <c r="AC48" s="338">
        <f t="shared" si="6"/>
        <v>0</v>
      </c>
      <c r="AD48" s="338">
        <f t="shared" si="6"/>
        <v>3576.7857142857138</v>
      </c>
      <c r="AE48" s="338">
        <f t="shared" si="6"/>
        <v>0</v>
      </c>
    </row>
    <row r="49" spans="1:26" x14ac:dyDescent="0.25">
      <c r="A49" s="38"/>
      <c r="B49" s="275"/>
      <c r="C49" s="299"/>
      <c r="D49" s="297"/>
      <c r="E49" s="297"/>
      <c r="F49" s="297"/>
      <c r="G49" s="297"/>
      <c r="H49" s="297"/>
      <c r="I49" s="297"/>
      <c r="J49" s="297"/>
      <c r="K49" s="297"/>
      <c r="L49" s="297"/>
      <c r="M49" s="297"/>
      <c r="N49" s="338"/>
      <c r="O49" s="338"/>
      <c r="P49" s="338"/>
      <c r="Q49" s="338"/>
      <c r="R49" s="338"/>
      <c r="S49" s="338"/>
      <c r="T49" s="338"/>
      <c r="U49" s="338"/>
      <c r="V49" s="338"/>
      <c r="W49" s="338"/>
      <c r="X49" s="338"/>
      <c r="Y49" s="338"/>
      <c r="Z49" s="338"/>
    </row>
    <row r="50" spans="1:26" x14ac:dyDescent="0.25">
      <c r="A50" s="39" t="s">
        <v>63</v>
      </c>
      <c r="B50" s="3"/>
      <c r="C50" s="30">
        <f>+C14+C48</f>
        <v>3576.7857142857138</v>
      </c>
      <c r="D50" s="297"/>
      <c r="E50" s="297"/>
      <c r="F50" s="297"/>
      <c r="G50" s="297"/>
      <c r="H50" s="297"/>
      <c r="I50" s="297"/>
      <c r="J50" s="297"/>
      <c r="K50" s="297"/>
      <c r="L50" s="297"/>
      <c r="M50" s="297"/>
      <c r="N50" s="338"/>
      <c r="O50" s="338"/>
      <c r="P50" s="338"/>
      <c r="Q50" s="338"/>
      <c r="R50" s="338"/>
      <c r="S50" s="338"/>
      <c r="T50" s="338"/>
      <c r="U50" s="338"/>
      <c r="V50" s="338"/>
      <c r="W50" s="338"/>
      <c r="X50" s="338"/>
      <c r="Y50" s="338"/>
      <c r="Z50" s="338"/>
    </row>
    <row r="51" spans="1:26" x14ac:dyDescent="0.25">
      <c r="A51" s="3"/>
      <c r="B51" s="3"/>
      <c r="C51" s="3"/>
      <c r="D51" s="297"/>
      <c r="E51" s="297"/>
      <c r="F51" s="297"/>
      <c r="G51" s="297"/>
      <c r="H51" s="297"/>
      <c r="I51" s="297"/>
      <c r="J51" s="297"/>
      <c r="K51" s="297"/>
      <c r="L51" s="297"/>
      <c r="M51" s="297"/>
      <c r="N51" s="338"/>
      <c r="O51" s="338"/>
      <c r="P51" s="338"/>
      <c r="Q51" s="338"/>
      <c r="R51" s="338"/>
      <c r="S51" s="338"/>
      <c r="T51" s="338"/>
      <c r="U51" s="338"/>
      <c r="V51" s="338"/>
      <c r="W51" s="338"/>
      <c r="X51" s="338"/>
      <c r="Y51" s="338"/>
      <c r="Z51" s="338"/>
    </row>
    <row r="52" spans="1:26" x14ac:dyDescent="0.25">
      <c r="A52" s="3"/>
      <c r="B52" s="36"/>
      <c r="C52" s="3"/>
      <c r="D52" s="297"/>
      <c r="E52" s="297"/>
      <c r="F52" s="297"/>
      <c r="G52" s="297"/>
      <c r="H52" s="297"/>
      <c r="I52" s="297"/>
      <c r="J52" s="297"/>
      <c r="K52" s="297"/>
      <c r="L52" s="297"/>
      <c r="M52" s="297"/>
      <c r="N52" s="338"/>
      <c r="O52" s="338"/>
      <c r="P52" s="338"/>
      <c r="Q52" s="338"/>
      <c r="R52" s="338"/>
      <c r="S52" s="338"/>
      <c r="T52" s="338"/>
      <c r="U52" s="338"/>
      <c r="V52" s="338"/>
      <c r="W52" s="338"/>
      <c r="X52" s="338"/>
      <c r="Y52" s="338"/>
      <c r="Z52" s="338"/>
    </row>
    <row r="53" spans="1:26" x14ac:dyDescent="0.25">
      <c r="A53" s="3"/>
      <c r="B53" s="3"/>
      <c r="C53" s="3"/>
      <c r="E53" s="297"/>
      <c r="F53" s="301"/>
      <c r="G53" s="301"/>
      <c r="H53" s="301"/>
      <c r="I53" s="301"/>
      <c r="J53" s="301"/>
      <c r="K53" s="301"/>
      <c r="L53" s="301"/>
      <c r="M53" s="301"/>
      <c r="N53" s="338">
        <f>SUM(E32:E53)</f>
        <v>0</v>
      </c>
      <c r="O53" s="342"/>
      <c r="P53" s="342"/>
      <c r="Q53" s="342"/>
      <c r="R53" s="342"/>
      <c r="S53" s="342"/>
    </row>
    <row r="54" spans="1:26" x14ac:dyDescent="0.25">
      <c r="B54" s="3"/>
      <c r="C54" s="3"/>
      <c r="E54" s="301"/>
      <c r="F54" s="301"/>
      <c r="G54" s="301"/>
      <c r="H54" s="301"/>
      <c r="I54" s="301"/>
      <c r="J54" s="301"/>
      <c r="K54" s="301"/>
      <c r="L54" s="301"/>
      <c r="M54" s="301"/>
      <c r="N54" s="301"/>
      <c r="O54" s="301"/>
      <c r="P54" s="301"/>
      <c r="Q54" s="301"/>
      <c r="R54" s="301"/>
      <c r="S54" s="301"/>
    </row>
    <row r="55" spans="1:26" x14ac:dyDescent="0.25">
      <c r="E55" s="301"/>
      <c r="F55" s="301"/>
      <c r="G55" s="301"/>
      <c r="H55" s="301"/>
      <c r="I55" s="301"/>
      <c r="J55" s="301"/>
      <c r="K55" s="301"/>
      <c r="L55" s="301"/>
      <c r="M55" s="301"/>
      <c r="N55" s="301"/>
      <c r="O55" s="301"/>
      <c r="P55" s="301"/>
      <c r="Q55" s="301"/>
      <c r="R55" s="301"/>
      <c r="S55" s="301"/>
    </row>
    <row r="56" spans="1:26" x14ac:dyDescent="0.25">
      <c r="E56" s="301"/>
      <c r="F56" s="301"/>
      <c r="G56" s="301"/>
      <c r="H56" s="301"/>
      <c r="I56" s="301"/>
      <c r="J56" s="301"/>
      <c r="K56" s="301"/>
      <c r="L56" s="301"/>
      <c r="M56" s="301"/>
      <c r="N56" s="301"/>
      <c r="O56" s="301"/>
      <c r="P56" s="301"/>
      <c r="Q56" s="301"/>
      <c r="R56" s="301"/>
      <c r="S56" s="301"/>
    </row>
    <row r="57" spans="1:26" x14ac:dyDescent="0.25">
      <c r="E57" s="301"/>
      <c r="F57" s="301"/>
      <c r="G57" s="301"/>
      <c r="H57" s="301"/>
      <c r="I57" s="301"/>
      <c r="J57" s="301"/>
      <c r="K57" s="301"/>
      <c r="L57" s="301"/>
      <c r="M57" s="301"/>
      <c r="N57" s="301"/>
      <c r="O57" s="301"/>
      <c r="P57" s="301"/>
      <c r="Q57" s="301"/>
      <c r="R57" s="301"/>
      <c r="S57" s="301"/>
    </row>
    <row r="58" spans="1:26" x14ac:dyDescent="0.25">
      <c r="E58" s="301"/>
      <c r="F58" s="301"/>
      <c r="G58" s="301"/>
      <c r="H58" s="301"/>
      <c r="I58" s="301"/>
      <c r="J58" s="301"/>
      <c r="K58" s="301"/>
      <c r="L58" s="301"/>
      <c r="M58" s="301"/>
      <c r="N58" s="301"/>
      <c r="O58" s="301"/>
      <c r="P58" s="301"/>
      <c r="Q58" s="301"/>
      <c r="R58" s="301"/>
      <c r="S58" s="301"/>
    </row>
    <row r="59" spans="1:26" x14ac:dyDescent="0.25">
      <c r="E59" s="301"/>
      <c r="F59" s="301"/>
      <c r="G59" s="301"/>
      <c r="H59" s="301"/>
      <c r="I59" s="301"/>
      <c r="J59" s="301"/>
      <c r="K59" s="301"/>
      <c r="L59" s="301"/>
      <c r="M59" s="301"/>
      <c r="N59" s="301"/>
      <c r="O59" s="301"/>
      <c r="P59" s="301"/>
      <c r="Q59" s="301"/>
      <c r="R59" s="301"/>
      <c r="S59" s="301"/>
    </row>
    <row r="60" spans="1:26" x14ac:dyDescent="0.25">
      <c r="E60" s="301"/>
      <c r="F60" s="301"/>
      <c r="G60" s="301"/>
      <c r="H60" s="301"/>
      <c r="I60" s="301"/>
      <c r="J60" s="301"/>
      <c r="K60" s="301"/>
      <c r="L60" s="301"/>
      <c r="M60" s="301"/>
      <c r="N60" s="301"/>
      <c r="O60" s="301"/>
      <c r="P60" s="301"/>
      <c r="Q60" s="301"/>
      <c r="R60" s="301"/>
      <c r="S60" s="301"/>
    </row>
    <row r="61" spans="1:26" x14ac:dyDescent="0.25">
      <c r="E61" s="301"/>
      <c r="F61" s="301"/>
      <c r="G61" s="301"/>
      <c r="H61" s="301"/>
      <c r="I61" s="301"/>
      <c r="J61" s="301"/>
      <c r="K61" s="301"/>
      <c r="L61" s="301"/>
      <c r="M61" s="301"/>
      <c r="N61" s="301"/>
      <c r="O61" s="301"/>
      <c r="P61" s="301"/>
      <c r="Q61" s="301"/>
      <c r="R61" s="301"/>
      <c r="S61" s="301"/>
    </row>
    <row r="62" spans="1:26" x14ac:dyDescent="0.25">
      <c r="E62" s="301"/>
      <c r="F62" s="301"/>
      <c r="G62" s="301"/>
      <c r="H62" s="301"/>
      <c r="I62" s="301"/>
      <c r="J62" s="301"/>
      <c r="K62" s="301"/>
      <c r="L62" s="301"/>
      <c r="M62" s="301"/>
      <c r="N62" s="301"/>
      <c r="O62" s="301"/>
      <c r="P62" s="301"/>
      <c r="Q62" s="301"/>
      <c r="R62" s="301"/>
      <c r="S62" s="301"/>
    </row>
    <row r="63" spans="1:26" x14ac:dyDescent="0.25">
      <c r="E63" s="301"/>
      <c r="F63" s="301"/>
      <c r="G63" s="301"/>
      <c r="H63" s="301"/>
      <c r="I63" s="301"/>
      <c r="J63" s="301"/>
      <c r="K63" s="301"/>
      <c r="L63" s="301"/>
      <c r="M63" s="301"/>
      <c r="N63" s="301"/>
      <c r="O63" s="301"/>
      <c r="P63" s="301"/>
      <c r="Q63" s="301"/>
      <c r="R63" s="301"/>
      <c r="S63" s="301"/>
    </row>
    <row r="64" spans="1:26" x14ac:dyDescent="0.25">
      <c r="E64" s="301"/>
      <c r="F64" s="301"/>
      <c r="G64" s="301"/>
      <c r="H64" s="301"/>
      <c r="I64" s="301"/>
      <c r="J64" s="301"/>
      <c r="K64" s="301"/>
      <c r="L64" s="301"/>
      <c r="M64" s="301"/>
      <c r="N64" s="301"/>
      <c r="O64" s="301"/>
      <c r="P64" s="301"/>
      <c r="Q64" s="301"/>
      <c r="R64" s="301"/>
      <c r="S64" s="301"/>
    </row>
  </sheetData>
  <pageMargins left="0.7" right="0.7" top="0.75" bottom="0.75" header="0.3" footer="0.3"/>
  <pageSetup scale="60" orientation="landscape" horizontalDpi="4294967294" verticalDpi="4294967294" r:id="rId1"/>
  <headerFooter>
    <oddFooter>&amp;Z&amp;F&amp;RPage &amp;P</oddFooter>
  </headerFooter>
</worksheet>
</file>

<file path=xl/worksheets/sheet2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97796-1DEF-48E3-925C-DBFF105F7B6F}">
  <sheetPr>
    <tabColor theme="6" tint="-0.249977111117893"/>
    <pageSetUpPr fitToPage="1"/>
  </sheetPr>
  <dimension ref="A1:AH64"/>
  <sheetViews>
    <sheetView topLeftCell="A22" workbookViewId="0"/>
  </sheetViews>
  <sheetFormatPr defaultColWidth="8.85546875" defaultRowHeight="15" x14ac:dyDescent="0.25"/>
  <cols>
    <col min="1" max="1" width="20.85546875" customWidth="1"/>
    <col min="2" max="2" width="8.7109375" customWidth="1"/>
    <col min="3" max="3" width="12.85546875" customWidth="1"/>
    <col min="4" max="12" width="7.42578125" hidden="1" customWidth="1"/>
    <col min="13" max="13" width="7.5703125" hidden="1" customWidth="1"/>
    <col min="14" max="25" width="10.42578125" customWidth="1"/>
    <col min="26" max="26" width="10.7109375" bestFit="1" customWidth="1"/>
    <col min="27" max="27" width="11.5703125" bestFit="1" customWidth="1"/>
    <col min="28" max="28" width="12" bestFit="1" customWidth="1"/>
    <col min="29" max="29" width="10.5703125" bestFit="1" customWidth="1"/>
  </cols>
  <sheetData>
    <row r="1" spans="1:34" x14ac:dyDescent="0.25">
      <c r="A1" s="11" t="s">
        <v>10</v>
      </c>
      <c r="O1" t="s">
        <v>647</v>
      </c>
    </row>
    <row r="2" spans="1:34" x14ac:dyDescent="0.25">
      <c r="A2" s="9" t="s">
        <v>438</v>
      </c>
    </row>
    <row r="3" spans="1:34" x14ac:dyDescent="0.25">
      <c r="A3" s="9" t="s">
        <v>1294</v>
      </c>
    </row>
    <row r="4" spans="1:34" x14ac:dyDescent="0.25">
      <c r="R4" s="40" t="s">
        <v>4</v>
      </c>
      <c r="S4" s="41"/>
      <c r="T4" s="40" t="s">
        <v>8</v>
      </c>
    </row>
    <row r="5" spans="1:34" x14ac:dyDescent="0.25">
      <c r="A5" s="10" t="s">
        <v>9</v>
      </c>
      <c r="B5" s="12" t="s">
        <v>64</v>
      </c>
      <c r="C5" s="12" t="s">
        <v>12</v>
      </c>
      <c r="R5" s="42" t="s">
        <v>2</v>
      </c>
      <c r="S5" s="42" t="s">
        <v>60</v>
      </c>
      <c r="T5" s="42" t="s">
        <v>7</v>
      </c>
    </row>
    <row r="6" spans="1:34" x14ac:dyDescent="0.25">
      <c r="B6" s="3"/>
      <c r="R6" s="3"/>
    </row>
    <row r="7" spans="1:34" x14ac:dyDescent="0.25">
      <c r="A7" t="s">
        <v>1293</v>
      </c>
      <c r="B7" s="212">
        <v>903</v>
      </c>
      <c r="C7" s="214" t="s">
        <v>1289</v>
      </c>
      <c r="D7" s="293"/>
      <c r="E7" s="293"/>
      <c r="F7" s="293"/>
      <c r="G7" s="293"/>
      <c r="H7" s="293"/>
      <c r="I7" s="293"/>
      <c r="J7" s="293"/>
      <c r="K7" s="293"/>
      <c r="L7" s="293"/>
      <c r="M7" s="293"/>
      <c r="N7" s="293"/>
      <c r="O7" s="294"/>
      <c r="P7" s="6"/>
      <c r="Q7" s="6"/>
      <c r="R7" s="13">
        <f>+C14</f>
        <v>665165</v>
      </c>
      <c r="S7" s="13">
        <f>+-C48</f>
        <v>332582.5</v>
      </c>
      <c r="T7" s="13">
        <f>+R7-S7</f>
        <v>332582.5</v>
      </c>
      <c r="U7" s="13"/>
    </row>
    <row r="8" spans="1:34" x14ac:dyDescent="0.25">
      <c r="A8" s="213"/>
      <c r="B8" s="3"/>
      <c r="D8" s="293"/>
      <c r="E8" s="293"/>
      <c r="F8" s="293"/>
      <c r="G8" s="293"/>
      <c r="H8" s="293"/>
      <c r="I8" s="293"/>
      <c r="J8" s="293"/>
      <c r="K8" s="293"/>
      <c r="L8" s="293"/>
      <c r="M8" s="293"/>
      <c r="N8" s="293"/>
      <c r="O8" s="294"/>
      <c r="P8" s="6"/>
      <c r="Q8" s="6"/>
    </row>
    <row r="9" spans="1:34" x14ac:dyDescent="0.25">
      <c r="A9" s="2"/>
      <c r="B9" s="3"/>
      <c r="D9" s="293"/>
      <c r="E9" s="293"/>
      <c r="F9" s="293"/>
      <c r="G9" s="293"/>
      <c r="H9" s="293"/>
      <c r="I9" s="293"/>
      <c r="J9" s="293"/>
      <c r="K9" s="293"/>
      <c r="L9" s="293"/>
      <c r="M9" s="293"/>
      <c r="N9" s="293"/>
      <c r="O9" s="294"/>
      <c r="P9" s="6"/>
      <c r="Q9" s="6"/>
    </row>
    <row r="10" spans="1:34" x14ac:dyDescent="0.25">
      <c r="B10" s="3"/>
    </row>
    <row r="11" spans="1:34" x14ac:dyDescent="0.25">
      <c r="A11" s="686" t="s">
        <v>66</v>
      </c>
      <c r="B11" s="212" t="s">
        <v>1274</v>
      </c>
      <c r="C11" s="214"/>
    </row>
    <row r="12" spans="1:34" x14ac:dyDescent="0.25">
      <c r="B12" s="28"/>
      <c r="C12" s="2"/>
    </row>
    <row r="13" spans="1:34" x14ac:dyDescent="0.25">
      <c r="A13" s="9" t="s">
        <v>5</v>
      </c>
      <c r="C13" s="31" t="s">
        <v>3</v>
      </c>
      <c r="D13" s="32">
        <v>1994</v>
      </c>
      <c r="E13" s="32">
        <v>1995</v>
      </c>
      <c r="F13" s="32">
        <v>1996</v>
      </c>
      <c r="G13" s="32">
        <v>1997</v>
      </c>
      <c r="H13" s="32">
        <v>1998</v>
      </c>
      <c r="I13" s="32">
        <v>1999</v>
      </c>
      <c r="J13" s="32">
        <v>2000</v>
      </c>
      <c r="K13" s="32">
        <v>2001</v>
      </c>
      <c r="L13" s="32">
        <v>2002</v>
      </c>
      <c r="M13" s="32">
        <v>2003</v>
      </c>
      <c r="N13" s="32">
        <v>2004</v>
      </c>
      <c r="O13" s="32">
        <f>N13+1</f>
        <v>2005</v>
      </c>
      <c r="P13" s="32">
        <f t="shared" ref="P13:AH13" si="0">O13+1</f>
        <v>2006</v>
      </c>
      <c r="Q13" s="32">
        <f t="shared" si="0"/>
        <v>2007</v>
      </c>
      <c r="R13" s="32">
        <f t="shared" si="0"/>
        <v>2008</v>
      </c>
      <c r="S13" s="32">
        <f t="shared" si="0"/>
        <v>2009</v>
      </c>
      <c r="T13" s="32">
        <f t="shared" si="0"/>
        <v>2010</v>
      </c>
      <c r="U13" s="32">
        <f t="shared" si="0"/>
        <v>2011</v>
      </c>
      <c r="V13" s="32">
        <f t="shared" si="0"/>
        <v>2012</v>
      </c>
      <c r="W13" s="32">
        <f t="shared" si="0"/>
        <v>2013</v>
      </c>
      <c r="X13" s="32">
        <f t="shared" si="0"/>
        <v>2014</v>
      </c>
      <c r="Y13" s="32">
        <f t="shared" si="0"/>
        <v>2015</v>
      </c>
      <c r="Z13" s="32">
        <f t="shared" si="0"/>
        <v>2016</v>
      </c>
      <c r="AA13" s="32">
        <f t="shared" si="0"/>
        <v>2017</v>
      </c>
      <c r="AB13" s="32">
        <f t="shared" si="0"/>
        <v>2018</v>
      </c>
      <c r="AC13" s="32">
        <f t="shared" si="0"/>
        <v>2019</v>
      </c>
      <c r="AD13" s="32">
        <f t="shared" si="0"/>
        <v>2020</v>
      </c>
      <c r="AE13" s="32">
        <f t="shared" si="0"/>
        <v>2021</v>
      </c>
      <c r="AF13" s="32">
        <f t="shared" si="0"/>
        <v>2022</v>
      </c>
      <c r="AG13" s="32">
        <f t="shared" si="0"/>
        <v>2023</v>
      </c>
      <c r="AH13" s="32">
        <f t="shared" si="0"/>
        <v>2024</v>
      </c>
    </row>
    <row r="14" spans="1:34" x14ac:dyDescent="0.25">
      <c r="A14" s="9" t="s">
        <v>73</v>
      </c>
      <c r="C14" s="672">
        <f>SUM(D14:AH14)</f>
        <v>665165</v>
      </c>
      <c r="D14" s="233">
        <v>0</v>
      </c>
      <c r="E14" s="233">
        <v>0</v>
      </c>
      <c r="F14" s="233">
        <v>0</v>
      </c>
      <c r="G14" s="233">
        <v>0</v>
      </c>
      <c r="H14" s="233">
        <v>0</v>
      </c>
      <c r="I14" s="233">
        <v>0</v>
      </c>
      <c r="J14" s="233">
        <v>0</v>
      </c>
      <c r="K14" s="233">
        <v>0</v>
      </c>
      <c r="L14" s="233">
        <v>0</v>
      </c>
      <c r="M14" s="233">
        <v>0</v>
      </c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7"/>
      <c r="Z14" s="7"/>
      <c r="AA14" s="4"/>
      <c r="AB14" s="7"/>
      <c r="AC14" s="7"/>
      <c r="AE14" s="295">
        <v>665165</v>
      </c>
    </row>
    <row r="15" spans="1:34" x14ac:dyDescent="0.25">
      <c r="A15" s="34"/>
      <c r="B15" s="2"/>
      <c r="C15" s="2"/>
      <c r="S15" s="233"/>
      <c r="T15" s="233"/>
      <c r="U15" s="233"/>
      <c r="V15" s="233"/>
      <c r="W15" s="233"/>
      <c r="X15" s="233"/>
    </row>
    <row r="16" spans="1:34" x14ac:dyDescent="0.25">
      <c r="A16" s="9" t="s">
        <v>6</v>
      </c>
      <c r="B16" s="3">
        <v>1994</v>
      </c>
      <c r="C16" s="622">
        <f>-SUM(D16:AH16)</f>
        <v>0</v>
      </c>
      <c r="D16" s="297">
        <f>+D$14/7/2</f>
        <v>0</v>
      </c>
      <c r="E16" s="297"/>
      <c r="F16" s="297"/>
      <c r="G16" s="297"/>
      <c r="H16" s="297"/>
      <c r="I16" s="297"/>
      <c r="J16" s="297"/>
      <c r="K16" s="297"/>
      <c r="L16" s="297"/>
      <c r="M16" s="297"/>
      <c r="N16" s="297"/>
      <c r="O16" s="297"/>
      <c r="P16" s="297"/>
      <c r="Q16" s="297"/>
      <c r="R16" s="297"/>
      <c r="S16" s="233"/>
      <c r="T16" s="233"/>
      <c r="U16" s="233"/>
      <c r="V16" s="233"/>
      <c r="W16" s="233"/>
      <c r="X16" s="233"/>
      <c r="Y16" s="297"/>
      <c r="Z16" s="297"/>
    </row>
    <row r="17" spans="1:26" x14ac:dyDescent="0.25">
      <c r="B17" s="3">
        <f>B16+1</f>
        <v>1995</v>
      </c>
      <c r="C17" s="622">
        <f t="shared" ref="C17:C46" si="1">-SUM(D17:AH17)</f>
        <v>0</v>
      </c>
      <c r="D17" s="297">
        <f>+D$14/7</f>
        <v>0</v>
      </c>
      <c r="E17" s="297">
        <f>+E$14/7/2</f>
        <v>0</v>
      </c>
      <c r="F17" s="297"/>
      <c r="G17" s="297"/>
      <c r="H17" s="297"/>
      <c r="I17" s="297"/>
      <c r="J17" s="297"/>
      <c r="K17" s="297"/>
      <c r="L17" s="297"/>
      <c r="M17" s="297"/>
      <c r="N17" s="297"/>
      <c r="O17" s="297"/>
      <c r="P17" s="297"/>
      <c r="Q17" s="297"/>
      <c r="R17" s="297"/>
      <c r="S17" s="233"/>
      <c r="T17" s="233"/>
      <c r="U17" s="233"/>
      <c r="V17" s="233"/>
      <c r="W17" s="233"/>
      <c r="X17" s="233"/>
      <c r="Y17" s="297"/>
      <c r="Z17" s="297"/>
    </row>
    <row r="18" spans="1:26" x14ac:dyDescent="0.25">
      <c r="B18" s="3">
        <f t="shared" ref="B18:B46" si="2">B17+1</f>
        <v>1996</v>
      </c>
      <c r="C18" s="622">
        <f t="shared" si="1"/>
        <v>0</v>
      </c>
      <c r="D18" s="297">
        <f>+D17</f>
        <v>0</v>
      </c>
      <c r="E18" s="297">
        <f>+E$14/7</f>
        <v>0</v>
      </c>
      <c r="F18" s="297">
        <f>+F$14/7/2</f>
        <v>0</v>
      </c>
      <c r="G18" s="297"/>
      <c r="H18" s="297"/>
      <c r="I18" s="297"/>
      <c r="J18" s="297"/>
      <c r="K18" s="297"/>
      <c r="L18" s="297"/>
      <c r="M18" s="297"/>
      <c r="N18" s="297"/>
      <c r="O18" s="297"/>
      <c r="P18" s="297"/>
      <c r="Q18" s="297"/>
      <c r="R18" s="297"/>
      <c r="S18" s="233"/>
      <c r="T18" s="233"/>
      <c r="U18" s="233"/>
      <c r="V18" s="233"/>
      <c r="W18" s="233"/>
      <c r="X18" s="233"/>
      <c r="Y18" s="297"/>
      <c r="Z18" s="297"/>
    </row>
    <row r="19" spans="1:26" x14ac:dyDescent="0.25">
      <c r="B19" s="3">
        <f t="shared" si="2"/>
        <v>1997</v>
      </c>
      <c r="C19" s="622">
        <f t="shared" si="1"/>
        <v>0</v>
      </c>
      <c r="D19" s="297">
        <f>+D18</f>
        <v>0</v>
      </c>
      <c r="E19" s="297">
        <f>+E18</f>
        <v>0</v>
      </c>
      <c r="F19" s="297">
        <f>+F$14/7</f>
        <v>0</v>
      </c>
      <c r="G19" s="297">
        <f>+G$14/7/2</f>
        <v>0</v>
      </c>
      <c r="H19" s="297"/>
      <c r="I19" s="297"/>
      <c r="J19" s="297"/>
      <c r="K19" s="297"/>
      <c r="L19" s="297"/>
      <c r="M19" s="297"/>
      <c r="N19" s="297"/>
      <c r="O19" s="297"/>
      <c r="P19" s="297"/>
      <c r="Q19" s="297"/>
      <c r="R19" s="297"/>
      <c r="S19" s="233"/>
      <c r="T19" s="233"/>
      <c r="U19" s="233"/>
      <c r="V19" s="233"/>
      <c r="W19" s="233"/>
      <c r="X19" s="233"/>
      <c r="Y19" s="297"/>
      <c r="Z19" s="297"/>
    </row>
    <row r="20" spans="1:26" x14ac:dyDescent="0.25">
      <c r="B20" s="3">
        <f t="shared" si="2"/>
        <v>1998</v>
      </c>
      <c r="C20" s="622">
        <f t="shared" si="1"/>
        <v>0</v>
      </c>
      <c r="D20" s="297">
        <f>+D19</f>
        <v>0</v>
      </c>
      <c r="E20" s="297">
        <f>+E19</f>
        <v>0</v>
      </c>
      <c r="F20" s="297">
        <f>+F19</f>
        <v>0</v>
      </c>
      <c r="G20" s="297">
        <f>+G$14/7</f>
        <v>0</v>
      </c>
      <c r="H20" s="297">
        <f>+H$14/7/2</f>
        <v>0</v>
      </c>
      <c r="I20" s="297"/>
      <c r="J20" s="297"/>
      <c r="K20" s="297"/>
      <c r="L20" s="297"/>
      <c r="M20" s="297"/>
      <c r="N20" s="297"/>
      <c r="O20" s="297"/>
      <c r="P20" s="297"/>
      <c r="Q20" s="297"/>
      <c r="R20" s="297"/>
      <c r="S20" s="233"/>
      <c r="T20" s="233"/>
      <c r="U20" s="233"/>
      <c r="V20" s="233"/>
      <c r="W20" s="233"/>
      <c r="X20" s="233"/>
      <c r="Y20" s="297"/>
      <c r="Z20" s="297"/>
    </row>
    <row r="21" spans="1:26" x14ac:dyDescent="0.25">
      <c r="B21" s="3">
        <f t="shared" si="2"/>
        <v>1999</v>
      </c>
      <c r="C21" s="622">
        <f t="shared" si="1"/>
        <v>0</v>
      </c>
      <c r="D21" s="297">
        <f>+D20</f>
        <v>0</v>
      </c>
      <c r="E21" s="297">
        <f>+E20</f>
        <v>0</v>
      </c>
      <c r="F21" s="297">
        <f>+F20</f>
        <v>0</v>
      </c>
      <c r="G21" s="297">
        <f>+G20</f>
        <v>0</v>
      </c>
      <c r="H21" s="297">
        <f>+H$14/7</f>
        <v>0</v>
      </c>
      <c r="I21" s="297">
        <f>+I$14/7/2</f>
        <v>0</v>
      </c>
      <c r="J21" s="297"/>
      <c r="K21" s="297"/>
      <c r="L21" s="297"/>
      <c r="M21" s="297"/>
      <c r="N21" s="297"/>
      <c r="O21" s="297"/>
      <c r="P21" s="297"/>
      <c r="Q21" s="297"/>
      <c r="R21" s="297"/>
      <c r="S21" s="233"/>
      <c r="T21" s="233"/>
      <c r="U21" s="233"/>
      <c r="V21" s="233"/>
      <c r="W21" s="233"/>
      <c r="X21" s="233"/>
      <c r="Y21" s="297"/>
      <c r="Z21" s="297"/>
    </row>
    <row r="22" spans="1:26" x14ac:dyDescent="0.25">
      <c r="B22" s="3">
        <f t="shared" si="2"/>
        <v>2000</v>
      </c>
      <c r="C22" s="622">
        <f t="shared" si="1"/>
        <v>0</v>
      </c>
      <c r="D22" s="297">
        <f>+D21</f>
        <v>0</v>
      </c>
      <c r="E22" s="297">
        <f>+E21</f>
        <v>0</v>
      </c>
      <c r="F22" s="297">
        <f>+F21</f>
        <v>0</v>
      </c>
      <c r="G22" s="297">
        <f>+G21</f>
        <v>0</v>
      </c>
      <c r="H22" s="297">
        <f>+H21</f>
        <v>0</v>
      </c>
      <c r="I22" s="297">
        <f>+I$14/7</f>
        <v>0</v>
      </c>
      <c r="J22" s="297">
        <f>+J$14/7/2</f>
        <v>0</v>
      </c>
      <c r="K22" s="297"/>
      <c r="L22" s="297"/>
      <c r="M22" s="297"/>
      <c r="N22" s="297"/>
      <c r="O22" s="297"/>
      <c r="P22" s="297"/>
      <c r="Q22" s="297"/>
      <c r="R22" s="297"/>
      <c r="S22" s="233"/>
      <c r="T22" s="233"/>
      <c r="U22" s="233"/>
      <c r="V22" s="233"/>
      <c r="W22" s="233"/>
      <c r="X22" s="233"/>
      <c r="Y22" s="297"/>
      <c r="Z22" s="297"/>
    </row>
    <row r="23" spans="1:26" x14ac:dyDescent="0.25">
      <c r="B23" s="3">
        <f t="shared" si="2"/>
        <v>2001</v>
      </c>
      <c r="C23" s="622">
        <f t="shared" si="1"/>
        <v>0</v>
      </c>
      <c r="D23" s="297">
        <f>+D$14/7/2</f>
        <v>0</v>
      </c>
      <c r="E23" s="297">
        <f>+E22</f>
        <v>0</v>
      </c>
      <c r="F23" s="297">
        <f>+F22</f>
        <v>0</v>
      </c>
      <c r="G23" s="297">
        <f>+G22</f>
        <v>0</v>
      </c>
      <c r="H23" s="297">
        <f>+H22</f>
        <v>0</v>
      </c>
      <c r="I23" s="297">
        <f>+I22</f>
        <v>0</v>
      </c>
      <c r="J23" s="297">
        <f>+J$14/7</f>
        <v>0</v>
      </c>
      <c r="K23" s="297">
        <f>+K$14/7/2</f>
        <v>0</v>
      </c>
      <c r="L23" s="297"/>
      <c r="M23" s="297"/>
      <c r="N23" s="297"/>
      <c r="O23" s="297"/>
      <c r="P23" s="297"/>
      <c r="Q23" s="297"/>
      <c r="R23" s="297"/>
      <c r="S23" s="233"/>
      <c r="T23" s="233"/>
      <c r="U23" s="233"/>
      <c r="V23" s="233"/>
      <c r="W23" s="233"/>
      <c r="X23" s="233"/>
      <c r="Y23" s="297"/>
      <c r="Z23" s="297"/>
    </row>
    <row r="24" spans="1:26" x14ac:dyDescent="0.25">
      <c r="B24" s="3">
        <f t="shared" si="2"/>
        <v>2002</v>
      </c>
      <c r="C24" s="622">
        <f t="shared" si="1"/>
        <v>0</v>
      </c>
      <c r="D24" s="297"/>
      <c r="E24" s="297">
        <f>+E$14/7/2</f>
        <v>0</v>
      </c>
      <c r="F24" s="297">
        <f>+F23</f>
        <v>0</v>
      </c>
      <c r="G24" s="297">
        <f>+G23</f>
        <v>0</v>
      </c>
      <c r="H24" s="297">
        <f>+H23</f>
        <v>0</v>
      </c>
      <c r="I24" s="297">
        <f>+I23</f>
        <v>0</v>
      </c>
      <c r="J24" s="297">
        <f>+J23</f>
        <v>0</v>
      </c>
      <c r="K24" s="297">
        <f>+K$14/7</f>
        <v>0</v>
      </c>
      <c r="L24" s="297">
        <f>+L$14/7/2</f>
        <v>0</v>
      </c>
      <c r="M24" s="297"/>
      <c r="N24" s="297"/>
      <c r="O24" s="297"/>
      <c r="P24" s="297"/>
      <c r="Q24" s="297"/>
      <c r="R24" s="297"/>
      <c r="S24" s="233"/>
      <c r="T24" s="233"/>
      <c r="U24" s="233"/>
      <c r="V24" s="233"/>
      <c r="W24" s="233"/>
      <c r="X24" s="233"/>
      <c r="Y24" s="297"/>
      <c r="Z24" s="297"/>
    </row>
    <row r="25" spans="1:26" x14ac:dyDescent="0.25">
      <c r="B25" s="3">
        <f t="shared" si="2"/>
        <v>2003</v>
      </c>
      <c r="C25" s="622">
        <f t="shared" si="1"/>
        <v>0</v>
      </c>
      <c r="D25" s="297"/>
      <c r="E25" s="297"/>
      <c r="F25" s="297">
        <f>+F$14/7/2</f>
        <v>0</v>
      </c>
      <c r="G25" s="297">
        <f>+G24</f>
        <v>0</v>
      </c>
      <c r="H25" s="297">
        <f>+H24</f>
        <v>0</v>
      </c>
      <c r="I25" s="297">
        <f>+I24</f>
        <v>0</v>
      </c>
      <c r="J25" s="297">
        <f>+J24</f>
        <v>0</v>
      </c>
      <c r="K25" s="297">
        <f>+K24</f>
        <v>0</v>
      </c>
      <c r="L25" s="297">
        <f>+L$14/7</f>
        <v>0</v>
      </c>
      <c r="M25" s="297">
        <f>+M$14/7/2</f>
        <v>0</v>
      </c>
      <c r="N25" s="297"/>
      <c r="O25" s="297"/>
      <c r="P25" s="297"/>
      <c r="Q25" s="297"/>
      <c r="R25" s="297"/>
      <c r="S25" s="233"/>
      <c r="T25" s="233"/>
      <c r="U25" s="233"/>
      <c r="V25" s="233"/>
      <c r="W25" s="233"/>
      <c r="X25" s="233"/>
      <c r="Y25" s="297"/>
      <c r="Z25" s="297"/>
    </row>
    <row r="26" spans="1:26" x14ac:dyDescent="0.25">
      <c r="B26" s="3">
        <f t="shared" si="2"/>
        <v>2004</v>
      </c>
      <c r="C26" s="622">
        <f t="shared" si="1"/>
        <v>0</v>
      </c>
      <c r="D26" s="297"/>
      <c r="E26" s="297"/>
      <c r="F26" s="297"/>
      <c r="G26" s="297">
        <f>+G$14/7/2</f>
        <v>0</v>
      </c>
      <c r="H26" s="297">
        <f>+H25</f>
        <v>0</v>
      </c>
      <c r="I26" s="297">
        <f>+I25</f>
        <v>0</v>
      </c>
      <c r="J26" s="297">
        <f>+J25</f>
        <v>0</v>
      </c>
      <c r="K26" s="297">
        <f>+K25</f>
        <v>0</v>
      </c>
      <c r="L26" s="297">
        <f>+L25</f>
        <v>0</v>
      </c>
      <c r="M26" s="297">
        <f>+M$14/7</f>
        <v>0</v>
      </c>
      <c r="N26" s="7">
        <f>+N$14/7/2</f>
        <v>0</v>
      </c>
      <c r="O26" s="7"/>
      <c r="P26" s="7"/>
      <c r="Q26" s="7"/>
      <c r="R26" s="7"/>
      <c r="S26" s="43"/>
      <c r="T26" s="43"/>
      <c r="U26" s="43"/>
      <c r="V26" s="43"/>
      <c r="W26" s="43"/>
      <c r="X26" s="43"/>
      <c r="Y26" s="7"/>
      <c r="Z26" s="297"/>
    </row>
    <row r="27" spans="1:26" x14ac:dyDescent="0.25">
      <c r="B27" s="3">
        <f t="shared" si="2"/>
        <v>2005</v>
      </c>
      <c r="C27" s="622">
        <f t="shared" si="1"/>
        <v>0</v>
      </c>
      <c r="D27" s="297"/>
      <c r="E27" s="297"/>
      <c r="F27" s="297"/>
      <c r="G27" s="297"/>
      <c r="H27" s="297">
        <f>+H$14/7/2</f>
        <v>0</v>
      </c>
      <c r="I27" s="297">
        <f>+I26</f>
        <v>0</v>
      </c>
      <c r="J27" s="297">
        <f>+J26</f>
        <v>0</v>
      </c>
      <c r="K27" s="297">
        <f>+K26</f>
        <v>0</v>
      </c>
      <c r="L27" s="297">
        <f>+L26</f>
        <v>0</v>
      </c>
      <c r="M27" s="297">
        <f>+M26</f>
        <v>0</v>
      </c>
      <c r="N27" s="7">
        <f>+N$14/7</f>
        <v>0</v>
      </c>
      <c r="O27" s="7">
        <f>+O$14/7/2</f>
        <v>0</v>
      </c>
      <c r="P27" s="7"/>
      <c r="Q27" s="7"/>
      <c r="R27" s="7"/>
      <c r="S27" s="43"/>
      <c r="T27" s="43"/>
      <c r="U27" s="43"/>
      <c r="V27" s="43"/>
      <c r="W27" s="43"/>
      <c r="X27" s="43"/>
      <c r="Y27" s="7"/>
      <c r="Z27" s="297"/>
    </row>
    <row r="28" spans="1:26" x14ac:dyDescent="0.25">
      <c r="B28" s="3">
        <f t="shared" si="2"/>
        <v>2006</v>
      </c>
      <c r="C28" s="622">
        <f t="shared" si="1"/>
        <v>0</v>
      </c>
      <c r="D28" s="297"/>
      <c r="E28" s="297"/>
      <c r="F28" s="297"/>
      <c r="G28" s="297"/>
      <c r="H28" s="297"/>
      <c r="I28" s="297">
        <f>+I$14/7/2</f>
        <v>0</v>
      </c>
      <c r="J28" s="297">
        <f>+J27</f>
        <v>0</v>
      </c>
      <c r="K28" s="297">
        <f>+K27</f>
        <v>0</v>
      </c>
      <c r="L28" s="297">
        <f>+L27</f>
        <v>0</v>
      </c>
      <c r="M28" s="297">
        <f>+M27</f>
        <v>0</v>
      </c>
      <c r="N28" s="7">
        <f>+N27</f>
        <v>0</v>
      </c>
      <c r="O28" s="7">
        <f>+O$14/7</f>
        <v>0</v>
      </c>
      <c r="P28" s="7">
        <f>+P$14/7/2</f>
        <v>0</v>
      </c>
      <c r="Q28" s="7"/>
      <c r="R28" s="7"/>
      <c r="S28" s="43"/>
      <c r="T28" s="43"/>
      <c r="U28" s="43"/>
      <c r="V28" s="43"/>
      <c r="W28" s="43"/>
      <c r="X28" s="43"/>
      <c r="Y28" s="7"/>
      <c r="Z28" s="297"/>
    </row>
    <row r="29" spans="1:26" x14ac:dyDescent="0.25">
      <c r="B29" s="3">
        <f t="shared" si="2"/>
        <v>2007</v>
      </c>
      <c r="C29" s="622">
        <f t="shared" si="1"/>
        <v>0</v>
      </c>
      <c r="D29" s="297"/>
      <c r="E29" s="297"/>
      <c r="F29" s="297"/>
      <c r="G29" s="297"/>
      <c r="H29" s="297"/>
      <c r="I29" s="297"/>
      <c r="J29" s="297">
        <f>+J$14/7/2</f>
        <v>0</v>
      </c>
      <c r="K29" s="297">
        <f>+K28</f>
        <v>0</v>
      </c>
      <c r="L29" s="297">
        <f>+L28</f>
        <v>0</v>
      </c>
      <c r="M29" s="297">
        <f>+M28</f>
        <v>0</v>
      </c>
      <c r="N29" s="7">
        <f>+N28</f>
        <v>0</v>
      </c>
      <c r="O29" s="7">
        <f>+O28</f>
        <v>0</v>
      </c>
      <c r="P29" s="7">
        <f>+P$14/7</f>
        <v>0</v>
      </c>
      <c r="Q29" s="7">
        <f>+Q$14/7/2</f>
        <v>0</v>
      </c>
      <c r="R29" s="7"/>
      <c r="S29" s="43"/>
      <c r="T29" s="43"/>
      <c r="U29" s="43"/>
      <c r="V29" s="43"/>
      <c r="W29" s="43"/>
      <c r="X29" s="43"/>
      <c r="Y29" s="7"/>
      <c r="Z29" s="297"/>
    </row>
    <row r="30" spans="1:26" x14ac:dyDescent="0.25">
      <c r="B30" s="3">
        <f t="shared" si="2"/>
        <v>2008</v>
      </c>
      <c r="C30" s="622">
        <f t="shared" si="1"/>
        <v>0</v>
      </c>
      <c r="D30" s="297"/>
      <c r="E30" s="297"/>
      <c r="F30" s="297"/>
      <c r="G30" s="297"/>
      <c r="H30" s="297"/>
      <c r="I30" s="297"/>
      <c r="J30" s="297"/>
      <c r="K30" s="297">
        <f>+K$14/7/2</f>
        <v>0</v>
      </c>
      <c r="L30" s="297">
        <f>+L29</f>
        <v>0</v>
      </c>
      <c r="M30" s="297">
        <f>+M29</f>
        <v>0</v>
      </c>
      <c r="N30" s="7">
        <f>+N29</f>
        <v>0</v>
      </c>
      <c r="O30" s="7">
        <f>+O29</f>
        <v>0</v>
      </c>
      <c r="P30" s="7">
        <f>+P29</f>
        <v>0</v>
      </c>
      <c r="Q30" s="7">
        <f>+Q$14/7</f>
        <v>0</v>
      </c>
      <c r="R30" s="7">
        <f>+R$14/7/2</f>
        <v>0</v>
      </c>
      <c r="S30" s="43"/>
      <c r="T30" s="43"/>
      <c r="U30" s="43"/>
      <c r="V30" s="43"/>
      <c r="W30" s="43"/>
      <c r="X30" s="43"/>
      <c r="Y30" s="7"/>
      <c r="Z30" s="297"/>
    </row>
    <row r="31" spans="1:26" x14ac:dyDescent="0.25">
      <c r="B31" s="3">
        <f t="shared" si="2"/>
        <v>2009</v>
      </c>
      <c r="C31" s="622">
        <f t="shared" si="1"/>
        <v>0</v>
      </c>
      <c r="D31" s="297"/>
      <c r="E31" s="297"/>
      <c r="F31" s="297"/>
      <c r="G31" s="297"/>
      <c r="H31" s="297"/>
      <c r="I31" s="297"/>
      <c r="J31" s="297"/>
      <c r="K31" s="297"/>
      <c r="L31" s="297">
        <f>+L$14/7/2</f>
        <v>0</v>
      </c>
      <c r="M31" s="297">
        <f>+M30</f>
        <v>0</v>
      </c>
      <c r="N31" s="7">
        <f>+N30</f>
        <v>0</v>
      </c>
      <c r="O31" s="7">
        <f>+O30</f>
        <v>0</v>
      </c>
      <c r="P31" s="7">
        <f>+P30</f>
        <v>0</v>
      </c>
      <c r="Q31" s="7">
        <f>+Q30</f>
        <v>0</v>
      </c>
      <c r="R31" s="7">
        <f>+R$14/7</f>
        <v>0</v>
      </c>
      <c r="S31" s="43">
        <f>+S$14/7/2</f>
        <v>0</v>
      </c>
      <c r="T31" s="43"/>
      <c r="U31" s="43"/>
      <c r="V31" s="43"/>
      <c r="W31" s="43"/>
      <c r="X31" s="43"/>
      <c r="Y31" s="7"/>
      <c r="Z31" s="297"/>
    </row>
    <row r="32" spans="1:26" x14ac:dyDescent="0.25">
      <c r="A32" s="38"/>
      <c r="B32" s="3">
        <f t="shared" si="2"/>
        <v>2010</v>
      </c>
      <c r="C32" s="622">
        <f t="shared" si="1"/>
        <v>0</v>
      </c>
      <c r="D32" s="297"/>
      <c r="E32" s="297"/>
      <c r="F32" s="297"/>
      <c r="G32" s="297"/>
      <c r="H32" s="297"/>
      <c r="I32" s="297"/>
      <c r="J32" s="297"/>
      <c r="K32" s="297"/>
      <c r="L32" s="297"/>
      <c r="M32" s="297">
        <f>+M$14/7/2</f>
        <v>0</v>
      </c>
      <c r="N32" s="7">
        <f>+N31</f>
        <v>0</v>
      </c>
      <c r="O32" s="7">
        <f>+O31</f>
        <v>0</v>
      </c>
      <c r="P32" s="7">
        <f>+P31</f>
        <v>0</v>
      </c>
      <c r="Q32" s="7">
        <f>+Q31</f>
        <v>0</v>
      </c>
      <c r="R32" s="7">
        <f>+R31</f>
        <v>0</v>
      </c>
      <c r="S32" s="43">
        <f>+S$14/7</f>
        <v>0</v>
      </c>
      <c r="T32" s="43">
        <f>+T$14/7/2</f>
        <v>0</v>
      </c>
      <c r="U32" s="43"/>
      <c r="V32" s="43"/>
      <c r="W32" s="43"/>
      <c r="X32" s="43"/>
      <c r="Y32" s="7"/>
      <c r="Z32" s="297"/>
    </row>
    <row r="33" spans="1:34" x14ac:dyDescent="0.25">
      <c r="A33" s="38"/>
      <c r="B33" s="3">
        <f t="shared" si="2"/>
        <v>2011</v>
      </c>
      <c r="C33" s="622">
        <f t="shared" si="1"/>
        <v>0</v>
      </c>
      <c r="D33" s="297"/>
      <c r="E33" s="297"/>
      <c r="F33" s="297"/>
      <c r="G33" s="297"/>
      <c r="H33" s="297"/>
      <c r="I33" s="297"/>
      <c r="J33" s="297"/>
      <c r="K33" s="297"/>
      <c r="L33" s="297"/>
      <c r="M33" s="297"/>
      <c r="N33" s="7">
        <f>+N$14/7/2</f>
        <v>0</v>
      </c>
      <c r="O33" s="7">
        <f>+O32</f>
        <v>0</v>
      </c>
      <c r="P33" s="7">
        <f>+P32</f>
        <v>0</v>
      </c>
      <c r="Q33" s="7">
        <f>+Q32</f>
        <v>0</v>
      </c>
      <c r="R33" s="7">
        <f>+R32</f>
        <v>0</v>
      </c>
      <c r="S33" s="43">
        <f>+S32</f>
        <v>0</v>
      </c>
      <c r="T33" s="43">
        <f>+T$14/7</f>
        <v>0</v>
      </c>
      <c r="U33" s="43">
        <f>+U$14/7/2</f>
        <v>0</v>
      </c>
      <c r="V33" s="43"/>
      <c r="W33" s="43"/>
      <c r="X33" s="43"/>
      <c r="Y33" s="7"/>
      <c r="Z33" s="297"/>
    </row>
    <row r="34" spans="1:34" x14ac:dyDescent="0.25">
      <c r="A34" s="38"/>
      <c r="B34" s="3">
        <f t="shared" si="2"/>
        <v>2012</v>
      </c>
      <c r="C34" s="622">
        <f t="shared" si="1"/>
        <v>0</v>
      </c>
      <c r="D34" s="297"/>
      <c r="E34" s="297"/>
      <c r="F34" s="297"/>
      <c r="G34" s="297"/>
      <c r="H34" s="297"/>
      <c r="I34" s="297"/>
      <c r="J34" s="297"/>
      <c r="K34" s="297"/>
      <c r="L34" s="297"/>
      <c r="M34" s="297"/>
      <c r="N34" s="7"/>
      <c r="O34" s="7">
        <f>+O$14/7/2</f>
        <v>0</v>
      </c>
      <c r="P34" s="7">
        <f>+P33</f>
        <v>0</v>
      </c>
      <c r="Q34" s="7">
        <f>+Q33</f>
        <v>0</v>
      </c>
      <c r="R34" s="7">
        <f>+R33</f>
        <v>0</v>
      </c>
      <c r="S34" s="43">
        <f>+S33</f>
        <v>0</v>
      </c>
      <c r="T34" s="43">
        <f>+T$14/7</f>
        <v>0</v>
      </c>
      <c r="U34" s="43">
        <f>+U$14/7</f>
        <v>0</v>
      </c>
      <c r="V34" s="43">
        <f>+V$14/7/2</f>
        <v>0</v>
      </c>
      <c r="W34" s="43"/>
      <c r="X34" s="43"/>
      <c r="Y34" s="7"/>
      <c r="Z34" s="297"/>
    </row>
    <row r="35" spans="1:34" x14ac:dyDescent="0.25">
      <c r="A35" s="38"/>
      <c r="B35" s="3">
        <f t="shared" si="2"/>
        <v>2013</v>
      </c>
      <c r="C35" s="622">
        <f t="shared" si="1"/>
        <v>0</v>
      </c>
      <c r="D35" s="297"/>
      <c r="E35" s="297"/>
      <c r="F35" s="297"/>
      <c r="G35" s="297"/>
      <c r="H35" s="297"/>
      <c r="I35" s="297"/>
      <c r="J35" s="297"/>
      <c r="K35" s="297"/>
      <c r="L35" s="297"/>
      <c r="M35" s="297"/>
      <c r="N35" s="7"/>
      <c r="O35" s="7"/>
      <c r="P35" s="7">
        <f>P14/7/2</f>
        <v>0</v>
      </c>
      <c r="Q35" s="7">
        <f>Q14</f>
        <v>0</v>
      </c>
      <c r="R35" s="7">
        <f t="shared" ref="R35:U36" si="3">R34</f>
        <v>0</v>
      </c>
      <c r="S35" s="43">
        <f t="shared" si="3"/>
        <v>0</v>
      </c>
      <c r="T35" s="43">
        <f t="shared" si="3"/>
        <v>0</v>
      </c>
      <c r="U35" s="43">
        <f t="shared" si="3"/>
        <v>0</v>
      </c>
      <c r="V35" s="43">
        <f>V14/7</f>
        <v>0</v>
      </c>
      <c r="W35" s="43">
        <f>W14/7/2</f>
        <v>0</v>
      </c>
      <c r="X35" s="43"/>
      <c r="Y35" s="7"/>
      <c r="Z35" s="297"/>
    </row>
    <row r="36" spans="1:34" x14ac:dyDescent="0.25">
      <c r="A36" s="38"/>
      <c r="B36" s="3">
        <f t="shared" si="2"/>
        <v>2014</v>
      </c>
      <c r="C36" s="622">
        <f t="shared" si="1"/>
        <v>0</v>
      </c>
      <c r="D36" s="297"/>
      <c r="E36" s="297"/>
      <c r="F36" s="297"/>
      <c r="G36" s="297"/>
      <c r="H36" s="297"/>
      <c r="I36" s="297"/>
      <c r="J36" s="297"/>
      <c r="K36" s="297"/>
      <c r="L36" s="297"/>
      <c r="M36" s="297"/>
      <c r="N36" s="7"/>
      <c r="O36" s="7"/>
      <c r="P36" s="7"/>
      <c r="Q36" s="7">
        <f>Q14/7/2</f>
        <v>0</v>
      </c>
      <c r="R36" s="7">
        <f t="shared" si="3"/>
        <v>0</v>
      </c>
      <c r="S36" s="43">
        <f t="shared" si="3"/>
        <v>0</v>
      </c>
      <c r="T36" s="43">
        <f t="shared" si="3"/>
        <v>0</v>
      </c>
      <c r="U36" s="43">
        <f t="shared" si="3"/>
        <v>0</v>
      </c>
      <c r="V36" s="43">
        <f>V35</f>
        <v>0</v>
      </c>
      <c r="W36" s="43">
        <f>W14/7</f>
        <v>0</v>
      </c>
      <c r="X36" s="43">
        <f>X14/7/2</f>
        <v>0</v>
      </c>
      <c r="Y36" s="7"/>
      <c r="Z36" s="297"/>
    </row>
    <row r="37" spans="1:34" x14ac:dyDescent="0.25">
      <c r="A37" s="38"/>
      <c r="B37" s="3">
        <f t="shared" si="2"/>
        <v>2015</v>
      </c>
      <c r="C37" s="622">
        <f t="shared" si="1"/>
        <v>0</v>
      </c>
      <c r="D37" s="297"/>
      <c r="E37" s="297"/>
      <c r="F37" s="297"/>
      <c r="G37" s="297"/>
      <c r="H37" s="297"/>
      <c r="I37" s="297"/>
      <c r="J37" s="297"/>
      <c r="K37" s="297"/>
      <c r="L37" s="297"/>
      <c r="M37" s="297"/>
      <c r="N37" s="7"/>
      <c r="O37" s="7"/>
      <c r="P37" s="7"/>
      <c r="Q37" s="7"/>
      <c r="R37" s="7">
        <f>R14/7/2</f>
        <v>0</v>
      </c>
      <c r="S37" s="43">
        <f>S36</f>
        <v>0</v>
      </c>
      <c r="T37" s="43">
        <f>T36</f>
        <v>0</v>
      </c>
      <c r="U37" s="43">
        <f>U36</f>
        <v>0</v>
      </c>
      <c r="V37" s="43">
        <f>V36</f>
        <v>0</v>
      </c>
      <c r="W37" s="43">
        <f>W36</f>
        <v>0</v>
      </c>
      <c r="X37" s="43">
        <f>X14/7</f>
        <v>0</v>
      </c>
      <c r="Y37" s="7">
        <f>Y14/7/2</f>
        <v>0</v>
      </c>
      <c r="Z37" s="297"/>
    </row>
    <row r="38" spans="1:34" x14ac:dyDescent="0.25">
      <c r="A38" s="38"/>
      <c r="B38" s="3">
        <f t="shared" si="2"/>
        <v>2016</v>
      </c>
      <c r="C38" s="622">
        <f t="shared" si="1"/>
        <v>0</v>
      </c>
      <c r="D38" s="297"/>
      <c r="E38" s="297"/>
      <c r="F38" s="297"/>
      <c r="G38" s="297"/>
      <c r="H38" s="297"/>
      <c r="I38" s="297"/>
      <c r="J38" s="297"/>
      <c r="K38" s="297"/>
      <c r="L38" s="297"/>
      <c r="M38" s="297"/>
      <c r="N38" s="7"/>
      <c r="O38" s="7"/>
      <c r="P38" s="7"/>
      <c r="Q38" s="7"/>
      <c r="R38" s="7"/>
      <c r="S38" s="43"/>
      <c r="T38" s="43"/>
      <c r="U38" s="43"/>
      <c r="V38" s="43"/>
      <c r="W38" s="43"/>
      <c r="X38" s="43"/>
      <c r="Y38" s="7">
        <f>+Y14/2</f>
        <v>0</v>
      </c>
      <c r="Z38" s="7">
        <f>Z14/7/2</f>
        <v>0</v>
      </c>
      <c r="AA38" s="7"/>
    </row>
    <row r="39" spans="1:34" x14ac:dyDescent="0.25">
      <c r="A39" s="38"/>
      <c r="B39" s="3">
        <f t="shared" si="2"/>
        <v>2017</v>
      </c>
      <c r="C39" s="622">
        <f t="shared" si="1"/>
        <v>0</v>
      </c>
      <c r="D39" s="297"/>
      <c r="E39" s="297"/>
      <c r="F39" s="297"/>
      <c r="G39" s="297"/>
      <c r="H39" s="297"/>
      <c r="I39" s="297"/>
      <c r="J39" s="297"/>
      <c r="K39" s="297"/>
      <c r="L39" s="297"/>
      <c r="M39" s="297"/>
      <c r="N39" s="7"/>
      <c r="O39" s="7"/>
      <c r="P39" s="7"/>
      <c r="Q39" s="7"/>
      <c r="R39" s="7"/>
      <c r="S39" s="43"/>
      <c r="T39" s="43"/>
      <c r="U39" s="43"/>
      <c r="V39" s="43"/>
      <c r="W39" s="43"/>
      <c r="X39" s="43"/>
      <c r="Y39" s="7"/>
      <c r="Z39" s="7"/>
      <c r="AA39" s="7">
        <v>0</v>
      </c>
    </row>
    <row r="40" spans="1:34" x14ac:dyDescent="0.25">
      <c r="A40" s="38"/>
      <c r="B40" s="3">
        <f t="shared" si="2"/>
        <v>2018</v>
      </c>
      <c r="C40" s="622">
        <f t="shared" si="1"/>
        <v>0</v>
      </c>
      <c r="D40" s="297"/>
      <c r="E40" s="297"/>
      <c r="F40" s="297"/>
      <c r="G40" s="297"/>
      <c r="H40" s="297"/>
      <c r="I40" s="297"/>
      <c r="J40" s="297"/>
      <c r="K40" s="297"/>
      <c r="L40" s="297"/>
      <c r="M40" s="297"/>
      <c r="N40" s="7"/>
      <c r="O40" s="7"/>
      <c r="P40" s="7"/>
      <c r="Q40" s="7"/>
      <c r="R40" s="7"/>
      <c r="S40" s="43"/>
      <c r="T40" s="43"/>
      <c r="U40" s="43"/>
      <c r="V40" s="43"/>
      <c r="W40" s="43"/>
      <c r="X40" s="43"/>
      <c r="Y40" s="7"/>
      <c r="Z40" s="7"/>
      <c r="AA40" s="7"/>
      <c r="AB40" s="7">
        <v>0</v>
      </c>
    </row>
    <row r="41" spans="1:34" x14ac:dyDescent="0.25">
      <c r="A41" s="38"/>
      <c r="B41" s="3">
        <f t="shared" si="2"/>
        <v>2019</v>
      </c>
      <c r="C41" s="622">
        <f t="shared" si="1"/>
        <v>0</v>
      </c>
      <c r="D41" s="297"/>
      <c r="E41" s="297"/>
      <c r="F41" s="297"/>
      <c r="G41" s="297"/>
      <c r="H41" s="297"/>
      <c r="I41" s="297"/>
      <c r="J41" s="297"/>
      <c r="K41" s="297"/>
      <c r="L41" s="297"/>
      <c r="M41" s="297"/>
      <c r="N41" s="7"/>
      <c r="O41" s="7"/>
      <c r="P41" s="7"/>
      <c r="Q41" s="7"/>
      <c r="R41" s="7"/>
      <c r="S41" s="43"/>
      <c r="T41" s="43"/>
      <c r="U41" s="43"/>
      <c r="V41" s="43"/>
      <c r="W41" s="43"/>
      <c r="X41" s="43"/>
      <c r="Y41" s="7"/>
      <c r="Z41" s="7"/>
      <c r="AA41" s="7"/>
      <c r="AB41" s="7"/>
      <c r="AC41" s="43">
        <f>+$AC$14/7/3</f>
        <v>0</v>
      </c>
      <c r="AD41" s="43"/>
      <c r="AE41" s="43"/>
    </row>
    <row r="42" spans="1:34" x14ac:dyDescent="0.25">
      <c r="A42" s="38"/>
      <c r="B42" s="3">
        <f t="shared" si="2"/>
        <v>2020</v>
      </c>
      <c r="C42" s="622">
        <f t="shared" si="1"/>
        <v>0</v>
      </c>
      <c r="D42" s="297"/>
      <c r="E42" s="297"/>
      <c r="F42" s="297"/>
      <c r="G42" s="297"/>
      <c r="H42" s="297"/>
      <c r="I42" s="297"/>
      <c r="J42" s="297"/>
      <c r="K42" s="297"/>
      <c r="L42" s="297"/>
      <c r="M42" s="297"/>
      <c r="N42" s="7"/>
      <c r="O42" s="7"/>
      <c r="P42" s="7"/>
      <c r="Q42" s="7"/>
      <c r="R42" s="7"/>
      <c r="S42" s="43"/>
      <c r="T42" s="43"/>
      <c r="U42" s="43"/>
      <c r="V42" s="43"/>
      <c r="W42" s="43"/>
      <c r="X42" s="43"/>
      <c r="Y42" s="7"/>
      <c r="Z42" s="7"/>
      <c r="AA42" s="7"/>
      <c r="AB42" s="7"/>
      <c r="AC42" s="43"/>
      <c r="AE42" s="43"/>
    </row>
    <row r="43" spans="1:34" x14ac:dyDescent="0.25">
      <c r="A43" s="38"/>
      <c r="B43" s="3">
        <f t="shared" si="2"/>
        <v>2021</v>
      </c>
      <c r="C43" s="622">
        <f t="shared" si="1"/>
        <v>-47511.785714285717</v>
      </c>
      <c r="D43" s="297"/>
      <c r="E43" s="297"/>
      <c r="F43" s="297"/>
      <c r="G43" s="297"/>
      <c r="H43" s="297"/>
      <c r="I43" s="297"/>
      <c r="J43" s="297"/>
      <c r="K43" s="297"/>
      <c r="L43" s="297"/>
      <c r="M43" s="297"/>
      <c r="N43" s="7"/>
      <c r="O43" s="7"/>
      <c r="P43" s="7"/>
      <c r="Q43" s="7"/>
      <c r="R43" s="7"/>
      <c r="S43" s="43"/>
      <c r="T43" s="43"/>
      <c r="U43" s="43"/>
      <c r="V43" s="43"/>
      <c r="W43" s="43"/>
      <c r="X43" s="43"/>
      <c r="Y43" s="7"/>
      <c r="Z43" s="7"/>
      <c r="AA43" s="7"/>
      <c r="AB43" s="7"/>
      <c r="AC43" s="43"/>
      <c r="AE43" s="43">
        <f>+$AE$14/7/2</f>
        <v>47511.785714285717</v>
      </c>
    </row>
    <row r="44" spans="1:34" x14ac:dyDescent="0.25">
      <c r="A44" s="38"/>
      <c r="B44" s="3">
        <f t="shared" si="2"/>
        <v>2022</v>
      </c>
      <c r="C44" s="622">
        <f t="shared" si="1"/>
        <v>-95023.571428571435</v>
      </c>
      <c r="D44" s="297"/>
      <c r="E44" s="297"/>
      <c r="F44" s="297"/>
      <c r="G44" s="297"/>
      <c r="H44" s="297"/>
      <c r="I44" s="297"/>
      <c r="J44" s="297"/>
      <c r="K44" s="297"/>
      <c r="L44" s="297"/>
      <c r="M44" s="297"/>
      <c r="N44" s="7"/>
      <c r="O44" s="7"/>
      <c r="P44" s="7"/>
      <c r="Q44" s="7"/>
      <c r="R44" s="7"/>
      <c r="S44" s="43"/>
      <c r="T44" s="43"/>
      <c r="U44" s="43"/>
      <c r="V44" s="43"/>
      <c r="W44" s="43"/>
      <c r="X44" s="43"/>
      <c r="Y44" s="7"/>
      <c r="Z44" s="7"/>
      <c r="AA44" s="7"/>
      <c r="AB44" s="7"/>
      <c r="AC44" s="43"/>
      <c r="AE44" s="43">
        <f>+$AE$14/7</f>
        <v>95023.571428571435</v>
      </c>
    </row>
    <row r="45" spans="1:34" x14ac:dyDescent="0.25">
      <c r="A45" s="38"/>
      <c r="B45" s="3">
        <f t="shared" si="2"/>
        <v>2023</v>
      </c>
      <c r="C45" s="622">
        <f t="shared" si="1"/>
        <v>-95023.571428571435</v>
      </c>
      <c r="D45" s="297"/>
      <c r="E45" s="297"/>
      <c r="F45" s="297"/>
      <c r="G45" s="297"/>
      <c r="H45" s="297"/>
      <c r="I45" s="297"/>
      <c r="J45" s="297"/>
      <c r="K45" s="297"/>
      <c r="L45" s="297"/>
      <c r="M45" s="297"/>
      <c r="N45" s="7"/>
      <c r="O45" s="7"/>
      <c r="P45" s="7"/>
      <c r="Q45" s="7"/>
      <c r="R45" s="7"/>
      <c r="S45" s="43"/>
      <c r="T45" s="43"/>
      <c r="U45" s="43"/>
      <c r="V45" s="43"/>
      <c r="W45" s="43"/>
      <c r="X45" s="43"/>
      <c r="Y45" s="7"/>
      <c r="Z45" s="7"/>
      <c r="AA45" s="7"/>
      <c r="AB45" s="7"/>
      <c r="AC45" s="43"/>
      <c r="AE45" s="43">
        <f t="shared" ref="AE45:AE46" si="4">+$AE$14/7</f>
        <v>95023.571428571435</v>
      </c>
    </row>
    <row r="46" spans="1:34" x14ac:dyDescent="0.25">
      <c r="A46" s="38"/>
      <c r="B46" s="3">
        <f t="shared" si="2"/>
        <v>2024</v>
      </c>
      <c r="C46" s="622">
        <f t="shared" si="1"/>
        <v>-95023.571428571435</v>
      </c>
      <c r="D46" s="297"/>
      <c r="E46" s="297"/>
      <c r="F46" s="297"/>
      <c r="G46" s="297"/>
      <c r="H46" s="297"/>
      <c r="I46" s="297"/>
      <c r="J46" s="297"/>
      <c r="K46" s="297"/>
      <c r="L46" s="297"/>
      <c r="M46" s="297"/>
      <c r="N46" s="7"/>
      <c r="O46" s="7"/>
      <c r="P46" s="7"/>
      <c r="Q46" s="7"/>
      <c r="R46" s="7"/>
      <c r="S46" s="43"/>
      <c r="T46" s="43"/>
      <c r="U46" s="43"/>
      <c r="V46" s="43"/>
      <c r="W46" s="43"/>
      <c r="X46" s="43"/>
      <c r="Y46" s="7"/>
      <c r="Z46" s="7"/>
      <c r="AA46" s="7"/>
      <c r="AB46" s="7"/>
      <c r="AC46" s="43"/>
      <c r="AE46" s="43">
        <f t="shared" si="4"/>
        <v>95023.571428571435</v>
      </c>
    </row>
    <row r="47" spans="1:34" x14ac:dyDescent="0.25">
      <c r="A47" s="38"/>
      <c r="B47" s="12"/>
      <c r="C47" s="254"/>
      <c r="D47" s="298"/>
      <c r="E47" s="298"/>
      <c r="F47" s="298"/>
      <c r="G47" s="298"/>
      <c r="H47" s="298"/>
      <c r="I47" s="298"/>
      <c r="J47" s="298"/>
      <c r="K47" s="298"/>
      <c r="L47" s="298"/>
      <c r="M47" s="298"/>
      <c r="N47" s="298"/>
      <c r="O47" s="298"/>
      <c r="P47" s="298"/>
      <c r="Q47" s="298"/>
      <c r="R47" s="298"/>
      <c r="S47" s="298"/>
      <c r="T47" s="298"/>
      <c r="U47" s="298"/>
      <c r="V47" s="299"/>
      <c r="W47" s="299"/>
      <c r="X47" s="299"/>
      <c r="Y47" s="298"/>
      <c r="Z47" s="298"/>
      <c r="AA47" s="298"/>
      <c r="AB47" s="173"/>
      <c r="AC47" s="173"/>
      <c r="AD47" s="173"/>
      <c r="AE47" s="173"/>
      <c r="AF47" s="173"/>
      <c r="AG47" s="173"/>
      <c r="AH47" s="173"/>
    </row>
    <row r="48" spans="1:34" x14ac:dyDescent="0.25">
      <c r="A48" s="38" t="s">
        <v>62</v>
      </c>
      <c r="B48" s="675">
        <f>SUM(D48:AH48)</f>
        <v>332582.5</v>
      </c>
      <c r="C48" s="275">
        <f>SUM(C16:C47)</f>
        <v>-332582.5</v>
      </c>
      <c r="D48" s="297">
        <f t="shared" ref="D48:AE48" si="5">-SUM(D16:D47)+D14</f>
        <v>0</v>
      </c>
      <c r="E48" s="297">
        <f t="shared" si="5"/>
        <v>0</v>
      </c>
      <c r="F48" s="297">
        <f t="shared" si="5"/>
        <v>0</v>
      </c>
      <c r="G48" s="297">
        <f t="shared" si="5"/>
        <v>0</v>
      </c>
      <c r="H48" s="297">
        <f t="shared" si="5"/>
        <v>0</v>
      </c>
      <c r="I48" s="297">
        <f t="shared" si="5"/>
        <v>0</v>
      </c>
      <c r="J48" s="297">
        <f t="shared" si="5"/>
        <v>0</v>
      </c>
      <c r="K48" s="297">
        <f t="shared" si="5"/>
        <v>0</v>
      </c>
      <c r="L48" s="297">
        <f t="shared" si="5"/>
        <v>0</v>
      </c>
      <c r="M48" s="297">
        <f t="shared" si="5"/>
        <v>0</v>
      </c>
      <c r="N48" s="297">
        <f t="shared" si="5"/>
        <v>0</v>
      </c>
      <c r="O48" s="297">
        <f t="shared" si="5"/>
        <v>0</v>
      </c>
      <c r="P48" s="297">
        <f t="shared" si="5"/>
        <v>0</v>
      </c>
      <c r="Q48" s="297">
        <f t="shared" si="5"/>
        <v>0</v>
      </c>
      <c r="R48" s="297">
        <f t="shared" si="5"/>
        <v>0</v>
      </c>
      <c r="S48" s="297">
        <f t="shared" si="5"/>
        <v>0</v>
      </c>
      <c r="T48" s="297">
        <f t="shared" si="5"/>
        <v>0</v>
      </c>
      <c r="U48" s="338">
        <f t="shared" si="5"/>
        <v>0</v>
      </c>
      <c r="V48" s="338">
        <f t="shared" si="5"/>
        <v>0</v>
      </c>
      <c r="W48" s="338">
        <f t="shared" si="5"/>
        <v>0</v>
      </c>
      <c r="X48" s="338">
        <f t="shared" si="5"/>
        <v>0</v>
      </c>
      <c r="Y48" s="338">
        <f t="shared" si="5"/>
        <v>0</v>
      </c>
      <c r="Z48" s="338">
        <f t="shared" si="5"/>
        <v>0</v>
      </c>
      <c r="AA48" s="338">
        <f t="shared" si="5"/>
        <v>0</v>
      </c>
      <c r="AB48" s="338">
        <f t="shared" si="5"/>
        <v>0</v>
      </c>
      <c r="AC48" s="338">
        <f t="shared" si="5"/>
        <v>0</v>
      </c>
      <c r="AD48" s="338">
        <f t="shared" si="5"/>
        <v>0</v>
      </c>
      <c r="AE48" s="338">
        <f t="shared" si="5"/>
        <v>332582.5</v>
      </c>
    </row>
    <row r="49" spans="1:26" x14ac:dyDescent="0.25">
      <c r="A49" s="38"/>
      <c r="B49" s="275"/>
      <c r="C49" s="299"/>
      <c r="D49" s="297"/>
      <c r="E49" s="297"/>
      <c r="F49" s="297"/>
      <c r="G49" s="297"/>
      <c r="H49" s="297"/>
      <c r="I49" s="297"/>
      <c r="J49" s="297"/>
      <c r="K49" s="297"/>
      <c r="L49" s="297"/>
      <c r="M49" s="297"/>
      <c r="N49" s="338"/>
      <c r="O49" s="338"/>
      <c r="P49" s="338"/>
      <c r="Q49" s="338"/>
      <c r="R49" s="338"/>
      <c r="S49" s="338"/>
      <c r="T49" s="338"/>
      <c r="U49" s="338"/>
      <c r="V49" s="338"/>
      <c r="W49" s="338"/>
      <c r="X49" s="338"/>
      <c r="Y49" s="338"/>
      <c r="Z49" s="338"/>
    </row>
    <row r="50" spans="1:26" x14ac:dyDescent="0.25">
      <c r="A50" s="39" t="s">
        <v>63</v>
      </c>
      <c r="B50" s="3"/>
      <c r="C50" s="30">
        <f>+C14+C48</f>
        <v>332582.5</v>
      </c>
      <c r="D50" s="297"/>
      <c r="E50" s="297"/>
      <c r="F50" s="297"/>
      <c r="G50" s="297"/>
      <c r="H50" s="297"/>
      <c r="I50" s="297"/>
      <c r="J50" s="297"/>
      <c r="K50" s="297"/>
      <c r="L50" s="297"/>
      <c r="M50" s="297"/>
      <c r="N50" s="338"/>
      <c r="O50" s="338"/>
      <c r="P50" s="338"/>
      <c r="Q50" s="338"/>
      <c r="R50" s="338"/>
      <c r="S50" s="338"/>
      <c r="T50" s="338"/>
      <c r="U50" s="338"/>
      <c r="V50" s="338"/>
      <c r="W50" s="338"/>
      <c r="X50" s="338"/>
      <c r="Y50" s="338"/>
      <c r="Z50" s="338"/>
    </row>
    <row r="51" spans="1:26" x14ac:dyDescent="0.25">
      <c r="A51" s="3"/>
      <c r="B51" s="3"/>
      <c r="C51" s="3"/>
      <c r="D51" s="297"/>
      <c r="E51" s="297"/>
      <c r="F51" s="297"/>
      <c r="G51" s="297"/>
      <c r="H51" s="297"/>
      <c r="I51" s="297"/>
      <c r="J51" s="297"/>
      <c r="K51" s="297"/>
      <c r="L51" s="297"/>
      <c r="M51" s="297"/>
      <c r="N51" s="338"/>
      <c r="O51" s="338"/>
      <c r="P51" s="338"/>
      <c r="Q51" s="338"/>
      <c r="R51" s="338"/>
      <c r="S51" s="338"/>
      <c r="T51" s="338"/>
      <c r="U51" s="338"/>
      <c r="V51" s="338"/>
      <c r="W51" s="338"/>
      <c r="X51" s="338"/>
      <c r="Y51" s="338"/>
      <c r="Z51" s="338"/>
    </row>
    <row r="52" spans="1:26" x14ac:dyDescent="0.25">
      <c r="A52" s="3"/>
      <c r="B52" s="36"/>
      <c r="C52" s="3"/>
      <c r="D52" s="297"/>
      <c r="E52" s="297"/>
      <c r="F52" s="297"/>
      <c r="G52" s="297"/>
      <c r="H52" s="297"/>
      <c r="I52" s="297"/>
      <c r="J52" s="297"/>
      <c r="K52" s="297"/>
      <c r="L52" s="297"/>
      <c r="M52" s="297"/>
      <c r="N52" s="338"/>
      <c r="O52" s="338"/>
      <c r="P52" s="338"/>
      <c r="Q52" s="338"/>
      <c r="R52" s="338"/>
      <c r="S52" s="338"/>
      <c r="T52" s="338"/>
      <c r="U52" s="338"/>
      <c r="V52" s="338"/>
      <c r="W52" s="338"/>
      <c r="X52" s="338"/>
      <c r="Y52" s="338"/>
      <c r="Z52" s="338"/>
    </row>
    <row r="53" spans="1:26" x14ac:dyDescent="0.25">
      <c r="A53" s="3"/>
      <c r="B53" s="3"/>
      <c r="C53" s="3"/>
      <c r="E53" s="297"/>
      <c r="F53" s="301"/>
      <c r="G53" s="301"/>
      <c r="H53" s="301"/>
      <c r="I53" s="301"/>
      <c r="J53" s="301"/>
      <c r="K53" s="301"/>
      <c r="L53" s="301"/>
      <c r="M53" s="301"/>
      <c r="N53" s="338">
        <f>SUM(E32:E53)</f>
        <v>0</v>
      </c>
      <c r="O53" s="342"/>
      <c r="P53" s="342"/>
      <c r="Q53" s="342"/>
      <c r="R53" s="342"/>
      <c r="S53" s="342"/>
    </row>
    <row r="54" spans="1:26" x14ac:dyDescent="0.25">
      <c r="B54" s="3"/>
      <c r="C54" s="3"/>
      <c r="E54" s="301"/>
      <c r="F54" s="301"/>
      <c r="G54" s="301"/>
      <c r="H54" s="301"/>
      <c r="I54" s="301"/>
      <c r="J54" s="301"/>
      <c r="K54" s="301"/>
      <c r="L54" s="301"/>
      <c r="M54" s="301"/>
      <c r="N54" s="301"/>
      <c r="O54" s="301"/>
      <c r="P54" s="301"/>
      <c r="Q54" s="301"/>
      <c r="R54" s="301"/>
      <c r="S54" s="301"/>
    </row>
    <row r="55" spans="1:26" x14ac:dyDescent="0.25">
      <c r="E55" s="301"/>
      <c r="F55" s="301"/>
      <c r="G55" s="301"/>
      <c r="H55" s="301"/>
      <c r="I55" s="301"/>
      <c r="J55" s="301"/>
      <c r="K55" s="301"/>
      <c r="L55" s="301"/>
      <c r="M55" s="301"/>
      <c r="N55" s="301"/>
      <c r="O55" s="301"/>
      <c r="P55" s="301"/>
      <c r="Q55" s="301"/>
      <c r="R55" s="301"/>
      <c r="S55" s="301"/>
    </row>
    <row r="56" spans="1:26" x14ac:dyDescent="0.25">
      <c r="E56" s="301"/>
      <c r="F56" s="301"/>
      <c r="G56" s="301"/>
      <c r="H56" s="301"/>
      <c r="I56" s="301"/>
      <c r="J56" s="301"/>
      <c r="K56" s="301"/>
      <c r="L56" s="301"/>
      <c r="M56" s="301"/>
      <c r="N56" s="301"/>
      <c r="O56" s="301"/>
      <c r="P56" s="301"/>
      <c r="Q56" s="301"/>
      <c r="R56" s="301"/>
      <c r="S56" s="301"/>
    </row>
    <row r="57" spans="1:26" x14ac:dyDescent="0.25">
      <c r="E57" s="301"/>
      <c r="F57" s="301"/>
      <c r="G57" s="301"/>
      <c r="H57" s="301"/>
      <c r="I57" s="301"/>
      <c r="J57" s="301"/>
      <c r="K57" s="301"/>
      <c r="L57" s="301"/>
      <c r="M57" s="301"/>
      <c r="N57" s="301"/>
      <c r="O57" s="301"/>
      <c r="P57" s="301"/>
      <c r="Q57" s="301"/>
      <c r="R57" s="301"/>
      <c r="S57" s="301"/>
    </row>
    <row r="58" spans="1:26" x14ac:dyDescent="0.25">
      <c r="E58" s="301"/>
      <c r="F58" s="301"/>
      <c r="G58" s="301"/>
      <c r="H58" s="301"/>
      <c r="I58" s="301"/>
      <c r="J58" s="301"/>
      <c r="K58" s="301"/>
      <c r="L58" s="301"/>
      <c r="M58" s="301"/>
      <c r="N58" s="301"/>
      <c r="O58" s="301"/>
      <c r="P58" s="301"/>
      <c r="Q58" s="301"/>
      <c r="R58" s="301"/>
      <c r="S58" s="301"/>
    </row>
    <row r="59" spans="1:26" x14ac:dyDescent="0.25">
      <c r="E59" s="301"/>
      <c r="F59" s="301"/>
      <c r="G59" s="301"/>
      <c r="H59" s="301"/>
      <c r="I59" s="301"/>
      <c r="J59" s="301"/>
      <c r="K59" s="301"/>
      <c r="L59" s="301"/>
      <c r="M59" s="301"/>
      <c r="N59" s="301"/>
      <c r="O59" s="301"/>
      <c r="P59" s="301"/>
      <c r="Q59" s="301"/>
      <c r="R59" s="301"/>
      <c r="S59" s="301"/>
    </row>
    <row r="60" spans="1:26" x14ac:dyDescent="0.25">
      <c r="E60" s="301"/>
      <c r="F60" s="301"/>
      <c r="G60" s="301"/>
      <c r="H60" s="301"/>
      <c r="I60" s="301"/>
      <c r="J60" s="301"/>
      <c r="K60" s="301"/>
      <c r="L60" s="301"/>
      <c r="M60" s="301"/>
      <c r="N60" s="301"/>
      <c r="O60" s="301"/>
      <c r="P60" s="301"/>
      <c r="Q60" s="301"/>
      <c r="R60" s="301"/>
      <c r="S60" s="301"/>
    </row>
    <row r="61" spans="1:26" x14ac:dyDescent="0.25">
      <c r="E61" s="301"/>
      <c r="F61" s="301"/>
      <c r="G61" s="301"/>
      <c r="H61" s="301"/>
      <c r="I61" s="301"/>
      <c r="J61" s="301"/>
      <c r="K61" s="301"/>
      <c r="L61" s="301"/>
      <c r="M61" s="301"/>
      <c r="N61" s="301"/>
      <c r="O61" s="301"/>
      <c r="P61" s="301"/>
      <c r="Q61" s="301"/>
      <c r="R61" s="301"/>
      <c r="S61" s="301"/>
    </row>
    <row r="62" spans="1:26" x14ac:dyDescent="0.25">
      <c r="E62" s="301"/>
      <c r="F62" s="301"/>
      <c r="G62" s="301"/>
      <c r="H62" s="301"/>
      <c r="I62" s="301"/>
      <c r="J62" s="301"/>
      <c r="K62" s="301"/>
      <c r="L62" s="301"/>
      <c r="M62" s="301"/>
      <c r="N62" s="301"/>
      <c r="O62" s="301"/>
      <c r="P62" s="301"/>
      <c r="Q62" s="301"/>
      <c r="R62" s="301"/>
      <c r="S62" s="301"/>
    </row>
    <row r="63" spans="1:26" x14ac:dyDescent="0.25">
      <c r="E63" s="301"/>
      <c r="F63" s="301"/>
      <c r="G63" s="301"/>
      <c r="H63" s="301"/>
      <c r="I63" s="301"/>
      <c r="J63" s="301"/>
      <c r="K63" s="301"/>
      <c r="L63" s="301"/>
      <c r="M63" s="301"/>
      <c r="N63" s="301"/>
      <c r="O63" s="301"/>
      <c r="P63" s="301"/>
      <c r="Q63" s="301"/>
      <c r="R63" s="301"/>
      <c r="S63" s="301"/>
    </row>
    <row r="64" spans="1:26" x14ac:dyDescent="0.25">
      <c r="E64" s="301"/>
      <c r="F64" s="301"/>
      <c r="G64" s="301"/>
      <c r="H64" s="301"/>
      <c r="I64" s="301"/>
      <c r="J64" s="301"/>
      <c r="K64" s="301"/>
      <c r="L64" s="301"/>
      <c r="M64" s="301"/>
      <c r="N64" s="301"/>
      <c r="O64" s="301"/>
      <c r="P64" s="301"/>
      <c r="Q64" s="301"/>
      <c r="R64" s="301"/>
      <c r="S64" s="301"/>
    </row>
  </sheetData>
  <pageMargins left="0.7" right="0.7" top="0.75" bottom="0.75" header="0.3" footer="0.3"/>
  <pageSetup scale="60" orientation="landscape" horizontalDpi="4294967294" verticalDpi="4294967294" r:id="rId1"/>
  <headerFooter>
    <oddFooter>&amp;Z&amp;F&amp;RPage &amp;P</oddFooter>
  </headerFooter>
</worksheet>
</file>

<file path=xl/worksheets/sheet2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F2DFE-8D66-4435-ADDC-66F323B79702}">
  <sheetPr>
    <tabColor theme="6" tint="-0.249977111117893"/>
    <pageSetUpPr fitToPage="1"/>
  </sheetPr>
  <dimension ref="A1:AH64"/>
  <sheetViews>
    <sheetView topLeftCell="A22" workbookViewId="0"/>
  </sheetViews>
  <sheetFormatPr defaultColWidth="8.85546875" defaultRowHeight="15" x14ac:dyDescent="0.25"/>
  <cols>
    <col min="1" max="1" width="20.85546875" customWidth="1"/>
    <col min="2" max="2" width="8.7109375" customWidth="1"/>
    <col min="3" max="3" width="12.85546875" customWidth="1"/>
    <col min="4" max="12" width="7.42578125" hidden="1" customWidth="1"/>
    <col min="13" max="13" width="7.5703125" hidden="1" customWidth="1"/>
    <col min="14" max="25" width="10.42578125" customWidth="1"/>
    <col min="26" max="26" width="10.7109375" bestFit="1" customWidth="1"/>
    <col min="27" max="27" width="11.5703125" bestFit="1" customWidth="1"/>
    <col min="28" max="28" width="12" bestFit="1" customWidth="1"/>
    <col min="29" max="29" width="10.5703125" bestFit="1" customWidth="1"/>
    <col min="32" max="32" width="10.85546875" customWidth="1"/>
  </cols>
  <sheetData>
    <row r="1" spans="1:34" x14ac:dyDescent="0.25">
      <c r="A1" s="11" t="s">
        <v>10</v>
      </c>
      <c r="O1" t="s">
        <v>647</v>
      </c>
    </row>
    <row r="2" spans="1:34" x14ac:dyDescent="0.25">
      <c r="A2" s="9" t="s">
        <v>438</v>
      </c>
    </row>
    <row r="3" spans="1:34" x14ac:dyDescent="0.25">
      <c r="A3" s="9" t="s">
        <v>1344</v>
      </c>
    </row>
    <row r="4" spans="1:34" x14ac:dyDescent="0.25">
      <c r="R4" s="40" t="s">
        <v>4</v>
      </c>
      <c r="S4" s="41"/>
      <c r="T4" s="40" t="s">
        <v>8</v>
      </c>
    </row>
    <row r="5" spans="1:34" x14ac:dyDescent="0.25">
      <c r="A5" s="10" t="s">
        <v>9</v>
      </c>
      <c r="B5" s="12" t="s">
        <v>64</v>
      </c>
      <c r="C5" s="12" t="s">
        <v>12</v>
      </c>
      <c r="R5" s="42" t="s">
        <v>2</v>
      </c>
      <c r="S5" s="42" t="s">
        <v>60</v>
      </c>
      <c r="T5" s="42" t="s">
        <v>7</v>
      </c>
    </row>
    <row r="6" spans="1:34" x14ac:dyDescent="0.25">
      <c r="A6" t="s">
        <v>1345</v>
      </c>
      <c r="B6" s="3">
        <v>904</v>
      </c>
      <c r="R6" s="3"/>
    </row>
    <row r="7" spans="1:34" x14ac:dyDescent="0.25">
      <c r="B7" s="212"/>
      <c r="C7" s="214"/>
      <c r="D7" s="293"/>
      <c r="E7" s="293"/>
      <c r="F7" s="293"/>
      <c r="G7" s="293"/>
      <c r="H7" s="293"/>
      <c r="I7" s="293"/>
      <c r="J7" s="293"/>
      <c r="K7" s="293"/>
      <c r="L7" s="293"/>
      <c r="M7" s="293"/>
      <c r="N7" s="293"/>
      <c r="O7" s="294"/>
      <c r="P7" s="6"/>
      <c r="Q7" s="6"/>
      <c r="R7" s="13">
        <f>+C14</f>
        <v>5450</v>
      </c>
      <c r="S7" s="13">
        <f>+-C48</f>
        <v>1946.4285714285716</v>
      </c>
      <c r="T7" s="13">
        <f>+R7-S7</f>
        <v>3503.5714285714284</v>
      </c>
    </row>
    <row r="8" spans="1:34" x14ac:dyDescent="0.25">
      <c r="A8" s="213"/>
      <c r="B8" s="3"/>
      <c r="D8" s="293"/>
      <c r="E8" s="293"/>
      <c r="F8" s="293"/>
      <c r="G8" s="293"/>
      <c r="H8" s="293"/>
      <c r="I8" s="293"/>
      <c r="J8" s="293"/>
      <c r="K8" s="293"/>
      <c r="L8" s="293"/>
      <c r="M8" s="293"/>
      <c r="N8" s="293"/>
      <c r="O8" s="294"/>
      <c r="P8" s="6"/>
      <c r="Q8" s="6"/>
    </row>
    <row r="9" spans="1:34" x14ac:dyDescent="0.25">
      <c r="A9" s="2"/>
      <c r="B9" s="3"/>
      <c r="D9" s="293"/>
      <c r="E9" s="293"/>
      <c r="F9" s="293"/>
      <c r="G9" s="293"/>
      <c r="H9" s="293"/>
      <c r="I9" s="293"/>
      <c r="J9" s="293"/>
      <c r="K9" s="293"/>
      <c r="L9" s="293"/>
      <c r="M9" s="293"/>
      <c r="N9" s="293"/>
      <c r="O9" s="294"/>
      <c r="P9" s="6"/>
      <c r="Q9" s="6"/>
    </row>
    <row r="10" spans="1:34" x14ac:dyDescent="0.25">
      <c r="B10" s="3"/>
    </row>
    <row r="11" spans="1:34" x14ac:dyDescent="0.25">
      <c r="A11" s="686" t="s">
        <v>66</v>
      </c>
      <c r="B11" s="212" t="s">
        <v>1267</v>
      </c>
      <c r="C11" s="214"/>
    </row>
    <row r="12" spans="1:34" x14ac:dyDescent="0.25">
      <c r="B12" s="28"/>
      <c r="C12" s="2"/>
    </row>
    <row r="13" spans="1:34" x14ac:dyDescent="0.25">
      <c r="A13" s="9" t="s">
        <v>5</v>
      </c>
      <c r="C13" s="31" t="s">
        <v>3</v>
      </c>
      <c r="D13" s="32">
        <v>1994</v>
      </c>
      <c r="E13" s="32">
        <v>1995</v>
      </c>
      <c r="F13" s="32">
        <v>1996</v>
      </c>
      <c r="G13" s="32">
        <v>1997</v>
      </c>
      <c r="H13" s="32">
        <v>1998</v>
      </c>
      <c r="I13" s="32">
        <v>1999</v>
      </c>
      <c r="J13" s="32">
        <v>2000</v>
      </c>
      <c r="K13" s="32">
        <v>2001</v>
      </c>
      <c r="L13" s="32">
        <v>2002</v>
      </c>
      <c r="M13" s="32">
        <v>2003</v>
      </c>
      <c r="N13" s="32">
        <v>2004</v>
      </c>
      <c r="O13" s="32">
        <f>N13+1</f>
        <v>2005</v>
      </c>
      <c r="P13" s="32">
        <f t="shared" ref="P13:AH13" si="0">O13+1</f>
        <v>2006</v>
      </c>
      <c r="Q13" s="32">
        <f t="shared" si="0"/>
        <v>2007</v>
      </c>
      <c r="R13" s="32">
        <f t="shared" si="0"/>
        <v>2008</v>
      </c>
      <c r="S13" s="32">
        <f t="shared" si="0"/>
        <v>2009</v>
      </c>
      <c r="T13" s="32">
        <f t="shared" si="0"/>
        <v>2010</v>
      </c>
      <c r="U13" s="32">
        <f t="shared" si="0"/>
        <v>2011</v>
      </c>
      <c r="V13" s="32">
        <f t="shared" si="0"/>
        <v>2012</v>
      </c>
      <c r="W13" s="32">
        <f t="shared" si="0"/>
        <v>2013</v>
      </c>
      <c r="X13" s="32">
        <f t="shared" si="0"/>
        <v>2014</v>
      </c>
      <c r="Y13" s="32">
        <f t="shared" si="0"/>
        <v>2015</v>
      </c>
      <c r="Z13" s="32">
        <f t="shared" si="0"/>
        <v>2016</v>
      </c>
      <c r="AA13" s="32">
        <f t="shared" si="0"/>
        <v>2017</v>
      </c>
      <c r="AB13" s="32">
        <f t="shared" si="0"/>
        <v>2018</v>
      </c>
      <c r="AC13" s="32">
        <f t="shared" si="0"/>
        <v>2019</v>
      </c>
      <c r="AD13" s="32">
        <f t="shared" si="0"/>
        <v>2020</v>
      </c>
      <c r="AE13" s="32">
        <f t="shared" si="0"/>
        <v>2021</v>
      </c>
      <c r="AF13" s="32">
        <f t="shared" si="0"/>
        <v>2022</v>
      </c>
      <c r="AG13" s="32">
        <f t="shared" si="0"/>
        <v>2023</v>
      </c>
      <c r="AH13" s="32">
        <f t="shared" si="0"/>
        <v>2024</v>
      </c>
    </row>
    <row r="14" spans="1:34" x14ac:dyDescent="0.25">
      <c r="A14" s="9" t="s">
        <v>73</v>
      </c>
      <c r="C14" s="672">
        <f>SUM(D14:AH14)</f>
        <v>5450</v>
      </c>
      <c r="D14" s="673">
        <v>0</v>
      </c>
      <c r="E14" s="673">
        <v>0</v>
      </c>
      <c r="F14" s="673">
        <v>0</v>
      </c>
      <c r="G14" s="673">
        <v>0</v>
      </c>
      <c r="H14" s="673">
        <v>0</v>
      </c>
      <c r="I14" s="673">
        <v>0</v>
      </c>
      <c r="J14" s="673">
        <v>0</v>
      </c>
      <c r="K14" s="673">
        <v>0</v>
      </c>
      <c r="L14" s="673">
        <v>0</v>
      </c>
      <c r="M14" s="673">
        <v>0</v>
      </c>
      <c r="N14" s="639"/>
      <c r="O14" s="639"/>
      <c r="P14" s="639"/>
      <c r="Q14" s="639"/>
      <c r="R14" s="639"/>
      <c r="S14" s="639"/>
      <c r="T14" s="639"/>
      <c r="U14" s="639"/>
      <c r="V14" s="639"/>
      <c r="W14" s="639"/>
      <c r="X14" s="639"/>
      <c r="Y14" s="614"/>
      <c r="Z14" s="614"/>
      <c r="AA14" s="614"/>
      <c r="AB14" s="614"/>
      <c r="AC14" s="614"/>
      <c r="AD14" s="145"/>
      <c r="AE14" s="677"/>
      <c r="AF14" s="730">
        <v>5450</v>
      </c>
      <c r="AG14" s="145"/>
      <c r="AH14" s="145"/>
    </row>
    <row r="15" spans="1:34" x14ac:dyDescent="0.25">
      <c r="A15" s="34"/>
      <c r="B15" s="2"/>
      <c r="C15" s="145"/>
      <c r="D15" s="145"/>
      <c r="E15" s="145"/>
      <c r="F15" s="145"/>
      <c r="G15" s="145"/>
      <c r="H15" s="145"/>
      <c r="I15" s="145"/>
      <c r="J15" s="145"/>
      <c r="K15" s="145"/>
      <c r="L15" s="145"/>
      <c r="M15" s="145"/>
      <c r="N15" s="145"/>
      <c r="O15" s="145"/>
      <c r="P15" s="145"/>
      <c r="Q15" s="145"/>
      <c r="R15" s="145"/>
      <c r="S15" s="673"/>
      <c r="T15" s="673"/>
      <c r="U15" s="673"/>
      <c r="V15" s="673"/>
      <c r="W15" s="673"/>
      <c r="X15" s="673"/>
      <c r="Y15" s="145"/>
      <c r="Z15" s="145"/>
      <c r="AA15" s="145"/>
      <c r="AB15" s="145"/>
      <c r="AC15" s="145"/>
      <c r="AD15" s="145"/>
      <c r="AE15" s="145"/>
      <c r="AF15" s="145"/>
      <c r="AG15" s="145"/>
      <c r="AH15" s="145"/>
    </row>
    <row r="16" spans="1:34" x14ac:dyDescent="0.25">
      <c r="A16" s="9" t="s">
        <v>6</v>
      </c>
      <c r="B16" s="3">
        <v>1994</v>
      </c>
      <c r="C16" s="622">
        <f>-SUM(D16:AH16)</f>
        <v>0</v>
      </c>
      <c r="D16" s="675">
        <f>+D$14/7/2</f>
        <v>0</v>
      </c>
      <c r="E16" s="675"/>
      <c r="F16" s="675"/>
      <c r="G16" s="675"/>
      <c r="H16" s="675"/>
      <c r="I16" s="675"/>
      <c r="J16" s="675"/>
      <c r="K16" s="675"/>
      <c r="L16" s="675"/>
      <c r="M16" s="675"/>
      <c r="N16" s="675"/>
      <c r="O16" s="675"/>
      <c r="P16" s="675"/>
      <c r="Q16" s="675"/>
      <c r="R16" s="675"/>
      <c r="S16" s="673"/>
      <c r="T16" s="673"/>
      <c r="U16" s="673"/>
      <c r="V16" s="673"/>
      <c r="W16" s="673"/>
      <c r="X16" s="673"/>
      <c r="Y16" s="675"/>
      <c r="Z16" s="675"/>
      <c r="AA16" s="145"/>
      <c r="AB16" s="145"/>
      <c r="AC16" s="145"/>
      <c r="AD16" s="145"/>
      <c r="AE16" s="145"/>
      <c r="AF16" s="145"/>
      <c r="AG16" s="145"/>
      <c r="AH16" s="145"/>
    </row>
    <row r="17" spans="1:34" x14ac:dyDescent="0.25">
      <c r="B17" s="3">
        <f>B16+1</f>
        <v>1995</v>
      </c>
      <c r="C17" s="622">
        <f t="shared" ref="C17:C46" si="1">-SUM(D17:AH17)</f>
        <v>0</v>
      </c>
      <c r="D17" s="675">
        <f>+D$14/7</f>
        <v>0</v>
      </c>
      <c r="E17" s="675">
        <f>+E$14/7/2</f>
        <v>0</v>
      </c>
      <c r="F17" s="675"/>
      <c r="G17" s="675"/>
      <c r="H17" s="675"/>
      <c r="I17" s="675"/>
      <c r="J17" s="675"/>
      <c r="K17" s="675"/>
      <c r="L17" s="675"/>
      <c r="M17" s="675"/>
      <c r="N17" s="675"/>
      <c r="O17" s="675"/>
      <c r="P17" s="675"/>
      <c r="Q17" s="675"/>
      <c r="R17" s="675"/>
      <c r="S17" s="673"/>
      <c r="T17" s="673"/>
      <c r="U17" s="673"/>
      <c r="V17" s="673"/>
      <c r="W17" s="673"/>
      <c r="X17" s="673"/>
      <c r="Y17" s="675"/>
      <c r="Z17" s="675"/>
      <c r="AA17" s="145"/>
      <c r="AB17" s="145"/>
      <c r="AC17" s="145"/>
      <c r="AD17" s="145"/>
      <c r="AE17" s="145"/>
      <c r="AF17" s="145"/>
      <c r="AG17" s="145"/>
      <c r="AH17" s="145"/>
    </row>
    <row r="18" spans="1:34" x14ac:dyDescent="0.25">
      <c r="B18" s="3">
        <f t="shared" ref="B18:B46" si="2">B17+1</f>
        <v>1996</v>
      </c>
      <c r="C18" s="622">
        <f t="shared" si="1"/>
        <v>0</v>
      </c>
      <c r="D18" s="675">
        <f>+D17</f>
        <v>0</v>
      </c>
      <c r="E18" s="675">
        <f>+E$14/7</f>
        <v>0</v>
      </c>
      <c r="F18" s="675">
        <f>+F$14/7/2</f>
        <v>0</v>
      </c>
      <c r="G18" s="675"/>
      <c r="H18" s="675"/>
      <c r="I18" s="675"/>
      <c r="J18" s="675"/>
      <c r="K18" s="675"/>
      <c r="L18" s="675"/>
      <c r="M18" s="675"/>
      <c r="N18" s="675"/>
      <c r="O18" s="675"/>
      <c r="P18" s="675"/>
      <c r="Q18" s="675"/>
      <c r="R18" s="675"/>
      <c r="S18" s="673"/>
      <c r="T18" s="673"/>
      <c r="U18" s="673"/>
      <c r="V18" s="673"/>
      <c r="W18" s="673"/>
      <c r="X18" s="673"/>
      <c r="Y18" s="675"/>
      <c r="Z18" s="675"/>
      <c r="AA18" s="145"/>
      <c r="AB18" s="145"/>
      <c r="AC18" s="145"/>
      <c r="AD18" s="145"/>
      <c r="AE18" s="145"/>
      <c r="AF18" s="145"/>
      <c r="AG18" s="145"/>
      <c r="AH18" s="145"/>
    </row>
    <row r="19" spans="1:34" x14ac:dyDescent="0.25">
      <c r="B19" s="3">
        <f t="shared" si="2"/>
        <v>1997</v>
      </c>
      <c r="C19" s="622">
        <f t="shared" si="1"/>
        <v>0</v>
      </c>
      <c r="D19" s="675">
        <f>+D18</f>
        <v>0</v>
      </c>
      <c r="E19" s="675">
        <f>+E18</f>
        <v>0</v>
      </c>
      <c r="F19" s="675">
        <f>+F$14/7</f>
        <v>0</v>
      </c>
      <c r="G19" s="675">
        <f>+G$14/7/2</f>
        <v>0</v>
      </c>
      <c r="H19" s="675"/>
      <c r="I19" s="675"/>
      <c r="J19" s="675"/>
      <c r="K19" s="675"/>
      <c r="L19" s="675"/>
      <c r="M19" s="675"/>
      <c r="N19" s="675"/>
      <c r="O19" s="675"/>
      <c r="P19" s="675"/>
      <c r="Q19" s="675"/>
      <c r="R19" s="675"/>
      <c r="S19" s="673"/>
      <c r="T19" s="673"/>
      <c r="U19" s="673"/>
      <c r="V19" s="673"/>
      <c r="W19" s="673"/>
      <c r="X19" s="673"/>
      <c r="Y19" s="675"/>
      <c r="Z19" s="675"/>
      <c r="AA19" s="145"/>
      <c r="AB19" s="145"/>
      <c r="AC19" s="145"/>
      <c r="AD19" s="145"/>
      <c r="AE19" s="145"/>
      <c r="AF19" s="145"/>
      <c r="AG19" s="145"/>
      <c r="AH19" s="145"/>
    </row>
    <row r="20" spans="1:34" x14ac:dyDescent="0.25">
      <c r="B20" s="3">
        <f t="shared" si="2"/>
        <v>1998</v>
      </c>
      <c r="C20" s="622">
        <f t="shared" si="1"/>
        <v>0</v>
      </c>
      <c r="D20" s="675">
        <f>+D19</f>
        <v>0</v>
      </c>
      <c r="E20" s="675">
        <f>+E19</f>
        <v>0</v>
      </c>
      <c r="F20" s="675">
        <f>+F19</f>
        <v>0</v>
      </c>
      <c r="G20" s="675">
        <f>+G$14/7</f>
        <v>0</v>
      </c>
      <c r="H20" s="675">
        <f>+H$14/7/2</f>
        <v>0</v>
      </c>
      <c r="I20" s="675"/>
      <c r="J20" s="675"/>
      <c r="K20" s="675"/>
      <c r="L20" s="675"/>
      <c r="M20" s="675"/>
      <c r="N20" s="675"/>
      <c r="O20" s="675"/>
      <c r="P20" s="675"/>
      <c r="Q20" s="675"/>
      <c r="R20" s="675"/>
      <c r="S20" s="673"/>
      <c r="T20" s="673"/>
      <c r="U20" s="673"/>
      <c r="V20" s="673"/>
      <c r="W20" s="673"/>
      <c r="X20" s="673"/>
      <c r="Y20" s="675"/>
      <c r="Z20" s="675"/>
      <c r="AA20" s="145"/>
      <c r="AB20" s="145"/>
      <c r="AC20" s="145"/>
      <c r="AD20" s="145"/>
      <c r="AE20" s="145"/>
      <c r="AF20" s="145"/>
      <c r="AG20" s="145"/>
      <c r="AH20" s="145"/>
    </row>
    <row r="21" spans="1:34" x14ac:dyDescent="0.25">
      <c r="B21" s="3">
        <f t="shared" si="2"/>
        <v>1999</v>
      </c>
      <c r="C21" s="622">
        <f t="shared" si="1"/>
        <v>0</v>
      </c>
      <c r="D21" s="675">
        <f>+D20</f>
        <v>0</v>
      </c>
      <c r="E21" s="675">
        <f>+E20</f>
        <v>0</v>
      </c>
      <c r="F21" s="675">
        <f>+F20</f>
        <v>0</v>
      </c>
      <c r="G21" s="675">
        <f>+G20</f>
        <v>0</v>
      </c>
      <c r="H21" s="675">
        <f>+H$14/7</f>
        <v>0</v>
      </c>
      <c r="I21" s="675">
        <f>+I$14/7/2</f>
        <v>0</v>
      </c>
      <c r="J21" s="675"/>
      <c r="K21" s="675"/>
      <c r="L21" s="675"/>
      <c r="M21" s="675"/>
      <c r="N21" s="675"/>
      <c r="O21" s="675"/>
      <c r="P21" s="675"/>
      <c r="Q21" s="675"/>
      <c r="R21" s="675"/>
      <c r="S21" s="673"/>
      <c r="T21" s="673"/>
      <c r="U21" s="673"/>
      <c r="V21" s="673"/>
      <c r="W21" s="673"/>
      <c r="X21" s="673"/>
      <c r="Y21" s="675"/>
      <c r="Z21" s="675"/>
      <c r="AA21" s="145"/>
      <c r="AB21" s="145"/>
      <c r="AC21" s="145"/>
      <c r="AD21" s="145"/>
      <c r="AE21" s="145"/>
      <c r="AF21" s="145"/>
      <c r="AG21" s="145"/>
      <c r="AH21" s="145"/>
    </row>
    <row r="22" spans="1:34" x14ac:dyDescent="0.25">
      <c r="B22" s="3">
        <f t="shared" si="2"/>
        <v>2000</v>
      </c>
      <c r="C22" s="622">
        <f t="shared" si="1"/>
        <v>0</v>
      </c>
      <c r="D22" s="675">
        <f>+D21</f>
        <v>0</v>
      </c>
      <c r="E22" s="675">
        <f>+E21</f>
        <v>0</v>
      </c>
      <c r="F22" s="675">
        <f>+F21</f>
        <v>0</v>
      </c>
      <c r="G22" s="675">
        <f>+G21</f>
        <v>0</v>
      </c>
      <c r="H22" s="675">
        <f>+H21</f>
        <v>0</v>
      </c>
      <c r="I22" s="675">
        <f>+I$14/7</f>
        <v>0</v>
      </c>
      <c r="J22" s="675">
        <f>+J$14/7/2</f>
        <v>0</v>
      </c>
      <c r="K22" s="675"/>
      <c r="L22" s="675"/>
      <c r="M22" s="675"/>
      <c r="N22" s="675"/>
      <c r="O22" s="675"/>
      <c r="P22" s="675"/>
      <c r="Q22" s="675"/>
      <c r="R22" s="675"/>
      <c r="S22" s="673"/>
      <c r="T22" s="673"/>
      <c r="U22" s="673"/>
      <c r="V22" s="673"/>
      <c r="W22" s="673"/>
      <c r="X22" s="673"/>
      <c r="Y22" s="675"/>
      <c r="Z22" s="675"/>
      <c r="AA22" s="145"/>
      <c r="AB22" s="145"/>
      <c r="AC22" s="145"/>
      <c r="AD22" s="145"/>
      <c r="AE22" s="145"/>
      <c r="AF22" s="145"/>
      <c r="AG22" s="145"/>
      <c r="AH22" s="145"/>
    </row>
    <row r="23" spans="1:34" x14ac:dyDescent="0.25">
      <c r="B23" s="3">
        <f t="shared" si="2"/>
        <v>2001</v>
      </c>
      <c r="C23" s="622">
        <f t="shared" si="1"/>
        <v>0</v>
      </c>
      <c r="D23" s="675">
        <f>+D$14/7/2</f>
        <v>0</v>
      </c>
      <c r="E23" s="675">
        <f>+E22</f>
        <v>0</v>
      </c>
      <c r="F23" s="675">
        <f>+F22</f>
        <v>0</v>
      </c>
      <c r="G23" s="675">
        <f>+G22</f>
        <v>0</v>
      </c>
      <c r="H23" s="675">
        <f>+H22</f>
        <v>0</v>
      </c>
      <c r="I23" s="675">
        <f>+I22</f>
        <v>0</v>
      </c>
      <c r="J23" s="675">
        <f>+J$14/7</f>
        <v>0</v>
      </c>
      <c r="K23" s="675">
        <f>+K$14/7/2</f>
        <v>0</v>
      </c>
      <c r="L23" s="675"/>
      <c r="M23" s="675"/>
      <c r="N23" s="675"/>
      <c r="O23" s="675"/>
      <c r="P23" s="675"/>
      <c r="Q23" s="675"/>
      <c r="R23" s="675"/>
      <c r="S23" s="673"/>
      <c r="T23" s="673"/>
      <c r="U23" s="673"/>
      <c r="V23" s="673"/>
      <c r="W23" s="673"/>
      <c r="X23" s="673"/>
      <c r="Y23" s="675"/>
      <c r="Z23" s="675"/>
      <c r="AA23" s="145"/>
      <c r="AB23" s="145"/>
      <c r="AC23" s="145"/>
      <c r="AD23" s="145"/>
      <c r="AE23" s="145"/>
      <c r="AF23" s="145"/>
      <c r="AG23" s="145"/>
      <c r="AH23" s="145"/>
    </row>
    <row r="24" spans="1:34" x14ac:dyDescent="0.25">
      <c r="B24" s="3">
        <f t="shared" si="2"/>
        <v>2002</v>
      </c>
      <c r="C24" s="622">
        <f t="shared" si="1"/>
        <v>0</v>
      </c>
      <c r="D24" s="675"/>
      <c r="E24" s="675">
        <f>+E$14/7/2</f>
        <v>0</v>
      </c>
      <c r="F24" s="675">
        <f>+F23</f>
        <v>0</v>
      </c>
      <c r="G24" s="675">
        <f>+G23</f>
        <v>0</v>
      </c>
      <c r="H24" s="675">
        <f>+H23</f>
        <v>0</v>
      </c>
      <c r="I24" s="675">
        <f>+I23</f>
        <v>0</v>
      </c>
      <c r="J24" s="675">
        <f>+J23</f>
        <v>0</v>
      </c>
      <c r="K24" s="675">
        <f>+K$14/7</f>
        <v>0</v>
      </c>
      <c r="L24" s="675">
        <f>+L$14/7/2</f>
        <v>0</v>
      </c>
      <c r="M24" s="675"/>
      <c r="N24" s="675"/>
      <c r="O24" s="675"/>
      <c r="P24" s="675"/>
      <c r="Q24" s="675"/>
      <c r="R24" s="675"/>
      <c r="S24" s="673"/>
      <c r="T24" s="673"/>
      <c r="U24" s="673"/>
      <c r="V24" s="673"/>
      <c r="W24" s="673"/>
      <c r="X24" s="673"/>
      <c r="Y24" s="675"/>
      <c r="Z24" s="675"/>
      <c r="AA24" s="145"/>
      <c r="AB24" s="145"/>
      <c r="AC24" s="145"/>
      <c r="AD24" s="145"/>
      <c r="AE24" s="145"/>
      <c r="AF24" s="145"/>
      <c r="AG24" s="145"/>
      <c r="AH24" s="145"/>
    </row>
    <row r="25" spans="1:34" x14ac:dyDescent="0.25">
      <c r="B25" s="3">
        <f t="shared" si="2"/>
        <v>2003</v>
      </c>
      <c r="C25" s="622">
        <f t="shared" si="1"/>
        <v>0</v>
      </c>
      <c r="D25" s="675"/>
      <c r="E25" s="675"/>
      <c r="F25" s="675">
        <f>+F$14/7/2</f>
        <v>0</v>
      </c>
      <c r="G25" s="675">
        <f>+G24</f>
        <v>0</v>
      </c>
      <c r="H25" s="675">
        <f>+H24</f>
        <v>0</v>
      </c>
      <c r="I25" s="675">
        <f>+I24</f>
        <v>0</v>
      </c>
      <c r="J25" s="675">
        <f>+J24</f>
        <v>0</v>
      </c>
      <c r="K25" s="675">
        <f>+K24</f>
        <v>0</v>
      </c>
      <c r="L25" s="675">
        <f>+L$14/7</f>
        <v>0</v>
      </c>
      <c r="M25" s="675">
        <f>+M$14/7/2</f>
        <v>0</v>
      </c>
      <c r="N25" s="675"/>
      <c r="O25" s="675"/>
      <c r="P25" s="675"/>
      <c r="Q25" s="675"/>
      <c r="R25" s="675"/>
      <c r="S25" s="673"/>
      <c r="T25" s="673"/>
      <c r="U25" s="673"/>
      <c r="V25" s="673"/>
      <c r="W25" s="673"/>
      <c r="X25" s="673"/>
      <c r="Y25" s="675"/>
      <c r="Z25" s="675"/>
      <c r="AA25" s="145"/>
      <c r="AB25" s="145"/>
      <c r="AC25" s="145"/>
      <c r="AD25" s="145"/>
      <c r="AE25" s="145"/>
      <c r="AF25" s="145"/>
      <c r="AG25" s="145"/>
      <c r="AH25" s="145"/>
    </row>
    <row r="26" spans="1:34" x14ac:dyDescent="0.25">
      <c r="B26" s="3">
        <f t="shared" si="2"/>
        <v>2004</v>
      </c>
      <c r="C26" s="622">
        <f t="shared" si="1"/>
        <v>0</v>
      </c>
      <c r="D26" s="675"/>
      <c r="E26" s="675"/>
      <c r="F26" s="675"/>
      <c r="G26" s="675">
        <f>+G$14/7/2</f>
        <v>0</v>
      </c>
      <c r="H26" s="675">
        <f>+H25</f>
        <v>0</v>
      </c>
      <c r="I26" s="675">
        <f>+I25</f>
        <v>0</v>
      </c>
      <c r="J26" s="675">
        <f>+J25</f>
        <v>0</v>
      </c>
      <c r="K26" s="675">
        <f>+K25</f>
        <v>0</v>
      </c>
      <c r="L26" s="675">
        <f>+L25</f>
        <v>0</v>
      </c>
      <c r="M26" s="675">
        <f>+M$14/7</f>
        <v>0</v>
      </c>
      <c r="N26" s="614">
        <f>+N$14/7/2</f>
        <v>0</v>
      </c>
      <c r="O26" s="614"/>
      <c r="P26" s="614"/>
      <c r="Q26" s="614"/>
      <c r="R26" s="614"/>
      <c r="S26" s="639"/>
      <c r="T26" s="639"/>
      <c r="U26" s="639"/>
      <c r="V26" s="639"/>
      <c r="W26" s="639"/>
      <c r="X26" s="639"/>
      <c r="Y26" s="614"/>
      <c r="Z26" s="675"/>
      <c r="AA26" s="145"/>
      <c r="AB26" s="145"/>
      <c r="AC26" s="145"/>
      <c r="AD26" s="145"/>
      <c r="AE26" s="145"/>
      <c r="AF26" s="145"/>
      <c r="AG26" s="145"/>
      <c r="AH26" s="145"/>
    </row>
    <row r="27" spans="1:34" x14ac:dyDescent="0.25">
      <c r="B27" s="3">
        <f t="shared" si="2"/>
        <v>2005</v>
      </c>
      <c r="C27" s="622">
        <f t="shared" si="1"/>
        <v>0</v>
      </c>
      <c r="D27" s="675"/>
      <c r="E27" s="675"/>
      <c r="F27" s="675"/>
      <c r="G27" s="675"/>
      <c r="H27" s="675">
        <f>+H$14/7/2</f>
        <v>0</v>
      </c>
      <c r="I27" s="675">
        <f>+I26</f>
        <v>0</v>
      </c>
      <c r="J27" s="675">
        <f>+J26</f>
        <v>0</v>
      </c>
      <c r="K27" s="675">
        <f>+K26</f>
        <v>0</v>
      </c>
      <c r="L27" s="675">
        <f>+L26</f>
        <v>0</v>
      </c>
      <c r="M27" s="675">
        <f>+M26</f>
        <v>0</v>
      </c>
      <c r="N27" s="614">
        <f>+N$14/7</f>
        <v>0</v>
      </c>
      <c r="O27" s="614">
        <f>+O$14/7/2</f>
        <v>0</v>
      </c>
      <c r="P27" s="614"/>
      <c r="Q27" s="614"/>
      <c r="R27" s="614"/>
      <c r="S27" s="639"/>
      <c r="T27" s="639"/>
      <c r="U27" s="639"/>
      <c r="V27" s="639"/>
      <c r="W27" s="639"/>
      <c r="X27" s="639"/>
      <c r="Y27" s="614"/>
      <c r="Z27" s="675"/>
      <c r="AA27" s="145"/>
      <c r="AB27" s="145"/>
      <c r="AC27" s="145"/>
      <c r="AD27" s="145"/>
      <c r="AE27" s="145"/>
      <c r="AF27" s="145"/>
      <c r="AG27" s="145"/>
      <c r="AH27" s="145"/>
    </row>
    <row r="28" spans="1:34" x14ac:dyDescent="0.25">
      <c r="B28" s="3">
        <f t="shared" si="2"/>
        <v>2006</v>
      </c>
      <c r="C28" s="622">
        <f t="shared" si="1"/>
        <v>0</v>
      </c>
      <c r="D28" s="675"/>
      <c r="E28" s="675"/>
      <c r="F28" s="675"/>
      <c r="G28" s="675"/>
      <c r="H28" s="675"/>
      <c r="I28" s="675">
        <f>+I$14/7/2</f>
        <v>0</v>
      </c>
      <c r="J28" s="675">
        <f>+J27</f>
        <v>0</v>
      </c>
      <c r="K28" s="675">
        <f>+K27</f>
        <v>0</v>
      </c>
      <c r="L28" s="675">
        <f>+L27</f>
        <v>0</v>
      </c>
      <c r="M28" s="675">
        <f>+M27</f>
        <v>0</v>
      </c>
      <c r="N28" s="614">
        <f>+N27</f>
        <v>0</v>
      </c>
      <c r="O28" s="614">
        <f>+O$14/7</f>
        <v>0</v>
      </c>
      <c r="P28" s="614">
        <f>+P$14/7/2</f>
        <v>0</v>
      </c>
      <c r="Q28" s="614"/>
      <c r="R28" s="614"/>
      <c r="S28" s="639"/>
      <c r="T28" s="639"/>
      <c r="U28" s="639"/>
      <c r="V28" s="639"/>
      <c r="W28" s="639"/>
      <c r="X28" s="639"/>
      <c r="Y28" s="614"/>
      <c r="Z28" s="675"/>
      <c r="AA28" s="145"/>
      <c r="AB28" s="145"/>
      <c r="AC28" s="145"/>
      <c r="AD28" s="145"/>
      <c r="AE28" s="145"/>
      <c r="AF28" s="145"/>
      <c r="AG28" s="145"/>
      <c r="AH28" s="145"/>
    </row>
    <row r="29" spans="1:34" x14ac:dyDescent="0.25">
      <c r="B29" s="3">
        <f t="shared" si="2"/>
        <v>2007</v>
      </c>
      <c r="C29" s="622">
        <f t="shared" si="1"/>
        <v>0</v>
      </c>
      <c r="D29" s="675"/>
      <c r="E29" s="675"/>
      <c r="F29" s="675"/>
      <c r="G29" s="675"/>
      <c r="H29" s="675"/>
      <c r="I29" s="675"/>
      <c r="J29" s="675">
        <f>+J$14/7/2</f>
        <v>0</v>
      </c>
      <c r="K29" s="675">
        <f>+K28</f>
        <v>0</v>
      </c>
      <c r="L29" s="675">
        <f>+L28</f>
        <v>0</v>
      </c>
      <c r="M29" s="675">
        <f>+M28</f>
        <v>0</v>
      </c>
      <c r="N29" s="614">
        <f>+N28</f>
        <v>0</v>
      </c>
      <c r="O29" s="614">
        <f>+O28</f>
        <v>0</v>
      </c>
      <c r="P29" s="614">
        <f>+P$14/7</f>
        <v>0</v>
      </c>
      <c r="Q29" s="614">
        <f>+Q$14/7/2</f>
        <v>0</v>
      </c>
      <c r="R29" s="614"/>
      <c r="S29" s="639"/>
      <c r="T29" s="639"/>
      <c r="U29" s="639"/>
      <c r="V29" s="639"/>
      <c r="W29" s="639"/>
      <c r="X29" s="639"/>
      <c r="Y29" s="614"/>
      <c r="Z29" s="675"/>
      <c r="AA29" s="145"/>
      <c r="AB29" s="145"/>
      <c r="AC29" s="145"/>
      <c r="AD29" s="145"/>
      <c r="AE29" s="145"/>
      <c r="AF29" s="145"/>
      <c r="AG29" s="145"/>
      <c r="AH29" s="145"/>
    </row>
    <row r="30" spans="1:34" x14ac:dyDescent="0.25">
      <c r="B30" s="3">
        <f t="shared" si="2"/>
        <v>2008</v>
      </c>
      <c r="C30" s="622">
        <f t="shared" si="1"/>
        <v>0</v>
      </c>
      <c r="D30" s="675"/>
      <c r="E30" s="675"/>
      <c r="F30" s="675"/>
      <c r="G30" s="675"/>
      <c r="H30" s="675"/>
      <c r="I30" s="675"/>
      <c r="J30" s="675"/>
      <c r="K30" s="675">
        <f>+K$14/7/2</f>
        <v>0</v>
      </c>
      <c r="L30" s="675">
        <f>+L29</f>
        <v>0</v>
      </c>
      <c r="M30" s="675">
        <f>+M29</f>
        <v>0</v>
      </c>
      <c r="N30" s="614">
        <f>+N29</f>
        <v>0</v>
      </c>
      <c r="O30" s="614">
        <f>+O29</f>
        <v>0</v>
      </c>
      <c r="P30" s="614">
        <f>+P29</f>
        <v>0</v>
      </c>
      <c r="Q30" s="614">
        <f>+Q$14/7</f>
        <v>0</v>
      </c>
      <c r="R30" s="614">
        <f>+R$14/7/2</f>
        <v>0</v>
      </c>
      <c r="S30" s="639"/>
      <c r="T30" s="639"/>
      <c r="U30" s="639"/>
      <c r="V30" s="639"/>
      <c r="W30" s="639"/>
      <c r="X30" s="639"/>
      <c r="Y30" s="614"/>
      <c r="Z30" s="675"/>
      <c r="AA30" s="145"/>
      <c r="AB30" s="145"/>
      <c r="AC30" s="145"/>
      <c r="AD30" s="145"/>
      <c r="AE30" s="145"/>
      <c r="AF30" s="145"/>
      <c r="AG30" s="145"/>
      <c r="AH30" s="145"/>
    </row>
    <row r="31" spans="1:34" x14ac:dyDescent="0.25">
      <c r="B31" s="3">
        <f t="shared" si="2"/>
        <v>2009</v>
      </c>
      <c r="C31" s="622">
        <f t="shared" si="1"/>
        <v>0</v>
      </c>
      <c r="D31" s="675"/>
      <c r="E31" s="675"/>
      <c r="F31" s="675"/>
      <c r="G31" s="675"/>
      <c r="H31" s="675"/>
      <c r="I31" s="675"/>
      <c r="J31" s="675"/>
      <c r="K31" s="675"/>
      <c r="L31" s="675">
        <f>+L$14/7/2</f>
        <v>0</v>
      </c>
      <c r="M31" s="675">
        <f>+M30</f>
        <v>0</v>
      </c>
      <c r="N31" s="614">
        <f>+N30</f>
        <v>0</v>
      </c>
      <c r="O31" s="614">
        <f>+O30</f>
        <v>0</v>
      </c>
      <c r="P31" s="614">
        <f>+P30</f>
        <v>0</v>
      </c>
      <c r="Q31" s="614">
        <f>+Q30</f>
        <v>0</v>
      </c>
      <c r="R31" s="614">
        <f>+R$14/7</f>
        <v>0</v>
      </c>
      <c r="S31" s="639">
        <f>+S$14/7/2</f>
        <v>0</v>
      </c>
      <c r="T31" s="639"/>
      <c r="U31" s="639"/>
      <c r="V31" s="639"/>
      <c r="W31" s="639"/>
      <c r="X31" s="639"/>
      <c r="Y31" s="614"/>
      <c r="Z31" s="675"/>
      <c r="AA31" s="145"/>
      <c r="AB31" s="145"/>
      <c r="AC31" s="145"/>
      <c r="AD31" s="145"/>
      <c r="AE31" s="145"/>
      <c r="AF31" s="145"/>
      <c r="AG31" s="145"/>
      <c r="AH31" s="145"/>
    </row>
    <row r="32" spans="1:34" x14ac:dyDescent="0.25">
      <c r="A32" s="38"/>
      <c r="B32" s="3">
        <f t="shared" si="2"/>
        <v>2010</v>
      </c>
      <c r="C32" s="622">
        <f t="shared" si="1"/>
        <v>0</v>
      </c>
      <c r="D32" s="675"/>
      <c r="E32" s="675"/>
      <c r="F32" s="675"/>
      <c r="G32" s="675"/>
      <c r="H32" s="675"/>
      <c r="I32" s="675"/>
      <c r="J32" s="675"/>
      <c r="K32" s="675"/>
      <c r="L32" s="675"/>
      <c r="M32" s="675">
        <f>+M$14/7/2</f>
        <v>0</v>
      </c>
      <c r="N32" s="614">
        <f>+N31</f>
        <v>0</v>
      </c>
      <c r="O32" s="614">
        <f>+O31</f>
        <v>0</v>
      </c>
      <c r="P32" s="614">
        <f>+P31</f>
        <v>0</v>
      </c>
      <c r="Q32" s="614">
        <f>+Q31</f>
        <v>0</v>
      </c>
      <c r="R32" s="614">
        <f>+R31</f>
        <v>0</v>
      </c>
      <c r="S32" s="639">
        <f>+S$14/7</f>
        <v>0</v>
      </c>
      <c r="T32" s="639">
        <f>+T$14/7/2</f>
        <v>0</v>
      </c>
      <c r="U32" s="639"/>
      <c r="V32" s="639"/>
      <c r="W32" s="639"/>
      <c r="X32" s="639"/>
      <c r="Y32" s="614"/>
      <c r="Z32" s="675"/>
      <c r="AA32" s="145"/>
      <c r="AB32" s="145"/>
      <c r="AC32" s="145"/>
      <c r="AD32" s="145"/>
      <c r="AE32" s="145"/>
      <c r="AF32" s="145"/>
      <c r="AG32" s="145"/>
      <c r="AH32" s="145"/>
    </row>
    <row r="33" spans="1:34" x14ac:dyDescent="0.25">
      <c r="A33" s="38"/>
      <c r="B33" s="3">
        <f t="shared" si="2"/>
        <v>2011</v>
      </c>
      <c r="C33" s="622">
        <f t="shared" si="1"/>
        <v>0</v>
      </c>
      <c r="D33" s="675"/>
      <c r="E33" s="675"/>
      <c r="F33" s="675"/>
      <c r="G33" s="675"/>
      <c r="H33" s="675"/>
      <c r="I33" s="675"/>
      <c r="J33" s="675"/>
      <c r="K33" s="675"/>
      <c r="L33" s="675"/>
      <c r="M33" s="675"/>
      <c r="N33" s="614">
        <f>+N$14/7/2</f>
        <v>0</v>
      </c>
      <c r="O33" s="614">
        <f>+O32</f>
        <v>0</v>
      </c>
      <c r="P33" s="614">
        <f>+P32</f>
        <v>0</v>
      </c>
      <c r="Q33" s="614">
        <f>+Q32</f>
        <v>0</v>
      </c>
      <c r="R33" s="614">
        <f>+R32</f>
        <v>0</v>
      </c>
      <c r="S33" s="639">
        <f>+S32</f>
        <v>0</v>
      </c>
      <c r="T33" s="639">
        <f>+T$14/7</f>
        <v>0</v>
      </c>
      <c r="U33" s="639">
        <f>+U$14/7/2</f>
        <v>0</v>
      </c>
      <c r="V33" s="639"/>
      <c r="W33" s="639"/>
      <c r="X33" s="639"/>
      <c r="Y33" s="614"/>
      <c r="Z33" s="675"/>
      <c r="AA33" s="145"/>
      <c r="AB33" s="145"/>
      <c r="AC33" s="145"/>
      <c r="AD33" s="145"/>
      <c r="AE33" s="145"/>
      <c r="AF33" s="145"/>
      <c r="AG33" s="145"/>
      <c r="AH33" s="145"/>
    </row>
    <row r="34" spans="1:34" x14ac:dyDescent="0.25">
      <c r="A34" s="38"/>
      <c r="B34" s="3">
        <f t="shared" si="2"/>
        <v>2012</v>
      </c>
      <c r="C34" s="622">
        <f t="shared" si="1"/>
        <v>0</v>
      </c>
      <c r="D34" s="675"/>
      <c r="E34" s="675"/>
      <c r="F34" s="675"/>
      <c r="G34" s="675"/>
      <c r="H34" s="675"/>
      <c r="I34" s="675"/>
      <c r="J34" s="675"/>
      <c r="K34" s="675"/>
      <c r="L34" s="675"/>
      <c r="M34" s="675"/>
      <c r="N34" s="614"/>
      <c r="O34" s="614">
        <f>+O$14/7/2</f>
        <v>0</v>
      </c>
      <c r="P34" s="614">
        <f>+P33</f>
        <v>0</v>
      </c>
      <c r="Q34" s="614">
        <f>+Q33</f>
        <v>0</v>
      </c>
      <c r="R34" s="614">
        <f>+R33</f>
        <v>0</v>
      </c>
      <c r="S34" s="639">
        <f>+S33</f>
        <v>0</v>
      </c>
      <c r="T34" s="639">
        <f>+T$14/7</f>
        <v>0</v>
      </c>
      <c r="U34" s="639">
        <f>+U$14/7</f>
        <v>0</v>
      </c>
      <c r="V34" s="639">
        <f>+V$14/7/2</f>
        <v>0</v>
      </c>
      <c r="W34" s="639"/>
      <c r="X34" s="639"/>
      <c r="Y34" s="614"/>
      <c r="Z34" s="675"/>
      <c r="AA34" s="145"/>
      <c r="AB34" s="145"/>
      <c r="AC34" s="145"/>
      <c r="AD34" s="145"/>
      <c r="AE34" s="145"/>
      <c r="AF34" s="145"/>
      <c r="AG34" s="145"/>
      <c r="AH34" s="145"/>
    </row>
    <row r="35" spans="1:34" x14ac:dyDescent="0.25">
      <c r="A35" s="38"/>
      <c r="B35" s="3">
        <f t="shared" si="2"/>
        <v>2013</v>
      </c>
      <c r="C35" s="622">
        <f t="shared" si="1"/>
        <v>0</v>
      </c>
      <c r="D35" s="675"/>
      <c r="E35" s="675"/>
      <c r="F35" s="675"/>
      <c r="G35" s="675"/>
      <c r="H35" s="675"/>
      <c r="I35" s="675"/>
      <c r="J35" s="675"/>
      <c r="K35" s="675"/>
      <c r="L35" s="675"/>
      <c r="M35" s="675"/>
      <c r="N35" s="614"/>
      <c r="O35" s="614"/>
      <c r="P35" s="614">
        <f>P14/7/2</f>
        <v>0</v>
      </c>
      <c r="Q35" s="614">
        <f>Q14</f>
        <v>0</v>
      </c>
      <c r="R35" s="614">
        <f t="shared" ref="R35:U36" si="3">R34</f>
        <v>0</v>
      </c>
      <c r="S35" s="639">
        <f t="shared" si="3"/>
        <v>0</v>
      </c>
      <c r="T35" s="639">
        <f t="shared" si="3"/>
        <v>0</v>
      </c>
      <c r="U35" s="639">
        <f t="shared" si="3"/>
        <v>0</v>
      </c>
      <c r="V35" s="639">
        <f>V14/7</f>
        <v>0</v>
      </c>
      <c r="W35" s="639">
        <f>W14/7/2</f>
        <v>0</v>
      </c>
      <c r="X35" s="639"/>
      <c r="Y35" s="614"/>
      <c r="Z35" s="675"/>
      <c r="AA35" s="145"/>
      <c r="AB35" s="145"/>
      <c r="AC35" s="145"/>
      <c r="AD35" s="145"/>
      <c r="AE35" s="145"/>
      <c r="AF35" s="145"/>
      <c r="AG35" s="145"/>
      <c r="AH35" s="145"/>
    </row>
    <row r="36" spans="1:34" x14ac:dyDescent="0.25">
      <c r="A36" s="38"/>
      <c r="B36" s="3">
        <f t="shared" si="2"/>
        <v>2014</v>
      </c>
      <c r="C36" s="622">
        <f t="shared" si="1"/>
        <v>0</v>
      </c>
      <c r="D36" s="675"/>
      <c r="E36" s="675"/>
      <c r="F36" s="675"/>
      <c r="G36" s="675"/>
      <c r="H36" s="675"/>
      <c r="I36" s="675"/>
      <c r="J36" s="675"/>
      <c r="K36" s="675"/>
      <c r="L36" s="675"/>
      <c r="M36" s="675"/>
      <c r="N36" s="614"/>
      <c r="O36" s="614"/>
      <c r="P36" s="614"/>
      <c r="Q36" s="614">
        <f>Q14/7/2</f>
        <v>0</v>
      </c>
      <c r="R36" s="614">
        <f t="shared" si="3"/>
        <v>0</v>
      </c>
      <c r="S36" s="639">
        <f t="shared" si="3"/>
        <v>0</v>
      </c>
      <c r="T36" s="639">
        <f t="shared" si="3"/>
        <v>0</v>
      </c>
      <c r="U36" s="639">
        <f t="shared" si="3"/>
        <v>0</v>
      </c>
      <c r="V36" s="639">
        <f>V35</f>
        <v>0</v>
      </c>
      <c r="W36" s="639">
        <f>W14/7</f>
        <v>0</v>
      </c>
      <c r="X36" s="639">
        <f>X14/7/2</f>
        <v>0</v>
      </c>
      <c r="Y36" s="614"/>
      <c r="Z36" s="675"/>
      <c r="AA36" s="145"/>
      <c r="AB36" s="145"/>
      <c r="AC36" s="145"/>
      <c r="AD36" s="145"/>
      <c r="AE36" s="145"/>
      <c r="AF36" s="145"/>
      <c r="AG36" s="145"/>
      <c r="AH36" s="145"/>
    </row>
    <row r="37" spans="1:34" x14ac:dyDescent="0.25">
      <c r="A37" s="38"/>
      <c r="B37" s="3">
        <f t="shared" si="2"/>
        <v>2015</v>
      </c>
      <c r="C37" s="622">
        <f t="shared" si="1"/>
        <v>0</v>
      </c>
      <c r="D37" s="675"/>
      <c r="E37" s="675"/>
      <c r="F37" s="675"/>
      <c r="G37" s="675"/>
      <c r="H37" s="675"/>
      <c r="I37" s="675"/>
      <c r="J37" s="675"/>
      <c r="K37" s="675"/>
      <c r="L37" s="675"/>
      <c r="M37" s="675"/>
      <c r="N37" s="614"/>
      <c r="O37" s="614"/>
      <c r="P37" s="614"/>
      <c r="Q37" s="614"/>
      <c r="R37" s="614">
        <f>R14/7/2</f>
        <v>0</v>
      </c>
      <c r="S37" s="639">
        <f>S36</f>
        <v>0</v>
      </c>
      <c r="T37" s="639">
        <f>T36</f>
        <v>0</v>
      </c>
      <c r="U37" s="639">
        <f>U36</f>
        <v>0</v>
      </c>
      <c r="V37" s="639">
        <f>V36</f>
        <v>0</v>
      </c>
      <c r="W37" s="639">
        <f>W36</f>
        <v>0</v>
      </c>
      <c r="X37" s="639">
        <f>X14/7</f>
        <v>0</v>
      </c>
      <c r="Y37" s="614">
        <f>Y14/7/2</f>
        <v>0</v>
      </c>
      <c r="Z37" s="675"/>
      <c r="AA37" s="145"/>
      <c r="AB37" s="145"/>
      <c r="AC37" s="145"/>
      <c r="AD37" s="145"/>
      <c r="AE37" s="145"/>
      <c r="AF37" s="145"/>
      <c r="AG37" s="145"/>
      <c r="AH37" s="145"/>
    </row>
    <row r="38" spans="1:34" x14ac:dyDescent="0.25">
      <c r="A38" s="38"/>
      <c r="B38" s="3">
        <f t="shared" si="2"/>
        <v>2016</v>
      </c>
      <c r="C38" s="622">
        <f t="shared" si="1"/>
        <v>0</v>
      </c>
      <c r="D38" s="675"/>
      <c r="E38" s="675"/>
      <c r="F38" s="675"/>
      <c r="G38" s="675"/>
      <c r="H38" s="675"/>
      <c r="I38" s="675"/>
      <c r="J38" s="675"/>
      <c r="K38" s="675"/>
      <c r="L38" s="675"/>
      <c r="M38" s="675"/>
      <c r="N38" s="614"/>
      <c r="O38" s="614"/>
      <c r="P38" s="614"/>
      <c r="Q38" s="614"/>
      <c r="R38" s="614"/>
      <c r="S38" s="639"/>
      <c r="T38" s="639"/>
      <c r="U38" s="639"/>
      <c r="V38" s="639"/>
      <c r="W38" s="639"/>
      <c r="X38" s="639"/>
      <c r="Y38" s="614">
        <f>+Y14/2</f>
        <v>0</v>
      </c>
      <c r="Z38" s="614">
        <f>Z14/7/2</f>
        <v>0</v>
      </c>
      <c r="AA38" s="614"/>
      <c r="AB38" s="145"/>
      <c r="AC38" s="145"/>
      <c r="AD38" s="145"/>
      <c r="AE38" s="145"/>
      <c r="AF38" s="145"/>
      <c r="AG38" s="145"/>
      <c r="AH38" s="145"/>
    </row>
    <row r="39" spans="1:34" x14ac:dyDescent="0.25">
      <c r="A39" s="38"/>
      <c r="B39" s="3">
        <f t="shared" si="2"/>
        <v>2017</v>
      </c>
      <c r="C39" s="622">
        <f t="shared" si="1"/>
        <v>0</v>
      </c>
      <c r="D39" s="675"/>
      <c r="E39" s="675"/>
      <c r="F39" s="675"/>
      <c r="G39" s="675"/>
      <c r="H39" s="675"/>
      <c r="I39" s="675"/>
      <c r="J39" s="675"/>
      <c r="K39" s="675"/>
      <c r="L39" s="675"/>
      <c r="M39" s="675"/>
      <c r="N39" s="614"/>
      <c r="O39" s="614"/>
      <c r="P39" s="614"/>
      <c r="Q39" s="614"/>
      <c r="R39" s="614"/>
      <c r="S39" s="639"/>
      <c r="T39" s="639"/>
      <c r="U39" s="639"/>
      <c r="V39" s="639"/>
      <c r="W39" s="639"/>
      <c r="X39" s="639"/>
      <c r="Y39" s="614"/>
      <c r="Z39" s="614"/>
      <c r="AA39" s="614">
        <v>0</v>
      </c>
      <c r="AB39" s="145"/>
      <c r="AC39" s="145"/>
      <c r="AD39" s="145"/>
      <c r="AE39" s="145"/>
      <c r="AF39" s="145"/>
      <c r="AG39" s="145"/>
      <c r="AH39" s="145"/>
    </row>
    <row r="40" spans="1:34" x14ac:dyDescent="0.25">
      <c r="A40" s="38"/>
      <c r="B40" s="3">
        <f t="shared" si="2"/>
        <v>2018</v>
      </c>
      <c r="C40" s="622">
        <f t="shared" si="1"/>
        <v>0</v>
      </c>
      <c r="D40" s="675"/>
      <c r="E40" s="675"/>
      <c r="F40" s="675"/>
      <c r="G40" s="675"/>
      <c r="H40" s="675"/>
      <c r="I40" s="675"/>
      <c r="J40" s="675"/>
      <c r="K40" s="675"/>
      <c r="L40" s="675"/>
      <c r="M40" s="675"/>
      <c r="N40" s="614"/>
      <c r="O40" s="614"/>
      <c r="P40" s="614"/>
      <c r="Q40" s="614"/>
      <c r="R40" s="614"/>
      <c r="S40" s="639"/>
      <c r="T40" s="639"/>
      <c r="U40" s="639"/>
      <c r="V40" s="639"/>
      <c r="W40" s="639"/>
      <c r="X40" s="639"/>
      <c r="Y40" s="614"/>
      <c r="Z40" s="614"/>
      <c r="AA40" s="614"/>
      <c r="AB40" s="614">
        <v>0</v>
      </c>
      <c r="AC40" s="145"/>
      <c r="AD40" s="145"/>
      <c r="AE40" s="145"/>
      <c r="AF40" s="145"/>
      <c r="AG40" s="145"/>
      <c r="AH40" s="145"/>
    </row>
    <row r="41" spans="1:34" x14ac:dyDescent="0.25">
      <c r="A41" s="38"/>
      <c r="B41" s="3">
        <f t="shared" si="2"/>
        <v>2019</v>
      </c>
      <c r="C41" s="622">
        <f t="shared" si="1"/>
        <v>0</v>
      </c>
      <c r="D41" s="675"/>
      <c r="E41" s="675"/>
      <c r="F41" s="675"/>
      <c r="G41" s="675"/>
      <c r="H41" s="675"/>
      <c r="I41" s="675"/>
      <c r="J41" s="675"/>
      <c r="K41" s="675"/>
      <c r="L41" s="675"/>
      <c r="M41" s="675"/>
      <c r="N41" s="614"/>
      <c r="O41" s="614"/>
      <c r="P41" s="614"/>
      <c r="Q41" s="614"/>
      <c r="R41" s="614"/>
      <c r="S41" s="639"/>
      <c r="T41" s="639"/>
      <c r="U41" s="639"/>
      <c r="V41" s="639"/>
      <c r="W41" s="639"/>
      <c r="X41" s="639"/>
      <c r="Y41" s="614"/>
      <c r="Z41" s="614"/>
      <c r="AA41" s="614"/>
      <c r="AB41" s="614"/>
      <c r="AC41" s="639">
        <f>+$AC$14/7/3</f>
        <v>0</v>
      </c>
      <c r="AD41" s="639"/>
      <c r="AE41" s="639"/>
      <c r="AF41" s="145"/>
      <c r="AG41" s="145"/>
      <c r="AH41" s="145"/>
    </row>
    <row r="42" spans="1:34" x14ac:dyDescent="0.25">
      <c r="A42" s="38"/>
      <c r="B42" s="3">
        <f t="shared" si="2"/>
        <v>2020</v>
      </c>
      <c r="C42" s="622">
        <f t="shared" si="1"/>
        <v>0</v>
      </c>
      <c r="D42" s="675"/>
      <c r="E42" s="675"/>
      <c r="F42" s="675"/>
      <c r="G42" s="675"/>
      <c r="H42" s="675"/>
      <c r="I42" s="675"/>
      <c r="J42" s="675"/>
      <c r="K42" s="675"/>
      <c r="L42" s="675"/>
      <c r="M42" s="675"/>
      <c r="N42" s="614"/>
      <c r="O42" s="614"/>
      <c r="P42" s="614"/>
      <c r="Q42" s="614"/>
      <c r="R42" s="614"/>
      <c r="S42" s="639"/>
      <c r="T42" s="639"/>
      <c r="U42" s="639"/>
      <c r="V42" s="639"/>
      <c r="W42" s="639"/>
      <c r="X42" s="639"/>
      <c r="Y42" s="614"/>
      <c r="Z42" s="614"/>
      <c r="AA42" s="614"/>
      <c r="AB42" s="614"/>
      <c r="AC42" s="639"/>
      <c r="AD42" s="145"/>
      <c r="AE42" s="639"/>
      <c r="AF42" s="145"/>
      <c r="AG42" s="145"/>
      <c r="AH42" s="145"/>
    </row>
    <row r="43" spans="1:34" x14ac:dyDescent="0.25">
      <c r="A43" s="38"/>
      <c r="B43" s="3">
        <f t="shared" si="2"/>
        <v>2021</v>
      </c>
      <c r="C43" s="622">
        <f t="shared" si="1"/>
        <v>0</v>
      </c>
      <c r="D43" s="675"/>
      <c r="E43" s="675"/>
      <c r="F43" s="675"/>
      <c r="G43" s="675"/>
      <c r="H43" s="675"/>
      <c r="I43" s="675"/>
      <c r="J43" s="675"/>
      <c r="K43" s="675"/>
      <c r="L43" s="675"/>
      <c r="M43" s="675"/>
      <c r="N43" s="614"/>
      <c r="O43" s="614"/>
      <c r="P43" s="614"/>
      <c r="Q43" s="614"/>
      <c r="R43" s="614"/>
      <c r="S43" s="639"/>
      <c r="T43" s="639"/>
      <c r="U43" s="639"/>
      <c r="V43" s="639"/>
      <c r="W43" s="639"/>
      <c r="X43" s="639"/>
      <c r="Y43" s="614"/>
      <c r="Z43" s="614"/>
      <c r="AA43" s="614"/>
      <c r="AB43" s="614"/>
      <c r="AC43" s="639"/>
      <c r="AD43" s="145"/>
      <c r="AE43" s="639">
        <f>+$AE$14/7/2</f>
        <v>0</v>
      </c>
      <c r="AF43" s="145"/>
      <c r="AG43" s="145"/>
      <c r="AH43" s="145"/>
    </row>
    <row r="44" spans="1:34" x14ac:dyDescent="0.25">
      <c r="A44" s="38"/>
      <c r="B44" s="3">
        <f t="shared" si="2"/>
        <v>2022</v>
      </c>
      <c r="C44" s="622">
        <f t="shared" si="1"/>
        <v>-389.28571428571428</v>
      </c>
      <c r="D44" s="675"/>
      <c r="E44" s="675"/>
      <c r="F44" s="675"/>
      <c r="G44" s="675"/>
      <c r="H44" s="675"/>
      <c r="I44" s="675"/>
      <c r="J44" s="675"/>
      <c r="K44" s="675"/>
      <c r="L44" s="675"/>
      <c r="M44" s="675"/>
      <c r="N44" s="614"/>
      <c r="O44" s="614"/>
      <c r="P44" s="614"/>
      <c r="Q44" s="614"/>
      <c r="R44" s="614"/>
      <c r="S44" s="639"/>
      <c r="T44" s="639"/>
      <c r="U44" s="639"/>
      <c r="V44" s="639"/>
      <c r="W44" s="639"/>
      <c r="X44" s="639"/>
      <c r="Y44" s="614"/>
      <c r="Z44" s="614"/>
      <c r="AA44" s="614"/>
      <c r="AB44" s="614"/>
      <c r="AC44" s="639"/>
      <c r="AD44" s="145"/>
      <c r="AE44" s="639"/>
      <c r="AF44" s="145">
        <f>$AF$14/7/2</f>
        <v>389.28571428571428</v>
      </c>
      <c r="AG44" s="145"/>
      <c r="AH44" s="145"/>
    </row>
    <row r="45" spans="1:34" x14ac:dyDescent="0.25">
      <c r="A45" s="38"/>
      <c r="B45" s="3">
        <f t="shared" si="2"/>
        <v>2023</v>
      </c>
      <c r="C45" s="622">
        <f t="shared" si="1"/>
        <v>-778.57142857142856</v>
      </c>
      <c r="D45" s="675"/>
      <c r="E45" s="675"/>
      <c r="F45" s="675"/>
      <c r="G45" s="675"/>
      <c r="H45" s="675"/>
      <c r="I45" s="675"/>
      <c r="J45" s="675"/>
      <c r="K45" s="675"/>
      <c r="L45" s="675"/>
      <c r="M45" s="675"/>
      <c r="N45" s="614"/>
      <c r="O45" s="614"/>
      <c r="P45" s="614"/>
      <c r="Q45" s="614"/>
      <c r="R45" s="614"/>
      <c r="S45" s="639"/>
      <c r="T45" s="639"/>
      <c r="U45" s="639"/>
      <c r="V45" s="639"/>
      <c r="W45" s="639"/>
      <c r="X45" s="639"/>
      <c r="Y45" s="614"/>
      <c r="Z45" s="614"/>
      <c r="AA45" s="614"/>
      <c r="AB45" s="614"/>
      <c r="AC45" s="639"/>
      <c r="AD45" s="145"/>
      <c r="AE45" s="639"/>
      <c r="AF45" s="145">
        <f>$AF$14/7</f>
        <v>778.57142857142856</v>
      </c>
      <c r="AG45" s="145"/>
      <c r="AH45" s="145"/>
    </row>
    <row r="46" spans="1:34" x14ac:dyDescent="0.25">
      <c r="A46" s="38"/>
      <c r="B46" s="3">
        <f t="shared" si="2"/>
        <v>2024</v>
      </c>
      <c r="C46" s="622">
        <f t="shared" si="1"/>
        <v>-778.57142857142856</v>
      </c>
      <c r="D46" s="675"/>
      <c r="E46" s="675"/>
      <c r="F46" s="675"/>
      <c r="G46" s="675"/>
      <c r="H46" s="675"/>
      <c r="I46" s="675"/>
      <c r="J46" s="675"/>
      <c r="K46" s="675"/>
      <c r="L46" s="675"/>
      <c r="M46" s="675"/>
      <c r="N46" s="614"/>
      <c r="O46" s="614"/>
      <c r="P46" s="614"/>
      <c r="Q46" s="614"/>
      <c r="R46" s="614"/>
      <c r="S46" s="639"/>
      <c r="T46" s="639"/>
      <c r="U46" s="639"/>
      <c r="V46" s="639"/>
      <c r="W46" s="639"/>
      <c r="X46" s="639"/>
      <c r="Y46" s="614"/>
      <c r="Z46" s="614"/>
      <c r="AA46" s="614"/>
      <c r="AB46" s="614"/>
      <c r="AC46" s="639"/>
      <c r="AD46" s="145"/>
      <c r="AE46" s="639"/>
      <c r="AF46" s="145">
        <f>$AF$14/7</f>
        <v>778.57142857142856</v>
      </c>
      <c r="AG46" s="145"/>
      <c r="AH46" s="145"/>
    </row>
    <row r="47" spans="1:34" x14ac:dyDescent="0.25">
      <c r="A47" s="38"/>
      <c r="B47" s="12"/>
      <c r="C47" s="641"/>
      <c r="D47" s="690"/>
      <c r="E47" s="690"/>
      <c r="F47" s="690"/>
      <c r="G47" s="690"/>
      <c r="H47" s="690"/>
      <c r="I47" s="690"/>
      <c r="J47" s="690"/>
      <c r="K47" s="690"/>
      <c r="L47" s="690"/>
      <c r="M47" s="690"/>
      <c r="N47" s="690"/>
      <c r="O47" s="690"/>
      <c r="P47" s="690"/>
      <c r="Q47" s="690"/>
      <c r="R47" s="690"/>
      <c r="S47" s="690"/>
      <c r="T47" s="690"/>
      <c r="U47" s="690"/>
      <c r="V47" s="728"/>
      <c r="W47" s="728"/>
      <c r="X47" s="728"/>
      <c r="Y47" s="690"/>
      <c r="Z47" s="690"/>
      <c r="AA47" s="690"/>
      <c r="AB47" s="641"/>
      <c r="AC47" s="641"/>
      <c r="AD47" s="641"/>
      <c r="AE47" s="641"/>
      <c r="AF47" s="145"/>
      <c r="AG47" s="145"/>
      <c r="AH47" s="145"/>
    </row>
    <row r="48" spans="1:34" x14ac:dyDescent="0.25">
      <c r="A48" s="38" t="s">
        <v>62</v>
      </c>
      <c r="B48" s="675">
        <f>SUM(D48:AH48)</f>
        <v>3503.5714285714284</v>
      </c>
      <c r="C48" s="677">
        <f>SUM(C16:C47)</f>
        <v>-1946.4285714285716</v>
      </c>
      <c r="D48" s="675">
        <f t="shared" ref="D48:AF48" si="4">-SUM(D16:D47)+D14</f>
        <v>0</v>
      </c>
      <c r="E48" s="675">
        <f t="shared" si="4"/>
        <v>0</v>
      </c>
      <c r="F48" s="675">
        <f t="shared" si="4"/>
        <v>0</v>
      </c>
      <c r="G48" s="675">
        <f t="shared" si="4"/>
        <v>0</v>
      </c>
      <c r="H48" s="675">
        <f t="shared" si="4"/>
        <v>0</v>
      </c>
      <c r="I48" s="675">
        <f t="shared" si="4"/>
        <v>0</v>
      </c>
      <c r="J48" s="675">
        <f t="shared" si="4"/>
        <v>0</v>
      </c>
      <c r="K48" s="675">
        <f t="shared" si="4"/>
        <v>0</v>
      </c>
      <c r="L48" s="675">
        <f t="shared" si="4"/>
        <v>0</v>
      </c>
      <c r="M48" s="675">
        <f t="shared" si="4"/>
        <v>0</v>
      </c>
      <c r="N48" s="675">
        <f t="shared" si="4"/>
        <v>0</v>
      </c>
      <c r="O48" s="675">
        <f t="shared" si="4"/>
        <v>0</v>
      </c>
      <c r="P48" s="675">
        <f t="shared" si="4"/>
        <v>0</v>
      </c>
      <c r="Q48" s="675">
        <f t="shared" si="4"/>
        <v>0</v>
      </c>
      <c r="R48" s="675">
        <f t="shared" si="4"/>
        <v>0</v>
      </c>
      <c r="S48" s="675">
        <f t="shared" si="4"/>
        <v>0</v>
      </c>
      <c r="T48" s="675">
        <f t="shared" si="4"/>
        <v>0</v>
      </c>
      <c r="U48" s="676">
        <f t="shared" si="4"/>
        <v>0</v>
      </c>
      <c r="V48" s="676">
        <f t="shared" si="4"/>
        <v>0</v>
      </c>
      <c r="W48" s="676">
        <f t="shared" si="4"/>
        <v>0</v>
      </c>
      <c r="X48" s="676">
        <f t="shared" si="4"/>
        <v>0</v>
      </c>
      <c r="Y48" s="676">
        <f t="shared" si="4"/>
        <v>0</v>
      </c>
      <c r="Z48" s="676">
        <f t="shared" si="4"/>
        <v>0</v>
      </c>
      <c r="AA48" s="676">
        <f t="shared" si="4"/>
        <v>0</v>
      </c>
      <c r="AB48" s="676">
        <f t="shared" si="4"/>
        <v>0</v>
      </c>
      <c r="AC48" s="676">
        <f t="shared" si="4"/>
        <v>0</v>
      </c>
      <c r="AD48" s="676">
        <f t="shared" si="4"/>
        <v>0</v>
      </c>
      <c r="AE48" s="676">
        <f t="shared" si="4"/>
        <v>0</v>
      </c>
      <c r="AF48" s="719">
        <f t="shared" si="4"/>
        <v>3503.5714285714284</v>
      </c>
      <c r="AG48" s="719">
        <f t="shared" ref="AG48" si="5">-SUM(AG16:AG47)+AG14</f>
        <v>0</v>
      </c>
      <c r="AH48" s="719">
        <f t="shared" ref="AH48" si="6">-SUM(AH16:AH47)+AH14</f>
        <v>0</v>
      </c>
    </row>
    <row r="49" spans="1:26" x14ac:dyDescent="0.25">
      <c r="A49" s="38"/>
      <c r="B49" s="275"/>
      <c r="C49" s="299"/>
      <c r="D49" s="297"/>
      <c r="E49" s="297"/>
      <c r="F49" s="297"/>
      <c r="G49" s="297"/>
      <c r="H49" s="297"/>
      <c r="I49" s="297"/>
      <c r="J49" s="297"/>
      <c r="K49" s="297"/>
      <c r="L49" s="297"/>
      <c r="M49" s="297"/>
      <c r="N49" s="338"/>
      <c r="O49" s="338"/>
      <c r="P49" s="338"/>
      <c r="Q49" s="338"/>
      <c r="R49" s="338"/>
      <c r="S49" s="338"/>
      <c r="T49" s="338"/>
      <c r="U49" s="338"/>
      <c r="V49" s="338"/>
      <c r="W49" s="338"/>
      <c r="X49" s="338"/>
      <c r="Y49" s="338"/>
      <c r="Z49" s="338"/>
    </row>
    <row r="50" spans="1:26" x14ac:dyDescent="0.25">
      <c r="A50" s="39" t="s">
        <v>63</v>
      </c>
      <c r="B50" s="3"/>
      <c r="C50" s="30">
        <f>+C14+C48</f>
        <v>3503.5714285714284</v>
      </c>
      <c r="D50" s="297"/>
      <c r="E50" s="297"/>
      <c r="F50" s="297"/>
      <c r="G50" s="297"/>
      <c r="H50" s="297"/>
      <c r="I50" s="297"/>
      <c r="J50" s="297"/>
      <c r="K50" s="297"/>
      <c r="L50" s="297"/>
      <c r="M50" s="297"/>
      <c r="N50" s="338"/>
      <c r="O50" s="338"/>
      <c r="P50" s="338"/>
      <c r="Q50" s="338"/>
      <c r="R50" s="338"/>
      <c r="S50" s="338"/>
      <c r="T50" s="338"/>
      <c r="U50" s="338"/>
      <c r="V50" s="338"/>
      <c r="W50" s="338"/>
      <c r="X50" s="338"/>
      <c r="Y50" s="338"/>
      <c r="Z50" s="338"/>
    </row>
    <row r="51" spans="1:26" x14ac:dyDescent="0.25">
      <c r="A51" s="3"/>
      <c r="B51" s="3"/>
      <c r="C51" s="3"/>
      <c r="D51" s="297"/>
      <c r="E51" s="297"/>
      <c r="F51" s="297"/>
      <c r="G51" s="297"/>
      <c r="H51" s="297"/>
      <c r="I51" s="297"/>
      <c r="J51" s="297"/>
      <c r="K51" s="297"/>
      <c r="L51" s="297"/>
      <c r="M51" s="297"/>
      <c r="N51" s="338"/>
      <c r="O51" s="338"/>
      <c r="P51" s="338"/>
      <c r="Q51" s="338"/>
      <c r="R51" s="338"/>
      <c r="S51" s="338"/>
      <c r="T51" s="338"/>
      <c r="U51" s="338"/>
      <c r="V51" s="338"/>
      <c r="W51" s="338"/>
      <c r="X51" s="338"/>
      <c r="Y51" s="338"/>
      <c r="Z51" s="338"/>
    </row>
    <row r="52" spans="1:26" x14ac:dyDescent="0.25">
      <c r="A52" s="3"/>
      <c r="B52" s="36"/>
      <c r="C52" s="3"/>
      <c r="D52" s="297"/>
      <c r="E52" s="297"/>
      <c r="F52" s="297"/>
      <c r="G52" s="297"/>
      <c r="H52" s="297"/>
      <c r="I52" s="297"/>
      <c r="J52" s="297"/>
      <c r="K52" s="297"/>
      <c r="L52" s="297"/>
      <c r="M52" s="297"/>
      <c r="N52" s="338"/>
      <c r="O52" s="338"/>
      <c r="P52" s="338"/>
      <c r="Q52" s="338"/>
      <c r="R52" s="338"/>
      <c r="S52" s="338"/>
      <c r="T52" s="338"/>
      <c r="U52" s="338"/>
      <c r="V52" s="338"/>
      <c r="W52" s="338"/>
      <c r="X52" s="338"/>
      <c r="Y52" s="338"/>
      <c r="Z52" s="338"/>
    </row>
    <row r="53" spans="1:26" x14ac:dyDescent="0.25">
      <c r="A53" s="3"/>
      <c r="B53" s="3"/>
      <c r="C53" s="3"/>
      <c r="E53" s="297"/>
      <c r="F53" s="301"/>
      <c r="G53" s="301"/>
      <c r="H53" s="301"/>
      <c r="I53" s="301"/>
      <c r="J53" s="301"/>
      <c r="K53" s="301"/>
      <c r="L53" s="301"/>
      <c r="M53" s="301"/>
      <c r="N53" s="338">
        <f>SUM(E32:E53)</f>
        <v>0</v>
      </c>
      <c r="O53" s="342"/>
      <c r="P53" s="342"/>
      <c r="Q53" s="342"/>
      <c r="R53" s="342"/>
      <c r="S53" s="342"/>
    </row>
    <row r="54" spans="1:26" x14ac:dyDescent="0.25">
      <c r="B54" s="3"/>
      <c r="C54" s="3"/>
      <c r="E54" s="301"/>
      <c r="F54" s="301"/>
      <c r="G54" s="301"/>
      <c r="H54" s="301"/>
      <c r="I54" s="301"/>
      <c r="J54" s="301"/>
      <c r="K54" s="301"/>
      <c r="L54" s="301"/>
      <c r="M54" s="301"/>
      <c r="N54" s="301"/>
      <c r="O54" s="301"/>
      <c r="P54" s="301"/>
      <c r="Q54" s="301"/>
      <c r="R54" s="301"/>
      <c r="S54" s="301"/>
    </row>
    <row r="55" spans="1:26" x14ac:dyDescent="0.25">
      <c r="E55" s="301"/>
      <c r="F55" s="301"/>
      <c r="G55" s="301"/>
      <c r="H55" s="301"/>
      <c r="I55" s="301"/>
      <c r="J55" s="301"/>
      <c r="K55" s="301"/>
      <c r="L55" s="301"/>
      <c r="M55" s="301"/>
      <c r="N55" s="301"/>
      <c r="O55" s="301"/>
      <c r="P55" s="301"/>
      <c r="Q55" s="301"/>
      <c r="R55" s="301"/>
      <c r="S55" s="301"/>
    </row>
    <row r="56" spans="1:26" x14ac:dyDescent="0.25">
      <c r="E56" s="301"/>
      <c r="F56" s="301"/>
      <c r="G56" s="301"/>
      <c r="H56" s="301"/>
      <c r="I56" s="301"/>
      <c r="J56" s="301"/>
      <c r="K56" s="301"/>
      <c r="L56" s="301"/>
      <c r="M56" s="301"/>
      <c r="N56" s="301"/>
      <c r="O56" s="301"/>
      <c r="P56" s="301"/>
      <c r="Q56" s="301"/>
      <c r="R56" s="301"/>
      <c r="S56" s="301"/>
    </row>
    <row r="57" spans="1:26" x14ac:dyDescent="0.25">
      <c r="E57" s="301"/>
      <c r="F57" s="301"/>
      <c r="G57" s="301"/>
      <c r="H57" s="301"/>
      <c r="I57" s="301"/>
      <c r="J57" s="301"/>
      <c r="K57" s="301"/>
      <c r="L57" s="301"/>
      <c r="M57" s="301"/>
      <c r="N57" s="301"/>
      <c r="O57" s="301"/>
      <c r="P57" s="301"/>
      <c r="Q57" s="301"/>
      <c r="R57" s="301"/>
      <c r="S57" s="301"/>
    </row>
    <row r="58" spans="1:26" x14ac:dyDescent="0.25">
      <c r="E58" s="301"/>
      <c r="F58" s="301"/>
      <c r="G58" s="301"/>
      <c r="H58" s="301"/>
      <c r="I58" s="301"/>
      <c r="J58" s="301"/>
      <c r="K58" s="301"/>
      <c r="L58" s="301"/>
      <c r="M58" s="301"/>
      <c r="N58" s="301"/>
      <c r="O58" s="301"/>
      <c r="P58" s="301"/>
      <c r="Q58" s="301"/>
      <c r="R58" s="301"/>
      <c r="S58" s="301"/>
    </row>
    <row r="59" spans="1:26" x14ac:dyDescent="0.25">
      <c r="E59" s="301"/>
      <c r="F59" s="301"/>
      <c r="G59" s="301"/>
      <c r="H59" s="301"/>
      <c r="I59" s="301"/>
      <c r="J59" s="301"/>
      <c r="K59" s="301"/>
      <c r="L59" s="301"/>
      <c r="M59" s="301"/>
      <c r="N59" s="301"/>
      <c r="O59" s="301"/>
      <c r="P59" s="301"/>
      <c r="Q59" s="301"/>
      <c r="R59" s="301"/>
      <c r="S59" s="301"/>
    </row>
    <row r="60" spans="1:26" x14ac:dyDescent="0.25">
      <c r="E60" s="301"/>
      <c r="F60" s="301"/>
      <c r="G60" s="301"/>
      <c r="H60" s="301"/>
      <c r="I60" s="301"/>
      <c r="J60" s="301"/>
      <c r="K60" s="301"/>
      <c r="L60" s="301"/>
      <c r="M60" s="301"/>
      <c r="N60" s="301"/>
      <c r="O60" s="301"/>
      <c r="P60" s="301"/>
      <c r="Q60" s="301"/>
      <c r="R60" s="301"/>
      <c r="S60" s="301"/>
    </row>
    <row r="61" spans="1:26" x14ac:dyDescent="0.25">
      <c r="E61" s="301"/>
      <c r="F61" s="301"/>
      <c r="G61" s="301"/>
      <c r="H61" s="301"/>
      <c r="I61" s="301"/>
      <c r="J61" s="301"/>
      <c r="K61" s="301"/>
      <c r="L61" s="301"/>
      <c r="M61" s="301"/>
      <c r="N61" s="301"/>
      <c r="O61" s="301"/>
      <c r="P61" s="301"/>
      <c r="Q61" s="301"/>
      <c r="R61" s="301"/>
      <c r="S61" s="301"/>
    </row>
    <row r="62" spans="1:26" x14ac:dyDescent="0.25">
      <c r="E62" s="301"/>
      <c r="F62" s="301"/>
      <c r="G62" s="301"/>
      <c r="H62" s="301"/>
      <c r="I62" s="301"/>
      <c r="J62" s="301"/>
      <c r="K62" s="301"/>
      <c r="L62" s="301"/>
      <c r="M62" s="301"/>
      <c r="N62" s="301"/>
      <c r="O62" s="301"/>
      <c r="P62" s="301"/>
      <c r="Q62" s="301"/>
      <c r="R62" s="301"/>
      <c r="S62" s="301"/>
    </row>
    <row r="63" spans="1:26" x14ac:dyDescent="0.25">
      <c r="E63" s="301"/>
      <c r="F63" s="301"/>
      <c r="G63" s="301"/>
      <c r="H63" s="301"/>
      <c r="I63" s="301"/>
      <c r="J63" s="301"/>
      <c r="K63" s="301"/>
      <c r="L63" s="301"/>
      <c r="M63" s="301"/>
      <c r="N63" s="301"/>
      <c r="O63" s="301"/>
      <c r="P63" s="301"/>
      <c r="Q63" s="301"/>
      <c r="R63" s="301"/>
      <c r="S63" s="301"/>
    </row>
    <row r="64" spans="1:26" x14ac:dyDescent="0.25">
      <c r="E64" s="301"/>
      <c r="F64" s="301"/>
      <c r="G64" s="301"/>
      <c r="H64" s="301"/>
      <c r="I64" s="301"/>
      <c r="J64" s="301"/>
      <c r="K64" s="301"/>
      <c r="L64" s="301"/>
      <c r="M64" s="301"/>
      <c r="N64" s="301"/>
      <c r="O64" s="301"/>
      <c r="P64" s="301"/>
      <c r="Q64" s="301"/>
      <c r="R64" s="301"/>
      <c r="S64" s="301"/>
    </row>
  </sheetData>
  <pageMargins left="0.7" right="0.7" top="0.75" bottom="0.75" header="0.3" footer="0.3"/>
  <pageSetup scale="60" orientation="landscape" horizontalDpi="4294967294" verticalDpi="4294967294" r:id="rId1"/>
  <headerFooter>
    <oddFooter>&amp;Z&amp;F&amp;RPage &amp;P</oddFooter>
  </headerFooter>
</worksheet>
</file>

<file path=xl/worksheets/sheet2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932146-2642-4BAF-B225-1748A6D868E5}">
  <sheetPr>
    <tabColor theme="6" tint="-0.249977111117893"/>
    <pageSetUpPr fitToPage="1"/>
  </sheetPr>
  <dimension ref="A1:AH64"/>
  <sheetViews>
    <sheetView topLeftCell="A19" workbookViewId="0"/>
  </sheetViews>
  <sheetFormatPr defaultColWidth="8.85546875" defaultRowHeight="15" x14ac:dyDescent="0.25"/>
  <cols>
    <col min="1" max="1" width="20.85546875" customWidth="1"/>
    <col min="2" max="2" width="8.7109375" customWidth="1"/>
    <col min="3" max="3" width="12.85546875" customWidth="1"/>
    <col min="4" max="12" width="7.42578125" hidden="1" customWidth="1"/>
    <col min="13" max="13" width="7.5703125" hidden="1" customWidth="1"/>
    <col min="14" max="25" width="10.42578125" customWidth="1"/>
    <col min="26" max="26" width="10.7109375" bestFit="1" customWidth="1"/>
    <col min="27" max="27" width="11.5703125" bestFit="1" customWidth="1"/>
    <col min="28" max="28" width="12" bestFit="1" customWidth="1"/>
    <col min="29" max="29" width="10.5703125" bestFit="1" customWidth="1"/>
  </cols>
  <sheetData>
    <row r="1" spans="1:34" x14ac:dyDescent="0.25">
      <c r="A1" s="11" t="s">
        <v>10</v>
      </c>
      <c r="O1" t="s">
        <v>647</v>
      </c>
    </row>
    <row r="2" spans="1:34" x14ac:dyDescent="0.25">
      <c r="A2" s="9" t="s">
        <v>438</v>
      </c>
    </row>
    <row r="3" spans="1:34" x14ac:dyDescent="0.25">
      <c r="A3" s="9" t="s">
        <v>1294</v>
      </c>
    </row>
    <row r="4" spans="1:34" x14ac:dyDescent="0.25">
      <c r="R4" s="40" t="s">
        <v>4</v>
      </c>
      <c r="S4" s="41"/>
      <c r="T4" s="40" t="s">
        <v>8</v>
      </c>
    </row>
    <row r="5" spans="1:34" x14ac:dyDescent="0.25">
      <c r="A5" s="10" t="s">
        <v>9</v>
      </c>
      <c r="B5" s="12" t="s">
        <v>64</v>
      </c>
      <c r="C5" s="12" t="s">
        <v>12</v>
      </c>
      <c r="R5" s="42" t="s">
        <v>2</v>
      </c>
      <c r="S5" s="42" t="s">
        <v>60</v>
      </c>
      <c r="T5" s="42" t="s">
        <v>7</v>
      </c>
    </row>
    <row r="6" spans="1:34" x14ac:dyDescent="0.25">
      <c r="B6" s="3"/>
      <c r="R6" s="3"/>
    </row>
    <row r="7" spans="1:34" x14ac:dyDescent="0.25">
      <c r="A7" t="s">
        <v>1295</v>
      </c>
      <c r="B7" s="212">
        <v>905</v>
      </c>
      <c r="C7" s="214" t="s">
        <v>1296</v>
      </c>
      <c r="D7" s="293"/>
      <c r="E7" s="293"/>
      <c r="F7" s="293"/>
      <c r="G7" s="293"/>
      <c r="H7" s="293"/>
      <c r="I7" s="293"/>
      <c r="J7" s="293"/>
      <c r="K7" s="293"/>
      <c r="L7" s="293"/>
      <c r="M7" s="293"/>
      <c r="N7" s="293"/>
      <c r="O7" s="294"/>
      <c r="P7" s="6"/>
      <c r="Q7" s="6"/>
      <c r="R7" s="13">
        <f>+C14</f>
        <v>11717</v>
      </c>
      <c r="S7" s="13">
        <f>+-C48</f>
        <v>5858.5</v>
      </c>
      <c r="T7" s="13">
        <f>+R7-S7</f>
        <v>5858.5</v>
      </c>
    </row>
    <row r="8" spans="1:34" x14ac:dyDescent="0.25">
      <c r="A8" s="213"/>
      <c r="B8" s="3"/>
      <c r="D8" s="293"/>
      <c r="E8" s="293"/>
      <c r="F8" s="293"/>
      <c r="G8" s="293"/>
      <c r="H8" s="293"/>
      <c r="I8" s="293"/>
      <c r="J8" s="293"/>
      <c r="K8" s="293"/>
      <c r="L8" s="293"/>
      <c r="M8" s="293"/>
      <c r="N8" s="293"/>
      <c r="O8" s="294"/>
      <c r="P8" s="6"/>
      <c r="Q8" s="6"/>
    </row>
    <row r="9" spans="1:34" x14ac:dyDescent="0.25">
      <c r="A9" s="2"/>
      <c r="B9" s="3"/>
      <c r="D9" s="293"/>
      <c r="E9" s="293"/>
      <c r="F9" s="293"/>
      <c r="G9" s="293"/>
      <c r="H9" s="293"/>
      <c r="I9" s="293"/>
      <c r="J9" s="293"/>
      <c r="K9" s="293"/>
      <c r="L9" s="293"/>
      <c r="M9" s="293"/>
      <c r="N9" s="293"/>
      <c r="O9" s="294"/>
      <c r="P9" s="6"/>
      <c r="Q9" s="6"/>
    </row>
    <row r="10" spans="1:34" x14ac:dyDescent="0.25">
      <c r="B10" s="3"/>
    </row>
    <row r="11" spans="1:34" x14ac:dyDescent="0.25">
      <c r="A11" s="686" t="s">
        <v>66</v>
      </c>
      <c r="B11" s="212" t="s">
        <v>999</v>
      </c>
      <c r="C11" s="214"/>
    </row>
    <row r="12" spans="1:34" x14ac:dyDescent="0.25">
      <c r="B12" s="28"/>
      <c r="C12" s="2"/>
    </row>
    <row r="13" spans="1:34" x14ac:dyDescent="0.25">
      <c r="A13" s="9" t="s">
        <v>5</v>
      </c>
      <c r="C13" s="31" t="s">
        <v>3</v>
      </c>
      <c r="D13" s="32">
        <v>1994</v>
      </c>
      <c r="E13" s="32">
        <v>1995</v>
      </c>
      <c r="F13" s="32">
        <v>1996</v>
      </c>
      <c r="G13" s="32">
        <v>1997</v>
      </c>
      <c r="H13" s="32">
        <v>1998</v>
      </c>
      <c r="I13" s="32">
        <v>1999</v>
      </c>
      <c r="J13" s="32">
        <v>2000</v>
      </c>
      <c r="K13" s="32">
        <v>2001</v>
      </c>
      <c r="L13" s="32">
        <v>2002</v>
      </c>
      <c r="M13" s="32">
        <v>2003</v>
      </c>
      <c r="N13" s="32">
        <v>2004</v>
      </c>
      <c r="O13" s="32">
        <f>N13+1</f>
        <v>2005</v>
      </c>
      <c r="P13" s="32">
        <f t="shared" ref="P13:AH13" si="0">O13+1</f>
        <v>2006</v>
      </c>
      <c r="Q13" s="32">
        <f t="shared" si="0"/>
        <v>2007</v>
      </c>
      <c r="R13" s="32">
        <f t="shared" si="0"/>
        <v>2008</v>
      </c>
      <c r="S13" s="32">
        <f t="shared" si="0"/>
        <v>2009</v>
      </c>
      <c r="T13" s="32">
        <f t="shared" si="0"/>
        <v>2010</v>
      </c>
      <c r="U13" s="32">
        <f t="shared" si="0"/>
        <v>2011</v>
      </c>
      <c r="V13" s="32">
        <f t="shared" si="0"/>
        <v>2012</v>
      </c>
      <c r="W13" s="32">
        <f t="shared" si="0"/>
        <v>2013</v>
      </c>
      <c r="X13" s="32">
        <f t="shared" si="0"/>
        <v>2014</v>
      </c>
      <c r="Y13" s="32">
        <f t="shared" si="0"/>
        <v>2015</v>
      </c>
      <c r="Z13" s="32">
        <f t="shared" si="0"/>
        <v>2016</v>
      </c>
      <c r="AA13" s="32">
        <f t="shared" si="0"/>
        <v>2017</v>
      </c>
      <c r="AB13" s="32">
        <f t="shared" si="0"/>
        <v>2018</v>
      </c>
      <c r="AC13" s="32">
        <f t="shared" si="0"/>
        <v>2019</v>
      </c>
      <c r="AD13" s="32">
        <f t="shared" si="0"/>
        <v>2020</v>
      </c>
      <c r="AE13" s="32">
        <f t="shared" si="0"/>
        <v>2021</v>
      </c>
      <c r="AF13" s="32">
        <f t="shared" si="0"/>
        <v>2022</v>
      </c>
      <c r="AG13" s="32">
        <f t="shared" si="0"/>
        <v>2023</v>
      </c>
      <c r="AH13" s="32">
        <f t="shared" si="0"/>
        <v>2024</v>
      </c>
    </row>
    <row r="14" spans="1:34" x14ac:dyDescent="0.25">
      <c r="A14" s="9" t="s">
        <v>73</v>
      </c>
      <c r="C14" s="672">
        <f>SUM(D14:AH14)</f>
        <v>11717</v>
      </c>
      <c r="D14" s="233">
        <v>0</v>
      </c>
      <c r="E14" s="233">
        <v>0</v>
      </c>
      <c r="F14" s="233">
        <v>0</v>
      </c>
      <c r="G14" s="233">
        <v>0</v>
      </c>
      <c r="H14" s="233">
        <v>0</v>
      </c>
      <c r="I14" s="233">
        <v>0</v>
      </c>
      <c r="J14" s="233">
        <v>0</v>
      </c>
      <c r="K14" s="233">
        <v>0</v>
      </c>
      <c r="L14" s="233">
        <v>0</v>
      </c>
      <c r="M14" s="233">
        <v>0</v>
      </c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7"/>
      <c r="Z14" s="7"/>
      <c r="AA14" s="4"/>
      <c r="AB14" s="7"/>
      <c r="AC14" s="7"/>
      <c r="AE14" s="295">
        <v>11717</v>
      </c>
    </row>
    <row r="15" spans="1:34" x14ac:dyDescent="0.25">
      <c r="A15" s="34"/>
      <c r="B15" s="2"/>
      <c r="C15" s="2"/>
      <c r="S15" s="233"/>
      <c r="T15" s="233"/>
      <c r="U15" s="233"/>
      <c r="V15" s="233"/>
      <c r="W15" s="233"/>
      <c r="X15" s="233"/>
    </row>
    <row r="16" spans="1:34" x14ac:dyDescent="0.25">
      <c r="A16" s="9" t="s">
        <v>6</v>
      </c>
      <c r="B16" s="3">
        <v>1994</v>
      </c>
      <c r="C16" s="622">
        <f>-SUM(D16:AH16)</f>
        <v>0</v>
      </c>
      <c r="D16" s="297">
        <f>+D$14/7/2</f>
        <v>0</v>
      </c>
      <c r="E16" s="297"/>
      <c r="F16" s="297"/>
      <c r="G16" s="297"/>
      <c r="H16" s="297"/>
      <c r="I16" s="297"/>
      <c r="J16" s="297"/>
      <c r="K16" s="297"/>
      <c r="L16" s="297"/>
      <c r="M16" s="297"/>
      <c r="N16" s="297"/>
      <c r="O16" s="297"/>
      <c r="P16" s="297"/>
      <c r="Q16" s="297"/>
      <c r="R16" s="297"/>
      <c r="S16" s="233"/>
      <c r="T16" s="233"/>
      <c r="U16" s="233"/>
      <c r="V16" s="233"/>
      <c r="W16" s="233"/>
      <c r="X16" s="233"/>
      <c r="Y16" s="297"/>
      <c r="Z16" s="297"/>
    </row>
    <row r="17" spans="1:26" x14ac:dyDescent="0.25">
      <c r="B17" s="3">
        <f>B16+1</f>
        <v>1995</v>
      </c>
      <c r="C17" s="622">
        <f t="shared" ref="C17:C46" si="1">-SUM(D17:AH17)</f>
        <v>0</v>
      </c>
      <c r="D17" s="297">
        <f>+D$14/7</f>
        <v>0</v>
      </c>
      <c r="E17" s="297">
        <f>+E$14/7/2</f>
        <v>0</v>
      </c>
      <c r="F17" s="297"/>
      <c r="G17" s="297"/>
      <c r="H17" s="297"/>
      <c r="I17" s="297"/>
      <c r="J17" s="297"/>
      <c r="K17" s="297"/>
      <c r="L17" s="297"/>
      <c r="M17" s="297"/>
      <c r="N17" s="297"/>
      <c r="O17" s="297"/>
      <c r="P17" s="297"/>
      <c r="Q17" s="297"/>
      <c r="R17" s="297"/>
      <c r="S17" s="233"/>
      <c r="T17" s="233"/>
      <c r="U17" s="233"/>
      <c r="V17" s="233"/>
      <c r="W17" s="233"/>
      <c r="X17" s="233"/>
      <c r="Y17" s="297"/>
      <c r="Z17" s="297"/>
    </row>
    <row r="18" spans="1:26" x14ac:dyDescent="0.25">
      <c r="B18" s="3">
        <f t="shared" ref="B18:B46" si="2">B17+1</f>
        <v>1996</v>
      </c>
      <c r="C18" s="622">
        <f t="shared" si="1"/>
        <v>0</v>
      </c>
      <c r="D18" s="297">
        <f>+D17</f>
        <v>0</v>
      </c>
      <c r="E18" s="297">
        <f>+E$14/7</f>
        <v>0</v>
      </c>
      <c r="F18" s="297">
        <f>+F$14/7/2</f>
        <v>0</v>
      </c>
      <c r="G18" s="297"/>
      <c r="H18" s="297"/>
      <c r="I18" s="297"/>
      <c r="J18" s="297"/>
      <c r="K18" s="297"/>
      <c r="L18" s="297"/>
      <c r="M18" s="297"/>
      <c r="N18" s="297"/>
      <c r="O18" s="297"/>
      <c r="P18" s="297"/>
      <c r="Q18" s="297"/>
      <c r="R18" s="297"/>
      <c r="S18" s="233"/>
      <c r="T18" s="233"/>
      <c r="U18" s="233"/>
      <c r="V18" s="233"/>
      <c r="W18" s="233"/>
      <c r="X18" s="233"/>
      <c r="Y18" s="297"/>
      <c r="Z18" s="297"/>
    </row>
    <row r="19" spans="1:26" x14ac:dyDescent="0.25">
      <c r="B19" s="3">
        <f t="shared" si="2"/>
        <v>1997</v>
      </c>
      <c r="C19" s="622">
        <f t="shared" si="1"/>
        <v>0</v>
      </c>
      <c r="D19" s="297">
        <f>+D18</f>
        <v>0</v>
      </c>
      <c r="E19" s="297">
        <f>+E18</f>
        <v>0</v>
      </c>
      <c r="F19" s="297">
        <f>+F$14/7</f>
        <v>0</v>
      </c>
      <c r="G19" s="297">
        <f>+G$14/7/2</f>
        <v>0</v>
      </c>
      <c r="H19" s="297"/>
      <c r="I19" s="297"/>
      <c r="J19" s="297"/>
      <c r="K19" s="297"/>
      <c r="L19" s="297"/>
      <c r="M19" s="297"/>
      <c r="N19" s="297"/>
      <c r="O19" s="297"/>
      <c r="P19" s="297"/>
      <c r="Q19" s="297"/>
      <c r="R19" s="297"/>
      <c r="S19" s="233"/>
      <c r="T19" s="233"/>
      <c r="U19" s="233"/>
      <c r="V19" s="233"/>
      <c r="W19" s="233"/>
      <c r="X19" s="233"/>
      <c r="Y19" s="297"/>
      <c r="Z19" s="297"/>
    </row>
    <row r="20" spans="1:26" x14ac:dyDescent="0.25">
      <c r="B20" s="3">
        <f t="shared" si="2"/>
        <v>1998</v>
      </c>
      <c r="C20" s="622">
        <f t="shared" si="1"/>
        <v>0</v>
      </c>
      <c r="D20" s="297">
        <f>+D19</f>
        <v>0</v>
      </c>
      <c r="E20" s="297">
        <f>+E19</f>
        <v>0</v>
      </c>
      <c r="F20" s="297">
        <f>+F19</f>
        <v>0</v>
      </c>
      <c r="G20" s="297">
        <f>+G$14/7</f>
        <v>0</v>
      </c>
      <c r="H20" s="297">
        <f>+H$14/7/2</f>
        <v>0</v>
      </c>
      <c r="I20" s="297"/>
      <c r="J20" s="297"/>
      <c r="K20" s="297"/>
      <c r="L20" s="297"/>
      <c r="M20" s="297"/>
      <c r="N20" s="297"/>
      <c r="O20" s="297"/>
      <c r="P20" s="297"/>
      <c r="Q20" s="297"/>
      <c r="R20" s="297"/>
      <c r="S20" s="233"/>
      <c r="T20" s="233"/>
      <c r="U20" s="233"/>
      <c r="V20" s="233"/>
      <c r="W20" s="233"/>
      <c r="X20" s="233"/>
      <c r="Y20" s="297"/>
      <c r="Z20" s="297"/>
    </row>
    <row r="21" spans="1:26" x14ac:dyDescent="0.25">
      <c r="B21" s="3">
        <f t="shared" si="2"/>
        <v>1999</v>
      </c>
      <c r="C21" s="622">
        <f t="shared" si="1"/>
        <v>0</v>
      </c>
      <c r="D21" s="297">
        <f>+D20</f>
        <v>0</v>
      </c>
      <c r="E21" s="297">
        <f>+E20</f>
        <v>0</v>
      </c>
      <c r="F21" s="297">
        <f>+F20</f>
        <v>0</v>
      </c>
      <c r="G21" s="297">
        <f>+G20</f>
        <v>0</v>
      </c>
      <c r="H21" s="297">
        <f>+H$14/7</f>
        <v>0</v>
      </c>
      <c r="I21" s="297">
        <f>+I$14/7/2</f>
        <v>0</v>
      </c>
      <c r="J21" s="297"/>
      <c r="K21" s="297"/>
      <c r="L21" s="297"/>
      <c r="M21" s="297"/>
      <c r="N21" s="297"/>
      <c r="O21" s="297"/>
      <c r="P21" s="297"/>
      <c r="Q21" s="297"/>
      <c r="R21" s="297"/>
      <c r="S21" s="233"/>
      <c r="T21" s="233"/>
      <c r="U21" s="233"/>
      <c r="V21" s="233"/>
      <c r="W21" s="233"/>
      <c r="X21" s="233"/>
      <c r="Y21" s="297"/>
      <c r="Z21" s="297"/>
    </row>
    <row r="22" spans="1:26" x14ac:dyDescent="0.25">
      <c r="B22" s="3">
        <f t="shared" si="2"/>
        <v>2000</v>
      </c>
      <c r="C22" s="622">
        <f t="shared" si="1"/>
        <v>0</v>
      </c>
      <c r="D22" s="297">
        <f>+D21</f>
        <v>0</v>
      </c>
      <c r="E22" s="297">
        <f>+E21</f>
        <v>0</v>
      </c>
      <c r="F22" s="297">
        <f>+F21</f>
        <v>0</v>
      </c>
      <c r="G22" s="297">
        <f>+G21</f>
        <v>0</v>
      </c>
      <c r="H22" s="297">
        <f>+H21</f>
        <v>0</v>
      </c>
      <c r="I22" s="297">
        <f>+I$14/7</f>
        <v>0</v>
      </c>
      <c r="J22" s="297">
        <f>+J$14/7/2</f>
        <v>0</v>
      </c>
      <c r="K22" s="297"/>
      <c r="L22" s="297"/>
      <c r="M22" s="297"/>
      <c r="N22" s="297"/>
      <c r="O22" s="297"/>
      <c r="P22" s="297"/>
      <c r="Q22" s="297"/>
      <c r="R22" s="297"/>
      <c r="S22" s="233"/>
      <c r="T22" s="233"/>
      <c r="U22" s="233"/>
      <c r="V22" s="233"/>
      <c r="W22" s="233"/>
      <c r="X22" s="233"/>
      <c r="Y22" s="297"/>
      <c r="Z22" s="297"/>
    </row>
    <row r="23" spans="1:26" x14ac:dyDescent="0.25">
      <c r="B23" s="3">
        <f t="shared" si="2"/>
        <v>2001</v>
      </c>
      <c r="C23" s="622">
        <f t="shared" si="1"/>
        <v>0</v>
      </c>
      <c r="D23" s="297">
        <f>+D$14/7/2</f>
        <v>0</v>
      </c>
      <c r="E23" s="297">
        <f>+E22</f>
        <v>0</v>
      </c>
      <c r="F23" s="297">
        <f>+F22</f>
        <v>0</v>
      </c>
      <c r="G23" s="297">
        <f>+G22</f>
        <v>0</v>
      </c>
      <c r="H23" s="297">
        <f>+H22</f>
        <v>0</v>
      </c>
      <c r="I23" s="297">
        <f>+I22</f>
        <v>0</v>
      </c>
      <c r="J23" s="297">
        <f>+J$14/7</f>
        <v>0</v>
      </c>
      <c r="K23" s="297">
        <f>+K$14/7/2</f>
        <v>0</v>
      </c>
      <c r="L23" s="297"/>
      <c r="M23" s="297"/>
      <c r="N23" s="297"/>
      <c r="O23" s="297"/>
      <c r="P23" s="297"/>
      <c r="Q23" s="297"/>
      <c r="R23" s="297"/>
      <c r="S23" s="233"/>
      <c r="T23" s="233"/>
      <c r="U23" s="233"/>
      <c r="V23" s="233"/>
      <c r="W23" s="233"/>
      <c r="X23" s="233"/>
      <c r="Y23" s="297"/>
      <c r="Z23" s="297"/>
    </row>
    <row r="24" spans="1:26" x14ac:dyDescent="0.25">
      <c r="B24" s="3">
        <f t="shared" si="2"/>
        <v>2002</v>
      </c>
      <c r="C24" s="622">
        <f t="shared" si="1"/>
        <v>0</v>
      </c>
      <c r="D24" s="297"/>
      <c r="E24" s="297">
        <f>+E$14/7/2</f>
        <v>0</v>
      </c>
      <c r="F24" s="297">
        <f>+F23</f>
        <v>0</v>
      </c>
      <c r="G24" s="297">
        <f>+G23</f>
        <v>0</v>
      </c>
      <c r="H24" s="297">
        <f>+H23</f>
        <v>0</v>
      </c>
      <c r="I24" s="297">
        <f>+I23</f>
        <v>0</v>
      </c>
      <c r="J24" s="297">
        <f>+J23</f>
        <v>0</v>
      </c>
      <c r="K24" s="297">
        <f>+K$14/7</f>
        <v>0</v>
      </c>
      <c r="L24" s="297">
        <f>+L$14/7/2</f>
        <v>0</v>
      </c>
      <c r="M24" s="297"/>
      <c r="N24" s="297"/>
      <c r="O24" s="297"/>
      <c r="P24" s="297"/>
      <c r="Q24" s="297"/>
      <c r="R24" s="297"/>
      <c r="S24" s="233"/>
      <c r="T24" s="233"/>
      <c r="U24" s="233"/>
      <c r="V24" s="233"/>
      <c r="W24" s="233"/>
      <c r="X24" s="233"/>
      <c r="Y24" s="297"/>
      <c r="Z24" s="297"/>
    </row>
    <row r="25" spans="1:26" x14ac:dyDescent="0.25">
      <c r="B25" s="3">
        <f t="shared" si="2"/>
        <v>2003</v>
      </c>
      <c r="C25" s="622">
        <f t="shared" si="1"/>
        <v>0</v>
      </c>
      <c r="D25" s="297"/>
      <c r="E25" s="297"/>
      <c r="F25" s="297">
        <f>+F$14/7/2</f>
        <v>0</v>
      </c>
      <c r="G25" s="297">
        <f>+G24</f>
        <v>0</v>
      </c>
      <c r="H25" s="297">
        <f>+H24</f>
        <v>0</v>
      </c>
      <c r="I25" s="297">
        <f>+I24</f>
        <v>0</v>
      </c>
      <c r="J25" s="297">
        <f>+J24</f>
        <v>0</v>
      </c>
      <c r="K25" s="297">
        <f>+K24</f>
        <v>0</v>
      </c>
      <c r="L25" s="297">
        <f>+L$14/7</f>
        <v>0</v>
      </c>
      <c r="M25" s="297">
        <f>+M$14/7/2</f>
        <v>0</v>
      </c>
      <c r="N25" s="297"/>
      <c r="O25" s="297"/>
      <c r="P25" s="297"/>
      <c r="Q25" s="297"/>
      <c r="R25" s="297"/>
      <c r="S25" s="233"/>
      <c r="T25" s="233"/>
      <c r="U25" s="233"/>
      <c r="V25" s="233"/>
      <c r="W25" s="233"/>
      <c r="X25" s="233"/>
      <c r="Y25" s="297"/>
      <c r="Z25" s="297"/>
    </row>
    <row r="26" spans="1:26" x14ac:dyDescent="0.25">
      <c r="B26" s="3">
        <f t="shared" si="2"/>
        <v>2004</v>
      </c>
      <c r="C26" s="622">
        <f t="shared" si="1"/>
        <v>0</v>
      </c>
      <c r="D26" s="297"/>
      <c r="E26" s="297"/>
      <c r="F26" s="297"/>
      <c r="G26" s="297">
        <f>+G$14/7/2</f>
        <v>0</v>
      </c>
      <c r="H26" s="297">
        <f>+H25</f>
        <v>0</v>
      </c>
      <c r="I26" s="297">
        <f>+I25</f>
        <v>0</v>
      </c>
      <c r="J26" s="297">
        <f>+J25</f>
        <v>0</v>
      </c>
      <c r="K26" s="297">
        <f>+K25</f>
        <v>0</v>
      </c>
      <c r="L26" s="297">
        <f>+L25</f>
        <v>0</v>
      </c>
      <c r="M26" s="297">
        <f>+M$14/7</f>
        <v>0</v>
      </c>
      <c r="N26" s="7">
        <f>+N$14/7/2</f>
        <v>0</v>
      </c>
      <c r="O26" s="7"/>
      <c r="P26" s="7"/>
      <c r="Q26" s="7"/>
      <c r="R26" s="7"/>
      <c r="S26" s="43"/>
      <c r="T26" s="43"/>
      <c r="U26" s="43"/>
      <c r="V26" s="43"/>
      <c r="W26" s="43"/>
      <c r="X26" s="43"/>
      <c r="Y26" s="7"/>
      <c r="Z26" s="297"/>
    </row>
    <row r="27" spans="1:26" x14ac:dyDescent="0.25">
      <c r="B27" s="3">
        <f t="shared" si="2"/>
        <v>2005</v>
      </c>
      <c r="C27" s="622">
        <f t="shared" si="1"/>
        <v>0</v>
      </c>
      <c r="D27" s="297"/>
      <c r="E27" s="297"/>
      <c r="F27" s="297"/>
      <c r="G27" s="297"/>
      <c r="H27" s="297">
        <f>+H$14/7/2</f>
        <v>0</v>
      </c>
      <c r="I27" s="297">
        <f>+I26</f>
        <v>0</v>
      </c>
      <c r="J27" s="297">
        <f>+J26</f>
        <v>0</v>
      </c>
      <c r="K27" s="297">
        <f>+K26</f>
        <v>0</v>
      </c>
      <c r="L27" s="297">
        <f>+L26</f>
        <v>0</v>
      </c>
      <c r="M27" s="297">
        <f>+M26</f>
        <v>0</v>
      </c>
      <c r="N27" s="7">
        <f>+N$14/7</f>
        <v>0</v>
      </c>
      <c r="O27" s="7">
        <f>+O$14/7/2</f>
        <v>0</v>
      </c>
      <c r="P27" s="7"/>
      <c r="Q27" s="7"/>
      <c r="R27" s="7"/>
      <c r="S27" s="43"/>
      <c r="T27" s="43"/>
      <c r="U27" s="43"/>
      <c r="V27" s="43"/>
      <c r="W27" s="43"/>
      <c r="X27" s="43"/>
      <c r="Y27" s="7"/>
      <c r="Z27" s="297"/>
    </row>
    <row r="28" spans="1:26" x14ac:dyDescent="0.25">
      <c r="B28" s="3">
        <f t="shared" si="2"/>
        <v>2006</v>
      </c>
      <c r="C28" s="622">
        <f t="shared" si="1"/>
        <v>0</v>
      </c>
      <c r="D28" s="297"/>
      <c r="E28" s="297"/>
      <c r="F28" s="297"/>
      <c r="G28" s="297"/>
      <c r="H28" s="297"/>
      <c r="I28" s="297">
        <f>+I$14/7/2</f>
        <v>0</v>
      </c>
      <c r="J28" s="297">
        <f>+J27</f>
        <v>0</v>
      </c>
      <c r="K28" s="297">
        <f>+K27</f>
        <v>0</v>
      </c>
      <c r="L28" s="297">
        <f>+L27</f>
        <v>0</v>
      </c>
      <c r="M28" s="297">
        <f>+M27</f>
        <v>0</v>
      </c>
      <c r="N28" s="7">
        <f>+N27</f>
        <v>0</v>
      </c>
      <c r="O28" s="7">
        <f>+O$14/7</f>
        <v>0</v>
      </c>
      <c r="P28" s="7">
        <f>+P$14/7/2</f>
        <v>0</v>
      </c>
      <c r="Q28" s="7"/>
      <c r="R28" s="7"/>
      <c r="S28" s="43"/>
      <c r="T28" s="43"/>
      <c r="U28" s="43"/>
      <c r="V28" s="43"/>
      <c r="W28" s="43"/>
      <c r="X28" s="43"/>
      <c r="Y28" s="7"/>
      <c r="Z28" s="297"/>
    </row>
    <row r="29" spans="1:26" x14ac:dyDescent="0.25">
      <c r="B29" s="3">
        <f t="shared" si="2"/>
        <v>2007</v>
      </c>
      <c r="C29" s="622">
        <f t="shared" si="1"/>
        <v>0</v>
      </c>
      <c r="D29" s="297"/>
      <c r="E29" s="297"/>
      <c r="F29" s="297"/>
      <c r="G29" s="297"/>
      <c r="H29" s="297"/>
      <c r="I29" s="297"/>
      <c r="J29" s="297">
        <f>+J$14/7/2</f>
        <v>0</v>
      </c>
      <c r="K29" s="297">
        <f>+K28</f>
        <v>0</v>
      </c>
      <c r="L29" s="297">
        <f>+L28</f>
        <v>0</v>
      </c>
      <c r="M29" s="297">
        <f>+M28</f>
        <v>0</v>
      </c>
      <c r="N29" s="7">
        <f>+N28</f>
        <v>0</v>
      </c>
      <c r="O29" s="7">
        <f>+O28</f>
        <v>0</v>
      </c>
      <c r="P29" s="7">
        <f>+P$14/7</f>
        <v>0</v>
      </c>
      <c r="Q29" s="7">
        <f>+Q$14/7/2</f>
        <v>0</v>
      </c>
      <c r="R29" s="7"/>
      <c r="S29" s="43"/>
      <c r="T29" s="43"/>
      <c r="U29" s="43"/>
      <c r="V29" s="43"/>
      <c r="W29" s="43"/>
      <c r="X29" s="43"/>
      <c r="Y29" s="7"/>
      <c r="Z29" s="297"/>
    </row>
    <row r="30" spans="1:26" x14ac:dyDescent="0.25">
      <c r="B30" s="3">
        <f t="shared" si="2"/>
        <v>2008</v>
      </c>
      <c r="C30" s="622">
        <f t="shared" si="1"/>
        <v>0</v>
      </c>
      <c r="D30" s="297"/>
      <c r="E30" s="297"/>
      <c r="F30" s="297"/>
      <c r="G30" s="297"/>
      <c r="H30" s="297"/>
      <c r="I30" s="297"/>
      <c r="J30" s="297"/>
      <c r="K30" s="297">
        <f>+K$14/7/2</f>
        <v>0</v>
      </c>
      <c r="L30" s="297">
        <f>+L29</f>
        <v>0</v>
      </c>
      <c r="M30" s="297">
        <f>+M29</f>
        <v>0</v>
      </c>
      <c r="N30" s="7">
        <f>+N29</f>
        <v>0</v>
      </c>
      <c r="O30" s="7">
        <f>+O29</f>
        <v>0</v>
      </c>
      <c r="P30" s="7">
        <f>+P29</f>
        <v>0</v>
      </c>
      <c r="Q30" s="7">
        <f>+Q$14/7</f>
        <v>0</v>
      </c>
      <c r="R30" s="7">
        <f>+R$14/7/2</f>
        <v>0</v>
      </c>
      <c r="S30" s="43"/>
      <c r="T30" s="43"/>
      <c r="U30" s="43"/>
      <c r="V30" s="43"/>
      <c r="W30" s="43"/>
      <c r="X30" s="43"/>
      <c r="Y30" s="7"/>
      <c r="Z30" s="297"/>
    </row>
    <row r="31" spans="1:26" x14ac:dyDescent="0.25">
      <c r="B31" s="3">
        <f t="shared" si="2"/>
        <v>2009</v>
      </c>
      <c r="C31" s="622">
        <f t="shared" si="1"/>
        <v>0</v>
      </c>
      <c r="D31" s="297"/>
      <c r="E31" s="297"/>
      <c r="F31" s="297"/>
      <c r="G31" s="297"/>
      <c r="H31" s="297"/>
      <c r="I31" s="297"/>
      <c r="J31" s="297"/>
      <c r="K31" s="297"/>
      <c r="L31" s="297">
        <f>+L$14/7/2</f>
        <v>0</v>
      </c>
      <c r="M31" s="297">
        <f>+M30</f>
        <v>0</v>
      </c>
      <c r="N31" s="7">
        <f>+N30</f>
        <v>0</v>
      </c>
      <c r="O31" s="7">
        <f>+O30</f>
        <v>0</v>
      </c>
      <c r="P31" s="7">
        <f>+P30</f>
        <v>0</v>
      </c>
      <c r="Q31" s="7">
        <f>+Q30</f>
        <v>0</v>
      </c>
      <c r="R31" s="7">
        <f>+R$14/7</f>
        <v>0</v>
      </c>
      <c r="S31" s="43">
        <f>+S$14/7/2</f>
        <v>0</v>
      </c>
      <c r="T31" s="43"/>
      <c r="U31" s="43"/>
      <c r="V31" s="43"/>
      <c r="W31" s="43"/>
      <c r="X31" s="43"/>
      <c r="Y31" s="7"/>
      <c r="Z31" s="297"/>
    </row>
    <row r="32" spans="1:26" x14ac:dyDescent="0.25">
      <c r="A32" s="38"/>
      <c r="B32" s="3">
        <f t="shared" si="2"/>
        <v>2010</v>
      </c>
      <c r="C32" s="622">
        <f t="shared" si="1"/>
        <v>0</v>
      </c>
      <c r="D32" s="297"/>
      <c r="E32" s="297"/>
      <c r="F32" s="297"/>
      <c r="G32" s="297"/>
      <c r="H32" s="297"/>
      <c r="I32" s="297"/>
      <c r="J32" s="297"/>
      <c r="K32" s="297"/>
      <c r="L32" s="297"/>
      <c r="M32" s="297">
        <f>+M$14/7/2</f>
        <v>0</v>
      </c>
      <c r="N32" s="7">
        <f>+N31</f>
        <v>0</v>
      </c>
      <c r="O32" s="7">
        <f>+O31</f>
        <v>0</v>
      </c>
      <c r="P32" s="7">
        <f>+P31</f>
        <v>0</v>
      </c>
      <c r="Q32" s="7">
        <f>+Q31</f>
        <v>0</v>
      </c>
      <c r="R32" s="7">
        <f>+R31</f>
        <v>0</v>
      </c>
      <c r="S32" s="43">
        <f>+S$14/7</f>
        <v>0</v>
      </c>
      <c r="T32" s="43">
        <f>+T$14/7/2</f>
        <v>0</v>
      </c>
      <c r="U32" s="43"/>
      <c r="V32" s="43"/>
      <c r="W32" s="43"/>
      <c r="X32" s="43"/>
      <c r="Y32" s="7"/>
      <c r="Z32" s="297"/>
    </row>
    <row r="33" spans="1:34" x14ac:dyDescent="0.25">
      <c r="A33" s="38"/>
      <c r="B33" s="3">
        <f t="shared" si="2"/>
        <v>2011</v>
      </c>
      <c r="C33" s="622">
        <f t="shared" si="1"/>
        <v>0</v>
      </c>
      <c r="D33" s="297"/>
      <c r="E33" s="297"/>
      <c r="F33" s="297"/>
      <c r="G33" s="297"/>
      <c r="H33" s="297"/>
      <c r="I33" s="297"/>
      <c r="J33" s="297"/>
      <c r="K33" s="297"/>
      <c r="L33" s="297"/>
      <c r="M33" s="297"/>
      <c r="N33" s="7">
        <f>+N$14/7/2</f>
        <v>0</v>
      </c>
      <c r="O33" s="7">
        <f>+O32</f>
        <v>0</v>
      </c>
      <c r="P33" s="7">
        <f>+P32</f>
        <v>0</v>
      </c>
      <c r="Q33" s="7">
        <f>+Q32</f>
        <v>0</v>
      </c>
      <c r="R33" s="7">
        <f>+R32</f>
        <v>0</v>
      </c>
      <c r="S33" s="43">
        <f>+S32</f>
        <v>0</v>
      </c>
      <c r="T33" s="43">
        <f>+T$14/7</f>
        <v>0</v>
      </c>
      <c r="U33" s="43">
        <f>+U$14/7/2</f>
        <v>0</v>
      </c>
      <c r="V33" s="43"/>
      <c r="W33" s="43"/>
      <c r="X33" s="43"/>
      <c r="Y33" s="7"/>
      <c r="Z33" s="297"/>
    </row>
    <row r="34" spans="1:34" x14ac:dyDescent="0.25">
      <c r="A34" s="38"/>
      <c r="B34" s="3">
        <f t="shared" si="2"/>
        <v>2012</v>
      </c>
      <c r="C34" s="622">
        <f t="shared" si="1"/>
        <v>0</v>
      </c>
      <c r="D34" s="297"/>
      <c r="E34" s="297"/>
      <c r="F34" s="297"/>
      <c r="G34" s="297"/>
      <c r="H34" s="297"/>
      <c r="I34" s="297"/>
      <c r="J34" s="297"/>
      <c r="K34" s="297"/>
      <c r="L34" s="297"/>
      <c r="M34" s="297"/>
      <c r="N34" s="7"/>
      <c r="O34" s="7">
        <f>+O$14/7/2</f>
        <v>0</v>
      </c>
      <c r="P34" s="7">
        <f>+P33</f>
        <v>0</v>
      </c>
      <c r="Q34" s="7">
        <f>+Q33</f>
        <v>0</v>
      </c>
      <c r="R34" s="7">
        <f>+R33</f>
        <v>0</v>
      </c>
      <c r="S34" s="43">
        <f>+S33</f>
        <v>0</v>
      </c>
      <c r="T34" s="43">
        <f>+T$14/7</f>
        <v>0</v>
      </c>
      <c r="U34" s="43">
        <f>+U$14/7</f>
        <v>0</v>
      </c>
      <c r="V34" s="43">
        <f>+V$14/7/2</f>
        <v>0</v>
      </c>
      <c r="W34" s="43"/>
      <c r="X34" s="43"/>
      <c r="Y34" s="7"/>
      <c r="Z34" s="297"/>
    </row>
    <row r="35" spans="1:34" x14ac:dyDescent="0.25">
      <c r="A35" s="38"/>
      <c r="B35" s="3">
        <f t="shared" si="2"/>
        <v>2013</v>
      </c>
      <c r="C35" s="622">
        <f t="shared" si="1"/>
        <v>0</v>
      </c>
      <c r="D35" s="297"/>
      <c r="E35" s="297"/>
      <c r="F35" s="297"/>
      <c r="G35" s="297"/>
      <c r="H35" s="297"/>
      <c r="I35" s="297"/>
      <c r="J35" s="297"/>
      <c r="K35" s="297"/>
      <c r="L35" s="297"/>
      <c r="M35" s="297"/>
      <c r="N35" s="7"/>
      <c r="O35" s="7"/>
      <c r="P35" s="7">
        <f>P14/7/2</f>
        <v>0</v>
      </c>
      <c r="Q35" s="7">
        <f>Q14</f>
        <v>0</v>
      </c>
      <c r="R35" s="7">
        <f t="shared" ref="R35:U36" si="3">R34</f>
        <v>0</v>
      </c>
      <c r="S35" s="43">
        <f t="shared" si="3"/>
        <v>0</v>
      </c>
      <c r="T35" s="43">
        <f t="shared" si="3"/>
        <v>0</v>
      </c>
      <c r="U35" s="43">
        <f t="shared" si="3"/>
        <v>0</v>
      </c>
      <c r="V35" s="43">
        <f>V14/7</f>
        <v>0</v>
      </c>
      <c r="W35" s="43">
        <f>W14/7/2</f>
        <v>0</v>
      </c>
      <c r="X35" s="43"/>
      <c r="Y35" s="7"/>
      <c r="Z35" s="297"/>
    </row>
    <row r="36" spans="1:34" x14ac:dyDescent="0.25">
      <c r="A36" s="38"/>
      <c r="B36" s="3">
        <f t="shared" si="2"/>
        <v>2014</v>
      </c>
      <c r="C36" s="622">
        <f t="shared" si="1"/>
        <v>0</v>
      </c>
      <c r="D36" s="297"/>
      <c r="E36" s="297"/>
      <c r="F36" s="297"/>
      <c r="G36" s="297"/>
      <c r="H36" s="297"/>
      <c r="I36" s="297"/>
      <c r="J36" s="297"/>
      <c r="K36" s="297"/>
      <c r="L36" s="297"/>
      <c r="M36" s="297"/>
      <c r="N36" s="7"/>
      <c r="O36" s="7"/>
      <c r="P36" s="7"/>
      <c r="Q36" s="7">
        <f>Q14/7/2</f>
        <v>0</v>
      </c>
      <c r="R36" s="7">
        <f t="shared" si="3"/>
        <v>0</v>
      </c>
      <c r="S36" s="43">
        <f t="shared" si="3"/>
        <v>0</v>
      </c>
      <c r="T36" s="43">
        <f t="shared" si="3"/>
        <v>0</v>
      </c>
      <c r="U36" s="43">
        <f t="shared" si="3"/>
        <v>0</v>
      </c>
      <c r="V36" s="43">
        <f>V35</f>
        <v>0</v>
      </c>
      <c r="W36" s="43">
        <f>W14/7</f>
        <v>0</v>
      </c>
      <c r="X36" s="43">
        <f>X14/7/2</f>
        <v>0</v>
      </c>
      <c r="Y36" s="7"/>
      <c r="Z36" s="297"/>
    </row>
    <row r="37" spans="1:34" x14ac:dyDescent="0.25">
      <c r="A37" s="38"/>
      <c r="B37" s="3">
        <f t="shared" si="2"/>
        <v>2015</v>
      </c>
      <c r="C37" s="622">
        <f t="shared" si="1"/>
        <v>0</v>
      </c>
      <c r="D37" s="297"/>
      <c r="E37" s="297"/>
      <c r="F37" s="297"/>
      <c r="G37" s="297"/>
      <c r="H37" s="297"/>
      <c r="I37" s="297"/>
      <c r="J37" s="297"/>
      <c r="K37" s="297"/>
      <c r="L37" s="297"/>
      <c r="M37" s="297"/>
      <c r="N37" s="7"/>
      <c r="O37" s="7"/>
      <c r="P37" s="7"/>
      <c r="Q37" s="7"/>
      <c r="R37" s="7">
        <f>R14/7/2</f>
        <v>0</v>
      </c>
      <c r="S37" s="43">
        <f>S36</f>
        <v>0</v>
      </c>
      <c r="T37" s="43">
        <f>T36</f>
        <v>0</v>
      </c>
      <c r="U37" s="43">
        <f>U36</f>
        <v>0</v>
      </c>
      <c r="V37" s="43">
        <f>V36</f>
        <v>0</v>
      </c>
      <c r="W37" s="43">
        <f>W36</f>
        <v>0</v>
      </c>
      <c r="X37" s="43">
        <f>X14/7</f>
        <v>0</v>
      </c>
      <c r="Y37" s="7">
        <f>Y14/7/2</f>
        <v>0</v>
      </c>
      <c r="Z37" s="297"/>
    </row>
    <row r="38" spans="1:34" x14ac:dyDescent="0.25">
      <c r="A38" s="38"/>
      <c r="B38" s="3">
        <f t="shared" si="2"/>
        <v>2016</v>
      </c>
      <c r="C38" s="622">
        <f t="shared" si="1"/>
        <v>0</v>
      </c>
      <c r="D38" s="297"/>
      <c r="E38" s="297"/>
      <c r="F38" s="297"/>
      <c r="G38" s="297"/>
      <c r="H38" s="297"/>
      <c r="I38" s="297"/>
      <c r="J38" s="297"/>
      <c r="K38" s="297"/>
      <c r="L38" s="297"/>
      <c r="M38" s="297"/>
      <c r="N38" s="7"/>
      <c r="O38" s="7"/>
      <c r="P38" s="7"/>
      <c r="Q38" s="7"/>
      <c r="R38" s="7"/>
      <c r="S38" s="43"/>
      <c r="T38" s="43"/>
      <c r="U38" s="43"/>
      <c r="V38" s="43"/>
      <c r="W38" s="43"/>
      <c r="X38" s="43"/>
      <c r="Y38" s="7">
        <f>+Y14/2</f>
        <v>0</v>
      </c>
      <c r="Z38" s="7">
        <f>Z14/7/2</f>
        <v>0</v>
      </c>
      <c r="AA38" s="7"/>
    </row>
    <row r="39" spans="1:34" x14ac:dyDescent="0.25">
      <c r="A39" s="38"/>
      <c r="B39" s="3">
        <f t="shared" si="2"/>
        <v>2017</v>
      </c>
      <c r="C39" s="622">
        <f t="shared" si="1"/>
        <v>0</v>
      </c>
      <c r="D39" s="297"/>
      <c r="E39" s="297"/>
      <c r="F39" s="297"/>
      <c r="G39" s="297"/>
      <c r="H39" s="297"/>
      <c r="I39" s="297"/>
      <c r="J39" s="297"/>
      <c r="K39" s="297"/>
      <c r="L39" s="297"/>
      <c r="M39" s="297"/>
      <c r="N39" s="7"/>
      <c r="O39" s="7"/>
      <c r="P39" s="7"/>
      <c r="Q39" s="7"/>
      <c r="R39" s="7"/>
      <c r="S39" s="43"/>
      <c r="T39" s="43"/>
      <c r="U39" s="43"/>
      <c r="V39" s="43"/>
      <c r="W39" s="43"/>
      <c r="X39" s="43"/>
      <c r="Y39" s="7"/>
      <c r="Z39" s="7"/>
      <c r="AA39" s="7">
        <v>0</v>
      </c>
    </row>
    <row r="40" spans="1:34" x14ac:dyDescent="0.25">
      <c r="A40" s="38"/>
      <c r="B40" s="3">
        <f t="shared" si="2"/>
        <v>2018</v>
      </c>
      <c r="C40" s="622">
        <f t="shared" si="1"/>
        <v>0</v>
      </c>
      <c r="D40" s="297"/>
      <c r="E40" s="297"/>
      <c r="F40" s="297"/>
      <c r="G40" s="297"/>
      <c r="H40" s="297"/>
      <c r="I40" s="297"/>
      <c r="J40" s="297"/>
      <c r="K40" s="297"/>
      <c r="L40" s="297"/>
      <c r="M40" s="297"/>
      <c r="N40" s="7"/>
      <c r="O40" s="7"/>
      <c r="P40" s="7"/>
      <c r="Q40" s="7"/>
      <c r="R40" s="7"/>
      <c r="S40" s="43"/>
      <c r="T40" s="43"/>
      <c r="U40" s="43"/>
      <c r="V40" s="43"/>
      <c r="W40" s="43"/>
      <c r="X40" s="43"/>
      <c r="Y40" s="7"/>
      <c r="Z40" s="7"/>
      <c r="AA40" s="7"/>
      <c r="AB40" s="7">
        <v>0</v>
      </c>
    </row>
    <row r="41" spans="1:34" x14ac:dyDescent="0.25">
      <c r="A41" s="38"/>
      <c r="B41" s="3">
        <f t="shared" si="2"/>
        <v>2019</v>
      </c>
      <c r="C41" s="622">
        <f t="shared" si="1"/>
        <v>0</v>
      </c>
      <c r="D41" s="297"/>
      <c r="E41" s="297"/>
      <c r="F41" s="297"/>
      <c r="G41" s="297"/>
      <c r="H41" s="297"/>
      <c r="I41" s="297"/>
      <c r="J41" s="297"/>
      <c r="K41" s="297"/>
      <c r="L41" s="297"/>
      <c r="M41" s="297"/>
      <c r="N41" s="7"/>
      <c r="O41" s="7"/>
      <c r="P41" s="7"/>
      <c r="Q41" s="7"/>
      <c r="R41" s="7"/>
      <c r="S41" s="43"/>
      <c r="T41" s="43"/>
      <c r="U41" s="43"/>
      <c r="V41" s="43"/>
      <c r="W41" s="43"/>
      <c r="X41" s="43"/>
      <c r="Y41" s="7"/>
      <c r="Z41" s="7"/>
      <c r="AA41" s="7"/>
      <c r="AB41" s="7"/>
      <c r="AC41" s="43">
        <f>+$AC$14/7/3</f>
        <v>0</v>
      </c>
      <c r="AD41" s="43"/>
      <c r="AE41" s="43"/>
    </row>
    <row r="42" spans="1:34" x14ac:dyDescent="0.25">
      <c r="A42" s="38"/>
      <c r="B42" s="3">
        <f t="shared" si="2"/>
        <v>2020</v>
      </c>
      <c r="C42" s="622">
        <f t="shared" si="1"/>
        <v>0</v>
      </c>
      <c r="D42" s="297"/>
      <c r="E42" s="297"/>
      <c r="F42" s="297"/>
      <c r="G42" s="297"/>
      <c r="H42" s="297"/>
      <c r="I42" s="297"/>
      <c r="J42" s="297"/>
      <c r="K42" s="297"/>
      <c r="L42" s="297"/>
      <c r="M42" s="297"/>
      <c r="N42" s="7"/>
      <c r="O42" s="7"/>
      <c r="P42" s="7"/>
      <c r="Q42" s="7"/>
      <c r="R42" s="7"/>
      <c r="S42" s="43"/>
      <c r="T42" s="43"/>
      <c r="U42" s="43"/>
      <c r="V42" s="43"/>
      <c r="W42" s="43"/>
      <c r="X42" s="43"/>
      <c r="Y42" s="7"/>
      <c r="Z42" s="7"/>
      <c r="AA42" s="7"/>
      <c r="AB42" s="7"/>
      <c r="AC42" s="43"/>
      <c r="AE42" s="43"/>
    </row>
    <row r="43" spans="1:34" x14ac:dyDescent="0.25">
      <c r="A43" s="38"/>
      <c r="B43" s="3">
        <f t="shared" si="2"/>
        <v>2021</v>
      </c>
      <c r="C43" s="622">
        <f t="shared" si="1"/>
        <v>-836.92857142857144</v>
      </c>
      <c r="D43" s="297"/>
      <c r="E43" s="297"/>
      <c r="F43" s="297"/>
      <c r="G43" s="297"/>
      <c r="H43" s="297"/>
      <c r="I43" s="297"/>
      <c r="J43" s="297"/>
      <c r="K43" s="297"/>
      <c r="L43" s="297"/>
      <c r="M43" s="297"/>
      <c r="N43" s="7"/>
      <c r="O43" s="7"/>
      <c r="P43" s="7"/>
      <c r="Q43" s="7"/>
      <c r="R43" s="7"/>
      <c r="S43" s="43"/>
      <c r="T43" s="43"/>
      <c r="U43" s="43"/>
      <c r="V43" s="43"/>
      <c r="W43" s="43"/>
      <c r="X43" s="43"/>
      <c r="Y43" s="7"/>
      <c r="Z43" s="7"/>
      <c r="AA43" s="7"/>
      <c r="AB43" s="7"/>
      <c r="AC43" s="43"/>
      <c r="AE43" s="43">
        <f>+$AE$14/7/2</f>
        <v>836.92857142857144</v>
      </c>
    </row>
    <row r="44" spans="1:34" x14ac:dyDescent="0.25">
      <c r="A44" s="38"/>
      <c r="B44" s="3">
        <f t="shared" si="2"/>
        <v>2022</v>
      </c>
      <c r="C44" s="622">
        <f t="shared" si="1"/>
        <v>-1673.8571428571429</v>
      </c>
      <c r="D44" s="297"/>
      <c r="E44" s="297"/>
      <c r="F44" s="297"/>
      <c r="G44" s="297"/>
      <c r="H44" s="297"/>
      <c r="I44" s="297"/>
      <c r="J44" s="297"/>
      <c r="K44" s="297"/>
      <c r="L44" s="297"/>
      <c r="M44" s="297"/>
      <c r="N44" s="7"/>
      <c r="O44" s="7"/>
      <c r="P44" s="7"/>
      <c r="Q44" s="7"/>
      <c r="R44" s="7"/>
      <c r="S44" s="43"/>
      <c r="T44" s="43"/>
      <c r="U44" s="43"/>
      <c r="V44" s="43"/>
      <c r="W44" s="43"/>
      <c r="X44" s="43"/>
      <c r="Y44" s="7"/>
      <c r="Z44" s="7"/>
      <c r="AA44" s="7"/>
      <c r="AB44" s="7"/>
      <c r="AC44" s="43"/>
      <c r="AE44" s="43">
        <f>+$AE$14/7</f>
        <v>1673.8571428571429</v>
      </c>
    </row>
    <row r="45" spans="1:34" x14ac:dyDescent="0.25">
      <c r="A45" s="38"/>
      <c r="B45" s="3">
        <f t="shared" si="2"/>
        <v>2023</v>
      </c>
      <c r="C45" s="622">
        <f t="shared" si="1"/>
        <v>-1673.8571428571429</v>
      </c>
      <c r="D45" s="297"/>
      <c r="E45" s="297"/>
      <c r="F45" s="297"/>
      <c r="G45" s="297"/>
      <c r="H45" s="297"/>
      <c r="I45" s="297"/>
      <c r="J45" s="297"/>
      <c r="K45" s="297"/>
      <c r="L45" s="297"/>
      <c r="M45" s="297"/>
      <c r="N45" s="7"/>
      <c r="O45" s="7"/>
      <c r="P45" s="7"/>
      <c r="Q45" s="7"/>
      <c r="R45" s="7"/>
      <c r="S45" s="43"/>
      <c r="T45" s="43"/>
      <c r="U45" s="43"/>
      <c r="V45" s="43"/>
      <c r="W45" s="43"/>
      <c r="X45" s="43"/>
      <c r="Y45" s="7"/>
      <c r="Z45" s="7"/>
      <c r="AA45" s="7"/>
      <c r="AB45" s="7"/>
      <c r="AC45" s="43"/>
      <c r="AE45" s="43">
        <f t="shared" ref="AE45:AE46" si="4">+$AE$14/7</f>
        <v>1673.8571428571429</v>
      </c>
    </row>
    <row r="46" spans="1:34" x14ac:dyDescent="0.25">
      <c r="A46" s="38"/>
      <c r="B46" s="3">
        <f t="shared" si="2"/>
        <v>2024</v>
      </c>
      <c r="C46" s="622">
        <f t="shared" si="1"/>
        <v>-1673.8571428571429</v>
      </c>
      <c r="D46" s="297"/>
      <c r="E46" s="297"/>
      <c r="F46" s="297"/>
      <c r="G46" s="297"/>
      <c r="H46" s="297"/>
      <c r="I46" s="297"/>
      <c r="J46" s="297"/>
      <c r="K46" s="297"/>
      <c r="L46" s="297"/>
      <c r="M46" s="297"/>
      <c r="N46" s="7"/>
      <c r="O46" s="7"/>
      <c r="P46" s="7"/>
      <c r="Q46" s="7"/>
      <c r="R46" s="7"/>
      <c r="S46" s="43"/>
      <c r="T46" s="43"/>
      <c r="U46" s="43"/>
      <c r="V46" s="43"/>
      <c r="W46" s="43"/>
      <c r="X46" s="43"/>
      <c r="Y46" s="7"/>
      <c r="Z46" s="7"/>
      <c r="AA46" s="7"/>
      <c r="AB46" s="7"/>
      <c r="AC46" s="43"/>
      <c r="AE46" s="43">
        <f t="shared" si="4"/>
        <v>1673.8571428571429</v>
      </c>
    </row>
    <row r="47" spans="1:34" x14ac:dyDescent="0.25">
      <c r="A47" s="38"/>
      <c r="B47" s="12"/>
      <c r="C47" s="254"/>
      <c r="D47" s="298"/>
      <c r="E47" s="298"/>
      <c r="F47" s="298"/>
      <c r="G47" s="298"/>
      <c r="H47" s="298"/>
      <c r="I47" s="298"/>
      <c r="J47" s="298"/>
      <c r="K47" s="298"/>
      <c r="L47" s="298"/>
      <c r="M47" s="298"/>
      <c r="N47" s="298"/>
      <c r="O47" s="298"/>
      <c r="P47" s="298"/>
      <c r="Q47" s="298"/>
      <c r="R47" s="298"/>
      <c r="S47" s="298"/>
      <c r="T47" s="298"/>
      <c r="U47" s="298"/>
      <c r="V47" s="299"/>
      <c r="W47" s="299"/>
      <c r="X47" s="299"/>
      <c r="Y47" s="298"/>
      <c r="Z47" s="298"/>
      <c r="AA47" s="298"/>
      <c r="AB47" s="173"/>
      <c r="AC47" s="173"/>
      <c r="AD47" s="173"/>
    </row>
    <row r="48" spans="1:34" x14ac:dyDescent="0.25">
      <c r="A48" s="38" t="s">
        <v>62</v>
      </c>
      <c r="B48" s="675">
        <f>SUM(D48:AH48)</f>
        <v>5858.5</v>
      </c>
      <c r="C48" s="275">
        <f>SUM(C16:C47)</f>
        <v>-5858.5</v>
      </c>
      <c r="D48" s="297">
        <f t="shared" ref="D48:AE48" si="5">-SUM(D16:D47)+D14</f>
        <v>0</v>
      </c>
      <c r="E48" s="297">
        <f t="shared" si="5"/>
        <v>0</v>
      </c>
      <c r="F48" s="297">
        <f t="shared" si="5"/>
        <v>0</v>
      </c>
      <c r="G48" s="297">
        <f t="shared" si="5"/>
        <v>0</v>
      </c>
      <c r="H48" s="297">
        <f t="shared" si="5"/>
        <v>0</v>
      </c>
      <c r="I48" s="297">
        <f t="shared" si="5"/>
        <v>0</v>
      </c>
      <c r="J48" s="297">
        <f t="shared" si="5"/>
        <v>0</v>
      </c>
      <c r="K48" s="297">
        <f t="shared" si="5"/>
        <v>0</v>
      </c>
      <c r="L48" s="297">
        <f t="shared" si="5"/>
        <v>0</v>
      </c>
      <c r="M48" s="297">
        <f t="shared" si="5"/>
        <v>0</v>
      </c>
      <c r="N48" s="297">
        <f t="shared" si="5"/>
        <v>0</v>
      </c>
      <c r="O48" s="297">
        <f t="shared" si="5"/>
        <v>0</v>
      </c>
      <c r="P48" s="297">
        <f t="shared" si="5"/>
        <v>0</v>
      </c>
      <c r="Q48" s="297">
        <f t="shared" si="5"/>
        <v>0</v>
      </c>
      <c r="R48" s="297">
        <f t="shared" si="5"/>
        <v>0</v>
      </c>
      <c r="S48" s="297">
        <f t="shared" si="5"/>
        <v>0</v>
      </c>
      <c r="T48" s="297">
        <f t="shared" si="5"/>
        <v>0</v>
      </c>
      <c r="U48" s="338">
        <f t="shared" si="5"/>
        <v>0</v>
      </c>
      <c r="V48" s="338">
        <f t="shared" si="5"/>
        <v>0</v>
      </c>
      <c r="W48" s="338">
        <f t="shared" si="5"/>
        <v>0</v>
      </c>
      <c r="X48" s="338">
        <f t="shared" si="5"/>
        <v>0</v>
      </c>
      <c r="Y48" s="338">
        <f t="shared" si="5"/>
        <v>0</v>
      </c>
      <c r="Z48" s="338">
        <f t="shared" si="5"/>
        <v>0</v>
      </c>
      <c r="AA48" s="338">
        <f t="shared" si="5"/>
        <v>0</v>
      </c>
      <c r="AB48" s="338">
        <f t="shared" si="5"/>
        <v>0</v>
      </c>
      <c r="AC48" s="338">
        <f t="shared" si="5"/>
        <v>0</v>
      </c>
      <c r="AD48" s="338">
        <f t="shared" si="5"/>
        <v>0</v>
      </c>
      <c r="AE48" s="330">
        <f t="shared" si="5"/>
        <v>5858.5</v>
      </c>
      <c r="AF48" s="330">
        <f t="shared" ref="AF48" si="6">-SUM(AF16:AF47)+AF14</f>
        <v>0</v>
      </c>
      <c r="AG48" s="330">
        <f t="shared" ref="AG48" si="7">-SUM(AG16:AG47)+AG14</f>
        <v>0</v>
      </c>
      <c r="AH48" s="330">
        <f t="shared" ref="AH48" si="8">-SUM(AH16:AH47)+AH14</f>
        <v>0</v>
      </c>
    </row>
    <row r="49" spans="1:26" x14ac:dyDescent="0.25">
      <c r="A49" s="38"/>
      <c r="B49" s="275"/>
      <c r="C49" s="299"/>
      <c r="D49" s="297"/>
      <c r="E49" s="297"/>
      <c r="F49" s="297"/>
      <c r="G49" s="297"/>
      <c r="H49" s="297"/>
      <c r="I49" s="297"/>
      <c r="J49" s="297"/>
      <c r="K49" s="297"/>
      <c r="L49" s="297"/>
      <c r="M49" s="297"/>
      <c r="N49" s="338"/>
      <c r="O49" s="338"/>
      <c r="P49" s="338"/>
      <c r="Q49" s="338"/>
      <c r="R49" s="338"/>
      <c r="S49" s="338"/>
      <c r="T49" s="338"/>
      <c r="U49" s="338"/>
      <c r="V49" s="338"/>
      <c r="W49" s="338"/>
      <c r="X49" s="338"/>
      <c r="Y49" s="338"/>
      <c r="Z49" s="338"/>
    </row>
    <row r="50" spans="1:26" x14ac:dyDescent="0.25">
      <c r="A50" s="39" t="s">
        <v>63</v>
      </c>
      <c r="B50" s="3"/>
      <c r="C50" s="30">
        <f>+C14+C48</f>
        <v>5858.5</v>
      </c>
      <c r="D50" s="297"/>
      <c r="E50" s="297"/>
      <c r="F50" s="297"/>
      <c r="G50" s="297"/>
      <c r="H50" s="297"/>
      <c r="I50" s="297"/>
      <c r="J50" s="297"/>
      <c r="K50" s="297"/>
      <c r="L50" s="297"/>
      <c r="M50" s="297"/>
      <c r="N50" s="338"/>
      <c r="O50" s="338"/>
      <c r="P50" s="338"/>
      <c r="Q50" s="338"/>
      <c r="R50" s="338"/>
      <c r="S50" s="338"/>
      <c r="T50" s="338"/>
      <c r="U50" s="338"/>
      <c r="V50" s="338"/>
      <c r="W50" s="338"/>
      <c r="X50" s="338"/>
      <c r="Y50" s="338"/>
      <c r="Z50" s="338"/>
    </row>
    <row r="51" spans="1:26" x14ac:dyDescent="0.25">
      <c r="A51" s="3"/>
      <c r="B51" s="3"/>
      <c r="C51" s="3"/>
      <c r="D51" s="297"/>
      <c r="E51" s="297"/>
      <c r="F51" s="297"/>
      <c r="G51" s="297"/>
      <c r="H51" s="297"/>
      <c r="I51" s="297"/>
      <c r="J51" s="297"/>
      <c r="K51" s="297"/>
      <c r="L51" s="297"/>
      <c r="M51" s="297"/>
      <c r="N51" s="338"/>
      <c r="O51" s="338"/>
      <c r="P51" s="338"/>
      <c r="Q51" s="338"/>
      <c r="R51" s="338"/>
      <c r="S51" s="338"/>
      <c r="T51" s="338"/>
      <c r="U51" s="338"/>
      <c r="V51" s="338"/>
      <c r="W51" s="338"/>
      <c r="X51" s="338"/>
      <c r="Y51" s="338"/>
      <c r="Z51" s="338"/>
    </row>
    <row r="52" spans="1:26" x14ac:dyDescent="0.25">
      <c r="A52" s="3"/>
      <c r="B52" s="36"/>
      <c r="C52" s="3"/>
      <c r="D52" s="297"/>
      <c r="E52" s="297"/>
      <c r="F52" s="297"/>
      <c r="G52" s="297"/>
      <c r="H52" s="297"/>
      <c r="I52" s="297"/>
      <c r="J52" s="297"/>
      <c r="K52" s="297"/>
      <c r="L52" s="297"/>
      <c r="M52" s="297"/>
      <c r="N52" s="338"/>
      <c r="O52" s="338"/>
      <c r="P52" s="338"/>
      <c r="Q52" s="338"/>
      <c r="R52" s="338"/>
      <c r="S52" s="338"/>
      <c r="T52" s="338"/>
      <c r="U52" s="338"/>
      <c r="V52" s="338"/>
      <c r="W52" s="338"/>
      <c r="X52" s="338"/>
      <c r="Y52" s="338"/>
      <c r="Z52" s="338"/>
    </row>
    <row r="53" spans="1:26" x14ac:dyDescent="0.25">
      <c r="A53" s="3"/>
      <c r="B53" s="3"/>
      <c r="C53" s="3"/>
      <c r="E53" s="297"/>
      <c r="F53" s="301"/>
      <c r="G53" s="301"/>
      <c r="H53" s="301"/>
      <c r="I53" s="301"/>
      <c r="J53" s="301"/>
      <c r="K53" s="301"/>
      <c r="L53" s="301"/>
      <c r="M53" s="301"/>
      <c r="N53" s="338">
        <f>SUM(E32:E53)</f>
        <v>0</v>
      </c>
      <c r="O53" s="342"/>
      <c r="P53" s="342"/>
      <c r="Q53" s="342"/>
      <c r="R53" s="342"/>
      <c r="S53" s="342"/>
    </row>
    <row r="54" spans="1:26" x14ac:dyDescent="0.25">
      <c r="B54" s="3"/>
      <c r="C54" s="3"/>
      <c r="E54" s="301"/>
      <c r="F54" s="301"/>
      <c r="G54" s="301"/>
      <c r="H54" s="301"/>
      <c r="I54" s="301"/>
      <c r="J54" s="301"/>
      <c r="K54" s="301"/>
      <c r="L54" s="301"/>
      <c r="M54" s="301"/>
      <c r="N54" s="301"/>
      <c r="O54" s="301"/>
      <c r="P54" s="301"/>
      <c r="Q54" s="301"/>
      <c r="R54" s="301"/>
      <c r="S54" s="301"/>
    </row>
    <row r="55" spans="1:26" x14ac:dyDescent="0.25">
      <c r="E55" s="301"/>
      <c r="F55" s="301"/>
      <c r="G55" s="301"/>
      <c r="H55" s="301"/>
      <c r="I55" s="301"/>
      <c r="J55" s="301"/>
      <c r="K55" s="301"/>
      <c r="L55" s="301"/>
      <c r="M55" s="301"/>
      <c r="N55" s="301"/>
      <c r="O55" s="301"/>
      <c r="P55" s="301"/>
      <c r="Q55" s="301"/>
      <c r="R55" s="301"/>
      <c r="S55" s="301"/>
    </row>
    <row r="56" spans="1:26" x14ac:dyDescent="0.25">
      <c r="E56" s="301"/>
      <c r="F56" s="301"/>
      <c r="G56" s="301"/>
      <c r="H56" s="301"/>
      <c r="I56" s="301"/>
      <c r="J56" s="301"/>
      <c r="K56" s="301"/>
      <c r="L56" s="301"/>
      <c r="M56" s="301"/>
      <c r="N56" s="301"/>
      <c r="O56" s="301"/>
      <c r="P56" s="301"/>
      <c r="Q56" s="301"/>
      <c r="R56" s="301"/>
      <c r="S56" s="301"/>
    </row>
    <row r="57" spans="1:26" x14ac:dyDescent="0.25">
      <c r="E57" s="301"/>
      <c r="F57" s="301"/>
      <c r="G57" s="301"/>
      <c r="H57" s="301"/>
      <c r="I57" s="301"/>
      <c r="J57" s="301"/>
      <c r="K57" s="301"/>
      <c r="L57" s="301"/>
      <c r="M57" s="301"/>
      <c r="N57" s="301"/>
      <c r="O57" s="301"/>
      <c r="P57" s="301"/>
      <c r="Q57" s="301"/>
      <c r="R57" s="301"/>
      <c r="S57" s="301"/>
    </row>
    <row r="58" spans="1:26" x14ac:dyDescent="0.25">
      <c r="E58" s="301"/>
      <c r="F58" s="301"/>
      <c r="G58" s="301"/>
      <c r="H58" s="301"/>
      <c r="I58" s="301"/>
      <c r="J58" s="301"/>
      <c r="K58" s="301"/>
      <c r="L58" s="301"/>
      <c r="M58" s="301"/>
      <c r="N58" s="301"/>
      <c r="O58" s="301"/>
      <c r="P58" s="301"/>
      <c r="Q58" s="301"/>
      <c r="R58" s="301"/>
      <c r="S58" s="301"/>
    </row>
    <row r="59" spans="1:26" x14ac:dyDescent="0.25">
      <c r="E59" s="301"/>
      <c r="F59" s="301"/>
      <c r="G59" s="301"/>
      <c r="H59" s="301"/>
      <c r="I59" s="301"/>
      <c r="J59" s="301"/>
      <c r="K59" s="301"/>
      <c r="L59" s="301"/>
      <c r="M59" s="301"/>
      <c r="N59" s="301"/>
      <c r="O59" s="301"/>
      <c r="P59" s="301"/>
      <c r="Q59" s="301"/>
      <c r="R59" s="301"/>
      <c r="S59" s="301"/>
    </row>
    <row r="60" spans="1:26" x14ac:dyDescent="0.25">
      <c r="E60" s="301"/>
      <c r="F60" s="301"/>
      <c r="G60" s="301"/>
      <c r="H60" s="301"/>
      <c r="I60" s="301"/>
      <c r="J60" s="301"/>
      <c r="K60" s="301"/>
      <c r="L60" s="301"/>
      <c r="M60" s="301"/>
      <c r="N60" s="301"/>
      <c r="O60" s="301"/>
      <c r="P60" s="301"/>
      <c r="Q60" s="301"/>
      <c r="R60" s="301"/>
      <c r="S60" s="301"/>
    </row>
    <row r="61" spans="1:26" x14ac:dyDescent="0.25">
      <c r="E61" s="301"/>
      <c r="F61" s="301"/>
      <c r="G61" s="301"/>
      <c r="H61" s="301"/>
      <c r="I61" s="301"/>
      <c r="J61" s="301"/>
      <c r="K61" s="301"/>
      <c r="L61" s="301"/>
      <c r="M61" s="301"/>
      <c r="N61" s="301"/>
      <c r="O61" s="301"/>
      <c r="P61" s="301"/>
      <c r="Q61" s="301"/>
      <c r="R61" s="301"/>
      <c r="S61" s="301"/>
    </row>
    <row r="62" spans="1:26" x14ac:dyDescent="0.25">
      <c r="E62" s="301"/>
      <c r="F62" s="301"/>
      <c r="G62" s="301"/>
      <c r="H62" s="301"/>
      <c r="I62" s="301"/>
      <c r="J62" s="301"/>
      <c r="K62" s="301"/>
      <c r="L62" s="301"/>
      <c r="M62" s="301"/>
      <c r="N62" s="301"/>
      <c r="O62" s="301"/>
      <c r="P62" s="301"/>
      <c r="Q62" s="301"/>
      <c r="R62" s="301"/>
      <c r="S62" s="301"/>
    </row>
    <row r="63" spans="1:26" x14ac:dyDescent="0.25">
      <c r="E63" s="301"/>
      <c r="F63" s="301"/>
      <c r="G63" s="301"/>
      <c r="H63" s="301"/>
      <c r="I63" s="301"/>
      <c r="J63" s="301"/>
      <c r="K63" s="301"/>
      <c r="L63" s="301"/>
      <c r="M63" s="301"/>
      <c r="N63" s="301"/>
      <c r="O63" s="301"/>
      <c r="P63" s="301"/>
      <c r="Q63" s="301"/>
      <c r="R63" s="301"/>
      <c r="S63" s="301"/>
    </row>
    <row r="64" spans="1:26" x14ac:dyDescent="0.25">
      <c r="E64" s="301"/>
      <c r="F64" s="301"/>
      <c r="G64" s="301"/>
      <c r="H64" s="301"/>
      <c r="I64" s="301"/>
      <c r="J64" s="301"/>
      <c r="K64" s="301"/>
      <c r="L64" s="301"/>
      <c r="M64" s="301"/>
      <c r="N64" s="301"/>
      <c r="O64" s="301"/>
      <c r="P64" s="301"/>
      <c r="Q64" s="301"/>
      <c r="R64" s="301"/>
      <c r="S64" s="301"/>
    </row>
  </sheetData>
  <pageMargins left="0.7" right="0.7" top="0.75" bottom="0.75" header="0.3" footer="0.3"/>
  <pageSetup scale="60" orientation="landscape" horizontalDpi="4294967294" verticalDpi="4294967294" r:id="rId1"/>
  <headerFooter>
    <oddFooter>&amp;Z&amp;F&amp;RPage &amp;P</oddFooter>
  </headerFooter>
</worksheet>
</file>

<file path=xl/worksheets/sheet2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D85868-0E55-48A6-884C-CD00009AAD43}">
  <sheetPr>
    <tabColor theme="6" tint="-0.249977111117893"/>
    <pageSetUpPr fitToPage="1"/>
  </sheetPr>
  <dimension ref="A1:AH64"/>
  <sheetViews>
    <sheetView workbookViewId="0">
      <selection activeCell="AE43" sqref="AE43:AE44"/>
    </sheetView>
  </sheetViews>
  <sheetFormatPr defaultColWidth="8.85546875" defaultRowHeight="15" x14ac:dyDescent="0.25"/>
  <cols>
    <col min="1" max="1" width="20.85546875" style="289" customWidth="1"/>
    <col min="2" max="2" width="9.5703125" style="289" customWidth="1"/>
    <col min="3" max="3" width="12.85546875" style="289" customWidth="1"/>
    <col min="4" max="12" width="7.42578125" style="289" hidden="1" customWidth="1"/>
    <col min="13" max="13" width="7.5703125" style="289" hidden="1" customWidth="1"/>
    <col min="14" max="25" width="10.42578125" style="289" customWidth="1"/>
    <col min="26" max="26" width="10.7109375" style="289" bestFit="1" customWidth="1"/>
    <col min="27" max="27" width="11.5703125" style="289" bestFit="1" customWidth="1"/>
    <col min="28" max="28" width="12" style="289" bestFit="1" customWidth="1"/>
    <col min="29" max="29" width="10.5703125" style="289" bestFit="1" customWidth="1"/>
    <col min="30" max="16384" width="8.85546875" style="289"/>
  </cols>
  <sheetData>
    <row r="1" spans="1:34" x14ac:dyDescent="0.25">
      <c r="A1" s="360" t="s">
        <v>10</v>
      </c>
      <c r="O1" s="289" t="s">
        <v>647</v>
      </c>
    </row>
    <row r="2" spans="1:34" x14ac:dyDescent="0.25">
      <c r="A2" s="365" t="s">
        <v>438</v>
      </c>
    </row>
    <row r="3" spans="1:34" x14ac:dyDescent="0.25">
      <c r="A3" s="365" t="s">
        <v>1294</v>
      </c>
    </row>
    <row r="4" spans="1:34" x14ac:dyDescent="0.25">
      <c r="R4" s="584" t="s">
        <v>4</v>
      </c>
      <c r="S4" s="585"/>
      <c r="T4" s="584" t="s">
        <v>8</v>
      </c>
    </row>
    <row r="5" spans="1:34" x14ac:dyDescent="0.25">
      <c r="A5" s="586" t="s">
        <v>9</v>
      </c>
      <c r="B5" s="475" t="s">
        <v>64</v>
      </c>
      <c r="C5" s="475" t="s">
        <v>12</v>
      </c>
      <c r="R5" s="587" t="s">
        <v>2</v>
      </c>
      <c r="S5" s="587" t="s">
        <v>60</v>
      </c>
      <c r="T5" s="587" t="s">
        <v>7</v>
      </c>
    </row>
    <row r="6" spans="1:34" x14ac:dyDescent="0.25">
      <c r="B6" s="290"/>
      <c r="R6" s="290"/>
    </row>
    <row r="7" spans="1:34" x14ac:dyDescent="0.25">
      <c r="A7" s="289" t="s">
        <v>1314</v>
      </c>
      <c r="B7" s="589">
        <v>906</v>
      </c>
      <c r="C7" s="590" t="s">
        <v>1309</v>
      </c>
      <c r="D7" s="707"/>
      <c r="E7" s="707"/>
      <c r="F7" s="707"/>
      <c r="G7" s="707"/>
      <c r="H7" s="707"/>
      <c r="I7" s="707"/>
      <c r="J7" s="707"/>
      <c r="K7" s="707"/>
      <c r="L7" s="707"/>
      <c r="M7" s="707"/>
      <c r="N7" s="707"/>
      <c r="O7" s="708"/>
      <c r="P7" s="421"/>
      <c r="Q7" s="421"/>
      <c r="R7" s="423">
        <f>+C14</f>
        <v>13400</v>
      </c>
      <c r="S7" s="423">
        <f>+-C48</f>
        <v>0</v>
      </c>
      <c r="T7" s="423">
        <f>+R7-S7</f>
        <v>13400</v>
      </c>
    </row>
    <row r="8" spans="1:34" x14ac:dyDescent="0.25">
      <c r="A8" s="588" t="s">
        <v>1315</v>
      </c>
      <c r="B8" s="290"/>
      <c r="D8" s="707"/>
      <c r="E8" s="707"/>
      <c r="F8" s="707"/>
      <c r="G8" s="707"/>
      <c r="H8" s="707"/>
      <c r="I8" s="707"/>
      <c r="J8" s="707"/>
      <c r="K8" s="707"/>
      <c r="L8" s="707"/>
      <c r="M8" s="707"/>
      <c r="N8" s="707"/>
      <c r="O8" s="708"/>
      <c r="P8" s="421"/>
      <c r="Q8" s="421"/>
    </row>
    <row r="9" spans="1:34" x14ac:dyDescent="0.25">
      <c r="A9" s="437"/>
      <c r="B9" s="290"/>
      <c r="D9" s="707"/>
      <c r="E9" s="707"/>
      <c r="F9" s="707"/>
      <c r="G9" s="707"/>
      <c r="H9" s="707"/>
      <c r="I9" s="707"/>
      <c r="J9" s="707"/>
      <c r="K9" s="707"/>
      <c r="L9" s="707"/>
      <c r="M9" s="707"/>
      <c r="N9" s="707"/>
      <c r="O9" s="708"/>
      <c r="P9" s="421"/>
      <c r="Q9" s="421"/>
    </row>
    <row r="10" spans="1:34" x14ac:dyDescent="0.25">
      <c r="B10" s="290"/>
    </row>
    <row r="11" spans="1:34" x14ac:dyDescent="0.25">
      <c r="A11" s="458" t="s">
        <v>66</v>
      </c>
      <c r="B11" s="589" t="s">
        <v>1261</v>
      </c>
      <c r="C11" s="590"/>
    </row>
    <row r="12" spans="1:34" x14ac:dyDescent="0.25">
      <c r="B12" s="594"/>
      <c r="C12" s="437"/>
    </row>
    <row r="13" spans="1:34" x14ac:dyDescent="0.25">
      <c r="A13" s="365" t="s">
        <v>5</v>
      </c>
      <c r="C13" s="595" t="s">
        <v>3</v>
      </c>
      <c r="D13" s="596">
        <v>1994</v>
      </c>
      <c r="E13" s="596">
        <v>1995</v>
      </c>
      <c r="F13" s="596">
        <v>1996</v>
      </c>
      <c r="G13" s="596">
        <v>1997</v>
      </c>
      <c r="H13" s="596">
        <v>1998</v>
      </c>
      <c r="I13" s="596">
        <v>1999</v>
      </c>
      <c r="J13" s="596">
        <v>2000</v>
      </c>
      <c r="K13" s="596">
        <v>2001</v>
      </c>
      <c r="L13" s="596">
        <v>2002</v>
      </c>
      <c r="M13" s="596">
        <v>2003</v>
      </c>
      <c r="N13" s="596">
        <v>2004</v>
      </c>
      <c r="O13" s="596">
        <f>N13+1</f>
        <v>2005</v>
      </c>
      <c r="P13" s="596">
        <f t="shared" ref="P13:AH13" si="0">O13+1</f>
        <v>2006</v>
      </c>
      <c r="Q13" s="596">
        <f t="shared" si="0"/>
        <v>2007</v>
      </c>
      <c r="R13" s="596">
        <f t="shared" si="0"/>
        <v>2008</v>
      </c>
      <c r="S13" s="596">
        <f t="shared" si="0"/>
        <v>2009</v>
      </c>
      <c r="T13" s="596">
        <f t="shared" si="0"/>
        <v>2010</v>
      </c>
      <c r="U13" s="596">
        <f t="shared" si="0"/>
        <v>2011</v>
      </c>
      <c r="V13" s="596">
        <f t="shared" si="0"/>
        <v>2012</v>
      </c>
      <c r="W13" s="596">
        <f t="shared" si="0"/>
        <v>2013</v>
      </c>
      <c r="X13" s="596">
        <f t="shared" si="0"/>
        <v>2014</v>
      </c>
      <c r="Y13" s="596">
        <f t="shared" si="0"/>
        <v>2015</v>
      </c>
      <c r="Z13" s="596">
        <f t="shared" si="0"/>
        <v>2016</v>
      </c>
      <c r="AA13" s="596">
        <f t="shared" si="0"/>
        <v>2017</v>
      </c>
      <c r="AB13" s="596">
        <f t="shared" si="0"/>
        <v>2018</v>
      </c>
      <c r="AC13" s="596">
        <f t="shared" si="0"/>
        <v>2019</v>
      </c>
      <c r="AD13" s="596">
        <f t="shared" si="0"/>
        <v>2020</v>
      </c>
      <c r="AE13" s="596">
        <f t="shared" si="0"/>
        <v>2021</v>
      </c>
      <c r="AF13" s="596">
        <f t="shared" si="0"/>
        <v>2022</v>
      </c>
      <c r="AG13" s="596">
        <f t="shared" si="0"/>
        <v>2023</v>
      </c>
      <c r="AH13" s="596">
        <f t="shared" si="0"/>
        <v>2024</v>
      </c>
    </row>
    <row r="14" spans="1:34" x14ac:dyDescent="0.25">
      <c r="A14" s="365" t="s">
        <v>73</v>
      </c>
      <c r="C14" s="720">
        <f>SUM(D14:AH14)</f>
        <v>13400</v>
      </c>
      <c r="D14" s="710">
        <v>0</v>
      </c>
      <c r="E14" s="710">
        <v>0</v>
      </c>
      <c r="F14" s="710">
        <v>0</v>
      </c>
      <c r="G14" s="710">
        <v>0</v>
      </c>
      <c r="H14" s="710">
        <v>0</v>
      </c>
      <c r="I14" s="710">
        <v>0</v>
      </c>
      <c r="J14" s="710">
        <v>0</v>
      </c>
      <c r="K14" s="710">
        <v>0</v>
      </c>
      <c r="L14" s="710">
        <v>0</v>
      </c>
      <c r="M14" s="710">
        <v>0</v>
      </c>
      <c r="N14" s="362"/>
      <c r="O14" s="362"/>
      <c r="P14" s="362"/>
      <c r="Q14" s="362"/>
      <c r="R14" s="362"/>
      <c r="S14" s="362"/>
      <c r="T14" s="362"/>
      <c r="U14" s="362"/>
      <c r="V14" s="362"/>
      <c r="W14" s="362"/>
      <c r="X14" s="362"/>
      <c r="Y14" s="599"/>
      <c r="Z14" s="599"/>
      <c r="AA14" s="544"/>
      <c r="AB14" s="599"/>
      <c r="AC14" s="599"/>
      <c r="AE14" s="709">
        <v>13400</v>
      </c>
    </row>
    <row r="15" spans="1:34" x14ac:dyDescent="0.25">
      <c r="A15" s="602"/>
      <c r="B15" s="437"/>
      <c r="C15" s="437"/>
      <c r="S15" s="710"/>
      <c r="T15" s="710"/>
      <c r="U15" s="710"/>
      <c r="V15" s="710"/>
      <c r="W15" s="710"/>
      <c r="X15" s="710"/>
    </row>
    <row r="16" spans="1:34" x14ac:dyDescent="0.25">
      <c r="A16" s="365" t="s">
        <v>6</v>
      </c>
      <c r="B16" s="290">
        <v>1994</v>
      </c>
      <c r="C16" s="622">
        <f>-SUM(D16:AH16)</f>
        <v>0</v>
      </c>
      <c r="D16" s="711">
        <f>+D$14/7/2</f>
        <v>0</v>
      </c>
      <c r="E16" s="711"/>
      <c r="F16" s="711"/>
      <c r="G16" s="711"/>
      <c r="H16" s="711"/>
      <c r="I16" s="711"/>
      <c r="J16" s="711"/>
      <c r="K16" s="711"/>
      <c r="L16" s="711"/>
      <c r="M16" s="711"/>
      <c r="N16" s="711"/>
      <c r="O16" s="711"/>
      <c r="P16" s="711"/>
      <c r="Q16" s="711"/>
      <c r="R16" s="711"/>
      <c r="S16" s="710"/>
      <c r="T16" s="710"/>
      <c r="U16" s="710"/>
      <c r="V16" s="710"/>
      <c r="W16" s="710"/>
      <c r="X16" s="710"/>
      <c r="Y16" s="711"/>
      <c r="Z16" s="711"/>
    </row>
    <row r="17" spans="1:26" x14ac:dyDescent="0.25">
      <c r="B17" s="290">
        <f>B16+1</f>
        <v>1995</v>
      </c>
      <c r="C17" s="622">
        <f t="shared" ref="C17:C46" si="1">-SUM(D17:AH17)</f>
        <v>0</v>
      </c>
      <c r="D17" s="711">
        <f>+D$14/7</f>
        <v>0</v>
      </c>
      <c r="E17" s="711">
        <f>+E$14/7/2</f>
        <v>0</v>
      </c>
      <c r="F17" s="711"/>
      <c r="G17" s="711"/>
      <c r="H17" s="711"/>
      <c r="I17" s="711"/>
      <c r="J17" s="711"/>
      <c r="K17" s="711"/>
      <c r="L17" s="711"/>
      <c r="M17" s="711"/>
      <c r="N17" s="711"/>
      <c r="O17" s="711"/>
      <c r="P17" s="711"/>
      <c r="Q17" s="711"/>
      <c r="R17" s="711"/>
      <c r="S17" s="710"/>
      <c r="T17" s="710"/>
      <c r="U17" s="710"/>
      <c r="V17" s="710"/>
      <c r="W17" s="710"/>
      <c r="X17" s="710"/>
      <c r="Y17" s="711"/>
      <c r="Z17" s="711"/>
    </row>
    <row r="18" spans="1:26" x14ac:dyDescent="0.25">
      <c r="B18" s="290">
        <f t="shared" ref="B18:B46" si="2">B17+1</f>
        <v>1996</v>
      </c>
      <c r="C18" s="622">
        <f t="shared" si="1"/>
        <v>0</v>
      </c>
      <c r="D18" s="711">
        <f>+D17</f>
        <v>0</v>
      </c>
      <c r="E18" s="711">
        <f>+E$14/7</f>
        <v>0</v>
      </c>
      <c r="F18" s="711">
        <f>+F$14/7/2</f>
        <v>0</v>
      </c>
      <c r="G18" s="711"/>
      <c r="H18" s="711"/>
      <c r="I18" s="711"/>
      <c r="J18" s="711"/>
      <c r="K18" s="711"/>
      <c r="L18" s="711"/>
      <c r="M18" s="711"/>
      <c r="N18" s="711"/>
      <c r="O18" s="711"/>
      <c r="P18" s="711"/>
      <c r="Q18" s="711"/>
      <c r="R18" s="711"/>
      <c r="S18" s="710"/>
      <c r="T18" s="710"/>
      <c r="U18" s="710"/>
      <c r="V18" s="710"/>
      <c r="W18" s="710"/>
      <c r="X18" s="710"/>
      <c r="Y18" s="711"/>
      <c r="Z18" s="711"/>
    </row>
    <row r="19" spans="1:26" x14ac:dyDescent="0.25">
      <c r="B19" s="290">
        <f t="shared" si="2"/>
        <v>1997</v>
      </c>
      <c r="C19" s="622">
        <f t="shared" si="1"/>
        <v>0</v>
      </c>
      <c r="D19" s="711">
        <f>+D18</f>
        <v>0</v>
      </c>
      <c r="E19" s="711">
        <f>+E18</f>
        <v>0</v>
      </c>
      <c r="F19" s="711">
        <f>+F$14/7</f>
        <v>0</v>
      </c>
      <c r="G19" s="711">
        <f>+G$14/7/2</f>
        <v>0</v>
      </c>
      <c r="H19" s="711"/>
      <c r="I19" s="711"/>
      <c r="J19" s="711"/>
      <c r="K19" s="711"/>
      <c r="L19" s="711"/>
      <c r="M19" s="711"/>
      <c r="N19" s="711"/>
      <c r="O19" s="711"/>
      <c r="P19" s="711"/>
      <c r="Q19" s="711"/>
      <c r="R19" s="711"/>
      <c r="S19" s="710"/>
      <c r="T19" s="710"/>
      <c r="U19" s="710"/>
      <c r="V19" s="710"/>
      <c r="W19" s="710"/>
      <c r="X19" s="710"/>
      <c r="Y19" s="711"/>
      <c r="Z19" s="711"/>
    </row>
    <row r="20" spans="1:26" x14ac:dyDescent="0.25">
      <c r="B20" s="290">
        <f t="shared" si="2"/>
        <v>1998</v>
      </c>
      <c r="C20" s="622">
        <f t="shared" si="1"/>
        <v>0</v>
      </c>
      <c r="D20" s="711">
        <f>+D19</f>
        <v>0</v>
      </c>
      <c r="E20" s="711">
        <f>+E19</f>
        <v>0</v>
      </c>
      <c r="F20" s="711">
        <f>+F19</f>
        <v>0</v>
      </c>
      <c r="G20" s="711">
        <f>+G$14/7</f>
        <v>0</v>
      </c>
      <c r="H20" s="711">
        <f>+H$14/7/2</f>
        <v>0</v>
      </c>
      <c r="I20" s="711"/>
      <c r="J20" s="711"/>
      <c r="K20" s="711"/>
      <c r="L20" s="711"/>
      <c r="M20" s="711"/>
      <c r="N20" s="711"/>
      <c r="O20" s="711"/>
      <c r="P20" s="711"/>
      <c r="Q20" s="711"/>
      <c r="R20" s="711"/>
      <c r="S20" s="710"/>
      <c r="T20" s="710"/>
      <c r="U20" s="710"/>
      <c r="V20" s="710"/>
      <c r="W20" s="710"/>
      <c r="X20" s="710"/>
      <c r="Y20" s="711"/>
      <c r="Z20" s="711"/>
    </row>
    <row r="21" spans="1:26" x14ac:dyDescent="0.25">
      <c r="B21" s="290">
        <f t="shared" si="2"/>
        <v>1999</v>
      </c>
      <c r="C21" s="622">
        <f t="shared" si="1"/>
        <v>0</v>
      </c>
      <c r="D21" s="711">
        <f>+D20</f>
        <v>0</v>
      </c>
      <c r="E21" s="711">
        <f>+E20</f>
        <v>0</v>
      </c>
      <c r="F21" s="711">
        <f>+F20</f>
        <v>0</v>
      </c>
      <c r="G21" s="711">
        <f>+G20</f>
        <v>0</v>
      </c>
      <c r="H21" s="711">
        <f>+H$14/7</f>
        <v>0</v>
      </c>
      <c r="I21" s="711">
        <f>+I$14/7/2</f>
        <v>0</v>
      </c>
      <c r="J21" s="711"/>
      <c r="K21" s="711"/>
      <c r="L21" s="711"/>
      <c r="M21" s="711"/>
      <c r="N21" s="711"/>
      <c r="O21" s="711"/>
      <c r="P21" s="711"/>
      <c r="Q21" s="711"/>
      <c r="R21" s="711"/>
      <c r="S21" s="710"/>
      <c r="T21" s="710"/>
      <c r="U21" s="710"/>
      <c r="V21" s="710"/>
      <c r="W21" s="710"/>
      <c r="X21" s="710"/>
      <c r="Y21" s="711"/>
      <c r="Z21" s="711"/>
    </row>
    <row r="22" spans="1:26" x14ac:dyDescent="0.25">
      <c r="B22" s="290">
        <f t="shared" si="2"/>
        <v>2000</v>
      </c>
      <c r="C22" s="622">
        <f t="shared" si="1"/>
        <v>0</v>
      </c>
      <c r="D22" s="711">
        <f>+D21</f>
        <v>0</v>
      </c>
      <c r="E22" s="711">
        <f>+E21</f>
        <v>0</v>
      </c>
      <c r="F22" s="711">
        <f>+F21</f>
        <v>0</v>
      </c>
      <c r="G22" s="711">
        <f>+G21</f>
        <v>0</v>
      </c>
      <c r="H22" s="711">
        <f>+H21</f>
        <v>0</v>
      </c>
      <c r="I22" s="711">
        <f>+I$14/7</f>
        <v>0</v>
      </c>
      <c r="J22" s="711">
        <f>+J$14/7/2</f>
        <v>0</v>
      </c>
      <c r="K22" s="711"/>
      <c r="L22" s="711"/>
      <c r="M22" s="711"/>
      <c r="N22" s="711"/>
      <c r="O22" s="711"/>
      <c r="P22" s="711"/>
      <c r="Q22" s="711"/>
      <c r="R22" s="711"/>
      <c r="S22" s="710"/>
      <c r="T22" s="710"/>
      <c r="U22" s="710"/>
      <c r="V22" s="710"/>
      <c r="W22" s="710"/>
      <c r="X22" s="710"/>
      <c r="Y22" s="711"/>
      <c r="Z22" s="711"/>
    </row>
    <row r="23" spans="1:26" x14ac:dyDescent="0.25">
      <c r="B23" s="290">
        <f t="shared" si="2"/>
        <v>2001</v>
      </c>
      <c r="C23" s="622">
        <f t="shared" si="1"/>
        <v>0</v>
      </c>
      <c r="D23" s="711">
        <f>+D$14/7/2</f>
        <v>0</v>
      </c>
      <c r="E23" s="711">
        <f>+E22</f>
        <v>0</v>
      </c>
      <c r="F23" s="711">
        <f>+F22</f>
        <v>0</v>
      </c>
      <c r="G23" s="711">
        <f>+G22</f>
        <v>0</v>
      </c>
      <c r="H23" s="711">
        <f>+H22</f>
        <v>0</v>
      </c>
      <c r="I23" s="711">
        <f>+I22</f>
        <v>0</v>
      </c>
      <c r="J23" s="711">
        <f>+J$14/7</f>
        <v>0</v>
      </c>
      <c r="K23" s="711">
        <f>+K$14/7/2</f>
        <v>0</v>
      </c>
      <c r="L23" s="711"/>
      <c r="M23" s="711"/>
      <c r="N23" s="711"/>
      <c r="O23" s="711"/>
      <c r="P23" s="711"/>
      <c r="Q23" s="711"/>
      <c r="R23" s="711"/>
      <c r="S23" s="710"/>
      <c r="T23" s="710"/>
      <c r="U23" s="710"/>
      <c r="V23" s="710"/>
      <c r="W23" s="710"/>
      <c r="X23" s="710"/>
      <c r="Y23" s="711"/>
      <c r="Z23" s="711"/>
    </row>
    <row r="24" spans="1:26" x14ac:dyDescent="0.25">
      <c r="B24" s="290">
        <f t="shared" si="2"/>
        <v>2002</v>
      </c>
      <c r="C24" s="622">
        <f t="shared" si="1"/>
        <v>0</v>
      </c>
      <c r="D24" s="711"/>
      <c r="E24" s="711">
        <f>+E$14/7/2</f>
        <v>0</v>
      </c>
      <c r="F24" s="711">
        <f>+F23</f>
        <v>0</v>
      </c>
      <c r="G24" s="711">
        <f>+G23</f>
        <v>0</v>
      </c>
      <c r="H24" s="711">
        <f>+H23</f>
        <v>0</v>
      </c>
      <c r="I24" s="711">
        <f>+I23</f>
        <v>0</v>
      </c>
      <c r="J24" s="711">
        <f>+J23</f>
        <v>0</v>
      </c>
      <c r="K24" s="711">
        <f>+K$14/7</f>
        <v>0</v>
      </c>
      <c r="L24" s="711">
        <f>+L$14/7/2</f>
        <v>0</v>
      </c>
      <c r="M24" s="711"/>
      <c r="N24" s="711"/>
      <c r="O24" s="711"/>
      <c r="P24" s="711"/>
      <c r="Q24" s="711"/>
      <c r="R24" s="711"/>
      <c r="S24" s="710"/>
      <c r="T24" s="710"/>
      <c r="U24" s="710"/>
      <c r="V24" s="710"/>
      <c r="W24" s="710"/>
      <c r="X24" s="710"/>
      <c r="Y24" s="711"/>
      <c r="Z24" s="711"/>
    </row>
    <row r="25" spans="1:26" x14ac:dyDescent="0.25">
      <c r="B25" s="290">
        <f t="shared" si="2"/>
        <v>2003</v>
      </c>
      <c r="C25" s="622">
        <f t="shared" si="1"/>
        <v>0</v>
      </c>
      <c r="D25" s="711"/>
      <c r="E25" s="711"/>
      <c r="F25" s="711">
        <f>+F$14/7/2</f>
        <v>0</v>
      </c>
      <c r="G25" s="711">
        <f>+G24</f>
        <v>0</v>
      </c>
      <c r="H25" s="711">
        <f>+H24</f>
        <v>0</v>
      </c>
      <c r="I25" s="711">
        <f>+I24</f>
        <v>0</v>
      </c>
      <c r="J25" s="711">
        <f>+J24</f>
        <v>0</v>
      </c>
      <c r="K25" s="711">
        <f>+K24</f>
        <v>0</v>
      </c>
      <c r="L25" s="711">
        <f>+L$14/7</f>
        <v>0</v>
      </c>
      <c r="M25" s="711">
        <f>+M$14/7/2</f>
        <v>0</v>
      </c>
      <c r="N25" s="711"/>
      <c r="O25" s="711"/>
      <c r="P25" s="711"/>
      <c r="Q25" s="711"/>
      <c r="R25" s="711"/>
      <c r="S25" s="710"/>
      <c r="T25" s="710"/>
      <c r="U25" s="710"/>
      <c r="V25" s="710"/>
      <c r="W25" s="710"/>
      <c r="X25" s="710"/>
      <c r="Y25" s="711"/>
      <c r="Z25" s="711"/>
    </row>
    <row r="26" spans="1:26" x14ac:dyDescent="0.25">
      <c r="B26" s="290">
        <f t="shared" si="2"/>
        <v>2004</v>
      </c>
      <c r="C26" s="622">
        <f t="shared" si="1"/>
        <v>0</v>
      </c>
      <c r="D26" s="711"/>
      <c r="E26" s="711"/>
      <c r="F26" s="711"/>
      <c r="G26" s="711">
        <f>+G$14/7/2</f>
        <v>0</v>
      </c>
      <c r="H26" s="711">
        <f>+H25</f>
        <v>0</v>
      </c>
      <c r="I26" s="711">
        <f>+I25</f>
        <v>0</v>
      </c>
      <c r="J26" s="711">
        <f>+J25</f>
        <v>0</v>
      </c>
      <c r="K26" s="711">
        <f>+K25</f>
        <v>0</v>
      </c>
      <c r="L26" s="711">
        <f>+L25</f>
        <v>0</v>
      </c>
      <c r="M26" s="711">
        <f>+M$14/7</f>
        <v>0</v>
      </c>
      <c r="N26" s="599">
        <f>+N$14/7/2</f>
        <v>0</v>
      </c>
      <c r="O26" s="599"/>
      <c r="P26" s="599"/>
      <c r="Q26" s="599"/>
      <c r="R26" s="599"/>
      <c r="S26" s="362"/>
      <c r="T26" s="362"/>
      <c r="U26" s="362"/>
      <c r="V26" s="362"/>
      <c r="W26" s="362"/>
      <c r="X26" s="362"/>
      <c r="Y26" s="599"/>
      <c r="Z26" s="711"/>
    </row>
    <row r="27" spans="1:26" x14ac:dyDescent="0.25">
      <c r="B27" s="290">
        <f t="shared" si="2"/>
        <v>2005</v>
      </c>
      <c r="C27" s="622">
        <f t="shared" si="1"/>
        <v>0</v>
      </c>
      <c r="D27" s="711"/>
      <c r="E27" s="711"/>
      <c r="F27" s="711"/>
      <c r="G27" s="711"/>
      <c r="H27" s="711">
        <f>+H$14/7/2</f>
        <v>0</v>
      </c>
      <c r="I27" s="711">
        <f>+I26</f>
        <v>0</v>
      </c>
      <c r="J27" s="711">
        <f>+J26</f>
        <v>0</v>
      </c>
      <c r="K27" s="711">
        <f>+K26</f>
        <v>0</v>
      </c>
      <c r="L27" s="711">
        <f>+L26</f>
        <v>0</v>
      </c>
      <c r="M27" s="711">
        <f>+M26</f>
        <v>0</v>
      </c>
      <c r="N27" s="599">
        <f>+N$14/7</f>
        <v>0</v>
      </c>
      <c r="O27" s="599">
        <f>+O$14/7/2</f>
        <v>0</v>
      </c>
      <c r="P27" s="599"/>
      <c r="Q27" s="599"/>
      <c r="R27" s="599"/>
      <c r="S27" s="362"/>
      <c r="T27" s="362"/>
      <c r="U27" s="362"/>
      <c r="V27" s="362"/>
      <c r="W27" s="362"/>
      <c r="X27" s="362"/>
      <c r="Y27" s="599"/>
      <c r="Z27" s="711"/>
    </row>
    <row r="28" spans="1:26" x14ac:dyDescent="0.25">
      <c r="B28" s="290">
        <f t="shared" si="2"/>
        <v>2006</v>
      </c>
      <c r="C28" s="622">
        <f t="shared" si="1"/>
        <v>0</v>
      </c>
      <c r="D28" s="711"/>
      <c r="E28" s="711"/>
      <c r="F28" s="711"/>
      <c r="G28" s="711"/>
      <c r="H28" s="711"/>
      <c r="I28" s="711">
        <f>+I$14/7/2</f>
        <v>0</v>
      </c>
      <c r="J28" s="711">
        <f>+J27</f>
        <v>0</v>
      </c>
      <c r="K28" s="711">
        <f>+K27</f>
        <v>0</v>
      </c>
      <c r="L28" s="711">
        <f>+L27</f>
        <v>0</v>
      </c>
      <c r="M28" s="711">
        <f>+M27</f>
        <v>0</v>
      </c>
      <c r="N28" s="599">
        <f>+N27</f>
        <v>0</v>
      </c>
      <c r="O28" s="599">
        <f>+O$14/7</f>
        <v>0</v>
      </c>
      <c r="P28" s="599">
        <f>+P$14/7/2</f>
        <v>0</v>
      </c>
      <c r="Q28" s="599"/>
      <c r="R28" s="599"/>
      <c r="S28" s="362"/>
      <c r="T28" s="362"/>
      <c r="U28" s="362"/>
      <c r="V28" s="362"/>
      <c r="W28" s="362"/>
      <c r="X28" s="362"/>
      <c r="Y28" s="599"/>
      <c r="Z28" s="711"/>
    </row>
    <row r="29" spans="1:26" x14ac:dyDescent="0.25">
      <c r="B29" s="290">
        <f t="shared" si="2"/>
        <v>2007</v>
      </c>
      <c r="C29" s="622">
        <f t="shared" si="1"/>
        <v>0</v>
      </c>
      <c r="D29" s="711"/>
      <c r="E29" s="711"/>
      <c r="F29" s="711"/>
      <c r="G29" s="711"/>
      <c r="H29" s="711"/>
      <c r="I29" s="711"/>
      <c r="J29" s="711">
        <f>+J$14/7/2</f>
        <v>0</v>
      </c>
      <c r="K29" s="711">
        <f>+K28</f>
        <v>0</v>
      </c>
      <c r="L29" s="711">
        <f>+L28</f>
        <v>0</v>
      </c>
      <c r="M29" s="711">
        <f>+M28</f>
        <v>0</v>
      </c>
      <c r="N29" s="599">
        <f>+N28</f>
        <v>0</v>
      </c>
      <c r="O29" s="599">
        <f>+O28</f>
        <v>0</v>
      </c>
      <c r="P29" s="599">
        <f>+P$14/7</f>
        <v>0</v>
      </c>
      <c r="Q29" s="599">
        <f>+Q$14/7/2</f>
        <v>0</v>
      </c>
      <c r="R29" s="599"/>
      <c r="S29" s="362"/>
      <c r="T29" s="362"/>
      <c r="U29" s="362"/>
      <c r="V29" s="362"/>
      <c r="W29" s="362"/>
      <c r="X29" s="362"/>
      <c r="Y29" s="599"/>
      <c r="Z29" s="711"/>
    </row>
    <row r="30" spans="1:26" x14ac:dyDescent="0.25">
      <c r="B30" s="290">
        <f t="shared" si="2"/>
        <v>2008</v>
      </c>
      <c r="C30" s="622">
        <f t="shared" si="1"/>
        <v>0</v>
      </c>
      <c r="D30" s="711"/>
      <c r="E30" s="711"/>
      <c r="F30" s="711"/>
      <c r="G30" s="711"/>
      <c r="H30" s="711"/>
      <c r="I30" s="711"/>
      <c r="J30" s="711"/>
      <c r="K30" s="711">
        <f>+K$14/7/2</f>
        <v>0</v>
      </c>
      <c r="L30" s="711">
        <f>+L29</f>
        <v>0</v>
      </c>
      <c r="M30" s="711">
        <f>+M29</f>
        <v>0</v>
      </c>
      <c r="N30" s="599">
        <f>+N29</f>
        <v>0</v>
      </c>
      <c r="O30" s="599">
        <f>+O29</f>
        <v>0</v>
      </c>
      <c r="P30" s="599">
        <f>+P29</f>
        <v>0</v>
      </c>
      <c r="Q30" s="599">
        <f>+Q$14/7</f>
        <v>0</v>
      </c>
      <c r="R30" s="599">
        <f>+R$14/7/2</f>
        <v>0</v>
      </c>
      <c r="S30" s="362"/>
      <c r="T30" s="362"/>
      <c r="U30" s="362"/>
      <c r="V30" s="362"/>
      <c r="W30" s="362"/>
      <c r="X30" s="362"/>
      <c r="Y30" s="599"/>
      <c r="Z30" s="711"/>
    </row>
    <row r="31" spans="1:26" x14ac:dyDescent="0.25">
      <c r="B31" s="290">
        <f t="shared" si="2"/>
        <v>2009</v>
      </c>
      <c r="C31" s="622">
        <f t="shared" si="1"/>
        <v>0</v>
      </c>
      <c r="D31" s="711"/>
      <c r="E31" s="711"/>
      <c r="F31" s="711"/>
      <c r="G31" s="711"/>
      <c r="H31" s="711"/>
      <c r="I31" s="711"/>
      <c r="J31" s="711"/>
      <c r="K31" s="711"/>
      <c r="L31" s="711">
        <f>+L$14/7/2</f>
        <v>0</v>
      </c>
      <c r="M31" s="711">
        <f>+M30</f>
        <v>0</v>
      </c>
      <c r="N31" s="599">
        <f>+N30</f>
        <v>0</v>
      </c>
      <c r="O31" s="599">
        <f>+O30</f>
        <v>0</v>
      </c>
      <c r="P31" s="599">
        <f>+P30</f>
        <v>0</v>
      </c>
      <c r="Q31" s="599">
        <f>+Q30</f>
        <v>0</v>
      </c>
      <c r="R31" s="599">
        <f>+R$14/7</f>
        <v>0</v>
      </c>
      <c r="S31" s="362">
        <f>+S$14/7/2</f>
        <v>0</v>
      </c>
      <c r="T31" s="362"/>
      <c r="U31" s="362"/>
      <c r="V31" s="362"/>
      <c r="W31" s="362"/>
      <c r="X31" s="362"/>
      <c r="Y31" s="599"/>
      <c r="Z31" s="711"/>
    </row>
    <row r="32" spans="1:26" x14ac:dyDescent="0.25">
      <c r="A32" s="361"/>
      <c r="B32" s="290">
        <f t="shared" si="2"/>
        <v>2010</v>
      </c>
      <c r="C32" s="622">
        <f t="shared" si="1"/>
        <v>0</v>
      </c>
      <c r="D32" s="711"/>
      <c r="E32" s="711"/>
      <c r="F32" s="711"/>
      <c r="G32" s="711"/>
      <c r="H32" s="711"/>
      <c r="I32" s="711"/>
      <c r="J32" s="711"/>
      <c r="K32" s="711"/>
      <c r="L32" s="711"/>
      <c r="M32" s="711">
        <f>+M$14/7/2</f>
        <v>0</v>
      </c>
      <c r="N32" s="599">
        <f>+N31</f>
        <v>0</v>
      </c>
      <c r="O32" s="599">
        <f>+O31</f>
        <v>0</v>
      </c>
      <c r="P32" s="599">
        <f>+P31</f>
        <v>0</v>
      </c>
      <c r="Q32" s="599">
        <f>+Q31</f>
        <v>0</v>
      </c>
      <c r="R32" s="599">
        <f>+R31</f>
        <v>0</v>
      </c>
      <c r="S32" s="362">
        <f>+S$14/7</f>
        <v>0</v>
      </c>
      <c r="T32" s="362">
        <f>+T$14/7/2</f>
        <v>0</v>
      </c>
      <c r="U32" s="362"/>
      <c r="V32" s="362"/>
      <c r="W32" s="362"/>
      <c r="X32" s="362"/>
      <c r="Y32" s="599"/>
      <c r="Z32" s="711"/>
    </row>
    <row r="33" spans="1:34" x14ac:dyDescent="0.25">
      <c r="A33" s="361"/>
      <c r="B33" s="290">
        <f t="shared" si="2"/>
        <v>2011</v>
      </c>
      <c r="C33" s="622">
        <f t="shared" si="1"/>
        <v>0</v>
      </c>
      <c r="D33" s="711"/>
      <c r="E33" s="711"/>
      <c r="F33" s="711"/>
      <c r="G33" s="711"/>
      <c r="H33" s="711"/>
      <c r="I33" s="711"/>
      <c r="J33" s="711"/>
      <c r="K33" s="711"/>
      <c r="L33" s="711"/>
      <c r="M33" s="711"/>
      <c r="N33" s="599">
        <f>+N$14/7/2</f>
        <v>0</v>
      </c>
      <c r="O33" s="599">
        <f>+O32</f>
        <v>0</v>
      </c>
      <c r="P33" s="599">
        <f>+P32</f>
        <v>0</v>
      </c>
      <c r="Q33" s="599">
        <f>+Q32</f>
        <v>0</v>
      </c>
      <c r="R33" s="599">
        <f>+R32</f>
        <v>0</v>
      </c>
      <c r="S33" s="362">
        <f>+S32</f>
        <v>0</v>
      </c>
      <c r="T33" s="362">
        <f>+T$14/7</f>
        <v>0</v>
      </c>
      <c r="U33" s="362">
        <f>+U$14/7/2</f>
        <v>0</v>
      </c>
      <c r="V33" s="362"/>
      <c r="W33" s="362"/>
      <c r="X33" s="362"/>
      <c r="Y33" s="599"/>
      <c r="Z33" s="711"/>
    </row>
    <row r="34" spans="1:34" x14ac:dyDescent="0.25">
      <c r="A34" s="361"/>
      <c r="B34" s="290">
        <f t="shared" si="2"/>
        <v>2012</v>
      </c>
      <c r="C34" s="622">
        <f t="shared" si="1"/>
        <v>0</v>
      </c>
      <c r="D34" s="711"/>
      <c r="E34" s="711"/>
      <c r="F34" s="711"/>
      <c r="G34" s="711"/>
      <c r="H34" s="711"/>
      <c r="I34" s="711"/>
      <c r="J34" s="711"/>
      <c r="K34" s="711"/>
      <c r="L34" s="711"/>
      <c r="M34" s="711"/>
      <c r="N34" s="599"/>
      <c r="O34" s="599">
        <f>+O$14/7/2</f>
        <v>0</v>
      </c>
      <c r="P34" s="599">
        <f>+P33</f>
        <v>0</v>
      </c>
      <c r="Q34" s="599">
        <f>+Q33</f>
        <v>0</v>
      </c>
      <c r="R34" s="599">
        <f>+R33</f>
        <v>0</v>
      </c>
      <c r="S34" s="362">
        <f>+S33</f>
        <v>0</v>
      </c>
      <c r="T34" s="362">
        <f>+T$14/7</f>
        <v>0</v>
      </c>
      <c r="U34" s="362">
        <f>+U$14/7</f>
        <v>0</v>
      </c>
      <c r="V34" s="362">
        <f>+V$14/7/2</f>
        <v>0</v>
      </c>
      <c r="W34" s="362"/>
      <c r="X34" s="362"/>
      <c r="Y34" s="599"/>
      <c r="Z34" s="711"/>
    </row>
    <row r="35" spans="1:34" x14ac:dyDescent="0.25">
      <c r="A35" s="361"/>
      <c r="B35" s="290">
        <f t="shared" si="2"/>
        <v>2013</v>
      </c>
      <c r="C35" s="622">
        <f t="shared" si="1"/>
        <v>0</v>
      </c>
      <c r="D35" s="711"/>
      <c r="E35" s="711"/>
      <c r="F35" s="711"/>
      <c r="G35" s="711"/>
      <c r="H35" s="711"/>
      <c r="I35" s="711"/>
      <c r="J35" s="711"/>
      <c r="K35" s="711"/>
      <c r="L35" s="711"/>
      <c r="M35" s="711"/>
      <c r="N35" s="599"/>
      <c r="O35" s="599"/>
      <c r="P35" s="599">
        <f>P14/7/2</f>
        <v>0</v>
      </c>
      <c r="Q35" s="599">
        <f>Q14</f>
        <v>0</v>
      </c>
      <c r="R35" s="599">
        <f t="shared" ref="R35:U36" si="3">R34</f>
        <v>0</v>
      </c>
      <c r="S35" s="362">
        <f t="shared" si="3"/>
        <v>0</v>
      </c>
      <c r="T35" s="362">
        <f t="shared" si="3"/>
        <v>0</v>
      </c>
      <c r="U35" s="362">
        <f t="shared" si="3"/>
        <v>0</v>
      </c>
      <c r="V35" s="362">
        <f>V14/7</f>
        <v>0</v>
      </c>
      <c r="W35" s="362">
        <f>W14/7/2</f>
        <v>0</v>
      </c>
      <c r="X35" s="362"/>
      <c r="Y35" s="599"/>
      <c r="Z35" s="711"/>
    </row>
    <row r="36" spans="1:34" x14ac:dyDescent="0.25">
      <c r="A36" s="361"/>
      <c r="B36" s="290">
        <f t="shared" si="2"/>
        <v>2014</v>
      </c>
      <c r="C36" s="622">
        <f t="shared" si="1"/>
        <v>0</v>
      </c>
      <c r="D36" s="711"/>
      <c r="E36" s="711"/>
      <c r="F36" s="711"/>
      <c r="G36" s="711"/>
      <c r="H36" s="711"/>
      <c r="I36" s="711"/>
      <c r="J36" s="711"/>
      <c r="K36" s="711"/>
      <c r="L36" s="711"/>
      <c r="M36" s="711"/>
      <c r="N36" s="599"/>
      <c r="O36" s="599"/>
      <c r="P36" s="599"/>
      <c r="Q36" s="599">
        <f>Q14/7/2</f>
        <v>0</v>
      </c>
      <c r="R36" s="599">
        <f t="shared" si="3"/>
        <v>0</v>
      </c>
      <c r="S36" s="362">
        <f t="shared" si="3"/>
        <v>0</v>
      </c>
      <c r="T36" s="362">
        <f t="shared" si="3"/>
        <v>0</v>
      </c>
      <c r="U36" s="362">
        <f t="shared" si="3"/>
        <v>0</v>
      </c>
      <c r="V36" s="362">
        <f>V35</f>
        <v>0</v>
      </c>
      <c r="W36" s="362">
        <f>W14/7</f>
        <v>0</v>
      </c>
      <c r="X36" s="362">
        <f>X14/7/2</f>
        <v>0</v>
      </c>
      <c r="Y36" s="599"/>
      <c r="Z36" s="711"/>
    </row>
    <row r="37" spans="1:34" x14ac:dyDescent="0.25">
      <c r="A37" s="361"/>
      <c r="B37" s="290">
        <f t="shared" si="2"/>
        <v>2015</v>
      </c>
      <c r="C37" s="622">
        <f t="shared" si="1"/>
        <v>0</v>
      </c>
      <c r="D37" s="711"/>
      <c r="E37" s="711"/>
      <c r="F37" s="711"/>
      <c r="G37" s="711"/>
      <c r="H37" s="711"/>
      <c r="I37" s="711"/>
      <c r="J37" s="711"/>
      <c r="K37" s="711"/>
      <c r="L37" s="711"/>
      <c r="M37" s="711"/>
      <c r="N37" s="599"/>
      <c r="O37" s="599"/>
      <c r="P37" s="599"/>
      <c r="Q37" s="599"/>
      <c r="R37" s="599">
        <f>R14/7/2</f>
        <v>0</v>
      </c>
      <c r="S37" s="362">
        <f>S36</f>
        <v>0</v>
      </c>
      <c r="T37" s="362">
        <f>T36</f>
        <v>0</v>
      </c>
      <c r="U37" s="362">
        <f>U36</f>
        <v>0</v>
      </c>
      <c r="V37" s="362">
        <f>V36</f>
        <v>0</v>
      </c>
      <c r="W37" s="362">
        <f>W36</f>
        <v>0</v>
      </c>
      <c r="X37" s="362">
        <f>X14/7</f>
        <v>0</v>
      </c>
      <c r="Y37" s="599">
        <f>Y14/7/2</f>
        <v>0</v>
      </c>
      <c r="Z37" s="711"/>
    </row>
    <row r="38" spans="1:34" x14ac:dyDescent="0.25">
      <c r="A38" s="361"/>
      <c r="B38" s="290">
        <f t="shared" si="2"/>
        <v>2016</v>
      </c>
      <c r="C38" s="622">
        <f t="shared" si="1"/>
        <v>0</v>
      </c>
      <c r="D38" s="711"/>
      <c r="E38" s="711"/>
      <c r="F38" s="711"/>
      <c r="G38" s="711"/>
      <c r="H38" s="711"/>
      <c r="I38" s="711"/>
      <c r="J38" s="711"/>
      <c r="K38" s="711"/>
      <c r="L38" s="711"/>
      <c r="M38" s="711"/>
      <c r="N38" s="599"/>
      <c r="O38" s="599"/>
      <c r="P38" s="599"/>
      <c r="Q38" s="599"/>
      <c r="R38" s="599"/>
      <c r="S38" s="362"/>
      <c r="T38" s="362"/>
      <c r="U38" s="362"/>
      <c r="V38" s="362"/>
      <c r="W38" s="362"/>
      <c r="X38" s="362"/>
      <c r="Y38" s="599">
        <f>+Y14/2</f>
        <v>0</v>
      </c>
      <c r="Z38" s="599">
        <f>Z14/7/2</f>
        <v>0</v>
      </c>
      <c r="AA38" s="599"/>
    </row>
    <row r="39" spans="1:34" x14ac:dyDescent="0.25">
      <c r="A39" s="361"/>
      <c r="B39" s="290">
        <f t="shared" si="2"/>
        <v>2017</v>
      </c>
      <c r="C39" s="622">
        <f t="shared" si="1"/>
        <v>0</v>
      </c>
      <c r="D39" s="711"/>
      <c r="E39" s="711"/>
      <c r="F39" s="711"/>
      <c r="G39" s="711"/>
      <c r="H39" s="711"/>
      <c r="I39" s="711"/>
      <c r="J39" s="711"/>
      <c r="K39" s="711"/>
      <c r="L39" s="711"/>
      <c r="M39" s="711"/>
      <c r="N39" s="599"/>
      <c r="O39" s="599"/>
      <c r="P39" s="599"/>
      <c r="Q39" s="599"/>
      <c r="R39" s="599"/>
      <c r="S39" s="362"/>
      <c r="T39" s="362"/>
      <c r="U39" s="362"/>
      <c r="V39" s="362"/>
      <c r="W39" s="362"/>
      <c r="X39" s="362"/>
      <c r="Y39" s="599"/>
      <c r="Z39" s="599"/>
      <c r="AA39" s="599">
        <v>0</v>
      </c>
    </row>
    <row r="40" spans="1:34" x14ac:dyDescent="0.25">
      <c r="A40" s="361"/>
      <c r="B40" s="290">
        <f t="shared" si="2"/>
        <v>2018</v>
      </c>
      <c r="C40" s="622">
        <f t="shared" si="1"/>
        <v>0</v>
      </c>
      <c r="D40" s="711"/>
      <c r="E40" s="711"/>
      <c r="F40" s="711"/>
      <c r="G40" s="711"/>
      <c r="H40" s="711"/>
      <c r="I40" s="711"/>
      <c r="J40" s="711"/>
      <c r="K40" s="711"/>
      <c r="L40" s="711"/>
      <c r="M40" s="711"/>
      <c r="N40" s="599"/>
      <c r="O40" s="599"/>
      <c r="P40" s="599"/>
      <c r="Q40" s="599"/>
      <c r="R40" s="599"/>
      <c r="S40" s="362"/>
      <c r="T40" s="362"/>
      <c r="U40" s="362"/>
      <c r="V40" s="362"/>
      <c r="W40" s="362"/>
      <c r="X40" s="362"/>
      <c r="Y40" s="599"/>
      <c r="Z40" s="599"/>
      <c r="AA40" s="599"/>
      <c r="AB40" s="599">
        <v>0</v>
      </c>
    </row>
    <row r="41" spans="1:34" x14ac:dyDescent="0.25">
      <c r="A41" s="361"/>
      <c r="B41" s="290">
        <f t="shared" si="2"/>
        <v>2019</v>
      </c>
      <c r="C41" s="622">
        <f t="shared" si="1"/>
        <v>0</v>
      </c>
      <c r="D41" s="711"/>
      <c r="E41" s="711"/>
      <c r="F41" s="711"/>
      <c r="G41" s="711"/>
      <c r="H41" s="711"/>
      <c r="I41" s="711"/>
      <c r="J41" s="711"/>
      <c r="K41" s="711"/>
      <c r="L41" s="711"/>
      <c r="M41" s="711"/>
      <c r="N41" s="599"/>
      <c r="O41" s="599"/>
      <c r="P41" s="599"/>
      <c r="Q41" s="599"/>
      <c r="R41" s="599"/>
      <c r="S41" s="362"/>
      <c r="T41" s="362"/>
      <c r="U41" s="362"/>
      <c r="V41" s="362"/>
      <c r="W41" s="362"/>
      <c r="X41" s="362"/>
      <c r="Y41" s="599"/>
      <c r="Z41" s="599"/>
      <c r="AA41" s="599"/>
      <c r="AB41" s="599"/>
      <c r="AC41" s="362">
        <f>+$AC$14/7/3</f>
        <v>0</v>
      </c>
      <c r="AD41" s="362"/>
      <c r="AE41" s="362"/>
    </row>
    <row r="42" spans="1:34" x14ac:dyDescent="0.25">
      <c r="A42" s="361"/>
      <c r="B42" s="290">
        <f t="shared" si="2"/>
        <v>2020</v>
      </c>
      <c r="C42" s="622">
        <f t="shared" si="1"/>
        <v>0</v>
      </c>
      <c r="D42" s="711"/>
      <c r="E42" s="711"/>
      <c r="F42" s="711"/>
      <c r="G42" s="711"/>
      <c r="H42" s="711"/>
      <c r="I42" s="711"/>
      <c r="J42" s="711"/>
      <c r="K42" s="711"/>
      <c r="L42" s="711"/>
      <c r="M42" s="711"/>
      <c r="N42" s="599"/>
      <c r="O42" s="599"/>
      <c r="P42" s="599"/>
      <c r="Q42" s="599"/>
      <c r="R42" s="599"/>
      <c r="S42" s="362"/>
      <c r="T42" s="362"/>
      <c r="U42" s="362"/>
      <c r="V42" s="362"/>
      <c r="W42" s="362"/>
      <c r="X42" s="362"/>
      <c r="Y42" s="599"/>
      <c r="Z42" s="599"/>
      <c r="AA42" s="599"/>
      <c r="AB42" s="599"/>
      <c r="AC42" s="362"/>
      <c r="AE42" s="362"/>
    </row>
    <row r="43" spans="1:34" x14ac:dyDescent="0.25">
      <c r="A43" s="361"/>
      <c r="B43" s="290">
        <f t="shared" si="2"/>
        <v>2021</v>
      </c>
      <c r="C43" s="622">
        <f t="shared" si="1"/>
        <v>0</v>
      </c>
      <c r="D43" s="711"/>
      <c r="E43" s="711"/>
      <c r="F43" s="711"/>
      <c r="G43" s="711"/>
      <c r="H43" s="711"/>
      <c r="I43" s="711"/>
      <c r="J43" s="711"/>
      <c r="K43" s="711"/>
      <c r="L43" s="711"/>
      <c r="M43" s="711"/>
      <c r="N43" s="599"/>
      <c r="O43" s="599"/>
      <c r="P43" s="599"/>
      <c r="Q43" s="599"/>
      <c r="R43" s="599"/>
      <c r="S43" s="362"/>
      <c r="T43" s="362"/>
      <c r="U43" s="362"/>
      <c r="V43" s="362"/>
      <c r="W43" s="362"/>
      <c r="X43" s="362"/>
      <c r="Y43" s="599"/>
      <c r="Z43" s="599"/>
      <c r="AA43" s="599"/>
      <c r="AB43" s="599"/>
      <c r="AC43" s="362"/>
      <c r="AE43" s="362"/>
    </row>
    <row r="44" spans="1:34" x14ac:dyDescent="0.25">
      <c r="A44" s="361"/>
      <c r="B44" s="290">
        <f t="shared" si="2"/>
        <v>2022</v>
      </c>
      <c r="C44" s="622">
        <f t="shared" si="1"/>
        <v>0</v>
      </c>
      <c r="D44" s="711"/>
      <c r="E44" s="711"/>
      <c r="F44" s="711"/>
      <c r="G44" s="711"/>
      <c r="H44" s="711"/>
      <c r="I44" s="711"/>
      <c r="J44" s="711"/>
      <c r="K44" s="711"/>
      <c r="L44" s="711"/>
      <c r="M44" s="711"/>
      <c r="N44" s="599"/>
      <c r="O44" s="599"/>
      <c r="P44" s="599"/>
      <c r="Q44" s="599"/>
      <c r="R44" s="599"/>
      <c r="S44" s="362"/>
      <c r="T44" s="362"/>
      <c r="U44" s="362"/>
      <c r="V44" s="362"/>
      <c r="W44" s="362"/>
      <c r="X44" s="362"/>
      <c r="Y44" s="599"/>
      <c r="Z44" s="599"/>
      <c r="AA44" s="599"/>
      <c r="AB44" s="599"/>
      <c r="AC44" s="362"/>
      <c r="AE44" s="362"/>
    </row>
    <row r="45" spans="1:34" x14ac:dyDescent="0.25">
      <c r="A45" s="361"/>
      <c r="B45" s="290">
        <f t="shared" si="2"/>
        <v>2023</v>
      </c>
      <c r="C45" s="622">
        <f t="shared" si="1"/>
        <v>0</v>
      </c>
      <c r="D45" s="711"/>
      <c r="E45" s="711"/>
      <c r="F45" s="711"/>
      <c r="G45" s="711"/>
      <c r="H45" s="711"/>
      <c r="I45" s="711"/>
      <c r="J45" s="711"/>
      <c r="K45" s="711"/>
      <c r="L45" s="711"/>
      <c r="M45" s="711"/>
      <c r="N45" s="599"/>
      <c r="O45" s="599"/>
      <c r="P45" s="599"/>
      <c r="Q45" s="599"/>
      <c r="R45" s="599"/>
      <c r="S45" s="362"/>
      <c r="T45" s="362"/>
      <c r="U45" s="362"/>
      <c r="V45" s="362"/>
      <c r="W45" s="362"/>
      <c r="X45" s="362"/>
      <c r="Y45" s="599"/>
      <c r="Z45" s="599"/>
      <c r="AA45" s="599"/>
      <c r="AB45" s="599"/>
      <c r="AC45" s="362"/>
      <c r="AE45" s="362"/>
    </row>
    <row r="46" spans="1:34" x14ac:dyDescent="0.25">
      <c r="A46" s="361"/>
      <c r="B46" s="290">
        <f t="shared" si="2"/>
        <v>2024</v>
      </c>
      <c r="C46" s="622">
        <f t="shared" si="1"/>
        <v>0</v>
      </c>
      <c r="D46" s="711"/>
      <c r="E46" s="711"/>
      <c r="F46" s="711"/>
      <c r="G46" s="711"/>
      <c r="H46" s="711"/>
      <c r="I46" s="711"/>
      <c r="J46" s="711"/>
      <c r="K46" s="711"/>
      <c r="L46" s="711"/>
      <c r="M46" s="711"/>
      <c r="N46" s="599"/>
      <c r="O46" s="599"/>
      <c r="P46" s="599"/>
      <c r="Q46" s="599"/>
      <c r="R46" s="599"/>
      <c r="S46" s="362"/>
      <c r="T46" s="362"/>
      <c r="U46" s="362"/>
      <c r="V46" s="362"/>
      <c r="W46" s="362"/>
      <c r="X46" s="362"/>
      <c r="Y46" s="599"/>
      <c r="Z46" s="599"/>
      <c r="AA46" s="599"/>
      <c r="AB46" s="599"/>
      <c r="AC46" s="362"/>
      <c r="AE46" s="362"/>
    </row>
    <row r="47" spans="1:34" x14ac:dyDescent="0.25">
      <c r="A47" s="361"/>
      <c r="B47" s="475"/>
      <c r="C47" s="511"/>
      <c r="D47" s="712"/>
      <c r="E47" s="712"/>
      <c r="F47" s="712"/>
      <c r="G47" s="712"/>
      <c r="H47" s="712"/>
      <c r="I47" s="712"/>
      <c r="J47" s="712"/>
      <c r="K47" s="712"/>
      <c r="L47" s="712"/>
      <c r="M47" s="712"/>
      <c r="N47" s="712"/>
      <c r="O47" s="712"/>
      <c r="P47" s="712"/>
      <c r="Q47" s="712"/>
      <c r="R47" s="712"/>
      <c r="S47" s="712"/>
      <c r="T47" s="712"/>
      <c r="U47" s="712"/>
      <c r="V47" s="716"/>
      <c r="W47" s="716"/>
      <c r="X47" s="716"/>
      <c r="Y47" s="712"/>
      <c r="Z47" s="712"/>
      <c r="AA47" s="712"/>
      <c r="AB47" s="569"/>
      <c r="AC47" s="569"/>
      <c r="AD47" s="569"/>
    </row>
    <row r="48" spans="1:34" x14ac:dyDescent="0.25">
      <c r="A48" s="361" t="s">
        <v>62</v>
      </c>
      <c r="B48" s="715">
        <f>SUM(D48:AH48)</f>
        <v>13400</v>
      </c>
      <c r="C48" s="714">
        <f>SUM(C16:C47)</f>
        <v>0</v>
      </c>
      <c r="D48" s="711">
        <f>-SUM(D16:D47)+D14</f>
        <v>0</v>
      </c>
      <c r="E48" s="711">
        <f t="shared" ref="E48:T48" si="4">-SUM(E16:E47)+E14</f>
        <v>0</v>
      </c>
      <c r="F48" s="711">
        <f t="shared" si="4"/>
        <v>0</v>
      </c>
      <c r="G48" s="711">
        <f t="shared" si="4"/>
        <v>0</v>
      </c>
      <c r="H48" s="711">
        <f t="shared" si="4"/>
        <v>0</v>
      </c>
      <c r="I48" s="711">
        <f t="shared" si="4"/>
        <v>0</v>
      </c>
      <c r="J48" s="711">
        <f t="shared" si="4"/>
        <v>0</v>
      </c>
      <c r="K48" s="711">
        <f t="shared" si="4"/>
        <v>0</v>
      </c>
      <c r="L48" s="711">
        <f t="shared" si="4"/>
        <v>0</v>
      </c>
      <c r="M48" s="711">
        <f t="shared" si="4"/>
        <v>0</v>
      </c>
      <c r="N48" s="711">
        <f t="shared" si="4"/>
        <v>0</v>
      </c>
      <c r="O48" s="711">
        <f t="shared" si="4"/>
        <v>0</v>
      </c>
      <c r="P48" s="711">
        <f t="shared" si="4"/>
        <v>0</v>
      </c>
      <c r="Q48" s="711">
        <f t="shared" si="4"/>
        <v>0</v>
      </c>
      <c r="R48" s="711">
        <f t="shared" si="4"/>
        <v>0</v>
      </c>
      <c r="S48" s="711">
        <f t="shared" si="4"/>
        <v>0</v>
      </c>
      <c r="T48" s="711">
        <f t="shared" si="4"/>
        <v>0</v>
      </c>
      <c r="U48" s="713">
        <f>-SUM(U16:U47)+U14</f>
        <v>0</v>
      </c>
      <c r="V48" s="713">
        <f t="shared" ref="V48:AA48" si="5">-SUM(V16:V47)+V14</f>
        <v>0</v>
      </c>
      <c r="W48" s="713">
        <f t="shared" si="5"/>
        <v>0</v>
      </c>
      <c r="X48" s="713">
        <f t="shared" si="5"/>
        <v>0</v>
      </c>
      <c r="Y48" s="713">
        <f t="shared" si="5"/>
        <v>0</v>
      </c>
      <c r="Z48" s="713">
        <f t="shared" si="5"/>
        <v>0</v>
      </c>
      <c r="AA48" s="713">
        <f t="shared" si="5"/>
        <v>0</v>
      </c>
      <c r="AB48" s="713">
        <f>-SUM(AB16:AB47)+AB14</f>
        <v>0</v>
      </c>
      <c r="AC48" s="713">
        <f>-SUM(AC16:AC47)+AC14</f>
        <v>0</v>
      </c>
      <c r="AD48" s="713">
        <f t="shared" ref="AD48:AH48" si="6">-SUM(AD16:AD47)+AD14</f>
        <v>0</v>
      </c>
      <c r="AE48" s="731">
        <f t="shared" si="6"/>
        <v>13400</v>
      </c>
      <c r="AF48" s="731">
        <f t="shared" si="6"/>
        <v>0</v>
      </c>
      <c r="AG48" s="731">
        <f t="shared" si="6"/>
        <v>0</v>
      </c>
      <c r="AH48" s="731">
        <f t="shared" si="6"/>
        <v>0</v>
      </c>
    </row>
    <row r="49" spans="1:26" x14ac:dyDescent="0.25">
      <c r="A49" s="361"/>
      <c r="B49" s="714"/>
      <c r="C49" s="716"/>
      <c r="D49" s="711"/>
      <c r="E49" s="711"/>
      <c r="F49" s="711"/>
      <c r="G49" s="711"/>
      <c r="H49" s="711"/>
      <c r="I49" s="711"/>
      <c r="J49" s="711"/>
      <c r="K49" s="711"/>
      <c r="L49" s="711"/>
      <c r="M49" s="711"/>
      <c r="N49" s="713"/>
      <c r="O49" s="713"/>
      <c r="P49" s="713"/>
      <c r="Q49" s="713"/>
      <c r="R49" s="713"/>
      <c r="S49" s="713"/>
      <c r="T49" s="713"/>
      <c r="U49" s="713"/>
      <c r="V49" s="713"/>
      <c r="W49" s="713"/>
      <c r="X49" s="713"/>
      <c r="Y49" s="713"/>
      <c r="Z49" s="713"/>
    </row>
    <row r="50" spans="1:26" x14ac:dyDescent="0.25">
      <c r="A50" s="387" t="s">
        <v>63</v>
      </c>
      <c r="B50" s="290"/>
      <c r="C50" s="611">
        <f>+C14+C48</f>
        <v>13400</v>
      </c>
      <c r="D50" s="711"/>
      <c r="E50" s="711"/>
      <c r="F50" s="711"/>
      <c r="G50" s="711"/>
      <c r="H50" s="711"/>
      <c r="I50" s="711"/>
      <c r="J50" s="711"/>
      <c r="K50" s="711"/>
      <c r="L50" s="711"/>
      <c r="M50" s="711"/>
      <c r="N50" s="713"/>
      <c r="O50" s="713"/>
      <c r="P50" s="713"/>
      <c r="Q50" s="713"/>
      <c r="R50" s="713"/>
      <c r="S50" s="713"/>
      <c r="T50" s="713"/>
      <c r="U50" s="713"/>
      <c r="V50" s="713"/>
      <c r="W50" s="713"/>
      <c r="X50" s="713"/>
      <c r="Y50" s="713"/>
      <c r="Z50" s="713"/>
    </row>
    <row r="51" spans="1:26" x14ac:dyDescent="0.25">
      <c r="A51" s="290"/>
      <c r="B51" s="290"/>
      <c r="C51" s="290"/>
      <c r="D51" s="711"/>
      <c r="E51" s="711"/>
      <c r="F51" s="711"/>
      <c r="G51" s="711"/>
      <c r="H51" s="711"/>
      <c r="I51" s="711"/>
      <c r="J51" s="711"/>
      <c r="K51" s="711"/>
      <c r="L51" s="711"/>
      <c r="M51" s="711"/>
      <c r="N51" s="713"/>
      <c r="O51" s="713"/>
      <c r="P51" s="713"/>
      <c r="Q51" s="713"/>
      <c r="R51" s="713"/>
      <c r="S51" s="713"/>
      <c r="T51" s="713"/>
      <c r="U51" s="713"/>
      <c r="V51" s="713"/>
      <c r="W51" s="713"/>
      <c r="X51" s="713"/>
      <c r="Y51" s="713"/>
      <c r="Z51" s="713"/>
    </row>
    <row r="52" spans="1:26" x14ac:dyDescent="0.25">
      <c r="A52" s="290"/>
      <c r="B52" s="612"/>
      <c r="C52" s="290"/>
      <c r="D52" s="711"/>
      <c r="E52" s="711"/>
      <c r="F52" s="711"/>
      <c r="G52" s="711"/>
      <c r="H52" s="711"/>
      <c r="I52" s="711"/>
      <c r="J52" s="711"/>
      <c r="K52" s="711"/>
      <c r="L52" s="711"/>
      <c r="M52" s="711"/>
      <c r="N52" s="713"/>
      <c r="O52" s="713"/>
      <c r="P52" s="713"/>
      <c r="Q52" s="713"/>
      <c r="R52" s="713"/>
      <c r="S52" s="713"/>
      <c r="T52" s="713"/>
      <c r="U52" s="713"/>
      <c r="V52" s="713"/>
      <c r="W52" s="713"/>
      <c r="X52" s="713"/>
      <c r="Y52" s="713"/>
      <c r="Z52" s="713"/>
    </row>
    <row r="53" spans="1:26" x14ac:dyDescent="0.25">
      <c r="A53" s="290"/>
      <c r="B53" s="290"/>
      <c r="C53" s="290"/>
      <c r="E53" s="711"/>
      <c r="F53" s="717"/>
      <c r="G53" s="717"/>
      <c r="H53" s="717"/>
      <c r="I53" s="717"/>
      <c r="J53" s="717"/>
      <c r="K53" s="717"/>
      <c r="L53" s="717"/>
      <c r="M53" s="717"/>
      <c r="N53" s="713">
        <f>SUM(E32:E53)</f>
        <v>0</v>
      </c>
      <c r="O53" s="718"/>
      <c r="P53" s="718"/>
      <c r="Q53" s="718"/>
      <c r="R53" s="718"/>
      <c r="S53" s="718"/>
    </row>
    <row r="54" spans="1:26" x14ac:dyDescent="0.25">
      <c r="B54" s="290"/>
      <c r="C54" s="290"/>
      <c r="E54" s="717"/>
      <c r="F54" s="717"/>
      <c r="G54" s="717"/>
      <c r="H54" s="717"/>
      <c r="I54" s="717"/>
      <c r="J54" s="717"/>
      <c r="K54" s="717"/>
      <c r="L54" s="717"/>
      <c r="M54" s="717"/>
      <c r="N54" s="717"/>
      <c r="O54" s="717"/>
      <c r="P54" s="717"/>
      <c r="Q54" s="717"/>
      <c r="R54" s="717"/>
      <c r="S54" s="717"/>
    </row>
    <row r="55" spans="1:26" x14ac:dyDescent="0.25">
      <c r="E55" s="717"/>
      <c r="F55" s="717"/>
      <c r="G55" s="717"/>
      <c r="H55" s="717"/>
      <c r="I55" s="717"/>
      <c r="J55" s="717"/>
      <c r="K55" s="717"/>
      <c r="L55" s="717"/>
      <c r="M55" s="717"/>
      <c r="N55" s="717"/>
      <c r="O55" s="717"/>
      <c r="P55" s="717"/>
      <c r="Q55" s="717"/>
      <c r="R55" s="717"/>
      <c r="S55" s="717"/>
    </row>
    <row r="56" spans="1:26" x14ac:dyDescent="0.25">
      <c r="E56" s="717"/>
      <c r="F56" s="717"/>
      <c r="G56" s="717"/>
      <c r="H56" s="717"/>
      <c r="I56" s="717"/>
      <c r="J56" s="717"/>
      <c r="K56" s="717"/>
      <c r="L56" s="717"/>
      <c r="M56" s="717"/>
      <c r="N56" s="717"/>
      <c r="O56" s="717"/>
      <c r="P56" s="717"/>
      <c r="Q56" s="717"/>
      <c r="R56" s="717"/>
      <c r="S56" s="717"/>
    </row>
    <row r="57" spans="1:26" x14ac:dyDescent="0.25">
      <c r="E57" s="717"/>
      <c r="F57" s="717"/>
      <c r="G57" s="717"/>
      <c r="H57" s="717"/>
      <c r="I57" s="717"/>
      <c r="J57" s="717"/>
      <c r="K57" s="717"/>
      <c r="L57" s="717"/>
      <c r="M57" s="717"/>
      <c r="N57" s="717"/>
      <c r="O57" s="717"/>
      <c r="P57" s="717"/>
      <c r="Q57" s="717"/>
      <c r="R57" s="717"/>
      <c r="S57" s="717"/>
    </row>
    <row r="58" spans="1:26" x14ac:dyDescent="0.25">
      <c r="E58" s="717"/>
      <c r="F58" s="717"/>
      <c r="G58" s="717"/>
      <c r="H58" s="717"/>
      <c r="I58" s="717"/>
      <c r="J58" s="717"/>
      <c r="K58" s="717"/>
      <c r="L58" s="717"/>
      <c r="M58" s="717"/>
      <c r="N58" s="717"/>
      <c r="O58" s="717"/>
      <c r="P58" s="717"/>
      <c r="Q58" s="717"/>
      <c r="R58" s="717"/>
      <c r="S58" s="717"/>
    </row>
    <row r="59" spans="1:26" x14ac:dyDescent="0.25">
      <c r="E59" s="717"/>
      <c r="F59" s="717"/>
      <c r="G59" s="717"/>
      <c r="H59" s="717"/>
      <c r="I59" s="717"/>
      <c r="J59" s="717"/>
      <c r="K59" s="717"/>
      <c r="L59" s="717"/>
      <c r="M59" s="717"/>
      <c r="N59" s="717"/>
      <c r="O59" s="717"/>
      <c r="P59" s="717"/>
      <c r="Q59" s="717"/>
      <c r="R59" s="717"/>
      <c r="S59" s="717"/>
    </row>
    <row r="60" spans="1:26" x14ac:dyDescent="0.25">
      <c r="E60" s="717"/>
      <c r="F60" s="717"/>
      <c r="G60" s="717"/>
      <c r="H60" s="717"/>
      <c r="I60" s="717"/>
      <c r="J60" s="717"/>
      <c r="K60" s="717"/>
      <c r="L60" s="717"/>
      <c r="M60" s="717"/>
      <c r="N60" s="717"/>
      <c r="O60" s="717"/>
      <c r="P60" s="717"/>
      <c r="Q60" s="717"/>
      <c r="R60" s="717"/>
      <c r="S60" s="717"/>
    </row>
    <row r="61" spans="1:26" x14ac:dyDescent="0.25">
      <c r="E61" s="717"/>
      <c r="F61" s="717"/>
      <c r="G61" s="717"/>
      <c r="H61" s="717"/>
      <c r="I61" s="717"/>
      <c r="J61" s="717"/>
      <c r="K61" s="717"/>
      <c r="L61" s="717"/>
      <c r="M61" s="717"/>
      <c r="N61" s="717"/>
      <c r="O61" s="717"/>
      <c r="P61" s="717"/>
      <c r="Q61" s="717"/>
      <c r="R61" s="717"/>
      <c r="S61" s="717"/>
    </row>
    <row r="62" spans="1:26" x14ac:dyDescent="0.25">
      <c r="E62" s="717"/>
      <c r="F62" s="717"/>
      <c r="G62" s="717"/>
      <c r="H62" s="717"/>
      <c r="I62" s="717"/>
      <c r="J62" s="717"/>
      <c r="K62" s="717"/>
      <c r="L62" s="717"/>
      <c r="M62" s="717"/>
      <c r="N62" s="717"/>
      <c r="O62" s="717"/>
      <c r="P62" s="717"/>
      <c r="Q62" s="717"/>
      <c r="R62" s="717"/>
      <c r="S62" s="717"/>
    </row>
    <row r="63" spans="1:26" x14ac:dyDescent="0.25">
      <c r="E63" s="717"/>
      <c r="F63" s="717"/>
      <c r="G63" s="717"/>
      <c r="H63" s="717"/>
      <c r="I63" s="717"/>
      <c r="J63" s="717"/>
      <c r="K63" s="717"/>
      <c r="L63" s="717"/>
      <c r="M63" s="717"/>
      <c r="N63" s="717"/>
      <c r="O63" s="717"/>
      <c r="P63" s="717"/>
      <c r="Q63" s="717"/>
      <c r="R63" s="717"/>
      <c r="S63" s="717"/>
    </row>
    <row r="64" spans="1:26" x14ac:dyDescent="0.25">
      <c r="E64" s="717"/>
      <c r="F64" s="717"/>
      <c r="G64" s="717"/>
      <c r="H64" s="717"/>
      <c r="I64" s="717"/>
      <c r="J64" s="717"/>
      <c r="K64" s="717"/>
      <c r="L64" s="717"/>
      <c r="M64" s="717"/>
      <c r="N64" s="717"/>
      <c r="O64" s="717"/>
      <c r="P64" s="717"/>
      <c r="Q64" s="717"/>
      <c r="R64" s="717"/>
      <c r="S64" s="717"/>
    </row>
  </sheetData>
  <pageMargins left="0.7" right="0.7" top="0.75" bottom="0.75" header="0.3" footer="0.3"/>
  <pageSetup scale="60" orientation="landscape" horizontalDpi="4294967294" verticalDpi="4294967294" r:id="rId1"/>
  <headerFooter>
    <oddFooter>&amp;Z&amp;F&amp;RPage &amp;P</oddFooter>
  </headerFooter>
</worksheet>
</file>

<file path=xl/worksheets/sheet2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F7598-6E15-4139-9481-46F42ED8653E}">
  <sheetPr>
    <tabColor theme="6" tint="-0.249977111117893"/>
    <pageSetUpPr fitToPage="1"/>
  </sheetPr>
  <dimension ref="A1:AH64"/>
  <sheetViews>
    <sheetView workbookViewId="0"/>
  </sheetViews>
  <sheetFormatPr defaultColWidth="8.85546875" defaultRowHeight="15" x14ac:dyDescent="0.25"/>
  <cols>
    <col min="1" max="1" width="22.85546875" customWidth="1"/>
    <col min="2" max="2" width="9.5703125" customWidth="1"/>
    <col min="3" max="3" width="12.85546875" customWidth="1"/>
    <col min="4" max="12" width="7.42578125" hidden="1" customWidth="1"/>
    <col min="13" max="13" width="7.5703125" hidden="1" customWidth="1"/>
    <col min="14" max="25" width="10.42578125" customWidth="1"/>
    <col min="26" max="26" width="10.7109375" bestFit="1" customWidth="1"/>
    <col min="27" max="27" width="11.5703125" bestFit="1" customWidth="1"/>
    <col min="28" max="28" width="12" bestFit="1" customWidth="1"/>
    <col min="29" max="29" width="10.5703125" bestFit="1" customWidth="1"/>
    <col min="30" max="30" width="9.5703125" customWidth="1"/>
    <col min="31" max="31" width="10.28515625" customWidth="1"/>
    <col min="32" max="32" width="10.85546875" customWidth="1"/>
  </cols>
  <sheetData>
    <row r="1" spans="1:34" x14ac:dyDescent="0.25">
      <c r="A1" s="11" t="s">
        <v>10</v>
      </c>
      <c r="O1" t="s">
        <v>647</v>
      </c>
    </row>
    <row r="2" spans="1:34" x14ac:dyDescent="0.25">
      <c r="A2" s="9" t="s">
        <v>438</v>
      </c>
    </row>
    <row r="3" spans="1:34" x14ac:dyDescent="0.25">
      <c r="A3" s="9" t="s">
        <v>1294</v>
      </c>
    </row>
    <row r="4" spans="1:34" x14ac:dyDescent="0.25">
      <c r="R4" s="40" t="s">
        <v>4</v>
      </c>
      <c r="S4" s="41"/>
      <c r="T4" s="40" t="s">
        <v>8</v>
      </c>
    </row>
    <row r="5" spans="1:34" x14ac:dyDescent="0.25">
      <c r="A5" s="10" t="s">
        <v>9</v>
      </c>
      <c r="B5" s="12" t="s">
        <v>64</v>
      </c>
      <c r="C5" s="12" t="s">
        <v>12</v>
      </c>
      <c r="R5" s="42" t="s">
        <v>2</v>
      </c>
      <c r="S5" s="42" t="s">
        <v>60</v>
      </c>
      <c r="T5" s="42" t="s">
        <v>7</v>
      </c>
    </row>
    <row r="6" spans="1:34" x14ac:dyDescent="0.25">
      <c r="B6" s="3"/>
      <c r="R6" s="3"/>
    </row>
    <row r="7" spans="1:34" x14ac:dyDescent="0.25">
      <c r="A7" s="9" t="s">
        <v>1346</v>
      </c>
      <c r="B7" s="212">
        <v>907</v>
      </c>
      <c r="C7" s="214" t="s">
        <v>1347</v>
      </c>
      <c r="D7" s="293"/>
      <c r="E7" s="293"/>
      <c r="F7" s="293"/>
      <c r="G7" s="293"/>
      <c r="H7" s="293"/>
      <c r="I7" s="293"/>
      <c r="J7" s="293"/>
      <c r="K7" s="293"/>
      <c r="L7" s="293"/>
      <c r="M7" s="293"/>
      <c r="N7" s="293"/>
      <c r="O7" s="294"/>
      <c r="P7" s="6"/>
      <c r="Q7" s="6"/>
      <c r="R7" s="13">
        <f>+C14</f>
        <v>7887.42</v>
      </c>
      <c r="S7" s="13">
        <f>+-C48</f>
        <v>2816.9357142857143</v>
      </c>
      <c r="T7" s="13">
        <f>+R7-S7</f>
        <v>5070.4842857142858</v>
      </c>
    </row>
    <row r="8" spans="1:34" x14ac:dyDescent="0.25">
      <c r="A8" s="213" t="s">
        <v>1348</v>
      </c>
      <c r="B8" s="3"/>
      <c r="D8" s="293"/>
      <c r="E8" s="293"/>
      <c r="F8" s="293"/>
      <c r="G8" s="293"/>
      <c r="H8" s="293"/>
      <c r="I8" s="293"/>
      <c r="J8" s="293"/>
      <c r="K8" s="293"/>
      <c r="L8" s="293"/>
      <c r="M8" s="293"/>
      <c r="N8" s="293"/>
      <c r="O8" s="294"/>
      <c r="P8" s="6"/>
      <c r="Q8" s="6"/>
    </row>
    <row r="9" spans="1:34" x14ac:dyDescent="0.25">
      <c r="A9" s="2"/>
      <c r="B9" s="3"/>
      <c r="D9" s="293"/>
      <c r="E9" s="293"/>
      <c r="F9" s="293"/>
      <c r="G9" s="293"/>
      <c r="H9" s="293"/>
      <c r="I9" s="293"/>
      <c r="J9" s="293"/>
      <c r="K9" s="293"/>
      <c r="L9" s="293"/>
      <c r="M9" s="293"/>
      <c r="N9" s="293"/>
      <c r="O9" s="294"/>
      <c r="P9" s="6"/>
      <c r="Q9" s="6"/>
    </row>
    <row r="10" spans="1:34" x14ac:dyDescent="0.25">
      <c r="B10" s="3"/>
    </row>
    <row r="11" spans="1:34" x14ac:dyDescent="0.25">
      <c r="A11" s="686" t="s">
        <v>66</v>
      </c>
      <c r="B11" s="212" t="s">
        <v>1150</v>
      </c>
      <c r="C11" s="214"/>
    </row>
    <row r="12" spans="1:34" x14ac:dyDescent="0.25">
      <c r="B12" s="28"/>
      <c r="C12" s="2"/>
    </row>
    <row r="13" spans="1:34" x14ac:dyDescent="0.25">
      <c r="A13" s="9" t="s">
        <v>5</v>
      </c>
      <c r="C13" s="31" t="s">
        <v>3</v>
      </c>
      <c r="D13" s="32">
        <v>1994</v>
      </c>
      <c r="E13" s="32">
        <v>1995</v>
      </c>
      <c r="F13" s="32">
        <v>1996</v>
      </c>
      <c r="G13" s="32">
        <v>1997</v>
      </c>
      <c r="H13" s="32">
        <v>1998</v>
      </c>
      <c r="I13" s="32">
        <v>1999</v>
      </c>
      <c r="J13" s="32">
        <v>2000</v>
      </c>
      <c r="K13" s="32">
        <v>2001</v>
      </c>
      <c r="L13" s="32">
        <v>2002</v>
      </c>
      <c r="M13" s="32">
        <v>2003</v>
      </c>
      <c r="N13" s="32">
        <v>2004</v>
      </c>
      <c r="O13" s="32">
        <f>N13+1</f>
        <v>2005</v>
      </c>
      <c r="P13" s="32">
        <f t="shared" ref="P13:AH13" si="0">O13+1</f>
        <v>2006</v>
      </c>
      <c r="Q13" s="32">
        <f t="shared" si="0"/>
        <v>2007</v>
      </c>
      <c r="R13" s="32">
        <f t="shared" si="0"/>
        <v>2008</v>
      </c>
      <c r="S13" s="32">
        <f t="shared" si="0"/>
        <v>2009</v>
      </c>
      <c r="T13" s="32">
        <f t="shared" si="0"/>
        <v>2010</v>
      </c>
      <c r="U13" s="32">
        <f t="shared" si="0"/>
        <v>2011</v>
      </c>
      <c r="V13" s="32">
        <f t="shared" si="0"/>
        <v>2012</v>
      </c>
      <c r="W13" s="32">
        <f t="shared" si="0"/>
        <v>2013</v>
      </c>
      <c r="X13" s="32">
        <f t="shared" si="0"/>
        <v>2014</v>
      </c>
      <c r="Y13" s="32">
        <f t="shared" si="0"/>
        <v>2015</v>
      </c>
      <c r="Z13" s="32">
        <f t="shared" si="0"/>
        <v>2016</v>
      </c>
      <c r="AA13" s="32">
        <f t="shared" si="0"/>
        <v>2017</v>
      </c>
      <c r="AB13" s="32">
        <f t="shared" si="0"/>
        <v>2018</v>
      </c>
      <c r="AC13" s="32">
        <f t="shared" si="0"/>
        <v>2019</v>
      </c>
      <c r="AD13" s="32">
        <f t="shared" si="0"/>
        <v>2020</v>
      </c>
      <c r="AE13" s="32">
        <f t="shared" si="0"/>
        <v>2021</v>
      </c>
      <c r="AF13" s="32">
        <f t="shared" si="0"/>
        <v>2022</v>
      </c>
      <c r="AG13" s="32">
        <f t="shared" si="0"/>
        <v>2023</v>
      </c>
      <c r="AH13" s="32">
        <f t="shared" si="0"/>
        <v>2024</v>
      </c>
    </row>
    <row r="14" spans="1:34" x14ac:dyDescent="0.25">
      <c r="A14" s="9" t="s">
        <v>73</v>
      </c>
      <c r="C14" s="672">
        <f>SUM(D14:AH14)</f>
        <v>7887.42</v>
      </c>
      <c r="D14" s="673">
        <v>0</v>
      </c>
      <c r="E14" s="673">
        <v>0</v>
      </c>
      <c r="F14" s="673">
        <v>0</v>
      </c>
      <c r="G14" s="673">
        <v>0</v>
      </c>
      <c r="H14" s="673">
        <v>0</v>
      </c>
      <c r="I14" s="673">
        <v>0</v>
      </c>
      <c r="J14" s="673">
        <v>0</v>
      </c>
      <c r="K14" s="673">
        <v>0</v>
      </c>
      <c r="L14" s="673">
        <v>0</v>
      </c>
      <c r="M14" s="673">
        <v>0</v>
      </c>
      <c r="N14" s="639"/>
      <c r="O14" s="639"/>
      <c r="P14" s="639"/>
      <c r="Q14" s="639"/>
      <c r="R14" s="639"/>
      <c r="S14" s="639"/>
      <c r="T14" s="639"/>
      <c r="U14" s="639"/>
      <c r="V14" s="639"/>
      <c r="W14" s="639"/>
      <c r="X14" s="639"/>
      <c r="Y14" s="614"/>
      <c r="Z14" s="614"/>
      <c r="AA14" s="614"/>
      <c r="AB14" s="614"/>
      <c r="AC14" s="614"/>
      <c r="AD14" s="145"/>
      <c r="AE14" s="145"/>
      <c r="AF14" s="672">
        <v>7887.42</v>
      </c>
      <c r="AG14" s="145"/>
      <c r="AH14" s="145"/>
    </row>
    <row r="15" spans="1:34" x14ac:dyDescent="0.25">
      <c r="A15" s="34"/>
      <c r="B15" s="2"/>
      <c r="C15" s="145"/>
      <c r="D15" s="145"/>
      <c r="E15" s="145"/>
      <c r="F15" s="145"/>
      <c r="G15" s="145"/>
      <c r="H15" s="145"/>
      <c r="I15" s="145"/>
      <c r="J15" s="145"/>
      <c r="K15" s="145"/>
      <c r="L15" s="145"/>
      <c r="M15" s="145"/>
      <c r="N15" s="145"/>
      <c r="O15" s="145"/>
      <c r="P15" s="145"/>
      <c r="Q15" s="145"/>
      <c r="R15" s="145"/>
      <c r="S15" s="673"/>
      <c r="T15" s="673"/>
      <c r="U15" s="673"/>
      <c r="V15" s="673"/>
      <c r="W15" s="673"/>
      <c r="X15" s="673"/>
      <c r="Y15" s="145"/>
      <c r="Z15" s="145"/>
      <c r="AA15" s="145"/>
      <c r="AB15" s="145"/>
      <c r="AC15" s="145"/>
      <c r="AD15" s="145"/>
      <c r="AE15" s="145"/>
      <c r="AF15" s="145"/>
      <c r="AG15" s="145"/>
      <c r="AH15" s="145"/>
    </row>
    <row r="16" spans="1:34" x14ac:dyDescent="0.25">
      <c r="A16" s="9" t="s">
        <v>6</v>
      </c>
      <c r="B16" s="3">
        <v>1994</v>
      </c>
      <c r="C16" s="622">
        <f>-SUM(D16:AH16)</f>
        <v>0</v>
      </c>
      <c r="D16" s="675">
        <f>+D$14/7/2</f>
        <v>0</v>
      </c>
      <c r="E16" s="675"/>
      <c r="F16" s="675"/>
      <c r="G16" s="675"/>
      <c r="H16" s="675"/>
      <c r="I16" s="675"/>
      <c r="J16" s="675"/>
      <c r="K16" s="675"/>
      <c r="L16" s="675"/>
      <c r="M16" s="675"/>
      <c r="N16" s="675"/>
      <c r="O16" s="675"/>
      <c r="P16" s="675"/>
      <c r="Q16" s="675"/>
      <c r="R16" s="675"/>
      <c r="S16" s="673"/>
      <c r="T16" s="673"/>
      <c r="U16" s="673"/>
      <c r="V16" s="673"/>
      <c r="W16" s="673"/>
      <c r="X16" s="673"/>
      <c r="Y16" s="675"/>
      <c r="Z16" s="675"/>
      <c r="AA16" s="145"/>
      <c r="AB16" s="145"/>
      <c r="AC16" s="145"/>
      <c r="AD16" s="145"/>
      <c r="AE16" s="145"/>
      <c r="AF16" s="145"/>
      <c r="AG16" s="145"/>
      <c r="AH16" s="145"/>
    </row>
    <row r="17" spans="1:34" x14ac:dyDescent="0.25">
      <c r="B17" s="3">
        <f>B16+1</f>
        <v>1995</v>
      </c>
      <c r="C17" s="622">
        <f t="shared" ref="C17:C46" si="1">-SUM(D17:AH17)</f>
        <v>0</v>
      </c>
      <c r="D17" s="675">
        <f>+D$14/7</f>
        <v>0</v>
      </c>
      <c r="E17" s="675">
        <f>+E$14/7/2</f>
        <v>0</v>
      </c>
      <c r="F17" s="675"/>
      <c r="G17" s="675"/>
      <c r="H17" s="675"/>
      <c r="I17" s="675"/>
      <c r="J17" s="675"/>
      <c r="K17" s="675"/>
      <c r="L17" s="675"/>
      <c r="M17" s="675"/>
      <c r="N17" s="675"/>
      <c r="O17" s="675"/>
      <c r="P17" s="675"/>
      <c r="Q17" s="675"/>
      <c r="R17" s="675"/>
      <c r="S17" s="673"/>
      <c r="T17" s="673"/>
      <c r="U17" s="673"/>
      <c r="V17" s="673"/>
      <c r="W17" s="673"/>
      <c r="X17" s="673"/>
      <c r="Y17" s="675"/>
      <c r="Z17" s="675"/>
      <c r="AA17" s="145"/>
      <c r="AB17" s="145"/>
      <c r="AC17" s="145"/>
      <c r="AD17" s="145"/>
      <c r="AE17" s="145"/>
      <c r="AF17" s="145"/>
      <c r="AG17" s="145"/>
      <c r="AH17" s="145"/>
    </row>
    <row r="18" spans="1:34" x14ac:dyDescent="0.25">
      <c r="B18" s="3">
        <f t="shared" ref="B18:B46" si="2">B17+1</f>
        <v>1996</v>
      </c>
      <c r="C18" s="622">
        <f t="shared" si="1"/>
        <v>0</v>
      </c>
      <c r="D18" s="675">
        <f>+D17</f>
        <v>0</v>
      </c>
      <c r="E18" s="675">
        <f>+E$14/7</f>
        <v>0</v>
      </c>
      <c r="F18" s="675">
        <f>+F$14/7/2</f>
        <v>0</v>
      </c>
      <c r="G18" s="675"/>
      <c r="H18" s="675"/>
      <c r="I18" s="675"/>
      <c r="J18" s="675"/>
      <c r="K18" s="675"/>
      <c r="L18" s="675"/>
      <c r="M18" s="675"/>
      <c r="N18" s="675"/>
      <c r="O18" s="675"/>
      <c r="P18" s="675"/>
      <c r="Q18" s="675"/>
      <c r="R18" s="675"/>
      <c r="S18" s="673"/>
      <c r="T18" s="673"/>
      <c r="U18" s="673"/>
      <c r="V18" s="673"/>
      <c r="W18" s="673"/>
      <c r="X18" s="673"/>
      <c r="Y18" s="675"/>
      <c r="Z18" s="675"/>
      <c r="AA18" s="145"/>
      <c r="AB18" s="145"/>
      <c r="AC18" s="145"/>
      <c r="AD18" s="145"/>
      <c r="AE18" s="145"/>
      <c r="AF18" s="145"/>
      <c r="AG18" s="145"/>
      <c r="AH18" s="145"/>
    </row>
    <row r="19" spans="1:34" x14ac:dyDescent="0.25">
      <c r="B19" s="3">
        <f t="shared" si="2"/>
        <v>1997</v>
      </c>
      <c r="C19" s="622">
        <f t="shared" si="1"/>
        <v>0</v>
      </c>
      <c r="D19" s="675">
        <f>+D18</f>
        <v>0</v>
      </c>
      <c r="E19" s="675">
        <f>+E18</f>
        <v>0</v>
      </c>
      <c r="F19" s="675">
        <f>+F$14/7</f>
        <v>0</v>
      </c>
      <c r="G19" s="675">
        <f>+G$14/7/2</f>
        <v>0</v>
      </c>
      <c r="H19" s="675"/>
      <c r="I19" s="675"/>
      <c r="J19" s="675"/>
      <c r="K19" s="675"/>
      <c r="L19" s="675"/>
      <c r="M19" s="675"/>
      <c r="N19" s="675"/>
      <c r="O19" s="675"/>
      <c r="P19" s="675"/>
      <c r="Q19" s="675"/>
      <c r="R19" s="675"/>
      <c r="S19" s="673"/>
      <c r="T19" s="673"/>
      <c r="U19" s="673"/>
      <c r="V19" s="673"/>
      <c r="W19" s="673"/>
      <c r="X19" s="673"/>
      <c r="Y19" s="675"/>
      <c r="Z19" s="675"/>
      <c r="AA19" s="145"/>
      <c r="AB19" s="145"/>
      <c r="AC19" s="145"/>
      <c r="AD19" s="145"/>
      <c r="AE19" s="145"/>
      <c r="AF19" s="145"/>
      <c r="AG19" s="145"/>
      <c r="AH19" s="145"/>
    </row>
    <row r="20" spans="1:34" x14ac:dyDescent="0.25">
      <c r="B20" s="3">
        <f t="shared" si="2"/>
        <v>1998</v>
      </c>
      <c r="C20" s="622">
        <f t="shared" si="1"/>
        <v>0</v>
      </c>
      <c r="D20" s="675">
        <f>+D19</f>
        <v>0</v>
      </c>
      <c r="E20" s="675">
        <f>+E19</f>
        <v>0</v>
      </c>
      <c r="F20" s="675">
        <f>+F19</f>
        <v>0</v>
      </c>
      <c r="G20" s="675">
        <f>+G$14/7</f>
        <v>0</v>
      </c>
      <c r="H20" s="675">
        <f>+H$14/7/2</f>
        <v>0</v>
      </c>
      <c r="I20" s="675"/>
      <c r="J20" s="675"/>
      <c r="K20" s="675"/>
      <c r="L20" s="675"/>
      <c r="M20" s="675"/>
      <c r="N20" s="675"/>
      <c r="O20" s="675"/>
      <c r="P20" s="675"/>
      <c r="Q20" s="675"/>
      <c r="R20" s="675"/>
      <c r="S20" s="673"/>
      <c r="T20" s="673"/>
      <c r="U20" s="673"/>
      <c r="V20" s="673"/>
      <c r="W20" s="673"/>
      <c r="X20" s="673"/>
      <c r="Y20" s="675"/>
      <c r="Z20" s="675"/>
      <c r="AA20" s="145"/>
      <c r="AB20" s="145"/>
      <c r="AC20" s="145"/>
      <c r="AD20" s="145"/>
      <c r="AE20" s="145"/>
      <c r="AF20" s="145"/>
      <c r="AG20" s="145"/>
      <c r="AH20" s="145"/>
    </row>
    <row r="21" spans="1:34" x14ac:dyDescent="0.25">
      <c r="B21" s="3">
        <f t="shared" si="2"/>
        <v>1999</v>
      </c>
      <c r="C21" s="622">
        <f t="shared" si="1"/>
        <v>0</v>
      </c>
      <c r="D21" s="675">
        <f>+D20</f>
        <v>0</v>
      </c>
      <c r="E21" s="675">
        <f>+E20</f>
        <v>0</v>
      </c>
      <c r="F21" s="675">
        <f>+F20</f>
        <v>0</v>
      </c>
      <c r="G21" s="675">
        <f>+G20</f>
        <v>0</v>
      </c>
      <c r="H21" s="675">
        <f>+H$14/7</f>
        <v>0</v>
      </c>
      <c r="I21" s="675">
        <f>+I$14/7/2</f>
        <v>0</v>
      </c>
      <c r="J21" s="675"/>
      <c r="K21" s="675"/>
      <c r="L21" s="675"/>
      <c r="M21" s="675"/>
      <c r="N21" s="675"/>
      <c r="O21" s="675"/>
      <c r="P21" s="675"/>
      <c r="Q21" s="675"/>
      <c r="R21" s="675"/>
      <c r="S21" s="673"/>
      <c r="T21" s="673"/>
      <c r="U21" s="673"/>
      <c r="V21" s="673"/>
      <c r="W21" s="673"/>
      <c r="X21" s="673"/>
      <c r="Y21" s="675"/>
      <c r="Z21" s="675"/>
      <c r="AA21" s="145"/>
      <c r="AB21" s="145"/>
      <c r="AC21" s="145"/>
      <c r="AD21" s="145"/>
      <c r="AE21" s="145"/>
      <c r="AF21" s="145"/>
      <c r="AG21" s="145"/>
      <c r="AH21" s="145"/>
    </row>
    <row r="22" spans="1:34" x14ac:dyDescent="0.25">
      <c r="B22" s="3">
        <f t="shared" si="2"/>
        <v>2000</v>
      </c>
      <c r="C22" s="622">
        <f t="shared" si="1"/>
        <v>0</v>
      </c>
      <c r="D22" s="675">
        <f>+D21</f>
        <v>0</v>
      </c>
      <c r="E22" s="675">
        <f>+E21</f>
        <v>0</v>
      </c>
      <c r="F22" s="675">
        <f>+F21</f>
        <v>0</v>
      </c>
      <c r="G22" s="675">
        <f>+G21</f>
        <v>0</v>
      </c>
      <c r="H22" s="675">
        <f>+H21</f>
        <v>0</v>
      </c>
      <c r="I22" s="675">
        <f>+I$14/7</f>
        <v>0</v>
      </c>
      <c r="J22" s="675">
        <f>+J$14/7/2</f>
        <v>0</v>
      </c>
      <c r="K22" s="675"/>
      <c r="L22" s="675"/>
      <c r="M22" s="675"/>
      <c r="N22" s="675"/>
      <c r="O22" s="675"/>
      <c r="P22" s="675"/>
      <c r="Q22" s="675"/>
      <c r="R22" s="675"/>
      <c r="S22" s="673"/>
      <c r="T22" s="673"/>
      <c r="U22" s="673"/>
      <c r="V22" s="673"/>
      <c r="W22" s="673"/>
      <c r="X22" s="673"/>
      <c r="Y22" s="675"/>
      <c r="Z22" s="675"/>
      <c r="AA22" s="145"/>
      <c r="AB22" s="145"/>
      <c r="AC22" s="145"/>
      <c r="AD22" s="145"/>
      <c r="AE22" s="145"/>
      <c r="AF22" s="145"/>
      <c r="AG22" s="145"/>
      <c r="AH22" s="145"/>
    </row>
    <row r="23" spans="1:34" x14ac:dyDescent="0.25">
      <c r="B23" s="3">
        <f t="shared" si="2"/>
        <v>2001</v>
      </c>
      <c r="C23" s="622">
        <f t="shared" si="1"/>
        <v>0</v>
      </c>
      <c r="D23" s="675">
        <f>+D$14/7/2</f>
        <v>0</v>
      </c>
      <c r="E23" s="675">
        <f>+E22</f>
        <v>0</v>
      </c>
      <c r="F23" s="675">
        <f>+F22</f>
        <v>0</v>
      </c>
      <c r="G23" s="675">
        <f>+G22</f>
        <v>0</v>
      </c>
      <c r="H23" s="675">
        <f>+H22</f>
        <v>0</v>
      </c>
      <c r="I23" s="675">
        <f>+I22</f>
        <v>0</v>
      </c>
      <c r="J23" s="675">
        <f>+J$14/7</f>
        <v>0</v>
      </c>
      <c r="K23" s="675">
        <f>+K$14/7/2</f>
        <v>0</v>
      </c>
      <c r="L23" s="675"/>
      <c r="M23" s="675"/>
      <c r="N23" s="675"/>
      <c r="O23" s="675"/>
      <c r="P23" s="675"/>
      <c r="Q23" s="675"/>
      <c r="R23" s="675"/>
      <c r="S23" s="673"/>
      <c r="T23" s="673"/>
      <c r="U23" s="673"/>
      <c r="V23" s="673"/>
      <c r="W23" s="673"/>
      <c r="X23" s="673"/>
      <c r="Y23" s="675"/>
      <c r="Z23" s="675"/>
      <c r="AA23" s="145"/>
      <c r="AB23" s="145"/>
      <c r="AC23" s="145"/>
      <c r="AD23" s="145"/>
      <c r="AE23" s="145"/>
      <c r="AF23" s="145"/>
      <c r="AG23" s="145"/>
      <c r="AH23" s="145"/>
    </row>
    <row r="24" spans="1:34" x14ac:dyDescent="0.25">
      <c r="B24" s="3">
        <f t="shared" si="2"/>
        <v>2002</v>
      </c>
      <c r="C24" s="622">
        <f t="shared" si="1"/>
        <v>0</v>
      </c>
      <c r="D24" s="675"/>
      <c r="E24" s="675">
        <f>+E$14/7/2</f>
        <v>0</v>
      </c>
      <c r="F24" s="675">
        <f>+F23</f>
        <v>0</v>
      </c>
      <c r="G24" s="675">
        <f>+G23</f>
        <v>0</v>
      </c>
      <c r="H24" s="675">
        <f>+H23</f>
        <v>0</v>
      </c>
      <c r="I24" s="675">
        <f>+I23</f>
        <v>0</v>
      </c>
      <c r="J24" s="675">
        <f>+J23</f>
        <v>0</v>
      </c>
      <c r="K24" s="675">
        <f>+K$14/7</f>
        <v>0</v>
      </c>
      <c r="L24" s="675">
        <f>+L$14/7/2</f>
        <v>0</v>
      </c>
      <c r="M24" s="675"/>
      <c r="N24" s="675"/>
      <c r="O24" s="675"/>
      <c r="P24" s="675"/>
      <c r="Q24" s="675"/>
      <c r="R24" s="675"/>
      <c r="S24" s="673"/>
      <c r="T24" s="673"/>
      <c r="U24" s="673"/>
      <c r="V24" s="673"/>
      <c r="W24" s="673"/>
      <c r="X24" s="673"/>
      <c r="Y24" s="675"/>
      <c r="Z24" s="675"/>
      <c r="AA24" s="145"/>
      <c r="AB24" s="145"/>
      <c r="AC24" s="145"/>
      <c r="AD24" s="145"/>
      <c r="AE24" s="145"/>
      <c r="AF24" s="145"/>
      <c r="AG24" s="145"/>
      <c r="AH24" s="145"/>
    </row>
    <row r="25" spans="1:34" x14ac:dyDescent="0.25">
      <c r="B25" s="3">
        <f t="shared" si="2"/>
        <v>2003</v>
      </c>
      <c r="C25" s="622">
        <f t="shared" si="1"/>
        <v>0</v>
      </c>
      <c r="D25" s="675"/>
      <c r="E25" s="675"/>
      <c r="F25" s="675">
        <f>+F$14/7/2</f>
        <v>0</v>
      </c>
      <c r="G25" s="675">
        <f>+G24</f>
        <v>0</v>
      </c>
      <c r="H25" s="675">
        <f>+H24</f>
        <v>0</v>
      </c>
      <c r="I25" s="675">
        <f>+I24</f>
        <v>0</v>
      </c>
      <c r="J25" s="675">
        <f>+J24</f>
        <v>0</v>
      </c>
      <c r="K25" s="675">
        <f>+K24</f>
        <v>0</v>
      </c>
      <c r="L25" s="675">
        <f>+L$14/7</f>
        <v>0</v>
      </c>
      <c r="M25" s="675">
        <f>+M$14/7/2</f>
        <v>0</v>
      </c>
      <c r="N25" s="675"/>
      <c r="O25" s="675"/>
      <c r="P25" s="675"/>
      <c r="Q25" s="675"/>
      <c r="R25" s="675"/>
      <c r="S25" s="673"/>
      <c r="T25" s="673"/>
      <c r="U25" s="673"/>
      <c r="V25" s="673"/>
      <c r="W25" s="673"/>
      <c r="X25" s="673"/>
      <c r="Y25" s="675"/>
      <c r="Z25" s="675"/>
      <c r="AA25" s="145"/>
      <c r="AB25" s="145"/>
      <c r="AC25" s="145"/>
      <c r="AD25" s="145"/>
      <c r="AE25" s="145"/>
      <c r="AF25" s="145"/>
      <c r="AG25" s="145"/>
      <c r="AH25" s="145"/>
    </row>
    <row r="26" spans="1:34" x14ac:dyDescent="0.25">
      <c r="B26" s="3">
        <f t="shared" si="2"/>
        <v>2004</v>
      </c>
      <c r="C26" s="622">
        <f t="shared" si="1"/>
        <v>0</v>
      </c>
      <c r="D26" s="675"/>
      <c r="E26" s="675"/>
      <c r="F26" s="675"/>
      <c r="G26" s="675">
        <f>+G$14/7/2</f>
        <v>0</v>
      </c>
      <c r="H26" s="675">
        <f>+H25</f>
        <v>0</v>
      </c>
      <c r="I26" s="675">
        <f>+I25</f>
        <v>0</v>
      </c>
      <c r="J26" s="675">
        <f>+J25</f>
        <v>0</v>
      </c>
      <c r="K26" s="675">
        <f>+K25</f>
        <v>0</v>
      </c>
      <c r="L26" s="675">
        <f>+L25</f>
        <v>0</v>
      </c>
      <c r="M26" s="675">
        <f>+M$14/7</f>
        <v>0</v>
      </c>
      <c r="N26" s="614">
        <f>+N$14/7/2</f>
        <v>0</v>
      </c>
      <c r="O26" s="614"/>
      <c r="P26" s="614"/>
      <c r="Q26" s="614"/>
      <c r="R26" s="614"/>
      <c r="S26" s="639"/>
      <c r="T26" s="639"/>
      <c r="U26" s="639"/>
      <c r="V26" s="639"/>
      <c r="W26" s="639"/>
      <c r="X26" s="639"/>
      <c r="Y26" s="614"/>
      <c r="Z26" s="675"/>
      <c r="AA26" s="145"/>
      <c r="AB26" s="145"/>
      <c r="AC26" s="145"/>
      <c r="AD26" s="145"/>
      <c r="AE26" s="145"/>
      <c r="AF26" s="145"/>
      <c r="AG26" s="145"/>
      <c r="AH26" s="145"/>
    </row>
    <row r="27" spans="1:34" x14ac:dyDescent="0.25">
      <c r="B27" s="3">
        <f t="shared" si="2"/>
        <v>2005</v>
      </c>
      <c r="C27" s="622">
        <f t="shared" si="1"/>
        <v>0</v>
      </c>
      <c r="D27" s="675"/>
      <c r="E27" s="675"/>
      <c r="F27" s="675"/>
      <c r="G27" s="675"/>
      <c r="H27" s="675">
        <f>+H$14/7/2</f>
        <v>0</v>
      </c>
      <c r="I27" s="675">
        <f>+I26</f>
        <v>0</v>
      </c>
      <c r="J27" s="675">
        <f>+J26</f>
        <v>0</v>
      </c>
      <c r="K27" s="675">
        <f>+K26</f>
        <v>0</v>
      </c>
      <c r="L27" s="675">
        <f>+L26</f>
        <v>0</v>
      </c>
      <c r="M27" s="675">
        <f>+M26</f>
        <v>0</v>
      </c>
      <c r="N27" s="614">
        <f>+N$14/7</f>
        <v>0</v>
      </c>
      <c r="O27" s="614">
        <f>+O$14/7/2</f>
        <v>0</v>
      </c>
      <c r="P27" s="614"/>
      <c r="Q27" s="614"/>
      <c r="R27" s="614"/>
      <c r="S27" s="639"/>
      <c r="T27" s="639"/>
      <c r="U27" s="639"/>
      <c r="V27" s="639"/>
      <c r="W27" s="639"/>
      <c r="X27" s="639"/>
      <c r="Y27" s="614"/>
      <c r="Z27" s="675"/>
      <c r="AA27" s="145"/>
      <c r="AB27" s="145"/>
      <c r="AC27" s="145"/>
      <c r="AD27" s="145"/>
      <c r="AE27" s="145"/>
      <c r="AF27" s="145"/>
      <c r="AG27" s="145"/>
      <c r="AH27" s="145"/>
    </row>
    <row r="28" spans="1:34" x14ac:dyDescent="0.25">
      <c r="B28" s="3">
        <f t="shared" si="2"/>
        <v>2006</v>
      </c>
      <c r="C28" s="622">
        <f t="shared" si="1"/>
        <v>0</v>
      </c>
      <c r="D28" s="675"/>
      <c r="E28" s="675"/>
      <c r="F28" s="675"/>
      <c r="G28" s="675"/>
      <c r="H28" s="675"/>
      <c r="I28" s="675">
        <f>+I$14/7/2</f>
        <v>0</v>
      </c>
      <c r="J28" s="675">
        <f>+J27</f>
        <v>0</v>
      </c>
      <c r="K28" s="675">
        <f>+K27</f>
        <v>0</v>
      </c>
      <c r="L28" s="675">
        <f>+L27</f>
        <v>0</v>
      </c>
      <c r="M28" s="675">
        <f>+M27</f>
        <v>0</v>
      </c>
      <c r="N28" s="614">
        <f>+N27</f>
        <v>0</v>
      </c>
      <c r="O28" s="614">
        <f>+O$14/7</f>
        <v>0</v>
      </c>
      <c r="P28" s="614">
        <f>+P$14/7/2</f>
        <v>0</v>
      </c>
      <c r="Q28" s="614"/>
      <c r="R28" s="614"/>
      <c r="S28" s="639"/>
      <c r="T28" s="639"/>
      <c r="U28" s="639"/>
      <c r="V28" s="639"/>
      <c r="W28" s="639"/>
      <c r="X28" s="639"/>
      <c r="Y28" s="614"/>
      <c r="Z28" s="675"/>
      <c r="AA28" s="145"/>
      <c r="AB28" s="145"/>
      <c r="AC28" s="145"/>
      <c r="AD28" s="145"/>
      <c r="AE28" s="145"/>
      <c r="AF28" s="145"/>
      <c r="AG28" s="145"/>
      <c r="AH28" s="145"/>
    </row>
    <row r="29" spans="1:34" x14ac:dyDescent="0.25">
      <c r="B29" s="3">
        <f t="shared" si="2"/>
        <v>2007</v>
      </c>
      <c r="C29" s="622">
        <f t="shared" si="1"/>
        <v>0</v>
      </c>
      <c r="D29" s="675"/>
      <c r="E29" s="675"/>
      <c r="F29" s="675"/>
      <c r="G29" s="675"/>
      <c r="H29" s="675"/>
      <c r="I29" s="675"/>
      <c r="J29" s="675">
        <f>+J$14/7/2</f>
        <v>0</v>
      </c>
      <c r="K29" s="675">
        <f>+K28</f>
        <v>0</v>
      </c>
      <c r="L29" s="675">
        <f>+L28</f>
        <v>0</v>
      </c>
      <c r="M29" s="675">
        <f>+M28</f>
        <v>0</v>
      </c>
      <c r="N29" s="614">
        <f>+N28</f>
        <v>0</v>
      </c>
      <c r="O29" s="614">
        <f>+O28</f>
        <v>0</v>
      </c>
      <c r="P29" s="614">
        <f>+P$14/7</f>
        <v>0</v>
      </c>
      <c r="Q29" s="614">
        <f>+Q$14/7/2</f>
        <v>0</v>
      </c>
      <c r="R29" s="614"/>
      <c r="S29" s="639"/>
      <c r="T29" s="639"/>
      <c r="U29" s="639"/>
      <c r="V29" s="639"/>
      <c r="W29" s="639"/>
      <c r="X29" s="639"/>
      <c r="Y29" s="614"/>
      <c r="Z29" s="675"/>
      <c r="AA29" s="145"/>
      <c r="AB29" s="145"/>
      <c r="AC29" s="145"/>
      <c r="AD29" s="145"/>
      <c r="AE29" s="145"/>
      <c r="AF29" s="145"/>
      <c r="AG29" s="145"/>
      <c r="AH29" s="145"/>
    </row>
    <row r="30" spans="1:34" x14ac:dyDescent="0.25">
      <c r="B30" s="3">
        <f t="shared" si="2"/>
        <v>2008</v>
      </c>
      <c r="C30" s="622">
        <f t="shared" si="1"/>
        <v>0</v>
      </c>
      <c r="D30" s="675"/>
      <c r="E30" s="675"/>
      <c r="F30" s="675"/>
      <c r="G30" s="675"/>
      <c r="H30" s="675"/>
      <c r="I30" s="675"/>
      <c r="J30" s="675"/>
      <c r="K30" s="675">
        <f>+K$14/7/2</f>
        <v>0</v>
      </c>
      <c r="L30" s="675">
        <f>+L29</f>
        <v>0</v>
      </c>
      <c r="M30" s="675">
        <f>+M29</f>
        <v>0</v>
      </c>
      <c r="N30" s="614">
        <f>+N29</f>
        <v>0</v>
      </c>
      <c r="O30" s="614">
        <f>+O29</f>
        <v>0</v>
      </c>
      <c r="P30" s="614">
        <f>+P29</f>
        <v>0</v>
      </c>
      <c r="Q30" s="614">
        <f>+Q$14/7</f>
        <v>0</v>
      </c>
      <c r="R30" s="614">
        <f>+R$14/7/2</f>
        <v>0</v>
      </c>
      <c r="S30" s="639"/>
      <c r="T30" s="639"/>
      <c r="U30" s="639"/>
      <c r="V30" s="639"/>
      <c r="W30" s="639"/>
      <c r="X30" s="639"/>
      <c r="Y30" s="614"/>
      <c r="Z30" s="675"/>
      <c r="AA30" s="145"/>
      <c r="AB30" s="145"/>
      <c r="AC30" s="145"/>
      <c r="AD30" s="145"/>
      <c r="AE30" s="145"/>
      <c r="AF30" s="145"/>
      <c r="AG30" s="145"/>
      <c r="AH30" s="145"/>
    </row>
    <row r="31" spans="1:34" x14ac:dyDescent="0.25">
      <c r="B31" s="3">
        <f t="shared" si="2"/>
        <v>2009</v>
      </c>
      <c r="C31" s="622">
        <f t="shared" si="1"/>
        <v>0</v>
      </c>
      <c r="D31" s="675"/>
      <c r="E31" s="675"/>
      <c r="F31" s="675"/>
      <c r="G31" s="675"/>
      <c r="H31" s="675"/>
      <c r="I31" s="675"/>
      <c r="J31" s="675"/>
      <c r="K31" s="675"/>
      <c r="L31" s="675">
        <f>+L$14/7/2</f>
        <v>0</v>
      </c>
      <c r="M31" s="675">
        <f>+M30</f>
        <v>0</v>
      </c>
      <c r="N31" s="614">
        <f>+N30</f>
        <v>0</v>
      </c>
      <c r="O31" s="614">
        <f>+O30</f>
        <v>0</v>
      </c>
      <c r="P31" s="614">
        <f>+P30</f>
        <v>0</v>
      </c>
      <c r="Q31" s="614">
        <f>+Q30</f>
        <v>0</v>
      </c>
      <c r="R31" s="614">
        <f>+R$14/7</f>
        <v>0</v>
      </c>
      <c r="S31" s="639">
        <f>+S$14/7/2</f>
        <v>0</v>
      </c>
      <c r="T31" s="639"/>
      <c r="U31" s="639"/>
      <c r="V31" s="639"/>
      <c r="W31" s="639"/>
      <c r="X31" s="639"/>
      <c r="Y31" s="614"/>
      <c r="Z31" s="675"/>
      <c r="AA31" s="145"/>
      <c r="AB31" s="145"/>
      <c r="AC31" s="145"/>
      <c r="AD31" s="145"/>
      <c r="AE31" s="145"/>
      <c r="AF31" s="145"/>
      <c r="AG31" s="145"/>
      <c r="AH31" s="145"/>
    </row>
    <row r="32" spans="1:34" x14ac:dyDescent="0.25">
      <c r="A32" s="38"/>
      <c r="B32" s="3">
        <f t="shared" si="2"/>
        <v>2010</v>
      </c>
      <c r="C32" s="622">
        <f t="shared" si="1"/>
        <v>0</v>
      </c>
      <c r="D32" s="675"/>
      <c r="E32" s="675"/>
      <c r="F32" s="675"/>
      <c r="G32" s="675"/>
      <c r="H32" s="675"/>
      <c r="I32" s="675"/>
      <c r="J32" s="675"/>
      <c r="K32" s="675"/>
      <c r="L32" s="675"/>
      <c r="M32" s="675">
        <f>+M$14/7/2</f>
        <v>0</v>
      </c>
      <c r="N32" s="614">
        <f>+N31</f>
        <v>0</v>
      </c>
      <c r="O32" s="614">
        <f>+O31</f>
        <v>0</v>
      </c>
      <c r="P32" s="614">
        <f>+P31</f>
        <v>0</v>
      </c>
      <c r="Q32" s="614">
        <f>+Q31</f>
        <v>0</v>
      </c>
      <c r="R32" s="614">
        <f>+R31</f>
        <v>0</v>
      </c>
      <c r="S32" s="639">
        <f>+S$14/7</f>
        <v>0</v>
      </c>
      <c r="T32" s="639">
        <f>+T$14/7/2</f>
        <v>0</v>
      </c>
      <c r="U32" s="639"/>
      <c r="V32" s="639"/>
      <c r="W32" s="639"/>
      <c r="X32" s="639"/>
      <c r="Y32" s="614"/>
      <c r="Z32" s="675"/>
      <c r="AA32" s="145"/>
      <c r="AB32" s="145"/>
      <c r="AC32" s="145"/>
      <c r="AD32" s="145"/>
      <c r="AE32" s="145"/>
      <c r="AF32" s="145"/>
      <c r="AG32" s="145"/>
      <c r="AH32" s="145"/>
    </row>
    <row r="33" spans="1:34" x14ac:dyDescent="0.25">
      <c r="A33" s="38"/>
      <c r="B33" s="3">
        <f t="shared" si="2"/>
        <v>2011</v>
      </c>
      <c r="C33" s="622">
        <f t="shared" si="1"/>
        <v>0</v>
      </c>
      <c r="D33" s="675"/>
      <c r="E33" s="675"/>
      <c r="F33" s="675"/>
      <c r="G33" s="675"/>
      <c r="H33" s="675"/>
      <c r="I33" s="675"/>
      <c r="J33" s="675"/>
      <c r="K33" s="675"/>
      <c r="L33" s="675"/>
      <c r="M33" s="675"/>
      <c r="N33" s="614">
        <f>+N$14/7/2</f>
        <v>0</v>
      </c>
      <c r="O33" s="614">
        <f>+O32</f>
        <v>0</v>
      </c>
      <c r="P33" s="614">
        <f>+P32</f>
        <v>0</v>
      </c>
      <c r="Q33" s="614">
        <f>+Q32</f>
        <v>0</v>
      </c>
      <c r="R33" s="614">
        <f>+R32</f>
        <v>0</v>
      </c>
      <c r="S33" s="639">
        <f>+S32</f>
        <v>0</v>
      </c>
      <c r="T33" s="639">
        <f>+T$14/7</f>
        <v>0</v>
      </c>
      <c r="U33" s="639">
        <f>+U$14/7/2</f>
        <v>0</v>
      </c>
      <c r="V33" s="639"/>
      <c r="W33" s="639"/>
      <c r="X33" s="639"/>
      <c r="Y33" s="614"/>
      <c r="Z33" s="675"/>
      <c r="AA33" s="145"/>
      <c r="AB33" s="145"/>
      <c r="AC33" s="145"/>
      <c r="AD33" s="145"/>
      <c r="AE33" s="145"/>
      <c r="AF33" s="145"/>
      <c r="AG33" s="145"/>
      <c r="AH33" s="145"/>
    </row>
    <row r="34" spans="1:34" x14ac:dyDescent="0.25">
      <c r="A34" s="38"/>
      <c r="B34" s="3">
        <f t="shared" si="2"/>
        <v>2012</v>
      </c>
      <c r="C34" s="622">
        <f t="shared" si="1"/>
        <v>0</v>
      </c>
      <c r="D34" s="675"/>
      <c r="E34" s="675"/>
      <c r="F34" s="675"/>
      <c r="G34" s="675"/>
      <c r="H34" s="675"/>
      <c r="I34" s="675"/>
      <c r="J34" s="675"/>
      <c r="K34" s="675"/>
      <c r="L34" s="675"/>
      <c r="M34" s="675"/>
      <c r="N34" s="614"/>
      <c r="O34" s="614">
        <f>+O$14/7/2</f>
        <v>0</v>
      </c>
      <c r="P34" s="614">
        <f>+P33</f>
        <v>0</v>
      </c>
      <c r="Q34" s="614">
        <f>+Q33</f>
        <v>0</v>
      </c>
      <c r="R34" s="614">
        <f>+R33</f>
        <v>0</v>
      </c>
      <c r="S34" s="639">
        <f>+S33</f>
        <v>0</v>
      </c>
      <c r="T34" s="639">
        <f>+T$14/7</f>
        <v>0</v>
      </c>
      <c r="U34" s="639">
        <f>+U$14/7</f>
        <v>0</v>
      </c>
      <c r="V34" s="639">
        <f>+V$14/7/2</f>
        <v>0</v>
      </c>
      <c r="W34" s="639"/>
      <c r="X34" s="639"/>
      <c r="Y34" s="614"/>
      <c r="Z34" s="675"/>
      <c r="AA34" s="145"/>
      <c r="AB34" s="145"/>
      <c r="AC34" s="145"/>
      <c r="AD34" s="145"/>
      <c r="AE34" s="145"/>
      <c r="AF34" s="145"/>
      <c r="AG34" s="145"/>
      <c r="AH34" s="145"/>
    </row>
    <row r="35" spans="1:34" x14ac:dyDescent="0.25">
      <c r="A35" s="38"/>
      <c r="B35" s="3">
        <f t="shared" si="2"/>
        <v>2013</v>
      </c>
      <c r="C35" s="622">
        <f t="shared" si="1"/>
        <v>0</v>
      </c>
      <c r="D35" s="675"/>
      <c r="E35" s="675"/>
      <c r="F35" s="675"/>
      <c r="G35" s="675"/>
      <c r="H35" s="675"/>
      <c r="I35" s="675"/>
      <c r="J35" s="675"/>
      <c r="K35" s="675"/>
      <c r="L35" s="675"/>
      <c r="M35" s="675"/>
      <c r="N35" s="614"/>
      <c r="O35" s="614"/>
      <c r="P35" s="614">
        <f>P14/7/2</f>
        <v>0</v>
      </c>
      <c r="Q35" s="614">
        <f>Q14</f>
        <v>0</v>
      </c>
      <c r="R35" s="614">
        <f t="shared" ref="R35:U36" si="3">R34</f>
        <v>0</v>
      </c>
      <c r="S35" s="639">
        <f t="shared" si="3"/>
        <v>0</v>
      </c>
      <c r="T35" s="639">
        <f t="shared" si="3"/>
        <v>0</v>
      </c>
      <c r="U35" s="639">
        <f t="shared" si="3"/>
        <v>0</v>
      </c>
      <c r="V35" s="639">
        <f>V14/7</f>
        <v>0</v>
      </c>
      <c r="W35" s="639">
        <f>W14/7/2</f>
        <v>0</v>
      </c>
      <c r="X35" s="639"/>
      <c r="Y35" s="614"/>
      <c r="Z35" s="675"/>
      <c r="AA35" s="145"/>
      <c r="AB35" s="145"/>
      <c r="AC35" s="145"/>
      <c r="AD35" s="145"/>
      <c r="AE35" s="145"/>
      <c r="AF35" s="145"/>
      <c r="AG35" s="145"/>
      <c r="AH35" s="145"/>
    </row>
    <row r="36" spans="1:34" x14ac:dyDescent="0.25">
      <c r="A36" s="38"/>
      <c r="B36" s="3">
        <f t="shared" si="2"/>
        <v>2014</v>
      </c>
      <c r="C36" s="622">
        <f t="shared" si="1"/>
        <v>0</v>
      </c>
      <c r="D36" s="675"/>
      <c r="E36" s="675"/>
      <c r="F36" s="675"/>
      <c r="G36" s="675"/>
      <c r="H36" s="675"/>
      <c r="I36" s="675"/>
      <c r="J36" s="675"/>
      <c r="K36" s="675"/>
      <c r="L36" s="675"/>
      <c r="M36" s="675"/>
      <c r="N36" s="614"/>
      <c r="O36" s="614"/>
      <c r="P36" s="614"/>
      <c r="Q36" s="614">
        <f>Q14/7/2</f>
        <v>0</v>
      </c>
      <c r="R36" s="614">
        <f t="shared" si="3"/>
        <v>0</v>
      </c>
      <c r="S36" s="639">
        <f t="shared" si="3"/>
        <v>0</v>
      </c>
      <c r="T36" s="639">
        <f t="shared" si="3"/>
        <v>0</v>
      </c>
      <c r="U36" s="639">
        <f t="shared" si="3"/>
        <v>0</v>
      </c>
      <c r="V36" s="639">
        <f>V35</f>
        <v>0</v>
      </c>
      <c r="W36" s="639">
        <f>W14/7</f>
        <v>0</v>
      </c>
      <c r="X36" s="639">
        <f>X14/7/2</f>
        <v>0</v>
      </c>
      <c r="Y36" s="614"/>
      <c r="Z36" s="675"/>
      <c r="AA36" s="145"/>
      <c r="AB36" s="145"/>
      <c r="AC36" s="145"/>
      <c r="AD36" s="145"/>
      <c r="AE36" s="145"/>
      <c r="AF36" s="145"/>
      <c r="AG36" s="145"/>
      <c r="AH36" s="145"/>
    </row>
    <row r="37" spans="1:34" x14ac:dyDescent="0.25">
      <c r="A37" s="38"/>
      <c r="B37" s="3">
        <f t="shared" si="2"/>
        <v>2015</v>
      </c>
      <c r="C37" s="622">
        <f t="shared" si="1"/>
        <v>0</v>
      </c>
      <c r="D37" s="675"/>
      <c r="E37" s="675"/>
      <c r="F37" s="675"/>
      <c r="G37" s="675"/>
      <c r="H37" s="675"/>
      <c r="I37" s="675"/>
      <c r="J37" s="675"/>
      <c r="K37" s="675"/>
      <c r="L37" s="675"/>
      <c r="M37" s="675"/>
      <c r="N37" s="614"/>
      <c r="O37" s="614"/>
      <c r="P37" s="614"/>
      <c r="Q37" s="614"/>
      <c r="R37" s="614">
        <f>R14/7/2</f>
        <v>0</v>
      </c>
      <c r="S37" s="639">
        <f>S36</f>
        <v>0</v>
      </c>
      <c r="T37" s="639">
        <f>T36</f>
        <v>0</v>
      </c>
      <c r="U37" s="639">
        <f>U36</f>
        <v>0</v>
      </c>
      <c r="V37" s="639">
        <f>V36</f>
        <v>0</v>
      </c>
      <c r="W37" s="639">
        <f>W36</f>
        <v>0</v>
      </c>
      <c r="X37" s="639">
        <f>X14/7</f>
        <v>0</v>
      </c>
      <c r="Y37" s="614">
        <f>Y14/7/2</f>
        <v>0</v>
      </c>
      <c r="Z37" s="675"/>
      <c r="AA37" s="145"/>
      <c r="AB37" s="145"/>
      <c r="AC37" s="145"/>
      <c r="AD37" s="145"/>
      <c r="AE37" s="145"/>
      <c r="AF37" s="145"/>
      <c r="AG37" s="145"/>
      <c r="AH37" s="145"/>
    </row>
    <row r="38" spans="1:34" x14ac:dyDescent="0.25">
      <c r="A38" s="38"/>
      <c r="B38" s="3">
        <f t="shared" si="2"/>
        <v>2016</v>
      </c>
      <c r="C38" s="622">
        <f t="shared" si="1"/>
        <v>0</v>
      </c>
      <c r="D38" s="675"/>
      <c r="E38" s="675"/>
      <c r="F38" s="675"/>
      <c r="G38" s="675"/>
      <c r="H38" s="675"/>
      <c r="I38" s="675"/>
      <c r="J38" s="675"/>
      <c r="K38" s="675"/>
      <c r="L38" s="675"/>
      <c r="M38" s="675"/>
      <c r="N38" s="614"/>
      <c r="O38" s="614"/>
      <c r="P38" s="614"/>
      <c r="Q38" s="614"/>
      <c r="R38" s="614"/>
      <c r="S38" s="639"/>
      <c r="T38" s="639"/>
      <c r="U38" s="639"/>
      <c r="V38" s="639"/>
      <c r="W38" s="639"/>
      <c r="X38" s="639"/>
      <c r="Y38" s="614">
        <f>+Y14/2</f>
        <v>0</v>
      </c>
      <c r="Z38" s="614">
        <f>Z14/7/2</f>
        <v>0</v>
      </c>
      <c r="AA38" s="614"/>
      <c r="AB38" s="145"/>
      <c r="AC38" s="145"/>
      <c r="AD38" s="145"/>
      <c r="AE38" s="145"/>
      <c r="AF38" s="145"/>
      <c r="AG38" s="145"/>
      <c r="AH38" s="145"/>
    </row>
    <row r="39" spans="1:34" x14ac:dyDescent="0.25">
      <c r="A39" s="38"/>
      <c r="B39" s="3">
        <f t="shared" si="2"/>
        <v>2017</v>
      </c>
      <c r="C39" s="622">
        <f t="shared" si="1"/>
        <v>0</v>
      </c>
      <c r="D39" s="675"/>
      <c r="E39" s="675"/>
      <c r="F39" s="675"/>
      <c r="G39" s="675"/>
      <c r="H39" s="675"/>
      <c r="I39" s="675"/>
      <c r="J39" s="675"/>
      <c r="K39" s="675"/>
      <c r="L39" s="675"/>
      <c r="M39" s="675"/>
      <c r="N39" s="614"/>
      <c r="O39" s="614"/>
      <c r="P39" s="614"/>
      <c r="Q39" s="614"/>
      <c r="R39" s="614"/>
      <c r="S39" s="639"/>
      <c r="T39" s="639"/>
      <c r="U39" s="639"/>
      <c r="V39" s="639"/>
      <c r="W39" s="639"/>
      <c r="X39" s="639"/>
      <c r="Y39" s="614"/>
      <c r="Z39" s="614"/>
      <c r="AA39" s="614">
        <v>0</v>
      </c>
      <c r="AB39" s="145"/>
      <c r="AC39" s="145"/>
      <c r="AD39" s="145"/>
      <c r="AE39" s="145"/>
      <c r="AF39" s="145"/>
      <c r="AG39" s="145"/>
      <c r="AH39" s="145"/>
    </row>
    <row r="40" spans="1:34" x14ac:dyDescent="0.25">
      <c r="A40" s="38"/>
      <c r="B40" s="3">
        <f t="shared" si="2"/>
        <v>2018</v>
      </c>
      <c r="C40" s="622">
        <f t="shared" si="1"/>
        <v>0</v>
      </c>
      <c r="D40" s="675"/>
      <c r="E40" s="675"/>
      <c r="F40" s="675"/>
      <c r="G40" s="675"/>
      <c r="H40" s="675"/>
      <c r="I40" s="675"/>
      <c r="J40" s="675"/>
      <c r="K40" s="675"/>
      <c r="L40" s="675"/>
      <c r="M40" s="675"/>
      <c r="N40" s="614"/>
      <c r="O40" s="614"/>
      <c r="P40" s="614"/>
      <c r="Q40" s="614"/>
      <c r="R40" s="614"/>
      <c r="S40" s="639"/>
      <c r="T40" s="639"/>
      <c r="U40" s="639"/>
      <c r="V40" s="639"/>
      <c r="W40" s="639"/>
      <c r="X40" s="639"/>
      <c r="Y40" s="614"/>
      <c r="Z40" s="614"/>
      <c r="AA40" s="614"/>
      <c r="AB40" s="614">
        <v>0</v>
      </c>
      <c r="AC40" s="145"/>
      <c r="AD40" s="145"/>
      <c r="AE40" s="145"/>
      <c r="AF40" s="145"/>
      <c r="AG40" s="145"/>
      <c r="AH40" s="145"/>
    </row>
    <row r="41" spans="1:34" x14ac:dyDescent="0.25">
      <c r="A41" s="38"/>
      <c r="B41" s="3">
        <f t="shared" si="2"/>
        <v>2019</v>
      </c>
      <c r="C41" s="622">
        <f t="shared" si="1"/>
        <v>0</v>
      </c>
      <c r="D41" s="675"/>
      <c r="E41" s="675"/>
      <c r="F41" s="675"/>
      <c r="G41" s="675"/>
      <c r="H41" s="675"/>
      <c r="I41" s="675"/>
      <c r="J41" s="675"/>
      <c r="K41" s="675"/>
      <c r="L41" s="675"/>
      <c r="M41" s="675"/>
      <c r="N41" s="614"/>
      <c r="O41" s="614"/>
      <c r="P41" s="614"/>
      <c r="Q41" s="614"/>
      <c r="R41" s="614"/>
      <c r="S41" s="639"/>
      <c r="T41" s="639"/>
      <c r="U41" s="639"/>
      <c r="V41" s="639"/>
      <c r="W41" s="639"/>
      <c r="X41" s="639"/>
      <c r="Y41" s="614"/>
      <c r="Z41" s="614"/>
      <c r="AA41" s="614"/>
      <c r="AB41" s="614"/>
      <c r="AC41" s="639">
        <f>+$AC$14/7/3</f>
        <v>0</v>
      </c>
      <c r="AD41" s="639"/>
      <c r="AE41" s="639"/>
      <c r="AF41" s="145"/>
      <c r="AG41" s="145"/>
      <c r="AH41" s="145"/>
    </row>
    <row r="42" spans="1:34" x14ac:dyDescent="0.25">
      <c r="A42" s="38"/>
      <c r="B42" s="3">
        <f t="shared" si="2"/>
        <v>2020</v>
      </c>
      <c r="C42" s="622">
        <f t="shared" si="1"/>
        <v>0</v>
      </c>
      <c r="D42" s="675"/>
      <c r="E42" s="675"/>
      <c r="F42" s="675"/>
      <c r="G42" s="675"/>
      <c r="H42" s="675"/>
      <c r="I42" s="675"/>
      <c r="J42" s="675"/>
      <c r="K42" s="675"/>
      <c r="L42" s="675"/>
      <c r="M42" s="675"/>
      <c r="N42" s="614"/>
      <c r="O42" s="614"/>
      <c r="P42" s="614"/>
      <c r="Q42" s="614"/>
      <c r="R42" s="614"/>
      <c r="S42" s="639"/>
      <c r="T42" s="639"/>
      <c r="U42" s="639"/>
      <c r="V42" s="639"/>
      <c r="W42" s="639"/>
      <c r="X42" s="639"/>
      <c r="Y42" s="614"/>
      <c r="Z42" s="614"/>
      <c r="AA42" s="614"/>
      <c r="AB42" s="614"/>
      <c r="AC42" s="639"/>
      <c r="AD42" s="145"/>
      <c r="AE42" s="639"/>
      <c r="AF42" s="145"/>
      <c r="AG42" s="145"/>
      <c r="AH42" s="145"/>
    </row>
    <row r="43" spans="1:34" x14ac:dyDescent="0.25">
      <c r="A43" s="38"/>
      <c r="B43" s="3">
        <f t="shared" si="2"/>
        <v>2021</v>
      </c>
      <c r="C43" s="622">
        <f t="shared" si="1"/>
        <v>0</v>
      </c>
      <c r="D43" s="675"/>
      <c r="E43" s="675"/>
      <c r="F43" s="675"/>
      <c r="G43" s="675"/>
      <c r="H43" s="675"/>
      <c r="I43" s="675"/>
      <c r="J43" s="675"/>
      <c r="K43" s="675"/>
      <c r="L43" s="675"/>
      <c r="M43" s="675"/>
      <c r="N43" s="614"/>
      <c r="O43" s="614"/>
      <c r="P43" s="614"/>
      <c r="Q43" s="614"/>
      <c r="R43" s="614"/>
      <c r="S43" s="639"/>
      <c r="T43" s="639"/>
      <c r="U43" s="639"/>
      <c r="V43" s="639"/>
      <c r="W43" s="639"/>
      <c r="X43" s="639"/>
      <c r="Y43" s="614"/>
      <c r="Z43" s="614"/>
      <c r="AA43" s="614"/>
      <c r="AB43" s="614"/>
      <c r="AC43" s="639"/>
      <c r="AD43" s="145"/>
      <c r="AE43" s="145"/>
      <c r="AF43" s="145"/>
      <c r="AG43" s="145"/>
      <c r="AH43" s="145"/>
    </row>
    <row r="44" spans="1:34" x14ac:dyDescent="0.25">
      <c r="A44" s="38"/>
      <c r="B44" s="3">
        <f t="shared" si="2"/>
        <v>2022</v>
      </c>
      <c r="C44" s="622">
        <f t="shared" si="1"/>
        <v>-563.38714285714286</v>
      </c>
      <c r="D44" s="675"/>
      <c r="E44" s="675"/>
      <c r="F44" s="675"/>
      <c r="G44" s="675"/>
      <c r="H44" s="675"/>
      <c r="I44" s="675"/>
      <c r="J44" s="675"/>
      <c r="K44" s="675"/>
      <c r="L44" s="675"/>
      <c r="M44" s="675"/>
      <c r="N44" s="614"/>
      <c r="O44" s="614"/>
      <c r="P44" s="614"/>
      <c r="Q44" s="614"/>
      <c r="R44" s="614"/>
      <c r="S44" s="639"/>
      <c r="T44" s="639"/>
      <c r="U44" s="639"/>
      <c r="V44" s="639"/>
      <c r="W44" s="639"/>
      <c r="X44" s="639"/>
      <c r="Y44" s="614"/>
      <c r="Z44" s="614"/>
      <c r="AA44" s="614"/>
      <c r="AB44" s="614"/>
      <c r="AC44" s="639"/>
      <c r="AD44" s="145"/>
      <c r="AE44" s="145"/>
      <c r="AF44" s="145">
        <f>$AF$14/7/2</f>
        <v>563.38714285714286</v>
      </c>
      <c r="AG44" s="145"/>
      <c r="AH44" s="145"/>
    </row>
    <row r="45" spans="1:34" x14ac:dyDescent="0.25">
      <c r="A45" s="38"/>
      <c r="B45" s="3">
        <f t="shared" si="2"/>
        <v>2023</v>
      </c>
      <c r="C45" s="622">
        <f t="shared" si="1"/>
        <v>-1126.7742857142857</v>
      </c>
      <c r="D45" s="675"/>
      <c r="E45" s="675"/>
      <c r="F45" s="675"/>
      <c r="G45" s="675"/>
      <c r="H45" s="675"/>
      <c r="I45" s="675"/>
      <c r="J45" s="675"/>
      <c r="K45" s="675"/>
      <c r="L45" s="675"/>
      <c r="M45" s="675"/>
      <c r="N45" s="614"/>
      <c r="O45" s="614"/>
      <c r="P45" s="614"/>
      <c r="Q45" s="614"/>
      <c r="R45" s="614"/>
      <c r="S45" s="639"/>
      <c r="T45" s="639"/>
      <c r="U45" s="639"/>
      <c r="V45" s="639"/>
      <c r="W45" s="639"/>
      <c r="X45" s="639"/>
      <c r="Y45" s="614"/>
      <c r="Z45" s="614"/>
      <c r="AA45" s="614"/>
      <c r="AB45" s="614"/>
      <c r="AC45" s="639"/>
      <c r="AD45" s="145"/>
      <c r="AE45" s="145"/>
      <c r="AF45" s="145">
        <f>$AF$14/7</f>
        <v>1126.7742857142857</v>
      </c>
      <c r="AG45" s="145"/>
      <c r="AH45" s="145"/>
    </row>
    <row r="46" spans="1:34" x14ac:dyDescent="0.25">
      <c r="A46" s="38"/>
      <c r="B46" s="3">
        <f t="shared" si="2"/>
        <v>2024</v>
      </c>
      <c r="C46" s="622">
        <f t="shared" si="1"/>
        <v>-1126.7742857142857</v>
      </c>
      <c r="D46" s="675"/>
      <c r="E46" s="675"/>
      <c r="F46" s="675"/>
      <c r="G46" s="675"/>
      <c r="H46" s="675"/>
      <c r="I46" s="675"/>
      <c r="J46" s="675"/>
      <c r="K46" s="675"/>
      <c r="L46" s="675"/>
      <c r="M46" s="675"/>
      <c r="N46" s="614"/>
      <c r="O46" s="614"/>
      <c r="P46" s="614"/>
      <c r="Q46" s="614"/>
      <c r="R46" s="614"/>
      <c r="S46" s="639"/>
      <c r="T46" s="639"/>
      <c r="U46" s="639"/>
      <c r="V46" s="639"/>
      <c r="W46" s="639"/>
      <c r="X46" s="639"/>
      <c r="Y46" s="614"/>
      <c r="Z46" s="614"/>
      <c r="AA46" s="614"/>
      <c r="AB46" s="614"/>
      <c r="AC46" s="639"/>
      <c r="AD46" s="145"/>
      <c r="AE46" s="145"/>
      <c r="AF46" s="145">
        <f>$AF$14/7</f>
        <v>1126.7742857142857</v>
      </c>
      <c r="AG46" s="145"/>
      <c r="AH46" s="145"/>
    </row>
    <row r="47" spans="1:34" x14ac:dyDescent="0.25">
      <c r="A47" s="38"/>
      <c r="B47" s="12"/>
      <c r="C47" s="641"/>
      <c r="D47" s="690"/>
      <c r="E47" s="690"/>
      <c r="F47" s="690"/>
      <c r="G47" s="690"/>
      <c r="H47" s="690"/>
      <c r="I47" s="690"/>
      <c r="J47" s="690"/>
      <c r="K47" s="690"/>
      <c r="L47" s="690"/>
      <c r="M47" s="690"/>
      <c r="N47" s="690"/>
      <c r="O47" s="690"/>
      <c r="P47" s="690"/>
      <c r="Q47" s="690"/>
      <c r="R47" s="690"/>
      <c r="S47" s="690"/>
      <c r="T47" s="690"/>
      <c r="U47" s="690"/>
      <c r="V47" s="728"/>
      <c r="W47" s="728"/>
      <c r="X47" s="728"/>
      <c r="Y47" s="690"/>
      <c r="Z47" s="690"/>
      <c r="AA47" s="690"/>
      <c r="AB47" s="641"/>
      <c r="AC47" s="641"/>
      <c r="AD47" s="641"/>
      <c r="AE47" s="641"/>
      <c r="AF47" s="145"/>
      <c r="AG47" s="145"/>
      <c r="AH47" s="145"/>
    </row>
    <row r="48" spans="1:34" x14ac:dyDescent="0.25">
      <c r="A48" s="38" t="s">
        <v>62</v>
      </c>
      <c r="B48" s="675">
        <f>SUM(D48:AH48)</f>
        <v>5070.4842857142858</v>
      </c>
      <c r="C48" s="677">
        <f>SUM(C16:C47)</f>
        <v>-2816.9357142857143</v>
      </c>
      <c r="D48" s="675">
        <f t="shared" ref="D48:AD48" si="4">-SUM(D16:D47)+D14</f>
        <v>0</v>
      </c>
      <c r="E48" s="675">
        <f t="shared" si="4"/>
        <v>0</v>
      </c>
      <c r="F48" s="675">
        <f t="shared" si="4"/>
        <v>0</v>
      </c>
      <c r="G48" s="675">
        <f t="shared" si="4"/>
        <v>0</v>
      </c>
      <c r="H48" s="675">
        <f t="shared" si="4"/>
        <v>0</v>
      </c>
      <c r="I48" s="675">
        <f t="shared" si="4"/>
        <v>0</v>
      </c>
      <c r="J48" s="675">
        <f t="shared" si="4"/>
        <v>0</v>
      </c>
      <c r="K48" s="675">
        <f t="shared" si="4"/>
        <v>0</v>
      </c>
      <c r="L48" s="675">
        <f t="shared" si="4"/>
        <v>0</v>
      </c>
      <c r="M48" s="675">
        <f t="shared" si="4"/>
        <v>0</v>
      </c>
      <c r="N48" s="675">
        <f t="shared" si="4"/>
        <v>0</v>
      </c>
      <c r="O48" s="675">
        <f t="shared" si="4"/>
        <v>0</v>
      </c>
      <c r="P48" s="675">
        <f t="shared" si="4"/>
        <v>0</v>
      </c>
      <c r="Q48" s="675">
        <f t="shared" si="4"/>
        <v>0</v>
      </c>
      <c r="R48" s="675">
        <f t="shared" si="4"/>
        <v>0</v>
      </c>
      <c r="S48" s="675">
        <f t="shared" si="4"/>
        <v>0</v>
      </c>
      <c r="T48" s="675">
        <f t="shared" si="4"/>
        <v>0</v>
      </c>
      <c r="U48" s="676">
        <f t="shared" si="4"/>
        <v>0</v>
      </c>
      <c r="V48" s="676">
        <f t="shared" si="4"/>
        <v>0</v>
      </c>
      <c r="W48" s="676">
        <f t="shared" si="4"/>
        <v>0</v>
      </c>
      <c r="X48" s="676">
        <f t="shared" si="4"/>
        <v>0</v>
      </c>
      <c r="Y48" s="676">
        <f t="shared" si="4"/>
        <v>0</v>
      </c>
      <c r="Z48" s="676">
        <f t="shared" si="4"/>
        <v>0</v>
      </c>
      <c r="AA48" s="676">
        <f t="shared" si="4"/>
        <v>0</v>
      </c>
      <c r="AB48" s="676">
        <f t="shared" si="4"/>
        <v>0</v>
      </c>
      <c r="AC48" s="676">
        <f t="shared" si="4"/>
        <v>0</v>
      </c>
      <c r="AD48" s="676">
        <f t="shared" si="4"/>
        <v>0</v>
      </c>
      <c r="AE48" s="676"/>
      <c r="AF48" s="719">
        <f>-SUM(AF16:AF47)+AF14</f>
        <v>5070.4842857142858</v>
      </c>
      <c r="AG48" s="719">
        <f t="shared" ref="AG48:AH48" si="5">-SUM(AG16:AG47)+AG14</f>
        <v>0</v>
      </c>
      <c r="AH48" s="719">
        <f t="shared" si="5"/>
        <v>0</v>
      </c>
    </row>
    <row r="49" spans="1:26" x14ac:dyDescent="0.25">
      <c r="A49" s="38"/>
      <c r="B49" s="275"/>
      <c r="C49" s="299"/>
      <c r="D49" s="297"/>
      <c r="E49" s="297"/>
      <c r="F49" s="297"/>
      <c r="G49" s="297"/>
      <c r="H49" s="297"/>
      <c r="I49" s="297"/>
      <c r="J49" s="297"/>
      <c r="K49" s="297"/>
      <c r="L49" s="297"/>
      <c r="M49" s="297"/>
      <c r="N49" s="338"/>
      <c r="O49" s="338"/>
      <c r="P49" s="338"/>
      <c r="Q49" s="338"/>
      <c r="R49" s="338"/>
      <c r="S49" s="338"/>
      <c r="T49" s="338"/>
      <c r="U49" s="338"/>
      <c r="V49" s="338"/>
      <c r="W49" s="338"/>
      <c r="X49" s="338"/>
      <c r="Y49" s="338"/>
      <c r="Z49" s="338"/>
    </row>
    <row r="50" spans="1:26" x14ac:dyDescent="0.25">
      <c r="A50" s="39" t="s">
        <v>63</v>
      </c>
      <c r="B50" s="3"/>
      <c r="C50" s="30">
        <f>+C14+C48</f>
        <v>5070.4842857142858</v>
      </c>
      <c r="D50" s="297"/>
      <c r="E50" s="297"/>
      <c r="F50" s="297"/>
      <c r="G50" s="297"/>
      <c r="H50" s="297"/>
      <c r="I50" s="297"/>
      <c r="J50" s="297"/>
      <c r="K50" s="297"/>
      <c r="L50" s="297"/>
      <c r="M50" s="297"/>
      <c r="N50" s="338"/>
      <c r="O50" s="338"/>
      <c r="P50" s="338"/>
      <c r="Q50" s="338"/>
      <c r="R50" s="338"/>
      <c r="S50" s="338"/>
      <c r="T50" s="338"/>
      <c r="U50" s="338"/>
      <c r="V50" s="338"/>
      <c r="W50" s="338"/>
      <c r="X50" s="338"/>
      <c r="Y50" s="338"/>
      <c r="Z50" s="338"/>
    </row>
    <row r="51" spans="1:26" x14ac:dyDescent="0.25">
      <c r="A51" s="3"/>
      <c r="B51" s="3"/>
      <c r="C51" s="3"/>
      <c r="D51" s="297"/>
      <c r="E51" s="297"/>
      <c r="F51" s="297"/>
      <c r="G51" s="297"/>
      <c r="H51" s="297"/>
      <c r="I51" s="297"/>
      <c r="J51" s="297"/>
      <c r="K51" s="297"/>
      <c r="L51" s="297"/>
      <c r="M51" s="297"/>
      <c r="N51" s="338"/>
      <c r="O51" s="338"/>
      <c r="P51" s="338"/>
      <c r="Q51" s="338"/>
      <c r="R51" s="338"/>
      <c r="S51" s="338"/>
      <c r="T51" s="338"/>
      <c r="U51" s="338"/>
      <c r="V51" s="338"/>
      <c r="W51" s="338"/>
      <c r="X51" s="338"/>
      <c r="Y51" s="338"/>
      <c r="Z51" s="338"/>
    </row>
    <row r="52" spans="1:26" x14ac:dyDescent="0.25">
      <c r="A52" s="3"/>
      <c r="B52" s="36"/>
      <c r="C52" s="3"/>
      <c r="D52" s="297"/>
      <c r="E52" s="297"/>
      <c r="F52" s="297"/>
      <c r="G52" s="297"/>
      <c r="H52" s="297"/>
      <c r="I52" s="297"/>
      <c r="J52" s="297"/>
      <c r="K52" s="297"/>
      <c r="L52" s="297"/>
      <c r="M52" s="297"/>
      <c r="N52" s="338"/>
      <c r="O52" s="338"/>
      <c r="P52" s="338"/>
      <c r="Q52" s="338"/>
      <c r="R52" s="338"/>
      <c r="S52" s="338"/>
      <c r="T52" s="338"/>
      <c r="U52" s="338"/>
      <c r="V52" s="338"/>
      <c r="W52" s="338"/>
      <c r="X52" s="338"/>
      <c r="Y52" s="338"/>
      <c r="Z52" s="338"/>
    </row>
    <row r="53" spans="1:26" x14ac:dyDescent="0.25">
      <c r="A53" s="3"/>
      <c r="B53" s="3"/>
      <c r="C53" s="3"/>
      <c r="E53" s="297"/>
      <c r="F53" s="301"/>
      <c r="G53" s="301"/>
      <c r="H53" s="301"/>
      <c r="I53" s="301"/>
      <c r="J53" s="301"/>
      <c r="K53" s="301"/>
      <c r="L53" s="301"/>
      <c r="M53" s="301"/>
      <c r="N53" s="338">
        <f>SUM(E32:E53)</f>
        <v>0</v>
      </c>
      <c r="O53" s="342"/>
      <c r="P53" s="342"/>
      <c r="Q53" s="342"/>
      <c r="R53" s="342"/>
      <c r="S53" s="342"/>
    </row>
    <row r="54" spans="1:26" x14ac:dyDescent="0.25">
      <c r="B54" s="3"/>
      <c r="C54" s="3"/>
      <c r="E54" s="301"/>
      <c r="F54" s="301"/>
      <c r="G54" s="301"/>
      <c r="H54" s="301"/>
      <c r="I54" s="301"/>
      <c r="J54" s="301"/>
      <c r="K54" s="301"/>
      <c r="L54" s="301"/>
      <c r="M54" s="301"/>
      <c r="N54" s="301"/>
      <c r="O54" s="301"/>
      <c r="P54" s="301"/>
      <c r="Q54" s="301"/>
      <c r="R54" s="301"/>
      <c r="S54" s="301"/>
    </row>
    <row r="55" spans="1:26" x14ac:dyDescent="0.25">
      <c r="E55" s="301"/>
      <c r="F55" s="301"/>
      <c r="G55" s="301"/>
      <c r="H55" s="301"/>
      <c r="I55" s="301"/>
      <c r="J55" s="301"/>
      <c r="K55" s="301"/>
      <c r="L55" s="301"/>
      <c r="M55" s="301"/>
      <c r="N55" s="301"/>
      <c r="O55" s="301"/>
      <c r="P55" s="301"/>
      <c r="Q55" s="301"/>
      <c r="R55" s="301"/>
      <c r="S55" s="301"/>
    </row>
    <row r="56" spans="1:26" x14ac:dyDescent="0.25">
      <c r="E56" s="301"/>
      <c r="F56" s="301"/>
      <c r="G56" s="301"/>
      <c r="H56" s="301"/>
      <c r="I56" s="301"/>
      <c r="J56" s="301"/>
      <c r="K56" s="301"/>
      <c r="L56" s="301"/>
      <c r="M56" s="301"/>
      <c r="N56" s="301"/>
      <c r="O56" s="301"/>
      <c r="P56" s="301"/>
      <c r="Q56" s="301"/>
      <c r="R56" s="301"/>
      <c r="S56" s="301"/>
    </row>
    <row r="57" spans="1:26" x14ac:dyDescent="0.25">
      <c r="E57" s="301"/>
      <c r="F57" s="301"/>
      <c r="G57" s="301"/>
      <c r="H57" s="301"/>
      <c r="I57" s="301"/>
      <c r="J57" s="301"/>
      <c r="K57" s="301"/>
      <c r="L57" s="301"/>
      <c r="M57" s="301"/>
      <c r="N57" s="301"/>
      <c r="O57" s="301"/>
      <c r="P57" s="301"/>
      <c r="Q57" s="301"/>
      <c r="R57" s="301"/>
      <c r="S57" s="301"/>
    </row>
    <row r="58" spans="1:26" x14ac:dyDescent="0.25">
      <c r="E58" s="301"/>
      <c r="F58" s="301"/>
      <c r="G58" s="301"/>
      <c r="H58" s="301"/>
      <c r="I58" s="301"/>
      <c r="J58" s="301"/>
      <c r="K58" s="301"/>
      <c r="L58" s="301"/>
      <c r="M58" s="301"/>
      <c r="N58" s="301"/>
      <c r="O58" s="301"/>
      <c r="P58" s="301"/>
      <c r="Q58" s="301"/>
      <c r="R58" s="301"/>
      <c r="S58" s="301"/>
    </row>
    <row r="59" spans="1:26" x14ac:dyDescent="0.25">
      <c r="E59" s="301"/>
      <c r="F59" s="301"/>
      <c r="G59" s="301"/>
      <c r="H59" s="301"/>
      <c r="I59" s="301"/>
      <c r="J59" s="301"/>
      <c r="K59" s="301"/>
      <c r="L59" s="301"/>
      <c r="M59" s="301"/>
      <c r="N59" s="301"/>
      <c r="O59" s="301"/>
      <c r="P59" s="301"/>
      <c r="Q59" s="301"/>
      <c r="R59" s="301"/>
      <c r="S59" s="301"/>
    </row>
    <row r="60" spans="1:26" x14ac:dyDescent="0.25">
      <c r="E60" s="301"/>
      <c r="F60" s="301"/>
      <c r="G60" s="301"/>
      <c r="H60" s="301"/>
      <c r="I60" s="301"/>
      <c r="J60" s="301"/>
      <c r="K60" s="301"/>
      <c r="L60" s="301"/>
      <c r="M60" s="301"/>
      <c r="N60" s="301"/>
      <c r="O60" s="301"/>
      <c r="P60" s="301"/>
      <c r="Q60" s="301"/>
      <c r="R60" s="301"/>
      <c r="S60" s="301"/>
    </row>
    <row r="61" spans="1:26" x14ac:dyDescent="0.25">
      <c r="E61" s="301"/>
      <c r="F61" s="301"/>
      <c r="G61" s="301"/>
      <c r="H61" s="301"/>
      <c r="I61" s="301"/>
      <c r="J61" s="301"/>
      <c r="K61" s="301"/>
      <c r="L61" s="301"/>
      <c r="M61" s="301"/>
      <c r="N61" s="301"/>
      <c r="O61" s="301"/>
      <c r="P61" s="301"/>
      <c r="Q61" s="301"/>
      <c r="R61" s="301"/>
      <c r="S61" s="301"/>
    </row>
    <row r="62" spans="1:26" x14ac:dyDescent="0.25">
      <c r="E62" s="301"/>
      <c r="F62" s="301"/>
      <c r="G62" s="301"/>
      <c r="H62" s="301"/>
      <c r="I62" s="301"/>
      <c r="J62" s="301"/>
      <c r="K62" s="301"/>
      <c r="L62" s="301"/>
      <c r="M62" s="301"/>
      <c r="N62" s="301"/>
      <c r="O62" s="301"/>
      <c r="P62" s="301"/>
      <c r="Q62" s="301"/>
      <c r="R62" s="301"/>
      <c r="S62" s="301"/>
    </row>
    <row r="63" spans="1:26" x14ac:dyDescent="0.25">
      <c r="E63" s="301"/>
      <c r="F63" s="301"/>
      <c r="G63" s="301"/>
      <c r="H63" s="301"/>
      <c r="I63" s="301"/>
      <c r="J63" s="301"/>
      <c r="K63" s="301"/>
      <c r="L63" s="301"/>
      <c r="M63" s="301"/>
      <c r="N63" s="301"/>
      <c r="O63" s="301"/>
      <c r="P63" s="301"/>
      <c r="Q63" s="301"/>
      <c r="R63" s="301"/>
      <c r="S63" s="301"/>
    </row>
    <row r="64" spans="1:26" x14ac:dyDescent="0.25">
      <c r="E64" s="301"/>
      <c r="F64" s="301"/>
      <c r="G64" s="301"/>
      <c r="H64" s="301"/>
      <c r="I64" s="301"/>
      <c r="J64" s="301"/>
      <c r="K64" s="301"/>
      <c r="L64" s="301"/>
      <c r="M64" s="301"/>
      <c r="N64" s="301"/>
      <c r="O64" s="301"/>
      <c r="P64" s="301"/>
      <c r="Q64" s="301"/>
      <c r="R64" s="301"/>
      <c r="S64" s="301"/>
    </row>
  </sheetData>
  <pageMargins left="0.7" right="0.7" top="0.75" bottom="0.75" header="0.3" footer="0.3"/>
  <pageSetup scale="60" orientation="landscape" horizontalDpi="4294967294" verticalDpi="4294967294" r:id="rId1"/>
  <headerFooter>
    <oddFooter>&amp;Z&amp;F&amp;RPage &amp;P</oddFooter>
  </headerFooter>
</worksheet>
</file>

<file path=xl/worksheets/sheet2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FFBB3-E30B-4E40-97B4-980B5C865502}">
  <sheetPr>
    <tabColor theme="6" tint="-0.249977111117893"/>
    <pageSetUpPr fitToPage="1"/>
  </sheetPr>
  <dimension ref="A1:AH64"/>
  <sheetViews>
    <sheetView workbookViewId="0"/>
  </sheetViews>
  <sheetFormatPr defaultColWidth="8.85546875" defaultRowHeight="15" x14ac:dyDescent="0.25"/>
  <cols>
    <col min="1" max="1" width="26" customWidth="1"/>
    <col min="2" max="2" width="9.5703125" customWidth="1"/>
    <col min="3" max="3" width="12.85546875" customWidth="1"/>
    <col min="4" max="12" width="7.42578125" hidden="1" customWidth="1"/>
    <col min="13" max="13" width="7.5703125" hidden="1" customWidth="1"/>
    <col min="14" max="25" width="10.42578125" customWidth="1"/>
    <col min="26" max="26" width="10.7109375" bestFit="1" customWidth="1"/>
    <col min="27" max="27" width="11.5703125" bestFit="1" customWidth="1"/>
    <col min="28" max="28" width="12" bestFit="1" customWidth="1"/>
    <col min="29" max="29" width="10.5703125" bestFit="1" customWidth="1"/>
  </cols>
  <sheetData>
    <row r="1" spans="1:34" x14ac:dyDescent="0.25">
      <c r="A1" s="11" t="s">
        <v>10</v>
      </c>
      <c r="O1" t="s">
        <v>647</v>
      </c>
    </row>
    <row r="2" spans="1:34" x14ac:dyDescent="0.25">
      <c r="A2" s="9" t="s">
        <v>438</v>
      </c>
    </row>
    <row r="3" spans="1:34" x14ac:dyDescent="0.25">
      <c r="A3" s="9" t="s">
        <v>1294</v>
      </c>
    </row>
    <row r="4" spans="1:34" x14ac:dyDescent="0.25">
      <c r="R4" s="40" t="s">
        <v>4</v>
      </c>
      <c r="S4" s="41"/>
      <c r="T4" s="40" t="s">
        <v>8</v>
      </c>
    </row>
    <row r="5" spans="1:34" x14ac:dyDescent="0.25">
      <c r="A5" s="10" t="s">
        <v>9</v>
      </c>
      <c r="B5" s="12" t="s">
        <v>64</v>
      </c>
      <c r="C5" s="12" t="s">
        <v>12</v>
      </c>
      <c r="R5" s="42" t="s">
        <v>2</v>
      </c>
      <c r="S5" s="42" t="s">
        <v>60</v>
      </c>
      <c r="T5" s="42" t="s">
        <v>7</v>
      </c>
    </row>
    <row r="6" spans="1:34" x14ac:dyDescent="0.25">
      <c r="B6" s="3"/>
      <c r="R6" s="3"/>
    </row>
    <row r="7" spans="1:34" x14ac:dyDescent="0.25">
      <c r="A7" t="s">
        <v>1317</v>
      </c>
      <c r="B7" s="212">
        <v>908</v>
      </c>
      <c r="C7" s="214"/>
      <c r="D7" s="293"/>
      <c r="E7" s="293"/>
      <c r="F7" s="293"/>
      <c r="G7" s="293"/>
      <c r="H7" s="293"/>
      <c r="I7" s="293"/>
      <c r="J7" s="293"/>
      <c r="K7" s="293"/>
      <c r="L7" s="293"/>
      <c r="M7" s="293"/>
      <c r="N7" s="293"/>
      <c r="O7" s="294"/>
      <c r="P7" s="6"/>
      <c r="Q7" s="6"/>
      <c r="R7" s="13">
        <f>+C14</f>
        <v>171544.5</v>
      </c>
      <c r="S7" s="13">
        <f>+-C48</f>
        <v>36759.53571428571</v>
      </c>
      <c r="T7" s="13">
        <f>+R7-S7</f>
        <v>134784.96428571429</v>
      </c>
    </row>
    <row r="8" spans="1:34" x14ac:dyDescent="0.25">
      <c r="A8" s="213"/>
      <c r="B8" s="3"/>
      <c r="D8" s="293"/>
      <c r="E8" s="293"/>
      <c r="F8" s="293"/>
      <c r="G8" s="293"/>
      <c r="H8" s="293"/>
      <c r="I8" s="293"/>
      <c r="J8" s="293"/>
      <c r="K8" s="293"/>
      <c r="L8" s="293"/>
      <c r="M8" s="293"/>
      <c r="N8" s="293"/>
      <c r="O8" s="294"/>
      <c r="P8" s="6"/>
      <c r="Q8" s="6"/>
    </row>
    <row r="9" spans="1:34" x14ac:dyDescent="0.25">
      <c r="A9" s="2"/>
      <c r="B9" s="3"/>
      <c r="D9" s="293"/>
      <c r="E9" s="293"/>
      <c r="F9" s="293"/>
      <c r="G9" s="293"/>
      <c r="H9" s="293"/>
      <c r="I9" s="293"/>
      <c r="J9" s="293"/>
      <c r="K9" s="293"/>
      <c r="L9" s="293"/>
      <c r="M9" s="293"/>
      <c r="N9" s="293"/>
      <c r="O9" s="294"/>
      <c r="P9" s="6"/>
      <c r="Q9" s="6"/>
    </row>
    <row r="10" spans="1:34" x14ac:dyDescent="0.25">
      <c r="B10" s="3"/>
    </row>
    <row r="11" spans="1:34" x14ac:dyDescent="0.25">
      <c r="A11" s="686" t="s">
        <v>66</v>
      </c>
      <c r="B11" s="212" t="s">
        <v>1274</v>
      </c>
      <c r="C11" s="214"/>
    </row>
    <row r="12" spans="1:34" x14ac:dyDescent="0.25">
      <c r="B12" s="28"/>
      <c r="C12" s="2"/>
    </row>
    <row r="13" spans="1:34" x14ac:dyDescent="0.25">
      <c r="A13" s="9" t="s">
        <v>5</v>
      </c>
      <c r="C13" s="31" t="s">
        <v>3</v>
      </c>
      <c r="D13" s="32">
        <v>1994</v>
      </c>
      <c r="E13" s="32">
        <v>1995</v>
      </c>
      <c r="F13" s="32">
        <v>1996</v>
      </c>
      <c r="G13" s="32">
        <v>1997</v>
      </c>
      <c r="H13" s="32">
        <v>1998</v>
      </c>
      <c r="I13" s="32">
        <v>1999</v>
      </c>
      <c r="J13" s="32">
        <v>2000</v>
      </c>
      <c r="K13" s="32">
        <v>2001</v>
      </c>
      <c r="L13" s="32">
        <v>2002</v>
      </c>
      <c r="M13" s="32">
        <v>2003</v>
      </c>
      <c r="N13" s="32">
        <v>2004</v>
      </c>
      <c r="O13" s="32">
        <f>N13+1</f>
        <v>2005</v>
      </c>
      <c r="P13" s="32">
        <f t="shared" ref="P13:AH13" si="0">O13+1</f>
        <v>2006</v>
      </c>
      <c r="Q13" s="32">
        <f t="shared" si="0"/>
        <v>2007</v>
      </c>
      <c r="R13" s="32">
        <f t="shared" si="0"/>
        <v>2008</v>
      </c>
      <c r="S13" s="32">
        <f t="shared" si="0"/>
        <v>2009</v>
      </c>
      <c r="T13" s="32">
        <f t="shared" si="0"/>
        <v>2010</v>
      </c>
      <c r="U13" s="32">
        <f t="shared" si="0"/>
        <v>2011</v>
      </c>
      <c r="V13" s="32">
        <f t="shared" si="0"/>
        <v>2012</v>
      </c>
      <c r="W13" s="32">
        <f t="shared" si="0"/>
        <v>2013</v>
      </c>
      <c r="X13" s="32">
        <f t="shared" si="0"/>
        <v>2014</v>
      </c>
      <c r="Y13" s="32">
        <f t="shared" si="0"/>
        <v>2015</v>
      </c>
      <c r="Z13" s="32">
        <f t="shared" si="0"/>
        <v>2016</v>
      </c>
      <c r="AA13" s="32">
        <f t="shared" si="0"/>
        <v>2017</v>
      </c>
      <c r="AB13" s="32">
        <f t="shared" si="0"/>
        <v>2018</v>
      </c>
      <c r="AC13" s="32">
        <f t="shared" si="0"/>
        <v>2019</v>
      </c>
      <c r="AD13" s="32">
        <f t="shared" si="0"/>
        <v>2020</v>
      </c>
      <c r="AE13" s="32">
        <f t="shared" si="0"/>
        <v>2021</v>
      </c>
      <c r="AF13" s="32">
        <f t="shared" si="0"/>
        <v>2022</v>
      </c>
      <c r="AG13" s="32">
        <f t="shared" si="0"/>
        <v>2023</v>
      </c>
      <c r="AH13" s="32">
        <f t="shared" si="0"/>
        <v>2024</v>
      </c>
    </row>
    <row r="14" spans="1:34" x14ac:dyDescent="0.25">
      <c r="A14" s="9" t="s">
        <v>73</v>
      </c>
      <c r="C14" s="672">
        <f>SUM(D14:AH14)</f>
        <v>171544.5</v>
      </c>
      <c r="D14" s="233">
        <v>0</v>
      </c>
      <c r="E14" s="233">
        <v>0</v>
      </c>
      <c r="F14" s="233">
        <v>0</v>
      </c>
      <c r="G14" s="233">
        <v>0</v>
      </c>
      <c r="H14" s="233">
        <v>0</v>
      </c>
      <c r="I14" s="233">
        <v>0</v>
      </c>
      <c r="J14" s="233">
        <v>0</v>
      </c>
      <c r="K14" s="233">
        <v>0</v>
      </c>
      <c r="L14" s="233">
        <v>0</v>
      </c>
      <c r="M14" s="233">
        <v>0</v>
      </c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7"/>
      <c r="Z14" s="7"/>
      <c r="AA14" s="4"/>
      <c r="AB14" s="7"/>
      <c r="AC14" s="7"/>
      <c r="AE14" s="295">
        <v>171544.5</v>
      </c>
    </row>
    <row r="15" spans="1:34" x14ac:dyDescent="0.25">
      <c r="A15" s="34"/>
      <c r="B15" s="2"/>
      <c r="C15" s="2"/>
      <c r="S15" s="233"/>
      <c r="T15" s="233"/>
      <c r="U15" s="233"/>
      <c r="V15" s="233"/>
      <c r="W15" s="233"/>
      <c r="X15" s="233"/>
    </row>
    <row r="16" spans="1:34" x14ac:dyDescent="0.25">
      <c r="A16" s="9" t="s">
        <v>6</v>
      </c>
      <c r="B16" s="3">
        <v>1994</v>
      </c>
      <c r="C16" s="622">
        <f>-SUM(D16:AH16)</f>
        <v>0</v>
      </c>
      <c r="D16" s="297">
        <f>+D$14/7/2</f>
        <v>0</v>
      </c>
      <c r="E16" s="297"/>
      <c r="F16" s="297"/>
      <c r="G16" s="297"/>
      <c r="H16" s="297"/>
      <c r="I16" s="297"/>
      <c r="J16" s="297"/>
      <c r="K16" s="297"/>
      <c r="L16" s="297"/>
      <c r="M16" s="297"/>
      <c r="N16" s="297"/>
      <c r="O16" s="297"/>
      <c r="P16" s="297"/>
      <c r="Q16" s="297"/>
      <c r="R16" s="297"/>
      <c r="S16" s="233"/>
      <c r="T16" s="233"/>
      <c r="U16" s="233"/>
      <c r="V16" s="233"/>
      <c r="W16" s="233"/>
      <c r="X16" s="233"/>
      <c r="Y16" s="297"/>
      <c r="Z16" s="297"/>
    </row>
    <row r="17" spans="1:26" x14ac:dyDescent="0.25">
      <c r="B17" s="3">
        <f>B16+1</f>
        <v>1995</v>
      </c>
      <c r="C17" s="13">
        <f t="shared" ref="C17:C40" si="1">-SUM(D17:AC17)</f>
        <v>0</v>
      </c>
      <c r="D17" s="297">
        <f>+D$14/7</f>
        <v>0</v>
      </c>
      <c r="E17" s="297">
        <f>+E$14/7/2</f>
        <v>0</v>
      </c>
      <c r="F17" s="297"/>
      <c r="G17" s="297"/>
      <c r="H17" s="297"/>
      <c r="I17" s="297"/>
      <c r="J17" s="297"/>
      <c r="K17" s="297"/>
      <c r="L17" s="297"/>
      <c r="M17" s="297"/>
      <c r="N17" s="297"/>
      <c r="O17" s="297"/>
      <c r="P17" s="297"/>
      <c r="Q17" s="297"/>
      <c r="R17" s="297"/>
      <c r="S17" s="233"/>
      <c r="T17" s="233"/>
      <c r="U17" s="233"/>
      <c r="V17" s="233"/>
      <c r="W17" s="233"/>
      <c r="X17" s="233"/>
      <c r="Y17" s="297"/>
      <c r="Z17" s="297"/>
    </row>
    <row r="18" spans="1:26" x14ac:dyDescent="0.25">
      <c r="B18" s="3">
        <f t="shared" ref="B18:B46" si="2">B17+1</f>
        <v>1996</v>
      </c>
      <c r="C18" s="13">
        <f t="shared" si="1"/>
        <v>0</v>
      </c>
      <c r="D18" s="297">
        <f>+D17</f>
        <v>0</v>
      </c>
      <c r="E18" s="297">
        <f>+E$14/7</f>
        <v>0</v>
      </c>
      <c r="F18" s="297">
        <f>+F$14/7/2</f>
        <v>0</v>
      </c>
      <c r="G18" s="297"/>
      <c r="H18" s="297"/>
      <c r="I18" s="297"/>
      <c r="J18" s="297"/>
      <c r="K18" s="297"/>
      <c r="L18" s="297"/>
      <c r="M18" s="297"/>
      <c r="N18" s="297"/>
      <c r="O18" s="297"/>
      <c r="P18" s="297"/>
      <c r="Q18" s="297"/>
      <c r="R18" s="297"/>
      <c r="S18" s="233"/>
      <c r="T18" s="233"/>
      <c r="U18" s="233"/>
      <c r="V18" s="233"/>
      <c r="W18" s="233"/>
      <c r="X18" s="233"/>
      <c r="Y18" s="297"/>
      <c r="Z18" s="297"/>
    </row>
    <row r="19" spans="1:26" x14ac:dyDescent="0.25">
      <c r="B19" s="3">
        <f t="shared" si="2"/>
        <v>1997</v>
      </c>
      <c r="C19" s="13">
        <f t="shared" si="1"/>
        <v>0</v>
      </c>
      <c r="D19" s="297">
        <f>+D18</f>
        <v>0</v>
      </c>
      <c r="E19" s="297">
        <f>+E18</f>
        <v>0</v>
      </c>
      <c r="F19" s="297">
        <f>+F$14/7</f>
        <v>0</v>
      </c>
      <c r="G19" s="297">
        <f>+G$14/7/2</f>
        <v>0</v>
      </c>
      <c r="H19" s="297"/>
      <c r="I19" s="297"/>
      <c r="J19" s="297"/>
      <c r="K19" s="297"/>
      <c r="L19" s="297"/>
      <c r="M19" s="297"/>
      <c r="N19" s="297"/>
      <c r="O19" s="297"/>
      <c r="P19" s="297"/>
      <c r="Q19" s="297"/>
      <c r="R19" s="297"/>
      <c r="S19" s="233"/>
      <c r="T19" s="233"/>
      <c r="U19" s="233"/>
      <c r="V19" s="233"/>
      <c r="W19" s="233"/>
      <c r="X19" s="233"/>
      <c r="Y19" s="297"/>
      <c r="Z19" s="297"/>
    </row>
    <row r="20" spans="1:26" x14ac:dyDescent="0.25">
      <c r="B20" s="3">
        <f t="shared" si="2"/>
        <v>1998</v>
      </c>
      <c r="C20" s="13">
        <f t="shared" si="1"/>
        <v>0</v>
      </c>
      <c r="D20" s="297">
        <f>+D19</f>
        <v>0</v>
      </c>
      <c r="E20" s="297">
        <f>+E19</f>
        <v>0</v>
      </c>
      <c r="F20" s="297">
        <f>+F19</f>
        <v>0</v>
      </c>
      <c r="G20" s="297">
        <f>+G$14/7</f>
        <v>0</v>
      </c>
      <c r="H20" s="297">
        <f>+H$14/7/2</f>
        <v>0</v>
      </c>
      <c r="I20" s="297"/>
      <c r="J20" s="297"/>
      <c r="K20" s="297"/>
      <c r="L20" s="297"/>
      <c r="M20" s="297"/>
      <c r="N20" s="297"/>
      <c r="O20" s="297"/>
      <c r="P20" s="297"/>
      <c r="Q20" s="297"/>
      <c r="R20" s="297"/>
      <c r="S20" s="233"/>
      <c r="T20" s="233"/>
      <c r="U20" s="233"/>
      <c r="V20" s="233"/>
      <c r="W20" s="233"/>
      <c r="X20" s="233"/>
      <c r="Y20" s="297"/>
      <c r="Z20" s="297"/>
    </row>
    <row r="21" spans="1:26" x14ac:dyDescent="0.25">
      <c r="B21" s="3">
        <f t="shared" si="2"/>
        <v>1999</v>
      </c>
      <c r="C21" s="13">
        <f t="shared" si="1"/>
        <v>0</v>
      </c>
      <c r="D21" s="297">
        <f>+D20</f>
        <v>0</v>
      </c>
      <c r="E21" s="297">
        <f>+E20</f>
        <v>0</v>
      </c>
      <c r="F21" s="297">
        <f>+F20</f>
        <v>0</v>
      </c>
      <c r="G21" s="297">
        <f>+G20</f>
        <v>0</v>
      </c>
      <c r="H21" s="297">
        <f>+H$14/7</f>
        <v>0</v>
      </c>
      <c r="I21" s="297">
        <f>+I$14/7/2</f>
        <v>0</v>
      </c>
      <c r="J21" s="297"/>
      <c r="K21" s="297"/>
      <c r="L21" s="297"/>
      <c r="M21" s="297"/>
      <c r="N21" s="297"/>
      <c r="O21" s="297"/>
      <c r="P21" s="297"/>
      <c r="Q21" s="297"/>
      <c r="R21" s="297"/>
      <c r="S21" s="233"/>
      <c r="T21" s="233"/>
      <c r="U21" s="233"/>
      <c r="V21" s="233"/>
      <c r="W21" s="233"/>
      <c r="X21" s="233"/>
      <c r="Y21" s="297"/>
      <c r="Z21" s="297"/>
    </row>
    <row r="22" spans="1:26" x14ac:dyDescent="0.25">
      <c r="B22" s="3">
        <f t="shared" si="2"/>
        <v>2000</v>
      </c>
      <c r="C22" s="13">
        <f t="shared" si="1"/>
        <v>0</v>
      </c>
      <c r="D22" s="297">
        <f>+D21</f>
        <v>0</v>
      </c>
      <c r="E22" s="297">
        <f>+E21</f>
        <v>0</v>
      </c>
      <c r="F22" s="297">
        <f>+F21</f>
        <v>0</v>
      </c>
      <c r="G22" s="297">
        <f>+G21</f>
        <v>0</v>
      </c>
      <c r="H22" s="297">
        <f>+H21</f>
        <v>0</v>
      </c>
      <c r="I22" s="297">
        <f>+I$14/7</f>
        <v>0</v>
      </c>
      <c r="J22" s="297">
        <f>+J$14/7/2</f>
        <v>0</v>
      </c>
      <c r="K22" s="297"/>
      <c r="L22" s="297"/>
      <c r="M22" s="297"/>
      <c r="N22" s="297"/>
      <c r="O22" s="297"/>
      <c r="P22" s="297"/>
      <c r="Q22" s="297"/>
      <c r="R22" s="297"/>
      <c r="S22" s="233"/>
      <c r="T22" s="233"/>
      <c r="U22" s="233"/>
      <c r="V22" s="233"/>
      <c r="W22" s="233"/>
      <c r="X22" s="233"/>
      <c r="Y22" s="297"/>
      <c r="Z22" s="297"/>
    </row>
    <row r="23" spans="1:26" x14ac:dyDescent="0.25">
      <c r="B23" s="3">
        <f t="shared" si="2"/>
        <v>2001</v>
      </c>
      <c r="C23" s="13">
        <f t="shared" si="1"/>
        <v>0</v>
      </c>
      <c r="D23" s="297">
        <f>+D$14/7/2</f>
        <v>0</v>
      </c>
      <c r="E23" s="297">
        <f>+E22</f>
        <v>0</v>
      </c>
      <c r="F23" s="297">
        <f>+F22</f>
        <v>0</v>
      </c>
      <c r="G23" s="297">
        <f>+G22</f>
        <v>0</v>
      </c>
      <c r="H23" s="297">
        <f>+H22</f>
        <v>0</v>
      </c>
      <c r="I23" s="297">
        <f>+I22</f>
        <v>0</v>
      </c>
      <c r="J23" s="297">
        <f>+J$14/7</f>
        <v>0</v>
      </c>
      <c r="K23" s="297">
        <f>+K$14/7/2</f>
        <v>0</v>
      </c>
      <c r="L23" s="297"/>
      <c r="M23" s="297"/>
      <c r="N23" s="297"/>
      <c r="O23" s="297"/>
      <c r="P23" s="297"/>
      <c r="Q23" s="297"/>
      <c r="R23" s="297"/>
      <c r="S23" s="233"/>
      <c r="T23" s="233"/>
      <c r="U23" s="233"/>
      <c r="V23" s="233"/>
      <c r="W23" s="233"/>
      <c r="X23" s="233"/>
      <c r="Y23" s="297"/>
      <c r="Z23" s="297"/>
    </row>
    <row r="24" spans="1:26" x14ac:dyDescent="0.25">
      <c r="B24" s="3">
        <f t="shared" si="2"/>
        <v>2002</v>
      </c>
      <c r="C24" s="13">
        <f t="shared" si="1"/>
        <v>0</v>
      </c>
      <c r="D24" s="297"/>
      <c r="E24" s="297">
        <f>+E$14/7/2</f>
        <v>0</v>
      </c>
      <c r="F24" s="297">
        <f>+F23</f>
        <v>0</v>
      </c>
      <c r="G24" s="297">
        <f>+G23</f>
        <v>0</v>
      </c>
      <c r="H24" s="297">
        <f>+H23</f>
        <v>0</v>
      </c>
      <c r="I24" s="297">
        <f>+I23</f>
        <v>0</v>
      </c>
      <c r="J24" s="297">
        <f>+J23</f>
        <v>0</v>
      </c>
      <c r="K24" s="297">
        <f>+K$14/7</f>
        <v>0</v>
      </c>
      <c r="L24" s="297">
        <f>+L$14/7/2</f>
        <v>0</v>
      </c>
      <c r="M24" s="297"/>
      <c r="N24" s="297"/>
      <c r="O24" s="297"/>
      <c r="P24" s="297"/>
      <c r="Q24" s="297"/>
      <c r="R24" s="297"/>
      <c r="S24" s="233"/>
      <c r="T24" s="233"/>
      <c r="U24" s="233"/>
      <c r="V24" s="233"/>
      <c r="W24" s="233"/>
      <c r="X24" s="233"/>
      <c r="Y24" s="297"/>
      <c r="Z24" s="297"/>
    </row>
    <row r="25" spans="1:26" x14ac:dyDescent="0.25">
      <c r="B25" s="3">
        <f t="shared" si="2"/>
        <v>2003</v>
      </c>
      <c r="C25" s="13">
        <f t="shared" si="1"/>
        <v>0</v>
      </c>
      <c r="D25" s="297"/>
      <c r="E25" s="297"/>
      <c r="F25" s="297">
        <f>+F$14/7/2</f>
        <v>0</v>
      </c>
      <c r="G25" s="297">
        <f>+G24</f>
        <v>0</v>
      </c>
      <c r="H25" s="297">
        <f>+H24</f>
        <v>0</v>
      </c>
      <c r="I25" s="297">
        <f>+I24</f>
        <v>0</v>
      </c>
      <c r="J25" s="297">
        <f>+J24</f>
        <v>0</v>
      </c>
      <c r="K25" s="297">
        <f>+K24</f>
        <v>0</v>
      </c>
      <c r="L25" s="297">
        <f>+L$14/7</f>
        <v>0</v>
      </c>
      <c r="M25" s="297">
        <f>+M$14/7/2</f>
        <v>0</v>
      </c>
      <c r="N25" s="297"/>
      <c r="O25" s="297"/>
      <c r="P25" s="297"/>
      <c r="Q25" s="297"/>
      <c r="R25" s="297"/>
      <c r="S25" s="233"/>
      <c r="T25" s="233"/>
      <c r="U25" s="233"/>
      <c r="V25" s="233"/>
      <c r="W25" s="233"/>
      <c r="X25" s="233"/>
      <c r="Y25" s="297"/>
      <c r="Z25" s="297"/>
    </row>
    <row r="26" spans="1:26" x14ac:dyDescent="0.25">
      <c r="B26" s="3">
        <f t="shared" si="2"/>
        <v>2004</v>
      </c>
      <c r="C26" s="13">
        <f t="shared" si="1"/>
        <v>0</v>
      </c>
      <c r="D26" s="297"/>
      <c r="E26" s="297"/>
      <c r="F26" s="297"/>
      <c r="G26" s="297">
        <f>+G$14/7/2</f>
        <v>0</v>
      </c>
      <c r="H26" s="297">
        <f>+H25</f>
        <v>0</v>
      </c>
      <c r="I26" s="297">
        <f>+I25</f>
        <v>0</v>
      </c>
      <c r="J26" s="297">
        <f>+J25</f>
        <v>0</v>
      </c>
      <c r="K26" s="297">
        <f>+K25</f>
        <v>0</v>
      </c>
      <c r="L26" s="297">
        <f>+L25</f>
        <v>0</v>
      </c>
      <c r="M26" s="297">
        <f>+M$14/7</f>
        <v>0</v>
      </c>
      <c r="N26" s="7">
        <f>+N$14/7/2</f>
        <v>0</v>
      </c>
      <c r="O26" s="7"/>
      <c r="P26" s="7"/>
      <c r="Q26" s="7"/>
      <c r="R26" s="7"/>
      <c r="S26" s="43"/>
      <c r="T26" s="43"/>
      <c r="U26" s="43"/>
      <c r="V26" s="43"/>
      <c r="W26" s="43"/>
      <c r="X26" s="43"/>
      <c r="Y26" s="7"/>
      <c r="Z26" s="297"/>
    </row>
    <row r="27" spans="1:26" x14ac:dyDescent="0.25">
      <c r="B27" s="3">
        <f t="shared" si="2"/>
        <v>2005</v>
      </c>
      <c r="C27" s="13">
        <f t="shared" si="1"/>
        <v>0</v>
      </c>
      <c r="D27" s="297"/>
      <c r="E27" s="297"/>
      <c r="F27" s="297"/>
      <c r="G27" s="297"/>
      <c r="H27" s="297">
        <f>+H$14/7/2</f>
        <v>0</v>
      </c>
      <c r="I27" s="297">
        <f>+I26</f>
        <v>0</v>
      </c>
      <c r="J27" s="297">
        <f>+J26</f>
        <v>0</v>
      </c>
      <c r="K27" s="297">
        <f>+K26</f>
        <v>0</v>
      </c>
      <c r="L27" s="297">
        <f>+L26</f>
        <v>0</v>
      </c>
      <c r="M27" s="297">
        <f>+M26</f>
        <v>0</v>
      </c>
      <c r="N27" s="7">
        <f>+N$14/7</f>
        <v>0</v>
      </c>
      <c r="O27" s="7">
        <f>+O$14/7/2</f>
        <v>0</v>
      </c>
      <c r="P27" s="7"/>
      <c r="Q27" s="7"/>
      <c r="R27" s="7"/>
      <c r="S27" s="43"/>
      <c r="T27" s="43"/>
      <c r="U27" s="43"/>
      <c r="V27" s="43"/>
      <c r="W27" s="43"/>
      <c r="X27" s="43"/>
      <c r="Y27" s="7"/>
      <c r="Z27" s="297"/>
    </row>
    <row r="28" spans="1:26" x14ac:dyDescent="0.25">
      <c r="B28" s="3">
        <f t="shared" si="2"/>
        <v>2006</v>
      </c>
      <c r="C28" s="13">
        <f t="shared" si="1"/>
        <v>0</v>
      </c>
      <c r="D28" s="297"/>
      <c r="E28" s="297"/>
      <c r="F28" s="297"/>
      <c r="G28" s="297"/>
      <c r="H28" s="297"/>
      <c r="I28" s="297">
        <f>+I$14/7/2</f>
        <v>0</v>
      </c>
      <c r="J28" s="297">
        <f>+J27</f>
        <v>0</v>
      </c>
      <c r="K28" s="297">
        <f>+K27</f>
        <v>0</v>
      </c>
      <c r="L28" s="297">
        <f>+L27</f>
        <v>0</v>
      </c>
      <c r="M28" s="297">
        <f>+M27</f>
        <v>0</v>
      </c>
      <c r="N28" s="7">
        <f>+N27</f>
        <v>0</v>
      </c>
      <c r="O28" s="7">
        <f>+O$14/7</f>
        <v>0</v>
      </c>
      <c r="P28" s="7">
        <f>+P$14/7/2</f>
        <v>0</v>
      </c>
      <c r="Q28" s="7"/>
      <c r="R28" s="7"/>
      <c r="S28" s="43"/>
      <c r="T28" s="43"/>
      <c r="U28" s="43"/>
      <c r="V28" s="43"/>
      <c r="W28" s="43"/>
      <c r="X28" s="43"/>
      <c r="Y28" s="7"/>
      <c r="Z28" s="297"/>
    </row>
    <row r="29" spans="1:26" x14ac:dyDescent="0.25">
      <c r="B29" s="3">
        <f t="shared" si="2"/>
        <v>2007</v>
      </c>
      <c r="C29" s="13">
        <f t="shared" si="1"/>
        <v>0</v>
      </c>
      <c r="D29" s="297"/>
      <c r="E29" s="297"/>
      <c r="F29" s="297"/>
      <c r="G29" s="297"/>
      <c r="H29" s="297"/>
      <c r="I29" s="297"/>
      <c r="J29" s="297">
        <f>+J$14/7/2</f>
        <v>0</v>
      </c>
      <c r="K29" s="297">
        <f>+K28</f>
        <v>0</v>
      </c>
      <c r="L29" s="297">
        <f>+L28</f>
        <v>0</v>
      </c>
      <c r="M29" s="297">
        <f>+M28</f>
        <v>0</v>
      </c>
      <c r="N29" s="7">
        <f>+N28</f>
        <v>0</v>
      </c>
      <c r="O29" s="7">
        <f>+O28</f>
        <v>0</v>
      </c>
      <c r="P29" s="7">
        <f>+P$14/7</f>
        <v>0</v>
      </c>
      <c r="Q29" s="7">
        <f>+Q$14/7/2</f>
        <v>0</v>
      </c>
      <c r="R29" s="7"/>
      <c r="S29" s="43"/>
      <c r="T29" s="43"/>
      <c r="U29" s="43"/>
      <c r="V29" s="43"/>
      <c r="W29" s="43"/>
      <c r="X29" s="43"/>
      <c r="Y29" s="7"/>
      <c r="Z29" s="297"/>
    </row>
    <row r="30" spans="1:26" x14ac:dyDescent="0.25">
      <c r="B30" s="3">
        <f t="shared" si="2"/>
        <v>2008</v>
      </c>
      <c r="C30" s="13">
        <f t="shared" si="1"/>
        <v>0</v>
      </c>
      <c r="D30" s="297"/>
      <c r="E30" s="297"/>
      <c r="F30" s="297"/>
      <c r="G30" s="297"/>
      <c r="H30" s="297"/>
      <c r="I30" s="297"/>
      <c r="J30" s="297"/>
      <c r="K30" s="297">
        <f>+K$14/7/2</f>
        <v>0</v>
      </c>
      <c r="L30" s="297">
        <f>+L29</f>
        <v>0</v>
      </c>
      <c r="M30" s="297">
        <f>+M29</f>
        <v>0</v>
      </c>
      <c r="N30" s="7">
        <f>+N29</f>
        <v>0</v>
      </c>
      <c r="O30" s="7">
        <f>+O29</f>
        <v>0</v>
      </c>
      <c r="P30" s="7">
        <f>+P29</f>
        <v>0</v>
      </c>
      <c r="Q30" s="7">
        <f>+Q$14/7</f>
        <v>0</v>
      </c>
      <c r="R30" s="7">
        <f>+R$14/7/2</f>
        <v>0</v>
      </c>
      <c r="S30" s="43"/>
      <c r="T30" s="43"/>
      <c r="U30" s="43"/>
      <c r="V30" s="43"/>
      <c r="W30" s="43"/>
      <c r="X30" s="43"/>
      <c r="Y30" s="7"/>
      <c r="Z30" s="297"/>
    </row>
    <row r="31" spans="1:26" x14ac:dyDescent="0.25">
      <c r="B31" s="3">
        <f t="shared" si="2"/>
        <v>2009</v>
      </c>
      <c r="C31" s="13">
        <f t="shared" si="1"/>
        <v>0</v>
      </c>
      <c r="D31" s="297"/>
      <c r="E31" s="297"/>
      <c r="F31" s="297"/>
      <c r="G31" s="297"/>
      <c r="H31" s="297"/>
      <c r="I31" s="297"/>
      <c r="J31" s="297"/>
      <c r="K31" s="297"/>
      <c r="L31" s="297">
        <f>+L$14/7/2</f>
        <v>0</v>
      </c>
      <c r="M31" s="297">
        <f>+M30</f>
        <v>0</v>
      </c>
      <c r="N31" s="7">
        <f>+N30</f>
        <v>0</v>
      </c>
      <c r="O31" s="7">
        <f>+O30</f>
        <v>0</v>
      </c>
      <c r="P31" s="7">
        <f>+P30</f>
        <v>0</v>
      </c>
      <c r="Q31" s="7">
        <f>+Q30</f>
        <v>0</v>
      </c>
      <c r="R31" s="7">
        <f>+R$14/7</f>
        <v>0</v>
      </c>
      <c r="S31" s="43">
        <f>+S$14/7/2</f>
        <v>0</v>
      </c>
      <c r="T31" s="43"/>
      <c r="U31" s="43"/>
      <c r="V31" s="43"/>
      <c r="W31" s="43"/>
      <c r="X31" s="43"/>
      <c r="Y31" s="7"/>
      <c r="Z31" s="297"/>
    </row>
    <row r="32" spans="1:26" x14ac:dyDescent="0.25">
      <c r="A32" s="38"/>
      <c r="B32" s="3">
        <f t="shared" si="2"/>
        <v>2010</v>
      </c>
      <c r="C32" s="13">
        <f t="shared" si="1"/>
        <v>0</v>
      </c>
      <c r="D32" s="297"/>
      <c r="E32" s="297"/>
      <c r="F32" s="297"/>
      <c r="G32" s="297"/>
      <c r="H32" s="297"/>
      <c r="I32" s="297"/>
      <c r="J32" s="297"/>
      <c r="K32" s="297"/>
      <c r="L32" s="297"/>
      <c r="M32" s="297">
        <f>+M$14/7/2</f>
        <v>0</v>
      </c>
      <c r="N32" s="7">
        <f>+N31</f>
        <v>0</v>
      </c>
      <c r="O32" s="7">
        <f>+O31</f>
        <v>0</v>
      </c>
      <c r="P32" s="7">
        <f>+P31</f>
        <v>0</v>
      </c>
      <c r="Q32" s="7">
        <f>+Q31</f>
        <v>0</v>
      </c>
      <c r="R32" s="7">
        <f>+R31</f>
        <v>0</v>
      </c>
      <c r="S32" s="43">
        <f>+S$14/7</f>
        <v>0</v>
      </c>
      <c r="T32" s="43">
        <f>+T$14/7/2</f>
        <v>0</v>
      </c>
      <c r="U32" s="43"/>
      <c r="V32" s="43"/>
      <c r="W32" s="43"/>
      <c r="X32" s="43"/>
      <c r="Y32" s="7"/>
      <c r="Z32" s="297"/>
    </row>
    <row r="33" spans="1:34" x14ac:dyDescent="0.25">
      <c r="A33" s="38"/>
      <c r="B33" s="3">
        <f t="shared" si="2"/>
        <v>2011</v>
      </c>
      <c r="C33" s="13">
        <f t="shared" si="1"/>
        <v>0</v>
      </c>
      <c r="D33" s="297"/>
      <c r="E33" s="297"/>
      <c r="F33" s="297"/>
      <c r="G33" s="297"/>
      <c r="H33" s="297"/>
      <c r="I33" s="297"/>
      <c r="J33" s="297"/>
      <c r="K33" s="297"/>
      <c r="L33" s="297"/>
      <c r="M33" s="297"/>
      <c r="N33" s="7">
        <f>+N$14/7/2</f>
        <v>0</v>
      </c>
      <c r="O33" s="7">
        <f>+O32</f>
        <v>0</v>
      </c>
      <c r="P33" s="7">
        <f>+P32</f>
        <v>0</v>
      </c>
      <c r="Q33" s="7">
        <f>+Q32</f>
        <v>0</v>
      </c>
      <c r="R33" s="7">
        <f>+R32</f>
        <v>0</v>
      </c>
      <c r="S33" s="43">
        <f>+S32</f>
        <v>0</v>
      </c>
      <c r="T33" s="43">
        <f>+T$14/7</f>
        <v>0</v>
      </c>
      <c r="U33" s="43">
        <f>+U$14/7/2</f>
        <v>0</v>
      </c>
      <c r="V33" s="43"/>
      <c r="W33" s="43"/>
      <c r="X33" s="43"/>
      <c r="Y33" s="7"/>
      <c r="Z33" s="297"/>
    </row>
    <row r="34" spans="1:34" x14ac:dyDescent="0.25">
      <c r="A34" s="38"/>
      <c r="B34" s="3">
        <f t="shared" si="2"/>
        <v>2012</v>
      </c>
      <c r="C34" s="13">
        <f t="shared" si="1"/>
        <v>0</v>
      </c>
      <c r="D34" s="297"/>
      <c r="E34" s="297"/>
      <c r="F34" s="297"/>
      <c r="G34" s="297"/>
      <c r="H34" s="297"/>
      <c r="I34" s="297"/>
      <c r="J34" s="297"/>
      <c r="K34" s="297"/>
      <c r="L34" s="297"/>
      <c r="M34" s="297"/>
      <c r="N34" s="7"/>
      <c r="O34" s="7">
        <f>+O$14/7/2</f>
        <v>0</v>
      </c>
      <c r="P34" s="7">
        <f>+P33</f>
        <v>0</v>
      </c>
      <c r="Q34" s="7">
        <f>+Q33</f>
        <v>0</v>
      </c>
      <c r="R34" s="7">
        <f>+R33</f>
        <v>0</v>
      </c>
      <c r="S34" s="43">
        <f>+S33</f>
        <v>0</v>
      </c>
      <c r="T34" s="43">
        <f>+T$14/7</f>
        <v>0</v>
      </c>
      <c r="U34" s="43">
        <f>+U$14/7</f>
        <v>0</v>
      </c>
      <c r="V34" s="43">
        <f>+V$14/7/2</f>
        <v>0</v>
      </c>
      <c r="W34" s="43"/>
      <c r="X34" s="43"/>
      <c r="Y34" s="7"/>
      <c r="Z34" s="297"/>
    </row>
    <row r="35" spans="1:34" x14ac:dyDescent="0.25">
      <c r="A35" s="38"/>
      <c r="B35" s="3">
        <f t="shared" si="2"/>
        <v>2013</v>
      </c>
      <c r="C35" s="13">
        <f t="shared" si="1"/>
        <v>0</v>
      </c>
      <c r="D35" s="297"/>
      <c r="E35" s="297"/>
      <c r="F35" s="297"/>
      <c r="G35" s="297"/>
      <c r="H35" s="297"/>
      <c r="I35" s="297"/>
      <c r="J35" s="297"/>
      <c r="K35" s="297"/>
      <c r="L35" s="297"/>
      <c r="M35" s="297"/>
      <c r="N35" s="7"/>
      <c r="O35" s="7"/>
      <c r="P35" s="7">
        <f>P14/7/2</f>
        <v>0</v>
      </c>
      <c r="Q35" s="7">
        <f>Q14</f>
        <v>0</v>
      </c>
      <c r="R35" s="7">
        <f t="shared" ref="R35:U36" si="3">R34</f>
        <v>0</v>
      </c>
      <c r="S35" s="43">
        <f t="shared" si="3"/>
        <v>0</v>
      </c>
      <c r="T35" s="43">
        <f t="shared" si="3"/>
        <v>0</v>
      </c>
      <c r="U35" s="43">
        <f t="shared" si="3"/>
        <v>0</v>
      </c>
      <c r="V35" s="43">
        <f>V14/7</f>
        <v>0</v>
      </c>
      <c r="W35" s="43">
        <f>W14/7/2</f>
        <v>0</v>
      </c>
      <c r="X35" s="43"/>
      <c r="Y35" s="7"/>
      <c r="Z35" s="297"/>
    </row>
    <row r="36" spans="1:34" x14ac:dyDescent="0.25">
      <c r="A36" s="38"/>
      <c r="B36" s="3">
        <f t="shared" si="2"/>
        <v>2014</v>
      </c>
      <c r="C36" s="13">
        <f t="shared" si="1"/>
        <v>0</v>
      </c>
      <c r="D36" s="297"/>
      <c r="E36" s="297"/>
      <c r="F36" s="297"/>
      <c r="G36" s="297"/>
      <c r="H36" s="297"/>
      <c r="I36" s="297"/>
      <c r="J36" s="297"/>
      <c r="K36" s="297"/>
      <c r="L36" s="297"/>
      <c r="M36" s="297"/>
      <c r="N36" s="7"/>
      <c r="O36" s="7"/>
      <c r="P36" s="7"/>
      <c r="Q36" s="7">
        <f>Q14/7/2</f>
        <v>0</v>
      </c>
      <c r="R36" s="7">
        <f t="shared" si="3"/>
        <v>0</v>
      </c>
      <c r="S36" s="43">
        <f t="shared" si="3"/>
        <v>0</v>
      </c>
      <c r="T36" s="43">
        <f t="shared" si="3"/>
        <v>0</v>
      </c>
      <c r="U36" s="43">
        <f t="shared" si="3"/>
        <v>0</v>
      </c>
      <c r="V36" s="43">
        <f>V35</f>
        <v>0</v>
      </c>
      <c r="W36" s="43">
        <f>W14/7</f>
        <v>0</v>
      </c>
      <c r="X36" s="43">
        <f>X14/7/2</f>
        <v>0</v>
      </c>
      <c r="Y36" s="7"/>
      <c r="Z36" s="297"/>
    </row>
    <row r="37" spans="1:34" x14ac:dyDescent="0.25">
      <c r="A37" s="38"/>
      <c r="B37" s="3">
        <f t="shared" si="2"/>
        <v>2015</v>
      </c>
      <c r="C37" s="13">
        <f t="shared" si="1"/>
        <v>0</v>
      </c>
      <c r="D37" s="297"/>
      <c r="E37" s="297"/>
      <c r="F37" s="297"/>
      <c r="G37" s="297"/>
      <c r="H37" s="297"/>
      <c r="I37" s="297"/>
      <c r="J37" s="297"/>
      <c r="K37" s="297"/>
      <c r="L37" s="297"/>
      <c r="M37" s="297"/>
      <c r="N37" s="7"/>
      <c r="O37" s="7"/>
      <c r="P37" s="7"/>
      <c r="Q37" s="7"/>
      <c r="R37" s="7">
        <f>R14/7/2</f>
        <v>0</v>
      </c>
      <c r="S37" s="43">
        <f>S36</f>
        <v>0</v>
      </c>
      <c r="T37" s="43">
        <f>T36</f>
        <v>0</v>
      </c>
      <c r="U37" s="43">
        <f>U36</f>
        <v>0</v>
      </c>
      <c r="V37" s="43">
        <f>V36</f>
        <v>0</v>
      </c>
      <c r="W37" s="43">
        <f>W36</f>
        <v>0</v>
      </c>
      <c r="X37" s="43">
        <f>X14/7</f>
        <v>0</v>
      </c>
      <c r="Y37" s="7">
        <f>Y14/7/2</f>
        <v>0</v>
      </c>
      <c r="Z37" s="297"/>
    </row>
    <row r="38" spans="1:34" x14ac:dyDescent="0.25">
      <c r="A38" s="38"/>
      <c r="B38" s="3">
        <f t="shared" si="2"/>
        <v>2016</v>
      </c>
      <c r="C38" s="13">
        <f t="shared" si="1"/>
        <v>0</v>
      </c>
      <c r="D38" s="297"/>
      <c r="E38" s="297"/>
      <c r="F38" s="297"/>
      <c r="G38" s="297"/>
      <c r="H38" s="297"/>
      <c r="I38" s="297"/>
      <c r="J38" s="297"/>
      <c r="K38" s="297"/>
      <c r="L38" s="297"/>
      <c r="M38" s="297"/>
      <c r="N38" s="7"/>
      <c r="O38" s="7"/>
      <c r="P38" s="7"/>
      <c r="Q38" s="7"/>
      <c r="R38" s="7"/>
      <c r="S38" s="43"/>
      <c r="T38" s="43"/>
      <c r="U38" s="43"/>
      <c r="V38" s="43"/>
      <c r="W38" s="43"/>
      <c r="X38" s="43"/>
      <c r="Y38" s="7">
        <f>+Y14/2</f>
        <v>0</v>
      </c>
      <c r="Z38" s="7">
        <f>Z14/7/2</f>
        <v>0</v>
      </c>
      <c r="AA38" s="7"/>
    </row>
    <row r="39" spans="1:34" x14ac:dyDescent="0.25">
      <c r="A39" s="38"/>
      <c r="B39" s="3">
        <f t="shared" si="2"/>
        <v>2017</v>
      </c>
      <c r="C39" s="13">
        <f t="shared" si="1"/>
        <v>0</v>
      </c>
      <c r="D39" s="297"/>
      <c r="E39" s="297"/>
      <c r="F39" s="297"/>
      <c r="G39" s="297"/>
      <c r="H39" s="297"/>
      <c r="I39" s="297"/>
      <c r="J39" s="297"/>
      <c r="K39" s="297"/>
      <c r="L39" s="297"/>
      <c r="M39" s="297"/>
      <c r="N39" s="7"/>
      <c r="O39" s="7"/>
      <c r="P39" s="7"/>
      <c r="Q39" s="7"/>
      <c r="R39" s="7"/>
      <c r="S39" s="43"/>
      <c r="T39" s="43"/>
      <c r="U39" s="43"/>
      <c r="V39" s="43"/>
      <c r="W39" s="43"/>
      <c r="X39" s="43"/>
      <c r="Y39" s="7"/>
      <c r="Z39" s="7"/>
      <c r="AA39" s="7">
        <v>0</v>
      </c>
    </row>
    <row r="40" spans="1:34" x14ac:dyDescent="0.25">
      <c r="A40" s="38"/>
      <c r="B40" s="3">
        <f t="shared" si="2"/>
        <v>2018</v>
      </c>
      <c r="C40" s="13">
        <f t="shared" si="1"/>
        <v>0</v>
      </c>
      <c r="D40" s="297"/>
      <c r="E40" s="297"/>
      <c r="F40" s="297"/>
      <c r="G40" s="297"/>
      <c r="H40" s="297"/>
      <c r="I40" s="297"/>
      <c r="J40" s="297"/>
      <c r="K40" s="297"/>
      <c r="L40" s="297"/>
      <c r="M40" s="297"/>
      <c r="N40" s="7"/>
      <c r="O40" s="7"/>
      <c r="P40" s="7"/>
      <c r="Q40" s="7"/>
      <c r="R40" s="7"/>
      <c r="S40" s="43"/>
      <c r="T40" s="43"/>
      <c r="U40" s="43"/>
      <c r="V40" s="43"/>
      <c r="W40" s="43"/>
      <c r="X40" s="43"/>
      <c r="Y40" s="7"/>
      <c r="Z40" s="7"/>
      <c r="AA40" s="7"/>
      <c r="AB40" s="7">
        <v>0</v>
      </c>
    </row>
    <row r="41" spans="1:34" x14ac:dyDescent="0.25">
      <c r="A41" s="38"/>
      <c r="B41" s="3">
        <f t="shared" si="2"/>
        <v>2019</v>
      </c>
      <c r="C41" s="13">
        <f>-SUM(D41:AC41)</f>
        <v>0</v>
      </c>
      <c r="D41" s="297"/>
      <c r="E41" s="297"/>
      <c r="F41" s="297"/>
      <c r="G41" s="297"/>
      <c r="H41" s="297"/>
      <c r="I41" s="297"/>
      <c r="J41" s="297"/>
      <c r="K41" s="297"/>
      <c r="L41" s="297"/>
      <c r="M41" s="297"/>
      <c r="N41" s="7"/>
      <c r="O41" s="7"/>
      <c r="P41" s="7"/>
      <c r="Q41" s="7"/>
      <c r="R41" s="7"/>
      <c r="S41" s="43"/>
      <c r="T41" s="43"/>
      <c r="U41" s="43"/>
      <c r="V41" s="43"/>
      <c r="W41" s="43"/>
      <c r="X41" s="43"/>
      <c r="Y41" s="7"/>
      <c r="Z41" s="7"/>
      <c r="AA41" s="7"/>
      <c r="AB41" s="7"/>
      <c r="AC41" s="43">
        <f>+$AC$14/7/3</f>
        <v>0</v>
      </c>
      <c r="AD41" s="43"/>
      <c r="AE41" s="43"/>
    </row>
    <row r="42" spans="1:34" x14ac:dyDescent="0.25">
      <c r="A42" s="38"/>
      <c r="B42" s="3">
        <f t="shared" si="2"/>
        <v>2020</v>
      </c>
      <c r="C42" s="13">
        <f>-SUM(D42:AD42)</f>
        <v>0</v>
      </c>
      <c r="D42" s="297"/>
      <c r="E42" s="297"/>
      <c r="F42" s="297"/>
      <c r="G42" s="297"/>
      <c r="H42" s="297"/>
      <c r="I42" s="297"/>
      <c r="J42" s="297"/>
      <c r="K42" s="297"/>
      <c r="L42" s="297"/>
      <c r="M42" s="297"/>
      <c r="N42" s="7"/>
      <c r="O42" s="7"/>
      <c r="P42" s="7"/>
      <c r="Q42" s="7"/>
      <c r="R42" s="7"/>
      <c r="S42" s="43"/>
      <c r="T42" s="43"/>
      <c r="U42" s="43"/>
      <c r="V42" s="43"/>
      <c r="W42" s="43"/>
      <c r="X42" s="43"/>
      <c r="Y42" s="7"/>
      <c r="Z42" s="7"/>
      <c r="AA42" s="7"/>
      <c r="AB42" s="7"/>
      <c r="AC42" s="43"/>
      <c r="AE42" s="43"/>
    </row>
    <row r="43" spans="1:34" x14ac:dyDescent="0.25">
      <c r="A43" s="38"/>
      <c r="B43" s="3">
        <f t="shared" si="2"/>
        <v>2021</v>
      </c>
      <c r="C43" s="13">
        <f>-SUM(D43:AE43)</f>
        <v>-12253.178571428571</v>
      </c>
      <c r="D43" s="297"/>
      <c r="E43" s="297"/>
      <c r="F43" s="297"/>
      <c r="G43" s="297"/>
      <c r="H43" s="297"/>
      <c r="I43" s="297"/>
      <c r="J43" s="297"/>
      <c r="K43" s="297"/>
      <c r="L43" s="297"/>
      <c r="M43" s="297"/>
      <c r="N43" s="7"/>
      <c r="O43" s="7"/>
      <c r="P43" s="7"/>
      <c r="Q43" s="7"/>
      <c r="R43" s="7"/>
      <c r="S43" s="43"/>
      <c r="T43" s="43"/>
      <c r="U43" s="43"/>
      <c r="V43" s="43"/>
      <c r="W43" s="43"/>
      <c r="X43" s="43"/>
      <c r="Y43" s="7"/>
      <c r="Z43" s="7"/>
      <c r="AA43" s="7"/>
      <c r="AB43" s="7"/>
      <c r="AC43" s="43"/>
      <c r="AE43" s="43">
        <f>+$AE$14/7/2</f>
        <v>12253.178571428571</v>
      </c>
    </row>
    <row r="44" spans="1:34" x14ac:dyDescent="0.25">
      <c r="A44" s="38"/>
      <c r="B44" s="3">
        <f t="shared" si="2"/>
        <v>2022</v>
      </c>
      <c r="C44" s="13"/>
      <c r="D44" s="297"/>
      <c r="E44" s="297"/>
      <c r="F44" s="297"/>
      <c r="G44" s="297"/>
      <c r="H44" s="297"/>
      <c r="I44" s="297"/>
      <c r="J44" s="297"/>
      <c r="K44" s="297"/>
      <c r="L44" s="297"/>
      <c r="M44" s="297"/>
      <c r="N44" s="7"/>
      <c r="O44" s="7"/>
      <c r="P44" s="7"/>
      <c r="Q44" s="7"/>
      <c r="R44" s="7"/>
      <c r="S44" s="43"/>
      <c r="T44" s="43"/>
      <c r="U44" s="43"/>
      <c r="V44" s="43"/>
      <c r="W44" s="43"/>
      <c r="X44" s="43"/>
      <c r="Y44" s="7"/>
      <c r="Z44" s="7"/>
      <c r="AA44" s="7"/>
      <c r="AB44" s="7"/>
      <c r="AC44" s="43"/>
      <c r="AE44" s="43">
        <f>+$AE$14/7</f>
        <v>24506.357142857141</v>
      </c>
    </row>
    <row r="45" spans="1:34" x14ac:dyDescent="0.25">
      <c r="A45" s="38"/>
      <c r="B45" s="3">
        <f t="shared" si="2"/>
        <v>2023</v>
      </c>
      <c r="C45" s="13"/>
      <c r="D45" s="297"/>
      <c r="E45" s="297"/>
      <c r="F45" s="297"/>
      <c r="G45" s="297"/>
      <c r="H45" s="297"/>
      <c r="I45" s="297"/>
      <c r="J45" s="297"/>
      <c r="K45" s="297"/>
      <c r="L45" s="297"/>
      <c r="M45" s="297"/>
      <c r="N45" s="7"/>
      <c r="O45" s="7"/>
      <c r="P45" s="7"/>
      <c r="Q45" s="7"/>
      <c r="R45" s="7"/>
      <c r="S45" s="43"/>
      <c r="T45" s="43"/>
      <c r="U45" s="43"/>
      <c r="V45" s="43"/>
      <c r="W45" s="43"/>
      <c r="X45" s="43"/>
      <c r="Y45" s="7"/>
      <c r="Z45" s="7"/>
      <c r="AA45" s="7"/>
      <c r="AB45" s="7"/>
      <c r="AC45" s="43"/>
      <c r="AE45" s="43">
        <f t="shared" ref="AE45:AE46" si="4">+$AE$14/7</f>
        <v>24506.357142857141</v>
      </c>
    </row>
    <row r="46" spans="1:34" x14ac:dyDescent="0.25">
      <c r="A46" s="38"/>
      <c r="B46" s="3">
        <f t="shared" si="2"/>
        <v>2024</v>
      </c>
      <c r="C46" s="13">
        <f>-SUM(D46:AG46)</f>
        <v>-24506.357142857141</v>
      </c>
      <c r="D46" s="297"/>
      <c r="E46" s="297"/>
      <c r="F46" s="297"/>
      <c r="G46" s="297"/>
      <c r="H46" s="297"/>
      <c r="I46" s="297"/>
      <c r="J46" s="297"/>
      <c r="K46" s="297"/>
      <c r="L46" s="297"/>
      <c r="M46" s="297"/>
      <c r="N46" s="7"/>
      <c r="O46" s="7"/>
      <c r="P46" s="7"/>
      <c r="Q46" s="7"/>
      <c r="R46" s="7"/>
      <c r="S46" s="43"/>
      <c r="T46" s="43"/>
      <c r="U46" s="43"/>
      <c r="V46" s="43"/>
      <c r="W46" s="43"/>
      <c r="X46" s="43"/>
      <c r="Y46" s="7"/>
      <c r="Z46" s="7"/>
      <c r="AA46" s="7"/>
      <c r="AB46" s="7"/>
      <c r="AC46" s="43"/>
      <c r="AE46" s="43">
        <f t="shared" si="4"/>
        <v>24506.357142857141</v>
      </c>
    </row>
    <row r="47" spans="1:34" x14ac:dyDescent="0.25">
      <c r="A47" s="38"/>
      <c r="B47" s="12"/>
      <c r="C47" s="254"/>
      <c r="D47" s="298"/>
      <c r="E47" s="298"/>
      <c r="F47" s="298"/>
      <c r="G47" s="298"/>
      <c r="H47" s="298"/>
      <c r="I47" s="298"/>
      <c r="J47" s="298"/>
      <c r="K47" s="298"/>
      <c r="L47" s="298"/>
      <c r="M47" s="298"/>
      <c r="N47" s="298"/>
      <c r="O47" s="298"/>
      <c r="P47" s="298"/>
      <c r="Q47" s="298"/>
      <c r="R47" s="298"/>
      <c r="S47" s="298"/>
      <c r="T47" s="298"/>
      <c r="U47" s="298"/>
      <c r="V47" s="299"/>
      <c r="W47" s="299"/>
      <c r="X47" s="299"/>
      <c r="Y47" s="298"/>
      <c r="Z47" s="298"/>
      <c r="AA47" s="298"/>
      <c r="AB47" s="173"/>
      <c r="AC47" s="173"/>
      <c r="AD47" s="173"/>
    </row>
    <row r="48" spans="1:34" x14ac:dyDescent="0.25">
      <c r="A48" s="38" t="s">
        <v>62</v>
      </c>
      <c r="B48" s="675">
        <f>SUM(D48:AH48)</f>
        <v>85772.25</v>
      </c>
      <c r="C48" s="275">
        <f>SUM(C16:C47)</f>
        <v>-36759.53571428571</v>
      </c>
      <c r="D48" s="297">
        <f>-SUM(D16:D47)+D14</f>
        <v>0</v>
      </c>
      <c r="E48" s="297">
        <f t="shared" ref="E48:T48" si="5">-SUM(E16:E47)+E14</f>
        <v>0</v>
      </c>
      <c r="F48" s="297">
        <f t="shared" si="5"/>
        <v>0</v>
      </c>
      <c r="G48" s="297">
        <f t="shared" si="5"/>
        <v>0</v>
      </c>
      <c r="H48" s="297">
        <f t="shared" si="5"/>
        <v>0</v>
      </c>
      <c r="I48" s="297">
        <f t="shared" si="5"/>
        <v>0</v>
      </c>
      <c r="J48" s="297">
        <f t="shared" si="5"/>
        <v>0</v>
      </c>
      <c r="K48" s="297">
        <f t="shared" si="5"/>
        <v>0</v>
      </c>
      <c r="L48" s="297">
        <f t="shared" si="5"/>
        <v>0</v>
      </c>
      <c r="M48" s="297">
        <f t="shared" si="5"/>
        <v>0</v>
      </c>
      <c r="N48" s="297">
        <f t="shared" si="5"/>
        <v>0</v>
      </c>
      <c r="O48" s="297">
        <f t="shared" si="5"/>
        <v>0</v>
      </c>
      <c r="P48" s="297">
        <f t="shared" si="5"/>
        <v>0</v>
      </c>
      <c r="Q48" s="297">
        <f t="shared" si="5"/>
        <v>0</v>
      </c>
      <c r="R48" s="297">
        <f t="shared" si="5"/>
        <v>0</v>
      </c>
      <c r="S48" s="297">
        <f t="shared" si="5"/>
        <v>0</v>
      </c>
      <c r="T48" s="297">
        <f t="shared" si="5"/>
        <v>0</v>
      </c>
      <c r="U48" s="338">
        <f>-SUM(U16:U47)+U14</f>
        <v>0</v>
      </c>
      <c r="V48" s="338">
        <f t="shared" ref="V48:AA48" si="6">-SUM(V16:V47)+V14</f>
        <v>0</v>
      </c>
      <c r="W48" s="338">
        <f t="shared" si="6"/>
        <v>0</v>
      </c>
      <c r="X48" s="338">
        <f t="shared" si="6"/>
        <v>0</v>
      </c>
      <c r="Y48" s="338">
        <f t="shared" si="6"/>
        <v>0</v>
      </c>
      <c r="Z48" s="338">
        <f t="shared" si="6"/>
        <v>0</v>
      </c>
      <c r="AA48" s="338">
        <f t="shared" si="6"/>
        <v>0</v>
      </c>
      <c r="AB48" s="338">
        <f>-SUM(AB16:AB47)+AB14</f>
        <v>0</v>
      </c>
      <c r="AC48" s="338">
        <f>-SUM(AC16:AC47)+AC14</f>
        <v>0</v>
      </c>
      <c r="AD48" s="338">
        <f t="shared" ref="AD48:AE48" si="7">-SUM(AD16:AD47)+AD14</f>
        <v>0</v>
      </c>
      <c r="AE48" s="330">
        <f t="shared" si="7"/>
        <v>85772.25</v>
      </c>
      <c r="AF48" s="335"/>
      <c r="AG48" s="335"/>
      <c r="AH48" s="335"/>
    </row>
    <row r="49" spans="1:26" x14ac:dyDescent="0.25">
      <c r="A49" s="38"/>
      <c r="B49" s="275"/>
      <c r="C49" s="299"/>
      <c r="D49" s="297"/>
      <c r="E49" s="297"/>
      <c r="F49" s="297"/>
      <c r="G49" s="297"/>
      <c r="H49" s="297"/>
      <c r="I49" s="297"/>
      <c r="J49" s="297"/>
      <c r="K49" s="297"/>
      <c r="L49" s="297"/>
      <c r="M49" s="297"/>
      <c r="N49" s="338"/>
      <c r="O49" s="338"/>
      <c r="P49" s="338"/>
      <c r="Q49" s="338"/>
      <c r="R49" s="338"/>
      <c r="S49" s="338"/>
      <c r="T49" s="338"/>
      <c r="U49" s="338"/>
      <c r="V49" s="338"/>
      <c r="W49" s="338"/>
      <c r="X49" s="338"/>
      <c r="Y49" s="338"/>
      <c r="Z49" s="338"/>
    </row>
    <row r="50" spans="1:26" x14ac:dyDescent="0.25">
      <c r="A50" s="39" t="s">
        <v>63</v>
      </c>
      <c r="B50" s="3"/>
      <c r="C50" s="30">
        <f>+C14+C48</f>
        <v>134784.96428571429</v>
      </c>
      <c r="D50" s="297"/>
      <c r="E50" s="297"/>
      <c r="F50" s="297"/>
      <c r="G50" s="297"/>
      <c r="H50" s="297"/>
      <c r="I50" s="297"/>
      <c r="J50" s="297"/>
      <c r="K50" s="297"/>
      <c r="L50" s="297"/>
      <c r="M50" s="297"/>
      <c r="N50" s="338"/>
      <c r="O50" s="338"/>
      <c r="P50" s="338"/>
      <c r="Q50" s="338"/>
      <c r="R50" s="338"/>
      <c r="S50" s="338"/>
      <c r="T50" s="338"/>
      <c r="U50" s="338"/>
      <c r="V50" s="338"/>
      <c r="W50" s="338"/>
      <c r="X50" s="338"/>
      <c r="Y50" s="338"/>
      <c r="Z50" s="338"/>
    </row>
    <row r="51" spans="1:26" x14ac:dyDescent="0.25">
      <c r="A51" s="3"/>
      <c r="B51" s="3"/>
      <c r="C51" s="3"/>
      <c r="D51" s="297"/>
      <c r="E51" s="297"/>
      <c r="F51" s="297"/>
      <c r="G51" s="297"/>
      <c r="H51" s="297"/>
      <c r="I51" s="297"/>
      <c r="J51" s="297"/>
      <c r="K51" s="297"/>
      <c r="L51" s="297"/>
      <c r="M51" s="297"/>
      <c r="N51" s="338"/>
      <c r="O51" s="338"/>
      <c r="P51" s="338"/>
      <c r="Q51" s="338"/>
      <c r="R51" s="338"/>
      <c r="S51" s="338"/>
      <c r="T51" s="338"/>
      <c r="U51" s="338"/>
      <c r="V51" s="338"/>
      <c r="W51" s="338"/>
      <c r="X51" s="338"/>
      <c r="Y51" s="338"/>
      <c r="Z51" s="338"/>
    </row>
    <row r="52" spans="1:26" x14ac:dyDescent="0.25">
      <c r="A52" s="3"/>
      <c r="B52" s="36"/>
      <c r="C52" s="3"/>
      <c r="D52" s="297"/>
      <c r="E52" s="297"/>
      <c r="F52" s="297"/>
      <c r="G52" s="297"/>
      <c r="H52" s="297"/>
      <c r="I52" s="297"/>
      <c r="J52" s="297"/>
      <c r="K52" s="297"/>
      <c r="L52" s="297"/>
      <c r="M52" s="297"/>
      <c r="N52" s="338"/>
      <c r="O52" s="338"/>
      <c r="P52" s="338"/>
      <c r="Q52" s="338"/>
      <c r="R52" s="338"/>
      <c r="S52" s="338"/>
      <c r="T52" s="338"/>
      <c r="U52" s="338"/>
      <c r="V52" s="338"/>
      <c r="W52" s="338"/>
      <c r="X52" s="338"/>
      <c r="Y52" s="338"/>
      <c r="Z52" s="338"/>
    </row>
    <row r="53" spans="1:26" x14ac:dyDescent="0.25">
      <c r="A53" s="3"/>
      <c r="B53" s="3"/>
      <c r="C53" s="3"/>
      <c r="E53" s="297"/>
      <c r="F53" s="301"/>
      <c r="G53" s="301"/>
      <c r="H53" s="301"/>
      <c r="I53" s="301"/>
      <c r="J53" s="301"/>
      <c r="K53" s="301"/>
      <c r="L53" s="301"/>
      <c r="M53" s="301"/>
      <c r="N53" s="338">
        <f>SUM(E32:E53)</f>
        <v>0</v>
      </c>
      <c r="O53" s="342"/>
      <c r="P53" s="342"/>
      <c r="Q53" s="342"/>
      <c r="R53" s="342"/>
      <c r="S53" s="342"/>
    </row>
    <row r="54" spans="1:26" x14ac:dyDescent="0.25">
      <c r="B54" s="3"/>
      <c r="C54" s="3"/>
      <c r="E54" s="301"/>
      <c r="F54" s="301"/>
      <c r="G54" s="301"/>
      <c r="H54" s="301"/>
      <c r="I54" s="301"/>
      <c r="J54" s="301"/>
      <c r="K54" s="301"/>
      <c r="L54" s="301"/>
      <c r="M54" s="301"/>
      <c r="N54" s="301"/>
      <c r="O54" s="301"/>
      <c r="P54" s="301"/>
      <c r="Q54" s="301"/>
      <c r="R54" s="301"/>
      <c r="S54" s="301"/>
    </row>
    <row r="55" spans="1:26" x14ac:dyDescent="0.25">
      <c r="E55" s="301"/>
      <c r="F55" s="301"/>
      <c r="G55" s="301"/>
      <c r="H55" s="301"/>
      <c r="I55" s="301"/>
      <c r="J55" s="301"/>
      <c r="K55" s="301"/>
      <c r="L55" s="301"/>
      <c r="M55" s="301"/>
      <c r="N55" s="301"/>
      <c r="O55" s="301"/>
      <c r="P55" s="301"/>
      <c r="Q55" s="301"/>
      <c r="R55" s="301"/>
      <c r="S55" s="301"/>
    </row>
    <row r="56" spans="1:26" x14ac:dyDescent="0.25">
      <c r="E56" s="301"/>
      <c r="F56" s="301"/>
      <c r="G56" s="301"/>
      <c r="H56" s="301"/>
      <c r="I56" s="301"/>
      <c r="J56" s="301"/>
      <c r="K56" s="301"/>
      <c r="L56" s="301"/>
      <c r="M56" s="301"/>
      <c r="N56" s="301"/>
      <c r="O56" s="301"/>
      <c r="P56" s="301"/>
      <c r="Q56" s="301"/>
      <c r="R56" s="301"/>
      <c r="S56" s="301"/>
    </row>
    <row r="57" spans="1:26" x14ac:dyDescent="0.25">
      <c r="E57" s="301"/>
      <c r="F57" s="301"/>
      <c r="G57" s="301"/>
      <c r="H57" s="301"/>
      <c r="I57" s="301"/>
      <c r="J57" s="301"/>
      <c r="K57" s="301"/>
      <c r="L57" s="301"/>
      <c r="M57" s="301"/>
      <c r="N57" s="301"/>
      <c r="O57" s="301"/>
      <c r="P57" s="301"/>
      <c r="Q57" s="301"/>
      <c r="R57" s="301"/>
      <c r="S57" s="301"/>
    </row>
    <row r="58" spans="1:26" x14ac:dyDescent="0.25">
      <c r="E58" s="301"/>
      <c r="F58" s="301"/>
      <c r="G58" s="301"/>
      <c r="H58" s="301"/>
      <c r="I58" s="301"/>
      <c r="J58" s="301"/>
      <c r="K58" s="301"/>
      <c r="L58" s="301"/>
      <c r="M58" s="301"/>
      <c r="N58" s="301"/>
      <c r="O58" s="301"/>
      <c r="P58" s="301"/>
      <c r="Q58" s="301"/>
      <c r="R58" s="301"/>
      <c r="S58" s="301"/>
    </row>
    <row r="59" spans="1:26" x14ac:dyDescent="0.25">
      <c r="E59" s="301"/>
      <c r="F59" s="301"/>
      <c r="G59" s="301"/>
      <c r="H59" s="301"/>
      <c r="I59" s="301"/>
      <c r="J59" s="301"/>
      <c r="K59" s="301"/>
      <c r="L59" s="301"/>
      <c r="M59" s="301"/>
      <c r="N59" s="301"/>
      <c r="O59" s="301"/>
      <c r="P59" s="301"/>
      <c r="Q59" s="301"/>
      <c r="R59" s="301"/>
      <c r="S59" s="301"/>
    </row>
    <row r="60" spans="1:26" x14ac:dyDescent="0.25">
      <c r="E60" s="301"/>
      <c r="F60" s="301"/>
      <c r="G60" s="301"/>
      <c r="H60" s="301"/>
      <c r="I60" s="301"/>
      <c r="J60" s="301"/>
      <c r="K60" s="301"/>
      <c r="L60" s="301"/>
      <c r="M60" s="301"/>
      <c r="N60" s="301"/>
      <c r="O60" s="301"/>
      <c r="P60" s="301"/>
      <c r="Q60" s="301"/>
      <c r="R60" s="301"/>
      <c r="S60" s="301"/>
    </row>
    <row r="61" spans="1:26" x14ac:dyDescent="0.25">
      <c r="E61" s="301"/>
      <c r="F61" s="301"/>
      <c r="G61" s="301"/>
      <c r="H61" s="301"/>
      <c r="I61" s="301"/>
      <c r="J61" s="301"/>
      <c r="K61" s="301"/>
      <c r="L61" s="301"/>
      <c r="M61" s="301"/>
      <c r="N61" s="301"/>
      <c r="O61" s="301"/>
      <c r="P61" s="301"/>
      <c r="Q61" s="301"/>
      <c r="R61" s="301"/>
      <c r="S61" s="301"/>
    </row>
    <row r="62" spans="1:26" x14ac:dyDescent="0.25">
      <c r="E62" s="301"/>
      <c r="F62" s="301"/>
      <c r="G62" s="301"/>
      <c r="H62" s="301"/>
      <c r="I62" s="301"/>
      <c r="J62" s="301"/>
      <c r="K62" s="301"/>
      <c r="L62" s="301"/>
      <c r="M62" s="301"/>
      <c r="N62" s="301"/>
      <c r="O62" s="301"/>
      <c r="P62" s="301"/>
      <c r="Q62" s="301"/>
      <c r="R62" s="301"/>
      <c r="S62" s="301"/>
    </row>
    <row r="63" spans="1:26" x14ac:dyDescent="0.25">
      <c r="E63" s="301"/>
      <c r="F63" s="301"/>
      <c r="G63" s="301"/>
      <c r="H63" s="301"/>
      <c r="I63" s="301"/>
      <c r="J63" s="301"/>
      <c r="K63" s="301"/>
      <c r="L63" s="301"/>
      <c r="M63" s="301"/>
      <c r="N63" s="301"/>
      <c r="O63" s="301"/>
      <c r="P63" s="301"/>
      <c r="Q63" s="301"/>
      <c r="R63" s="301"/>
      <c r="S63" s="301"/>
    </row>
    <row r="64" spans="1:26" x14ac:dyDescent="0.25">
      <c r="E64" s="301"/>
      <c r="F64" s="301"/>
      <c r="G64" s="301"/>
      <c r="H64" s="301"/>
      <c r="I64" s="301"/>
      <c r="J64" s="301"/>
      <c r="K64" s="301"/>
      <c r="L64" s="301"/>
      <c r="M64" s="301"/>
      <c r="N64" s="301"/>
      <c r="O64" s="301"/>
      <c r="P64" s="301"/>
      <c r="Q64" s="301"/>
      <c r="R64" s="301"/>
      <c r="S64" s="301"/>
    </row>
  </sheetData>
  <pageMargins left="0.7" right="0.7" top="0.75" bottom="0.75" header="0.3" footer="0.3"/>
  <pageSetup scale="60" orientation="landscape" horizontalDpi="4294967294" verticalDpi="4294967294" r:id="rId1"/>
  <headerFooter>
    <oddFooter>&amp;Z&amp;F&amp;RPage &amp;P</oddFooter>
  </headerFooter>
</worksheet>
</file>

<file path=xl/worksheets/sheet2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FB154-B66F-4158-AFD5-3661385A80F4}">
  <sheetPr>
    <tabColor theme="6" tint="-0.249977111117893"/>
    <pageSetUpPr fitToPage="1"/>
  </sheetPr>
  <dimension ref="A1:AH64"/>
  <sheetViews>
    <sheetView workbookViewId="0"/>
  </sheetViews>
  <sheetFormatPr defaultColWidth="8.85546875" defaultRowHeight="15" x14ac:dyDescent="0.25"/>
  <cols>
    <col min="1" max="1" width="26" customWidth="1"/>
    <col min="2" max="2" width="9.5703125" customWidth="1"/>
    <col min="3" max="3" width="12.85546875" customWidth="1"/>
    <col min="4" max="12" width="7.42578125" hidden="1" customWidth="1"/>
    <col min="13" max="13" width="7.5703125" hidden="1" customWidth="1"/>
    <col min="14" max="25" width="10.42578125" customWidth="1"/>
    <col min="26" max="26" width="10.7109375" bestFit="1" customWidth="1"/>
    <col min="27" max="27" width="11.5703125" bestFit="1" customWidth="1"/>
    <col min="28" max="28" width="12" bestFit="1" customWidth="1"/>
    <col min="29" max="29" width="10.5703125" bestFit="1" customWidth="1"/>
    <col min="32" max="32" width="10.5703125" bestFit="1" customWidth="1"/>
  </cols>
  <sheetData>
    <row r="1" spans="1:34" x14ac:dyDescent="0.25">
      <c r="A1" s="11" t="s">
        <v>10</v>
      </c>
      <c r="O1" t="s">
        <v>647</v>
      </c>
    </row>
    <row r="2" spans="1:34" x14ac:dyDescent="0.25">
      <c r="A2" s="9" t="s">
        <v>438</v>
      </c>
    </row>
    <row r="3" spans="1:34" x14ac:dyDescent="0.25">
      <c r="A3" s="9" t="s">
        <v>1294</v>
      </c>
    </row>
    <row r="4" spans="1:34" x14ac:dyDescent="0.25">
      <c r="R4" s="40" t="s">
        <v>4</v>
      </c>
      <c r="S4" s="41"/>
      <c r="T4" s="40" t="s">
        <v>8</v>
      </c>
    </row>
    <row r="5" spans="1:34" x14ac:dyDescent="0.25">
      <c r="A5" s="10" t="s">
        <v>9</v>
      </c>
      <c r="B5" s="12" t="s">
        <v>64</v>
      </c>
      <c r="C5" s="12" t="s">
        <v>12</v>
      </c>
      <c r="R5" s="42" t="s">
        <v>2</v>
      </c>
      <c r="S5" s="42" t="s">
        <v>60</v>
      </c>
      <c r="T5" s="42" t="s">
        <v>7</v>
      </c>
    </row>
    <row r="6" spans="1:34" x14ac:dyDescent="0.25">
      <c r="B6" s="3"/>
      <c r="R6" s="3"/>
    </row>
    <row r="7" spans="1:34" x14ac:dyDescent="0.25">
      <c r="A7" t="s">
        <v>554</v>
      </c>
      <c r="B7" s="212">
        <v>909</v>
      </c>
      <c r="C7" s="214"/>
      <c r="D7" s="293"/>
      <c r="E7" s="293"/>
      <c r="F7" s="293"/>
      <c r="G7" s="293"/>
      <c r="H7" s="293"/>
      <c r="I7" s="293"/>
      <c r="J7" s="293"/>
      <c r="K7" s="293"/>
      <c r="L7" s="293"/>
      <c r="M7" s="293"/>
      <c r="N7" s="293"/>
      <c r="O7" s="294"/>
      <c r="P7" s="6"/>
      <c r="Q7" s="6"/>
      <c r="R7" s="13">
        <f>+C14</f>
        <v>282022.27</v>
      </c>
      <c r="S7" s="13">
        <f>+-C48</f>
        <v>136350.8107142857</v>
      </c>
      <c r="T7" s="13">
        <f>+R7-S7</f>
        <v>145671.45928571431</v>
      </c>
    </row>
    <row r="8" spans="1:34" x14ac:dyDescent="0.25">
      <c r="A8" s="213" t="s">
        <v>1319</v>
      </c>
      <c r="B8" s="3"/>
      <c r="D8" s="293"/>
      <c r="E8" s="293"/>
      <c r="F8" s="293"/>
      <c r="G8" s="293"/>
      <c r="H8" s="293"/>
      <c r="I8" s="293"/>
      <c r="J8" s="293"/>
      <c r="K8" s="293"/>
      <c r="L8" s="293"/>
      <c r="M8" s="293"/>
      <c r="N8" s="293"/>
      <c r="O8" s="294"/>
      <c r="P8" s="6"/>
      <c r="Q8" s="6"/>
    </row>
    <row r="9" spans="1:34" x14ac:dyDescent="0.25">
      <c r="A9" s="2"/>
      <c r="B9" s="3"/>
      <c r="D9" s="293"/>
      <c r="E9" s="293"/>
      <c r="F9" s="293"/>
      <c r="G9" s="293"/>
      <c r="H9" s="293"/>
      <c r="I9" s="293"/>
      <c r="J9" s="293"/>
      <c r="K9" s="293"/>
      <c r="L9" s="293"/>
      <c r="M9" s="293"/>
      <c r="N9" s="293"/>
      <c r="O9" s="294"/>
      <c r="P9" s="6"/>
      <c r="Q9" s="6"/>
    </row>
    <row r="10" spans="1:34" x14ac:dyDescent="0.25">
      <c r="B10" s="3"/>
    </row>
    <row r="11" spans="1:34" x14ac:dyDescent="0.25">
      <c r="A11" s="2" t="s">
        <v>66</v>
      </c>
      <c r="B11" s="212" t="s">
        <v>1325</v>
      </c>
      <c r="C11" s="214"/>
    </row>
    <row r="12" spans="1:34" x14ac:dyDescent="0.25">
      <c r="B12" s="28"/>
      <c r="C12" s="2"/>
    </row>
    <row r="13" spans="1:34" x14ac:dyDescent="0.25">
      <c r="A13" s="9" t="s">
        <v>5</v>
      </c>
      <c r="C13" s="31" t="s">
        <v>3</v>
      </c>
      <c r="D13" s="32">
        <v>1994</v>
      </c>
      <c r="E13" s="32">
        <v>1995</v>
      </c>
      <c r="F13" s="32">
        <v>1996</v>
      </c>
      <c r="G13" s="32">
        <v>1997</v>
      </c>
      <c r="H13" s="32">
        <v>1998</v>
      </c>
      <c r="I13" s="32">
        <v>1999</v>
      </c>
      <c r="J13" s="32">
        <v>2000</v>
      </c>
      <c r="K13" s="32">
        <v>2001</v>
      </c>
      <c r="L13" s="32">
        <v>2002</v>
      </c>
      <c r="M13" s="32">
        <v>2003</v>
      </c>
      <c r="N13" s="32">
        <v>2004</v>
      </c>
      <c r="O13" s="32">
        <f>N13+1</f>
        <v>2005</v>
      </c>
      <c r="P13" s="32">
        <f t="shared" ref="P13:AH13" si="0">O13+1</f>
        <v>2006</v>
      </c>
      <c r="Q13" s="32">
        <f t="shared" si="0"/>
        <v>2007</v>
      </c>
      <c r="R13" s="32">
        <f t="shared" si="0"/>
        <v>2008</v>
      </c>
      <c r="S13" s="32">
        <f t="shared" si="0"/>
        <v>2009</v>
      </c>
      <c r="T13" s="32">
        <f t="shared" si="0"/>
        <v>2010</v>
      </c>
      <c r="U13" s="32">
        <f t="shared" si="0"/>
        <v>2011</v>
      </c>
      <c r="V13" s="32">
        <f t="shared" si="0"/>
        <v>2012</v>
      </c>
      <c r="W13" s="32">
        <f t="shared" si="0"/>
        <v>2013</v>
      </c>
      <c r="X13" s="32">
        <f t="shared" si="0"/>
        <v>2014</v>
      </c>
      <c r="Y13" s="32">
        <f t="shared" si="0"/>
        <v>2015</v>
      </c>
      <c r="Z13" s="32">
        <f t="shared" si="0"/>
        <v>2016</v>
      </c>
      <c r="AA13" s="32">
        <f t="shared" si="0"/>
        <v>2017</v>
      </c>
      <c r="AB13" s="32">
        <f t="shared" si="0"/>
        <v>2018</v>
      </c>
      <c r="AC13" s="32">
        <f t="shared" si="0"/>
        <v>2019</v>
      </c>
      <c r="AD13" s="32">
        <f t="shared" si="0"/>
        <v>2020</v>
      </c>
      <c r="AE13" s="32">
        <f t="shared" si="0"/>
        <v>2021</v>
      </c>
      <c r="AF13" s="32">
        <f t="shared" si="0"/>
        <v>2022</v>
      </c>
      <c r="AG13" s="32">
        <f t="shared" si="0"/>
        <v>2023</v>
      </c>
      <c r="AH13" s="32">
        <f t="shared" si="0"/>
        <v>2024</v>
      </c>
    </row>
    <row r="14" spans="1:34" x14ac:dyDescent="0.25">
      <c r="A14" s="9" t="s">
        <v>73</v>
      </c>
      <c r="C14" s="672">
        <f>SUM(D14:AH14)</f>
        <v>282022.27</v>
      </c>
      <c r="D14" s="233">
        <v>0</v>
      </c>
      <c r="E14" s="233">
        <v>0</v>
      </c>
      <c r="F14" s="233">
        <v>0</v>
      </c>
      <c r="G14" s="233">
        <v>0</v>
      </c>
      <c r="H14" s="233">
        <v>0</v>
      </c>
      <c r="I14" s="233">
        <v>0</v>
      </c>
      <c r="J14" s="233">
        <v>0</v>
      </c>
      <c r="K14" s="233">
        <v>0</v>
      </c>
      <c r="L14" s="233">
        <v>0</v>
      </c>
      <c r="M14" s="233">
        <v>0</v>
      </c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7"/>
      <c r="Z14" s="7"/>
      <c r="AA14" s="4"/>
      <c r="AB14" s="7"/>
      <c r="AC14" s="7"/>
      <c r="AE14" s="295">
        <v>249400</v>
      </c>
      <c r="AF14" s="7">
        <v>32622.26999999999</v>
      </c>
    </row>
    <row r="15" spans="1:34" x14ac:dyDescent="0.25">
      <c r="A15" s="34"/>
      <c r="B15" s="2"/>
      <c r="C15" s="2"/>
      <c r="S15" s="233"/>
      <c r="T15" s="233"/>
      <c r="U15" s="233"/>
      <c r="V15" s="233"/>
      <c r="W15" s="233"/>
      <c r="X15" s="233"/>
    </row>
    <row r="16" spans="1:34" x14ac:dyDescent="0.25">
      <c r="A16" s="9" t="s">
        <v>6</v>
      </c>
      <c r="B16" s="3">
        <v>1994</v>
      </c>
      <c r="C16" s="622">
        <f>-SUM(D16:AH16)</f>
        <v>0</v>
      </c>
      <c r="D16" s="297">
        <f>+D$14/7/2</f>
        <v>0</v>
      </c>
      <c r="E16" s="297"/>
      <c r="F16" s="297"/>
      <c r="G16" s="297"/>
      <c r="H16" s="297"/>
      <c r="I16" s="297"/>
      <c r="J16" s="297"/>
      <c r="K16" s="297"/>
      <c r="L16" s="297"/>
      <c r="M16" s="297"/>
      <c r="N16" s="297"/>
      <c r="O16" s="297"/>
      <c r="P16" s="297"/>
      <c r="Q16" s="297"/>
      <c r="R16" s="297"/>
      <c r="S16" s="233"/>
      <c r="T16" s="233"/>
      <c r="U16" s="233"/>
      <c r="V16" s="233"/>
      <c r="W16" s="233"/>
      <c r="X16" s="233"/>
      <c r="Y16" s="297"/>
      <c r="Z16" s="297"/>
    </row>
    <row r="17" spans="1:26" x14ac:dyDescent="0.25">
      <c r="B17" s="3">
        <f>B16+1</f>
        <v>1995</v>
      </c>
      <c r="C17" s="622">
        <f t="shared" ref="C17:C46" si="1">-SUM(D17:AH17)</f>
        <v>0</v>
      </c>
      <c r="D17" s="297">
        <f>+D$14/7</f>
        <v>0</v>
      </c>
      <c r="E17" s="297">
        <f>+E$14/7/2</f>
        <v>0</v>
      </c>
      <c r="F17" s="297"/>
      <c r="G17" s="297"/>
      <c r="H17" s="297"/>
      <c r="I17" s="297"/>
      <c r="J17" s="297"/>
      <c r="K17" s="297"/>
      <c r="L17" s="297"/>
      <c r="M17" s="297"/>
      <c r="N17" s="297"/>
      <c r="O17" s="297"/>
      <c r="P17" s="297"/>
      <c r="Q17" s="297"/>
      <c r="R17" s="297"/>
      <c r="S17" s="233"/>
      <c r="T17" s="233"/>
      <c r="U17" s="233"/>
      <c r="V17" s="233"/>
      <c r="W17" s="233"/>
      <c r="X17" s="233"/>
      <c r="Y17" s="297"/>
      <c r="Z17" s="297"/>
    </row>
    <row r="18" spans="1:26" x14ac:dyDescent="0.25">
      <c r="B18" s="3">
        <f t="shared" ref="B18:B46" si="2">B17+1</f>
        <v>1996</v>
      </c>
      <c r="C18" s="622">
        <f t="shared" si="1"/>
        <v>0</v>
      </c>
      <c r="D18" s="297">
        <f>+D17</f>
        <v>0</v>
      </c>
      <c r="E18" s="297">
        <f>+E$14/7</f>
        <v>0</v>
      </c>
      <c r="F18" s="297">
        <f>+F$14/7/2</f>
        <v>0</v>
      </c>
      <c r="G18" s="297"/>
      <c r="H18" s="297"/>
      <c r="I18" s="297"/>
      <c r="J18" s="297"/>
      <c r="K18" s="297"/>
      <c r="L18" s="297"/>
      <c r="M18" s="297"/>
      <c r="N18" s="297"/>
      <c r="O18" s="297"/>
      <c r="P18" s="297"/>
      <c r="Q18" s="297"/>
      <c r="R18" s="297"/>
      <c r="S18" s="233"/>
      <c r="T18" s="233"/>
      <c r="U18" s="233"/>
      <c r="V18" s="233"/>
      <c r="W18" s="233"/>
      <c r="X18" s="233"/>
      <c r="Y18" s="297"/>
      <c r="Z18" s="297"/>
    </row>
    <row r="19" spans="1:26" x14ac:dyDescent="0.25">
      <c r="B19" s="3">
        <f t="shared" si="2"/>
        <v>1997</v>
      </c>
      <c r="C19" s="622">
        <f t="shared" si="1"/>
        <v>0</v>
      </c>
      <c r="D19" s="297">
        <f>+D18</f>
        <v>0</v>
      </c>
      <c r="E19" s="297">
        <f>+E18</f>
        <v>0</v>
      </c>
      <c r="F19" s="297">
        <f>+F$14/7</f>
        <v>0</v>
      </c>
      <c r="G19" s="297">
        <f>+G$14/7/2</f>
        <v>0</v>
      </c>
      <c r="H19" s="297"/>
      <c r="I19" s="297"/>
      <c r="J19" s="297"/>
      <c r="K19" s="297"/>
      <c r="L19" s="297"/>
      <c r="M19" s="297"/>
      <c r="N19" s="297"/>
      <c r="O19" s="297"/>
      <c r="P19" s="297"/>
      <c r="Q19" s="297"/>
      <c r="R19" s="297"/>
      <c r="S19" s="233"/>
      <c r="T19" s="233"/>
      <c r="U19" s="233"/>
      <c r="V19" s="233"/>
      <c r="W19" s="233"/>
      <c r="X19" s="233"/>
      <c r="Y19" s="297"/>
      <c r="Z19" s="297"/>
    </row>
    <row r="20" spans="1:26" x14ac:dyDescent="0.25">
      <c r="B20" s="3">
        <f t="shared" si="2"/>
        <v>1998</v>
      </c>
      <c r="C20" s="622">
        <f t="shared" si="1"/>
        <v>0</v>
      </c>
      <c r="D20" s="297">
        <f>+D19</f>
        <v>0</v>
      </c>
      <c r="E20" s="297">
        <f>+E19</f>
        <v>0</v>
      </c>
      <c r="F20" s="297">
        <f>+F19</f>
        <v>0</v>
      </c>
      <c r="G20" s="297">
        <f>+G$14/7</f>
        <v>0</v>
      </c>
      <c r="H20" s="297">
        <f>+H$14/7/2</f>
        <v>0</v>
      </c>
      <c r="I20" s="297"/>
      <c r="J20" s="297"/>
      <c r="K20" s="297"/>
      <c r="L20" s="297"/>
      <c r="M20" s="297"/>
      <c r="N20" s="297"/>
      <c r="O20" s="297"/>
      <c r="P20" s="297"/>
      <c r="Q20" s="297"/>
      <c r="R20" s="297"/>
      <c r="S20" s="233"/>
      <c r="T20" s="233"/>
      <c r="U20" s="233"/>
      <c r="V20" s="233"/>
      <c r="W20" s="233"/>
      <c r="X20" s="233"/>
      <c r="Y20" s="297"/>
      <c r="Z20" s="297"/>
    </row>
    <row r="21" spans="1:26" x14ac:dyDescent="0.25">
      <c r="B21" s="3">
        <f t="shared" si="2"/>
        <v>1999</v>
      </c>
      <c r="C21" s="622">
        <f t="shared" si="1"/>
        <v>0</v>
      </c>
      <c r="D21" s="297">
        <f>+D20</f>
        <v>0</v>
      </c>
      <c r="E21" s="297">
        <f>+E20</f>
        <v>0</v>
      </c>
      <c r="F21" s="297">
        <f>+F20</f>
        <v>0</v>
      </c>
      <c r="G21" s="297">
        <f>+G20</f>
        <v>0</v>
      </c>
      <c r="H21" s="297">
        <f>+H$14/7</f>
        <v>0</v>
      </c>
      <c r="I21" s="297">
        <f>+I$14/7/2</f>
        <v>0</v>
      </c>
      <c r="J21" s="297"/>
      <c r="K21" s="297"/>
      <c r="L21" s="297"/>
      <c r="M21" s="297"/>
      <c r="N21" s="297"/>
      <c r="O21" s="297"/>
      <c r="P21" s="297"/>
      <c r="Q21" s="297"/>
      <c r="R21" s="297"/>
      <c r="S21" s="233"/>
      <c r="T21" s="233"/>
      <c r="U21" s="233"/>
      <c r="V21" s="233"/>
      <c r="W21" s="233"/>
      <c r="X21" s="233"/>
      <c r="Y21" s="297"/>
      <c r="Z21" s="297"/>
    </row>
    <row r="22" spans="1:26" x14ac:dyDescent="0.25">
      <c r="B22" s="3">
        <f t="shared" si="2"/>
        <v>2000</v>
      </c>
      <c r="C22" s="622">
        <f t="shared" si="1"/>
        <v>0</v>
      </c>
      <c r="D22" s="297">
        <f>+D21</f>
        <v>0</v>
      </c>
      <c r="E22" s="297">
        <f>+E21</f>
        <v>0</v>
      </c>
      <c r="F22" s="297">
        <f>+F21</f>
        <v>0</v>
      </c>
      <c r="G22" s="297">
        <f>+G21</f>
        <v>0</v>
      </c>
      <c r="H22" s="297">
        <f>+H21</f>
        <v>0</v>
      </c>
      <c r="I22" s="297">
        <f>+I$14/7</f>
        <v>0</v>
      </c>
      <c r="J22" s="297">
        <f>+J$14/7/2</f>
        <v>0</v>
      </c>
      <c r="K22" s="297"/>
      <c r="L22" s="297"/>
      <c r="M22" s="297"/>
      <c r="N22" s="297"/>
      <c r="O22" s="297"/>
      <c r="P22" s="297"/>
      <c r="Q22" s="297"/>
      <c r="R22" s="297"/>
      <c r="S22" s="233"/>
      <c r="T22" s="233"/>
      <c r="U22" s="233"/>
      <c r="V22" s="233"/>
      <c r="W22" s="233"/>
      <c r="X22" s="233"/>
      <c r="Y22" s="297"/>
      <c r="Z22" s="297"/>
    </row>
    <row r="23" spans="1:26" x14ac:dyDescent="0.25">
      <c r="B23" s="3">
        <f t="shared" si="2"/>
        <v>2001</v>
      </c>
      <c r="C23" s="622">
        <f t="shared" si="1"/>
        <v>0</v>
      </c>
      <c r="D23" s="297">
        <f>+D$14/7/2</f>
        <v>0</v>
      </c>
      <c r="E23" s="297">
        <f>+E22</f>
        <v>0</v>
      </c>
      <c r="F23" s="297">
        <f>+F22</f>
        <v>0</v>
      </c>
      <c r="G23" s="297">
        <f>+G22</f>
        <v>0</v>
      </c>
      <c r="H23" s="297">
        <f>+H22</f>
        <v>0</v>
      </c>
      <c r="I23" s="297">
        <f>+I22</f>
        <v>0</v>
      </c>
      <c r="J23" s="297">
        <f>+J$14/7</f>
        <v>0</v>
      </c>
      <c r="K23" s="297">
        <f>+K$14/7/2</f>
        <v>0</v>
      </c>
      <c r="L23" s="297"/>
      <c r="M23" s="297"/>
      <c r="N23" s="297"/>
      <c r="O23" s="297"/>
      <c r="P23" s="297"/>
      <c r="Q23" s="297"/>
      <c r="R23" s="297"/>
      <c r="S23" s="233"/>
      <c r="T23" s="233"/>
      <c r="U23" s="233"/>
      <c r="V23" s="233"/>
      <c r="W23" s="233"/>
      <c r="X23" s="233"/>
      <c r="Y23" s="297"/>
      <c r="Z23" s="297"/>
    </row>
    <row r="24" spans="1:26" x14ac:dyDescent="0.25">
      <c r="B24" s="3">
        <f t="shared" si="2"/>
        <v>2002</v>
      </c>
      <c r="C24" s="622">
        <f t="shared" si="1"/>
        <v>0</v>
      </c>
      <c r="D24" s="297"/>
      <c r="E24" s="297">
        <f>+E$14/7/2</f>
        <v>0</v>
      </c>
      <c r="F24" s="297">
        <f>+F23</f>
        <v>0</v>
      </c>
      <c r="G24" s="297">
        <f>+G23</f>
        <v>0</v>
      </c>
      <c r="H24" s="297">
        <f>+H23</f>
        <v>0</v>
      </c>
      <c r="I24" s="297">
        <f>+I23</f>
        <v>0</v>
      </c>
      <c r="J24" s="297">
        <f>+J23</f>
        <v>0</v>
      </c>
      <c r="K24" s="297">
        <f>+K$14/7</f>
        <v>0</v>
      </c>
      <c r="L24" s="297">
        <f>+L$14/7/2</f>
        <v>0</v>
      </c>
      <c r="M24" s="297"/>
      <c r="N24" s="297"/>
      <c r="O24" s="297"/>
      <c r="P24" s="297"/>
      <c r="Q24" s="297"/>
      <c r="R24" s="297"/>
      <c r="S24" s="233"/>
      <c r="T24" s="233"/>
      <c r="U24" s="233"/>
      <c r="V24" s="233"/>
      <c r="W24" s="233"/>
      <c r="X24" s="233"/>
      <c r="Y24" s="297"/>
      <c r="Z24" s="297"/>
    </row>
    <row r="25" spans="1:26" x14ac:dyDescent="0.25">
      <c r="B25" s="3">
        <f t="shared" si="2"/>
        <v>2003</v>
      </c>
      <c r="C25" s="622">
        <f t="shared" si="1"/>
        <v>0</v>
      </c>
      <c r="D25" s="297"/>
      <c r="E25" s="297"/>
      <c r="F25" s="297">
        <f>+F$14/7/2</f>
        <v>0</v>
      </c>
      <c r="G25" s="297">
        <f>+G24</f>
        <v>0</v>
      </c>
      <c r="H25" s="297">
        <f>+H24</f>
        <v>0</v>
      </c>
      <c r="I25" s="297">
        <f>+I24</f>
        <v>0</v>
      </c>
      <c r="J25" s="297">
        <f>+J24</f>
        <v>0</v>
      </c>
      <c r="K25" s="297">
        <f>+K24</f>
        <v>0</v>
      </c>
      <c r="L25" s="297">
        <f>+L$14/7</f>
        <v>0</v>
      </c>
      <c r="M25" s="297">
        <f>+M$14/7/2</f>
        <v>0</v>
      </c>
      <c r="N25" s="297"/>
      <c r="O25" s="297"/>
      <c r="P25" s="297"/>
      <c r="Q25" s="297"/>
      <c r="R25" s="297"/>
      <c r="S25" s="233"/>
      <c r="T25" s="233"/>
      <c r="U25" s="233"/>
      <c r="V25" s="233"/>
      <c r="W25" s="233"/>
      <c r="X25" s="233"/>
      <c r="Y25" s="297"/>
      <c r="Z25" s="297"/>
    </row>
    <row r="26" spans="1:26" x14ac:dyDescent="0.25">
      <c r="B26" s="3">
        <f t="shared" si="2"/>
        <v>2004</v>
      </c>
      <c r="C26" s="622">
        <f t="shared" si="1"/>
        <v>0</v>
      </c>
      <c r="D26" s="297"/>
      <c r="E26" s="297"/>
      <c r="F26" s="297"/>
      <c r="G26" s="297">
        <f>+G$14/7/2</f>
        <v>0</v>
      </c>
      <c r="H26" s="297">
        <f>+H25</f>
        <v>0</v>
      </c>
      <c r="I26" s="297">
        <f>+I25</f>
        <v>0</v>
      </c>
      <c r="J26" s="297">
        <f>+J25</f>
        <v>0</v>
      </c>
      <c r="K26" s="297">
        <f>+K25</f>
        <v>0</v>
      </c>
      <c r="L26" s="297">
        <f>+L25</f>
        <v>0</v>
      </c>
      <c r="M26" s="297">
        <f>+M$14/7</f>
        <v>0</v>
      </c>
      <c r="N26" s="7">
        <f>+N$14/7/2</f>
        <v>0</v>
      </c>
      <c r="O26" s="7"/>
      <c r="P26" s="7"/>
      <c r="Q26" s="7"/>
      <c r="R26" s="7"/>
      <c r="S26" s="43"/>
      <c r="T26" s="43"/>
      <c r="U26" s="43"/>
      <c r="V26" s="43"/>
      <c r="W26" s="43"/>
      <c r="X26" s="43"/>
      <c r="Y26" s="7"/>
      <c r="Z26" s="297"/>
    </row>
    <row r="27" spans="1:26" x14ac:dyDescent="0.25">
      <c r="B27" s="3">
        <f t="shared" si="2"/>
        <v>2005</v>
      </c>
      <c r="C27" s="622">
        <f t="shared" si="1"/>
        <v>0</v>
      </c>
      <c r="D27" s="297"/>
      <c r="E27" s="297"/>
      <c r="F27" s="297"/>
      <c r="G27" s="297"/>
      <c r="H27" s="297">
        <f>+H$14/7/2</f>
        <v>0</v>
      </c>
      <c r="I27" s="297">
        <f>+I26</f>
        <v>0</v>
      </c>
      <c r="J27" s="297">
        <f>+J26</f>
        <v>0</v>
      </c>
      <c r="K27" s="297">
        <f>+K26</f>
        <v>0</v>
      </c>
      <c r="L27" s="297">
        <f>+L26</f>
        <v>0</v>
      </c>
      <c r="M27" s="297">
        <f>+M26</f>
        <v>0</v>
      </c>
      <c r="N27" s="7">
        <f>+N$14/7</f>
        <v>0</v>
      </c>
      <c r="O27" s="7">
        <f>+O$14/7/2</f>
        <v>0</v>
      </c>
      <c r="P27" s="7"/>
      <c r="Q27" s="7"/>
      <c r="R27" s="7"/>
      <c r="S27" s="43"/>
      <c r="T27" s="43"/>
      <c r="U27" s="43"/>
      <c r="V27" s="43"/>
      <c r="W27" s="43"/>
      <c r="X27" s="43"/>
      <c r="Y27" s="7"/>
      <c r="Z27" s="297"/>
    </row>
    <row r="28" spans="1:26" x14ac:dyDescent="0.25">
      <c r="B28" s="3">
        <f t="shared" si="2"/>
        <v>2006</v>
      </c>
      <c r="C28" s="622">
        <f t="shared" si="1"/>
        <v>0</v>
      </c>
      <c r="D28" s="297"/>
      <c r="E28" s="297"/>
      <c r="F28" s="297"/>
      <c r="G28" s="297"/>
      <c r="H28" s="297"/>
      <c r="I28" s="297">
        <f>+I$14/7/2</f>
        <v>0</v>
      </c>
      <c r="J28" s="297">
        <f>+J27</f>
        <v>0</v>
      </c>
      <c r="K28" s="297">
        <f>+K27</f>
        <v>0</v>
      </c>
      <c r="L28" s="297">
        <f>+L27</f>
        <v>0</v>
      </c>
      <c r="M28" s="297">
        <f>+M27</f>
        <v>0</v>
      </c>
      <c r="N28" s="7">
        <f>+N27</f>
        <v>0</v>
      </c>
      <c r="O28" s="7">
        <f>+O$14/7</f>
        <v>0</v>
      </c>
      <c r="P28" s="7">
        <f>+P$14/7/2</f>
        <v>0</v>
      </c>
      <c r="Q28" s="7"/>
      <c r="R28" s="7"/>
      <c r="S28" s="43"/>
      <c r="T28" s="43"/>
      <c r="U28" s="43"/>
      <c r="V28" s="43"/>
      <c r="W28" s="43"/>
      <c r="X28" s="43"/>
      <c r="Y28" s="7"/>
      <c r="Z28" s="297"/>
    </row>
    <row r="29" spans="1:26" x14ac:dyDescent="0.25">
      <c r="B29" s="3">
        <f t="shared" si="2"/>
        <v>2007</v>
      </c>
      <c r="C29" s="622">
        <f t="shared" si="1"/>
        <v>0</v>
      </c>
      <c r="D29" s="297"/>
      <c r="E29" s="297"/>
      <c r="F29" s="297"/>
      <c r="G29" s="297"/>
      <c r="H29" s="297"/>
      <c r="I29" s="297"/>
      <c r="J29" s="297">
        <f>+J$14/7/2</f>
        <v>0</v>
      </c>
      <c r="K29" s="297">
        <f>+K28</f>
        <v>0</v>
      </c>
      <c r="L29" s="297">
        <f>+L28</f>
        <v>0</v>
      </c>
      <c r="M29" s="297">
        <f>+M28</f>
        <v>0</v>
      </c>
      <c r="N29" s="7">
        <f>+N28</f>
        <v>0</v>
      </c>
      <c r="O29" s="7">
        <f>+O28</f>
        <v>0</v>
      </c>
      <c r="P29" s="7">
        <f>+P$14/7</f>
        <v>0</v>
      </c>
      <c r="Q29" s="7">
        <f>+Q$14/7/2</f>
        <v>0</v>
      </c>
      <c r="R29" s="7"/>
      <c r="S29" s="43"/>
      <c r="T29" s="43"/>
      <c r="U29" s="43"/>
      <c r="V29" s="43"/>
      <c r="W29" s="43"/>
      <c r="X29" s="43"/>
      <c r="Y29" s="7"/>
      <c r="Z29" s="297"/>
    </row>
    <row r="30" spans="1:26" x14ac:dyDescent="0.25">
      <c r="B30" s="3">
        <f t="shared" si="2"/>
        <v>2008</v>
      </c>
      <c r="C30" s="622">
        <f t="shared" si="1"/>
        <v>0</v>
      </c>
      <c r="D30" s="297"/>
      <c r="E30" s="297"/>
      <c r="F30" s="297"/>
      <c r="G30" s="297"/>
      <c r="H30" s="297"/>
      <c r="I30" s="297"/>
      <c r="J30" s="297"/>
      <c r="K30" s="297">
        <f>+K$14/7/2</f>
        <v>0</v>
      </c>
      <c r="L30" s="297">
        <f>+L29</f>
        <v>0</v>
      </c>
      <c r="M30" s="297">
        <f>+M29</f>
        <v>0</v>
      </c>
      <c r="N30" s="7">
        <f>+N29</f>
        <v>0</v>
      </c>
      <c r="O30" s="7">
        <f>+O29</f>
        <v>0</v>
      </c>
      <c r="P30" s="7">
        <f>+P29</f>
        <v>0</v>
      </c>
      <c r="Q30" s="7">
        <f>+Q$14/7</f>
        <v>0</v>
      </c>
      <c r="R30" s="7">
        <f>+R$14/7/2</f>
        <v>0</v>
      </c>
      <c r="S30" s="43"/>
      <c r="T30" s="43"/>
      <c r="U30" s="43"/>
      <c r="V30" s="43"/>
      <c r="W30" s="43"/>
      <c r="X30" s="43"/>
      <c r="Y30" s="7"/>
      <c r="Z30" s="297"/>
    </row>
    <row r="31" spans="1:26" x14ac:dyDescent="0.25">
      <c r="B31" s="3">
        <f t="shared" si="2"/>
        <v>2009</v>
      </c>
      <c r="C31" s="622">
        <f t="shared" si="1"/>
        <v>0</v>
      </c>
      <c r="D31" s="297"/>
      <c r="E31" s="297"/>
      <c r="F31" s="297"/>
      <c r="G31" s="297"/>
      <c r="H31" s="297"/>
      <c r="I31" s="297"/>
      <c r="J31" s="297"/>
      <c r="K31" s="297"/>
      <c r="L31" s="297">
        <f>+L$14/7/2</f>
        <v>0</v>
      </c>
      <c r="M31" s="297">
        <f>+M30</f>
        <v>0</v>
      </c>
      <c r="N31" s="7">
        <f>+N30</f>
        <v>0</v>
      </c>
      <c r="O31" s="7">
        <f>+O30</f>
        <v>0</v>
      </c>
      <c r="P31" s="7">
        <f>+P30</f>
        <v>0</v>
      </c>
      <c r="Q31" s="7">
        <f>+Q30</f>
        <v>0</v>
      </c>
      <c r="R31" s="7">
        <f>+R$14/7</f>
        <v>0</v>
      </c>
      <c r="S31" s="43">
        <f>+S$14/7/2</f>
        <v>0</v>
      </c>
      <c r="T31" s="43"/>
      <c r="U31" s="43"/>
      <c r="V31" s="43"/>
      <c r="W31" s="43"/>
      <c r="X31" s="43"/>
      <c r="Y31" s="7"/>
      <c r="Z31" s="297"/>
    </row>
    <row r="32" spans="1:26" x14ac:dyDescent="0.25">
      <c r="A32" s="38"/>
      <c r="B32" s="3">
        <f t="shared" si="2"/>
        <v>2010</v>
      </c>
      <c r="C32" s="622">
        <f t="shared" si="1"/>
        <v>0</v>
      </c>
      <c r="D32" s="297"/>
      <c r="E32" s="297"/>
      <c r="F32" s="297"/>
      <c r="G32" s="297"/>
      <c r="H32" s="297"/>
      <c r="I32" s="297"/>
      <c r="J32" s="297"/>
      <c r="K32" s="297"/>
      <c r="L32" s="297"/>
      <c r="M32" s="297">
        <f>+M$14/7/2</f>
        <v>0</v>
      </c>
      <c r="N32" s="7">
        <f>+N31</f>
        <v>0</v>
      </c>
      <c r="O32" s="7">
        <f>+O31</f>
        <v>0</v>
      </c>
      <c r="P32" s="7">
        <f>+P31</f>
        <v>0</v>
      </c>
      <c r="Q32" s="7">
        <f>+Q31</f>
        <v>0</v>
      </c>
      <c r="R32" s="7">
        <f>+R31</f>
        <v>0</v>
      </c>
      <c r="S32" s="43">
        <f>+S$14/7</f>
        <v>0</v>
      </c>
      <c r="T32" s="43">
        <f>+T$14/7/2</f>
        <v>0</v>
      </c>
      <c r="U32" s="43"/>
      <c r="V32" s="43"/>
      <c r="W32" s="43"/>
      <c r="X32" s="43"/>
      <c r="Y32" s="7"/>
      <c r="Z32" s="297"/>
    </row>
    <row r="33" spans="1:34" x14ac:dyDescent="0.25">
      <c r="A33" s="38"/>
      <c r="B33" s="3">
        <f t="shared" si="2"/>
        <v>2011</v>
      </c>
      <c r="C33" s="622">
        <f t="shared" si="1"/>
        <v>0</v>
      </c>
      <c r="D33" s="297"/>
      <c r="E33" s="297"/>
      <c r="F33" s="297"/>
      <c r="G33" s="297"/>
      <c r="H33" s="297"/>
      <c r="I33" s="297"/>
      <c r="J33" s="297"/>
      <c r="K33" s="297"/>
      <c r="L33" s="297"/>
      <c r="M33" s="297"/>
      <c r="N33" s="7">
        <f>+N$14/7/2</f>
        <v>0</v>
      </c>
      <c r="O33" s="7">
        <f>+O32</f>
        <v>0</v>
      </c>
      <c r="P33" s="7">
        <f>+P32</f>
        <v>0</v>
      </c>
      <c r="Q33" s="7">
        <f>+Q32</f>
        <v>0</v>
      </c>
      <c r="R33" s="7">
        <f>+R32</f>
        <v>0</v>
      </c>
      <c r="S33" s="43">
        <f>+S32</f>
        <v>0</v>
      </c>
      <c r="T33" s="43">
        <f>+T$14/7</f>
        <v>0</v>
      </c>
      <c r="U33" s="43">
        <f>+U$14/7/2</f>
        <v>0</v>
      </c>
      <c r="V33" s="43"/>
      <c r="W33" s="43"/>
      <c r="X33" s="43"/>
      <c r="Y33" s="7"/>
      <c r="Z33" s="297"/>
    </row>
    <row r="34" spans="1:34" x14ac:dyDescent="0.25">
      <c r="A34" s="38"/>
      <c r="B34" s="3">
        <f t="shared" si="2"/>
        <v>2012</v>
      </c>
      <c r="C34" s="622">
        <f t="shared" si="1"/>
        <v>0</v>
      </c>
      <c r="D34" s="297"/>
      <c r="E34" s="297"/>
      <c r="F34" s="297"/>
      <c r="G34" s="297"/>
      <c r="H34" s="297"/>
      <c r="I34" s="297"/>
      <c r="J34" s="297"/>
      <c r="K34" s="297"/>
      <c r="L34" s="297"/>
      <c r="M34" s="297"/>
      <c r="N34" s="7"/>
      <c r="O34" s="7">
        <f>+O$14/7/2</f>
        <v>0</v>
      </c>
      <c r="P34" s="7">
        <f>+P33</f>
        <v>0</v>
      </c>
      <c r="Q34" s="7">
        <f>+Q33</f>
        <v>0</v>
      </c>
      <c r="R34" s="7">
        <f>+R33</f>
        <v>0</v>
      </c>
      <c r="S34" s="43">
        <f>+S33</f>
        <v>0</v>
      </c>
      <c r="T34" s="43">
        <f>+T$14/7</f>
        <v>0</v>
      </c>
      <c r="U34" s="43">
        <f>+U$14/7</f>
        <v>0</v>
      </c>
      <c r="V34" s="43">
        <f>+V$14/7/2</f>
        <v>0</v>
      </c>
      <c r="W34" s="43"/>
      <c r="X34" s="43"/>
      <c r="Y34" s="7"/>
      <c r="Z34" s="297"/>
    </row>
    <row r="35" spans="1:34" x14ac:dyDescent="0.25">
      <c r="A35" s="38"/>
      <c r="B35" s="3">
        <f t="shared" si="2"/>
        <v>2013</v>
      </c>
      <c r="C35" s="622">
        <f t="shared" si="1"/>
        <v>0</v>
      </c>
      <c r="D35" s="297"/>
      <c r="E35" s="297"/>
      <c r="F35" s="297"/>
      <c r="G35" s="297"/>
      <c r="H35" s="297"/>
      <c r="I35" s="297"/>
      <c r="J35" s="297"/>
      <c r="K35" s="297"/>
      <c r="L35" s="297"/>
      <c r="M35" s="297"/>
      <c r="N35" s="7"/>
      <c r="O35" s="7"/>
      <c r="P35" s="7">
        <f>P14/7/2</f>
        <v>0</v>
      </c>
      <c r="Q35" s="7">
        <f>Q14</f>
        <v>0</v>
      </c>
      <c r="R35" s="7">
        <f t="shared" ref="R35:U36" si="3">R34</f>
        <v>0</v>
      </c>
      <c r="S35" s="43">
        <f t="shared" si="3"/>
        <v>0</v>
      </c>
      <c r="T35" s="43">
        <f t="shared" si="3"/>
        <v>0</v>
      </c>
      <c r="U35" s="43">
        <f t="shared" si="3"/>
        <v>0</v>
      </c>
      <c r="V35" s="43">
        <f>V14/7</f>
        <v>0</v>
      </c>
      <c r="W35" s="43">
        <f>W14/7/2</f>
        <v>0</v>
      </c>
      <c r="X35" s="43"/>
      <c r="Y35" s="7"/>
      <c r="Z35" s="297"/>
    </row>
    <row r="36" spans="1:34" x14ac:dyDescent="0.25">
      <c r="A36" s="38"/>
      <c r="B36" s="3">
        <f t="shared" si="2"/>
        <v>2014</v>
      </c>
      <c r="C36" s="622">
        <f t="shared" si="1"/>
        <v>0</v>
      </c>
      <c r="D36" s="297"/>
      <c r="E36" s="297"/>
      <c r="F36" s="297"/>
      <c r="G36" s="297"/>
      <c r="H36" s="297"/>
      <c r="I36" s="297"/>
      <c r="J36" s="297"/>
      <c r="K36" s="297"/>
      <c r="L36" s="297"/>
      <c r="M36" s="297"/>
      <c r="N36" s="7"/>
      <c r="O36" s="7"/>
      <c r="P36" s="7"/>
      <c r="Q36" s="7">
        <f>Q14/7/2</f>
        <v>0</v>
      </c>
      <c r="R36" s="7">
        <f t="shared" si="3"/>
        <v>0</v>
      </c>
      <c r="S36" s="43">
        <f t="shared" si="3"/>
        <v>0</v>
      </c>
      <c r="T36" s="43">
        <f t="shared" si="3"/>
        <v>0</v>
      </c>
      <c r="U36" s="43">
        <f t="shared" si="3"/>
        <v>0</v>
      </c>
      <c r="V36" s="43">
        <f>V35</f>
        <v>0</v>
      </c>
      <c r="W36" s="43">
        <f>W14/7</f>
        <v>0</v>
      </c>
      <c r="X36" s="43">
        <f>X14/7/2</f>
        <v>0</v>
      </c>
      <c r="Y36" s="7"/>
      <c r="Z36" s="297"/>
    </row>
    <row r="37" spans="1:34" x14ac:dyDescent="0.25">
      <c r="A37" s="38"/>
      <c r="B37" s="3">
        <f t="shared" si="2"/>
        <v>2015</v>
      </c>
      <c r="C37" s="622">
        <f t="shared" si="1"/>
        <v>0</v>
      </c>
      <c r="D37" s="297"/>
      <c r="E37" s="297"/>
      <c r="F37" s="297"/>
      <c r="G37" s="297"/>
      <c r="H37" s="297"/>
      <c r="I37" s="297"/>
      <c r="J37" s="297"/>
      <c r="K37" s="297"/>
      <c r="L37" s="297"/>
      <c r="M37" s="297"/>
      <c r="N37" s="7"/>
      <c r="O37" s="7"/>
      <c r="P37" s="7"/>
      <c r="Q37" s="7"/>
      <c r="R37" s="7">
        <f>R14/7/2</f>
        <v>0</v>
      </c>
      <c r="S37" s="43">
        <f>S36</f>
        <v>0</v>
      </c>
      <c r="T37" s="43">
        <f>T36</f>
        <v>0</v>
      </c>
      <c r="U37" s="43">
        <f>U36</f>
        <v>0</v>
      </c>
      <c r="V37" s="43">
        <f>V36</f>
        <v>0</v>
      </c>
      <c r="W37" s="43">
        <f>W36</f>
        <v>0</v>
      </c>
      <c r="X37" s="43">
        <f>X14/7</f>
        <v>0</v>
      </c>
      <c r="Y37" s="7">
        <f>Y14/7/2</f>
        <v>0</v>
      </c>
      <c r="Z37" s="297"/>
    </row>
    <row r="38" spans="1:34" x14ac:dyDescent="0.25">
      <c r="A38" s="38"/>
      <c r="B38" s="3">
        <f t="shared" si="2"/>
        <v>2016</v>
      </c>
      <c r="C38" s="622">
        <f t="shared" si="1"/>
        <v>0</v>
      </c>
      <c r="D38" s="297"/>
      <c r="E38" s="297"/>
      <c r="F38" s="297"/>
      <c r="G38" s="297"/>
      <c r="H38" s="297"/>
      <c r="I38" s="297"/>
      <c r="J38" s="297"/>
      <c r="K38" s="297"/>
      <c r="L38" s="297"/>
      <c r="M38" s="297"/>
      <c r="N38" s="7"/>
      <c r="O38" s="7"/>
      <c r="P38" s="7"/>
      <c r="Q38" s="7"/>
      <c r="R38" s="7"/>
      <c r="S38" s="43"/>
      <c r="T38" s="43"/>
      <c r="U38" s="43"/>
      <c r="V38" s="43"/>
      <c r="W38" s="43"/>
      <c r="X38" s="43"/>
      <c r="Y38" s="7">
        <f>+Y14/2</f>
        <v>0</v>
      </c>
      <c r="Z38" s="7">
        <f>Z14/7/2</f>
        <v>0</v>
      </c>
      <c r="AA38" s="7"/>
    </row>
    <row r="39" spans="1:34" x14ac:dyDescent="0.25">
      <c r="A39" s="38"/>
      <c r="B39" s="3">
        <f t="shared" si="2"/>
        <v>2017</v>
      </c>
      <c r="C39" s="622">
        <f t="shared" si="1"/>
        <v>0</v>
      </c>
      <c r="D39" s="297"/>
      <c r="E39" s="297"/>
      <c r="F39" s="297"/>
      <c r="G39" s="297"/>
      <c r="H39" s="297"/>
      <c r="I39" s="297"/>
      <c r="J39" s="297"/>
      <c r="K39" s="297"/>
      <c r="L39" s="297"/>
      <c r="M39" s="297"/>
      <c r="N39" s="7"/>
      <c r="O39" s="7"/>
      <c r="P39" s="7"/>
      <c r="Q39" s="7"/>
      <c r="R39" s="7"/>
      <c r="S39" s="43"/>
      <c r="T39" s="43"/>
      <c r="U39" s="43"/>
      <c r="V39" s="43"/>
      <c r="W39" s="43"/>
      <c r="X39" s="43"/>
      <c r="Y39" s="7"/>
      <c r="Z39" s="7"/>
      <c r="AA39" s="7">
        <v>0</v>
      </c>
    </row>
    <row r="40" spans="1:34" x14ac:dyDescent="0.25">
      <c r="A40" s="38"/>
      <c r="B40" s="3">
        <f t="shared" si="2"/>
        <v>2018</v>
      </c>
      <c r="C40" s="622">
        <f t="shared" si="1"/>
        <v>0</v>
      </c>
      <c r="D40" s="297"/>
      <c r="E40" s="297"/>
      <c r="F40" s="297"/>
      <c r="G40" s="297"/>
      <c r="H40" s="297"/>
      <c r="I40" s="297"/>
      <c r="J40" s="297"/>
      <c r="K40" s="297"/>
      <c r="L40" s="297"/>
      <c r="M40" s="297"/>
      <c r="N40" s="7"/>
      <c r="O40" s="7"/>
      <c r="P40" s="7"/>
      <c r="Q40" s="7"/>
      <c r="R40" s="7"/>
      <c r="S40" s="43"/>
      <c r="T40" s="43"/>
      <c r="U40" s="43"/>
      <c r="V40" s="43"/>
      <c r="W40" s="43"/>
      <c r="X40" s="43"/>
      <c r="Y40" s="7"/>
      <c r="Z40" s="7"/>
      <c r="AA40" s="7"/>
      <c r="AB40" s="7">
        <v>0</v>
      </c>
    </row>
    <row r="41" spans="1:34" x14ac:dyDescent="0.25">
      <c r="A41" s="38"/>
      <c r="B41" s="3">
        <f t="shared" si="2"/>
        <v>2019</v>
      </c>
      <c r="C41" s="622">
        <f t="shared" si="1"/>
        <v>0</v>
      </c>
      <c r="D41" s="297"/>
      <c r="E41" s="297"/>
      <c r="F41" s="297"/>
      <c r="G41" s="297"/>
      <c r="H41" s="297"/>
      <c r="I41" s="297"/>
      <c r="J41" s="297"/>
      <c r="K41" s="297"/>
      <c r="L41" s="297"/>
      <c r="M41" s="297"/>
      <c r="N41" s="7"/>
      <c r="O41" s="7"/>
      <c r="P41" s="7"/>
      <c r="Q41" s="7"/>
      <c r="R41" s="7"/>
      <c r="S41" s="43"/>
      <c r="T41" s="43"/>
      <c r="U41" s="43"/>
      <c r="V41" s="43"/>
      <c r="W41" s="43"/>
      <c r="X41" s="43"/>
      <c r="Y41" s="7"/>
      <c r="Z41" s="7"/>
      <c r="AA41" s="7"/>
      <c r="AB41" s="7"/>
      <c r="AC41" s="43">
        <f>+$AC$14/7/3</f>
        <v>0</v>
      </c>
      <c r="AD41" s="43"/>
      <c r="AE41" s="43"/>
    </row>
    <row r="42" spans="1:34" x14ac:dyDescent="0.25">
      <c r="A42" s="38"/>
      <c r="B42" s="3">
        <f t="shared" si="2"/>
        <v>2020</v>
      </c>
      <c r="C42" s="622">
        <f t="shared" si="1"/>
        <v>0</v>
      </c>
      <c r="D42" s="297"/>
      <c r="E42" s="297"/>
      <c r="F42" s="297"/>
      <c r="G42" s="297"/>
      <c r="H42" s="297"/>
      <c r="I42" s="297"/>
      <c r="J42" s="297"/>
      <c r="K42" s="297"/>
      <c r="L42" s="297"/>
      <c r="M42" s="297"/>
      <c r="N42" s="7"/>
      <c r="O42" s="7"/>
      <c r="P42" s="7"/>
      <c r="Q42" s="7"/>
      <c r="R42" s="7"/>
      <c r="S42" s="43"/>
      <c r="T42" s="43"/>
      <c r="U42" s="43"/>
      <c r="V42" s="43"/>
      <c r="W42" s="43"/>
      <c r="X42" s="43"/>
      <c r="Y42" s="7"/>
      <c r="Z42" s="7"/>
      <c r="AA42" s="7"/>
      <c r="AB42" s="7"/>
      <c r="AC42" s="43"/>
      <c r="AE42" s="43"/>
    </row>
    <row r="43" spans="1:34" x14ac:dyDescent="0.25">
      <c r="A43" s="38"/>
      <c r="B43" s="3">
        <f t="shared" si="2"/>
        <v>2021</v>
      </c>
      <c r="C43" s="622">
        <f t="shared" si="1"/>
        <v>-17814.285714285714</v>
      </c>
      <c r="D43" s="297"/>
      <c r="E43" s="297"/>
      <c r="F43" s="297"/>
      <c r="G43" s="297"/>
      <c r="H43" s="297"/>
      <c r="I43" s="297"/>
      <c r="J43" s="297"/>
      <c r="K43" s="297"/>
      <c r="L43" s="297"/>
      <c r="M43" s="297"/>
      <c r="N43" s="7"/>
      <c r="O43" s="7"/>
      <c r="P43" s="7"/>
      <c r="Q43" s="7"/>
      <c r="R43" s="7"/>
      <c r="S43" s="43"/>
      <c r="T43" s="43"/>
      <c r="U43" s="43"/>
      <c r="V43" s="43"/>
      <c r="W43" s="43"/>
      <c r="X43" s="43"/>
      <c r="Y43" s="7"/>
      <c r="Z43" s="7"/>
      <c r="AA43" s="7"/>
      <c r="AB43" s="7"/>
      <c r="AC43" s="43"/>
      <c r="AE43" s="43">
        <f>+$AE$14/7/2</f>
        <v>17814.285714285714</v>
      </c>
    </row>
    <row r="44" spans="1:34" x14ac:dyDescent="0.25">
      <c r="A44" s="38"/>
      <c r="B44" s="3">
        <f t="shared" si="2"/>
        <v>2022</v>
      </c>
      <c r="C44" s="622">
        <f t="shared" si="1"/>
        <v>-37958.733571428573</v>
      </c>
      <c r="D44" s="297"/>
      <c r="E44" s="297"/>
      <c r="F44" s="297"/>
      <c r="G44" s="297"/>
      <c r="H44" s="297"/>
      <c r="I44" s="297"/>
      <c r="J44" s="297"/>
      <c r="K44" s="297"/>
      <c r="L44" s="297"/>
      <c r="M44" s="297"/>
      <c r="N44" s="7"/>
      <c r="O44" s="7"/>
      <c r="P44" s="7"/>
      <c r="Q44" s="7"/>
      <c r="R44" s="7"/>
      <c r="S44" s="43"/>
      <c r="T44" s="43"/>
      <c r="U44" s="43"/>
      <c r="V44" s="43"/>
      <c r="W44" s="43"/>
      <c r="X44" s="43"/>
      <c r="Y44" s="7"/>
      <c r="Z44" s="7"/>
      <c r="AA44" s="7"/>
      <c r="AB44" s="7"/>
      <c r="AC44" s="43"/>
      <c r="AE44" s="43">
        <f>+$AE$14/7</f>
        <v>35628.571428571428</v>
      </c>
      <c r="AF44" s="43">
        <f>+$AF$14/7/2</f>
        <v>2330.162142857142</v>
      </c>
    </row>
    <row r="45" spans="1:34" x14ac:dyDescent="0.25">
      <c r="A45" s="38"/>
      <c r="B45" s="3">
        <f t="shared" si="2"/>
        <v>2023</v>
      </c>
      <c r="C45" s="622">
        <f t="shared" si="1"/>
        <v>-40288.895714285711</v>
      </c>
      <c r="D45" s="297"/>
      <c r="E45" s="297"/>
      <c r="F45" s="297"/>
      <c r="G45" s="297"/>
      <c r="H45" s="297"/>
      <c r="I45" s="297"/>
      <c r="J45" s="297"/>
      <c r="K45" s="297"/>
      <c r="L45" s="297"/>
      <c r="M45" s="297"/>
      <c r="N45" s="7"/>
      <c r="O45" s="7"/>
      <c r="P45" s="7"/>
      <c r="Q45" s="7"/>
      <c r="R45" s="7"/>
      <c r="S45" s="43"/>
      <c r="T45" s="43"/>
      <c r="U45" s="43"/>
      <c r="V45" s="43"/>
      <c r="W45" s="43"/>
      <c r="X45" s="43"/>
      <c r="Y45" s="7"/>
      <c r="Z45" s="7"/>
      <c r="AA45" s="7"/>
      <c r="AB45" s="7"/>
      <c r="AC45" s="43"/>
      <c r="AE45" s="43">
        <f t="shared" ref="AE45:AE46" si="4">+$AE$14/7</f>
        <v>35628.571428571428</v>
      </c>
      <c r="AF45" s="43">
        <f>+$AF$14/7</f>
        <v>4660.3242857142841</v>
      </c>
    </row>
    <row r="46" spans="1:34" x14ac:dyDescent="0.25">
      <c r="A46" s="38"/>
      <c r="B46" s="3">
        <f t="shared" si="2"/>
        <v>2024</v>
      </c>
      <c r="C46" s="622">
        <f t="shared" si="1"/>
        <v>-40288.895714285711</v>
      </c>
      <c r="D46" s="297"/>
      <c r="E46" s="297"/>
      <c r="F46" s="297"/>
      <c r="G46" s="297"/>
      <c r="H46" s="297"/>
      <c r="I46" s="297"/>
      <c r="J46" s="297"/>
      <c r="K46" s="297"/>
      <c r="L46" s="297"/>
      <c r="M46" s="297"/>
      <c r="N46" s="7"/>
      <c r="O46" s="7"/>
      <c r="P46" s="7"/>
      <c r="Q46" s="7"/>
      <c r="R46" s="7"/>
      <c r="S46" s="43"/>
      <c r="T46" s="43"/>
      <c r="U46" s="43"/>
      <c r="V46" s="43"/>
      <c r="W46" s="43"/>
      <c r="X46" s="43"/>
      <c r="Y46" s="7"/>
      <c r="Z46" s="7"/>
      <c r="AA46" s="7"/>
      <c r="AB46" s="7"/>
      <c r="AC46" s="43"/>
      <c r="AE46" s="43">
        <f t="shared" si="4"/>
        <v>35628.571428571428</v>
      </c>
      <c r="AF46" s="43">
        <f>+$AF$14/7</f>
        <v>4660.3242857142841</v>
      </c>
    </row>
    <row r="47" spans="1:34" x14ac:dyDescent="0.25">
      <c r="A47" s="38"/>
      <c r="B47" s="12"/>
      <c r="C47" s="254"/>
      <c r="D47" s="298"/>
      <c r="E47" s="298"/>
      <c r="F47" s="298"/>
      <c r="G47" s="298"/>
      <c r="H47" s="298"/>
      <c r="I47" s="298"/>
      <c r="J47" s="298"/>
      <c r="K47" s="298"/>
      <c r="L47" s="298"/>
      <c r="M47" s="298"/>
      <c r="N47" s="298"/>
      <c r="O47" s="298"/>
      <c r="P47" s="298"/>
      <c r="Q47" s="298"/>
      <c r="R47" s="298"/>
      <c r="S47" s="298"/>
      <c r="T47" s="298"/>
      <c r="U47" s="298"/>
      <c r="V47" s="299"/>
      <c r="W47" s="299"/>
      <c r="X47" s="299"/>
      <c r="Y47" s="298"/>
      <c r="Z47" s="298"/>
      <c r="AA47" s="298"/>
      <c r="AB47" s="173"/>
      <c r="AC47" s="173"/>
      <c r="AD47" s="173"/>
      <c r="AE47" s="173"/>
    </row>
    <row r="48" spans="1:34" x14ac:dyDescent="0.25">
      <c r="A48" s="38" t="s">
        <v>62</v>
      </c>
      <c r="B48" s="675">
        <f>SUM(D48:AH48)</f>
        <v>145671.45928571429</v>
      </c>
      <c r="C48" s="275">
        <f>SUM(C16:C47)</f>
        <v>-136350.8107142857</v>
      </c>
      <c r="D48" s="297">
        <f>-SUM(D16:D47)+D14</f>
        <v>0</v>
      </c>
      <c r="E48" s="297">
        <f t="shared" ref="E48:T48" si="5">-SUM(E16:E47)+E14</f>
        <v>0</v>
      </c>
      <c r="F48" s="297">
        <f t="shared" si="5"/>
        <v>0</v>
      </c>
      <c r="G48" s="297">
        <f t="shared" si="5"/>
        <v>0</v>
      </c>
      <c r="H48" s="297">
        <f t="shared" si="5"/>
        <v>0</v>
      </c>
      <c r="I48" s="297">
        <f t="shared" si="5"/>
        <v>0</v>
      </c>
      <c r="J48" s="297">
        <f t="shared" si="5"/>
        <v>0</v>
      </c>
      <c r="K48" s="297">
        <f t="shared" si="5"/>
        <v>0</v>
      </c>
      <c r="L48" s="297">
        <f t="shared" si="5"/>
        <v>0</v>
      </c>
      <c r="M48" s="297">
        <f t="shared" si="5"/>
        <v>0</v>
      </c>
      <c r="N48" s="297">
        <f t="shared" si="5"/>
        <v>0</v>
      </c>
      <c r="O48" s="297">
        <f t="shared" si="5"/>
        <v>0</v>
      </c>
      <c r="P48" s="297">
        <f t="shared" si="5"/>
        <v>0</v>
      </c>
      <c r="Q48" s="297">
        <f t="shared" si="5"/>
        <v>0</v>
      </c>
      <c r="R48" s="297">
        <f t="shared" si="5"/>
        <v>0</v>
      </c>
      <c r="S48" s="297">
        <f t="shared" si="5"/>
        <v>0</v>
      </c>
      <c r="T48" s="297">
        <f t="shared" si="5"/>
        <v>0</v>
      </c>
      <c r="U48" s="338">
        <f>-SUM(U16:U47)+U14</f>
        <v>0</v>
      </c>
      <c r="V48" s="338">
        <f t="shared" ref="V48:AA48" si="6">-SUM(V16:V47)+V14</f>
        <v>0</v>
      </c>
      <c r="W48" s="338">
        <f t="shared" si="6"/>
        <v>0</v>
      </c>
      <c r="X48" s="338">
        <f t="shared" si="6"/>
        <v>0</v>
      </c>
      <c r="Y48" s="338">
        <f t="shared" si="6"/>
        <v>0</v>
      </c>
      <c r="Z48" s="338">
        <f t="shared" si="6"/>
        <v>0</v>
      </c>
      <c r="AA48" s="338">
        <f t="shared" si="6"/>
        <v>0</v>
      </c>
      <c r="AB48" s="338">
        <f>-SUM(AB16:AB47)+AB14</f>
        <v>0</v>
      </c>
      <c r="AC48" s="338">
        <f>-SUM(AC16:AC47)+AC14</f>
        <v>0</v>
      </c>
      <c r="AD48" s="338">
        <f t="shared" ref="AD48:AF48" si="7">-SUM(AD16:AD47)+AD14</f>
        <v>0</v>
      </c>
      <c r="AE48" s="338">
        <f t="shared" si="7"/>
        <v>124700</v>
      </c>
      <c r="AF48" s="330">
        <f t="shared" si="7"/>
        <v>20971.459285714278</v>
      </c>
      <c r="AG48" s="335"/>
      <c r="AH48" s="335"/>
    </row>
    <row r="49" spans="1:26" x14ac:dyDescent="0.25">
      <c r="A49" s="38"/>
      <c r="B49" s="275"/>
      <c r="C49" s="299"/>
      <c r="D49" s="297"/>
      <c r="E49" s="297"/>
      <c r="F49" s="297"/>
      <c r="G49" s="297"/>
      <c r="H49" s="297"/>
      <c r="I49" s="297"/>
      <c r="J49" s="297"/>
      <c r="K49" s="297"/>
      <c r="L49" s="297"/>
      <c r="M49" s="297"/>
      <c r="N49" s="338"/>
      <c r="O49" s="338"/>
      <c r="P49" s="338"/>
      <c r="Q49" s="338"/>
      <c r="R49" s="338"/>
      <c r="S49" s="338"/>
      <c r="T49" s="338"/>
      <c r="U49" s="338"/>
      <c r="V49" s="338"/>
      <c r="W49" s="338"/>
      <c r="X49" s="338"/>
      <c r="Y49" s="338"/>
      <c r="Z49" s="338"/>
    </row>
    <row r="50" spans="1:26" x14ac:dyDescent="0.25">
      <c r="A50" s="39" t="s">
        <v>63</v>
      </c>
      <c r="B50" s="3"/>
      <c r="C50" s="30">
        <f>+C14+C48</f>
        <v>145671.45928571431</v>
      </c>
      <c r="D50" s="297"/>
      <c r="E50" s="297"/>
      <c r="F50" s="297"/>
      <c r="G50" s="297"/>
      <c r="H50" s="297"/>
      <c r="I50" s="297"/>
      <c r="J50" s="297"/>
      <c r="K50" s="297"/>
      <c r="L50" s="297"/>
      <c r="M50" s="297"/>
      <c r="N50" s="338"/>
      <c r="O50" s="338"/>
      <c r="P50" s="338"/>
      <c r="Q50" s="338"/>
      <c r="R50" s="338"/>
      <c r="S50" s="338"/>
      <c r="T50" s="338"/>
      <c r="U50" s="338"/>
      <c r="V50" s="338"/>
      <c r="W50" s="338"/>
      <c r="X50" s="338"/>
      <c r="Y50" s="338"/>
      <c r="Z50" s="338"/>
    </row>
    <row r="51" spans="1:26" x14ac:dyDescent="0.25">
      <c r="A51" s="3"/>
      <c r="B51" s="3"/>
      <c r="C51" s="3"/>
      <c r="D51" s="297"/>
      <c r="E51" s="297"/>
      <c r="F51" s="297"/>
      <c r="G51" s="297"/>
      <c r="H51" s="297"/>
      <c r="I51" s="297"/>
      <c r="J51" s="297"/>
      <c r="K51" s="297"/>
      <c r="L51" s="297"/>
      <c r="M51" s="297"/>
      <c r="N51" s="338"/>
      <c r="O51" s="338"/>
      <c r="P51" s="338"/>
      <c r="Q51" s="338"/>
      <c r="R51" s="338"/>
      <c r="S51" s="338"/>
      <c r="T51" s="338"/>
      <c r="U51" s="338"/>
      <c r="V51" s="338"/>
      <c r="W51" s="338"/>
      <c r="X51" s="338"/>
      <c r="Y51" s="338"/>
      <c r="Z51" s="338"/>
    </row>
    <row r="52" spans="1:26" x14ac:dyDescent="0.25">
      <c r="A52" s="3"/>
      <c r="B52" s="36"/>
      <c r="C52" s="3"/>
      <c r="D52" s="297"/>
      <c r="E52" s="297"/>
      <c r="F52" s="297"/>
      <c r="G52" s="297"/>
      <c r="H52" s="297"/>
      <c r="I52" s="297"/>
      <c r="J52" s="297"/>
      <c r="K52" s="297"/>
      <c r="L52" s="297"/>
      <c r="M52" s="297"/>
      <c r="N52" s="338"/>
      <c r="O52" s="338"/>
      <c r="P52" s="338"/>
      <c r="Q52" s="338"/>
      <c r="R52" s="338"/>
      <c r="S52" s="338"/>
      <c r="T52" s="338"/>
      <c r="U52" s="338"/>
      <c r="V52" s="338"/>
      <c r="W52" s="338"/>
      <c r="X52" s="338"/>
      <c r="Y52" s="338"/>
      <c r="Z52" s="338"/>
    </row>
    <row r="53" spans="1:26" x14ac:dyDescent="0.25">
      <c r="A53" s="3"/>
      <c r="B53" s="3"/>
      <c r="C53" s="3"/>
      <c r="E53" s="297"/>
      <c r="F53" s="301"/>
      <c r="G53" s="301"/>
      <c r="H53" s="301"/>
      <c r="I53" s="301"/>
      <c r="J53" s="301"/>
      <c r="K53" s="301"/>
      <c r="L53" s="301"/>
      <c r="M53" s="301"/>
      <c r="N53" s="338">
        <f>SUM(E32:E53)</f>
        <v>0</v>
      </c>
      <c r="O53" s="342"/>
      <c r="P53" s="342"/>
      <c r="Q53" s="342"/>
      <c r="R53" s="342"/>
      <c r="S53" s="342"/>
    </row>
    <row r="54" spans="1:26" x14ac:dyDescent="0.25">
      <c r="B54" s="3"/>
      <c r="C54" s="3"/>
      <c r="E54" s="301"/>
      <c r="F54" s="301"/>
      <c r="G54" s="301"/>
      <c r="H54" s="301"/>
      <c r="I54" s="301"/>
      <c r="J54" s="301"/>
      <c r="K54" s="301"/>
      <c r="L54" s="301"/>
      <c r="M54" s="301"/>
      <c r="N54" s="301"/>
      <c r="O54" s="301"/>
      <c r="P54" s="301"/>
      <c r="Q54" s="301"/>
      <c r="R54" s="301"/>
      <c r="S54" s="301"/>
    </row>
    <row r="55" spans="1:26" x14ac:dyDescent="0.25">
      <c r="E55" s="301"/>
      <c r="F55" s="301"/>
      <c r="G55" s="301"/>
      <c r="H55" s="301"/>
      <c r="I55" s="301"/>
      <c r="J55" s="301"/>
      <c r="K55" s="301"/>
      <c r="L55" s="301"/>
      <c r="M55" s="301"/>
      <c r="N55" s="301"/>
      <c r="O55" s="301"/>
      <c r="P55" s="301"/>
      <c r="Q55" s="301"/>
      <c r="R55" s="301"/>
      <c r="S55" s="301"/>
    </row>
    <row r="56" spans="1:26" x14ac:dyDescent="0.25">
      <c r="E56" s="301"/>
      <c r="F56" s="301"/>
      <c r="G56" s="301"/>
      <c r="H56" s="301"/>
      <c r="I56" s="301"/>
      <c r="J56" s="301"/>
      <c r="K56" s="301"/>
      <c r="L56" s="301"/>
      <c r="M56" s="301"/>
      <c r="N56" s="301"/>
      <c r="O56" s="301"/>
      <c r="P56" s="301"/>
      <c r="Q56" s="301"/>
      <c r="R56" s="301"/>
      <c r="S56" s="301"/>
    </row>
    <row r="57" spans="1:26" x14ac:dyDescent="0.25">
      <c r="E57" s="301"/>
      <c r="F57" s="301"/>
      <c r="G57" s="301"/>
      <c r="H57" s="301"/>
      <c r="I57" s="301"/>
      <c r="J57" s="301"/>
      <c r="K57" s="301"/>
      <c r="L57" s="301"/>
      <c r="M57" s="301"/>
      <c r="N57" s="301"/>
      <c r="O57" s="301"/>
      <c r="P57" s="301"/>
      <c r="Q57" s="301"/>
      <c r="R57" s="301"/>
      <c r="S57" s="301"/>
    </row>
    <row r="58" spans="1:26" x14ac:dyDescent="0.25">
      <c r="E58" s="301"/>
      <c r="F58" s="301"/>
      <c r="G58" s="301"/>
      <c r="H58" s="301"/>
      <c r="I58" s="301"/>
      <c r="J58" s="301"/>
      <c r="K58" s="301"/>
      <c r="L58" s="301"/>
      <c r="M58" s="301"/>
      <c r="N58" s="301"/>
      <c r="O58" s="301"/>
      <c r="P58" s="301"/>
      <c r="Q58" s="301"/>
      <c r="R58" s="301"/>
      <c r="S58" s="301"/>
    </row>
    <row r="59" spans="1:26" x14ac:dyDescent="0.25">
      <c r="E59" s="301"/>
      <c r="F59" s="301"/>
      <c r="G59" s="301"/>
      <c r="H59" s="301"/>
      <c r="I59" s="301"/>
      <c r="J59" s="301"/>
      <c r="K59" s="301"/>
      <c r="L59" s="301"/>
      <c r="M59" s="301"/>
      <c r="N59" s="301"/>
      <c r="O59" s="301"/>
      <c r="P59" s="301"/>
      <c r="Q59" s="301"/>
      <c r="R59" s="301"/>
      <c r="S59" s="301"/>
    </row>
    <row r="60" spans="1:26" x14ac:dyDescent="0.25">
      <c r="E60" s="301"/>
      <c r="F60" s="301"/>
      <c r="G60" s="301"/>
      <c r="H60" s="301"/>
      <c r="I60" s="301"/>
      <c r="J60" s="301"/>
      <c r="K60" s="301"/>
      <c r="L60" s="301"/>
      <c r="M60" s="301"/>
      <c r="N60" s="301"/>
      <c r="O60" s="301"/>
      <c r="P60" s="301"/>
      <c r="Q60" s="301"/>
      <c r="R60" s="301"/>
      <c r="S60" s="301"/>
    </row>
    <row r="61" spans="1:26" x14ac:dyDescent="0.25">
      <c r="E61" s="301"/>
      <c r="F61" s="301"/>
      <c r="G61" s="301"/>
      <c r="H61" s="301"/>
      <c r="I61" s="301"/>
      <c r="J61" s="301"/>
      <c r="K61" s="301"/>
      <c r="L61" s="301"/>
      <c r="M61" s="301"/>
      <c r="N61" s="301"/>
      <c r="O61" s="301"/>
      <c r="P61" s="301"/>
      <c r="Q61" s="301"/>
      <c r="R61" s="301"/>
      <c r="S61" s="301"/>
    </row>
    <row r="62" spans="1:26" x14ac:dyDescent="0.25">
      <c r="E62" s="301"/>
      <c r="F62" s="301"/>
      <c r="G62" s="301"/>
      <c r="H62" s="301"/>
      <c r="I62" s="301"/>
      <c r="J62" s="301"/>
      <c r="K62" s="301"/>
      <c r="L62" s="301"/>
      <c r="M62" s="301"/>
      <c r="N62" s="301"/>
      <c r="O62" s="301"/>
      <c r="P62" s="301"/>
      <c r="Q62" s="301"/>
      <c r="R62" s="301"/>
      <c r="S62" s="301"/>
    </row>
    <row r="63" spans="1:26" x14ac:dyDescent="0.25">
      <c r="E63" s="301"/>
      <c r="F63" s="301"/>
      <c r="G63" s="301"/>
      <c r="H63" s="301"/>
      <c r="I63" s="301"/>
      <c r="J63" s="301"/>
      <c r="K63" s="301"/>
      <c r="L63" s="301"/>
      <c r="M63" s="301"/>
      <c r="N63" s="301"/>
      <c r="O63" s="301"/>
      <c r="P63" s="301"/>
      <c r="Q63" s="301"/>
      <c r="R63" s="301"/>
      <c r="S63" s="301"/>
    </row>
    <row r="64" spans="1:26" x14ac:dyDescent="0.25">
      <c r="E64" s="301"/>
      <c r="F64" s="301"/>
      <c r="G64" s="301"/>
      <c r="H64" s="301"/>
      <c r="I64" s="301"/>
      <c r="J64" s="301"/>
      <c r="K64" s="301"/>
      <c r="L64" s="301"/>
      <c r="M64" s="301"/>
      <c r="N64" s="301"/>
      <c r="O64" s="301"/>
      <c r="P64" s="301"/>
      <c r="Q64" s="301"/>
      <c r="R64" s="301"/>
      <c r="S64" s="301"/>
    </row>
  </sheetData>
  <pageMargins left="0.7" right="0.7" top="0.75" bottom="0.75" header="0.3" footer="0.3"/>
  <pageSetup scale="60" orientation="landscape" horizontalDpi="4294967294" verticalDpi="4294967294" r:id="rId1"/>
  <headerFooter>
    <oddFooter>&amp;Z&amp;F&amp;RPage &amp;P</oddFooter>
  </headerFooter>
</worksheet>
</file>

<file path=xl/worksheets/sheet2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C924E7-F712-4EE1-8595-E978F39C8EAA}">
  <sheetPr>
    <tabColor theme="6" tint="-0.249977111117893"/>
    <pageSetUpPr fitToPage="1"/>
  </sheetPr>
  <dimension ref="A1:AH64"/>
  <sheetViews>
    <sheetView topLeftCell="A16" workbookViewId="0">
      <selection activeCell="AF42" sqref="AE42:AF45"/>
    </sheetView>
  </sheetViews>
  <sheetFormatPr defaultColWidth="8.85546875" defaultRowHeight="15" x14ac:dyDescent="0.25"/>
  <cols>
    <col min="1" max="1" width="26" customWidth="1"/>
    <col min="2" max="2" width="9.5703125" customWidth="1"/>
    <col min="3" max="3" width="12.85546875" customWidth="1"/>
    <col min="4" max="12" width="7.42578125" hidden="1" customWidth="1"/>
    <col min="13" max="13" width="7.5703125" hidden="1" customWidth="1"/>
    <col min="14" max="25" width="10.42578125" customWidth="1"/>
    <col min="26" max="26" width="10.7109375" bestFit="1" customWidth="1"/>
    <col min="27" max="27" width="11.5703125" bestFit="1" customWidth="1"/>
    <col min="28" max="28" width="12" bestFit="1" customWidth="1"/>
    <col min="29" max="29" width="10.5703125" bestFit="1" customWidth="1"/>
  </cols>
  <sheetData>
    <row r="1" spans="1:34" x14ac:dyDescent="0.25">
      <c r="A1" s="11" t="s">
        <v>10</v>
      </c>
      <c r="O1" t="s">
        <v>647</v>
      </c>
    </row>
    <row r="2" spans="1:34" x14ac:dyDescent="0.25">
      <c r="A2" s="9" t="s">
        <v>438</v>
      </c>
    </row>
    <row r="3" spans="1:34" x14ac:dyDescent="0.25">
      <c r="A3" s="9" t="s">
        <v>1294</v>
      </c>
    </row>
    <row r="4" spans="1:34" x14ac:dyDescent="0.25">
      <c r="R4" s="40" t="s">
        <v>4</v>
      </c>
      <c r="S4" s="41"/>
      <c r="T4" s="40" t="s">
        <v>8</v>
      </c>
    </row>
    <row r="5" spans="1:34" x14ac:dyDescent="0.25">
      <c r="A5" s="10" t="s">
        <v>9</v>
      </c>
      <c r="B5" s="12" t="s">
        <v>64</v>
      </c>
      <c r="C5" s="12" t="s">
        <v>12</v>
      </c>
      <c r="R5" s="42" t="s">
        <v>2</v>
      </c>
      <c r="S5" s="42" t="s">
        <v>60</v>
      </c>
      <c r="T5" s="42" t="s">
        <v>7</v>
      </c>
    </row>
    <row r="6" spans="1:34" x14ac:dyDescent="0.25">
      <c r="B6" s="3"/>
      <c r="R6" s="3"/>
    </row>
    <row r="7" spans="1:34" x14ac:dyDescent="0.25">
      <c r="A7" t="s">
        <v>1322</v>
      </c>
      <c r="B7" s="212">
        <v>910</v>
      </c>
      <c r="C7" s="212">
        <v>11106</v>
      </c>
      <c r="D7" s="293"/>
      <c r="E7" s="293"/>
      <c r="F7" s="293"/>
      <c r="G7" s="293"/>
      <c r="H7" s="293"/>
      <c r="I7" s="293"/>
      <c r="J7" s="293"/>
      <c r="K7" s="293"/>
      <c r="L7" s="293"/>
      <c r="M7" s="293"/>
      <c r="N7" s="293"/>
      <c r="O7" s="294"/>
      <c r="P7" s="6"/>
      <c r="Q7" s="6"/>
      <c r="R7" s="13">
        <f>+C14</f>
        <v>4000</v>
      </c>
      <c r="S7" s="13">
        <f>+-C48</f>
        <v>0</v>
      </c>
      <c r="T7" s="13">
        <f>+R7-S7</f>
        <v>4000</v>
      </c>
    </row>
    <row r="8" spans="1:34" x14ac:dyDescent="0.25">
      <c r="A8" s="213" t="s">
        <v>1323</v>
      </c>
      <c r="B8" s="3"/>
      <c r="D8" s="293"/>
      <c r="E8" s="293"/>
      <c r="F8" s="293"/>
      <c r="G8" s="293"/>
      <c r="H8" s="293"/>
      <c r="I8" s="293"/>
      <c r="J8" s="293"/>
      <c r="K8" s="293"/>
      <c r="L8" s="293"/>
      <c r="M8" s="293"/>
      <c r="N8" s="293"/>
      <c r="O8" s="294"/>
      <c r="P8" s="6"/>
      <c r="Q8" s="6"/>
    </row>
    <row r="9" spans="1:34" x14ac:dyDescent="0.25">
      <c r="A9" s="2"/>
      <c r="B9" s="3"/>
      <c r="D9" s="293"/>
      <c r="E9" s="293"/>
      <c r="F9" s="293"/>
      <c r="G9" s="293"/>
      <c r="H9" s="293"/>
      <c r="I9" s="293"/>
      <c r="J9" s="293"/>
      <c r="K9" s="293"/>
      <c r="L9" s="293"/>
      <c r="M9" s="293"/>
      <c r="N9" s="293"/>
      <c r="O9" s="294"/>
      <c r="P9" s="6"/>
      <c r="Q9" s="6"/>
    </row>
    <row r="10" spans="1:34" x14ac:dyDescent="0.25">
      <c r="B10" s="3"/>
    </row>
    <row r="11" spans="1:34" x14ac:dyDescent="0.25">
      <c r="A11" s="686" t="s">
        <v>66</v>
      </c>
      <c r="B11" s="212" t="s">
        <v>1261</v>
      </c>
      <c r="C11" s="214"/>
    </row>
    <row r="12" spans="1:34" x14ac:dyDescent="0.25">
      <c r="B12" s="28"/>
      <c r="C12" s="2"/>
    </row>
    <row r="13" spans="1:34" x14ac:dyDescent="0.25">
      <c r="A13" s="9" t="s">
        <v>5</v>
      </c>
      <c r="C13" s="31" t="s">
        <v>3</v>
      </c>
      <c r="D13" s="32">
        <v>1994</v>
      </c>
      <c r="E13" s="32">
        <v>1995</v>
      </c>
      <c r="F13" s="32">
        <v>1996</v>
      </c>
      <c r="G13" s="32">
        <v>1997</v>
      </c>
      <c r="H13" s="32">
        <v>1998</v>
      </c>
      <c r="I13" s="32">
        <v>1999</v>
      </c>
      <c r="J13" s="32">
        <v>2000</v>
      </c>
      <c r="K13" s="32">
        <v>2001</v>
      </c>
      <c r="L13" s="32">
        <v>2002</v>
      </c>
      <c r="M13" s="32">
        <v>2003</v>
      </c>
      <c r="N13" s="32">
        <v>2004</v>
      </c>
      <c r="O13" s="32">
        <f>N13+1</f>
        <v>2005</v>
      </c>
      <c r="P13" s="32">
        <f t="shared" ref="P13:AH13" si="0">O13+1</f>
        <v>2006</v>
      </c>
      <c r="Q13" s="32">
        <f t="shared" si="0"/>
        <v>2007</v>
      </c>
      <c r="R13" s="32">
        <f t="shared" si="0"/>
        <v>2008</v>
      </c>
      <c r="S13" s="32">
        <f t="shared" si="0"/>
        <v>2009</v>
      </c>
      <c r="T13" s="32">
        <f t="shared" si="0"/>
        <v>2010</v>
      </c>
      <c r="U13" s="32">
        <f t="shared" si="0"/>
        <v>2011</v>
      </c>
      <c r="V13" s="32">
        <f t="shared" si="0"/>
        <v>2012</v>
      </c>
      <c r="W13" s="32">
        <f t="shared" si="0"/>
        <v>2013</v>
      </c>
      <c r="X13" s="32">
        <f t="shared" si="0"/>
        <v>2014</v>
      </c>
      <c r="Y13" s="32">
        <f t="shared" si="0"/>
        <v>2015</v>
      </c>
      <c r="Z13" s="32">
        <f t="shared" si="0"/>
        <v>2016</v>
      </c>
      <c r="AA13" s="32">
        <f t="shared" si="0"/>
        <v>2017</v>
      </c>
      <c r="AB13" s="32">
        <f t="shared" si="0"/>
        <v>2018</v>
      </c>
      <c r="AC13" s="32">
        <f t="shared" si="0"/>
        <v>2019</v>
      </c>
      <c r="AD13" s="32">
        <f t="shared" si="0"/>
        <v>2020</v>
      </c>
      <c r="AE13" s="32">
        <f t="shared" si="0"/>
        <v>2021</v>
      </c>
      <c r="AF13" s="32">
        <f t="shared" si="0"/>
        <v>2022</v>
      </c>
      <c r="AG13" s="32">
        <f t="shared" si="0"/>
        <v>2023</v>
      </c>
      <c r="AH13" s="32">
        <f t="shared" si="0"/>
        <v>2024</v>
      </c>
    </row>
    <row r="14" spans="1:34" x14ac:dyDescent="0.25">
      <c r="A14" s="9" t="s">
        <v>73</v>
      </c>
      <c r="C14" s="672">
        <f>SUM(D14:AH14)</f>
        <v>4000</v>
      </c>
      <c r="D14" s="233">
        <v>0</v>
      </c>
      <c r="E14" s="233">
        <v>0</v>
      </c>
      <c r="F14" s="233">
        <v>0</v>
      </c>
      <c r="G14" s="233">
        <v>0</v>
      </c>
      <c r="H14" s="233">
        <v>0</v>
      </c>
      <c r="I14" s="233">
        <v>0</v>
      </c>
      <c r="J14" s="233">
        <v>0</v>
      </c>
      <c r="K14" s="233">
        <v>0</v>
      </c>
      <c r="L14" s="233">
        <v>0</v>
      </c>
      <c r="M14" s="233">
        <v>0</v>
      </c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7"/>
      <c r="Z14" s="7"/>
      <c r="AA14" s="4"/>
      <c r="AB14" s="7"/>
      <c r="AC14" s="7"/>
      <c r="AE14" s="295">
        <v>4000</v>
      </c>
    </row>
    <row r="15" spans="1:34" x14ac:dyDescent="0.25">
      <c r="A15" s="34"/>
      <c r="B15" s="2"/>
      <c r="C15" s="2"/>
      <c r="S15" s="233"/>
      <c r="T15" s="233"/>
      <c r="U15" s="233"/>
      <c r="V15" s="233"/>
      <c r="W15" s="233"/>
      <c r="X15" s="233"/>
    </row>
    <row r="16" spans="1:34" x14ac:dyDescent="0.25">
      <c r="A16" s="9" t="s">
        <v>6</v>
      </c>
      <c r="B16" s="3">
        <v>1994</v>
      </c>
      <c r="C16" s="622">
        <f>-SUM(D16:AH16)</f>
        <v>0</v>
      </c>
      <c r="D16" s="297">
        <f>+D$14/7/2</f>
        <v>0</v>
      </c>
      <c r="E16" s="297"/>
      <c r="F16" s="297"/>
      <c r="G16" s="297"/>
      <c r="H16" s="297"/>
      <c r="I16" s="297"/>
      <c r="J16" s="297"/>
      <c r="K16" s="297"/>
      <c r="L16" s="297"/>
      <c r="M16" s="297"/>
      <c r="N16" s="297"/>
      <c r="O16" s="297"/>
      <c r="P16" s="297"/>
      <c r="Q16" s="297"/>
      <c r="R16" s="297"/>
      <c r="S16" s="233"/>
      <c r="T16" s="233"/>
      <c r="U16" s="233"/>
      <c r="V16" s="233"/>
      <c r="W16" s="233"/>
      <c r="X16" s="233"/>
      <c r="Y16" s="297"/>
      <c r="Z16" s="297"/>
    </row>
    <row r="17" spans="1:26" x14ac:dyDescent="0.25">
      <c r="B17" s="3">
        <f>B16+1</f>
        <v>1995</v>
      </c>
      <c r="C17" s="622">
        <f t="shared" ref="C17:C46" si="1">-SUM(D17:AH17)</f>
        <v>0</v>
      </c>
      <c r="D17" s="297">
        <f>+D$14/7</f>
        <v>0</v>
      </c>
      <c r="E17" s="297">
        <f>+E$14/7/2</f>
        <v>0</v>
      </c>
      <c r="F17" s="297"/>
      <c r="G17" s="297"/>
      <c r="H17" s="297"/>
      <c r="I17" s="297"/>
      <c r="J17" s="297"/>
      <c r="K17" s="297"/>
      <c r="L17" s="297"/>
      <c r="M17" s="297"/>
      <c r="N17" s="297"/>
      <c r="O17" s="297"/>
      <c r="P17" s="297"/>
      <c r="Q17" s="297"/>
      <c r="R17" s="297"/>
      <c r="S17" s="233"/>
      <c r="T17" s="233"/>
      <c r="U17" s="233"/>
      <c r="V17" s="233"/>
      <c r="W17" s="233"/>
      <c r="X17" s="233"/>
      <c r="Y17" s="297"/>
      <c r="Z17" s="297"/>
    </row>
    <row r="18" spans="1:26" x14ac:dyDescent="0.25">
      <c r="B18" s="3">
        <f t="shared" ref="B18:B46" si="2">B17+1</f>
        <v>1996</v>
      </c>
      <c r="C18" s="622">
        <f t="shared" si="1"/>
        <v>0</v>
      </c>
      <c r="D18" s="297">
        <f>+D17</f>
        <v>0</v>
      </c>
      <c r="E18" s="297">
        <f>+E$14/7</f>
        <v>0</v>
      </c>
      <c r="F18" s="297">
        <f>+F$14/7/2</f>
        <v>0</v>
      </c>
      <c r="G18" s="297"/>
      <c r="H18" s="297"/>
      <c r="I18" s="297"/>
      <c r="J18" s="297"/>
      <c r="K18" s="297"/>
      <c r="L18" s="297"/>
      <c r="M18" s="297"/>
      <c r="N18" s="297"/>
      <c r="O18" s="297"/>
      <c r="P18" s="297"/>
      <c r="Q18" s="297"/>
      <c r="R18" s="297"/>
      <c r="S18" s="233"/>
      <c r="T18" s="233"/>
      <c r="U18" s="233"/>
      <c r="V18" s="233"/>
      <c r="W18" s="233"/>
      <c r="X18" s="233"/>
      <c r="Y18" s="297"/>
      <c r="Z18" s="297"/>
    </row>
    <row r="19" spans="1:26" x14ac:dyDescent="0.25">
      <c r="B19" s="3">
        <f t="shared" si="2"/>
        <v>1997</v>
      </c>
      <c r="C19" s="622">
        <f t="shared" si="1"/>
        <v>0</v>
      </c>
      <c r="D19" s="297">
        <f>+D18</f>
        <v>0</v>
      </c>
      <c r="E19" s="297">
        <f>+E18</f>
        <v>0</v>
      </c>
      <c r="F19" s="297">
        <f>+F$14/7</f>
        <v>0</v>
      </c>
      <c r="G19" s="297">
        <f>+G$14/7/2</f>
        <v>0</v>
      </c>
      <c r="H19" s="297"/>
      <c r="I19" s="297"/>
      <c r="J19" s="297"/>
      <c r="K19" s="297"/>
      <c r="L19" s="297"/>
      <c r="M19" s="297"/>
      <c r="N19" s="297"/>
      <c r="O19" s="297"/>
      <c r="P19" s="297"/>
      <c r="Q19" s="297"/>
      <c r="R19" s="297"/>
      <c r="S19" s="233"/>
      <c r="T19" s="233"/>
      <c r="U19" s="233"/>
      <c r="V19" s="233"/>
      <c r="W19" s="233"/>
      <c r="X19" s="233"/>
      <c r="Y19" s="297"/>
      <c r="Z19" s="297"/>
    </row>
    <row r="20" spans="1:26" x14ac:dyDescent="0.25">
      <c r="B20" s="3">
        <f t="shared" si="2"/>
        <v>1998</v>
      </c>
      <c r="C20" s="622">
        <f t="shared" si="1"/>
        <v>0</v>
      </c>
      <c r="D20" s="297">
        <f>+D19</f>
        <v>0</v>
      </c>
      <c r="E20" s="297">
        <f>+E19</f>
        <v>0</v>
      </c>
      <c r="F20" s="297">
        <f>+F19</f>
        <v>0</v>
      </c>
      <c r="G20" s="297">
        <f>+G$14/7</f>
        <v>0</v>
      </c>
      <c r="H20" s="297">
        <f>+H$14/7/2</f>
        <v>0</v>
      </c>
      <c r="I20" s="297"/>
      <c r="J20" s="297"/>
      <c r="K20" s="297"/>
      <c r="L20" s="297"/>
      <c r="M20" s="297"/>
      <c r="N20" s="297"/>
      <c r="O20" s="297"/>
      <c r="P20" s="297"/>
      <c r="Q20" s="297"/>
      <c r="R20" s="297"/>
      <c r="S20" s="233"/>
      <c r="T20" s="233"/>
      <c r="U20" s="233"/>
      <c r="V20" s="233"/>
      <c r="W20" s="233"/>
      <c r="X20" s="233"/>
      <c r="Y20" s="297"/>
      <c r="Z20" s="297"/>
    </row>
    <row r="21" spans="1:26" x14ac:dyDescent="0.25">
      <c r="B21" s="3">
        <f t="shared" si="2"/>
        <v>1999</v>
      </c>
      <c r="C21" s="622">
        <f t="shared" si="1"/>
        <v>0</v>
      </c>
      <c r="D21" s="297">
        <f>+D20</f>
        <v>0</v>
      </c>
      <c r="E21" s="297">
        <f>+E20</f>
        <v>0</v>
      </c>
      <c r="F21" s="297">
        <f>+F20</f>
        <v>0</v>
      </c>
      <c r="G21" s="297">
        <f>+G20</f>
        <v>0</v>
      </c>
      <c r="H21" s="297">
        <f>+H$14/7</f>
        <v>0</v>
      </c>
      <c r="I21" s="297">
        <f>+I$14/7/2</f>
        <v>0</v>
      </c>
      <c r="J21" s="297"/>
      <c r="K21" s="297"/>
      <c r="L21" s="297"/>
      <c r="M21" s="297"/>
      <c r="N21" s="297"/>
      <c r="O21" s="297"/>
      <c r="P21" s="297"/>
      <c r="Q21" s="297"/>
      <c r="R21" s="297"/>
      <c r="S21" s="233"/>
      <c r="T21" s="233"/>
      <c r="U21" s="233"/>
      <c r="V21" s="233"/>
      <c r="W21" s="233"/>
      <c r="X21" s="233"/>
      <c r="Y21" s="297"/>
      <c r="Z21" s="297"/>
    </row>
    <row r="22" spans="1:26" x14ac:dyDescent="0.25">
      <c r="B22" s="3">
        <f t="shared" si="2"/>
        <v>2000</v>
      </c>
      <c r="C22" s="622">
        <f t="shared" si="1"/>
        <v>0</v>
      </c>
      <c r="D22" s="297">
        <f>+D21</f>
        <v>0</v>
      </c>
      <c r="E22" s="297">
        <f>+E21</f>
        <v>0</v>
      </c>
      <c r="F22" s="297">
        <f>+F21</f>
        <v>0</v>
      </c>
      <c r="G22" s="297">
        <f>+G21</f>
        <v>0</v>
      </c>
      <c r="H22" s="297">
        <f>+H21</f>
        <v>0</v>
      </c>
      <c r="I22" s="297">
        <f>+I$14/7</f>
        <v>0</v>
      </c>
      <c r="J22" s="297">
        <f>+J$14/7/2</f>
        <v>0</v>
      </c>
      <c r="K22" s="297"/>
      <c r="L22" s="297"/>
      <c r="M22" s="297"/>
      <c r="N22" s="297"/>
      <c r="O22" s="297"/>
      <c r="P22" s="297"/>
      <c r="Q22" s="297"/>
      <c r="R22" s="297"/>
      <c r="S22" s="233"/>
      <c r="T22" s="233"/>
      <c r="U22" s="233"/>
      <c r="V22" s="233"/>
      <c r="W22" s="233"/>
      <c r="X22" s="233"/>
      <c r="Y22" s="297"/>
      <c r="Z22" s="297"/>
    </row>
    <row r="23" spans="1:26" x14ac:dyDescent="0.25">
      <c r="B23" s="3">
        <f t="shared" si="2"/>
        <v>2001</v>
      </c>
      <c r="C23" s="622">
        <f t="shared" si="1"/>
        <v>0</v>
      </c>
      <c r="D23" s="297">
        <f>+D$14/7/2</f>
        <v>0</v>
      </c>
      <c r="E23" s="297">
        <f>+E22</f>
        <v>0</v>
      </c>
      <c r="F23" s="297">
        <f>+F22</f>
        <v>0</v>
      </c>
      <c r="G23" s="297">
        <f>+G22</f>
        <v>0</v>
      </c>
      <c r="H23" s="297">
        <f>+H22</f>
        <v>0</v>
      </c>
      <c r="I23" s="297">
        <f>+I22</f>
        <v>0</v>
      </c>
      <c r="J23" s="297">
        <f>+J$14/7</f>
        <v>0</v>
      </c>
      <c r="K23" s="297">
        <f>+K$14/7/2</f>
        <v>0</v>
      </c>
      <c r="L23" s="297"/>
      <c r="M23" s="297"/>
      <c r="N23" s="297"/>
      <c r="O23" s="297"/>
      <c r="P23" s="297"/>
      <c r="Q23" s="297"/>
      <c r="R23" s="297"/>
      <c r="S23" s="233"/>
      <c r="T23" s="233"/>
      <c r="U23" s="233"/>
      <c r="V23" s="233"/>
      <c r="W23" s="233"/>
      <c r="X23" s="233"/>
      <c r="Y23" s="297"/>
      <c r="Z23" s="297"/>
    </row>
    <row r="24" spans="1:26" x14ac:dyDescent="0.25">
      <c r="B24" s="3">
        <f t="shared" si="2"/>
        <v>2002</v>
      </c>
      <c r="C24" s="622">
        <f t="shared" si="1"/>
        <v>0</v>
      </c>
      <c r="D24" s="297"/>
      <c r="E24" s="297">
        <f>+E$14/7/2</f>
        <v>0</v>
      </c>
      <c r="F24" s="297">
        <f>+F23</f>
        <v>0</v>
      </c>
      <c r="G24" s="297">
        <f>+G23</f>
        <v>0</v>
      </c>
      <c r="H24" s="297">
        <f>+H23</f>
        <v>0</v>
      </c>
      <c r="I24" s="297">
        <f>+I23</f>
        <v>0</v>
      </c>
      <c r="J24" s="297">
        <f>+J23</f>
        <v>0</v>
      </c>
      <c r="K24" s="297">
        <f>+K$14/7</f>
        <v>0</v>
      </c>
      <c r="L24" s="297">
        <f>+L$14/7/2</f>
        <v>0</v>
      </c>
      <c r="M24" s="297"/>
      <c r="N24" s="297"/>
      <c r="O24" s="297"/>
      <c r="P24" s="297"/>
      <c r="Q24" s="297"/>
      <c r="R24" s="297"/>
      <c r="S24" s="233"/>
      <c r="T24" s="233"/>
      <c r="U24" s="233"/>
      <c r="V24" s="233"/>
      <c r="W24" s="233"/>
      <c r="X24" s="233"/>
      <c r="Y24" s="297"/>
      <c r="Z24" s="297"/>
    </row>
    <row r="25" spans="1:26" x14ac:dyDescent="0.25">
      <c r="B25" s="3">
        <f t="shared" si="2"/>
        <v>2003</v>
      </c>
      <c r="C25" s="622">
        <f t="shared" si="1"/>
        <v>0</v>
      </c>
      <c r="D25" s="297"/>
      <c r="E25" s="297"/>
      <c r="F25" s="297">
        <f>+F$14/7/2</f>
        <v>0</v>
      </c>
      <c r="G25" s="297">
        <f>+G24</f>
        <v>0</v>
      </c>
      <c r="H25" s="297">
        <f>+H24</f>
        <v>0</v>
      </c>
      <c r="I25" s="297">
        <f>+I24</f>
        <v>0</v>
      </c>
      <c r="J25" s="297">
        <f>+J24</f>
        <v>0</v>
      </c>
      <c r="K25" s="297">
        <f>+K24</f>
        <v>0</v>
      </c>
      <c r="L25" s="297">
        <f>+L$14/7</f>
        <v>0</v>
      </c>
      <c r="M25" s="297">
        <f>+M$14/7/2</f>
        <v>0</v>
      </c>
      <c r="N25" s="297"/>
      <c r="O25" s="297"/>
      <c r="P25" s="297"/>
      <c r="Q25" s="297"/>
      <c r="R25" s="297"/>
      <c r="S25" s="233"/>
      <c r="T25" s="233"/>
      <c r="U25" s="233"/>
      <c r="V25" s="233"/>
      <c r="W25" s="233"/>
      <c r="X25" s="233"/>
      <c r="Y25" s="297"/>
      <c r="Z25" s="297"/>
    </row>
    <row r="26" spans="1:26" x14ac:dyDescent="0.25">
      <c r="B26" s="3">
        <f t="shared" si="2"/>
        <v>2004</v>
      </c>
      <c r="C26" s="622">
        <f t="shared" si="1"/>
        <v>0</v>
      </c>
      <c r="D26" s="297"/>
      <c r="E26" s="297"/>
      <c r="F26" s="297"/>
      <c r="G26" s="297">
        <f>+G$14/7/2</f>
        <v>0</v>
      </c>
      <c r="H26" s="297">
        <f>+H25</f>
        <v>0</v>
      </c>
      <c r="I26" s="297">
        <f>+I25</f>
        <v>0</v>
      </c>
      <c r="J26" s="297">
        <f>+J25</f>
        <v>0</v>
      </c>
      <c r="K26" s="297">
        <f>+K25</f>
        <v>0</v>
      </c>
      <c r="L26" s="297">
        <f>+L25</f>
        <v>0</v>
      </c>
      <c r="M26" s="297">
        <f>+M$14/7</f>
        <v>0</v>
      </c>
      <c r="N26" s="7">
        <f>+N$14/7/2</f>
        <v>0</v>
      </c>
      <c r="O26" s="7"/>
      <c r="P26" s="7"/>
      <c r="Q26" s="7"/>
      <c r="R26" s="7"/>
      <c r="S26" s="43"/>
      <c r="T26" s="43"/>
      <c r="U26" s="43"/>
      <c r="V26" s="43"/>
      <c r="W26" s="43"/>
      <c r="X26" s="43"/>
      <c r="Y26" s="7"/>
      <c r="Z26" s="297"/>
    </row>
    <row r="27" spans="1:26" x14ac:dyDescent="0.25">
      <c r="B27" s="3">
        <f t="shared" si="2"/>
        <v>2005</v>
      </c>
      <c r="C27" s="622">
        <f t="shared" si="1"/>
        <v>0</v>
      </c>
      <c r="D27" s="297"/>
      <c r="E27" s="297"/>
      <c r="F27" s="297"/>
      <c r="G27" s="297"/>
      <c r="H27" s="297">
        <f>+H$14/7/2</f>
        <v>0</v>
      </c>
      <c r="I27" s="297">
        <f>+I26</f>
        <v>0</v>
      </c>
      <c r="J27" s="297">
        <f>+J26</f>
        <v>0</v>
      </c>
      <c r="K27" s="297">
        <f>+K26</f>
        <v>0</v>
      </c>
      <c r="L27" s="297">
        <f>+L26</f>
        <v>0</v>
      </c>
      <c r="M27" s="297">
        <f>+M26</f>
        <v>0</v>
      </c>
      <c r="N27" s="7">
        <f>+N$14/7</f>
        <v>0</v>
      </c>
      <c r="O27" s="7">
        <f>+O$14/7/2</f>
        <v>0</v>
      </c>
      <c r="P27" s="7"/>
      <c r="Q27" s="7"/>
      <c r="R27" s="7"/>
      <c r="S27" s="43"/>
      <c r="T27" s="43"/>
      <c r="U27" s="43"/>
      <c r="V27" s="43"/>
      <c r="W27" s="43"/>
      <c r="X27" s="43"/>
      <c r="Y27" s="7"/>
      <c r="Z27" s="297"/>
    </row>
    <row r="28" spans="1:26" x14ac:dyDescent="0.25">
      <c r="B28" s="3">
        <f t="shared" si="2"/>
        <v>2006</v>
      </c>
      <c r="C28" s="622">
        <f t="shared" si="1"/>
        <v>0</v>
      </c>
      <c r="D28" s="297"/>
      <c r="E28" s="297"/>
      <c r="F28" s="297"/>
      <c r="G28" s="297"/>
      <c r="H28" s="297"/>
      <c r="I28" s="297">
        <f>+I$14/7/2</f>
        <v>0</v>
      </c>
      <c r="J28" s="297">
        <f>+J27</f>
        <v>0</v>
      </c>
      <c r="K28" s="297">
        <f>+K27</f>
        <v>0</v>
      </c>
      <c r="L28" s="297">
        <f>+L27</f>
        <v>0</v>
      </c>
      <c r="M28" s="297">
        <f>+M27</f>
        <v>0</v>
      </c>
      <c r="N28" s="7">
        <f>+N27</f>
        <v>0</v>
      </c>
      <c r="O28" s="7">
        <f>+O$14/7</f>
        <v>0</v>
      </c>
      <c r="P28" s="7">
        <f>+P$14/7/2</f>
        <v>0</v>
      </c>
      <c r="Q28" s="7"/>
      <c r="R28" s="7"/>
      <c r="S28" s="43"/>
      <c r="T28" s="43"/>
      <c r="U28" s="43"/>
      <c r="V28" s="43"/>
      <c r="W28" s="43"/>
      <c r="X28" s="43"/>
      <c r="Y28" s="7"/>
      <c r="Z28" s="297"/>
    </row>
    <row r="29" spans="1:26" x14ac:dyDescent="0.25">
      <c r="B29" s="3">
        <f t="shared" si="2"/>
        <v>2007</v>
      </c>
      <c r="C29" s="622">
        <f t="shared" si="1"/>
        <v>0</v>
      </c>
      <c r="D29" s="297"/>
      <c r="E29" s="297"/>
      <c r="F29" s="297"/>
      <c r="G29" s="297"/>
      <c r="H29" s="297"/>
      <c r="I29" s="297"/>
      <c r="J29" s="297">
        <f>+J$14/7/2</f>
        <v>0</v>
      </c>
      <c r="K29" s="297">
        <f>+K28</f>
        <v>0</v>
      </c>
      <c r="L29" s="297">
        <f>+L28</f>
        <v>0</v>
      </c>
      <c r="M29" s="297">
        <f>+M28</f>
        <v>0</v>
      </c>
      <c r="N29" s="7">
        <f>+N28</f>
        <v>0</v>
      </c>
      <c r="O29" s="7">
        <f>+O28</f>
        <v>0</v>
      </c>
      <c r="P29" s="7">
        <f>+P$14/7</f>
        <v>0</v>
      </c>
      <c r="Q29" s="7">
        <f>+Q$14/7/2</f>
        <v>0</v>
      </c>
      <c r="R29" s="7"/>
      <c r="S29" s="43"/>
      <c r="T29" s="43"/>
      <c r="U29" s="43"/>
      <c r="V29" s="43"/>
      <c r="W29" s="43"/>
      <c r="X29" s="43"/>
      <c r="Y29" s="7"/>
      <c r="Z29" s="297"/>
    </row>
    <row r="30" spans="1:26" x14ac:dyDescent="0.25">
      <c r="B30" s="3">
        <f t="shared" si="2"/>
        <v>2008</v>
      </c>
      <c r="C30" s="622">
        <f t="shared" si="1"/>
        <v>0</v>
      </c>
      <c r="D30" s="297"/>
      <c r="E30" s="297"/>
      <c r="F30" s="297"/>
      <c r="G30" s="297"/>
      <c r="H30" s="297"/>
      <c r="I30" s="297"/>
      <c r="J30" s="297"/>
      <c r="K30" s="297">
        <f>+K$14/7/2</f>
        <v>0</v>
      </c>
      <c r="L30" s="297">
        <f>+L29</f>
        <v>0</v>
      </c>
      <c r="M30" s="297">
        <f>+M29</f>
        <v>0</v>
      </c>
      <c r="N30" s="7">
        <f>+N29</f>
        <v>0</v>
      </c>
      <c r="O30" s="7">
        <f>+O29</f>
        <v>0</v>
      </c>
      <c r="P30" s="7">
        <f>+P29</f>
        <v>0</v>
      </c>
      <c r="Q30" s="7">
        <f>+Q$14/7</f>
        <v>0</v>
      </c>
      <c r="R30" s="7">
        <f>+R$14/7/2</f>
        <v>0</v>
      </c>
      <c r="S30" s="43"/>
      <c r="T30" s="43"/>
      <c r="U30" s="43"/>
      <c r="V30" s="43"/>
      <c r="W30" s="43"/>
      <c r="X30" s="43"/>
      <c r="Y30" s="7"/>
      <c r="Z30" s="297"/>
    </row>
    <row r="31" spans="1:26" x14ac:dyDescent="0.25">
      <c r="B31" s="3">
        <f t="shared" si="2"/>
        <v>2009</v>
      </c>
      <c r="C31" s="622">
        <f t="shared" si="1"/>
        <v>0</v>
      </c>
      <c r="D31" s="297"/>
      <c r="E31" s="297"/>
      <c r="F31" s="297"/>
      <c r="G31" s="297"/>
      <c r="H31" s="297"/>
      <c r="I31" s="297"/>
      <c r="J31" s="297"/>
      <c r="K31" s="297"/>
      <c r="L31" s="297">
        <f>+L$14/7/2</f>
        <v>0</v>
      </c>
      <c r="M31" s="297">
        <f>+M30</f>
        <v>0</v>
      </c>
      <c r="N31" s="7">
        <f>+N30</f>
        <v>0</v>
      </c>
      <c r="O31" s="7">
        <f>+O30</f>
        <v>0</v>
      </c>
      <c r="P31" s="7">
        <f>+P30</f>
        <v>0</v>
      </c>
      <c r="Q31" s="7">
        <f>+Q30</f>
        <v>0</v>
      </c>
      <c r="R31" s="7">
        <f>+R$14/7</f>
        <v>0</v>
      </c>
      <c r="S31" s="43">
        <f>+S$14/7/2</f>
        <v>0</v>
      </c>
      <c r="T31" s="43"/>
      <c r="U31" s="43"/>
      <c r="V31" s="43"/>
      <c r="W31" s="43"/>
      <c r="X31" s="43"/>
      <c r="Y31" s="7"/>
      <c r="Z31" s="297"/>
    </row>
    <row r="32" spans="1:26" x14ac:dyDescent="0.25">
      <c r="A32" s="38"/>
      <c r="B32" s="3">
        <f t="shared" si="2"/>
        <v>2010</v>
      </c>
      <c r="C32" s="622">
        <f t="shared" si="1"/>
        <v>0</v>
      </c>
      <c r="D32" s="297"/>
      <c r="E32" s="297"/>
      <c r="F32" s="297"/>
      <c r="G32" s="297"/>
      <c r="H32" s="297"/>
      <c r="I32" s="297"/>
      <c r="J32" s="297"/>
      <c r="K32" s="297"/>
      <c r="L32" s="297"/>
      <c r="M32" s="297">
        <f>+M$14/7/2</f>
        <v>0</v>
      </c>
      <c r="N32" s="7">
        <f>+N31</f>
        <v>0</v>
      </c>
      <c r="O32" s="7">
        <f>+O31</f>
        <v>0</v>
      </c>
      <c r="P32" s="7">
        <f>+P31</f>
        <v>0</v>
      </c>
      <c r="Q32" s="7">
        <f>+Q31</f>
        <v>0</v>
      </c>
      <c r="R32" s="7">
        <f>+R31</f>
        <v>0</v>
      </c>
      <c r="S32" s="43">
        <f>+S$14/7</f>
        <v>0</v>
      </c>
      <c r="T32" s="43">
        <f>+T$14/7/2</f>
        <v>0</v>
      </c>
      <c r="U32" s="43"/>
      <c r="V32" s="43"/>
      <c r="W32" s="43"/>
      <c r="X32" s="43"/>
      <c r="Y32" s="7"/>
      <c r="Z32" s="297"/>
    </row>
    <row r="33" spans="1:34" x14ac:dyDescent="0.25">
      <c r="A33" s="38"/>
      <c r="B33" s="3">
        <f t="shared" si="2"/>
        <v>2011</v>
      </c>
      <c r="C33" s="622">
        <f t="shared" si="1"/>
        <v>0</v>
      </c>
      <c r="D33" s="297"/>
      <c r="E33" s="297"/>
      <c r="F33" s="297"/>
      <c r="G33" s="297"/>
      <c r="H33" s="297"/>
      <c r="I33" s="297"/>
      <c r="J33" s="297"/>
      <c r="K33" s="297"/>
      <c r="L33" s="297"/>
      <c r="M33" s="297"/>
      <c r="N33" s="7">
        <f>+N$14/7/2</f>
        <v>0</v>
      </c>
      <c r="O33" s="7">
        <f>+O32</f>
        <v>0</v>
      </c>
      <c r="P33" s="7">
        <f>+P32</f>
        <v>0</v>
      </c>
      <c r="Q33" s="7">
        <f>+Q32</f>
        <v>0</v>
      </c>
      <c r="R33" s="7">
        <f>+R32</f>
        <v>0</v>
      </c>
      <c r="S33" s="43">
        <f>+S32</f>
        <v>0</v>
      </c>
      <c r="T33" s="43">
        <f>+T$14/7</f>
        <v>0</v>
      </c>
      <c r="U33" s="43">
        <f>+U$14/7/2</f>
        <v>0</v>
      </c>
      <c r="V33" s="43"/>
      <c r="W33" s="43"/>
      <c r="X33" s="43"/>
      <c r="Y33" s="7"/>
      <c r="Z33" s="297"/>
    </row>
    <row r="34" spans="1:34" x14ac:dyDescent="0.25">
      <c r="A34" s="38"/>
      <c r="B34" s="3">
        <f t="shared" si="2"/>
        <v>2012</v>
      </c>
      <c r="C34" s="622">
        <f t="shared" si="1"/>
        <v>0</v>
      </c>
      <c r="D34" s="297"/>
      <c r="E34" s="297"/>
      <c r="F34" s="297"/>
      <c r="G34" s="297"/>
      <c r="H34" s="297"/>
      <c r="I34" s="297"/>
      <c r="J34" s="297"/>
      <c r="K34" s="297"/>
      <c r="L34" s="297"/>
      <c r="M34" s="297"/>
      <c r="N34" s="7"/>
      <c r="O34" s="7">
        <f>+O$14/7/2</f>
        <v>0</v>
      </c>
      <c r="P34" s="7">
        <f>+P33</f>
        <v>0</v>
      </c>
      <c r="Q34" s="7">
        <f>+Q33</f>
        <v>0</v>
      </c>
      <c r="R34" s="7">
        <f>+R33</f>
        <v>0</v>
      </c>
      <c r="S34" s="43">
        <f>+S33</f>
        <v>0</v>
      </c>
      <c r="T34" s="43">
        <f>+T$14/7</f>
        <v>0</v>
      </c>
      <c r="U34" s="43">
        <f>+U$14/7</f>
        <v>0</v>
      </c>
      <c r="V34" s="43">
        <f>+V$14/7/2</f>
        <v>0</v>
      </c>
      <c r="W34" s="43"/>
      <c r="X34" s="43"/>
      <c r="Y34" s="7"/>
      <c r="Z34" s="297"/>
    </row>
    <row r="35" spans="1:34" x14ac:dyDescent="0.25">
      <c r="A35" s="38"/>
      <c r="B35" s="3">
        <f t="shared" si="2"/>
        <v>2013</v>
      </c>
      <c r="C35" s="622">
        <f t="shared" si="1"/>
        <v>0</v>
      </c>
      <c r="D35" s="297"/>
      <c r="E35" s="297"/>
      <c r="F35" s="297"/>
      <c r="G35" s="297"/>
      <c r="H35" s="297"/>
      <c r="I35" s="297"/>
      <c r="J35" s="297"/>
      <c r="K35" s="297"/>
      <c r="L35" s="297"/>
      <c r="M35" s="297"/>
      <c r="N35" s="7"/>
      <c r="O35" s="7"/>
      <c r="P35" s="7">
        <f>P14/7/2</f>
        <v>0</v>
      </c>
      <c r="Q35" s="7">
        <f>Q14</f>
        <v>0</v>
      </c>
      <c r="R35" s="7">
        <f t="shared" ref="R35:U36" si="3">R34</f>
        <v>0</v>
      </c>
      <c r="S35" s="43">
        <f t="shared" si="3"/>
        <v>0</v>
      </c>
      <c r="T35" s="43">
        <f t="shared" si="3"/>
        <v>0</v>
      </c>
      <c r="U35" s="43">
        <f t="shared" si="3"/>
        <v>0</v>
      </c>
      <c r="V35" s="43">
        <f>V14/7</f>
        <v>0</v>
      </c>
      <c r="W35" s="43">
        <f>W14/7/2</f>
        <v>0</v>
      </c>
      <c r="X35" s="43"/>
      <c r="Y35" s="7"/>
      <c r="Z35" s="297"/>
    </row>
    <row r="36" spans="1:34" x14ac:dyDescent="0.25">
      <c r="A36" s="38"/>
      <c r="B36" s="3">
        <f t="shared" si="2"/>
        <v>2014</v>
      </c>
      <c r="C36" s="622">
        <f t="shared" si="1"/>
        <v>0</v>
      </c>
      <c r="D36" s="297"/>
      <c r="E36" s="297"/>
      <c r="F36" s="297"/>
      <c r="G36" s="297"/>
      <c r="H36" s="297"/>
      <c r="I36" s="297"/>
      <c r="J36" s="297"/>
      <c r="K36" s="297"/>
      <c r="L36" s="297"/>
      <c r="M36" s="297"/>
      <c r="N36" s="7"/>
      <c r="O36" s="7"/>
      <c r="P36" s="7"/>
      <c r="Q36" s="7">
        <f>Q14/7/2</f>
        <v>0</v>
      </c>
      <c r="R36" s="7">
        <f t="shared" si="3"/>
        <v>0</v>
      </c>
      <c r="S36" s="43">
        <f t="shared" si="3"/>
        <v>0</v>
      </c>
      <c r="T36" s="43">
        <f t="shared" si="3"/>
        <v>0</v>
      </c>
      <c r="U36" s="43">
        <f t="shared" si="3"/>
        <v>0</v>
      </c>
      <c r="V36" s="43">
        <f>V35</f>
        <v>0</v>
      </c>
      <c r="W36" s="43">
        <f>W14/7</f>
        <v>0</v>
      </c>
      <c r="X36" s="43">
        <f>X14/7/2</f>
        <v>0</v>
      </c>
      <c r="Y36" s="7"/>
      <c r="Z36" s="297"/>
    </row>
    <row r="37" spans="1:34" x14ac:dyDescent="0.25">
      <c r="A37" s="38"/>
      <c r="B37" s="3">
        <f t="shared" si="2"/>
        <v>2015</v>
      </c>
      <c r="C37" s="622">
        <f t="shared" si="1"/>
        <v>0</v>
      </c>
      <c r="D37" s="297"/>
      <c r="E37" s="297"/>
      <c r="F37" s="297"/>
      <c r="G37" s="297"/>
      <c r="H37" s="297"/>
      <c r="I37" s="297"/>
      <c r="J37" s="297"/>
      <c r="K37" s="297"/>
      <c r="L37" s="297"/>
      <c r="M37" s="297"/>
      <c r="N37" s="7"/>
      <c r="O37" s="7"/>
      <c r="P37" s="7"/>
      <c r="Q37" s="7"/>
      <c r="R37" s="7">
        <f>R14/7/2</f>
        <v>0</v>
      </c>
      <c r="S37" s="43">
        <f>S36</f>
        <v>0</v>
      </c>
      <c r="T37" s="43">
        <f>T36</f>
        <v>0</v>
      </c>
      <c r="U37" s="43">
        <f>U36</f>
        <v>0</v>
      </c>
      <c r="V37" s="43">
        <f>V36</f>
        <v>0</v>
      </c>
      <c r="W37" s="43">
        <f>W36</f>
        <v>0</v>
      </c>
      <c r="X37" s="43">
        <f>X14/7</f>
        <v>0</v>
      </c>
      <c r="Y37" s="7">
        <f>Y14/7/2</f>
        <v>0</v>
      </c>
      <c r="Z37" s="297"/>
    </row>
    <row r="38" spans="1:34" x14ac:dyDescent="0.25">
      <c r="A38" s="38"/>
      <c r="B38" s="3">
        <f t="shared" si="2"/>
        <v>2016</v>
      </c>
      <c r="C38" s="622">
        <f t="shared" si="1"/>
        <v>0</v>
      </c>
      <c r="D38" s="297"/>
      <c r="E38" s="297"/>
      <c r="F38" s="297"/>
      <c r="G38" s="297"/>
      <c r="H38" s="297"/>
      <c r="I38" s="297"/>
      <c r="J38" s="297"/>
      <c r="K38" s="297"/>
      <c r="L38" s="297"/>
      <c r="M38" s="297"/>
      <c r="N38" s="7"/>
      <c r="O38" s="7"/>
      <c r="P38" s="7"/>
      <c r="Q38" s="7"/>
      <c r="R38" s="7"/>
      <c r="S38" s="43"/>
      <c r="T38" s="43"/>
      <c r="U38" s="43"/>
      <c r="V38" s="43"/>
      <c r="W38" s="43"/>
      <c r="X38" s="43"/>
      <c r="Y38" s="7">
        <f>+Y14/2</f>
        <v>0</v>
      </c>
      <c r="Z38" s="7">
        <f>Z14/7/2</f>
        <v>0</v>
      </c>
      <c r="AA38" s="7"/>
    </row>
    <row r="39" spans="1:34" x14ac:dyDescent="0.25">
      <c r="A39" s="38"/>
      <c r="B39" s="3">
        <f t="shared" si="2"/>
        <v>2017</v>
      </c>
      <c r="C39" s="622">
        <f t="shared" si="1"/>
        <v>0</v>
      </c>
      <c r="D39" s="297"/>
      <c r="E39" s="297"/>
      <c r="F39" s="297"/>
      <c r="G39" s="297"/>
      <c r="H39" s="297"/>
      <c r="I39" s="297"/>
      <c r="J39" s="297"/>
      <c r="K39" s="297"/>
      <c r="L39" s="297"/>
      <c r="M39" s="297"/>
      <c r="N39" s="7"/>
      <c r="O39" s="7"/>
      <c r="P39" s="7"/>
      <c r="Q39" s="7"/>
      <c r="R39" s="7"/>
      <c r="S39" s="43"/>
      <c r="T39" s="43"/>
      <c r="U39" s="43"/>
      <c r="V39" s="43"/>
      <c r="W39" s="43"/>
      <c r="X39" s="43"/>
      <c r="Y39" s="7"/>
      <c r="Z39" s="7"/>
      <c r="AA39" s="7">
        <v>0</v>
      </c>
    </row>
    <row r="40" spans="1:34" x14ac:dyDescent="0.25">
      <c r="A40" s="38"/>
      <c r="B40" s="3">
        <f t="shared" si="2"/>
        <v>2018</v>
      </c>
      <c r="C40" s="622">
        <f t="shared" si="1"/>
        <v>0</v>
      </c>
      <c r="D40" s="297"/>
      <c r="E40" s="297"/>
      <c r="F40" s="297"/>
      <c r="G40" s="297"/>
      <c r="H40" s="297"/>
      <c r="I40" s="297"/>
      <c r="J40" s="297"/>
      <c r="K40" s="297"/>
      <c r="L40" s="297"/>
      <c r="M40" s="297"/>
      <c r="N40" s="7"/>
      <c r="O40" s="7"/>
      <c r="P40" s="7"/>
      <c r="Q40" s="7"/>
      <c r="R40" s="7"/>
      <c r="S40" s="43"/>
      <c r="T40" s="43"/>
      <c r="U40" s="43"/>
      <c r="V40" s="43"/>
      <c r="W40" s="43"/>
      <c r="X40" s="43"/>
      <c r="Y40" s="7"/>
      <c r="Z40" s="7"/>
      <c r="AA40" s="7"/>
      <c r="AB40" s="7">
        <v>0</v>
      </c>
    </row>
    <row r="41" spans="1:34" x14ac:dyDescent="0.25">
      <c r="A41" s="38"/>
      <c r="B41" s="3">
        <f t="shared" si="2"/>
        <v>2019</v>
      </c>
      <c r="C41" s="622">
        <f t="shared" si="1"/>
        <v>0</v>
      </c>
      <c r="D41" s="297"/>
      <c r="E41" s="297"/>
      <c r="F41" s="297"/>
      <c r="G41" s="297"/>
      <c r="H41" s="297"/>
      <c r="I41" s="297"/>
      <c r="J41" s="297"/>
      <c r="K41" s="297"/>
      <c r="L41" s="297"/>
      <c r="M41" s="297"/>
      <c r="N41" s="7"/>
      <c r="O41" s="7"/>
      <c r="P41" s="7"/>
      <c r="Q41" s="7"/>
      <c r="R41" s="7"/>
      <c r="S41" s="43"/>
      <c r="T41" s="43"/>
      <c r="U41" s="43"/>
      <c r="V41" s="43"/>
      <c r="W41" s="43"/>
      <c r="X41" s="43"/>
      <c r="Y41" s="7"/>
      <c r="Z41" s="7"/>
      <c r="AA41" s="7"/>
      <c r="AB41" s="7"/>
      <c r="AC41" s="43">
        <f>+$AC$14/7/3</f>
        <v>0</v>
      </c>
      <c r="AD41" s="43"/>
      <c r="AE41" s="43"/>
    </row>
    <row r="42" spans="1:34" x14ac:dyDescent="0.25">
      <c r="A42" s="38"/>
      <c r="B42" s="3">
        <f t="shared" si="2"/>
        <v>2020</v>
      </c>
      <c r="C42" s="622">
        <f t="shared" si="1"/>
        <v>0</v>
      </c>
      <c r="D42" s="297"/>
      <c r="E42" s="297"/>
      <c r="F42" s="297"/>
      <c r="G42" s="297"/>
      <c r="H42" s="297"/>
      <c r="I42" s="297"/>
      <c r="J42" s="297"/>
      <c r="K42" s="297"/>
      <c r="L42" s="297"/>
      <c r="M42" s="297"/>
      <c r="N42" s="7"/>
      <c r="O42" s="7"/>
      <c r="P42" s="7"/>
      <c r="Q42" s="7"/>
      <c r="R42" s="7"/>
      <c r="S42" s="43"/>
      <c r="T42" s="43"/>
      <c r="U42" s="43"/>
      <c r="V42" s="43"/>
      <c r="W42" s="43"/>
      <c r="X42" s="43"/>
      <c r="Y42" s="7"/>
      <c r="Z42" s="7"/>
      <c r="AA42" s="7"/>
      <c r="AB42" s="7"/>
      <c r="AC42" s="43"/>
      <c r="AE42" s="43"/>
    </row>
    <row r="43" spans="1:34" x14ac:dyDescent="0.25">
      <c r="A43" s="38"/>
      <c r="B43" s="3">
        <f t="shared" si="2"/>
        <v>2021</v>
      </c>
      <c r="C43" s="622">
        <f t="shared" si="1"/>
        <v>0</v>
      </c>
      <c r="D43" s="297"/>
      <c r="E43" s="297"/>
      <c r="F43" s="297"/>
      <c r="G43" s="297"/>
      <c r="H43" s="297"/>
      <c r="I43" s="297"/>
      <c r="J43" s="297"/>
      <c r="K43" s="297"/>
      <c r="L43" s="297"/>
      <c r="M43" s="297"/>
      <c r="N43" s="7"/>
      <c r="O43" s="7"/>
      <c r="P43" s="7"/>
      <c r="Q43" s="7"/>
      <c r="R43" s="7"/>
      <c r="S43" s="43"/>
      <c r="T43" s="43"/>
      <c r="U43" s="43"/>
      <c r="V43" s="43"/>
      <c r="W43" s="43"/>
      <c r="X43" s="43"/>
      <c r="Y43" s="7"/>
      <c r="Z43" s="7"/>
      <c r="AA43" s="7"/>
      <c r="AB43" s="7"/>
      <c r="AC43" s="43"/>
      <c r="AE43" s="43"/>
    </row>
    <row r="44" spans="1:34" x14ac:dyDescent="0.25">
      <c r="A44" s="38"/>
      <c r="B44" s="3">
        <f t="shared" si="2"/>
        <v>2022</v>
      </c>
      <c r="C44" s="622">
        <f t="shared" si="1"/>
        <v>0</v>
      </c>
      <c r="D44" s="297"/>
      <c r="E44" s="297"/>
      <c r="F44" s="297"/>
      <c r="G44" s="297"/>
      <c r="H44" s="297"/>
      <c r="I44" s="297"/>
      <c r="J44" s="297"/>
      <c r="K44" s="297"/>
      <c r="L44" s="297"/>
      <c r="M44" s="297"/>
      <c r="N44" s="7"/>
      <c r="O44" s="7"/>
      <c r="P44" s="7"/>
      <c r="Q44" s="7"/>
      <c r="R44" s="7"/>
      <c r="S44" s="43"/>
      <c r="T44" s="43"/>
      <c r="U44" s="43"/>
      <c r="V44" s="43"/>
      <c r="W44" s="43"/>
      <c r="X44" s="43"/>
      <c r="Y44" s="7"/>
      <c r="Z44" s="7"/>
      <c r="AA44" s="7"/>
      <c r="AB44" s="7"/>
      <c r="AC44" s="43"/>
      <c r="AE44" s="43"/>
    </row>
    <row r="45" spans="1:34" x14ac:dyDescent="0.25">
      <c r="A45" s="38"/>
      <c r="B45" s="3">
        <f t="shared" si="2"/>
        <v>2023</v>
      </c>
      <c r="C45" s="622">
        <f t="shared" si="1"/>
        <v>0</v>
      </c>
      <c r="D45" s="297"/>
      <c r="E45" s="297"/>
      <c r="F45" s="297"/>
      <c r="G45" s="297"/>
      <c r="H45" s="297"/>
      <c r="I45" s="297"/>
      <c r="J45" s="297"/>
      <c r="K45" s="297"/>
      <c r="L45" s="297"/>
      <c r="M45" s="297"/>
      <c r="N45" s="7"/>
      <c r="O45" s="7"/>
      <c r="P45" s="7"/>
      <c r="Q45" s="7"/>
      <c r="R45" s="7"/>
      <c r="S45" s="43"/>
      <c r="T45" s="43"/>
      <c r="U45" s="43"/>
      <c r="V45" s="43"/>
      <c r="W45" s="43"/>
      <c r="X45" s="43"/>
      <c r="Y45" s="7"/>
      <c r="Z45" s="7"/>
      <c r="AA45" s="7"/>
      <c r="AB45" s="7"/>
      <c r="AC45" s="43"/>
      <c r="AE45" s="43"/>
    </row>
    <row r="46" spans="1:34" x14ac:dyDescent="0.25">
      <c r="A46" s="38"/>
      <c r="B46" s="3">
        <f t="shared" si="2"/>
        <v>2024</v>
      </c>
      <c r="C46" s="622">
        <f t="shared" si="1"/>
        <v>0</v>
      </c>
      <c r="D46" s="297"/>
      <c r="E46" s="297"/>
      <c r="F46" s="297"/>
      <c r="G46" s="297"/>
      <c r="H46" s="297"/>
      <c r="I46" s="297"/>
      <c r="J46" s="297"/>
      <c r="K46" s="297"/>
      <c r="L46" s="297"/>
      <c r="M46" s="297"/>
      <c r="N46" s="7"/>
      <c r="O46" s="7"/>
      <c r="P46" s="7"/>
      <c r="Q46" s="7"/>
      <c r="R46" s="7"/>
      <c r="S46" s="43"/>
      <c r="T46" s="43"/>
      <c r="U46" s="43"/>
      <c r="V46" s="43"/>
      <c r="W46" s="43"/>
      <c r="X46" s="43"/>
      <c r="Y46" s="7"/>
      <c r="Z46" s="7"/>
      <c r="AA46" s="7"/>
      <c r="AB46" s="7"/>
      <c r="AC46" s="43"/>
      <c r="AE46" s="43"/>
    </row>
    <row r="47" spans="1:34" x14ac:dyDescent="0.25">
      <c r="A47" s="38"/>
      <c r="B47" s="12"/>
      <c r="C47" s="254"/>
      <c r="D47" s="298"/>
      <c r="E47" s="298"/>
      <c r="F47" s="298"/>
      <c r="G47" s="298"/>
      <c r="H47" s="298"/>
      <c r="I47" s="298"/>
      <c r="J47" s="298"/>
      <c r="K47" s="298"/>
      <c r="L47" s="298"/>
      <c r="M47" s="298"/>
      <c r="N47" s="298"/>
      <c r="O47" s="298"/>
      <c r="P47" s="298"/>
      <c r="Q47" s="298"/>
      <c r="R47" s="298"/>
      <c r="S47" s="298"/>
      <c r="T47" s="298"/>
      <c r="U47" s="298"/>
      <c r="V47" s="299"/>
      <c r="W47" s="299"/>
      <c r="X47" s="299"/>
      <c r="Y47" s="338"/>
      <c r="Z47" s="338"/>
      <c r="AA47" s="338"/>
    </row>
    <row r="48" spans="1:34" x14ac:dyDescent="0.25">
      <c r="A48" s="38" t="s">
        <v>62</v>
      </c>
      <c r="B48" s="675">
        <f>SUM(D48:AH48)</f>
        <v>4000</v>
      </c>
      <c r="C48" s="275">
        <f>SUM(C16:C47)</f>
        <v>0</v>
      </c>
      <c r="D48" s="297">
        <f>-SUM(D16:D47)+D14</f>
        <v>0</v>
      </c>
      <c r="E48" s="297">
        <f t="shared" ref="E48:T48" si="4">-SUM(E16:E47)+E14</f>
        <v>0</v>
      </c>
      <c r="F48" s="297">
        <f t="shared" si="4"/>
        <v>0</v>
      </c>
      <c r="G48" s="297">
        <f t="shared" si="4"/>
        <v>0</v>
      </c>
      <c r="H48" s="297">
        <f t="shared" si="4"/>
        <v>0</v>
      </c>
      <c r="I48" s="297">
        <f t="shared" si="4"/>
        <v>0</v>
      </c>
      <c r="J48" s="297">
        <f t="shared" si="4"/>
        <v>0</v>
      </c>
      <c r="K48" s="297">
        <f t="shared" si="4"/>
        <v>0</v>
      </c>
      <c r="L48" s="297">
        <f t="shared" si="4"/>
        <v>0</v>
      </c>
      <c r="M48" s="297">
        <f t="shared" si="4"/>
        <v>0</v>
      </c>
      <c r="N48" s="297">
        <f t="shared" si="4"/>
        <v>0</v>
      </c>
      <c r="O48" s="297">
        <f t="shared" si="4"/>
        <v>0</v>
      </c>
      <c r="P48" s="297">
        <f t="shared" si="4"/>
        <v>0</v>
      </c>
      <c r="Q48" s="297">
        <f t="shared" si="4"/>
        <v>0</v>
      </c>
      <c r="R48" s="297">
        <f t="shared" si="4"/>
        <v>0</v>
      </c>
      <c r="S48" s="297">
        <f t="shared" si="4"/>
        <v>0</v>
      </c>
      <c r="T48" s="297">
        <f t="shared" si="4"/>
        <v>0</v>
      </c>
      <c r="U48" s="338">
        <f>-SUM(U16:U47)+U14</f>
        <v>0</v>
      </c>
      <c r="V48" s="338">
        <f t="shared" ref="V48:AH48" si="5">-SUM(V16:V47)+V14</f>
        <v>0</v>
      </c>
      <c r="W48" s="338">
        <f t="shared" si="5"/>
        <v>0</v>
      </c>
      <c r="X48" s="338">
        <f t="shared" si="5"/>
        <v>0</v>
      </c>
      <c r="Y48" s="330">
        <f t="shared" si="5"/>
        <v>0</v>
      </c>
      <c r="Z48" s="330">
        <f t="shared" si="5"/>
        <v>0</v>
      </c>
      <c r="AA48" s="330">
        <f t="shared" si="5"/>
        <v>0</v>
      </c>
      <c r="AB48" s="330">
        <f t="shared" si="5"/>
        <v>0</v>
      </c>
      <c r="AC48" s="330">
        <f t="shared" si="5"/>
        <v>0</v>
      </c>
      <c r="AD48" s="330">
        <f t="shared" si="5"/>
        <v>0</v>
      </c>
      <c r="AE48" s="330">
        <f t="shared" si="5"/>
        <v>4000</v>
      </c>
      <c r="AF48" s="330">
        <f t="shared" si="5"/>
        <v>0</v>
      </c>
      <c r="AG48" s="330">
        <f t="shared" si="5"/>
        <v>0</v>
      </c>
      <c r="AH48" s="330">
        <f t="shared" si="5"/>
        <v>0</v>
      </c>
    </row>
    <row r="49" spans="1:26" x14ac:dyDescent="0.25">
      <c r="A49" s="38"/>
      <c r="B49" s="275"/>
      <c r="C49" s="299"/>
      <c r="D49" s="297"/>
      <c r="E49" s="297"/>
      <c r="F49" s="297"/>
      <c r="G49" s="297"/>
      <c r="H49" s="297"/>
      <c r="I49" s="297"/>
      <c r="J49" s="297"/>
      <c r="K49" s="297"/>
      <c r="L49" s="297"/>
      <c r="M49" s="297"/>
      <c r="N49" s="338"/>
      <c r="O49" s="338"/>
      <c r="P49" s="338"/>
      <c r="Q49" s="338"/>
      <c r="R49" s="338"/>
      <c r="S49" s="338"/>
      <c r="T49" s="338"/>
      <c r="U49" s="338"/>
      <c r="V49" s="338"/>
      <c r="W49" s="338"/>
      <c r="X49" s="338"/>
      <c r="Y49" s="338"/>
      <c r="Z49" s="338"/>
    </row>
    <row r="50" spans="1:26" x14ac:dyDescent="0.25">
      <c r="A50" s="39" t="s">
        <v>63</v>
      </c>
      <c r="B50" s="3"/>
      <c r="C50" s="30">
        <f>+C14+C48</f>
        <v>4000</v>
      </c>
      <c r="D50" s="297"/>
      <c r="E50" s="297"/>
      <c r="F50" s="297"/>
      <c r="G50" s="297"/>
      <c r="H50" s="297"/>
      <c r="I50" s="297"/>
      <c r="J50" s="297"/>
      <c r="K50" s="297"/>
      <c r="L50" s="297"/>
      <c r="M50" s="297"/>
      <c r="N50" s="338"/>
      <c r="O50" s="338"/>
      <c r="P50" s="338"/>
      <c r="Q50" s="338"/>
      <c r="R50" s="338"/>
      <c r="S50" s="338"/>
      <c r="T50" s="338"/>
      <c r="U50" s="338"/>
      <c r="V50" s="338"/>
      <c r="W50" s="338"/>
      <c r="X50" s="338"/>
      <c r="Y50" s="338"/>
      <c r="Z50" s="338"/>
    </row>
    <row r="51" spans="1:26" x14ac:dyDescent="0.25">
      <c r="A51" s="3"/>
      <c r="B51" s="3"/>
      <c r="C51" s="3"/>
      <c r="D51" s="297"/>
      <c r="E51" s="297"/>
      <c r="F51" s="297"/>
      <c r="G51" s="297"/>
      <c r="H51" s="297"/>
      <c r="I51" s="297"/>
      <c r="J51" s="297"/>
      <c r="K51" s="297"/>
      <c r="L51" s="297"/>
      <c r="M51" s="297"/>
      <c r="N51" s="338"/>
      <c r="O51" s="338"/>
      <c r="P51" s="338"/>
      <c r="Q51" s="338"/>
      <c r="R51" s="338"/>
      <c r="S51" s="338"/>
      <c r="T51" s="338"/>
      <c r="U51" s="338"/>
      <c r="V51" s="338"/>
      <c r="W51" s="338"/>
      <c r="X51" s="338"/>
      <c r="Y51" s="338"/>
      <c r="Z51" s="338"/>
    </row>
    <row r="52" spans="1:26" x14ac:dyDescent="0.25">
      <c r="A52" s="3"/>
      <c r="B52" s="36"/>
      <c r="C52" s="3"/>
      <c r="D52" s="297"/>
      <c r="E52" s="297"/>
      <c r="F52" s="297"/>
      <c r="G52" s="297"/>
      <c r="H52" s="297"/>
      <c r="I52" s="297"/>
      <c r="J52" s="297"/>
      <c r="K52" s="297"/>
      <c r="L52" s="297"/>
      <c r="M52" s="297"/>
      <c r="N52" s="338"/>
      <c r="O52" s="338"/>
      <c r="P52" s="338"/>
      <c r="Q52" s="338"/>
      <c r="R52" s="338"/>
      <c r="S52" s="338"/>
      <c r="T52" s="338"/>
      <c r="U52" s="338"/>
      <c r="V52" s="338"/>
      <c r="W52" s="338"/>
      <c r="X52" s="338"/>
      <c r="Y52" s="338"/>
      <c r="Z52" s="338"/>
    </row>
    <row r="53" spans="1:26" x14ac:dyDescent="0.25">
      <c r="A53" s="3"/>
      <c r="B53" s="3"/>
      <c r="C53" s="3"/>
      <c r="E53" s="297"/>
      <c r="F53" s="301"/>
      <c r="G53" s="301"/>
      <c r="H53" s="301"/>
      <c r="I53" s="301"/>
      <c r="J53" s="301"/>
      <c r="K53" s="301"/>
      <c r="L53" s="301"/>
      <c r="M53" s="301"/>
      <c r="N53" s="338">
        <f>SUM(E32:E53)</f>
        <v>0</v>
      </c>
      <c r="O53" s="342"/>
      <c r="P53" s="342"/>
      <c r="Q53" s="342"/>
      <c r="R53" s="342"/>
      <c r="S53" s="342"/>
    </row>
    <row r="54" spans="1:26" x14ac:dyDescent="0.25">
      <c r="B54" s="3"/>
      <c r="C54" s="3"/>
      <c r="E54" s="301"/>
      <c r="F54" s="301"/>
      <c r="G54" s="301"/>
      <c r="H54" s="301"/>
      <c r="I54" s="301"/>
      <c r="J54" s="301"/>
      <c r="K54" s="301"/>
      <c r="L54" s="301"/>
      <c r="M54" s="301"/>
      <c r="N54" s="301"/>
      <c r="O54" s="301"/>
      <c r="P54" s="301"/>
      <c r="Q54" s="301"/>
      <c r="R54" s="301"/>
      <c r="S54" s="301"/>
    </row>
    <row r="55" spans="1:26" x14ac:dyDescent="0.25">
      <c r="E55" s="301"/>
      <c r="F55" s="301"/>
      <c r="G55" s="301"/>
      <c r="H55" s="301"/>
      <c r="I55" s="301"/>
      <c r="J55" s="301"/>
      <c r="K55" s="301"/>
      <c r="L55" s="301"/>
      <c r="M55" s="301"/>
      <c r="N55" s="301"/>
      <c r="O55" s="301"/>
      <c r="P55" s="301"/>
      <c r="Q55" s="301"/>
      <c r="R55" s="301"/>
      <c r="S55" s="301"/>
    </row>
    <row r="56" spans="1:26" x14ac:dyDescent="0.25">
      <c r="E56" s="301"/>
      <c r="F56" s="301"/>
      <c r="G56" s="301"/>
      <c r="H56" s="301"/>
      <c r="I56" s="301"/>
      <c r="J56" s="301"/>
      <c r="K56" s="301"/>
      <c r="L56" s="301"/>
      <c r="M56" s="301"/>
      <c r="N56" s="301"/>
      <c r="O56" s="301"/>
      <c r="P56" s="301"/>
      <c r="Q56" s="301"/>
      <c r="R56" s="301"/>
      <c r="S56" s="301"/>
    </row>
    <row r="57" spans="1:26" x14ac:dyDescent="0.25">
      <c r="E57" s="301"/>
      <c r="F57" s="301"/>
      <c r="G57" s="301"/>
      <c r="H57" s="301"/>
      <c r="I57" s="301"/>
      <c r="J57" s="301"/>
      <c r="K57" s="301"/>
      <c r="L57" s="301"/>
      <c r="M57" s="301"/>
      <c r="N57" s="301"/>
      <c r="O57" s="301"/>
      <c r="P57" s="301"/>
      <c r="Q57" s="301"/>
      <c r="R57" s="301"/>
      <c r="S57" s="301"/>
    </row>
    <row r="58" spans="1:26" x14ac:dyDescent="0.25">
      <c r="E58" s="301"/>
      <c r="F58" s="301"/>
      <c r="G58" s="301"/>
      <c r="H58" s="301"/>
      <c r="I58" s="301"/>
      <c r="J58" s="301"/>
      <c r="K58" s="301"/>
      <c r="L58" s="301"/>
      <c r="M58" s="301"/>
      <c r="N58" s="301"/>
      <c r="O58" s="301"/>
      <c r="P58" s="301"/>
      <c r="Q58" s="301"/>
      <c r="R58" s="301"/>
      <c r="S58" s="301"/>
    </row>
    <row r="59" spans="1:26" x14ac:dyDescent="0.25">
      <c r="E59" s="301"/>
      <c r="F59" s="301"/>
      <c r="G59" s="301"/>
      <c r="H59" s="301"/>
      <c r="I59" s="301"/>
      <c r="J59" s="301"/>
      <c r="K59" s="301"/>
      <c r="L59" s="301"/>
      <c r="M59" s="301"/>
      <c r="N59" s="301"/>
      <c r="O59" s="301"/>
      <c r="P59" s="301"/>
      <c r="Q59" s="301"/>
      <c r="R59" s="301"/>
      <c r="S59" s="301"/>
    </row>
    <row r="60" spans="1:26" x14ac:dyDescent="0.25">
      <c r="E60" s="301"/>
      <c r="F60" s="301"/>
      <c r="G60" s="301"/>
      <c r="H60" s="301"/>
      <c r="I60" s="301"/>
      <c r="J60" s="301"/>
      <c r="K60" s="301"/>
      <c r="L60" s="301"/>
      <c r="M60" s="301"/>
      <c r="N60" s="301"/>
      <c r="O60" s="301"/>
      <c r="P60" s="301"/>
      <c r="Q60" s="301"/>
      <c r="R60" s="301"/>
      <c r="S60" s="301"/>
    </row>
    <row r="61" spans="1:26" x14ac:dyDescent="0.25">
      <c r="E61" s="301"/>
      <c r="F61" s="301"/>
      <c r="G61" s="301"/>
      <c r="H61" s="301"/>
      <c r="I61" s="301"/>
      <c r="J61" s="301"/>
      <c r="K61" s="301"/>
      <c r="L61" s="301"/>
      <c r="M61" s="301"/>
      <c r="N61" s="301"/>
      <c r="O61" s="301"/>
      <c r="P61" s="301"/>
      <c r="Q61" s="301"/>
      <c r="R61" s="301"/>
      <c r="S61" s="301"/>
    </row>
    <row r="62" spans="1:26" x14ac:dyDescent="0.25">
      <c r="E62" s="301"/>
      <c r="F62" s="301"/>
      <c r="G62" s="301"/>
      <c r="H62" s="301"/>
      <c r="I62" s="301"/>
      <c r="J62" s="301"/>
      <c r="K62" s="301"/>
      <c r="L62" s="301"/>
      <c r="M62" s="301"/>
      <c r="N62" s="301"/>
      <c r="O62" s="301"/>
      <c r="P62" s="301"/>
      <c r="Q62" s="301"/>
      <c r="R62" s="301"/>
      <c r="S62" s="301"/>
    </row>
    <row r="63" spans="1:26" x14ac:dyDescent="0.25">
      <c r="E63" s="301"/>
      <c r="F63" s="301"/>
      <c r="G63" s="301"/>
      <c r="H63" s="301"/>
      <c r="I63" s="301"/>
      <c r="J63" s="301"/>
      <c r="K63" s="301"/>
      <c r="L63" s="301"/>
      <c r="M63" s="301"/>
      <c r="N63" s="301"/>
      <c r="O63" s="301"/>
      <c r="P63" s="301"/>
      <c r="Q63" s="301"/>
      <c r="R63" s="301"/>
      <c r="S63" s="301"/>
    </row>
    <row r="64" spans="1:26" x14ac:dyDescent="0.25">
      <c r="E64" s="301"/>
      <c r="F64" s="301"/>
      <c r="G64" s="301"/>
      <c r="H64" s="301"/>
      <c r="I64" s="301"/>
      <c r="J64" s="301"/>
      <c r="K64" s="301"/>
      <c r="L64" s="301"/>
      <c r="M64" s="301"/>
      <c r="N64" s="301"/>
      <c r="O64" s="301"/>
      <c r="P64" s="301"/>
      <c r="Q64" s="301"/>
      <c r="R64" s="301"/>
      <c r="S64" s="301"/>
    </row>
  </sheetData>
  <pageMargins left="0.7" right="0.7" top="0.75" bottom="0.75" header="0.3" footer="0.3"/>
  <pageSetup scale="60" orientation="landscape" horizontalDpi="4294967294" verticalDpi="4294967294" r:id="rId1"/>
  <headerFooter>
    <oddFooter>&amp;Z&amp;F&amp;RPage &amp;P</oddFooter>
  </headerFooter>
</worksheet>
</file>

<file path=xl/worksheets/sheet2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DFF6C-5A19-424A-8C1D-8A7251D5F756}">
  <sheetPr>
    <tabColor theme="6" tint="-0.249977111117893"/>
    <pageSetUpPr fitToPage="1"/>
  </sheetPr>
  <dimension ref="A1:AH64"/>
  <sheetViews>
    <sheetView workbookViewId="0"/>
  </sheetViews>
  <sheetFormatPr defaultColWidth="8.85546875" defaultRowHeight="15" x14ac:dyDescent="0.25"/>
  <cols>
    <col min="1" max="1" width="26" style="289" customWidth="1"/>
    <col min="2" max="2" width="9.5703125" style="289" customWidth="1"/>
    <col min="3" max="3" width="12.85546875" style="289" customWidth="1"/>
    <col min="4" max="12" width="7.42578125" style="289" hidden="1" customWidth="1"/>
    <col min="13" max="13" width="7.5703125" style="289" hidden="1" customWidth="1"/>
    <col min="14" max="25" width="10.42578125" style="289" customWidth="1"/>
    <col min="26" max="26" width="10.7109375" style="289" bestFit="1" customWidth="1"/>
    <col min="27" max="27" width="11.5703125" style="289" bestFit="1" customWidth="1"/>
    <col min="28" max="28" width="12" style="289" bestFit="1" customWidth="1"/>
    <col min="29" max="29" width="10.5703125" style="289" bestFit="1" customWidth="1"/>
    <col min="30" max="30" width="8.85546875" style="289"/>
    <col min="31" max="31" width="13" style="289" customWidth="1"/>
    <col min="32" max="32" width="12.7109375" style="289" customWidth="1"/>
    <col min="33" max="16384" width="8.85546875" style="289"/>
  </cols>
  <sheetData>
    <row r="1" spans="1:34" x14ac:dyDescent="0.25">
      <c r="A1" s="360" t="s">
        <v>10</v>
      </c>
      <c r="O1" s="289" t="s">
        <v>647</v>
      </c>
    </row>
    <row r="2" spans="1:34" x14ac:dyDescent="0.25">
      <c r="A2" s="365" t="s">
        <v>438</v>
      </c>
    </row>
    <row r="3" spans="1:34" x14ac:dyDescent="0.25">
      <c r="A3" s="365" t="s">
        <v>1344</v>
      </c>
    </row>
    <row r="4" spans="1:34" x14ac:dyDescent="0.25">
      <c r="R4" s="584" t="s">
        <v>4</v>
      </c>
      <c r="S4" s="585"/>
      <c r="T4" s="584" t="s">
        <v>8</v>
      </c>
    </row>
    <row r="5" spans="1:34" x14ac:dyDescent="0.25">
      <c r="A5" s="586" t="s">
        <v>9</v>
      </c>
      <c r="B5" s="475" t="s">
        <v>64</v>
      </c>
      <c r="C5" s="475" t="s">
        <v>12</v>
      </c>
      <c r="R5" s="587" t="s">
        <v>2</v>
      </c>
      <c r="S5" s="587" t="s">
        <v>60</v>
      </c>
      <c r="T5" s="587" t="s">
        <v>7</v>
      </c>
    </row>
    <row r="6" spans="1:34" x14ac:dyDescent="0.25">
      <c r="B6" s="290"/>
      <c r="R6" s="290"/>
    </row>
    <row r="7" spans="1:34" x14ac:dyDescent="0.25">
      <c r="A7" s="365" t="s">
        <v>1365</v>
      </c>
      <c r="B7" s="589">
        <v>911</v>
      </c>
      <c r="C7" s="590"/>
      <c r="D7" s="707"/>
      <c r="E7" s="707"/>
      <c r="F7" s="707"/>
      <c r="G7" s="707"/>
      <c r="H7" s="707"/>
      <c r="I7" s="707"/>
      <c r="J7" s="707"/>
      <c r="K7" s="707"/>
      <c r="L7" s="707"/>
      <c r="M7" s="707"/>
      <c r="N7" s="707"/>
      <c r="O7" s="708"/>
      <c r="P7" s="421"/>
      <c r="Q7" s="421"/>
      <c r="R7" s="423">
        <f>+C14</f>
        <v>48665</v>
      </c>
      <c r="S7" s="423">
        <f>+-C48</f>
        <v>0</v>
      </c>
      <c r="T7" s="423">
        <f>+R7-S7</f>
        <v>48665</v>
      </c>
    </row>
    <row r="8" spans="1:34" x14ac:dyDescent="0.25">
      <c r="A8" s="588"/>
      <c r="B8" s="290"/>
      <c r="D8" s="707"/>
      <c r="E8" s="707"/>
      <c r="F8" s="707"/>
      <c r="G8" s="707"/>
      <c r="H8" s="707"/>
      <c r="I8" s="707"/>
      <c r="J8" s="707"/>
      <c r="K8" s="707"/>
      <c r="L8" s="707"/>
      <c r="M8" s="707"/>
      <c r="N8" s="707"/>
      <c r="O8" s="708"/>
      <c r="P8" s="421"/>
      <c r="Q8" s="421"/>
    </row>
    <row r="9" spans="1:34" x14ac:dyDescent="0.25">
      <c r="A9" s="437"/>
      <c r="B9" s="290"/>
      <c r="D9" s="707"/>
      <c r="E9" s="707"/>
      <c r="F9" s="707"/>
      <c r="G9" s="707"/>
      <c r="H9" s="707"/>
      <c r="I9" s="707"/>
      <c r="J9" s="707"/>
      <c r="K9" s="707"/>
      <c r="L9" s="707"/>
      <c r="M9" s="707"/>
      <c r="N9" s="707"/>
      <c r="O9" s="708"/>
      <c r="P9" s="421"/>
      <c r="Q9" s="421"/>
    </row>
    <row r="10" spans="1:34" x14ac:dyDescent="0.25">
      <c r="B10" s="290"/>
    </row>
    <row r="11" spans="1:34" x14ac:dyDescent="0.25">
      <c r="A11" s="458" t="s">
        <v>66</v>
      </c>
      <c r="B11" s="589" t="s">
        <v>1261</v>
      </c>
      <c r="C11" s="590"/>
    </row>
    <row r="12" spans="1:34" x14ac:dyDescent="0.25">
      <c r="B12" s="594"/>
      <c r="C12" s="437"/>
    </row>
    <row r="13" spans="1:34" x14ac:dyDescent="0.25">
      <c r="A13" s="365" t="s">
        <v>5</v>
      </c>
      <c r="C13" s="595" t="s">
        <v>3</v>
      </c>
      <c r="D13" s="596">
        <v>1994</v>
      </c>
      <c r="E13" s="596">
        <v>1995</v>
      </c>
      <c r="F13" s="596">
        <v>1996</v>
      </c>
      <c r="G13" s="596">
        <v>1997</v>
      </c>
      <c r="H13" s="596">
        <v>1998</v>
      </c>
      <c r="I13" s="596">
        <v>1999</v>
      </c>
      <c r="J13" s="596">
        <v>2000</v>
      </c>
      <c r="K13" s="596">
        <v>2001</v>
      </c>
      <c r="L13" s="596">
        <v>2002</v>
      </c>
      <c r="M13" s="596">
        <v>2003</v>
      </c>
      <c r="N13" s="596">
        <v>2004</v>
      </c>
      <c r="O13" s="596">
        <f>N13+1</f>
        <v>2005</v>
      </c>
      <c r="P13" s="596">
        <f t="shared" ref="P13:AH13" si="0">O13+1</f>
        <v>2006</v>
      </c>
      <c r="Q13" s="596">
        <f t="shared" si="0"/>
        <v>2007</v>
      </c>
      <c r="R13" s="596">
        <f t="shared" si="0"/>
        <v>2008</v>
      </c>
      <c r="S13" s="596">
        <f t="shared" si="0"/>
        <v>2009</v>
      </c>
      <c r="T13" s="596">
        <f t="shared" si="0"/>
        <v>2010</v>
      </c>
      <c r="U13" s="596">
        <f t="shared" si="0"/>
        <v>2011</v>
      </c>
      <c r="V13" s="596">
        <f t="shared" si="0"/>
        <v>2012</v>
      </c>
      <c r="W13" s="596">
        <f t="shared" si="0"/>
        <v>2013</v>
      </c>
      <c r="X13" s="596">
        <f t="shared" si="0"/>
        <v>2014</v>
      </c>
      <c r="Y13" s="596">
        <f t="shared" si="0"/>
        <v>2015</v>
      </c>
      <c r="Z13" s="596">
        <f t="shared" si="0"/>
        <v>2016</v>
      </c>
      <c r="AA13" s="596">
        <f t="shared" si="0"/>
        <v>2017</v>
      </c>
      <c r="AB13" s="596">
        <f t="shared" si="0"/>
        <v>2018</v>
      </c>
      <c r="AC13" s="596">
        <f t="shared" si="0"/>
        <v>2019</v>
      </c>
      <c r="AD13" s="596">
        <f t="shared" si="0"/>
        <v>2020</v>
      </c>
      <c r="AE13" s="596">
        <f t="shared" si="0"/>
        <v>2021</v>
      </c>
      <c r="AF13" s="596">
        <f t="shared" si="0"/>
        <v>2022</v>
      </c>
      <c r="AG13" s="596">
        <f t="shared" si="0"/>
        <v>2023</v>
      </c>
      <c r="AH13" s="596">
        <f t="shared" si="0"/>
        <v>2024</v>
      </c>
    </row>
    <row r="14" spans="1:34" x14ac:dyDescent="0.25">
      <c r="A14" s="365" t="s">
        <v>73</v>
      </c>
      <c r="C14" s="720">
        <f>SUM(D14:AH14)</f>
        <v>48665</v>
      </c>
      <c r="D14" s="721">
        <v>0</v>
      </c>
      <c r="E14" s="721">
        <v>0</v>
      </c>
      <c r="F14" s="721">
        <v>0</v>
      </c>
      <c r="G14" s="721">
        <v>0</v>
      </c>
      <c r="H14" s="721">
        <v>0</v>
      </c>
      <c r="I14" s="721">
        <v>0</v>
      </c>
      <c r="J14" s="721">
        <v>0</v>
      </c>
      <c r="K14" s="721">
        <v>0</v>
      </c>
      <c r="L14" s="721">
        <v>0</v>
      </c>
      <c r="M14" s="721">
        <v>0</v>
      </c>
      <c r="N14" s="644"/>
      <c r="O14" s="644"/>
      <c r="P14" s="644"/>
      <c r="Q14" s="644"/>
      <c r="R14" s="644"/>
      <c r="S14" s="644"/>
      <c r="T14" s="644"/>
      <c r="U14" s="644"/>
      <c r="V14" s="644"/>
      <c r="W14" s="644"/>
      <c r="X14" s="644"/>
      <c r="Y14" s="623"/>
      <c r="Z14" s="623"/>
      <c r="AA14" s="623"/>
      <c r="AB14" s="623"/>
      <c r="AC14" s="623"/>
      <c r="AD14" s="622"/>
      <c r="AE14" s="720">
        <v>0</v>
      </c>
      <c r="AF14" s="623">
        <v>48665</v>
      </c>
      <c r="AG14" s="622"/>
      <c r="AH14" s="622"/>
    </row>
    <row r="15" spans="1:34" x14ac:dyDescent="0.25">
      <c r="A15" s="602"/>
      <c r="B15" s="437"/>
      <c r="C15" s="622"/>
      <c r="D15" s="622"/>
      <c r="E15" s="622"/>
      <c r="F15" s="622"/>
      <c r="G15" s="622"/>
      <c r="H15" s="622"/>
      <c r="I15" s="622"/>
      <c r="J15" s="622"/>
      <c r="K15" s="622"/>
      <c r="L15" s="622"/>
      <c r="M15" s="622"/>
      <c r="N15" s="622"/>
      <c r="O15" s="622"/>
      <c r="P15" s="622"/>
      <c r="Q15" s="622"/>
      <c r="R15" s="622"/>
      <c r="S15" s="721"/>
      <c r="T15" s="721"/>
      <c r="U15" s="721"/>
      <c r="V15" s="721"/>
      <c r="W15" s="721"/>
      <c r="X15" s="721"/>
      <c r="Y15" s="622"/>
      <c r="Z15" s="622"/>
      <c r="AA15" s="622"/>
      <c r="AB15" s="622"/>
      <c r="AC15" s="622"/>
      <c r="AD15" s="622"/>
      <c r="AE15" s="622"/>
      <c r="AF15" s="622"/>
      <c r="AG15" s="622"/>
      <c r="AH15" s="622"/>
    </row>
    <row r="16" spans="1:34" x14ac:dyDescent="0.25">
      <c r="A16" s="365" t="s">
        <v>6</v>
      </c>
      <c r="B16" s="290">
        <v>1994</v>
      </c>
      <c r="C16" s="622">
        <f>-SUM(D16:AH16)</f>
        <v>0</v>
      </c>
      <c r="D16" s="715">
        <f>+D$14/7/2</f>
        <v>0</v>
      </c>
      <c r="E16" s="715"/>
      <c r="F16" s="715"/>
      <c r="G16" s="715"/>
      <c r="H16" s="715"/>
      <c r="I16" s="715"/>
      <c r="J16" s="715"/>
      <c r="K16" s="715"/>
      <c r="L16" s="715"/>
      <c r="M16" s="715"/>
      <c r="N16" s="715"/>
      <c r="O16" s="715"/>
      <c r="P16" s="715"/>
      <c r="Q16" s="715"/>
      <c r="R16" s="715"/>
      <c r="S16" s="721"/>
      <c r="T16" s="721"/>
      <c r="U16" s="721"/>
      <c r="V16" s="721"/>
      <c r="W16" s="721"/>
      <c r="X16" s="721"/>
      <c r="Y16" s="715"/>
      <c r="Z16" s="715"/>
      <c r="AA16" s="622"/>
      <c r="AB16" s="622"/>
      <c r="AC16" s="622"/>
      <c r="AD16" s="622"/>
      <c r="AE16" s="622"/>
      <c r="AF16" s="622"/>
      <c r="AG16" s="622"/>
      <c r="AH16" s="622"/>
    </row>
    <row r="17" spans="1:34" x14ac:dyDescent="0.25">
      <c r="B17" s="290">
        <f>B16+1</f>
        <v>1995</v>
      </c>
      <c r="C17" s="622">
        <f t="shared" ref="C17:C40" si="1">-SUM(D17:AC17)</f>
        <v>0</v>
      </c>
      <c r="D17" s="715">
        <f>+D$14/7</f>
        <v>0</v>
      </c>
      <c r="E17" s="715">
        <f>+E$14/7/2</f>
        <v>0</v>
      </c>
      <c r="F17" s="715"/>
      <c r="G17" s="715"/>
      <c r="H17" s="715"/>
      <c r="I17" s="715"/>
      <c r="J17" s="715"/>
      <c r="K17" s="715"/>
      <c r="L17" s="715"/>
      <c r="M17" s="715"/>
      <c r="N17" s="715"/>
      <c r="O17" s="715"/>
      <c r="P17" s="715"/>
      <c r="Q17" s="715"/>
      <c r="R17" s="715"/>
      <c r="S17" s="721"/>
      <c r="T17" s="721"/>
      <c r="U17" s="721"/>
      <c r="V17" s="721"/>
      <c r="W17" s="721"/>
      <c r="X17" s="721"/>
      <c r="Y17" s="715"/>
      <c r="Z17" s="715"/>
      <c r="AA17" s="622"/>
      <c r="AB17" s="622"/>
      <c r="AC17" s="622"/>
      <c r="AD17" s="622"/>
      <c r="AE17" s="622"/>
      <c r="AF17" s="622"/>
      <c r="AG17" s="622"/>
      <c r="AH17" s="622"/>
    </row>
    <row r="18" spans="1:34" x14ac:dyDescent="0.25">
      <c r="B18" s="290">
        <f t="shared" ref="B18:B46" si="2">B17+1</f>
        <v>1996</v>
      </c>
      <c r="C18" s="622">
        <f t="shared" si="1"/>
        <v>0</v>
      </c>
      <c r="D18" s="715">
        <f>+D17</f>
        <v>0</v>
      </c>
      <c r="E18" s="715">
        <f>+E$14/7</f>
        <v>0</v>
      </c>
      <c r="F18" s="715">
        <f>+F$14/7/2</f>
        <v>0</v>
      </c>
      <c r="G18" s="715"/>
      <c r="H18" s="715"/>
      <c r="I18" s="715"/>
      <c r="J18" s="715"/>
      <c r="K18" s="715"/>
      <c r="L18" s="715"/>
      <c r="M18" s="715"/>
      <c r="N18" s="715"/>
      <c r="O18" s="715"/>
      <c r="P18" s="715"/>
      <c r="Q18" s="715"/>
      <c r="R18" s="715"/>
      <c r="S18" s="721"/>
      <c r="T18" s="721"/>
      <c r="U18" s="721"/>
      <c r="V18" s="721"/>
      <c r="W18" s="721"/>
      <c r="X18" s="721"/>
      <c r="Y18" s="715"/>
      <c r="Z18" s="715"/>
      <c r="AA18" s="622"/>
      <c r="AB18" s="622"/>
      <c r="AC18" s="622"/>
      <c r="AD18" s="622"/>
      <c r="AE18" s="622"/>
      <c r="AF18" s="622"/>
      <c r="AG18" s="622"/>
      <c r="AH18" s="622"/>
    </row>
    <row r="19" spans="1:34" x14ac:dyDescent="0.25">
      <c r="B19" s="290">
        <f t="shared" si="2"/>
        <v>1997</v>
      </c>
      <c r="C19" s="622">
        <f t="shared" si="1"/>
        <v>0</v>
      </c>
      <c r="D19" s="715">
        <f>+D18</f>
        <v>0</v>
      </c>
      <c r="E19" s="715">
        <f>+E18</f>
        <v>0</v>
      </c>
      <c r="F19" s="715">
        <f>+F$14/7</f>
        <v>0</v>
      </c>
      <c r="G19" s="715">
        <f>+G$14/7/2</f>
        <v>0</v>
      </c>
      <c r="H19" s="715"/>
      <c r="I19" s="715"/>
      <c r="J19" s="715"/>
      <c r="K19" s="715"/>
      <c r="L19" s="715"/>
      <c r="M19" s="715"/>
      <c r="N19" s="715"/>
      <c r="O19" s="715"/>
      <c r="P19" s="715"/>
      <c r="Q19" s="715"/>
      <c r="R19" s="715"/>
      <c r="S19" s="721"/>
      <c r="T19" s="721"/>
      <c r="U19" s="721"/>
      <c r="V19" s="721"/>
      <c r="W19" s="721"/>
      <c r="X19" s="721"/>
      <c r="Y19" s="715"/>
      <c r="Z19" s="715"/>
      <c r="AA19" s="622"/>
      <c r="AB19" s="622"/>
      <c r="AC19" s="622"/>
      <c r="AD19" s="622"/>
      <c r="AE19" s="622"/>
      <c r="AF19" s="622"/>
      <c r="AG19" s="622"/>
      <c r="AH19" s="622"/>
    </row>
    <row r="20" spans="1:34" x14ac:dyDescent="0.25">
      <c r="B20" s="290">
        <f t="shared" si="2"/>
        <v>1998</v>
      </c>
      <c r="C20" s="622">
        <f t="shared" si="1"/>
        <v>0</v>
      </c>
      <c r="D20" s="715">
        <f>+D19</f>
        <v>0</v>
      </c>
      <c r="E20" s="715">
        <f>+E19</f>
        <v>0</v>
      </c>
      <c r="F20" s="715">
        <f>+F19</f>
        <v>0</v>
      </c>
      <c r="G20" s="715">
        <f>+G$14/7</f>
        <v>0</v>
      </c>
      <c r="H20" s="715">
        <f>+H$14/7/2</f>
        <v>0</v>
      </c>
      <c r="I20" s="715"/>
      <c r="J20" s="715"/>
      <c r="K20" s="715"/>
      <c r="L20" s="715"/>
      <c r="M20" s="715"/>
      <c r="N20" s="715"/>
      <c r="O20" s="715"/>
      <c r="P20" s="715"/>
      <c r="Q20" s="715"/>
      <c r="R20" s="715"/>
      <c r="S20" s="721"/>
      <c r="T20" s="721"/>
      <c r="U20" s="721"/>
      <c r="V20" s="721"/>
      <c r="W20" s="721"/>
      <c r="X20" s="721"/>
      <c r="Y20" s="715"/>
      <c r="Z20" s="715"/>
      <c r="AA20" s="622"/>
      <c r="AB20" s="622"/>
      <c r="AC20" s="622"/>
      <c r="AD20" s="622"/>
      <c r="AE20" s="622"/>
      <c r="AF20" s="622"/>
      <c r="AG20" s="622"/>
      <c r="AH20" s="622"/>
    </row>
    <row r="21" spans="1:34" x14ac:dyDescent="0.25">
      <c r="B21" s="290">
        <f t="shared" si="2"/>
        <v>1999</v>
      </c>
      <c r="C21" s="622">
        <f t="shared" si="1"/>
        <v>0</v>
      </c>
      <c r="D21" s="715">
        <f>+D20</f>
        <v>0</v>
      </c>
      <c r="E21" s="715">
        <f>+E20</f>
        <v>0</v>
      </c>
      <c r="F21" s="715">
        <f>+F20</f>
        <v>0</v>
      </c>
      <c r="G21" s="715">
        <f>+G20</f>
        <v>0</v>
      </c>
      <c r="H21" s="715">
        <f>+H$14/7</f>
        <v>0</v>
      </c>
      <c r="I21" s="715">
        <f>+I$14/7/2</f>
        <v>0</v>
      </c>
      <c r="J21" s="715"/>
      <c r="K21" s="715"/>
      <c r="L21" s="715"/>
      <c r="M21" s="715"/>
      <c r="N21" s="715"/>
      <c r="O21" s="715"/>
      <c r="P21" s="715"/>
      <c r="Q21" s="715"/>
      <c r="R21" s="715"/>
      <c r="S21" s="721"/>
      <c r="T21" s="721"/>
      <c r="U21" s="721"/>
      <c r="V21" s="721"/>
      <c r="W21" s="721"/>
      <c r="X21" s="721"/>
      <c r="Y21" s="715"/>
      <c r="Z21" s="715"/>
      <c r="AA21" s="622"/>
      <c r="AB21" s="622"/>
      <c r="AC21" s="622"/>
      <c r="AD21" s="622"/>
      <c r="AE21" s="622"/>
      <c r="AF21" s="622"/>
      <c r="AG21" s="622"/>
      <c r="AH21" s="622"/>
    </row>
    <row r="22" spans="1:34" x14ac:dyDescent="0.25">
      <c r="B22" s="290">
        <f t="shared" si="2"/>
        <v>2000</v>
      </c>
      <c r="C22" s="622">
        <f t="shared" si="1"/>
        <v>0</v>
      </c>
      <c r="D22" s="715">
        <f>+D21</f>
        <v>0</v>
      </c>
      <c r="E22" s="715">
        <f>+E21</f>
        <v>0</v>
      </c>
      <c r="F22" s="715">
        <f>+F21</f>
        <v>0</v>
      </c>
      <c r="G22" s="715">
        <f>+G21</f>
        <v>0</v>
      </c>
      <c r="H22" s="715">
        <f>+H21</f>
        <v>0</v>
      </c>
      <c r="I22" s="715">
        <f>+I$14/7</f>
        <v>0</v>
      </c>
      <c r="J22" s="715">
        <f>+J$14/7/2</f>
        <v>0</v>
      </c>
      <c r="K22" s="715"/>
      <c r="L22" s="715"/>
      <c r="M22" s="715"/>
      <c r="N22" s="715"/>
      <c r="O22" s="715"/>
      <c r="P22" s="715"/>
      <c r="Q22" s="715"/>
      <c r="R22" s="715"/>
      <c r="S22" s="721"/>
      <c r="T22" s="721"/>
      <c r="U22" s="721"/>
      <c r="V22" s="721"/>
      <c r="W22" s="721"/>
      <c r="X22" s="721"/>
      <c r="Y22" s="715"/>
      <c r="Z22" s="715"/>
      <c r="AA22" s="622"/>
      <c r="AB22" s="622"/>
      <c r="AC22" s="622"/>
      <c r="AD22" s="622"/>
      <c r="AE22" s="622"/>
      <c r="AF22" s="622"/>
      <c r="AG22" s="622"/>
      <c r="AH22" s="622"/>
    </row>
    <row r="23" spans="1:34" x14ac:dyDescent="0.25">
      <c r="B23" s="290">
        <f t="shared" si="2"/>
        <v>2001</v>
      </c>
      <c r="C23" s="622">
        <f t="shared" si="1"/>
        <v>0</v>
      </c>
      <c r="D23" s="715">
        <f>+D$14/7/2</f>
        <v>0</v>
      </c>
      <c r="E23" s="715">
        <f>+E22</f>
        <v>0</v>
      </c>
      <c r="F23" s="715">
        <f>+F22</f>
        <v>0</v>
      </c>
      <c r="G23" s="715">
        <f>+G22</f>
        <v>0</v>
      </c>
      <c r="H23" s="715">
        <f>+H22</f>
        <v>0</v>
      </c>
      <c r="I23" s="715">
        <f>+I22</f>
        <v>0</v>
      </c>
      <c r="J23" s="715">
        <f>+J$14/7</f>
        <v>0</v>
      </c>
      <c r="K23" s="715">
        <f>+K$14/7/2</f>
        <v>0</v>
      </c>
      <c r="L23" s="715"/>
      <c r="M23" s="715"/>
      <c r="N23" s="715"/>
      <c r="O23" s="715"/>
      <c r="P23" s="715"/>
      <c r="Q23" s="715"/>
      <c r="R23" s="715"/>
      <c r="S23" s="721"/>
      <c r="T23" s="721"/>
      <c r="U23" s="721"/>
      <c r="V23" s="721"/>
      <c r="W23" s="721"/>
      <c r="X23" s="721"/>
      <c r="Y23" s="715"/>
      <c r="Z23" s="715"/>
      <c r="AA23" s="622"/>
      <c r="AB23" s="622"/>
      <c r="AC23" s="622"/>
      <c r="AD23" s="622"/>
      <c r="AE23" s="622"/>
      <c r="AF23" s="622"/>
      <c r="AG23" s="622"/>
      <c r="AH23" s="622"/>
    </row>
    <row r="24" spans="1:34" x14ac:dyDescent="0.25">
      <c r="B24" s="290">
        <f t="shared" si="2"/>
        <v>2002</v>
      </c>
      <c r="C24" s="622">
        <f t="shared" si="1"/>
        <v>0</v>
      </c>
      <c r="D24" s="715"/>
      <c r="E24" s="715">
        <f>+E$14/7/2</f>
        <v>0</v>
      </c>
      <c r="F24" s="715">
        <f>+F23</f>
        <v>0</v>
      </c>
      <c r="G24" s="715">
        <f>+G23</f>
        <v>0</v>
      </c>
      <c r="H24" s="715">
        <f>+H23</f>
        <v>0</v>
      </c>
      <c r="I24" s="715">
        <f>+I23</f>
        <v>0</v>
      </c>
      <c r="J24" s="715">
        <f>+J23</f>
        <v>0</v>
      </c>
      <c r="K24" s="715">
        <f>+K$14/7</f>
        <v>0</v>
      </c>
      <c r="L24" s="715">
        <f>+L$14/7/2</f>
        <v>0</v>
      </c>
      <c r="M24" s="715"/>
      <c r="N24" s="715"/>
      <c r="O24" s="715"/>
      <c r="P24" s="715"/>
      <c r="Q24" s="715"/>
      <c r="R24" s="715"/>
      <c r="S24" s="721"/>
      <c r="T24" s="721"/>
      <c r="U24" s="721"/>
      <c r="V24" s="721"/>
      <c r="W24" s="721"/>
      <c r="X24" s="721"/>
      <c r="Y24" s="715"/>
      <c r="Z24" s="715"/>
      <c r="AA24" s="622"/>
      <c r="AB24" s="622"/>
      <c r="AC24" s="622"/>
      <c r="AD24" s="622"/>
      <c r="AE24" s="622"/>
      <c r="AF24" s="623"/>
      <c r="AG24" s="622"/>
      <c r="AH24" s="622"/>
    </row>
    <row r="25" spans="1:34" x14ac:dyDescent="0.25">
      <c r="B25" s="290">
        <f t="shared" si="2"/>
        <v>2003</v>
      </c>
      <c r="C25" s="622">
        <f t="shared" si="1"/>
        <v>0</v>
      </c>
      <c r="D25" s="715"/>
      <c r="E25" s="715"/>
      <c r="F25" s="715">
        <f>+F$14/7/2</f>
        <v>0</v>
      </c>
      <c r="G25" s="715">
        <f>+G24</f>
        <v>0</v>
      </c>
      <c r="H25" s="715">
        <f>+H24</f>
        <v>0</v>
      </c>
      <c r="I25" s="715">
        <f>+I24</f>
        <v>0</v>
      </c>
      <c r="J25" s="715">
        <f>+J24</f>
        <v>0</v>
      </c>
      <c r="K25" s="715">
        <f>+K24</f>
        <v>0</v>
      </c>
      <c r="L25" s="715">
        <f>+L$14/7</f>
        <v>0</v>
      </c>
      <c r="M25" s="715">
        <f>+M$14/7/2</f>
        <v>0</v>
      </c>
      <c r="N25" s="715"/>
      <c r="O25" s="715"/>
      <c r="P25" s="715"/>
      <c r="Q25" s="715"/>
      <c r="R25" s="715"/>
      <c r="S25" s="721"/>
      <c r="T25" s="721"/>
      <c r="U25" s="721"/>
      <c r="V25" s="721"/>
      <c r="W25" s="721"/>
      <c r="X25" s="721"/>
      <c r="Y25" s="715"/>
      <c r="Z25" s="715"/>
      <c r="AA25" s="622"/>
      <c r="AB25" s="622"/>
      <c r="AC25" s="622"/>
      <c r="AD25" s="622"/>
      <c r="AE25" s="622"/>
      <c r="AF25" s="623"/>
      <c r="AG25" s="622"/>
      <c r="AH25" s="622"/>
    </row>
    <row r="26" spans="1:34" x14ac:dyDescent="0.25">
      <c r="B26" s="290">
        <f t="shared" si="2"/>
        <v>2004</v>
      </c>
      <c r="C26" s="622">
        <f t="shared" si="1"/>
        <v>0</v>
      </c>
      <c r="D26" s="715"/>
      <c r="E26" s="715"/>
      <c r="F26" s="715"/>
      <c r="G26" s="715">
        <f>+G$14/7/2</f>
        <v>0</v>
      </c>
      <c r="H26" s="715">
        <f>+H25</f>
        <v>0</v>
      </c>
      <c r="I26" s="715">
        <f>+I25</f>
        <v>0</v>
      </c>
      <c r="J26" s="715">
        <f>+J25</f>
        <v>0</v>
      </c>
      <c r="K26" s="715">
        <f>+K25</f>
        <v>0</v>
      </c>
      <c r="L26" s="715">
        <f>+L25</f>
        <v>0</v>
      </c>
      <c r="M26" s="715">
        <f>+M$14/7</f>
        <v>0</v>
      </c>
      <c r="N26" s="623">
        <f>+N$14/7/2</f>
        <v>0</v>
      </c>
      <c r="O26" s="623"/>
      <c r="P26" s="623"/>
      <c r="Q26" s="623"/>
      <c r="R26" s="623"/>
      <c r="S26" s="644"/>
      <c r="T26" s="644"/>
      <c r="U26" s="644"/>
      <c r="V26" s="644"/>
      <c r="W26" s="644"/>
      <c r="X26" s="644"/>
      <c r="Y26" s="623"/>
      <c r="Z26" s="715"/>
      <c r="AA26" s="622"/>
      <c r="AB26" s="622"/>
      <c r="AC26" s="622"/>
      <c r="AD26" s="622"/>
      <c r="AE26" s="622"/>
      <c r="AF26" s="623"/>
      <c r="AG26" s="622"/>
      <c r="AH26" s="622"/>
    </row>
    <row r="27" spans="1:34" x14ac:dyDescent="0.25">
      <c r="B27" s="290">
        <f t="shared" si="2"/>
        <v>2005</v>
      </c>
      <c r="C27" s="622">
        <f t="shared" si="1"/>
        <v>0</v>
      </c>
      <c r="D27" s="715"/>
      <c r="E27" s="715"/>
      <c r="F27" s="715"/>
      <c r="G27" s="715"/>
      <c r="H27" s="715">
        <f>+H$14/7/2</f>
        <v>0</v>
      </c>
      <c r="I27" s="715">
        <f>+I26</f>
        <v>0</v>
      </c>
      <c r="J27" s="715">
        <f>+J26</f>
        <v>0</v>
      </c>
      <c r="K27" s="715">
        <f>+K26</f>
        <v>0</v>
      </c>
      <c r="L27" s="715">
        <f>+L26</f>
        <v>0</v>
      </c>
      <c r="M27" s="715">
        <f>+M26</f>
        <v>0</v>
      </c>
      <c r="N27" s="623">
        <f>+N$14/7</f>
        <v>0</v>
      </c>
      <c r="O27" s="623">
        <f>+O$14/7/2</f>
        <v>0</v>
      </c>
      <c r="P27" s="623"/>
      <c r="Q27" s="623"/>
      <c r="R27" s="623"/>
      <c r="S27" s="644"/>
      <c r="T27" s="644"/>
      <c r="U27" s="644"/>
      <c r="V27" s="644"/>
      <c r="W27" s="644"/>
      <c r="X27" s="644"/>
      <c r="Y27" s="623"/>
      <c r="Z27" s="715"/>
      <c r="AA27" s="622"/>
      <c r="AB27" s="622"/>
      <c r="AC27" s="622"/>
      <c r="AD27" s="622"/>
      <c r="AE27" s="622"/>
      <c r="AF27" s="623"/>
      <c r="AG27" s="622"/>
      <c r="AH27" s="622"/>
    </row>
    <row r="28" spans="1:34" x14ac:dyDescent="0.25">
      <c r="B28" s="290">
        <f t="shared" si="2"/>
        <v>2006</v>
      </c>
      <c r="C28" s="622">
        <f t="shared" si="1"/>
        <v>0</v>
      </c>
      <c r="D28" s="715"/>
      <c r="E28" s="715"/>
      <c r="F28" s="715"/>
      <c r="G28" s="715"/>
      <c r="H28" s="715"/>
      <c r="I28" s="715">
        <f>+I$14/7/2</f>
        <v>0</v>
      </c>
      <c r="J28" s="715">
        <f>+J27</f>
        <v>0</v>
      </c>
      <c r="K28" s="715">
        <f>+K27</f>
        <v>0</v>
      </c>
      <c r="L28" s="715">
        <f>+L27</f>
        <v>0</v>
      </c>
      <c r="M28" s="715">
        <f>+M27</f>
        <v>0</v>
      </c>
      <c r="N28" s="623">
        <f>+N27</f>
        <v>0</v>
      </c>
      <c r="O28" s="623">
        <f>+O$14/7</f>
        <v>0</v>
      </c>
      <c r="P28" s="623">
        <f>+P$14/7/2</f>
        <v>0</v>
      </c>
      <c r="Q28" s="623"/>
      <c r="R28" s="623"/>
      <c r="S28" s="644"/>
      <c r="T28" s="644"/>
      <c r="U28" s="644"/>
      <c r="V28" s="644"/>
      <c r="W28" s="644"/>
      <c r="X28" s="644"/>
      <c r="Y28" s="623"/>
      <c r="Z28" s="715"/>
      <c r="AA28" s="622"/>
      <c r="AB28" s="622"/>
      <c r="AC28" s="622"/>
      <c r="AD28" s="622"/>
      <c r="AE28" s="622"/>
      <c r="AF28" s="623"/>
      <c r="AG28" s="622"/>
      <c r="AH28" s="622"/>
    </row>
    <row r="29" spans="1:34" x14ac:dyDescent="0.25">
      <c r="B29" s="290">
        <f t="shared" si="2"/>
        <v>2007</v>
      </c>
      <c r="C29" s="622">
        <f t="shared" si="1"/>
        <v>0</v>
      </c>
      <c r="D29" s="715"/>
      <c r="E29" s="715"/>
      <c r="F29" s="715"/>
      <c r="G29" s="715"/>
      <c r="H29" s="715"/>
      <c r="I29" s="715"/>
      <c r="J29" s="715">
        <f>+J$14/7/2</f>
        <v>0</v>
      </c>
      <c r="K29" s="715">
        <f>+K28</f>
        <v>0</v>
      </c>
      <c r="L29" s="715">
        <f>+L28</f>
        <v>0</v>
      </c>
      <c r="M29" s="715">
        <f>+M28</f>
        <v>0</v>
      </c>
      <c r="N29" s="623">
        <f>+N28</f>
        <v>0</v>
      </c>
      <c r="O29" s="623">
        <f>+O28</f>
        <v>0</v>
      </c>
      <c r="P29" s="623">
        <f>+P$14/7</f>
        <v>0</v>
      </c>
      <c r="Q29" s="623">
        <f>+Q$14/7/2</f>
        <v>0</v>
      </c>
      <c r="R29" s="623"/>
      <c r="S29" s="644"/>
      <c r="T29" s="644"/>
      <c r="U29" s="644"/>
      <c r="V29" s="644"/>
      <c r="W29" s="644"/>
      <c r="X29" s="644"/>
      <c r="Y29" s="623"/>
      <c r="Z29" s="715"/>
      <c r="AA29" s="622"/>
      <c r="AB29" s="622"/>
      <c r="AC29" s="622"/>
      <c r="AD29" s="622"/>
      <c r="AE29" s="622"/>
      <c r="AF29" s="623"/>
      <c r="AG29" s="622"/>
      <c r="AH29" s="622"/>
    </row>
    <row r="30" spans="1:34" x14ac:dyDescent="0.25">
      <c r="B30" s="290">
        <f t="shared" si="2"/>
        <v>2008</v>
      </c>
      <c r="C30" s="622">
        <f t="shared" si="1"/>
        <v>0</v>
      </c>
      <c r="D30" s="715"/>
      <c r="E30" s="715"/>
      <c r="F30" s="715"/>
      <c r="G30" s="715"/>
      <c r="H30" s="715"/>
      <c r="I30" s="715"/>
      <c r="J30" s="715"/>
      <c r="K30" s="715">
        <f>+K$14/7/2</f>
        <v>0</v>
      </c>
      <c r="L30" s="715">
        <f>+L29</f>
        <v>0</v>
      </c>
      <c r="M30" s="715">
        <f>+M29</f>
        <v>0</v>
      </c>
      <c r="N30" s="623">
        <f>+N29</f>
        <v>0</v>
      </c>
      <c r="O30" s="623">
        <f>+O29</f>
        <v>0</v>
      </c>
      <c r="P30" s="623">
        <f>+P29</f>
        <v>0</v>
      </c>
      <c r="Q30" s="623">
        <f>+Q$14/7</f>
        <v>0</v>
      </c>
      <c r="R30" s="623">
        <f>+R$14/7/2</f>
        <v>0</v>
      </c>
      <c r="S30" s="644"/>
      <c r="T30" s="644"/>
      <c r="U30" s="644"/>
      <c r="V30" s="644"/>
      <c r="W30" s="644"/>
      <c r="X30" s="644"/>
      <c r="Y30" s="623"/>
      <c r="Z30" s="715"/>
      <c r="AA30" s="622"/>
      <c r="AB30" s="622"/>
      <c r="AC30" s="622"/>
      <c r="AD30" s="622"/>
      <c r="AE30" s="622"/>
      <c r="AF30" s="623"/>
      <c r="AG30" s="622"/>
      <c r="AH30" s="622"/>
    </row>
    <row r="31" spans="1:34" x14ac:dyDescent="0.25">
      <c r="B31" s="290">
        <f t="shared" si="2"/>
        <v>2009</v>
      </c>
      <c r="C31" s="622">
        <f t="shared" si="1"/>
        <v>0</v>
      </c>
      <c r="D31" s="715"/>
      <c r="E31" s="715"/>
      <c r="F31" s="715"/>
      <c r="G31" s="715"/>
      <c r="H31" s="715"/>
      <c r="I31" s="715"/>
      <c r="J31" s="715"/>
      <c r="K31" s="715"/>
      <c r="L31" s="715">
        <f>+L$14/7/2</f>
        <v>0</v>
      </c>
      <c r="M31" s="715">
        <f>+M30</f>
        <v>0</v>
      </c>
      <c r="N31" s="623">
        <f>+N30</f>
        <v>0</v>
      </c>
      <c r="O31" s="623">
        <f>+O30</f>
        <v>0</v>
      </c>
      <c r="P31" s="623">
        <f>+P30</f>
        <v>0</v>
      </c>
      <c r="Q31" s="623">
        <f>+Q30</f>
        <v>0</v>
      </c>
      <c r="R31" s="623">
        <f>+R$14/7</f>
        <v>0</v>
      </c>
      <c r="S31" s="644">
        <f>+S$14/7/2</f>
        <v>0</v>
      </c>
      <c r="T31" s="644"/>
      <c r="U31" s="644"/>
      <c r="V31" s="644"/>
      <c r="W31" s="644"/>
      <c r="X31" s="644"/>
      <c r="Y31" s="623"/>
      <c r="Z31" s="715"/>
      <c r="AA31" s="622"/>
      <c r="AB31" s="622"/>
      <c r="AC31" s="622"/>
      <c r="AD31" s="622"/>
      <c r="AE31" s="622"/>
      <c r="AF31" s="623"/>
      <c r="AG31" s="622"/>
      <c r="AH31" s="622"/>
    </row>
    <row r="32" spans="1:34" x14ac:dyDescent="0.25">
      <c r="A32" s="361"/>
      <c r="B32" s="290">
        <f t="shared" si="2"/>
        <v>2010</v>
      </c>
      <c r="C32" s="622">
        <f t="shared" si="1"/>
        <v>0</v>
      </c>
      <c r="D32" s="715"/>
      <c r="E32" s="715"/>
      <c r="F32" s="715"/>
      <c r="G32" s="715"/>
      <c r="H32" s="715"/>
      <c r="I32" s="715"/>
      <c r="J32" s="715"/>
      <c r="K32" s="715"/>
      <c r="L32" s="715"/>
      <c r="M32" s="715">
        <f>+M$14/7/2</f>
        <v>0</v>
      </c>
      <c r="N32" s="623">
        <f>+N31</f>
        <v>0</v>
      </c>
      <c r="O32" s="623">
        <f>+O31</f>
        <v>0</v>
      </c>
      <c r="P32" s="623">
        <f>+P31</f>
        <v>0</v>
      </c>
      <c r="Q32" s="623">
        <f>+Q31</f>
        <v>0</v>
      </c>
      <c r="R32" s="623">
        <f>+R31</f>
        <v>0</v>
      </c>
      <c r="S32" s="644">
        <f>+S$14/7</f>
        <v>0</v>
      </c>
      <c r="T32" s="644">
        <f>+T$14/7/2</f>
        <v>0</v>
      </c>
      <c r="U32" s="644"/>
      <c r="V32" s="644"/>
      <c r="W32" s="644"/>
      <c r="X32" s="644"/>
      <c r="Y32" s="623"/>
      <c r="Z32" s="715"/>
      <c r="AA32" s="622"/>
      <c r="AB32" s="622"/>
      <c r="AC32" s="622"/>
      <c r="AD32" s="622"/>
      <c r="AE32" s="622"/>
      <c r="AF32" s="623"/>
      <c r="AG32" s="622"/>
      <c r="AH32" s="622"/>
    </row>
    <row r="33" spans="1:34" x14ac:dyDescent="0.25">
      <c r="A33" s="361"/>
      <c r="B33" s="290">
        <f t="shared" si="2"/>
        <v>2011</v>
      </c>
      <c r="C33" s="622">
        <f t="shared" si="1"/>
        <v>0</v>
      </c>
      <c r="D33" s="715"/>
      <c r="E33" s="715"/>
      <c r="F33" s="715"/>
      <c r="G33" s="715"/>
      <c r="H33" s="715"/>
      <c r="I33" s="715"/>
      <c r="J33" s="715"/>
      <c r="K33" s="715"/>
      <c r="L33" s="715"/>
      <c r="M33" s="715"/>
      <c r="N33" s="623">
        <f>+N$14/7/2</f>
        <v>0</v>
      </c>
      <c r="O33" s="623">
        <f>+O32</f>
        <v>0</v>
      </c>
      <c r="P33" s="623">
        <f>+P32</f>
        <v>0</v>
      </c>
      <c r="Q33" s="623">
        <f>+Q32</f>
        <v>0</v>
      </c>
      <c r="R33" s="623">
        <f>+R32</f>
        <v>0</v>
      </c>
      <c r="S33" s="644">
        <f>+S32</f>
        <v>0</v>
      </c>
      <c r="T33" s="644">
        <f>+T$14/7</f>
        <v>0</v>
      </c>
      <c r="U33" s="644">
        <f>+U$14/7/2</f>
        <v>0</v>
      </c>
      <c r="V33" s="644"/>
      <c r="W33" s="644"/>
      <c r="X33" s="644"/>
      <c r="Y33" s="623"/>
      <c r="Z33" s="715"/>
      <c r="AA33" s="622"/>
      <c r="AB33" s="622"/>
      <c r="AC33" s="622"/>
      <c r="AD33" s="622"/>
      <c r="AE33" s="622"/>
      <c r="AF33" s="623"/>
      <c r="AG33" s="622"/>
      <c r="AH33" s="622"/>
    </row>
    <row r="34" spans="1:34" x14ac:dyDescent="0.25">
      <c r="A34" s="361"/>
      <c r="B34" s="290">
        <f t="shared" si="2"/>
        <v>2012</v>
      </c>
      <c r="C34" s="622">
        <f t="shared" si="1"/>
        <v>0</v>
      </c>
      <c r="D34" s="715"/>
      <c r="E34" s="715"/>
      <c r="F34" s="715"/>
      <c r="G34" s="715"/>
      <c r="H34" s="715"/>
      <c r="I34" s="715"/>
      <c r="J34" s="715"/>
      <c r="K34" s="715"/>
      <c r="L34" s="715"/>
      <c r="M34" s="715"/>
      <c r="N34" s="623"/>
      <c r="O34" s="623">
        <f>+O$14/7/2</f>
        <v>0</v>
      </c>
      <c r="P34" s="623">
        <f>+P33</f>
        <v>0</v>
      </c>
      <c r="Q34" s="623">
        <f>+Q33</f>
        <v>0</v>
      </c>
      <c r="R34" s="623">
        <f>+R33</f>
        <v>0</v>
      </c>
      <c r="S34" s="644">
        <f>+S33</f>
        <v>0</v>
      </c>
      <c r="T34" s="644">
        <f>+T$14/7</f>
        <v>0</v>
      </c>
      <c r="U34" s="644">
        <f>+U$14/7</f>
        <v>0</v>
      </c>
      <c r="V34" s="644">
        <f>+V$14/7/2</f>
        <v>0</v>
      </c>
      <c r="W34" s="644"/>
      <c r="X34" s="644"/>
      <c r="Y34" s="623"/>
      <c r="Z34" s="715"/>
      <c r="AA34" s="622"/>
      <c r="AB34" s="622"/>
      <c r="AC34" s="622"/>
      <c r="AD34" s="622"/>
      <c r="AE34" s="622"/>
      <c r="AF34" s="623"/>
      <c r="AG34" s="622"/>
      <c r="AH34" s="622"/>
    </row>
    <row r="35" spans="1:34" x14ac:dyDescent="0.25">
      <c r="A35" s="361"/>
      <c r="B35" s="290">
        <f t="shared" si="2"/>
        <v>2013</v>
      </c>
      <c r="C35" s="622">
        <f t="shared" si="1"/>
        <v>0</v>
      </c>
      <c r="D35" s="715"/>
      <c r="E35" s="715"/>
      <c r="F35" s="715"/>
      <c r="G35" s="715"/>
      <c r="H35" s="715"/>
      <c r="I35" s="715"/>
      <c r="J35" s="715"/>
      <c r="K35" s="715"/>
      <c r="L35" s="715"/>
      <c r="M35" s="715"/>
      <c r="N35" s="623"/>
      <c r="O35" s="623"/>
      <c r="P35" s="623">
        <f>P14/7/2</f>
        <v>0</v>
      </c>
      <c r="Q35" s="623">
        <f>Q14</f>
        <v>0</v>
      </c>
      <c r="R35" s="623">
        <f t="shared" ref="R35:U36" si="3">R34</f>
        <v>0</v>
      </c>
      <c r="S35" s="644">
        <f t="shared" si="3"/>
        <v>0</v>
      </c>
      <c r="T35" s="644">
        <f t="shared" si="3"/>
        <v>0</v>
      </c>
      <c r="U35" s="644">
        <f t="shared" si="3"/>
        <v>0</v>
      </c>
      <c r="V35" s="644">
        <f>V14/7</f>
        <v>0</v>
      </c>
      <c r="W35" s="644">
        <f>W14/7/2</f>
        <v>0</v>
      </c>
      <c r="X35" s="644"/>
      <c r="Y35" s="623"/>
      <c r="Z35" s="715"/>
      <c r="AA35" s="622"/>
      <c r="AB35" s="622"/>
      <c r="AC35" s="622"/>
      <c r="AD35" s="622"/>
      <c r="AE35" s="622"/>
      <c r="AF35" s="623"/>
      <c r="AG35" s="622"/>
      <c r="AH35" s="622"/>
    </row>
    <row r="36" spans="1:34" x14ac:dyDescent="0.25">
      <c r="A36" s="361"/>
      <c r="B36" s="290">
        <f t="shared" si="2"/>
        <v>2014</v>
      </c>
      <c r="C36" s="622">
        <f t="shared" si="1"/>
        <v>0</v>
      </c>
      <c r="D36" s="715"/>
      <c r="E36" s="715"/>
      <c r="F36" s="715"/>
      <c r="G36" s="715"/>
      <c r="H36" s="715"/>
      <c r="I36" s="715"/>
      <c r="J36" s="715"/>
      <c r="K36" s="715"/>
      <c r="L36" s="715"/>
      <c r="M36" s="715"/>
      <c r="N36" s="623"/>
      <c r="O36" s="623"/>
      <c r="P36" s="623"/>
      <c r="Q36" s="623">
        <f>Q14/7/2</f>
        <v>0</v>
      </c>
      <c r="R36" s="623">
        <f t="shared" si="3"/>
        <v>0</v>
      </c>
      <c r="S36" s="644">
        <f t="shared" si="3"/>
        <v>0</v>
      </c>
      <c r="T36" s="644">
        <f t="shared" si="3"/>
        <v>0</v>
      </c>
      <c r="U36" s="644">
        <f t="shared" si="3"/>
        <v>0</v>
      </c>
      <c r="V36" s="644">
        <f>V35</f>
        <v>0</v>
      </c>
      <c r="W36" s="644">
        <f>W14/7</f>
        <v>0</v>
      </c>
      <c r="X36" s="644">
        <f>X14/7/2</f>
        <v>0</v>
      </c>
      <c r="Y36" s="623"/>
      <c r="Z36" s="715"/>
      <c r="AA36" s="622"/>
      <c r="AB36" s="622"/>
      <c r="AC36" s="622"/>
      <c r="AD36" s="622"/>
      <c r="AE36" s="622"/>
      <c r="AF36" s="622"/>
      <c r="AG36" s="622"/>
      <c r="AH36" s="622"/>
    </row>
    <row r="37" spans="1:34" x14ac:dyDescent="0.25">
      <c r="A37" s="361"/>
      <c r="B37" s="290">
        <f t="shared" si="2"/>
        <v>2015</v>
      </c>
      <c r="C37" s="622">
        <f t="shared" si="1"/>
        <v>0</v>
      </c>
      <c r="D37" s="715"/>
      <c r="E37" s="715"/>
      <c r="F37" s="715"/>
      <c r="G37" s="715"/>
      <c r="H37" s="715"/>
      <c r="I37" s="715"/>
      <c r="J37" s="715"/>
      <c r="K37" s="715"/>
      <c r="L37" s="715"/>
      <c r="M37" s="715"/>
      <c r="N37" s="623"/>
      <c r="O37" s="623"/>
      <c r="P37" s="623"/>
      <c r="Q37" s="623"/>
      <c r="R37" s="623">
        <f>R14/7/2</f>
        <v>0</v>
      </c>
      <c r="S37" s="644">
        <f>S36</f>
        <v>0</v>
      </c>
      <c r="T37" s="644">
        <f>T36</f>
        <v>0</v>
      </c>
      <c r="U37" s="644">
        <f>U36</f>
        <v>0</v>
      </c>
      <c r="V37" s="644">
        <f>V36</f>
        <v>0</v>
      </c>
      <c r="W37" s="644">
        <f>W36</f>
        <v>0</v>
      </c>
      <c r="X37" s="644">
        <f>X14/7</f>
        <v>0</v>
      </c>
      <c r="Y37" s="623">
        <f>Y14/7/2</f>
        <v>0</v>
      </c>
      <c r="Z37" s="715"/>
      <c r="AA37" s="622"/>
      <c r="AB37" s="622"/>
      <c r="AC37" s="622"/>
      <c r="AD37" s="622"/>
      <c r="AE37" s="622"/>
      <c r="AF37" s="622"/>
      <c r="AG37" s="622"/>
      <c r="AH37" s="622"/>
    </row>
    <row r="38" spans="1:34" x14ac:dyDescent="0.25">
      <c r="A38" s="361"/>
      <c r="B38" s="290">
        <f t="shared" si="2"/>
        <v>2016</v>
      </c>
      <c r="C38" s="622">
        <f t="shared" si="1"/>
        <v>0</v>
      </c>
      <c r="D38" s="715"/>
      <c r="E38" s="715"/>
      <c r="F38" s="715"/>
      <c r="G38" s="715"/>
      <c r="H38" s="715"/>
      <c r="I38" s="715"/>
      <c r="J38" s="715"/>
      <c r="K38" s="715"/>
      <c r="L38" s="715"/>
      <c r="M38" s="715"/>
      <c r="N38" s="623"/>
      <c r="O38" s="623"/>
      <c r="P38" s="623"/>
      <c r="Q38" s="623"/>
      <c r="R38" s="623"/>
      <c r="S38" s="644"/>
      <c r="T38" s="644"/>
      <c r="U38" s="644"/>
      <c r="V38" s="644"/>
      <c r="W38" s="644"/>
      <c r="X38" s="644"/>
      <c r="Y38" s="623">
        <f>+Y14/2</f>
        <v>0</v>
      </c>
      <c r="Z38" s="623">
        <f>Z14/7/2</f>
        <v>0</v>
      </c>
      <c r="AA38" s="623"/>
      <c r="AB38" s="622"/>
      <c r="AC38" s="622"/>
      <c r="AD38" s="622"/>
      <c r="AE38" s="622"/>
      <c r="AF38" s="622"/>
      <c r="AG38" s="622"/>
      <c r="AH38" s="622"/>
    </row>
    <row r="39" spans="1:34" x14ac:dyDescent="0.25">
      <c r="A39" s="361"/>
      <c r="B39" s="290">
        <f t="shared" si="2"/>
        <v>2017</v>
      </c>
      <c r="C39" s="622">
        <f t="shared" si="1"/>
        <v>0</v>
      </c>
      <c r="D39" s="715"/>
      <c r="E39" s="715"/>
      <c r="F39" s="715"/>
      <c r="G39" s="715"/>
      <c r="H39" s="715"/>
      <c r="I39" s="715"/>
      <c r="J39" s="715"/>
      <c r="K39" s="715"/>
      <c r="L39" s="715"/>
      <c r="M39" s="715"/>
      <c r="N39" s="623"/>
      <c r="O39" s="623"/>
      <c r="P39" s="623"/>
      <c r="Q39" s="623"/>
      <c r="R39" s="623"/>
      <c r="S39" s="644"/>
      <c r="T39" s="644"/>
      <c r="U39" s="644"/>
      <c r="V39" s="644"/>
      <c r="W39" s="644"/>
      <c r="X39" s="644"/>
      <c r="Y39" s="623"/>
      <c r="Z39" s="623"/>
      <c r="AA39" s="623">
        <v>0</v>
      </c>
      <c r="AB39" s="622"/>
      <c r="AC39" s="622"/>
      <c r="AD39" s="622"/>
      <c r="AE39" s="622"/>
      <c r="AF39" s="622"/>
      <c r="AG39" s="622"/>
      <c r="AH39" s="622"/>
    </row>
    <row r="40" spans="1:34" x14ac:dyDescent="0.25">
      <c r="A40" s="361"/>
      <c r="B40" s="290">
        <f t="shared" si="2"/>
        <v>2018</v>
      </c>
      <c r="C40" s="622">
        <f t="shared" si="1"/>
        <v>0</v>
      </c>
      <c r="D40" s="715"/>
      <c r="E40" s="715"/>
      <c r="F40" s="715"/>
      <c r="G40" s="715"/>
      <c r="H40" s="715"/>
      <c r="I40" s="715"/>
      <c r="J40" s="715"/>
      <c r="K40" s="715"/>
      <c r="L40" s="715"/>
      <c r="M40" s="715"/>
      <c r="N40" s="623"/>
      <c r="O40" s="623"/>
      <c r="P40" s="623"/>
      <c r="Q40" s="623"/>
      <c r="R40" s="623"/>
      <c r="S40" s="644"/>
      <c r="T40" s="644"/>
      <c r="U40" s="644"/>
      <c r="V40" s="644"/>
      <c r="W40" s="644"/>
      <c r="X40" s="644"/>
      <c r="Y40" s="623"/>
      <c r="Z40" s="623"/>
      <c r="AA40" s="623"/>
      <c r="AB40" s="623">
        <v>0</v>
      </c>
      <c r="AC40" s="622"/>
      <c r="AD40" s="622"/>
      <c r="AE40" s="622"/>
      <c r="AF40" s="622"/>
      <c r="AG40" s="622"/>
      <c r="AH40" s="622"/>
    </row>
    <row r="41" spans="1:34" x14ac:dyDescent="0.25">
      <c r="A41" s="361"/>
      <c r="B41" s="290">
        <f t="shared" si="2"/>
        <v>2019</v>
      </c>
      <c r="C41" s="622">
        <f>-SUM(D41:AC41)</f>
        <v>0</v>
      </c>
      <c r="D41" s="715"/>
      <c r="E41" s="715"/>
      <c r="F41" s="715"/>
      <c r="G41" s="715"/>
      <c r="H41" s="715"/>
      <c r="I41" s="715"/>
      <c r="J41" s="715"/>
      <c r="K41" s="715"/>
      <c r="L41" s="715"/>
      <c r="M41" s="715"/>
      <c r="N41" s="623"/>
      <c r="O41" s="623"/>
      <c r="P41" s="623"/>
      <c r="Q41" s="623"/>
      <c r="R41" s="623"/>
      <c r="S41" s="644"/>
      <c r="T41" s="644"/>
      <c r="U41" s="644"/>
      <c r="V41" s="644"/>
      <c r="W41" s="644"/>
      <c r="X41" s="644"/>
      <c r="Y41" s="623"/>
      <c r="Z41" s="623"/>
      <c r="AA41" s="623"/>
      <c r="AB41" s="623"/>
      <c r="AC41" s="644">
        <f>+$AC$14/7/3</f>
        <v>0</v>
      </c>
      <c r="AD41" s="644"/>
      <c r="AE41" s="644"/>
      <c r="AF41" s="622"/>
      <c r="AG41" s="622"/>
      <c r="AH41" s="622"/>
    </row>
    <row r="42" spans="1:34" x14ac:dyDescent="0.25">
      <c r="A42" s="361"/>
      <c r="B42" s="290">
        <f t="shared" si="2"/>
        <v>2020</v>
      </c>
      <c r="C42" s="622">
        <f>-SUM(D42:AD42)</f>
        <v>0</v>
      </c>
      <c r="D42" s="715"/>
      <c r="E42" s="715"/>
      <c r="F42" s="715"/>
      <c r="G42" s="715"/>
      <c r="H42" s="715"/>
      <c r="I42" s="715"/>
      <c r="J42" s="715"/>
      <c r="K42" s="715"/>
      <c r="L42" s="715"/>
      <c r="M42" s="715"/>
      <c r="N42" s="623"/>
      <c r="O42" s="623"/>
      <c r="P42" s="623"/>
      <c r="Q42" s="623"/>
      <c r="R42" s="623"/>
      <c r="S42" s="644"/>
      <c r="T42" s="644"/>
      <c r="U42" s="644"/>
      <c r="V42" s="644"/>
      <c r="W42" s="644"/>
      <c r="X42" s="644"/>
      <c r="Y42" s="623"/>
      <c r="Z42" s="623"/>
      <c r="AA42" s="623"/>
      <c r="AB42" s="623"/>
      <c r="AC42" s="644"/>
      <c r="AD42" s="622"/>
      <c r="AE42" s="644"/>
      <c r="AF42" s="622"/>
      <c r="AG42" s="622"/>
      <c r="AH42" s="622"/>
    </row>
    <row r="43" spans="1:34" x14ac:dyDescent="0.25">
      <c r="A43" s="361"/>
      <c r="B43" s="290">
        <f t="shared" si="2"/>
        <v>2021</v>
      </c>
      <c r="C43" s="622">
        <f>-SUM(D43:AE43)</f>
        <v>0</v>
      </c>
      <c r="D43" s="715"/>
      <c r="E43" s="715"/>
      <c r="F43" s="715"/>
      <c r="G43" s="715"/>
      <c r="H43" s="715"/>
      <c r="I43" s="715"/>
      <c r="J43" s="715"/>
      <c r="K43" s="715"/>
      <c r="L43" s="715"/>
      <c r="M43" s="715"/>
      <c r="N43" s="623"/>
      <c r="O43" s="623"/>
      <c r="P43" s="623"/>
      <c r="Q43" s="623"/>
      <c r="R43" s="623"/>
      <c r="S43" s="644"/>
      <c r="T43" s="644"/>
      <c r="U43" s="644"/>
      <c r="V43" s="644"/>
      <c r="W43" s="644"/>
      <c r="X43" s="644"/>
      <c r="Y43" s="623"/>
      <c r="Z43" s="623"/>
      <c r="AA43" s="623"/>
      <c r="AB43" s="623"/>
      <c r="AC43" s="644"/>
      <c r="AD43" s="622"/>
      <c r="AE43" s="644">
        <f>+$AE$14/7/2</f>
        <v>0</v>
      </c>
      <c r="AF43" s="622"/>
      <c r="AG43" s="622"/>
      <c r="AH43" s="622"/>
    </row>
    <row r="44" spans="1:34" x14ac:dyDescent="0.25">
      <c r="A44" s="361"/>
      <c r="B44" s="290">
        <f t="shared" si="2"/>
        <v>2022</v>
      </c>
      <c r="C44" s="622"/>
      <c r="D44" s="715"/>
      <c r="E44" s="715"/>
      <c r="F44" s="715"/>
      <c r="G44" s="715"/>
      <c r="H44" s="715"/>
      <c r="I44" s="715"/>
      <c r="J44" s="715"/>
      <c r="K44" s="715"/>
      <c r="L44" s="715"/>
      <c r="M44" s="715"/>
      <c r="N44" s="623"/>
      <c r="O44" s="623"/>
      <c r="P44" s="623"/>
      <c r="Q44" s="623"/>
      <c r="R44" s="623"/>
      <c r="S44" s="644"/>
      <c r="T44" s="644"/>
      <c r="U44" s="644"/>
      <c r="V44" s="644"/>
      <c r="W44" s="644"/>
      <c r="X44" s="644"/>
      <c r="Y44" s="623"/>
      <c r="Z44" s="623"/>
      <c r="AA44" s="623"/>
      <c r="AB44" s="623"/>
      <c r="AC44" s="644"/>
      <c r="AD44" s="622"/>
      <c r="AE44" s="644"/>
      <c r="AF44" s="622"/>
      <c r="AG44" s="622"/>
      <c r="AH44" s="622"/>
    </row>
    <row r="45" spans="1:34" x14ac:dyDescent="0.25">
      <c r="A45" s="361"/>
      <c r="B45" s="290">
        <f t="shared" si="2"/>
        <v>2023</v>
      </c>
      <c r="C45" s="622"/>
      <c r="D45" s="715"/>
      <c r="E45" s="715"/>
      <c r="F45" s="715"/>
      <c r="G45" s="715"/>
      <c r="H45" s="715"/>
      <c r="I45" s="715"/>
      <c r="J45" s="715"/>
      <c r="K45" s="715"/>
      <c r="L45" s="715"/>
      <c r="M45" s="715"/>
      <c r="N45" s="623"/>
      <c r="O45" s="623"/>
      <c r="P45" s="623"/>
      <c r="Q45" s="623"/>
      <c r="R45" s="623"/>
      <c r="S45" s="644"/>
      <c r="T45" s="644"/>
      <c r="U45" s="644"/>
      <c r="V45" s="644"/>
      <c r="W45" s="644"/>
      <c r="X45" s="644"/>
      <c r="Y45" s="623"/>
      <c r="Z45" s="623"/>
      <c r="AA45" s="623"/>
      <c r="AB45" s="623"/>
      <c r="AC45" s="644"/>
      <c r="AD45" s="622"/>
      <c r="AE45" s="644"/>
      <c r="AF45" s="622"/>
      <c r="AG45" s="622"/>
      <c r="AH45" s="622"/>
    </row>
    <row r="46" spans="1:34" x14ac:dyDescent="0.25">
      <c r="A46" s="361"/>
      <c r="B46" s="290">
        <f t="shared" si="2"/>
        <v>2024</v>
      </c>
      <c r="C46" s="622"/>
      <c r="D46" s="715"/>
      <c r="E46" s="715"/>
      <c r="F46" s="715"/>
      <c r="G46" s="715"/>
      <c r="H46" s="715"/>
      <c r="I46" s="715"/>
      <c r="J46" s="715"/>
      <c r="K46" s="715"/>
      <c r="L46" s="715"/>
      <c r="M46" s="715"/>
      <c r="N46" s="623"/>
      <c r="O46" s="623"/>
      <c r="P46" s="623"/>
      <c r="Q46" s="623"/>
      <c r="R46" s="623"/>
      <c r="S46" s="644"/>
      <c r="T46" s="644"/>
      <c r="U46" s="644"/>
      <c r="V46" s="644"/>
      <c r="W46" s="644"/>
      <c r="X46" s="644"/>
      <c r="Y46" s="623"/>
      <c r="Z46" s="623"/>
      <c r="AA46" s="623"/>
      <c r="AB46" s="623"/>
      <c r="AC46" s="644"/>
      <c r="AD46" s="622"/>
      <c r="AE46" s="644"/>
      <c r="AF46" s="622"/>
      <c r="AG46" s="622"/>
      <c r="AH46" s="622"/>
    </row>
    <row r="47" spans="1:34" x14ac:dyDescent="0.25">
      <c r="A47" s="361"/>
      <c r="B47" s="475"/>
      <c r="C47" s="648"/>
      <c r="D47" s="722"/>
      <c r="E47" s="722"/>
      <c r="F47" s="722"/>
      <c r="G47" s="722"/>
      <c r="H47" s="722"/>
      <c r="I47" s="722"/>
      <c r="J47" s="722"/>
      <c r="K47" s="722"/>
      <c r="L47" s="722"/>
      <c r="M47" s="722"/>
      <c r="N47" s="722"/>
      <c r="O47" s="722"/>
      <c r="P47" s="722"/>
      <c r="Q47" s="722"/>
      <c r="R47" s="722"/>
      <c r="S47" s="722"/>
      <c r="T47" s="722"/>
      <c r="U47" s="722"/>
      <c r="V47" s="729"/>
      <c r="W47" s="729"/>
      <c r="X47" s="729"/>
      <c r="Y47" s="722"/>
      <c r="Z47" s="722"/>
      <c r="AA47" s="722"/>
      <c r="AB47" s="648"/>
      <c r="AC47" s="648"/>
      <c r="AD47" s="648"/>
      <c r="AE47" s="622"/>
      <c r="AF47" s="622"/>
      <c r="AG47" s="622"/>
      <c r="AH47" s="622"/>
    </row>
    <row r="48" spans="1:34" x14ac:dyDescent="0.25">
      <c r="A48" s="361" t="s">
        <v>62</v>
      </c>
      <c r="B48" s="715">
        <f>SUM(D48:AH48)</f>
        <v>48665</v>
      </c>
      <c r="C48" s="724">
        <f>SUM(C16:C47)</f>
        <v>0</v>
      </c>
      <c r="D48" s="715">
        <f>-SUM(D16:D47)+D14</f>
        <v>0</v>
      </c>
      <c r="E48" s="715">
        <f t="shared" ref="E48:T48" si="4">-SUM(E16:E47)+E14</f>
        <v>0</v>
      </c>
      <c r="F48" s="715">
        <f t="shared" si="4"/>
        <v>0</v>
      </c>
      <c r="G48" s="715">
        <f t="shared" si="4"/>
        <v>0</v>
      </c>
      <c r="H48" s="715">
        <f t="shared" si="4"/>
        <v>0</v>
      </c>
      <c r="I48" s="715">
        <f t="shared" si="4"/>
        <v>0</v>
      </c>
      <c r="J48" s="715">
        <f t="shared" si="4"/>
        <v>0</v>
      </c>
      <c r="K48" s="715">
        <f t="shared" si="4"/>
        <v>0</v>
      </c>
      <c r="L48" s="715">
        <f t="shared" si="4"/>
        <v>0</v>
      </c>
      <c r="M48" s="715">
        <f t="shared" si="4"/>
        <v>0</v>
      </c>
      <c r="N48" s="715">
        <f t="shared" si="4"/>
        <v>0</v>
      </c>
      <c r="O48" s="715">
        <f t="shared" si="4"/>
        <v>0</v>
      </c>
      <c r="P48" s="715">
        <f t="shared" si="4"/>
        <v>0</v>
      </c>
      <c r="Q48" s="715">
        <f t="shared" si="4"/>
        <v>0</v>
      </c>
      <c r="R48" s="715">
        <f t="shared" si="4"/>
        <v>0</v>
      </c>
      <c r="S48" s="715">
        <f t="shared" si="4"/>
        <v>0</v>
      </c>
      <c r="T48" s="715">
        <f t="shared" si="4"/>
        <v>0</v>
      </c>
      <c r="U48" s="723">
        <f>-SUM(U16:U47)+U14</f>
        <v>0</v>
      </c>
      <c r="V48" s="723">
        <f t="shared" ref="V48:AA48" si="5">-SUM(V16:V47)+V14</f>
        <v>0</v>
      </c>
      <c r="W48" s="723">
        <f t="shared" si="5"/>
        <v>0</v>
      </c>
      <c r="X48" s="723">
        <f t="shared" si="5"/>
        <v>0</v>
      </c>
      <c r="Y48" s="723">
        <f t="shared" si="5"/>
        <v>0</v>
      </c>
      <c r="Z48" s="723">
        <f t="shared" si="5"/>
        <v>0</v>
      </c>
      <c r="AA48" s="723">
        <f t="shared" si="5"/>
        <v>0</v>
      </c>
      <c r="AB48" s="723">
        <f>-SUM(AB16:AB47)+AB14</f>
        <v>0</v>
      </c>
      <c r="AC48" s="723">
        <f>-SUM(AC16:AC47)+AC14</f>
        <v>0</v>
      </c>
      <c r="AD48" s="723">
        <f t="shared" ref="AD48:AH48" si="6">-SUM(AD16:AD47)+AD14</f>
        <v>0</v>
      </c>
      <c r="AE48" s="725">
        <f t="shared" si="6"/>
        <v>0</v>
      </c>
      <c r="AF48" s="725">
        <f t="shared" si="6"/>
        <v>48665</v>
      </c>
      <c r="AG48" s="725">
        <f t="shared" si="6"/>
        <v>0</v>
      </c>
      <c r="AH48" s="725">
        <f t="shared" si="6"/>
        <v>0</v>
      </c>
    </row>
    <row r="49" spans="1:26" x14ac:dyDescent="0.25">
      <c r="A49" s="361"/>
      <c r="B49" s="714"/>
      <c r="C49" s="716"/>
      <c r="D49" s="711"/>
      <c r="E49" s="711"/>
      <c r="F49" s="711"/>
      <c r="G49" s="711"/>
      <c r="H49" s="711"/>
      <c r="I49" s="711"/>
      <c r="J49" s="711"/>
      <c r="K49" s="711"/>
      <c r="L49" s="711"/>
      <c r="M49" s="711"/>
      <c r="N49" s="713"/>
      <c r="O49" s="713"/>
      <c r="P49" s="713"/>
      <c r="Q49" s="713"/>
      <c r="R49" s="713"/>
      <c r="S49" s="713"/>
      <c r="T49" s="713"/>
      <c r="U49" s="713"/>
      <c r="V49" s="713"/>
      <c r="W49" s="713"/>
      <c r="X49" s="713"/>
      <c r="Y49" s="713"/>
      <c r="Z49" s="713"/>
    </row>
    <row r="50" spans="1:26" x14ac:dyDescent="0.25">
      <c r="A50" s="387" t="s">
        <v>63</v>
      </c>
      <c r="B50" s="290"/>
      <c r="C50" s="611">
        <f>+C14+C48</f>
        <v>48665</v>
      </c>
      <c r="D50" s="711"/>
      <c r="E50" s="711"/>
      <c r="F50" s="711"/>
      <c r="G50" s="711"/>
      <c r="H50" s="711"/>
      <c r="I50" s="711"/>
      <c r="J50" s="711"/>
      <c r="K50" s="711"/>
      <c r="L50" s="711"/>
      <c r="M50" s="711"/>
      <c r="N50" s="713"/>
      <c r="O50" s="713"/>
      <c r="P50" s="713"/>
      <c r="Q50" s="713"/>
      <c r="R50" s="713"/>
      <c r="S50" s="713"/>
      <c r="T50" s="713"/>
      <c r="U50" s="713"/>
      <c r="V50" s="713"/>
      <c r="W50" s="713"/>
      <c r="X50" s="713"/>
      <c r="Y50" s="713"/>
      <c r="Z50" s="713"/>
    </row>
    <row r="51" spans="1:26" x14ac:dyDescent="0.25">
      <c r="A51" s="290"/>
      <c r="B51" s="290"/>
      <c r="C51" s="290"/>
      <c r="D51" s="711"/>
      <c r="E51" s="711"/>
      <c r="F51" s="711"/>
      <c r="G51" s="711"/>
      <c r="H51" s="711"/>
      <c r="I51" s="711"/>
      <c r="J51" s="711"/>
      <c r="K51" s="711"/>
      <c r="L51" s="711"/>
      <c r="M51" s="711"/>
      <c r="N51" s="713"/>
      <c r="O51" s="713"/>
      <c r="P51" s="713"/>
      <c r="Q51" s="713"/>
      <c r="R51" s="713"/>
      <c r="S51" s="713"/>
      <c r="T51" s="713"/>
      <c r="U51" s="713"/>
      <c r="V51" s="713"/>
      <c r="W51" s="713"/>
      <c r="X51" s="713"/>
      <c r="Y51" s="713"/>
      <c r="Z51" s="713"/>
    </row>
    <row r="52" spans="1:26" x14ac:dyDescent="0.25">
      <c r="A52" s="290"/>
      <c r="B52" s="612"/>
      <c r="C52" s="290"/>
      <c r="D52" s="711"/>
      <c r="E52" s="711"/>
      <c r="F52" s="711"/>
      <c r="G52" s="711"/>
      <c r="H52" s="711"/>
      <c r="I52" s="711"/>
      <c r="J52" s="711"/>
      <c r="K52" s="711"/>
      <c r="L52" s="711"/>
      <c r="M52" s="711"/>
      <c r="N52" s="713"/>
      <c r="O52" s="713"/>
      <c r="P52" s="713"/>
      <c r="Q52" s="713"/>
      <c r="R52" s="713"/>
      <c r="S52" s="713"/>
      <c r="T52" s="713"/>
      <c r="U52" s="713"/>
      <c r="V52" s="713"/>
      <c r="W52" s="713"/>
      <c r="X52" s="713"/>
      <c r="Y52" s="713"/>
      <c r="Z52" s="713"/>
    </row>
    <row r="53" spans="1:26" x14ac:dyDescent="0.25">
      <c r="A53" s="290"/>
      <c r="B53" s="290"/>
      <c r="C53" s="290"/>
      <c r="E53" s="711"/>
      <c r="F53" s="717"/>
      <c r="G53" s="717"/>
      <c r="H53" s="717"/>
      <c r="I53" s="717"/>
      <c r="J53" s="717"/>
      <c r="K53" s="717"/>
      <c r="L53" s="717"/>
      <c r="M53" s="717"/>
      <c r="N53" s="713">
        <f>SUM(E32:E53)</f>
        <v>0</v>
      </c>
      <c r="O53" s="718"/>
      <c r="P53" s="718"/>
      <c r="Q53" s="718"/>
      <c r="R53" s="718"/>
      <c r="S53" s="718"/>
    </row>
    <row r="54" spans="1:26" x14ac:dyDescent="0.25">
      <c r="B54" s="290"/>
      <c r="C54" s="290"/>
      <c r="E54" s="717"/>
      <c r="F54" s="717"/>
      <c r="G54" s="717"/>
      <c r="H54" s="717"/>
      <c r="I54" s="717"/>
      <c r="J54" s="717"/>
      <c r="K54" s="717"/>
      <c r="L54" s="717"/>
      <c r="M54" s="717"/>
      <c r="N54" s="717"/>
      <c r="O54" s="717"/>
      <c r="P54" s="717"/>
      <c r="Q54" s="717"/>
      <c r="R54" s="717"/>
      <c r="S54" s="717"/>
    </row>
    <row r="55" spans="1:26" x14ac:dyDescent="0.25">
      <c r="E55" s="717"/>
      <c r="F55" s="717"/>
      <c r="G55" s="717"/>
      <c r="H55" s="717"/>
      <c r="I55" s="717"/>
      <c r="J55" s="717"/>
      <c r="K55" s="717"/>
      <c r="L55" s="717"/>
      <c r="M55" s="717"/>
      <c r="N55" s="717"/>
      <c r="O55" s="717"/>
      <c r="P55" s="717"/>
      <c r="Q55" s="717"/>
      <c r="R55" s="717"/>
      <c r="S55" s="717"/>
    </row>
    <row r="56" spans="1:26" x14ac:dyDescent="0.25">
      <c r="E56" s="717"/>
      <c r="F56" s="717"/>
      <c r="G56" s="717"/>
      <c r="H56" s="717"/>
      <c r="I56" s="717"/>
      <c r="J56" s="717"/>
      <c r="K56" s="717"/>
      <c r="L56" s="717"/>
      <c r="M56" s="717"/>
      <c r="N56" s="717"/>
      <c r="O56" s="717"/>
      <c r="P56" s="717"/>
      <c r="Q56" s="717"/>
      <c r="R56" s="717"/>
      <c r="S56" s="717"/>
    </row>
    <row r="57" spans="1:26" x14ac:dyDescent="0.25">
      <c r="E57" s="717"/>
      <c r="F57" s="717"/>
      <c r="G57" s="717"/>
      <c r="H57" s="717"/>
      <c r="I57" s="717"/>
      <c r="J57" s="717"/>
      <c r="K57" s="717"/>
      <c r="L57" s="717"/>
      <c r="M57" s="717"/>
      <c r="N57" s="717"/>
      <c r="O57" s="717"/>
      <c r="P57" s="717"/>
      <c r="Q57" s="717"/>
      <c r="R57" s="717"/>
      <c r="S57" s="717"/>
    </row>
    <row r="58" spans="1:26" x14ac:dyDescent="0.25">
      <c r="E58" s="717"/>
      <c r="F58" s="717"/>
      <c r="G58" s="717"/>
      <c r="H58" s="717"/>
      <c r="I58" s="717"/>
      <c r="J58" s="717"/>
      <c r="K58" s="717"/>
      <c r="L58" s="717"/>
      <c r="M58" s="717"/>
      <c r="N58" s="717"/>
      <c r="O58" s="717"/>
      <c r="P58" s="717"/>
      <c r="Q58" s="717"/>
      <c r="R58" s="717"/>
      <c r="S58" s="717"/>
    </row>
    <row r="59" spans="1:26" x14ac:dyDescent="0.25">
      <c r="E59" s="717"/>
      <c r="F59" s="717"/>
      <c r="G59" s="717"/>
      <c r="H59" s="717"/>
      <c r="I59" s="717"/>
      <c r="J59" s="717"/>
      <c r="K59" s="717"/>
      <c r="L59" s="717"/>
      <c r="M59" s="717"/>
      <c r="N59" s="717"/>
      <c r="O59" s="717"/>
      <c r="P59" s="717"/>
      <c r="Q59" s="717"/>
      <c r="R59" s="717"/>
      <c r="S59" s="717"/>
    </row>
    <row r="60" spans="1:26" x14ac:dyDescent="0.25">
      <c r="E60" s="717"/>
      <c r="F60" s="717"/>
      <c r="G60" s="717"/>
      <c r="H60" s="717"/>
      <c r="I60" s="717"/>
      <c r="J60" s="717"/>
      <c r="K60" s="717"/>
      <c r="L60" s="717"/>
      <c r="M60" s="717"/>
      <c r="N60" s="717"/>
      <c r="O60" s="717"/>
      <c r="P60" s="717"/>
      <c r="Q60" s="717"/>
      <c r="R60" s="717"/>
      <c r="S60" s="717"/>
    </row>
    <row r="61" spans="1:26" x14ac:dyDescent="0.25">
      <c r="E61" s="717"/>
      <c r="F61" s="717"/>
      <c r="G61" s="717"/>
      <c r="H61" s="717"/>
      <c r="I61" s="717"/>
      <c r="J61" s="717"/>
      <c r="K61" s="717"/>
      <c r="L61" s="717"/>
      <c r="M61" s="717"/>
      <c r="N61" s="717"/>
      <c r="O61" s="717"/>
      <c r="P61" s="717"/>
      <c r="Q61" s="717"/>
      <c r="R61" s="717"/>
      <c r="S61" s="717"/>
    </row>
    <row r="62" spans="1:26" x14ac:dyDescent="0.25">
      <c r="E62" s="717"/>
      <c r="F62" s="717"/>
      <c r="G62" s="717"/>
      <c r="H62" s="717"/>
      <c r="I62" s="717"/>
      <c r="J62" s="717"/>
      <c r="K62" s="717"/>
      <c r="L62" s="717"/>
      <c r="M62" s="717"/>
      <c r="N62" s="717"/>
      <c r="O62" s="717"/>
      <c r="P62" s="717"/>
      <c r="Q62" s="717"/>
      <c r="R62" s="717"/>
      <c r="S62" s="717"/>
    </row>
    <row r="63" spans="1:26" x14ac:dyDescent="0.25">
      <c r="E63" s="717"/>
      <c r="F63" s="717"/>
      <c r="G63" s="717"/>
      <c r="H63" s="717"/>
      <c r="I63" s="717"/>
      <c r="J63" s="717"/>
      <c r="K63" s="717"/>
      <c r="L63" s="717"/>
      <c r="M63" s="717"/>
      <c r="N63" s="717"/>
      <c r="O63" s="717"/>
      <c r="P63" s="717"/>
      <c r="Q63" s="717"/>
      <c r="R63" s="717"/>
      <c r="S63" s="717"/>
    </row>
    <row r="64" spans="1:26" x14ac:dyDescent="0.25">
      <c r="E64" s="717"/>
      <c r="F64" s="717"/>
      <c r="G64" s="717"/>
      <c r="H64" s="717"/>
      <c r="I64" s="717"/>
      <c r="J64" s="717"/>
      <c r="K64" s="717"/>
      <c r="L64" s="717"/>
      <c r="M64" s="717"/>
      <c r="N64" s="717"/>
      <c r="O64" s="717"/>
      <c r="P64" s="717"/>
      <c r="Q64" s="717"/>
      <c r="R64" s="717"/>
      <c r="S64" s="717"/>
    </row>
  </sheetData>
  <pageMargins left="0.7" right="0.7" top="0.75" bottom="0.75" header="0.3" footer="0.3"/>
  <pageSetup scale="50" orientation="landscape" horizontalDpi="4294967294" verticalDpi="4294967294" r:id="rId1"/>
  <headerFooter>
    <oddFooter>&amp;Z&amp;F&amp;RPage &amp;P</oddFooter>
  </headerFooter>
  <legacyDrawing r:id="rId2"/>
</worksheet>
</file>

<file path=xl/worksheets/sheet2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6F605-2786-40CF-A1E4-4C7E3C6E2C1B}">
  <sheetPr>
    <tabColor theme="6" tint="-0.249977111117893"/>
    <pageSetUpPr fitToPage="1"/>
  </sheetPr>
  <dimension ref="A1:AH64"/>
  <sheetViews>
    <sheetView workbookViewId="0"/>
  </sheetViews>
  <sheetFormatPr defaultColWidth="8.85546875" defaultRowHeight="15" x14ac:dyDescent="0.25"/>
  <cols>
    <col min="1" max="1" width="26" customWidth="1"/>
    <col min="2" max="2" width="9.5703125" customWidth="1"/>
    <col min="3" max="3" width="12.85546875" customWidth="1"/>
    <col min="4" max="12" width="7.42578125" hidden="1" customWidth="1"/>
    <col min="13" max="13" width="7.5703125" hidden="1" customWidth="1"/>
    <col min="14" max="25" width="10.42578125" customWidth="1"/>
    <col min="26" max="26" width="10.7109375" bestFit="1" customWidth="1"/>
    <col min="27" max="27" width="11.5703125" bestFit="1" customWidth="1"/>
    <col min="28" max="28" width="12" bestFit="1" customWidth="1"/>
    <col min="29" max="29" width="9" customWidth="1"/>
    <col min="30" max="30" width="12.42578125" customWidth="1"/>
    <col min="31" max="31" width="10" customWidth="1"/>
    <col min="32" max="32" width="10.85546875" customWidth="1"/>
    <col min="33" max="33" width="11.5703125" bestFit="1" customWidth="1"/>
    <col min="34" max="34" width="10.5703125" bestFit="1" customWidth="1"/>
  </cols>
  <sheetData>
    <row r="1" spans="1:34" x14ac:dyDescent="0.25">
      <c r="A1" s="11" t="s">
        <v>10</v>
      </c>
      <c r="O1" t="s">
        <v>647</v>
      </c>
    </row>
    <row r="2" spans="1:34" x14ac:dyDescent="0.25">
      <c r="A2" s="9" t="s">
        <v>438</v>
      </c>
    </row>
    <row r="3" spans="1:34" x14ac:dyDescent="0.25">
      <c r="A3" s="9" t="s">
        <v>1344</v>
      </c>
    </row>
    <row r="4" spans="1:34" x14ac:dyDescent="0.25">
      <c r="R4" s="40" t="s">
        <v>4</v>
      </c>
      <c r="S4" s="41"/>
      <c r="T4" s="40" t="s">
        <v>8</v>
      </c>
    </row>
    <row r="5" spans="1:34" x14ac:dyDescent="0.25">
      <c r="A5" s="10" t="s">
        <v>9</v>
      </c>
      <c r="B5" s="12" t="s">
        <v>64</v>
      </c>
      <c r="C5" s="12" t="s">
        <v>12</v>
      </c>
      <c r="R5" s="42" t="s">
        <v>2</v>
      </c>
      <c r="S5" s="42" t="s">
        <v>60</v>
      </c>
      <c r="T5" s="42" t="s">
        <v>7</v>
      </c>
    </row>
    <row r="6" spans="1:34" x14ac:dyDescent="0.25">
      <c r="B6" s="3"/>
      <c r="R6" s="3"/>
    </row>
    <row r="7" spans="1:34" x14ac:dyDescent="0.25">
      <c r="A7" t="s">
        <v>1385</v>
      </c>
      <c r="B7" s="212">
        <v>912</v>
      </c>
      <c r="C7" s="214">
        <v>139437</v>
      </c>
      <c r="D7" s="293"/>
      <c r="E7" s="293"/>
      <c r="F7" s="293"/>
      <c r="G7" s="293"/>
      <c r="H7" s="293"/>
      <c r="I7" s="293"/>
      <c r="J7" s="293"/>
      <c r="K7" s="293"/>
      <c r="L7" s="293"/>
      <c r="M7" s="293"/>
      <c r="N7" s="293"/>
      <c r="O7" s="294"/>
      <c r="P7" s="6"/>
      <c r="Q7" s="6"/>
      <c r="R7" s="13">
        <f>+C14</f>
        <v>907175.25</v>
      </c>
      <c r="S7" s="13">
        <f>+-C48</f>
        <v>81199.913571428566</v>
      </c>
      <c r="T7" s="13">
        <f>+R7-S7</f>
        <v>825975.33642857149</v>
      </c>
    </row>
    <row r="8" spans="1:34" x14ac:dyDescent="0.25">
      <c r="A8" s="213" t="s">
        <v>1260</v>
      </c>
      <c r="B8" s="3"/>
      <c r="D8" s="293"/>
      <c r="E8" s="293"/>
      <c r="F8" s="293"/>
      <c r="G8" s="293"/>
      <c r="H8" s="293"/>
      <c r="I8" s="293"/>
      <c r="J8" s="293"/>
      <c r="K8" s="293"/>
      <c r="L8" s="293"/>
      <c r="M8" s="293"/>
      <c r="N8" s="293"/>
      <c r="O8" s="294"/>
      <c r="P8" s="6"/>
      <c r="Q8" s="6"/>
    </row>
    <row r="9" spans="1:34" x14ac:dyDescent="0.25">
      <c r="A9" s="2"/>
      <c r="B9" s="3"/>
      <c r="D9" s="293"/>
      <c r="E9" s="293"/>
      <c r="F9" s="293"/>
      <c r="G9" s="293"/>
      <c r="H9" s="293"/>
      <c r="I9" s="293"/>
      <c r="J9" s="293"/>
      <c r="K9" s="293"/>
      <c r="L9" s="293"/>
      <c r="M9" s="293"/>
      <c r="N9" s="293"/>
      <c r="O9" s="294"/>
      <c r="P9" s="6"/>
      <c r="Q9" s="6"/>
    </row>
    <row r="10" spans="1:34" x14ac:dyDescent="0.25">
      <c r="B10" s="3"/>
    </row>
    <row r="11" spans="1:34" x14ac:dyDescent="0.25">
      <c r="A11" s="686" t="s">
        <v>66</v>
      </c>
      <c r="B11" s="212" t="s">
        <v>1274</v>
      </c>
      <c r="C11" s="214"/>
    </row>
    <row r="12" spans="1:34" x14ac:dyDescent="0.25">
      <c r="B12" s="28"/>
      <c r="C12" s="2"/>
    </row>
    <row r="13" spans="1:34" x14ac:dyDescent="0.25">
      <c r="A13" s="9" t="s">
        <v>5</v>
      </c>
      <c r="C13" s="31" t="s">
        <v>3</v>
      </c>
      <c r="D13" s="32">
        <v>1994</v>
      </c>
      <c r="E13" s="32">
        <v>1995</v>
      </c>
      <c r="F13" s="32">
        <v>1996</v>
      </c>
      <c r="G13" s="32">
        <v>1997</v>
      </c>
      <c r="H13" s="32">
        <v>1998</v>
      </c>
      <c r="I13" s="32">
        <v>1999</v>
      </c>
      <c r="J13" s="32">
        <v>2000</v>
      </c>
      <c r="K13" s="32">
        <v>2001</v>
      </c>
      <c r="L13" s="32">
        <v>2002</v>
      </c>
      <c r="M13" s="32">
        <v>2003</v>
      </c>
      <c r="N13" s="32">
        <v>2004</v>
      </c>
      <c r="O13" s="32">
        <f>N13+1</f>
        <v>2005</v>
      </c>
      <c r="P13" s="32">
        <f t="shared" ref="P13:AH13" si="0">O13+1</f>
        <v>2006</v>
      </c>
      <c r="Q13" s="32">
        <f t="shared" si="0"/>
        <v>2007</v>
      </c>
      <c r="R13" s="32">
        <f t="shared" si="0"/>
        <v>2008</v>
      </c>
      <c r="S13" s="32">
        <f t="shared" si="0"/>
        <v>2009</v>
      </c>
      <c r="T13" s="32">
        <f t="shared" si="0"/>
        <v>2010</v>
      </c>
      <c r="U13" s="32">
        <f t="shared" si="0"/>
        <v>2011</v>
      </c>
      <c r="V13" s="32">
        <f t="shared" si="0"/>
        <v>2012</v>
      </c>
      <c r="W13" s="32">
        <f t="shared" si="0"/>
        <v>2013</v>
      </c>
      <c r="X13" s="32">
        <f t="shared" si="0"/>
        <v>2014</v>
      </c>
      <c r="Y13" s="32">
        <f t="shared" si="0"/>
        <v>2015</v>
      </c>
      <c r="Z13" s="32">
        <f t="shared" si="0"/>
        <v>2016</v>
      </c>
      <c r="AA13" s="32">
        <f t="shared" si="0"/>
        <v>2017</v>
      </c>
      <c r="AB13" s="32">
        <f t="shared" si="0"/>
        <v>2018</v>
      </c>
      <c r="AC13" s="32">
        <f t="shared" si="0"/>
        <v>2019</v>
      </c>
      <c r="AD13" s="32">
        <f t="shared" si="0"/>
        <v>2020</v>
      </c>
      <c r="AE13" s="32">
        <f t="shared" si="0"/>
        <v>2021</v>
      </c>
      <c r="AF13" s="32">
        <f t="shared" si="0"/>
        <v>2022</v>
      </c>
      <c r="AG13" s="32">
        <f t="shared" si="0"/>
        <v>2023</v>
      </c>
      <c r="AH13" s="32">
        <f t="shared" si="0"/>
        <v>2024</v>
      </c>
    </row>
    <row r="14" spans="1:34" x14ac:dyDescent="0.25">
      <c r="A14" s="9" t="s">
        <v>73</v>
      </c>
      <c r="C14" s="672">
        <f>SUM(D14:AH14)</f>
        <v>907175.25</v>
      </c>
      <c r="D14" s="673">
        <v>0</v>
      </c>
      <c r="E14" s="673">
        <v>0</v>
      </c>
      <c r="F14" s="673">
        <v>0</v>
      </c>
      <c r="G14" s="673">
        <v>0</v>
      </c>
      <c r="H14" s="673">
        <v>0</v>
      </c>
      <c r="I14" s="673">
        <v>0</v>
      </c>
      <c r="J14" s="673">
        <v>0</v>
      </c>
      <c r="K14" s="673">
        <v>0</v>
      </c>
      <c r="L14" s="673">
        <v>0</v>
      </c>
      <c r="M14" s="673">
        <v>0</v>
      </c>
      <c r="N14" s="639"/>
      <c r="O14" s="639"/>
      <c r="P14" s="639"/>
      <c r="Q14" s="639"/>
      <c r="R14" s="639"/>
      <c r="S14" s="639"/>
      <c r="T14" s="639"/>
      <c r="U14" s="639"/>
      <c r="V14" s="639"/>
      <c r="W14" s="639"/>
      <c r="X14" s="639"/>
      <c r="Y14" s="614"/>
      <c r="Z14" s="614"/>
      <c r="AA14" s="614"/>
      <c r="AB14" s="614"/>
      <c r="AC14" s="614"/>
      <c r="AD14" s="614">
        <v>572800</v>
      </c>
      <c r="AE14" s="732">
        <v>8699.09</v>
      </c>
      <c r="AF14" s="730">
        <v>61513.34</v>
      </c>
      <c r="AG14" s="614">
        <v>252087.82</v>
      </c>
      <c r="AH14" s="633">
        <v>12075</v>
      </c>
    </row>
    <row r="15" spans="1:34" x14ac:dyDescent="0.25">
      <c r="A15" s="34"/>
      <c r="B15" s="2"/>
      <c r="C15" s="145"/>
      <c r="D15" s="145"/>
      <c r="E15" s="145"/>
      <c r="F15" s="145"/>
      <c r="G15" s="145"/>
      <c r="H15" s="145"/>
      <c r="I15" s="145"/>
      <c r="J15" s="145"/>
      <c r="K15" s="145"/>
      <c r="L15" s="145"/>
      <c r="M15" s="145"/>
      <c r="N15" s="145"/>
      <c r="O15" s="145"/>
      <c r="P15" s="145"/>
      <c r="Q15" s="145"/>
      <c r="R15" s="145"/>
      <c r="S15" s="673"/>
      <c r="T15" s="673"/>
      <c r="U15" s="673"/>
      <c r="V15" s="673"/>
      <c r="W15" s="673"/>
      <c r="X15" s="673"/>
      <c r="Y15" s="145"/>
      <c r="Z15" s="145"/>
      <c r="AA15" s="145"/>
      <c r="AB15" s="145"/>
      <c r="AC15" s="145"/>
      <c r="AD15" s="145"/>
      <c r="AE15" s="145"/>
      <c r="AF15" s="145"/>
      <c r="AG15" s="145"/>
      <c r="AH15" s="145"/>
    </row>
    <row r="16" spans="1:34" x14ac:dyDescent="0.25">
      <c r="A16" s="9" t="s">
        <v>6</v>
      </c>
      <c r="B16" s="3">
        <v>1994</v>
      </c>
      <c r="C16" s="622">
        <f>-SUM(D16:AH16)</f>
        <v>0</v>
      </c>
      <c r="D16" s="675">
        <f>+D$14/7/2</f>
        <v>0</v>
      </c>
      <c r="E16" s="675"/>
      <c r="F16" s="675"/>
      <c r="G16" s="675"/>
      <c r="H16" s="675"/>
      <c r="I16" s="675"/>
      <c r="J16" s="675"/>
      <c r="K16" s="675"/>
      <c r="L16" s="675"/>
      <c r="M16" s="675"/>
      <c r="N16" s="675"/>
      <c r="O16" s="675"/>
      <c r="P16" s="675"/>
      <c r="Q16" s="675"/>
      <c r="R16" s="675"/>
      <c r="S16" s="673"/>
      <c r="T16" s="673"/>
      <c r="U16" s="673"/>
      <c r="V16" s="673"/>
      <c r="W16" s="673"/>
      <c r="X16" s="673"/>
      <c r="Y16" s="675"/>
      <c r="Z16" s="675"/>
      <c r="AA16" s="145"/>
      <c r="AB16" s="145"/>
      <c r="AC16" s="145"/>
      <c r="AD16" s="145"/>
      <c r="AE16" s="145"/>
      <c r="AF16" s="145"/>
      <c r="AG16" s="145"/>
      <c r="AH16" s="145"/>
    </row>
    <row r="17" spans="1:34" x14ac:dyDescent="0.25">
      <c r="B17" s="3">
        <f>B16+1</f>
        <v>1995</v>
      </c>
      <c r="C17" s="622">
        <f t="shared" ref="C17:C46" si="1">-SUM(D17:AH17)</f>
        <v>0</v>
      </c>
      <c r="D17" s="675">
        <f>+D$14/7</f>
        <v>0</v>
      </c>
      <c r="E17" s="675">
        <f>+E$14/7/2</f>
        <v>0</v>
      </c>
      <c r="F17" s="675"/>
      <c r="G17" s="675"/>
      <c r="H17" s="675"/>
      <c r="I17" s="675"/>
      <c r="J17" s="675"/>
      <c r="K17" s="675"/>
      <c r="L17" s="675"/>
      <c r="M17" s="675"/>
      <c r="N17" s="675"/>
      <c r="O17" s="675"/>
      <c r="P17" s="675"/>
      <c r="Q17" s="675"/>
      <c r="R17" s="675"/>
      <c r="S17" s="673"/>
      <c r="T17" s="673"/>
      <c r="U17" s="673"/>
      <c r="V17" s="673"/>
      <c r="W17" s="673"/>
      <c r="X17" s="673"/>
      <c r="Y17" s="675"/>
      <c r="Z17" s="675"/>
      <c r="AA17" s="145"/>
      <c r="AB17" s="145"/>
      <c r="AC17" s="145"/>
      <c r="AD17" s="145"/>
      <c r="AE17" s="145"/>
      <c r="AF17" s="145"/>
      <c r="AG17" s="145"/>
      <c r="AH17" s="145"/>
    </row>
    <row r="18" spans="1:34" x14ac:dyDescent="0.25">
      <c r="B18" s="3">
        <f t="shared" ref="B18:B46" si="2">B17+1</f>
        <v>1996</v>
      </c>
      <c r="C18" s="622">
        <f t="shared" si="1"/>
        <v>0</v>
      </c>
      <c r="D18" s="675">
        <f>+D17</f>
        <v>0</v>
      </c>
      <c r="E18" s="675">
        <f>+E$14/7</f>
        <v>0</v>
      </c>
      <c r="F18" s="675">
        <f>+F$14/7/2</f>
        <v>0</v>
      </c>
      <c r="G18" s="675"/>
      <c r="H18" s="675"/>
      <c r="I18" s="675"/>
      <c r="J18" s="675"/>
      <c r="K18" s="675"/>
      <c r="L18" s="675"/>
      <c r="M18" s="675"/>
      <c r="N18" s="675"/>
      <c r="O18" s="675"/>
      <c r="P18" s="675"/>
      <c r="Q18" s="675"/>
      <c r="R18" s="675"/>
      <c r="S18" s="673"/>
      <c r="T18" s="673"/>
      <c r="U18" s="673"/>
      <c r="V18" s="673"/>
      <c r="W18" s="673"/>
      <c r="X18" s="673"/>
      <c r="Y18" s="675"/>
      <c r="Z18" s="675"/>
      <c r="AA18" s="145"/>
      <c r="AB18" s="145"/>
      <c r="AC18" s="145"/>
      <c r="AD18" s="145"/>
      <c r="AE18" s="145"/>
      <c r="AF18" s="145"/>
      <c r="AG18" s="145"/>
      <c r="AH18" s="145"/>
    </row>
    <row r="19" spans="1:34" x14ac:dyDescent="0.25">
      <c r="B19" s="3">
        <f t="shared" si="2"/>
        <v>1997</v>
      </c>
      <c r="C19" s="622">
        <f t="shared" si="1"/>
        <v>0</v>
      </c>
      <c r="D19" s="675">
        <f>+D18</f>
        <v>0</v>
      </c>
      <c r="E19" s="675">
        <f>+E18</f>
        <v>0</v>
      </c>
      <c r="F19" s="675">
        <f>+F$14/7</f>
        <v>0</v>
      </c>
      <c r="G19" s="675">
        <f>+G$14/7/2</f>
        <v>0</v>
      </c>
      <c r="H19" s="675"/>
      <c r="I19" s="675"/>
      <c r="J19" s="675"/>
      <c r="K19" s="675"/>
      <c r="L19" s="675"/>
      <c r="M19" s="675"/>
      <c r="N19" s="675"/>
      <c r="O19" s="675"/>
      <c r="P19" s="675"/>
      <c r="Q19" s="675"/>
      <c r="R19" s="675"/>
      <c r="S19" s="673"/>
      <c r="T19" s="673"/>
      <c r="U19" s="673"/>
      <c r="V19" s="673"/>
      <c r="W19" s="673"/>
      <c r="X19" s="673"/>
      <c r="Y19" s="675"/>
      <c r="Z19" s="675"/>
      <c r="AA19" s="145"/>
      <c r="AB19" s="145"/>
      <c r="AC19" s="145"/>
      <c r="AD19" s="145"/>
      <c r="AE19" s="145"/>
      <c r="AF19" s="145"/>
      <c r="AG19" s="145"/>
      <c r="AH19" s="145"/>
    </row>
    <row r="20" spans="1:34" x14ac:dyDescent="0.25">
      <c r="B20" s="3">
        <f t="shared" si="2"/>
        <v>1998</v>
      </c>
      <c r="C20" s="622">
        <f t="shared" si="1"/>
        <v>0</v>
      </c>
      <c r="D20" s="675">
        <f>+D19</f>
        <v>0</v>
      </c>
      <c r="E20" s="675">
        <f>+E19</f>
        <v>0</v>
      </c>
      <c r="F20" s="675">
        <f>+F19</f>
        <v>0</v>
      </c>
      <c r="G20" s="675">
        <f>+G$14/7</f>
        <v>0</v>
      </c>
      <c r="H20" s="675">
        <f>+H$14/7/2</f>
        <v>0</v>
      </c>
      <c r="I20" s="675"/>
      <c r="J20" s="675"/>
      <c r="K20" s="675"/>
      <c r="L20" s="675"/>
      <c r="M20" s="675"/>
      <c r="N20" s="675"/>
      <c r="O20" s="675"/>
      <c r="P20" s="675"/>
      <c r="Q20" s="675"/>
      <c r="R20" s="675"/>
      <c r="S20" s="673"/>
      <c r="T20" s="673"/>
      <c r="U20" s="673"/>
      <c r="V20" s="673"/>
      <c r="W20" s="673"/>
      <c r="X20" s="673"/>
      <c r="Y20" s="675"/>
      <c r="Z20" s="675"/>
      <c r="AA20" s="145"/>
      <c r="AB20" s="145"/>
      <c r="AC20" s="145"/>
      <c r="AD20" s="145"/>
      <c r="AE20" s="145"/>
      <c r="AF20" s="145"/>
      <c r="AG20" s="145"/>
      <c r="AH20" s="145"/>
    </row>
    <row r="21" spans="1:34" x14ac:dyDescent="0.25">
      <c r="B21" s="3">
        <f t="shared" si="2"/>
        <v>1999</v>
      </c>
      <c r="C21" s="622">
        <f t="shared" si="1"/>
        <v>0</v>
      </c>
      <c r="D21" s="675">
        <f>+D20</f>
        <v>0</v>
      </c>
      <c r="E21" s="675">
        <f>+E20</f>
        <v>0</v>
      </c>
      <c r="F21" s="675">
        <f>+F20</f>
        <v>0</v>
      </c>
      <c r="G21" s="675">
        <f>+G20</f>
        <v>0</v>
      </c>
      <c r="H21" s="675">
        <f>+H$14/7</f>
        <v>0</v>
      </c>
      <c r="I21" s="675">
        <f>+I$14/7/2</f>
        <v>0</v>
      </c>
      <c r="J21" s="675"/>
      <c r="K21" s="675"/>
      <c r="L21" s="675"/>
      <c r="M21" s="675"/>
      <c r="N21" s="675"/>
      <c r="O21" s="675"/>
      <c r="P21" s="675"/>
      <c r="Q21" s="675"/>
      <c r="R21" s="675"/>
      <c r="S21" s="673"/>
      <c r="T21" s="673"/>
      <c r="U21" s="673"/>
      <c r="V21" s="673"/>
      <c r="W21" s="673"/>
      <c r="X21" s="673"/>
      <c r="Y21" s="675"/>
      <c r="Z21" s="675"/>
      <c r="AA21" s="145"/>
      <c r="AB21" s="145"/>
      <c r="AC21" s="145"/>
      <c r="AD21" s="145"/>
      <c r="AE21" s="145"/>
      <c r="AF21" s="145"/>
      <c r="AG21" s="145"/>
      <c r="AH21" s="145"/>
    </row>
    <row r="22" spans="1:34" x14ac:dyDescent="0.25">
      <c r="B22" s="3">
        <f t="shared" si="2"/>
        <v>2000</v>
      </c>
      <c r="C22" s="622">
        <f t="shared" si="1"/>
        <v>0</v>
      </c>
      <c r="D22" s="675">
        <f>+D21</f>
        <v>0</v>
      </c>
      <c r="E22" s="675">
        <f>+E21</f>
        <v>0</v>
      </c>
      <c r="F22" s="675">
        <f>+F21</f>
        <v>0</v>
      </c>
      <c r="G22" s="675">
        <f>+G21</f>
        <v>0</v>
      </c>
      <c r="H22" s="675">
        <f>+H21</f>
        <v>0</v>
      </c>
      <c r="I22" s="675">
        <f>+I$14/7</f>
        <v>0</v>
      </c>
      <c r="J22" s="675">
        <f>+J$14/7/2</f>
        <v>0</v>
      </c>
      <c r="K22" s="675"/>
      <c r="L22" s="675"/>
      <c r="M22" s="675"/>
      <c r="N22" s="675"/>
      <c r="O22" s="675"/>
      <c r="P22" s="675"/>
      <c r="Q22" s="675"/>
      <c r="R22" s="675"/>
      <c r="S22" s="673"/>
      <c r="T22" s="673"/>
      <c r="U22" s="673"/>
      <c r="V22" s="673"/>
      <c r="W22" s="673"/>
      <c r="X22" s="673"/>
      <c r="Y22" s="675"/>
      <c r="Z22" s="675"/>
      <c r="AA22" s="145"/>
      <c r="AB22" s="145"/>
      <c r="AC22" s="145"/>
      <c r="AD22" s="145"/>
      <c r="AE22" s="145"/>
      <c r="AF22" s="145"/>
      <c r="AG22" s="145"/>
      <c r="AH22" s="145"/>
    </row>
    <row r="23" spans="1:34" x14ac:dyDescent="0.25">
      <c r="B23" s="3">
        <f t="shared" si="2"/>
        <v>2001</v>
      </c>
      <c r="C23" s="622">
        <f t="shared" si="1"/>
        <v>0</v>
      </c>
      <c r="D23" s="675">
        <f>+D$14/7/2</f>
        <v>0</v>
      </c>
      <c r="E23" s="675">
        <f>+E22</f>
        <v>0</v>
      </c>
      <c r="F23" s="675">
        <f>+F22</f>
        <v>0</v>
      </c>
      <c r="G23" s="675">
        <f>+G22</f>
        <v>0</v>
      </c>
      <c r="H23" s="675">
        <f>+H22</f>
        <v>0</v>
      </c>
      <c r="I23" s="675">
        <f>+I22</f>
        <v>0</v>
      </c>
      <c r="J23" s="675">
        <f>+J$14/7</f>
        <v>0</v>
      </c>
      <c r="K23" s="675">
        <f>+K$14/7/2</f>
        <v>0</v>
      </c>
      <c r="L23" s="675"/>
      <c r="M23" s="675"/>
      <c r="N23" s="675"/>
      <c r="O23" s="675"/>
      <c r="P23" s="675"/>
      <c r="Q23" s="675"/>
      <c r="R23" s="675"/>
      <c r="S23" s="673"/>
      <c r="T23" s="673"/>
      <c r="U23" s="673"/>
      <c r="V23" s="673"/>
      <c r="W23" s="673"/>
      <c r="X23" s="673"/>
      <c r="Y23" s="675"/>
      <c r="Z23" s="675"/>
      <c r="AA23" s="145"/>
      <c r="AB23" s="145"/>
      <c r="AC23" s="145"/>
      <c r="AD23" s="145"/>
      <c r="AE23" s="145"/>
      <c r="AF23" s="145"/>
      <c r="AG23" s="145"/>
      <c r="AH23" s="145"/>
    </row>
    <row r="24" spans="1:34" x14ac:dyDescent="0.25">
      <c r="B24" s="3">
        <f t="shared" si="2"/>
        <v>2002</v>
      </c>
      <c r="C24" s="622">
        <f t="shared" si="1"/>
        <v>0</v>
      </c>
      <c r="D24" s="675"/>
      <c r="E24" s="675">
        <f>+E$14/7/2</f>
        <v>0</v>
      </c>
      <c r="F24" s="675">
        <f>+F23</f>
        <v>0</v>
      </c>
      <c r="G24" s="675">
        <f>+G23</f>
        <v>0</v>
      </c>
      <c r="H24" s="675">
        <f>+H23</f>
        <v>0</v>
      </c>
      <c r="I24" s="675">
        <f>+I23</f>
        <v>0</v>
      </c>
      <c r="J24" s="675">
        <f>+J23</f>
        <v>0</v>
      </c>
      <c r="K24" s="675">
        <f>+K$14/7</f>
        <v>0</v>
      </c>
      <c r="L24" s="675">
        <f>+L$14/7/2</f>
        <v>0</v>
      </c>
      <c r="M24" s="675"/>
      <c r="N24" s="675"/>
      <c r="O24" s="675"/>
      <c r="P24" s="675"/>
      <c r="Q24" s="675"/>
      <c r="R24" s="675"/>
      <c r="S24" s="673"/>
      <c r="T24" s="673"/>
      <c r="U24" s="673"/>
      <c r="V24" s="673"/>
      <c r="W24" s="673"/>
      <c r="X24" s="673"/>
      <c r="Y24" s="675"/>
      <c r="Z24" s="675"/>
      <c r="AA24" s="145"/>
      <c r="AB24" s="145"/>
      <c r="AC24" s="145"/>
      <c r="AD24" s="145"/>
      <c r="AE24" s="145"/>
      <c r="AF24" s="145"/>
      <c r="AG24" s="145"/>
      <c r="AH24" s="145"/>
    </row>
    <row r="25" spans="1:34" x14ac:dyDescent="0.25">
      <c r="B25" s="3">
        <f t="shared" si="2"/>
        <v>2003</v>
      </c>
      <c r="C25" s="622">
        <f t="shared" si="1"/>
        <v>0</v>
      </c>
      <c r="D25" s="675"/>
      <c r="E25" s="675"/>
      <c r="F25" s="675">
        <f>+F$14/7/2</f>
        <v>0</v>
      </c>
      <c r="G25" s="675">
        <f>+G24</f>
        <v>0</v>
      </c>
      <c r="H25" s="675">
        <f>+H24</f>
        <v>0</v>
      </c>
      <c r="I25" s="675">
        <f>+I24</f>
        <v>0</v>
      </c>
      <c r="J25" s="675">
        <f>+J24</f>
        <v>0</v>
      </c>
      <c r="K25" s="675">
        <f>+K24</f>
        <v>0</v>
      </c>
      <c r="L25" s="675">
        <f>+L$14/7</f>
        <v>0</v>
      </c>
      <c r="M25" s="675">
        <f>+M$14/7/2</f>
        <v>0</v>
      </c>
      <c r="N25" s="675"/>
      <c r="O25" s="675"/>
      <c r="P25" s="675"/>
      <c r="Q25" s="675"/>
      <c r="R25" s="675"/>
      <c r="S25" s="673"/>
      <c r="T25" s="673"/>
      <c r="U25" s="673"/>
      <c r="V25" s="673"/>
      <c r="W25" s="673"/>
      <c r="X25" s="673"/>
      <c r="Y25" s="675"/>
      <c r="Z25" s="675"/>
      <c r="AA25" s="145"/>
      <c r="AB25" s="145"/>
      <c r="AC25" s="145"/>
      <c r="AD25" s="145"/>
      <c r="AE25" s="145"/>
      <c r="AF25" s="145"/>
      <c r="AG25" s="145"/>
      <c r="AH25" s="145"/>
    </row>
    <row r="26" spans="1:34" x14ac:dyDescent="0.25">
      <c r="B26" s="3">
        <f t="shared" si="2"/>
        <v>2004</v>
      </c>
      <c r="C26" s="622">
        <f t="shared" si="1"/>
        <v>0</v>
      </c>
      <c r="D26" s="675"/>
      <c r="E26" s="675"/>
      <c r="F26" s="675"/>
      <c r="G26" s="675">
        <f>+G$14/7/2</f>
        <v>0</v>
      </c>
      <c r="H26" s="675">
        <f>+H25</f>
        <v>0</v>
      </c>
      <c r="I26" s="675">
        <f>+I25</f>
        <v>0</v>
      </c>
      <c r="J26" s="675">
        <f>+J25</f>
        <v>0</v>
      </c>
      <c r="K26" s="675">
        <f>+K25</f>
        <v>0</v>
      </c>
      <c r="L26" s="675">
        <f>+L25</f>
        <v>0</v>
      </c>
      <c r="M26" s="675">
        <f>+M$14/7</f>
        <v>0</v>
      </c>
      <c r="N26" s="614">
        <f>+N$14/7/2</f>
        <v>0</v>
      </c>
      <c r="O26" s="614"/>
      <c r="P26" s="614"/>
      <c r="Q26" s="614"/>
      <c r="R26" s="614"/>
      <c r="S26" s="639"/>
      <c r="T26" s="639"/>
      <c r="U26" s="639"/>
      <c r="V26" s="639"/>
      <c r="W26" s="639"/>
      <c r="X26" s="639"/>
      <c r="Y26" s="614"/>
      <c r="Z26" s="675"/>
      <c r="AA26" s="145"/>
      <c r="AB26" s="145"/>
      <c r="AC26" s="145"/>
      <c r="AD26" s="145"/>
      <c r="AE26" s="145"/>
      <c r="AF26" s="145"/>
      <c r="AG26" s="145"/>
      <c r="AH26" s="145"/>
    </row>
    <row r="27" spans="1:34" x14ac:dyDescent="0.25">
      <c r="B27" s="3">
        <f t="shared" si="2"/>
        <v>2005</v>
      </c>
      <c r="C27" s="622">
        <f t="shared" si="1"/>
        <v>0</v>
      </c>
      <c r="D27" s="675"/>
      <c r="E27" s="675"/>
      <c r="F27" s="675"/>
      <c r="G27" s="675"/>
      <c r="H27" s="675">
        <f>+H$14/7/2</f>
        <v>0</v>
      </c>
      <c r="I27" s="675">
        <f>+I26</f>
        <v>0</v>
      </c>
      <c r="J27" s="675">
        <f>+J26</f>
        <v>0</v>
      </c>
      <c r="K27" s="675">
        <f>+K26</f>
        <v>0</v>
      </c>
      <c r="L27" s="675">
        <f>+L26</f>
        <v>0</v>
      </c>
      <c r="M27" s="675">
        <f>+M26</f>
        <v>0</v>
      </c>
      <c r="N27" s="614">
        <f>+N$14/7</f>
        <v>0</v>
      </c>
      <c r="O27" s="614">
        <f>+O$14/7/2</f>
        <v>0</v>
      </c>
      <c r="P27" s="614"/>
      <c r="Q27" s="614"/>
      <c r="R27" s="614"/>
      <c r="S27" s="639"/>
      <c r="T27" s="639"/>
      <c r="U27" s="639"/>
      <c r="V27" s="639"/>
      <c r="W27" s="639"/>
      <c r="X27" s="639"/>
      <c r="Y27" s="614"/>
      <c r="Z27" s="675"/>
      <c r="AA27" s="145"/>
      <c r="AB27" s="145"/>
      <c r="AC27" s="145"/>
      <c r="AD27" s="145"/>
      <c r="AE27" s="145"/>
      <c r="AF27" s="145"/>
      <c r="AG27" s="145"/>
      <c r="AH27" s="145"/>
    </row>
    <row r="28" spans="1:34" x14ac:dyDescent="0.25">
      <c r="B28" s="3">
        <f t="shared" si="2"/>
        <v>2006</v>
      </c>
      <c r="C28" s="622">
        <f t="shared" si="1"/>
        <v>0</v>
      </c>
      <c r="D28" s="675"/>
      <c r="E28" s="675"/>
      <c r="F28" s="675"/>
      <c r="G28" s="675"/>
      <c r="H28" s="675"/>
      <c r="I28" s="675">
        <f>+I$14/7/2</f>
        <v>0</v>
      </c>
      <c r="J28" s="675">
        <f>+J27</f>
        <v>0</v>
      </c>
      <c r="K28" s="675">
        <f>+K27</f>
        <v>0</v>
      </c>
      <c r="L28" s="675">
        <f>+L27</f>
        <v>0</v>
      </c>
      <c r="M28" s="675">
        <f>+M27</f>
        <v>0</v>
      </c>
      <c r="N28" s="614">
        <f>+N27</f>
        <v>0</v>
      </c>
      <c r="O28" s="614">
        <f>+O$14/7</f>
        <v>0</v>
      </c>
      <c r="P28" s="614">
        <f>+P$14/7/2</f>
        <v>0</v>
      </c>
      <c r="Q28" s="614"/>
      <c r="R28" s="614"/>
      <c r="S28" s="639"/>
      <c r="T28" s="639"/>
      <c r="U28" s="639"/>
      <c r="V28" s="639"/>
      <c r="W28" s="639"/>
      <c r="X28" s="639"/>
      <c r="Y28" s="614"/>
      <c r="Z28" s="675"/>
      <c r="AA28" s="145"/>
      <c r="AB28" s="145"/>
      <c r="AC28" s="145"/>
      <c r="AD28" s="145"/>
      <c r="AE28" s="145"/>
      <c r="AF28" s="145"/>
      <c r="AG28" s="145"/>
      <c r="AH28" s="145"/>
    </row>
    <row r="29" spans="1:34" x14ac:dyDescent="0.25">
      <c r="B29" s="3">
        <f t="shared" si="2"/>
        <v>2007</v>
      </c>
      <c r="C29" s="622">
        <f t="shared" si="1"/>
        <v>0</v>
      </c>
      <c r="D29" s="675"/>
      <c r="E29" s="675"/>
      <c r="F29" s="675"/>
      <c r="G29" s="675"/>
      <c r="H29" s="675"/>
      <c r="I29" s="675"/>
      <c r="J29" s="675">
        <f>+J$14/7/2</f>
        <v>0</v>
      </c>
      <c r="K29" s="675">
        <f>+K28</f>
        <v>0</v>
      </c>
      <c r="L29" s="675">
        <f>+L28</f>
        <v>0</v>
      </c>
      <c r="M29" s="675">
        <f>+M28</f>
        <v>0</v>
      </c>
      <c r="N29" s="614">
        <f>+N28</f>
        <v>0</v>
      </c>
      <c r="O29" s="614">
        <f>+O28</f>
        <v>0</v>
      </c>
      <c r="P29" s="614">
        <f>+P$14/7</f>
        <v>0</v>
      </c>
      <c r="Q29" s="614">
        <f>+Q$14/7/2</f>
        <v>0</v>
      </c>
      <c r="R29" s="614"/>
      <c r="S29" s="639"/>
      <c r="T29" s="639"/>
      <c r="U29" s="639"/>
      <c r="V29" s="639"/>
      <c r="W29" s="639"/>
      <c r="X29" s="639"/>
      <c r="Y29" s="614"/>
      <c r="Z29" s="675"/>
      <c r="AA29" s="145"/>
      <c r="AB29" s="145"/>
      <c r="AC29" s="145"/>
      <c r="AD29" s="145"/>
      <c r="AE29" s="145"/>
      <c r="AF29" s="145"/>
      <c r="AG29" s="145"/>
      <c r="AH29" s="145"/>
    </row>
    <row r="30" spans="1:34" x14ac:dyDescent="0.25">
      <c r="B30" s="3">
        <f t="shared" si="2"/>
        <v>2008</v>
      </c>
      <c r="C30" s="622">
        <f t="shared" si="1"/>
        <v>0</v>
      </c>
      <c r="D30" s="675"/>
      <c r="E30" s="675"/>
      <c r="F30" s="675"/>
      <c r="G30" s="675"/>
      <c r="H30" s="675"/>
      <c r="I30" s="675"/>
      <c r="J30" s="675"/>
      <c r="K30" s="675">
        <f>+K$14/7/2</f>
        <v>0</v>
      </c>
      <c r="L30" s="675">
        <f>+L29</f>
        <v>0</v>
      </c>
      <c r="M30" s="675">
        <f>+M29</f>
        <v>0</v>
      </c>
      <c r="N30" s="614">
        <f>+N29</f>
        <v>0</v>
      </c>
      <c r="O30" s="614">
        <f>+O29</f>
        <v>0</v>
      </c>
      <c r="P30" s="614">
        <f>+P29</f>
        <v>0</v>
      </c>
      <c r="Q30" s="614">
        <f>+Q$14/7</f>
        <v>0</v>
      </c>
      <c r="R30" s="614">
        <f>+R$14/7/2</f>
        <v>0</v>
      </c>
      <c r="S30" s="639"/>
      <c r="T30" s="639"/>
      <c r="U30" s="639"/>
      <c r="V30" s="639"/>
      <c r="W30" s="639"/>
      <c r="X30" s="639"/>
      <c r="Y30" s="614"/>
      <c r="Z30" s="675"/>
      <c r="AA30" s="145"/>
      <c r="AB30" s="145"/>
      <c r="AC30" s="145"/>
      <c r="AD30" s="145"/>
      <c r="AE30" s="145"/>
      <c r="AF30" s="145"/>
      <c r="AG30" s="145"/>
      <c r="AH30" s="145"/>
    </row>
    <row r="31" spans="1:34" x14ac:dyDescent="0.25">
      <c r="B31" s="3">
        <f t="shared" si="2"/>
        <v>2009</v>
      </c>
      <c r="C31" s="622">
        <f t="shared" si="1"/>
        <v>0</v>
      </c>
      <c r="D31" s="675"/>
      <c r="E31" s="675"/>
      <c r="F31" s="675"/>
      <c r="G31" s="675"/>
      <c r="H31" s="675"/>
      <c r="I31" s="675"/>
      <c r="J31" s="675"/>
      <c r="K31" s="675"/>
      <c r="L31" s="675">
        <f>+L$14/7/2</f>
        <v>0</v>
      </c>
      <c r="M31" s="675">
        <f>+M30</f>
        <v>0</v>
      </c>
      <c r="N31" s="614">
        <f>+N30</f>
        <v>0</v>
      </c>
      <c r="O31" s="614">
        <f>+O30</f>
        <v>0</v>
      </c>
      <c r="P31" s="614">
        <f>+P30</f>
        <v>0</v>
      </c>
      <c r="Q31" s="614">
        <f>+Q30</f>
        <v>0</v>
      </c>
      <c r="R31" s="614">
        <f>+R$14/7</f>
        <v>0</v>
      </c>
      <c r="S31" s="639">
        <f>+S$14/7/2</f>
        <v>0</v>
      </c>
      <c r="T31" s="639"/>
      <c r="U31" s="639"/>
      <c r="V31" s="639"/>
      <c r="W31" s="639"/>
      <c r="X31" s="639"/>
      <c r="Y31" s="614"/>
      <c r="Z31" s="675"/>
      <c r="AA31" s="145"/>
      <c r="AB31" s="145"/>
      <c r="AC31" s="145"/>
      <c r="AD31" s="145"/>
      <c r="AE31" s="145"/>
      <c r="AF31" s="145"/>
      <c r="AG31" s="145"/>
      <c r="AH31" s="145"/>
    </row>
    <row r="32" spans="1:34" x14ac:dyDescent="0.25">
      <c r="A32" s="38"/>
      <c r="B32" s="3">
        <f t="shared" si="2"/>
        <v>2010</v>
      </c>
      <c r="C32" s="622">
        <f t="shared" si="1"/>
        <v>0</v>
      </c>
      <c r="D32" s="675"/>
      <c r="E32" s="675"/>
      <c r="F32" s="675"/>
      <c r="G32" s="675"/>
      <c r="H32" s="675"/>
      <c r="I32" s="675"/>
      <c r="J32" s="675"/>
      <c r="K32" s="675"/>
      <c r="L32" s="675"/>
      <c r="M32" s="675">
        <f>+M$14/7/2</f>
        <v>0</v>
      </c>
      <c r="N32" s="614">
        <f>+N31</f>
        <v>0</v>
      </c>
      <c r="O32" s="614">
        <f>+O31</f>
        <v>0</v>
      </c>
      <c r="P32" s="614">
        <f>+P31</f>
        <v>0</v>
      </c>
      <c r="Q32" s="614">
        <f>+Q31</f>
        <v>0</v>
      </c>
      <c r="R32" s="614">
        <f>+R31</f>
        <v>0</v>
      </c>
      <c r="S32" s="639">
        <f>+S$14/7</f>
        <v>0</v>
      </c>
      <c r="T32" s="639">
        <f>+T$14/7/2</f>
        <v>0</v>
      </c>
      <c r="U32" s="639"/>
      <c r="V32" s="639"/>
      <c r="W32" s="639"/>
      <c r="X32" s="639"/>
      <c r="Y32" s="614"/>
      <c r="Z32" s="675"/>
      <c r="AA32" s="145"/>
      <c r="AB32" s="145"/>
      <c r="AC32" s="145"/>
      <c r="AD32" s="145"/>
      <c r="AE32" s="145"/>
      <c r="AF32" s="145"/>
      <c r="AG32" s="145"/>
      <c r="AH32" s="145"/>
    </row>
    <row r="33" spans="1:34" x14ac:dyDescent="0.25">
      <c r="A33" s="38"/>
      <c r="B33" s="3">
        <f t="shared" si="2"/>
        <v>2011</v>
      </c>
      <c r="C33" s="622">
        <f t="shared" si="1"/>
        <v>0</v>
      </c>
      <c r="D33" s="675"/>
      <c r="E33" s="675"/>
      <c r="F33" s="675"/>
      <c r="G33" s="675"/>
      <c r="H33" s="675"/>
      <c r="I33" s="675"/>
      <c r="J33" s="675"/>
      <c r="K33" s="675"/>
      <c r="L33" s="675"/>
      <c r="M33" s="675"/>
      <c r="N33" s="614">
        <f>+N$14/7/2</f>
        <v>0</v>
      </c>
      <c r="O33" s="614">
        <f>+O32</f>
        <v>0</v>
      </c>
      <c r="P33" s="614">
        <f>+P32</f>
        <v>0</v>
      </c>
      <c r="Q33" s="614">
        <f>+Q32</f>
        <v>0</v>
      </c>
      <c r="R33" s="614">
        <f>+R32</f>
        <v>0</v>
      </c>
      <c r="S33" s="639">
        <f>+S32</f>
        <v>0</v>
      </c>
      <c r="T33" s="639">
        <f>+T$14/7</f>
        <v>0</v>
      </c>
      <c r="U33" s="639">
        <f>+U$14/7/2</f>
        <v>0</v>
      </c>
      <c r="V33" s="639"/>
      <c r="W33" s="639"/>
      <c r="X33" s="639"/>
      <c r="Y33" s="614"/>
      <c r="Z33" s="675"/>
      <c r="AA33" s="145"/>
      <c r="AB33" s="145"/>
      <c r="AC33" s="145"/>
      <c r="AD33" s="145"/>
      <c r="AE33" s="145"/>
      <c r="AF33" s="145"/>
      <c r="AG33" s="145"/>
      <c r="AH33" s="145"/>
    </row>
    <row r="34" spans="1:34" x14ac:dyDescent="0.25">
      <c r="A34" s="38"/>
      <c r="B34" s="3">
        <f t="shared" si="2"/>
        <v>2012</v>
      </c>
      <c r="C34" s="622">
        <f t="shared" si="1"/>
        <v>0</v>
      </c>
      <c r="D34" s="675"/>
      <c r="E34" s="675"/>
      <c r="F34" s="675"/>
      <c r="G34" s="675"/>
      <c r="H34" s="675"/>
      <c r="I34" s="675"/>
      <c r="J34" s="675"/>
      <c r="K34" s="675"/>
      <c r="L34" s="675"/>
      <c r="M34" s="675"/>
      <c r="N34" s="614"/>
      <c r="O34" s="614">
        <f>+O$14/7/2</f>
        <v>0</v>
      </c>
      <c r="P34" s="614">
        <f>+P33</f>
        <v>0</v>
      </c>
      <c r="Q34" s="614">
        <f>+Q33</f>
        <v>0</v>
      </c>
      <c r="R34" s="614">
        <f>+R33</f>
        <v>0</v>
      </c>
      <c r="S34" s="639">
        <f>+S33</f>
        <v>0</v>
      </c>
      <c r="T34" s="639">
        <f>+T$14/7</f>
        <v>0</v>
      </c>
      <c r="U34" s="639">
        <f>+U$14/7</f>
        <v>0</v>
      </c>
      <c r="V34" s="639">
        <f>+V$14/7/2</f>
        <v>0</v>
      </c>
      <c r="W34" s="639"/>
      <c r="X34" s="639"/>
      <c r="Y34" s="614"/>
      <c r="Z34" s="675"/>
      <c r="AA34" s="145"/>
      <c r="AB34" s="145"/>
      <c r="AC34" s="145"/>
      <c r="AD34" s="145"/>
      <c r="AE34" s="145"/>
      <c r="AF34" s="145"/>
      <c r="AG34" s="145"/>
      <c r="AH34" s="145"/>
    </row>
    <row r="35" spans="1:34" x14ac:dyDescent="0.25">
      <c r="A35" s="38"/>
      <c r="B35" s="3">
        <f t="shared" si="2"/>
        <v>2013</v>
      </c>
      <c r="C35" s="622">
        <f t="shared" si="1"/>
        <v>0</v>
      </c>
      <c r="D35" s="675"/>
      <c r="E35" s="675"/>
      <c r="F35" s="675"/>
      <c r="G35" s="675"/>
      <c r="H35" s="675"/>
      <c r="I35" s="675"/>
      <c r="J35" s="675"/>
      <c r="K35" s="675"/>
      <c r="L35" s="675"/>
      <c r="M35" s="675"/>
      <c r="N35" s="614"/>
      <c r="O35" s="614"/>
      <c r="P35" s="614">
        <f>P14/7/2</f>
        <v>0</v>
      </c>
      <c r="Q35" s="614">
        <f>Q14</f>
        <v>0</v>
      </c>
      <c r="R35" s="614">
        <f t="shared" ref="R35:U36" si="3">R34</f>
        <v>0</v>
      </c>
      <c r="S35" s="639">
        <f t="shared" si="3"/>
        <v>0</v>
      </c>
      <c r="T35" s="639">
        <f t="shared" si="3"/>
        <v>0</v>
      </c>
      <c r="U35" s="639">
        <f t="shared" si="3"/>
        <v>0</v>
      </c>
      <c r="V35" s="639">
        <f>V14/7</f>
        <v>0</v>
      </c>
      <c r="W35" s="639">
        <f>W14/7/2</f>
        <v>0</v>
      </c>
      <c r="X35" s="639"/>
      <c r="Y35" s="614"/>
      <c r="Z35" s="675"/>
      <c r="AA35" s="145"/>
      <c r="AB35" s="145"/>
      <c r="AC35" s="145"/>
      <c r="AD35" s="145"/>
      <c r="AE35" s="145"/>
      <c r="AF35" s="145"/>
      <c r="AG35" s="145"/>
      <c r="AH35" s="145"/>
    </row>
    <row r="36" spans="1:34" x14ac:dyDescent="0.25">
      <c r="A36" s="38"/>
      <c r="B36" s="3">
        <f t="shared" si="2"/>
        <v>2014</v>
      </c>
      <c r="C36" s="622">
        <f t="shared" si="1"/>
        <v>0</v>
      </c>
      <c r="D36" s="675"/>
      <c r="E36" s="675"/>
      <c r="F36" s="675"/>
      <c r="G36" s="675"/>
      <c r="H36" s="675"/>
      <c r="I36" s="675"/>
      <c r="J36" s="675"/>
      <c r="K36" s="675"/>
      <c r="L36" s="675"/>
      <c r="M36" s="675"/>
      <c r="N36" s="614"/>
      <c r="O36" s="614"/>
      <c r="P36" s="614"/>
      <c r="Q36" s="614">
        <f>Q14/7/2</f>
        <v>0</v>
      </c>
      <c r="R36" s="614">
        <f t="shared" si="3"/>
        <v>0</v>
      </c>
      <c r="S36" s="639">
        <f t="shared" si="3"/>
        <v>0</v>
      </c>
      <c r="T36" s="639">
        <f t="shared" si="3"/>
        <v>0</v>
      </c>
      <c r="U36" s="639">
        <f t="shared" si="3"/>
        <v>0</v>
      </c>
      <c r="V36" s="639">
        <f>V35</f>
        <v>0</v>
      </c>
      <c r="W36" s="639">
        <f>W14/7</f>
        <v>0</v>
      </c>
      <c r="X36" s="639">
        <f>X14/7/2</f>
        <v>0</v>
      </c>
      <c r="Y36" s="614"/>
      <c r="Z36" s="675"/>
      <c r="AA36" s="145"/>
      <c r="AB36" s="145"/>
      <c r="AC36" s="145"/>
      <c r="AD36" s="145"/>
      <c r="AE36" s="145"/>
      <c r="AF36" s="145"/>
      <c r="AG36" s="145"/>
      <c r="AH36" s="145"/>
    </row>
    <row r="37" spans="1:34" x14ac:dyDescent="0.25">
      <c r="A37" s="38"/>
      <c r="B37" s="3">
        <f t="shared" si="2"/>
        <v>2015</v>
      </c>
      <c r="C37" s="622">
        <f t="shared" si="1"/>
        <v>0</v>
      </c>
      <c r="D37" s="675"/>
      <c r="E37" s="675"/>
      <c r="F37" s="675"/>
      <c r="G37" s="675"/>
      <c r="H37" s="675"/>
      <c r="I37" s="675"/>
      <c r="J37" s="675"/>
      <c r="K37" s="675"/>
      <c r="L37" s="675"/>
      <c r="M37" s="675"/>
      <c r="N37" s="614"/>
      <c r="O37" s="614"/>
      <c r="P37" s="614"/>
      <c r="Q37" s="614"/>
      <c r="R37" s="614">
        <f>R14/7/2</f>
        <v>0</v>
      </c>
      <c r="S37" s="639">
        <f>S36</f>
        <v>0</v>
      </c>
      <c r="T37" s="639">
        <f>T36</f>
        <v>0</v>
      </c>
      <c r="U37" s="639">
        <f>U36</f>
        <v>0</v>
      </c>
      <c r="V37" s="639">
        <f>V36</f>
        <v>0</v>
      </c>
      <c r="W37" s="639">
        <f>W36</f>
        <v>0</v>
      </c>
      <c r="X37" s="639">
        <f>X14/7</f>
        <v>0</v>
      </c>
      <c r="Y37" s="614">
        <f>Y14/7/2</f>
        <v>0</v>
      </c>
      <c r="Z37" s="675"/>
      <c r="AA37" s="145"/>
      <c r="AB37" s="145"/>
      <c r="AC37" s="145"/>
      <c r="AD37" s="145"/>
      <c r="AE37" s="145"/>
      <c r="AF37" s="145"/>
      <c r="AG37" s="145"/>
      <c r="AH37" s="145"/>
    </row>
    <row r="38" spans="1:34" x14ac:dyDescent="0.25">
      <c r="A38" s="38"/>
      <c r="B38" s="3">
        <f t="shared" si="2"/>
        <v>2016</v>
      </c>
      <c r="C38" s="622">
        <f t="shared" si="1"/>
        <v>0</v>
      </c>
      <c r="D38" s="675"/>
      <c r="E38" s="675"/>
      <c r="F38" s="675"/>
      <c r="G38" s="675"/>
      <c r="H38" s="675"/>
      <c r="I38" s="675"/>
      <c r="J38" s="675"/>
      <c r="K38" s="675"/>
      <c r="L38" s="675"/>
      <c r="M38" s="675"/>
      <c r="N38" s="614"/>
      <c r="O38" s="614"/>
      <c r="P38" s="614"/>
      <c r="Q38" s="614"/>
      <c r="R38" s="614"/>
      <c r="S38" s="639"/>
      <c r="T38" s="639"/>
      <c r="U38" s="639"/>
      <c r="V38" s="639"/>
      <c r="W38" s="639"/>
      <c r="X38" s="639"/>
      <c r="Y38" s="614">
        <f>+Y14/2</f>
        <v>0</v>
      </c>
      <c r="Z38" s="614">
        <f>Z14/7/2</f>
        <v>0</v>
      </c>
      <c r="AA38" s="614"/>
      <c r="AB38" s="145"/>
      <c r="AC38" s="145"/>
      <c r="AD38" s="145"/>
      <c r="AE38" s="145"/>
      <c r="AF38" s="145"/>
      <c r="AG38" s="145"/>
      <c r="AH38" s="145"/>
    </row>
    <row r="39" spans="1:34" x14ac:dyDescent="0.25">
      <c r="A39" s="38"/>
      <c r="B39" s="3">
        <f t="shared" si="2"/>
        <v>2017</v>
      </c>
      <c r="C39" s="622">
        <f t="shared" si="1"/>
        <v>0</v>
      </c>
      <c r="D39" s="675"/>
      <c r="E39" s="675"/>
      <c r="F39" s="675"/>
      <c r="G39" s="675"/>
      <c r="H39" s="675"/>
      <c r="I39" s="675"/>
      <c r="J39" s="675"/>
      <c r="K39" s="675"/>
      <c r="L39" s="675"/>
      <c r="M39" s="675"/>
      <c r="N39" s="614"/>
      <c r="O39" s="614"/>
      <c r="P39" s="614"/>
      <c r="Q39" s="614"/>
      <c r="R39" s="614"/>
      <c r="S39" s="639"/>
      <c r="T39" s="639"/>
      <c r="U39" s="639"/>
      <c r="V39" s="639"/>
      <c r="W39" s="639"/>
      <c r="X39" s="639"/>
      <c r="Y39" s="614"/>
      <c r="Z39" s="614"/>
      <c r="AA39" s="614">
        <v>0</v>
      </c>
      <c r="AB39" s="145"/>
      <c r="AC39" s="145"/>
      <c r="AD39" s="145"/>
      <c r="AE39" s="145"/>
      <c r="AF39" s="145"/>
      <c r="AG39" s="145"/>
      <c r="AH39" s="145"/>
    </row>
    <row r="40" spans="1:34" x14ac:dyDescent="0.25">
      <c r="A40" s="38"/>
      <c r="B40" s="3">
        <f t="shared" si="2"/>
        <v>2018</v>
      </c>
      <c r="C40" s="622">
        <f t="shared" si="1"/>
        <v>0</v>
      </c>
      <c r="D40" s="675"/>
      <c r="E40" s="675"/>
      <c r="F40" s="675"/>
      <c r="G40" s="675"/>
      <c r="H40" s="675"/>
      <c r="I40" s="675"/>
      <c r="J40" s="675"/>
      <c r="K40" s="675"/>
      <c r="L40" s="675"/>
      <c r="M40" s="675"/>
      <c r="N40" s="614"/>
      <c r="O40" s="614"/>
      <c r="P40" s="614"/>
      <c r="Q40" s="614"/>
      <c r="R40" s="614"/>
      <c r="S40" s="639"/>
      <c r="T40" s="639"/>
      <c r="U40" s="639"/>
      <c r="V40" s="639"/>
      <c r="W40" s="639"/>
      <c r="X40" s="639"/>
      <c r="Y40" s="614"/>
      <c r="Z40" s="614"/>
      <c r="AA40" s="614"/>
      <c r="AB40" s="614">
        <v>0</v>
      </c>
      <c r="AC40" s="145"/>
      <c r="AD40" s="145"/>
      <c r="AE40" s="145"/>
      <c r="AF40" s="145"/>
      <c r="AG40" s="145"/>
      <c r="AH40" s="145"/>
    </row>
    <row r="41" spans="1:34" x14ac:dyDescent="0.25">
      <c r="A41" s="38"/>
      <c r="B41" s="3">
        <f t="shared" si="2"/>
        <v>2019</v>
      </c>
      <c r="C41" s="622">
        <f t="shared" si="1"/>
        <v>0</v>
      </c>
      <c r="D41" s="675"/>
      <c r="E41" s="675"/>
      <c r="F41" s="675"/>
      <c r="G41" s="675"/>
      <c r="H41" s="675"/>
      <c r="I41" s="675"/>
      <c r="J41" s="675"/>
      <c r="K41" s="675"/>
      <c r="L41" s="675"/>
      <c r="M41" s="675"/>
      <c r="N41" s="614"/>
      <c r="O41" s="614"/>
      <c r="P41" s="614"/>
      <c r="Q41" s="614"/>
      <c r="R41" s="614"/>
      <c r="S41" s="639"/>
      <c r="T41" s="639"/>
      <c r="U41" s="639"/>
      <c r="V41" s="639"/>
      <c r="W41" s="639"/>
      <c r="X41" s="639"/>
      <c r="Y41" s="614"/>
      <c r="Z41" s="614"/>
      <c r="AA41" s="614"/>
      <c r="AB41" s="614"/>
      <c r="AC41" s="639">
        <f>+$AC$14/7/3</f>
        <v>0</v>
      </c>
      <c r="AD41" s="639"/>
      <c r="AE41" s="639"/>
      <c r="AF41" s="145"/>
      <c r="AG41" s="145"/>
      <c r="AH41" s="145"/>
    </row>
    <row r="42" spans="1:34" x14ac:dyDescent="0.25">
      <c r="A42" s="38"/>
      <c r="B42" s="3">
        <f t="shared" si="2"/>
        <v>2020</v>
      </c>
      <c r="C42" s="622">
        <f t="shared" si="1"/>
        <v>0</v>
      </c>
      <c r="D42" s="675"/>
      <c r="E42" s="675"/>
      <c r="F42" s="675"/>
      <c r="G42" s="675"/>
      <c r="H42" s="675"/>
      <c r="I42" s="675"/>
      <c r="J42" s="675"/>
      <c r="K42" s="675"/>
      <c r="L42" s="675"/>
      <c r="M42" s="675"/>
      <c r="N42" s="614"/>
      <c r="O42" s="614"/>
      <c r="P42" s="614"/>
      <c r="Q42" s="614"/>
      <c r="R42" s="614"/>
      <c r="S42" s="639"/>
      <c r="T42" s="639"/>
      <c r="U42" s="639"/>
      <c r="V42" s="639"/>
      <c r="W42" s="639"/>
      <c r="X42" s="639"/>
      <c r="Y42" s="614"/>
      <c r="Z42" s="614"/>
      <c r="AA42" s="614"/>
      <c r="AB42" s="614"/>
      <c r="AC42" s="639"/>
      <c r="AD42" s="145"/>
      <c r="AE42" s="639"/>
      <c r="AF42" s="145"/>
      <c r="AG42" s="145"/>
      <c r="AH42" s="145"/>
    </row>
    <row r="43" spans="1:34" x14ac:dyDescent="0.25">
      <c r="A43" s="38"/>
      <c r="B43" s="3">
        <f t="shared" si="2"/>
        <v>2021</v>
      </c>
      <c r="C43" s="622">
        <f t="shared" si="1"/>
        <v>-621.36357142857139</v>
      </c>
      <c r="D43" s="675"/>
      <c r="E43" s="675"/>
      <c r="F43" s="675"/>
      <c r="G43" s="675"/>
      <c r="H43" s="675"/>
      <c r="I43" s="675"/>
      <c r="J43" s="675"/>
      <c r="K43" s="675"/>
      <c r="L43" s="675"/>
      <c r="M43" s="675"/>
      <c r="N43" s="614"/>
      <c r="O43" s="614"/>
      <c r="P43" s="614"/>
      <c r="Q43" s="614"/>
      <c r="R43" s="614"/>
      <c r="S43" s="639"/>
      <c r="T43" s="639"/>
      <c r="U43" s="639"/>
      <c r="V43" s="639"/>
      <c r="W43" s="639"/>
      <c r="X43" s="639"/>
      <c r="Y43" s="614"/>
      <c r="Z43" s="614"/>
      <c r="AA43" s="614"/>
      <c r="AB43" s="614"/>
      <c r="AC43" s="639"/>
      <c r="AD43" s="145"/>
      <c r="AE43" s="639">
        <f>+$AE$14/7/2</f>
        <v>621.36357142857139</v>
      </c>
      <c r="AF43" s="145"/>
      <c r="AG43" s="145"/>
      <c r="AH43" s="145"/>
    </row>
    <row r="44" spans="1:34" x14ac:dyDescent="0.25">
      <c r="A44" s="38"/>
      <c r="B44" s="3">
        <f t="shared" si="2"/>
        <v>2022</v>
      </c>
      <c r="C44" s="622">
        <f t="shared" si="1"/>
        <v>-5636.5371428571425</v>
      </c>
      <c r="D44" s="675"/>
      <c r="E44" s="675"/>
      <c r="F44" s="675"/>
      <c r="G44" s="675"/>
      <c r="H44" s="675"/>
      <c r="I44" s="675"/>
      <c r="J44" s="675"/>
      <c r="K44" s="675"/>
      <c r="L44" s="675"/>
      <c r="M44" s="675"/>
      <c r="N44" s="614"/>
      <c r="O44" s="614"/>
      <c r="P44" s="614"/>
      <c r="Q44" s="614"/>
      <c r="R44" s="614"/>
      <c r="S44" s="639"/>
      <c r="T44" s="639"/>
      <c r="U44" s="639"/>
      <c r="V44" s="639"/>
      <c r="W44" s="639"/>
      <c r="X44" s="639"/>
      <c r="Y44" s="614"/>
      <c r="Z44" s="614"/>
      <c r="AA44" s="614"/>
      <c r="AB44" s="614"/>
      <c r="AC44" s="639"/>
      <c r="AD44" s="145"/>
      <c r="AE44" s="639">
        <f>$AE$14/7</f>
        <v>1242.7271428571428</v>
      </c>
      <c r="AF44" s="639">
        <f>+$AF$14/7/2</f>
        <v>4393.8099999999995</v>
      </c>
      <c r="AG44" s="145"/>
      <c r="AH44" s="145"/>
    </row>
    <row r="45" spans="1:34" x14ac:dyDescent="0.25">
      <c r="A45" s="38"/>
      <c r="B45" s="3">
        <f t="shared" si="2"/>
        <v>2023</v>
      </c>
      <c r="C45" s="622">
        <f t="shared" si="1"/>
        <v>-28036.619999999995</v>
      </c>
      <c r="D45" s="675"/>
      <c r="E45" s="675"/>
      <c r="F45" s="675"/>
      <c r="G45" s="675"/>
      <c r="H45" s="675"/>
      <c r="I45" s="675"/>
      <c r="J45" s="675"/>
      <c r="K45" s="675"/>
      <c r="L45" s="675"/>
      <c r="M45" s="675"/>
      <c r="N45" s="614"/>
      <c r="O45" s="614"/>
      <c r="P45" s="614"/>
      <c r="Q45" s="614"/>
      <c r="R45" s="614"/>
      <c r="S45" s="639"/>
      <c r="T45" s="639"/>
      <c r="U45" s="639"/>
      <c r="V45" s="639"/>
      <c r="W45" s="639"/>
      <c r="X45" s="639"/>
      <c r="Y45" s="614"/>
      <c r="Z45" s="614"/>
      <c r="AA45" s="614"/>
      <c r="AB45" s="614"/>
      <c r="AC45" s="639"/>
      <c r="AD45" s="145"/>
      <c r="AE45" s="639">
        <f>$AE$14/7</f>
        <v>1242.7271428571428</v>
      </c>
      <c r="AF45" s="639">
        <f>+$AF$14/7</f>
        <v>8787.619999999999</v>
      </c>
      <c r="AG45" s="145">
        <f>$AG$14/7/2</f>
        <v>18006.272857142856</v>
      </c>
      <c r="AH45" s="145"/>
    </row>
    <row r="46" spans="1:34" x14ac:dyDescent="0.25">
      <c r="A46" s="38"/>
      <c r="B46" s="3">
        <f t="shared" si="2"/>
        <v>2024</v>
      </c>
      <c r="C46" s="622">
        <f t="shared" si="1"/>
        <v>-46905.392857142855</v>
      </c>
      <c r="D46" s="675"/>
      <c r="E46" s="675"/>
      <c r="F46" s="675"/>
      <c r="G46" s="675"/>
      <c r="H46" s="675"/>
      <c r="I46" s="675"/>
      <c r="J46" s="675"/>
      <c r="K46" s="675"/>
      <c r="L46" s="675"/>
      <c r="M46" s="675"/>
      <c r="N46" s="614"/>
      <c r="O46" s="614"/>
      <c r="P46" s="614"/>
      <c r="Q46" s="614"/>
      <c r="R46" s="614"/>
      <c r="S46" s="639"/>
      <c r="T46" s="639"/>
      <c r="U46" s="639"/>
      <c r="V46" s="639"/>
      <c r="W46" s="639"/>
      <c r="X46" s="639"/>
      <c r="Y46" s="614"/>
      <c r="Z46" s="614"/>
      <c r="AA46" s="614"/>
      <c r="AB46" s="614"/>
      <c r="AC46" s="639"/>
      <c r="AD46" s="145"/>
      <c r="AE46" s="639">
        <f>$AE$14/7</f>
        <v>1242.7271428571428</v>
      </c>
      <c r="AF46" s="639">
        <f>+$AF$14/7</f>
        <v>8787.619999999999</v>
      </c>
      <c r="AG46" s="145">
        <f>$AG$14/7</f>
        <v>36012.545714285712</v>
      </c>
      <c r="AH46" s="145">
        <f>AH14/7/2</f>
        <v>862.5</v>
      </c>
    </row>
    <row r="47" spans="1:34" x14ac:dyDescent="0.25">
      <c r="A47" s="38"/>
      <c r="B47" s="12"/>
      <c r="C47" s="641"/>
      <c r="D47" s="690"/>
      <c r="E47" s="690"/>
      <c r="F47" s="690"/>
      <c r="G47" s="690"/>
      <c r="H47" s="690"/>
      <c r="I47" s="690"/>
      <c r="J47" s="690"/>
      <c r="K47" s="690"/>
      <c r="L47" s="690"/>
      <c r="M47" s="690"/>
      <c r="N47" s="690"/>
      <c r="O47" s="690"/>
      <c r="P47" s="690"/>
      <c r="Q47" s="690"/>
      <c r="R47" s="690"/>
      <c r="S47" s="690"/>
      <c r="T47" s="690"/>
      <c r="U47" s="690"/>
      <c r="V47" s="728"/>
      <c r="W47" s="728"/>
      <c r="X47" s="728"/>
      <c r="Y47" s="690"/>
      <c r="Z47" s="690"/>
      <c r="AA47" s="690"/>
      <c r="AB47" s="641"/>
      <c r="AC47" s="641"/>
      <c r="AD47" s="145"/>
      <c r="AE47" s="145"/>
      <c r="AF47" s="145"/>
      <c r="AG47" s="145"/>
      <c r="AH47" s="145"/>
    </row>
    <row r="48" spans="1:34" x14ac:dyDescent="0.25">
      <c r="A48" s="38" t="s">
        <v>62</v>
      </c>
      <c r="B48" s="675">
        <f>SUM(D48:AH48)</f>
        <v>825975.33642857149</v>
      </c>
      <c r="C48" s="677">
        <f>SUM(C16:C47)</f>
        <v>-81199.913571428566</v>
      </c>
      <c r="D48" s="675">
        <f>-SUM(D16:D47)+D14</f>
        <v>0</v>
      </c>
      <c r="E48" s="675">
        <f t="shared" ref="E48:T48" si="4">-SUM(E16:E47)+E14</f>
        <v>0</v>
      </c>
      <c r="F48" s="675">
        <f t="shared" si="4"/>
        <v>0</v>
      </c>
      <c r="G48" s="675">
        <f t="shared" si="4"/>
        <v>0</v>
      </c>
      <c r="H48" s="675">
        <f t="shared" si="4"/>
        <v>0</v>
      </c>
      <c r="I48" s="675">
        <f t="shared" si="4"/>
        <v>0</v>
      </c>
      <c r="J48" s="675">
        <f t="shared" si="4"/>
        <v>0</v>
      </c>
      <c r="K48" s="675">
        <f t="shared" si="4"/>
        <v>0</v>
      </c>
      <c r="L48" s="675">
        <f t="shared" si="4"/>
        <v>0</v>
      </c>
      <c r="M48" s="675">
        <f t="shared" si="4"/>
        <v>0</v>
      </c>
      <c r="N48" s="675">
        <f t="shared" si="4"/>
        <v>0</v>
      </c>
      <c r="O48" s="675">
        <f t="shared" si="4"/>
        <v>0</v>
      </c>
      <c r="P48" s="675">
        <f t="shared" si="4"/>
        <v>0</v>
      </c>
      <c r="Q48" s="675">
        <f t="shared" si="4"/>
        <v>0</v>
      </c>
      <c r="R48" s="675">
        <f t="shared" si="4"/>
        <v>0</v>
      </c>
      <c r="S48" s="675">
        <f t="shared" si="4"/>
        <v>0</v>
      </c>
      <c r="T48" s="675">
        <f t="shared" si="4"/>
        <v>0</v>
      </c>
      <c r="U48" s="676">
        <f>-SUM(U16:U47)+U14</f>
        <v>0</v>
      </c>
      <c r="V48" s="676">
        <f t="shared" ref="V48:AA48" si="5">-SUM(V16:V47)+V14</f>
        <v>0</v>
      </c>
      <c r="W48" s="676">
        <f t="shared" si="5"/>
        <v>0</v>
      </c>
      <c r="X48" s="676">
        <f t="shared" si="5"/>
        <v>0</v>
      </c>
      <c r="Y48" s="676">
        <f t="shared" si="5"/>
        <v>0</v>
      </c>
      <c r="Z48" s="676">
        <f t="shared" si="5"/>
        <v>0</v>
      </c>
      <c r="AA48" s="676">
        <f t="shared" si="5"/>
        <v>0</v>
      </c>
      <c r="AB48" s="676">
        <f t="shared" ref="AB48:AH48" si="6">-SUM(AB16:AB47)+AB14</f>
        <v>0</v>
      </c>
      <c r="AC48" s="676">
        <f t="shared" si="6"/>
        <v>0</v>
      </c>
      <c r="AD48" s="719">
        <f t="shared" si="6"/>
        <v>572800</v>
      </c>
      <c r="AE48" s="719">
        <f t="shared" si="6"/>
        <v>4349.5450000000001</v>
      </c>
      <c r="AF48" s="719">
        <f t="shared" si="6"/>
        <v>39544.29</v>
      </c>
      <c r="AG48" s="719">
        <f t="shared" si="6"/>
        <v>198069.00142857144</v>
      </c>
      <c r="AH48" s="719">
        <f t="shared" si="6"/>
        <v>11212.5</v>
      </c>
    </row>
    <row r="49" spans="1:26" x14ac:dyDescent="0.25">
      <c r="A49" s="38"/>
      <c r="B49" s="275"/>
      <c r="C49" s="299"/>
      <c r="D49" s="297"/>
      <c r="E49" s="297"/>
      <c r="F49" s="297"/>
      <c r="G49" s="297"/>
      <c r="H49" s="297"/>
      <c r="I49" s="297"/>
      <c r="J49" s="297"/>
      <c r="K49" s="297"/>
      <c r="L49" s="297"/>
      <c r="M49" s="297"/>
      <c r="N49" s="338"/>
      <c r="O49" s="338"/>
      <c r="P49" s="338"/>
      <c r="Q49" s="338"/>
      <c r="R49" s="338"/>
      <c r="S49" s="338"/>
      <c r="T49" s="338"/>
      <c r="U49" s="338"/>
      <c r="V49" s="338"/>
      <c r="W49" s="338"/>
      <c r="X49" s="338"/>
      <c r="Y49" s="338"/>
      <c r="Z49" s="338"/>
    </row>
    <row r="50" spans="1:26" x14ac:dyDescent="0.25">
      <c r="A50" s="39" t="s">
        <v>63</v>
      </c>
      <c r="B50" s="3"/>
      <c r="C50" s="30">
        <f>+C14+C48</f>
        <v>825975.33642857149</v>
      </c>
      <c r="D50" s="297"/>
      <c r="E50" s="297"/>
      <c r="F50" s="297"/>
      <c r="G50" s="297"/>
      <c r="H50" s="297"/>
      <c r="I50" s="297"/>
      <c r="J50" s="297"/>
      <c r="K50" s="297"/>
      <c r="L50" s="297"/>
      <c r="M50" s="297"/>
      <c r="N50" s="338"/>
      <c r="O50" s="338"/>
      <c r="P50" s="338"/>
      <c r="Q50" s="338"/>
      <c r="R50" s="338"/>
      <c r="S50" s="338"/>
      <c r="T50" s="338"/>
      <c r="U50" s="338"/>
      <c r="V50" s="338"/>
      <c r="W50" s="338"/>
      <c r="X50" s="338"/>
      <c r="Y50" s="338"/>
      <c r="Z50" s="338"/>
    </row>
    <row r="51" spans="1:26" x14ac:dyDescent="0.25">
      <c r="A51" s="3"/>
      <c r="B51" s="3"/>
      <c r="C51" s="3"/>
      <c r="D51" s="297"/>
      <c r="E51" s="297"/>
      <c r="F51" s="297"/>
      <c r="G51" s="297"/>
      <c r="H51" s="297"/>
      <c r="I51" s="297"/>
      <c r="J51" s="297"/>
      <c r="K51" s="297"/>
      <c r="L51" s="297"/>
      <c r="M51" s="297"/>
      <c r="N51" s="338"/>
      <c r="O51" s="338"/>
      <c r="P51" s="338"/>
      <c r="Q51" s="338"/>
      <c r="R51" s="338"/>
      <c r="S51" s="338"/>
      <c r="T51" s="338"/>
      <c r="U51" s="338"/>
      <c r="V51" s="338"/>
      <c r="W51" s="338"/>
      <c r="X51" s="338"/>
      <c r="Y51" s="338"/>
      <c r="Z51" s="338"/>
    </row>
    <row r="52" spans="1:26" x14ac:dyDescent="0.25">
      <c r="A52" s="3"/>
      <c r="B52" s="36"/>
      <c r="C52" s="3"/>
      <c r="D52" s="297"/>
      <c r="E52" s="297"/>
      <c r="F52" s="297"/>
      <c r="G52" s="297"/>
      <c r="H52" s="297"/>
      <c r="I52" s="297"/>
      <c r="J52" s="297"/>
      <c r="K52" s="297"/>
      <c r="L52" s="297"/>
      <c r="M52" s="297"/>
      <c r="N52" s="338"/>
      <c r="O52" s="338"/>
      <c r="P52" s="338"/>
      <c r="Q52" s="338"/>
      <c r="R52" s="338"/>
      <c r="S52" s="338"/>
      <c r="T52" s="338"/>
      <c r="U52" s="338"/>
      <c r="V52" s="338"/>
      <c r="W52" s="338"/>
      <c r="X52" s="338"/>
      <c r="Y52" s="338"/>
      <c r="Z52" s="338"/>
    </row>
    <row r="53" spans="1:26" x14ac:dyDescent="0.25">
      <c r="A53" s="3"/>
      <c r="B53" s="3"/>
      <c r="C53" s="3"/>
      <c r="E53" s="297"/>
      <c r="F53" s="301"/>
      <c r="G53" s="301"/>
      <c r="H53" s="301"/>
      <c r="I53" s="301"/>
      <c r="J53" s="301"/>
      <c r="K53" s="301"/>
      <c r="L53" s="301"/>
      <c r="M53" s="301"/>
      <c r="N53" s="338">
        <f>SUM(E32:E53)</f>
        <v>0</v>
      </c>
      <c r="O53" s="342"/>
      <c r="P53" s="342"/>
      <c r="Q53" s="342"/>
      <c r="R53" s="342"/>
      <c r="S53" s="342"/>
    </row>
    <row r="54" spans="1:26" x14ac:dyDescent="0.25">
      <c r="B54" s="3"/>
      <c r="C54" s="3"/>
      <c r="E54" s="301"/>
      <c r="F54" s="301"/>
      <c r="G54" s="301"/>
      <c r="H54" s="301"/>
      <c r="I54" s="301"/>
      <c r="J54" s="301"/>
      <c r="K54" s="301"/>
      <c r="L54" s="301"/>
      <c r="M54" s="301"/>
      <c r="N54" s="301"/>
      <c r="O54" s="301"/>
      <c r="P54" s="301"/>
      <c r="Q54" s="301"/>
      <c r="R54" s="301"/>
      <c r="S54" s="301"/>
    </row>
    <row r="55" spans="1:26" x14ac:dyDescent="0.25">
      <c r="E55" s="301"/>
      <c r="F55" s="301"/>
      <c r="G55" s="301"/>
      <c r="H55" s="301"/>
      <c r="I55" s="301"/>
      <c r="J55" s="301"/>
      <c r="K55" s="301"/>
      <c r="L55" s="301"/>
      <c r="M55" s="301"/>
      <c r="N55" s="301"/>
      <c r="O55" s="301"/>
      <c r="P55" s="301"/>
      <c r="Q55" s="301"/>
      <c r="R55" s="301"/>
      <c r="S55" s="301"/>
    </row>
    <row r="56" spans="1:26" x14ac:dyDescent="0.25">
      <c r="E56" s="301"/>
      <c r="F56" s="301"/>
      <c r="G56" s="301"/>
      <c r="H56" s="301"/>
      <c r="I56" s="301"/>
      <c r="J56" s="301"/>
      <c r="K56" s="301"/>
      <c r="L56" s="301"/>
      <c r="M56" s="301"/>
      <c r="N56" s="301"/>
      <c r="O56" s="301"/>
      <c r="P56" s="301"/>
      <c r="Q56" s="301"/>
      <c r="R56" s="301"/>
      <c r="S56" s="301"/>
    </row>
    <row r="57" spans="1:26" x14ac:dyDescent="0.25">
      <c r="E57" s="301"/>
      <c r="F57" s="301"/>
      <c r="G57" s="301"/>
      <c r="H57" s="301"/>
      <c r="I57" s="301"/>
      <c r="J57" s="301"/>
      <c r="K57" s="301"/>
      <c r="L57" s="301"/>
      <c r="M57" s="301"/>
      <c r="N57" s="301"/>
      <c r="O57" s="301"/>
      <c r="P57" s="301"/>
      <c r="Q57" s="301"/>
      <c r="R57" s="301"/>
      <c r="S57" s="301"/>
    </row>
    <row r="58" spans="1:26" x14ac:dyDescent="0.25">
      <c r="E58" s="301"/>
      <c r="F58" s="301"/>
      <c r="G58" s="301"/>
      <c r="H58" s="301"/>
      <c r="I58" s="301"/>
      <c r="J58" s="301"/>
      <c r="K58" s="301"/>
      <c r="L58" s="301"/>
      <c r="M58" s="301"/>
      <c r="N58" s="301"/>
      <c r="O58" s="301"/>
      <c r="P58" s="301"/>
      <c r="Q58" s="301"/>
      <c r="R58" s="301"/>
      <c r="S58" s="301"/>
    </row>
    <row r="59" spans="1:26" x14ac:dyDescent="0.25">
      <c r="E59" s="301"/>
      <c r="F59" s="301"/>
      <c r="G59" s="301"/>
      <c r="H59" s="301"/>
      <c r="I59" s="301"/>
      <c r="J59" s="301"/>
      <c r="K59" s="301"/>
      <c r="L59" s="301"/>
      <c r="M59" s="301"/>
      <c r="N59" s="301"/>
      <c r="O59" s="301"/>
      <c r="P59" s="301"/>
      <c r="Q59" s="301"/>
      <c r="R59" s="301"/>
      <c r="S59" s="301"/>
    </row>
    <row r="60" spans="1:26" x14ac:dyDescent="0.25">
      <c r="E60" s="301"/>
      <c r="F60" s="301"/>
      <c r="G60" s="301"/>
      <c r="H60" s="301"/>
      <c r="I60" s="301"/>
      <c r="J60" s="301"/>
      <c r="K60" s="301"/>
      <c r="L60" s="301"/>
      <c r="M60" s="301"/>
      <c r="N60" s="301"/>
      <c r="O60" s="301"/>
      <c r="P60" s="301"/>
      <c r="Q60" s="301"/>
      <c r="R60" s="301"/>
      <c r="S60" s="301"/>
    </row>
    <row r="61" spans="1:26" x14ac:dyDescent="0.25">
      <c r="E61" s="301"/>
      <c r="F61" s="301"/>
      <c r="G61" s="301"/>
      <c r="H61" s="301"/>
      <c r="I61" s="301"/>
      <c r="J61" s="301"/>
      <c r="K61" s="301"/>
      <c r="L61" s="301"/>
      <c r="M61" s="301"/>
      <c r="N61" s="301"/>
      <c r="O61" s="301"/>
      <c r="P61" s="301"/>
      <c r="Q61" s="301"/>
      <c r="R61" s="301"/>
      <c r="S61" s="301"/>
    </row>
    <row r="62" spans="1:26" x14ac:dyDescent="0.25">
      <c r="E62" s="301"/>
      <c r="F62" s="301"/>
      <c r="G62" s="301"/>
      <c r="H62" s="301"/>
      <c r="I62" s="301"/>
      <c r="J62" s="301"/>
      <c r="K62" s="301"/>
      <c r="L62" s="301"/>
      <c r="M62" s="301"/>
      <c r="N62" s="301"/>
      <c r="O62" s="301"/>
      <c r="P62" s="301"/>
      <c r="Q62" s="301"/>
      <c r="R62" s="301"/>
      <c r="S62" s="301"/>
    </row>
    <row r="63" spans="1:26" x14ac:dyDescent="0.25">
      <c r="E63" s="301"/>
      <c r="F63" s="301"/>
      <c r="G63" s="301"/>
      <c r="H63" s="301"/>
      <c r="I63" s="301"/>
      <c r="J63" s="301"/>
      <c r="K63" s="301"/>
      <c r="L63" s="301"/>
      <c r="M63" s="301"/>
      <c r="N63" s="301"/>
      <c r="O63" s="301"/>
      <c r="P63" s="301"/>
      <c r="Q63" s="301"/>
      <c r="R63" s="301"/>
      <c r="S63" s="301"/>
    </row>
    <row r="64" spans="1:26" x14ac:dyDescent="0.25">
      <c r="E64" s="301"/>
      <c r="F64" s="301"/>
      <c r="G64" s="301"/>
      <c r="H64" s="301"/>
      <c r="I64" s="301"/>
      <c r="J64" s="301"/>
      <c r="K64" s="301"/>
      <c r="L64" s="301"/>
      <c r="M64" s="301"/>
      <c r="N64" s="301"/>
      <c r="O64" s="301"/>
      <c r="P64" s="301"/>
      <c r="Q64" s="301"/>
      <c r="R64" s="301"/>
      <c r="S64" s="301"/>
    </row>
  </sheetData>
  <pageMargins left="0.7" right="0.7" top="0.75" bottom="0.75" header="0.3" footer="0.3"/>
  <pageSetup scale="60" orientation="landscape" horizontalDpi="4294967294" verticalDpi="4294967294" r:id="rId1"/>
  <headerFooter>
    <oddFooter>&amp;Z&amp;F&amp;RPage &amp;P</oddFooter>
  </headerFooter>
</worksheet>
</file>

<file path=xl/worksheets/sheet2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B0130-CD7C-46A4-BD07-475F177BA5BF}">
  <sheetPr>
    <tabColor theme="6" tint="-0.249977111117893"/>
    <pageSetUpPr fitToPage="1"/>
  </sheetPr>
  <dimension ref="A1:AH64"/>
  <sheetViews>
    <sheetView workbookViewId="0"/>
  </sheetViews>
  <sheetFormatPr defaultColWidth="8.85546875" defaultRowHeight="15" x14ac:dyDescent="0.25"/>
  <cols>
    <col min="1" max="1" width="26" customWidth="1"/>
    <col min="2" max="2" width="9.5703125" customWidth="1"/>
    <col min="3" max="3" width="12.85546875" customWidth="1"/>
    <col min="4" max="12" width="7.42578125" hidden="1" customWidth="1"/>
    <col min="13" max="13" width="7.5703125" hidden="1" customWidth="1"/>
    <col min="14" max="25" width="10.42578125" customWidth="1"/>
    <col min="26" max="26" width="10.7109375" bestFit="1" customWidth="1"/>
    <col min="27" max="27" width="11.5703125" bestFit="1" customWidth="1"/>
    <col min="28" max="28" width="12" bestFit="1" customWidth="1"/>
    <col min="29" max="30" width="10.5703125" bestFit="1" customWidth="1"/>
    <col min="31" max="31" width="11.85546875" customWidth="1"/>
    <col min="34" max="34" width="11.140625" customWidth="1"/>
  </cols>
  <sheetData>
    <row r="1" spans="1:34" x14ac:dyDescent="0.25">
      <c r="A1" s="11" t="s">
        <v>10</v>
      </c>
      <c r="O1" t="s">
        <v>647</v>
      </c>
    </row>
    <row r="2" spans="1:34" x14ac:dyDescent="0.25">
      <c r="A2" s="9" t="s">
        <v>438</v>
      </c>
    </row>
    <row r="3" spans="1:34" x14ac:dyDescent="0.25">
      <c r="A3" s="9" t="s">
        <v>1294</v>
      </c>
    </row>
    <row r="4" spans="1:34" x14ac:dyDescent="0.25">
      <c r="R4" s="40" t="s">
        <v>4</v>
      </c>
      <c r="S4" s="41"/>
      <c r="T4" s="40" t="s">
        <v>8</v>
      </c>
    </row>
    <row r="5" spans="1:34" x14ac:dyDescent="0.25">
      <c r="A5" s="10" t="s">
        <v>9</v>
      </c>
      <c r="B5" s="12" t="s">
        <v>64</v>
      </c>
      <c r="C5" s="12" t="s">
        <v>12</v>
      </c>
      <c r="R5" s="42" t="s">
        <v>2</v>
      </c>
      <c r="S5" s="42" t="s">
        <v>60</v>
      </c>
      <c r="T5" s="42" t="s">
        <v>7</v>
      </c>
    </row>
    <row r="6" spans="1:34" x14ac:dyDescent="0.25">
      <c r="B6" s="3"/>
      <c r="R6" s="3"/>
    </row>
    <row r="7" spans="1:34" x14ac:dyDescent="0.25">
      <c r="A7" t="s">
        <v>1329</v>
      </c>
      <c r="B7" s="212">
        <v>913</v>
      </c>
      <c r="C7" s="212">
        <v>59554</v>
      </c>
      <c r="D7" s="293"/>
      <c r="E7" s="293"/>
      <c r="F7" s="293"/>
      <c r="G7" s="293"/>
      <c r="H7" s="293"/>
      <c r="I7" s="293"/>
      <c r="J7" s="293"/>
      <c r="K7" s="293"/>
      <c r="L7" s="293"/>
      <c r="M7" s="293"/>
      <c r="N7" s="293"/>
      <c r="O7" s="294"/>
      <c r="P7" s="6"/>
      <c r="Q7" s="6"/>
      <c r="R7" s="13">
        <f>+C14</f>
        <v>10467</v>
      </c>
      <c r="S7" s="13">
        <f>+-C48</f>
        <v>5233.5</v>
      </c>
      <c r="T7" s="13">
        <f>+R7-S7</f>
        <v>5233.5</v>
      </c>
    </row>
    <row r="8" spans="1:34" x14ac:dyDescent="0.25">
      <c r="A8" s="213" t="s">
        <v>1330</v>
      </c>
      <c r="B8" s="3"/>
      <c r="D8" s="293"/>
      <c r="E8" s="293"/>
      <c r="F8" s="293"/>
      <c r="G8" s="293"/>
      <c r="H8" s="293"/>
      <c r="I8" s="293"/>
      <c r="J8" s="293"/>
      <c r="K8" s="293"/>
      <c r="L8" s="293"/>
      <c r="M8" s="293"/>
      <c r="N8" s="293"/>
      <c r="O8" s="294"/>
      <c r="P8" s="6"/>
      <c r="Q8" s="6"/>
    </row>
    <row r="9" spans="1:34" x14ac:dyDescent="0.25">
      <c r="A9" s="2"/>
      <c r="B9" s="3"/>
      <c r="D9" s="293"/>
      <c r="E9" s="293"/>
      <c r="F9" s="293"/>
      <c r="G9" s="293"/>
      <c r="H9" s="293"/>
      <c r="I9" s="293"/>
      <c r="J9" s="293"/>
      <c r="K9" s="293"/>
      <c r="L9" s="293"/>
      <c r="M9" s="293"/>
      <c r="N9" s="293"/>
      <c r="O9" s="294"/>
      <c r="P9" s="6"/>
      <c r="Q9" s="6"/>
    </row>
    <row r="10" spans="1:34" x14ac:dyDescent="0.25">
      <c r="B10" s="3"/>
    </row>
    <row r="11" spans="1:34" x14ac:dyDescent="0.25">
      <c r="A11" s="686" t="s">
        <v>66</v>
      </c>
      <c r="B11" s="212" t="s">
        <v>1267</v>
      </c>
      <c r="C11" s="214"/>
    </row>
    <row r="12" spans="1:34" x14ac:dyDescent="0.25">
      <c r="B12" s="28"/>
      <c r="C12" s="2"/>
    </row>
    <row r="13" spans="1:34" x14ac:dyDescent="0.25">
      <c r="A13" s="9" t="s">
        <v>5</v>
      </c>
      <c r="C13" s="31" t="s">
        <v>3</v>
      </c>
      <c r="D13" s="32">
        <v>1994</v>
      </c>
      <c r="E13" s="32">
        <v>1995</v>
      </c>
      <c r="F13" s="32">
        <v>1996</v>
      </c>
      <c r="G13" s="32">
        <v>1997</v>
      </c>
      <c r="H13" s="32">
        <v>1998</v>
      </c>
      <c r="I13" s="32">
        <v>1999</v>
      </c>
      <c r="J13" s="32">
        <v>2000</v>
      </c>
      <c r="K13" s="32">
        <v>2001</v>
      </c>
      <c r="L13" s="32">
        <v>2002</v>
      </c>
      <c r="M13" s="32">
        <v>2003</v>
      </c>
      <c r="N13" s="32">
        <v>2004</v>
      </c>
      <c r="O13" s="32">
        <f>N13+1</f>
        <v>2005</v>
      </c>
      <c r="P13" s="32">
        <f t="shared" ref="P13:AH13" si="0">O13+1</f>
        <v>2006</v>
      </c>
      <c r="Q13" s="32">
        <f t="shared" si="0"/>
        <v>2007</v>
      </c>
      <c r="R13" s="32">
        <f t="shared" si="0"/>
        <v>2008</v>
      </c>
      <c r="S13" s="32">
        <f t="shared" si="0"/>
        <v>2009</v>
      </c>
      <c r="T13" s="32">
        <f t="shared" si="0"/>
        <v>2010</v>
      </c>
      <c r="U13" s="32">
        <f t="shared" si="0"/>
        <v>2011</v>
      </c>
      <c r="V13" s="32">
        <f t="shared" si="0"/>
        <v>2012</v>
      </c>
      <c r="W13" s="32">
        <f t="shared" si="0"/>
        <v>2013</v>
      </c>
      <c r="X13" s="32">
        <f t="shared" si="0"/>
        <v>2014</v>
      </c>
      <c r="Y13" s="32">
        <f t="shared" si="0"/>
        <v>2015</v>
      </c>
      <c r="Z13" s="32">
        <f t="shared" si="0"/>
        <v>2016</v>
      </c>
      <c r="AA13" s="32">
        <f t="shared" si="0"/>
        <v>2017</v>
      </c>
      <c r="AB13" s="32">
        <f t="shared" si="0"/>
        <v>2018</v>
      </c>
      <c r="AC13" s="32">
        <f t="shared" si="0"/>
        <v>2019</v>
      </c>
      <c r="AD13" s="32">
        <f t="shared" si="0"/>
        <v>2020</v>
      </c>
      <c r="AE13" s="32">
        <f t="shared" si="0"/>
        <v>2021</v>
      </c>
      <c r="AF13" s="32">
        <f t="shared" si="0"/>
        <v>2022</v>
      </c>
      <c r="AG13" s="32">
        <f t="shared" si="0"/>
        <v>2023</v>
      </c>
      <c r="AH13" s="32">
        <f t="shared" si="0"/>
        <v>2024</v>
      </c>
    </row>
    <row r="14" spans="1:34" x14ac:dyDescent="0.25">
      <c r="A14" s="9" t="s">
        <v>73</v>
      </c>
      <c r="C14" s="672">
        <f>SUM(D14:AH14)</f>
        <v>10467</v>
      </c>
      <c r="D14" s="233">
        <v>0</v>
      </c>
      <c r="E14" s="233">
        <v>0</v>
      </c>
      <c r="F14" s="233">
        <v>0</v>
      </c>
      <c r="G14" s="233">
        <v>0</v>
      </c>
      <c r="H14" s="233">
        <v>0</v>
      </c>
      <c r="I14" s="233">
        <v>0</v>
      </c>
      <c r="J14" s="233">
        <v>0</v>
      </c>
      <c r="K14" s="233">
        <v>0</v>
      </c>
      <c r="L14" s="233">
        <v>0</v>
      </c>
      <c r="M14" s="233">
        <v>0</v>
      </c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7"/>
      <c r="Z14" s="7"/>
      <c r="AA14" s="4"/>
      <c r="AB14" s="7"/>
      <c r="AC14" s="7"/>
      <c r="AD14" s="71"/>
      <c r="AE14" s="295">
        <v>10467</v>
      </c>
      <c r="AH14" s="4"/>
    </row>
    <row r="15" spans="1:34" x14ac:dyDescent="0.25">
      <c r="A15" s="34"/>
      <c r="B15" s="2"/>
      <c r="C15" s="2"/>
      <c r="S15" s="233"/>
      <c r="T15" s="233"/>
      <c r="U15" s="233"/>
      <c r="V15" s="233"/>
      <c r="W15" s="233"/>
      <c r="X15" s="233"/>
      <c r="AH15" s="4"/>
    </row>
    <row r="16" spans="1:34" x14ac:dyDescent="0.25">
      <c r="A16" s="9" t="s">
        <v>6</v>
      </c>
      <c r="B16" s="3">
        <v>1994</v>
      </c>
      <c r="C16" s="622">
        <f>-SUM(D16:AH16)</f>
        <v>0</v>
      </c>
      <c r="D16" s="297">
        <f>+D$14/7/2</f>
        <v>0</v>
      </c>
      <c r="E16" s="297"/>
      <c r="F16" s="297"/>
      <c r="G16" s="297"/>
      <c r="H16" s="297"/>
      <c r="I16" s="297"/>
      <c r="J16" s="297"/>
      <c r="K16" s="297"/>
      <c r="L16" s="297"/>
      <c r="M16" s="297"/>
      <c r="N16" s="297"/>
      <c r="O16" s="297"/>
      <c r="P16" s="297"/>
      <c r="Q16" s="297"/>
      <c r="R16" s="297"/>
      <c r="S16" s="233"/>
      <c r="T16" s="233"/>
      <c r="U16" s="233"/>
      <c r="V16" s="233"/>
      <c r="W16" s="233"/>
      <c r="X16" s="233"/>
      <c r="Y16" s="297"/>
      <c r="Z16" s="297"/>
      <c r="AH16" s="4"/>
    </row>
    <row r="17" spans="1:34" x14ac:dyDescent="0.25">
      <c r="B17" s="3">
        <f>B16+1</f>
        <v>1995</v>
      </c>
      <c r="C17" s="622">
        <f t="shared" ref="C17:C46" si="1">-SUM(D17:AH17)</f>
        <v>0</v>
      </c>
      <c r="D17" s="297">
        <f>+D$14/7</f>
        <v>0</v>
      </c>
      <c r="E17" s="297">
        <f>+E$14/7/2</f>
        <v>0</v>
      </c>
      <c r="F17" s="297"/>
      <c r="G17" s="297"/>
      <c r="H17" s="297"/>
      <c r="I17" s="297"/>
      <c r="J17" s="297"/>
      <c r="K17" s="297"/>
      <c r="L17" s="297"/>
      <c r="M17" s="297"/>
      <c r="N17" s="297"/>
      <c r="O17" s="297"/>
      <c r="P17" s="297"/>
      <c r="Q17" s="297"/>
      <c r="R17" s="297"/>
      <c r="S17" s="233"/>
      <c r="T17" s="233"/>
      <c r="U17" s="233"/>
      <c r="V17" s="233"/>
      <c r="W17" s="233"/>
      <c r="X17" s="233"/>
      <c r="Y17" s="297"/>
      <c r="Z17" s="297"/>
      <c r="AH17" s="4"/>
    </row>
    <row r="18" spans="1:34" x14ac:dyDescent="0.25">
      <c r="B18" s="3">
        <f t="shared" ref="B18:B46" si="2">B17+1</f>
        <v>1996</v>
      </c>
      <c r="C18" s="622">
        <f t="shared" si="1"/>
        <v>0</v>
      </c>
      <c r="D18" s="297">
        <f>+D17</f>
        <v>0</v>
      </c>
      <c r="E18" s="297">
        <f>+E$14/7</f>
        <v>0</v>
      </c>
      <c r="F18" s="297">
        <f>+F$14/7/2</f>
        <v>0</v>
      </c>
      <c r="G18" s="297"/>
      <c r="H18" s="297"/>
      <c r="I18" s="297"/>
      <c r="J18" s="297"/>
      <c r="K18" s="297"/>
      <c r="L18" s="297"/>
      <c r="M18" s="297"/>
      <c r="N18" s="297"/>
      <c r="O18" s="297"/>
      <c r="P18" s="297"/>
      <c r="Q18" s="297"/>
      <c r="R18" s="297"/>
      <c r="S18" s="233"/>
      <c r="T18" s="233"/>
      <c r="U18" s="233"/>
      <c r="V18" s="233"/>
      <c r="W18" s="233"/>
      <c r="X18" s="233"/>
      <c r="Y18" s="297"/>
      <c r="Z18" s="297"/>
    </row>
    <row r="19" spans="1:34" x14ac:dyDescent="0.25">
      <c r="B19" s="3">
        <f t="shared" si="2"/>
        <v>1997</v>
      </c>
      <c r="C19" s="622">
        <f t="shared" si="1"/>
        <v>0</v>
      </c>
      <c r="D19" s="297">
        <f>+D18</f>
        <v>0</v>
      </c>
      <c r="E19" s="297">
        <f>+E18</f>
        <v>0</v>
      </c>
      <c r="F19" s="297">
        <f>+F$14/7</f>
        <v>0</v>
      </c>
      <c r="G19" s="297">
        <f>+G$14/7/2</f>
        <v>0</v>
      </c>
      <c r="H19" s="297"/>
      <c r="I19" s="297"/>
      <c r="J19" s="297"/>
      <c r="K19" s="297"/>
      <c r="L19" s="297"/>
      <c r="M19" s="297"/>
      <c r="N19" s="297"/>
      <c r="O19" s="297"/>
      <c r="P19" s="297"/>
      <c r="Q19" s="297"/>
      <c r="R19" s="297"/>
      <c r="S19" s="233"/>
      <c r="T19" s="233"/>
      <c r="U19" s="233"/>
      <c r="V19" s="233"/>
      <c r="W19" s="233"/>
      <c r="X19" s="233"/>
      <c r="Y19" s="297"/>
      <c r="Z19" s="297"/>
    </row>
    <row r="20" spans="1:34" x14ac:dyDescent="0.25">
      <c r="B20" s="3">
        <f t="shared" si="2"/>
        <v>1998</v>
      </c>
      <c r="C20" s="622">
        <f t="shared" si="1"/>
        <v>0</v>
      </c>
      <c r="D20" s="297">
        <f>+D19</f>
        <v>0</v>
      </c>
      <c r="E20" s="297">
        <f>+E19</f>
        <v>0</v>
      </c>
      <c r="F20" s="297">
        <f>+F19</f>
        <v>0</v>
      </c>
      <c r="G20" s="297">
        <f>+G$14/7</f>
        <v>0</v>
      </c>
      <c r="H20" s="297">
        <f>+H$14/7/2</f>
        <v>0</v>
      </c>
      <c r="I20" s="297"/>
      <c r="J20" s="297"/>
      <c r="K20" s="297"/>
      <c r="L20" s="297"/>
      <c r="M20" s="297"/>
      <c r="N20" s="297"/>
      <c r="O20" s="297"/>
      <c r="P20" s="297"/>
      <c r="Q20" s="297"/>
      <c r="R20" s="297"/>
      <c r="S20" s="233"/>
      <c r="T20" s="233"/>
      <c r="U20" s="233"/>
      <c r="V20" s="233"/>
      <c r="W20" s="233"/>
      <c r="X20" s="233"/>
      <c r="Y20" s="297"/>
      <c r="Z20" s="297"/>
    </row>
    <row r="21" spans="1:34" x14ac:dyDescent="0.25">
      <c r="B21" s="3">
        <f t="shared" si="2"/>
        <v>1999</v>
      </c>
      <c r="C21" s="622">
        <f t="shared" si="1"/>
        <v>0</v>
      </c>
      <c r="D21" s="297">
        <f>+D20</f>
        <v>0</v>
      </c>
      <c r="E21" s="297">
        <f>+E20</f>
        <v>0</v>
      </c>
      <c r="F21" s="297">
        <f>+F20</f>
        <v>0</v>
      </c>
      <c r="G21" s="297">
        <f>+G20</f>
        <v>0</v>
      </c>
      <c r="H21" s="297">
        <f>+H$14/7</f>
        <v>0</v>
      </c>
      <c r="I21" s="297">
        <f>+I$14/7/2</f>
        <v>0</v>
      </c>
      <c r="J21" s="297"/>
      <c r="K21" s="297"/>
      <c r="L21" s="297"/>
      <c r="M21" s="297"/>
      <c r="N21" s="297"/>
      <c r="O21" s="297"/>
      <c r="P21" s="297"/>
      <c r="Q21" s="297"/>
      <c r="R21" s="297"/>
      <c r="S21" s="233"/>
      <c r="T21" s="233"/>
      <c r="U21" s="233"/>
      <c r="V21" s="233"/>
      <c r="W21" s="233"/>
      <c r="X21" s="233"/>
      <c r="Y21" s="297"/>
      <c r="Z21" s="297"/>
    </row>
    <row r="22" spans="1:34" x14ac:dyDescent="0.25">
      <c r="B22" s="3">
        <f t="shared" si="2"/>
        <v>2000</v>
      </c>
      <c r="C22" s="622">
        <f t="shared" si="1"/>
        <v>0</v>
      </c>
      <c r="D22" s="297">
        <f>+D21</f>
        <v>0</v>
      </c>
      <c r="E22" s="297">
        <f>+E21</f>
        <v>0</v>
      </c>
      <c r="F22" s="297">
        <f>+F21</f>
        <v>0</v>
      </c>
      <c r="G22" s="297">
        <f>+G21</f>
        <v>0</v>
      </c>
      <c r="H22" s="297">
        <f>+H21</f>
        <v>0</v>
      </c>
      <c r="I22" s="297">
        <f>+I$14/7</f>
        <v>0</v>
      </c>
      <c r="J22" s="297">
        <f>+J$14/7/2</f>
        <v>0</v>
      </c>
      <c r="K22" s="297"/>
      <c r="L22" s="297"/>
      <c r="M22" s="297"/>
      <c r="N22" s="297"/>
      <c r="O22" s="297"/>
      <c r="P22" s="297"/>
      <c r="Q22" s="297"/>
      <c r="R22" s="297"/>
      <c r="S22" s="233"/>
      <c r="T22" s="233"/>
      <c r="U22" s="233"/>
      <c r="V22" s="233"/>
      <c r="W22" s="233"/>
      <c r="X22" s="233"/>
      <c r="Y22" s="297"/>
      <c r="Z22" s="297"/>
    </row>
    <row r="23" spans="1:34" x14ac:dyDescent="0.25">
      <c r="B23" s="3">
        <f t="shared" si="2"/>
        <v>2001</v>
      </c>
      <c r="C23" s="622">
        <f t="shared" si="1"/>
        <v>0</v>
      </c>
      <c r="D23" s="297">
        <f>+D$14/7/2</f>
        <v>0</v>
      </c>
      <c r="E23" s="297">
        <f>+E22</f>
        <v>0</v>
      </c>
      <c r="F23" s="297">
        <f>+F22</f>
        <v>0</v>
      </c>
      <c r="G23" s="297">
        <f>+G22</f>
        <v>0</v>
      </c>
      <c r="H23" s="297">
        <f>+H22</f>
        <v>0</v>
      </c>
      <c r="I23" s="297">
        <f>+I22</f>
        <v>0</v>
      </c>
      <c r="J23" s="297">
        <f>+J$14/7</f>
        <v>0</v>
      </c>
      <c r="K23" s="297">
        <f>+K$14/7/2</f>
        <v>0</v>
      </c>
      <c r="L23" s="297"/>
      <c r="M23" s="297"/>
      <c r="N23" s="297"/>
      <c r="O23" s="297"/>
      <c r="P23" s="297"/>
      <c r="Q23" s="297"/>
      <c r="R23" s="297"/>
      <c r="S23" s="233"/>
      <c r="T23" s="233"/>
      <c r="U23" s="233"/>
      <c r="V23" s="233"/>
      <c r="W23" s="233"/>
      <c r="X23" s="233"/>
      <c r="Y23" s="297"/>
      <c r="Z23" s="297"/>
    </row>
    <row r="24" spans="1:34" x14ac:dyDescent="0.25">
      <c r="B24" s="3">
        <f t="shared" si="2"/>
        <v>2002</v>
      </c>
      <c r="C24" s="622">
        <f t="shared" si="1"/>
        <v>0</v>
      </c>
      <c r="D24" s="297"/>
      <c r="E24" s="297">
        <f>+E$14/7/2</f>
        <v>0</v>
      </c>
      <c r="F24" s="297">
        <f>+F23</f>
        <v>0</v>
      </c>
      <c r="G24" s="297">
        <f>+G23</f>
        <v>0</v>
      </c>
      <c r="H24" s="297">
        <f>+H23</f>
        <v>0</v>
      </c>
      <c r="I24" s="297">
        <f>+I23</f>
        <v>0</v>
      </c>
      <c r="J24" s="297">
        <f>+J23</f>
        <v>0</v>
      </c>
      <c r="K24" s="297">
        <f>+K$14/7</f>
        <v>0</v>
      </c>
      <c r="L24" s="297">
        <f>+L$14/7/2</f>
        <v>0</v>
      </c>
      <c r="M24" s="297"/>
      <c r="N24" s="297"/>
      <c r="O24" s="297"/>
      <c r="P24" s="297"/>
      <c r="Q24" s="297"/>
      <c r="R24" s="297"/>
      <c r="S24" s="233"/>
      <c r="T24" s="233"/>
      <c r="U24" s="233"/>
      <c r="V24" s="233"/>
      <c r="W24" s="233"/>
      <c r="X24" s="233"/>
      <c r="Y24" s="297"/>
      <c r="Z24" s="297"/>
    </row>
    <row r="25" spans="1:34" x14ac:dyDescent="0.25">
      <c r="B25" s="3">
        <f t="shared" si="2"/>
        <v>2003</v>
      </c>
      <c r="C25" s="622">
        <f t="shared" si="1"/>
        <v>0</v>
      </c>
      <c r="D25" s="297"/>
      <c r="E25" s="297"/>
      <c r="F25" s="297">
        <f>+F$14/7/2</f>
        <v>0</v>
      </c>
      <c r="G25" s="297">
        <f>+G24</f>
        <v>0</v>
      </c>
      <c r="H25" s="297">
        <f>+H24</f>
        <v>0</v>
      </c>
      <c r="I25" s="297">
        <f>+I24</f>
        <v>0</v>
      </c>
      <c r="J25" s="297">
        <f>+J24</f>
        <v>0</v>
      </c>
      <c r="K25" s="297">
        <f>+K24</f>
        <v>0</v>
      </c>
      <c r="L25" s="297">
        <f>+L$14/7</f>
        <v>0</v>
      </c>
      <c r="M25" s="297">
        <f>+M$14/7/2</f>
        <v>0</v>
      </c>
      <c r="N25" s="297"/>
      <c r="O25" s="297"/>
      <c r="P25" s="297"/>
      <c r="Q25" s="297"/>
      <c r="R25" s="297"/>
      <c r="S25" s="233"/>
      <c r="T25" s="233"/>
      <c r="U25" s="233"/>
      <c r="V25" s="233"/>
      <c r="W25" s="233"/>
      <c r="X25" s="233"/>
      <c r="Y25" s="297"/>
      <c r="Z25" s="297"/>
    </row>
    <row r="26" spans="1:34" x14ac:dyDescent="0.25">
      <c r="B26" s="3">
        <f t="shared" si="2"/>
        <v>2004</v>
      </c>
      <c r="C26" s="622">
        <f t="shared" si="1"/>
        <v>0</v>
      </c>
      <c r="D26" s="297"/>
      <c r="E26" s="297"/>
      <c r="F26" s="297"/>
      <c r="G26" s="297">
        <f>+G$14/7/2</f>
        <v>0</v>
      </c>
      <c r="H26" s="297">
        <f>+H25</f>
        <v>0</v>
      </c>
      <c r="I26" s="297">
        <f>+I25</f>
        <v>0</v>
      </c>
      <c r="J26" s="297">
        <f>+J25</f>
        <v>0</v>
      </c>
      <c r="K26" s="297">
        <f>+K25</f>
        <v>0</v>
      </c>
      <c r="L26" s="297">
        <f>+L25</f>
        <v>0</v>
      </c>
      <c r="M26" s="297">
        <f>+M$14/7</f>
        <v>0</v>
      </c>
      <c r="N26" s="7">
        <f>+N$14/7/2</f>
        <v>0</v>
      </c>
      <c r="O26" s="7"/>
      <c r="P26" s="7"/>
      <c r="Q26" s="7"/>
      <c r="R26" s="7"/>
      <c r="S26" s="43"/>
      <c r="T26" s="43"/>
      <c r="U26" s="43"/>
      <c r="V26" s="43"/>
      <c r="W26" s="43"/>
      <c r="X26" s="43"/>
      <c r="Y26" s="7"/>
      <c r="Z26" s="297"/>
    </row>
    <row r="27" spans="1:34" x14ac:dyDescent="0.25">
      <c r="B27" s="3">
        <f t="shared" si="2"/>
        <v>2005</v>
      </c>
      <c r="C27" s="622">
        <f t="shared" si="1"/>
        <v>0</v>
      </c>
      <c r="D27" s="297"/>
      <c r="E27" s="297"/>
      <c r="F27" s="297"/>
      <c r="G27" s="297"/>
      <c r="H27" s="297">
        <f>+H$14/7/2</f>
        <v>0</v>
      </c>
      <c r="I27" s="297">
        <f>+I26</f>
        <v>0</v>
      </c>
      <c r="J27" s="297">
        <f>+J26</f>
        <v>0</v>
      </c>
      <c r="K27" s="297">
        <f>+K26</f>
        <v>0</v>
      </c>
      <c r="L27" s="297">
        <f>+L26</f>
        <v>0</v>
      </c>
      <c r="M27" s="297">
        <f>+M26</f>
        <v>0</v>
      </c>
      <c r="N27" s="7">
        <f>+N$14/7</f>
        <v>0</v>
      </c>
      <c r="O27" s="7">
        <f>+O$14/7/2</f>
        <v>0</v>
      </c>
      <c r="P27" s="7"/>
      <c r="Q27" s="7"/>
      <c r="R27" s="7"/>
      <c r="S27" s="43"/>
      <c r="T27" s="43"/>
      <c r="U27" s="43"/>
      <c r="V27" s="43"/>
      <c r="W27" s="43"/>
      <c r="X27" s="43"/>
      <c r="Y27" s="7"/>
      <c r="Z27" s="297"/>
    </row>
    <row r="28" spans="1:34" x14ac:dyDescent="0.25">
      <c r="B28" s="3">
        <f t="shared" si="2"/>
        <v>2006</v>
      </c>
      <c r="C28" s="622">
        <f t="shared" si="1"/>
        <v>0</v>
      </c>
      <c r="D28" s="297"/>
      <c r="E28" s="297"/>
      <c r="F28" s="297"/>
      <c r="G28" s="297"/>
      <c r="H28" s="297"/>
      <c r="I28" s="297">
        <f>+I$14/7/2</f>
        <v>0</v>
      </c>
      <c r="J28" s="297">
        <f>+J27</f>
        <v>0</v>
      </c>
      <c r="K28" s="297">
        <f>+K27</f>
        <v>0</v>
      </c>
      <c r="L28" s="297">
        <f>+L27</f>
        <v>0</v>
      </c>
      <c r="M28" s="297">
        <f>+M27</f>
        <v>0</v>
      </c>
      <c r="N28" s="7">
        <f>+N27</f>
        <v>0</v>
      </c>
      <c r="O28" s="7">
        <f>+O$14/7</f>
        <v>0</v>
      </c>
      <c r="P28" s="7">
        <f>+P$14/7/2</f>
        <v>0</v>
      </c>
      <c r="Q28" s="7"/>
      <c r="R28" s="7"/>
      <c r="S28" s="43"/>
      <c r="T28" s="43"/>
      <c r="U28" s="43"/>
      <c r="V28" s="43"/>
      <c r="W28" s="43"/>
      <c r="X28" s="43"/>
      <c r="Y28" s="7"/>
      <c r="Z28" s="297"/>
    </row>
    <row r="29" spans="1:34" x14ac:dyDescent="0.25">
      <c r="B29" s="3">
        <f t="shared" si="2"/>
        <v>2007</v>
      </c>
      <c r="C29" s="622">
        <f t="shared" si="1"/>
        <v>0</v>
      </c>
      <c r="D29" s="297"/>
      <c r="E29" s="297"/>
      <c r="F29" s="297"/>
      <c r="G29" s="297"/>
      <c r="H29" s="297"/>
      <c r="I29" s="297"/>
      <c r="J29" s="297">
        <f>+J$14/7/2</f>
        <v>0</v>
      </c>
      <c r="K29" s="297">
        <f>+K28</f>
        <v>0</v>
      </c>
      <c r="L29" s="297">
        <f>+L28</f>
        <v>0</v>
      </c>
      <c r="M29" s="297">
        <f>+M28</f>
        <v>0</v>
      </c>
      <c r="N29" s="7">
        <f>+N28</f>
        <v>0</v>
      </c>
      <c r="O29" s="7">
        <f>+O28</f>
        <v>0</v>
      </c>
      <c r="P29" s="7">
        <f>+P$14/7</f>
        <v>0</v>
      </c>
      <c r="Q29" s="7">
        <f>+Q$14/7/2</f>
        <v>0</v>
      </c>
      <c r="R29" s="7"/>
      <c r="S29" s="43"/>
      <c r="T29" s="43"/>
      <c r="U29" s="43"/>
      <c r="V29" s="43"/>
      <c r="W29" s="43"/>
      <c r="X29" s="43"/>
      <c r="Y29" s="7"/>
      <c r="Z29" s="297"/>
    </row>
    <row r="30" spans="1:34" x14ac:dyDescent="0.25">
      <c r="B30" s="3">
        <f t="shared" si="2"/>
        <v>2008</v>
      </c>
      <c r="C30" s="622">
        <f t="shared" si="1"/>
        <v>0</v>
      </c>
      <c r="D30" s="297"/>
      <c r="E30" s="297"/>
      <c r="F30" s="297"/>
      <c r="G30" s="297"/>
      <c r="H30" s="297"/>
      <c r="I30" s="297"/>
      <c r="J30" s="297"/>
      <c r="K30" s="297">
        <f>+K$14/7/2</f>
        <v>0</v>
      </c>
      <c r="L30" s="297">
        <f>+L29</f>
        <v>0</v>
      </c>
      <c r="M30" s="297">
        <f>+M29</f>
        <v>0</v>
      </c>
      <c r="N30" s="7">
        <f>+N29</f>
        <v>0</v>
      </c>
      <c r="O30" s="7">
        <f>+O29</f>
        <v>0</v>
      </c>
      <c r="P30" s="7">
        <f>+P29</f>
        <v>0</v>
      </c>
      <c r="Q30" s="7">
        <f>+Q$14/7</f>
        <v>0</v>
      </c>
      <c r="R30" s="7">
        <f>+R$14/7/2</f>
        <v>0</v>
      </c>
      <c r="S30" s="43"/>
      <c r="T30" s="43"/>
      <c r="U30" s="43"/>
      <c r="V30" s="43"/>
      <c r="W30" s="43"/>
      <c r="X30" s="43"/>
      <c r="Y30" s="7"/>
      <c r="Z30" s="297"/>
    </row>
    <row r="31" spans="1:34" x14ac:dyDescent="0.25">
      <c r="B31" s="3">
        <f t="shared" si="2"/>
        <v>2009</v>
      </c>
      <c r="C31" s="622">
        <f t="shared" si="1"/>
        <v>0</v>
      </c>
      <c r="D31" s="297"/>
      <c r="E31" s="297"/>
      <c r="F31" s="297"/>
      <c r="G31" s="297"/>
      <c r="H31" s="297"/>
      <c r="I31" s="297"/>
      <c r="J31" s="297"/>
      <c r="K31" s="297"/>
      <c r="L31" s="297">
        <f>+L$14/7/2</f>
        <v>0</v>
      </c>
      <c r="M31" s="297">
        <f>+M30</f>
        <v>0</v>
      </c>
      <c r="N31" s="7">
        <f>+N30</f>
        <v>0</v>
      </c>
      <c r="O31" s="7">
        <f>+O30</f>
        <v>0</v>
      </c>
      <c r="P31" s="7">
        <f>+P30</f>
        <v>0</v>
      </c>
      <c r="Q31" s="7">
        <f>+Q30</f>
        <v>0</v>
      </c>
      <c r="R31" s="7">
        <f>+R$14/7</f>
        <v>0</v>
      </c>
      <c r="S31" s="43">
        <f>+S$14/7/2</f>
        <v>0</v>
      </c>
      <c r="T31" s="43"/>
      <c r="U31" s="43"/>
      <c r="V31" s="43"/>
      <c r="W31" s="43"/>
      <c r="X31" s="43"/>
      <c r="Y31" s="7"/>
      <c r="Z31" s="297"/>
    </row>
    <row r="32" spans="1:34" x14ac:dyDescent="0.25">
      <c r="A32" s="38"/>
      <c r="B32" s="3">
        <f t="shared" si="2"/>
        <v>2010</v>
      </c>
      <c r="C32" s="622">
        <f t="shared" si="1"/>
        <v>0</v>
      </c>
      <c r="D32" s="297"/>
      <c r="E32" s="297"/>
      <c r="F32" s="297"/>
      <c r="G32" s="297"/>
      <c r="H32" s="297"/>
      <c r="I32" s="297"/>
      <c r="J32" s="297"/>
      <c r="K32" s="297"/>
      <c r="L32" s="297"/>
      <c r="M32" s="297">
        <f>+M$14/7/2</f>
        <v>0</v>
      </c>
      <c r="N32" s="7">
        <f>+N31</f>
        <v>0</v>
      </c>
      <c r="O32" s="7">
        <f>+O31</f>
        <v>0</v>
      </c>
      <c r="P32" s="7">
        <f>+P31</f>
        <v>0</v>
      </c>
      <c r="Q32" s="7">
        <f>+Q31</f>
        <v>0</v>
      </c>
      <c r="R32" s="7">
        <f>+R31</f>
        <v>0</v>
      </c>
      <c r="S32" s="43">
        <f>+S$14/7</f>
        <v>0</v>
      </c>
      <c r="T32" s="43">
        <f>+T$14/7/2</f>
        <v>0</v>
      </c>
      <c r="U32" s="43"/>
      <c r="V32" s="43"/>
      <c r="W32" s="43"/>
      <c r="X32" s="43"/>
      <c r="Y32" s="7"/>
      <c r="Z32" s="297"/>
    </row>
    <row r="33" spans="1:34" x14ac:dyDescent="0.25">
      <c r="A33" s="38"/>
      <c r="B33" s="3">
        <f t="shared" si="2"/>
        <v>2011</v>
      </c>
      <c r="C33" s="622">
        <f t="shared" si="1"/>
        <v>0</v>
      </c>
      <c r="D33" s="297"/>
      <c r="E33" s="297"/>
      <c r="F33" s="297"/>
      <c r="G33" s="297"/>
      <c r="H33" s="297"/>
      <c r="I33" s="297"/>
      <c r="J33" s="297"/>
      <c r="K33" s="297"/>
      <c r="L33" s="297"/>
      <c r="M33" s="297"/>
      <c r="N33" s="7">
        <f>+N$14/7/2</f>
        <v>0</v>
      </c>
      <c r="O33" s="7">
        <f>+O32</f>
        <v>0</v>
      </c>
      <c r="P33" s="7">
        <f>+P32</f>
        <v>0</v>
      </c>
      <c r="Q33" s="7">
        <f>+Q32</f>
        <v>0</v>
      </c>
      <c r="R33" s="7">
        <f>+R32</f>
        <v>0</v>
      </c>
      <c r="S33" s="43">
        <f>+S32</f>
        <v>0</v>
      </c>
      <c r="T33" s="43">
        <f>+T$14/7</f>
        <v>0</v>
      </c>
      <c r="U33" s="43">
        <f>+U$14/7/2</f>
        <v>0</v>
      </c>
      <c r="V33" s="43"/>
      <c r="W33" s="43"/>
      <c r="X33" s="43"/>
      <c r="Y33" s="7"/>
      <c r="Z33" s="297"/>
    </row>
    <row r="34" spans="1:34" x14ac:dyDescent="0.25">
      <c r="A34" s="38"/>
      <c r="B34" s="3">
        <f t="shared" si="2"/>
        <v>2012</v>
      </c>
      <c r="C34" s="622">
        <f t="shared" si="1"/>
        <v>0</v>
      </c>
      <c r="D34" s="297"/>
      <c r="E34" s="297"/>
      <c r="F34" s="297"/>
      <c r="G34" s="297"/>
      <c r="H34" s="297"/>
      <c r="I34" s="297"/>
      <c r="J34" s="297"/>
      <c r="K34" s="297"/>
      <c r="L34" s="297"/>
      <c r="M34" s="297"/>
      <c r="N34" s="7"/>
      <c r="O34" s="7">
        <f>+O$14/7/2</f>
        <v>0</v>
      </c>
      <c r="P34" s="7">
        <f>+P33</f>
        <v>0</v>
      </c>
      <c r="Q34" s="7">
        <f>+Q33</f>
        <v>0</v>
      </c>
      <c r="R34" s="7">
        <f>+R33</f>
        <v>0</v>
      </c>
      <c r="S34" s="43">
        <f>+S33</f>
        <v>0</v>
      </c>
      <c r="T34" s="43">
        <f>+T$14/7</f>
        <v>0</v>
      </c>
      <c r="U34" s="43">
        <f>+U$14/7</f>
        <v>0</v>
      </c>
      <c r="V34" s="43">
        <f>+V$14/7/2</f>
        <v>0</v>
      </c>
      <c r="W34" s="43"/>
      <c r="X34" s="43"/>
      <c r="Y34" s="7"/>
      <c r="Z34" s="297"/>
    </row>
    <row r="35" spans="1:34" x14ac:dyDescent="0.25">
      <c r="A35" s="38"/>
      <c r="B35" s="3">
        <f t="shared" si="2"/>
        <v>2013</v>
      </c>
      <c r="C35" s="622">
        <f t="shared" si="1"/>
        <v>0</v>
      </c>
      <c r="D35" s="297"/>
      <c r="E35" s="297"/>
      <c r="F35" s="297"/>
      <c r="G35" s="297"/>
      <c r="H35" s="297"/>
      <c r="I35" s="297"/>
      <c r="J35" s="297"/>
      <c r="K35" s="297"/>
      <c r="L35" s="297"/>
      <c r="M35" s="297"/>
      <c r="N35" s="7"/>
      <c r="O35" s="7"/>
      <c r="P35" s="7">
        <f>P14/7/2</f>
        <v>0</v>
      </c>
      <c r="Q35" s="7">
        <f>Q14</f>
        <v>0</v>
      </c>
      <c r="R35" s="7">
        <f t="shared" ref="R35:U36" si="3">R34</f>
        <v>0</v>
      </c>
      <c r="S35" s="43">
        <f t="shared" si="3"/>
        <v>0</v>
      </c>
      <c r="T35" s="43">
        <f t="shared" si="3"/>
        <v>0</v>
      </c>
      <c r="U35" s="43">
        <f t="shared" si="3"/>
        <v>0</v>
      </c>
      <c r="V35" s="43">
        <f>V14/7</f>
        <v>0</v>
      </c>
      <c r="W35" s="43">
        <f>W14/7/2</f>
        <v>0</v>
      </c>
      <c r="X35" s="43"/>
      <c r="Y35" s="7"/>
      <c r="Z35" s="297"/>
    </row>
    <row r="36" spans="1:34" x14ac:dyDescent="0.25">
      <c r="A36" s="38"/>
      <c r="B36" s="3">
        <f t="shared" si="2"/>
        <v>2014</v>
      </c>
      <c r="C36" s="622">
        <f t="shared" si="1"/>
        <v>0</v>
      </c>
      <c r="D36" s="297"/>
      <c r="E36" s="297"/>
      <c r="F36" s="297"/>
      <c r="G36" s="297"/>
      <c r="H36" s="297"/>
      <c r="I36" s="297"/>
      <c r="J36" s="297"/>
      <c r="K36" s="297"/>
      <c r="L36" s="297"/>
      <c r="M36" s="297"/>
      <c r="N36" s="7"/>
      <c r="O36" s="7"/>
      <c r="P36" s="7"/>
      <c r="Q36" s="7">
        <f>Q14/7/2</f>
        <v>0</v>
      </c>
      <c r="R36" s="7">
        <f t="shared" si="3"/>
        <v>0</v>
      </c>
      <c r="S36" s="43">
        <f t="shared" si="3"/>
        <v>0</v>
      </c>
      <c r="T36" s="43">
        <f t="shared" si="3"/>
        <v>0</v>
      </c>
      <c r="U36" s="43">
        <f t="shared" si="3"/>
        <v>0</v>
      </c>
      <c r="V36" s="43">
        <f>V35</f>
        <v>0</v>
      </c>
      <c r="W36" s="43">
        <f>W14/7</f>
        <v>0</v>
      </c>
      <c r="X36" s="43">
        <f>X14/7/2</f>
        <v>0</v>
      </c>
      <c r="Y36" s="7"/>
      <c r="Z36" s="297"/>
    </row>
    <row r="37" spans="1:34" x14ac:dyDescent="0.25">
      <c r="A37" s="38"/>
      <c r="B37" s="3">
        <f t="shared" si="2"/>
        <v>2015</v>
      </c>
      <c r="C37" s="622">
        <f t="shared" si="1"/>
        <v>0</v>
      </c>
      <c r="D37" s="297"/>
      <c r="E37" s="297"/>
      <c r="F37" s="297"/>
      <c r="G37" s="297"/>
      <c r="H37" s="297"/>
      <c r="I37" s="297"/>
      <c r="J37" s="297"/>
      <c r="K37" s="297"/>
      <c r="L37" s="297"/>
      <c r="M37" s="297"/>
      <c r="N37" s="7"/>
      <c r="O37" s="7"/>
      <c r="P37" s="7"/>
      <c r="Q37" s="7"/>
      <c r="R37" s="7">
        <f>R14/7/2</f>
        <v>0</v>
      </c>
      <c r="S37" s="43">
        <f>S36</f>
        <v>0</v>
      </c>
      <c r="T37" s="43">
        <f>T36</f>
        <v>0</v>
      </c>
      <c r="U37" s="43">
        <f>U36</f>
        <v>0</v>
      </c>
      <c r="V37" s="43">
        <f>V36</f>
        <v>0</v>
      </c>
      <c r="W37" s="43">
        <f>W36</f>
        <v>0</v>
      </c>
      <c r="X37" s="43">
        <f>X14/7</f>
        <v>0</v>
      </c>
      <c r="Y37" s="7">
        <f>Y14/7/2</f>
        <v>0</v>
      </c>
      <c r="Z37" s="297"/>
    </row>
    <row r="38" spans="1:34" x14ac:dyDescent="0.25">
      <c r="A38" s="38"/>
      <c r="B38" s="3">
        <f t="shared" si="2"/>
        <v>2016</v>
      </c>
      <c r="C38" s="622">
        <f t="shared" si="1"/>
        <v>0</v>
      </c>
      <c r="D38" s="297"/>
      <c r="E38" s="297"/>
      <c r="F38" s="297"/>
      <c r="G38" s="297"/>
      <c r="H38" s="297"/>
      <c r="I38" s="297"/>
      <c r="J38" s="297"/>
      <c r="K38" s="297"/>
      <c r="L38" s="297"/>
      <c r="M38" s="297"/>
      <c r="N38" s="7"/>
      <c r="O38" s="7"/>
      <c r="P38" s="7"/>
      <c r="Q38" s="7"/>
      <c r="R38" s="7"/>
      <c r="S38" s="43"/>
      <c r="T38" s="43"/>
      <c r="U38" s="43"/>
      <c r="V38" s="43"/>
      <c r="W38" s="43"/>
      <c r="X38" s="43"/>
      <c r="Y38" s="7">
        <f>+Y14/2</f>
        <v>0</v>
      </c>
      <c r="Z38" s="7">
        <f>Z14/7/2</f>
        <v>0</v>
      </c>
      <c r="AA38" s="7"/>
    </row>
    <row r="39" spans="1:34" x14ac:dyDescent="0.25">
      <c r="A39" s="38"/>
      <c r="B39" s="3">
        <f t="shared" si="2"/>
        <v>2017</v>
      </c>
      <c r="C39" s="622">
        <f t="shared" si="1"/>
        <v>0</v>
      </c>
      <c r="D39" s="297"/>
      <c r="E39" s="297"/>
      <c r="F39" s="297"/>
      <c r="G39" s="297"/>
      <c r="H39" s="297"/>
      <c r="I39" s="297"/>
      <c r="J39" s="297"/>
      <c r="K39" s="297"/>
      <c r="L39" s="297"/>
      <c r="M39" s="297"/>
      <c r="N39" s="7"/>
      <c r="O39" s="7"/>
      <c r="P39" s="7"/>
      <c r="Q39" s="7"/>
      <c r="R39" s="7"/>
      <c r="S39" s="43"/>
      <c r="T39" s="43"/>
      <c r="U39" s="43"/>
      <c r="V39" s="43"/>
      <c r="W39" s="43"/>
      <c r="X39" s="43"/>
      <c r="Y39" s="7"/>
      <c r="Z39" s="7"/>
      <c r="AA39" s="7">
        <v>0</v>
      </c>
    </row>
    <row r="40" spans="1:34" x14ac:dyDescent="0.25">
      <c r="A40" s="38"/>
      <c r="B40" s="3">
        <f t="shared" si="2"/>
        <v>2018</v>
      </c>
      <c r="C40" s="622">
        <f t="shared" si="1"/>
        <v>0</v>
      </c>
      <c r="D40" s="297"/>
      <c r="E40" s="297"/>
      <c r="F40" s="297"/>
      <c r="G40" s="297"/>
      <c r="H40" s="297"/>
      <c r="I40" s="297"/>
      <c r="J40" s="297"/>
      <c r="K40" s="297"/>
      <c r="L40" s="297"/>
      <c r="M40" s="297"/>
      <c r="N40" s="7"/>
      <c r="O40" s="7"/>
      <c r="P40" s="7"/>
      <c r="Q40" s="7"/>
      <c r="R40" s="7"/>
      <c r="S40" s="43"/>
      <c r="T40" s="43"/>
      <c r="U40" s="43"/>
      <c r="V40" s="43"/>
      <c r="W40" s="43"/>
      <c r="X40" s="43"/>
      <c r="Y40" s="7"/>
      <c r="Z40" s="7"/>
      <c r="AA40" s="7"/>
      <c r="AB40" s="7">
        <v>0</v>
      </c>
    </row>
    <row r="41" spans="1:34" x14ac:dyDescent="0.25">
      <c r="A41" s="38"/>
      <c r="B41" s="3">
        <f t="shared" si="2"/>
        <v>2019</v>
      </c>
      <c r="C41" s="622">
        <f t="shared" si="1"/>
        <v>0</v>
      </c>
      <c r="D41" s="297"/>
      <c r="E41" s="297"/>
      <c r="F41" s="297"/>
      <c r="G41" s="297"/>
      <c r="H41" s="297"/>
      <c r="I41" s="297"/>
      <c r="J41" s="297"/>
      <c r="K41" s="297"/>
      <c r="L41" s="297"/>
      <c r="M41" s="297"/>
      <c r="N41" s="7"/>
      <c r="O41" s="7"/>
      <c r="P41" s="7"/>
      <c r="Q41" s="7"/>
      <c r="R41" s="7"/>
      <c r="S41" s="43"/>
      <c r="T41" s="43"/>
      <c r="U41" s="43"/>
      <c r="V41" s="43"/>
      <c r="W41" s="43"/>
      <c r="X41" s="43"/>
      <c r="Y41" s="7"/>
      <c r="Z41" s="7"/>
      <c r="AA41" s="7"/>
      <c r="AB41" s="7"/>
      <c r="AC41" s="43">
        <f>+$AC$14/7/3</f>
        <v>0</v>
      </c>
      <c r="AD41" s="43"/>
      <c r="AE41" s="43"/>
    </row>
    <row r="42" spans="1:34" x14ac:dyDescent="0.25">
      <c r="A42" s="38"/>
      <c r="B42" s="3">
        <f t="shared" si="2"/>
        <v>2020</v>
      </c>
      <c r="C42" s="622">
        <f t="shared" si="1"/>
        <v>0</v>
      </c>
      <c r="D42" s="297"/>
      <c r="E42" s="297"/>
      <c r="F42" s="297"/>
      <c r="G42" s="297"/>
      <c r="H42" s="297"/>
      <c r="I42" s="297"/>
      <c r="J42" s="297"/>
      <c r="K42" s="297"/>
      <c r="L42" s="297"/>
      <c r="M42" s="297"/>
      <c r="N42" s="7"/>
      <c r="O42" s="7"/>
      <c r="P42" s="7"/>
      <c r="Q42" s="7"/>
      <c r="R42" s="7"/>
      <c r="S42" s="43"/>
      <c r="T42" s="43"/>
      <c r="U42" s="43"/>
      <c r="V42" s="43"/>
      <c r="W42" s="43"/>
      <c r="X42" s="43"/>
      <c r="Y42" s="7"/>
      <c r="Z42" s="7"/>
      <c r="AA42" s="7"/>
      <c r="AB42" s="7"/>
      <c r="AC42" s="43"/>
      <c r="AD42" s="354">
        <f>$AD$14/7/2</f>
        <v>0</v>
      </c>
      <c r="AE42" s="43"/>
    </row>
    <row r="43" spans="1:34" x14ac:dyDescent="0.25">
      <c r="A43" s="38"/>
      <c r="B43" s="3">
        <f t="shared" si="2"/>
        <v>2021</v>
      </c>
      <c r="C43" s="622">
        <f t="shared" si="1"/>
        <v>-747.64285714285711</v>
      </c>
      <c r="D43" s="297"/>
      <c r="E43" s="297"/>
      <c r="F43" s="297"/>
      <c r="G43" s="297"/>
      <c r="H43" s="297"/>
      <c r="I43" s="297"/>
      <c r="J43" s="297"/>
      <c r="K43" s="297"/>
      <c r="L43" s="297"/>
      <c r="M43" s="297"/>
      <c r="N43" s="7"/>
      <c r="O43" s="7"/>
      <c r="P43" s="7"/>
      <c r="Q43" s="7"/>
      <c r="R43" s="7"/>
      <c r="S43" s="43"/>
      <c r="T43" s="43"/>
      <c r="U43" s="43"/>
      <c r="V43" s="43"/>
      <c r="W43" s="43"/>
      <c r="X43" s="43"/>
      <c r="Y43" s="7"/>
      <c r="Z43" s="7"/>
      <c r="AA43" s="7"/>
      <c r="AB43" s="7"/>
      <c r="AC43" s="43"/>
      <c r="AD43" s="354">
        <f>$AD$14/7</f>
        <v>0</v>
      </c>
      <c r="AE43" s="43">
        <f>+$AE$14/7/2</f>
        <v>747.64285714285711</v>
      </c>
    </row>
    <row r="44" spans="1:34" x14ac:dyDescent="0.25">
      <c r="A44" s="38"/>
      <c r="B44" s="3">
        <f t="shared" si="2"/>
        <v>2022</v>
      </c>
      <c r="C44" s="622">
        <f t="shared" si="1"/>
        <v>-1495.2857142857142</v>
      </c>
      <c r="D44" s="297"/>
      <c r="E44" s="297"/>
      <c r="F44" s="297"/>
      <c r="G44" s="297"/>
      <c r="H44" s="297"/>
      <c r="I44" s="297"/>
      <c r="J44" s="297"/>
      <c r="K44" s="297"/>
      <c r="L44" s="297"/>
      <c r="M44" s="297"/>
      <c r="N44" s="7"/>
      <c r="O44" s="7"/>
      <c r="P44" s="7"/>
      <c r="Q44" s="7"/>
      <c r="R44" s="7"/>
      <c r="S44" s="43"/>
      <c r="T44" s="43"/>
      <c r="U44" s="43"/>
      <c r="V44" s="43"/>
      <c r="W44" s="43"/>
      <c r="X44" s="43"/>
      <c r="Y44" s="7"/>
      <c r="Z44" s="7"/>
      <c r="AA44" s="7"/>
      <c r="AB44" s="7"/>
      <c r="AC44" s="43"/>
      <c r="AD44" s="354"/>
      <c r="AE44" s="43">
        <f>+$AE$14/7</f>
        <v>1495.2857142857142</v>
      </c>
    </row>
    <row r="45" spans="1:34" x14ac:dyDescent="0.25">
      <c r="A45" s="38"/>
      <c r="B45" s="3">
        <f t="shared" si="2"/>
        <v>2023</v>
      </c>
      <c r="C45" s="622">
        <f t="shared" si="1"/>
        <v>-1495.2857142857142</v>
      </c>
      <c r="D45" s="297"/>
      <c r="E45" s="297"/>
      <c r="F45" s="297"/>
      <c r="G45" s="297"/>
      <c r="H45" s="297"/>
      <c r="I45" s="297"/>
      <c r="J45" s="297"/>
      <c r="K45" s="297"/>
      <c r="L45" s="297"/>
      <c r="M45" s="297"/>
      <c r="N45" s="7"/>
      <c r="O45" s="7"/>
      <c r="P45" s="7"/>
      <c r="Q45" s="7"/>
      <c r="R45" s="7"/>
      <c r="S45" s="43"/>
      <c r="T45" s="43"/>
      <c r="U45" s="43"/>
      <c r="V45" s="43"/>
      <c r="W45" s="43"/>
      <c r="X45" s="43"/>
      <c r="Y45" s="7"/>
      <c r="Z45" s="7"/>
      <c r="AA45" s="7"/>
      <c r="AB45" s="7"/>
      <c r="AC45" s="43"/>
      <c r="AD45" s="354"/>
      <c r="AE45" s="43">
        <f t="shared" ref="AE45:AE46" si="4">+$AE$14/7</f>
        <v>1495.2857142857142</v>
      </c>
    </row>
    <row r="46" spans="1:34" x14ac:dyDescent="0.25">
      <c r="A46" s="38"/>
      <c r="B46" s="3">
        <f t="shared" si="2"/>
        <v>2024</v>
      </c>
      <c r="C46" s="622">
        <f t="shared" si="1"/>
        <v>-1495.2857142857142</v>
      </c>
      <c r="D46" s="297"/>
      <c r="E46" s="297"/>
      <c r="F46" s="297"/>
      <c r="G46" s="297"/>
      <c r="H46" s="297"/>
      <c r="I46" s="297"/>
      <c r="J46" s="297"/>
      <c r="K46" s="297"/>
      <c r="L46" s="297"/>
      <c r="M46" s="297"/>
      <c r="N46" s="7"/>
      <c r="O46" s="7"/>
      <c r="P46" s="7"/>
      <c r="Q46" s="7"/>
      <c r="R46" s="7"/>
      <c r="S46" s="43"/>
      <c r="T46" s="43"/>
      <c r="U46" s="43"/>
      <c r="V46" s="43"/>
      <c r="W46" s="43"/>
      <c r="X46" s="43"/>
      <c r="Y46" s="7"/>
      <c r="Z46" s="7"/>
      <c r="AA46" s="7"/>
      <c r="AB46" s="7"/>
      <c r="AC46" s="43"/>
      <c r="AD46" s="354"/>
      <c r="AE46" s="43">
        <f t="shared" si="4"/>
        <v>1495.2857142857142</v>
      </c>
    </row>
    <row r="47" spans="1:34" x14ac:dyDescent="0.25">
      <c r="A47" s="38"/>
      <c r="B47" s="12"/>
      <c r="C47" s="254"/>
      <c r="D47" s="298"/>
      <c r="E47" s="298"/>
      <c r="F47" s="298"/>
      <c r="G47" s="298"/>
      <c r="H47" s="298"/>
      <c r="I47" s="298"/>
      <c r="J47" s="298"/>
      <c r="K47" s="298"/>
      <c r="L47" s="298"/>
      <c r="M47" s="298"/>
      <c r="N47" s="298"/>
      <c r="O47" s="298"/>
      <c r="P47" s="298"/>
      <c r="Q47" s="298"/>
      <c r="R47" s="298"/>
      <c r="S47" s="298"/>
      <c r="T47" s="298"/>
      <c r="U47" s="298"/>
      <c r="V47" s="299"/>
      <c r="W47" s="299"/>
      <c r="X47" s="299"/>
      <c r="Y47" s="298"/>
      <c r="Z47" s="298"/>
      <c r="AA47" s="298"/>
      <c r="AB47" s="173"/>
    </row>
    <row r="48" spans="1:34" x14ac:dyDescent="0.25">
      <c r="A48" s="38" t="s">
        <v>62</v>
      </c>
      <c r="B48" s="675">
        <f>SUM(D48:AH48)</f>
        <v>5233.5</v>
      </c>
      <c r="C48" s="275">
        <f>SUM(C16:C47)</f>
        <v>-5233.5</v>
      </c>
      <c r="D48" s="297">
        <f>-SUM(D16:D47)+D14</f>
        <v>0</v>
      </c>
      <c r="E48" s="297">
        <f t="shared" ref="E48:T48" si="5">-SUM(E16:E47)+E14</f>
        <v>0</v>
      </c>
      <c r="F48" s="297">
        <f t="shared" si="5"/>
        <v>0</v>
      </c>
      <c r="G48" s="297">
        <f t="shared" si="5"/>
        <v>0</v>
      </c>
      <c r="H48" s="297">
        <f t="shared" si="5"/>
        <v>0</v>
      </c>
      <c r="I48" s="297">
        <f t="shared" si="5"/>
        <v>0</v>
      </c>
      <c r="J48" s="297">
        <f t="shared" si="5"/>
        <v>0</v>
      </c>
      <c r="K48" s="297">
        <f t="shared" si="5"/>
        <v>0</v>
      </c>
      <c r="L48" s="297">
        <f t="shared" si="5"/>
        <v>0</v>
      </c>
      <c r="M48" s="297">
        <f t="shared" si="5"/>
        <v>0</v>
      </c>
      <c r="N48" s="297">
        <f t="shared" si="5"/>
        <v>0</v>
      </c>
      <c r="O48" s="297">
        <f t="shared" si="5"/>
        <v>0</v>
      </c>
      <c r="P48" s="297">
        <f t="shared" si="5"/>
        <v>0</v>
      </c>
      <c r="Q48" s="297">
        <f t="shared" si="5"/>
        <v>0</v>
      </c>
      <c r="R48" s="297">
        <f t="shared" si="5"/>
        <v>0</v>
      </c>
      <c r="S48" s="297">
        <f t="shared" si="5"/>
        <v>0</v>
      </c>
      <c r="T48" s="297">
        <f t="shared" si="5"/>
        <v>0</v>
      </c>
      <c r="U48" s="338">
        <f>-SUM(U16:U47)+U14</f>
        <v>0</v>
      </c>
      <c r="V48" s="338">
        <f t="shared" ref="V48:AA48" si="6">-SUM(V16:V47)+V14</f>
        <v>0</v>
      </c>
      <c r="W48" s="338">
        <f t="shared" si="6"/>
        <v>0</v>
      </c>
      <c r="X48" s="338">
        <f t="shared" si="6"/>
        <v>0</v>
      </c>
      <c r="Y48" s="338">
        <f t="shared" si="6"/>
        <v>0</v>
      </c>
      <c r="Z48" s="338">
        <f t="shared" si="6"/>
        <v>0</v>
      </c>
      <c r="AA48" s="338">
        <f t="shared" si="6"/>
        <v>0</v>
      </c>
      <c r="AB48" s="338">
        <f>-SUM(AB16:AB47)+AB14</f>
        <v>0</v>
      </c>
      <c r="AC48" s="330">
        <f>-SUM(AC16:AC47)+AC14</f>
        <v>0</v>
      </c>
      <c r="AD48" s="330">
        <f t="shared" ref="AD48:AH48" si="7">-SUM(AD16:AD47)+AD14</f>
        <v>0</v>
      </c>
      <c r="AE48" s="330">
        <f t="shared" si="7"/>
        <v>5233.5</v>
      </c>
      <c r="AF48" s="330">
        <f t="shared" si="7"/>
        <v>0</v>
      </c>
      <c r="AG48" s="330">
        <f t="shared" si="7"/>
        <v>0</v>
      </c>
      <c r="AH48" s="330">
        <f t="shared" si="7"/>
        <v>0</v>
      </c>
    </row>
    <row r="49" spans="1:26" x14ac:dyDescent="0.25">
      <c r="A49" s="38"/>
      <c r="B49" s="275"/>
      <c r="C49" s="299"/>
      <c r="D49" s="297"/>
      <c r="E49" s="297"/>
      <c r="F49" s="297"/>
      <c r="G49" s="297"/>
      <c r="H49" s="297"/>
      <c r="I49" s="297"/>
      <c r="J49" s="297"/>
      <c r="K49" s="297"/>
      <c r="L49" s="297"/>
      <c r="M49" s="297"/>
      <c r="N49" s="338"/>
      <c r="O49" s="338"/>
      <c r="P49" s="338"/>
      <c r="Q49" s="338"/>
      <c r="R49" s="338"/>
      <c r="S49" s="338"/>
      <c r="T49" s="338"/>
      <c r="U49" s="338"/>
      <c r="V49" s="338"/>
      <c r="W49" s="338"/>
      <c r="X49" s="338"/>
      <c r="Y49" s="338"/>
      <c r="Z49" s="338"/>
    </row>
    <row r="50" spans="1:26" x14ac:dyDescent="0.25">
      <c r="A50" s="39" t="s">
        <v>63</v>
      </c>
      <c r="B50" s="3"/>
      <c r="C50" s="30">
        <f>+C14+C48</f>
        <v>5233.5</v>
      </c>
      <c r="D50" s="297"/>
      <c r="E50" s="297"/>
      <c r="F50" s="297"/>
      <c r="G50" s="297"/>
      <c r="H50" s="297"/>
      <c r="I50" s="297"/>
      <c r="J50" s="297"/>
      <c r="K50" s="297"/>
      <c r="L50" s="297"/>
      <c r="M50" s="297"/>
      <c r="N50" s="338"/>
      <c r="O50" s="338"/>
      <c r="P50" s="338"/>
      <c r="Q50" s="338"/>
      <c r="R50" s="338"/>
      <c r="S50" s="338"/>
      <c r="T50" s="338"/>
      <c r="U50" s="338"/>
      <c r="V50" s="338"/>
      <c r="W50" s="338"/>
      <c r="X50" s="338"/>
      <c r="Y50" s="338"/>
      <c r="Z50" s="338"/>
    </row>
    <row r="51" spans="1:26" x14ac:dyDescent="0.25">
      <c r="A51" s="3"/>
      <c r="B51" s="3"/>
      <c r="C51" s="3"/>
      <c r="D51" s="297"/>
      <c r="E51" s="297"/>
      <c r="F51" s="297"/>
      <c r="G51" s="297"/>
      <c r="H51" s="297"/>
      <c r="I51" s="297"/>
      <c r="J51" s="297"/>
      <c r="K51" s="297"/>
      <c r="L51" s="297"/>
      <c r="M51" s="297"/>
      <c r="N51" s="338"/>
      <c r="O51" s="338"/>
      <c r="P51" s="338"/>
      <c r="Q51" s="338"/>
      <c r="R51" s="338"/>
      <c r="S51" s="338"/>
      <c r="T51" s="338"/>
      <c r="U51" s="338"/>
      <c r="V51" s="338"/>
      <c r="W51" s="338"/>
      <c r="X51" s="338"/>
      <c r="Y51" s="338"/>
      <c r="Z51" s="338"/>
    </row>
    <row r="52" spans="1:26" x14ac:dyDescent="0.25">
      <c r="A52" s="3"/>
      <c r="B52" s="36"/>
      <c r="C52" s="3"/>
      <c r="D52" s="297"/>
      <c r="E52" s="297"/>
      <c r="F52" s="297"/>
      <c r="G52" s="297"/>
      <c r="H52" s="297"/>
      <c r="I52" s="297"/>
      <c r="J52" s="297"/>
      <c r="K52" s="297"/>
      <c r="L52" s="297"/>
      <c r="M52" s="297"/>
      <c r="N52" s="338"/>
      <c r="O52" s="338"/>
      <c r="P52" s="338"/>
      <c r="Q52" s="338"/>
      <c r="R52" s="338"/>
      <c r="S52" s="338"/>
      <c r="T52" s="338"/>
      <c r="U52" s="338"/>
      <c r="V52" s="338"/>
      <c r="W52" s="338"/>
      <c r="X52" s="338"/>
      <c r="Y52" s="338"/>
      <c r="Z52" s="338"/>
    </row>
    <row r="53" spans="1:26" x14ac:dyDescent="0.25">
      <c r="A53" s="3"/>
      <c r="B53" s="3"/>
      <c r="C53" s="3"/>
      <c r="E53" s="297"/>
      <c r="F53" s="301"/>
      <c r="G53" s="301"/>
      <c r="H53" s="301"/>
      <c r="I53" s="301"/>
      <c r="J53" s="301"/>
      <c r="K53" s="301"/>
      <c r="L53" s="301"/>
      <c r="M53" s="301"/>
      <c r="N53" s="338">
        <f>SUM(E32:E53)</f>
        <v>0</v>
      </c>
      <c r="O53" s="342"/>
      <c r="P53" s="342"/>
      <c r="Q53" s="342"/>
      <c r="R53" s="342"/>
      <c r="S53" s="342"/>
    </row>
    <row r="54" spans="1:26" x14ac:dyDescent="0.25">
      <c r="B54" s="3"/>
      <c r="C54" s="3"/>
      <c r="E54" s="301"/>
      <c r="F54" s="301"/>
      <c r="G54" s="301"/>
      <c r="H54" s="301"/>
      <c r="I54" s="301"/>
      <c r="J54" s="301"/>
      <c r="K54" s="301"/>
      <c r="L54" s="301"/>
      <c r="M54" s="301"/>
      <c r="N54" s="301"/>
      <c r="O54" s="301"/>
      <c r="P54" s="301"/>
      <c r="Q54" s="301"/>
      <c r="R54" s="301"/>
      <c r="S54" s="301"/>
    </row>
    <row r="55" spans="1:26" x14ac:dyDescent="0.25">
      <c r="E55" s="301"/>
      <c r="F55" s="301"/>
      <c r="G55" s="301"/>
      <c r="H55" s="301"/>
      <c r="I55" s="301"/>
      <c r="J55" s="301"/>
      <c r="K55" s="301"/>
      <c r="L55" s="301"/>
      <c r="M55" s="301"/>
      <c r="N55" s="301"/>
      <c r="O55" s="301"/>
      <c r="P55" s="301"/>
      <c r="Q55" s="301"/>
      <c r="R55" s="301"/>
      <c r="S55" s="301"/>
    </row>
    <row r="56" spans="1:26" x14ac:dyDescent="0.25">
      <c r="E56" s="301"/>
      <c r="F56" s="301"/>
      <c r="G56" s="301"/>
      <c r="H56" s="301"/>
      <c r="I56" s="301"/>
      <c r="J56" s="301"/>
      <c r="K56" s="301"/>
      <c r="L56" s="301"/>
      <c r="M56" s="301"/>
      <c r="N56" s="301"/>
      <c r="O56" s="301"/>
      <c r="P56" s="301"/>
      <c r="Q56" s="301"/>
      <c r="R56" s="301"/>
      <c r="S56" s="301"/>
    </row>
    <row r="57" spans="1:26" x14ac:dyDescent="0.25">
      <c r="E57" s="301"/>
      <c r="F57" s="301"/>
      <c r="G57" s="301"/>
      <c r="H57" s="301"/>
      <c r="I57" s="301"/>
      <c r="J57" s="301"/>
      <c r="K57" s="301"/>
      <c r="L57" s="301"/>
      <c r="M57" s="301"/>
      <c r="N57" s="301"/>
      <c r="O57" s="301"/>
      <c r="P57" s="301"/>
      <c r="Q57" s="301"/>
      <c r="R57" s="301"/>
      <c r="S57" s="301"/>
    </row>
    <row r="58" spans="1:26" x14ac:dyDescent="0.25">
      <c r="E58" s="301"/>
      <c r="F58" s="301"/>
      <c r="G58" s="301"/>
      <c r="H58" s="301"/>
      <c r="I58" s="301"/>
      <c r="J58" s="301"/>
      <c r="K58" s="301"/>
      <c r="L58" s="301"/>
      <c r="M58" s="301"/>
      <c r="N58" s="301"/>
      <c r="O58" s="301"/>
      <c r="P58" s="301"/>
      <c r="Q58" s="301"/>
      <c r="R58" s="301"/>
      <c r="S58" s="301"/>
    </row>
    <row r="59" spans="1:26" x14ac:dyDescent="0.25">
      <c r="E59" s="301"/>
      <c r="F59" s="301"/>
      <c r="G59" s="301"/>
      <c r="H59" s="301"/>
      <c r="I59" s="301"/>
      <c r="J59" s="301"/>
      <c r="K59" s="301"/>
      <c r="L59" s="301"/>
      <c r="M59" s="301"/>
      <c r="N59" s="301"/>
      <c r="O59" s="301"/>
      <c r="P59" s="301"/>
      <c r="Q59" s="301"/>
      <c r="R59" s="301"/>
      <c r="S59" s="301"/>
    </row>
    <row r="60" spans="1:26" x14ac:dyDescent="0.25">
      <c r="E60" s="301"/>
      <c r="F60" s="301"/>
      <c r="G60" s="301"/>
      <c r="H60" s="301"/>
      <c r="I60" s="301"/>
      <c r="J60" s="301"/>
      <c r="K60" s="301"/>
      <c r="L60" s="301"/>
      <c r="M60" s="301"/>
      <c r="N60" s="301"/>
      <c r="O60" s="301"/>
      <c r="P60" s="301"/>
      <c r="Q60" s="301"/>
      <c r="R60" s="301"/>
      <c r="S60" s="301"/>
    </row>
    <row r="61" spans="1:26" x14ac:dyDescent="0.25">
      <c r="E61" s="301"/>
      <c r="F61" s="301"/>
      <c r="G61" s="301"/>
      <c r="H61" s="301"/>
      <c r="I61" s="301"/>
      <c r="J61" s="301"/>
      <c r="K61" s="301"/>
      <c r="L61" s="301"/>
      <c r="M61" s="301"/>
      <c r="N61" s="301"/>
      <c r="O61" s="301"/>
      <c r="P61" s="301"/>
      <c r="Q61" s="301"/>
      <c r="R61" s="301"/>
      <c r="S61" s="301"/>
    </row>
    <row r="62" spans="1:26" x14ac:dyDescent="0.25">
      <c r="E62" s="301"/>
      <c r="F62" s="301"/>
      <c r="G62" s="301"/>
      <c r="H62" s="301"/>
      <c r="I62" s="301"/>
      <c r="J62" s="301"/>
      <c r="K62" s="301"/>
      <c r="L62" s="301"/>
      <c r="M62" s="301"/>
      <c r="N62" s="301"/>
      <c r="O62" s="301"/>
      <c r="P62" s="301"/>
      <c r="Q62" s="301"/>
      <c r="R62" s="301"/>
      <c r="S62" s="301"/>
    </row>
    <row r="63" spans="1:26" x14ac:dyDescent="0.25">
      <c r="E63" s="301"/>
      <c r="F63" s="301"/>
      <c r="G63" s="301"/>
      <c r="H63" s="301"/>
      <c r="I63" s="301"/>
      <c r="J63" s="301"/>
      <c r="K63" s="301"/>
      <c r="L63" s="301"/>
      <c r="M63" s="301"/>
      <c r="N63" s="301"/>
      <c r="O63" s="301"/>
      <c r="P63" s="301"/>
      <c r="Q63" s="301"/>
      <c r="R63" s="301"/>
      <c r="S63" s="301"/>
    </row>
    <row r="64" spans="1:26" x14ac:dyDescent="0.25">
      <c r="E64" s="301"/>
      <c r="F64" s="301"/>
      <c r="G64" s="301"/>
      <c r="H64" s="301"/>
      <c r="I64" s="301"/>
      <c r="J64" s="301"/>
      <c r="K64" s="301"/>
      <c r="L64" s="301"/>
      <c r="M64" s="301"/>
      <c r="N64" s="301"/>
      <c r="O64" s="301"/>
      <c r="P64" s="301"/>
      <c r="Q64" s="301"/>
      <c r="R64" s="301"/>
      <c r="S64" s="301"/>
    </row>
  </sheetData>
  <pageMargins left="0.7" right="0.7" top="0.75" bottom="0.75" header="0.3" footer="0.3"/>
  <pageSetup scale="60" orientation="landscape" horizontalDpi="4294967294" verticalDpi="4294967294" r:id="rId1"/>
  <headerFooter>
    <oddFooter>&amp;Z&amp;F&amp;RPage &amp;P</oddFooter>
  </headerFooter>
</worksheet>
</file>

<file path=xl/worksheets/sheet2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9945B5-1D3E-40AE-8A98-CA797F163251}">
  <sheetPr>
    <tabColor theme="6" tint="-0.249977111117893"/>
    <pageSetUpPr fitToPage="1"/>
  </sheetPr>
  <dimension ref="A1:AH64"/>
  <sheetViews>
    <sheetView workbookViewId="0"/>
  </sheetViews>
  <sheetFormatPr defaultColWidth="8.85546875" defaultRowHeight="15" x14ac:dyDescent="0.25"/>
  <cols>
    <col min="1" max="1" width="26" customWidth="1"/>
    <col min="2" max="2" width="9.5703125" customWidth="1"/>
    <col min="3" max="3" width="12.85546875" customWidth="1"/>
    <col min="4" max="12" width="7.42578125" hidden="1" customWidth="1"/>
    <col min="13" max="13" width="7.5703125" hidden="1" customWidth="1"/>
    <col min="14" max="25" width="10.42578125" customWidth="1"/>
    <col min="26" max="26" width="10.7109375" bestFit="1" customWidth="1"/>
    <col min="27" max="27" width="11.5703125" bestFit="1" customWidth="1"/>
    <col min="28" max="28" width="12" bestFit="1" customWidth="1"/>
    <col min="29" max="30" width="10.5703125" bestFit="1" customWidth="1"/>
    <col min="31" max="31" width="11.85546875" customWidth="1"/>
    <col min="32" max="32" width="14.28515625" customWidth="1"/>
    <col min="34" max="34" width="11.140625" customWidth="1"/>
  </cols>
  <sheetData>
    <row r="1" spans="1:34" x14ac:dyDescent="0.25">
      <c r="A1" s="11" t="s">
        <v>10</v>
      </c>
      <c r="O1" t="s">
        <v>647</v>
      </c>
    </row>
    <row r="2" spans="1:34" x14ac:dyDescent="0.25">
      <c r="A2" s="9" t="s">
        <v>438</v>
      </c>
    </row>
    <row r="3" spans="1:34" x14ac:dyDescent="0.25">
      <c r="A3" s="9" t="s">
        <v>1344</v>
      </c>
    </row>
    <row r="4" spans="1:34" x14ac:dyDescent="0.25">
      <c r="R4" s="40" t="s">
        <v>4</v>
      </c>
      <c r="S4" s="41"/>
      <c r="T4" s="40" t="s">
        <v>8</v>
      </c>
    </row>
    <row r="5" spans="1:34" x14ac:dyDescent="0.25">
      <c r="A5" s="10" t="s">
        <v>9</v>
      </c>
      <c r="B5" s="12" t="s">
        <v>64</v>
      </c>
      <c r="C5" s="12" t="s">
        <v>12</v>
      </c>
      <c r="R5" s="42" t="s">
        <v>2</v>
      </c>
      <c r="S5" s="42" t="s">
        <v>60</v>
      </c>
      <c r="T5" s="42" t="s">
        <v>7</v>
      </c>
    </row>
    <row r="6" spans="1:34" x14ac:dyDescent="0.25">
      <c r="B6" s="3"/>
      <c r="R6" s="3"/>
    </row>
    <row r="7" spans="1:34" x14ac:dyDescent="0.25">
      <c r="A7" t="s">
        <v>1367</v>
      </c>
      <c r="B7" s="212">
        <v>914</v>
      </c>
      <c r="C7" s="214" t="s">
        <v>1338</v>
      </c>
      <c r="D7" s="293"/>
      <c r="E7" s="293"/>
      <c r="F7" s="293"/>
      <c r="G7" s="293"/>
      <c r="H7" s="293"/>
      <c r="I7" s="293"/>
      <c r="J7" s="293"/>
      <c r="K7" s="293"/>
      <c r="L7" s="293"/>
      <c r="M7" s="293"/>
      <c r="N7" s="293"/>
      <c r="O7" s="294"/>
      <c r="P7" s="6"/>
      <c r="Q7" s="6"/>
      <c r="R7" s="13">
        <f>+C14</f>
        <v>1029244.71</v>
      </c>
      <c r="S7" s="13">
        <f>+-C48</f>
        <v>220552.43785714288</v>
      </c>
      <c r="T7" s="13">
        <f>+R7-S7</f>
        <v>808692.27214285708</v>
      </c>
      <c r="Y7" s="13"/>
    </row>
    <row r="8" spans="1:34" x14ac:dyDescent="0.25">
      <c r="A8" s="213" t="s">
        <v>1366</v>
      </c>
      <c r="B8" s="3"/>
      <c r="D8" s="293"/>
      <c r="E8" s="293"/>
      <c r="F8" s="293"/>
      <c r="G8" s="293"/>
      <c r="H8" s="293"/>
      <c r="I8" s="293"/>
      <c r="J8" s="293"/>
      <c r="K8" s="293"/>
      <c r="L8" s="293"/>
      <c r="M8" s="293"/>
      <c r="N8" s="293"/>
      <c r="O8" s="294"/>
      <c r="P8" s="6"/>
      <c r="Q8" s="6"/>
    </row>
    <row r="9" spans="1:34" x14ac:dyDescent="0.25">
      <c r="A9" s="2"/>
      <c r="B9" s="3"/>
      <c r="D9" s="293"/>
      <c r="E9" s="293"/>
      <c r="F9" s="293"/>
      <c r="G9" s="293"/>
      <c r="H9" s="293"/>
      <c r="I9" s="293"/>
      <c r="J9" s="293"/>
      <c r="K9" s="293"/>
      <c r="L9" s="293"/>
      <c r="M9" s="293"/>
      <c r="N9" s="293"/>
      <c r="O9" s="294"/>
      <c r="P9" s="6"/>
      <c r="Q9" s="6"/>
    </row>
    <row r="10" spans="1:34" x14ac:dyDescent="0.25">
      <c r="B10" s="3"/>
    </row>
    <row r="11" spans="1:34" x14ac:dyDescent="0.25">
      <c r="A11" s="686" t="s">
        <v>66</v>
      </c>
      <c r="B11" s="212" t="s">
        <v>1274</v>
      </c>
      <c r="C11" s="214"/>
    </row>
    <row r="12" spans="1:34" x14ac:dyDescent="0.25">
      <c r="B12" s="28"/>
      <c r="C12" s="2"/>
    </row>
    <row r="13" spans="1:34" x14ac:dyDescent="0.25">
      <c r="A13" s="9" t="s">
        <v>5</v>
      </c>
      <c r="C13" s="31" t="s">
        <v>3</v>
      </c>
      <c r="D13" s="32">
        <v>1994</v>
      </c>
      <c r="E13" s="32">
        <v>1995</v>
      </c>
      <c r="F13" s="32">
        <v>1996</v>
      </c>
      <c r="G13" s="32">
        <v>1997</v>
      </c>
      <c r="H13" s="32">
        <v>1998</v>
      </c>
      <c r="I13" s="32">
        <v>1999</v>
      </c>
      <c r="J13" s="32">
        <v>2000</v>
      </c>
      <c r="K13" s="32">
        <v>2001</v>
      </c>
      <c r="L13" s="32">
        <v>2002</v>
      </c>
      <c r="M13" s="32">
        <v>2003</v>
      </c>
      <c r="N13" s="32">
        <v>2004</v>
      </c>
      <c r="O13" s="32">
        <f>N13+1</f>
        <v>2005</v>
      </c>
      <c r="P13" s="32">
        <f t="shared" ref="P13:AH13" si="0">O13+1</f>
        <v>2006</v>
      </c>
      <c r="Q13" s="32">
        <f t="shared" si="0"/>
        <v>2007</v>
      </c>
      <c r="R13" s="32">
        <f t="shared" si="0"/>
        <v>2008</v>
      </c>
      <c r="S13" s="32">
        <f t="shared" si="0"/>
        <v>2009</v>
      </c>
      <c r="T13" s="32">
        <f t="shared" si="0"/>
        <v>2010</v>
      </c>
      <c r="U13" s="32">
        <f t="shared" si="0"/>
        <v>2011</v>
      </c>
      <c r="V13" s="32">
        <f t="shared" si="0"/>
        <v>2012</v>
      </c>
      <c r="W13" s="32">
        <f t="shared" si="0"/>
        <v>2013</v>
      </c>
      <c r="X13" s="32">
        <f t="shared" si="0"/>
        <v>2014</v>
      </c>
      <c r="Y13" s="32">
        <f t="shared" si="0"/>
        <v>2015</v>
      </c>
      <c r="Z13" s="32">
        <f t="shared" si="0"/>
        <v>2016</v>
      </c>
      <c r="AA13" s="32">
        <f t="shared" si="0"/>
        <v>2017</v>
      </c>
      <c r="AB13" s="32">
        <f t="shared" si="0"/>
        <v>2018</v>
      </c>
      <c r="AC13" s="32">
        <f t="shared" si="0"/>
        <v>2019</v>
      </c>
      <c r="AD13" s="32">
        <f t="shared" si="0"/>
        <v>2020</v>
      </c>
      <c r="AE13" s="32">
        <f t="shared" si="0"/>
        <v>2021</v>
      </c>
      <c r="AF13" s="32">
        <f t="shared" si="0"/>
        <v>2022</v>
      </c>
      <c r="AG13" s="32">
        <f t="shared" si="0"/>
        <v>2023</v>
      </c>
      <c r="AH13" s="32">
        <f t="shared" si="0"/>
        <v>2024</v>
      </c>
    </row>
    <row r="14" spans="1:34" x14ac:dyDescent="0.25">
      <c r="A14" s="9" t="s">
        <v>73</v>
      </c>
      <c r="C14" s="672">
        <f>SUM(D14:AH14)</f>
        <v>1029244.71</v>
      </c>
      <c r="D14" s="233">
        <v>0</v>
      </c>
      <c r="E14" s="233">
        <v>0</v>
      </c>
      <c r="F14" s="233">
        <v>0</v>
      </c>
      <c r="G14" s="233">
        <v>0</v>
      </c>
      <c r="H14" s="233">
        <v>0</v>
      </c>
      <c r="I14" s="233">
        <v>0</v>
      </c>
      <c r="J14" s="233">
        <v>0</v>
      </c>
      <c r="K14" s="233">
        <v>0</v>
      </c>
      <c r="L14" s="233">
        <v>0</v>
      </c>
      <c r="M14" s="233">
        <v>0</v>
      </c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7"/>
      <c r="Z14" s="7"/>
      <c r="AA14" s="4"/>
      <c r="AB14" s="7"/>
      <c r="AC14" s="7"/>
      <c r="AD14" s="71"/>
      <c r="AE14" s="275"/>
      <c r="AF14" s="357">
        <f>1000720+28524.71</f>
        <v>1029244.71</v>
      </c>
      <c r="AH14" s="4"/>
    </row>
    <row r="15" spans="1:34" x14ac:dyDescent="0.25">
      <c r="A15" s="34"/>
      <c r="B15" s="2"/>
      <c r="C15" s="2"/>
      <c r="S15" s="233"/>
      <c r="T15" s="233"/>
      <c r="U15" s="233"/>
      <c r="V15" s="233"/>
      <c r="W15" s="233"/>
      <c r="X15" s="233"/>
      <c r="AH15" s="4"/>
    </row>
    <row r="16" spans="1:34" x14ac:dyDescent="0.25">
      <c r="A16" s="9" t="s">
        <v>6</v>
      </c>
      <c r="B16" s="3">
        <v>1994</v>
      </c>
      <c r="C16" s="622">
        <f>-SUM(D16:AH16)</f>
        <v>0</v>
      </c>
      <c r="D16" s="297">
        <f>+D$14/7/2</f>
        <v>0</v>
      </c>
      <c r="E16" s="297"/>
      <c r="F16" s="297"/>
      <c r="G16" s="297"/>
      <c r="H16" s="297"/>
      <c r="I16" s="297"/>
      <c r="J16" s="297"/>
      <c r="K16" s="297"/>
      <c r="L16" s="297"/>
      <c r="M16" s="297"/>
      <c r="N16" s="297"/>
      <c r="O16" s="297"/>
      <c r="P16" s="297"/>
      <c r="Q16" s="297"/>
      <c r="R16" s="297"/>
      <c r="S16" s="233"/>
      <c r="T16" s="233"/>
      <c r="U16" s="233"/>
      <c r="V16" s="233"/>
      <c r="W16" s="233"/>
      <c r="X16" s="233"/>
      <c r="Y16" s="297"/>
      <c r="Z16" s="297"/>
      <c r="AH16" s="4"/>
    </row>
    <row r="17" spans="1:34" x14ac:dyDescent="0.25">
      <c r="B17" s="3">
        <f>B16+1</f>
        <v>1995</v>
      </c>
      <c r="C17" s="622">
        <f t="shared" ref="C17:C46" si="1">-SUM(D17:AH17)</f>
        <v>0</v>
      </c>
      <c r="D17" s="297">
        <f>+D$14/7</f>
        <v>0</v>
      </c>
      <c r="E17" s="297">
        <f>+E$14/7/2</f>
        <v>0</v>
      </c>
      <c r="F17" s="297"/>
      <c r="G17" s="297"/>
      <c r="H17" s="297"/>
      <c r="I17" s="297"/>
      <c r="J17" s="297"/>
      <c r="K17" s="297"/>
      <c r="L17" s="297"/>
      <c r="M17" s="297"/>
      <c r="N17" s="297"/>
      <c r="O17" s="297"/>
      <c r="P17" s="297"/>
      <c r="Q17" s="297"/>
      <c r="R17" s="297"/>
      <c r="S17" s="233"/>
      <c r="T17" s="233"/>
      <c r="U17" s="233"/>
      <c r="V17" s="233"/>
      <c r="W17" s="233"/>
      <c r="X17" s="233"/>
      <c r="Y17" s="297"/>
      <c r="Z17" s="297"/>
      <c r="AH17" s="4"/>
    </row>
    <row r="18" spans="1:34" x14ac:dyDescent="0.25">
      <c r="B18" s="3">
        <f t="shared" ref="B18:B46" si="2">B17+1</f>
        <v>1996</v>
      </c>
      <c r="C18" s="622">
        <f t="shared" si="1"/>
        <v>0</v>
      </c>
      <c r="D18" s="297">
        <f>+D17</f>
        <v>0</v>
      </c>
      <c r="E18" s="297">
        <f>+E$14/7</f>
        <v>0</v>
      </c>
      <c r="F18" s="297">
        <f>+F$14/7/2</f>
        <v>0</v>
      </c>
      <c r="G18" s="297"/>
      <c r="H18" s="297"/>
      <c r="I18" s="297"/>
      <c r="J18" s="297"/>
      <c r="K18" s="297"/>
      <c r="L18" s="297"/>
      <c r="M18" s="297"/>
      <c r="N18" s="297"/>
      <c r="O18" s="297"/>
      <c r="P18" s="297"/>
      <c r="Q18" s="297"/>
      <c r="R18" s="297"/>
      <c r="S18" s="233"/>
      <c r="T18" s="233"/>
      <c r="U18" s="233"/>
      <c r="V18" s="233"/>
      <c r="W18" s="233"/>
      <c r="X18" s="233"/>
      <c r="Y18" s="297"/>
      <c r="Z18" s="297"/>
    </row>
    <row r="19" spans="1:34" x14ac:dyDescent="0.25">
      <c r="B19" s="3">
        <f t="shared" si="2"/>
        <v>1997</v>
      </c>
      <c r="C19" s="622">
        <f t="shared" si="1"/>
        <v>0</v>
      </c>
      <c r="D19" s="297">
        <f>+D18</f>
        <v>0</v>
      </c>
      <c r="E19" s="297">
        <f>+E18</f>
        <v>0</v>
      </c>
      <c r="F19" s="297">
        <f>+F$14/7</f>
        <v>0</v>
      </c>
      <c r="G19" s="297">
        <f>+G$14/7/2</f>
        <v>0</v>
      </c>
      <c r="H19" s="297"/>
      <c r="I19" s="297"/>
      <c r="J19" s="297"/>
      <c r="K19" s="297"/>
      <c r="L19" s="297"/>
      <c r="M19" s="297"/>
      <c r="N19" s="297"/>
      <c r="O19" s="297"/>
      <c r="P19" s="297"/>
      <c r="Q19" s="297"/>
      <c r="R19" s="297"/>
      <c r="S19" s="233"/>
      <c r="T19" s="233"/>
      <c r="U19" s="233"/>
      <c r="V19" s="233"/>
      <c r="W19" s="233"/>
      <c r="X19" s="233"/>
      <c r="Y19" s="297"/>
      <c r="Z19" s="297"/>
    </row>
    <row r="20" spans="1:34" x14ac:dyDescent="0.25">
      <c r="B20" s="3">
        <f t="shared" si="2"/>
        <v>1998</v>
      </c>
      <c r="C20" s="622">
        <f t="shared" si="1"/>
        <v>0</v>
      </c>
      <c r="D20" s="297">
        <f>+D19</f>
        <v>0</v>
      </c>
      <c r="E20" s="297">
        <f>+E19</f>
        <v>0</v>
      </c>
      <c r="F20" s="297">
        <f>+F19</f>
        <v>0</v>
      </c>
      <c r="G20" s="297">
        <f>+G$14/7</f>
        <v>0</v>
      </c>
      <c r="H20" s="297">
        <f>+H$14/7/2</f>
        <v>0</v>
      </c>
      <c r="I20" s="297"/>
      <c r="J20" s="297"/>
      <c r="K20" s="297"/>
      <c r="L20" s="297"/>
      <c r="M20" s="297"/>
      <c r="N20" s="297"/>
      <c r="O20" s="297"/>
      <c r="P20" s="297"/>
      <c r="Q20" s="297"/>
      <c r="R20" s="297"/>
      <c r="S20" s="233"/>
      <c r="T20" s="233"/>
      <c r="U20" s="233"/>
      <c r="V20" s="233"/>
      <c r="W20" s="233"/>
      <c r="X20" s="233"/>
      <c r="Y20" s="297"/>
      <c r="Z20" s="297"/>
    </row>
    <row r="21" spans="1:34" x14ac:dyDescent="0.25">
      <c r="B21" s="3">
        <f t="shared" si="2"/>
        <v>1999</v>
      </c>
      <c r="C21" s="622">
        <f t="shared" si="1"/>
        <v>0</v>
      </c>
      <c r="D21" s="297">
        <f>+D20</f>
        <v>0</v>
      </c>
      <c r="E21" s="297">
        <f>+E20</f>
        <v>0</v>
      </c>
      <c r="F21" s="297">
        <f>+F20</f>
        <v>0</v>
      </c>
      <c r="G21" s="297">
        <f>+G20</f>
        <v>0</v>
      </c>
      <c r="H21" s="297">
        <f>+H$14/7</f>
        <v>0</v>
      </c>
      <c r="I21" s="297">
        <f>+I$14/7/2</f>
        <v>0</v>
      </c>
      <c r="J21" s="297"/>
      <c r="K21" s="297"/>
      <c r="L21" s="297"/>
      <c r="M21" s="297"/>
      <c r="N21" s="297"/>
      <c r="O21" s="297"/>
      <c r="P21" s="297"/>
      <c r="Q21" s="297"/>
      <c r="R21" s="297"/>
      <c r="S21" s="233"/>
      <c r="T21" s="233"/>
      <c r="U21" s="233"/>
      <c r="V21" s="233"/>
      <c r="W21" s="233"/>
      <c r="X21" s="233"/>
      <c r="Y21" s="297"/>
      <c r="Z21" s="297"/>
    </row>
    <row r="22" spans="1:34" x14ac:dyDescent="0.25">
      <c r="B22" s="3">
        <f t="shared" si="2"/>
        <v>2000</v>
      </c>
      <c r="C22" s="622">
        <f t="shared" si="1"/>
        <v>0</v>
      </c>
      <c r="D22" s="297">
        <f>+D21</f>
        <v>0</v>
      </c>
      <c r="E22" s="297">
        <f>+E21</f>
        <v>0</v>
      </c>
      <c r="F22" s="297">
        <f>+F21</f>
        <v>0</v>
      </c>
      <c r="G22" s="297">
        <f>+G21</f>
        <v>0</v>
      </c>
      <c r="H22" s="297">
        <f>+H21</f>
        <v>0</v>
      </c>
      <c r="I22" s="297">
        <f>+I$14/7</f>
        <v>0</v>
      </c>
      <c r="J22" s="297">
        <f>+J$14/7/2</f>
        <v>0</v>
      </c>
      <c r="K22" s="297"/>
      <c r="L22" s="297"/>
      <c r="M22" s="297"/>
      <c r="N22" s="297"/>
      <c r="O22" s="297"/>
      <c r="P22" s="297"/>
      <c r="Q22" s="297"/>
      <c r="R22" s="297"/>
      <c r="S22" s="233"/>
      <c r="T22" s="233"/>
      <c r="U22" s="233"/>
      <c r="V22" s="233"/>
      <c r="W22" s="233"/>
      <c r="X22" s="233"/>
      <c r="Y22" s="297"/>
      <c r="Z22" s="297"/>
    </row>
    <row r="23" spans="1:34" x14ac:dyDescent="0.25">
      <c r="B23" s="3">
        <f t="shared" si="2"/>
        <v>2001</v>
      </c>
      <c r="C23" s="622">
        <f t="shared" si="1"/>
        <v>0</v>
      </c>
      <c r="D23" s="297">
        <f>+D$14/7/2</f>
        <v>0</v>
      </c>
      <c r="E23" s="297">
        <f>+E22</f>
        <v>0</v>
      </c>
      <c r="F23" s="297">
        <f>+F22</f>
        <v>0</v>
      </c>
      <c r="G23" s="297">
        <f>+G22</f>
        <v>0</v>
      </c>
      <c r="H23" s="297">
        <f>+H22</f>
        <v>0</v>
      </c>
      <c r="I23" s="297">
        <f>+I22</f>
        <v>0</v>
      </c>
      <c r="J23" s="297">
        <f>+J$14/7</f>
        <v>0</v>
      </c>
      <c r="K23" s="297">
        <f>+K$14/7/2</f>
        <v>0</v>
      </c>
      <c r="L23" s="297"/>
      <c r="M23" s="297"/>
      <c r="N23" s="297"/>
      <c r="O23" s="297"/>
      <c r="P23" s="297"/>
      <c r="Q23" s="297"/>
      <c r="R23" s="297"/>
      <c r="S23" s="233"/>
      <c r="T23" s="233"/>
      <c r="U23" s="233"/>
      <c r="V23" s="233"/>
      <c r="W23" s="233"/>
      <c r="X23" s="233"/>
      <c r="Y23" s="297"/>
      <c r="Z23" s="297"/>
    </row>
    <row r="24" spans="1:34" x14ac:dyDescent="0.25">
      <c r="B24" s="3">
        <f t="shared" si="2"/>
        <v>2002</v>
      </c>
      <c r="C24" s="622">
        <f t="shared" si="1"/>
        <v>0</v>
      </c>
      <c r="D24" s="297"/>
      <c r="E24" s="297">
        <f>+E$14/7/2</f>
        <v>0</v>
      </c>
      <c r="F24" s="297">
        <f>+F23</f>
        <v>0</v>
      </c>
      <c r="G24" s="297">
        <f>+G23</f>
        <v>0</v>
      </c>
      <c r="H24" s="297">
        <f>+H23</f>
        <v>0</v>
      </c>
      <c r="I24" s="297">
        <f>+I23</f>
        <v>0</v>
      </c>
      <c r="J24" s="297">
        <f>+J23</f>
        <v>0</v>
      </c>
      <c r="K24" s="297">
        <f>+K$14/7</f>
        <v>0</v>
      </c>
      <c r="L24" s="297">
        <f>+L$14/7/2</f>
        <v>0</v>
      </c>
      <c r="M24" s="297"/>
      <c r="N24" s="297"/>
      <c r="O24" s="297"/>
      <c r="P24" s="297"/>
      <c r="Q24" s="297"/>
      <c r="R24" s="297"/>
      <c r="S24" s="233"/>
      <c r="T24" s="233"/>
      <c r="U24" s="233"/>
      <c r="V24" s="233"/>
      <c r="W24" s="233"/>
      <c r="X24" s="233"/>
      <c r="Y24" s="297"/>
      <c r="Z24" s="297"/>
    </row>
    <row r="25" spans="1:34" x14ac:dyDescent="0.25">
      <c r="B25" s="3">
        <f t="shared" si="2"/>
        <v>2003</v>
      </c>
      <c r="C25" s="622">
        <f t="shared" si="1"/>
        <v>0</v>
      </c>
      <c r="D25" s="297"/>
      <c r="E25" s="297"/>
      <c r="F25" s="297">
        <f>+F$14/7/2</f>
        <v>0</v>
      </c>
      <c r="G25" s="297">
        <f>+G24</f>
        <v>0</v>
      </c>
      <c r="H25" s="297">
        <f>+H24</f>
        <v>0</v>
      </c>
      <c r="I25" s="297">
        <f>+I24</f>
        <v>0</v>
      </c>
      <c r="J25" s="297">
        <f>+J24</f>
        <v>0</v>
      </c>
      <c r="K25" s="297">
        <f>+K24</f>
        <v>0</v>
      </c>
      <c r="L25" s="297">
        <f>+L$14/7</f>
        <v>0</v>
      </c>
      <c r="M25" s="297">
        <f>+M$14/7/2</f>
        <v>0</v>
      </c>
      <c r="N25" s="297"/>
      <c r="O25" s="297"/>
      <c r="P25" s="297"/>
      <c r="Q25" s="297"/>
      <c r="R25" s="297"/>
      <c r="S25" s="233"/>
      <c r="T25" s="233"/>
      <c r="U25" s="233"/>
      <c r="V25" s="233"/>
      <c r="W25" s="233"/>
      <c r="X25" s="233"/>
      <c r="Y25" s="297"/>
      <c r="Z25" s="297"/>
    </row>
    <row r="26" spans="1:34" x14ac:dyDescent="0.25">
      <c r="B26" s="3">
        <f t="shared" si="2"/>
        <v>2004</v>
      </c>
      <c r="C26" s="622">
        <f t="shared" si="1"/>
        <v>0</v>
      </c>
      <c r="D26" s="297"/>
      <c r="E26" s="297"/>
      <c r="F26" s="297"/>
      <c r="G26" s="297">
        <f>+G$14/7/2</f>
        <v>0</v>
      </c>
      <c r="H26" s="297">
        <f>+H25</f>
        <v>0</v>
      </c>
      <c r="I26" s="297">
        <f>+I25</f>
        <v>0</v>
      </c>
      <c r="J26" s="297">
        <f>+J25</f>
        <v>0</v>
      </c>
      <c r="K26" s="297">
        <f>+K25</f>
        <v>0</v>
      </c>
      <c r="L26" s="297">
        <f>+L25</f>
        <v>0</v>
      </c>
      <c r="M26" s="297">
        <f>+M$14/7</f>
        <v>0</v>
      </c>
      <c r="N26" s="7">
        <f>+N$14/7/2</f>
        <v>0</v>
      </c>
      <c r="O26" s="7"/>
      <c r="P26" s="7"/>
      <c r="Q26" s="7"/>
      <c r="R26" s="7"/>
      <c r="S26" s="43"/>
      <c r="T26" s="43"/>
      <c r="U26" s="43"/>
      <c r="V26" s="43"/>
      <c r="W26" s="43"/>
      <c r="X26" s="43"/>
      <c r="Y26" s="7"/>
      <c r="Z26" s="297"/>
    </row>
    <row r="27" spans="1:34" x14ac:dyDescent="0.25">
      <c r="B27" s="3">
        <f t="shared" si="2"/>
        <v>2005</v>
      </c>
      <c r="C27" s="622">
        <f t="shared" si="1"/>
        <v>0</v>
      </c>
      <c r="D27" s="297"/>
      <c r="E27" s="297"/>
      <c r="F27" s="297"/>
      <c r="G27" s="297"/>
      <c r="H27" s="297">
        <f>+H$14/7/2</f>
        <v>0</v>
      </c>
      <c r="I27" s="297">
        <f>+I26</f>
        <v>0</v>
      </c>
      <c r="J27" s="297">
        <f>+J26</f>
        <v>0</v>
      </c>
      <c r="K27" s="297">
        <f>+K26</f>
        <v>0</v>
      </c>
      <c r="L27" s="297">
        <f>+L26</f>
        <v>0</v>
      </c>
      <c r="M27" s="297">
        <f>+M26</f>
        <v>0</v>
      </c>
      <c r="N27" s="7">
        <f>+N$14/7</f>
        <v>0</v>
      </c>
      <c r="O27" s="7">
        <f>+O$14/7/2</f>
        <v>0</v>
      </c>
      <c r="P27" s="7"/>
      <c r="Q27" s="7"/>
      <c r="R27" s="7"/>
      <c r="S27" s="43"/>
      <c r="T27" s="43"/>
      <c r="U27" s="43"/>
      <c r="V27" s="43"/>
      <c r="W27" s="43"/>
      <c r="X27" s="43"/>
      <c r="Y27" s="7"/>
      <c r="Z27" s="297"/>
    </row>
    <row r="28" spans="1:34" x14ac:dyDescent="0.25">
      <c r="B28" s="3">
        <f t="shared" si="2"/>
        <v>2006</v>
      </c>
      <c r="C28" s="622">
        <f t="shared" si="1"/>
        <v>0</v>
      </c>
      <c r="D28" s="297"/>
      <c r="E28" s="297"/>
      <c r="F28" s="297"/>
      <c r="G28" s="297"/>
      <c r="H28" s="297"/>
      <c r="I28" s="297">
        <f>+I$14/7/2</f>
        <v>0</v>
      </c>
      <c r="J28" s="297">
        <f>+J27</f>
        <v>0</v>
      </c>
      <c r="K28" s="297">
        <f>+K27</f>
        <v>0</v>
      </c>
      <c r="L28" s="297">
        <f>+L27</f>
        <v>0</v>
      </c>
      <c r="M28" s="297">
        <f>+M27</f>
        <v>0</v>
      </c>
      <c r="N28" s="7">
        <f>+N27</f>
        <v>0</v>
      </c>
      <c r="O28" s="7">
        <f>+O$14/7</f>
        <v>0</v>
      </c>
      <c r="P28" s="7">
        <f>+P$14/7/2</f>
        <v>0</v>
      </c>
      <c r="Q28" s="7"/>
      <c r="R28" s="7"/>
      <c r="S28" s="43"/>
      <c r="T28" s="43"/>
      <c r="U28" s="43"/>
      <c r="V28" s="43"/>
      <c r="W28" s="43"/>
      <c r="X28" s="43"/>
      <c r="Y28" s="7"/>
      <c r="Z28" s="297"/>
    </row>
    <row r="29" spans="1:34" x14ac:dyDescent="0.25">
      <c r="B29" s="3">
        <f t="shared" si="2"/>
        <v>2007</v>
      </c>
      <c r="C29" s="622">
        <f t="shared" si="1"/>
        <v>0</v>
      </c>
      <c r="D29" s="297"/>
      <c r="E29" s="297"/>
      <c r="F29" s="297"/>
      <c r="G29" s="297"/>
      <c r="H29" s="297"/>
      <c r="I29" s="297"/>
      <c r="J29" s="297">
        <f>+J$14/7/2</f>
        <v>0</v>
      </c>
      <c r="K29" s="297">
        <f>+K28</f>
        <v>0</v>
      </c>
      <c r="L29" s="297">
        <f>+L28</f>
        <v>0</v>
      </c>
      <c r="M29" s="297">
        <f>+M28</f>
        <v>0</v>
      </c>
      <c r="N29" s="7">
        <f>+N28</f>
        <v>0</v>
      </c>
      <c r="O29" s="7">
        <f>+O28</f>
        <v>0</v>
      </c>
      <c r="P29" s="7">
        <f>+P$14/7</f>
        <v>0</v>
      </c>
      <c r="Q29" s="7">
        <f>+Q$14/7/2</f>
        <v>0</v>
      </c>
      <c r="R29" s="7"/>
      <c r="S29" s="43"/>
      <c r="T29" s="43"/>
      <c r="U29" s="43"/>
      <c r="V29" s="43"/>
      <c r="W29" s="43"/>
      <c r="X29" s="43"/>
      <c r="Y29" s="7"/>
      <c r="Z29" s="297"/>
    </row>
    <row r="30" spans="1:34" x14ac:dyDescent="0.25">
      <c r="B30" s="3">
        <f t="shared" si="2"/>
        <v>2008</v>
      </c>
      <c r="C30" s="622">
        <f t="shared" si="1"/>
        <v>0</v>
      </c>
      <c r="D30" s="297"/>
      <c r="E30" s="297"/>
      <c r="F30" s="297"/>
      <c r="G30" s="297"/>
      <c r="H30" s="297"/>
      <c r="I30" s="297"/>
      <c r="J30" s="297"/>
      <c r="K30" s="297">
        <f>+K$14/7/2</f>
        <v>0</v>
      </c>
      <c r="L30" s="297">
        <f>+L29</f>
        <v>0</v>
      </c>
      <c r="M30" s="297">
        <f>+M29</f>
        <v>0</v>
      </c>
      <c r="N30" s="7">
        <f>+N29</f>
        <v>0</v>
      </c>
      <c r="O30" s="7">
        <f>+O29</f>
        <v>0</v>
      </c>
      <c r="P30" s="7">
        <f>+P29</f>
        <v>0</v>
      </c>
      <c r="Q30" s="7">
        <f>+Q$14/7</f>
        <v>0</v>
      </c>
      <c r="R30" s="7">
        <f>+R$14/7/2</f>
        <v>0</v>
      </c>
      <c r="S30" s="43"/>
      <c r="T30" s="43"/>
      <c r="U30" s="43"/>
      <c r="V30" s="43"/>
      <c r="W30" s="43"/>
      <c r="X30" s="43"/>
      <c r="Y30" s="7"/>
      <c r="Z30" s="297"/>
    </row>
    <row r="31" spans="1:34" x14ac:dyDescent="0.25">
      <c r="B31" s="3">
        <f t="shared" si="2"/>
        <v>2009</v>
      </c>
      <c r="C31" s="622">
        <f t="shared" si="1"/>
        <v>0</v>
      </c>
      <c r="D31" s="297"/>
      <c r="E31" s="297"/>
      <c r="F31" s="297"/>
      <c r="G31" s="297"/>
      <c r="H31" s="297"/>
      <c r="I31" s="297"/>
      <c r="J31" s="297"/>
      <c r="K31" s="297"/>
      <c r="L31" s="297">
        <f>+L$14/7/2</f>
        <v>0</v>
      </c>
      <c r="M31" s="297">
        <f>+M30</f>
        <v>0</v>
      </c>
      <c r="N31" s="7">
        <f>+N30</f>
        <v>0</v>
      </c>
      <c r="O31" s="7">
        <f>+O30</f>
        <v>0</v>
      </c>
      <c r="P31" s="7">
        <f>+P30</f>
        <v>0</v>
      </c>
      <c r="Q31" s="7">
        <f>+Q30</f>
        <v>0</v>
      </c>
      <c r="R31" s="7">
        <f>+R$14/7</f>
        <v>0</v>
      </c>
      <c r="S31" s="43">
        <f>+S$14/7/2</f>
        <v>0</v>
      </c>
      <c r="T31" s="43"/>
      <c r="U31" s="43"/>
      <c r="V31" s="43"/>
      <c r="W31" s="43"/>
      <c r="X31" s="43"/>
      <c r="Y31" s="7"/>
      <c r="Z31" s="297"/>
    </row>
    <row r="32" spans="1:34" x14ac:dyDescent="0.25">
      <c r="A32" s="38"/>
      <c r="B32" s="3">
        <f t="shared" si="2"/>
        <v>2010</v>
      </c>
      <c r="C32" s="622">
        <f t="shared" si="1"/>
        <v>0</v>
      </c>
      <c r="D32" s="297"/>
      <c r="E32" s="297"/>
      <c r="F32" s="297"/>
      <c r="G32" s="297"/>
      <c r="H32" s="297"/>
      <c r="I32" s="297"/>
      <c r="J32" s="297"/>
      <c r="K32" s="297"/>
      <c r="L32" s="297"/>
      <c r="M32" s="297">
        <f>+M$14/7/2</f>
        <v>0</v>
      </c>
      <c r="N32" s="7">
        <f>+N31</f>
        <v>0</v>
      </c>
      <c r="O32" s="7">
        <f>+O31</f>
        <v>0</v>
      </c>
      <c r="P32" s="7">
        <f>+P31</f>
        <v>0</v>
      </c>
      <c r="Q32" s="7">
        <f>+Q31</f>
        <v>0</v>
      </c>
      <c r="R32" s="7">
        <f>+R31</f>
        <v>0</v>
      </c>
      <c r="S32" s="43">
        <f>+S$14/7</f>
        <v>0</v>
      </c>
      <c r="T32" s="43">
        <f>+T$14/7/2</f>
        <v>0</v>
      </c>
      <c r="U32" s="43"/>
      <c r="V32" s="43"/>
      <c r="W32" s="43"/>
      <c r="X32" s="43"/>
      <c r="Y32" s="7"/>
      <c r="Z32" s="297"/>
    </row>
    <row r="33" spans="1:34" x14ac:dyDescent="0.25">
      <c r="A33" s="38"/>
      <c r="B33" s="3">
        <f t="shared" si="2"/>
        <v>2011</v>
      </c>
      <c r="C33" s="622">
        <f t="shared" si="1"/>
        <v>0</v>
      </c>
      <c r="D33" s="297"/>
      <c r="E33" s="297"/>
      <c r="F33" s="297"/>
      <c r="G33" s="297"/>
      <c r="H33" s="297"/>
      <c r="I33" s="297"/>
      <c r="J33" s="297"/>
      <c r="K33" s="297"/>
      <c r="L33" s="297"/>
      <c r="M33" s="297"/>
      <c r="N33" s="7">
        <f>+N$14/7/2</f>
        <v>0</v>
      </c>
      <c r="O33" s="7">
        <f>+O32</f>
        <v>0</v>
      </c>
      <c r="P33" s="7">
        <f>+P32</f>
        <v>0</v>
      </c>
      <c r="Q33" s="7">
        <f>+Q32</f>
        <v>0</v>
      </c>
      <c r="R33" s="7">
        <f>+R32</f>
        <v>0</v>
      </c>
      <c r="S33" s="43">
        <f>+S32</f>
        <v>0</v>
      </c>
      <c r="T33" s="43">
        <f>+T$14/7</f>
        <v>0</v>
      </c>
      <c r="U33" s="43">
        <f>+U$14/7/2</f>
        <v>0</v>
      </c>
      <c r="V33" s="43"/>
      <c r="W33" s="43"/>
      <c r="X33" s="43"/>
      <c r="Y33" s="7"/>
      <c r="Z33" s="297"/>
    </row>
    <row r="34" spans="1:34" x14ac:dyDescent="0.25">
      <c r="A34" s="38"/>
      <c r="B34" s="3">
        <f t="shared" si="2"/>
        <v>2012</v>
      </c>
      <c r="C34" s="622">
        <f t="shared" si="1"/>
        <v>0</v>
      </c>
      <c r="D34" s="297"/>
      <c r="E34" s="297"/>
      <c r="F34" s="297"/>
      <c r="G34" s="297"/>
      <c r="H34" s="297"/>
      <c r="I34" s="297"/>
      <c r="J34" s="297"/>
      <c r="K34" s="297"/>
      <c r="L34" s="297"/>
      <c r="M34" s="297"/>
      <c r="N34" s="7"/>
      <c r="O34" s="7">
        <f>+O$14/7/2</f>
        <v>0</v>
      </c>
      <c r="P34" s="7">
        <f>+P33</f>
        <v>0</v>
      </c>
      <c r="Q34" s="7">
        <f>+Q33</f>
        <v>0</v>
      </c>
      <c r="R34" s="7">
        <f>+R33</f>
        <v>0</v>
      </c>
      <c r="S34" s="43">
        <f>+S33</f>
        <v>0</v>
      </c>
      <c r="T34" s="43">
        <f>+T$14/7</f>
        <v>0</v>
      </c>
      <c r="U34" s="43">
        <f>+U$14/7</f>
        <v>0</v>
      </c>
      <c r="V34" s="43">
        <f>+V$14/7/2</f>
        <v>0</v>
      </c>
      <c r="W34" s="43"/>
      <c r="X34" s="43"/>
      <c r="Y34" s="7"/>
      <c r="Z34" s="297"/>
    </row>
    <row r="35" spans="1:34" x14ac:dyDescent="0.25">
      <c r="A35" s="38"/>
      <c r="B35" s="3">
        <f t="shared" si="2"/>
        <v>2013</v>
      </c>
      <c r="C35" s="622">
        <f t="shared" si="1"/>
        <v>0</v>
      </c>
      <c r="D35" s="297"/>
      <c r="E35" s="297"/>
      <c r="F35" s="297"/>
      <c r="G35" s="297"/>
      <c r="H35" s="297"/>
      <c r="I35" s="297"/>
      <c r="J35" s="297"/>
      <c r="K35" s="297"/>
      <c r="L35" s="297"/>
      <c r="M35" s="297"/>
      <c r="N35" s="7"/>
      <c r="O35" s="7"/>
      <c r="P35" s="7">
        <f>P14/7/2</f>
        <v>0</v>
      </c>
      <c r="Q35" s="7">
        <f>Q14</f>
        <v>0</v>
      </c>
      <c r="R35" s="7">
        <f t="shared" ref="R35:U36" si="3">R34</f>
        <v>0</v>
      </c>
      <c r="S35" s="43">
        <f t="shared" si="3"/>
        <v>0</v>
      </c>
      <c r="T35" s="43">
        <f t="shared" si="3"/>
        <v>0</v>
      </c>
      <c r="U35" s="43">
        <f t="shared" si="3"/>
        <v>0</v>
      </c>
      <c r="V35" s="43">
        <f>V14/7</f>
        <v>0</v>
      </c>
      <c r="W35" s="43">
        <f>W14/7/2</f>
        <v>0</v>
      </c>
      <c r="X35" s="43"/>
      <c r="Y35" s="7"/>
      <c r="Z35" s="297"/>
    </row>
    <row r="36" spans="1:34" x14ac:dyDescent="0.25">
      <c r="A36" s="38"/>
      <c r="B36" s="3">
        <f t="shared" si="2"/>
        <v>2014</v>
      </c>
      <c r="C36" s="622">
        <f t="shared" si="1"/>
        <v>0</v>
      </c>
      <c r="D36" s="297"/>
      <c r="E36" s="297"/>
      <c r="F36" s="297"/>
      <c r="G36" s="297"/>
      <c r="H36" s="297"/>
      <c r="I36" s="297"/>
      <c r="J36" s="297"/>
      <c r="K36" s="297"/>
      <c r="L36" s="297"/>
      <c r="M36" s="297"/>
      <c r="N36" s="7"/>
      <c r="O36" s="7"/>
      <c r="P36" s="7"/>
      <c r="Q36" s="7">
        <f>Q14/7/2</f>
        <v>0</v>
      </c>
      <c r="R36" s="7">
        <f t="shared" si="3"/>
        <v>0</v>
      </c>
      <c r="S36" s="43">
        <f t="shared" si="3"/>
        <v>0</v>
      </c>
      <c r="T36" s="43">
        <f t="shared" si="3"/>
        <v>0</v>
      </c>
      <c r="U36" s="43">
        <f t="shared" si="3"/>
        <v>0</v>
      </c>
      <c r="V36" s="43">
        <f>V35</f>
        <v>0</v>
      </c>
      <c r="W36" s="43">
        <f>W14/7</f>
        <v>0</v>
      </c>
      <c r="X36" s="43">
        <f>X14/7/2</f>
        <v>0</v>
      </c>
      <c r="Y36" s="7"/>
      <c r="Z36" s="297"/>
    </row>
    <row r="37" spans="1:34" x14ac:dyDescent="0.25">
      <c r="A37" s="38"/>
      <c r="B37" s="3">
        <f t="shared" si="2"/>
        <v>2015</v>
      </c>
      <c r="C37" s="622">
        <f t="shared" si="1"/>
        <v>0</v>
      </c>
      <c r="D37" s="297"/>
      <c r="E37" s="297"/>
      <c r="F37" s="297"/>
      <c r="G37" s="297"/>
      <c r="H37" s="297"/>
      <c r="I37" s="297"/>
      <c r="J37" s="297"/>
      <c r="K37" s="297"/>
      <c r="L37" s="297"/>
      <c r="M37" s="297"/>
      <c r="N37" s="7"/>
      <c r="O37" s="7"/>
      <c r="P37" s="7"/>
      <c r="Q37" s="7"/>
      <c r="R37" s="7">
        <f>R14/7/2</f>
        <v>0</v>
      </c>
      <c r="S37" s="43">
        <f>S36</f>
        <v>0</v>
      </c>
      <c r="T37" s="43">
        <f>T36</f>
        <v>0</v>
      </c>
      <c r="U37" s="43">
        <f>U36</f>
        <v>0</v>
      </c>
      <c r="V37" s="43">
        <f>V36</f>
        <v>0</v>
      </c>
      <c r="W37" s="43">
        <f>W36</f>
        <v>0</v>
      </c>
      <c r="X37" s="43">
        <f>X14/7</f>
        <v>0</v>
      </c>
      <c r="Y37" s="7">
        <f>Y14/7/2</f>
        <v>0</v>
      </c>
      <c r="Z37" s="297"/>
    </row>
    <row r="38" spans="1:34" x14ac:dyDescent="0.25">
      <c r="A38" s="38"/>
      <c r="B38" s="3">
        <f t="shared" si="2"/>
        <v>2016</v>
      </c>
      <c r="C38" s="622">
        <f t="shared" si="1"/>
        <v>0</v>
      </c>
      <c r="D38" s="297"/>
      <c r="E38" s="297"/>
      <c r="F38" s="297"/>
      <c r="G38" s="297"/>
      <c r="H38" s="297"/>
      <c r="I38" s="297"/>
      <c r="J38" s="297"/>
      <c r="K38" s="297"/>
      <c r="L38" s="297"/>
      <c r="M38" s="297"/>
      <c r="N38" s="7"/>
      <c r="O38" s="7"/>
      <c r="P38" s="7"/>
      <c r="Q38" s="7"/>
      <c r="R38" s="7"/>
      <c r="S38" s="43"/>
      <c r="T38" s="43"/>
      <c r="U38" s="43"/>
      <c r="V38" s="43"/>
      <c r="W38" s="43"/>
      <c r="X38" s="43"/>
      <c r="Y38" s="7">
        <f>+Y14/2</f>
        <v>0</v>
      </c>
      <c r="Z38" s="7">
        <f>Z14/7/2</f>
        <v>0</v>
      </c>
      <c r="AA38" s="7"/>
    </row>
    <row r="39" spans="1:34" x14ac:dyDescent="0.25">
      <c r="A39" s="38"/>
      <c r="B39" s="3">
        <f t="shared" si="2"/>
        <v>2017</v>
      </c>
      <c r="C39" s="622">
        <f t="shared" si="1"/>
        <v>0</v>
      </c>
      <c r="D39" s="297"/>
      <c r="E39" s="297"/>
      <c r="F39" s="297"/>
      <c r="G39" s="297"/>
      <c r="H39" s="297"/>
      <c r="I39" s="297"/>
      <c r="J39" s="297"/>
      <c r="K39" s="297"/>
      <c r="L39" s="297"/>
      <c r="M39" s="297"/>
      <c r="N39" s="7"/>
      <c r="O39" s="7"/>
      <c r="P39" s="7"/>
      <c r="Q39" s="7"/>
      <c r="R39" s="7"/>
      <c r="S39" s="43"/>
      <c r="T39" s="43"/>
      <c r="U39" s="43"/>
      <c r="V39" s="43"/>
      <c r="W39" s="43"/>
      <c r="X39" s="43"/>
      <c r="Y39" s="7"/>
      <c r="Z39" s="7"/>
      <c r="AA39" s="7">
        <v>0</v>
      </c>
    </row>
    <row r="40" spans="1:34" x14ac:dyDescent="0.25">
      <c r="A40" s="38"/>
      <c r="B40" s="3">
        <f t="shared" si="2"/>
        <v>2018</v>
      </c>
      <c r="C40" s="622">
        <f t="shared" si="1"/>
        <v>0</v>
      </c>
      <c r="D40" s="297"/>
      <c r="E40" s="297"/>
      <c r="F40" s="297"/>
      <c r="G40" s="297"/>
      <c r="H40" s="297"/>
      <c r="I40" s="297"/>
      <c r="J40" s="297"/>
      <c r="K40" s="297"/>
      <c r="L40" s="297"/>
      <c r="M40" s="297"/>
      <c r="N40" s="7"/>
      <c r="O40" s="7"/>
      <c r="P40" s="7"/>
      <c r="Q40" s="7"/>
      <c r="R40" s="7"/>
      <c r="S40" s="43"/>
      <c r="T40" s="43"/>
      <c r="U40" s="43"/>
      <c r="V40" s="43"/>
      <c r="W40" s="43"/>
      <c r="X40" s="43"/>
      <c r="Y40" s="7"/>
      <c r="Z40" s="7"/>
      <c r="AA40" s="7"/>
      <c r="AB40" s="7">
        <v>0</v>
      </c>
    </row>
    <row r="41" spans="1:34" x14ac:dyDescent="0.25">
      <c r="A41" s="38"/>
      <c r="B41" s="3">
        <f t="shared" si="2"/>
        <v>2019</v>
      </c>
      <c r="C41" s="622">
        <f t="shared" si="1"/>
        <v>0</v>
      </c>
      <c r="D41" s="297"/>
      <c r="E41" s="297"/>
      <c r="F41" s="297"/>
      <c r="G41" s="297"/>
      <c r="H41" s="297"/>
      <c r="I41" s="297"/>
      <c r="J41" s="297"/>
      <c r="K41" s="297"/>
      <c r="L41" s="297"/>
      <c r="M41" s="297"/>
      <c r="N41" s="7"/>
      <c r="O41" s="7"/>
      <c r="P41" s="7"/>
      <c r="Q41" s="7"/>
      <c r="R41" s="7"/>
      <c r="S41" s="43"/>
      <c r="T41" s="43"/>
      <c r="U41" s="43"/>
      <c r="V41" s="43"/>
      <c r="W41" s="43"/>
      <c r="X41" s="43"/>
      <c r="Y41" s="7"/>
      <c r="Z41" s="7"/>
      <c r="AA41" s="7"/>
      <c r="AB41" s="7"/>
      <c r="AC41" s="43">
        <f>+$AC$14/7/3</f>
        <v>0</v>
      </c>
      <c r="AD41" s="43"/>
      <c r="AE41" s="43"/>
    </row>
    <row r="42" spans="1:34" x14ac:dyDescent="0.25">
      <c r="A42" s="38"/>
      <c r="B42" s="3">
        <f t="shared" si="2"/>
        <v>2020</v>
      </c>
      <c r="C42" s="622">
        <f t="shared" si="1"/>
        <v>0</v>
      </c>
      <c r="D42" s="297"/>
      <c r="E42" s="297"/>
      <c r="F42" s="297"/>
      <c r="G42" s="297"/>
      <c r="H42" s="297"/>
      <c r="I42" s="297"/>
      <c r="J42" s="297"/>
      <c r="K42" s="297"/>
      <c r="L42" s="297"/>
      <c r="M42" s="297"/>
      <c r="N42" s="7"/>
      <c r="O42" s="7"/>
      <c r="P42" s="7"/>
      <c r="Q42" s="7"/>
      <c r="R42" s="7"/>
      <c r="S42" s="43"/>
      <c r="T42" s="43"/>
      <c r="U42" s="43"/>
      <c r="V42" s="43"/>
      <c r="W42" s="43"/>
      <c r="X42" s="43"/>
      <c r="Y42" s="7"/>
      <c r="Z42" s="7"/>
      <c r="AA42" s="7"/>
      <c r="AB42" s="7"/>
      <c r="AC42" s="43"/>
      <c r="AD42" s="354">
        <f>$AD$14/7/2</f>
        <v>0</v>
      </c>
      <c r="AE42" s="43"/>
    </row>
    <row r="43" spans="1:34" x14ac:dyDescent="0.25">
      <c r="A43" s="38"/>
      <c r="B43" s="3">
        <f t="shared" si="2"/>
        <v>2021</v>
      </c>
      <c r="C43" s="622">
        <f t="shared" si="1"/>
        <v>0</v>
      </c>
      <c r="D43" s="297"/>
      <c r="E43" s="297"/>
      <c r="F43" s="297"/>
      <c r="G43" s="297"/>
      <c r="H43" s="297"/>
      <c r="I43" s="297"/>
      <c r="J43" s="297"/>
      <c r="K43" s="297"/>
      <c r="L43" s="297"/>
      <c r="M43" s="297"/>
      <c r="N43" s="7"/>
      <c r="O43" s="7"/>
      <c r="P43" s="7"/>
      <c r="Q43" s="7"/>
      <c r="R43" s="7"/>
      <c r="S43" s="43"/>
      <c r="T43" s="43"/>
      <c r="U43" s="43"/>
      <c r="V43" s="43"/>
      <c r="W43" s="43"/>
      <c r="X43" s="43"/>
      <c r="Y43" s="7"/>
      <c r="Z43" s="7"/>
      <c r="AA43" s="7"/>
      <c r="AB43" s="7"/>
      <c r="AC43" s="43"/>
      <c r="AD43" s="354">
        <f>$AD$14/7</f>
        <v>0</v>
      </c>
      <c r="AE43" s="43">
        <f>+$AE$14/7/2</f>
        <v>0</v>
      </c>
    </row>
    <row r="44" spans="1:34" x14ac:dyDescent="0.25">
      <c r="A44" s="38"/>
      <c r="B44" s="3">
        <f t="shared" si="2"/>
        <v>2022</v>
      </c>
      <c r="C44" s="622">
        <f t="shared" si="1"/>
        <v>0</v>
      </c>
      <c r="D44" s="297"/>
      <c r="E44" s="297"/>
      <c r="F44" s="297"/>
      <c r="G44" s="297"/>
      <c r="H44" s="297"/>
      <c r="I44" s="297"/>
      <c r="J44" s="297"/>
      <c r="K44" s="297"/>
      <c r="L44" s="297"/>
      <c r="M44" s="297"/>
      <c r="N44" s="7"/>
      <c r="O44" s="7"/>
      <c r="P44" s="7"/>
      <c r="Q44" s="7"/>
      <c r="R44" s="7"/>
      <c r="S44" s="43"/>
      <c r="T44" s="43"/>
      <c r="U44" s="43"/>
      <c r="V44" s="43"/>
      <c r="W44" s="43"/>
      <c r="X44" s="43"/>
      <c r="Y44" s="7"/>
      <c r="Z44" s="7"/>
      <c r="AA44" s="7"/>
      <c r="AB44" s="7"/>
      <c r="AC44" s="43"/>
      <c r="AD44" s="354"/>
      <c r="AE44" s="43"/>
    </row>
    <row r="45" spans="1:34" x14ac:dyDescent="0.25">
      <c r="A45" s="38"/>
      <c r="B45" s="3">
        <f t="shared" si="2"/>
        <v>2023</v>
      </c>
      <c r="C45" s="622">
        <f t="shared" si="1"/>
        <v>-73517.479285714289</v>
      </c>
      <c r="D45" s="297"/>
      <c r="E45" s="297"/>
      <c r="F45" s="297"/>
      <c r="G45" s="297"/>
      <c r="H45" s="297"/>
      <c r="I45" s="297"/>
      <c r="J45" s="297"/>
      <c r="K45" s="297"/>
      <c r="L45" s="297"/>
      <c r="M45" s="297"/>
      <c r="N45" s="7"/>
      <c r="O45" s="7"/>
      <c r="P45" s="7"/>
      <c r="Q45" s="7"/>
      <c r="R45" s="7"/>
      <c r="S45" s="43"/>
      <c r="T45" s="43"/>
      <c r="U45" s="43"/>
      <c r="V45" s="43"/>
      <c r="W45" s="43"/>
      <c r="X45" s="43"/>
      <c r="Y45" s="7"/>
      <c r="Z45" s="7"/>
      <c r="AA45" s="7"/>
      <c r="AB45" s="7"/>
      <c r="AC45" s="43"/>
      <c r="AD45" s="354"/>
      <c r="AE45" s="43">
        <f>+$AE$14/7</f>
        <v>0</v>
      </c>
      <c r="AF45" s="43">
        <f>+$AF$14/7/2</f>
        <v>73517.479285714289</v>
      </c>
    </row>
    <row r="46" spans="1:34" x14ac:dyDescent="0.25">
      <c r="A46" s="38"/>
      <c r="B46" s="3">
        <f t="shared" si="2"/>
        <v>2024</v>
      </c>
      <c r="C46" s="622">
        <f t="shared" si="1"/>
        <v>-147034.95857142858</v>
      </c>
      <c r="D46" s="338"/>
      <c r="E46" s="338"/>
      <c r="F46" s="338"/>
      <c r="G46" s="338"/>
      <c r="H46" s="338"/>
      <c r="I46" s="338"/>
      <c r="J46" s="338"/>
      <c r="K46" s="338"/>
      <c r="L46" s="338"/>
      <c r="M46" s="338"/>
      <c r="N46" s="338"/>
      <c r="O46" s="338"/>
      <c r="P46" s="338"/>
      <c r="Q46" s="338"/>
      <c r="R46" s="338"/>
      <c r="S46" s="338"/>
      <c r="T46" s="338"/>
      <c r="U46" s="338"/>
      <c r="V46" s="275"/>
      <c r="W46" s="275"/>
      <c r="X46" s="275"/>
      <c r="Y46" s="338"/>
      <c r="Z46" s="338"/>
      <c r="AA46" s="338"/>
      <c r="AF46" s="43">
        <f>+$AF$14/7</f>
        <v>147034.95857142858</v>
      </c>
    </row>
    <row r="47" spans="1:34" x14ac:dyDescent="0.25">
      <c r="A47" s="38"/>
      <c r="B47" s="3"/>
      <c r="C47" s="13"/>
      <c r="D47" s="338"/>
      <c r="E47" s="338"/>
      <c r="F47" s="338"/>
      <c r="G47" s="338"/>
      <c r="H47" s="338"/>
      <c r="I47" s="338"/>
      <c r="J47" s="338"/>
      <c r="K47" s="338"/>
      <c r="L47" s="338"/>
      <c r="M47" s="338"/>
      <c r="N47" s="338"/>
      <c r="O47" s="338"/>
      <c r="P47" s="338"/>
      <c r="Q47" s="338"/>
      <c r="R47" s="338"/>
      <c r="S47" s="338"/>
      <c r="T47" s="338"/>
      <c r="U47" s="338"/>
      <c r="V47" s="275"/>
      <c r="W47" s="275"/>
      <c r="X47" s="275"/>
      <c r="Y47" s="338"/>
      <c r="Z47" s="338"/>
      <c r="AA47" s="338"/>
    </row>
    <row r="48" spans="1:34" x14ac:dyDescent="0.25">
      <c r="A48" s="38" t="s">
        <v>62</v>
      </c>
      <c r="B48" s="675">
        <f>SUM(D48:AH48)</f>
        <v>808692.27214285708</v>
      </c>
      <c r="C48" s="334">
        <f>SUM(C16:C46)</f>
        <v>-220552.43785714288</v>
      </c>
      <c r="D48" s="330">
        <f t="shared" ref="D48:AH48" si="4">-SUM(D16:D46)+D14</f>
        <v>0</v>
      </c>
      <c r="E48" s="330">
        <f t="shared" si="4"/>
        <v>0</v>
      </c>
      <c r="F48" s="330">
        <f t="shared" si="4"/>
        <v>0</v>
      </c>
      <c r="G48" s="330">
        <f t="shared" si="4"/>
        <v>0</v>
      </c>
      <c r="H48" s="330">
        <f t="shared" si="4"/>
        <v>0</v>
      </c>
      <c r="I48" s="330">
        <f t="shared" si="4"/>
        <v>0</v>
      </c>
      <c r="J48" s="330">
        <f t="shared" si="4"/>
        <v>0</v>
      </c>
      <c r="K48" s="330">
        <f t="shared" si="4"/>
        <v>0</v>
      </c>
      <c r="L48" s="330">
        <f t="shared" si="4"/>
        <v>0</v>
      </c>
      <c r="M48" s="330">
        <f t="shared" si="4"/>
        <v>0</v>
      </c>
      <c r="N48" s="330">
        <f t="shared" si="4"/>
        <v>0</v>
      </c>
      <c r="O48" s="330">
        <f t="shared" si="4"/>
        <v>0</v>
      </c>
      <c r="P48" s="330">
        <f t="shared" si="4"/>
        <v>0</v>
      </c>
      <c r="Q48" s="330">
        <f t="shared" si="4"/>
        <v>0</v>
      </c>
      <c r="R48" s="330">
        <f t="shared" si="4"/>
        <v>0</v>
      </c>
      <c r="S48" s="330">
        <f t="shared" si="4"/>
        <v>0</v>
      </c>
      <c r="T48" s="330">
        <f t="shared" si="4"/>
        <v>0</v>
      </c>
      <c r="U48" s="330">
        <f t="shared" si="4"/>
        <v>0</v>
      </c>
      <c r="V48" s="330">
        <f t="shared" si="4"/>
        <v>0</v>
      </c>
      <c r="W48" s="330">
        <f t="shared" si="4"/>
        <v>0</v>
      </c>
      <c r="X48" s="330">
        <f t="shared" si="4"/>
        <v>0</v>
      </c>
      <c r="Y48" s="330">
        <f t="shared" si="4"/>
        <v>0</v>
      </c>
      <c r="Z48" s="330">
        <f t="shared" si="4"/>
        <v>0</v>
      </c>
      <c r="AA48" s="330">
        <f t="shared" si="4"/>
        <v>0</v>
      </c>
      <c r="AB48" s="330">
        <f t="shared" si="4"/>
        <v>0</v>
      </c>
      <c r="AC48" s="330">
        <f t="shared" si="4"/>
        <v>0</v>
      </c>
      <c r="AD48" s="330">
        <f t="shared" si="4"/>
        <v>0</v>
      </c>
      <c r="AE48" s="330">
        <f t="shared" si="4"/>
        <v>0</v>
      </c>
      <c r="AF48" s="330">
        <f t="shared" si="4"/>
        <v>808692.27214285708</v>
      </c>
      <c r="AG48" s="330">
        <f t="shared" si="4"/>
        <v>0</v>
      </c>
      <c r="AH48" s="330">
        <f t="shared" si="4"/>
        <v>0</v>
      </c>
    </row>
    <row r="49" spans="1:26" x14ac:dyDescent="0.25">
      <c r="A49" s="38"/>
      <c r="B49" s="275"/>
      <c r="C49" s="299"/>
      <c r="D49" s="297"/>
      <c r="E49" s="297"/>
      <c r="F49" s="297"/>
      <c r="G49" s="297"/>
      <c r="H49" s="297"/>
      <c r="I49" s="297"/>
      <c r="J49" s="297"/>
      <c r="K49" s="297"/>
      <c r="L49" s="297"/>
      <c r="M49" s="297"/>
      <c r="N49" s="338"/>
      <c r="O49" s="338"/>
      <c r="P49" s="338"/>
      <c r="Q49" s="338"/>
      <c r="R49" s="338"/>
      <c r="S49" s="338"/>
      <c r="T49" s="338"/>
      <c r="U49" s="338"/>
      <c r="V49" s="338"/>
      <c r="W49" s="338"/>
      <c r="X49" s="338"/>
      <c r="Y49" s="338"/>
      <c r="Z49" s="338"/>
    </row>
    <row r="50" spans="1:26" x14ac:dyDescent="0.25">
      <c r="A50" s="39" t="s">
        <v>63</v>
      </c>
      <c r="B50" s="3"/>
      <c r="C50" s="30">
        <f>+C14+C48</f>
        <v>808692.27214285708</v>
      </c>
      <c r="D50" s="297"/>
      <c r="E50" s="297"/>
      <c r="F50" s="297"/>
      <c r="G50" s="297"/>
      <c r="H50" s="297"/>
      <c r="I50" s="297"/>
      <c r="J50" s="297"/>
      <c r="K50" s="297"/>
      <c r="L50" s="297"/>
      <c r="M50" s="297"/>
      <c r="N50" s="338"/>
      <c r="O50" s="338"/>
      <c r="P50" s="338"/>
      <c r="Q50" s="338"/>
      <c r="R50" s="338"/>
      <c r="S50" s="338"/>
      <c r="T50" s="338"/>
      <c r="U50" s="338"/>
      <c r="V50" s="338"/>
      <c r="W50" s="338"/>
      <c r="X50" s="338"/>
      <c r="Y50" s="338"/>
      <c r="Z50" s="338"/>
    </row>
    <row r="51" spans="1:26" x14ac:dyDescent="0.25">
      <c r="A51" s="3"/>
      <c r="B51" s="3"/>
      <c r="C51" s="3"/>
      <c r="D51" s="297"/>
      <c r="E51" s="297"/>
      <c r="F51" s="297"/>
      <c r="G51" s="297"/>
      <c r="H51" s="297"/>
      <c r="I51" s="297"/>
      <c r="J51" s="297"/>
      <c r="K51" s="297"/>
      <c r="L51" s="297"/>
      <c r="M51" s="297"/>
      <c r="N51" s="338"/>
      <c r="O51" s="338"/>
      <c r="P51" s="338"/>
      <c r="Q51" s="338"/>
      <c r="R51" s="338"/>
      <c r="S51" s="338"/>
      <c r="T51" s="338"/>
      <c r="U51" s="338"/>
      <c r="V51" s="338"/>
      <c r="W51" s="338"/>
      <c r="X51" s="338"/>
      <c r="Y51" s="338"/>
      <c r="Z51" s="338"/>
    </row>
    <row r="52" spans="1:26" x14ac:dyDescent="0.25">
      <c r="A52" s="3"/>
      <c r="B52" s="36"/>
      <c r="C52" s="3"/>
      <c r="D52" s="297"/>
      <c r="E52" s="297"/>
      <c r="F52" s="297"/>
      <c r="G52" s="297"/>
      <c r="H52" s="297"/>
      <c r="I52" s="297"/>
      <c r="J52" s="297"/>
      <c r="K52" s="297"/>
      <c r="L52" s="297"/>
      <c r="M52" s="297"/>
      <c r="N52" s="338"/>
      <c r="O52" s="338"/>
      <c r="P52" s="338"/>
      <c r="Q52" s="338"/>
      <c r="R52" s="338"/>
      <c r="S52" s="338"/>
      <c r="T52" s="338"/>
      <c r="U52" s="338"/>
      <c r="V52" s="338"/>
      <c r="W52" s="338"/>
      <c r="X52" s="338"/>
      <c r="Y52" s="338"/>
      <c r="Z52" s="338"/>
    </row>
    <row r="53" spans="1:26" x14ac:dyDescent="0.25">
      <c r="A53" s="3"/>
      <c r="B53" s="3"/>
      <c r="C53" s="3"/>
      <c r="E53" s="297"/>
      <c r="F53" s="301"/>
      <c r="G53" s="301"/>
      <c r="H53" s="301"/>
      <c r="I53" s="301"/>
      <c r="J53" s="301"/>
      <c r="K53" s="301"/>
      <c r="L53" s="301"/>
      <c r="M53" s="301"/>
      <c r="N53" s="338">
        <f>SUM(E32:E53)</f>
        <v>0</v>
      </c>
      <c r="O53" s="342"/>
      <c r="P53" s="342"/>
      <c r="Q53" s="342"/>
      <c r="R53" s="342"/>
      <c r="S53" s="342"/>
    </row>
    <row r="54" spans="1:26" x14ac:dyDescent="0.25">
      <c r="B54" s="3"/>
      <c r="C54" s="3"/>
      <c r="E54" s="301"/>
      <c r="F54" s="301"/>
      <c r="G54" s="301"/>
      <c r="H54" s="301"/>
      <c r="I54" s="301"/>
      <c r="J54" s="301"/>
      <c r="K54" s="301"/>
      <c r="L54" s="301"/>
      <c r="M54" s="301"/>
      <c r="N54" s="301"/>
      <c r="O54" s="301"/>
      <c r="P54" s="301"/>
      <c r="Q54" s="301"/>
      <c r="R54" s="301"/>
      <c r="S54" s="301"/>
    </row>
    <row r="55" spans="1:26" x14ac:dyDescent="0.25">
      <c r="E55" s="301"/>
      <c r="F55" s="301"/>
      <c r="G55" s="301"/>
      <c r="H55" s="301"/>
      <c r="I55" s="301"/>
      <c r="J55" s="301"/>
      <c r="K55" s="301"/>
      <c r="L55" s="301"/>
      <c r="M55" s="301"/>
      <c r="N55" s="301"/>
      <c r="O55" s="301"/>
      <c r="P55" s="301"/>
      <c r="Q55" s="301"/>
      <c r="R55" s="301"/>
      <c r="S55" s="301"/>
    </row>
    <row r="56" spans="1:26" x14ac:dyDescent="0.25">
      <c r="E56" s="301"/>
      <c r="F56" s="301"/>
      <c r="G56" s="301"/>
      <c r="H56" s="301"/>
      <c r="I56" s="301"/>
      <c r="J56" s="301"/>
      <c r="K56" s="301"/>
      <c r="L56" s="301"/>
      <c r="M56" s="301"/>
      <c r="N56" s="301"/>
      <c r="O56" s="301"/>
      <c r="P56" s="301"/>
      <c r="Q56" s="301"/>
      <c r="R56" s="301"/>
      <c r="S56" s="301"/>
    </row>
    <row r="57" spans="1:26" x14ac:dyDescent="0.25">
      <c r="E57" s="301"/>
      <c r="F57" s="301"/>
      <c r="G57" s="301"/>
      <c r="H57" s="301"/>
      <c r="I57" s="301"/>
      <c r="J57" s="301"/>
      <c r="K57" s="301"/>
      <c r="L57" s="301"/>
      <c r="M57" s="301"/>
      <c r="N57" s="301"/>
      <c r="O57" s="301"/>
      <c r="P57" s="301"/>
      <c r="Q57" s="301"/>
      <c r="R57" s="301"/>
      <c r="S57" s="301"/>
    </row>
    <row r="58" spans="1:26" x14ac:dyDescent="0.25">
      <c r="E58" s="301"/>
      <c r="F58" s="301"/>
      <c r="G58" s="301"/>
      <c r="H58" s="301"/>
      <c r="I58" s="301"/>
      <c r="J58" s="301"/>
      <c r="K58" s="301"/>
      <c r="L58" s="301"/>
      <c r="M58" s="301"/>
      <c r="N58" s="301"/>
      <c r="O58" s="301"/>
      <c r="P58" s="301"/>
      <c r="Q58" s="301"/>
      <c r="R58" s="301"/>
      <c r="S58" s="301"/>
    </row>
    <row r="59" spans="1:26" x14ac:dyDescent="0.25">
      <c r="E59" s="301"/>
      <c r="F59" s="301"/>
      <c r="G59" s="301"/>
      <c r="H59" s="301"/>
      <c r="I59" s="301"/>
      <c r="J59" s="301"/>
      <c r="K59" s="301"/>
      <c r="L59" s="301"/>
      <c r="M59" s="301"/>
      <c r="N59" s="301"/>
      <c r="O59" s="301"/>
      <c r="P59" s="301"/>
      <c r="Q59" s="301"/>
      <c r="R59" s="301"/>
      <c r="S59" s="301"/>
    </row>
    <row r="60" spans="1:26" x14ac:dyDescent="0.25">
      <c r="E60" s="301"/>
      <c r="F60" s="301"/>
      <c r="G60" s="301"/>
      <c r="H60" s="301"/>
      <c r="I60" s="301"/>
      <c r="J60" s="301"/>
      <c r="K60" s="301"/>
      <c r="L60" s="301"/>
      <c r="M60" s="301"/>
      <c r="N60" s="301"/>
      <c r="O60" s="301"/>
      <c r="P60" s="301"/>
      <c r="Q60" s="301"/>
      <c r="R60" s="301"/>
      <c r="S60" s="301"/>
    </row>
    <row r="61" spans="1:26" x14ac:dyDescent="0.25">
      <c r="E61" s="301"/>
      <c r="F61" s="301"/>
      <c r="G61" s="301"/>
      <c r="H61" s="301"/>
      <c r="I61" s="301"/>
      <c r="J61" s="301"/>
      <c r="K61" s="301"/>
      <c r="L61" s="301"/>
      <c r="M61" s="301"/>
      <c r="N61" s="301"/>
      <c r="O61" s="301"/>
      <c r="P61" s="301"/>
      <c r="Q61" s="301"/>
      <c r="R61" s="301"/>
      <c r="S61" s="301"/>
    </row>
    <row r="62" spans="1:26" x14ac:dyDescent="0.25">
      <c r="E62" s="301"/>
      <c r="F62" s="301"/>
      <c r="G62" s="301"/>
      <c r="H62" s="301"/>
      <c r="I62" s="301"/>
      <c r="J62" s="301"/>
      <c r="K62" s="301"/>
      <c r="L62" s="301"/>
      <c r="M62" s="301"/>
      <c r="N62" s="301"/>
      <c r="O62" s="301"/>
      <c r="P62" s="301"/>
      <c r="Q62" s="301"/>
      <c r="R62" s="301"/>
      <c r="S62" s="301"/>
    </row>
    <row r="63" spans="1:26" x14ac:dyDescent="0.25">
      <c r="E63" s="301"/>
      <c r="F63" s="301"/>
      <c r="G63" s="301"/>
      <c r="H63" s="301"/>
      <c r="I63" s="301"/>
      <c r="J63" s="301"/>
      <c r="K63" s="301"/>
      <c r="L63" s="301"/>
      <c r="M63" s="301"/>
      <c r="N63" s="301"/>
      <c r="O63" s="301"/>
      <c r="P63" s="301"/>
      <c r="Q63" s="301"/>
      <c r="R63" s="301"/>
      <c r="S63" s="301"/>
    </row>
    <row r="64" spans="1:26" x14ac:dyDescent="0.25">
      <c r="E64" s="301"/>
      <c r="F64" s="301"/>
      <c r="G64" s="301"/>
      <c r="H64" s="301"/>
      <c r="I64" s="301"/>
      <c r="J64" s="301"/>
      <c r="K64" s="301"/>
      <c r="L64" s="301"/>
      <c r="M64" s="301"/>
      <c r="N64" s="301"/>
      <c r="O64" s="301"/>
      <c r="P64" s="301"/>
      <c r="Q64" s="301"/>
      <c r="R64" s="301"/>
      <c r="S64" s="301"/>
    </row>
  </sheetData>
  <pageMargins left="0.7" right="0.7" top="0.75" bottom="0.75" header="0.3" footer="0.3"/>
  <pageSetup scale="60" orientation="landscape" horizontalDpi="4294967294" verticalDpi="4294967294" r:id="rId1"/>
  <headerFooter>
    <oddFooter>&amp;Z&amp;F&amp;RPage &amp;P</oddFooter>
  </headerFooter>
</worksheet>
</file>

<file path=xl/worksheets/sheet2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334BB-4705-4A5D-B596-9ABDD211323F}">
  <sheetPr>
    <tabColor theme="6" tint="-0.249977111117893"/>
    <pageSetUpPr fitToPage="1"/>
  </sheetPr>
  <dimension ref="A1:AH64"/>
  <sheetViews>
    <sheetView workbookViewId="0"/>
  </sheetViews>
  <sheetFormatPr defaultColWidth="8.85546875" defaultRowHeight="15" x14ac:dyDescent="0.25"/>
  <cols>
    <col min="1" max="1" width="26" style="289" customWidth="1"/>
    <col min="2" max="2" width="9.5703125" style="289" customWidth="1"/>
    <col min="3" max="3" width="12.85546875" style="289" customWidth="1"/>
    <col min="4" max="12" width="7.42578125" style="289" hidden="1" customWidth="1"/>
    <col min="13" max="13" width="7.5703125" style="289" hidden="1" customWidth="1"/>
    <col min="14" max="21" width="10.42578125" style="289" customWidth="1"/>
    <col min="22" max="25" width="10.42578125" style="289" hidden="1" customWidth="1"/>
    <col min="26" max="26" width="10.7109375" style="289" bestFit="1" customWidth="1"/>
    <col min="27" max="27" width="11.5703125" style="289" bestFit="1" customWidth="1"/>
    <col min="28" max="28" width="12" style="289" bestFit="1" customWidth="1"/>
    <col min="29" max="30" width="10.5703125" style="289" bestFit="1" customWidth="1"/>
    <col min="31" max="31" width="11.85546875" style="289" customWidth="1"/>
    <col min="32" max="32" width="14.28515625" style="289" customWidth="1"/>
    <col min="33" max="33" width="11.5703125" style="289" bestFit="1" customWidth="1"/>
    <col min="34" max="34" width="11.140625" style="289" customWidth="1"/>
    <col min="35" max="16384" width="8.85546875" style="289"/>
  </cols>
  <sheetData>
    <row r="1" spans="1:34" x14ac:dyDescent="0.25">
      <c r="A1" s="360" t="s">
        <v>10</v>
      </c>
      <c r="O1" s="289" t="s">
        <v>647</v>
      </c>
    </row>
    <row r="2" spans="1:34" x14ac:dyDescent="0.25">
      <c r="A2" s="365" t="s">
        <v>438</v>
      </c>
    </row>
    <row r="3" spans="1:34" x14ac:dyDescent="0.25">
      <c r="A3" s="365" t="s">
        <v>1344</v>
      </c>
    </row>
    <row r="4" spans="1:34" x14ac:dyDescent="0.25">
      <c r="R4" s="584" t="s">
        <v>4</v>
      </c>
      <c r="S4" s="585"/>
      <c r="T4" s="584" t="s">
        <v>8</v>
      </c>
    </row>
    <row r="5" spans="1:34" x14ac:dyDescent="0.25">
      <c r="A5" s="586" t="s">
        <v>9</v>
      </c>
      <c r="B5" s="475" t="s">
        <v>64</v>
      </c>
      <c r="C5" s="475" t="s">
        <v>12</v>
      </c>
      <c r="R5" s="587" t="s">
        <v>2</v>
      </c>
      <c r="S5" s="587" t="s">
        <v>60</v>
      </c>
      <c r="T5" s="587" t="s">
        <v>7</v>
      </c>
    </row>
    <row r="6" spans="1:34" x14ac:dyDescent="0.25">
      <c r="B6" s="290"/>
      <c r="R6" s="290"/>
    </row>
    <row r="7" spans="1:34" x14ac:dyDescent="0.25">
      <c r="A7" s="289" t="s">
        <v>1340</v>
      </c>
      <c r="B7" s="589">
        <v>915</v>
      </c>
      <c r="C7" s="590"/>
      <c r="D7" s="707"/>
      <c r="E7" s="707"/>
      <c r="F7" s="707"/>
      <c r="G7" s="707"/>
      <c r="H7" s="707"/>
      <c r="I7" s="707"/>
      <c r="J7" s="707"/>
      <c r="K7" s="707"/>
      <c r="L7" s="707"/>
      <c r="M7" s="707"/>
      <c r="N7" s="707"/>
      <c r="O7" s="708"/>
      <c r="P7" s="421"/>
      <c r="Q7" s="421"/>
      <c r="R7" s="423">
        <f>+C14</f>
        <v>99718.11</v>
      </c>
      <c r="S7" s="423">
        <f>+-C48</f>
        <v>22088.610714285714</v>
      </c>
      <c r="T7" s="423">
        <f>+R7-S7</f>
        <v>77629.499285714293</v>
      </c>
    </row>
    <row r="8" spans="1:34" x14ac:dyDescent="0.25">
      <c r="A8" s="588" t="s">
        <v>1369</v>
      </c>
      <c r="B8" s="290"/>
      <c r="D8" s="707"/>
      <c r="E8" s="707"/>
      <c r="F8" s="707"/>
      <c r="G8" s="707"/>
      <c r="H8" s="707"/>
      <c r="I8" s="707"/>
      <c r="J8" s="707"/>
      <c r="K8" s="707"/>
      <c r="L8" s="707"/>
      <c r="M8" s="707"/>
      <c r="N8" s="707"/>
      <c r="O8" s="708"/>
      <c r="P8" s="421"/>
      <c r="Q8" s="421"/>
    </row>
    <row r="9" spans="1:34" x14ac:dyDescent="0.25">
      <c r="A9" s="437"/>
      <c r="B9" s="290"/>
      <c r="D9" s="707"/>
      <c r="E9" s="707"/>
      <c r="F9" s="707"/>
      <c r="G9" s="707"/>
      <c r="H9" s="707"/>
      <c r="I9" s="707"/>
      <c r="J9" s="707"/>
      <c r="K9" s="707"/>
      <c r="L9" s="707"/>
      <c r="M9" s="707"/>
      <c r="N9" s="707"/>
      <c r="O9" s="708"/>
      <c r="P9" s="421"/>
      <c r="Q9" s="421"/>
    </row>
    <row r="10" spans="1:34" x14ac:dyDescent="0.25">
      <c r="B10" s="290"/>
    </row>
    <row r="11" spans="1:34" x14ac:dyDescent="0.25">
      <c r="A11" s="458" t="s">
        <v>66</v>
      </c>
      <c r="B11" s="589" t="s">
        <v>1267</v>
      </c>
      <c r="C11" s="590"/>
    </row>
    <row r="12" spans="1:34" x14ac:dyDescent="0.25">
      <c r="B12" s="594"/>
      <c r="C12" s="437"/>
    </row>
    <row r="13" spans="1:34" x14ac:dyDescent="0.25">
      <c r="A13" s="365" t="s">
        <v>5</v>
      </c>
      <c r="C13" s="595" t="s">
        <v>3</v>
      </c>
      <c r="D13" s="596">
        <v>1994</v>
      </c>
      <c r="E13" s="596">
        <v>1995</v>
      </c>
      <c r="F13" s="596">
        <v>1996</v>
      </c>
      <c r="G13" s="596">
        <v>1997</v>
      </c>
      <c r="H13" s="596">
        <v>1998</v>
      </c>
      <c r="I13" s="596">
        <v>1999</v>
      </c>
      <c r="J13" s="596">
        <v>2000</v>
      </c>
      <c r="K13" s="596">
        <v>2001</v>
      </c>
      <c r="L13" s="596">
        <v>2002</v>
      </c>
      <c r="M13" s="596">
        <v>2003</v>
      </c>
      <c r="N13" s="596">
        <v>2004</v>
      </c>
      <c r="O13" s="596">
        <f>N13+1</f>
        <v>2005</v>
      </c>
      <c r="P13" s="596">
        <f t="shared" ref="P13:AH13" si="0">O13+1</f>
        <v>2006</v>
      </c>
      <c r="Q13" s="596">
        <f t="shared" si="0"/>
        <v>2007</v>
      </c>
      <c r="R13" s="596">
        <f t="shared" si="0"/>
        <v>2008</v>
      </c>
      <c r="S13" s="596">
        <f t="shared" si="0"/>
        <v>2009</v>
      </c>
      <c r="T13" s="596">
        <f t="shared" si="0"/>
        <v>2010</v>
      </c>
      <c r="U13" s="596">
        <f t="shared" si="0"/>
        <v>2011</v>
      </c>
      <c r="V13" s="596">
        <f t="shared" si="0"/>
        <v>2012</v>
      </c>
      <c r="W13" s="596">
        <f t="shared" si="0"/>
        <v>2013</v>
      </c>
      <c r="X13" s="596">
        <f t="shared" si="0"/>
        <v>2014</v>
      </c>
      <c r="Y13" s="596">
        <f t="shared" si="0"/>
        <v>2015</v>
      </c>
      <c r="Z13" s="596">
        <f t="shared" si="0"/>
        <v>2016</v>
      </c>
      <c r="AA13" s="596">
        <f t="shared" si="0"/>
        <v>2017</v>
      </c>
      <c r="AB13" s="596">
        <f t="shared" si="0"/>
        <v>2018</v>
      </c>
      <c r="AC13" s="596">
        <f t="shared" si="0"/>
        <v>2019</v>
      </c>
      <c r="AD13" s="596">
        <f t="shared" si="0"/>
        <v>2020</v>
      </c>
      <c r="AE13" s="596">
        <f t="shared" si="0"/>
        <v>2021</v>
      </c>
      <c r="AF13" s="596">
        <f t="shared" si="0"/>
        <v>2022</v>
      </c>
      <c r="AG13" s="596">
        <f t="shared" si="0"/>
        <v>2023</v>
      </c>
      <c r="AH13" s="596">
        <f t="shared" si="0"/>
        <v>2024</v>
      </c>
    </row>
    <row r="14" spans="1:34" x14ac:dyDescent="0.25">
      <c r="A14" s="365" t="s">
        <v>73</v>
      </c>
      <c r="C14" s="720">
        <f>SUM(D14:AH14)</f>
        <v>99718.11</v>
      </c>
      <c r="D14" s="721">
        <v>0</v>
      </c>
      <c r="E14" s="721">
        <v>0</v>
      </c>
      <c r="F14" s="721">
        <v>0</v>
      </c>
      <c r="G14" s="721">
        <v>0</v>
      </c>
      <c r="H14" s="721">
        <v>0</v>
      </c>
      <c r="I14" s="721">
        <v>0</v>
      </c>
      <c r="J14" s="721">
        <v>0</v>
      </c>
      <c r="K14" s="721">
        <v>0</v>
      </c>
      <c r="L14" s="721">
        <v>0</v>
      </c>
      <c r="M14" s="721">
        <v>0</v>
      </c>
      <c r="N14" s="644"/>
      <c r="O14" s="644"/>
      <c r="P14" s="644"/>
      <c r="Q14" s="644"/>
      <c r="R14" s="644"/>
      <c r="S14" s="644"/>
      <c r="T14" s="644"/>
      <c r="U14" s="644"/>
      <c r="V14" s="644"/>
      <c r="W14" s="644"/>
      <c r="X14" s="644"/>
      <c r="Y14" s="623"/>
      <c r="Z14" s="623"/>
      <c r="AA14" s="623"/>
      <c r="AB14" s="623"/>
      <c r="AC14" s="623"/>
      <c r="AD14" s="647"/>
      <c r="AE14" s="724"/>
      <c r="AF14" s="734">
        <v>5043.1099999999997</v>
      </c>
      <c r="AG14" s="623">
        <v>94675</v>
      </c>
      <c r="AH14" s="623"/>
    </row>
    <row r="15" spans="1:34" x14ac:dyDescent="0.25">
      <c r="A15" s="602"/>
      <c r="B15" s="437"/>
      <c r="C15" s="622"/>
      <c r="D15" s="622"/>
      <c r="E15" s="622"/>
      <c r="F15" s="622"/>
      <c r="G15" s="622"/>
      <c r="H15" s="622"/>
      <c r="I15" s="622"/>
      <c r="J15" s="622"/>
      <c r="K15" s="622"/>
      <c r="L15" s="622"/>
      <c r="M15" s="622"/>
      <c r="N15" s="622"/>
      <c r="O15" s="622"/>
      <c r="P15" s="622"/>
      <c r="Q15" s="622"/>
      <c r="R15" s="622"/>
      <c r="S15" s="721"/>
      <c r="T15" s="721"/>
      <c r="U15" s="721"/>
      <c r="V15" s="721"/>
      <c r="W15" s="721"/>
      <c r="X15" s="721"/>
      <c r="Y15" s="622"/>
      <c r="Z15" s="622"/>
      <c r="AA15" s="622"/>
      <c r="AB15" s="622"/>
      <c r="AC15" s="622"/>
      <c r="AD15" s="622"/>
      <c r="AE15" s="622"/>
      <c r="AF15" s="622"/>
      <c r="AG15" s="622"/>
      <c r="AH15" s="623"/>
    </row>
    <row r="16" spans="1:34" x14ac:dyDescent="0.25">
      <c r="A16" s="365" t="s">
        <v>6</v>
      </c>
      <c r="B16" s="290">
        <v>1994</v>
      </c>
      <c r="C16" s="622">
        <f>-SUM(D16:AH16)</f>
        <v>0</v>
      </c>
      <c r="D16" s="715">
        <f>+D$14/7/2</f>
        <v>0</v>
      </c>
      <c r="E16" s="715"/>
      <c r="F16" s="715"/>
      <c r="G16" s="715"/>
      <c r="H16" s="715"/>
      <c r="I16" s="715"/>
      <c r="J16" s="715"/>
      <c r="K16" s="715"/>
      <c r="L16" s="715"/>
      <c r="M16" s="715"/>
      <c r="N16" s="715"/>
      <c r="O16" s="715"/>
      <c r="P16" s="715"/>
      <c r="Q16" s="715"/>
      <c r="R16" s="715"/>
      <c r="S16" s="721"/>
      <c r="T16" s="721"/>
      <c r="U16" s="721"/>
      <c r="V16" s="721"/>
      <c r="W16" s="721"/>
      <c r="X16" s="721"/>
      <c r="Y16" s="715"/>
      <c r="Z16" s="715"/>
      <c r="AA16" s="622"/>
      <c r="AB16" s="622"/>
      <c r="AC16" s="622"/>
      <c r="AD16" s="622"/>
      <c r="AE16" s="622"/>
      <c r="AF16" s="622"/>
      <c r="AG16" s="622"/>
      <c r="AH16" s="623"/>
    </row>
    <row r="17" spans="1:34" x14ac:dyDescent="0.25">
      <c r="B17" s="290">
        <f>B16+1</f>
        <v>1995</v>
      </c>
      <c r="C17" s="622">
        <f t="shared" ref="C17:C46" si="1">-SUM(D17:AH17)</f>
        <v>0</v>
      </c>
      <c r="D17" s="715">
        <f>+D$14/7</f>
        <v>0</v>
      </c>
      <c r="E17" s="715">
        <f>+E$14/7/2</f>
        <v>0</v>
      </c>
      <c r="F17" s="715"/>
      <c r="G17" s="715"/>
      <c r="H17" s="715"/>
      <c r="I17" s="715"/>
      <c r="J17" s="715"/>
      <c r="K17" s="715"/>
      <c r="L17" s="715"/>
      <c r="M17" s="715"/>
      <c r="N17" s="715"/>
      <c r="O17" s="715"/>
      <c r="P17" s="715"/>
      <c r="Q17" s="715"/>
      <c r="R17" s="715"/>
      <c r="S17" s="721"/>
      <c r="T17" s="721"/>
      <c r="U17" s="721"/>
      <c r="V17" s="721"/>
      <c r="W17" s="721"/>
      <c r="X17" s="721"/>
      <c r="Y17" s="715"/>
      <c r="Z17" s="715"/>
      <c r="AA17" s="622"/>
      <c r="AB17" s="622"/>
      <c r="AC17" s="622"/>
      <c r="AD17" s="622"/>
      <c r="AE17" s="622"/>
      <c r="AF17" s="622"/>
      <c r="AG17" s="622"/>
      <c r="AH17" s="623"/>
    </row>
    <row r="18" spans="1:34" x14ac:dyDescent="0.25">
      <c r="B18" s="290">
        <f t="shared" ref="B18:B46" si="2">B17+1</f>
        <v>1996</v>
      </c>
      <c r="C18" s="622">
        <f t="shared" si="1"/>
        <v>0</v>
      </c>
      <c r="D18" s="715">
        <f>+D17</f>
        <v>0</v>
      </c>
      <c r="E18" s="715">
        <f>+E$14/7</f>
        <v>0</v>
      </c>
      <c r="F18" s="715">
        <f>+F$14/7/2</f>
        <v>0</v>
      </c>
      <c r="G18" s="715"/>
      <c r="H18" s="715"/>
      <c r="I18" s="715"/>
      <c r="J18" s="715"/>
      <c r="K18" s="715"/>
      <c r="L18" s="715"/>
      <c r="M18" s="715"/>
      <c r="N18" s="715"/>
      <c r="O18" s="715"/>
      <c r="P18" s="715"/>
      <c r="Q18" s="715"/>
      <c r="R18" s="715"/>
      <c r="S18" s="721"/>
      <c r="T18" s="721"/>
      <c r="U18" s="721"/>
      <c r="V18" s="721"/>
      <c r="W18" s="721"/>
      <c r="X18" s="721"/>
      <c r="Y18" s="715"/>
      <c r="Z18" s="715"/>
      <c r="AA18" s="622"/>
      <c r="AB18" s="622"/>
      <c r="AC18" s="622"/>
      <c r="AD18" s="622"/>
      <c r="AE18" s="622"/>
      <c r="AF18" s="622"/>
      <c r="AG18" s="622"/>
      <c r="AH18" s="622"/>
    </row>
    <row r="19" spans="1:34" x14ac:dyDescent="0.25">
      <c r="B19" s="290">
        <f t="shared" si="2"/>
        <v>1997</v>
      </c>
      <c r="C19" s="622">
        <f t="shared" si="1"/>
        <v>0</v>
      </c>
      <c r="D19" s="715">
        <f>+D18</f>
        <v>0</v>
      </c>
      <c r="E19" s="715">
        <f>+E18</f>
        <v>0</v>
      </c>
      <c r="F19" s="715">
        <f>+F$14/7</f>
        <v>0</v>
      </c>
      <c r="G19" s="715">
        <f>+G$14/7/2</f>
        <v>0</v>
      </c>
      <c r="H19" s="715"/>
      <c r="I19" s="715"/>
      <c r="J19" s="715"/>
      <c r="K19" s="715"/>
      <c r="L19" s="715"/>
      <c r="M19" s="715"/>
      <c r="N19" s="715"/>
      <c r="O19" s="715"/>
      <c r="P19" s="715"/>
      <c r="Q19" s="715"/>
      <c r="R19" s="715"/>
      <c r="S19" s="721"/>
      <c r="T19" s="721"/>
      <c r="U19" s="721"/>
      <c r="V19" s="721"/>
      <c r="W19" s="721"/>
      <c r="X19" s="721"/>
      <c r="Y19" s="715"/>
      <c r="Z19" s="715"/>
      <c r="AA19" s="622"/>
      <c r="AB19" s="622"/>
      <c r="AC19" s="622"/>
      <c r="AD19" s="622"/>
      <c r="AE19" s="622"/>
      <c r="AF19" s="622"/>
      <c r="AG19" s="622"/>
      <c r="AH19" s="622"/>
    </row>
    <row r="20" spans="1:34" x14ac:dyDescent="0.25">
      <c r="B20" s="290">
        <f t="shared" si="2"/>
        <v>1998</v>
      </c>
      <c r="C20" s="622">
        <f t="shared" si="1"/>
        <v>0</v>
      </c>
      <c r="D20" s="715">
        <f>+D19</f>
        <v>0</v>
      </c>
      <c r="E20" s="715">
        <f>+E19</f>
        <v>0</v>
      </c>
      <c r="F20" s="715">
        <f>+F19</f>
        <v>0</v>
      </c>
      <c r="G20" s="715">
        <f>+G$14/7</f>
        <v>0</v>
      </c>
      <c r="H20" s="715">
        <f>+H$14/7/2</f>
        <v>0</v>
      </c>
      <c r="I20" s="715"/>
      <c r="J20" s="715"/>
      <c r="K20" s="715"/>
      <c r="L20" s="715"/>
      <c r="M20" s="715"/>
      <c r="N20" s="715"/>
      <c r="O20" s="715"/>
      <c r="P20" s="715"/>
      <c r="Q20" s="715"/>
      <c r="R20" s="715"/>
      <c r="S20" s="721"/>
      <c r="T20" s="721"/>
      <c r="U20" s="721"/>
      <c r="V20" s="721"/>
      <c r="W20" s="721"/>
      <c r="X20" s="721"/>
      <c r="Y20" s="715"/>
      <c r="Z20" s="715"/>
      <c r="AA20" s="622"/>
      <c r="AB20" s="622"/>
      <c r="AC20" s="622"/>
      <c r="AD20" s="622"/>
      <c r="AE20" s="622"/>
      <c r="AF20" s="622"/>
      <c r="AG20" s="622"/>
      <c r="AH20" s="622"/>
    </row>
    <row r="21" spans="1:34" x14ac:dyDescent="0.25">
      <c r="B21" s="290">
        <f t="shared" si="2"/>
        <v>1999</v>
      </c>
      <c r="C21" s="622">
        <f t="shared" si="1"/>
        <v>0</v>
      </c>
      <c r="D21" s="715">
        <f>+D20</f>
        <v>0</v>
      </c>
      <c r="E21" s="715">
        <f>+E20</f>
        <v>0</v>
      </c>
      <c r="F21" s="715">
        <f>+F20</f>
        <v>0</v>
      </c>
      <c r="G21" s="715">
        <f>+G20</f>
        <v>0</v>
      </c>
      <c r="H21" s="715">
        <f>+H$14/7</f>
        <v>0</v>
      </c>
      <c r="I21" s="715">
        <f>+I$14/7/2</f>
        <v>0</v>
      </c>
      <c r="J21" s="715"/>
      <c r="K21" s="715"/>
      <c r="L21" s="715"/>
      <c r="M21" s="715"/>
      <c r="N21" s="715"/>
      <c r="O21" s="715"/>
      <c r="P21" s="715"/>
      <c r="Q21" s="715"/>
      <c r="R21" s="715"/>
      <c r="S21" s="721"/>
      <c r="T21" s="721"/>
      <c r="U21" s="721"/>
      <c r="V21" s="721"/>
      <c r="W21" s="721"/>
      <c r="X21" s="721"/>
      <c r="Y21" s="715"/>
      <c r="Z21" s="715"/>
      <c r="AA21" s="622"/>
      <c r="AB21" s="622"/>
      <c r="AC21" s="622"/>
      <c r="AD21" s="622"/>
      <c r="AE21" s="622"/>
      <c r="AF21" s="622"/>
      <c r="AG21" s="622"/>
      <c r="AH21" s="622"/>
    </row>
    <row r="22" spans="1:34" x14ac:dyDescent="0.25">
      <c r="B22" s="290">
        <f t="shared" si="2"/>
        <v>2000</v>
      </c>
      <c r="C22" s="622">
        <f t="shared" si="1"/>
        <v>0</v>
      </c>
      <c r="D22" s="715">
        <f>+D21</f>
        <v>0</v>
      </c>
      <c r="E22" s="715">
        <f>+E21</f>
        <v>0</v>
      </c>
      <c r="F22" s="715">
        <f>+F21</f>
        <v>0</v>
      </c>
      <c r="G22" s="715">
        <f>+G21</f>
        <v>0</v>
      </c>
      <c r="H22" s="715">
        <f>+H21</f>
        <v>0</v>
      </c>
      <c r="I22" s="715">
        <f>+I$14/7</f>
        <v>0</v>
      </c>
      <c r="J22" s="715">
        <f>+J$14/7/2</f>
        <v>0</v>
      </c>
      <c r="K22" s="715"/>
      <c r="L22" s="715"/>
      <c r="M22" s="715"/>
      <c r="N22" s="715"/>
      <c r="O22" s="715"/>
      <c r="P22" s="715"/>
      <c r="Q22" s="715"/>
      <c r="R22" s="715"/>
      <c r="S22" s="721"/>
      <c r="T22" s="721"/>
      <c r="U22" s="721"/>
      <c r="V22" s="721"/>
      <c r="W22" s="721"/>
      <c r="X22" s="721"/>
      <c r="Y22" s="715"/>
      <c r="Z22" s="715"/>
      <c r="AA22" s="622"/>
      <c r="AB22" s="622"/>
      <c r="AC22" s="622"/>
      <c r="AD22" s="622"/>
      <c r="AE22" s="622"/>
      <c r="AF22" s="622"/>
      <c r="AG22" s="622"/>
      <c r="AH22" s="622"/>
    </row>
    <row r="23" spans="1:34" x14ac:dyDescent="0.25">
      <c r="B23" s="290">
        <f t="shared" si="2"/>
        <v>2001</v>
      </c>
      <c r="C23" s="622">
        <f t="shared" si="1"/>
        <v>0</v>
      </c>
      <c r="D23" s="715">
        <f>+D$14/7/2</f>
        <v>0</v>
      </c>
      <c r="E23" s="715">
        <f>+E22</f>
        <v>0</v>
      </c>
      <c r="F23" s="715">
        <f>+F22</f>
        <v>0</v>
      </c>
      <c r="G23" s="715">
        <f>+G22</f>
        <v>0</v>
      </c>
      <c r="H23" s="715">
        <f>+H22</f>
        <v>0</v>
      </c>
      <c r="I23" s="715">
        <f>+I22</f>
        <v>0</v>
      </c>
      <c r="J23" s="715">
        <f>+J$14/7</f>
        <v>0</v>
      </c>
      <c r="K23" s="715">
        <f>+K$14/7/2</f>
        <v>0</v>
      </c>
      <c r="L23" s="715"/>
      <c r="M23" s="715"/>
      <c r="N23" s="715"/>
      <c r="O23" s="715"/>
      <c r="P23" s="715"/>
      <c r="Q23" s="715"/>
      <c r="R23" s="715"/>
      <c r="S23" s="721"/>
      <c r="T23" s="721"/>
      <c r="U23" s="721"/>
      <c r="V23" s="721"/>
      <c r="W23" s="721"/>
      <c r="X23" s="721"/>
      <c r="Y23" s="715"/>
      <c r="Z23" s="715"/>
      <c r="AA23" s="622"/>
      <c r="AB23" s="622"/>
      <c r="AC23" s="622"/>
      <c r="AD23" s="622"/>
      <c r="AE23" s="622"/>
      <c r="AF23" s="622"/>
      <c r="AG23" s="622"/>
      <c r="AH23" s="622"/>
    </row>
    <row r="24" spans="1:34" x14ac:dyDescent="0.25">
      <c r="B24" s="290">
        <f t="shared" si="2"/>
        <v>2002</v>
      </c>
      <c r="C24" s="622">
        <f t="shared" si="1"/>
        <v>0</v>
      </c>
      <c r="D24" s="715"/>
      <c r="E24" s="715">
        <f>+E$14/7/2</f>
        <v>0</v>
      </c>
      <c r="F24" s="715">
        <f>+F23</f>
        <v>0</v>
      </c>
      <c r="G24" s="715">
        <f>+G23</f>
        <v>0</v>
      </c>
      <c r="H24" s="715">
        <f>+H23</f>
        <v>0</v>
      </c>
      <c r="I24" s="715">
        <f>+I23</f>
        <v>0</v>
      </c>
      <c r="J24" s="715">
        <f>+J23</f>
        <v>0</v>
      </c>
      <c r="K24" s="715">
        <f>+K$14/7</f>
        <v>0</v>
      </c>
      <c r="L24" s="715">
        <f>+L$14/7/2</f>
        <v>0</v>
      </c>
      <c r="M24" s="715"/>
      <c r="N24" s="715"/>
      <c r="O24" s="715"/>
      <c r="P24" s="715"/>
      <c r="Q24" s="715"/>
      <c r="R24" s="715"/>
      <c r="S24" s="721"/>
      <c r="T24" s="721"/>
      <c r="U24" s="721"/>
      <c r="V24" s="721"/>
      <c r="W24" s="721"/>
      <c r="X24" s="721"/>
      <c r="Y24" s="715"/>
      <c r="Z24" s="715"/>
      <c r="AA24" s="622"/>
      <c r="AB24" s="622"/>
      <c r="AC24" s="622"/>
      <c r="AD24" s="622"/>
      <c r="AE24" s="622"/>
      <c r="AF24" s="622"/>
      <c r="AG24" s="622"/>
      <c r="AH24" s="622"/>
    </row>
    <row r="25" spans="1:34" x14ac:dyDescent="0.25">
      <c r="B25" s="290">
        <f t="shared" si="2"/>
        <v>2003</v>
      </c>
      <c r="C25" s="622">
        <f t="shared" si="1"/>
        <v>0</v>
      </c>
      <c r="D25" s="715"/>
      <c r="E25" s="715"/>
      <c r="F25" s="715">
        <f>+F$14/7/2</f>
        <v>0</v>
      </c>
      <c r="G25" s="715">
        <f>+G24</f>
        <v>0</v>
      </c>
      <c r="H25" s="715">
        <f>+H24</f>
        <v>0</v>
      </c>
      <c r="I25" s="715">
        <f>+I24</f>
        <v>0</v>
      </c>
      <c r="J25" s="715">
        <f>+J24</f>
        <v>0</v>
      </c>
      <c r="K25" s="715">
        <f>+K24</f>
        <v>0</v>
      </c>
      <c r="L25" s="715">
        <f>+L$14/7</f>
        <v>0</v>
      </c>
      <c r="M25" s="715">
        <f>+M$14/7/2</f>
        <v>0</v>
      </c>
      <c r="N25" s="715"/>
      <c r="O25" s="715"/>
      <c r="P25" s="715"/>
      <c r="Q25" s="715"/>
      <c r="R25" s="715"/>
      <c r="S25" s="721"/>
      <c r="T25" s="721"/>
      <c r="U25" s="721"/>
      <c r="V25" s="721"/>
      <c r="W25" s="721"/>
      <c r="X25" s="721"/>
      <c r="Y25" s="715"/>
      <c r="Z25" s="715"/>
      <c r="AA25" s="622"/>
      <c r="AB25" s="622"/>
      <c r="AC25" s="622"/>
      <c r="AD25" s="622"/>
      <c r="AE25" s="622"/>
      <c r="AF25" s="622"/>
      <c r="AG25" s="622"/>
      <c r="AH25" s="622"/>
    </row>
    <row r="26" spans="1:34" x14ac:dyDescent="0.25">
      <c r="B26" s="290">
        <f t="shared" si="2"/>
        <v>2004</v>
      </c>
      <c r="C26" s="622">
        <f t="shared" si="1"/>
        <v>0</v>
      </c>
      <c r="D26" s="715"/>
      <c r="E26" s="715"/>
      <c r="F26" s="715"/>
      <c r="G26" s="715">
        <f>+G$14/7/2</f>
        <v>0</v>
      </c>
      <c r="H26" s="715">
        <f>+H25</f>
        <v>0</v>
      </c>
      <c r="I26" s="715">
        <f>+I25</f>
        <v>0</v>
      </c>
      <c r="J26" s="715">
        <f>+J25</f>
        <v>0</v>
      </c>
      <c r="K26" s="715">
        <f>+K25</f>
        <v>0</v>
      </c>
      <c r="L26" s="715">
        <f>+L25</f>
        <v>0</v>
      </c>
      <c r="M26" s="715">
        <f>+M$14/7</f>
        <v>0</v>
      </c>
      <c r="N26" s="623">
        <f>+N$14/7/2</f>
        <v>0</v>
      </c>
      <c r="O26" s="623"/>
      <c r="P26" s="623"/>
      <c r="Q26" s="623"/>
      <c r="R26" s="623"/>
      <c r="S26" s="644"/>
      <c r="T26" s="644"/>
      <c r="U26" s="644"/>
      <c r="V26" s="644"/>
      <c r="W26" s="644"/>
      <c r="X26" s="644"/>
      <c r="Y26" s="623"/>
      <c r="Z26" s="715"/>
      <c r="AA26" s="622"/>
      <c r="AB26" s="622"/>
      <c r="AC26" s="622"/>
      <c r="AD26" s="622"/>
      <c r="AE26" s="622"/>
      <c r="AF26" s="622"/>
      <c r="AG26" s="622"/>
      <c r="AH26" s="622"/>
    </row>
    <row r="27" spans="1:34" x14ac:dyDescent="0.25">
      <c r="B27" s="290">
        <f t="shared" si="2"/>
        <v>2005</v>
      </c>
      <c r="C27" s="622">
        <f t="shared" si="1"/>
        <v>0</v>
      </c>
      <c r="D27" s="715"/>
      <c r="E27" s="715"/>
      <c r="F27" s="715"/>
      <c r="G27" s="715"/>
      <c r="H27" s="715">
        <f>+H$14/7/2</f>
        <v>0</v>
      </c>
      <c r="I27" s="715">
        <f>+I26</f>
        <v>0</v>
      </c>
      <c r="J27" s="715">
        <f>+J26</f>
        <v>0</v>
      </c>
      <c r="K27" s="715">
        <f>+K26</f>
        <v>0</v>
      </c>
      <c r="L27" s="715">
        <f>+L26</f>
        <v>0</v>
      </c>
      <c r="M27" s="715">
        <f>+M26</f>
        <v>0</v>
      </c>
      <c r="N27" s="623">
        <f>+N$14/7</f>
        <v>0</v>
      </c>
      <c r="O27" s="623">
        <f>+O$14/7/2</f>
        <v>0</v>
      </c>
      <c r="P27" s="623"/>
      <c r="Q27" s="623"/>
      <c r="R27" s="623"/>
      <c r="S27" s="644"/>
      <c r="T27" s="644"/>
      <c r="U27" s="644"/>
      <c r="V27" s="644"/>
      <c r="W27" s="644"/>
      <c r="X27" s="644"/>
      <c r="Y27" s="623"/>
      <c r="Z27" s="715"/>
      <c r="AA27" s="622"/>
      <c r="AB27" s="622"/>
      <c r="AC27" s="622"/>
      <c r="AD27" s="622"/>
      <c r="AE27" s="622"/>
      <c r="AF27" s="622"/>
      <c r="AG27" s="622"/>
      <c r="AH27" s="622"/>
    </row>
    <row r="28" spans="1:34" x14ac:dyDescent="0.25">
      <c r="B28" s="290">
        <f t="shared" si="2"/>
        <v>2006</v>
      </c>
      <c r="C28" s="622">
        <f t="shared" si="1"/>
        <v>0</v>
      </c>
      <c r="D28" s="715"/>
      <c r="E28" s="715"/>
      <c r="F28" s="715"/>
      <c r="G28" s="715"/>
      <c r="H28" s="715"/>
      <c r="I28" s="715">
        <f>+I$14/7/2</f>
        <v>0</v>
      </c>
      <c r="J28" s="715">
        <f>+J27</f>
        <v>0</v>
      </c>
      <c r="K28" s="715">
        <f>+K27</f>
        <v>0</v>
      </c>
      <c r="L28" s="715">
        <f>+L27</f>
        <v>0</v>
      </c>
      <c r="M28" s="715">
        <f>+M27</f>
        <v>0</v>
      </c>
      <c r="N28" s="623">
        <f>+N27</f>
        <v>0</v>
      </c>
      <c r="O28" s="623">
        <f>+O$14/7</f>
        <v>0</v>
      </c>
      <c r="P28" s="623">
        <f>+P$14/7/2</f>
        <v>0</v>
      </c>
      <c r="Q28" s="623"/>
      <c r="R28" s="623"/>
      <c r="S28" s="644"/>
      <c r="T28" s="644"/>
      <c r="U28" s="644"/>
      <c r="V28" s="644"/>
      <c r="W28" s="644"/>
      <c r="X28" s="644"/>
      <c r="Y28" s="623"/>
      <c r="Z28" s="715"/>
      <c r="AA28" s="622"/>
      <c r="AB28" s="622"/>
      <c r="AC28" s="622"/>
      <c r="AD28" s="622"/>
      <c r="AE28" s="622"/>
      <c r="AF28" s="622"/>
      <c r="AG28" s="622"/>
      <c r="AH28" s="622"/>
    </row>
    <row r="29" spans="1:34" x14ac:dyDescent="0.25">
      <c r="B29" s="290">
        <f t="shared" si="2"/>
        <v>2007</v>
      </c>
      <c r="C29" s="622">
        <f t="shared" si="1"/>
        <v>0</v>
      </c>
      <c r="D29" s="715"/>
      <c r="E29" s="715"/>
      <c r="F29" s="715"/>
      <c r="G29" s="715"/>
      <c r="H29" s="715"/>
      <c r="I29" s="715"/>
      <c r="J29" s="715">
        <f>+J$14/7/2</f>
        <v>0</v>
      </c>
      <c r="K29" s="715">
        <f>+K28</f>
        <v>0</v>
      </c>
      <c r="L29" s="715">
        <f>+L28</f>
        <v>0</v>
      </c>
      <c r="M29" s="715">
        <f>+M28</f>
        <v>0</v>
      </c>
      <c r="N29" s="623">
        <f>+N28</f>
        <v>0</v>
      </c>
      <c r="O29" s="623">
        <f>+O28</f>
        <v>0</v>
      </c>
      <c r="P29" s="623">
        <f>+P$14/7</f>
        <v>0</v>
      </c>
      <c r="Q29" s="623">
        <f>+Q$14/7/2</f>
        <v>0</v>
      </c>
      <c r="R29" s="623"/>
      <c r="S29" s="644"/>
      <c r="T29" s="644"/>
      <c r="U29" s="644"/>
      <c r="V29" s="644"/>
      <c r="W29" s="644"/>
      <c r="X29" s="644"/>
      <c r="Y29" s="623"/>
      <c r="Z29" s="715"/>
      <c r="AA29" s="622"/>
      <c r="AB29" s="622"/>
      <c r="AC29" s="622"/>
      <c r="AD29" s="622"/>
      <c r="AE29" s="622"/>
      <c r="AF29" s="622"/>
      <c r="AG29" s="622"/>
      <c r="AH29" s="622"/>
    </row>
    <row r="30" spans="1:34" x14ac:dyDescent="0.25">
      <c r="B30" s="290">
        <f t="shared" si="2"/>
        <v>2008</v>
      </c>
      <c r="C30" s="622">
        <f t="shared" si="1"/>
        <v>0</v>
      </c>
      <c r="D30" s="715"/>
      <c r="E30" s="715"/>
      <c r="F30" s="715"/>
      <c r="G30" s="715"/>
      <c r="H30" s="715"/>
      <c r="I30" s="715"/>
      <c r="J30" s="715"/>
      <c r="K30" s="715">
        <f>+K$14/7/2</f>
        <v>0</v>
      </c>
      <c r="L30" s="715">
        <f>+L29</f>
        <v>0</v>
      </c>
      <c r="M30" s="715">
        <f>+M29</f>
        <v>0</v>
      </c>
      <c r="N30" s="623">
        <f>+N29</f>
        <v>0</v>
      </c>
      <c r="O30" s="623">
        <f>+O29</f>
        <v>0</v>
      </c>
      <c r="P30" s="623">
        <f>+P29</f>
        <v>0</v>
      </c>
      <c r="Q30" s="623">
        <f>+Q$14/7</f>
        <v>0</v>
      </c>
      <c r="R30" s="623">
        <f>+R$14/7/2</f>
        <v>0</v>
      </c>
      <c r="S30" s="644"/>
      <c r="T30" s="644"/>
      <c r="U30" s="644"/>
      <c r="V30" s="644"/>
      <c r="W30" s="644"/>
      <c r="X30" s="644"/>
      <c r="Y30" s="623"/>
      <c r="Z30" s="715"/>
      <c r="AA30" s="622"/>
      <c r="AB30" s="622"/>
      <c r="AC30" s="622"/>
      <c r="AD30" s="622"/>
      <c r="AE30" s="622"/>
      <c r="AF30" s="622"/>
      <c r="AG30" s="622"/>
      <c r="AH30" s="622"/>
    </row>
    <row r="31" spans="1:34" x14ac:dyDescent="0.25">
      <c r="B31" s="290">
        <f t="shared" si="2"/>
        <v>2009</v>
      </c>
      <c r="C31" s="622">
        <f t="shared" si="1"/>
        <v>0</v>
      </c>
      <c r="D31" s="715"/>
      <c r="E31" s="715"/>
      <c r="F31" s="715"/>
      <c r="G31" s="715"/>
      <c r="H31" s="715"/>
      <c r="I31" s="715"/>
      <c r="J31" s="715"/>
      <c r="K31" s="715"/>
      <c r="L31" s="715">
        <f>+L$14/7/2</f>
        <v>0</v>
      </c>
      <c r="M31" s="715">
        <f>+M30</f>
        <v>0</v>
      </c>
      <c r="N31" s="623">
        <f>+N30</f>
        <v>0</v>
      </c>
      <c r="O31" s="623">
        <f>+O30</f>
        <v>0</v>
      </c>
      <c r="P31" s="623">
        <f>+P30</f>
        <v>0</v>
      </c>
      <c r="Q31" s="623">
        <f>+Q30</f>
        <v>0</v>
      </c>
      <c r="R31" s="623">
        <f>+R$14/7</f>
        <v>0</v>
      </c>
      <c r="S31" s="644">
        <f>+S$14/7/2</f>
        <v>0</v>
      </c>
      <c r="T31" s="644"/>
      <c r="U31" s="644"/>
      <c r="V31" s="644"/>
      <c r="W31" s="644"/>
      <c r="X31" s="644"/>
      <c r="Y31" s="623"/>
      <c r="Z31" s="715"/>
      <c r="AA31" s="622"/>
      <c r="AB31" s="622"/>
      <c r="AC31" s="622"/>
      <c r="AD31" s="622"/>
      <c r="AE31" s="622"/>
      <c r="AF31" s="622"/>
      <c r="AG31" s="622"/>
      <c r="AH31" s="622"/>
    </row>
    <row r="32" spans="1:34" x14ac:dyDescent="0.25">
      <c r="A32" s="361"/>
      <c r="B32" s="290">
        <f t="shared" si="2"/>
        <v>2010</v>
      </c>
      <c r="C32" s="622">
        <f t="shared" si="1"/>
        <v>0</v>
      </c>
      <c r="D32" s="715"/>
      <c r="E32" s="715"/>
      <c r="F32" s="715"/>
      <c r="G32" s="715"/>
      <c r="H32" s="715"/>
      <c r="I32" s="715"/>
      <c r="J32" s="715"/>
      <c r="K32" s="715"/>
      <c r="L32" s="715"/>
      <c r="M32" s="715">
        <f>+M$14/7/2</f>
        <v>0</v>
      </c>
      <c r="N32" s="623">
        <f>+N31</f>
        <v>0</v>
      </c>
      <c r="O32" s="623">
        <f>+O31</f>
        <v>0</v>
      </c>
      <c r="P32" s="623">
        <f>+P31</f>
        <v>0</v>
      </c>
      <c r="Q32" s="623">
        <f>+Q31</f>
        <v>0</v>
      </c>
      <c r="R32" s="623">
        <f>+R31</f>
        <v>0</v>
      </c>
      <c r="S32" s="644">
        <f>+S$14/7</f>
        <v>0</v>
      </c>
      <c r="T32" s="644">
        <f>+T$14/7/2</f>
        <v>0</v>
      </c>
      <c r="U32" s="644"/>
      <c r="V32" s="644"/>
      <c r="W32" s="644"/>
      <c r="X32" s="644"/>
      <c r="Y32" s="623"/>
      <c r="Z32" s="715"/>
      <c r="AA32" s="622"/>
      <c r="AB32" s="622"/>
      <c r="AC32" s="622"/>
      <c r="AD32" s="622"/>
      <c r="AE32" s="622"/>
      <c r="AF32" s="622"/>
      <c r="AG32" s="622"/>
      <c r="AH32" s="622"/>
    </row>
    <row r="33" spans="1:34" x14ac:dyDescent="0.25">
      <c r="A33" s="361"/>
      <c r="B33" s="290">
        <f t="shared" si="2"/>
        <v>2011</v>
      </c>
      <c r="C33" s="622">
        <f t="shared" si="1"/>
        <v>0</v>
      </c>
      <c r="D33" s="715"/>
      <c r="E33" s="715"/>
      <c r="F33" s="715"/>
      <c r="G33" s="715"/>
      <c r="H33" s="715"/>
      <c r="I33" s="715"/>
      <c r="J33" s="715"/>
      <c r="K33" s="715"/>
      <c r="L33" s="715"/>
      <c r="M33" s="715"/>
      <c r="N33" s="623">
        <f>+N$14/7/2</f>
        <v>0</v>
      </c>
      <c r="O33" s="623">
        <f>+O32</f>
        <v>0</v>
      </c>
      <c r="P33" s="623">
        <f>+P32</f>
        <v>0</v>
      </c>
      <c r="Q33" s="623">
        <f>+Q32</f>
        <v>0</v>
      </c>
      <c r="R33" s="623">
        <f>+R32</f>
        <v>0</v>
      </c>
      <c r="S33" s="644">
        <f>+S32</f>
        <v>0</v>
      </c>
      <c r="T33" s="644">
        <f>+T$14/7</f>
        <v>0</v>
      </c>
      <c r="U33" s="644">
        <f>+U$14/7/2</f>
        <v>0</v>
      </c>
      <c r="V33" s="644"/>
      <c r="W33" s="644"/>
      <c r="X33" s="644"/>
      <c r="Y33" s="623"/>
      <c r="Z33" s="715"/>
      <c r="AA33" s="622"/>
      <c r="AB33" s="622"/>
      <c r="AC33" s="622"/>
      <c r="AD33" s="622"/>
      <c r="AE33" s="622"/>
      <c r="AF33" s="622"/>
      <c r="AG33" s="622"/>
      <c r="AH33" s="622"/>
    </row>
    <row r="34" spans="1:34" x14ac:dyDescent="0.25">
      <c r="A34" s="361"/>
      <c r="B34" s="290">
        <f t="shared" si="2"/>
        <v>2012</v>
      </c>
      <c r="C34" s="622">
        <f t="shared" si="1"/>
        <v>0</v>
      </c>
      <c r="D34" s="715"/>
      <c r="E34" s="715"/>
      <c r="F34" s="715"/>
      <c r="G34" s="715"/>
      <c r="H34" s="715"/>
      <c r="I34" s="715"/>
      <c r="J34" s="715"/>
      <c r="K34" s="715"/>
      <c r="L34" s="715"/>
      <c r="M34" s="715"/>
      <c r="N34" s="623"/>
      <c r="O34" s="623">
        <f>+O$14/7/2</f>
        <v>0</v>
      </c>
      <c r="P34" s="623">
        <f>+P33</f>
        <v>0</v>
      </c>
      <c r="Q34" s="623">
        <f>+Q33</f>
        <v>0</v>
      </c>
      <c r="R34" s="623">
        <f>+R33</f>
        <v>0</v>
      </c>
      <c r="S34" s="644">
        <f>+S33</f>
        <v>0</v>
      </c>
      <c r="T34" s="644">
        <f>+T$14/7</f>
        <v>0</v>
      </c>
      <c r="U34" s="644">
        <f>+U$14/7</f>
        <v>0</v>
      </c>
      <c r="V34" s="644">
        <f>+V$14/7/2</f>
        <v>0</v>
      </c>
      <c r="W34" s="644"/>
      <c r="X34" s="644"/>
      <c r="Y34" s="623"/>
      <c r="Z34" s="715"/>
      <c r="AA34" s="622"/>
      <c r="AB34" s="622"/>
      <c r="AC34" s="622"/>
      <c r="AD34" s="622"/>
      <c r="AE34" s="622"/>
      <c r="AF34" s="622"/>
      <c r="AG34" s="622"/>
      <c r="AH34" s="622"/>
    </row>
    <row r="35" spans="1:34" x14ac:dyDescent="0.25">
      <c r="A35" s="361"/>
      <c r="B35" s="290">
        <f t="shared" si="2"/>
        <v>2013</v>
      </c>
      <c r="C35" s="622">
        <f t="shared" si="1"/>
        <v>0</v>
      </c>
      <c r="D35" s="715"/>
      <c r="E35" s="715"/>
      <c r="F35" s="715"/>
      <c r="G35" s="715"/>
      <c r="H35" s="715"/>
      <c r="I35" s="715"/>
      <c r="J35" s="715"/>
      <c r="K35" s="715"/>
      <c r="L35" s="715"/>
      <c r="M35" s="715"/>
      <c r="N35" s="623"/>
      <c r="O35" s="623"/>
      <c r="P35" s="623">
        <f>P14/7/2</f>
        <v>0</v>
      </c>
      <c r="Q35" s="623">
        <f>Q14</f>
        <v>0</v>
      </c>
      <c r="R35" s="623">
        <f t="shared" ref="R35:U36" si="3">R34</f>
        <v>0</v>
      </c>
      <c r="S35" s="644">
        <f t="shared" si="3"/>
        <v>0</v>
      </c>
      <c r="T35" s="644">
        <f t="shared" si="3"/>
        <v>0</v>
      </c>
      <c r="U35" s="644">
        <f t="shared" si="3"/>
        <v>0</v>
      </c>
      <c r="V35" s="644">
        <f>V14/7</f>
        <v>0</v>
      </c>
      <c r="W35" s="644">
        <f>W14/7/2</f>
        <v>0</v>
      </c>
      <c r="X35" s="644"/>
      <c r="Y35" s="623"/>
      <c r="Z35" s="715"/>
      <c r="AA35" s="622"/>
      <c r="AB35" s="622"/>
      <c r="AC35" s="622"/>
      <c r="AD35" s="622"/>
      <c r="AE35" s="622"/>
      <c r="AF35" s="622"/>
      <c r="AG35" s="622"/>
      <c r="AH35" s="622"/>
    </row>
    <row r="36" spans="1:34" x14ac:dyDescent="0.25">
      <c r="A36" s="361"/>
      <c r="B36" s="290">
        <f t="shared" si="2"/>
        <v>2014</v>
      </c>
      <c r="C36" s="622">
        <f t="shared" si="1"/>
        <v>0</v>
      </c>
      <c r="D36" s="715"/>
      <c r="E36" s="715"/>
      <c r="F36" s="715"/>
      <c r="G36" s="715"/>
      <c r="H36" s="715"/>
      <c r="I36" s="715"/>
      <c r="J36" s="715"/>
      <c r="K36" s="715"/>
      <c r="L36" s="715"/>
      <c r="M36" s="715"/>
      <c r="N36" s="623"/>
      <c r="O36" s="623"/>
      <c r="P36" s="623"/>
      <c r="Q36" s="623">
        <f>Q14/7/2</f>
        <v>0</v>
      </c>
      <c r="R36" s="623">
        <f t="shared" si="3"/>
        <v>0</v>
      </c>
      <c r="S36" s="644">
        <f t="shared" si="3"/>
        <v>0</v>
      </c>
      <c r="T36" s="644">
        <f t="shared" si="3"/>
        <v>0</v>
      </c>
      <c r="U36" s="644">
        <f t="shared" si="3"/>
        <v>0</v>
      </c>
      <c r="V36" s="644">
        <f>V35</f>
        <v>0</v>
      </c>
      <c r="W36" s="644">
        <f>W14/7</f>
        <v>0</v>
      </c>
      <c r="X36" s="644">
        <f>X14/7/2</f>
        <v>0</v>
      </c>
      <c r="Y36" s="623"/>
      <c r="Z36" s="715"/>
      <c r="AA36" s="622"/>
      <c r="AB36" s="622"/>
      <c r="AC36" s="622"/>
      <c r="AD36" s="622"/>
      <c r="AE36" s="622"/>
      <c r="AF36" s="622"/>
      <c r="AG36" s="622"/>
      <c r="AH36" s="622"/>
    </row>
    <row r="37" spans="1:34" x14ac:dyDescent="0.25">
      <c r="A37" s="361"/>
      <c r="B37" s="290">
        <f t="shared" si="2"/>
        <v>2015</v>
      </c>
      <c r="C37" s="622">
        <f t="shared" si="1"/>
        <v>0</v>
      </c>
      <c r="D37" s="715"/>
      <c r="E37" s="715"/>
      <c r="F37" s="715"/>
      <c r="G37" s="715"/>
      <c r="H37" s="715"/>
      <c r="I37" s="715"/>
      <c r="J37" s="715"/>
      <c r="K37" s="715"/>
      <c r="L37" s="715"/>
      <c r="M37" s="715"/>
      <c r="N37" s="623"/>
      <c r="O37" s="623"/>
      <c r="P37" s="623"/>
      <c r="Q37" s="623"/>
      <c r="R37" s="623">
        <f>R14/7/2</f>
        <v>0</v>
      </c>
      <c r="S37" s="644">
        <f>S36</f>
        <v>0</v>
      </c>
      <c r="T37" s="644">
        <f>T36</f>
        <v>0</v>
      </c>
      <c r="U37" s="644">
        <f>U36</f>
        <v>0</v>
      </c>
      <c r="V37" s="644">
        <f>V36</f>
        <v>0</v>
      </c>
      <c r="W37" s="644">
        <f>W36</f>
        <v>0</v>
      </c>
      <c r="X37" s="644">
        <f>X14/7</f>
        <v>0</v>
      </c>
      <c r="Y37" s="623">
        <f>Y14/7/2</f>
        <v>0</v>
      </c>
      <c r="Z37" s="715"/>
      <c r="AA37" s="622"/>
      <c r="AB37" s="622"/>
      <c r="AC37" s="622"/>
      <c r="AD37" s="622"/>
      <c r="AE37" s="622"/>
      <c r="AF37" s="622"/>
      <c r="AG37" s="622"/>
      <c r="AH37" s="622"/>
    </row>
    <row r="38" spans="1:34" x14ac:dyDescent="0.25">
      <c r="A38" s="361"/>
      <c r="B38" s="290">
        <f t="shared" si="2"/>
        <v>2016</v>
      </c>
      <c r="C38" s="622">
        <f t="shared" si="1"/>
        <v>0</v>
      </c>
      <c r="D38" s="715"/>
      <c r="E38" s="715"/>
      <c r="F38" s="715"/>
      <c r="G38" s="715"/>
      <c r="H38" s="715"/>
      <c r="I38" s="715"/>
      <c r="J38" s="715"/>
      <c r="K38" s="715"/>
      <c r="L38" s="715"/>
      <c r="M38" s="715"/>
      <c r="N38" s="623"/>
      <c r="O38" s="623"/>
      <c r="P38" s="623"/>
      <c r="Q38" s="623"/>
      <c r="R38" s="623"/>
      <c r="S38" s="644"/>
      <c r="T38" s="644"/>
      <c r="U38" s="644"/>
      <c r="V38" s="644"/>
      <c r="W38" s="644"/>
      <c r="X38" s="644"/>
      <c r="Y38" s="623">
        <f>+Y14/2</f>
        <v>0</v>
      </c>
      <c r="Z38" s="623">
        <f>Z14/7/2</f>
        <v>0</v>
      </c>
      <c r="AA38" s="623"/>
      <c r="AB38" s="622"/>
      <c r="AC38" s="622"/>
      <c r="AD38" s="622"/>
      <c r="AE38" s="622"/>
      <c r="AF38" s="622"/>
      <c r="AG38" s="622"/>
      <c r="AH38" s="622"/>
    </row>
    <row r="39" spans="1:34" x14ac:dyDescent="0.25">
      <c r="A39" s="361"/>
      <c r="B39" s="290">
        <f t="shared" si="2"/>
        <v>2017</v>
      </c>
      <c r="C39" s="622">
        <f t="shared" si="1"/>
        <v>0</v>
      </c>
      <c r="D39" s="715"/>
      <c r="E39" s="715"/>
      <c r="F39" s="715"/>
      <c r="G39" s="715"/>
      <c r="H39" s="715"/>
      <c r="I39" s="715"/>
      <c r="J39" s="715"/>
      <c r="K39" s="715"/>
      <c r="L39" s="715"/>
      <c r="M39" s="715"/>
      <c r="N39" s="623"/>
      <c r="O39" s="623"/>
      <c r="P39" s="623"/>
      <c r="Q39" s="623"/>
      <c r="R39" s="623"/>
      <c r="S39" s="644"/>
      <c r="T39" s="644"/>
      <c r="U39" s="644"/>
      <c r="V39" s="644"/>
      <c r="W39" s="644"/>
      <c r="X39" s="644"/>
      <c r="Y39" s="623"/>
      <c r="Z39" s="623"/>
      <c r="AA39" s="623">
        <v>0</v>
      </c>
      <c r="AB39" s="622"/>
      <c r="AC39" s="622"/>
      <c r="AD39" s="622"/>
      <c r="AE39" s="622"/>
      <c r="AF39" s="622"/>
      <c r="AG39" s="622"/>
      <c r="AH39" s="622"/>
    </row>
    <row r="40" spans="1:34" x14ac:dyDescent="0.25">
      <c r="A40" s="361"/>
      <c r="B40" s="290">
        <f t="shared" si="2"/>
        <v>2018</v>
      </c>
      <c r="C40" s="622">
        <f t="shared" si="1"/>
        <v>0</v>
      </c>
      <c r="D40" s="715"/>
      <c r="E40" s="715"/>
      <c r="F40" s="715"/>
      <c r="G40" s="715"/>
      <c r="H40" s="715"/>
      <c r="I40" s="715"/>
      <c r="J40" s="715"/>
      <c r="K40" s="715"/>
      <c r="L40" s="715"/>
      <c r="M40" s="715"/>
      <c r="N40" s="623"/>
      <c r="O40" s="623"/>
      <c r="P40" s="623"/>
      <c r="Q40" s="623"/>
      <c r="R40" s="623"/>
      <c r="S40" s="644"/>
      <c r="T40" s="644"/>
      <c r="U40" s="644"/>
      <c r="V40" s="644"/>
      <c r="W40" s="644"/>
      <c r="X40" s="644"/>
      <c r="Y40" s="623"/>
      <c r="Z40" s="623"/>
      <c r="AA40" s="623"/>
      <c r="AB40" s="623">
        <v>0</v>
      </c>
      <c r="AC40" s="622"/>
      <c r="AD40" s="622"/>
      <c r="AE40" s="622"/>
      <c r="AF40" s="622"/>
      <c r="AG40" s="622"/>
      <c r="AH40" s="622"/>
    </row>
    <row r="41" spans="1:34" x14ac:dyDescent="0.25">
      <c r="A41" s="361"/>
      <c r="B41" s="290">
        <f t="shared" si="2"/>
        <v>2019</v>
      </c>
      <c r="C41" s="622">
        <f t="shared" si="1"/>
        <v>0</v>
      </c>
      <c r="D41" s="715"/>
      <c r="E41" s="715"/>
      <c r="F41" s="715"/>
      <c r="G41" s="715"/>
      <c r="H41" s="715"/>
      <c r="I41" s="715"/>
      <c r="J41" s="715"/>
      <c r="K41" s="715"/>
      <c r="L41" s="715"/>
      <c r="M41" s="715"/>
      <c r="N41" s="623"/>
      <c r="O41" s="623"/>
      <c r="P41" s="623"/>
      <c r="Q41" s="623"/>
      <c r="R41" s="623"/>
      <c r="S41" s="644"/>
      <c r="T41" s="644"/>
      <c r="U41" s="644"/>
      <c r="V41" s="644"/>
      <c r="W41" s="644"/>
      <c r="X41" s="644"/>
      <c r="Y41" s="623"/>
      <c r="Z41" s="623"/>
      <c r="AA41" s="623"/>
      <c r="AB41" s="623"/>
      <c r="AC41" s="644">
        <f>+$AC$14/7/3</f>
        <v>0</v>
      </c>
      <c r="AD41" s="644"/>
      <c r="AE41" s="644"/>
      <c r="AF41" s="622"/>
      <c r="AG41" s="622"/>
      <c r="AH41" s="622"/>
    </row>
    <row r="42" spans="1:34" x14ac:dyDescent="0.25">
      <c r="A42" s="361"/>
      <c r="B42" s="290">
        <f t="shared" si="2"/>
        <v>2020</v>
      </c>
      <c r="C42" s="622">
        <f t="shared" si="1"/>
        <v>0</v>
      </c>
      <c r="D42" s="715"/>
      <c r="E42" s="715"/>
      <c r="F42" s="715"/>
      <c r="G42" s="715"/>
      <c r="H42" s="715"/>
      <c r="I42" s="715"/>
      <c r="J42" s="715"/>
      <c r="K42" s="715"/>
      <c r="L42" s="715"/>
      <c r="M42" s="715"/>
      <c r="N42" s="623"/>
      <c r="O42" s="623"/>
      <c r="P42" s="623"/>
      <c r="Q42" s="623"/>
      <c r="R42" s="623"/>
      <c r="S42" s="644"/>
      <c r="T42" s="644"/>
      <c r="U42" s="644"/>
      <c r="V42" s="644"/>
      <c r="W42" s="644"/>
      <c r="X42" s="644"/>
      <c r="Y42" s="623"/>
      <c r="Z42" s="623"/>
      <c r="AA42" s="623"/>
      <c r="AB42" s="623"/>
      <c r="AC42" s="644"/>
      <c r="AD42" s="622">
        <f>$AD$14/7/2</f>
        <v>0</v>
      </c>
      <c r="AE42" s="644"/>
      <c r="AF42" s="622"/>
      <c r="AG42" s="622"/>
      <c r="AH42" s="622"/>
    </row>
    <row r="43" spans="1:34" x14ac:dyDescent="0.25">
      <c r="A43" s="361"/>
      <c r="B43" s="290">
        <f t="shared" si="2"/>
        <v>2021</v>
      </c>
      <c r="C43" s="622">
        <f t="shared" si="1"/>
        <v>0</v>
      </c>
      <c r="D43" s="715"/>
      <c r="E43" s="715"/>
      <c r="F43" s="715"/>
      <c r="G43" s="715"/>
      <c r="H43" s="715"/>
      <c r="I43" s="715"/>
      <c r="J43" s="715"/>
      <c r="K43" s="715"/>
      <c r="L43" s="715"/>
      <c r="M43" s="715"/>
      <c r="N43" s="623"/>
      <c r="O43" s="623"/>
      <c r="P43" s="623"/>
      <c r="Q43" s="623"/>
      <c r="R43" s="623"/>
      <c r="S43" s="644"/>
      <c r="T43" s="644"/>
      <c r="U43" s="644"/>
      <c r="V43" s="644"/>
      <c r="W43" s="644"/>
      <c r="X43" s="644"/>
      <c r="Y43" s="623"/>
      <c r="Z43" s="623"/>
      <c r="AA43" s="623"/>
      <c r="AB43" s="623"/>
      <c r="AC43" s="644"/>
      <c r="AD43" s="622">
        <f>$AD$14/7</f>
        <v>0</v>
      </c>
      <c r="AE43" s="644">
        <f>+$AE$14/7/2</f>
        <v>0</v>
      </c>
      <c r="AF43" s="622"/>
      <c r="AG43" s="622"/>
      <c r="AH43" s="622"/>
    </row>
    <row r="44" spans="1:34" x14ac:dyDescent="0.25">
      <c r="A44" s="361"/>
      <c r="B44" s="290">
        <f t="shared" si="2"/>
        <v>2022</v>
      </c>
      <c r="C44" s="622">
        <f t="shared" si="1"/>
        <v>-360.22214285714284</v>
      </c>
      <c r="D44" s="715"/>
      <c r="E44" s="715"/>
      <c r="F44" s="715"/>
      <c r="G44" s="715"/>
      <c r="H44" s="715"/>
      <c r="I44" s="715"/>
      <c r="J44" s="715"/>
      <c r="K44" s="715"/>
      <c r="L44" s="715"/>
      <c r="M44" s="715"/>
      <c r="N44" s="623"/>
      <c r="O44" s="623"/>
      <c r="P44" s="623"/>
      <c r="Q44" s="623"/>
      <c r="R44" s="623"/>
      <c r="S44" s="644"/>
      <c r="T44" s="644"/>
      <c r="U44" s="644"/>
      <c r="V44" s="644"/>
      <c r="W44" s="644"/>
      <c r="X44" s="644"/>
      <c r="Y44" s="623"/>
      <c r="Z44" s="623"/>
      <c r="AA44" s="623"/>
      <c r="AB44" s="623"/>
      <c r="AC44" s="644"/>
      <c r="AD44" s="622"/>
      <c r="AE44" s="644">
        <f>+$AE$14/7</f>
        <v>0</v>
      </c>
      <c r="AF44" s="644">
        <f>+$AF$14/7/2</f>
        <v>360.22214285714284</v>
      </c>
      <c r="AG44" s="622"/>
      <c r="AH44" s="622"/>
    </row>
    <row r="45" spans="1:34" x14ac:dyDescent="0.25">
      <c r="A45" s="361"/>
      <c r="B45" s="290">
        <f t="shared" si="2"/>
        <v>2023</v>
      </c>
      <c r="C45" s="622">
        <f t="shared" si="1"/>
        <v>-7482.9442857142858</v>
      </c>
      <c r="D45" s="715"/>
      <c r="E45" s="715"/>
      <c r="F45" s="715"/>
      <c r="G45" s="715"/>
      <c r="H45" s="715"/>
      <c r="I45" s="715"/>
      <c r="J45" s="715"/>
      <c r="K45" s="715"/>
      <c r="L45" s="715"/>
      <c r="M45" s="715"/>
      <c r="N45" s="623"/>
      <c r="O45" s="623"/>
      <c r="P45" s="623"/>
      <c r="Q45" s="623"/>
      <c r="R45" s="623"/>
      <c r="S45" s="644"/>
      <c r="T45" s="644"/>
      <c r="U45" s="644"/>
      <c r="V45" s="644"/>
      <c r="W45" s="644"/>
      <c r="X45" s="644"/>
      <c r="Y45" s="623"/>
      <c r="Z45" s="623"/>
      <c r="AA45" s="623"/>
      <c r="AB45" s="623"/>
      <c r="AC45" s="644"/>
      <c r="AD45" s="622"/>
      <c r="AE45" s="644"/>
      <c r="AF45" s="644">
        <f>+$AF$14/7</f>
        <v>720.44428571428568</v>
      </c>
      <c r="AG45" s="622">
        <f>$AG$14/7/2</f>
        <v>6762.5</v>
      </c>
      <c r="AH45" s="622"/>
    </row>
    <row r="46" spans="1:34" x14ac:dyDescent="0.25">
      <c r="A46" s="361"/>
      <c r="B46" s="290">
        <f t="shared" si="2"/>
        <v>2024</v>
      </c>
      <c r="C46" s="622">
        <f t="shared" si="1"/>
        <v>-14245.444285714286</v>
      </c>
      <c r="D46" s="715"/>
      <c r="E46" s="715"/>
      <c r="F46" s="715"/>
      <c r="G46" s="715"/>
      <c r="H46" s="715"/>
      <c r="I46" s="715"/>
      <c r="J46" s="715"/>
      <c r="K46" s="715"/>
      <c r="L46" s="715"/>
      <c r="M46" s="715"/>
      <c r="N46" s="623"/>
      <c r="O46" s="623"/>
      <c r="P46" s="623"/>
      <c r="Q46" s="623"/>
      <c r="R46" s="623"/>
      <c r="S46" s="644"/>
      <c r="T46" s="644"/>
      <c r="U46" s="644"/>
      <c r="V46" s="644"/>
      <c r="W46" s="644"/>
      <c r="X46" s="644"/>
      <c r="Y46" s="623"/>
      <c r="Z46" s="623"/>
      <c r="AA46" s="623"/>
      <c r="AB46" s="623"/>
      <c r="AC46" s="644"/>
      <c r="AD46" s="622"/>
      <c r="AE46" s="644"/>
      <c r="AF46" s="644">
        <f>+$AF$14/7</f>
        <v>720.44428571428568</v>
      </c>
      <c r="AG46" s="622">
        <f>$AG$14/7</f>
        <v>13525</v>
      </c>
      <c r="AH46" s="622"/>
    </row>
    <row r="47" spans="1:34" x14ac:dyDescent="0.25">
      <c r="A47" s="361"/>
      <c r="B47" s="475"/>
      <c r="C47" s="648"/>
      <c r="D47" s="722"/>
      <c r="E47" s="722"/>
      <c r="F47" s="722"/>
      <c r="G47" s="722"/>
      <c r="H47" s="722"/>
      <c r="I47" s="722"/>
      <c r="J47" s="722"/>
      <c r="K47" s="722"/>
      <c r="L47" s="722"/>
      <c r="M47" s="722"/>
      <c r="N47" s="722"/>
      <c r="O47" s="722"/>
      <c r="P47" s="722"/>
      <c r="Q47" s="722"/>
      <c r="R47" s="722"/>
      <c r="S47" s="722"/>
      <c r="T47" s="722"/>
      <c r="U47" s="722"/>
      <c r="V47" s="729"/>
      <c r="W47" s="729"/>
      <c r="X47" s="729"/>
      <c r="Y47" s="722"/>
      <c r="Z47" s="722"/>
      <c r="AA47" s="722"/>
      <c r="AB47" s="648"/>
      <c r="AC47" s="648"/>
      <c r="AD47" s="648"/>
      <c r="AE47" s="622"/>
      <c r="AF47" s="622"/>
      <c r="AG47" s="622"/>
      <c r="AH47" s="622"/>
    </row>
    <row r="48" spans="1:34" x14ac:dyDescent="0.25">
      <c r="A48" s="361" t="s">
        <v>62</v>
      </c>
      <c r="B48" s="715">
        <f>SUM(D48:AH48)</f>
        <v>77629.499285714279</v>
      </c>
      <c r="C48" s="724">
        <f>SUM(C16:C47)</f>
        <v>-22088.610714285714</v>
      </c>
      <c r="D48" s="715">
        <f>-SUM(D16:D47)+D14</f>
        <v>0</v>
      </c>
      <c r="E48" s="715">
        <f t="shared" ref="E48:T48" si="4">-SUM(E16:E47)+E14</f>
        <v>0</v>
      </c>
      <c r="F48" s="715">
        <f t="shared" si="4"/>
        <v>0</v>
      </c>
      <c r="G48" s="715">
        <f t="shared" si="4"/>
        <v>0</v>
      </c>
      <c r="H48" s="715">
        <f t="shared" si="4"/>
        <v>0</v>
      </c>
      <c r="I48" s="715">
        <f t="shared" si="4"/>
        <v>0</v>
      </c>
      <c r="J48" s="715">
        <f t="shared" si="4"/>
        <v>0</v>
      </c>
      <c r="K48" s="715">
        <f t="shared" si="4"/>
        <v>0</v>
      </c>
      <c r="L48" s="715">
        <f t="shared" si="4"/>
        <v>0</v>
      </c>
      <c r="M48" s="715">
        <f t="shared" si="4"/>
        <v>0</v>
      </c>
      <c r="N48" s="715">
        <f t="shared" si="4"/>
        <v>0</v>
      </c>
      <c r="O48" s="715">
        <f t="shared" si="4"/>
        <v>0</v>
      </c>
      <c r="P48" s="715">
        <f t="shared" si="4"/>
        <v>0</v>
      </c>
      <c r="Q48" s="715">
        <f t="shared" si="4"/>
        <v>0</v>
      </c>
      <c r="R48" s="715">
        <f t="shared" si="4"/>
        <v>0</v>
      </c>
      <c r="S48" s="715">
        <f t="shared" si="4"/>
        <v>0</v>
      </c>
      <c r="T48" s="715">
        <f t="shared" si="4"/>
        <v>0</v>
      </c>
      <c r="U48" s="723">
        <f>-SUM(U16:U47)+U14</f>
        <v>0</v>
      </c>
      <c r="V48" s="723">
        <f t="shared" ref="V48:AA48" si="5">-SUM(V16:V47)+V14</f>
        <v>0</v>
      </c>
      <c r="W48" s="723">
        <f t="shared" si="5"/>
        <v>0</v>
      </c>
      <c r="X48" s="723">
        <f t="shared" si="5"/>
        <v>0</v>
      </c>
      <c r="Y48" s="723">
        <f t="shared" si="5"/>
        <v>0</v>
      </c>
      <c r="Z48" s="723">
        <f t="shared" si="5"/>
        <v>0</v>
      </c>
      <c r="AA48" s="723">
        <f t="shared" si="5"/>
        <v>0</v>
      </c>
      <c r="AB48" s="723">
        <f>-SUM(AB16:AB47)+AB14</f>
        <v>0</v>
      </c>
      <c r="AC48" s="723">
        <f>-SUM(AC16:AC47)+AC14</f>
        <v>0</v>
      </c>
      <c r="AD48" s="723">
        <f t="shared" ref="AD48:AH48" si="6">-SUM(AD16:AD47)+AD14</f>
        <v>0</v>
      </c>
      <c r="AE48" s="725">
        <f t="shared" si="6"/>
        <v>0</v>
      </c>
      <c r="AF48" s="725">
        <f t="shared" si="6"/>
        <v>3241.9992857142856</v>
      </c>
      <c r="AG48" s="725">
        <f t="shared" si="6"/>
        <v>74387.5</v>
      </c>
      <c r="AH48" s="725">
        <f t="shared" si="6"/>
        <v>0</v>
      </c>
    </row>
    <row r="49" spans="1:26" x14ac:dyDescent="0.25">
      <c r="A49" s="361"/>
      <c r="B49" s="714"/>
      <c r="C49" s="716"/>
      <c r="D49" s="711"/>
      <c r="E49" s="711"/>
      <c r="F49" s="711"/>
      <c r="G49" s="711"/>
      <c r="H49" s="711"/>
      <c r="I49" s="711"/>
      <c r="J49" s="711"/>
      <c r="K49" s="711"/>
      <c r="L49" s="711"/>
      <c r="M49" s="711"/>
      <c r="N49" s="713"/>
      <c r="O49" s="713"/>
      <c r="P49" s="713"/>
      <c r="Q49" s="713"/>
      <c r="R49" s="713"/>
      <c r="S49" s="713"/>
      <c r="T49" s="713"/>
      <c r="U49" s="713"/>
      <c r="V49" s="713"/>
      <c r="W49" s="713"/>
      <c r="X49" s="713"/>
      <c r="Y49" s="713"/>
      <c r="Z49" s="713"/>
    </row>
    <row r="50" spans="1:26" x14ac:dyDescent="0.25">
      <c r="A50" s="387" t="s">
        <v>63</v>
      </c>
      <c r="B50" s="290"/>
      <c r="C50" s="611">
        <f>+C14+C48</f>
        <v>77629.499285714293</v>
      </c>
      <c r="D50" s="711"/>
      <c r="E50" s="711"/>
      <c r="F50" s="711"/>
      <c r="G50" s="711"/>
      <c r="H50" s="711"/>
      <c r="I50" s="711"/>
      <c r="J50" s="711"/>
      <c r="K50" s="711"/>
      <c r="L50" s="711"/>
      <c r="M50" s="711"/>
      <c r="N50" s="713"/>
      <c r="O50" s="713"/>
      <c r="P50" s="713"/>
      <c r="Q50" s="713"/>
      <c r="R50" s="713"/>
      <c r="S50" s="713"/>
      <c r="T50" s="713"/>
      <c r="U50" s="713"/>
      <c r="V50" s="713"/>
      <c r="W50" s="713"/>
      <c r="X50" s="713"/>
      <c r="Y50" s="713"/>
      <c r="Z50" s="713"/>
    </row>
    <row r="51" spans="1:26" x14ac:dyDescent="0.25">
      <c r="A51" s="290"/>
      <c r="B51" s="290"/>
      <c r="C51" s="290"/>
      <c r="D51" s="711"/>
      <c r="E51" s="711"/>
      <c r="F51" s="711"/>
      <c r="G51" s="711"/>
      <c r="H51" s="711"/>
      <c r="I51" s="711"/>
      <c r="J51" s="711"/>
      <c r="K51" s="711"/>
      <c r="L51" s="711"/>
      <c r="M51" s="711"/>
      <c r="N51" s="713"/>
      <c r="O51" s="713"/>
      <c r="P51" s="713"/>
      <c r="Q51" s="713"/>
      <c r="R51" s="713"/>
      <c r="S51" s="713"/>
      <c r="T51" s="713"/>
      <c r="U51" s="713"/>
      <c r="V51" s="713"/>
      <c r="W51" s="713"/>
      <c r="X51" s="713"/>
      <c r="Y51" s="713"/>
      <c r="Z51" s="713"/>
    </row>
    <row r="52" spans="1:26" x14ac:dyDescent="0.25">
      <c r="A52" s="290"/>
      <c r="B52" s="612"/>
      <c r="C52" s="290"/>
      <c r="D52" s="711"/>
      <c r="E52" s="711"/>
      <c r="F52" s="711"/>
      <c r="G52" s="711"/>
      <c r="H52" s="711"/>
      <c r="I52" s="711"/>
      <c r="J52" s="711"/>
      <c r="K52" s="711"/>
      <c r="L52" s="711"/>
      <c r="M52" s="711"/>
      <c r="N52" s="713"/>
      <c r="O52" s="713"/>
      <c r="P52" s="713"/>
      <c r="Q52" s="713"/>
      <c r="R52" s="713"/>
      <c r="S52" s="713"/>
      <c r="T52" s="713"/>
      <c r="U52" s="713"/>
      <c r="V52" s="713"/>
      <c r="W52" s="713"/>
      <c r="X52" s="713"/>
      <c r="Y52" s="713"/>
      <c r="Z52" s="713"/>
    </row>
    <row r="53" spans="1:26" x14ac:dyDescent="0.25">
      <c r="A53" s="290"/>
      <c r="B53" s="290"/>
      <c r="C53" s="290"/>
      <c r="E53" s="711"/>
      <c r="F53" s="717"/>
      <c r="G53" s="717"/>
      <c r="H53" s="717"/>
      <c r="I53" s="717"/>
      <c r="J53" s="717"/>
      <c r="K53" s="717"/>
      <c r="L53" s="717"/>
      <c r="M53" s="717"/>
      <c r="N53" s="713">
        <f>SUM(E32:E53)</f>
        <v>0</v>
      </c>
      <c r="O53" s="718"/>
      <c r="P53" s="718"/>
      <c r="Q53" s="718"/>
      <c r="R53" s="718"/>
      <c r="S53" s="718"/>
    </row>
    <row r="54" spans="1:26" x14ac:dyDescent="0.25">
      <c r="B54" s="290"/>
      <c r="C54" s="290"/>
      <c r="E54" s="717"/>
      <c r="F54" s="717"/>
      <c r="G54" s="717"/>
      <c r="H54" s="717"/>
      <c r="I54" s="717"/>
      <c r="J54" s="717"/>
      <c r="K54" s="717"/>
      <c r="L54" s="717"/>
      <c r="M54" s="717"/>
      <c r="N54" s="717"/>
      <c r="O54" s="717"/>
      <c r="P54" s="717"/>
      <c r="Q54" s="717"/>
      <c r="R54" s="717"/>
      <c r="S54" s="717"/>
    </row>
    <row r="55" spans="1:26" x14ac:dyDescent="0.25">
      <c r="E55" s="717"/>
      <c r="F55" s="717"/>
      <c r="G55" s="717"/>
      <c r="H55" s="717"/>
      <c r="I55" s="717"/>
      <c r="J55" s="717"/>
      <c r="K55" s="717"/>
      <c r="L55" s="717"/>
      <c r="M55" s="717"/>
      <c r="N55" s="717"/>
      <c r="O55" s="717"/>
      <c r="P55" s="717"/>
      <c r="Q55" s="717"/>
      <c r="R55" s="717"/>
      <c r="S55" s="717"/>
    </row>
    <row r="56" spans="1:26" x14ac:dyDescent="0.25">
      <c r="E56" s="717"/>
      <c r="F56" s="717"/>
      <c r="G56" s="717"/>
      <c r="H56" s="717"/>
      <c r="I56" s="717"/>
      <c r="J56" s="717"/>
      <c r="K56" s="717"/>
      <c r="L56" s="717"/>
      <c r="M56" s="717"/>
      <c r="N56" s="717"/>
      <c r="O56" s="717"/>
      <c r="P56" s="717"/>
      <c r="Q56" s="717"/>
      <c r="R56" s="717"/>
      <c r="S56" s="717"/>
    </row>
    <row r="57" spans="1:26" x14ac:dyDescent="0.25">
      <c r="E57" s="717"/>
      <c r="F57" s="717"/>
      <c r="G57" s="717"/>
      <c r="H57" s="717"/>
      <c r="I57" s="717"/>
      <c r="J57" s="717"/>
      <c r="K57" s="717"/>
      <c r="L57" s="717"/>
      <c r="M57" s="717"/>
      <c r="N57" s="717"/>
      <c r="O57" s="717"/>
      <c r="P57" s="717"/>
      <c r="Q57" s="717"/>
      <c r="R57" s="717"/>
      <c r="S57" s="717"/>
    </row>
    <row r="58" spans="1:26" x14ac:dyDescent="0.25">
      <c r="E58" s="717"/>
      <c r="F58" s="717"/>
      <c r="G58" s="717"/>
      <c r="H58" s="717"/>
      <c r="I58" s="717"/>
      <c r="J58" s="717"/>
      <c r="K58" s="717"/>
      <c r="L58" s="717"/>
      <c r="M58" s="717"/>
      <c r="N58" s="717"/>
      <c r="O58" s="717"/>
      <c r="P58" s="717"/>
      <c r="Q58" s="717"/>
      <c r="R58" s="717"/>
      <c r="S58" s="717"/>
    </row>
    <row r="59" spans="1:26" x14ac:dyDescent="0.25">
      <c r="E59" s="717"/>
      <c r="F59" s="717"/>
      <c r="G59" s="717"/>
      <c r="H59" s="717"/>
      <c r="I59" s="717"/>
      <c r="J59" s="717"/>
      <c r="K59" s="717"/>
      <c r="L59" s="717"/>
      <c r="M59" s="717"/>
      <c r="N59" s="717"/>
      <c r="O59" s="717"/>
      <c r="P59" s="717"/>
      <c r="Q59" s="717"/>
      <c r="R59" s="717"/>
      <c r="S59" s="717"/>
    </row>
    <row r="60" spans="1:26" x14ac:dyDescent="0.25">
      <c r="E60" s="717"/>
      <c r="F60" s="717"/>
      <c r="G60" s="717"/>
      <c r="H60" s="717"/>
      <c r="I60" s="717"/>
      <c r="J60" s="717"/>
      <c r="K60" s="717"/>
      <c r="L60" s="717"/>
      <c r="M60" s="717"/>
      <c r="N60" s="717"/>
      <c r="O60" s="717"/>
      <c r="P60" s="717"/>
      <c r="Q60" s="717"/>
      <c r="R60" s="717"/>
      <c r="S60" s="717"/>
    </row>
    <row r="61" spans="1:26" x14ac:dyDescent="0.25">
      <c r="E61" s="717"/>
      <c r="F61" s="717"/>
      <c r="G61" s="717"/>
      <c r="H61" s="717"/>
      <c r="I61" s="717"/>
      <c r="J61" s="717"/>
      <c r="K61" s="717"/>
      <c r="L61" s="717"/>
      <c r="M61" s="717"/>
      <c r="N61" s="717"/>
      <c r="O61" s="717"/>
      <c r="P61" s="717"/>
      <c r="Q61" s="717"/>
      <c r="R61" s="717"/>
      <c r="S61" s="717"/>
    </row>
    <row r="62" spans="1:26" x14ac:dyDescent="0.25">
      <c r="E62" s="717"/>
      <c r="F62" s="717"/>
      <c r="G62" s="717"/>
      <c r="H62" s="717"/>
      <c r="I62" s="717"/>
      <c r="J62" s="717"/>
      <c r="K62" s="717"/>
      <c r="L62" s="717"/>
      <c r="M62" s="717"/>
      <c r="N62" s="717"/>
      <c r="O62" s="717"/>
      <c r="P62" s="717"/>
      <c r="Q62" s="717"/>
      <c r="R62" s="717"/>
      <c r="S62" s="717"/>
    </row>
    <row r="63" spans="1:26" x14ac:dyDescent="0.25">
      <c r="E63" s="717"/>
      <c r="F63" s="717"/>
      <c r="G63" s="717"/>
      <c r="H63" s="717"/>
      <c r="I63" s="717"/>
      <c r="J63" s="717"/>
      <c r="K63" s="717"/>
      <c r="L63" s="717"/>
      <c r="M63" s="717"/>
      <c r="N63" s="717"/>
      <c r="O63" s="717"/>
      <c r="P63" s="717"/>
      <c r="Q63" s="717"/>
      <c r="R63" s="717"/>
      <c r="S63" s="717"/>
    </row>
    <row r="64" spans="1:26" x14ac:dyDescent="0.25">
      <c r="E64" s="717"/>
      <c r="F64" s="717"/>
      <c r="G64" s="717"/>
      <c r="H64" s="717"/>
      <c r="I64" s="717"/>
      <c r="J64" s="717"/>
      <c r="K64" s="717"/>
      <c r="L64" s="717"/>
      <c r="M64" s="717"/>
      <c r="N64" s="717"/>
      <c r="O64" s="717"/>
      <c r="P64" s="717"/>
      <c r="Q64" s="717"/>
      <c r="R64" s="717"/>
      <c r="S64" s="717"/>
    </row>
  </sheetData>
  <pageMargins left="0.7" right="0.7" top="0.75" bottom="0.75" header="0.3" footer="0.3"/>
  <pageSetup scale="60" orientation="landscape" horizontalDpi="4294967294" verticalDpi="4294967294" r:id="rId1"/>
  <headerFooter>
    <oddFooter>&amp;Z&amp;F&amp;RPage &amp;P</oddFooter>
  </headerFooter>
</worksheet>
</file>

<file path=xl/worksheets/sheet2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B7CC2-6353-45CA-B9E6-5828260AE8D0}">
  <sheetPr>
    <tabColor rgb="FF7030A0"/>
    <pageSetUpPr fitToPage="1"/>
  </sheetPr>
  <dimension ref="A1:AH64"/>
  <sheetViews>
    <sheetView workbookViewId="0"/>
  </sheetViews>
  <sheetFormatPr defaultColWidth="8.85546875" defaultRowHeight="15" x14ac:dyDescent="0.25"/>
  <cols>
    <col min="1" max="1" width="26" customWidth="1"/>
    <col min="2" max="2" width="9.5703125" customWidth="1"/>
    <col min="3" max="3" width="12.85546875" customWidth="1"/>
    <col min="4" max="12" width="7.42578125" hidden="1" customWidth="1"/>
    <col min="13" max="13" width="7.5703125" hidden="1" customWidth="1"/>
    <col min="14" max="21" width="10.42578125" customWidth="1"/>
    <col min="22" max="25" width="10.42578125" hidden="1" customWidth="1"/>
    <col min="26" max="26" width="10.7109375" bestFit="1" customWidth="1"/>
    <col min="27" max="27" width="11.5703125" bestFit="1" customWidth="1"/>
    <col min="28" max="28" width="12" bestFit="1" customWidth="1"/>
    <col min="29" max="30" width="10.5703125" bestFit="1" customWidth="1"/>
    <col min="31" max="31" width="11.85546875" customWidth="1"/>
    <col min="32" max="32" width="14.28515625" customWidth="1"/>
    <col min="34" max="34" width="11.140625" customWidth="1"/>
  </cols>
  <sheetData>
    <row r="1" spans="1:34" x14ac:dyDescent="0.25">
      <c r="A1" s="11" t="s">
        <v>10</v>
      </c>
      <c r="O1" t="s">
        <v>647</v>
      </c>
    </row>
    <row r="2" spans="1:34" x14ac:dyDescent="0.25">
      <c r="A2" s="9" t="s">
        <v>438</v>
      </c>
    </row>
    <row r="3" spans="1:34" x14ac:dyDescent="0.25">
      <c r="A3" s="9" t="s">
        <v>1344</v>
      </c>
    </row>
    <row r="4" spans="1:34" x14ac:dyDescent="0.25">
      <c r="R4" s="40" t="s">
        <v>4</v>
      </c>
      <c r="S4" s="41"/>
      <c r="T4" s="40" t="s">
        <v>8</v>
      </c>
    </row>
    <row r="5" spans="1:34" x14ac:dyDescent="0.25">
      <c r="A5" s="10" t="s">
        <v>9</v>
      </c>
      <c r="B5" s="12" t="s">
        <v>64</v>
      </c>
      <c r="C5" s="12" t="s">
        <v>12</v>
      </c>
      <c r="R5" s="42" t="s">
        <v>2</v>
      </c>
      <c r="S5" s="42" t="s">
        <v>60</v>
      </c>
      <c r="T5" s="42" t="s">
        <v>7</v>
      </c>
    </row>
    <row r="6" spans="1:34" x14ac:dyDescent="0.25">
      <c r="B6" s="3"/>
      <c r="R6" s="3"/>
    </row>
    <row r="7" spans="1:34" x14ac:dyDescent="0.25">
      <c r="A7" t="s">
        <v>1352</v>
      </c>
      <c r="B7" s="212">
        <v>916</v>
      </c>
      <c r="C7" s="212" t="s">
        <v>1349</v>
      </c>
      <c r="D7" s="293"/>
      <c r="E7" s="293"/>
      <c r="F7" s="293"/>
      <c r="G7" s="293"/>
      <c r="H7" s="293"/>
      <c r="I7" s="293"/>
      <c r="J7" s="293"/>
      <c r="K7" s="293"/>
      <c r="L7" s="293"/>
      <c r="M7" s="293"/>
      <c r="N7" s="293"/>
      <c r="O7" s="294"/>
      <c r="P7" s="6"/>
      <c r="Q7" s="6"/>
      <c r="R7" s="13">
        <f>+C14</f>
        <v>30424</v>
      </c>
      <c r="S7" s="13">
        <f>+-C48</f>
        <v>10090.571428571428</v>
      </c>
      <c r="T7" s="13">
        <f>+R7-S7</f>
        <v>20333.428571428572</v>
      </c>
    </row>
    <row r="8" spans="1:34" x14ac:dyDescent="0.25">
      <c r="A8" s="213" t="s">
        <v>1350</v>
      </c>
      <c r="B8" s="3"/>
      <c r="D8" s="293"/>
      <c r="E8" s="293"/>
      <c r="F8" s="293"/>
      <c r="G8" s="293"/>
      <c r="H8" s="293"/>
      <c r="I8" s="293"/>
      <c r="J8" s="293"/>
      <c r="K8" s="293"/>
      <c r="L8" s="293"/>
      <c r="M8" s="293"/>
      <c r="N8" s="293"/>
      <c r="O8" s="294"/>
      <c r="P8" s="6"/>
      <c r="Q8" s="6"/>
    </row>
    <row r="9" spans="1:34" x14ac:dyDescent="0.25">
      <c r="A9" s="2"/>
      <c r="B9" s="3"/>
      <c r="D9" s="293"/>
      <c r="E9" s="293"/>
      <c r="F9" s="293"/>
      <c r="G9" s="293"/>
      <c r="H9" s="293"/>
      <c r="I9" s="293"/>
      <c r="J9" s="293"/>
      <c r="K9" s="293"/>
      <c r="L9" s="293"/>
      <c r="M9" s="293"/>
      <c r="N9" s="293"/>
      <c r="O9" s="294"/>
      <c r="P9" s="6"/>
      <c r="Q9" s="6"/>
    </row>
    <row r="10" spans="1:34" x14ac:dyDescent="0.25">
      <c r="B10" s="3"/>
    </row>
    <row r="11" spans="1:34" x14ac:dyDescent="0.25">
      <c r="A11" s="686" t="s">
        <v>66</v>
      </c>
      <c r="B11" s="212" t="s">
        <v>1325</v>
      </c>
      <c r="C11" s="214"/>
    </row>
    <row r="12" spans="1:34" x14ac:dyDescent="0.25">
      <c r="B12" s="28"/>
      <c r="C12" s="2"/>
    </row>
    <row r="13" spans="1:34" x14ac:dyDescent="0.25">
      <c r="A13" s="9" t="s">
        <v>5</v>
      </c>
      <c r="C13" s="31" t="s">
        <v>3</v>
      </c>
      <c r="D13" s="32">
        <v>1994</v>
      </c>
      <c r="E13" s="32">
        <v>1995</v>
      </c>
      <c r="F13" s="32">
        <v>1996</v>
      </c>
      <c r="G13" s="32">
        <v>1997</v>
      </c>
      <c r="H13" s="32">
        <v>1998</v>
      </c>
      <c r="I13" s="32">
        <v>1999</v>
      </c>
      <c r="J13" s="32">
        <v>2000</v>
      </c>
      <c r="K13" s="32">
        <v>2001</v>
      </c>
      <c r="L13" s="32">
        <v>2002</v>
      </c>
      <c r="M13" s="32">
        <v>2003</v>
      </c>
      <c r="N13" s="32">
        <v>2004</v>
      </c>
      <c r="O13" s="32">
        <f>N13+1</f>
        <v>2005</v>
      </c>
      <c r="P13" s="32">
        <f t="shared" ref="P13:AH13" si="0">O13+1</f>
        <v>2006</v>
      </c>
      <c r="Q13" s="32">
        <f t="shared" si="0"/>
        <v>2007</v>
      </c>
      <c r="R13" s="32">
        <f t="shared" si="0"/>
        <v>2008</v>
      </c>
      <c r="S13" s="32">
        <f t="shared" si="0"/>
        <v>2009</v>
      </c>
      <c r="T13" s="32">
        <f t="shared" si="0"/>
        <v>2010</v>
      </c>
      <c r="U13" s="32">
        <f t="shared" si="0"/>
        <v>2011</v>
      </c>
      <c r="V13" s="32">
        <f t="shared" si="0"/>
        <v>2012</v>
      </c>
      <c r="W13" s="32">
        <f t="shared" si="0"/>
        <v>2013</v>
      </c>
      <c r="X13" s="32">
        <f t="shared" si="0"/>
        <v>2014</v>
      </c>
      <c r="Y13" s="32">
        <f t="shared" si="0"/>
        <v>2015</v>
      </c>
      <c r="Z13" s="32">
        <f t="shared" si="0"/>
        <v>2016</v>
      </c>
      <c r="AA13" s="32">
        <f t="shared" si="0"/>
        <v>2017</v>
      </c>
      <c r="AB13" s="32">
        <f t="shared" si="0"/>
        <v>2018</v>
      </c>
      <c r="AC13" s="32">
        <f t="shared" si="0"/>
        <v>2019</v>
      </c>
      <c r="AD13" s="32">
        <f t="shared" si="0"/>
        <v>2020</v>
      </c>
      <c r="AE13" s="32">
        <f t="shared" si="0"/>
        <v>2021</v>
      </c>
      <c r="AF13" s="32">
        <f t="shared" si="0"/>
        <v>2022</v>
      </c>
      <c r="AG13" s="32">
        <f t="shared" si="0"/>
        <v>2023</v>
      </c>
      <c r="AH13" s="32">
        <f t="shared" si="0"/>
        <v>2024</v>
      </c>
    </row>
    <row r="14" spans="1:34" x14ac:dyDescent="0.25">
      <c r="A14" s="9" t="s">
        <v>73</v>
      </c>
      <c r="C14" s="672">
        <f>SUM(D14:AH14)</f>
        <v>30424</v>
      </c>
      <c r="D14" s="673">
        <v>0</v>
      </c>
      <c r="E14" s="673">
        <v>0</v>
      </c>
      <c r="F14" s="673">
        <v>0</v>
      </c>
      <c r="G14" s="673">
        <v>0</v>
      </c>
      <c r="H14" s="673">
        <v>0</v>
      </c>
      <c r="I14" s="673">
        <v>0</v>
      </c>
      <c r="J14" s="673">
        <v>0</v>
      </c>
      <c r="K14" s="673">
        <v>0</v>
      </c>
      <c r="L14" s="673">
        <v>0</v>
      </c>
      <c r="M14" s="673">
        <v>0</v>
      </c>
      <c r="N14" s="639"/>
      <c r="O14" s="639"/>
      <c r="P14" s="639"/>
      <c r="Q14" s="639"/>
      <c r="R14" s="639"/>
      <c r="S14" s="639"/>
      <c r="T14" s="639"/>
      <c r="U14" s="639"/>
      <c r="V14" s="639"/>
      <c r="W14" s="639"/>
      <c r="X14" s="639"/>
      <c r="Y14" s="614"/>
      <c r="Z14" s="614"/>
      <c r="AA14" s="614"/>
      <c r="AB14" s="614"/>
      <c r="AC14" s="614"/>
      <c r="AD14" s="733"/>
      <c r="AE14" s="677"/>
      <c r="AF14" s="730">
        <v>27711</v>
      </c>
      <c r="AG14" s="145"/>
      <c r="AH14" s="614">
        <v>2713</v>
      </c>
    </row>
    <row r="15" spans="1:34" x14ac:dyDescent="0.25">
      <c r="A15" s="34"/>
      <c r="B15" s="2"/>
      <c r="C15" s="145"/>
      <c r="D15" s="145"/>
      <c r="E15" s="145"/>
      <c r="F15" s="145"/>
      <c r="G15" s="145"/>
      <c r="H15" s="145"/>
      <c r="I15" s="145"/>
      <c r="J15" s="145"/>
      <c r="K15" s="145"/>
      <c r="L15" s="145"/>
      <c r="M15" s="145"/>
      <c r="N15" s="145"/>
      <c r="O15" s="145"/>
      <c r="P15" s="145"/>
      <c r="Q15" s="145"/>
      <c r="R15" s="145"/>
      <c r="S15" s="673"/>
      <c r="T15" s="673"/>
      <c r="U15" s="673"/>
      <c r="V15" s="673"/>
      <c r="W15" s="673"/>
      <c r="X15" s="673"/>
      <c r="Y15" s="145"/>
      <c r="Z15" s="145"/>
      <c r="AA15" s="145"/>
      <c r="AB15" s="145"/>
      <c r="AC15" s="145"/>
      <c r="AD15" s="145"/>
      <c r="AE15" s="145"/>
      <c r="AF15" s="145"/>
      <c r="AG15" s="145"/>
      <c r="AH15" s="614"/>
    </row>
    <row r="16" spans="1:34" x14ac:dyDescent="0.25">
      <c r="A16" s="9" t="s">
        <v>6</v>
      </c>
      <c r="B16" s="3">
        <v>1994</v>
      </c>
      <c r="C16" s="622">
        <f>-SUM(D16:AH16)</f>
        <v>0</v>
      </c>
      <c r="D16" s="675">
        <f>+D$14/7/2</f>
        <v>0</v>
      </c>
      <c r="E16" s="675"/>
      <c r="F16" s="675"/>
      <c r="G16" s="675"/>
      <c r="H16" s="675"/>
      <c r="I16" s="675"/>
      <c r="J16" s="675"/>
      <c r="K16" s="675"/>
      <c r="L16" s="675"/>
      <c r="M16" s="675"/>
      <c r="N16" s="675"/>
      <c r="O16" s="675"/>
      <c r="P16" s="675"/>
      <c r="Q16" s="675"/>
      <c r="R16" s="675"/>
      <c r="S16" s="673"/>
      <c r="T16" s="673"/>
      <c r="U16" s="673"/>
      <c r="V16" s="673"/>
      <c r="W16" s="673"/>
      <c r="X16" s="673"/>
      <c r="Y16" s="675"/>
      <c r="Z16" s="675"/>
      <c r="AA16" s="145"/>
      <c r="AB16" s="145"/>
      <c r="AC16" s="145"/>
      <c r="AD16" s="145"/>
      <c r="AE16" s="145"/>
      <c r="AF16" s="145"/>
      <c r="AG16" s="145"/>
      <c r="AH16" s="614"/>
    </row>
    <row r="17" spans="1:34" x14ac:dyDescent="0.25">
      <c r="B17" s="3">
        <f>B16+1</f>
        <v>1995</v>
      </c>
      <c r="C17" s="622">
        <f t="shared" ref="C17:C46" si="1">-SUM(D17:AH17)</f>
        <v>0</v>
      </c>
      <c r="D17" s="675">
        <f>+D$14/7</f>
        <v>0</v>
      </c>
      <c r="E17" s="675">
        <f>+E$14/7/2</f>
        <v>0</v>
      </c>
      <c r="F17" s="675"/>
      <c r="G17" s="675"/>
      <c r="H17" s="675"/>
      <c r="I17" s="675"/>
      <c r="J17" s="675"/>
      <c r="K17" s="675"/>
      <c r="L17" s="675"/>
      <c r="M17" s="675"/>
      <c r="N17" s="675"/>
      <c r="O17" s="675"/>
      <c r="P17" s="675"/>
      <c r="Q17" s="675"/>
      <c r="R17" s="675"/>
      <c r="S17" s="673"/>
      <c r="T17" s="673"/>
      <c r="U17" s="673"/>
      <c r="V17" s="673"/>
      <c r="W17" s="673"/>
      <c r="X17" s="673"/>
      <c r="Y17" s="675"/>
      <c r="Z17" s="675"/>
      <c r="AA17" s="145"/>
      <c r="AB17" s="145"/>
      <c r="AC17" s="145"/>
      <c r="AD17" s="145"/>
      <c r="AE17" s="145"/>
      <c r="AF17" s="145"/>
      <c r="AG17" s="145"/>
      <c r="AH17" s="614"/>
    </row>
    <row r="18" spans="1:34" x14ac:dyDescent="0.25">
      <c r="B18" s="3">
        <f t="shared" ref="B18:B46" si="2">B17+1</f>
        <v>1996</v>
      </c>
      <c r="C18" s="622">
        <f t="shared" si="1"/>
        <v>0</v>
      </c>
      <c r="D18" s="675">
        <f>+D17</f>
        <v>0</v>
      </c>
      <c r="E18" s="675">
        <f>+E$14/7</f>
        <v>0</v>
      </c>
      <c r="F18" s="675">
        <f>+F$14/7/2</f>
        <v>0</v>
      </c>
      <c r="G18" s="675"/>
      <c r="H18" s="675"/>
      <c r="I18" s="675"/>
      <c r="J18" s="675"/>
      <c r="K18" s="675"/>
      <c r="L18" s="675"/>
      <c r="M18" s="675"/>
      <c r="N18" s="675"/>
      <c r="O18" s="675"/>
      <c r="P18" s="675"/>
      <c r="Q18" s="675"/>
      <c r="R18" s="675"/>
      <c r="S18" s="673"/>
      <c r="T18" s="673"/>
      <c r="U18" s="673"/>
      <c r="V18" s="673"/>
      <c r="W18" s="673"/>
      <c r="X18" s="673"/>
      <c r="Y18" s="675"/>
      <c r="Z18" s="675"/>
      <c r="AA18" s="145"/>
      <c r="AB18" s="145"/>
      <c r="AC18" s="145"/>
      <c r="AD18" s="145"/>
      <c r="AE18" s="145"/>
      <c r="AF18" s="145"/>
      <c r="AG18" s="145"/>
      <c r="AH18" s="145"/>
    </row>
    <row r="19" spans="1:34" x14ac:dyDescent="0.25">
      <c r="B19" s="3">
        <f t="shared" si="2"/>
        <v>1997</v>
      </c>
      <c r="C19" s="622">
        <f t="shared" si="1"/>
        <v>0</v>
      </c>
      <c r="D19" s="675">
        <f>+D18</f>
        <v>0</v>
      </c>
      <c r="E19" s="675">
        <f>+E18</f>
        <v>0</v>
      </c>
      <c r="F19" s="675">
        <f>+F$14/7</f>
        <v>0</v>
      </c>
      <c r="G19" s="675">
        <f>+G$14/7/2</f>
        <v>0</v>
      </c>
      <c r="H19" s="675"/>
      <c r="I19" s="675"/>
      <c r="J19" s="675"/>
      <c r="K19" s="675"/>
      <c r="L19" s="675"/>
      <c r="M19" s="675"/>
      <c r="N19" s="675"/>
      <c r="O19" s="675"/>
      <c r="P19" s="675"/>
      <c r="Q19" s="675"/>
      <c r="R19" s="675"/>
      <c r="S19" s="673"/>
      <c r="T19" s="673"/>
      <c r="U19" s="673"/>
      <c r="V19" s="673"/>
      <c r="W19" s="673"/>
      <c r="X19" s="673"/>
      <c r="Y19" s="675"/>
      <c r="Z19" s="675"/>
      <c r="AA19" s="145"/>
      <c r="AB19" s="145"/>
      <c r="AC19" s="145"/>
      <c r="AD19" s="145"/>
      <c r="AE19" s="145"/>
      <c r="AF19" s="145"/>
      <c r="AG19" s="145"/>
      <c r="AH19" s="145"/>
    </row>
    <row r="20" spans="1:34" x14ac:dyDescent="0.25">
      <c r="B20" s="3">
        <f t="shared" si="2"/>
        <v>1998</v>
      </c>
      <c r="C20" s="622">
        <f t="shared" si="1"/>
        <v>0</v>
      </c>
      <c r="D20" s="675">
        <f>+D19</f>
        <v>0</v>
      </c>
      <c r="E20" s="675">
        <f>+E19</f>
        <v>0</v>
      </c>
      <c r="F20" s="675">
        <f>+F19</f>
        <v>0</v>
      </c>
      <c r="G20" s="675">
        <f>+G$14/7</f>
        <v>0</v>
      </c>
      <c r="H20" s="675">
        <f>+H$14/7/2</f>
        <v>0</v>
      </c>
      <c r="I20" s="675"/>
      <c r="J20" s="675"/>
      <c r="K20" s="675"/>
      <c r="L20" s="675"/>
      <c r="M20" s="675"/>
      <c r="N20" s="675"/>
      <c r="O20" s="675"/>
      <c r="P20" s="675"/>
      <c r="Q20" s="675"/>
      <c r="R20" s="675"/>
      <c r="S20" s="673"/>
      <c r="T20" s="673"/>
      <c r="U20" s="673"/>
      <c r="V20" s="673"/>
      <c r="W20" s="673"/>
      <c r="X20" s="673"/>
      <c r="Y20" s="675"/>
      <c r="Z20" s="675"/>
      <c r="AA20" s="145"/>
      <c r="AB20" s="145"/>
      <c r="AC20" s="145"/>
      <c r="AD20" s="145"/>
      <c r="AE20" s="145"/>
      <c r="AF20" s="145"/>
      <c r="AG20" s="145"/>
      <c r="AH20" s="145"/>
    </row>
    <row r="21" spans="1:34" x14ac:dyDescent="0.25">
      <c r="B21" s="3">
        <f t="shared" si="2"/>
        <v>1999</v>
      </c>
      <c r="C21" s="622">
        <f t="shared" si="1"/>
        <v>0</v>
      </c>
      <c r="D21" s="675">
        <f>+D20</f>
        <v>0</v>
      </c>
      <c r="E21" s="675">
        <f>+E20</f>
        <v>0</v>
      </c>
      <c r="F21" s="675">
        <f>+F20</f>
        <v>0</v>
      </c>
      <c r="G21" s="675">
        <f>+G20</f>
        <v>0</v>
      </c>
      <c r="H21" s="675">
        <f>+H$14/7</f>
        <v>0</v>
      </c>
      <c r="I21" s="675">
        <f>+I$14/7/2</f>
        <v>0</v>
      </c>
      <c r="J21" s="675"/>
      <c r="K21" s="675"/>
      <c r="L21" s="675"/>
      <c r="M21" s="675"/>
      <c r="N21" s="675"/>
      <c r="O21" s="675"/>
      <c r="P21" s="675"/>
      <c r="Q21" s="675"/>
      <c r="R21" s="675"/>
      <c r="S21" s="673"/>
      <c r="T21" s="673"/>
      <c r="U21" s="673"/>
      <c r="V21" s="673"/>
      <c r="W21" s="673"/>
      <c r="X21" s="673"/>
      <c r="Y21" s="675"/>
      <c r="Z21" s="675"/>
      <c r="AA21" s="145"/>
      <c r="AB21" s="145"/>
      <c r="AC21" s="145"/>
      <c r="AD21" s="145"/>
      <c r="AE21" s="145"/>
      <c r="AF21" s="145"/>
      <c r="AG21" s="145"/>
      <c r="AH21" s="145"/>
    </row>
    <row r="22" spans="1:34" x14ac:dyDescent="0.25">
      <c r="B22" s="3">
        <f t="shared" si="2"/>
        <v>2000</v>
      </c>
      <c r="C22" s="622">
        <f t="shared" si="1"/>
        <v>0</v>
      </c>
      <c r="D22" s="675">
        <f>+D21</f>
        <v>0</v>
      </c>
      <c r="E22" s="675">
        <f>+E21</f>
        <v>0</v>
      </c>
      <c r="F22" s="675">
        <f>+F21</f>
        <v>0</v>
      </c>
      <c r="G22" s="675">
        <f>+G21</f>
        <v>0</v>
      </c>
      <c r="H22" s="675">
        <f>+H21</f>
        <v>0</v>
      </c>
      <c r="I22" s="675">
        <f>+I$14/7</f>
        <v>0</v>
      </c>
      <c r="J22" s="675">
        <f>+J$14/7/2</f>
        <v>0</v>
      </c>
      <c r="K22" s="675"/>
      <c r="L22" s="675"/>
      <c r="M22" s="675"/>
      <c r="N22" s="675"/>
      <c r="O22" s="675"/>
      <c r="P22" s="675"/>
      <c r="Q22" s="675"/>
      <c r="R22" s="675"/>
      <c r="S22" s="673"/>
      <c r="T22" s="673"/>
      <c r="U22" s="673"/>
      <c r="V22" s="673"/>
      <c r="W22" s="673"/>
      <c r="X22" s="673"/>
      <c r="Y22" s="675"/>
      <c r="Z22" s="675"/>
      <c r="AA22" s="145"/>
      <c r="AB22" s="145"/>
      <c r="AC22" s="145"/>
      <c r="AD22" s="145"/>
      <c r="AE22" s="145"/>
      <c r="AF22" s="145"/>
      <c r="AG22" s="145"/>
      <c r="AH22" s="145"/>
    </row>
    <row r="23" spans="1:34" x14ac:dyDescent="0.25">
      <c r="B23" s="3">
        <f t="shared" si="2"/>
        <v>2001</v>
      </c>
      <c r="C23" s="622">
        <f t="shared" si="1"/>
        <v>0</v>
      </c>
      <c r="D23" s="675">
        <f>+D$14/7/2</f>
        <v>0</v>
      </c>
      <c r="E23" s="675">
        <f>+E22</f>
        <v>0</v>
      </c>
      <c r="F23" s="675">
        <f>+F22</f>
        <v>0</v>
      </c>
      <c r="G23" s="675">
        <f>+G22</f>
        <v>0</v>
      </c>
      <c r="H23" s="675">
        <f>+H22</f>
        <v>0</v>
      </c>
      <c r="I23" s="675">
        <f>+I22</f>
        <v>0</v>
      </c>
      <c r="J23" s="675">
        <f>+J$14/7</f>
        <v>0</v>
      </c>
      <c r="K23" s="675">
        <f>+K$14/7/2</f>
        <v>0</v>
      </c>
      <c r="L23" s="675"/>
      <c r="M23" s="675"/>
      <c r="N23" s="675"/>
      <c r="O23" s="675"/>
      <c r="P23" s="675"/>
      <c r="Q23" s="675"/>
      <c r="R23" s="675"/>
      <c r="S23" s="673"/>
      <c r="T23" s="673"/>
      <c r="U23" s="673"/>
      <c r="V23" s="673"/>
      <c r="W23" s="673"/>
      <c r="X23" s="673"/>
      <c r="Y23" s="675"/>
      <c r="Z23" s="675"/>
      <c r="AA23" s="145"/>
      <c r="AB23" s="145"/>
      <c r="AC23" s="145"/>
      <c r="AD23" s="145"/>
      <c r="AE23" s="145"/>
      <c r="AF23" s="145"/>
      <c r="AG23" s="145"/>
      <c r="AH23" s="145"/>
    </row>
    <row r="24" spans="1:34" x14ac:dyDescent="0.25">
      <c r="B24" s="3">
        <f t="shared" si="2"/>
        <v>2002</v>
      </c>
      <c r="C24" s="622">
        <f t="shared" si="1"/>
        <v>0</v>
      </c>
      <c r="D24" s="675"/>
      <c r="E24" s="675">
        <f>+E$14/7/2</f>
        <v>0</v>
      </c>
      <c r="F24" s="675">
        <f>+F23</f>
        <v>0</v>
      </c>
      <c r="G24" s="675">
        <f>+G23</f>
        <v>0</v>
      </c>
      <c r="H24" s="675">
        <f>+H23</f>
        <v>0</v>
      </c>
      <c r="I24" s="675">
        <f>+I23</f>
        <v>0</v>
      </c>
      <c r="J24" s="675">
        <f>+J23</f>
        <v>0</v>
      </c>
      <c r="K24" s="675">
        <f>+K$14/7</f>
        <v>0</v>
      </c>
      <c r="L24" s="675">
        <f>+L$14/7/2</f>
        <v>0</v>
      </c>
      <c r="M24" s="675"/>
      <c r="N24" s="675"/>
      <c r="O24" s="675"/>
      <c r="P24" s="675"/>
      <c r="Q24" s="675"/>
      <c r="R24" s="675"/>
      <c r="S24" s="673"/>
      <c r="T24" s="673"/>
      <c r="U24" s="673"/>
      <c r="V24" s="673"/>
      <c r="W24" s="673"/>
      <c r="X24" s="673"/>
      <c r="Y24" s="675"/>
      <c r="Z24" s="675"/>
      <c r="AA24" s="145"/>
      <c r="AB24" s="145"/>
      <c r="AC24" s="145"/>
      <c r="AD24" s="145"/>
      <c r="AE24" s="145"/>
      <c r="AF24" s="145"/>
      <c r="AG24" s="145"/>
      <c r="AH24" s="145"/>
    </row>
    <row r="25" spans="1:34" x14ac:dyDescent="0.25">
      <c r="B25" s="3">
        <f t="shared" si="2"/>
        <v>2003</v>
      </c>
      <c r="C25" s="622">
        <f t="shared" si="1"/>
        <v>0</v>
      </c>
      <c r="D25" s="675"/>
      <c r="E25" s="675"/>
      <c r="F25" s="675">
        <f>+F$14/7/2</f>
        <v>0</v>
      </c>
      <c r="G25" s="675">
        <f>+G24</f>
        <v>0</v>
      </c>
      <c r="H25" s="675">
        <f>+H24</f>
        <v>0</v>
      </c>
      <c r="I25" s="675">
        <f>+I24</f>
        <v>0</v>
      </c>
      <c r="J25" s="675">
        <f>+J24</f>
        <v>0</v>
      </c>
      <c r="K25" s="675">
        <f>+K24</f>
        <v>0</v>
      </c>
      <c r="L25" s="675">
        <f>+L$14/7</f>
        <v>0</v>
      </c>
      <c r="M25" s="675">
        <f>+M$14/7/2</f>
        <v>0</v>
      </c>
      <c r="N25" s="675"/>
      <c r="O25" s="675"/>
      <c r="P25" s="675"/>
      <c r="Q25" s="675"/>
      <c r="R25" s="675"/>
      <c r="S25" s="673"/>
      <c r="T25" s="673"/>
      <c r="U25" s="673"/>
      <c r="V25" s="673"/>
      <c r="W25" s="673"/>
      <c r="X25" s="673"/>
      <c r="Y25" s="675"/>
      <c r="Z25" s="675"/>
      <c r="AA25" s="145"/>
      <c r="AB25" s="145"/>
      <c r="AC25" s="145"/>
      <c r="AD25" s="145"/>
      <c r="AE25" s="145"/>
      <c r="AF25" s="145"/>
      <c r="AG25" s="145"/>
      <c r="AH25" s="145"/>
    </row>
    <row r="26" spans="1:34" x14ac:dyDescent="0.25">
      <c r="B26" s="3">
        <f t="shared" si="2"/>
        <v>2004</v>
      </c>
      <c r="C26" s="622">
        <f t="shared" si="1"/>
        <v>0</v>
      </c>
      <c r="D26" s="675"/>
      <c r="E26" s="675"/>
      <c r="F26" s="675"/>
      <c r="G26" s="675">
        <f>+G$14/7/2</f>
        <v>0</v>
      </c>
      <c r="H26" s="675">
        <f>+H25</f>
        <v>0</v>
      </c>
      <c r="I26" s="675">
        <f>+I25</f>
        <v>0</v>
      </c>
      <c r="J26" s="675">
        <f>+J25</f>
        <v>0</v>
      </c>
      <c r="K26" s="675">
        <f>+K25</f>
        <v>0</v>
      </c>
      <c r="L26" s="675">
        <f>+L25</f>
        <v>0</v>
      </c>
      <c r="M26" s="675">
        <f>+M$14/7</f>
        <v>0</v>
      </c>
      <c r="N26" s="614">
        <f>+N$14/7/2</f>
        <v>0</v>
      </c>
      <c r="O26" s="614"/>
      <c r="P26" s="614"/>
      <c r="Q26" s="614"/>
      <c r="R26" s="614"/>
      <c r="S26" s="639"/>
      <c r="T26" s="639"/>
      <c r="U26" s="639"/>
      <c r="V26" s="639"/>
      <c r="W26" s="639"/>
      <c r="X26" s="639"/>
      <c r="Y26" s="614"/>
      <c r="Z26" s="675"/>
      <c r="AA26" s="145"/>
      <c r="AB26" s="145"/>
      <c r="AC26" s="145"/>
      <c r="AD26" s="145"/>
      <c r="AE26" s="145"/>
      <c r="AF26" s="145"/>
      <c r="AG26" s="145"/>
      <c r="AH26" s="145"/>
    </row>
    <row r="27" spans="1:34" x14ac:dyDescent="0.25">
      <c r="B27" s="3">
        <f t="shared" si="2"/>
        <v>2005</v>
      </c>
      <c r="C27" s="622">
        <f t="shared" si="1"/>
        <v>0</v>
      </c>
      <c r="D27" s="675"/>
      <c r="E27" s="675"/>
      <c r="F27" s="675"/>
      <c r="G27" s="675"/>
      <c r="H27" s="675">
        <f>+H$14/7/2</f>
        <v>0</v>
      </c>
      <c r="I27" s="675">
        <f>+I26</f>
        <v>0</v>
      </c>
      <c r="J27" s="675">
        <f>+J26</f>
        <v>0</v>
      </c>
      <c r="K27" s="675">
        <f>+K26</f>
        <v>0</v>
      </c>
      <c r="L27" s="675">
        <f>+L26</f>
        <v>0</v>
      </c>
      <c r="M27" s="675">
        <f>+M26</f>
        <v>0</v>
      </c>
      <c r="N27" s="614">
        <f>+N$14/7</f>
        <v>0</v>
      </c>
      <c r="O27" s="614">
        <f>+O$14/7/2</f>
        <v>0</v>
      </c>
      <c r="P27" s="614"/>
      <c r="Q27" s="614"/>
      <c r="R27" s="614"/>
      <c r="S27" s="639"/>
      <c r="T27" s="639"/>
      <c r="U27" s="639"/>
      <c r="V27" s="639"/>
      <c r="W27" s="639"/>
      <c r="X27" s="639"/>
      <c r="Y27" s="614"/>
      <c r="Z27" s="675"/>
      <c r="AA27" s="145"/>
      <c r="AB27" s="145"/>
      <c r="AC27" s="145"/>
      <c r="AD27" s="145"/>
      <c r="AE27" s="145"/>
      <c r="AF27" s="145"/>
      <c r="AG27" s="145"/>
      <c r="AH27" s="145"/>
    </row>
    <row r="28" spans="1:34" x14ac:dyDescent="0.25">
      <c r="B28" s="3">
        <f t="shared" si="2"/>
        <v>2006</v>
      </c>
      <c r="C28" s="622">
        <f t="shared" si="1"/>
        <v>0</v>
      </c>
      <c r="D28" s="675"/>
      <c r="E28" s="675"/>
      <c r="F28" s="675"/>
      <c r="G28" s="675"/>
      <c r="H28" s="675"/>
      <c r="I28" s="675">
        <f>+I$14/7/2</f>
        <v>0</v>
      </c>
      <c r="J28" s="675">
        <f>+J27</f>
        <v>0</v>
      </c>
      <c r="K28" s="675">
        <f>+K27</f>
        <v>0</v>
      </c>
      <c r="L28" s="675">
        <f>+L27</f>
        <v>0</v>
      </c>
      <c r="M28" s="675">
        <f>+M27</f>
        <v>0</v>
      </c>
      <c r="N28" s="614">
        <f>+N27</f>
        <v>0</v>
      </c>
      <c r="O28" s="614">
        <f>+O$14/7</f>
        <v>0</v>
      </c>
      <c r="P28" s="614">
        <f>+P$14/7/2</f>
        <v>0</v>
      </c>
      <c r="Q28" s="614"/>
      <c r="R28" s="614"/>
      <c r="S28" s="639"/>
      <c r="T28" s="639"/>
      <c r="U28" s="639"/>
      <c r="V28" s="639"/>
      <c r="W28" s="639"/>
      <c r="X28" s="639"/>
      <c r="Y28" s="614"/>
      <c r="Z28" s="675"/>
      <c r="AA28" s="145"/>
      <c r="AB28" s="145"/>
      <c r="AC28" s="145"/>
      <c r="AD28" s="145"/>
      <c r="AE28" s="145"/>
      <c r="AF28" s="145"/>
      <c r="AG28" s="145"/>
      <c r="AH28" s="145"/>
    </row>
    <row r="29" spans="1:34" x14ac:dyDescent="0.25">
      <c r="B29" s="3">
        <f t="shared" si="2"/>
        <v>2007</v>
      </c>
      <c r="C29" s="622">
        <f t="shared" si="1"/>
        <v>0</v>
      </c>
      <c r="D29" s="675"/>
      <c r="E29" s="675"/>
      <c r="F29" s="675"/>
      <c r="G29" s="675"/>
      <c r="H29" s="675"/>
      <c r="I29" s="675"/>
      <c r="J29" s="675">
        <f>+J$14/7/2</f>
        <v>0</v>
      </c>
      <c r="K29" s="675">
        <f>+K28</f>
        <v>0</v>
      </c>
      <c r="L29" s="675">
        <f>+L28</f>
        <v>0</v>
      </c>
      <c r="M29" s="675">
        <f>+M28</f>
        <v>0</v>
      </c>
      <c r="N29" s="614">
        <f>+N28</f>
        <v>0</v>
      </c>
      <c r="O29" s="614">
        <f>+O28</f>
        <v>0</v>
      </c>
      <c r="P29" s="614">
        <f>+P$14/7</f>
        <v>0</v>
      </c>
      <c r="Q29" s="614">
        <f>+Q$14/7/2</f>
        <v>0</v>
      </c>
      <c r="R29" s="614"/>
      <c r="S29" s="639"/>
      <c r="T29" s="639"/>
      <c r="U29" s="639"/>
      <c r="V29" s="639"/>
      <c r="W29" s="639"/>
      <c r="X29" s="639"/>
      <c r="Y29" s="614"/>
      <c r="Z29" s="675"/>
      <c r="AA29" s="145"/>
      <c r="AB29" s="145"/>
      <c r="AC29" s="145"/>
      <c r="AD29" s="145"/>
      <c r="AE29" s="145"/>
      <c r="AF29" s="145"/>
      <c r="AG29" s="145"/>
      <c r="AH29" s="145"/>
    </row>
    <row r="30" spans="1:34" x14ac:dyDescent="0.25">
      <c r="B30" s="3">
        <f t="shared" si="2"/>
        <v>2008</v>
      </c>
      <c r="C30" s="622">
        <f t="shared" si="1"/>
        <v>0</v>
      </c>
      <c r="D30" s="675"/>
      <c r="E30" s="675"/>
      <c r="F30" s="675"/>
      <c r="G30" s="675"/>
      <c r="H30" s="675"/>
      <c r="I30" s="675"/>
      <c r="J30" s="675"/>
      <c r="K30" s="675">
        <f>+K$14/7/2</f>
        <v>0</v>
      </c>
      <c r="L30" s="675">
        <f>+L29</f>
        <v>0</v>
      </c>
      <c r="M30" s="675">
        <f>+M29</f>
        <v>0</v>
      </c>
      <c r="N30" s="614">
        <f>+N29</f>
        <v>0</v>
      </c>
      <c r="O30" s="614">
        <f>+O29</f>
        <v>0</v>
      </c>
      <c r="P30" s="614">
        <f>+P29</f>
        <v>0</v>
      </c>
      <c r="Q30" s="614">
        <f>+Q$14/7</f>
        <v>0</v>
      </c>
      <c r="R30" s="614">
        <f>+R$14/7/2</f>
        <v>0</v>
      </c>
      <c r="S30" s="639"/>
      <c r="T30" s="639"/>
      <c r="U30" s="639"/>
      <c r="V30" s="639"/>
      <c r="W30" s="639"/>
      <c r="X30" s="639"/>
      <c r="Y30" s="614"/>
      <c r="Z30" s="675"/>
      <c r="AA30" s="145"/>
      <c r="AB30" s="145"/>
      <c r="AC30" s="145"/>
      <c r="AD30" s="145"/>
      <c r="AE30" s="145"/>
      <c r="AF30" s="145"/>
      <c r="AG30" s="145"/>
      <c r="AH30" s="145"/>
    </row>
    <row r="31" spans="1:34" x14ac:dyDescent="0.25">
      <c r="B31" s="3">
        <f t="shared" si="2"/>
        <v>2009</v>
      </c>
      <c r="C31" s="622">
        <f t="shared" si="1"/>
        <v>0</v>
      </c>
      <c r="D31" s="675"/>
      <c r="E31" s="675"/>
      <c r="F31" s="675"/>
      <c r="G31" s="675"/>
      <c r="H31" s="675"/>
      <c r="I31" s="675"/>
      <c r="J31" s="675"/>
      <c r="K31" s="675"/>
      <c r="L31" s="675">
        <f>+L$14/7/2</f>
        <v>0</v>
      </c>
      <c r="M31" s="675">
        <f>+M30</f>
        <v>0</v>
      </c>
      <c r="N31" s="614">
        <f>+N30</f>
        <v>0</v>
      </c>
      <c r="O31" s="614">
        <f>+O30</f>
        <v>0</v>
      </c>
      <c r="P31" s="614">
        <f>+P30</f>
        <v>0</v>
      </c>
      <c r="Q31" s="614">
        <f>+Q30</f>
        <v>0</v>
      </c>
      <c r="R31" s="614">
        <f>+R$14/7</f>
        <v>0</v>
      </c>
      <c r="S31" s="639">
        <f>+S$14/7/2</f>
        <v>0</v>
      </c>
      <c r="T31" s="639"/>
      <c r="U31" s="639"/>
      <c r="V31" s="639"/>
      <c r="W31" s="639"/>
      <c r="X31" s="639"/>
      <c r="Y31" s="614"/>
      <c r="Z31" s="675"/>
      <c r="AA31" s="145"/>
      <c r="AB31" s="145"/>
      <c r="AC31" s="145"/>
      <c r="AD31" s="145"/>
      <c r="AE31" s="145"/>
      <c r="AF31" s="145"/>
      <c r="AG31" s="145"/>
      <c r="AH31" s="145"/>
    </row>
    <row r="32" spans="1:34" x14ac:dyDescent="0.25">
      <c r="A32" s="38"/>
      <c r="B32" s="3">
        <f t="shared" si="2"/>
        <v>2010</v>
      </c>
      <c r="C32" s="622">
        <f t="shared" si="1"/>
        <v>0</v>
      </c>
      <c r="D32" s="675"/>
      <c r="E32" s="675"/>
      <c r="F32" s="675"/>
      <c r="G32" s="675"/>
      <c r="H32" s="675"/>
      <c r="I32" s="675"/>
      <c r="J32" s="675"/>
      <c r="K32" s="675"/>
      <c r="L32" s="675"/>
      <c r="M32" s="675">
        <f>+M$14/7/2</f>
        <v>0</v>
      </c>
      <c r="N32" s="614">
        <f>+N31</f>
        <v>0</v>
      </c>
      <c r="O32" s="614">
        <f>+O31</f>
        <v>0</v>
      </c>
      <c r="P32" s="614">
        <f>+P31</f>
        <v>0</v>
      </c>
      <c r="Q32" s="614">
        <f>+Q31</f>
        <v>0</v>
      </c>
      <c r="R32" s="614">
        <f>+R31</f>
        <v>0</v>
      </c>
      <c r="S32" s="639">
        <f>+S$14/7</f>
        <v>0</v>
      </c>
      <c r="T32" s="639">
        <f>+T$14/7/2</f>
        <v>0</v>
      </c>
      <c r="U32" s="639"/>
      <c r="V32" s="639"/>
      <c r="W32" s="639"/>
      <c r="X32" s="639"/>
      <c r="Y32" s="614"/>
      <c r="Z32" s="675"/>
      <c r="AA32" s="145"/>
      <c r="AB32" s="145"/>
      <c r="AC32" s="145"/>
      <c r="AD32" s="145"/>
      <c r="AE32" s="145"/>
      <c r="AF32" s="145"/>
      <c r="AG32" s="145"/>
      <c r="AH32" s="145"/>
    </row>
    <row r="33" spans="1:34" x14ac:dyDescent="0.25">
      <c r="A33" s="38"/>
      <c r="B33" s="3">
        <f t="shared" si="2"/>
        <v>2011</v>
      </c>
      <c r="C33" s="622">
        <f t="shared" si="1"/>
        <v>0</v>
      </c>
      <c r="D33" s="675"/>
      <c r="E33" s="675"/>
      <c r="F33" s="675"/>
      <c r="G33" s="675"/>
      <c r="H33" s="675"/>
      <c r="I33" s="675"/>
      <c r="J33" s="675"/>
      <c r="K33" s="675"/>
      <c r="L33" s="675"/>
      <c r="M33" s="675"/>
      <c r="N33" s="614">
        <f>+N$14/7/2</f>
        <v>0</v>
      </c>
      <c r="O33" s="614">
        <f>+O32</f>
        <v>0</v>
      </c>
      <c r="P33" s="614">
        <f>+P32</f>
        <v>0</v>
      </c>
      <c r="Q33" s="614">
        <f>+Q32</f>
        <v>0</v>
      </c>
      <c r="R33" s="614">
        <f>+R32</f>
        <v>0</v>
      </c>
      <c r="S33" s="639">
        <f>+S32</f>
        <v>0</v>
      </c>
      <c r="T33" s="639">
        <f>+T$14/7</f>
        <v>0</v>
      </c>
      <c r="U33" s="639">
        <f>+U$14/7/2</f>
        <v>0</v>
      </c>
      <c r="V33" s="639"/>
      <c r="W33" s="639"/>
      <c r="X33" s="639"/>
      <c r="Y33" s="614"/>
      <c r="Z33" s="675"/>
      <c r="AA33" s="145"/>
      <c r="AB33" s="145"/>
      <c r="AC33" s="145"/>
      <c r="AD33" s="145"/>
      <c r="AE33" s="145"/>
      <c r="AF33" s="145"/>
      <c r="AG33" s="145"/>
      <c r="AH33" s="145"/>
    </row>
    <row r="34" spans="1:34" x14ac:dyDescent="0.25">
      <c r="A34" s="38"/>
      <c r="B34" s="3">
        <f t="shared" si="2"/>
        <v>2012</v>
      </c>
      <c r="C34" s="622">
        <f t="shared" si="1"/>
        <v>0</v>
      </c>
      <c r="D34" s="675"/>
      <c r="E34" s="675"/>
      <c r="F34" s="675"/>
      <c r="G34" s="675"/>
      <c r="H34" s="675"/>
      <c r="I34" s="675"/>
      <c r="J34" s="675"/>
      <c r="K34" s="675"/>
      <c r="L34" s="675"/>
      <c r="M34" s="675"/>
      <c r="N34" s="614"/>
      <c r="O34" s="614">
        <f>+O$14/7/2</f>
        <v>0</v>
      </c>
      <c r="P34" s="614">
        <f>+P33</f>
        <v>0</v>
      </c>
      <c r="Q34" s="614">
        <f>+Q33</f>
        <v>0</v>
      </c>
      <c r="R34" s="614">
        <f>+R33</f>
        <v>0</v>
      </c>
      <c r="S34" s="639">
        <f>+S33</f>
        <v>0</v>
      </c>
      <c r="T34" s="639">
        <f>+T$14/7</f>
        <v>0</v>
      </c>
      <c r="U34" s="639">
        <f>+U$14/7</f>
        <v>0</v>
      </c>
      <c r="V34" s="639">
        <f>+V$14/7/2</f>
        <v>0</v>
      </c>
      <c r="W34" s="639"/>
      <c r="X34" s="639"/>
      <c r="Y34" s="614"/>
      <c r="Z34" s="675"/>
      <c r="AA34" s="145"/>
      <c r="AB34" s="145"/>
      <c r="AC34" s="145"/>
      <c r="AD34" s="145"/>
      <c r="AE34" s="145"/>
      <c r="AF34" s="145"/>
      <c r="AG34" s="145"/>
      <c r="AH34" s="145"/>
    </row>
    <row r="35" spans="1:34" x14ac:dyDescent="0.25">
      <c r="A35" s="38"/>
      <c r="B35" s="3">
        <f t="shared" si="2"/>
        <v>2013</v>
      </c>
      <c r="C35" s="622">
        <f t="shared" si="1"/>
        <v>0</v>
      </c>
      <c r="D35" s="675"/>
      <c r="E35" s="675"/>
      <c r="F35" s="675"/>
      <c r="G35" s="675"/>
      <c r="H35" s="675"/>
      <c r="I35" s="675"/>
      <c r="J35" s="675"/>
      <c r="K35" s="675"/>
      <c r="L35" s="675"/>
      <c r="M35" s="675"/>
      <c r="N35" s="614"/>
      <c r="O35" s="614"/>
      <c r="P35" s="614">
        <f>P14/7/2</f>
        <v>0</v>
      </c>
      <c r="Q35" s="614">
        <f>Q14</f>
        <v>0</v>
      </c>
      <c r="R35" s="614">
        <f t="shared" ref="R35:U36" si="3">R34</f>
        <v>0</v>
      </c>
      <c r="S35" s="639">
        <f t="shared" si="3"/>
        <v>0</v>
      </c>
      <c r="T35" s="639">
        <f t="shared" si="3"/>
        <v>0</v>
      </c>
      <c r="U35" s="639">
        <f t="shared" si="3"/>
        <v>0</v>
      </c>
      <c r="V35" s="639">
        <f>V14/7</f>
        <v>0</v>
      </c>
      <c r="W35" s="639">
        <f>W14/7/2</f>
        <v>0</v>
      </c>
      <c r="X35" s="639"/>
      <c r="Y35" s="614"/>
      <c r="Z35" s="675"/>
      <c r="AA35" s="145"/>
      <c r="AB35" s="145"/>
      <c r="AC35" s="145"/>
      <c r="AD35" s="145"/>
      <c r="AE35" s="145"/>
      <c r="AF35" s="145"/>
      <c r="AG35" s="145"/>
      <c r="AH35" s="145"/>
    </row>
    <row r="36" spans="1:34" x14ac:dyDescent="0.25">
      <c r="A36" s="38"/>
      <c r="B36" s="3">
        <f t="shared" si="2"/>
        <v>2014</v>
      </c>
      <c r="C36" s="622">
        <f t="shared" si="1"/>
        <v>0</v>
      </c>
      <c r="D36" s="675"/>
      <c r="E36" s="675"/>
      <c r="F36" s="675"/>
      <c r="G36" s="675"/>
      <c r="H36" s="675"/>
      <c r="I36" s="675"/>
      <c r="J36" s="675"/>
      <c r="K36" s="675"/>
      <c r="L36" s="675"/>
      <c r="M36" s="675"/>
      <c r="N36" s="614"/>
      <c r="O36" s="614"/>
      <c r="P36" s="614"/>
      <c r="Q36" s="614">
        <f>Q14/7/2</f>
        <v>0</v>
      </c>
      <c r="R36" s="614">
        <f t="shared" si="3"/>
        <v>0</v>
      </c>
      <c r="S36" s="639">
        <f t="shared" si="3"/>
        <v>0</v>
      </c>
      <c r="T36" s="639">
        <f t="shared" si="3"/>
        <v>0</v>
      </c>
      <c r="U36" s="639">
        <f t="shared" si="3"/>
        <v>0</v>
      </c>
      <c r="V36" s="639">
        <f>V35</f>
        <v>0</v>
      </c>
      <c r="W36" s="639">
        <f>W14/7</f>
        <v>0</v>
      </c>
      <c r="X36" s="639">
        <f>X14/7/2</f>
        <v>0</v>
      </c>
      <c r="Y36" s="614"/>
      <c r="Z36" s="675"/>
      <c r="AA36" s="145"/>
      <c r="AB36" s="145"/>
      <c r="AC36" s="145"/>
      <c r="AD36" s="145"/>
      <c r="AE36" s="145"/>
      <c r="AF36" s="145"/>
      <c r="AG36" s="145"/>
      <c r="AH36" s="145"/>
    </row>
    <row r="37" spans="1:34" x14ac:dyDescent="0.25">
      <c r="A37" s="38"/>
      <c r="B37" s="3">
        <f t="shared" si="2"/>
        <v>2015</v>
      </c>
      <c r="C37" s="622">
        <f t="shared" si="1"/>
        <v>0</v>
      </c>
      <c r="D37" s="675"/>
      <c r="E37" s="675"/>
      <c r="F37" s="675"/>
      <c r="G37" s="675"/>
      <c r="H37" s="675"/>
      <c r="I37" s="675"/>
      <c r="J37" s="675"/>
      <c r="K37" s="675"/>
      <c r="L37" s="675"/>
      <c r="M37" s="675"/>
      <c r="N37" s="614"/>
      <c r="O37" s="614"/>
      <c r="P37" s="614"/>
      <c r="Q37" s="614"/>
      <c r="R37" s="614">
        <f>R14/7/2</f>
        <v>0</v>
      </c>
      <c r="S37" s="639">
        <f>S36</f>
        <v>0</v>
      </c>
      <c r="T37" s="639">
        <f>T36</f>
        <v>0</v>
      </c>
      <c r="U37" s="639">
        <f>U36</f>
        <v>0</v>
      </c>
      <c r="V37" s="639">
        <f>V36</f>
        <v>0</v>
      </c>
      <c r="W37" s="639">
        <f>W36</f>
        <v>0</v>
      </c>
      <c r="X37" s="639">
        <f>X14/7</f>
        <v>0</v>
      </c>
      <c r="Y37" s="614">
        <f>Y14/7/2</f>
        <v>0</v>
      </c>
      <c r="Z37" s="675"/>
      <c r="AA37" s="145"/>
      <c r="AB37" s="145"/>
      <c r="AC37" s="145"/>
      <c r="AD37" s="145"/>
      <c r="AE37" s="145"/>
      <c r="AF37" s="145"/>
      <c r="AG37" s="145"/>
      <c r="AH37" s="145"/>
    </row>
    <row r="38" spans="1:34" x14ac:dyDescent="0.25">
      <c r="A38" s="38"/>
      <c r="B38" s="3">
        <f t="shared" si="2"/>
        <v>2016</v>
      </c>
      <c r="C38" s="622">
        <f t="shared" si="1"/>
        <v>0</v>
      </c>
      <c r="D38" s="675"/>
      <c r="E38" s="675"/>
      <c r="F38" s="675"/>
      <c r="G38" s="675"/>
      <c r="H38" s="675"/>
      <c r="I38" s="675"/>
      <c r="J38" s="675"/>
      <c r="K38" s="675"/>
      <c r="L38" s="675"/>
      <c r="M38" s="675"/>
      <c r="N38" s="614"/>
      <c r="O38" s="614"/>
      <c r="P38" s="614"/>
      <c r="Q38" s="614"/>
      <c r="R38" s="614"/>
      <c r="S38" s="639"/>
      <c r="T38" s="639"/>
      <c r="U38" s="639"/>
      <c r="V38" s="639"/>
      <c r="W38" s="639"/>
      <c r="X38" s="639"/>
      <c r="Y38" s="614">
        <f>+Y14/2</f>
        <v>0</v>
      </c>
      <c r="Z38" s="614">
        <f>Z14/7/2</f>
        <v>0</v>
      </c>
      <c r="AA38" s="614"/>
      <c r="AB38" s="145"/>
      <c r="AC38" s="145"/>
      <c r="AD38" s="145"/>
      <c r="AE38" s="145"/>
      <c r="AF38" s="145"/>
      <c r="AG38" s="145"/>
      <c r="AH38" s="145"/>
    </row>
    <row r="39" spans="1:34" x14ac:dyDescent="0.25">
      <c r="A39" s="38"/>
      <c r="B39" s="3">
        <f t="shared" si="2"/>
        <v>2017</v>
      </c>
      <c r="C39" s="622">
        <f t="shared" si="1"/>
        <v>0</v>
      </c>
      <c r="D39" s="675"/>
      <c r="E39" s="675"/>
      <c r="F39" s="675"/>
      <c r="G39" s="675"/>
      <c r="H39" s="675"/>
      <c r="I39" s="675"/>
      <c r="J39" s="675"/>
      <c r="K39" s="675"/>
      <c r="L39" s="675"/>
      <c r="M39" s="675"/>
      <c r="N39" s="614"/>
      <c r="O39" s="614"/>
      <c r="P39" s="614"/>
      <c r="Q39" s="614"/>
      <c r="R39" s="614"/>
      <c r="S39" s="639"/>
      <c r="T39" s="639"/>
      <c r="U39" s="639"/>
      <c r="V39" s="639"/>
      <c r="W39" s="639"/>
      <c r="X39" s="639"/>
      <c r="Y39" s="614"/>
      <c r="Z39" s="614"/>
      <c r="AA39" s="614">
        <v>0</v>
      </c>
      <c r="AB39" s="145"/>
      <c r="AC39" s="145"/>
      <c r="AD39" s="145"/>
      <c r="AE39" s="145"/>
      <c r="AF39" s="145"/>
      <c r="AG39" s="145"/>
      <c r="AH39" s="145"/>
    </row>
    <row r="40" spans="1:34" x14ac:dyDescent="0.25">
      <c r="A40" s="38"/>
      <c r="B40" s="3">
        <f t="shared" si="2"/>
        <v>2018</v>
      </c>
      <c r="C40" s="622">
        <f t="shared" si="1"/>
        <v>0</v>
      </c>
      <c r="D40" s="675"/>
      <c r="E40" s="675"/>
      <c r="F40" s="675"/>
      <c r="G40" s="675"/>
      <c r="H40" s="675"/>
      <c r="I40" s="675"/>
      <c r="J40" s="675"/>
      <c r="K40" s="675"/>
      <c r="L40" s="675"/>
      <c r="M40" s="675"/>
      <c r="N40" s="614"/>
      <c r="O40" s="614"/>
      <c r="P40" s="614"/>
      <c r="Q40" s="614"/>
      <c r="R40" s="614"/>
      <c r="S40" s="639"/>
      <c r="T40" s="639"/>
      <c r="U40" s="639"/>
      <c r="V40" s="639"/>
      <c r="W40" s="639"/>
      <c r="X40" s="639"/>
      <c r="Y40" s="614"/>
      <c r="Z40" s="614"/>
      <c r="AA40" s="614"/>
      <c r="AB40" s="614">
        <v>0</v>
      </c>
      <c r="AC40" s="145"/>
      <c r="AD40" s="145"/>
      <c r="AE40" s="145"/>
      <c r="AF40" s="145"/>
      <c r="AG40" s="145"/>
      <c r="AH40" s="145"/>
    </row>
    <row r="41" spans="1:34" x14ac:dyDescent="0.25">
      <c r="A41" s="38"/>
      <c r="B41" s="3">
        <f t="shared" si="2"/>
        <v>2019</v>
      </c>
      <c r="C41" s="622">
        <f t="shared" si="1"/>
        <v>0</v>
      </c>
      <c r="D41" s="675"/>
      <c r="E41" s="675"/>
      <c r="F41" s="675"/>
      <c r="G41" s="675"/>
      <c r="H41" s="675"/>
      <c r="I41" s="675"/>
      <c r="J41" s="675"/>
      <c r="K41" s="675"/>
      <c r="L41" s="675"/>
      <c r="M41" s="675"/>
      <c r="N41" s="614"/>
      <c r="O41" s="614"/>
      <c r="P41" s="614"/>
      <c r="Q41" s="614"/>
      <c r="R41" s="614"/>
      <c r="S41" s="639"/>
      <c r="T41" s="639"/>
      <c r="U41" s="639"/>
      <c r="V41" s="639"/>
      <c r="W41" s="639"/>
      <c r="X41" s="639"/>
      <c r="Y41" s="614"/>
      <c r="Z41" s="614"/>
      <c r="AA41" s="614"/>
      <c r="AB41" s="614"/>
      <c r="AC41" s="639">
        <f>+$AC$14/7/3</f>
        <v>0</v>
      </c>
      <c r="AD41" s="639"/>
      <c r="AE41" s="639"/>
      <c r="AF41" s="145"/>
      <c r="AG41" s="145"/>
      <c r="AH41" s="145"/>
    </row>
    <row r="42" spans="1:34" x14ac:dyDescent="0.25">
      <c r="A42" s="38"/>
      <c r="B42" s="3">
        <f t="shared" si="2"/>
        <v>2020</v>
      </c>
      <c r="C42" s="622">
        <f t="shared" si="1"/>
        <v>0</v>
      </c>
      <c r="D42" s="675"/>
      <c r="E42" s="675"/>
      <c r="F42" s="675"/>
      <c r="G42" s="675"/>
      <c r="H42" s="675"/>
      <c r="I42" s="675"/>
      <c r="J42" s="675"/>
      <c r="K42" s="675"/>
      <c r="L42" s="675"/>
      <c r="M42" s="675"/>
      <c r="N42" s="614"/>
      <c r="O42" s="614"/>
      <c r="P42" s="614"/>
      <c r="Q42" s="614"/>
      <c r="R42" s="614"/>
      <c r="S42" s="639"/>
      <c r="T42" s="639"/>
      <c r="U42" s="639"/>
      <c r="V42" s="639"/>
      <c r="W42" s="639"/>
      <c r="X42" s="639"/>
      <c r="Y42" s="614"/>
      <c r="Z42" s="614"/>
      <c r="AA42" s="614"/>
      <c r="AB42" s="614"/>
      <c r="AC42" s="639"/>
      <c r="AD42" s="145">
        <f>$AD$14/7/2</f>
        <v>0</v>
      </c>
      <c r="AE42" s="639"/>
      <c r="AF42" s="145"/>
      <c r="AG42" s="145"/>
      <c r="AH42" s="145"/>
    </row>
    <row r="43" spans="1:34" x14ac:dyDescent="0.25">
      <c r="A43" s="38"/>
      <c r="B43" s="3">
        <f t="shared" si="2"/>
        <v>2021</v>
      </c>
      <c r="C43" s="622">
        <f t="shared" si="1"/>
        <v>0</v>
      </c>
      <c r="D43" s="675"/>
      <c r="E43" s="675"/>
      <c r="F43" s="675"/>
      <c r="G43" s="675"/>
      <c r="H43" s="675"/>
      <c r="I43" s="675"/>
      <c r="J43" s="675"/>
      <c r="K43" s="675"/>
      <c r="L43" s="675"/>
      <c r="M43" s="675"/>
      <c r="N43" s="614"/>
      <c r="O43" s="614"/>
      <c r="P43" s="614"/>
      <c r="Q43" s="614"/>
      <c r="R43" s="614"/>
      <c r="S43" s="639"/>
      <c r="T43" s="639"/>
      <c r="U43" s="639"/>
      <c r="V43" s="639"/>
      <c r="W43" s="639"/>
      <c r="X43" s="639"/>
      <c r="Y43" s="614"/>
      <c r="Z43" s="614"/>
      <c r="AA43" s="614"/>
      <c r="AB43" s="614"/>
      <c r="AC43" s="639"/>
      <c r="AD43" s="145">
        <f>$AD$14/7</f>
        <v>0</v>
      </c>
      <c r="AE43" s="639">
        <f>+$AE$14/7/2</f>
        <v>0</v>
      </c>
      <c r="AF43" s="145"/>
      <c r="AG43" s="145"/>
      <c r="AH43" s="145"/>
    </row>
    <row r="44" spans="1:34" x14ac:dyDescent="0.25">
      <c r="A44" s="38"/>
      <c r="B44" s="3">
        <f t="shared" si="2"/>
        <v>2022</v>
      </c>
      <c r="C44" s="622">
        <f t="shared" si="1"/>
        <v>-1979.3571428571429</v>
      </c>
      <c r="D44" s="675"/>
      <c r="E44" s="675"/>
      <c r="F44" s="675"/>
      <c r="G44" s="675"/>
      <c r="H44" s="675"/>
      <c r="I44" s="675"/>
      <c r="J44" s="675"/>
      <c r="K44" s="675"/>
      <c r="L44" s="675"/>
      <c r="M44" s="675"/>
      <c r="N44" s="614"/>
      <c r="O44" s="614"/>
      <c r="P44" s="614"/>
      <c r="Q44" s="614"/>
      <c r="R44" s="614"/>
      <c r="S44" s="639"/>
      <c r="T44" s="639"/>
      <c r="U44" s="639"/>
      <c r="V44" s="639"/>
      <c r="W44" s="639"/>
      <c r="X44" s="639"/>
      <c r="Y44" s="614"/>
      <c r="Z44" s="614"/>
      <c r="AA44" s="614"/>
      <c r="AB44" s="614"/>
      <c r="AC44" s="639"/>
      <c r="AD44" s="145"/>
      <c r="AE44" s="639">
        <f>+$AE$14/7</f>
        <v>0</v>
      </c>
      <c r="AF44" s="639">
        <f>+$AF$14/7/2</f>
        <v>1979.3571428571429</v>
      </c>
      <c r="AG44" s="145"/>
      <c r="AH44" s="145"/>
    </row>
    <row r="45" spans="1:34" x14ac:dyDescent="0.25">
      <c r="A45" s="38"/>
      <c r="B45" s="3">
        <f t="shared" si="2"/>
        <v>2023</v>
      </c>
      <c r="C45" s="622">
        <f t="shared" si="1"/>
        <v>-3958.7142857142858</v>
      </c>
      <c r="D45" s="675"/>
      <c r="E45" s="675"/>
      <c r="F45" s="675"/>
      <c r="G45" s="675"/>
      <c r="H45" s="675"/>
      <c r="I45" s="675"/>
      <c r="J45" s="675"/>
      <c r="K45" s="675"/>
      <c r="L45" s="675"/>
      <c r="M45" s="675"/>
      <c r="N45" s="614"/>
      <c r="O45" s="614"/>
      <c r="P45" s="614"/>
      <c r="Q45" s="614"/>
      <c r="R45" s="614"/>
      <c r="S45" s="639"/>
      <c r="T45" s="639"/>
      <c r="U45" s="639"/>
      <c r="V45" s="639"/>
      <c r="W45" s="639"/>
      <c r="X45" s="639"/>
      <c r="Y45" s="614"/>
      <c r="Z45" s="614"/>
      <c r="AA45" s="614"/>
      <c r="AB45" s="614"/>
      <c r="AC45" s="639"/>
      <c r="AD45" s="145"/>
      <c r="AE45" s="639"/>
      <c r="AF45" s="639">
        <f>+$AF$14/7</f>
        <v>3958.7142857142858</v>
      </c>
      <c r="AG45" s="145"/>
      <c r="AH45" s="145"/>
    </row>
    <row r="46" spans="1:34" x14ac:dyDescent="0.25">
      <c r="A46" s="38"/>
      <c r="B46" s="3">
        <f t="shared" si="2"/>
        <v>2024</v>
      </c>
      <c r="C46" s="622">
        <f t="shared" si="1"/>
        <v>-4152.5</v>
      </c>
      <c r="D46" s="675"/>
      <c r="E46" s="675"/>
      <c r="F46" s="675"/>
      <c r="G46" s="675"/>
      <c r="H46" s="675"/>
      <c r="I46" s="675"/>
      <c r="J46" s="675"/>
      <c r="K46" s="675"/>
      <c r="L46" s="675"/>
      <c r="M46" s="675"/>
      <c r="N46" s="614"/>
      <c r="O46" s="614"/>
      <c r="P46" s="614"/>
      <c r="Q46" s="614"/>
      <c r="R46" s="614"/>
      <c r="S46" s="639"/>
      <c r="T46" s="639"/>
      <c r="U46" s="639"/>
      <c r="V46" s="639"/>
      <c r="W46" s="639"/>
      <c r="X46" s="639"/>
      <c r="Y46" s="614"/>
      <c r="Z46" s="614"/>
      <c r="AA46" s="614"/>
      <c r="AB46" s="614"/>
      <c r="AC46" s="639"/>
      <c r="AD46" s="145"/>
      <c r="AE46" s="639"/>
      <c r="AF46" s="639">
        <f>+$AF$14/7</f>
        <v>3958.7142857142858</v>
      </c>
      <c r="AG46" s="145"/>
      <c r="AH46" s="145">
        <f>$AH$14/7/2</f>
        <v>193.78571428571428</v>
      </c>
    </row>
    <row r="47" spans="1:34" x14ac:dyDescent="0.25">
      <c r="A47" s="38"/>
      <c r="B47" s="12"/>
      <c r="C47" s="641"/>
      <c r="D47" s="690"/>
      <c r="E47" s="690"/>
      <c r="F47" s="690"/>
      <c r="G47" s="690"/>
      <c r="H47" s="690"/>
      <c r="I47" s="690"/>
      <c r="J47" s="690"/>
      <c r="K47" s="690"/>
      <c r="L47" s="690"/>
      <c r="M47" s="690"/>
      <c r="N47" s="690"/>
      <c r="O47" s="690"/>
      <c r="P47" s="690"/>
      <c r="Q47" s="690"/>
      <c r="R47" s="690"/>
      <c r="S47" s="690"/>
      <c r="T47" s="690"/>
      <c r="U47" s="690"/>
      <c r="V47" s="728"/>
      <c r="W47" s="728"/>
      <c r="X47" s="728"/>
      <c r="Y47" s="690"/>
      <c r="Z47" s="690"/>
      <c r="AA47" s="690"/>
      <c r="AB47" s="641"/>
      <c r="AC47" s="641"/>
      <c r="AD47" s="641"/>
      <c r="AE47" s="641"/>
      <c r="AF47" s="145"/>
      <c r="AG47" s="145"/>
      <c r="AH47" s="145"/>
    </row>
    <row r="48" spans="1:34" x14ac:dyDescent="0.25">
      <c r="A48" s="38" t="s">
        <v>62</v>
      </c>
      <c r="B48" s="675">
        <f>SUM(D48:AH48)</f>
        <v>20333.428571428572</v>
      </c>
      <c r="C48" s="677">
        <f>SUM(C16:C47)</f>
        <v>-10090.571428571428</v>
      </c>
      <c r="D48" s="675">
        <f>-SUM(D16:D47)+D14</f>
        <v>0</v>
      </c>
      <c r="E48" s="675">
        <f t="shared" ref="E48:T48" si="4">-SUM(E16:E47)+E14</f>
        <v>0</v>
      </c>
      <c r="F48" s="675">
        <f t="shared" si="4"/>
        <v>0</v>
      </c>
      <c r="G48" s="675">
        <f t="shared" si="4"/>
        <v>0</v>
      </c>
      <c r="H48" s="675">
        <f t="shared" si="4"/>
        <v>0</v>
      </c>
      <c r="I48" s="675">
        <f t="shared" si="4"/>
        <v>0</v>
      </c>
      <c r="J48" s="675">
        <f t="shared" si="4"/>
        <v>0</v>
      </c>
      <c r="K48" s="675">
        <f t="shared" si="4"/>
        <v>0</v>
      </c>
      <c r="L48" s="675">
        <f t="shared" si="4"/>
        <v>0</v>
      </c>
      <c r="M48" s="675">
        <f t="shared" si="4"/>
        <v>0</v>
      </c>
      <c r="N48" s="675">
        <f>-SUM(N16:N47)+N14</f>
        <v>0</v>
      </c>
      <c r="O48" s="675">
        <f t="shared" si="4"/>
        <v>0</v>
      </c>
      <c r="P48" s="675">
        <f t="shared" si="4"/>
        <v>0</v>
      </c>
      <c r="Q48" s="675">
        <f t="shared" si="4"/>
        <v>0</v>
      </c>
      <c r="R48" s="675">
        <f t="shared" si="4"/>
        <v>0</v>
      </c>
      <c r="S48" s="675">
        <f t="shared" si="4"/>
        <v>0</v>
      </c>
      <c r="T48" s="675">
        <f t="shared" si="4"/>
        <v>0</v>
      </c>
      <c r="U48" s="676">
        <f>-SUM(U16:U47)+U14</f>
        <v>0</v>
      </c>
      <c r="V48" s="676">
        <f t="shared" ref="V48:AA48" si="5">-SUM(V16:V47)+V14</f>
        <v>0</v>
      </c>
      <c r="W48" s="676">
        <f t="shared" si="5"/>
        <v>0</v>
      </c>
      <c r="X48" s="676">
        <f t="shared" si="5"/>
        <v>0</v>
      </c>
      <c r="Y48" s="676">
        <f t="shared" si="5"/>
        <v>0</v>
      </c>
      <c r="Z48" s="676">
        <f t="shared" si="5"/>
        <v>0</v>
      </c>
      <c r="AA48" s="676">
        <f t="shared" si="5"/>
        <v>0</v>
      </c>
      <c r="AB48" s="676">
        <f>-SUM(AB16:AB47)+AB14</f>
        <v>0</v>
      </c>
      <c r="AC48" s="676">
        <f>-SUM(AC16:AC47)+AC14</f>
        <v>0</v>
      </c>
      <c r="AD48" s="676">
        <f t="shared" ref="AD48:AG48" si="6">-SUM(AD16:AD47)+AD14</f>
        <v>0</v>
      </c>
      <c r="AE48" s="676">
        <f t="shared" si="6"/>
        <v>0</v>
      </c>
      <c r="AF48" s="719">
        <f t="shared" si="6"/>
        <v>17814.214285714286</v>
      </c>
      <c r="AG48" s="719">
        <f t="shared" si="6"/>
        <v>0</v>
      </c>
      <c r="AH48" s="719">
        <f>-SUM(AH16:AH47)+AH14</f>
        <v>2519.2142857142858</v>
      </c>
    </row>
    <row r="49" spans="1:26" x14ac:dyDescent="0.25">
      <c r="A49" s="38"/>
      <c r="B49" s="275"/>
      <c r="C49" s="299"/>
      <c r="D49" s="297"/>
      <c r="E49" s="297"/>
      <c r="F49" s="297"/>
      <c r="G49" s="297"/>
      <c r="H49" s="297"/>
      <c r="I49" s="297"/>
      <c r="J49" s="297"/>
      <c r="K49" s="297"/>
      <c r="L49" s="297"/>
      <c r="M49" s="297"/>
      <c r="N49" s="338"/>
      <c r="O49" s="338"/>
      <c r="P49" s="338"/>
      <c r="Q49" s="338"/>
      <c r="R49" s="338"/>
      <c r="S49" s="338"/>
      <c r="T49" s="338"/>
      <c r="U49" s="338"/>
      <c r="V49" s="338"/>
      <c r="W49" s="338"/>
      <c r="X49" s="338"/>
      <c r="Y49" s="338"/>
      <c r="Z49" s="338"/>
    </row>
    <row r="50" spans="1:26" x14ac:dyDescent="0.25">
      <c r="A50" s="39" t="s">
        <v>63</v>
      </c>
      <c r="B50" s="3"/>
      <c r="C50" s="30">
        <f>+C14+C48</f>
        <v>20333.428571428572</v>
      </c>
      <c r="D50" s="297"/>
      <c r="E50" s="297"/>
      <c r="F50" s="297"/>
      <c r="G50" s="297"/>
      <c r="H50" s="297"/>
      <c r="I50" s="297"/>
      <c r="J50" s="297"/>
      <c r="K50" s="297"/>
      <c r="L50" s="297"/>
      <c r="M50" s="297"/>
      <c r="N50" s="338"/>
      <c r="O50" s="338"/>
      <c r="P50" s="338"/>
      <c r="Q50" s="338"/>
      <c r="R50" s="338"/>
      <c r="S50" s="338"/>
      <c r="T50" s="338"/>
      <c r="U50" s="338"/>
      <c r="V50" s="338"/>
      <c r="W50" s="338"/>
      <c r="X50" s="338"/>
      <c r="Y50" s="338"/>
      <c r="Z50" s="338"/>
    </row>
    <row r="51" spans="1:26" x14ac:dyDescent="0.25">
      <c r="A51" s="3"/>
      <c r="B51" s="3"/>
      <c r="C51" s="3"/>
      <c r="D51" s="297"/>
      <c r="E51" s="297"/>
      <c r="F51" s="297"/>
      <c r="G51" s="297"/>
      <c r="H51" s="297"/>
      <c r="I51" s="297"/>
      <c r="J51" s="297"/>
      <c r="K51" s="297"/>
      <c r="L51" s="297"/>
      <c r="M51" s="297"/>
      <c r="N51" s="338"/>
      <c r="O51" s="338"/>
      <c r="P51" s="338"/>
      <c r="Q51" s="338"/>
      <c r="R51" s="338"/>
      <c r="S51" s="338"/>
      <c r="T51" s="338"/>
      <c r="U51" s="338"/>
      <c r="V51" s="338"/>
      <c r="W51" s="338"/>
      <c r="X51" s="338"/>
      <c r="Y51" s="338"/>
      <c r="Z51" s="338"/>
    </row>
    <row r="52" spans="1:26" x14ac:dyDescent="0.25">
      <c r="A52" s="3"/>
      <c r="B52" s="36"/>
      <c r="C52" s="3"/>
      <c r="D52" s="297"/>
      <c r="E52" s="297"/>
      <c r="F52" s="297"/>
      <c r="G52" s="297"/>
      <c r="H52" s="297"/>
      <c r="I52" s="297"/>
      <c r="J52" s="297"/>
      <c r="K52" s="297"/>
      <c r="L52" s="297"/>
      <c r="M52" s="297"/>
      <c r="N52" s="338"/>
      <c r="O52" s="338"/>
      <c r="P52" s="338"/>
      <c r="Q52" s="338"/>
      <c r="R52" s="338"/>
      <c r="S52" s="338"/>
      <c r="T52" s="338"/>
      <c r="U52" s="338"/>
      <c r="V52" s="338"/>
      <c r="W52" s="338"/>
      <c r="X52" s="338"/>
      <c r="Y52" s="338"/>
      <c r="Z52" s="338"/>
    </row>
    <row r="53" spans="1:26" x14ac:dyDescent="0.25">
      <c r="A53" s="3"/>
      <c r="B53" s="3"/>
      <c r="C53" s="3"/>
      <c r="E53" s="297"/>
      <c r="F53" s="301"/>
      <c r="G53" s="301"/>
      <c r="H53" s="301"/>
      <c r="I53" s="301"/>
      <c r="J53" s="301"/>
      <c r="K53" s="301"/>
      <c r="L53" s="301"/>
      <c r="M53" s="301"/>
      <c r="N53" s="338">
        <f>SUM(E32:E53)</f>
        <v>0</v>
      </c>
      <c r="O53" s="342"/>
      <c r="P53" s="342"/>
      <c r="Q53" s="342"/>
      <c r="R53" s="342"/>
      <c r="S53" s="342"/>
    </row>
    <row r="54" spans="1:26" x14ac:dyDescent="0.25">
      <c r="B54" s="3"/>
      <c r="C54" s="3"/>
      <c r="E54" s="301"/>
      <c r="F54" s="301"/>
      <c r="G54" s="301"/>
      <c r="H54" s="301"/>
      <c r="I54" s="301"/>
      <c r="J54" s="301"/>
      <c r="K54" s="301"/>
      <c r="L54" s="301"/>
      <c r="M54" s="301"/>
      <c r="N54" s="301"/>
      <c r="O54" s="301"/>
      <c r="P54" s="301"/>
      <c r="Q54" s="301"/>
      <c r="R54" s="301"/>
      <c r="S54" s="301"/>
    </row>
    <row r="55" spans="1:26" x14ac:dyDescent="0.25">
      <c r="E55" s="301"/>
      <c r="F55" s="301"/>
      <c r="G55" s="301"/>
      <c r="H55" s="301"/>
      <c r="I55" s="301"/>
      <c r="J55" s="301"/>
      <c r="K55" s="301"/>
      <c r="L55" s="301"/>
      <c r="M55" s="301"/>
      <c r="N55" s="301"/>
      <c r="O55" s="301"/>
      <c r="P55" s="301"/>
      <c r="Q55" s="301"/>
      <c r="R55" s="301"/>
      <c r="S55" s="301"/>
    </row>
    <row r="56" spans="1:26" x14ac:dyDescent="0.25">
      <c r="E56" s="301"/>
      <c r="F56" s="301"/>
      <c r="G56" s="301"/>
      <c r="H56" s="301"/>
      <c r="I56" s="301"/>
      <c r="J56" s="301"/>
      <c r="K56" s="301"/>
      <c r="L56" s="301"/>
      <c r="M56" s="301"/>
      <c r="N56" s="301"/>
      <c r="O56" s="301"/>
      <c r="P56" s="301"/>
      <c r="Q56" s="301"/>
      <c r="R56" s="301"/>
      <c r="S56" s="301"/>
    </row>
    <row r="57" spans="1:26" x14ac:dyDescent="0.25">
      <c r="E57" s="301"/>
      <c r="F57" s="301"/>
      <c r="G57" s="301"/>
      <c r="H57" s="301"/>
      <c r="I57" s="301"/>
      <c r="J57" s="301"/>
      <c r="K57" s="301"/>
      <c r="L57" s="301"/>
      <c r="M57" s="301"/>
      <c r="N57" s="301"/>
      <c r="O57" s="301"/>
      <c r="P57" s="301"/>
      <c r="Q57" s="301"/>
      <c r="R57" s="301"/>
      <c r="S57" s="301"/>
    </row>
    <row r="58" spans="1:26" x14ac:dyDescent="0.25">
      <c r="E58" s="301"/>
      <c r="F58" s="301"/>
      <c r="G58" s="301"/>
      <c r="H58" s="301"/>
      <c r="I58" s="301"/>
      <c r="J58" s="301"/>
      <c r="K58" s="301"/>
      <c r="L58" s="301"/>
      <c r="M58" s="301"/>
      <c r="N58" s="301"/>
      <c r="O58" s="301"/>
      <c r="P58" s="301"/>
      <c r="Q58" s="301"/>
      <c r="R58" s="301"/>
      <c r="S58" s="301"/>
    </row>
    <row r="59" spans="1:26" x14ac:dyDescent="0.25">
      <c r="E59" s="301"/>
      <c r="F59" s="301"/>
      <c r="G59" s="301"/>
      <c r="H59" s="301"/>
      <c r="I59" s="301"/>
      <c r="J59" s="301"/>
      <c r="K59" s="301"/>
      <c r="L59" s="301"/>
      <c r="M59" s="301"/>
      <c r="N59" s="301"/>
      <c r="O59" s="301"/>
      <c r="P59" s="301"/>
      <c r="Q59" s="301"/>
      <c r="R59" s="301"/>
      <c r="S59" s="301"/>
    </row>
    <row r="60" spans="1:26" x14ac:dyDescent="0.25">
      <c r="E60" s="301"/>
      <c r="F60" s="301"/>
      <c r="G60" s="301"/>
      <c r="H60" s="301"/>
      <c r="I60" s="301"/>
      <c r="J60" s="301"/>
      <c r="K60" s="301"/>
      <c r="L60" s="301"/>
      <c r="M60" s="301"/>
      <c r="N60" s="301"/>
      <c r="O60" s="301"/>
      <c r="P60" s="301"/>
      <c r="Q60" s="301"/>
      <c r="R60" s="301"/>
      <c r="S60" s="301"/>
    </row>
    <row r="61" spans="1:26" x14ac:dyDescent="0.25">
      <c r="E61" s="301"/>
      <c r="F61" s="301"/>
      <c r="G61" s="301"/>
      <c r="H61" s="301"/>
      <c r="I61" s="301"/>
      <c r="J61" s="301"/>
      <c r="K61" s="301"/>
      <c r="L61" s="301"/>
      <c r="M61" s="301"/>
      <c r="N61" s="301"/>
      <c r="O61" s="301"/>
      <c r="P61" s="301"/>
      <c r="Q61" s="301"/>
      <c r="R61" s="301"/>
      <c r="S61" s="301"/>
    </row>
    <row r="62" spans="1:26" x14ac:dyDescent="0.25">
      <c r="E62" s="301"/>
      <c r="F62" s="301"/>
      <c r="G62" s="301"/>
      <c r="H62" s="301"/>
      <c r="I62" s="301"/>
      <c r="J62" s="301"/>
      <c r="K62" s="301"/>
      <c r="L62" s="301"/>
      <c r="M62" s="301"/>
      <c r="N62" s="301"/>
      <c r="O62" s="301"/>
      <c r="P62" s="301"/>
      <c r="Q62" s="301"/>
      <c r="R62" s="301"/>
      <c r="S62" s="301"/>
    </row>
    <row r="63" spans="1:26" x14ac:dyDescent="0.25">
      <c r="E63" s="301"/>
      <c r="F63" s="301"/>
      <c r="G63" s="301"/>
      <c r="H63" s="301"/>
      <c r="I63" s="301"/>
      <c r="J63" s="301"/>
      <c r="K63" s="301"/>
      <c r="L63" s="301"/>
      <c r="M63" s="301"/>
      <c r="N63" s="301"/>
      <c r="O63" s="301"/>
      <c r="P63" s="301"/>
      <c r="Q63" s="301"/>
      <c r="R63" s="301"/>
      <c r="S63" s="301"/>
    </row>
    <row r="64" spans="1:26" x14ac:dyDescent="0.25">
      <c r="E64" s="301"/>
      <c r="F64" s="301"/>
      <c r="G64" s="301"/>
      <c r="H64" s="301"/>
      <c r="I64" s="301"/>
      <c r="J64" s="301"/>
      <c r="K64" s="301"/>
      <c r="L64" s="301"/>
      <c r="M64" s="301"/>
      <c r="N64" s="301"/>
      <c r="O64" s="301"/>
      <c r="P64" s="301"/>
      <c r="Q64" s="301"/>
      <c r="R64" s="301"/>
      <c r="S64" s="301"/>
    </row>
  </sheetData>
  <pageMargins left="0.7" right="0.7" top="0.75" bottom="0.75" header="0.3" footer="0.3"/>
  <pageSetup scale="60" orientation="landscape" horizontalDpi="4294967294" verticalDpi="4294967294" r:id="rId1"/>
  <headerFooter>
    <oddFooter>&amp;Z&amp;F&amp;RPage &amp;P</oddFooter>
  </headerFooter>
</worksheet>
</file>

<file path=xl/worksheets/sheet2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0B418-F095-40C7-96CD-FA85DBCFCD66}">
  <sheetPr>
    <tabColor theme="6" tint="-0.249977111117893"/>
    <pageSetUpPr fitToPage="1"/>
  </sheetPr>
  <dimension ref="A1:AH64"/>
  <sheetViews>
    <sheetView workbookViewId="0"/>
  </sheetViews>
  <sheetFormatPr defaultColWidth="8.85546875" defaultRowHeight="15" x14ac:dyDescent="0.25"/>
  <cols>
    <col min="1" max="1" width="26" customWidth="1"/>
    <col min="2" max="2" width="9.5703125" customWidth="1"/>
    <col min="3" max="3" width="12.85546875" customWidth="1"/>
    <col min="4" max="12" width="7.42578125" hidden="1" customWidth="1"/>
    <col min="13" max="13" width="7.5703125" hidden="1" customWidth="1"/>
    <col min="14" max="21" width="10.42578125" customWidth="1"/>
    <col min="22" max="25" width="10.42578125" hidden="1" customWidth="1"/>
    <col min="26" max="26" width="10.7109375" bestFit="1" customWidth="1"/>
    <col min="27" max="27" width="11.5703125" bestFit="1" customWidth="1"/>
    <col min="28" max="28" width="12" bestFit="1" customWidth="1"/>
    <col min="29" max="30" width="10.5703125" bestFit="1" customWidth="1"/>
    <col min="31" max="31" width="11.85546875" customWidth="1"/>
    <col min="32" max="32" width="14.28515625" customWidth="1"/>
    <col min="34" max="34" width="11.140625" customWidth="1"/>
  </cols>
  <sheetData>
    <row r="1" spans="1:34" x14ac:dyDescent="0.25">
      <c r="A1" s="11" t="s">
        <v>10</v>
      </c>
      <c r="O1" t="s">
        <v>647</v>
      </c>
    </row>
    <row r="2" spans="1:34" x14ac:dyDescent="0.25">
      <c r="A2" s="9" t="s">
        <v>438</v>
      </c>
    </row>
    <row r="3" spans="1:34" x14ac:dyDescent="0.25">
      <c r="A3" s="9" t="s">
        <v>1344</v>
      </c>
    </row>
    <row r="4" spans="1:34" x14ac:dyDescent="0.25">
      <c r="R4" s="40" t="s">
        <v>4</v>
      </c>
      <c r="S4" s="41"/>
      <c r="T4" s="40" t="s">
        <v>8</v>
      </c>
    </row>
    <row r="5" spans="1:34" x14ac:dyDescent="0.25">
      <c r="A5" s="10" t="s">
        <v>9</v>
      </c>
      <c r="B5" s="12" t="s">
        <v>64</v>
      </c>
      <c r="C5" s="12" t="s">
        <v>12</v>
      </c>
      <c r="R5" s="42" t="s">
        <v>2</v>
      </c>
      <c r="S5" s="42" t="s">
        <v>60</v>
      </c>
      <c r="T5" s="42" t="s">
        <v>7</v>
      </c>
    </row>
    <row r="6" spans="1:34" x14ac:dyDescent="0.25">
      <c r="B6" s="3"/>
      <c r="R6" s="3"/>
    </row>
    <row r="7" spans="1:34" x14ac:dyDescent="0.25">
      <c r="A7" t="s">
        <v>1353</v>
      </c>
      <c r="B7" s="212">
        <v>917</v>
      </c>
      <c r="C7" s="214" t="s">
        <v>1355</v>
      </c>
      <c r="D7" s="293"/>
      <c r="E7" s="293"/>
      <c r="F7" s="293"/>
      <c r="G7" s="293"/>
      <c r="H7" s="293"/>
      <c r="I7" s="293"/>
      <c r="J7" s="293"/>
      <c r="K7" s="293"/>
      <c r="L7" s="293"/>
      <c r="M7" s="293"/>
      <c r="N7" s="293"/>
      <c r="O7" s="294"/>
      <c r="P7" s="6"/>
      <c r="Q7" s="6"/>
      <c r="R7" s="13">
        <f>+C14</f>
        <v>68000</v>
      </c>
      <c r="S7" s="13">
        <f>+-C48</f>
        <v>24285.714285714283</v>
      </c>
      <c r="T7" s="13">
        <f>+R7-S7</f>
        <v>43714.285714285717</v>
      </c>
    </row>
    <row r="8" spans="1:34" x14ac:dyDescent="0.25">
      <c r="A8" s="231" t="s">
        <v>1354</v>
      </c>
      <c r="B8" s="3"/>
      <c r="D8" s="293"/>
      <c r="E8" s="293"/>
      <c r="F8" s="293"/>
      <c r="G8" s="293"/>
      <c r="H8" s="293"/>
      <c r="I8" s="293"/>
      <c r="J8" s="293"/>
      <c r="K8" s="293"/>
      <c r="L8" s="293"/>
      <c r="M8" s="293"/>
      <c r="N8" s="293"/>
      <c r="O8" s="294"/>
      <c r="P8" s="6"/>
      <c r="Q8" s="6"/>
    </row>
    <row r="9" spans="1:34" x14ac:dyDescent="0.25">
      <c r="A9" s="2"/>
      <c r="B9" s="3"/>
      <c r="D9" s="293"/>
      <c r="E9" s="293"/>
      <c r="F9" s="293"/>
      <c r="G9" s="293"/>
      <c r="H9" s="293"/>
      <c r="I9" s="293"/>
      <c r="J9" s="293"/>
      <c r="K9" s="293"/>
      <c r="L9" s="293"/>
      <c r="M9" s="293"/>
      <c r="N9" s="293"/>
      <c r="O9" s="294"/>
      <c r="P9" s="6"/>
      <c r="Q9" s="6"/>
    </row>
    <row r="10" spans="1:34" x14ac:dyDescent="0.25">
      <c r="B10" s="3"/>
    </row>
    <row r="11" spans="1:34" x14ac:dyDescent="0.25">
      <c r="A11" s="2" t="s">
        <v>66</v>
      </c>
      <c r="B11" s="212" t="s">
        <v>1267</v>
      </c>
      <c r="C11" s="214"/>
    </row>
    <row r="12" spans="1:34" x14ac:dyDescent="0.25">
      <c r="B12" s="28"/>
      <c r="C12" s="2"/>
    </row>
    <row r="13" spans="1:34" x14ac:dyDescent="0.25">
      <c r="A13" s="9" t="s">
        <v>5</v>
      </c>
      <c r="C13" s="31" t="s">
        <v>3</v>
      </c>
      <c r="D13" s="32">
        <v>1994</v>
      </c>
      <c r="E13" s="32">
        <v>1995</v>
      </c>
      <c r="F13" s="32">
        <v>1996</v>
      </c>
      <c r="G13" s="32">
        <v>1997</v>
      </c>
      <c r="H13" s="32">
        <v>1998</v>
      </c>
      <c r="I13" s="32">
        <v>1999</v>
      </c>
      <c r="J13" s="32">
        <v>2000</v>
      </c>
      <c r="K13" s="32">
        <v>2001</v>
      </c>
      <c r="L13" s="32">
        <v>2002</v>
      </c>
      <c r="M13" s="32">
        <v>2003</v>
      </c>
      <c r="N13" s="32">
        <v>2004</v>
      </c>
      <c r="O13" s="32">
        <f>N13+1</f>
        <v>2005</v>
      </c>
      <c r="P13" s="32">
        <f t="shared" ref="P13:AH13" si="0">O13+1</f>
        <v>2006</v>
      </c>
      <c r="Q13" s="32">
        <f t="shared" si="0"/>
        <v>2007</v>
      </c>
      <c r="R13" s="32">
        <f t="shared" si="0"/>
        <v>2008</v>
      </c>
      <c r="S13" s="32">
        <f t="shared" si="0"/>
        <v>2009</v>
      </c>
      <c r="T13" s="32">
        <f t="shared" si="0"/>
        <v>2010</v>
      </c>
      <c r="U13" s="32">
        <f t="shared" si="0"/>
        <v>2011</v>
      </c>
      <c r="V13" s="32">
        <f t="shared" si="0"/>
        <v>2012</v>
      </c>
      <c r="W13" s="32">
        <f t="shared" si="0"/>
        <v>2013</v>
      </c>
      <c r="X13" s="32">
        <f t="shared" si="0"/>
        <v>2014</v>
      </c>
      <c r="Y13" s="32">
        <f t="shared" si="0"/>
        <v>2015</v>
      </c>
      <c r="Z13" s="32">
        <f t="shared" si="0"/>
        <v>2016</v>
      </c>
      <c r="AA13" s="32">
        <f t="shared" si="0"/>
        <v>2017</v>
      </c>
      <c r="AB13" s="32">
        <f t="shared" si="0"/>
        <v>2018</v>
      </c>
      <c r="AC13" s="32">
        <f t="shared" si="0"/>
        <v>2019</v>
      </c>
      <c r="AD13" s="32">
        <f t="shared" si="0"/>
        <v>2020</v>
      </c>
      <c r="AE13" s="32">
        <f t="shared" si="0"/>
        <v>2021</v>
      </c>
      <c r="AF13" s="32">
        <f t="shared" si="0"/>
        <v>2022</v>
      </c>
      <c r="AG13" s="32">
        <f t="shared" si="0"/>
        <v>2023</v>
      </c>
      <c r="AH13" s="32">
        <f t="shared" si="0"/>
        <v>2024</v>
      </c>
    </row>
    <row r="14" spans="1:34" x14ac:dyDescent="0.25">
      <c r="A14" s="9" t="s">
        <v>73</v>
      </c>
      <c r="C14" s="672">
        <f>SUM(D14:AH14)</f>
        <v>68000</v>
      </c>
      <c r="D14" s="233">
        <v>0</v>
      </c>
      <c r="E14" s="233">
        <v>0</v>
      </c>
      <c r="F14" s="233">
        <v>0</v>
      </c>
      <c r="G14" s="233">
        <v>0</v>
      </c>
      <c r="H14" s="233">
        <v>0</v>
      </c>
      <c r="I14" s="233">
        <v>0</v>
      </c>
      <c r="J14" s="233">
        <v>0</v>
      </c>
      <c r="K14" s="233">
        <v>0</v>
      </c>
      <c r="L14" s="233">
        <v>0</v>
      </c>
      <c r="M14" s="233">
        <v>0</v>
      </c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7"/>
      <c r="Z14" s="7"/>
      <c r="AA14" s="4"/>
      <c r="AB14" s="7"/>
      <c r="AC14" s="7"/>
      <c r="AD14" s="71"/>
      <c r="AE14" s="275"/>
      <c r="AF14" s="357">
        <v>68000</v>
      </c>
      <c r="AH14" s="4"/>
    </row>
    <row r="15" spans="1:34" x14ac:dyDescent="0.25">
      <c r="A15" s="34"/>
      <c r="B15" s="2"/>
      <c r="C15" s="2"/>
      <c r="S15" s="233"/>
      <c r="T15" s="233"/>
      <c r="U15" s="233"/>
      <c r="V15" s="233"/>
      <c r="W15" s="233"/>
      <c r="X15" s="233"/>
      <c r="AH15" s="4"/>
    </row>
    <row r="16" spans="1:34" x14ac:dyDescent="0.25">
      <c r="A16" s="9" t="s">
        <v>6</v>
      </c>
      <c r="B16" s="3">
        <v>1994</v>
      </c>
      <c r="C16" s="622">
        <f>-SUM(D16:AH16)</f>
        <v>0</v>
      </c>
      <c r="D16" s="297">
        <f>+D$14/7/2</f>
        <v>0</v>
      </c>
      <c r="E16" s="297"/>
      <c r="F16" s="297"/>
      <c r="G16" s="297"/>
      <c r="H16" s="297"/>
      <c r="I16" s="297"/>
      <c r="J16" s="297"/>
      <c r="K16" s="297"/>
      <c r="L16" s="297"/>
      <c r="M16" s="297"/>
      <c r="N16" s="297"/>
      <c r="O16" s="297"/>
      <c r="P16" s="297"/>
      <c r="Q16" s="297"/>
      <c r="R16" s="297"/>
      <c r="S16" s="233"/>
      <c r="T16" s="233"/>
      <c r="U16" s="233"/>
      <c r="V16" s="233"/>
      <c r="W16" s="233"/>
      <c r="X16" s="233"/>
      <c r="Y16" s="297"/>
      <c r="Z16" s="297"/>
      <c r="AH16" s="4"/>
    </row>
    <row r="17" spans="1:34" x14ac:dyDescent="0.25">
      <c r="B17" s="3">
        <f>B16+1</f>
        <v>1995</v>
      </c>
      <c r="C17" s="622">
        <f t="shared" ref="C17:C46" si="1">-SUM(D17:AH17)</f>
        <v>0</v>
      </c>
      <c r="D17" s="297">
        <f>+D$14/7</f>
        <v>0</v>
      </c>
      <c r="E17" s="297">
        <f>+E$14/7/2</f>
        <v>0</v>
      </c>
      <c r="F17" s="297"/>
      <c r="G17" s="297"/>
      <c r="H17" s="297"/>
      <c r="I17" s="297"/>
      <c r="J17" s="297"/>
      <c r="K17" s="297"/>
      <c r="L17" s="297"/>
      <c r="M17" s="297"/>
      <c r="N17" s="297"/>
      <c r="O17" s="297"/>
      <c r="P17" s="297"/>
      <c r="Q17" s="297"/>
      <c r="R17" s="297"/>
      <c r="S17" s="233"/>
      <c r="T17" s="233"/>
      <c r="U17" s="233"/>
      <c r="V17" s="233"/>
      <c r="W17" s="233"/>
      <c r="X17" s="233"/>
      <c r="Y17" s="297"/>
      <c r="Z17" s="297"/>
      <c r="AH17" s="4"/>
    </row>
    <row r="18" spans="1:34" x14ac:dyDescent="0.25">
      <c r="B18" s="3">
        <f t="shared" ref="B18:B46" si="2">B17+1</f>
        <v>1996</v>
      </c>
      <c r="C18" s="622">
        <f t="shared" si="1"/>
        <v>0</v>
      </c>
      <c r="D18" s="297">
        <f>+D17</f>
        <v>0</v>
      </c>
      <c r="E18" s="297">
        <f>+E$14/7</f>
        <v>0</v>
      </c>
      <c r="F18" s="297">
        <f>+F$14/7/2</f>
        <v>0</v>
      </c>
      <c r="G18" s="297"/>
      <c r="H18" s="297"/>
      <c r="I18" s="297"/>
      <c r="J18" s="297"/>
      <c r="K18" s="297"/>
      <c r="L18" s="297"/>
      <c r="M18" s="297"/>
      <c r="N18" s="297"/>
      <c r="P18" s="38"/>
      <c r="Q18" s="3"/>
      <c r="R18" s="297"/>
      <c r="S18" s="233"/>
      <c r="T18" s="233"/>
      <c r="U18" s="233"/>
      <c r="V18" s="233"/>
      <c r="W18" s="233"/>
      <c r="X18" s="233"/>
      <c r="Y18" s="297"/>
      <c r="Z18" s="297"/>
    </row>
    <row r="19" spans="1:34" x14ac:dyDescent="0.25">
      <c r="B19" s="3">
        <f t="shared" si="2"/>
        <v>1997</v>
      </c>
      <c r="C19" s="622">
        <f t="shared" si="1"/>
        <v>0</v>
      </c>
      <c r="D19" s="297">
        <f>+D18</f>
        <v>0</v>
      </c>
      <c r="E19" s="297">
        <f>+E18</f>
        <v>0</v>
      </c>
      <c r="F19" s="297">
        <f>+F$14/7</f>
        <v>0</v>
      </c>
      <c r="G19" s="297">
        <f>+G$14/7/2</f>
        <v>0</v>
      </c>
      <c r="H19" s="297"/>
      <c r="I19" s="297"/>
      <c r="J19" s="297"/>
      <c r="K19" s="297"/>
      <c r="L19" s="297"/>
      <c r="M19" s="297"/>
      <c r="N19" s="297"/>
      <c r="O19" s="297"/>
      <c r="P19" s="297"/>
      <c r="Q19" s="297"/>
      <c r="R19" s="297"/>
      <c r="S19" s="233"/>
      <c r="T19" s="233"/>
      <c r="U19" s="233"/>
      <c r="V19" s="233"/>
      <c r="W19" s="233"/>
      <c r="X19" s="233"/>
      <c r="Y19" s="297"/>
      <c r="Z19" s="297"/>
    </row>
    <row r="20" spans="1:34" x14ac:dyDescent="0.25">
      <c r="B20" s="3">
        <f t="shared" si="2"/>
        <v>1998</v>
      </c>
      <c r="C20" s="622">
        <f t="shared" si="1"/>
        <v>0</v>
      </c>
      <c r="D20" s="297">
        <f>+D19</f>
        <v>0</v>
      </c>
      <c r="E20" s="297">
        <f>+E19</f>
        <v>0</v>
      </c>
      <c r="F20" s="297">
        <f>+F19</f>
        <v>0</v>
      </c>
      <c r="G20" s="297">
        <f>+G$14/7</f>
        <v>0</v>
      </c>
      <c r="H20" s="297">
        <f>+H$14/7/2</f>
        <v>0</v>
      </c>
      <c r="I20" s="297"/>
      <c r="J20" s="297"/>
      <c r="K20" s="297"/>
      <c r="L20" s="297"/>
      <c r="M20" s="297"/>
      <c r="N20" s="297"/>
      <c r="O20" s="297"/>
      <c r="P20" s="297"/>
      <c r="Q20" s="297"/>
      <c r="R20" s="297"/>
      <c r="S20" s="233"/>
      <c r="T20" s="233"/>
      <c r="U20" s="233"/>
      <c r="V20" s="233"/>
      <c r="W20" s="233"/>
      <c r="X20" s="233"/>
      <c r="Y20" s="297"/>
      <c r="Z20" s="297"/>
    </row>
    <row r="21" spans="1:34" x14ac:dyDescent="0.25">
      <c r="B21" s="3">
        <f t="shared" si="2"/>
        <v>1999</v>
      </c>
      <c r="C21" s="622">
        <f t="shared" si="1"/>
        <v>0</v>
      </c>
      <c r="D21" s="297">
        <f>+D20</f>
        <v>0</v>
      </c>
      <c r="E21" s="297">
        <f>+E20</f>
        <v>0</v>
      </c>
      <c r="F21" s="297">
        <f>+F20</f>
        <v>0</v>
      </c>
      <c r="G21" s="297">
        <f>+G20</f>
        <v>0</v>
      </c>
      <c r="H21" s="297">
        <f>+H$14/7</f>
        <v>0</v>
      </c>
      <c r="I21" s="297">
        <f>+I$14/7/2</f>
        <v>0</v>
      </c>
      <c r="J21" s="297"/>
      <c r="K21" s="297"/>
      <c r="L21" s="297"/>
      <c r="M21" s="297"/>
      <c r="N21" s="297"/>
      <c r="O21" s="297"/>
      <c r="P21" s="297"/>
      <c r="Q21" s="297"/>
      <c r="R21" s="297"/>
      <c r="S21" s="233"/>
      <c r="T21" s="233"/>
      <c r="U21" s="233"/>
      <c r="V21" s="233"/>
      <c r="W21" s="233"/>
      <c r="X21" s="233"/>
      <c r="Y21" s="297"/>
      <c r="Z21" s="297"/>
    </row>
    <row r="22" spans="1:34" x14ac:dyDescent="0.25">
      <c r="B22" s="3">
        <f t="shared" si="2"/>
        <v>2000</v>
      </c>
      <c r="C22" s="622">
        <f t="shared" si="1"/>
        <v>0</v>
      </c>
      <c r="D22" s="297">
        <f>+D21</f>
        <v>0</v>
      </c>
      <c r="E22" s="297">
        <f>+E21</f>
        <v>0</v>
      </c>
      <c r="F22" s="297">
        <f>+F21</f>
        <v>0</v>
      </c>
      <c r="G22" s="297">
        <f>+G21</f>
        <v>0</v>
      </c>
      <c r="H22" s="297">
        <f>+H21</f>
        <v>0</v>
      </c>
      <c r="I22" s="297">
        <f>+I$14/7</f>
        <v>0</v>
      </c>
      <c r="J22" s="297">
        <f>+J$14/7/2</f>
        <v>0</v>
      </c>
      <c r="K22" s="297"/>
      <c r="L22" s="297"/>
      <c r="M22" s="297"/>
      <c r="N22" s="297"/>
      <c r="O22" s="297"/>
      <c r="P22" s="297"/>
      <c r="Q22" s="297"/>
      <c r="R22" s="297"/>
      <c r="S22" s="233"/>
      <c r="T22" s="233"/>
      <c r="U22" s="233"/>
      <c r="V22" s="233"/>
      <c r="W22" s="233"/>
      <c r="X22" s="233"/>
      <c r="Y22" s="297"/>
      <c r="Z22" s="297"/>
    </row>
    <row r="23" spans="1:34" x14ac:dyDescent="0.25">
      <c r="B23" s="3">
        <f t="shared" si="2"/>
        <v>2001</v>
      </c>
      <c r="C23" s="622">
        <f t="shared" si="1"/>
        <v>0</v>
      </c>
      <c r="D23" s="297">
        <f>+D$14/7/2</f>
        <v>0</v>
      </c>
      <c r="E23" s="297">
        <f>+E22</f>
        <v>0</v>
      </c>
      <c r="F23" s="297">
        <f>+F22</f>
        <v>0</v>
      </c>
      <c r="G23" s="297">
        <f>+G22</f>
        <v>0</v>
      </c>
      <c r="H23" s="297">
        <f>+H22</f>
        <v>0</v>
      </c>
      <c r="I23" s="297">
        <f>+I22</f>
        <v>0</v>
      </c>
      <c r="J23" s="297">
        <f>+J$14/7</f>
        <v>0</v>
      </c>
      <c r="K23" s="297">
        <f>+K$14/7/2</f>
        <v>0</v>
      </c>
      <c r="L23" s="297"/>
      <c r="M23" s="297"/>
      <c r="N23" s="297"/>
      <c r="O23" s="297"/>
      <c r="P23" s="297"/>
      <c r="Q23" s="297"/>
      <c r="R23" s="297"/>
      <c r="S23" s="233"/>
      <c r="T23" s="233"/>
      <c r="U23" s="233"/>
      <c r="V23" s="233"/>
      <c r="W23" s="233"/>
      <c r="X23" s="233"/>
      <c r="Y23" s="297"/>
      <c r="Z23" s="297"/>
    </row>
    <row r="24" spans="1:34" x14ac:dyDescent="0.25">
      <c r="B24" s="3">
        <f t="shared" si="2"/>
        <v>2002</v>
      </c>
      <c r="C24" s="622">
        <f t="shared" si="1"/>
        <v>0</v>
      </c>
      <c r="D24" s="297"/>
      <c r="E24" s="297">
        <f>+E$14/7/2</f>
        <v>0</v>
      </c>
      <c r="F24" s="297">
        <f>+F23</f>
        <v>0</v>
      </c>
      <c r="G24" s="297">
        <f>+G23</f>
        <v>0</v>
      </c>
      <c r="H24" s="297">
        <f>+H23</f>
        <v>0</v>
      </c>
      <c r="I24" s="297">
        <f>+I23</f>
        <v>0</v>
      </c>
      <c r="J24" s="297">
        <f>+J23</f>
        <v>0</v>
      </c>
      <c r="K24" s="297">
        <f>+K$14/7</f>
        <v>0</v>
      </c>
      <c r="L24" s="297">
        <f>+L$14/7/2</f>
        <v>0</v>
      </c>
      <c r="M24" s="297"/>
      <c r="N24" s="297"/>
      <c r="O24" s="297"/>
      <c r="P24" s="297"/>
      <c r="Q24" s="297"/>
      <c r="R24" s="297"/>
      <c r="S24" s="233"/>
      <c r="T24" s="233"/>
      <c r="U24" s="233"/>
      <c r="V24" s="233"/>
      <c r="W24" s="233"/>
      <c r="X24" s="233"/>
      <c r="Y24" s="297"/>
      <c r="Z24" s="297"/>
    </row>
    <row r="25" spans="1:34" x14ac:dyDescent="0.25">
      <c r="B25" s="3">
        <f t="shared" si="2"/>
        <v>2003</v>
      </c>
      <c r="C25" s="622">
        <f t="shared" si="1"/>
        <v>0</v>
      </c>
      <c r="D25" s="297"/>
      <c r="E25" s="297"/>
      <c r="F25" s="297">
        <f>+F$14/7/2</f>
        <v>0</v>
      </c>
      <c r="G25" s="297">
        <f>+G24</f>
        <v>0</v>
      </c>
      <c r="H25" s="297">
        <f>+H24</f>
        <v>0</v>
      </c>
      <c r="I25" s="297">
        <f>+I24</f>
        <v>0</v>
      </c>
      <c r="J25" s="297">
        <f>+J24</f>
        <v>0</v>
      </c>
      <c r="K25" s="297">
        <f>+K24</f>
        <v>0</v>
      </c>
      <c r="L25" s="297">
        <f>+L$14/7</f>
        <v>0</v>
      </c>
      <c r="M25" s="297">
        <f>+M$14/7/2</f>
        <v>0</v>
      </c>
      <c r="N25" s="297"/>
      <c r="O25" s="297"/>
      <c r="P25" s="297"/>
      <c r="Q25" s="297"/>
      <c r="R25" s="297"/>
      <c r="S25" s="233"/>
      <c r="T25" s="233"/>
      <c r="U25" s="233"/>
      <c r="V25" s="233"/>
      <c r="W25" s="233"/>
      <c r="X25" s="233"/>
      <c r="Y25" s="297"/>
      <c r="Z25" s="297"/>
    </row>
    <row r="26" spans="1:34" x14ac:dyDescent="0.25">
      <c r="B26" s="3">
        <f t="shared" si="2"/>
        <v>2004</v>
      </c>
      <c r="C26" s="622">
        <f t="shared" si="1"/>
        <v>0</v>
      </c>
      <c r="D26" s="297"/>
      <c r="E26" s="297"/>
      <c r="F26" s="297"/>
      <c r="G26" s="297">
        <f>+G$14/7/2</f>
        <v>0</v>
      </c>
      <c r="H26" s="297">
        <f>+H25</f>
        <v>0</v>
      </c>
      <c r="I26" s="297">
        <f>+I25</f>
        <v>0</v>
      </c>
      <c r="J26" s="297">
        <f>+J25</f>
        <v>0</v>
      </c>
      <c r="K26" s="297">
        <f>+K25</f>
        <v>0</v>
      </c>
      <c r="L26" s="297">
        <f>+L25</f>
        <v>0</v>
      </c>
      <c r="M26" s="297">
        <f>+M$14/7</f>
        <v>0</v>
      </c>
      <c r="N26" s="7">
        <f>+N$14/7/2</f>
        <v>0</v>
      </c>
      <c r="O26" s="7"/>
      <c r="P26" s="7"/>
      <c r="Q26" s="7"/>
      <c r="R26" s="7"/>
      <c r="S26" s="43"/>
      <c r="T26" s="43"/>
      <c r="U26" s="43"/>
      <c r="V26" s="43"/>
      <c r="W26" s="43"/>
      <c r="X26" s="43"/>
      <c r="Y26" s="7"/>
      <c r="Z26" s="297"/>
    </row>
    <row r="27" spans="1:34" x14ac:dyDescent="0.25">
      <c r="B27" s="3">
        <f t="shared" si="2"/>
        <v>2005</v>
      </c>
      <c r="C27" s="622">
        <f t="shared" si="1"/>
        <v>0</v>
      </c>
      <c r="D27" s="297"/>
      <c r="E27" s="297"/>
      <c r="F27" s="297"/>
      <c r="G27" s="297"/>
      <c r="H27" s="297">
        <f>+H$14/7/2</f>
        <v>0</v>
      </c>
      <c r="I27" s="297">
        <f>+I26</f>
        <v>0</v>
      </c>
      <c r="J27" s="297">
        <f>+J26</f>
        <v>0</v>
      </c>
      <c r="K27" s="297">
        <f>+K26</f>
        <v>0</v>
      </c>
      <c r="L27" s="297">
        <f>+L26</f>
        <v>0</v>
      </c>
      <c r="M27" s="297">
        <f>+M26</f>
        <v>0</v>
      </c>
      <c r="N27" s="7">
        <f>+N$14/7</f>
        <v>0</v>
      </c>
      <c r="O27" s="7">
        <f>+O$14/7/2</f>
        <v>0</v>
      </c>
      <c r="P27" s="7"/>
      <c r="Q27" s="7"/>
      <c r="R27" s="7"/>
      <c r="S27" s="43"/>
      <c r="T27" s="43"/>
      <c r="U27" s="43"/>
      <c r="V27" s="43"/>
      <c r="W27" s="43"/>
      <c r="X27" s="43"/>
      <c r="Y27" s="7"/>
      <c r="Z27" s="297"/>
    </row>
    <row r="28" spans="1:34" x14ac:dyDescent="0.25">
      <c r="B28" s="3">
        <f t="shared" si="2"/>
        <v>2006</v>
      </c>
      <c r="C28" s="622">
        <f t="shared" si="1"/>
        <v>0</v>
      </c>
      <c r="D28" s="297"/>
      <c r="E28" s="297"/>
      <c r="F28" s="297"/>
      <c r="G28" s="297"/>
      <c r="H28" s="297"/>
      <c r="I28" s="297">
        <f>+I$14/7/2</f>
        <v>0</v>
      </c>
      <c r="J28" s="297">
        <f>+J27</f>
        <v>0</v>
      </c>
      <c r="K28" s="297">
        <f>+K27</f>
        <v>0</v>
      </c>
      <c r="L28" s="297">
        <f>+L27</f>
        <v>0</v>
      </c>
      <c r="M28" s="297">
        <f>+M27</f>
        <v>0</v>
      </c>
      <c r="N28" s="7">
        <f>+N27</f>
        <v>0</v>
      </c>
      <c r="O28" s="7">
        <f>+O$14/7</f>
        <v>0</v>
      </c>
      <c r="P28" s="7">
        <f>+P$14/7/2</f>
        <v>0</v>
      </c>
      <c r="Q28" s="7"/>
      <c r="R28" s="7"/>
      <c r="S28" s="43"/>
      <c r="T28" s="43"/>
      <c r="U28" s="43"/>
      <c r="V28" s="43"/>
      <c r="W28" s="43"/>
      <c r="X28" s="43"/>
      <c r="Y28" s="7"/>
      <c r="Z28" s="297"/>
    </row>
    <row r="29" spans="1:34" x14ac:dyDescent="0.25">
      <c r="B29" s="3">
        <f t="shared" si="2"/>
        <v>2007</v>
      </c>
      <c r="C29" s="622">
        <f t="shared" si="1"/>
        <v>0</v>
      </c>
      <c r="D29" s="297"/>
      <c r="E29" s="297"/>
      <c r="F29" s="297"/>
      <c r="G29" s="297"/>
      <c r="H29" s="297"/>
      <c r="I29" s="297"/>
      <c r="J29" s="297">
        <f>+J$14/7/2</f>
        <v>0</v>
      </c>
      <c r="K29" s="297">
        <f>+K28</f>
        <v>0</v>
      </c>
      <c r="L29" s="297">
        <f>+L28</f>
        <v>0</v>
      </c>
      <c r="M29" s="297">
        <f>+M28</f>
        <v>0</v>
      </c>
      <c r="N29" s="7">
        <f>+N28</f>
        <v>0</v>
      </c>
      <c r="O29" s="7">
        <f>+O28</f>
        <v>0</v>
      </c>
      <c r="P29" s="7">
        <f>+P$14/7</f>
        <v>0</v>
      </c>
      <c r="Q29" s="7">
        <f>+Q$14/7/2</f>
        <v>0</v>
      </c>
      <c r="R29" s="7"/>
      <c r="S29" s="43"/>
      <c r="T29" s="43"/>
      <c r="U29" s="43"/>
      <c r="V29" s="43"/>
      <c r="W29" s="43"/>
      <c r="X29" s="43"/>
      <c r="Y29" s="7"/>
      <c r="Z29" s="297"/>
    </row>
    <row r="30" spans="1:34" x14ac:dyDescent="0.25">
      <c r="B30" s="3">
        <f t="shared" si="2"/>
        <v>2008</v>
      </c>
      <c r="C30" s="622">
        <f t="shared" si="1"/>
        <v>0</v>
      </c>
      <c r="D30" s="297"/>
      <c r="E30" s="297"/>
      <c r="F30" s="297"/>
      <c r="G30" s="297"/>
      <c r="H30" s="297"/>
      <c r="I30" s="297"/>
      <c r="J30" s="297"/>
      <c r="K30" s="297">
        <f>+K$14/7/2</f>
        <v>0</v>
      </c>
      <c r="L30" s="297">
        <f>+L29</f>
        <v>0</v>
      </c>
      <c r="M30" s="297">
        <f>+M29</f>
        <v>0</v>
      </c>
      <c r="N30" s="7">
        <f>+N29</f>
        <v>0</v>
      </c>
      <c r="O30" s="7">
        <f>+O29</f>
        <v>0</v>
      </c>
      <c r="P30" s="7">
        <f>+P29</f>
        <v>0</v>
      </c>
      <c r="Q30" s="7">
        <f>+Q$14/7</f>
        <v>0</v>
      </c>
      <c r="R30" s="7">
        <f>+R$14/7/2</f>
        <v>0</v>
      </c>
      <c r="S30" s="43"/>
      <c r="T30" s="43"/>
      <c r="U30" s="43"/>
      <c r="V30" s="43"/>
      <c r="W30" s="43"/>
      <c r="X30" s="43"/>
      <c r="Y30" s="7"/>
      <c r="Z30" s="297"/>
    </row>
    <row r="31" spans="1:34" x14ac:dyDescent="0.25">
      <c r="B31" s="3">
        <f t="shared" si="2"/>
        <v>2009</v>
      </c>
      <c r="C31" s="622">
        <f t="shared" si="1"/>
        <v>0</v>
      </c>
      <c r="D31" s="297"/>
      <c r="E31" s="297"/>
      <c r="F31" s="297"/>
      <c r="G31" s="297"/>
      <c r="H31" s="297"/>
      <c r="I31" s="297"/>
      <c r="J31" s="297"/>
      <c r="K31" s="297"/>
      <c r="L31" s="297">
        <f>+L$14/7/2</f>
        <v>0</v>
      </c>
      <c r="M31" s="297">
        <f>+M30</f>
        <v>0</v>
      </c>
      <c r="N31" s="7">
        <f>+N30</f>
        <v>0</v>
      </c>
      <c r="O31" s="7">
        <f>+O30</f>
        <v>0</v>
      </c>
      <c r="P31" s="7">
        <f>+P30</f>
        <v>0</v>
      </c>
      <c r="Q31" s="7">
        <f>+Q30</f>
        <v>0</v>
      </c>
      <c r="R31" s="7">
        <f>+R$14/7</f>
        <v>0</v>
      </c>
      <c r="S31" s="43">
        <f>+S$14/7/2</f>
        <v>0</v>
      </c>
      <c r="T31" s="43"/>
      <c r="U31" s="43"/>
      <c r="V31" s="43"/>
      <c r="W31" s="43"/>
      <c r="X31" s="43"/>
      <c r="Y31" s="7"/>
      <c r="Z31" s="297"/>
    </row>
    <row r="32" spans="1:34" x14ac:dyDescent="0.25">
      <c r="A32" s="38"/>
      <c r="B32" s="3">
        <f t="shared" si="2"/>
        <v>2010</v>
      </c>
      <c r="C32" s="622">
        <f t="shared" si="1"/>
        <v>0</v>
      </c>
      <c r="D32" s="297"/>
      <c r="E32" s="297"/>
      <c r="F32" s="297"/>
      <c r="G32" s="297"/>
      <c r="H32" s="297"/>
      <c r="I32" s="297"/>
      <c r="J32" s="297"/>
      <c r="K32" s="297"/>
      <c r="L32" s="297"/>
      <c r="M32" s="297">
        <f>+M$14/7/2</f>
        <v>0</v>
      </c>
      <c r="N32" s="7">
        <f>+N31</f>
        <v>0</v>
      </c>
      <c r="O32" s="7">
        <f>+O31</f>
        <v>0</v>
      </c>
      <c r="P32" s="7">
        <f>+P31</f>
        <v>0</v>
      </c>
      <c r="Q32" s="7">
        <f>+Q31</f>
        <v>0</v>
      </c>
      <c r="R32" s="7">
        <f>+R31</f>
        <v>0</v>
      </c>
      <c r="S32" s="43">
        <f>+S$14/7</f>
        <v>0</v>
      </c>
      <c r="T32" s="43">
        <f>+T$14/7/2</f>
        <v>0</v>
      </c>
      <c r="U32" s="43"/>
      <c r="V32" s="43"/>
      <c r="W32" s="43"/>
      <c r="X32" s="43"/>
      <c r="Y32" s="7"/>
      <c r="Z32" s="297"/>
    </row>
    <row r="33" spans="1:34" x14ac:dyDescent="0.25">
      <c r="A33" s="38"/>
      <c r="B33" s="3">
        <f t="shared" si="2"/>
        <v>2011</v>
      </c>
      <c r="C33" s="622">
        <f t="shared" si="1"/>
        <v>0</v>
      </c>
      <c r="D33" s="297"/>
      <c r="E33" s="297"/>
      <c r="F33" s="297"/>
      <c r="G33" s="297"/>
      <c r="H33" s="297"/>
      <c r="I33" s="297"/>
      <c r="J33" s="297"/>
      <c r="K33" s="297"/>
      <c r="L33" s="297"/>
      <c r="M33" s="297"/>
      <c r="N33" s="7">
        <f>+N$14/7/2</f>
        <v>0</v>
      </c>
      <c r="O33" s="7">
        <f>+O32</f>
        <v>0</v>
      </c>
      <c r="P33" s="7">
        <f>+P32</f>
        <v>0</v>
      </c>
      <c r="Q33" s="7">
        <f>+Q32</f>
        <v>0</v>
      </c>
      <c r="R33" s="7">
        <f>+R32</f>
        <v>0</v>
      </c>
      <c r="S33" s="43">
        <f>+S32</f>
        <v>0</v>
      </c>
      <c r="T33" s="43">
        <f>+T$14/7</f>
        <v>0</v>
      </c>
      <c r="U33" s="43">
        <f>+U$14/7/2</f>
        <v>0</v>
      </c>
      <c r="V33" s="43"/>
      <c r="W33" s="43"/>
      <c r="X33" s="43"/>
      <c r="Y33" s="7"/>
      <c r="Z33" s="297"/>
    </row>
    <row r="34" spans="1:34" x14ac:dyDescent="0.25">
      <c r="A34" s="38"/>
      <c r="B34" s="3">
        <f t="shared" si="2"/>
        <v>2012</v>
      </c>
      <c r="C34" s="622">
        <f t="shared" si="1"/>
        <v>0</v>
      </c>
      <c r="D34" s="297"/>
      <c r="E34" s="297"/>
      <c r="F34" s="297"/>
      <c r="G34" s="297"/>
      <c r="H34" s="297"/>
      <c r="I34" s="297"/>
      <c r="J34" s="297"/>
      <c r="K34" s="297"/>
      <c r="L34" s="297"/>
      <c r="M34" s="297"/>
      <c r="N34" s="7"/>
      <c r="O34" s="7">
        <f>+O$14/7/2</f>
        <v>0</v>
      </c>
      <c r="P34" s="7">
        <f>+P33</f>
        <v>0</v>
      </c>
      <c r="Q34" s="7">
        <f>+Q33</f>
        <v>0</v>
      </c>
      <c r="R34" s="7">
        <f>+R33</f>
        <v>0</v>
      </c>
      <c r="S34" s="43">
        <f>+S33</f>
        <v>0</v>
      </c>
      <c r="T34" s="43">
        <f>+T$14/7</f>
        <v>0</v>
      </c>
      <c r="U34" s="43">
        <f>+U$14/7</f>
        <v>0</v>
      </c>
      <c r="V34" s="43">
        <f>+V$14/7/2</f>
        <v>0</v>
      </c>
      <c r="W34" s="43"/>
      <c r="X34" s="43"/>
      <c r="Y34" s="7"/>
      <c r="Z34" s="297"/>
    </row>
    <row r="35" spans="1:34" x14ac:dyDescent="0.25">
      <c r="A35" s="38"/>
      <c r="B35" s="3">
        <f t="shared" si="2"/>
        <v>2013</v>
      </c>
      <c r="C35" s="622">
        <f t="shared" si="1"/>
        <v>0</v>
      </c>
      <c r="D35" s="297"/>
      <c r="E35" s="297"/>
      <c r="F35" s="297"/>
      <c r="G35" s="297"/>
      <c r="H35" s="297"/>
      <c r="I35" s="297"/>
      <c r="J35" s="297"/>
      <c r="K35" s="297"/>
      <c r="L35" s="297"/>
      <c r="M35" s="297"/>
      <c r="N35" s="7"/>
      <c r="O35" s="7"/>
      <c r="P35" s="7">
        <f>P14/7/2</f>
        <v>0</v>
      </c>
      <c r="Q35" s="7">
        <f>Q14</f>
        <v>0</v>
      </c>
      <c r="R35" s="7">
        <f t="shared" ref="R35:U36" si="3">R34</f>
        <v>0</v>
      </c>
      <c r="S35" s="43">
        <f t="shared" si="3"/>
        <v>0</v>
      </c>
      <c r="T35" s="43">
        <f t="shared" si="3"/>
        <v>0</v>
      </c>
      <c r="U35" s="43">
        <f t="shared" si="3"/>
        <v>0</v>
      </c>
      <c r="V35" s="43">
        <f>V14/7</f>
        <v>0</v>
      </c>
      <c r="W35" s="43">
        <f>W14/7/2</f>
        <v>0</v>
      </c>
      <c r="X35" s="43"/>
      <c r="Y35" s="7"/>
      <c r="Z35" s="297"/>
    </row>
    <row r="36" spans="1:34" x14ac:dyDescent="0.25">
      <c r="A36" s="38"/>
      <c r="B36" s="3">
        <f t="shared" si="2"/>
        <v>2014</v>
      </c>
      <c r="C36" s="622">
        <f t="shared" si="1"/>
        <v>0</v>
      </c>
      <c r="D36" s="297"/>
      <c r="E36" s="297"/>
      <c r="F36" s="297"/>
      <c r="G36" s="297"/>
      <c r="H36" s="297"/>
      <c r="I36" s="297"/>
      <c r="J36" s="297"/>
      <c r="K36" s="297"/>
      <c r="L36" s="297"/>
      <c r="M36" s="297"/>
      <c r="N36" s="7"/>
      <c r="O36" s="7"/>
      <c r="P36" s="7"/>
      <c r="Q36" s="7">
        <f>Q14/7/2</f>
        <v>0</v>
      </c>
      <c r="R36" s="7">
        <f t="shared" si="3"/>
        <v>0</v>
      </c>
      <c r="S36" s="43">
        <f t="shared" si="3"/>
        <v>0</v>
      </c>
      <c r="T36" s="43">
        <f t="shared" si="3"/>
        <v>0</v>
      </c>
      <c r="U36" s="43">
        <f t="shared" si="3"/>
        <v>0</v>
      </c>
      <c r="V36" s="43">
        <f>V35</f>
        <v>0</v>
      </c>
      <c r="W36" s="43">
        <f>W14/7</f>
        <v>0</v>
      </c>
      <c r="X36" s="43">
        <f>X14/7/2</f>
        <v>0</v>
      </c>
      <c r="Y36" s="7"/>
      <c r="Z36" s="297"/>
    </row>
    <row r="37" spans="1:34" x14ac:dyDescent="0.25">
      <c r="A37" s="38"/>
      <c r="B37" s="3">
        <f t="shared" si="2"/>
        <v>2015</v>
      </c>
      <c r="C37" s="622">
        <f t="shared" si="1"/>
        <v>0</v>
      </c>
      <c r="D37" s="297"/>
      <c r="E37" s="297"/>
      <c r="F37" s="297"/>
      <c r="G37" s="297"/>
      <c r="H37" s="297"/>
      <c r="I37" s="297"/>
      <c r="J37" s="297"/>
      <c r="K37" s="297"/>
      <c r="L37" s="297"/>
      <c r="M37" s="297"/>
      <c r="N37" s="7"/>
      <c r="O37" s="7"/>
      <c r="P37" s="7"/>
      <c r="Q37" s="7"/>
      <c r="R37" s="7">
        <f>R14/7/2</f>
        <v>0</v>
      </c>
      <c r="S37" s="43">
        <f>S36</f>
        <v>0</v>
      </c>
      <c r="T37" s="43">
        <f>T36</f>
        <v>0</v>
      </c>
      <c r="U37" s="43">
        <f>U36</f>
        <v>0</v>
      </c>
      <c r="V37" s="43">
        <f>V36</f>
        <v>0</v>
      </c>
      <c r="W37" s="43">
        <f>W36</f>
        <v>0</v>
      </c>
      <c r="X37" s="43">
        <f>X14/7</f>
        <v>0</v>
      </c>
      <c r="Y37" s="7">
        <f>Y14/7/2</f>
        <v>0</v>
      </c>
      <c r="Z37" s="297"/>
    </row>
    <row r="38" spans="1:34" x14ac:dyDescent="0.25">
      <c r="A38" s="38"/>
      <c r="B38" s="3">
        <f t="shared" si="2"/>
        <v>2016</v>
      </c>
      <c r="C38" s="622">
        <f t="shared" si="1"/>
        <v>0</v>
      </c>
      <c r="D38" s="297"/>
      <c r="E38" s="297"/>
      <c r="F38" s="297"/>
      <c r="G38" s="297"/>
      <c r="H38" s="297"/>
      <c r="I38" s="297"/>
      <c r="J38" s="297"/>
      <c r="K38" s="297"/>
      <c r="L38" s="297"/>
      <c r="M38" s="297"/>
      <c r="N38" s="7"/>
      <c r="O38" s="7"/>
      <c r="P38" s="7"/>
      <c r="Q38" s="7"/>
      <c r="R38" s="7"/>
      <c r="S38" s="43"/>
      <c r="T38" s="43"/>
      <c r="U38" s="43"/>
      <c r="V38" s="43"/>
      <c r="W38" s="43"/>
      <c r="X38" s="43"/>
      <c r="Y38" s="7">
        <f>+Y14/2</f>
        <v>0</v>
      </c>
      <c r="Z38" s="7">
        <f>Z14/7/2</f>
        <v>0</v>
      </c>
      <c r="AA38" s="7"/>
    </row>
    <row r="39" spans="1:34" x14ac:dyDescent="0.25">
      <c r="A39" s="38"/>
      <c r="B39" s="3">
        <f t="shared" si="2"/>
        <v>2017</v>
      </c>
      <c r="C39" s="622">
        <f t="shared" si="1"/>
        <v>0</v>
      </c>
      <c r="D39" s="297"/>
      <c r="E39" s="297"/>
      <c r="F39" s="297"/>
      <c r="G39" s="297"/>
      <c r="H39" s="297"/>
      <c r="I39" s="297"/>
      <c r="J39" s="297"/>
      <c r="K39" s="297"/>
      <c r="L39" s="297"/>
      <c r="M39" s="297"/>
      <c r="N39" s="7"/>
      <c r="O39" s="7"/>
      <c r="P39" s="7"/>
      <c r="Q39" s="7"/>
      <c r="R39" s="7"/>
      <c r="S39" s="43"/>
      <c r="T39" s="43"/>
      <c r="U39" s="43"/>
      <c r="V39" s="43"/>
      <c r="W39" s="43"/>
      <c r="X39" s="43"/>
      <c r="Y39" s="7"/>
      <c r="Z39" s="7"/>
      <c r="AA39" s="7">
        <v>0</v>
      </c>
    </row>
    <row r="40" spans="1:34" x14ac:dyDescent="0.25">
      <c r="A40" s="38"/>
      <c r="B40" s="3">
        <f t="shared" si="2"/>
        <v>2018</v>
      </c>
      <c r="C40" s="622">
        <f t="shared" si="1"/>
        <v>0</v>
      </c>
      <c r="D40" s="297"/>
      <c r="E40" s="297"/>
      <c r="F40" s="297"/>
      <c r="G40" s="297"/>
      <c r="H40" s="297"/>
      <c r="I40" s="297"/>
      <c r="J40" s="297"/>
      <c r="K40" s="297"/>
      <c r="L40" s="297"/>
      <c r="M40" s="297"/>
      <c r="N40" s="7"/>
      <c r="O40" s="7"/>
      <c r="P40" s="7"/>
      <c r="Q40" s="7"/>
      <c r="R40" s="7"/>
      <c r="S40" s="43"/>
      <c r="T40" s="43"/>
      <c r="U40" s="43"/>
      <c r="V40" s="43"/>
      <c r="W40" s="43"/>
      <c r="X40" s="43"/>
      <c r="Y40" s="7"/>
      <c r="Z40" s="7"/>
      <c r="AA40" s="7"/>
      <c r="AB40" s="7">
        <v>0</v>
      </c>
    </row>
    <row r="41" spans="1:34" x14ac:dyDescent="0.25">
      <c r="A41" s="38"/>
      <c r="B41" s="3">
        <f t="shared" si="2"/>
        <v>2019</v>
      </c>
      <c r="C41" s="622">
        <f t="shared" si="1"/>
        <v>0</v>
      </c>
      <c r="D41" s="297"/>
      <c r="E41" s="297"/>
      <c r="F41" s="297"/>
      <c r="G41" s="297"/>
      <c r="H41" s="297"/>
      <c r="I41" s="297"/>
      <c r="J41" s="297"/>
      <c r="K41" s="297"/>
      <c r="L41" s="297"/>
      <c r="M41" s="297"/>
      <c r="N41" s="7"/>
      <c r="O41" s="7"/>
      <c r="P41" s="7"/>
      <c r="Q41" s="7"/>
      <c r="R41" s="7"/>
      <c r="S41" s="43"/>
      <c r="T41" s="43"/>
      <c r="U41" s="43"/>
      <c r="V41" s="43"/>
      <c r="W41" s="43"/>
      <c r="X41" s="43"/>
      <c r="Y41" s="7"/>
      <c r="Z41" s="7"/>
      <c r="AA41" s="7"/>
      <c r="AB41" s="7"/>
      <c r="AC41" s="43">
        <f>+$AC$14/7/3</f>
        <v>0</v>
      </c>
      <c r="AD41" s="43"/>
      <c r="AE41" s="43"/>
    </row>
    <row r="42" spans="1:34" x14ac:dyDescent="0.25">
      <c r="A42" s="38"/>
      <c r="B42" s="3">
        <f t="shared" si="2"/>
        <v>2020</v>
      </c>
      <c r="C42" s="622">
        <f t="shared" si="1"/>
        <v>0</v>
      </c>
      <c r="D42" s="297"/>
      <c r="E42" s="297"/>
      <c r="F42" s="297"/>
      <c r="G42" s="297"/>
      <c r="H42" s="297"/>
      <c r="I42" s="297"/>
      <c r="J42" s="297"/>
      <c r="K42" s="297"/>
      <c r="L42" s="297"/>
      <c r="M42" s="297"/>
      <c r="N42" s="7"/>
      <c r="O42" s="7"/>
      <c r="P42" s="7"/>
      <c r="Q42" s="7"/>
      <c r="R42" s="7"/>
      <c r="S42" s="43"/>
      <c r="T42" s="43"/>
      <c r="U42" s="43"/>
      <c r="V42" s="43"/>
      <c r="W42" s="43"/>
      <c r="X42" s="43"/>
      <c r="Y42" s="7"/>
      <c r="Z42" s="7"/>
      <c r="AA42" s="7"/>
      <c r="AB42" s="7"/>
      <c r="AC42" s="43"/>
      <c r="AD42" s="354">
        <f>$AD$14/7/2</f>
        <v>0</v>
      </c>
      <c r="AE42" s="43"/>
    </row>
    <row r="43" spans="1:34" x14ac:dyDescent="0.25">
      <c r="A43" s="38"/>
      <c r="B43" s="3">
        <f t="shared" si="2"/>
        <v>2021</v>
      </c>
      <c r="C43" s="622">
        <f t="shared" si="1"/>
        <v>0</v>
      </c>
      <c r="D43" s="297"/>
      <c r="E43" s="297"/>
      <c r="F43" s="297"/>
      <c r="G43" s="297"/>
      <c r="H43" s="297"/>
      <c r="I43" s="297"/>
      <c r="J43" s="297"/>
      <c r="K43" s="297"/>
      <c r="L43" s="297"/>
      <c r="M43" s="297"/>
      <c r="N43" s="7"/>
      <c r="O43" s="7"/>
      <c r="P43" s="7"/>
      <c r="Q43" s="7"/>
      <c r="R43" s="7"/>
      <c r="S43" s="43"/>
      <c r="T43" s="43"/>
      <c r="U43" s="43"/>
      <c r="V43" s="43"/>
      <c r="W43" s="43"/>
      <c r="X43" s="43"/>
      <c r="Y43" s="7"/>
      <c r="Z43" s="7"/>
      <c r="AA43" s="7"/>
      <c r="AB43" s="7"/>
      <c r="AC43" s="43"/>
      <c r="AD43" s="354">
        <f>$AD$14/7</f>
        <v>0</v>
      </c>
      <c r="AE43" s="43">
        <f>+$AE$14/7/2</f>
        <v>0</v>
      </c>
    </row>
    <row r="44" spans="1:34" x14ac:dyDescent="0.25">
      <c r="A44" s="38"/>
      <c r="B44" s="3">
        <f t="shared" si="2"/>
        <v>2022</v>
      </c>
      <c r="C44" s="622">
        <f t="shared" si="1"/>
        <v>-4857.1428571428569</v>
      </c>
      <c r="D44" s="297"/>
      <c r="E44" s="297"/>
      <c r="F44" s="297"/>
      <c r="G44" s="297"/>
      <c r="H44" s="297"/>
      <c r="I44" s="297"/>
      <c r="J44" s="297"/>
      <c r="K44" s="297"/>
      <c r="L44" s="297"/>
      <c r="M44" s="297"/>
      <c r="N44" s="7"/>
      <c r="O44" s="7"/>
      <c r="P44" s="7"/>
      <c r="Q44" s="7"/>
      <c r="R44" s="7"/>
      <c r="S44" s="43"/>
      <c r="T44" s="43"/>
      <c r="U44" s="43"/>
      <c r="V44" s="43"/>
      <c r="W44" s="43"/>
      <c r="X44" s="43"/>
      <c r="Y44" s="7"/>
      <c r="Z44" s="7"/>
      <c r="AA44" s="7"/>
      <c r="AB44" s="7"/>
      <c r="AC44" s="43"/>
      <c r="AD44" s="354"/>
      <c r="AE44" s="43">
        <f>+$AE$14/7</f>
        <v>0</v>
      </c>
      <c r="AF44" s="43">
        <f>+$AF$14/7/2</f>
        <v>4857.1428571428569</v>
      </c>
    </row>
    <row r="45" spans="1:34" x14ac:dyDescent="0.25">
      <c r="A45" s="38"/>
      <c r="B45" s="3">
        <f t="shared" si="2"/>
        <v>2023</v>
      </c>
      <c r="C45" s="622">
        <f t="shared" si="1"/>
        <v>-9714.2857142857138</v>
      </c>
      <c r="D45" s="297"/>
      <c r="E45" s="297"/>
      <c r="F45" s="297"/>
      <c r="G45" s="297"/>
      <c r="H45" s="297"/>
      <c r="I45" s="297"/>
      <c r="J45" s="297"/>
      <c r="K45" s="297"/>
      <c r="L45" s="297"/>
      <c r="M45" s="297"/>
      <c r="N45" s="7"/>
      <c r="O45" s="7"/>
      <c r="P45" s="7"/>
      <c r="Q45" s="7"/>
      <c r="R45" s="7"/>
      <c r="S45" s="43"/>
      <c r="T45" s="43"/>
      <c r="U45" s="43"/>
      <c r="V45" s="43"/>
      <c r="W45" s="43"/>
      <c r="X45" s="43"/>
      <c r="Y45" s="7"/>
      <c r="Z45" s="7"/>
      <c r="AA45" s="7"/>
      <c r="AB45" s="7"/>
      <c r="AC45" s="43"/>
      <c r="AD45" s="354"/>
      <c r="AE45" s="43"/>
      <c r="AF45" s="43">
        <f>+$AF$14/7</f>
        <v>9714.2857142857138</v>
      </c>
    </row>
    <row r="46" spans="1:34" x14ac:dyDescent="0.25">
      <c r="A46" s="38"/>
      <c r="B46" s="3">
        <f t="shared" si="2"/>
        <v>2024</v>
      </c>
      <c r="C46" s="622">
        <f t="shared" si="1"/>
        <v>-9714.2857142857138</v>
      </c>
      <c r="D46" s="297"/>
      <c r="E46" s="297"/>
      <c r="F46" s="297"/>
      <c r="G46" s="297"/>
      <c r="H46" s="297"/>
      <c r="I46" s="297"/>
      <c r="J46" s="297"/>
      <c r="K46" s="297"/>
      <c r="L46" s="297"/>
      <c r="M46" s="297"/>
      <c r="N46" s="7"/>
      <c r="O46" s="7"/>
      <c r="P46" s="7"/>
      <c r="Q46" s="7"/>
      <c r="R46" s="7"/>
      <c r="S46" s="43"/>
      <c r="T46" s="43"/>
      <c r="U46" s="43"/>
      <c r="V46" s="43"/>
      <c r="W46" s="43"/>
      <c r="X46" s="43"/>
      <c r="Y46" s="7"/>
      <c r="Z46" s="7"/>
      <c r="AA46" s="7"/>
      <c r="AB46" s="7"/>
      <c r="AC46" s="43"/>
      <c r="AD46" s="354"/>
      <c r="AE46" s="43"/>
      <c r="AF46" s="43">
        <f>+$AF$14/7</f>
        <v>9714.2857142857138</v>
      </c>
    </row>
    <row r="47" spans="1:34" x14ac:dyDescent="0.25">
      <c r="A47" s="38"/>
      <c r="B47" s="12"/>
      <c r="C47" s="254"/>
      <c r="D47" s="298"/>
      <c r="E47" s="298"/>
      <c r="F47" s="298"/>
      <c r="G47" s="298"/>
      <c r="H47" s="298"/>
      <c r="I47" s="298"/>
      <c r="J47" s="298"/>
      <c r="K47" s="298"/>
      <c r="L47" s="298"/>
      <c r="M47" s="298"/>
      <c r="N47" s="298"/>
      <c r="O47" s="298"/>
      <c r="P47" s="298"/>
      <c r="Q47" s="298"/>
      <c r="R47" s="298"/>
      <c r="S47" s="298"/>
      <c r="T47" s="298"/>
      <c r="U47" s="298"/>
      <c r="V47" s="299"/>
      <c r="W47" s="299"/>
      <c r="X47" s="299"/>
      <c r="Y47" s="298"/>
      <c r="Z47" s="298"/>
      <c r="AA47" s="298"/>
      <c r="AB47" s="173"/>
      <c r="AC47" s="173"/>
      <c r="AD47" s="173"/>
      <c r="AE47" s="173"/>
    </row>
    <row r="48" spans="1:34" x14ac:dyDescent="0.25">
      <c r="A48" s="38" t="s">
        <v>62</v>
      </c>
      <c r="B48" s="675">
        <f>SUM(D48:AH48)</f>
        <v>43714.285714285717</v>
      </c>
      <c r="C48" s="275">
        <f>SUM(C16:C47)</f>
        <v>-24285.714285714283</v>
      </c>
      <c r="D48" s="297">
        <f>-SUM(D16:D47)+D14</f>
        <v>0</v>
      </c>
      <c r="E48" s="297">
        <f t="shared" ref="E48:T48" si="4">-SUM(E16:E47)+E14</f>
        <v>0</v>
      </c>
      <c r="F48" s="297">
        <f t="shared" si="4"/>
        <v>0</v>
      </c>
      <c r="G48" s="297">
        <f t="shared" si="4"/>
        <v>0</v>
      </c>
      <c r="H48" s="297">
        <f t="shared" si="4"/>
        <v>0</v>
      </c>
      <c r="I48" s="297">
        <f t="shared" si="4"/>
        <v>0</v>
      </c>
      <c r="J48" s="297">
        <f t="shared" si="4"/>
        <v>0</v>
      </c>
      <c r="K48" s="297">
        <f t="shared" si="4"/>
        <v>0</v>
      </c>
      <c r="L48" s="297">
        <f t="shared" si="4"/>
        <v>0</v>
      </c>
      <c r="M48" s="297">
        <f t="shared" si="4"/>
        <v>0</v>
      </c>
      <c r="N48" s="297">
        <f t="shared" si="4"/>
        <v>0</v>
      </c>
      <c r="O48" s="297">
        <f t="shared" si="4"/>
        <v>0</v>
      </c>
      <c r="P48" s="297">
        <f t="shared" si="4"/>
        <v>0</v>
      </c>
      <c r="Q48" s="297">
        <f t="shared" si="4"/>
        <v>0</v>
      </c>
      <c r="R48" s="297">
        <f t="shared" si="4"/>
        <v>0</v>
      </c>
      <c r="S48" s="297">
        <f t="shared" si="4"/>
        <v>0</v>
      </c>
      <c r="T48" s="297">
        <f t="shared" si="4"/>
        <v>0</v>
      </c>
      <c r="U48" s="338">
        <f>-SUM(U16:U47)+U14</f>
        <v>0</v>
      </c>
      <c r="V48" s="338">
        <f t="shared" ref="V48:AA48" si="5">-SUM(V16:V47)+V14</f>
        <v>0</v>
      </c>
      <c r="W48" s="338">
        <f t="shared" si="5"/>
        <v>0</v>
      </c>
      <c r="X48" s="338">
        <f t="shared" si="5"/>
        <v>0</v>
      </c>
      <c r="Y48" s="338">
        <f t="shared" si="5"/>
        <v>0</v>
      </c>
      <c r="Z48" s="338">
        <f t="shared" si="5"/>
        <v>0</v>
      </c>
      <c r="AA48" s="338">
        <f t="shared" si="5"/>
        <v>0</v>
      </c>
      <c r="AB48" s="338">
        <f>-SUM(AB16:AB47)+AB14</f>
        <v>0</v>
      </c>
      <c r="AC48" s="338">
        <f>-SUM(AC16:AC47)+AC14</f>
        <v>0</v>
      </c>
      <c r="AD48" s="338">
        <f t="shared" ref="AD48:AH48" si="6">-SUM(AD16:AD47)+AD14</f>
        <v>0</v>
      </c>
      <c r="AE48" s="338">
        <f t="shared" si="6"/>
        <v>0</v>
      </c>
      <c r="AF48" s="330">
        <f t="shared" si="6"/>
        <v>43714.285714285717</v>
      </c>
      <c r="AG48" s="330">
        <f t="shared" si="6"/>
        <v>0</v>
      </c>
      <c r="AH48" s="330">
        <f t="shared" si="6"/>
        <v>0</v>
      </c>
    </row>
    <row r="49" spans="1:26" x14ac:dyDescent="0.25">
      <c r="A49" s="38"/>
      <c r="B49" s="275"/>
      <c r="C49" s="299"/>
      <c r="D49" s="297"/>
      <c r="E49" s="297"/>
      <c r="F49" s="297"/>
      <c r="G49" s="297"/>
      <c r="H49" s="297"/>
      <c r="I49" s="297"/>
      <c r="J49" s="297"/>
      <c r="K49" s="297"/>
      <c r="L49" s="297"/>
      <c r="M49" s="297"/>
      <c r="N49" s="338"/>
      <c r="O49" s="338"/>
      <c r="P49" s="338"/>
      <c r="Q49" s="338"/>
      <c r="R49" s="338"/>
      <c r="S49" s="338"/>
      <c r="T49" s="338"/>
      <c r="U49" s="338"/>
      <c r="V49" s="338"/>
      <c r="W49" s="338"/>
      <c r="X49" s="338"/>
      <c r="Y49" s="338"/>
      <c r="Z49" s="338"/>
    </row>
    <row r="50" spans="1:26" x14ac:dyDescent="0.25">
      <c r="A50" s="39" t="s">
        <v>63</v>
      </c>
      <c r="B50" s="3"/>
      <c r="C50" s="30">
        <f>+C14+C48</f>
        <v>43714.285714285717</v>
      </c>
      <c r="D50" s="297"/>
      <c r="E50" s="297"/>
      <c r="F50" s="297"/>
      <c r="G50" s="297"/>
      <c r="H50" s="297"/>
      <c r="I50" s="297"/>
      <c r="J50" s="297"/>
      <c r="K50" s="297"/>
      <c r="L50" s="297"/>
      <c r="M50" s="297"/>
      <c r="N50" s="338"/>
      <c r="O50" s="338"/>
      <c r="P50" s="338"/>
      <c r="Q50" s="338"/>
      <c r="R50" s="338"/>
      <c r="S50" s="338"/>
      <c r="T50" s="338"/>
      <c r="U50" s="338"/>
      <c r="V50" s="338"/>
      <c r="W50" s="338"/>
      <c r="X50" s="338"/>
      <c r="Y50" s="338"/>
      <c r="Z50" s="338"/>
    </row>
    <row r="51" spans="1:26" x14ac:dyDescent="0.25">
      <c r="A51" s="3"/>
      <c r="B51" s="3"/>
      <c r="C51" s="3"/>
      <c r="D51" s="297"/>
      <c r="E51" s="297"/>
      <c r="F51" s="297"/>
      <c r="G51" s="297"/>
      <c r="H51" s="297"/>
      <c r="I51" s="297"/>
      <c r="J51" s="297"/>
      <c r="K51" s="297"/>
      <c r="L51" s="297"/>
      <c r="M51" s="297"/>
      <c r="N51" s="338"/>
      <c r="O51" s="338"/>
      <c r="P51" s="338"/>
      <c r="Q51" s="338"/>
      <c r="R51" s="338"/>
      <c r="S51" s="338"/>
      <c r="T51" s="338"/>
      <c r="U51" s="338"/>
      <c r="V51" s="338"/>
      <c r="W51" s="338"/>
      <c r="X51" s="338"/>
      <c r="Y51" s="338"/>
      <c r="Z51" s="338"/>
    </row>
    <row r="52" spans="1:26" x14ac:dyDescent="0.25">
      <c r="A52" s="3"/>
      <c r="B52" s="36"/>
      <c r="C52" s="3"/>
      <c r="D52" s="297"/>
      <c r="E52" s="297"/>
      <c r="F52" s="297"/>
      <c r="G52" s="297"/>
      <c r="H52" s="297"/>
      <c r="I52" s="297"/>
      <c r="J52" s="297"/>
      <c r="K52" s="297"/>
      <c r="L52" s="297"/>
      <c r="M52" s="297"/>
      <c r="N52" s="338"/>
      <c r="O52" s="338"/>
      <c r="P52" s="338"/>
      <c r="Q52" s="338"/>
      <c r="R52" s="338"/>
      <c r="S52" s="338"/>
      <c r="T52" s="338"/>
      <c r="U52" s="338"/>
      <c r="V52" s="338"/>
      <c r="W52" s="338"/>
      <c r="X52" s="338"/>
      <c r="Y52" s="338"/>
      <c r="Z52" s="338"/>
    </row>
    <row r="53" spans="1:26" x14ac:dyDescent="0.25">
      <c r="A53" s="3"/>
      <c r="B53" s="3"/>
      <c r="C53" s="3"/>
      <c r="E53" s="297"/>
      <c r="F53" s="301"/>
      <c r="G53" s="301"/>
      <c r="H53" s="301"/>
      <c r="I53" s="301"/>
      <c r="J53" s="301"/>
      <c r="K53" s="301"/>
      <c r="L53" s="301"/>
      <c r="M53" s="301"/>
      <c r="N53" s="338">
        <f>SUM(E32:E53)</f>
        <v>0</v>
      </c>
      <c r="O53" s="342"/>
      <c r="P53" s="342"/>
      <c r="Q53" s="342"/>
      <c r="R53" s="342"/>
      <c r="S53" s="342"/>
    </row>
    <row r="54" spans="1:26" x14ac:dyDescent="0.25">
      <c r="B54" s="3"/>
      <c r="C54" s="3"/>
      <c r="E54" s="301"/>
      <c r="F54" s="301"/>
      <c r="G54" s="301"/>
      <c r="H54" s="301"/>
      <c r="I54" s="301"/>
      <c r="J54" s="301"/>
      <c r="K54" s="301"/>
      <c r="L54" s="301"/>
      <c r="M54" s="301"/>
      <c r="N54" s="301"/>
      <c r="O54" s="301"/>
      <c r="P54" s="301"/>
      <c r="Q54" s="301"/>
      <c r="R54" s="301"/>
      <c r="S54" s="301"/>
    </row>
    <row r="55" spans="1:26" x14ac:dyDescent="0.25">
      <c r="E55" s="301"/>
      <c r="F55" s="301"/>
      <c r="G55" s="301"/>
      <c r="H55" s="301"/>
      <c r="I55" s="301"/>
      <c r="J55" s="301"/>
      <c r="K55" s="301"/>
      <c r="L55" s="301"/>
      <c r="M55" s="301"/>
      <c r="N55" s="301"/>
      <c r="O55" s="301"/>
      <c r="P55" s="301"/>
      <c r="Q55" s="301"/>
      <c r="R55" s="301"/>
      <c r="S55" s="301"/>
    </row>
    <row r="56" spans="1:26" x14ac:dyDescent="0.25">
      <c r="E56" s="301"/>
      <c r="F56" s="301"/>
      <c r="G56" s="301"/>
      <c r="H56" s="301"/>
      <c r="I56" s="301"/>
      <c r="J56" s="301"/>
      <c r="K56" s="301"/>
      <c r="L56" s="301"/>
      <c r="M56" s="301"/>
      <c r="N56" s="301"/>
      <c r="O56" s="301"/>
      <c r="P56" s="301"/>
      <c r="Q56" s="301"/>
      <c r="R56" s="301"/>
      <c r="S56" s="301"/>
    </row>
    <row r="57" spans="1:26" x14ac:dyDescent="0.25">
      <c r="E57" s="301"/>
      <c r="F57" s="301"/>
      <c r="G57" s="301"/>
      <c r="H57" s="301"/>
      <c r="I57" s="301"/>
      <c r="J57" s="301"/>
      <c r="K57" s="301"/>
      <c r="L57" s="301"/>
      <c r="M57" s="301"/>
      <c r="N57" s="301"/>
      <c r="O57" s="301"/>
      <c r="P57" s="301"/>
      <c r="Q57" s="301"/>
      <c r="R57" s="301"/>
      <c r="S57" s="301"/>
    </row>
    <row r="58" spans="1:26" x14ac:dyDescent="0.25">
      <c r="E58" s="301"/>
      <c r="F58" s="301"/>
      <c r="G58" s="301"/>
      <c r="H58" s="301"/>
      <c r="I58" s="301"/>
      <c r="J58" s="301"/>
      <c r="K58" s="301"/>
      <c r="L58" s="301"/>
      <c r="M58" s="301"/>
      <c r="N58" s="301"/>
      <c r="O58" s="301"/>
      <c r="P58" s="301"/>
      <c r="Q58" s="301"/>
      <c r="R58" s="301"/>
      <c r="S58" s="301"/>
    </row>
    <row r="59" spans="1:26" x14ac:dyDescent="0.25">
      <c r="E59" s="301"/>
      <c r="F59" s="301"/>
      <c r="G59" s="301"/>
      <c r="H59" s="301"/>
      <c r="I59" s="301"/>
      <c r="J59" s="301"/>
      <c r="K59" s="301"/>
      <c r="L59" s="301"/>
      <c r="M59" s="301"/>
      <c r="N59" s="301"/>
      <c r="O59" s="301"/>
      <c r="P59" s="301"/>
      <c r="Q59" s="301"/>
      <c r="R59" s="301"/>
      <c r="S59" s="301"/>
    </row>
    <row r="60" spans="1:26" x14ac:dyDescent="0.25">
      <c r="E60" s="301"/>
      <c r="F60" s="301"/>
      <c r="G60" s="301"/>
      <c r="H60" s="301"/>
      <c r="I60" s="301"/>
      <c r="J60" s="301"/>
      <c r="K60" s="301"/>
      <c r="L60" s="301"/>
      <c r="M60" s="301"/>
      <c r="N60" s="301"/>
      <c r="O60" s="301"/>
      <c r="P60" s="301"/>
      <c r="Q60" s="301"/>
      <c r="R60" s="301"/>
      <c r="S60" s="301"/>
    </row>
    <row r="61" spans="1:26" x14ac:dyDescent="0.25">
      <c r="E61" s="301"/>
      <c r="F61" s="301"/>
      <c r="G61" s="301"/>
      <c r="H61" s="301"/>
      <c r="I61" s="301"/>
      <c r="J61" s="301"/>
      <c r="K61" s="301"/>
      <c r="L61" s="301"/>
      <c r="M61" s="301"/>
      <c r="N61" s="301"/>
      <c r="O61" s="301"/>
      <c r="P61" s="301"/>
      <c r="Q61" s="301"/>
      <c r="R61" s="301"/>
      <c r="S61" s="301"/>
    </row>
    <row r="62" spans="1:26" x14ac:dyDescent="0.25">
      <c r="E62" s="301"/>
      <c r="F62" s="301"/>
      <c r="G62" s="301"/>
      <c r="H62" s="301"/>
      <c r="I62" s="301"/>
      <c r="J62" s="301"/>
      <c r="K62" s="301"/>
      <c r="L62" s="301"/>
      <c r="M62" s="301"/>
      <c r="N62" s="301"/>
      <c r="O62" s="301"/>
      <c r="P62" s="301"/>
      <c r="Q62" s="301"/>
      <c r="R62" s="301"/>
      <c r="S62" s="301"/>
    </row>
    <row r="63" spans="1:26" x14ac:dyDescent="0.25">
      <c r="E63" s="301"/>
      <c r="F63" s="301"/>
      <c r="G63" s="301"/>
      <c r="H63" s="301"/>
      <c r="I63" s="301"/>
      <c r="J63" s="301"/>
      <c r="K63" s="301"/>
      <c r="L63" s="301"/>
      <c r="M63" s="301"/>
      <c r="N63" s="301"/>
      <c r="O63" s="301"/>
      <c r="P63" s="301"/>
      <c r="Q63" s="301"/>
      <c r="R63" s="301"/>
      <c r="S63" s="301"/>
    </row>
    <row r="64" spans="1:26" x14ac:dyDescent="0.25">
      <c r="E64" s="301"/>
      <c r="F64" s="301"/>
      <c r="G64" s="301"/>
      <c r="H64" s="301"/>
      <c r="I64" s="301"/>
      <c r="J64" s="301"/>
      <c r="K64" s="301"/>
      <c r="L64" s="301"/>
      <c r="M64" s="301"/>
      <c r="N64" s="301"/>
      <c r="O64" s="301"/>
      <c r="P64" s="301"/>
      <c r="Q64" s="301"/>
      <c r="R64" s="301"/>
      <c r="S64" s="301"/>
    </row>
  </sheetData>
  <pageMargins left="0.7" right="0.7" top="0.75" bottom="0.75" header="0.3" footer="0.3"/>
  <pageSetup scale="60" orientation="landscape" horizontalDpi="4294967294" verticalDpi="4294967294" r:id="rId1"/>
  <headerFooter>
    <oddFooter>&amp;Z&amp;F&amp;RPage &amp;P</oddFooter>
  </headerFooter>
</worksheet>
</file>

<file path=xl/worksheets/sheet2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1EA20-9437-4379-9CEA-10BAA36E53D2}">
  <sheetPr>
    <tabColor rgb="FF7030A0"/>
    <pageSetUpPr fitToPage="1"/>
  </sheetPr>
  <dimension ref="A1:AH64"/>
  <sheetViews>
    <sheetView topLeftCell="A19" workbookViewId="0">
      <selection activeCell="AF43" sqref="AF43:AF45"/>
    </sheetView>
  </sheetViews>
  <sheetFormatPr defaultColWidth="8.85546875" defaultRowHeight="15" x14ac:dyDescent="0.25"/>
  <cols>
    <col min="1" max="1" width="26" customWidth="1"/>
    <col min="2" max="2" width="14" bestFit="1" customWidth="1"/>
    <col min="3" max="3" width="12.85546875" customWidth="1"/>
    <col min="4" max="12" width="7.42578125" hidden="1" customWidth="1"/>
    <col min="13" max="13" width="7.5703125" hidden="1" customWidth="1"/>
    <col min="14" max="21" width="10.42578125" customWidth="1"/>
    <col min="22" max="25" width="10.42578125" hidden="1" customWidth="1"/>
    <col min="26" max="26" width="10.7109375" bestFit="1" customWidth="1"/>
    <col min="27" max="27" width="11.5703125" bestFit="1" customWidth="1"/>
    <col min="28" max="28" width="12" bestFit="1" customWidth="1"/>
    <col min="29" max="30" width="10.5703125" bestFit="1" customWidth="1"/>
    <col min="31" max="31" width="11.85546875" customWidth="1"/>
    <col min="32" max="32" width="14.28515625" customWidth="1"/>
    <col min="33" max="33" width="13.28515625" bestFit="1" customWidth="1"/>
    <col min="34" max="34" width="11.140625" customWidth="1"/>
  </cols>
  <sheetData>
    <row r="1" spans="1:34" x14ac:dyDescent="0.25">
      <c r="A1" s="11" t="s">
        <v>10</v>
      </c>
      <c r="O1" t="s">
        <v>647</v>
      </c>
    </row>
    <row r="2" spans="1:34" x14ac:dyDescent="0.25">
      <c r="A2" s="9" t="s">
        <v>438</v>
      </c>
    </row>
    <row r="3" spans="1:34" x14ac:dyDescent="0.25">
      <c r="A3" s="9" t="s">
        <v>1344</v>
      </c>
    </row>
    <row r="4" spans="1:34" x14ac:dyDescent="0.25">
      <c r="R4" s="40" t="s">
        <v>4</v>
      </c>
      <c r="S4" s="41"/>
      <c r="T4" s="40" t="s">
        <v>8</v>
      </c>
    </row>
    <row r="5" spans="1:34" x14ac:dyDescent="0.25">
      <c r="A5" s="10" t="s">
        <v>9</v>
      </c>
      <c r="B5" s="12" t="s">
        <v>64</v>
      </c>
      <c r="C5" s="12" t="s">
        <v>12</v>
      </c>
      <c r="R5" s="42" t="s">
        <v>2</v>
      </c>
      <c r="S5" s="42" t="s">
        <v>60</v>
      </c>
      <c r="T5" s="42" t="s">
        <v>7</v>
      </c>
    </row>
    <row r="6" spans="1:34" x14ac:dyDescent="0.25">
      <c r="B6" s="3"/>
      <c r="R6" s="3"/>
    </row>
    <row r="7" spans="1:34" x14ac:dyDescent="0.25">
      <c r="A7" t="s">
        <v>1356</v>
      </c>
      <c r="B7" s="212">
        <v>918</v>
      </c>
      <c r="C7" s="214" t="s">
        <v>1357</v>
      </c>
      <c r="D7" s="293"/>
      <c r="E7" s="293"/>
      <c r="F7" s="293"/>
      <c r="G7" s="293"/>
      <c r="H7" s="293"/>
      <c r="I7" s="293"/>
      <c r="J7" s="293"/>
      <c r="K7" s="293"/>
      <c r="L7" s="293"/>
      <c r="M7" s="293"/>
      <c r="N7" s="293"/>
      <c r="O7" s="294"/>
      <c r="P7" s="6"/>
      <c r="Q7" s="6"/>
      <c r="R7" s="13">
        <f>+C14</f>
        <v>2315788</v>
      </c>
      <c r="S7" s="13">
        <f>+-C48</f>
        <v>0</v>
      </c>
      <c r="T7" s="13">
        <f>+R7-S7</f>
        <v>2315788</v>
      </c>
    </row>
    <row r="8" spans="1:34" x14ac:dyDescent="0.25">
      <c r="A8" s="231" t="s">
        <v>492</v>
      </c>
      <c r="B8" s="3"/>
      <c r="D8" s="293"/>
      <c r="E8" s="293"/>
      <c r="F8" s="293"/>
      <c r="G8" s="293"/>
      <c r="H8" s="293"/>
      <c r="I8" s="293"/>
      <c r="J8" s="293"/>
      <c r="K8" s="293"/>
      <c r="L8" s="293"/>
      <c r="M8" s="293"/>
      <c r="N8" s="293"/>
      <c r="O8" s="294"/>
      <c r="P8" s="6"/>
      <c r="Q8" s="6"/>
    </row>
    <row r="9" spans="1:34" x14ac:dyDescent="0.25">
      <c r="A9" s="2"/>
      <c r="B9" s="3"/>
      <c r="D9" s="293"/>
      <c r="E9" s="293"/>
      <c r="F9" s="293"/>
      <c r="G9" s="293"/>
      <c r="H9" s="293"/>
      <c r="I9" s="293"/>
      <c r="J9" s="293"/>
      <c r="K9" s="293"/>
      <c r="L9" s="293"/>
      <c r="M9" s="293"/>
      <c r="N9" s="293"/>
      <c r="O9" s="294"/>
      <c r="P9" s="6"/>
      <c r="Q9" s="6"/>
    </row>
    <row r="10" spans="1:34" x14ac:dyDescent="0.25">
      <c r="B10" s="3"/>
    </row>
    <row r="11" spans="1:34" x14ac:dyDescent="0.25">
      <c r="A11" s="686" t="s">
        <v>66</v>
      </c>
      <c r="B11" s="231" t="s">
        <v>1427</v>
      </c>
      <c r="C11" s="214"/>
    </row>
    <row r="12" spans="1:34" x14ac:dyDescent="0.25">
      <c r="B12" s="28"/>
      <c r="C12" s="2"/>
    </row>
    <row r="13" spans="1:34" x14ac:dyDescent="0.25">
      <c r="A13" s="9" t="s">
        <v>5</v>
      </c>
      <c r="C13" s="31" t="s">
        <v>3</v>
      </c>
      <c r="D13" s="32">
        <v>1994</v>
      </c>
      <c r="E13" s="32">
        <v>1995</v>
      </c>
      <c r="F13" s="32">
        <v>1996</v>
      </c>
      <c r="G13" s="32">
        <v>1997</v>
      </c>
      <c r="H13" s="32">
        <v>1998</v>
      </c>
      <c r="I13" s="32">
        <v>1999</v>
      </c>
      <c r="J13" s="32">
        <v>2000</v>
      </c>
      <c r="K13" s="32">
        <v>2001</v>
      </c>
      <c r="L13" s="32">
        <v>2002</v>
      </c>
      <c r="M13" s="32">
        <v>2003</v>
      </c>
      <c r="N13" s="32">
        <v>2004</v>
      </c>
      <c r="O13" s="32">
        <f>N13+1</f>
        <v>2005</v>
      </c>
      <c r="P13" s="32">
        <f t="shared" ref="P13:AH13" si="0">O13+1</f>
        <v>2006</v>
      </c>
      <c r="Q13" s="32">
        <f t="shared" si="0"/>
        <v>2007</v>
      </c>
      <c r="R13" s="32">
        <f t="shared" si="0"/>
        <v>2008</v>
      </c>
      <c r="S13" s="32">
        <f t="shared" si="0"/>
        <v>2009</v>
      </c>
      <c r="T13" s="32">
        <f t="shared" si="0"/>
        <v>2010</v>
      </c>
      <c r="U13" s="32">
        <f t="shared" si="0"/>
        <v>2011</v>
      </c>
      <c r="V13" s="32">
        <f t="shared" si="0"/>
        <v>2012</v>
      </c>
      <c r="W13" s="32">
        <f t="shared" si="0"/>
        <v>2013</v>
      </c>
      <c r="X13" s="32">
        <f t="shared" si="0"/>
        <v>2014</v>
      </c>
      <c r="Y13" s="32">
        <f t="shared" si="0"/>
        <v>2015</v>
      </c>
      <c r="Z13" s="32">
        <f t="shared" si="0"/>
        <v>2016</v>
      </c>
      <c r="AA13" s="32">
        <f t="shared" si="0"/>
        <v>2017</v>
      </c>
      <c r="AB13" s="32">
        <f t="shared" si="0"/>
        <v>2018</v>
      </c>
      <c r="AC13" s="32">
        <f t="shared" si="0"/>
        <v>2019</v>
      </c>
      <c r="AD13" s="32">
        <f t="shared" si="0"/>
        <v>2020</v>
      </c>
      <c r="AE13" s="32">
        <f t="shared" si="0"/>
        <v>2021</v>
      </c>
      <c r="AF13" s="32">
        <f t="shared" si="0"/>
        <v>2022</v>
      </c>
      <c r="AG13" s="32">
        <f t="shared" si="0"/>
        <v>2023</v>
      </c>
      <c r="AH13" s="32">
        <f t="shared" si="0"/>
        <v>2024</v>
      </c>
    </row>
    <row r="14" spans="1:34" x14ac:dyDescent="0.25">
      <c r="A14" s="9" t="s">
        <v>73</v>
      </c>
      <c r="C14" s="672">
        <f>SUM(D14:AH14)</f>
        <v>2315788</v>
      </c>
      <c r="D14" s="673">
        <v>0</v>
      </c>
      <c r="E14" s="673">
        <v>0</v>
      </c>
      <c r="F14" s="673">
        <v>0</v>
      </c>
      <c r="G14" s="673">
        <v>0</v>
      </c>
      <c r="H14" s="673">
        <v>0</v>
      </c>
      <c r="I14" s="673">
        <v>0</v>
      </c>
      <c r="J14" s="673">
        <v>0</v>
      </c>
      <c r="K14" s="673">
        <v>0</v>
      </c>
      <c r="L14" s="673">
        <v>0</v>
      </c>
      <c r="M14" s="673">
        <v>0</v>
      </c>
      <c r="N14" s="639"/>
      <c r="O14" s="639"/>
      <c r="P14" s="639"/>
      <c r="Q14" s="639"/>
      <c r="R14" s="639"/>
      <c r="S14" s="639"/>
      <c r="T14" s="639"/>
      <c r="U14" s="639"/>
      <c r="V14" s="639"/>
      <c r="W14" s="639"/>
      <c r="X14" s="639"/>
      <c r="Y14" s="614"/>
      <c r="Z14" s="614"/>
      <c r="AA14" s="614"/>
      <c r="AB14" s="614"/>
      <c r="AC14" s="614"/>
      <c r="AD14" s="733"/>
      <c r="AE14" s="677"/>
      <c r="AF14" s="730">
        <v>1037400</v>
      </c>
      <c r="AG14" s="614">
        <f>1027105.8+251282.2</f>
        <v>1278388</v>
      </c>
      <c r="AH14" s="4"/>
    </row>
    <row r="15" spans="1:34" x14ac:dyDescent="0.25">
      <c r="A15" s="34"/>
      <c r="B15" s="2"/>
      <c r="C15" s="145"/>
      <c r="D15" s="145"/>
      <c r="E15" s="145"/>
      <c r="F15" s="145"/>
      <c r="G15" s="145"/>
      <c r="H15" s="145"/>
      <c r="I15" s="145"/>
      <c r="J15" s="145"/>
      <c r="K15" s="145"/>
      <c r="L15" s="145"/>
      <c r="M15" s="145"/>
      <c r="N15" s="145"/>
      <c r="O15" s="145"/>
      <c r="P15" s="145"/>
      <c r="Q15" s="145"/>
      <c r="R15" s="145"/>
      <c r="S15" s="673"/>
      <c r="T15" s="673"/>
      <c r="U15" s="673"/>
      <c r="V15" s="673"/>
      <c r="W15" s="673"/>
      <c r="X15" s="673"/>
      <c r="Y15" s="145"/>
      <c r="Z15" s="145"/>
      <c r="AA15" s="145"/>
      <c r="AB15" s="145"/>
      <c r="AC15" s="145"/>
      <c r="AD15" s="145"/>
      <c r="AE15" s="145"/>
      <c r="AF15" s="145"/>
      <c r="AG15" s="145"/>
      <c r="AH15" s="4"/>
    </row>
    <row r="16" spans="1:34" x14ac:dyDescent="0.25">
      <c r="A16" s="9" t="s">
        <v>6</v>
      </c>
      <c r="B16" s="3">
        <v>1994</v>
      </c>
      <c r="C16" s="622">
        <f>-SUM(D16:AH16)</f>
        <v>0</v>
      </c>
      <c r="D16" s="675">
        <f>+D$14/7/2</f>
        <v>0</v>
      </c>
      <c r="E16" s="675"/>
      <c r="F16" s="675"/>
      <c r="G16" s="675"/>
      <c r="H16" s="675"/>
      <c r="I16" s="675"/>
      <c r="J16" s="675"/>
      <c r="K16" s="675"/>
      <c r="L16" s="675"/>
      <c r="M16" s="675"/>
      <c r="N16" s="675"/>
      <c r="O16" s="675"/>
      <c r="P16" s="675"/>
      <c r="Q16" s="675"/>
      <c r="R16" s="675"/>
      <c r="S16" s="673"/>
      <c r="T16" s="673"/>
      <c r="U16" s="673"/>
      <c r="V16" s="673"/>
      <c r="W16" s="673"/>
      <c r="X16" s="673"/>
      <c r="Y16" s="675"/>
      <c r="Z16" s="675"/>
      <c r="AA16" s="145"/>
      <c r="AB16" s="145"/>
      <c r="AC16" s="145"/>
      <c r="AD16" s="145"/>
      <c r="AE16" s="145"/>
      <c r="AF16" s="145"/>
      <c r="AG16" s="145"/>
      <c r="AH16" s="4"/>
    </row>
    <row r="17" spans="1:34" x14ac:dyDescent="0.25">
      <c r="B17" s="3">
        <f>B16+1</f>
        <v>1995</v>
      </c>
      <c r="C17" s="622">
        <f t="shared" ref="C17:C46" si="1">-SUM(D17:AH17)</f>
        <v>0</v>
      </c>
      <c r="D17" s="675">
        <f>+D$14/7</f>
        <v>0</v>
      </c>
      <c r="E17" s="675">
        <f>+E$14/7/2</f>
        <v>0</v>
      </c>
      <c r="F17" s="675"/>
      <c r="G17" s="675"/>
      <c r="H17" s="675"/>
      <c r="I17" s="675"/>
      <c r="J17" s="675"/>
      <c r="K17" s="675"/>
      <c r="L17" s="675"/>
      <c r="M17" s="675"/>
      <c r="N17" s="675"/>
      <c r="O17" s="675"/>
      <c r="P17" s="675"/>
      <c r="Q17" s="675"/>
      <c r="R17" s="675"/>
      <c r="S17" s="673"/>
      <c r="T17" s="673"/>
      <c r="U17" s="673"/>
      <c r="V17" s="673"/>
      <c r="W17" s="673"/>
      <c r="X17" s="673"/>
      <c r="Y17" s="675"/>
      <c r="Z17" s="675"/>
      <c r="AA17" s="145"/>
      <c r="AB17" s="145"/>
      <c r="AC17" s="145"/>
      <c r="AD17" s="145"/>
      <c r="AE17" s="145"/>
      <c r="AF17" s="145"/>
      <c r="AG17" s="145"/>
      <c r="AH17" s="4"/>
    </row>
    <row r="18" spans="1:34" x14ac:dyDescent="0.25">
      <c r="B18" s="3">
        <f t="shared" ref="B18:B46" si="2">B17+1</f>
        <v>1996</v>
      </c>
      <c r="C18" s="622">
        <f t="shared" si="1"/>
        <v>0</v>
      </c>
      <c r="D18" s="675">
        <f>+D17</f>
        <v>0</v>
      </c>
      <c r="E18" s="675">
        <f>+E$14/7</f>
        <v>0</v>
      </c>
      <c r="F18" s="675">
        <f>+F$14/7/2</f>
        <v>0</v>
      </c>
      <c r="G18" s="675"/>
      <c r="H18" s="675"/>
      <c r="I18" s="675"/>
      <c r="J18" s="675"/>
      <c r="K18" s="675"/>
      <c r="L18" s="675"/>
      <c r="M18" s="675"/>
      <c r="N18" s="675"/>
      <c r="O18" s="145"/>
      <c r="P18" s="735"/>
      <c r="Q18" s="736"/>
      <c r="R18" s="675"/>
      <c r="S18" s="673"/>
      <c r="T18" s="673"/>
      <c r="U18" s="673"/>
      <c r="V18" s="673"/>
      <c r="W18" s="673"/>
      <c r="X18" s="673"/>
      <c r="Y18" s="675"/>
      <c r="Z18" s="675"/>
      <c r="AA18" s="145"/>
      <c r="AB18" s="145"/>
      <c r="AC18" s="145"/>
      <c r="AD18" s="145"/>
      <c r="AE18" s="145"/>
      <c r="AF18" s="145"/>
      <c r="AG18" s="145"/>
    </row>
    <row r="19" spans="1:34" x14ac:dyDescent="0.25">
      <c r="B19" s="3">
        <f t="shared" si="2"/>
        <v>1997</v>
      </c>
      <c r="C19" s="622">
        <f t="shared" si="1"/>
        <v>0</v>
      </c>
      <c r="D19" s="675">
        <f>+D18</f>
        <v>0</v>
      </c>
      <c r="E19" s="675">
        <f>+E18</f>
        <v>0</v>
      </c>
      <c r="F19" s="675">
        <f>+F$14/7</f>
        <v>0</v>
      </c>
      <c r="G19" s="675">
        <f>+G$14/7/2</f>
        <v>0</v>
      </c>
      <c r="H19" s="675"/>
      <c r="I19" s="675"/>
      <c r="J19" s="675"/>
      <c r="K19" s="675"/>
      <c r="L19" s="675"/>
      <c r="M19" s="675"/>
      <c r="N19" s="675"/>
      <c r="O19" s="675"/>
      <c r="P19" s="675"/>
      <c r="Q19" s="675"/>
      <c r="R19" s="675"/>
      <c r="S19" s="673"/>
      <c r="T19" s="673"/>
      <c r="U19" s="673"/>
      <c r="V19" s="673"/>
      <c r="W19" s="673"/>
      <c r="X19" s="673"/>
      <c r="Y19" s="675"/>
      <c r="Z19" s="675"/>
      <c r="AA19" s="145"/>
      <c r="AB19" s="145"/>
      <c r="AC19" s="145"/>
      <c r="AD19" s="145"/>
      <c r="AE19" s="145"/>
      <c r="AF19" s="145"/>
      <c r="AG19" s="145"/>
    </row>
    <row r="20" spans="1:34" x14ac:dyDescent="0.25">
      <c r="B20" s="3">
        <f t="shared" si="2"/>
        <v>1998</v>
      </c>
      <c r="C20" s="622">
        <f t="shared" si="1"/>
        <v>0</v>
      </c>
      <c r="D20" s="675">
        <f>+D19</f>
        <v>0</v>
      </c>
      <c r="E20" s="675">
        <f>+E19</f>
        <v>0</v>
      </c>
      <c r="F20" s="675">
        <f>+F19</f>
        <v>0</v>
      </c>
      <c r="G20" s="675">
        <f>+G$14/7</f>
        <v>0</v>
      </c>
      <c r="H20" s="675">
        <f>+H$14/7/2</f>
        <v>0</v>
      </c>
      <c r="I20" s="675"/>
      <c r="J20" s="675"/>
      <c r="K20" s="675"/>
      <c r="L20" s="675"/>
      <c r="M20" s="675"/>
      <c r="N20" s="675"/>
      <c r="O20" s="675"/>
      <c r="P20" s="675"/>
      <c r="Q20" s="675"/>
      <c r="R20" s="675"/>
      <c r="S20" s="673"/>
      <c r="T20" s="673"/>
      <c r="U20" s="673"/>
      <c r="V20" s="673"/>
      <c r="W20" s="673"/>
      <c r="X20" s="673"/>
      <c r="Y20" s="675"/>
      <c r="Z20" s="675"/>
      <c r="AA20" s="145"/>
      <c r="AB20" s="145"/>
      <c r="AC20" s="145"/>
      <c r="AD20" s="145"/>
      <c r="AE20" s="145"/>
      <c r="AF20" s="145"/>
      <c r="AG20" s="145"/>
    </row>
    <row r="21" spans="1:34" x14ac:dyDescent="0.25">
      <c r="B21" s="3">
        <f t="shared" si="2"/>
        <v>1999</v>
      </c>
      <c r="C21" s="622">
        <f t="shared" si="1"/>
        <v>0</v>
      </c>
      <c r="D21" s="675">
        <f>+D20</f>
        <v>0</v>
      </c>
      <c r="E21" s="675">
        <f>+E20</f>
        <v>0</v>
      </c>
      <c r="F21" s="675">
        <f>+F20</f>
        <v>0</v>
      </c>
      <c r="G21" s="675">
        <f>+G20</f>
        <v>0</v>
      </c>
      <c r="H21" s="675">
        <f>+H$14/7</f>
        <v>0</v>
      </c>
      <c r="I21" s="675">
        <f>+I$14/7/2</f>
        <v>0</v>
      </c>
      <c r="J21" s="675"/>
      <c r="K21" s="675"/>
      <c r="L21" s="675"/>
      <c r="M21" s="675"/>
      <c r="N21" s="675"/>
      <c r="O21" s="675"/>
      <c r="P21" s="675"/>
      <c r="Q21" s="675"/>
      <c r="R21" s="675"/>
      <c r="S21" s="673"/>
      <c r="T21" s="673"/>
      <c r="U21" s="673"/>
      <c r="V21" s="673"/>
      <c r="W21" s="673"/>
      <c r="X21" s="673"/>
      <c r="Y21" s="675"/>
      <c r="Z21" s="675"/>
      <c r="AA21" s="145"/>
      <c r="AB21" s="145"/>
      <c r="AC21" s="145"/>
      <c r="AD21" s="145"/>
      <c r="AE21" s="145"/>
      <c r="AF21" s="145"/>
      <c r="AG21" s="145"/>
    </row>
    <row r="22" spans="1:34" x14ac:dyDescent="0.25">
      <c r="B22" s="3">
        <f t="shared" si="2"/>
        <v>2000</v>
      </c>
      <c r="C22" s="622">
        <f t="shared" si="1"/>
        <v>0</v>
      </c>
      <c r="D22" s="675">
        <f>+D21</f>
        <v>0</v>
      </c>
      <c r="E22" s="675">
        <f>+E21</f>
        <v>0</v>
      </c>
      <c r="F22" s="675">
        <f>+F21</f>
        <v>0</v>
      </c>
      <c r="G22" s="675">
        <f>+G21</f>
        <v>0</v>
      </c>
      <c r="H22" s="675">
        <f>+H21</f>
        <v>0</v>
      </c>
      <c r="I22" s="675">
        <f>+I$14/7</f>
        <v>0</v>
      </c>
      <c r="J22" s="675">
        <f>+J$14/7/2</f>
        <v>0</v>
      </c>
      <c r="K22" s="675"/>
      <c r="L22" s="675"/>
      <c r="M22" s="675"/>
      <c r="N22" s="675"/>
      <c r="O22" s="675"/>
      <c r="P22" s="675"/>
      <c r="Q22" s="675"/>
      <c r="R22" s="675"/>
      <c r="S22" s="673"/>
      <c r="T22" s="673"/>
      <c r="U22" s="673"/>
      <c r="V22" s="673"/>
      <c r="W22" s="673"/>
      <c r="X22" s="673"/>
      <c r="Y22" s="675"/>
      <c r="Z22" s="675"/>
      <c r="AA22" s="145"/>
      <c r="AB22" s="145"/>
      <c r="AC22" s="145"/>
      <c r="AD22" s="145"/>
      <c r="AE22" s="145"/>
      <c r="AF22" s="145"/>
      <c r="AG22" s="145"/>
    </row>
    <row r="23" spans="1:34" x14ac:dyDescent="0.25">
      <c r="B23" s="3">
        <f t="shared" si="2"/>
        <v>2001</v>
      </c>
      <c r="C23" s="622">
        <f t="shared" si="1"/>
        <v>0</v>
      </c>
      <c r="D23" s="675">
        <f>+D$14/7/2</f>
        <v>0</v>
      </c>
      <c r="E23" s="675">
        <f>+E22</f>
        <v>0</v>
      </c>
      <c r="F23" s="675">
        <f>+F22</f>
        <v>0</v>
      </c>
      <c r="G23" s="675">
        <f>+G22</f>
        <v>0</v>
      </c>
      <c r="H23" s="675">
        <f>+H22</f>
        <v>0</v>
      </c>
      <c r="I23" s="675">
        <f>+I22</f>
        <v>0</v>
      </c>
      <c r="J23" s="675">
        <f>+J$14/7</f>
        <v>0</v>
      </c>
      <c r="K23" s="675">
        <f>+K$14/7/2</f>
        <v>0</v>
      </c>
      <c r="L23" s="675"/>
      <c r="M23" s="675"/>
      <c r="N23" s="675"/>
      <c r="O23" s="675"/>
      <c r="P23" s="675"/>
      <c r="Q23" s="675"/>
      <c r="R23" s="675"/>
      <c r="S23" s="673"/>
      <c r="T23" s="673"/>
      <c r="U23" s="673"/>
      <c r="V23" s="673"/>
      <c r="W23" s="673"/>
      <c r="X23" s="673"/>
      <c r="Y23" s="675"/>
      <c r="Z23" s="675"/>
      <c r="AA23" s="145"/>
      <c r="AB23" s="145"/>
      <c r="AC23" s="145"/>
      <c r="AD23" s="145"/>
      <c r="AE23" s="145"/>
      <c r="AF23" s="145"/>
      <c r="AG23" s="145"/>
    </row>
    <row r="24" spans="1:34" x14ac:dyDescent="0.25">
      <c r="B24" s="3">
        <f t="shared" si="2"/>
        <v>2002</v>
      </c>
      <c r="C24" s="622">
        <f t="shared" si="1"/>
        <v>0</v>
      </c>
      <c r="D24" s="675"/>
      <c r="E24" s="675">
        <f>+E$14/7/2</f>
        <v>0</v>
      </c>
      <c r="F24" s="675">
        <f>+F23</f>
        <v>0</v>
      </c>
      <c r="G24" s="675">
        <f>+G23</f>
        <v>0</v>
      </c>
      <c r="H24" s="675">
        <f>+H23</f>
        <v>0</v>
      </c>
      <c r="I24" s="675">
        <f>+I23</f>
        <v>0</v>
      </c>
      <c r="J24" s="675">
        <f>+J23</f>
        <v>0</v>
      </c>
      <c r="K24" s="675">
        <f>+K$14/7</f>
        <v>0</v>
      </c>
      <c r="L24" s="675">
        <f>+L$14/7/2</f>
        <v>0</v>
      </c>
      <c r="M24" s="675"/>
      <c r="N24" s="675"/>
      <c r="O24" s="675"/>
      <c r="P24" s="675"/>
      <c r="Q24" s="675"/>
      <c r="R24" s="675"/>
      <c r="S24" s="673"/>
      <c r="T24" s="673"/>
      <c r="U24" s="673"/>
      <c r="V24" s="673"/>
      <c r="W24" s="673"/>
      <c r="X24" s="673"/>
      <c r="Y24" s="675"/>
      <c r="Z24" s="675"/>
      <c r="AA24" s="145"/>
      <c r="AB24" s="145"/>
      <c r="AC24" s="145"/>
      <c r="AD24" s="145"/>
      <c r="AE24" s="145"/>
      <c r="AF24" s="145"/>
      <c r="AG24" s="145"/>
    </row>
    <row r="25" spans="1:34" x14ac:dyDescent="0.25">
      <c r="B25" s="3">
        <f t="shared" si="2"/>
        <v>2003</v>
      </c>
      <c r="C25" s="622">
        <f t="shared" si="1"/>
        <v>0</v>
      </c>
      <c r="D25" s="675"/>
      <c r="E25" s="675"/>
      <c r="F25" s="675">
        <f>+F$14/7/2</f>
        <v>0</v>
      </c>
      <c r="G25" s="675">
        <f>+G24</f>
        <v>0</v>
      </c>
      <c r="H25" s="675">
        <f>+H24</f>
        <v>0</v>
      </c>
      <c r="I25" s="675">
        <f>+I24</f>
        <v>0</v>
      </c>
      <c r="J25" s="675">
        <f>+J24</f>
        <v>0</v>
      </c>
      <c r="K25" s="675">
        <f>+K24</f>
        <v>0</v>
      </c>
      <c r="L25" s="675">
        <f>+L$14/7</f>
        <v>0</v>
      </c>
      <c r="M25" s="675">
        <f>+M$14/7/2</f>
        <v>0</v>
      </c>
      <c r="N25" s="675"/>
      <c r="O25" s="675"/>
      <c r="P25" s="675"/>
      <c r="Q25" s="675"/>
      <c r="R25" s="675"/>
      <c r="S25" s="673"/>
      <c r="T25" s="673"/>
      <c r="U25" s="673"/>
      <c r="V25" s="673"/>
      <c r="W25" s="673"/>
      <c r="X25" s="673"/>
      <c r="Y25" s="675"/>
      <c r="Z25" s="675"/>
      <c r="AA25" s="145"/>
      <c r="AB25" s="145"/>
      <c r="AC25" s="145"/>
      <c r="AD25" s="145"/>
      <c r="AE25" s="145"/>
      <c r="AF25" s="145"/>
      <c r="AG25" s="145"/>
    </row>
    <row r="26" spans="1:34" x14ac:dyDescent="0.25">
      <c r="B26" s="3">
        <f t="shared" si="2"/>
        <v>2004</v>
      </c>
      <c r="C26" s="622">
        <f t="shared" si="1"/>
        <v>0</v>
      </c>
      <c r="D26" s="675"/>
      <c r="E26" s="675"/>
      <c r="F26" s="675"/>
      <c r="G26" s="675">
        <f>+G$14/7/2</f>
        <v>0</v>
      </c>
      <c r="H26" s="675">
        <f>+H25</f>
        <v>0</v>
      </c>
      <c r="I26" s="675">
        <f>+I25</f>
        <v>0</v>
      </c>
      <c r="J26" s="675">
        <f>+J25</f>
        <v>0</v>
      </c>
      <c r="K26" s="675">
        <f>+K25</f>
        <v>0</v>
      </c>
      <c r="L26" s="675">
        <f>+L25</f>
        <v>0</v>
      </c>
      <c r="M26" s="675">
        <f>+M$14/7</f>
        <v>0</v>
      </c>
      <c r="N26" s="614">
        <f>+N$14/7/2</f>
        <v>0</v>
      </c>
      <c r="O26" s="614"/>
      <c r="P26" s="614"/>
      <c r="Q26" s="614"/>
      <c r="R26" s="614"/>
      <c r="S26" s="639"/>
      <c r="T26" s="639"/>
      <c r="U26" s="639"/>
      <c r="V26" s="639"/>
      <c r="W26" s="639"/>
      <c r="X26" s="639"/>
      <c r="Y26" s="614"/>
      <c r="Z26" s="675"/>
      <c r="AA26" s="145"/>
      <c r="AB26" s="145"/>
      <c r="AC26" s="145"/>
      <c r="AD26" s="145"/>
      <c r="AE26" s="145"/>
      <c r="AF26" s="145"/>
      <c r="AG26" s="145"/>
    </row>
    <row r="27" spans="1:34" x14ac:dyDescent="0.25">
      <c r="B27" s="3">
        <f t="shared" si="2"/>
        <v>2005</v>
      </c>
      <c r="C27" s="622">
        <f t="shared" si="1"/>
        <v>0</v>
      </c>
      <c r="D27" s="675"/>
      <c r="E27" s="675"/>
      <c r="F27" s="675"/>
      <c r="G27" s="675"/>
      <c r="H27" s="675">
        <f>+H$14/7/2</f>
        <v>0</v>
      </c>
      <c r="I27" s="675">
        <f>+I26</f>
        <v>0</v>
      </c>
      <c r="J27" s="675">
        <f>+J26</f>
        <v>0</v>
      </c>
      <c r="K27" s="675">
        <f>+K26</f>
        <v>0</v>
      </c>
      <c r="L27" s="675">
        <f>+L26</f>
        <v>0</v>
      </c>
      <c r="M27" s="675">
        <f>+M26</f>
        <v>0</v>
      </c>
      <c r="N27" s="614">
        <f>+N$14/7</f>
        <v>0</v>
      </c>
      <c r="O27" s="614">
        <f>+O$14/7/2</f>
        <v>0</v>
      </c>
      <c r="P27" s="614"/>
      <c r="Q27" s="614"/>
      <c r="R27" s="614"/>
      <c r="S27" s="639"/>
      <c r="T27" s="639"/>
      <c r="U27" s="639"/>
      <c r="V27" s="639"/>
      <c r="W27" s="639"/>
      <c r="X27" s="639"/>
      <c r="Y27" s="614"/>
      <c r="Z27" s="675"/>
      <c r="AA27" s="145"/>
      <c r="AB27" s="145"/>
      <c r="AC27" s="145"/>
      <c r="AD27" s="145"/>
      <c r="AE27" s="145"/>
      <c r="AF27" s="145"/>
      <c r="AG27" s="145"/>
    </row>
    <row r="28" spans="1:34" x14ac:dyDescent="0.25">
      <c r="B28" s="3">
        <f t="shared" si="2"/>
        <v>2006</v>
      </c>
      <c r="C28" s="622">
        <f t="shared" si="1"/>
        <v>0</v>
      </c>
      <c r="D28" s="675"/>
      <c r="E28" s="675"/>
      <c r="F28" s="675"/>
      <c r="G28" s="675"/>
      <c r="H28" s="675"/>
      <c r="I28" s="675">
        <f>+I$14/7/2</f>
        <v>0</v>
      </c>
      <c r="J28" s="675">
        <f>+J27</f>
        <v>0</v>
      </c>
      <c r="K28" s="675">
        <f>+K27</f>
        <v>0</v>
      </c>
      <c r="L28" s="675">
        <f>+L27</f>
        <v>0</v>
      </c>
      <c r="M28" s="675">
        <f>+M27</f>
        <v>0</v>
      </c>
      <c r="N28" s="614">
        <f>+N27</f>
        <v>0</v>
      </c>
      <c r="O28" s="614">
        <f>+O$14/7</f>
        <v>0</v>
      </c>
      <c r="P28" s="614">
        <f>+P$14/7/2</f>
        <v>0</v>
      </c>
      <c r="Q28" s="614"/>
      <c r="R28" s="614"/>
      <c r="S28" s="639"/>
      <c r="T28" s="639"/>
      <c r="U28" s="639"/>
      <c r="V28" s="639"/>
      <c r="W28" s="639"/>
      <c r="X28" s="639"/>
      <c r="Y28" s="614"/>
      <c r="Z28" s="675"/>
      <c r="AA28" s="145"/>
      <c r="AB28" s="145"/>
      <c r="AC28" s="145"/>
      <c r="AD28" s="145"/>
      <c r="AE28" s="145"/>
      <c r="AF28" s="145"/>
      <c r="AG28" s="145"/>
    </row>
    <row r="29" spans="1:34" x14ac:dyDescent="0.25">
      <c r="B29" s="3">
        <f t="shared" si="2"/>
        <v>2007</v>
      </c>
      <c r="C29" s="622">
        <f t="shared" si="1"/>
        <v>0</v>
      </c>
      <c r="D29" s="675"/>
      <c r="E29" s="675"/>
      <c r="F29" s="675"/>
      <c r="G29" s="675"/>
      <c r="H29" s="675"/>
      <c r="I29" s="675"/>
      <c r="J29" s="675">
        <f>+J$14/7/2</f>
        <v>0</v>
      </c>
      <c r="K29" s="675">
        <f>+K28</f>
        <v>0</v>
      </c>
      <c r="L29" s="675">
        <f>+L28</f>
        <v>0</v>
      </c>
      <c r="M29" s="675">
        <f>+M28</f>
        <v>0</v>
      </c>
      <c r="N29" s="614">
        <f>+N28</f>
        <v>0</v>
      </c>
      <c r="O29" s="614">
        <f>+O28</f>
        <v>0</v>
      </c>
      <c r="P29" s="614">
        <f>+P$14/7</f>
        <v>0</v>
      </c>
      <c r="Q29" s="614">
        <f>+Q$14/7/2</f>
        <v>0</v>
      </c>
      <c r="R29" s="614"/>
      <c r="S29" s="639"/>
      <c r="T29" s="639"/>
      <c r="U29" s="639"/>
      <c r="V29" s="639"/>
      <c r="W29" s="639"/>
      <c r="X29" s="639"/>
      <c r="Y29" s="614"/>
      <c r="Z29" s="675"/>
      <c r="AA29" s="145"/>
      <c r="AB29" s="145"/>
      <c r="AC29" s="145"/>
      <c r="AD29" s="145"/>
      <c r="AE29" s="145"/>
      <c r="AF29" s="145"/>
      <c r="AG29" s="145"/>
    </row>
    <row r="30" spans="1:34" x14ac:dyDescent="0.25">
      <c r="B30" s="3">
        <f t="shared" si="2"/>
        <v>2008</v>
      </c>
      <c r="C30" s="622">
        <f t="shared" si="1"/>
        <v>0</v>
      </c>
      <c r="D30" s="675"/>
      <c r="E30" s="675"/>
      <c r="F30" s="675"/>
      <c r="G30" s="675"/>
      <c r="H30" s="675"/>
      <c r="I30" s="675"/>
      <c r="J30" s="675"/>
      <c r="K30" s="675">
        <f>+K$14/7/2</f>
        <v>0</v>
      </c>
      <c r="L30" s="675">
        <f>+L29</f>
        <v>0</v>
      </c>
      <c r="M30" s="675">
        <f>+M29</f>
        <v>0</v>
      </c>
      <c r="N30" s="614">
        <f>+N29</f>
        <v>0</v>
      </c>
      <c r="O30" s="614">
        <f>+O29</f>
        <v>0</v>
      </c>
      <c r="P30" s="614">
        <f>+P29</f>
        <v>0</v>
      </c>
      <c r="Q30" s="614">
        <f>+Q$14/7</f>
        <v>0</v>
      </c>
      <c r="R30" s="614">
        <f>+R$14/7/2</f>
        <v>0</v>
      </c>
      <c r="S30" s="639"/>
      <c r="T30" s="639"/>
      <c r="U30" s="639"/>
      <c r="V30" s="639"/>
      <c r="W30" s="639"/>
      <c r="X30" s="639"/>
      <c r="Y30" s="614"/>
      <c r="Z30" s="675"/>
      <c r="AA30" s="145"/>
      <c r="AB30" s="145"/>
      <c r="AC30" s="145"/>
      <c r="AD30" s="145"/>
      <c r="AE30" s="145"/>
      <c r="AF30" s="145"/>
      <c r="AG30" s="145"/>
    </row>
    <row r="31" spans="1:34" x14ac:dyDescent="0.25">
      <c r="B31" s="3">
        <f t="shared" si="2"/>
        <v>2009</v>
      </c>
      <c r="C31" s="622">
        <f t="shared" si="1"/>
        <v>0</v>
      </c>
      <c r="D31" s="675"/>
      <c r="E31" s="675"/>
      <c r="F31" s="675"/>
      <c r="G31" s="675"/>
      <c r="H31" s="675"/>
      <c r="I31" s="675"/>
      <c r="J31" s="675"/>
      <c r="K31" s="675"/>
      <c r="L31" s="675">
        <f>+L$14/7/2</f>
        <v>0</v>
      </c>
      <c r="M31" s="675">
        <f>+M30</f>
        <v>0</v>
      </c>
      <c r="N31" s="614">
        <f>+N30</f>
        <v>0</v>
      </c>
      <c r="O31" s="614">
        <f>+O30</f>
        <v>0</v>
      </c>
      <c r="P31" s="614">
        <f>+P30</f>
        <v>0</v>
      </c>
      <c r="Q31" s="614">
        <f>+Q30</f>
        <v>0</v>
      </c>
      <c r="R31" s="614">
        <f>+R$14/7</f>
        <v>0</v>
      </c>
      <c r="S31" s="639">
        <f>+S$14/7/2</f>
        <v>0</v>
      </c>
      <c r="T31" s="639"/>
      <c r="U31" s="639"/>
      <c r="V31" s="639"/>
      <c r="W31" s="639"/>
      <c r="X31" s="639"/>
      <c r="Y31" s="614"/>
      <c r="Z31" s="675"/>
      <c r="AA31" s="145"/>
      <c r="AB31" s="145"/>
      <c r="AC31" s="145"/>
      <c r="AD31" s="145"/>
      <c r="AE31" s="145"/>
      <c r="AF31" s="145"/>
      <c r="AG31" s="145"/>
    </row>
    <row r="32" spans="1:34" x14ac:dyDescent="0.25">
      <c r="A32" s="38"/>
      <c r="B32" s="3">
        <f t="shared" si="2"/>
        <v>2010</v>
      </c>
      <c r="C32" s="622">
        <f t="shared" si="1"/>
        <v>0</v>
      </c>
      <c r="D32" s="675"/>
      <c r="E32" s="675"/>
      <c r="F32" s="675"/>
      <c r="G32" s="675"/>
      <c r="H32" s="675"/>
      <c r="I32" s="675"/>
      <c r="J32" s="675"/>
      <c r="K32" s="675"/>
      <c r="L32" s="675"/>
      <c r="M32" s="675">
        <f>+M$14/7/2</f>
        <v>0</v>
      </c>
      <c r="N32" s="614">
        <f>+N31</f>
        <v>0</v>
      </c>
      <c r="O32" s="614">
        <f>+O31</f>
        <v>0</v>
      </c>
      <c r="P32" s="614">
        <f>+P31</f>
        <v>0</v>
      </c>
      <c r="Q32" s="614">
        <f>+Q31</f>
        <v>0</v>
      </c>
      <c r="R32" s="614">
        <f>+R31</f>
        <v>0</v>
      </c>
      <c r="S32" s="639">
        <f>+S$14/7</f>
        <v>0</v>
      </c>
      <c r="T32" s="639">
        <f>+T$14/7/2</f>
        <v>0</v>
      </c>
      <c r="U32" s="639"/>
      <c r="V32" s="639"/>
      <c r="W32" s="639"/>
      <c r="X32" s="639"/>
      <c r="Y32" s="614"/>
      <c r="Z32" s="675"/>
      <c r="AA32" s="145"/>
      <c r="AB32" s="145"/>
      <c r="AC32" s="145"/>
      <c r="AD32" s="145"/>
      <c r="AE32" s="145"/>
      <c r="AF32" s="145"/>
      <c r="AG32" s="145"/>
    </row>
    <row r="33" spans="1:34" x14ac:dyDescent="0.25">
      <c r="A33" s="38"/>
      <c r="B33" s="3">
        <f t="shared" si="2"/>
        <v>2011</v>
      </c>
      <c r="C33" s="622">
        <f t="shared" si="1"/>
        <v>0</v>
      </c>
      <c r="D33" s="675"/>
      <c r="E33" s="675"/>
      <c r="F33" s="675"/>
      <c r="G33" s="675"/>
      <c r="H33" s="675"/>
      <c r="I33" s="675"/>
      <c r="J33" s="675"/>
      <c r="K33" s="675"/>
      <c r="L33" s="675"/>
      <c r="M33" s="675"/>
      <c r="N33" s="614">
        <f>+N$14/7/2</f>
        <v>0</v>
      </c>
      <c r="O33" s="614">
        <f>+O32</f>
        <v>0</v>
      </c>
      <c r="P33" s="614">
        <f>+P32</f>
        <v>0</v>
      </c>
      <c r="Q33" s="614">
        <f>+Q32</f>
        <v>0</v>
      </c>
      <c r="R33" s="614">
        <f>+R32</f>
        <v>0</v>
      </c>
      <c r="S33" s="639">
        <f>+S32</f>
        <v>0</v>
      </c>
      <c r="T33" s="639">
        <f>+T$14/7</f>
        <v>0</v>
      </c>
      <c r="U33" s="639">
        <f>+U$14/7/2</f>
        <v>0</v>
      </c>
      <c r="V33" s="639"/>
      <c r="W33" s="639"/>
      <c r="X33" s="639"/>
      <c r="Y33" s="614"/>
      <c r="Z33" s="675"/>
      <c r="AA33" s="145"/>
      <c r="AB33" s="145"/>
      <c r="AC33" s="145"/>
      <c r="AD33" s="145"/>
      <c r="AE33" s="145"/>
      <c r="AF33" s="145"/>
      <c r="AG33" s="145"/>
    </row>
    <row r="34" spans="1:34" x14ac:dyDescent="0.25">
      <c r="A34" s="38"/>
      <c r="B34" s="3">
        <f t="shared" si="2"/>
        <v>2012</v>
      </c>
      <c r="C34" s="622">
        <f t="shared" si="1"/>
        <v>0</v>
      </c>
      <c r="D34" s="675"/>
      <c r="E34" s="675"/>
      <c r="F34" s="675"/>
      <c r="G34" s="675"/>
      <c r="H34" s="675"/>
      <c r="I34" s="675"/>
      <c r="J34" s="675"/>
      <c r="K34" s="675"/>
      <c r="L34" s="675"/>
      <c r="M34" s="675"/>
      <c r="N34" s="614"/>
      <c r="O34" s="614">
        <f>+O$14/7/2</f>
        <v>0</v>
      </c>
      <c r="P34" s="614">
        <f>+P33</f>
        <v>0</v>
      </c>
      <c r="Q34" s="614">
        <f>+Q33</f>
        <v>0</v>
      </c>
      <c r="R34" s="614">
        <f>+R33</f>
        <v>0</v>
      </c>
      <c r="S34" s="639">
        <f>+S33</f>
        <v>0</v>
      </c>
      <c r="T34" s="639">
        <f>+T$14/7</f>
        <v>0</v>
      </c>
      <c r="U34" s="639">
        <f>+U$14/7</f>
        <v>0</v>
      </c>
      <c r="V34" s="639">
        <f>+V$14/7/2</f>
        <v>0</v>
      </c>
      <c r="W34" s="639"/>
      <c r="X34" s="639"/>
      <c r="Y34" s="614"/>
      <c r="Z34" s="675"/>
      <c r="AA34" s="145"/>
      <c r="AB34" s="145"/>
      <c r="AC34" s="145"/>
      <c r="AD34" s="145"/>
      <c r="AE34" s="145"/>
      <c r="AF34" s="145"/>
      <c r="AG34" s="145"/>
    </row>
    <row r="35" spans="1:34" x14ac:dyDescent="0.25">
      <c r="A35" s="38"/>
      <c r="B35" s="3">
        <f t="shared" si="2"/>
        <v>2013</v>
      </c>
      <c r="C35" s="622">
        <f t="shared" si="1"/>
        <v>0</v>
      </c>
      <c r="D35" s="675"/>
      <c r="E35" s="675"/>
      <c r="F35" s="675"/>
      <c r="G35" s="675"/>
      <c r="H35" s="675"/>
      <c r="I35" s="675"/>
      <c r="J35" s="675"/>
      <c r="K35" s="675"/>
      <c r="L35" s="675"/>
      <c r="M35" s="675"/>
      <c r="N35" s="614"/>
      <c r="O35" s="614"/>
      <c r="P35" s="614">
        <f>P14/7/2</f>
        <v>0</v>
      </c>
      <c r="Q35" s="614">
        <f>Q14</f>
        <v>0</v>
      </c>
      <c r="R35" s="614">
        <f t="shared" ref="R35:U36" si="3">R34</f>
        <v>0</v>
      </c>
      <c r="S35" s="639">
        <f t="shared" si="3"/>
        <v>0</v>
      </c>
      <c r="T35" s="639">
        <f t="shared" si="3"/>
        <v>0</v>
      </c>
      <c r="U35" s="639">
        <f t="shared" si="3"/>
        <v>0</v>
      </c>
      <c r="V35" s="639">
        <f>V14/7</f>
        <v>0</v>
      </c>
      <c r="W35" s="639">
        <f>W14/7/2</f>
        <v>0</v>
      </c>
      <c r="X35" s="639"/>
      <c r="Y35" s="614"/>
      <c r="Z35" s="675"/>
      <c r="AA35" s="145"/>
      <c r="AB35" s="145"/>
      <c r="AC35" s="145"/>
      <c r="AD35" s="145"/>
      <c r="AE35" s="145"/>
      <c r="AF35" s="145"/>
      <c r="AG35" s="145"/>
    </row>
    <row r="36" spans="1:34" x14ac:dyDescent="0.25">
      <c r="A36" s="38"/>
      <c r="B36" s="3">
        <f t="shared" si="2"/>
        <v>2014</v>
      </c>
      <c r="C36" s="622">
        <f t="shared" si="1"/>
        <v>0</v>
      </c>
      <c r="D36" s="675"/>
      <c r="E36" s="675"/>
      <c r="F36" s="675"/>
      <c r="G36" s="675"/>
      <c r="H36" s="675"/>
      <c r="I36" s="675"/>
      <c r="J36" s="675"/>
      <c r="K36" s="675"/>
      <c r="L36" s="675"/>
      <c r="M36" s="675"/>
      <c r="N36" s="614"/>
      <c r="O36" s="614"/>
      <c r="P36" s="614"/>
      <c r="Q36" s="614">
        <f>Q14/7/2</f>
        <v>0</v>
      </c>
      <c r="R36" s="614">
        <f t="shared" si="3"/>
        <v>0</v>
      </c>
      <c r="S36" s="639">
        <f t="shared" si="3"/>
        <v>0</v>
      </c>
      <c r="T36" s="639">
        <f t="shared" si="3"/>
        <v>0</v>
      </c>
      <c r="U36" s="639">
        <f t="shared" si="3"/>
        <v>0</v>
      </c>
      <c r="V36" s="639">
        <f>V35</f>
        <v>0</v>
      </c>
      <c r="W36" s="639">
        <f>W14/7</f>
        <v>0</v>
      </c>
      <c r="X36" s="639">
        <f>X14/7/2</f>
        <v>0</v>
      </c>
      <c r="Y36" s="614"/>
      <c r="Z36" s="675"/>
      <c r="AA36" s="145"/>
      <c r="AB36" s="145"/>
      <c r="AC36" s="145"/>
      <c r="AD36" s="145"/>
      <c r="AE36" s="145"/>
      <c r="AF36" s="145"/>
      <c r="AG36" s="145"/>
    </row>
    <row r="37" spans="1:34" x14ac:dyDescent="0.25">
      <c r="A37" s="38"/>
      <c r="B37" s="3">
        <f t="shared" si="2"/>
        <v>2015</v>
      </c>
      <c r="C37" s="622">
        <f t="shared" si="1"/>
        <v>0</v>
      </c>
      <c r="D37" s="675"/>
      <c r="E37" s="675"/>
      <c r="F37" s="675"/>
      <c r="G37" s="675"/>
      <c r="H37" s="675"/>
      <c r="I37" s="675"/>
      <c r="J37" s="675"/>
      <c r="K37" s="675"/>
      <c r="L37" s="675"/>
      <c r="M37" s="675"/>
      <c r="N37" s="614"/>
      <c r="O37" s="614"/>
      <c r="P37" s="614"/>
      <c r="Q37" s="614"/>
      <c r="R37" s="614">
        <f>R14/7/2</f>
        <v>0</v>
      </c>
      <c r="S37" s="639">
        <f>S36</f>
        <v>0</v>
      </c>
      <c r="T37" s="639">
        <f>T36</f>
        <v>0</v>
      </c>
      <c r="U37" s="639">
        <f>U36</f>
        <v>0</v>
      </c>
      <c r="V37" s="639">
        <f>V36</f>
        <v>0</v>
      </c>
      <c r="W37" s="639">
        <f>W36</f>
        <v>0</v>
      </c>
      <c r="X37" s="639">
        <f>X14/7</f>
        <v>0</v>
      </c>
      <c r="Y37" s="614">
        <f>Y14/7/2</f>
        <v>0</v>
      </c>
      <c r="Z37" s="675"/>
      <c r="AA37" s="145"/>
      <c r="AB37" s="145"/>
      <c r="AC37" s="145"/>
      <c r="AD37" s="145"/>
      <c r="AE37" s="145"/>
      <c r="AF37" s="145"/>
      <c r="AG37" s="145"/>
    </row>
    <row r="38" spans="1:34" x14ac:dyDescent="0.25">
      <c r="A38" s="38"/>
      <c r="B38" s="3">
        <f t="shared" si="2"/>
        <v>2016</v>
      </c>
      <c r="C38" s="622">
        <f t="shared" si="1"/>
        <v>0</v>
      </c>
      <c r="D38" s="675"/>
      <c r="E38" s="675"/>
      <c r="F38" s="675"/>
      <c r="G38" s="675"/>
      <c r="H38" s="675"/>
      <c r="I38" s="675"/>
      <c r="J38" s="675"/>
      <c r="K38" s="675"/>
      <c r="L38" s="675"/>
      <c r="M38" s="675"/>
      <c r="N38" s="614"/>
      <c r="O38" s="614"/>
      <c r="P38" s="614"/>
      <c r="Q38" s="614"/>
      <c r="R38" s="614"/>
      <c r="S38" s="639"/>
      <c r="T38" s="639"/>
      <c r="U38" s="639"/>
      <c r="V38" s="639"/>
      <c r="W38" s="639"/>
      <c r="X38" s="639"/>
      <c r="Y38" s="614">
        <f>+Y14/2</f>
        <v>0</v>
      </c>
      <c r="Z38" s="614">
        <f>Z14/7/2</f>
        <v>0</v>
      </c>
      <c r="AA38" s="614"/>
      <c r="AB38" s="145"/>
      <c r="AC38" s="145"/>
      <c r="AD38" s="145"/>
      <c r="AE38" s="145"/>
      <c r="AF38" s="145"/>
      <c r="AG38" s="145"/>
    </row>
    <row r="39" spans="1:34" x14ac:dyDescent="0.25">
      <c r="A39" s="38"/>
      <c r="B39" s="3">
        <f t="shared" si="2"/>
        <v>2017</v>
      </c>
      <c r="C39" s="622">
        <f t="shared" si="1"/>
        <v>0</v>
      </c>
      <c r="D39" s="675"/>
      <c r="E39" s="675"/>
      <c r="F39" s="675"/>
      <c r="G39" s="675"/>
      <c r="H39" s="675"/>
      <c r="I39" s="675"/>
      <c r="J39" s="675"/>
      <c r="K39" s="675"/>
      <c r="L39" s="675"/>
      <c r="M39" s="675"/>
      <c r="N39" s="614"/>
      <c r="O39" s="614"/>
      <c r="P39" s="614"/>
      <c r="Q39" s="614"/>
      <c r="R39" s="614"/>
      <c r="S39" s="639"/>
      <c r="T39" s="639"/>
      <c r="U39" s="639"/>
      <c r="V39" s="639"/>
      <c r="W39" s="639"/>
      <c r="X39" s="639"/>
      <c r="Y39" s="614"/>
      <c r="Z39" s="614"/>
      <c r="AA39" s="614">
        <v>0</v>
      </c>
      <c r="AB39" s="145"/>
      <c r="AC39" s="145"/>
      <c r="AD39" s="145"/>
      <c r="AE39" s="145"/>
      <c r="AF39" s="145"/>
      <c r="AG39" s="145"/>
    </row>
    <row r="40" spans="1:34" x14ac:dyDescent="0.25">
      <c r="A40" s="38"/>
      <c r="B40" s="3">
        <f t="shared" si="2"/>
        <v>2018</v>
      </c>
      <c r="C40" s="622">
        <f t="shared" si="1"/>
        <v>0</v>
      </c>
      <c r="D40" s="675"/>
      <c r="E40" s="675"/>
      <c r="F40" s="675"/>
      <c r="G40" s="675"/>
      <c r="H40" s="675"/>
      <c r="I40" s="675"/>
      <c r="J40" s="675"/>
      <c r="K40" s="675"/>
      <c r="L40" s="675"/>
      <c r="M40" s="675"/>
      <c r="N40" s="614"/>
      <c r="O40" s="614"/>
      <c r="P40" s="614"/>
      <c r="Q40" s="614"/>
      <c r="R40" s="614"/>
      <c r="S40" s="639"/>
      <c r="T40" s="639"/>
      <c r="U40" s="639"/>
      <c r="V40" s="639"/>
      <c r="W40" s="639"/>
      <c r="X40" s="639"/>
      <c r="Y40" s="614"/>
      <c r="Z40" s="614"/>
      <c r="AA40" s="614"/>
      <c r="AB40" s="614">
        <v>0</v>
      </c>
      <c r="AC40" s="145"/>
      <c r="AD40" s="145"/>
      <c r="AE40" s="145"/>
      <c r="AF40" s="145"/>
      <c r="AG40" s="145"/>
    </row>
    <row r="41" spans="1:34" x14ac:dyDescent="0.25">
      <c r="A41" s="38"/>
      <c r="B41" s="3">
        <f t="shared" si="2"/>
        <v>2019</v>
      </c>
      <c r="C41" s="622">
        <f t="shared" si="1"/>
        <v>0</v>
      </c>
      <c r="D41" s="675"/>
      <c r="E41" s="675"/>
      <c r="F41" s="675"/>
      <c r="G41" s="675"/>
      <c r="H41" s="675"/>
      <c r="I41" s="675"/>
      <c r="J41" s="675"/>
      <c r="K41" s="675"/>
      <c r="L41" s="675"/>
      <c r="M41" s="675"/>
      <c r="N41" s="614"/>
      <c r="O41" s="614"/>
      <c r="P41" s="614"/>
      <c r="Q41" s="614"/>
      <c r="R41" s="614"/>
      <c r="S41" s="639"/>
      <c r="T41" s="639"/>
      <c r="U41" s="639"/>
      <c r="V41" s="639"/>
      <c r="W41" s="639"/>
      <c r="X41" s="639"/>
      <c r="Y41" s="614"/>
      <c r="Z41" s="614"/>
      <c r="AA41" s="614"/>
      <c r="AB41" s="614"/>
      <c r="AC41" s="639">
        <f>+$AC$14/7/3</f>
        <v>0</v>
      </c>
      <c r="AD41" s="639"/>
      <c r="AE41" s="639"/>
      <c r="AF41" s="145"/>
      <c r="AG41" s="145"/>
    </row>
    <row r="42" spans="1:34" x14ac:dyDescent="0.25">
      <c r="A42" s="38"/>
      <c r="B42" s="3">
        <f t="shared" si="2"/>
        <v>2020</v>
      </c>
      <c r="C42" s="622">
        <f t="shared" si="1"/>
        <v>0</v>
      </c>
      <c r="D42" s="675"/>
      <c r="E42" s="675"/>
      <c r="F42" s="675"/>
      <c r="G42" s="675"/>
      <c r="H42" s="675"/>
      <c r="I42" s="675"/>
      <c r="J42" s="675"/>
      <c r="K42" s="675"/>
      <c r="L42" s="675"/>
      <c r="M42" s="675"/>
      <c r="N42" s="614"/>
      <c r="O42" s="614"/>
      <c r="P42" s="614"/>
      <c r="Q42" s="614"/>
      <c r="R42" s="614"/>
      <c r="S42" s="639"/>
      <c r="T42" s="639"/>
      <c r="U42" s="639"/>
      <c r="V42" s="639"/>
      <c r="W42" s="639"/>
      <c r="X42" s="639"/>
      <c r="Y42" s="614"/>
      <c r="Z42" s="614"/>
      <c r="AA42" s="614"/>
      <c r="AB42" s="614"/>
      <c r="AC42" s="639"/>
      <c r="AD42" s="145">
        <f>$AD$14/7/2</f>
        <v>0</v>
      </c>
      <c r="AE42" s="639"/>
      <c r="AF42" s="145"/>
      <c r="AG42" s="145"/>
    </row>
    <row r="43" spans="1:34" x14ac:dyDescent="0.25">
      <c r="A43" s="38"/>
      <c r="B43" s="3">
        <f t="shared" si="2"/>
        <v>2021</v>
      </c>
      <c r="C43" s="622">
        <f t="shared" si="1"/>
        <v>0</v>
      </c>
      <c r="D43" s="675"/>
      <c r="E43" s="675"/>
      <c r="F43" s="675"/>
      <c r="G43" s="675"/>
      <c r="H43" s="675"/>
      <c r="I43" s="675"/>
      <c r="J43" s="675"/>
      <c r="K43" s="675"/>
      <c r="L43" s="675"/>
      <c r="M43" s="675"/>
      <c r="N43" s="614"/>
      <c r="O43" s="614"/>
      <c r="P43" s="614"/>
      <c r="Q43" s="614"/>
      <c r="R43" s="614"/>
      <c r="S43" s="639"/>
      <c r="T43" s="639"/>
      <c r="U43" s="639"/>
      <c r="V43" s="639"/>
      <c r="W43" s="639"/>
      <c r="X43" s="639"/>
      <c r="Y43" s="614"/>
      <c r="Z43" s="614"/>
      <c r="AA43" s="614"/>
      <c r="AB43" s="614"/>
      <c r="AC43" s="639"/>
      <c r="AD43" s="145">
        <f>$AD$14/7</f>
        <v>0</v>
      </c>
      <c r="AE43" s="639">
        <f>+$AE$14/7/2</f>
        <v>0</v>
      </c>
      <c r="AF43" s="145"/>
      <c r="AG43" s="145"/>
    </row>
    <row r="44" spans="1:34" x14ac:dyDescent="0.25">
      <c r="A44" s="38"/>
      <c r="B44" s="3">
        <f t="shared" si="2"/>
        <v>2022</v>
      </c>
      <c r="C44" s="622">
        <f t="shared" si="1"/>
        <v>0</v>
      </c>
      <c r="D44" s="675"/>
      <c r="E44" s="675"/>
      <c r="F44" s="675"/>
      <c r="G44" s="675"/>
      <c r="H44" s="675"/>
      <c r="I44" s="675"/>
      <c r="J44" s="675"/>
      <c r="K44" s="675"/>
      <c r="L44" s="675"/>
      <c r="M44" s="675"/>
      <c r="N44" s="614"/>
      <c r="O44" s="614"/>
      <c r="P44" s="614"/>
      <c r="Q44" s="614"/>
      <c r="R44" s="614"/>
      <c r="S44" s="639"/>
      <c r="T44" s="639"/>
      <c r="U44" s="639"/>
      <c r="V44" s="639"/>
      <c r="W44" s="639"/>
      <c r="X44" s="639"/>
      <c r="Y44" s="614"/>
      <c r="Z44" s="614"/>
      <c r="AA44" s="614"/>
      <c r="AB44" s="614"/>
      <c r="AC44" s="639"/>
      <c r="AD44" s="145"/>
      <c r="AE44" s="639">
        <f>+$AE$14/7</f>
        <v>0</v>
      </c>
      <c r="AF44" s="639"/>
      <c r="AG44" s="145"/>
    </row>
    <row r="45" spans="1:34" x14ac:dyDescent="0.25">
      <c r="A45" s="38"/>
      <c r="B45" s="3">
        <f t="shared" si="2"/>
        <v>2023</v>
      </c>
      <c r="C45" s="622">
        <f t="shared" si="1"/>
        <v>0</v>
      </c>
      <c r="D45" s="675"/>
      <c r="E45" s="675"/>
      <c r="F45" s="675"/>
      <c r="G45" s="675"/>
      <c r="H45" s="675"/>
      <c r="I45" s="675"/>
      <c r="J45" s="675"/>
      <c r="K45" s="675"/>
      <c r="L45" s="675"/>
      <c r="M45" s="675"/>
      <c r="N45" s="614"/>
      <c r="O45" s="614"/>
      <c r="P45" s="614"/>
      <c r="Q45" s="614"/>
      <c r="R45" s="614"/>
      <c r="S45" s="639"/>
      <c r="T45" s="639"/>
      <c r="U45" s="639"/>
      <c r="V45" s="639"/>
      <c r="W45" s="639"/>
      <c r="X45" s="639"/>
      <c r="Y45" s="614"/>
      <c r="Z45" s="614"/>
      <c r="AA45" s="614"/>
      <c r="AB45" s="614"/>
      <c r="AC45" s="639"/>
      <c r="AD45" s="145"/>
      <c r="AE45" s="639"/>
      <c r="AF45" s="639"/>
    </row>
    <row r="46" spans="1:34" x14ac:dyDescent="0.25">
      <c r="A46" s="38"/>
      <c r="B46" s="3">
        <f t="shared" si="2"/>
        <v>2024</v>
      </c>
      <c r="C46" s="622">
        <f t="shared" si="1"/>
        <v>0</v>
      </c>
      <c r="D46" s="675"/>
      <c r="E46" s="675"/>
      <c r="F46" s="675"/>
      <c r="G46" s="675"/>
      <c r="H46" s="675"/>
      <c r="I46" s="675"/>
      <c r="J46" s="675"/>
      <c r="K46" s="675"/>
      <c r="L46" s="675"/>
      <c r="M46" s="675"/>
      <c r="N46" s="614"/>
      <c r="O46" s="614"/>
      <c r="P46" s="614"/>
      <c r="Q46" s="614"/>
      <c r="R46" s="614"/>
      <c r="S46" s="639"/>
      <c r="T46" s="639"/>
      <c r="U46" s="639"/>
      <c r="V46" s="639"/>
      <c r="W46" s="639"/>
      <c r="X46" s="639"/>
      <c r="Y46" s="614"/>
      <c r="Z46" s="614"/>
      <c r="AA46" s="614"/>
      <c r="AB46" s="614"/>
      <c r="AC46" s="639"/>
      <c r="AD46" s="145"/>
      <c r="AE46" s="639"/>
      <c r="AF46" s="639"/>
      <c r="AG46" s="145"/>
    </row>
    <row r="47" spans="1:34" x14ac:dyDescent="0.25">
      <c r="A47" s="38"/>
      <c r="B47" s="12"/>
      <c r="C47" s="641"/>
      <c r="D47" s="690"/>
      <c r="E47" s="690"/>
      <c r="F47" s="690"/>
      <c r="G47" s="690"/>
      <c r="H47" s="690"/>
      <c r="I47" s="690"/>
      <c r="J47" s="690"/>
      <c r="K47" s="690"/>
      <c r="L47" s="690"/>
      <c r="M47" s="690"/>
      <c r="N47" s="690"/>
      <c r="O47" s="690"/>
      <c r="P47" s="690"/>
      <c r="Q47" s="690"/>
      <c r="R47" s="690"/>
      <c r="S47" s="690"/>
      <c r="T47" s="690"/>
      <c r="U47" s="690"/>
      <c r="V47" s="728"/>
      <c r="W47" s="728"/>
      <c r="X47" s="728"/>
      <c r="Y47" s="690"/>
      <c r="Z47" s="690"/>
      <c r="AA47" s="690"/>
      <c r="AB47" s="641"/>
      <c r="AC47" s="641"/>
      <c r="AD47" s="641"/>
      <c r="AE47" s="641"/>
      <c r="AF47" s="641"/>
      <c r="AG47" s="145"/>
    </row>
    <row r="48" spans="1:34" x14ac:dyDescent="0.25">
      <c r="A48" s="38" t="s">
        <v>62</v>
      </c>
      <c r="B48" s="675">
        <f>SUM(D48:AH48)</f>
        <v>2315788</v>
      </c>
      <c r="C48" s="677">
        <f>SUM(C16:C47)</f>
        <v>0</v>
      </c>
      <c r="D48" s="675">
        <f>-SUM(D16:D47)+D14</f>
        <v>0</v>
      </c>
      <c r="E48" s="675">
        <f t="shared" ref="E48:T48" si="4">-SUM(E16:E47)+E14</f>
        <v>0</v>
      </c>
      <c r="F48" s="675">
        <f t="shared" si="4"/>
        <v>0</v>
      </c>
      <c r="G48" s="675">
        <f t="shared" si="4"/>
        <v>0</v>
      </c>
      <c r="H48" s="675">
        <f t="shared" si="4"/>
        <v>0</v>
      </c>
      <c r="I48" s="675">
        <f t="shared" si="4"/>
        <v>0</v>
      </c>
      <c r="J48" s="675">
        <f t="shared" si="4"/>
        <v>0</v>
      </c>
      <c r="K48" s="675">
        <f t="shared" si="4"/>
        <v>0</v>
      </c>
      <c r="L48" s="675">
        <f t="shared" si="4"/>
        <v>0</v>
      </c>
      <c r="M48" s="675">
        <f t="shared" si="4"/>
        <v>0</v>
      </c>
      <c r="N48" s="675">
        <f t="shared" si="4"/>
        <v>0</v>
      </c>
      <c r="O48" s="675">
        <f t="shared" si="4"/>
        <v>0</v>
      </c>
      <c r="P48" s="675">
        <f t="shared" si="4"/>
        <v>0</v>
      </c>
      <c r="Q48" s="675">
        <f t="shared" si="4"/>
        <v>0</v>
      </c>
      <c r="R48" s="675">
        <f t="shared" si="4"/>
        <v>0</v>
      </c>
      <c r="S48" s="675">
        <f t="shared" si="4"/>
        <v>0</v>
      </c>
      <c r="T48" s="675">
        <f t="shared" si="4"/>
        <v>0</v>
      </c>
      <c r="U48" s="676">
        <f>-SUM(U16:U47)+U14</f>
        <v>0</v>
      </c>
      <c r="V48" s="676">
        <f t="shared" ref="V48:AA48" si="5">-SUM(V16:V47)+V14</f>
        <v>0</v>
      </c>
      <c r="W48" s="676">
        <f t="shared" si="5"/>
        <v>0</v>
      </c>
      <c r="X48" s="676">
        <f t="shared" si="5"/>
        <v>0</v>
      </c>
      <c r="Y48" s="676">
        <f t="shared" si="5"/>
        <v>0</v>
      </c>
      <c r="Z48" s="676">
        <f t="shared" si="5"/>
        <v>0</v>
      </c>
      <c r="AA48" s="676">
        <f t="shared" si="5"/>
        <v>0</v>
      </c>
      <c r="AB48" s="676">
        <f>-SUM(AB16:AB47)+AB14</f>
        <v>0</v>
      </c>
      <c r="AC48" s="676">
        <f>-SUM(AC16:AC47)+AC14</f>
        <v>0</v>
      </c>
      <c r="AD48" s="676">
        <f t="shared" ref="AD48:AH48" si="6">-SUM(AD16:AD47)+AD14</f>
        <v>0</v>
      </c>
      <c r="AE48" s="676">
        <f t="shared" si="6"/>
        <v>0</v>
      </c>
      <c r="AF48" s="676">
        <f t="shared" si="6"/>
        <v>1037400</v>
      </c>
      <c r="AG48" s="719">
        <f t="shared" si="6"/>
        <v>1278388</v>
      </c>
      <c r="AH48" s="719">
        <f t="shared" si="6"/>
        <v>0</v>
      </c>
    </row>
    <row r="49" spans="1:26" x14ac:dyDescent="0.25">
      <c r="A49" s="38"/>
      <c r="B49" s="275"/>
      <c r="C49" s="299"/>
      <c r="D49" s="297"/>
      <c r="E49" s="297"/>
      <c r="F49" s="297"/>
      <c r="G49" s="297"/>
      <c r="H49" s="297"/>
      <c r="I49" s="297"/>
      <c r="J49" s="297"/>
      <c r="K49" s="297"/>
      <c r="L49" s="297"/>
      <c r="M49" s="297"/>
      <c r="N49" s="338"/>
      <c r="O49" s="338"/>
      <c r="P49" s="338"/>
      <c r="Q49" s="338"/>
      <c r="R49" s="338"/>
      <c r="S49" s="338"/>
      <c r="T49" s="338"/>
      <c r="U49" s="338"/>
      <c r="V49" s="338"/>
      <c r="W49" s="338"/>
      <c r="X49" s="338"/>
      <c r="Y49" s="338"/>
      <c r="Z49" s="338"/>
    </row>
    <row r="50" spans="1:26" x14ac:dyDescent="0.25">
      <c r="A50" s="39" t="s">
        <v>63</v>
      </c>
      <c r="B50" s="3"/>
      <c r="C50" s="30">
        <f>+C14+C48</f>
        <v>2315788</v>
      </c>
      <c r="D50" s="297"/>
      <c r="E50" s="297"/>
      <c r="F50" s="297"/>
      <c r="G50" s="297"/>
      <c r="H50" s="297"/>
      <c r="I50" s="297"/>
      <c r="J50" s="297"/>
      <c r="K50" s="297"/>
      <c r="L50" s="297"/>
      <c r="M50" s="297"/>
      <c r="N50" s="338"/>
      <c r="O50" s="338"/>
      <c r="P50" s="338"/>
      <c r="Q50" s="338"/>
      <c r="R50" s="338"/>
      <c r="S50" s="338"/>
      <c r="T50" s="338"/>
      <c r="U50" s="338"/>
      <c r="V50" s="338"/>
      <c r="W50" s="338"/>
      <c r="X50" s="338"/>
      <c r="Y50" s="338"/>
      <c r="Z50" s="338"/>
    </row>
    <row r="51" spans="1:26" x14ac:dyDescent="0.25">
      <c r="A51" s="3"/>
      <c r="B51" s="3"/>
      <c r="C51" s="3"/>
      <c r="D51" s="297"/>
      <c r="E51" s="297"/>
      <c r="F51" s="297"/>
      <c r="G51" s="297"/>
      <c r="H51" s="297"/>
      <c r="I51" s="297"/>
      <c r="J51" s="297"/>
      <c r="K51" s="297"/>
      <c r="L51" s="297"/>
      <c r="M51" s="297"/>
      <c r="N51" s="338"/>
      <c r="O51" s="338"/>
      <c r="P51" s="338"/>
      <c r="Q51" s="338"/>
      <c r="R51" s="338"/>
      <c r="S51" s="338"/>
      <c r="T51" s="338"/>
      <c r="U51" s="338"/>
      <c r="V51" s="338"/>
      <c r="W51" s="338"/>
      <c r="X51" s="338"/>
      <c r="Y51" s="338"/>
      <c r="Z51" s="338"/>
    </row>
    <row r="52" spans="1:26" x14ac:dyDescent="0.25">
      <c r="A52" s="3"/>
      <c r="B52" s="36"/>
      <c r="C52" s="3"/>
      <c r="D52" s="297"/>
      <c r="E52" s="297"/>
      <c r="F52" s="297"/>
      <c r="G52" s="297"/>
      <c r="H52" s="297"/>
      <c r="I52" s="297"/>
      <c r="J52" s="297"/>
      <c r="K52" s="297"/>
      <c r="L52" s="297"/>
      <c r="M52" s="297"/>
      <c r="N52" s="338"/>
      <c r="O52" s="338"/>
      <c r="P52" s="338"/>
      <c r="Q52" s="338"/>
      <c r="R52" s="338"/>
      <c r="S52" s="338"/>
      <c r="T52" s="338"/>
      <c r="U52" s="338"/>
      <c r="V52" s="338"/>
      <c r="W52" s="338"/>
      <c r="X52" s="338"/>
      <c r="Y52" s="338"/>
      <c r="Z52" s="338"/>
    </row>
    <row r="53" spans="1:26" x14ac:dyDescent="0.25">
      <c r="A53" s="3"/>
      <c r="B53" s="3"/>
      <c r="C53" s="3"/>
      <c r="E53" s="297"/>
      <c r="F53" s="301"/>
      <c r="G53" s="301"/>
      <c r="H53" s="301"/>
      <c r="I53" s="301"/>
      <c r="J53" s="301"/>
      <c r="K53" s="301"/>
      <c r="L53" s="301"/>
      <c r="M53" s="301"/>
      <c r="N53" s="338">
        <f>SUM(E32:E53)</f>
        <v>0</v>
      </c>
      <c r="O53" s="342"/>
      <c r="P53" s="342"/>
      <c r="Q53" s="342"/>
      <c r="R53" s="342"/>
      <c r="S53" s="342"/>
    </row>
    <row r="54" spans="1:26" x14ac:dyDescent="0.25">
      <c r="B54" s="3"/>
      <c r="C54" s="3"/>
      <c r="E54" s="301"/>
      <c r="F54" s="301"/>
      <c r="G54" s="301"/>
      <c r="H54" s="301"/>
      <c r="I54" s="301"/>
      <c r="J54" s="301"/>
      <c r="K54" s="301"/>
      <c r="L54" s="301"/>
      <c r="M54" s="301"/>
      <c r="N54" s="301"/>
      <c r="O54" s="301"/>
      <c r="P54" s="301"/>
      <c r="Q54" s="301"/>
      <c r="R54" s="301"/>
      <c r="S54" s="301"/>
    </row>
    <row r="55" spans="1:26" x14ac:dyDescent="0.25">
      <c r="E55" s="301"/>
      <c r="F55" s="301"/>
      <c r="G55" s="301"/>
      <c r="H55" s="301"/>
      <c r="I55" s="301"/>
      <c r="J55" s="301"/>
      <c r="K55" s="301"/>
      <c r="L55" s="301"/>
      <c r="M55" s="301"/>
      <c r="N55" s="301"/>
      <c r="O55" s="301"/>
      <c r="P55" s="301"/>
      <c r="Q55" s="301"/>
      <c r="R55" s="301"/>
      <c r="S55" s="301"/>
    </row>
    <row r="56" spans="1:26" x14ac:dyDescent="0.25">
      <c r="E56" s="301"/>
      <c r="F56" s="301"/>
      <c r="G56" s="301"/>
      <c r="H56" s="301"/>
      <c r="I56" s="301"/>
      <c r="J56" s="301"/>
      <c r="K56" s="301"/>
      <c r="L56" s="301"/>
      <c r="M56" s="301"/>
      <c r="N56" s="301"/>
      <c r="O56" s="301"/>
      <c r="P56" s="301"/>
      <c r="Q56" s="301"/>
      <c r="R56" s="301"/>
      <c r="S56" s="301"/>
    </row>
    <row r="57" spans="1:26" x14ac:dyDescent="0.25">
      <c r="E57" s="301"/>
      <c r="F57" s="301"/>
      <c r="G57" s="301"/>
      <c r="H57" s="301"/>
      <c r="I57" s="301"/>
      <c r="J57" s="301"/>
      <c r="K57" s="301"/>
      <c r="L57" s="301"/>
      <c r="M57" s="301"/>
      <c r="N57" s="301"/>
      <c r="O57" s="301"/>
      <c r="P57" s="301"/>
      <c r="Q57" s="301"/>
      <c r="R57" s="301"/>
      <c r="S57" s="301"/>
    </row>
    <row r="58" spans="1:26" x14ac:dyDescent="0.25">
      <c r="E58" s="301"/>
      <c r="F58" s="301"/>
      <c r="G58" s="301"/>
      <c r="H58" s="301"/>
      <c r="I58" s="301"/>
      <c r="J58" s="301"/>
      <c r="K58" s="301"/>
      <c r="L58" s="301"/>
      <c r="M58" s="301"/>
      <c r="N58" s="301"/>
      <c r="O58" s="301"/>
      <c r="P58" s="301"/>
      <c r="Q58" s="301"/>
      <c r="R58" s="301"/>
      <c r="S58" s="301"/>
    </row>
    <row r="59" spans="1:26" x14ac:dyDescent="0.25">
      <c r="E59" s="301"/>
      <c r="F59" s="301"/>
      <c r="G59" s="301"/>
      <c r="H59" s="301"/>
      <c r="I59" s="301"/>
      <c r="J59" s="301"/>
      <c r="K59" s="301"/>
      <c r="L59" s="301"/>
      <c r="M59" s="301"/>
      <c r="N59" s="301"/>
      <c r="O59" s="301"/>
      <c r="P59" s="301"/>
      <c r="Q59" s="301"/>
      <c r="R59" s="301"/>
      <c r="S59" s="301"/>
    </row>
    <row r="60" spans="1:26" x14ac:dyDescent="0.25">
      <c r="E60" s="301"/>
      <c r="F60" s="301"/>
      <c r="G60" s="301"/>
      <c r="H60" s="301"/>
      <c r="I60" s="301"/>
      <c r="J60" s="301"/>
      <c r="K60" s="301"/>
      <c r="L60" s="301"/>
      <c r="M60" s="301"/>
      <c r="N60" s="301"/>
      <c r="O60" s="301"/>
      <c r="P60" s="301"/>
      <c r="Q60" s="301"/>
      <c r="R60" s="301"/>
      <c r="S60" s="301"/>
    </row>
    <row r="61" spans="1:26" x14ac:dyDescent="0.25">
      <c r="E61" s="301"/>
      <c r="F61" s="301"/>
      <c r="G61" s="301"/>
      <c r="H61" s="301"/>
      <c r="I61" s="301"/>
      <c r="J61" s="301"/>
      <c r="K61" s="301"/>
      <c r="L61" s="301"/>
      <c r="M61" s="301"/>
      <c r="N61" s="301"/>
      <c r="O61" s="301"/>
      <c r="P61" s="301"/>
      <c r="Q61" s="301"/>
      <c r="R61" s="301"/>
      <c r="S61" s="301"/>
    </row>
    <row r="62" spans="1:26" x14ac:dyDescent="0.25">
      <c r="E62" s="301"/>
      <c r="F62" s="301"/>
      <c r="G62" s="301"/>
      <c r="H62" s="301"/>
      <c r="I62" s="301"/>
      <c r="J62" s="301"/>
      <c r="K62" s="301"/>
      <c r="L62" s="301"/>
      <c r="M62" s="301"/>
      <c r="N62" s="301"/>
      <c r="O62" s="301"/>
      <c r="P62" s="301"/>
      <c r="Q62" s="301"/>
      <c r="R62" s="301"/>
      <c r="S62" s="301"/>
    </row>
    <row r="63" spans="1:26" x14ac:dyDescent="0.25">
      <c r="E63" s="301"/>
      <c r="F63" s="301"/>
      <c r="G63" s="301"/>
      <c r="H63" s="301"/>
      <c r="I63" s="301"/>
      <c r="J63" s="301"/>
      <c r="K63" s="301"/>
      <c r="L63" s="301"/>
      <c r="M63" s="301"/>
      <c r="N63" s="301"/>
      <c r="O63" s="301"/>
      <c r="P63" s="301"/>
      <c r="Q63" s="301"/>
      <c r="R63" s="301"/>
      <c r="S63" s="301"/>
    </row>
    <row r="64" spans="1:26" x14ac:dyDescent="0.25">
      <c r="E64" s="301"/>
      <c r="F64" s="301"/>
      <c r="G64" s="301"/>
      <c r="H64" s="301"/>
      <c r="I64" s="301"/>
      <c r="J64" s="301"/>
      <c r="K64" s="301"/>
      <c r="L64" s="301"/>
      <c r="M64" s="301"/>
      <c r="N64" s="301"/>
      <c r="O64" s="301"/>
      <c r="P64" s="301"/>
      <c r="Q64" s="301"/>
      <c r="R64" s="301"/>
      <c r="S64" s="301"/>
    </row>
  </sheetData>
  <pageMargins left="0.7" right="0.7" top="0.75" bottom="0.75" header="0.3" footer="0.3"/>
  <pageSetup scale="60" orientation="landscape" horizontalDpi="4294967294" verticalDpi="4294967294" r:id="rId1"/>
  <headerFooter>
    <oddFooter>&amp;Z&amp;F&amp;RPage &amp;P</oddFooter>
  </headerFooter>
</worksheet>
</file>

<file path=xl/worksheets/sheet2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EF31A-B982-49AE-B0AF-BC08E5B9F0C0}">
  <sheetPr>
    <tabColor theme="6" tint="-0.249977111117893"/>
    <pageSetUpPr fitToPage="1"/>
  </sheetPr>
  <dimension ref="A1:AH64"/>
  <sheetViews>
    <sheetView workbookViewId="0"/>
  </sheetViews>
  <sheetFormatPr defaultColWidth="8.85546875" defaultRowHeight="15" x14ac:dyDescent="0.25"/>
  <cols>
    <col min="1" max="1" width="26" customWidth="1"/>
    <col min="2" max="2" width="9.5703125" customWidth="1"/>
    <col min="3" max="3" width="12.85546875" customWidth="1"/>
    <col min="4" max="12" width="7.42578125" hidden="1" customWidth="1"/>
    <col min="13" max="13" width="7.5703125" hidden="1" customWidth="1"/>
    <col min="14" max="21" width="10.42578125" customWidth="1"/>
    <col min="22" max="25" width="10.42578125" hidden="1" customWidth="1"/>
    <col min="26" max="26" width="10.7109375" bestFit="1" customWidth="1"/>
    <col min="27" max="27" width="11.5703125" bestFit="1" customWidth="1"/>
    <col min="28" max="28" width="12" bestFit="1" customWidth="1"/>
    <col min="29" max="30" width="10.5703125" bestFit="1" customWidth="1"/>
    <col min="31" max="31" width="11.85546875" customWidth="1"/>
    <col min="32" max="32" width="14.28515625" customWidth="1"/>
    <col min="34" max="34" width="11.140625" customWidth="1"/>
  </cols>
  <sheetData>
    <row r="1" spans="1:34" x14ac:dyDescent="0.25">
      <c r="A1" s="11" t="s">
        <v>10</v>
      </c>
      <c r="O1" t="s">
        <v>647</v>
      </c>
    </row>
    <row r="2" spans="1:34" x14ac:dyDescent="0.25">
      <c r="A2" s="9" t="s">
        <v>438</v>
      </c>
    </row>
    <row r="3" spans="1:34" x14ac:dyDescent="0.25">
      <c r="A3" s="9" t="s">
        <v>1344</v>
      </c>
    </row>
    <row r="4" spans="1:34" x14ac:dyDescent="0.25">
      <c r="R4" s="40" t="s">
        <v>4</v>
      </c>
      <c r="S4" s="41"/>
      <c r="T4" s="40" t="s">
        <v>8</v>
      </c>
    </row>
    <row r="5" spans="1:34" x14ac:dyDescent="0.25">
      <c r="A5" s="10" t="s">
        <v>9</v>
      </c>
      <c r="B5" s="12" t="s">
        <v>64</v>
      </c>
      <c r="C5" s="12" t="s">
        <v>12</v>
      </c>
      <c r="R5" s="42" t="s">
        <v>2</v>
      </c>
      <c r="S5" s="42" t="s">
        <v>60</v>
      </c>
      <c r="T5" s="42" t="s">
        <v>7</v>
      </c>
    </row>
    <row r="6" spans="1:34" x14ac:dyDescent="0.25">
      <c r="B6" s="3"/>
      <c r="R6" s="3"/>
    </row>
    <row r="7" spans="1:34" x14ac:dyDescent="0.25">
      <c r="A7" t="s">
        <v>1363</v>
      </c>
      <c r="B7" s="212">
        <v>917</v>
      </c>
      <c r="C7" s="214" t="s">
        <v>1360</v>
      </c>
      <c r="D7" s="293"/>
      <c r="E7" s="293"/>
      <c r="F7" s="293"/>
      <c r="G7" s="293"/>
      <c r="H7" s="293"/>
      <c r="I7" s="293"/>
      <c r="J7" s="293"/>
      <c r="K7" s="293"/>
      <c r="L7" s="293"/>
      <c r="M7" s="293"/>
      <c r="N7" s="293"/>
      <c r="O7" s="294"/>
      <c r="P7" s="6"/>
      <c r="Q7" s="6"/>
      <c r="R7" s="13">
        <f>+C14</f>
        <v>0</v>
      </c>
      <c r="S7" s="13">
        <f>+-C48</f>
        <v>0</v>
      </c>
      <c r="T7" s="13">
        <f>+R7-S7</f>
        <v>0</v>
      </c>
      <c r="U7" s="234" t="s">
        <v>1420</v>
      </c>
    </row>
    <row r="8" spans="1:34" x14ac:dyDescent="0.25">
      <c r="A8" s="231" t="s">
        <v>1359</v>
      </c>
      <c r="B8" s="3"/>
      <c r="D8" s="293"/>
      <c r="E8" s="293"/>
      <c r="F8" s="293"/>
      <c r="G8" s="293"/>
      <c r="H8" s="293"/>
      <c r="I8" s="293"/>
      <c r="J8" s="293"/>
      <c r="K8" s="293"/>
      <c r="L8" s="293"/>
      <c r="M8" s="293"/>
      <c r="N8" s="293"/>
      <c r="O8" s="294"/>
      <c r="P8" s="6"/>
      <c r="Q8" s="6"/>
    </row>
    <row r="9" spans="1:34" x14ac:dyDescent="0.25">
      <c r="A9" s="2"/>
      <c r="B9" s="3"/>
      <c r="D9" s="293"/>
      <c r="E9" s="293"/>
      <c r="F9" s="293"/>
      <c r="G9" s="293"/>
      <c r="H9" s="293"/>
      <c r="I9" s="293"/>
      <c r="J9" s="293"/>
      <c r="K9" s="293"/>
      <c r="L9" s="293"/>
      <c r="M9" s="293"/>
      <c r="N9" s="293"/>
      <c r="O9" s="294"/>
      <c r="P9" s="6"/>
      <c r="Q9" s="6"/>
    </row>
    <row r="10" spans="1:34" x14ac:dyDescent="0.25">
      <c r="B10" s="3"/>
    </row>
    <row r="11" spans="1:34" x14ac:dyDescent="0.25">
      <c r="A11" s="686" t="s">
        <v>66</v>
      </c>
      <c r="B11" s="212" t="s">
        <v>1267</v>
      </c>
      <c r="C11" s="214"/>
    </row>
    <row r="12" spans="1:34" x14ac:dyDescent="0.25">
      <c r="B12" s="28"/>
      <c r="C12" s="2"/>
    </row>
    <row r="13" spans="1:34" x14ac:dyDescent="0.25">
      <c r="A13" s="9" t="s">
        <v>5</v>
      </c>
      <c r="C13" s="31" t="s">
        <v>3</v>
      </c>
      <c r="D13" s="32">
        <v>1994</v>
      </c>
      <c r="E13" s="32">
        <v>1995</v>
      </c>
      <c r="F13" s="32">
        <v>1996</v>
      </c>
      <c r="G13" s="32">
        <v>1997</v>
      </c>
      <c r="H13" s="32">
        <v>1998</v>
      </c>
      <c r="I13" s="32">
        <v>1999</v>
      </c>
      <c r="J13" s="32">
        <v>2000</v>
      </c>
      <c r="K13" s="32">
        <v>2001</v>
      </c>
      <c r="L13" s="32">
        <v>2002</v>
      </c>
      <c r="M13" s="32">
        <v>2003</v>
      </c>
      <c r="N13" s="32">
        <v>2004</v>
      </c>
      <c r="O13" s="32">
        <f>N13+1</f>
        <v>2005</v>
      </c>
      <c r="P13" s="32">
        <f t="shared" ref="P13:AH13" si="0">O13+1</f>
        <v>2006</v>
      </c>
      <c r="Q13" s="32">
        <f t="shared" si="0"/>
        <v>2007</v>
      </c>
      <c r="R13" s="32">
        <f t="shared" si="0"/>
        <v>2008</v>
      </c>
      <c r="S13" s="32">
        <f t="shared" si="0"/>
        <v>2009</v>
      </c>
      <c r="T13" s="32">
        <f t="shared" si="0"/>
        <v>2010</v>
      </c>
      <c r="U13" s="32">
        <f t="shared" si="0"/>
        <v>2011</v>
      </c>
      <c r="V13" s="32">
        <f t="shared" si="0"/>
        <v>2012</v>
      </c>
      <c r="W13" s="32">
        <f t="shared" si="0"/>
        <v>2013</v>
      </c>
      <c r="X13" s="32">
        <f t="shared" si="0"/>
        <v>2014</v>
      </c>
      <c r="Y13" s="32">
        <f t="shared" si="0"/>
        <v>2015</v>
      </c>
      <c r="Z13" s="32">
        <f t="shared" si="0"/>
        <v>2016</v>
      </c>
      <c r="AA13" s="32">
        <f t="shared" si="0"/>
        <v>2017</v>
      </c>
      <c r="AB13" s="32">
        <f t="shared" si="0"/>
        <v>2018</v>
      </c>
      <c r="AC13" s="32">
        <f t="shared" si="0"/>
        <v>2019</v>
      </c>
      <c r="AD13" s="32">
        <f t="shared" si="0"/>
        <v>2020</v>
      </c>
      <c r="AE13" s="32">
        <f t="shared" si="0"/>
        <v>2021</v>
      </c>
      <c r="AF13" s="32">
        <f t="shared" si="0"/>
        <v>2022</v>
      </c>
      <c r="AG13" s="32">
        <f t="shared" si="0"/>
        <v>2023</v>
      </c>
      <c r="AH13" s="32">
        <f t="shared" si="0"/>
        <v>2024</v>
      </c>
    </row>
    <row r="14" spans="1:34" x14ac:dyDescent="0.25">
      <c r="A14" s="9" t="s">
        <v>73</v>
      </c>
      <c r="C14" s="672">
        <f>SUM(D14:AH14)</f>
        <v>0</v>
      </c>
      <c r="D14" s="233">
        <v>0</v>
      </c>
      <c r="E14" s="233">
        <v>0</v>
      </c>
      <c r="F14" s="233">
        <v>0</v>
      </c>
      <c r="G14" s="233">
        <v>0</v>
      </c>
      <c r="H14" s="233">
        <v>0</v>
      </c>
      <c r="I14" s="233">
        <v>0</v>
      </c>
      <c r="J14" s="233">
        <v>0</v>
      </c>
      <c r="K14" s="233">
        <v>0</v>
      </c>
      <c r="L14" s="233">
        <v>0</v>
      </c>
      <c r="M14" s="233">
        <v>0</v>
      </c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7"/>
      <c r="Z14" s="7"/>
      <c r="AA14" s="4"/>
      <c r="AB14" s="7"/>
      <c r="AC14" s="7"/>
      <c r="AD14" s="71"/>
      <c r="AE14" s="275"/>
      <c r="AF14" s="357"/>
      <c r="AH14" s="4"/>
    </row>
    <row r="15" spans="1:34" x14ac:dyDescent="0.25">
      <c r="A15" s="34"/>
      <c r="B15" s="2"/>
      <c r="C15" s="2"/>
      <c r="S15" s="233"/>
      <c r="T15" s="233"/>
      <c r="U15" s="233"/>
      <c r="V15" s="233"/>
      <c r="W15" s="233"/>
      <c r="X15" s="233"/>
      <c r="AH15" s="4"/>
    </row>
    <row r="16" spans="1:34" x14ac:dyDescent="0.25">
      <c r="A16" s="9" t="s">
        <v>6</v>
      </c>
      <c r="B16" s="3">
        <v>1994</v>
      </c>
      <c r="C16" s="622">
        <f>-SUM(D16:AH16)</f>
        <v>0</v>
      </c>
      <c r="D16" s="297">
        <f>+D$14/7/2</f>
        <v>0</v>
      </c>
      <c r="E16" s="297"/>
      <c r="F16" s="297"/>
      <c r="G16" s="297"/>
      <c r="H16" s="297"/>
      <c r="I16" s="297"/>
      <c r="J16" s="297"/>
      <c r="K16" s="297"/>
      <c r="L16" s="297"/>
      <c r="M16" s="297"/>
      <c r="N16" s="297"/>
      <c r="O16" s="297"/>
      <c r="P16" s="297"/>
      <c r="Q16" s="297"/>
      <c r="R16" s="297"/>
      <c r="S16" s="233"/>
      <c r="T16" s="233"/>
      <c r="U16" s="233"/>
      <c r="V16" s="233"/>
      <c r="W16" s="233"/>
      <c r="X16" s="233"/>
      <c r="Y16" s="297"/>
      <c r="Z16" s="297"/>
      <c r="AH16" s="4"/>
    </row>
    <row r="17" spans="1:34" x14ac:dyDescent="0.25">
      <c r="B17" s="3">
        <f>B16+1</f>
        <v>1995</v>
      </c>
      <c r="C17" s="13">
        <f t="shared" ref="C17:C40" si="1">-SUM(D17:AC17)</f>
        <v>0</v>
      </c>
      <c r="D17" s="297">
        <f>+D$14/7</f>
        <v>0</v>
      </c>
      <c r="E17" s="297">
        <f>+E$14/7/2</f>
        <v>0</v>
      </c>
      <c r="F17" s="297"/>
      <c r="G17" s="297"/>
      <c r="H17" s="297"/>
      <c r="I17" s="297"/>
      <c r="J17" s="297"/>
      <c r="K17" s="297"/>
      <c r="L17" s="297"/>
      <c r="M17" s="297"/>
      <c r="N17" s="297"/>
      <c r="O17" s="297"/>
      <c r="P17" s="297"/>
      <c r="Q17" s="297"/>
      <c r="R17" s="297"/>
      <c r="S17" s="233"/>
      <c r="T17" s="233"/>
      <c r="U17" s="233"/>
      <c r="V17" s="233"/>
      <c r="W17" s="233"/>
      <c r="X17" s="233"/>
      <c r="Y17" s="297"/>
      <c r="Z17" s="297"/>
      <c r="AH17" s="4"/>
    </row>
    <row r="18" spans="1:34" x14ac:dyDescent="0.25">
      <c r="B18" s="3">
        <f t="shared" ref="B18:B46" si="2">B17+1</f>
        <v>1996</v>
      </c>
      <c r="C18" s="13">
        <f t="shared" si="1"/>
        <v>0</v>
      </c>
      <c r="D18" s="297">
        <f>+D17</f>
        <v>0</v>
      </c>
      <c r="E18" s="297">
        <f>+E$14/7</f>
        <v>0</v>
      </c>
      <c r="F18" s="297">
        <f>+F$14/7/2</f>
        <v>0</v>
      </c>
      <c r="G18" s="297"/>
      <c r="H18" s="297"/>
      <c r="I18" s="297"/>
      <c r="J18" s="297"/>
      <c r="K18" s="297"/>
      <c r="L18" s="297"/>
      <c r="M18" s="297"/>
      <c r="N18" s="297"/>
      <c r="P18" s="38"/>
      <c r="Q18" s="3"/>
      <c r="R18" s="297"/>
      <c r="S18" s="233"/>
      <c r="T18" s="233"/>
      <c r="U18" s="233"/>
      <c r="V18" s="233"/>
      <c r="W18" s="233"/>
      <c r="X18" s="233"/>
      <c r="Y18" s="297"/>
      <c r="Z18" s="297"/>
    </row>
    <row r="19" spans="1:34" x14ac:dyDescent="0.25">
      <c r="B19" s="3">
        <f t="shared" si="2"/>
        <v>1997</v>
      </c>
      <c r="C19" s="13">
        <f t="shared" si="1"/>
        <v>0</v>
      </c>
      <c r="D19" s="297">
        <f>+D18</f>
        <v>0</v>
      </c>
      <c r="E19" s="297">
        <f>+E18</f>
        <v>0</v>
      </c>
      <c r="F19" s="297">
        <f>+F$14/7</f>
        <v>0</v>
      </c>
      <c r="G19" s="297">
        <f>+G$14/7/2</f>
        <v>0</v>
      </c>
      <c r="H19" s="297"/>
      <c r="I19" s="297"/>
      <c r="J19" s="297"/>
      <c r="K19" s="297"/>
      <c r="L19" s="297"/>
      <c r="M19" s="297"/>
      <c r="N19" s="297"/>
      <c r="O19" s="297"/>
      <c r="P19" s="297"/>
      <c r="Q19" s="297"/>
      <c r="R19" s="297"/>
      <c r="S19" s="233"/>
      <c r="T19" s="233"/>
      <c r="U19" s="233"/>
      <c r="V19" s="233"/>
      <c r="W19" s="233"/>
      <c r="X19" s="233"/>
      <c r="Y19" s="297"/>
      <c r="Z19" s="297"/>
    </row>
    <row r="20" spans="1:34" x14ac:dyDescent="0.25">
      <c r="B20" s="3">
        <f t="shared" si="2"/>
        <v>1998</v>
      </c>
      <c r="C20" s="13">
        <f t="shared" si="1"/>
        <v>0</v>
      </c>
      <c r="D20" s="297">
        <f>+D19</f>
        <v>0</v>
      </c>
      <c r="E20" s="297">
        <f>+E19</f>
        <v>0</v>
      </c>
      <c r="F20" s="297">
        <f>+F19</f>
        <v>0</v>
      </c>
      <c r="G20" s="297">
        <f>+G$14/7</f>
        <v>0</v>
      </c>
      <c r="H20" s="297">
        <f>+H$14/7/2</f>
        <v>0</v>
      </c>
      <c r="I20" s="297"/>
      <c r="J20" s="297"/>
      <c r="K20" s="297"/>
      <c r="L20" s="297"/>
      <c r="M20" s="297"/>
      <c r="N20" s="297"/>
      <c r="O20" s="297"/>
      <c r="P20" s="297"/>
      <c r="Q20" s="297"/>
      <c r="R20" s="297"/>
      <c r="S20" s="233"/>
      <c r="U20" s="38"/>
      <c r="V20" s="3"/>
      <c r="W20" s="233"/>
      <c r="X20" s="233"/>
      <c r="Y20" s="297"/>
      <c r="Z20" s="297"/>
    </row>
    <row r="21" spans="1:34" x14ac:dyDescent="0.25">
      <c r="B21" s="3">
        <f t="shared" si="2"/>
        <v>1999</v>
      </c>
      <c r="C21" s="13">
        <f t="shared" si="1"/>
        <v>0</v>
      </c>
      <c r="D21" s="297">
        <f>+D20</f>
        <v>0</v>
      </c>
      <c r="E21" s="297">
        <f>+E20</f>
        <v>0</v>
      </c>
      <c r="F21" s="297">
        <f>+F20</f>
        <v>0</v>
      </c>
      <c r="G21" s="297">
        <f>+G20</f>
        <v>0</v>
      </c>
      <c r="H21" s="297">
        <f>+H$14/7</f>
        <v>0</v>
      </c>
      <c r="I21" s="297">
        <f>+I$14/7/2</f>
        <v>0</v>
      </c>
      <c r="J21" s="297"/>
      <c r="K21" s="297"/>
      <c r="L21" s="297"/>
      <c r="M21" s="297"/>
      <c r="N21" s="297"/>
      <c r="O21" s="297"/>
      <c r="P21" s="297"/>
      <c r="Q21" s="297"/>
      <c r="R21" s="297"/>
      <c r="S21" s="233"/>
      <c r="T21" s="233"/>
      <c r="U21" s="233"/>
      <c r="V21" s="233"/>
      <c r="W21" s="233"/>
      <c r="X21" s="233"/>
      <c r="Y21" s="297"/>
      <c r="Z21" s="297"/>
    </row>
    <row r="22" spans="1:34" x14ac:dyDescent="0.25">
      <c r="B22" s="3">
        <f t="shared" si="2"/>
        <v>2000</v>
      </c>
      <c r="C22" s="13">
        <f t="shared" si="1"/>
        <v>0</v>
      </c>
      <c r="D22" s="297">
        <f>+D21</f>
        <v>0</v>
      </c>
      <c r="E22" s="297">
        <f>+E21</f>
        <v>0</v>
      </c>
      <c r="F22" s="297">
        <f>+F21</f>
        <v>0</v>
      </c>
      <c r="G22" s="297">
        <f>+G21</f>
        <v>0</v>
      </c>
      <c r="H22" s="297">
        <f>+H21</f>
        <v>0</v>
      </c>
      <c r="I22" s="297">
        <f>+I$14/7</f>
        <v>0</v>
      </c>
      <c r="J22" s="297">
        <f>+J$14/7/2</f>
        <v>0</v>
      </c>
      <c r="K22" s="297"/>
      <c r="L22" s="297"/>
      <c r="M22" s="297"/>
      <c r="N22" s="297"/>
      <c r="O22" s="297"/>
      <c r="P22" s="297"/>
      <c r="Q22" s="297"/>
      <c r="R22" s="297"/>
      <c r="S22" s="233"/>
      <c r="T22" s="233"/>
      <c r="U22" s="233"/>
      <c r="V22" s="233"/>
      <c r="W22" s="233"/>
      <c r="X22" s="233"/>
      <c r="Y22" s="297"/>
      <c r="Z22" s="297"/>
    </row>
    <row r="23" spans="1:34" x14ac:dyDescent="0.25">
      <c r="B23" s="3">
        <f t="shared" si="2"/>
        <v>2001</v>
      </c>
      <c r="C23" s="13">
        <f t="shared" si="1"/>
        <v>0</v>
      </c>
      <c r="D23" s="297">
        <f>+D$14/7/2</f>
        <v>0</v>
      </c>
      <c r="E23" s="297">
        <f>+E22</f>
        <v>0</v>
      </c>
      <c r="F23" s="297">
        <f>+F22</f>
        <v>0</v>
      </c>
      <c r="G23" s="297">
        <f>+G22</f>
        <v>0</v>
      </c>
      <c r="H23" s="297">
        <f>+H22</f>
        <v>0</v>
      </c>
      <c r="I23" s="297">
        <f>+I22</f>
        <v>0</v>
      </c>
      <c r="J23" s="297">
        <f>+J$14/7</f>
        <v>0</v>
      </c>
      <c r="K23" s="297">
        <f>+K$14/7/2</f>
        <v>0</v>
      </c>
      <c r="L23" s="297"/>
      <c r="M23" s="297"/>
      <c r="N23" s="297"/>
      <c r="O23" s="297"/>
      <c r="P23" s="297"/>
      <c r="Q23" s="297"/>
      <c r="R23" s="297"/>
      <c r="S23" s="233"/>
      <c r="T23" s="233"/>
      <c r="U23" s="233"/>
      <c r="V23" s="233"/>
      <c r="W23" s="233"/>
      <c r="X23" s="233"/>
      <c r="Y23" s="297"/>
      <c r="Z23" s="297"/>
    </row>
    <row r="24" spans="1:34" x14ac:dyDescent="0.25">
      <c r="B24" s="3">
        <f t="shared" si="2"/>
        <v>2002</v>
      </c>
      <c r="C24" s="13">
        <f t="shared" si="1"/>
        <v>0</v>
      </c>
      <c r="D24" s="297"/>
      <c r="E24" s="297">
        <f>+E$14/7/2</f>
        <v>0</v>
      </c>
      <c r="F24" s="297">
        <f>+F23</f>
        <v>0</v>
      </c>
      <c r="G24" s="297">
        <f>+G23</f>
        <v>0</v>
      </c>
      <c r="H24" s="297">
        <f>+H23</f>
        <v>0</v>
      </c>
      <c r="I24" s="297">
        <f>+I23</f>
        <v>0</v>
      </c>
      <c r="J24" s="297">
        <f>+J23</f>
        <v>0</v>
      </c>
      <c r="K24" s="297">
        <f>+K$14/7</f>
        <v>0</v>
      </c>
      <c r="L24" s="297">
        <f>+L$14/7/2</f>
        <v>0</v>
      </c>
      <c r="M24" s="297"/>
      <c r="N24" s="297"/>
      <c r="O24" s="297"/>
      <c r="P24" s="297"/>
      <c r="Q24" s="297"/>
      <c r="R24" s="297"/>
      <c r="S24" s="233"/>
      <c r="T24" s="233"/>
      <c r="U24" s="233"/>
      <c r="V24" s="233"/>
      <c r="W24" s="233"/>
      <c r="X24" s="233"/>
      <c r="Y24" s="297"/>
      <c r="Z24" s="297"/>
    </row>
    <row r="25" spans="1:34" x14ac:dyDescent="0.25">
      <c r="B25" s="3">
        <f t="shared" si="2"/>
        <v>2003</v>
      </c>
      <c r="C25" s="13">
        <f t="shared" si="1"/>
        <v>0</v>
      </c>
      <c r="D25" s="297"/>
      <c r="E25" s="297"/>
      <c r="F25" s="297">
        <f>+F$14/7/2</f>
        <v>0</v>
      </c>
      <c r="G25" s="297">
        <f>+G24</f>
        <v>0</v>
      </c>
      <c r="H25" s="297">
        <f>+H24</f>
        <v>0</v>
      </c>
      <c r="I25" s="297">
        <f>+I24</f>
        <v>0</v>
      </c>
      <c r="J25" s="297">
        <f>+J24</f>
        <v>0</v>
      </c>
      <c r="K25" s="297">
        <f>+K24</f>
        <v>0</v>
      </c>
      <c r="L25" s="297">
        <f>+L$14/7</f>
        <v>0</v>
      </c>
      <c r="M25" s="297">
        <f>+M$14/7/2</f>
        <v>0</v>
      </c>
      <c r="N25" s="297"/>
      <c r="O25" s="297"/>
      <c r="P25" s="297"/>
      <c r="Q25" s="297"/>
      <c r="R25" s="297"/>
      <c r="S25" s="233"/>
      <c r="T25" s="233"/>
      <c r="U25" s="233"/>
      <c r="V25" s="233"/>
      <c r="W25" s="233"/>
      <c r="X25" s="233"/>
      <c r="Y25" s="297"/>
      <c r="Z25" s="297"/>
    </row>
    <row r="26" spans="1:34" x14ac:dyDescent="0.25">
      <c r="B26" s="3">
        <f t="shared" si="2"/>
        <v>2004</v>
      </c>
      <c r="C26" s="13">
        <f t="shared" si="1"/>
        <v>0</v>
      </c>
      <c r="D26" s="297"/>
      <c r="E26" s="297"/>
      <c r="F26" s="297"/>
      <c r="G26" s="297">
        <f>+G$14/7/2</f>
        <v>0</v>
      </c>
      <c r="H26" s="297">
        <f>+H25</f>
        <v>0</v>
      </c>
      <c r="I26" s="297">
        <f>+I25</f>
        <v>0</v>
      </c>
      <c r="J26" s="297">
        <f>+J25</f>
        <v>0</v>
      </c>
      <c r="K26" s="297">
        <f>+K25</f>
        <v>0</v>
      </c>
      <c r="L26" s="297">
        <f>+L25</f>
        <v>0</v>
      </c>
      <c r="M26" s="297">
        <f>+M$14/7</f>
        <v>0</v>
      </c>
      <c r="N26" s="7">
        <f>+N$14/7/2</f>
        <v>0</v>
      </c>
      <c r="O26" s="7"/>
      <c r="P26" s="7"/>
      <c r="Q26" s="7"/>
      <c r="R26" s="7"/>
      <c r="S26" s="43"/>
      <c r="T26" s="43"/>
      <c r="U26" s="43"/>
      <c r="V26" s="43"/>
      <c r="W26" s="43"/>
      <c r="X26" s="43"/>
      <c r="Y26" s="7"/>
      <c r="Z26" s="297"/>
    </row>
    <row r="27" spans="1:34" x14ac:dyDescent="0.25">
      <c r="B27" s="3">
        <f t="shared" si="2"/>
        <v>2005</v>
      </c>
      <c r="C27" s="13">
        <f t="shared" si="1"/>
        <v>0</v>
      </c>
      <c r="D27" s="297"/>
      <c r="E27" s="297"/>
      <c r="F27" s="297"/>
      <c r="G27" s="297"/>
      <c r="H27" s="297">
        <f>+H$14/7/2</f>
        <v>0</v>
      </c>
      <c r="I27" s="297">
        <f>+I26</f>
        <v>0</v>
      </c>
      <c r="J27" s="297">
        <f>+J26</f>
        <v>0</v>
      </c>
      <c r="K27" s="297">
        <f>+K26</f>
        <v>0</v>
      </c>
      <c r="L27" s="297">
        <f>+L26</f>
        <v>0</v>
      </c>
      <c r="M27" s="297">
        <f>+M26</f>
        <v>0</v>
      </c>
      <c r="N27" s="7">
        <f>+N$14/7</f>
        <v>0</v>
      </c>
      <c r="O27" s="7">
        <f>+O$14/7/2</f>
        <v>0</v>
      </c>
      <c r="P27" s="7"/>
      <c r="Q27" s="7"/>
      <c r="R27" s="7"/>
      <c r="S27" s="43"/>
      <c r="T27" s="43"/>
      <c r="U27" s="43"/>
      <c r="V27" s="43"/>
      <c r="W27" s="43"/>
      <c r="X27" s="43"/>
      <c r="Y27" s="7"/>
      <c r="Z27" s="297"/>
    </row>
    <row r="28" spans="1:34" x14ac:dyDescent="0.25">
      <c r="B28" s="3">
        <f t="shared" si="2"/>
        <v>2006</v>
      </c>
      <c r="C28" s="13">
        <f t="shared" si="1"/>
        <v>0</v>
      </c>
      <c r="D28" s="297"/>
      <c r="E28" s="297"/>
      <c r="F28" s="297"/>
      <c r="G28" s="297"/>
      <c r="H28" s="297"/>
      <c r="I28" s="297">
        <f>+I$14/7/2</f>
        <v>0</v>
      </c>
      <c r="J28" s="297">
        <f>+J27</f>
        <v>0</v>
      </c>
      <c r="K28" s="297">
        <f>+K27</f>
        <v>0</v>
      </c>
      <c r="L28" s="297">
        <f>+L27</f>
        <v>0</v>
      </c>
      <c r="M28" s="297">
        <f>+M27</f>
        <v>0</v>
      </c>
      <c r="N28" s="7">
        <f>+N27</f>
        <v>0</v>
      </c>
      <c r="O28" s="7">
        <f>+O$14/7</f>
        <v>0</v>
      </c>
      <c r="P28" s="7">
        <f>+P$14/7/2</f>
        <v>0</v>
      </c>
      <c r="Q28" s="7"/>
      <c r="R28" s="7"/>
      <c r="S28" s="43"/>
      <c r="T28" s="43"/>
      <c r="U28" s="43"/>
      <c r="V28" s="43"/>
      <c r="W28" s="43"/>
      <c r="X28" s="43"/>
      <c r="Y28" s="7"/>
      <c r="Z28" s="297"/>
    </row>
    <row r="29" spans="1:34" x14ac:dyDescent="0.25">
      <c r="B29" s="3">
        <f t="shared" si="2"/>
        <v>2007</v>
      </c>
      <c r="C29" s="13">
        <f t="shared" si="1"/>
        <v>0</v>
      </c>
      <c r="D29" s="297"/>
      <c r="E29" s="297"/>
      <c r="F29" s="297"/>
      <c r="G29" s="297"/>
      <c r="H29" s="297"/>
      <c r="I29" s="297"/>
      <c r="J29" s="297">
        <f>+J$14/7/2</f>
        <v>0</v>
      </c>
      <c r="K29" s="297">
        <f>+K28</f>
        <v>0</v>
      </c>
      <c r="L29" s="297">
        <f>+L28</f>
        <v>0</v>
      </c>
      <c r="M29" s="297">
        <f>+M28</f>
        <v>0</v>
      </c>
      <c r="N29" s="7">
        <f>+N28</f>
        <v>0</v>
      </c>
      <c r="O29" s="7">
        <f>+O28</f>
        <v>0</v>
      </c>
      <c r="P29" s="7">
        <f>+P$14/7</f>
        <v>0</v>
      </c>
      <c r="Q29" s="7">
        <f>+Q$14/7/2</f>
        <v>0</v>
      </c>
      <c r="R29" s="7"/>
      <c r="S29" s="43"/>
      <c r="T29" s="43"/>
      <c r="U29" s="43"/>
      <c r="V29" s="43"/>
      <c r="W29" s="43"/>
      <c r="X29" s="43"/>
      <c r="Y29" s="7"/>
      <c r="Z29" s="297"/>
    </row>
    <row r="30" spans="1:34" x14ac:dyDescent="0.25">
      <c r="B30" s="3">
        <f t="shared" si="2"/>
        <v>2008</v>
      </c>
      <c r="C30" s="13">
        <f t="shared" si="1"/>
        <v>0</v>
      </c>
      <c r="D30" s="297"/>
      <c r="E30" s="297"/>
      <c r="F30" s="297"/>
      <c r="G30" s="297"/>
      <c r="H30" s="297"/>
      <c r="I30" s="297"/>
      <c r="J30" s="297"/>
      <c r="K30" s="297">
        <f>+K$14/7/2</f>
        <v>0</v>
      </c>
      <c r="L30" s="297">
        <f>+L29</f>
        <v>0</v>
      </c>
      <c r="M30" s="297">
        <f>+M29</f>
        <v>0</v>
      </c>
      <c r="N30" s="7">
        <f>+N29</f>
        <v>0</v>
      </c>
      <c r="O30" s="7">
        <f>+O29</f>
        <v>0</v>
      </c>
      <c r="P30" s="7">
        <f>+P29</f>
        <v>0</v>
      </c>
      <c r="Q30" s="7">
        <f>+Q$14/7</f>
        <v>0</v>
      </c>
      <c r="R30" s="7">
        <f>+R$14/7/2</f>
        <v>0</v>
      </c>
      <c r="S30" s="43"/>
      <c r="T30" s="43"/>
      <c r="U30" s="43"/>
      <c r="V30" s="43"/>
      <c r="W30" s="43"/>
      <c r="X30" s="43"/>
      <c r="Y30" s="7"/>
      <c r="Z30" s="297"/>
    </row>
    <row r="31" spans="1:34" x14ac:dyDescent="0.25">
      <c r="B31" s="3">
        <f t="shared" si="2"/>
        <v>2009</v>
      </c>
      <c r="C31" s="13">
        <f t="shared" si="1"/>
        <v>0</v>
      </c>
      <c r="D31" s="297"/>
      <c r="E31" s="297"/>
      <c r="F31" s="297"/>
      <c r="G31" s="297"/>
      <c r="H31" s="297"/>
      <c r="I31" s="297"/>
      <c r="J31" s="297"/>
      <c r="K31" s="297"/>
      <c r="L31" s="297">
        <f>+L$14/7/2</f>
        <v>0</v>
      </c>
      <c r="M31" s="297">
        <f>+M30</f>
        <v>0</v>
      </c>
      <c r="N31" s="7">
        <f>+N30</f>
        <v>0</v>
      </c>
      <c r="O31" s="7">
        <f>+O30</f>
        <v>0</v>
      </c>
      <c r="P31" s="7">
        <f>+P30</f>
        <v>0</v>
      </c>
      <c r="Q31" s="7">
        <f>+Q30</f>
        <v>0</v>
      </c>
      <c r="R31" s="7">
        <f>+R$14/7</f>
        <v>0</v>
      </c>
      <c r="S31" s="43">
        <f>+S$14/7/2</f>
        <v>0</v>
      </c>
      <c r="T31" s="43"/>
      <c r="U31" s="43"/>
      <c r="V31" s="43"/>
      <c r="W31" s="43"/>
      <c r="X31" s="43"/>
      <c r="Y31" s="7"/>
      <c r="Z31" s="297"/>
    </row>
    <row r="32" spans="1:34" x14ac:dyDescent="0.25">
      <c r="A32" s="38"/>
      <c r="B32" s="3">
        <f t="shared" si="2"/>
        <v>2010</v>
      </c>
      <c r="C32" s="13">
        <f t="shared" si="1"/>
        <v>0</v>
      </c>
      <c r="D32" s="297"/>
      <c r="E32" s="297"/>
      <c r="F32" s="297"/>
      <c r="G32" s="297"/>
      <c r="H32" s="297"/>
      <c r="I32" s="297"/>
      <c r="J32" s="297"/>
      <c r="K32" s="297"/>
      <c r="L32" s="297"/>
      <c r="M32" s="297">
        <f>+M$14/7/2</f>
        <v>0</v>
      </c>
      <c r="N32" s="7">
        <f>+N31</f>
        <v>0</v>
      </c>
      <c r="O32" s="7">
        <f>+O31</f>
        <v>0</v>
      </c>
      <c r="P32" s="7">
        <f>+P31</f>
        <v>0</v>
      </c>
      <c r="Q32" s="7">
        <f>+Q31</f>
        <v>0</v>
      </c>
      <c r="R32" s="7">
        <f>+R31</f>
        <v>0</v>
      </c>
      <c r="S32" s="43">
        <f>+S$14/7</f>
        <v>0</v>
      </c>
      <c r="T32" s="43">
        <f>+T$14/7/2</f>
        <v>0</v>
      </c>
      <c r="U32" s="43"/>
      <c r="V32" s="43"/>
      <c r="W32" s="43"/>
      <c r="X32" s="43"/>
      <c r="Y32" s="7"/>
      <c r="Z32" s="297"/>
    </row>
    <row r="33" spans="1:32" x14ac:dyDescent="0.25">
      <c r="A33" s="38"/>
      <c r="B33" s="3">
        <f t="shared" si="2"/>
        <v>2011</v>
      </c>
      <c r="C33" s="13">
        <f t="shared" si="1"/>
        <v>0</v>
      </c>
      <c r="D33" s="297"/>
      <c r="E33" s="297"/>
      <c r="F33" s="297"/>
      <c r="G33" s="297"/>
      <c r="H33" s="297"/>
      <c r="I33" s="297"/>
      <c r="J33" s="297"/>
      <c r="K33" s="297"/>
      <c r="L33" s="297"/>
      <c r="M33" s="297"/>
      <c r="N33" s="7">
        <f>+N$14/7/2</f>
        <v>0</v>
      </c>
      <c r="O33" s="7">
        <f>+O32</f>
        <v>0</v>
      </c>
      <c r="P33" s="7">
        <f>+P32</f>
        <v>0</v>
      </c>
      <c r="Q33" s="7">
        <f>+Q32</f>
        <v>0</v>
      </c>
      <c r="R33" s="7">
        <f>+R32</f>
        <v>0</v>
      </c>
      <c r="S33" s="43">
        <f>+S32</f>
        <v>0</v>
      </c>
      <c r="T33" s="43">
        <f>+T$14/7</f>
        <v>0</v>
      </c>
      <c r="U33" s="43">
        <f>+U$14/7/2</f>
        <v>0</v>
      </c>
      <c r="V33" s="43"/>
      <c r="W33" s="43"/>
      <c r="X33" s="43"/>
      <c r="Y33" s="7"/>
      <c r="Z33" s="297"/>
    </row>
    <row r="34" spans="1:32" x14ac:dyDescent="0.25">
      <c r="A34" s="38"/>
      <c r="B34" s="3">
        <f t="shared" si="2"/>
        <v>2012</v>
      </c>
      <c r="C34" s="13">
        <f t="shared" si="1"/>
        <v>0</v>
      </c>
      <c r="D34" s="297"/>
      <c r="E34" s="297"/>
      <c r="F34" s="297"/>
      <c r="G34" s="297"/>
      <c r="H34" s="297"/>
      <c r="I34" s="297"/>
      <c r="J34" s="297"/>
      <c r="K34" s="297"/>
      <c r="L34" s="297"/>
      <c r="M34" s="297"/>
      <c r="N34" s="7"/>
      <c r="O34" s="7">
        <f>+O$14/7/2</f>
        <v>0</v>
      </c>
      <c r="P34" s="7">
        <f>+P33</f>
        <v>0</v>
      </c>
      <c r="Q34" s="7">
        <f>+Q33</f>
        <v>0</v>
      </c>
      <c r="R34" s="7">
        <f>+R33</f>
        <v>0</v>
      </c>
      <c r="S34" s="43">
        <f>+S33</f>
        <v>0</v>
      </c>
      <c r="T34" s="43">
        <f>+T$14/7</f>
        <v>0</v>
      </c>
      <c r="U34" s="43">
        <f>+U$14/7</f>
        <v>0</v>
      </c>
      <c r="V34" s="43">
        <f>+V$14/7/2</f>
        <v>0</v>
      </c>
      <c r="W34" s="43"/>
      <c r="X34" s="43"/>
      <c r="Y34" s="7"/>
      <c r="Z34" s="297"/>
    </row>
    <row r="35" spans="1:32" x14ac:dyDescent="0.25">
      <c r="A35" s="38"/>
      <c r="B35" s="3">
        <f t="shared" si="2"/>
        <v>2013</v>
      </c>
      <c r="C35" s="13">
        <f t="shared" si="1"/>
        <v>0</v>
      </c>
      <c r="D35" s="297"/>
      <c r="E35" s="297"/>
      <c r="F35" s="297"/>
      <c r="G35" s="297"/>
      <c r="H35" s="297"/>
      <c r="I35" s="297"/>
      <c r="J35" s="297"/>
      <c r="K35" s="297"/>
      <c r="L35" s="297"/>
      <c r="M35" s="297"/>
      <c r="N35" s="7"/>
      <c r="O35" s="7"/>
      <c r="P35" s="7">
        <f>P14/7/2</f>
        <v>0</v>
      </c>
      <c r="Q35" s="7">
        <f>Q14</f>
        <v>0</v>
      </c>
      <c r="R35" s="7">
        <f t="shared" ref="R35:U36" si="3">R34</f>
        <v>0</v>
      </c>
      <c r="S35" s="43">
        <f t="shared" si="3"/>
        <v>0</v>
      </c>
      <c r="T35" s="43">
        <f t="shared" si="3"/>
        <v>0</v>
      </c>
      <c r="U35" s="43">
        <f t="shared" si="3"/>
        <v>0</v>
      </c>
      <c r="V35" s="43">
        <f>V14/7</f>
        <v>0</v>
      </c>
      <c r="W35" s="43">
        <f>W14/7/2</f>
        <v>0</v>
      </c>
      <c r="X35" s="43"/>
      <c r="Y35" s="7"/>
      <c r="Z35" s="297"/>
    </row>
    <row r="36" spans="1:32" x14ac:dyDescent="0.25">
      <c r="A36" s="38"/>
      <c r="B36" s="3">
        <f t="shared" si="2"/>
        <v>2014</v>
      </c>
      <c r="C36" s="13">
        <f t="shared" si="1"/>
        <v>0</v>
      </c>
      <c r="D36" s="297"/>
      <c r="E36" s="297"/>
      <c r="F36" s="297"/>
      <c r="G36" s="297"/>
      <c r="H36" s="297"/>
      <c r="I36" s="297"/>
      <c r="J36" s="297"/>
      <c r="K36" s="297"/>
      <c r="L36" s="297"/>
      <c r="M36" s="297"/>
      <c r="N36" s="7"/>
      <c r="O36" s="7"/>
      <c r="P36" s="7"/>
      <c r="Q36" s="7">
        <f>Q14/7/2</f>
        <v>0</v>
      </c>
      <c r="R36" s="7">
        <f t="shared" si="3"/>
        <v>0</v>
      </c>
      <c r="S36" s="43">
        <f t="shared" si="3"/>
        <v>0</v>
      </c>
      <c r="T36" s="43">
        <f t="shared" si="3"/>
        <v>0</v>
      </c>
      <c r="U36" s="43">
        <f t="shared" si="3"/>
        <v>0</v>
      </c>
      <c r="V36" s="43">
        <f>V35</f>
        <v>0</v>
      </c>
      <c r="W36" s="43">
        <f>W14/7</f>
        <v>0</v>
      </c>
      <c r="X36" s="43">
        <f>X14/7/2</f>
        <v>0</v>
      </c>
      <c r="Y36" s="7"/>
      <c r="Z36" s="297"/>
    </row>
    <row r="37" spans="1:32" x14ac:dyDescent="0.25">
      <c r="A37" s="38"/>
      <c r="B37" s="3">
        <f t="shared" si="2"/>
        <v>2015</v>
      </c>
      <c r="C37" s="13">
        <f t="shared" si="1"/>
        <v>0</v>
      </c>
      <c r="D37" s="297"/>
      <c r="E37" s="297"/>
      <c r="F37" s="297"/>
      <c r="G37" s="297"/>
      <c r="H37" s="297"/>
      <c r="I37" s="297"/>
      <c r="J37" s="297"/>
      <c r="K37" s="297"/>
      <c r="L37" s="297"/>
      <c r="M37" s="297"/>
      <c r="N37" s="7"/>
      <c r="O37" s="7"/>
      <c r="P37" s="7"/>
      <c r="Q37" s="7"/>
      <c r="R37" s="7">
        <f>R14/7/2</f>
        <v>0</v>
      </c>
      <c r="S37" s="43">
        <f>S36</f>
        <v>0</v>
      </c>
      <c r="T37" s="43">
        <f>T36</f>
        <v>0</v>
      </c>
      <c r="U37" s="43">
        <f>U36</f>
        <v>0</v>
      </c>
      <c r="V37" s="43">
        <f>V36</f>
        <v>0</v>
      </c>
      <c r="W37" s="43">
        <f>W36</f>
        <v>0</v>
      </c>
      <c r="X37" s="43">
        <f>X14/7</f>
        <v>0</v>
      </c>
      <c r="Y37" s="7">
        <f>Y14/7/2</f>
        <v>0</v>
      </c>
      <c r="Z37" s="297"/>
    </row>
    <row r="38" spans="1:32" x14ac:dyDescent="0.25">
      <c r="A38" s="38"/>
      <c r="B38" s="3">
        <f t="shared" si="2"/>
        <v>2016</v>
      </c>
      <c r="C38" s="13">
        <f t="shared" si="1"/>
        <v>0</v>
      </c>
      <c r="D38" s="297"/>
      <c r="E38" s="297"/>
      <c r="F38" s="297"/>
      <c r="G38" s="297"/>
      <c r="H38" s="297"/>
      <c r="I38" s="297"/>
      <c r="J38" s="297"/>
      <c r="K38" s="297"/>
      <c r="L38" s="297"/>
      <c r="M38" s="297"/>
      <c r="N38" s="7"/>
      <c r="O38" s="7"/>
      <c r="P38" s="7"/>
      <c r="Q38" s="7"/>
      <c r="R38" s="7"/>
      <c r="S38" s="43"/>
      <c r="T38" s="43"/>
      <c r="U38" s="43"/>
      <c r="V38" s="43"/>
      <c r="W38" s="43"/>
      <c r="X38" s="43"/>
      <c r="Y38" s="7">
        <f>+Y14/2</f>
        <v>0</v>
      </c>
      <c r="Z38" s="7">
        <f>Z14/7/2</f>
        <v>0</v>
      </c>
      <c r="AA38" s="7"/>
    </row>
    <row r="39" spans="1:32" x14ac:dyDescent="0.25">
      <c r="A39" s="38"/>
      <c r="B39" s="3">
        <f t="shared" si="2"/>
        <v>2017</v>
      </c>
      <c r="C39" s="13">
        <f t="shared" si="1"/>
        <v>0</v>
      </c>
      <c r="D39" s="297"/>
      <c r="E39" s="297"/>
      <c r="F39" s="297"/>
      <c r="G39" s="297"/>
      <c r="H39" s="297"/>
      <c r="I39" s="297"/>
      <c r="J39" s="297"/>
      <c r="K39" s="297"/>
      <c r="L39" s="297"/>
      <c r="M39" s="297"/>
      <c r="N39" s="7"/>
      <c r="O39" s="7"/>
      <c r="P39" s="7"/>
      <c r="Q39" s="7"/>
      <c r="R39" s="7"/>
      <c r="S39" s="43"/>
      <c r="T39" s="43"/>
      <c r="U39" s="43"/>
      <c r="V39" s="43"/>
      <c r="W39" s="43"/>
      <c r="X39" s="43"/>
      <c r="Y39" s="7"/>
      <c r="Z39" s="7"/>
      <c r="AA39" s="7">
        <v>0</v>
      </c>
    </row>
    <row r="40" spans="1:32" x14ac:dyDescent="0.25">
      <c r="A40" s="38"/>
      <c r="B40" s="3">
        <f t="shared" si="2"/>
        <v>2018</v>
      </c>
      <c r="C40" s="13">
        <f t="shared" si="1"/>
        <v>0</v>
      </c>
      <c r="D40" s="297"/>
      <c r="E40" s="297"/>
      <c r="F40" s="297"/>
      <c r="G40" s="297"/>
      <c r="H40" s="297"/>
      <c r="I40" s="297"/>
      <c r="J40" s="297"/>
      <c r="K40" s="297"/>
      <c r="L40" s="297"/>
      <c r="M40" s="297"/>
      <c r="N40" s="7"/>
      <c r="O40" s="7"/>
      <c r="P40" s="7"/>
      <c r="Q40" s="7"/>
      <c r="R40" s="7"/>
      <c r="S40" s="43"/>
      <c r="T40" s="43"/>
      <c r="U40" s="43"/>
      <c r="V40" s="43"/>
      <c r="W40" s="43"/>
      <c r="X40" s="43"/>
      <c r="Y40" s="7"/>
      <c r="Z40" s="7"/>
      <c r="AA40" s="7"/>
      <c r="AB40" s="7">
        <v>0</v>
      </c>
    </row>
    <row r="41" spans="1:32" x14ac:dyDescent="0.25">
      <c r="A41" s="38"/>
      <c r="B41" s="3">
        <f t="shared" si="2"/>
        <v>2019</v>
      </c>
      <c r="C41" s="13">
        <f>-SUM(D41:AC41)</f>
        <v>0</v>
      </c>
      <c r="D41" s="297"/>
      <c r="E41" s="297"/>
      <c r="F41" s="297"/>
      <c r="G41" s="297"/>
      <c r="H41" s="297"/>
      <c r="I41" s="297"/>
      <c r="J41" s="297"/>
      <c r="K41" s="297"/>
      <c r="L41" s="297"/>
      <c r="M41" s="297"/>
      <c r="N41" s="7"/>
      <c r="O41" s="7"/>
      <c r="P41" s="7"/>
      <c r="Q41" s="7"/>
      <c r="R41" s="7"/>
      <c r="S41" s="43"/>
      <c r="T41" s="43"/>
      <c r="U41" s="43"/>
      <c r="V41" s="43"/>
      <c r="W41" s="43"/>
      <c r="X41" s="43"/>
      <c r="Y41" s="7"/>
      <c r="Z41" s="7"/>
      <c r="AA41" s="7"/>
      <c r="AB41" s="7"/>
      <c r="AC41" s="43">
        <f>+$AC$14/7/3</f>
        <v>0</v>
      </c>
      <c r="AD41" s="43"/>
      <c r="AE41" s="43"/>
    </row>
    <row r="42" spans="1:32" x14ac:dyDescent="0.25">
      <c r="A42" s="38"/>
      <c r="B42" s="3">
        <f t="shared" si="2"/>
        <v>2020</v>
      </c>
      <c r="C42" s="13">
        <f>-SUM(D42:AD42)</f>
        <v>0</v>
      </c>
      <c r="D42" s="297"/>
      <c r="E42" s="297"/>
      <c r="F42" s="297"/>
      <c r="G42" s="297"/>
      <c r="H42" s="297"/>
      <c r="I42" s="297"/>
      <c r="J42" s="297"/>
      <c r="K42" s="297"/>
      <c r="L42" s="297"/>
      <c r="M42" s="297"/>
      <c r="N42" s="7"/>
      <c r="O42" s="7"/>
      <c r="P42" s="7"/>
      <c r="Q42" s="7"/>
      <c r="R42" s="7"/>
      <c r="S42" s="43"/>
      <c r="T42" s="43"/>
      <c r="U42" s="43"/>
      <c r="V42" s="43"/>
      <c r="W42" s="43"/>
      <c r="X42" s="43"/>
      <c r="Y42" s="7"/>
      <c r="Z42" s="7"/>
      <c r="AA42" s="7"/>
      <c r="AB42" s="7"/>
      <c r="AC42" s="43"/>
      <c r="AD42" s="354">
        <f>$AD$14/7/2</f>
        <v>0</v>
      </c>
      <c r="AE42" s="43"/>
    </row>
    <row r="43" spans="1:32" x14ac:dyDescent="0.25">
      <c r="A43" s="38"/>
      <c r="B43" s="3">
        <f t="shared" si="2"/>
        <v>2021</v>
      </c>
      <c r="C43" s="13">
        <f>-SUM(D43:AE43)</f>
        <v>0</v>
      </c>
      <c r="D43" s="297"/>
      <c r="E43" s="297"/>
      <c r="F43" s="297"/>
      <c r="G43" s="297"/>
      <c r="H43" s="297"/>
      <c r="I43" s="297"/>
      <c r="J43" s="297"/>
      <c r="K43" s="297"/>
      <c r="L43" s="297"/>
      <c r="M43" s="297"/>
      <c r="N43" s="7"/>
      <c r="O43" s="7"/>
      <c r="P43" s="7"/>
      <c r="Q43" s="7"/>
      <c r="R43" s="7"/>
      <c r="S43" s="43"/>
      <c r="T43" s="43"/>
      <c r="U43" s="43"/>
      <c r="V43" s="43"/>
      <c r="W43" s="43"/>
      <c r="X43" s="43"/>
      <c r="Y43" s="7"/>
      <c r="Z43" s="7"/>
      <c r="AA43" s="7"/>
      <c r="AB43" s="7"/>
      <c r="AC43" s="43"/>
      <c r="AD43" s="354">
        <f>$AD$14/7</f>
        <v>0</v>
      </c>
      <c r="AE43" s="43">
        <f>+$AE$14/7/2</f>
        <v>0</v>
      </c>
    </row>
    <row r="44" spans="1:32" x14ac:dyDescent="0.25">
      <c r="A44" s="38"/>
      <c r="B44" s="3">
        <f t="shared" si="2"/>
        <v>2022</v>
      </c>
      <c r="C44" s="13">
        <f>-SUM(D44:AG44)</f>
        <v>0</v>
      </c>
      <c r="D44" s="297"/>
      <c r="E44" s="297"/>
      <c r="F44" s="297"/>
      <c r="G44" s="297"/>
      <c r="H44" s="297"/>
      <c r="I44" s="297"/>
      <c r="J44" s="297"/>
      <c r="K44" s="297"/>
      <c r="L44" s="297"/>
      <c r="M44" s="297"/>
      <c r="N44" s="7"/>
      <c r="O44" s="7"/>
      <c r="P44" s="7"/>
      <c r="Q44" s="7"/>
      <c r="R44" s="7"/>
      <c r="S44" s="43"/>
      <c r="T44" s="43"/>
      <c r="U44" s="43"/>
      <c r="V44" s="43"/>
      <c r="W44" s="43"/>
      <c r="X44" s="43"/>
      <c r="Y44" s="7"/>
      <c r="Z44" s="7"/>
      <c r="AA44" s="7"/>
      <c r="AB44" s="7"/>
      <c r="AC44" s="43"/>
      <c r="AD44" s="354"/>
      <c r="AE44" s="43">
        <f>+$AE$14/7</f>
        <v>0</v>
      </c>
      <c r="AF44" s="43">
        <f>+$AF$14/7/2</f>
        <v>0</v>
      </c>
    </row>
    <row r="45" spans="1:32" x14ac:dyDescent="0.25">
      <c r="A45" s="38"/>
      <c r="B45" s="3">
        <f t="shared" si="2"/>
        <v>2023</v>
      </c>
      <c r="C45" s="13"/>
      <c r="D45" s="297"/>
      <c r="E45" s="297"/>
      <c r="F45" s="297"/>
      <c r="G45" s="297"/>
      <c r="H45" s="297"/>
      <c r="I45" s="297"/>
      <c r="J45" s="297"/>
      <c r="K45" s="297"/>
      <c r="L45" s="297"/>
      <c r="M45" s="297"/>
      <c r="N45" s="7"/>
      <c r="O45" s="7"/>
      <c r="P45" s="7"/>
      <c r="Q45" s="7"/>
      <c r="R45" s="7"/>
      <c r="S45" s="43"/>
      <c r="T45" s="43"/>
      <c r="U45" s="43"/>
      <c r="V45" s="43"/>
      <c r="W45" s="43"/>
      <c r="X45" s="43"/>
      <c r="Y45" s="7"/>
      <c r="Z45" s="7"/>
      <c r="AA45" s="7"/>
      <c r="AB45" s="7"/>
      <c r="AC45" s="43"/>
      <c r="AD45" s="354"/>
      <c r="AE45" s="43"/>
      <c r="AF45" s="43"/>
    </row>
    <row r="46" spans="1:32" x14ac:dyDescent="0.25">
      <c r="A46" s="38"/>
      <c r="B46" s="3">
        <f t="shared" si="2"/>
        <v>2024</v>
      </c>
      <c r="C46" s="13"/>
      <c r="D46" s="297"/>
      <c r="E46" s="297"/>
      <c r="F46" s="297"/>
      <c r="G46" s="297"/>
      <c r="H46" s="297"/>
      <c r="I46" s="297"/>
      <c r="J46" s="297"/>
      <c r="K46" s="297"/>
      <c r="L46" s="297"/>
      <c r="M46" s="297"/>
      <c r="N46" s="7"/>
      <c r="O46" s="7"/>
      <c r="P46" s="7"/>
      <c r="Q46" s="7"/>
      <c r="R46" s="7"/>
      <c r="S46" s="43"/>
      <c r="T46" s="43"/>
      <c r="U46" s="43"/>
      <c r="V46" s="43"/>
      <c r="W46" s="43"/>
      <c r="X46" s="43"/>
      <c r="Y46" s="7"/>
      <c r="Z46" s="7"/>
      <c r="AA46" s="7"/>
      <c r="AB46" s="7"/>
      <c r="AC46" s="43"/>
      <c r="AD46" s="354"/>
      <c r="AE46" s="43"/>
      <c r="AF46" s="43"/>
    </row>
    <row r="47" spans="1:32" x14ac:dyDescent="0.25">
      <c r="A47" s="38"/>
      <c r="B47" s="12"/>
      <c r="C47" s="254"/>
      <c r="D47" s="298"/>
      <c r="E47" s="298"/>
      <c r="F47" s="298"/>
      <c r="G47" s="298"/>
      <c r="H47" s="298"/>
      <c r="I47" s="298"/>
      <c r="J47" s="298"/>
      <c r="K47" s="298"/>
      <c r="L47" s="298"/>
      <c r="M47" s="298"/>
      <c r="N47" s="298"/>
      <c r="O47" s="298"/>
      <c r="P47" s="298"/>
      <c r="Q47" s="298"/>
      <c r="R47" s="298"/>
      <c r="S47" s="298"/>
      <c r="T47" s="298"/>
      <c r="U47" s="298"/>
      <c r="V47" s="299"/>
      <c r="W47" s="299"/>
      <c r="X47" s="299"/>
      <c r="Y47" s="298"/>
      <c r="Z47" s="298"/>
      <c r="AA47" s="298"/>
      <c r="AB47" s="173"/>
      <c r="AC47" s="173"/>
      <c r="AD47" s="173"/>
      <c r="AE47" s="173"/>
      <c r="AF47" s="173"/>
    </row>
    <row r="48" spans="1:32" x14ac:dyDescent="0.25">
      <c r="A48" s="38" t="s">
        <v>62</v>
      </c>
      <c r="B48" s="675">
        <f>SUM(D48:AH48)</f>
        <v>0</v>
      </c>
      <c r="C48" s="275">
        <f>SUM(C16:C47)</f>
        <v>0</v>
      </c>
      <c r="D48" s="297">
        <f>-SUM(D16:D47)+D14</f>
        <v>0</v>
      </c>
      <c r="E48" s="297">
        <f t="shared" ref="E48:T48" si="4">-SUM(E16:E47)+E14</f>
        <v>0</v>
      </c>
      <c r="F48" s="297">
        <f t="shared" si="4"/>
        <v>0</v>
      </c>
      <c r="G48" s="297">
        <f t="shared" si="4"/>
        <v>0</v>
      </c>
      <c r="H48" s="297">
        <f t="shared" si="4"/>
        <v>0</v>
      </c>
      <c r="I48" s="297">
        <f t="shared" si="4"/>
        <v>0</v>
      </c>
      <c r="J48" s="297">
        <f t="shared" si="4"/>
        <v>0</v>
      </c>
      <c r="K48" s="297">
        <f t="shared" si="4"/>
        <v>0</v>
      </c>
      <c r="L48" s="297">
        <f t="shared" si="4"/>
        <v>0</v>
      </c>
      <c r="M48" s="297">
        <f t="shared" si="4"/>
        <v>0</v>
      </c>
      <c r="N48" s="297">
        <f t="shared" si="4"/>
        <v>0</v>
      </c>
      <c r="O48" s="297">
        <f t="shared" si="4"/>
        <v>0</v>
      </c>
      <c r="P48" s="297">
        <f t="shared" si="4"/>
        <v>0</v>
      </c>
      <c r="Q48" s="297">
        <f t="shared" si="4"/>
        <v>0</v>
      </c>
      <c r="R48" s="297">
        <f t="shared" si="4"/>
        <v>0</v>
      </c>
      <c r="S48" s="297">
        <f t="shared" si="4"/>
        <v>0</v>
      </c>
      <c r="T48" s="297">
        <f t="shared" si="4"/>
        <v>0</v>
      </c>
      <c r="U48" s="338">
        <f>-SUM(U16:U47)+U14</f>
        <v>0</v>
      </c>
      <c r="V48" s="338">
        <f t="shared" ref="V48:AA48" si="5">-SUM(V16:V47)+V14</f>
        <v>0</v>
      </c>
      <c r="W48" s="338">
        <f t="shared" si="5"/>
        <v>0</v>
      </c>
      <c r="X48" s="338">
        <f t="shared" si="5"/>
        <v>0</v>
      </c>
      <c r="Y48" s="338">
        <f t="shared" si="5"/>
        <v>0</v>
      </c>
      <c r="Z48" s="338">
        <f t="shared" si="5"/>
        <v>0</v>
      </c>
      <c r="AA48" s="338">
        <f t="shared" si="5"/>
        <v>0</v>
      </c>
      <c r="AB48" s="338">
        <f>-SUM(AB16:AB47)+AB14</f>
        <v>0</v>
      </c>
      <c r="AC48" s="338">
        <f>-SUM(AC16:AC47)+AC14</f>
        <v>0</v>
      </c>
      <c r="AD48" s="338">
        <f t="shared" ref="AD48:AF48" si="6">-SUM(AD16:AD47)+AD14</f>
        <v>0</v>
      </c>
      <c r="AE48" s="338">
        <f t="shared" si="6"/>
        <v>0</v>
      </c>
      <c r="AF48" s="338">
        <f t="shared" si="6"/>
        <v>0</v>
      </c>
    </row>
    <row r="49" spans="1:26" x14ac:dyDescent="0.25">
      <c r="A49" s="38"/>
      <c r="B49" s="275"/>
      <c r="C49" s="299"/>
      <c r="D49" s="297"/>
      <c r="E49" s="297"/>
      <c r="F49" s="297"/>
      <c r="G49" s="297"/>
      <c r="H49" s="297"/>
      <c r="I49" s="297"/>
      <c r="J49" s="297"/>
      <c r="K49" s="297"/>
      <c r="L49" s="297"/>
      <c r="M49" s="297"/>
      <c r="N49" s="338"/>
      <c r="O49" s="338"/>
      <c r="P49" s="338"/>
      <c r="Q49" s="338"/>
      <c r="R49" s="338"/>
      <c r="S49" s="338"/>
      <c r="T49" s="338"/>
      <c r="U49" s="338"/>
      <c r="V49" s="338"/>
      <c r="W49" s="338"/>
      <c r="X49" s="338"/>
      <c r="Y49" s="338"/>
      <c r="Z49" s="338"/>
    </row>
    <row r="50" spans="1:26" x14ac:dyDescent="0.25">
      <c r="A50" s="39" t="s">
        <v>63</v>
      </c>
      <c r="B50" s="3"/>
      <c r="C50" s="30">
        <f>+C14+C48</f>
        <v>0</v>
      </c>
      <c r="D50" s="297"/>
      <c r="E50" s="297"/>
      <c r="F50" s="297"/>
      <c r="G50" s="297"/>
      <c r="H50" s="297"/>
      <c r="I50" s="297"/>
      <c r="J50" s="297"/>
      <c r="K50" s="297"/>
      <c r="L50" s="297"/>
      <c r="M50" s="297"/>
      <c r="N50" s="338"/>
      <c r="O50" s="338"/>
      <c r="P50" s="338"/>
      <c r="Q50" s="338"/>
      <c r="R50" s="338"/>
      <c r="S50" s="338"/>
      <c r="T50" s="338"/>
      <c r="U50" s="338"/>
      <c r="V50" s="338"/>
      <c r="W50" s="338"/>
      <c r="X50" s="338"/>
      <c r="Y50" s="338"/>
      <c r="Z50" s="338"/>
    </row>
    <row r="51" spans="1:26" x14ac:dyDescent="0.25">
      <c r="A51" s="3"/>
      <c r="B51" s="3"/>
      <c r="C51" s="3"/>
      <c r="D51" s="297"/>
      <c r="E51" s="297"/>
      <c r="F51" s="297"/>
      <c r="G51" s="297"/>
      <c r="H51" s="297"/>
      <c r="I51" s="297"/>
      <c r="J51" s="297"/>
      <c r="K51" s="297"/>
      <c r="L51" s="297"/>
      <c r="M51" s="297"/>
      <c r="N51" s="338"/>
      <c r="O51" s="338"/>
      <c r="P51" s="338"/>
      <c r="Q51" s="338"/>
      <c r="R51" s="338"/>
      <c r="S51" s="338"/>
      <c r="T51" s="338"/>
      <c r="U51" s="338"/>
      <c r="V51" s="338"/>
      <c r="W51" s="338"/>
      <c r="X51" s="338"/>
      <c r="Y51" s="338"/>
      <c r="Z51" s="338"/>
    </row>
    <row r="52" spans="1:26" x14ac:dyDescent="0.25">
      <c r="A52" s="3"/>
      <c r="B52" s="36"/>
      <c r="C52" s="3"/>
      <c r="D52" s="297"/>
      <c r="E52" s="297"/>
      <c r="F52" s="297"/>
      <c r="G52" s="297"/>
      <c r="H52" s="297"/>
      <c r="I52" s="297"/>
      <c r="J52" s="297"/>
      <c r="K52" s="297"/>
      <c r="L52" s="297"/>
      <c r="M52" s="297"/>
      <c r="N52" s="338"/>
      <c r="O52" s="338"/>
      <c r="P52" s="338"/>
      <c r="Q52" s="338"/>
      <c r="R52" s="338"/>
      <c r="S52" s="338"/>
      <c r="T52" s="338"/>
      <c r="U52" s="338"/>
      <c r="V52" s="338"/>
      <c r="W52" s="338"/>
      <c r="X52" s="338"/>
      <c r="Y52" s="338"/>
      <c r="Z52" s="338"/>
    </row>
    <row r="53" spans="1:26" x14ac:dyDescent="0.25">
      <c r="A53" s="3"/>
      <c r="B53" s="3"/>
      <c r="C53" s="3"/>
      <c r="E53" s="297"/>
      <c r="F53" s="301"/>
      <c r="G53" s="301"/>
      <c r="H53" s="301"/>
      <c r="I53" s="301"/>
      <c r="J53" s="301"/>
      <c r="K53" s="301"/>
      <c r="L53" s="301"/>
      <c r="M53" s="301"/>
      <c r="N53" s="338">
        <f>SUM(E32:E53)</f>
        <v>0</v>
      </c>
      <c r="O53" s="342"/>
      <c r="P53" s="342"/>
      <c r="Q53" s="342"/>
      <c r="R53" s="342"/>
      <c r="S53" s="342"/>
    </row>
    <row r="54" spans="1:26" x14ac:dyDescent="0.25">
      <c r="B54" s="3"/>
      <c r="C54" s="3"/>
      <c r="E54" s="301"/>
      <c r="F54" s="301"/>
      <c r="G54" s="301"/>
      <c r="H54" s="301"/>
      <c r="I54" s="301"/>
      <c r="J54" s="301"/>
      <c r="K54" s="301"/>
      <c r="L54" s="301"/>
      <c r="M54" s="301"/>
      <c r="N54" s="301"/>
      <c r="O54" s="301"/>
      <c r="P54" s="301"/>
      <c r="Q54" s="301"/>
      <c r="R54" s="301"/>
      <c r="S54" s="301"/>
    </row>
    <row r="55" spans="1:26" x14ac:dyDescent="0.25">
      <c r="E55" s="301"/>
      <c r="F55" s="301"/>
      <c r="G55" s="301"/>
      <c r="H55" s="301"/>
      <c r="I55" s="301"/>
      <c r="J55" s="301"/>
      <c r="K55" s="301"/>
      <c r="L55" s="301"/>
      <c r="M55" s="301"/>
      <c r="N55" s="301"/>
      <c r="O55" s="301"/>
      <c r="P55" s="301"/>
      <c r="Q55" s="301"/>
      <c r="R55" s="301"/>
      <c r="S55" s="301"/>
    </row>
    <row r="56" spans="1:26" x14ac:dyDescent="0.25">
      <c r="E56" s="301"/>
      <c r="F56" s="301"/>
      <c r="G56" s="301"/>
      <c r="H56" s="301"/>
      <c r="I56" s="301"/>
      <c r="J56" s="301"/>
      <c r="K56" s="301"/>
      <c r="L56" s="301"/>
      <c r="M56" s="301"/>
      <c r="N56" s="301"/>
      <c r="O56" s="301"/>
      <c r="P56" s="301"/>
      <c r="Q56" s="301"/>
      <c r="R56" s="301"/>
      <c r="S56" s="301"/>
    </row>
    <row r="57" spans="1:26" x14ac:dyDescent="0.25">
      <c r="E57" s="301"/>
      <c r="F57" s="301"/>
      <c r="G57" s="301"/>
      <c r="H57" s="301"/>
      <c r="I57" s="301"/>
      <c r="J57" s="301"/>
      <c r="K57" s="301"/>
      <c r="L57" s="301"/>
      <c r="M57" s="301"/>
      <c r="N57" s="301"/>
      <c r="O57" s="301"/>
      <c r="P57" s="301"/>
      <c r="Q57" s="301"/>
      <c r="R57" s="301"/>
      <c r="S57" s="301"/>
    </row>
    <row r="58" spans="1:26" x14ac:dyDescent="0.25">
      <c r="E58" s="301"/>
      <c r="F58" s="301"/>
      <c r="G58" s="301"/>
      <c r="H58" s="301"/>
      <c r="I58" s="301"/>
      <c r="J58" s="301"/>
      <c r="K58" s="301"/>
      <c r="L58" s="301"/>
      <c r="M58" s="301"/>
      <c r="N58" s="301"/>
      <c r="O58" s="301"/>
      <c r="P58" s="301"/>
      <c r="Q58" s="301"/>
      <c r="R58" s="301"/>
      <c r="S58" s="301"/>
    </row>
    <row r="59" spans="1:26" x14ac:dyDescent="0.25">
      <c r="E59" s="301"/>
      <c r="F59" s="301"/>
      <c r="G59" s="301"/>
      <c r="H59" s="301"/>
      <c r="I59" s="301"/>
      <c r="J59" s="301"/>
      <c r="K59" s="301"/>
      <c r="L59" s="301"/>
      <c r="M59" s="301"/>
      <c r="N59" s="301"/>
      <c r="O59" s="301"/>
      <c r="P59" s="301"/>
      <c r="Q59" s="301"/>
      <c r="R59" s="301"/>
      <c r="S59" s="301"/>
    </row>
    <row r="60" spans="1:26" x14ac:dyDescent="0.25">
      <c r="E60" s="301"/>
      <c r="F60" s="301"/>
      <c r="G60" s="301"/>
      <c r="H60" s="301"/>
      <c r="I60" s="301"/>
      <c r="J60" s="301"/>
      <c r="K60" s="301"/>
      <c r="L60" s="301"/>
      <c r="M60" s="301"/>
      <c r="N60" s="301"/>
      <c r="O60" s="301"/>
      <c r="P60" s="301"/>
      <c r="Q60" s="301"/>
      <c r="R60" s="301"/>
      <c r="S60" s="301"/>
    </row>
    <row r="61" spans="1:26" x14ac:dyDescent="0.25">
      <c r="E61" s="301"/>
      <c r="F61" s="301"/>
      <c r="G61" s="301"/>
      <c r="H61" s="301"/>
      <c r="I61" s="301"/>
      <c r="J61" s="301"/>
      <c r="K61" s="301"/>
      <c r="L61" s="301"/>
      <c r="M61" s="301"/>
      <c r="N61" s="301"/>
      <c r="O61" s="301"/>
      <c r="P61" s="301"/>
      <c r="Q61" s="301"/>
      <c r="R61" s="301"/>
      <c r="S61" s="301"/>
    </row>
    <row r="62" spans="1:26" x14ac:dyDescent="0.25">
      <c r="E62" s="301"/>
      <c r="F62" s="301"/>
      <c r="G62" s="301"/>
      <c r="H62" s="301"/>
      <c r="I62" s="301"/>
      <c r="J62" s="301"/>
      <c r="K62" s="301"/>
      <c r="L62" s="301"/>
      <c r="M62" s="301"/>
      <c r="N62" s="301"/>
      <c r="O62" s="301"/>
      <c r="P62" s="301"/>
      <c r="Q62" s="301"/>
      <c r="R62" s="301"/>
      <c r="S62" s="301"/>
    </row>
    <row r="63" spans="1:26" x14ac:dyDescent="0.25">
      <c r="E63" s="301"/>
      <c r="F63" s="301"/>
      <c r="G63" s="301"/>
      <c r="H63" s="301"/>
      <c r="I63" s="301"/>
      <c r="J63" s="301"/>
      <c r="K63" s="301"/>
      <c r="L63" s="301"/>
      <c r="M63" s="301"/>
      <c r="N63" s="301"/>
      <c r="O63" s="301"/>
      <c r="P63" s="301"/>
      <c r="Q63" s="301"/>
      <c r="R63" s="301"/>
      <c r="S63" s="301"/>
    </row>
    <row r="64" spans="1:26" x14ac:dyDescent="0.25">
      <c r="E64" s="301"/>
      <c r="F64" s="301"/>
      <c r="G64" s="301"/>
      <c r="H64" s="301"/>
      <c r="I64" s="301"/>
      <c r="J64" s="301"/>
      <c r="K64" s="301"/>
      <c r="L64" s="301"/>
      <c r="M64" s="301"/>
      <c r="N64" s="301"/>
      <c r="O64" s="301"/>
      <c r="P64" s="301"/>
      <c r="Q64" s="301"/>
      <c r="R64" s="301"/>
      <c r="S64" s="301"/>
    </row>
  </sheetData>
  <pageMargins left="0.7" right="0.7" top="0.75" bottom="0.75" header="0.3" footer="0.3"/>
  <pageSetup scale="60" orientation="landscape" horizontalDpi="4294967294" verticalDpi="4294967294" r:id="rId1"/>
  <headerFooter>
    <oddFooter>&amp;Z&amp;F&amp;RPage &amp;P</oddFooter>
  </headerFooter>
</worksheet>
</file>

<file path=xl/worksheets/sheet2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790BB9-837E-48BD-9421-5135F46F2221}">
  <sheetPr>
    <tabColor theme="6" tint="-0.249977111117893"/>
    <pageSetUpPr fitToPage="1"/>
  </sheetPr>
  <dimension ref="A1:AH64"/>
  <sheetViews>
    <sheetView workbookViewId="0"/>
  </sheetViews>
  <sheetFormatPr defaultColWidth="8.85546875" defaultRowHeight="15" x14ac:dyDescent="0.25"/>
  <cols>
    <col min="1" max="1" width="26" customWidth="1"/>
    <col min="2" max="2" width="9.5703125" customWidth="1"/>
    <col min="3" max="3" width="12.85546875" customWidth="1"/>
    <col min="4" max="12" width="7.42578125" hidden="1" customWidth="1"/>
    <col min="13" max="13" width="7.5703125" hidden="1" customWidth="1"/>
    <col min="14" max="21" width="10.42578125" customWidth="1"/>
    <col min="22" max="25" width="10.42578125" hidden="1" customWidth="1"/>
    <col min="26" max="26" width="10.7109375" bestFit="1" customWidth="1"/>
    <col min="27" max="27" width="11.5703125" bestFit="1" customWidth="1"/>
    <col min="28" max="28" width="12" bestFit="1" customWidth="1"/>
    <col min="29" max="30" width="10.5703125" bestFit="1" customWidth="1"/>
    <col min="31" max="31" width="11.85546875" customWidth="1"/>
    <col min="32" max="32" width="14.28515625" customWidth="1"/>
    <col min="33" max="33" width="12.28515625" customWidth="1"/>
    <col min="34" max="34" width="11.140625" customWidth="1"/>
  </cols>
  <sheetData>
    <row r="1" spans="1:34" x14ac:dyDescent="0.25">
      <c r="A1" s="11" t="s">
        <v>10</v>
      </c>
      <c r="O1" t="s">
        <v>647</v>
      </c>
    </row>
    <row r="2" spans="1:34" x14ac:dyDescent="0.25">
      <c r="A2" s="9" t="s">
        <v>438</v>
      </c>
    </row>
    <row r="3" spans="1:34" x14ac:dyDescent="0.25">
      <c r="A3" s="9" t="s">
        <v>1378</v>
      </c>
    </row>
    <row r="4" spans="1:34" x14ac:dyDescent="0.25">
      <c r="R4" s="40" t="s">
        <v>4</v>
      </c>
      <c r="S4" s="41"/>
      <c r="T4" s="40" t="s">
        <v>8</v>
      </c>
    </row>
    <row r="5" spans="1:34" x14ac:dyDescent="0.25">
      <c r="A5" s="10" t="s">
        <v>9</v>
      </c>
      <c r="B5" s="12" t="s">
        <v>64</v>
      </c>
      <c r="C5" s="12" t="s">
        <v>12</v>
      </c>
      <c r="R5" s="42" t="s">
        <v>2</v>
      </c>
      <c r="S5" s="42" t="s">
        <v>60</v>
      </c>
      <c r="T5" s="42" t="s">
        <v>7</v>
      </c>
    </row>
    <row r="6" spans="1:34" x14ac:dyDescent="0.25">
      <c r="B6" s="3"/>
      <c r="R6" s="3"/>
    </row>
    <row r="7" spans="1:34" x14ac:dyDescent="0.25">
      <c r="A7" t="s">
        <v>1370</v>
      </c>
      <c r="B7" s="212">
        <v>920</v>
      </c>
      <c r="C7" s="214"/>
      <c r="D7" s="293"/>
      <c r="E7" s="293"/>
      <c r="F7" s="293"/>
      <c r="G7" s="293"/>
      <c r="H7" s="293"/>
      <c r="I7" s="293"/>
      <c r="J7" s="293"/>
      <c r="K7" s="293"/>
      <c r="L7" s="293"/>
      <c r="M7" s="293"/>
      <c r="N7" s="293"/>
      <c r="O7" s="294"/>
      <c r="P7" s="6"/>
      <c r="Q7" s="6"/>
      <c r="R7" s="13">
        <f>+C14</f>
        <v>57140.06</v>
      </c>
      <c r="S7" s="13">
        <f>+-C48</f>
        <v>12244.298571428571</v>
      </c>
      <c r="T7" s="13">
        <f>+R7-S7</f>
        <v>44895.761428571423</v>
      </c>
    </row>
    <row r="8" spans="1:34" x14ac:dyDescent="0.25">
      <c r="A8" s="231"/>
      <c r="B8" s="3"/>
      <c r="D8" s="293"/>
      <c r="E8" s="293"/>
      <c r="F8" s="293"/>
      <c r="G8" s="293"/>
      <c r="H8" s="293"/>
      <c r="I8" s="293"/>
      <c r="J8" s="293"/>
      <c r="K8" s="293"/>
      <c r="L8" s="293"/>
      <c r="M8" s="293"/>
      <c r="N8" s="293"/>
      <c r="O8" s="294"/>
      <c r="P8" s="6"/>
      <c r="Q8" s="6"/>
    </row>
    <row r="9" spans="1:34" x14ac:dyDescent="0.25">
      <c r="A9" s="2"/>
      <c r="B9" s="3"/>
      <c r="D9" s="293"/>
      <c r="E9" s="293"/>
      <c r="F9" s="293"/>
      <c r="G9" s="293"/>
      <c r="H9" s="293"/>
      <c r="I9" s="293"/>
      <c r="J9" s="293"/>
      <c r="K9" s="293"/>
      <c r="L9" s="293"/>
      <c r="M9" s="293"/>
      <c r="N9" s="293"/>
      <c r="O9" s="294"/>
      <c r="P9" s="6"/>
      <c r="Q9" s="6"/>
    </row>
    <row r="10" spans="1:34" x14ac:dyDescent="0.25">
      <c r="B10" s="3"/>
    </row>
    <row r="11" spans="1:34" x14ac:dyDescent="0.25">
      <c r="A11" s="686" t="s">
        <v>66</v>
      </c>
      <c r="B11" s="212" t="s">
        <v>1267</v>
      </c>
      <c r="C11" s="214"/>
    </row>
    <row r="12" spans="1:34" x14ac:dyDescent="0.25">
      <c r="B12" s="28"/>
      <c r="C12" s="2"/>
    </row>
    <row r="13" spans="1:34" x14ac:dyDescent="0.25">
      <c r="A13" s="9" t="s">
        <v>5</v>
      </c>
      <c r="C13" s="31" t="s">
        <v>3</v>
      </c>
      <c r="D13" s="32">
        <v>1994</v>
      </c>
      <c r="E13" s="32">
        <v>1995</v>
      </c>
      <c r="F13" s="32">
        <v>1996</v>
      </c>
      <c r="G13" s="32">
        <v>1997</v>
      </c>
      <c r="H13" s="32">
        <v>1998</v>
      </c>
      <c r="I13" s="32">
        <v>1999</v>
      </c>
      <c r="J13" s="32">
        <v>2000</v>
      </c>
      <c r="K13" s="32">
        <v>2001</v>
      </c>
      <c r="L13" s="32">
        <v>2002</v>
      </c>
      <c r="M13" s="32">
        <v>2003</v>
      </c>
      <c r="N13" s="32">
        <v>2004</v>
      </c>
      <c r="O13" s="32">
        <f>N13+1</f>
        <v>2005</v>
      </c>
      <c r="P13" s="32">
        <f t="shared" ref="P13:AH13" si="0">O13+1</f>
        <v>2006</v>
      </c>
      <c r="Q13" s="32">
        <f t="shared" si="0"/>
        <v>2007</v>
      </c>
      <c r="R13" s="32">
        <f t="shared" si="0"/>
        <v>2008</v>
      </c>
      <c r="S13" s="32">
        <f t="shared" si="0"/>
        <v>2009</v>
      </c>
      <c r="T13" s="32">
        <f t="shared" si="0"/>
        <v>2010</v>
      </c>
      <c r="U13" s="32">
        <f t="shared" si="0"/>
        <v>2011</v>
      </c>
      <c r="V13" s="32">
        <f t="shared" si="0"/>
        <v>2012</v>
      </c>
      <c r="W13" s="32">
        <f t="shared" si="0"/>
        <v>2013</v>
      </c>
      <c r="X13" s="32">
        <f t="shared" si="0"/>
        <v>2014</v>
      </c>
      <c r="Y13" s="32">
        <f t="shared" si="0"/>
        <v>2015</v>
      </c>
      <c r="Z13" s="32">
        <f t="shared" si="0"/>
        <v>2016</v>
      </c>
      <c r="AA13" s="32">
        <f t="shared" si="0"/>
        <v>2017</v>
      </c>
      <c r="AB13" s="32">
        <f t="shared" si="0"/>
        <v>2018</v>
      </c>
      <c r="AC13" s="32">
        <f t="shared" si="0"/>
        <v>2019</v>
      </c>
      <c r="AD13" s="32">
        <f t="shared" si="0"/>
        <v>2020</v>
      </c>
      <c r="AE13" s="32">
        <f t="shared" si="0"/>
        <v>2021</v>
      </c>
      <c r="AF13" s="32">
        <f t="shared" si="0"/>
        <v>2022</v>
      </c>
      <c r="AG13" s="32">
        <f t="shared" si="0"/>
        <v>2023</v>
      </c>
      <c r="AH13" s="32">
        <f t="shared" si="0"/>
        <v>2024</v>
      </c>
    </row>
    <row r="14" spans="1:34" x14ac:dyDescent="0.25">
      <c r="A14" s="9" t="s">
        <v>73</v>
      </c>
      <c r="C14" s="672">
        <f>SUM(D14:AH14)</f>
        <v>57140.06</v>
      </c>
      <c r="D14" s="673">
        <v>0</v>
      </c>
      <c r="E14" s="673">
        <v>0</v>
      </c>
      <c r="F14" s="673">
        <v>0</v>
      </c>
      <c r="G14" s="673">
        <v>0</v>
      </c>
      <c r="H14" s="673">
        <v>0</v>
      </c>
      <c r="I14" s="673">
        <v>0</v>
      </c>
      <c r="J14" s="673">
        <v>0</v>
      </c>
      <c r="K14" s="673">
        <v>0</v>
      </c>
      <c r="L14" s="673">
        <v>0</v>
      </c>
      <c r="M14" s="673">
        <v>0</v>
      </c>
      <c r="N14" s="639"/>
      <c r="O14" s="639"/>
      <c r="P14" s="639"/>
      <c r="Q14" s="639"/>
      <c r="R14" s="639"/>
      <c r="S14" s="639"/>
      <c r="T14" s="639"/>
      <c r="U14" s="639"/>
      <c r="V14" s="639"/>
      <c r="W14" s="639"/>
      <c r="X14" s="639"/>
      <c r="Y14" s="614"/>
      <c r="Z14" s="614"/>
      <c r="AA14" s="614"/>
      <c r="AB14" s="614"/>
      <c r="AC14" s="614"/>
      <c r="AD14" s="733"/>
      <c r="AE14" s="677"/>
      <c r="AF14" s="733"/>
      <c r="AG14" s="737">
        <v>57140.06</v>
      </c>
      <c r="AH14" s="614"/>
    </row>
    <row r="15" spans="1:34" x14ac:dyDescent="0.25">
      <c r="A15" s="34"/>
      <c r="B15" s="2"/>
      <c r="C15" s="145"/>
      <c r="D15" s="145"/>
      <c r="E15" s="145"/>
      <c r="F15" s="145"/>
      <c r="G15" s="145"/>
      <c r="H15" s="145"/>
      <c r="I15" s="145"/>
      <c r="J15" s="145"/>
      <c r="K15" s="145"/>
      <c r="L15" s="145"/>
      <c r="M15" s="145"/>
      <c r="N15" s="145"/>
      <c r="O15" s="145"/>
      <c r="P15" s="145"/>
      <c r="Q15" s="145"/>
      <c r="R15" s="145"/>
      <c r="S15" s="673"/>
      <c r="T15" s="673"/>
      <c r="U15" s="673"/>
      <c r="V15" s="673"/>
      <c r="W15" s="673"/>
      <c r="X15" s="673"/>
      <c r="Y15" s="145"/>
      <c r="Z15" s="145"/>
      <c r="AA15" s="145"/>
      <c r="AB15" s="145"/>
      <c r="AC15" s="145"/>
      <c r="AD15" s="145"/>
      <c r="AE15" s="145"/>
      <c r="AF15" s="145"/>
      <c r="AG15" s="145"/>
      <c r="AH15" s="614"/>
    </row>
    <row r="16" spans="1:34" x14ac:dyDescent="0.25">
      <c r="A16" s="9" t="s">
        <v>6</v>
      </c>
      <c r="B16" s="3">
        <v>1994</v>
      </c>
      <c r="C16" s="622">
        <f>-SUM(D16:AH16)</f>
        <v>0</v>
      </c>
      <c r="D16" s="675">
        <f>+D$14/7/2</f>
        <v>0</v>
      </c>
      <c r="E16" s="675"/>
      <c r="F16" s="675"/>
      <c r="G16" s="675"/>
      <c r="H16" s="675"/>
      <c r="I16" s="675"/>
      <c r="J16" s="675"/>
      <c r="K16" s="675"/>
      <c r="L16" s="675"/>
      <c r="M16" s="675"/>
      <c r="N16" s="675"/>
      <c r="O16" s="675"/>
      <c r="P16" s="675"/>
      <c r="Q16" s="675"/>
      <c r="R16" s="675"/>
      <c r="S16" s="673"/>
      <c r="T16" s="673"/>
      <c r="U16" s="673"/>
      <c r="V16" s="673"/>
      <c r="W16" s="673"/>
      <c r="X16" s="673"/>
      <c r="Y16" s="675"/>
      <c r="Z16" s="675"/>
      <c r="AA16" s="145"/>
      <c r="AB16" s="145"/>
      <c r="AC16" s="145"/>
      <c r="AD16" s="145"/>
      <c r="AE16" s="145"/>
      <c r="AF16" s="145"/>
      <c r="AG16" s="145"/>
      <c r="AH16" s="614"/>
    </row>
    <row r="17" spans="1:34" x14ac:dyDescent="0.25">
      <c r="B17" s="3">
        <f>B16+1</f>
        <v>1995</v>
      </c>
      <c r="C17" s="622">
        <f t="shared" ref="C17:C46" si="1">-SUM(D17:AH17)</f>
        <v>0</v>
      </c>
      <c r="D17" s="675">
        <f>+D$14/7</f>
        <v>0</v>
      </c>
      <c r="E17" s="675">
        <f>+E$14/7/2</f>
        <v>0</v>
      </c>
      <c r="F17" s="675"/>
      <c r="G17" s="675"/>
      <c r="H17" s="675"/>
      <c r="I17" s="675"/>
      <c r="J17" s="675"/>
      <c r="K17" s="675"/>
      <c r="L17" s="675"/>
      <c r="M17" s="675"/>
      <c r="N17" s="675"/>
      <c r="O17" s="675"/>
      <c r="P17" s="675"/>
      <c r="Q17" s="675"/>
      <c r="R17" s="675"/>
      <c r="S17" s="673"/>
      <c r="T17" s="673"/>
      <c r="U17" s="673"/>
      <c r="V17" s="673"/>
      <c r="W17" s="673"/>
      <c r="X17" s="673"/>
      <c r="Y17" s="675"/>
      <c r="Z17" s="675"/>
      <c r="AA17" s="145"/>
      <c r="AB17" s="145"/>
      <c r="AC17" s="145"/>
      <c r="AD17" s="145"/>
      <c r="AE17" s="145"/>
      <c r="AF17" s="145"/>
      <c r="AG17" s="145"/>
      <c r="AH17" s="614"/>
    </row>
    <row r="18" spans="1:34" x14ac:dyDescent="0.25">
      <c r="B18" s="3">
        <f t="shared" ref="B18:B46" si="2">B17+1</f>
        <v>1996</v>
      </c>
      <c r="C18" s="622">
        <f t="shared" si="1"/>
        <v>0</v>
      </c>
      <c r="D18" s="675">
        <f>+D17</f>
        <v>0</v>
      </c>
      <c r="E18" s="675">
        <f>+E$14/7</f>
        <v>0</v>
      </c>
      <c r="F18" s="675">
        <f>+F$14/7/2</f>
        <v>0</v>
      </c>
      <c r="G18" s="675"/>
      <c r="H18" s="675"/>
      <c r="I18" s="675"/>
      <c r="J18" s="675"/>
      <c r="K18" s="675"/>
      <c r="L18" s="675"/>
      <c r="M18" s="675"/>
      <c r="N18" s="675"/>
      <c r="O18" s="145"/>
      <c r="P18" s="735"/>
      <c r="Q18" s="736"/>
      <c r="R18" s="675"/>
      <c r="S18" s="673"/>
      <c r="T18" s="673"/>
      <c r="U18" s="673"/>
      <c r="V18" s="673"/>
      <c r="W18" s="673"/>
      <c r="X18" s="673"/>
      <c r="Y18" s="675"/>
      <c r="Z18" s="675"/>
      <c r="AA18" s="145"/>
      <c r="AB18" s="145"/>
      <c r="AC18" s="145"/>
      <c r="AD18" s="145"/>
      <c r="AE18" s="145"/>
      <c r="AF18" s="145"/>
      <c r="AG18" s="145"/>
      <c r="AH18" s="145"/>
    </row>
    <row r="19" spans="1:34" x14ac:dyDescent="0.25">
      <c r="B19" s="3">
        <f t="shared" si="2"/>
        <v>1997</v>
      </c>
      <c r="C19" s="622">
        <f t="shared" si="1"/>
        <v>0</v>
      </c>
      <c r="D19" s="675">
        <f>+D18</f>
        <v>0</v>
      </c>
      <c r="E19" s="675">
        <f>+E18</f>
        <v>0</v>
      </c>
      <c r="F19" s="675">
        <f>+F$14/7</f>
        <v>0</v>
      </c>
      <c r="G19" s="675">
        <f>+G$14/7/2</f>
        <v>0</v>
      </c>
      <c r="H19" s="675"/>
      <c r="I19" s="675"/>
      <c r="J19" s="675"/>
      <c r="K19" s="675"/>
      <c r="L19" s="675"/>
      <c r="M19" s="675"/>
      <c r="N19" s="675"/>
      <c r="O19" s="675"/>
      <c r="P19" s="675"/>
      <c r="Q19" s="675"/>
      <c r="R19" s="675"/>
      <c r="S19" s="673"/>
      <c r="T19" s="673"/>
      <c r="U19" s="673"/>
      <c r="V19" s="673"/>
      <c r="W19" s="673"/>
      <c r="X19" s="673"/>
      <c r="Y19" s="675"/>
      <c r="Z19" s="675"/>
      <c r="AA19" s="145"/>
      <c r="AB19" s="145"/>
      <c r="AC19" s="145"/>
      <c r="AD19" s="145"/>
      <c r="AE19" s="145"/>
      <c r="AF19" s="145"/>
      <c r="AG19" s="145"/>
      <c r="AH19" s="145"/>
    </row>
    <row r="20" spans="1:34" x14ac:dyDescent="0.25">
      <c r="B20" s="3">
        <f t="shared" si="2"/>
        <v>1998</v>
      </c>
      <c r="C20" s="622">
        <f t="shared" si="1"/>
        <v>0</v>
      </c>
      <c r="D20" s="675">
        <f>+D19</f>
        <v>0</v>
      </c>
      <c r="E20" s="675">
        <f>+E19</f>
        <v>0</v>
      </c>
      <c r="F20" s="675">
        <f>+F19</f>
        <v>0</v>
      </c>
      <c r="G20" s="675">
        <f>+G$14/7</f>
        <v>0</v>
      </c>
      <c r="H20" s="675">
        <f>+H$14/7/2</f>
        <v>0</v>
      </c>
      <c r="I20" s="675"/>
      <c r="J20" s="675"/>
      <c r="K20" s="675"/>
      <c r="L20" s="675"/>
      <c r="M20" s="675"/>
      <c r="N20" s="675"/>
      <c r="O20" s="675"/>
      <c r="P20" s="675"/>
      <c r="Q20" s="675"/>
      <c r="R20" s="675"/>
      <c r="S20" s="673"/>
      <c r="T20" s="145"/>
      <c r="U20" s="735"/>
      <c r="V20" s="736"/>
      <c r="W20" s="673"/>
      <c r="X20" s="673"/>
      <c r="Y20" s="675"/>
      <c r="Z20" s="675"/>
      <c r="AA20" s="145"/>
      <c r="AB20" s="145"/>
      <c r="AC20" s="145"/>
      <c r="AD20" s="145"/>
      <c r="AE20" s="145"/>
      <c r="AF20" s="145"/>
      <c r="AG20" s="145"/>
      <c r="AH20" s="145"/>
    </row>
    <row r="21" spans="1:34" x14ac:dyDescent="0.25">
      <c r="B21" s="3">
        <f t="shared" si="2"/>
        <v>1999</v>
      </c>
      <c r="C21" s="622">
        <f t="shared" si="1"/>
        <v>0</v>
      </c>
      <c r="D21" s="675">
        <f>+D20</f>
        <v>0</v>
      </c>
      <c r="E21" s="675">
        <f>+E20</f>
        <v>0</v>
      </c>
      <c r="F21" s="675">
        <f>+F20</f>
        <v>0</v>
      </c>
      <c r="G21" s="675">
        <f>+G20</f>
        <v>0</v>
      </c>
      <c r="H21" s="675">
        <f>+H$14/7</f>
        <v>0</v>
      </c>
      <c r="I21" s="675">
        <f>+I$14/7/2</f>
        <v>0</v>
      </c>
      <c r="J21" s="675"/>
      <c r="K21" s="675"/>
      <c r="L21" s="675"/>
      <c r="M21" s="675"/>
      <c r="N21" s="675"/>
      <c r="O21" s="675"/>
      <c r="P21" s="675"/>
      <c r="Q21" s="675"/>
      <c r="R21" s="675"/>
      <c r="S21" s="673"/>
      <c r="T21" s="673"/>
      <c r="U21" s="673"/>
      <c r="V21" s="673"/>
      <c r="W21" s="673"/>
      <c r="X21" s="673"/>
      <c r="Y21" s="675"/>
      <c r="Z21" s="675"/>
      <c r="AA21" s="145"/>
      <c r="AB21" s="145"/>
      <c r="AC21" s="145"/>
      <c r="AD21" s="145"/>
      <c r="AE21" s="145"/>
      <c r="AF21" s="145"/>
      <c r="AG21" s="145"/>
      <c r="AH21" s="145"/>
    </row>
    <row r="22" spans="1:34" x14ac:dyDescent="0.25">
      <c r="B22" s="3">
        <f t="shared" si="2"/>
        <v>2000</v>
      </c>
      <c r="C22" s="622">
        <f t="shared" si="1"/>
        <v>0</v>
      </c>
      <c r="D22" s="675">
        <f>+D21</f>
        <v>0</v>
      </c>
      <c r="E22" s="675">
        <f>+E21</f>
        <v>0</v>
      </c>
      <c r="F22" s="675">
        <f>+F21</f>
        <v>0</v>
      </c>
      <c r="G22" s="675">
        <f>+G21</f>
        <v>0</v>
      </c>
      <c r="H22" s="675">
        <f>+H21</f>
        <v>0</v>
      </c>
      <c r="I22" s="675">
        <f>+I$14/7</f>
        <v>0</v>
      </c>
      <c r="J22" s="675">
        <f>+J$14/7/2</f>
        <v>0</v>
      </c>
      <c r="K22" s="675"/>
      <c r="L22" s="675"/>
      <c r="M22" s="675"/>
      <c r="N22" s="675"/>
      <c r="O22" s="675"/>
      <c r="P22" s="675"/>
      <c r="Q22" s="675"/>
      <c r="R22" s="675"/>
      <c r="S22" s="673"/>
      <c r="T22" s="673"/>
      <c r="U22" s="673"/>
      <c r="V22" s="673"/>
      <c r="W22" s="673"/>
      <c r="X22" s="673"/>
      <c r="Y22" s="675"/>
      <c r="Z22" s="675"/>
      <c r="AA22" s="145"/>
      <c r="AB22" s="145"/>
      <c r="AC22" s="145"/>
      <c r="AD22" s="145"/>
      <c r="AE22" s="145"/>
      <c r="AF22" s="145"/>
      <c r="AG22" s="145"/>
      <c r="AH22" s="145"/>
    </row>
    <row r="23" spans="1:34" x14ac:dyDescent="0.25">
      <c r="B23" s="3">
        <f t="shared" si="2"/>
        <v>2001</v>
      </c>
      <c r="C23" s="622">
        <f t="shared" si="1"/>
        <v>0</v>
      </c>
      <c r="D23" s="675">
        <f>+D$14/7/2</f>
        <v>0</v>
      </c>
      <c r="E23" s="675">
        <f>+E22</f>
        <v>0</v>
      </c>
      <c r="F23" s="675">
        <f>+F22</f>
        <v>0</v>
      </c>
      <c r="G23" s="675">
        <f>+G22</f>
        <v>0</v>
      </c>
      <c r="H23" s="675">
        <f>+H22</f>
        <v>0</v>
      </c>
      <c r="I23" s="675">
        <f>+I22</f>
        <v>0</v>
      </c>
      <c r="J23" s="675">
        <f>+J$14/7</f>
        <v>0</v>
      </c>
      <c r="K23" s="675">
        <f>+K$14/7/2</f>
        <v>0</v>
      </c>
      <c r="L23" s="675"/>
      <c r="M23" s="675"/>
      <c r="N23" s="675"/>
      <c r="O23" s="675"/>
      <c r="P23" s="675"/>
      <c r="Q23" s="675"/>
      <c r="R23" s="675"/>
      <c r="S23" s="673"/>
      <c r="T23" s="673"/>
      <c r="U23" s="673"/>
      <c r="V23" s="673"/>
      <c r="W23" s="673"/>
      <c r="X23" s="673"/>
      <c r="Y23" s="675"/>
      <c r="Z23" s="675"/>
      <c r="AA23" s="145"/>
      <c r="AB23" s="145"/>
      <c r="AC23" s="145"/>
      <c r="AD23" s="145"/>
      <c r="AE23" s="145"/>
      <c r="AF23" s="145"/>
      <c r="AG23" s="145"/>
      <c r="AH23" s="145"/>
    </row>
    <row r="24" spans="1:34" x14ac:dyDescent="0.25">
      <c r="B24" s="3">
        <f t="shared" si="2"/>
        <v>2002</v>
      </c>
      <c r="C24" s="622">
        <f t="shared" si="1"/>
        <v>0</v>
      </c>
      <c r="D24" s="675"/>
      <c r="E24" s="675">
        <f>+E$14/7/2</f>
        <v>0</v>
      </c>
      <c r="F24" s="675">
        <f>+F23</f>
        <v>0</v>
      </c>
      <c r="G24" s="675">
        <f>+G23</f>
        <v>0</v>
      </c>
      <c r="H24" s="675">
        <f>+H23</f>
        <v>0</v>
      </c>
      <c r="I24" s="675">
        <f>+I23</f>
        <v>0</v>
      </c>
      <c r="J24" s="675">
        <f>+J23</f>
        <v>0</v>
      </c>
      <c r="K24" s="675">
        <f>+K$14/7</f>
        <v>0</v>
      </c>
      <c r="L24" s="675">
        <f>+L$14/7/2</f>
        <v>0</v>
      </c>
      <c r="M24" s="675"/>
      <c r="N24" s="675"/>
      <c r="O24" s="675"/>
      <c r="P24" s="675"/>
      <c r="Q24" s="675"/>
      <c r="R24" s="675"/>
      <c r="S24" s="673"/>
      <c r="T24" s="673"/>
      <c r="U24" s="673"/>
      <c r="V24" s="673"/>
      <c r="W24" s="673"/>
      <c r="X24" s="673"/>
      <c r="Y24" s="675"/>
      <c r="Z24" s="675"/>
      <c r="AA24" s="145"/>
      <c r="AB24" s="145"/>
      <c r="AC24" s="145"/>
      <c r="AD24" s="145"/>
      <c r="AE24" s="145"/>
      <c r="AF24" s="145"/>
      <c r="AG24" s="145"/>
      <c r="AH24" s="145"/>
    </row>
    <row r="25" spans="1:34" x14ac:dyDescent="0.25">
      <c r="B25" s="3">
        <f t="shared" si="2"/>
        <v>2003</v>
      </c>
      <c r="C25" s="622">
        <f t="shared" si="1"/>
        <v>0</v>
      </c>
      <c r="D25" s="675"/>
      <c r="E25" s="675"/>
      <c r="F25" s="675">
        <f>+F$14/7/2</f>
        <v>0</v>
      </c>
      <c r="G25" s="675">
        <f>+G24</f>
        <v>0</v>
      </c>
      <c r="H25" s="675">
        <f>+H24</f>
        <v>0</v>
      </c>
      <c r="I25" s="675">
        <f>+I24</f>
        <v>0</v>
      </c>
      <c r="J25" s="675">
        <f>+J24</f>
        <v>0</v>
      </c>
      <c r="K25" s="675">
        <f>+K24</f>
        <v>0</v>
      </c>
      <c r="L25" s="675">
        <f>+L$14/7</f>
        <v>0</v>
      </c>
      <c r="M25" s="675">
        <f>+M$14/7/2</f>
        <v>0</v>
      </c>
      <c r="N25" s="675"/>
      <c r="O25" s="675"/>
      <c r="P25" s="675"/>
      <c r="Q25" s="675"/>
      <c r="R25" s="675"/>
      <c r="S25" s="673"/>
      <c r="T25" s="673"/>
      <c r="U25" s="673"/>
      <c r="V25" s="673"/>
      <c r="W25" s="673"/>
      <c r="X25" s="673"/>
      <c r="Y25" s="675"/>
      <c r="Z25" s="675"/>
      <c r="AA25" s="145"/>
      <c r="AB25" s="145"/>
      <c r="AC25" s="145"/>
      <c r="AD25" s="145"/>
      <c r="AE25" s="145"/>
      <c r="AF25" s="145"/>
      <c r="AG25" s="145"/>
      <c r="AH25" s="145"/>
    </row>
    <row r="26" spans="1:34" x14ac:dyDescent="0.25">
      <c r="B26" s="3">
        <f t="shared" si="2"/>
        <v>2004</v>
      </c>
      <c r="C26" s="622">
        <f t="shared" si="1"/>
        <v>0</v>
      </c>
      <c r="D26" s="675"/>
      <c r="E26" s="675"/>
      <c r="F26" s="675"/>
      <c r="G26" s="675">
        <f>+G$14/7/2</f>
        <v>0</v>
      </c>
      <c r="H26" s="675">
        <f>+H25</f>
        <v>0</v>
      </c>
      <c r="I26" s="675">
        <f>+I25</f>
        <v>0</v>
      </c>
      <c r="J26" s="675">
        <f>+J25</f>
        <v>0</v>
      </c>
      <c r="K26" s="675">
        <f>+K25</f>
        <v>0</v>
      </c>
      <c r="L26" s="675">
        <f>+L25</f>
        <v>0</v>
      </c>
      <c r="M26" s="675">
        <f>+M$14/7</f>
        <v>0</v>
      </c>
      <c r="N26" s="614">
        <f>+N$14/7/2</f>
        <v>0</v>
      </c>
      <c r="O26" s="614"/>
      <c r="P26" s="614"/>
      <c r="Q26" s="614"/>
      <c r="R26" s="614"/>
      <c r="S26" s="639"/>
      <c r="T26" s="639"/>
      <c r="U26" s="639"/>
      <c r="V26" s="639"/>
      <c r="W26" s="639"/>
      <c r="X26" s="639"/>
      <c r="Y26" s="614"/>
      <c r="Z26" s="675"/>
      <c r="AA26" s="145"/>
      <c r="AB26" s="145"/>
      <c r="AC26" s="145"/>
      <c r="AD26" s="145"/>
      <c r="AE26" s="145"/>
      <c r="AF26" s="145"/>
      <c r="AG26" s="145"/>
      <c r="AH26" s="145"/>
    </row>
    <row r="27" spans="1:34" x14ac:dyDescent="0.25">
      <c r="B27" s="3">
        <f t="shared" si="2"/>
        <v>2005</v>
      </c>
      <c r="C27" s="622">
        <f t="shared" si="1"/>
        <v>0</v>
      </c>
      <c r="D27" s="675"/>
      <c r="E27" s="675"/>
      <c r="F27" s="675"/>
      <c r="G27" s="675"/>
      <c r="H27" s="675">
        <f>+H$14/7/2</f>
        <v>0</v>
      </c>
      <c r="I27" s="675">
        <f>+I26</f>
        <v>0</v>
      </c>
      <c r="J27" s="675">
        <f>+J26</f>
        <v>0</v>
      </c>
      <c r="K27" s="675">
        <f>+K26</f>
        <v>0</v>
      </c>
      <c r="L27" s="675">
        <f>+L26</f>
        <v>0</v>
      </c>
      <c r="M27" s="675">
        <f>+M26</f>
        <v>0</v>
      </c>
      <c r="N27" s="614">
        <f>+N$14/7</f>
        <v>0</v>
      </c>
      <c r="O27" s="614">
        <f>+O$14/7/2</f>
        <v>0</v>
      </c>
      <c r="P27" s="614"/>
      <c r="Q27" s="614"/>
      <c r="R27" s="614"/>
      <c r="S27" s="639"/>
      <c r="T27" s="639"/>
      <c r="U27" s="639"/>
      <c r="V27" s="639"/>
      <c r="W27" s="639"/>
      <c r="X27" s="639"/>
      <c r="Y27" s="614"/>
      <c r="Z27" s="675"/>
      <c r="AA27" s="145"/>
      <c r="AB27" s="145"/>
      <c r="AC27" s="145"/>
      <c r="AD27" s="145"/>
      <c r="AE27" s="145"/>
      <c r="AF27" s="145"/>
      <c r="AG27" s="145"/>
      <c r="AH27" s="145"/>
    </row>
    <row r="28" spans="1:34" x14ac:dyDescent="0.25">
      <c r="B28" s="3">
        <f t="shared" si="2"/>
        <v>2006</v>
      </c>
      <c r="C28" s="622">
        <f t="shared" si="1"/>
        <v>0</v>
      </c>
      <c r="D28" s="675"/>
      <c r="E28" s="675"/>
      <c r="F28" s="675"/>
      <c r="G28" s="675"/>
      <c r="H28" s="675"/>
      <c r="I28" s="675">
        <f>+I$14/7/2</f>
        <v>0</v>
      </c>
      <c r="J28" s="675">
        <f>+J27</f>
        <v>0</v>
      </c>
      <c r="K28" s="675">
        <f>+K27</f>
        <v>0</v>
      </c>
      <c r="L28" s="675">
        <f>+L27</f>
        <v>0</v>
      </c>
      <c r="M28" s="675">
        <f>+M27</f>
        <v>0</v>
      </c>
      <c r="N28" s="614">
        <f>+N27</f>
        <v>0</v>
      </c>
      <c r="O28" s="614">
        <f>+O$14/7</f>
        <v>0</v>
      </c>
      <c r="P28" s="614">
        <f>+P$14/7/2</f>
        <v>0</v>
      </c>
      <c r="Q28" s="614"/>
      <c r="R28" s="614"/>
      <c r="S28" s="639"/>
      <c r="T28" s="639"/>
      <c r="U28" s="639"/>
      <c r="V28" s="639"/>
      <c r="W28" s="639"/>
      <c r="X28" s="639"/>
      <c r="Y28" s="614"/>
      <c r="Z28" s="675"/>
      <c r="AA28" s="145"/>
      <c r="AB28" s="145"/>
      <c r="AC28" s="145"/>
      <c r="AD28" s="145"/>
      <c r="AE28" s="145"/>
      <c r="AF28" s="145"/>
      <c r="AG28" s="145"/>
      <c r="AH28" s="145"/>
    </row>
    <row r="29" spans="1:34" x14ac:dyDescent="0.25">
      <c r="B29" s="3">
        <f t="shared" si="2"/>
        <v>2007</v>
      </c>
      <c r="C29" s="622">
        <f t="shared" si="1"/>
        <v>0</v>
      </c>
      <c r="D29" s="675"/>
      <c r="E29" s="675"/>
      <c r="F29" s="675"/>
      <c r="G29" s="675"/>
      <c r="H29" s="675"/>
      <c r="I29" s="675"/>
      <c r="J29" s="675">
        <f>+J$14/7/2</f>
        <v>0</v>
      </c>
      <c r="K29" s="675">
        <f>+K28</f>
        <v>0</v>
      </c>
      <c r="L29" s="675">
        <f>+L28</f>
        <v>0</v>
      </c>
      <c r="M29" s="675">
        <f>+M28</f>
        <v>0</v>
      </c>
      <c r="N29" s="614">
        <f>+N28</f>
        <v>0</v>
      </c>
      <c r="O29" s="614">
        <f>+O28</f>
        <v>0</v>
      </c>
      <c r="P29" s="614">
        <f>+P$14/7</f>
        <v>0</v>
      </c>
      <c r="Q29" s="614">
        <f>+Q$14/7/2</f>
        <v>0</v>
      </c>
      <c r="R29" s="614"/>
      <c r="S29" s="639"/>
      <c r="T29" s="639"/>
      <c r="U29" s="639"/>
      <c r="V29" s="639"/>
      <c r="W29" s="639"/>
      <c r="X29" s="639"/>
      <c r="Y29" s="614"/>
      <c r="Z29" s="675"/>
      <c r="AA29" s="145"/>
      <c r="AB29" s="145"/>
      <c r="AC29" s="145"/>
      <c r="AD29" s="145"/>
      <c r="AE29" s="145"/>
      <c r="AF29" s="145"/>
      <c r="AG29" s="145"/>
      <c r="AH29" s="145"/>
    </row>
    <row r="30" spans="1:34" x14ac:dyDescent="0.25">
      <c r="B30" s="3">
        <f t="shared" si="2"/>
        <v>2008</v>
      </c>
      <c r="C30" s="622">
        <f t="shared" si="1"/>
        <v>0</v>
      </c>
      <c r="D30" s="675"/>
      <c r="E30" s="675"/>
      <c r="F30" s="675"/>
      <c r="G30" s="675"/>
      <c r="H30" s="675"/>
      <c r="I30" s="675"/>
      <c r="J30" s="675"/>
      <c r="K30" s="675">
        <f>+K$14/7/2</f>
        <v>0</v>
      </c>
      <c r="L30" s="675">
        <f>+L29</f>
        <v>0</v>
      </c>
      <c r="M30" s="675">
        <f>+M29</f>
        <v>0</v>
      </c>
      <c r="N30" s="614">
        <f>+N29</f>
        <v>0</v>
      </c>
      <c r="O30" s="614">
        <f>+O29</f>
        <v>0</v>
      </c>
      <c r="P30" s="614">
        <f>+P29</f>
        <v>0</v>
      </c>
      <c r="Q30" s="614">
        <f>+Q$14/7</f>
        <v>0</v>
      </c>
      <c r="R30" s="614">
        <f>+R$14/7/2</f>
        <v>0</v>
      </c>
      <c r="S30" s="639"/>
      <c r="T30" s="639"/>
      <c r="U30" s="639"/>
      <c r="V30" s="639"/>
      <c r="W30" s="639"/>
      <c r="X30" s="639"/>
      <c r="Y30" s="614"/>
      <c r="Z30" s="675"/>
      <c r="AA30" s="145"/>
      <c r="AB30" s="145"/>
      <c r="AC30" s="145"/>
      <c r="AD30" s="145"/>
      <c r="AE30" s="145"/>
      <c r="AF30" s="145"/>
      <c r="AG30" s="145"/>
      <c r="AH30" s="145"/>
    </row>
    <row r="31" spans="1:34" x14ac:dyDescent="0.25">
      <c r="B31" s="3">
        <f t="shared" si="2"/>
        <v>2009</v>
      </c>
      <c r="C31" s="622">
        <f t="shared" si="1"/>
        <v>0</v>
      </c>
      <c r="D31" s="675"/>
      <c r="E31" s="675"/>
      <c r="F31" s="675"/>
      <c r="G31" s="675"/>
      <c r="H31" s="675"/>
      <c r="I31" s="675"/>
      <c r="J31" s="675"/>
      <c r="K31" s="675"/>
      <c r="L31" s="675">
        <f>+L$14/7/2</f>
        <v>0</v>
      </c>
      <c r="M31" s="675">
        <f>+M30</f>
        <v>0</v>
      </c>
      <c r="N31" s="614">
        <f>+N30</f>
        <v>0</v>
      </c>
      <c r="O31" s="614">
        <f>+O30</f>
        <v>0</v>
      </c>
      <c r="P31" s="614">
        <f>+P30</f>
        <v>0</v>
      </c>
      <c r="Q31" s="614">
        <f>+Q30</f>
        <v>0</v>
      </c>
      <c r="R31" s="614">
        <f>+R$14/7</f>
        <v>0</v>
      </c>
      <c r="S31" s="639">
        <f>+S$14/7/2</f>
        <v>0</v>
      </c>
      <c r="T31" s="639"/>
      <c r="U31" s="639"/>
      <c r="V31" s="639"/>
      <c r="W31" s="639"/>
      <c r="X31" s="639"/>
      <c r="Y31" s="614"/>
      <c r="Z31" s="675"/>
      <c r="AA31" s="145"/>
      <c r="AB31" s="145"/>
      <c r="AC31" s="145"/>
      <c r="AD31" s="145"/>
      <c r="AE31" s="145"/>
      <c r="AF31" s="145"/>
      <c r="AG31" s="145"/>
      <c r="AH31" s="145"/>
    </row>
    <row r="32" spans="1:34" x14ac:dyDescent="0.25">
      <c r="A32" s="38"/>
      <c r="B32" s="3">
        <f t="shared" si="2"/>
        <v>2010</v>
      </c>
      <c r="C32" s="622">
        <f t="shared" si="1"/>
        <v>0</v>
      </c>
      <c r="D32" s="675"/>
      <c r="E32" s="675"/>
      <c r="F32" s="675"/>
      <c r="G32" s="675"/>
      <c r="H32" s="675"/>
      <c r="I32" s="675"/>
      <c r="J32" s="675"/>
      <c r="K32" s="675"/>
      <c r="L32" s="675"/>
      <c r="M32" s="675">
        <f>+M$14/7/2</f>
        <v>0</v>
      </c>
      <c r="N32" s="614">
        <f>+N31</f>
        <v>0</v>
      </c>
      <c r="O32" s="614">
        <f>+O31</f>
        <v>0</v>
      </c>
      <c r="P32" s="614">
        <f>+P31</f>
        <v>0</v>
      </c>
      <c r="Q32" s="614">
        <f>+Q31</f>
        <v>0</v>
      </c>
      <c r="R32" s="614">
        <f>+R31</f>
        <v>0</v>
      </c>
      <c r="S32" s="639">
        <f>+S$14/7</f>
        <v>0</v>
      </c>
      <c r="T32" s="639">
        <f>+T$14/7/2</f>
        <v>0</v>
      </c>
      <c r="U32" s="639"/>
      <c r="V32" s="639"/>
      <c r="W32" s="639"/>
      <c r="X32" s="639"/>
      <c r="Y32" s="614"/>
      <c r="Z32" s="675"/>
      <c r="AA32" s="145"/>
      <c r="AB32" s="145"/>
      <c r="AC32" s="145"/>
      <c r="AD32" s="145"/>
      <c r="AE32" s="145"/>
      <c r="AF32" s="145"/>
      <c r="AG32" s="145"/>
      <c r="AH32" s="145"/>
    </row>
    <row r="33" spans="1:34" x14ac:dyDescent="0.25">
      <c r="A33" s="38"/>
      <c r="B33" s="3">
        <f t="shared" si="2"/>
        <v>2011</v>
      </c>
      <c r="C33" s="622">
        <f t="shared" si="1"/>
        <v>0</v>
      </c>
      <c r="D33" s="675"/>
      <c r="E33" s="675"/>
      <c r="F33" s="675"/>
      <c r="G33" s="675"/>
      <c r="H33" s="675"/>
      <c r="I33" s="675"/>
      <c r="J33" s="675"/>
      <c r="K33" s="675"/>
      <c r="L33" s="675"/>
      <c r="M33" s="675"/>
      <c r="N33" s="614">
        <f>+N$14/7/2</f>
        <v>0</v>
      </c>
      <c r="O33" s="614">
        <f>+O32</f>
        <v>0</v>
      </c>
      <c r="P33" s="614">
        <f>+P32</f>
        <v>0</v>
      </c>
      <c r="Q33" s="614">
        <f>+Q32</f>
        <v>0</v>
      </c>
      <c r="R33" s="614">
        <f>+R32</f>
        <v>0</v>
      </c>
      <c r="S33" s="639">
        <f>+S32</f>
        <v>0</v>
      </c>
      <c r="T33" s="639">
        <f>+T$14/7</f>
        <v>0</v>
      </c>
      <c r="U33" s="639">
        <f>+U$14/7/2</f>
        <v>0</v>
      </c>
      <c r="V33" s="639"/>
      <c r="W33" s="639"/>
      <c r="X33" s="639"/>
      <c r="Y33" s="614"/>
      <c r="Z33" s="675"/>
      <c r="AA33" s="145"/>
      <c r="AB33" s="145"/>
      <c r="AC33" s="145"/>
      <c r="AD33" s="145"/>
      <c r="AE33" s="145"/>
      <c r="AF33" s="145"/>
      <c r="AG33" s="145"/>
      <c r="AH33" s="145"/>
    </row>
    <row r="34" spans="1:34" x14ac:dyDescent="0.25">
      <c r="A34" s="38"/>
      <c r="B34" s="3">
        <f t="shared" si="2"/>
        <v>2012</v>
      </c>
      <c r="C34" s="622">
        <f t="shared" si="1"/>
        <v>0</v>
      </c>
      <c r="D34" s="675"/>
      <c r="E34" s="675"/>
      <c r="F34" s="675"/>
      <c r="G34" s="675"/>
      <c r="H34" s="675"/>
      <c r="I34" s="675"/>
      <c r="J34" s="675"/>
      <c r="K34" s="675"/>
      <c r="L34" s="675"/>
      <c r="M34" s="675"/>
      <c r="N34" s="614"/>
      <c r="O34" s="614">
        <f>+O$14/7/2</f>
        <v>0</v>
      </c>
      <c r="P34" s="614">
        <f>+P33</f>
        <v>0</v>
      </c>
      <c r="Q34" s="614">
        <f>+Q33</f>
        <v>0</v>
      </c>
      <c r="R34" s="614">
        <f>+R33</f>
        <v>0</v>
      </c>
      <c r="S34" s="639">
        <f>+S33</f>
        <v>0</v>
      </c>
      <c r="T34" s="639">
        <f>+T$14/7</f>
        <v>0</v>
      </c>
      <c r="U34" s="639">
        <f>+U$14/7</f>
        <v>0</v>
      </c>
      <c r="V34" s="639">
        <f>+V$14/7/2</f>
        <v>0</v>
      </c>
      <c r="W34" s="639"/>
      <c r="X34" s="639"/>
      <c r="Y34" s="614"/>
      <c r="Z34" s="675"/>
      <c r="AA34" s="145"/>
      <c r="AB34" s="145"/>
      <c r="AC34" s="145"/>
      <c r="AD34" s="145"/>
      <c r="AE34" s="145"/>
      <c r="AF34" s="145"/>
      <c r="AG34" s="145"/>
      <c r="AH34" s="145"/>
    </row>
    <row r="35" spans="1:34" x14ac:dyDescent="0.25">
      <c r="A35" s="38"/>
      <c r="B35" s="3">
        <f t="shared" si="2"/>
        <v>2013</v>
      </c>
      <c r="C35" s="622">
        <f t="shared" si="1"/>
        <v>0</v>
      </c>
      <c r="D35" s="675"/>
      <c r="E35" s="675"/>
      <c r="F35" s="675"/>
      <c r="G35" s="675"/>
      <c r="H35" s="675"/>
      <c r="I35" s="675"/>
      <c r="J35" s="675"/>
      <c r="K35" s="675"/>
      <c r="L35" s="675"/>
      <c r="M35" s="675"/>
      <c r="N35" s="614"/>
      <c r="O35" s="614"/>
      <c r="P35" s="614">
        <f>P14/7/2</f>
        <v>0</v>
      </c>
      <c r="Q35" s="614">
        <f>Q14</f>
        <v>0</v>
      </c>
      <c r="R35" s="614">
        <f t="shared" ref="R35:U36" si="3">R34</f>
        <v>0</v>
      </c>
      <c r="S35" s="639">
        <f t="shared" si="3"/>
        <v>0</v>
      </c>
      <c r="T35" s="639">
        <f t="shared" si="3"/>
        <v>0</v>
      </c>
      <c r="U35" s="639">
        <f t="shared" si="3"/>
        <v>0</v>
      </c>
      <c r="V35" s="639">
        <f>V14/7</f>
        <v>0</v>
      </c>
      <c r="W35" s="639">
        <f>W14/7/2</f>
        <v>0</v>
      </c>
      <c r="X35" s="639"/>
      <c r="Y35" s="614"/>
      <c r="Z35" s="675"/>
      <c r="AA35" s="145"/>
      <c r="AB35" s="145"/>
      <c r="AC35" s="145"/>
      <c r="AD35" s="145"/>
      <c r="AE35" s="145"/>
      <c r="AF35" s="145"/>
      <c r="AG35" s="145"/>
      <c r="AH35" s="145"/>
    </row>
    <row r="36" spans="1:34" x14ac:dyDescent="0.25">
      <c r="A36" s="38"/>
      <c r="B36" s="3">
        <f t="shared" si="2"/>
        <v>2014</v>
      </c>
      <c r="C36" s="622">
        <f t="shared" si="1"/>
        <v>0</v>
      </c>
      <c r="D36" s="675"/>
      <c r="E36" s="675"/>
      <c r="F36" s="675"/>
      <c r="G36" s="675"/>
      <c r="H36" s="675"/>
      <c r="I36" s="675"/>
      <c r="J36" s="675"/>
      <c r="K36" s="675"/>
      <c r="L36" s="675"/>
      <c r="M36" s="675"/>
      <c r="N36" s="614"/>
      <c r="O36" s="614"/>
      <c r="P36" s="614"/>
      <c r="Q36" s="614">
        <f>Q14/7/2</f>
        <v>0</v>
      </c>
      <c r="R36" s="614">
        <f t="shared" si="3"/>
        <v>0</v>
      </c>
      <c r="S36" s="639">
        <f t="shared" si="3"/>
        <v>0</v>
      </c>
      <c r="T36" s="639">
        <f t="shared" si="3"/>
        <v>0</v>
      </c>
      <c r="U36" s="639">
        <f t="shared" si="3"/>
        <v>0</v>
      </c>
      <c r="V36" s="639">
        <f>V35</f>
        <v>0</v>
      </c>
      <c r="W36" s="639">
        <f>W14/7</f>
        <v>0</v>
      </c>
      <c r="X36" s="639">
        <f>X14/7/2</f>
        <v>0</v>
      </c>
      <c r="Y36" s="614"/>
      <c r="Z36" s="675"/>
      <c r="AA36" s="145"/>
      <c r="AB36" s="145"/>
      <c r="AC36" s="145"/>
      <c r="AD36" s="145"/>
      <c r="AE36" s="145"/>
      <c r="AF36" s="145"/>
      <c r="AG36" s="145"/>
      <c r="AH36" s="145"/>
    </row>
    <row r="37" spans="1:34" x14ac:dyDescent="0.25">
      <c r="A37" s="38"/>
      <c r="B37" s="3">
        <f t="shared" si="2"/>
        <v>2015</v>
      </c>
      <c r="C37" s="622">
        <f t="shared" si="1"/>
        <v>0</v>
      </c>
      <c r="D37" s="675"/>
      <c r="E37" s="675"/>
      <c r="F37" s="675"/>
      <c r="G37" s="675"/>
      <c r="H37" s="675"/>
      <c r="I37" s="675"/>
      <c r="J37" s="675"/>
      <c r="K37" s="675"/>
      <c r="L37" s="675"/>
      <c r="M37" s="675"/>
      <c r="N37" s="614"/>
      <c r="O37" s="614"/>
      <c r="P37" s="614"/>
      <c r="Q37" s="614"/>
      <c r="R37" s="614">
        <f>R14/7/2</f>
        <v>0</v>
      </c>
      <c r="S37" s="639">
        <f>S36</f>
        <v>0</v>
      </c>
      <c r="T37" s="639">
        <f>T36</f>
        <v>0</v>
      </c>
      <c r="U37" s="639">
        <f>U36</f>
        <v>0</v>
      </c>
      <c r="V37" s="639">
        <f>V36</f>
        <v>0</v>
      </c>
      <c r="W37" s="639">
        <f>W36</f>
        <v>0</v>
      </c>
      <c r="X37" s="639">
        <f>X14/7</f>
        <v>0</v>
      </c>
      <c r="Y37" s="614">
        <f>Y14/7/2</f>
        <v>0</v>
      </c>
      <c r="Z37" s="675"/>
      <c r="AA37" s="145"/>
      <c r="AB37" s="145"/>
      <c r="AC37" s="145"/>
      <c r="AD37" s="145"/>
      <c r="AE37" s="145"/>
      <c r="AF37" s="145"/>
      <c r="AG37" s="145"/>
      <c r="AH37" s="145"/>
    </row>
    <row r="38" spans="1:34" x14ac:dyDescent="0.25">
      <c r="A38" s="38"/>
      <c r="B38" s="3">
        <f t="shared" si="2"/>
        <v>2016</v>
      </c>
      <c r="C38" s="622">
        <f t="shared" si="1"/>
        <v>0</v>
      </c>
      <c r="D38" s="675"/>
      <c r="E38" s="675"/>
      <c r="F38" s="675"/>
      <c r="G38" s="675"/>
      <c r="H38" s="675"/>
      <c r="I38" s="675"/>
      <c r="J38" s="675"/>
      <c r="K38" s="675"/>
      <c r="L38" s="675"/>
      <c r="M38" s="675"/>
      <c r="N38" s="614"/>
      <c r="O38" s="614"/>
      <c r="P38" s="614"/>
      <c r="Q38" s="614"/>
      <c r="R38" s="614"/>
      <c r="S38" s="639"/>
      <c r="T38" s="639"/>
      <c r="U38" s="639"/>
      <c r="V38" s="639"/>
      <c r="W38" s="639"/>
      <c r="X38" s="639"/>
      <c r="Y38" s="614">
        <f>+Y14/2</f>
        <v>0</v>
      </c>
      <c r="Z38" s="614">
        <f>Z14/7/2</f>
        <v>0</v>
      </c>
      <c r="AA38" s="614"/>
      <c r="AB38" s="145"/>
      <c r="AC38" s="145"/>
      <c r="AD38" s="145"/>
      <c r="AE38" s="145"/>
      <c r="AF38" s="145"/>
      <c r="AG38" s="145"/>
      <c r="AH38" s="145"/>
    </row>
    <row r="39" spans="1:34" x14ac:dyDescent="0.25">
      <c r="A39" s="38"/>
      <c r="B39" s="3">
        <f t="shared" si="2"/>
        <v>2017</v>
      </c>
      <c r="C39" s="622">
        <f t="shared" si="1"/>
        <v>0</v>
      </c>
      <c r="D39" s="675"/>
      <c r="E39" s="675"/>
      <c r="F39" s="675"/>
      <c r="G39" s="675"/>
      <c r="H39" s="675"/>
      <c r="I39" s="675"/>
      <c r="J39" s="675"/>
      <c r="K39" s="675"/>
      <c r="L39" s="675"/>
      <c r="M39" s="675"/>
      <c r="N39" s="614"/>
      <c r="O39" s="614"/>
      <c r="P39" s="614"/>
      <c r="Q39" s="614"/>
      <c r="R39" s="614"/>
      <c r="S39" s="639"/>
      <c r="T39" s="639"/>
      <c r="U39" s="639"/>
      <c r="V39" s="639"/>
      <c r="W39" s="639"/>
      <c r="X39" s="639"/>
      <c r="Y39" s="614"/>
      <c r="Z39" s="614"/>
      <c r="AA39" s="614">
        <v>0</v>
      </c>
      <c r="AB39" s="145"/>
      <c r="AC39" s="145"/>
      <c r="AD39" s="145"/>
      <c r="AE39" s="145"/>
      <c r="AF39" s="145"/>
      <c r="AG39" s="145"/>
      <c r="AH39" s="145"/>
    </row>
    <row r="40" spans="1:34" x14ac:dyDescent="0.25">
      <c r="A40" s="38"/>
      <c r="B40" s="3">
        <f t="shared" si="2"/>
        <v>2018</v>
      </c>
      <c r="C40" s="622">
        <f t="shared" si="1"/>
        <v>0</v>
      </c>
      <c r="D40" s="675"/>
      <c r="E40" s="675"/>
      <c r="F40" s="675"/>
      <c r="G40" s="675"/>
      <c r="H40" s="675"/>
      <c r="I40" s="675"/>
      <c r="J40" s="675"/>
      <c r="K40" s="675"/>
      <c r="L40" s="675"/>
      <c r="M40" s="675"/>
      <c r="N40" s="614"/>
      <c r="O40" s="614"/>
      <c r="P40" s="614"/>
      <c r="Q40" s="614"/>
      <c r="R40" s="614"/>
      <c r="S40" s="639"/>
      <c r="T40" s="639"/>
      <c r="U40" s="639"/>
      <c r="V40" s="639"/>
      <c r="W40" s="639"/>
      <c r="X40" s="639"/>
      <c r="Y40" s="614"/>
      <c r="Z40" s="614"/>
      <c r="AA40" s="614"/>
      <c r="AB40" s="614">
        <v>0</v>
      </c>
      <c r="AC40" s="145"/>
      <c r="AD40" s="145"/>
      <c r="AE40" s="145"/>
      <c r="AF40" s="145"/>
      <c r="AG40" s="145"/>
      <c r="AH40" s="145"/>
    </row>
    <row r="41" spans="1:34" x14ac:dyDescent="0.25">
      <c r="A41" s="38"/>
      <c r="B41" s="3">
        <f t="shared" si="2"/>
        <v>2019</v>
      </c>
      <c r="C41" s="622">
        <f t="shared" si="1"/>
        <v>0</v>
      </c>
      <c r="D41" s="675"/>
      <c r="E41" s="675"/>
      <c r="F41" s="675"/>
      <c r="G41" s="675"/>
      <c r="H41" s="675"/>
      <c r="I41" s="675"/>
      <c r="J41" s="675"/>
      <c r="K41" s="675"/>
      <c r="L41" s="675"/>
      <c r="M41" s="675"/>
      <c r="N41" s="614"/>
      <c r="O41" s="614"/>
      <c r="P41" s="614"/>
      <c r="Q41" s="614"/>
      <c r="R41" s="614"/>
      <c r="S41" s="639"/>
      <c r="T41" s="639"/>
      <c r="U41" s="639"/>
      <c r="V41" s="639"/>
      <c r="W41" s="639"/>
      <c r="X41" s="639"/>
      <c r="Y41" s="614"/>
      <c r="Z41" s="614"/>
      <c r="AA41" s="614"/>
      <c r="AB41" s="614"/>
      <c r="AC41" s="639">
        <f>+$AC$14/7/3</f>
        <v>0</v>
      </c>
      <c r="AD41" s="639"/>
      <c r="AE41" s="639"/>
      <c r="AF41" s="145"/>
      <c r="AG41" s="145"/>
      <c r="AH41" s="145"/>
    </row>
    <row r="42" spans="1:34" x14ac:dyDescent="0.25">
      <c r="A42" s="38"/>
      <c r="B42" s="3">
        <f t="shared" si="2"/>
        <v>2020</v>
      </c>
      <c r="C42" s="622">
        <f t="shared" si="1"/>
        <v>0</v>
      </c>
      <c r="D42" s="675"/>
      <c r="E42" s="675"/>
      <c r="F42" s="675"/>
      <c r="G42" s="675"/>
      <c r="H42" s="675"/>
      <c r="I42" s="675"/>
      <c r="J42" s="675"/>
      <c r="K42" s="675"/>
      <c r="L42" s="675"/>
      <c r="M42" s="675"/>
      <c r="N42" s="614"/>
      <c r="O42" s="614"/>
      <c r="P42" s="614"/>
      <c r="Q42" s="614"/>
      <c r="R42" s="614"/>
      <c r="S42" s="639"/>
      <c r="T42" s="639"/>
      <c r="U42" s="639"/>
      <c r="V42" s="639"/>
      <c r="W42" s="639"/>
      <c r="X42" s="639"/>
      <c r="Y42" s="614"/>
      <c r="Z42" s="614"/>
      <c r="AA42" s="614"/>
      <c r="AB42" s="614"/>
      <c r="AC42" s="639"/>
      <c r="AD42" s="145">
        <f>$AD$14/7/2</f>
        <v>0</v>
      </c>
      <c r="AE42" s="639"/>
      <c r="AF42" s="145"/>
      <c r="AG42" s="145"/>
      <c r="AH42" s="145"/>
    </row>
    <row r="43" spans="1:34" x14ac:dyDescent="0.25">
      <c r="A43" s="38"/>
      <c r="B43" s="3">
        <f t="shared" si="2"/>
        <v>2021</v>
      </c>
      <c r="C43" s="622">
        <f t="shared" si="1"/>
        <v>0</v>
      </c>
      <c r="D43" s="675"/>
      <c r="E43" s="675"/>
      <c r="F43" s="675"/>
      <c r="G43" s="675"/>
      <c r="H43" s="675"/>
      <c r="I43" s="675"/>
      <c r="J43" s="675"/>
      <c r="K43" s="675"/>
      <c r="L43" s="675"/>
      <c r="M43" s="675"/>
      <c r="N43" s="614"/>
      <c r="O43" s="614"/>
      <c r="P43" s="614"/>
      <c r="Q43" s="614"/>
      <c r="R43" s="614"/>
      <c r="S43" s="639"/>
      <c r="T43" s="639"/>
      <c r="U43" s="639"/>
      <c r="V43" s="639"/>
      <c r="W43" s="639"/>
      <c r="X43" s="639"/>
      <c r="Y43" s="614"/>
      <c r="Z43" s="614"/>
      <c r="AA43" s="614"/>
      <c r="AB43" s="614"/>
      <c r="AC43" s="639"/>
      <c r="AD43" s="145">
        <f>$AD$14/7</f>
        <v>0</v>
      </c>
      <c r="AE43" s="639">
        <f>+$AE$14/7/2</f>
        <v>0</v>
      </c>
      <c r="AF43" s="145"/>
      <c r="AG43" s="145"/>
      <c r="AH43" s="145"/>
    </row>
    <row r="44" spans="1:34" x14ac:dyDescent="0.25">
      <c r="A44" s="38"/>
      <c r="B44" s="3">
        <f t="shared" si="2"/>
        <v>2022</v>
      </c>
      <c r="C44" s="622">
        <f t="shared" si="1"/>
        <v>0</v>
      </c>
      <c r="D44" s="675"/>
      <c r="E44" s="675"/>
      <c r="F44" s="675"/>
      <c r="G44" s="675"/>
      <c r="H44" s="675"/>
      <c r="I44" s="675"/>
      <c r="J44" s="675"/>
      <c r="K44" s="675"/>
      <c r="L44" s="675"/>
      <c r="M44" s="675"/>
      <c r="N44" s="614"/>
      <c r="O44" s="614"/>
      <c r="P44" s="614"/>
      <c r="Q44" s="614"/>
      <c r="R44" s="614"/>
      <c r="S44" s="639"/>
      <c r="T44" s="639"/>
      <c r="U44" s="639"/>
      <c r="V44" s="639"/>
      <c r="W44" s="639"/>
      <c r="X44" s="639"/>
      <c r="Y44" s="614"/>
      <c r="Z44" s="614"/>
      <c r="AA44" s="614"/>
      <c r="AB44" s="614"/>
      <c r="AC44" s="639"/>
      <c r="AD44" s="145"/>
      <c r="AE44" s="639">
        <f>+$AE$14/7</f>
        <v>0</v>
      </c>
      <c r="AF44" s="639">
        <f>+$AF$14/7/2</f>
        <v>0</v>
      </c>
      <c r="AG44" s="145"/>
      <c r="AH44" s="145"/>
    </row>
    <row r="45" spans="1:34" x14ac:dyDescent="0.25">
      <c r="A45" s="38"/>
      <c r="B45" s="3">
        <f t="shared" si="2"/>
        <v>2023</v>
      </c>
      <c r="C45" s="622">
        <f t="shared" si="1"/>
        <v>-4081.4328571428568</v>
      </c>
      <c r="D45" s="675"/>
      <c r="E45" s="675"/>
      <c r="F45" s="675"/>
      <c r="G45" s="675"/>
      <c r="H45" s="675"/>
      <c r="I45" s="675"/>
      <c r="J45" s="675"/>
      <c r="K45" s="675"/>
      <c r="L45" s="675"/>
      <c r="M45" s="675"/>
      <c r="N45" s="614"/>
      <c r="O45" s="614"/>
      <c r="P45" s="614"/>
      <c r="Q45" s="614"/>
      <c r="R45" s="614"/>
      <c r="S45" s="639"/>
      <c r="T45" s="639"/>
      <c r="U45" s="639"/>
      <c r="V45" s="639"/>
      <c r="W45" s="639"/>
      <c r="X45" s="639"/>
      <c r="Y45" s="614"/>
      <c r="Z45" s="614"/>
      <c r="AA45" s="614"/>
      <c r="AB45" s="614"/>
      <c r="AC45" s="639"/>
      <c r="AD45" s="145"/>
      <c r="AE45" s="639"/>
      <c r="AF45" s="639"/>
      <c r="AG45" s="639">
        <f>+$AG$14/7/2</f>
        <v>4081.4328571428568</v>
      </c>
      <c r="AH45" s="145"/>
    </row>
    <row r="46" spans="1:34" x14ac:dyDescent="0.25">
      <c r="A46" s="38"/>
      <c r="B46" s="3">
        <f t="shared" si="2"/>
        <v>2024</v>
      </c>
      <c r="C46" s="622">
        <f t="shared" si="1"/>
        <v>-8162.8657142857137</v>
      </c>
      <c r="D46" s="675"/>
      <c r="E46" s="675"/>
      <c r="F46" s="675"/>
      <c r="G46" s="675"/>
      <c r="H46" s="675"/>
      <c r="I46" s="675"/>
      <c r="J46" s="675"/>
      <c r="K46" s="675"/>
      <c r="L46" s="675"/>
      <c r="M46" s="675"/>
      <c r="N46" s="614"/>
      <c r="O46" s="614"/>
      <c r="P46" s="614"/>
      <c r="Q46" s="614"/>
      <c r="R46" s="614"/>
      <c r="S46" s="639"/>
      <c r="T46" s="639"/>
      <c r="U46" s="639"/>
      <c r="V46" s="639"/>
      <c r="W46" s="639"/>
      <c r="X46" s="639"/>
      <c r="Y46" s="614"/>
      <c r="Z46" s="614"/>
      <c r="AA46" s="614"/>
      <c r="AB46" s="614"/>
      <c r="AC46" s="639"/>
      <c r="AD46" s="145"/>
      <c r="AE46" s="639"/>
      <c r="AF46" s="639"/>
      <c r="AG46" s="639">
        <f>+$AG$14/7</f>
        <v>8162.8657142857137</v>
      </c>
      <c r="AH46" s="145"/>
    </row>
    <row r="47" spans="1:34" x14ac:dyDescent="0.25">
      <c r="A47" s="38"/>
      <c r="B47" s="12"/>
      <c r="C47" s="641"/>
      <c r="D47" s="690"/>
      <c r="E47" s="690"/>
      <c r="F47" s="690"/>
      <c r="G47" s="690"/>
      <c r="H47" s="690"/>
      <c r="I47" s="690"/>
      <c r="J47" s="690"/>
      <c r="K47" s="690"/>
      <c r="L47" s="690"/>
      <c r="M47" s="690"/>
      <c r="N47" s="676"/>
      <c r="O47" s="676"/>
      <c r="P47" s="676"/>
      <c r="Q47" s="676"/>
      <c r="R47" s="676"/>
      <c r="S47" s="676"/>
      <c r="T47" s="676"/>
      <c r="U47" s="676"/>
      <c r="V47" s="677"/>
      <c r="W47" s="677"/>
      <c r="X47" s="677"/>
      <c r="Y47" s="676"/>
      <c r="Z47" s="676"/>
      <c r="AA47" s="676"/>
      <c r="AB47" s="145"/>
      <c r="AC47" s="145"/>
      <c r="AD47" s="145"/>
      <c r="AE47" s="145"/>
      <c r="AF47" s="145"/>
      <c r="AG47" s="145"/>
      <c r="AH47" s="145"/>
    </row>
    <row r="48" spans="1:34" x14ac:dyDescent="0.25">
      <c r="A48" s="38" t="s">
        <v>62</v>
      </c>
      <c r="B48" s="719">
        <f>SUM(D48:AH48)</f>
        <v>44895.761428571423</v>
      </c>
      <c r="C48" s="677">
        <f>SUM(C16:C47)</f>
        <v>-12244.298571428571</v>
      </c>
      <c r="D48" s="675">
        <f>-SUM(D16:D47)+D14</f>
        <v>0</v>
      </c>
      <c r="E48" s="675">
        <f t="shared" ref="E48:AH48" si="4">-SUM(E16:E47)+E14</f>
        <v>0</v>
      </c>
      <c r="F48" s="675">
        <f t="shared" si="4"/>
        <v>0</v>
      </c>
      <c r="G48" s="675">
        <f t="shared" si="4"/>
        <v>0</v>
      </c>
      <c r="H48" s="675">
        <f t="shared" si="4"/>
        <v>0</v>
      </c>
      <c r="I48" s="675">
        <f t="shared" si="4"/>
        <v>0</v>
      </c>
      <c r="J48" s="675">
        <f t="shared" si="4"/>
        <v>0</v>
      </c>
      <c r="K48" s="675">
        <f t="shared" si="4"/>
        <v>0</v>
      </c>
      <c r="L48" s="675">
        <f t="shared" si="4"/>
        <v>0</v>
      </c>
      <c r="M48" s="675">
        <f t="shared" si="4"/>
        <v>0</v>
      </c>
      <c r="N48" s="719">
        <f t="shared" si="4"/>
        <v>0</v>
      </c>
      <c r="O48" s="719">
        <f t="shared" si="4"/>
        <v>0</v>
      </c>
      <c r="P48" s="719">
        <f t="shared" si="4"/>
        <v>0</v>
      </c>
      <c r="Q48" s="719">
        <f t="shared" si="4"/>
        <v>0</v>
      </c>
      <c r="R48" s="719">
        <f t="shared" si="4"/>
        <v>0</v>
      </c>
      <c r="S48" s="719">
        <f t="shared" si="4"/>
        <v>0</v>
      </c>
      <c r="T48" s="719">
        <f t="shared" si="4"/>
        <v>0</v>
      </c>
      <c r="U48" s="719">
        <f t="shared" si="4"/>
        <v>0</v>
      </c>
      <c r="V48" s="719">
        <f t="shared" si="4"/>
        <v>0</v>
      </c>
      <c r="W48" s="719">
        <f t="shared" si="4"/>
        <v>0</v>
      </c>
      <c r="X48" s="719">
        <f t="shared" si="4"/>
        <v>0</v>
      </c>
      <c r="Y48" s="719">
        <f t="shared" si="4"/>
        <v>0</v>
      </c>
      <c r="Z48" s="719">
        <f t="shared" si="4"/>
        <v>0</v>
      </c>
      <c r="AA48" s="719">
        <f t="shared" si="4"/>
        <v>0</v>
      </c>
      <c r="AB48" s="719">
        <f t="shared" si="4"/>
        <v>0</v>
      </c>
      <c r="AC48" s="719">
        <f t="shared" si="4"/>
        <v>0</v>
      </c>
      <c r="AD48" s="719">
        <f t="shared" si="4"/>
        <v>0</v>
      </c>
      <c r="AE48" s="719">
        <f t="shared" si="4"/>
        <v>0</v>
      </c>
      <c r="AF48" s="719">
        <f t="shared" si="4"/>
        <v>0</v>
      </c>
      <c r="AG48" s="719">
        <f t="shared" si="4"/>
        <v>44895.761428571423</v>
      </c>
      <c r="AH48" s="719">
        <f t="shared" si="4"/>
        <v>0</v>
      </c>
    </row>
    <row r="49" spans="1:34" x14ac:dyDescent="0.25">
      <c r="A49" s="38"/>
      <c r="B49" s="275"/>
      <c r="C49" s="728"/>
      <c r="D49" s="675"/>
      <c r="E49" s="675"/>
      <c r="F49" s="675"/>
      <c r="G49" s="675"/>
      <c r="H49" s="675"/>
      <c r="I49" s="675"/>
      <c r="J49" s="675"/>
      <c r="K49" s="675"/>
      <c r="L49" s="675"/>
      <c r="M49" s="675"/>
      <c r="N49" s="676"/>
      <c r="O49" s="676"/>
      <c r="P49" s="676"/>
      <c r="Q49" s="676"/>
      <c r="R49" s="676"/>
      <c r="S49" s="676"/>
      <c r="T49" s="676"/>
      <c r="U49" s="676"/>
      <c r="V49" s="676"/>
      <c r="W49" s="676"/>
      <c r="X49" s="676"/>
      <c r="Y49" s="676"/>
      <c r="Z49" s="676"/>
      <c r="AA49" s="145"/>
      <c r="AB49" s="145"/>
      <c r="AC49" s="145"/>
      <c r="AD49" s="145"/>
      <c r="AE49" s="145"/>
      <c r="AF49" s="145"/>
      <c r="AG49" s="145"/>
      <c r="AH49" s="145"/>
    </row>
    <row r="50" spans="1:34" x14ac:dyDescent="0.25">
      <c r="A50" s="39" t="s">
        <v>63</v>
      </c>
      <c r="B50" s="3"/>
      <c r="C50" s="736">
        <f>+C14+C48</f>
        <v>44895.761428571423</v>
      </c>
      <c r="D50" s="675"/>
      <c r="E50" s="675"/>
      <c r="F50" s="675"/>
      <c r="G50" s="675"/>
      <c r="H50" s="675"/>
      <c r="I50" s="675"/>
      <c r="J50" s="675"/>
      <c r="K50" s="675"/>
      <c r="L50" s="675"/>
      <c r="M50" s="675"/>
      <c r="N50" s="676"/>
      <c r="O50" s="676"/>
      <c r="P50" s="676"/>
      <c r="Q50" s="676"/>
      <c r="R50" s="676"/>
      <c r="S50" s="676"/>
      <c r="T50" s="676"/>
      <c r="U50" s="676"/>
      <c r="V50" s="676"/>
      <c r="W50" s="676"/>
      <c r="X50" s="676"/>
      <c r="Y50" s="676"/>
      <c r="Z50" s="676"/>
      <c r="AA50" s="145"/>
      <c r="AB50" s="145"/>
      <c r="AC50" s="145"/>
      <c r="AD50" s="145"/>
      <c r="AE50" s="145"/>
      <c r="AF50" s="145"/>
      <c r="AG50" s="145"/>
      <c r="AH50" s="145"/>
    </row>
    <row r="51" spans="1:34" x14ac:dyDescent="0.25">
      <c r="A51" s="3"/>
      <c r="B51" s="3"/>
      <c r="C51" s="3"/>
      <c r="D51" s="297"/>
      <c r="E51" s="297"/>
      <c r="F51" s="297"/>
      <c r="G51" s="297"/>
      <c r="H51" s="297"/>
      <c r="I51" s="297"/>
      <c r="J51" s="297"/>
      <c r="K51" s="297"/>
      <c r="L51" s="297"/>
      <c r="M51" s="297"/>
      <c r="N51" s="338"/>
      <c r="O51" s="338"/>
      <c r="P51" s="338"/>
      <c r="Q51" s="338"/>
      <c r="R51" s="338"/>
      <c r="S51" s="338"/>
      <c r="T51" s="338"/>
      <c r="U51" s="338"/>
      <c r="V51" s="338"/>
      <c r="W51" s="338"/>
      <c r="X51" s="338"/>
      <c r="Y51" s="338"/>
      <c r="Z51" s="338"/>
    </row>
    <row r="52" spans="1:34" x14ac:dyDescent="0.25">
      <c r="A52" s="3"/>
      <c r="B52" s="36"/>
      <c r="C52" s="3"/>
      <c r="D52" s="297"/>
      <c r="E52" s="297"/>
      <c r="F52" s="297"/>
      <c r="G52" s="297"/>
      <c r="H52" s="297"/>
      <c r="I52" s="297"/>
      <c r="J52" s="297"/>
      <c r="K52" s="297"/>
      <c r="L52" s="297"/>
      <c r="M52" s="297"/>
      <c r="N52" s="338"/>
      <c r="O52" s="338"/>
      <c r="P52" s="338"/>
      <c r="Q52" s="338"/>
      <c r="R52" s="338"/>
      <c r="S52" s="338"/>
      <c r="T52" s="338"/>
      <c r="U52" s="338"/>
      <c r="V52" s="338"/>
      <c r="W52" s="338"/>
      <c r="X52" s="338"/>
      <c r="Y52" s="338"/>
      <c r="Z52" s="338"/>
    </row>
    <row r="53" spans="1:34" x14ac:dyDescent="0.25">
      <c r="A53" s="3"/>
      <c r="B53" s="3"/>
      <c r="C53" s="3"/>
      <c r="E53" s="297"/>
      <c r="F53" s="301"/>
      <c r="G53" s="301"/>
      <c r="H53" s="301"/>
      <c r="I53" s="301"/>
      <c r="J53" s="301"/>
      <c r="K53" s="301"/>
      <c r="L53" s="301"/>
      <c r="M53" s="301"/>
      <c r="N53" s="338">
        <f>SUM(E32:E53)</f>
        <v>0</v>
      </c>
      <c r="O53" s="342"/>
      <c r="P53" s="342"/>
      <c r="Q53" s="342"/>
      <c r="R53" s="342"/>
      <c r="S53" s="342"/>
    </row>
    <row r="54" spans="1:34" x14ac:dyDescent="0.25">
      <c r="B54" s="3"/>
      <c r="C54" s="3"/>
      <c r="E54" s="301"/>
      <c r="F54" s="301"/>
      <c r="G54" s="301"/>
      <c r="H54" s="301"/>
      <c r="I54" s="301"/>
      <c r="J54" s="301"/>
      <c r="K54" s="301"/>
      <c r="L54" s="301"/>
      <c r="M54" s="301"/>
      <c r="N54" s="301"/>
      <c r="O54" s="301"/>
      <c r="P54" s="301"/>
      <c r="Q54" s="301"/>
      <c r="R54" s="301"/>
      <c r="S54" s="301"/>
    </row>
    <row r="55" spans="1:34" x14ac:dyDescent="0.25">
      <c r="E55" s="301"/>
      <c r="F55" s="301"/>
      <c r="G55" s="301"/>
      <c r="H55" s="301"/>
      <c r="I55" s="301"/>
      <c r="J55" s="301"/>
      <c r="K55" s="301"/>
      <c r="L55" s="301"/>
      <c r="M55" s="301"/>
      <c r="N55" s="301"/>
      <c r="O55" s="301"/>
      <c r="P55" s="301"/>
      <c r="Q55" s="301"/>
      <c r="R55" s="301"/>
      <c r="S55" s="301"/>
    </row>
    <row r="56" spans="1:34" x14ac:dyDescent="0.25">
      <c r="E56" s="301"/>
      <c r="F56" s="301"/>
      <c r="G56" s="301"/>
      <c r="H56" s="301"/>
      <c r="I56" s="301"/>
      <c r="J56" s="301"/>
      <c r="K56" s="301"/>
      <c r="L56" s="301"/>
      <c r="M56" s="301"/>
      <c r="N56" s="301"/>
      <c r="O56" s="301"/>
      <c r="P56" s="301"/>
      <c r="Q56" s="301"/>
      <c r="R56" s="301"/>
      <c r="S56" s="301"/>
    </row>
    <row r="57" spans="1:34" x14ac:dyDescent="0.25">
      <c r="E57" s="301"/>
      <c r="F57" s="301"/>
      <c r="G57" s="301"/>
      <c r="H57" s="301"/>
      <c r="I57" s="301"/>
      <c r="J57" s="301"/>
      <c r="K57" s="301"/>
      <c r="L57" s="301"/>
      <c r="M57" s="301"/>
      <c r="N57" s="301"/>
      <c r="O57" s="301"/>
      <c r="P57" s="301"/>
      <c r="Q57" s="301"/>
      <c r="R57" s="301"/>
      <c r="S57" s="301"/>
    </row>
    <row r="58" spans="1:34" x14ac:dyDescent="0.25">
      <c r="E58" s="301"/>
      <c r="F58" s="301"/>
      <c r="G58" s="301"/>
      <c r="H58" s="301"/>
      <c r="I58" s="301"/>
      <c r="J58" s="301"/>
      <c r="K58" s="301"/>
      <c r="L58" s="301"/>
      <c r="M58" s="301"/>
      <c r="N58" s="301"/>
      <c r="O58" s="301"/>
      <c r="P58" s="301"/>
      <c r="Q58" s="301"/>
      <c r="R58" s="301"/>
      <c r="S58" s="301"/>
    </row>
    <row r="59" spans="1:34" x14ac:dyDescent="0.25">
      <c r="E59" s="301"/>
      <c r="F59" s="301"/>
      <c r="G59" s="301"/>
      <c r="H59" s="301"/>
      <c r="I59" s="301"/>
      <c r="J59" s="301"/>
      <c r="K59" s="301"/>
      <c r="L59" s="301"/>
      <c r="M59" s="301"/>
      <c r="N59" s="301"/>
      <c r="O59" s="301"/>
      <c r="P59" s="301"/>
      <c r="Q59" s="301"/>
      <c r="R59" s="301"/>
      <c r="S59" s="301"/>
    </row>
    <row r="60" spans="1:34" x14ac:dyDescent="0.25">
      <c r="E60" s="301"/>
      <c r="F60" s="301"/>
      <c r="G60" s="301"/>
      <c r="H60" s="301"/>
      <c r="I60" s="301"/>
      <c r="J60" s="301"/>
      <c r="K60" s="301"/>
      <c r="L60" s="301"/>
      <c r="M60" s="301"/>
      <c r="N60" s="301"/>
      <c r="O60" s="301"/>
      <c r="P60" s="301"/>
      <c r="Q60" s="301"/>
      <c r="R60" s="301"/>
      <c r="S60" s="301"/>
    </row>
    <row r="61" spans="1:34" x14ac:dyDescent="0.25">
      <c r="E61" s="301"/>
      <c r="F61" s="301"/>
      <c r="G61" s="301"/>
      <c r="H61" s="301"/>
      <c r="I61" s="301"/>
      <c r="J61" s="301"/>
      <c r="K61" s="301"/>
      <c r="L61" s="301"/>
      <c r="M61" s="301"/>
      <c r="N61" s="301"/>
      <c r="O61" s="301"/>
      <c r="P61" s="301"/>
      <c r="Q61" s="301"/>
      <c r="R61" s="301"/>
      <c r="S61" s="301"/>
    </row>
    <row r="62" spans="1:34" x14ac:dyDescent="0.25">
      <c r="E62" s="301"/>
      <c r="F62" s="301"/>
      <c r="G62" s="301"/>
      <c r="H62" s="301"/>
      <c r="I62" s="301"/>
      <c r="J62" s="301"/>
      <c r="K62" s="301"/>
      <c r="L62" s="301"/>
      <c r="M62" s="301"/>
      <c r="N62" s="301"/>
      <c r="O62" s="301"/>
      <c r="P62" s="301"/>
      <c r="Q62" s="301"/>
      <c r="R62" s="301"/>
      <c r="S62" s="301"/>
    </row>
    <row r="63" spans="1:34" x14ac:dyDescent="0.25">
      <c r="E63" s="301"/>
      <c r="F63" s="301"/>
      <c r="G63" s="301"/>
      <c r="H63" s="301"/>
      <c r="I63" s="301"/>
      <c r="J63" s="301"/>
      <c r="K63" s="301"/>
      <c r="L63" s="301"/>
      <c r="M63" s="301"/>
      <c r="N63" s="301"/>
      <c r="O63" s="301"/>
      <c r="P63" s="301"/>
      <c r="Q63" s="301"/>
      <c r="R63" s="301"/>
      <c r="S63" s="301"/>
    </row>
    <row r="64" spans="1:34" x14ac:dyDescent="0.25">
      <c r="E64" s="301"/>
      <c r="F64" s="301"/>
      <c r="G64" s="301"/>
      <c r="H64" s="301"/>
      <c r="I64" s="301"/>
      <c r="J64" s="301"/>
      <c r="K64" s="301"/>
      <c r="L64" s="301"/>
      <c r="M64" s="301"/>
      <c r="N64" s="301"/>
      <c r="O64" s="301"/>
      <c r="P64" s="301"/>
      <c r="Q64" s="301"/>
      <c r="R64" s="301"/>
      <c r="S64" s="301"/>
    </row>
  </sheetData>
  <pageMargins left="0.7" right="0.7" top="0.75" bottom="0.75" header="0.3" footer="0.3"/>
  <pageSetup scale="60" orientation="landscape" horizontalDpi="4294967294" verticalDpi="4294967294" r:id="rId1"/>
  <headerFooter>
    <oddFooter>&amp;Z&amp;F&amp;RPage &amp;P</oddFooter>
  </headerFooter>
</worksheet>
</file>

<file path=xl/worksheets/sheet2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15B31E-A303-4400-8464-DB1CE819C158}">
  <sheetPr>
    <tabColor theme="6" tint="-0.249977111117893"/>
    <pageSetUpPr fitToPage="1"/>
  </sheetPr>
  <dimension ref="A1:AH64"/>
  <sheetViews>
    <sheetView workbookViewId="0"/>
  </sheetViews>
  <sheetFormatPr defaultColWidth="8.85546875" defaultRowHeight="15" x14ac:dyDescent="0.25"/>
  <cols>
    <col min="1" max="1" width="26" customWidth="1"/>
    <col min="2" max="2" width="9.5703125" customWidth="1"/>
    <col min="3" max="3" width="12.85546875" customWidth="1"/>
    <col min="4" max="12" width="7.42578125" hidden="1" customWidth="1"/>
    <col min="13" max="13" width="7.5703125" hidden="1" customWidth="1"/>
    <col min="14" max="21" width="10.42578125" customWidth="1"/>
    <col min="22" max="25" width="10.42578125" hidden="1" customWidth="1"/>
    <col min="26" max="26" width="10.7109375" bestFit="1" customWidth="1"/>
    <col min="27" max="27" width="11.5703125" bestFit="1" customWidth="1"/>
    <col min="28" max="28" width="12" bestFit="1" customWidth="1"/>
    <col min="29" max="30" width="10.5703125" bestFit="1" customWidth="1"/>
    <col min="31" max="31" width="11.85546875" customWidth="1"/>
    <col min="32" max="32" width="14.28515625" customWidth="1"/>
    <col min="33" max="33" width="12.28515625" customWidth="1"/>
    <col min="34" max="34" width="11.140625" customWidth="1"/>
  </cols>
  <sheetData>
    <row r="1" spans="1:34" x14ac:dyDescent="0.25">
      <c r="A1" s="11" t="s">
        <v>10</v>
      </c>
      <c r="O1" t="s">
        <v>647</v>
      </c>
    </row>
    <row r="2" spans="1:34" x14ac:dyDescent="0.25">
      <c r="A2" s="9" t="s">
        <v>438</v>
      </c>
    </row>
    <row r="3" spans="1:34" x14ac:dyDescent="0.25">
      <c r="A3" s="9" t="s">
        <v>1378</v>
      </c>
    </row>
    <row r="4" spans="1:34" x14ac:dyDescent="0.25">
      <c r="R4" s="40" t="s">
        <v>4</v>
      </c>
      <c r="S4" s="41"/>
      <c r="T4" s="40" t="s">
        <v>8</v>
      </c>
    </row>
    <row r="5" spans="1:34" x14ac:dyDescent="0.25">
      <c r="A5" s="10" t="s">
        <v>9</v>
      </c>
      <c r="B5" s="12" t="s">
        <v>64</v>
      </c>
      <c r="C5" s="12" t="s">
        <v>12</v>
      </c>
      <c r="R5" s="42" t="s">
        <v>2</v>
      </c>
      <c r="S5" s="42" t="s">
        <v>60</v>
      </c>
      <c r="T5" s="42" t="s">
        <v>7</v>
      </c>
    </row>
    <row r="6" spans="1:34" x14ac:dyDescent="0.25">
      <c r="B6" s="3"/>
      <c r="R6" s="3"/>
    </row>
    <row r="7" spans="1:34" x14ac:dyDescent="0.25">
      <c r="A7" s="234" t="s">
        <v>1371</v>
      </c>
      <c r="B7" s="212">
        <v>921</v>
      </c>
      <c r="C7" s="214"/>
      <c r="D7" s="293"/>
      <c r="E7" s="293"/>
      <c r="F7" s="293"/>
      <c r="G7" s="293"/>
      <c r="H7" s="293"/>
      <c r="I7" s="293"/>
      <c r="J7" s="293"/>
      <c r="K7" s="293"/>
      <c r="L7" s="293"/>
      <c r="M7" s="293"/>
      <c r="N7" s="293"/>
      <c r="O7" s="294"/>
      <c r="P7" s="6"/>
      <c r="Q7" s="6"/>
      <c r="R7" s="13">
        <f>+C14</f>
        <v>43428.67</v>
      </c>
      <c r="S7" s="13">
        <f>+-C48</f>
        <v>9306.1435714285708</v>
      </c>
      <c r="T7" s="13">
        <f>+R7-S7</f>
        <v>34122.526428571429</v>
      </c>
    </row>
    <row r="8" spans="1:34" x14ac:dyDescent="0.25">
      <c r="A8" s="231"/>
      <c r="B8" s="3"/>
      <c r="D8" s="293"/>
      <c r="E8" s="293"/>
      <c r="F8" s="293"/>
      <c r="G8" s="293"/>
      <c r="H8" s="293"/>
      <c r="I8" s="293"/>
      <c r="J8" s="293"/>
      <c r="K8" s="293"/>
      <c r="L8" s="293"/>
      <c r="M8" s="293"/>
      <c r="N8" s="293"/>
      <c r="O8" s="294"/>
      <c r="P8" s="6"/>
      <c r="Q8" s="6"/>
    </row>
    <row r="9" spans="1:34" x14ac:dyDescent="0.25">
      <c r="A9" s="2"/>
      <c r="B9" s="3"/>
      <c r="D9" s="293"/>
      <c r="E9" s="293"/>
      <c r="F9" s="293"/>
      <c r="G9" s="293"/>
      <c r="H9" s="293"/>
      <c r="I9" s="293"/>
      <c r="J9" s="293"/>
      <c r="K9" s="293"/>
      <c r="L9" s="293"/>
      <c r="M9" s="293"/>
      <c r="N9" s="293"/>
      <c r="O9" s="294"/>
      <c r="P9" s="6"/>
      <c r="Q9" s="6"/>
    </row>
    <row r="10" spans="1:34" x14ac:dyDescent="0.25">
      <c r="B10" s="3"/>
    </row>
    <row r="11" spans="1:34" x14ac:dyDescent="0.25">
      <c r="A11" s="686" t="s">
        <v>66</v>
      </c>
      <c r="B11" s="212" t="s">
        <v>1267</v>
      </c>
      <c r="C11" s="214"/>
    </row>
    <row r="12" spans="1:34" x14ac:dyDescent="0.25">
      <c r="B12" s="28"/>
      <c r="C12" s="2"/>
    </row>
    <row r="13" spans="1:34" x14ac:dyDescent="0.25">
      <c r="A13" s="9" t="s">
        <v>5</v>
      </c>
      <c r="C13" s="31" t="s">
        <v>3</v>
      </c>
      <c r="D13" s="32">
        <v>1994</v>
      </c>
      <c r="E13" s="32">
        <v>1995</v>
      </c>
      <c r="F13" s="32">
        <v>1996</v>
      </c>
      <c r="G13" s="32">
        <v>1997</v>
      </c>
      <c r="H13" s="32">
        <v>1998</v>
      </c>
      <c r="I13" s="32">
        <v>1999</v>
      </c>
      <c r="J13" s="32">
        <v>2000</v>
      </c>
      <c r="K13" s="32">
        <v>2001</v>
      </c>
      <c r="L13" s="32">
        <v>2002</v>
      </c>
      <c r="M13" s="32">
        <v>2003</v>
      </c>
      <c r="N13" s="32">
        <v>2004</v>
      </c>
      <c r="O13" s="32">
        <f>N13+1</f>
        <v>2005</v>
      </c>
      <c r="P13" s="32">
        <f t="shared" ref="P13:AH13" si="0">O13+1</f>
        <v>2006</v>
      </c>
      <c r="Q13" s="32">
        <f t="shared" si="0"/>
        <v>2007</v>
      </c>
      <c r="R13" s="32">
        <f t="shared" si="0"/>
        <v>2008</v>
      </c>
      <c r="S13" s="32">
        <f t="shared" si="0"/>
        <v>2009</v>
      </c>
      <c r="T13" s="32">
        <f t="shared" si="0"/>
        <v>2010</v>
      </c>
      <c r="U13" s="32">
        <f t="shared" si="0"/>
        <v>2011</v>
      </c>
      <c r="V13" s="32">
        <f t="shared" si="0"/>
        <v>2012</v>
      </c>
      <c r="W13" s="32">
        <f t="shared" si="0"/>
        <v>2013</v>
      </c>
      <c r="X13" s="32">
        <f t="shared" si="0"/>
        <v>2014</v>
      </c>
      <c r="Y13" s="32">
        <f t="shared" si="0"/>
        <v>2015</v>
      </c>
      <c r="Z13" s="32">
        <f t="shared" si="0"/>
        <v>2016</v>
      </c>
      <c r="AA13" s="32">
        <f t="shared" si="0"/>
        <v>2017</v>
      </c>
      <c r="AB13" s="32">
        <f t="shared" si="0"/>
        <v>2018</v>
      </c>
      <c r="AC13" s="32">
        <f t="shared" si="0"/>
        <v>2019</v>
      </c>
      <c r="AD13" s="32">
        <f t="shared" si="0"/>
        <v>2020</v>
      </c>
      <c r="AE13" s="32">
        <f t="shared" si="0"/>
        <v>2021</v>
      </c>
      <c r="AF13" s="32">
        <f t="shared" si="0"/>
        <v>2022</v>
      </c>
      <c r="AG13" s="32">
        <f t="shared" si="0"/>
        <v>2023</v>
      </c>
      <c r="AH13" s="32">
        <f t="shared" si="0"/>
        <v>2024</v>
      </c>
    </row>
    <row r="14" spans="1:34" x14ac:dyDescent="0.25">
      <c r="A14" s="9" t="s">
        <v>73</v>
      </c>
      <c r="C14" s="672">
        <f>SUM(D14:AH14)</f>
        <v>43428.67</v>
      </c>
      <c r="D14" s="673">
        <v>0</v>
      </c>
      <c r="E14" s="673">
        <v>0</v>
      </c>
      <c r="F14" s="673">
        <v>0</v>
      </c>
      <c r="G14" s="673">
        <v>0</v>
      </c>
      <c r="H14" s="673">
        <v>0</v>
      </c>
      <c r="I14" s="673">
        <v>0</v>
      </c>
      <c r="J14" s="673">
        <v>0</v>
      </c>
      <c r="K14" s="673">
        <v>0</v>
      </c>
      <c r="L14" s="673">
        <v>0</v>
      </c>
      <c r="M14" s="673">
        <v>0</v>
      </c>
      <c r="N14" s="639"/>
      <c r="O14" s="639"/>
      <c r="P14" s="639"/>
      <c r="Q14" s="639"/>
      <c r="R14" s="639"/>
      <c r="S14" s="639"/>
      <c r="T14" s="639"/>
      <c r="U14" s="639"/>
      <c r="V14" s="639"/>
      <c r="W14" s="639"/>
      <c r="X14" s="639"/>
      <c r="Y14" s="614"/>
      <c r="Z14" s="614"/>
      <c r="AA14" s="614"/>
      <c r="AB14" s="614"/>
      <c r="AC14" s="614"/>
      <c r="AD14" s="733"/>
      <c r="AE14" s="677"/>
      <c r="AF14" s="733"/>
      <c r="AG14" s="737">
        <v>43428.67</v>
      </c>
      <c r="AH14" s="614"/>
    </row>
    <row r="15" spans="1:34" x14ac:dyDescent="0.25">
      <c r="A15" s="34"/>
      <c r="B15" s="2"/>
      <c r="C15" s="145"/>
      <c r="D15" s="145"/>
      <c r="E15" s="145"/>
      <c r="F15" s="145"/>
      <c r="G15" s="145"/>
      <c r="H15" s="145"/>
      <c r="I15" s="145"/>
      <c r="J15" s="145"/>
      <c r="K15" s="145"/>
      <c r="L15" s="145"/>
      <c r="M15" s="145"/>
      <c r="N15" s="145"/>
      <c r="O15" s="145"/>
      <c r="P15" s="145"/>
      <c r="Q15" s="145"/>
      <c r="R15" s="145"/>
      <c r="S15" s="673"/>
      <c r="T15" s="673"/>
      <c r="U15" s="673"/>
      <c r="V15" s="673"/>
      <c r="W15" s="673"/>
      <c r="X15" s="673"/>
      <c r="Y15" s="145"/>
      <c r="Z15" s="145"/>
      <c r="AA15" s="145"/>
      <c r="AB15" s="145"/>
      <c r="AC15" s="145"/>
      <c r="AD15" s="145"/>
      <c r="AE15" s="145"/>
      <c r="AF15" s="145"/>
      <c r="AG15" s="145"/>
      <c r="AH15" s="614"/>
    </row>
    <row r="16" spans="1:34" x14ac:dyDescent="0.25">
      <c r="A16" s="9" t="s">
        <v>6</v>
      </c>
      <c r="B16" s="3">
        <v>1994</v>
      </c>
      <c r="C16" s="622">
        <f>-SUM(D16:AH16)</f>
        <v>0</v>
      </c>
      <c r="D16" s="675">
        <f>+D$14/7/2</f>
        <v>0</v>
      </c>
      <c r="E16" s="675"/>
      <c r="F16" s="675"/>
      <c r="G16" s="675"/>
      <c r="H16" s="675"/>
      <c r="I16" s="675"/>
      <c r="J16" s="675"/>
      <c r="K16" s="675"/>
      <c r="L16" s="675"/>
      <c r="M16" s="675"/>
      <c r="N16" s="675"/>
      <c r="O16" s="675"/>
      <c r="P16" s="675"/>
      <c r="Q16" s="675"/>
      <c r="R16" s="675"/>
      <c r="S16" s="673"/>
      <c r="T16" s="673"/>
      <c r="U16" s="673"/>
      <c r="V16" s="673"/>
      <c r="W16" s="673"/>
      <c r="X16" s="673"/>
      <c r="Y16" s="675"/>
      <c r="Z16" s="675"/>
      <c r="AA16" s="145"/>
      <c r="AB16" s="145"/>
      <c r="AC16" s="145"/>
      <c r="AD16" s="145"/>
      <c r="AE16" s="145"/>
      <c r="AF16" s="145"/>
      <c r="AG16" s="145"/>
      <c r="AH16" s="614"/>
    </row>
    <row r="17" spans="1:34" x14ac:dyDescent="0.25">
      <c r="B17" s="3">
        <f>B16+1</f>
        <v>1995</v>
      </c>
      <c r="C17" s="622">
        <f t="shared" ref="C17:C46" si="1">-SUM(D17:AH17)</f>
        <v>0</v>
      </c>
      <c r="D17" s="675">
        <f>+D$14/7</f>
        <v>0</v>
      </c>
      <c r="E17" s="675">
        <f>+E$14/7/2</f>
        <v>0</v>
      </c>
      <c r="F17" s="675"/>
      <c r="G17" s="675"/>
      <c r="H17" s="675"/>
      <c r="I17" s="675"/>
      <c r="J17" s="675"/>
      <c r="K17" s="675"/>
      <c r="L17" s="675"/>
      <c r="M17" s="675"/>
      <c r="N17" s="675"/>
      <c r="O17" s="675"/>
      <c r="P17" s="675"/>
      <c r="Q17" s="675"/>
      <c r="R17" s="675"/>
      <c r="S17" s="673"/>
      <c r="T17" s="673"/>
      <c r="U17" s="673"/>
      <c r="V17" s="673"/>
      <c r="W17" s="673"/>
      <c r="X17" s="673"/>
      <c r="Y17" s="675"/>
      <c r="Z17" s="675"/>
      <c r="AA17" s="145"/>
      <c r="AB17" s="145"/>
      <c r="AC17" s="145"/>
      <c r="AD17" s="145"/>
      <c r="AE17" s="145"/>
      <c r="AF17" s="145"/>
      <c r="AG17" s="145"/>
      <c r="AH17" s="614"/>
    </row>
    <row r="18" spans="1:34" x14ac:dyDescent="0.25">
      <c r="B18" s="3">
        <f t="shared" ref="B18:B46" si="2">B17+1</f>
        <v>1996</v>
      </c>
      <c r="C18" s="622">
        <f t="shared" si="1"/>
        <v>0</v>
      </c>
      <c r="D18" s="675">
        <f>+D17</f>
        <v>0</v>
      </c>
      <c r="E18" s="675">
        <f>+E$14/7</f>
        <v>0</v>
      </c>
      <c r="F18" s="675">
        <f>+F$14/7/2</f>
        <v>0</v>
      </c>
      <c r="G18" s="675"/>
      <c r="H18" s="675"/>
      <c r="I18" s="675"/>
      <c r="J18" s="675"/>
      <c r="K18" s="675"/>
      <c r="L18" s="675"/>
      <c r="M18" s="675"/>
      <c r="N18" s="675"/>
      <c r="O18" s="145"/>
      <c r="P18" s="735"/>
      <c r="Q18" s="736"/>
      <c r="R18" s="675"/>
      <c r="S18" s="673"/>
      <c r="T18" s="673"/>
      <c r="U18" s="673"/>
      <c r="V18" s="673"/>
      <c r="W18" s="673"/>
      <c r="X18" s="673"/>
      <c r="Y18" s="675"/>
      <c r="Z18" s="675"/>
      <c r="AA18" s="145"/>
      <c r="AB18" s="145"/>
      <c r="AC18" s="145"/>
      <c r="AD18" s="145"/>
      <c r="AE18" s="145"/>
      <c r="AF18" s="145"/>
      <c r="AG18" s="145"/>
      <c r="AH18" s="145"/>
    </row>
    <row r="19" spans="1:34" x14ac:dyDescent="0.25">
      <c r="B19" s="3">
        <f t="shared" si="2"/>
        <v>1997</v>
      </c>
      <c r="C19" s="622">
        <f t="shared" si="1"/>
        <v>0</v>
      </c>
      <c r="D19" s="675">
        <f>+D18</f>
        <v>0</v>
      </c>
      <c r="E19" s="675">
        <f>+E18</f>
        <v>0</v>
      </c>
      <c r="F19" s="675">
        <f>+F$14/7</f>
        <v>0</v>
      </c>
      <c r="G19" s="675">
        <f>+G$14/7/2</f>
        <v>0</v>
      </c>
      <c r="H19" s="675"/>
      <c r="I19" s="675"/>
      <c r="J19" s="675"/>
      <c r="K19" s="675"/>
      <c r="L19" s="675"/>
      <c r="M19" s="675"/>
      <c r="N19" s="675"/>
      <c r="O19" s="675"/>
      <c r="P19" s="675"/>
      <c r="Q19" s="675"/>
      <c r="R19" s="675"/>
      <c r="S19" s="673"/>
      <c r="T19" s="673"/>
      <c r="U19" s="673"/>
      <c r="V19" s="673"/>
      <c r="W19" s="673"/>
      <c r="X19" s="673"/>
      <c r="Y19" s="675"/>
      <c r="Z19" s="675"/>
      <c r="AA19" s="145"/>
      <c r="AB19" s="145"/>
      <c r="AC19" s="145"/>
      <c r="AD19" s="145"/>
      <c r="AE19" s="145"/>
      <c r="AF19" s="145"/>
      <c r="AG19" s="145"/>
      <c r="AH19" s="145"/>
    </row>
    <row r="20" spans="1:34" x14ac:dyDescent="0.25">
      <c r="B20" s="3">
        <f t="shared" si="2"/>
        <v>1998</v>
      </c>
      <c r="C20" s="622">
        <f t="shared" si="1"/>
        <v>0</v>
      </c>
      <c r="D20" s="675">
        <f>+D19</f>
        <v>0</v>
      </c>
      <c r="E20" s="675">
        <f>+E19</f>
        <v>0</v>
      </c>
      <c r="F20" s="675">
        <f>+F19</f>
        <v>0</v>
      </c>
      <c r="G20" s="675">
        <f>+G$14/7</f>
        <v>0</v>
      </c>
      <c r="H20" s="675">
        <f>+H$14/7/2</f>
        <v>0</v>
      </c>
      <c r="I20" s="675"/>
      <c r="J20" s="675"/>
      <c r="K20" s="675"/>
      <c r="L20" s="675"/>
      <c r="M20" s="675"/>
      <c r="N20" s="675"/>
      <c r="O20" s="675"/>
      <c r="P20" s="675"/>
      <c r="Q20" s="675"/>
      <c r="R20" s="675"/>
      <c r="S20" s="673"/>
      <c r="T20" s="145"/>
      <c r="U20" s="735"/>
      <c r="V20" s="736"/>
      <c r="W20" s="673"/>
      <c r="X20" s="673"/>
      <c r="Y20" s="675"/>
      <c r="Z20" s="675"/>
      <c r="AA20" s="145"/>
      <c r="AB20" s="145"/>
      <c r="AC20" s="145"/>
      <c r="AD20" s="145"/>
      <c r="AE20" s="145"/>
      <c r="AF20" s="145"/>
      <c r="AG20" s="145"/>
      <c r="AH20" s="145"/>
    </row>
    <row r="21" spans="1:34" x14ac:dyDescent="0.25">
      <c r="B21" s="3">
        <f t="shared" si="2"/>
        <v>1999</v>
      </c>
      <c r="C21" s="622">
        <f t="shared" si="1"/>
        <v>0</v>
      </c>
      <c r="D21" s="675">
        <f>+D20</f>
        <v>0</v>
      </c>
      <c r="E21" s="675">
        <f>+E20</f>
        <v>0</v>
      </c>
      <c r="F21" s="675">
        <f>+F20</f>
        <v>0</v>
      </c>
      <c r="G21" s="675">
        <f>+G20</f>
        <v>0</v>
      </c>
      <c r="H21" s="675">
        <f>+H$14/7</f>
        <v>0</v>
      </c>
      <c r="I21" s="675">
        <f>+I$14/7/2</f>
        <v>0</v>
      </c>
      <c r="J21" s="675"/>
      <c r="K21" s="675"/>
      <c r="L21" s="675"/>
      <c r="M21" s="675"/>
      <c r="N21" s="675"/>
      <c r="O21" s="675"/>
      <c r="P21" s="675"/>
      <c r="Q21" s="675"/>
      <c r="R21" s="675"/>
      <c r="S21" s="673"/>
      <c r="T21" s="673"/>
      <c r="U21" s="673"/>
      <c r="V21" s="673"/>
      <c r="W21" s="673"/>
      <c r="X21" s="673"/>
      <c r="Y21" s="675"/>
      <c r="Z21" s="675"/>
      <c r="AA21" s="145"/>
      <c r="AB21" s="145"/>
      <c r="AC21" s="145"/>
      <c r="AD21" s="145"/>
      <c r="AE21" s="145"/>
      <c r="AF21" s="145"/>
      <c r="AG21" s="145"/>
      <c r="AH21" s="145"/>
    </row>
    <row r="22" spans="1:34" x14ac:dyDescent="0.25">
      <c r="B22" s="3">
        <f t="shared" si="2"/>
        <v>2000</v>
      </c>
      <c r="C22" s="622">
        <f t="shared" si="1"/>
        <v>0</v>
      </c>
      <c r="D22" s="675">
        <f>+D21</f>
        <v>0</v>
      </c>
      <c r="E22" s="675">
        <f>+E21</f>
        <v>0</v>
      </c>
      <c r="F22" s="675">
        <f>+F21</f>
        <v>0</v>
      </c>
      <c r="G22" s="675">
        <f>+G21</f>
        <v>0</v>
      </c>
      <c r="H22" s="675">
        <f>+H21</f>
        <v>0</v>
      </c>
      <c r="I22" s="675">
        <f>+I$14/7</f>
        <v>0</v>
      </c>
      <c r="J22" s="675">
        <f>+J$14/7/2</f>
        <v>0</v>
      </c>
      <c r="K22" s="675"/>
      <c r="L22" s="675"/>
      <c r="M22" s="675"/>
      <c r="N22" s="675"/>
      <c r="O22" s="675"/>
      <c r="P22" s="675"/>
      <c r="Q22" s="675"/>
      <c r="R22" s="675"/>
      <c r="S22" s="673"/>
      <c r="T22" s="673"/>
      <c r="U22" s="673"/>
      <c r="V22" s="673"/>
      <c r="W22" s="673"/>
      <c r="X22" s="673"/>
      <c r="Y22" s="675"/>
      <c r="Z22" s="675"/>
      <c r="AA22" s="145"/>
      <c r="AB22" s="145"/>
      <c r="AC22" s="145"/>
      <c r="AD22" s="145"/>
      <c r="AE22" s="145"/>
      <c r="AF22" s="145"/>
      <c r="AG22" s="145"/>
      <c r="AH22" s="145"/>
    </row>
    <row r="23" spans="1:34" x14ac:dyDescent="0.25">
      <c r="B23" s="3">
        <f t="shared" si="2"/>
        <v>2001</v>
      </c>
      <c r="C23" s="622">
        <f t="shared" si="1"/>
        <v>0</v>
      </c>
      <c r="D23" s="675">
        <f>+D$14/7/2</f>
        <v>0</v>
      </c>
      <c r="E23" s="675">
        <f>+E22</f>
        <v>0</v>
      </c>
      <c r="F23" s="675">
        <f>+F22</f>
        <v>0</v>
      </c>
      <c r="G23" s="675">
        <f>+G22</f>
        <v>0</v>
      </c>
      <c r="H23" s="675">
        <f>+H22</f>
        <v>0</v>
      </c>
      <c r="I23" s="675">
        <f>+I22</f>
        <v>0</v>
      </c>
      <c r="J23" s="675">
        <f>+J$14/7</f>
        <v>0</v>
      </c>
      <c r="K23" s="675">
        <f>+K$14/7/2</f>
        <v>0</v>
      </c>
      <c r="L23" s="675"/>
      <c r="M23" s="675"/>
      <c r="N23" s="675"/>
      <c r="O23" s="675"/>
      <c r="P23" s="675"/>
      <c r="Q23" s="675"/>
      <c r="R23" s="675"/>
      <c r="S23" s="673"/>
      <c r="T23" s="673"/>
      <c r="U23" s="673"/>
      <c r="V23" s="673"/>
      <c r="W23" s="673"/>
      <c r="X23" s="673"/>
      <c r="Y23" s="675"/>
      <c r="Z23" s="675"/>
      <c r="AA23" s="145"/>
      <c r="AB23" s="145"/>
      <c r="AC23" s="145"/>
      <c r="AD23" s="145"/>
      <c r="AE23" s="145"/>
      <c r="AF23" s="145"/>
      <c r="AG23" s="145"/>
      <c r="AH23" s="145"/>
    </row>
    <row r="24" spans="1:34" x14ac:dyDescent="0.25">
      <c r="B24" s="3">
        <f t="shared" si="2"/>
        <v>2002</v>
      </c>
      <c r="C24" s="622">
        <f t="shared" si="1"/>
        <v>0</v>
      </c>
      <c r="D24" s="675"/>
      <c r="E24" s="675">
        <f>+E$14/7/2</f>
        <v>0</v>
      </c>
      <c r="F24" s="675">
        <f>+F23</f>
        <v>0</v>
      </c>
      <c r="G24" s="675">
        <f>+G23</f>
        <v>0</v>
      </c>
      <c r="H24" s="675">
        <f>+H23</f>
        <v>0</v>
      </c>
      <c r="I24" s="675">
        <f>+I23</f>
        <v>0</v>
      </c>
      <c r="J24" s="675">
        <f>+J23</f>
        <v>0</v>
      </c>
      <c r="K24" s="675">
        <f>+K$14/7</f>
        <v>0</v>
      </c>
      <c r="L24" s="675">
        <f>+L$14/7/2</f>
        <v>0</v>
      </c>
      <c r="M24" s="675"/>
      <c r="N24" s="675"/>
      <c r="O24" s="675"/>
      <c r="P24" s="675"/>
      <c r="Q24" s="675"/>
      <c r="R24" s="675"/>
      <c r="S24" s="673"/>
      <c r="T24" s="673"/>
      <c r="U24" s="673"/>
      <c r="V24" s="673"/>
      <c r="W24" s="673"/>
      <c r="X24" s="673"/>
      <c r="Y24" s="675"/>
      <c r="Z24" s="675"/>
      <c r="AA24" s="145"/>
      <c r="AB24" s="145"/>
      <c r="AC24" s="145"/>
      <c r="AD24" s="145"/>
      <c r="AE24" s="145"/>
      <c r="AF24" s="145"/>
      <c r="AG24" s="145"/>
      <c r="AH24" s="145"/>
    </row>
    <row r="25" spans="1:34" x14ac:dyDescent="0.25">
      <c r="B25" s="3">
        <f t="shared" si="2"/>
        <v>2003</v>
      </c>
      <c r="C25" s="622">
        <f t="shared" si="1"/>
        <v>0</v>
      </c>
      <c r="D25" s="675"/>
      <c r="E25" s="675"/>
      <c r="F25" s="675">
        <f>+F$14/7/2</f>
        <v>0</v>
      </c>
      <c r="G25" s="675">
        <f>+G24</f>
        <v>0</v>
      </c>
      <c r="H25" s="675">
        <f>+H24</f>
        <v>0</v>
      </c>
      <c r="I25" s="675">
        <f>+I24</f>
        <v>0</v>
      </c>
      <c r="J25" s="675">
        <f>+J24</f>
        <v>0</v>
      </c>
      <c r="K25" s="675">
        <f>+K24</f>
        <v>0</v>
      </c>
      <c r="L25" s="675">
        <f>+L$14/7</f>
        <v>0</v>
      </c>
      <c r="M25" s="675">
        <f>+M$14/7/2</f>
        <v>0</v>
      </c>
      <c r="N25" s="675"/>
      <c r="O25" s="675"/>
      <c r="P25" s="675"/>
      <c r="Q25" s="675"/>
      <c r="R25" s="675"/>
      <c r="S25" s="673"/>
      <c r="T25" s="673"/>
      <c r="U25" s="673"/>
      <c r="V25" s="673"/>
      <c r="W25" s="673"/>
      <c r="X25" s="673"/>
      <c r="Y25" s="675"/>
      <c r="Z25" s="675"/>
      <c r="AA25" s="145"/>
      <c r="AB25" s="145"/>
      <c r="AC25" s="145"/>
      <c r="AD25" s="145"/>
      <c r="AE25" s="145"/>
      <c r="AF25" s="145"/>
      <c r="AG25" s="145"/>
      <c r="AH25" s="145"/>
    </row>
    <row r="26" spans="1:34" x14ac:dyDescent="0.25">
      <c r="B26" s="3">
        <f t="shared" si="2"/>
        <v>2004</v>
      </c>
      <c r="C26" s="622">
        <f t="shared" si="1"/>
        <v>0</v>
      </c>
      <c r="D26" s="675"/>
      <c r="E26" s="675"/>
      <c r="F26" s="675"/>
      <c r="G26" s="675">
        <f>+G$14/7/2</f>
        <v>0</v>
      </c>
      <c r="H26" s="675">
        <f>+H25</f>
        <v>0</v>
      </c>
      <c r="I26" s="675">
        <f>+I25</f>
        <v>0</v>
      </c>
      <c r="J26" s="675">
        <f>+J25</f>
        <v>0</v>
      </c>
      <c r="K26" s="675">
        <f>+K25</f>
        <v>0</v>
      </c>
      <c r="L26" s="675">
        <f>+L25</f>
        <v>0</v>
      </c>
      <c r="M26" s="675">
        <f>+M$14/7</f>
        <v>0</v>
      </c>
      <c r="N26" s="614">
        <f>+N$14/7/2</f>
        <v>0</v>
      </c>
      <c r="O26" s="614"/>
      <c r="P26" s="614"/>
      <c r="Q26" s="614"/>
      <c r="R26" s="614"/>
      <c r="S26" s="639"/>
      <c r="T26" s="639"/>
      <c r="U26" s="639"/>
      <c r="V26" s="639"/>
      <c r="W26" s="639"/>
      <c r="X26" s="639"/>
      <c r="Y26" s="614"/>
      <c r="Z26" s="675"/>
      <c r="AA26" s="145"/>
      <c r="AB26" s="145"/>
      <c r="AC26" s="145"/>
      <c r="AD26" s="145"/>
      <c r="AE26" s="145"/>
      <c r="AF26" s="145"/>
      <c r="AG26" s="145"/>
      <c r="AH26" s="145"/>
    </row>
    <row r="27" spans="1:34" x14ac:dyDescent="0.25">
      <c r="B27" s="3">
        <f t="shared" si="2"/>
        <v>2005</v>
      </c>
      <c r="C27" s="622">
        <f t="shared" si="1"/>
        <v>0</v>
      </c>
      <c r="D27" s="675"/>
      <c r="E27" s="675"/>
      <c r="F27" s="675"/>
      <c r="G27" s="675"/>
      <c r="H27" s="675">
        <f>+H$14/7/2</f>
        <v>0</v>
      </c>
      <c r="I27" s="675">
        <f>+I26</f>
        <v>0</v>
      </c>
      <c r="J27" s="675">
        <f>+J26</f>
        <v>0</v>
      </c>
      <c r="K27" s="675">
        <f>+K26</f>
        <v>0</v>
      </c>
      <c r="L27" s="675">
        <f>+L26</f>
        <v>0</v>
      </c>
      <c r="M27" s="675">
        <f>+M26</f>
        <v>0</v>
      </c>
      <c r="N27" s="614">
        <f>+N$14/7</f>
        <v>0</v>
      </c>
      <c r="O27" s="614">
        <f>+O$14/7/2</f>
        <v>0</v>
      </c>
      <c r="P27" s="614"/>
      <c r="Q27" s="614"/>
      <c r="R27" s="614"/>
      <c r="S27" s="639"/>
      <c r="T27" s="639"/>
      <c r="U27" s="639"/>
      <c r="V27" s="639"/>
      <c r="W27" s="639"/>
      <c r="X27" s="639"/>
      <c r="Y27" s="614"/>
      <c r="Z27" s="675"/>
      <c r="AA27" s="145"/>
      <c r="AB27" s="145"/>
      <c r="AC27" s="145"/>
      <c r="AD27" s="145"/>
      <c r="AE27" s="145"/>
      <c r="AF27" s="145"/>
      <c r="AG27" s="145"/>
      <c r="AH27" s="145"/>
    </row>
    <row r="28" spans="1:34" x14ac:dyDescent="0.25">
      <c r="B28" s="3">
        <f t="shared" si="2"/>
        <v>2006</v>
      </c>
      <c r="C28" s="622">
        <f t="shared" si="1"/>
        <v>0</v>
      </c>
      <c r="D28" s="675"/>
      <c r="E28" s="675"/>
      <c r="F28" s="675"/>
      <c r="G28" s="675"/>
      <c r="H28" s="675"/>
      <c r="I28" s="675">
        <f>+I$14/7/2</f>
        <v>0</v>
      </c>
      <c r="J28" s="675">
        <f>+J27</f>
        <v>0</v>
      </c>
      <c r="K28" s="675">
        <f>+K27</f>
        <v>0</v>
      </c>
      <c r="L28" s="675">
        <f>+L27</f>
        <v>0</v>
      </c>
      <c r="M28" s="675">
        <f>+M27</f>
        <v>0</v>
      </c>
      <c r="N28" s="614">
        <f>+N27</f>
        <v>0</v>
      </c>
      <c r="O28" s="614">
        <f>+O$14/7</f>
        <v>0</v>
      </c>
      <c r="P28" s="614">
        <f>+P$14/7/2</f>
        <v>0</v>
      </c>
      <c r="Q28" s="614"/>
      <c r="R28" s="614"/>
      <c r="S28" s="639"/>
      <c r="T28" s="639"/>
      <c r="U28" s="639"/>
      <c r="V28" s="639"/>
      <c r="W28" s="639"/>
      <c r="X28" s="639"/>
      <c r="Y28" s="614"/>
      <c r="Z28" s="675"/>
      <c r="AA28" s="145"/>
      <c r="AB28" s="145"/>
      <c r="AC28" s="145"/>
      <c r="AD28" s="145"/>
      <c r="AE28" s="145"/>
      <c r="AF28" s="145"/>
      <c r="AG28" s="145"/>
      <c r="AH28" s="145"/>
    </row>
    <row r="29" spans="1:34" x14ac:dyDescent="0.25">
      <c r="B29" s="3">
        <f t="shared" si="2"/>
        <v>2007</v>
      </c>
      <c r="C29" s="622">
        <f t="shared" si="1"/>
        <v>0</v>
      </c>
      <c r="D29" s="675"/>
      <c r="E29" s="675"/>
      <c r="F29" s="675"/>
      <c r="G29" s="675"/>
      <c r="H29" s="675"/>
      <c r="I29" s="675"/>
      <c r="J29" s="675">
        <f>+J$14/7/2</f>
        <v>0</v>
      </c>
      <c r="K29" s="675">
        <f>+K28</f>
        <v>0</v>
      </c>
      <c r="L29" s="675">
        <f>+L28</f>
        <v>0</v>
      </c>
      <c r="M29" s="675">
        <f>+M28</f>
        <v>0</v>
      </c>
      <c r="N29" s="614">
        <f>+N28</f>
        <v>0</v>
      </c>
      <c r="O29" s="614">
        <f>+O28</f>
        <v>0</v>
      </c>
      <c r="P29" s="614">
        <f>+P$14/7</f>
        <v>0</v>
      </c>
      <c r="Q29" s="614">
        <f>+Q$14/7/2</f>
        <v>0</v>
      </c>
      <c r="R29" s="614"/>
      <c r="S29" s="639"/>
      <c r="T29" s="639"/>
      <c r="U29" s="639"/>
      <c r="V29" s="639"/>
      <c r="W29" s="639"/>
      <c r="X29" s="639"/>
      <c r="Y29" s="614"/>
      <c r="Z29" s="675"/>
      <c r="AA29" s="145"/>
      <c r="AB29" s="145"/>
      <c r="AC29" s="145"/>
      <c r="AD29" s="145"/>
      <c r="AE29" s="145"/>
      <c r="AF29" s="145"/>
      <c r="AG29" s="145"/>
      <c r="AH29" s="145"/>
    </row>
    <row r="30" spans="1:34" x14ac:dyDescent="0.25">
      <c r="B30" s="3">
        <f t="shared" si="2"/>
        <v>2008</v>
      </c>
      <c r="C30" s="622">
        <f t="shared" si="1"/>
        <v>0</v>
      </c>
      <c r="D30" s="675"/>
      <c r="E30" s="675"/>
      <c r="F30" s="675"/>
      <c r="G30" s="675"/>
      <c r="H30" s="675"/>
      <c r="I30" s="675"/>
      <c r="J30" s="675"/>
      <c r="K30" s="675">
        <f>+K$14/7/2</f>
        <v>0</v>
      </c>
      <c r="L30" s="675">
        <f>+L29</f>
        <v>0</v>
      </c>
      <c r="M30" s="675">
        <f>+M29</f>
        <v>0</v>
      </c>
      <c r="N30" s="614">
        <f>+N29</f>
        <v>0</v>
      </c>
      <c r="O30" s="614">
        <f>+O29</f>
        <v>0</v>
      </c>
      <c r="P30" s="614">
        <f>+P29</f>
        <v>0</v>
      </c>
      <c r="Q30" s="614">
        <f>+Q$14/7</f>
        <v>0</v>
      </c>
      <c r="R30" s="614">
        <f>+R$14/7/2</f>
        <v>0</v>
      </c>
      <c r="S30" s="639"/>
      <c r="T30" s="639"/>
      <c r="U30" s="639"/>
      <c r="V30" s="639"/>
      <c r="W30" s="639"/>
      <c r="X30" s="639"/>
      <c r="Y30" s="614"/>
      <c r="Z30" s="675"/>
      <c r="AA30" s="145"/>
      <c r="AB30" s="145"/>
      <c r="AC30" s="145"/>
      <c r="AD30" s="145"/>
      <c r="AE30" s="145"/>
      <c r="AF30" s="145"/>
      <c r="AG30" s="145"/>
      <c r="AH30" s="145"/>
    </row>
    <row r="31" spans="1:34" x14ac:dyDescent="0.25">
      <c r="B31" s="3">
        <f t="shared" si="2"/>
        <v>2009</v>
      </c>
      <c r="C31" s="622">
        <f t="shared" si="1"/>
        <v>0</v>
      </c>
      <c r="D31" s="675"/>
      <c r="E31" s="675"/>
      <c r="F31" s="675"/>
      <c r="G31" s="675"/>
      <c r="H31" s="675"/>
      <c r="I31" s="675"/>
      <c r="J31" s="675"/>
      <c r="K31" s="675"/>
      <c r="L31" s="675">
        <f>+L$14/7/2</f>
        <v>0</v>
      </c>
      <c r="M31" s="675">
        <f>+M30</f>
        <v>0</v>
      </c>
      <c r="N31" s="614">
        <f>+N30</f>
        <v>0</v>
      </c>
      <c r="O31" s="614">
        <f>+O30</f>
        <v>0</v>
      </c>
      <c r="P31" s="614">
        <f>+P30</f>
        <v>0</v>
      </c>
      <c r="Q31" s="614">
        <f>+Q30</f>
        <v>0</v>
      </c>
      <c r="R31" s="614">
        <f>+R$14/7</f>
        <v>0</v>
      </c>
      <c r="S31" s="639">
        <f>+S$14/7/2</f>
        <v>0</v>
      </c>
      <c r="T31" s="639"/>
      <c r="U31" s="639"/>
      <c r="V31" s="639"/>
      <c r="W31" s="639"/>
      <c r="X31" s="639"/>
      <c r="Y31" s="614"/>
      <c r="Z31" s="675"/>
      <c r="AA31" s="145"/>
      <c r="AB31" s="145"/>
      <c r="AC31" s="145"/>
      <c r="AD31" s="145"/>
      <c r="AE31" s="145"/>
      <c r="AF31" s="145"/>
      <c r="AG31" s="145"/>
      <c r="AH31" s="145"/>
    </row>
    <row r="32" spans="1:34" x14ac:dyDescent="0.25">
      <c r="A32" s="38"/>
      <c r="B32" s="3">
        <f t="shared" si="2"/>
        <v>2010</v>
      </c>
      <c r="C32" s="622">
        <f t="shared" si="1"/>
        <v>0</v>
      </c>
      <c r="D32" s="675"/>
      <c r="E32" s="675"/>
      <c r="F32" s="675"/>
      <c r="G32" s="675"/>
      <c r="H32" s="675"/>
      <c r="I32" s="675"/>
      <c r="J32" s="675"/>
      <c r="K32" s="675"/>
      <c r="L32" s="675"/>
      <c r="M32" s="675">
        <f>+M$14/7/2</f>
        <v>0</v>
      </c>
      <c r="N32" s="614">
        <f>+N31</f>
        <v>0</v>
      </c>
      <c r="O32" s="614">
        <f>+O31</f>
        <v>0</v>
      </c>
      <c r="P32" s="614">
        <f>+P31</f>
        <v>0</v>
      </c>
      <c r="Q32" s="614">
        <f>+Q31</f>
        <v>0</v>
      </c>
      <c r="R32" s="614">
        <f>+R31</f>
        <v>0</v>
      </c>
      <c r="S32" s="639">
        <f>+S$14/7</f>
        <v>0</v>
      </c>
      <c r="T32" s="639">
        <f>+T$14/7/2</f>
        <v>0</v>
      </c>
      <c r="U32" s="639"/>
      <c r="V32" s="639"/>
      <c r="W32" s="639"/>
      <c r="X32" s="639"/>
      <c r="Y32" s="614"/>
      <c r="Z32" s="675"/>
      <c r="AA32" s="145"/>
      <c r="AB32" s="145"/>
      <c r="AC32" s="145"/>
      <c r="AD32" s="145"/>
      <c r="AE32" s="145"/>
      <c r="AF32" s="145"/>
      <c r="AG32" s="145"/>
      <c r="AH32" s="145"/>
    </row>
    <row r="33" spans="1:34" x14ac:dyDescent="0.25">
      <c r="A33" s="38"/>
      <c r="B33" s="3">
        <f t="shared" si="2"/>
        <v>2011</v>
      </c>
      <c r="C33" s="622">
        <f t="shared" si="1"/>
        <v>0</v>
      </c>
      <c r="D33" s="675"/>
      <c r="E33" s="675"/>
      <c r="F33" s="675"/>
      <c r="G33" s="675"/>
      <c r="H33" s="675"/>
      <c r="I33" s="675"/>
      <c r="J33" s="675"/>
      <c r="K33" s="675"/>
      <c r="L33" s="675"/>
      <c r="M33" s="675"/>
      <c r="N33" s="614">
        <f>+N$14/7/2</f>
        <v>0</v>
      </c>
      <c r="O33" s="614">
        <f>+O32</f>
        <v>0</v>
      </c>
      <c r="P33" s="614">
        <f>+P32</f>
        <v>0</v>
      </c>
      <c r="Q33" s="614">
        <f>+Q32</f>
        <v>0</v>
      </c>
      <c r="R33" s="614">
        <f>+R32</f>
        <v>0</v>
      </c>
      <c r="S33" s="639">
        <f>+S32</f>
        <v>0</v>
      </c>
      <c r="T33" s="639">
        <f>+T$14/7</f>
        <v>0</v>
      </c>
      <c r="U33" s="639">
        <f>+U$14/7/2</f>
        <v>0</v>
      </c>
      <c r="V33" s="639"/>
      <c r="W33" s="639"/>
      <c r="X33" s="639"/>
      <c r="Y33" s="614"/>
      <c r="Z33" s="675"/>
      <c r="AA33" s="145"/>
      <c r="AB33" s="145"/>
      <c r="AC33" s="145"/>
      <c r="AD33" s="145"/>
      <c r="AE33" s="145"/>
      <c r="AF33" s="145"/>
      <c r="AG33" s="145"/>
      <c r="AH33" s="145"/>
    </row>
    <row r="34" spans="1:34" x14ac:dyDescent="0.25">
      <c r="A34" s="38"/>
      <c r="B34" s="3">
        <f t="shared" si="2"/>
        <v>2012</v>
      </c>
      <c r="C34" s="622">
        <f t="shared" si="1"/>
        <v>0</v>
      </c>
      <c r="D34" s="675"/>
      <c r="E34" s="675"/>
      <c r="F34" s="675"/>
      <c r="G34" s="675"/>
      <c r="H34" s="675"/>
      <c r="I34" s="675"/>
      <c r="J34" s="675"/>
      <c r="K34" s="675"/>
      <c r="L34" s="675"/>
      <c r="M34" s="675"/>
      <c r="N34" s="614"/>
      <c r="O34" s="614">
        <f>+O$14/7/2</f>
        <v>0</v>
      </c>
      <c r="P34" s="614">
        <f>+P33</f>
        <v>0</v>
      </c>
      <c r="Q34" s="614">
        <f>+Q33</f>
        <v>0</v>
      </c>
      <c r="R34" s="614">
        <f>+R33</f>
        <v>0</v>
      </c>
      <c r="S34" s="639">
        <f>+S33</f>
        <v>0</v>
      </c>
      <c r="T34" s="639">
        <f>+T$14/7</f>
        <v>0</v>
      </c>
      <c r="U34" s="639">
        <f>+U$14/7</f>
        <v>0</v>
      </c>
      <c r="V34" s="639">
        <f>+V$14/7/2</f>
        <v>0</v>
      </c>
      <c r="W34" s="639"/>
      <c r="X34" s="639"/>
      <c r="Y34" s="614"/>
      <c r="Z34" s="675"/>
      <c r="AA34" s="145"/>
      <c r="AB34" s="145"/>
      <c r="AC34" s="145"/>
      <c r="AD34" s="145"/>
      <c r="AE34" s="145"/>
      <c r="AF34" s="145"/>
      <c r="AG34" s="145"/>
      <c r="AH34" s="145"/>
    </row>
    <row r="35" spans="1:34" x14ac:dyDescent="0.25">
      <c r="A35" s="38"/>
      <c r="B35" s="3">
        <f t="shared" si="2"/>
        <v>2013</v>
      </c>
      <c r="C35" s="622">
        <f t="shared" si="1"/>
        <v>0</v>
      </c>
      <c r="D35" s="675"/>
      <c r="E35" s="675"/>
      <c r="F35" s="675"/>
      <c r="G35" s="675"/>
      <c r="H35" s="675"/>
      <c r="I35" s="675"/>
      <c r="J35" s="675"/>
      <c r="K35" s="675"/>
      <c r="L35" s="675"/>
      <c r="M35" s="675"/>
      <c r="N35" s="614"/>
      <c r="O35" s="614"/>
      <c r="P35" s="614">
        <f>P14/7/2</f>
        <v>0</v>
      </c>
      <c r="Q35" s="614">
        <f>Q14</f>
        <v>0</v>
      </c>
      <c r="R35" s="614">
        <f t="shared" ref="R35:U36" si="3">R34</f>
        <v>0</v>
      </c>
      <c r="S35" s="639">
        <f t="shared" si="3"/>
        <v>0</v>
      </c>
      <c r="T35" s="639">
        <f t="shared" si="3"/>
        <v>0</v>
      </c>
      <c r="U35" s="639">
        <f t="shared" si="3"/>
        <v>0</v>
      </c>
      <c r="V35" s="639">
        <f>V14/7</f>
        <v>0</v>
      </c>
      <c r="W35" s="639">
        <f>W14/7/2</f>
        <v>0</v>
      </c>
      <c r="X35" s="639"/>
      <c r="Y35" s="614"/>
      <c r="Z35" s="675"/>
      <c r="AA35" s="145"/>
      <c r="AB35" s="145"/>
      <c r="AC35" s="145"/>
      <c r="AD35" s="145"/>
      <c r="AE35" s="145"/>
      <c r="AF35" s="145"/>
      <c r="AG35" s="145"/>
      <c r="AH35" s="145"/>
    </row>
    <row r="36" spans="1:34" x14ac:dyDescent="0.25">
      <c r="A36" s="38"/>
      <c r="B36" s="3">
        <f t="shared" si="2"/>
        <v>2014</v>
      </c>
      <c r="C36" s="622">
        <f t="shared" si="1"/>
        <v>0</v>
      </c>
      <c r="D36" s="675"/>
      <c r="E36" s="675"/>
      <c r="F36" s="675"/>
      <c r="G36" s="675"/>
      <c r="H36" s="675"/>
      <c r="I36" s="675"/>
      <c r="J36" s="675"/>
      <c r="K36" s="675"/>
      <c r="L36" s="675"/>
      <c r="M36" s="675"/>
      <c r="N36" s="614"/>
      <c r="O36" s="614"/>
      <c r="P36" s="614"/>
      <c r="Q36" s="614">
        <f>Q14/7/2</f>
        <v>0</v>
      </c>
      <c r="R36" s="614">
        <f t="shared" si="3"/>
        <v>0</v>
      </c>
      <c r="S36" s="639">
        <f t="shared" si="3"/>
        <v>0</v>
      </c>
      <c r="T36" s="639">
        <f t="shared" si="3"/>
        <v>0</v>
      </c>
      <c r="U36" s="639">
        <f t="shared" si="3"/>
        <v>0</v>
      </c>
      <c r="V36" s="639">
        <f>V35</f>
        <v>0</v>
      </c>
      <c r="W36" s="639">
        <f>W14/7</f>
        <v>0</v>
      </c>
      <c r="X36" s="639">
        <f>X14/7/2</f>
        <v>0</v>
      </c>
      <c r="Y36" s="614"/>
      <c r="Z36" s="675"/>
      <c r="AA36" s="145"/>
      <c r="AB36" s="145"/>
      <c r="AC36" s="145"/>
      <c r="AD36" s="145"/>
      <c r="AE36" s="145"/>
      <c r="AF36" s="145"/>
      <c r="AG36" s="145"/>
      <c r="AH36" s="145"/>
    </row>
    <row r="37" spans="1:34" x14ac:dyDescent="0.25">
      <c r="A37" s="38"/>
      <c r="B37" s="3">
        <f t="shared" si="2"/>
        <v>2015</v>
      </c>
      <c r="C37" s="622">
        <f t="shared" si="1"/>
        <v>0</v>
      </c>
      <c r="D37" s="675"/>
      <c r="E37" s="675"/>
      <c r="F37" s="675"/>
      <c r="G37" s="675"/>
      <c r="H37" s="675"/>
      <c r="I37" s="675"/>
      <c r="J37" s="675"/>
      <c r="K37" s="675"/>
      <c r="L37" s="675"/>
      <c r="M37" s="675"/>
      <c r="N37" s="614"/>
      <c r="O37" s="614"/>
      <c r="P37" s="614"/>
      <c r="Q37" s="614"/>
      <c r="R37" s="614">
        <f>R14/7/2</f>
        <v>0</v>
      </c>
      <c r="S37" s="639">
        <f>S36</f>
        <v>0</v>
      </c>
      <c r="T37" s="639">
        <f>T36</f>
        <v>0</v>
      </c>
      <c r="U37" s="639">
        <f>U36</f>
        <v>0</v>
      </c>
      <c r="V37" s="639">
        <f>V36</f>
        <v>0</v>
      </c>
      <c r="W37" s="639">
        <f>W36</f>
        <v>0</v>
      </c>
      <c r="X37" s="639">
        <f>X14/7</f>
        <v>0</v>
      </c>
      <c r="Y37" s="614">
        <f>Y14/7/2</f>
        <v>0</v>
      </c>
      <c r="Z37" s="675"/>
      <c r="AA37" s="145"/>
      <c r="AB37" s="145"/>
      <c r="AC37" s="145"/>
      <c r="AD37" s="145"/>
      <c r="AE37" s="145"/>
      <c r="AF37" s="145"/>
      <c r="AG37" s="145"/>
      <c r="AH37" s="145"/>
    </row>
    <row r="38" spans="1:34" x14ac:dyDescent="0.25">
      <c r="A38" s="38"/>
      <c r="B38" s="3">
        <f t="shared" si="2"/>
        <v>2016</v>
      </c>
      <c r="C38" s="622">
        <f t="shared" si="1"/>
        <v>0</v>
      </c>
      <c r="D38" s="675"/>
      <c r="E38" s="675"/>
      <c r="F38" s="675"/>
      <c r="G38" s="675"/>
      <c r="H38" s="675"/>
      <c r="I38" s="675"/>
      <c r="J38" s="675"/>
      <c r="K38" s="675"/>
      <c r="L38" s="675"/>
      <c r="M38" s="675"/>
      <c r="N38" s="614"/>
      <c r="O38" s="614"/>
      <c r="P38" s="614"/>
      <c r="Q38" s="614"/>
      <c r="R38" s="614"/>
      <c r="S38" s="639"/>
      <c r="T38" s="639"/>
      <c r="U38" s="639"/>
      <c r="V38" s="639"/>
      <c r="W38" s="639"/>
      <c r="X38" s="639"/>
      <c r="Y38" s="614">
        <f>+Y14/2</f>
        <v>0</v>
      </c>
      <c r="Z38" s="614">
        <f>Z14/7/2</f>
        <v>0</v>
      </c>
      <c r="AA38" s="614"/>
      <c r="AB38" s="145"/>
      <c r="AC38" s="145"/>
      <c r="AD38" s="145"/>
      <c r="AE38" s="145"/>
      <c r="AF38" s="145"/>
      <c r="AG38" s="145"/>
      <c r="AH38" s="145"/>
    </row>
    <row r="39" spans="1:34" x14ac:dyDescent="0.25">
      <c r="A39" s="38"/>
      <c r="B39" s="3">
        <f t="shared" si="2"/>
        <v>2017</v>
      </c>
      <c r="C39" s="622">
        <f t="shared" si="1"/>
        <v>0</v>
      </c>
      <c r="D39" s="675"/>
      <c r="E39" s="675"/>
      <c r="F39" s="675"/>
      <c r="G39" s="675"/>
      <c r="H39" s="675"/>
      <c r="I39" s="675"/>
      <c r="J39" s="675"/>
      <c r="K39" s="675"/>
      <c r="L39" s="675"/>
      <c r="M39" s="675"/>
      <c r="N39" s="614"/>
      <c r="O39" s="614"/>
      <c r="P39" s="614"/>
      <c r="Q39" s="614"/>
      <c r="R39" s="614"/>
      <c r="S39" s="639"/>
      <c r="T39" s="639"/>
      <c r="U39" s="639"/>
      <c r="V39" s="639"/>
      <c r="W39" s="639"/>
      <c r="X39" s="639"/>
      <c r="Y39" s="614"/>
      <c r="Z39" s="614"/>
      <c r="AA39" s="614">
        <v>0</v>
      </c>
      <c r="AB39" s="145"/>
      <c r="AC39" s="145"/>
      <c r="AD39" s="145"/>
      <c r="AE39" s="145"/>
      <c r="AF39" s="145"/>
      <c r="AG39" s="145"/>
      <c r="AH39" s="145"/>
    </row>
    <row r="40" spans="1:34" x14ac:dyDescent="0.25">
      <c r="A40" s="38"/>
      <c r="B40" s="3">
        <f t="shared" si="2"/>
        <v>2018</v>
      </c>
      <c r="C40" s="622">
        <f t="shared" si="1"/>
        <v>0</v>
      </c>
      <c r="D40" s="675"/>
      <c r="E40" s="675"/>
      <c r="F40" s="675"/>
      <c r="G40" s="675"/>
      <c r="H40" s="675"/>
      <c r="I40" s="675"/>
      <c r="J40" s="675"/>
      <c r="K40" s="675"/>
      <c r="L40" s="675"/>
      <c r="M40" s="675"/>
      <c r="N40" s="614"/>
      <c r="O40" s="614"/>
      <c r="P40" s="614"/>
      <c r="Q40" s="614"/>
      <c r="R40" s="614"/>
      <c r="S40" s="639"/>
      <c r="T40" s="639"/>
      <c r="U40" s="639"/>
      <c r="V40" s="639"/>
      <c r="W40" s="639"/>
      <c r="X40" s="639"/>
      <c r="Y40" s="614"/>
      <c r="Z40" s="614"/>
      <c r="AA40" s="614"/>
      <c r="AB40" s="614">
        <v>0</v>
      </c>
      <c r="AC40" s="145"/>
      <c r="AD40" s="145"/>
      <c r="AE40" s="145"/>
      <c r="AF40" s="145"/>
      <c r="AG40" s="145"/>
      <c r="AH40" s="145"/>
    </row>
    <row r="41" spans="1:34" x14ac:dyDescent="0.25">
      <c r="A41" s="38"/>
      <c r="B41" s="3">
        <f t="shared" si="2"/>
        <v>2019</v>
      </c>
      <c r="C41" s="622">
        <f t="shared" si="1"/>
        <v>0</v>
      </c>
      <c r="D41" s="675"/>
      <c r="E41" s="675"/>
      <c r="F41" s="675"/>
      <c r="G41" s="675"/>
      <c r="H41" s="675"/>
      <c r="I41" s="675"/>
      <c r="J41" s="675"/>
      <c r="K41" s="675"/>
      <c r="L41" s="675"/>
      <c r="M41" s="675"/>
      <c r="N41" s="614"/>
      <c r="O41" s="614"/>
      <c r="P41" s="614"/>
      <c r="Q41" s="614"/>
      <c r="R41" s="614"/>
      <c r="S41" s="639"/>
      <c r="T41" s="639"/>
      <c r="U41" s="639"/>
      <c r="V41" s="639"/>
      <c r="W41" s="639"/>
      <c r="X41" s="639"/>
      <c r="Y41" s="614"/>
      <c r="Z41" s="614"/>
      <c r="AA41" s="614"/>
      <c r="AB41" s="614"/>
      <c r="AC41" s="639">
        <f>+$AC$14/7/3</f>
        <v>0</v>
      </c>
      <c r="AD41" s="639"/>
      <c r="AE41" s="639"/>
      <c r="AF41" s="145"/>
      <c r="AG41" s="145"/>
      <c r="AH41" s="145"/>
    </row>
    <row r="42" spans="1:34" x14ac:dyDescent="0.25">
      <c r="A42" s="38"/>
      <c r="B42" s="3">
        <f t="shared" si="2"/>
        <v>2020</v>
      </c>
      <c r="C42" s="622">
        <f t="shared" si="1"/>
        <v>0</v>
      </c>
      <c r="D42" s="675"/>
      <c r="E42" s="675"/>
      <c r="F42" s="675"/>
      <c r="G42" s="675"/>
      <c r="H42" s="675"/>
      <c r="I42" s="675"/>
      <c r="J42" s="675"/>
      <c r="K42" s="675"/>
      <c r="L42" s="675"/>
      <c r="M42" s="675"/>
      <c r="N42" s="614"/>
      <c r="O42" s="614"/>
      <c r="P42" s="614"/>
      <c r="Q42" s="614"/>
      <c r="R42" s="614"/>
      <c r="S42" s="639"/>
      <c r="T42" s="639"/>
      <c r="U42" s="639"/>
      <c r="V42" s="639"/>
      <c r="W42" s="639"/>
      <c r="X42" s="639"/>
      <c r="Y42" s="614"/>
      <c r="Z42" s="614"/>
      <c r="AA42" s="614"/>
      <c r="AB42" s="614"/>
      <c r="AC42" s="639"/>
      <c r="AD42" s="145">
        <f>$AD$14/7/2</f>
        <v>0</v>
      </c>
      <c r="AE42" s="639"/>
      <c r="AF42" s="145"/>
      <c r="AG42" s="145"/>
      <c r="AH42" s="145"/>
    </row>
    <row r="43" spans="1:34" x14ac:dyDescent="0.25">
      <c r="A43" s="38"/>
      <c r="B43" s="3">
        <f t="shared" si="2"/>
        <v>2021</v>
      </c>
      <c r="C43" s="622">
        <f t="shared" si="1"/>
        <v>0</v>
      </c>
      <c r="D43" s="675"/>
      <c r="E43" s="675"/>
      <c r="F43" s="675"/>
      <c r="G43" s="675"/>
      <c r="H43" s="675"/>
      <c r="I43" s="675"/>
      <c r="J43" s="675"/>
      <c r="K43" s="675"/>
      <c r="L43" s="675"/>
      <c r="M43" s="675"/>
      <c r="N43" s="614"/>
      <c r="O43" s="614"/>
      <c r="P43" s="614"/>
      <c r="Q43" s="614"/>
      <c r="R43" s="614"/>
      <c r="S43" s="639"/>
      <c r="T43" s="639"/>
      <c r="U43" s="639"/>
      <c r="V43" s="639"/>
      <c r="W43" s="639"/>
      <c r="X43" s="639"/>
      <c r="Y43" s="614"/>
      <c r="Z43" s="614"/>
      <c r="AA43" s="614"/>
      <c r="AB43" s="614"/>
      <c r="AC43" s="639"/>
      <c r="AD43" s="145">
        <f>$AD$14/7</f>
        <v>0</v>
      </c>
      <c r="AE43" s="639">
        <f>+$AE$14/7/2</f>
        <v>0</v>
      </c>
      <c r="AF43" s="145"/>
      <c r="AG43" s="145"/>
      <c r="AH43" s="145"/>
    </row>
    <row r="44" spans="1:34" x14ac:dyDescent="0.25">
      <c r="A44" s="38"/>
      <c r="B44" s="3">
        <f t="shared" si="2"/>
        <v>2022</v>
      </c>
      <c r="C44" s="622">
        <f t="shared" si="1"/>
        <v>0</v>
      </c>
      <c r="D44" s="675"/>
      <c r="E44" s="675"/>
      <c r="F44" s="675"/>
      <c r="G44" s="675"/>
      <c r="H44" s="675"/>
      <c r="I44" s="675"/>
      <c r="J44" s="675"/>
      <c r="K44" s="675"/>
      <c r="L44" s="675"/>
      <c r="M44" s="675"/>
      <c r="N44" s="614"/>
      <c r="O44" s="614"/>
      <c r="P44" s="614"/>
      <c r="Q44" s="614"/>
      <c r="R44" s="614"/>
      <c r="S44" s="639"/>
      <c r="T44" s="639"/>
      <c r="U44" s="639"/>
      <c r="V44" s="639"/>
      <c r="W44" s="639"/>
      <c r="X44" s="639"/>
      <c r="Y44" s="614"/>
      <c r="Z44" s="614"/>
      <c r="AA44" s="614"/>
      <c r="AB44" s="614"/>
      <c r="AC44" s="639"/>
      <c r="AD44" s="145"/>
      <c r="AE44" s="639">
        <f>+$AE$14/7</f>
        <v>0</v>
      </c>
      <c r="AF44" s="639">
        <f>+$AF$14/7/2</f>
        <v>0</v>
      </c>
      <c r="AG44" s="145"/>
      <c r="AH44" s="145"/>
    </row>
    <row r="45" spans="1:34" x14ac:dyDescent="0.25">
      <c r="A45" s="38"/>
      <c r="B45" s="3">
        <f t="shared" si="2"/>
        <v>2023</v>
      </c>
      <c r="C45" s="622">
        <f t="shared" si="1"/>
        <v>-3102.0478571428571</v>
      </c>
      <c r="D45" s="675"/>
      <c r="E45" s="675"/>
      <c r="F45" s="675"/>
      <c r="G45" s="675"/>
      <c r="H45" s="675"/>
      <c r="I45" s="675"/>
      <c r="J45" s="675"/>
      <c r="K45" s="675"/>
      <c r="L45" s="675"/>
      <c r="M45" s="675"/>
      <c r="N45" s="614"/>
      <c r="O45" s="614"/>
      <c r="P45" s="614"/>
      <c r="Q45" s="614"/>
      <c r="R45" s="614"/>
      <c r="S45" s="639"/>
      <c r="T45" s="639"/>
      <c r="U45" s="639"/>
      <c r="V45" s="639"/>
      <c r="W45" s="639"/>
      <c r="X45" s="639"/>
      <c r="Y45" s="614"/>
      <c r="Z45" s="614"/>
      <c r="AA45" s="614"/>
      <c r="AB45" s="614"/>
      <c r="AC45" s="639"/>
      <c r="AD45" s="145"/>
      <c r="AE45" s="639"/>
      <c r="AF45" s="639"/>
      <c r="AG45" s="639">
        <f>+$AG$14/7/2</f>
        <v>3102.0478571428571</v>
      </c>
      <c r="AH45" s="145"/>
    </row>
    <row r="46" spans="1:34" x14ac:dyDescent="0.25">
      <c r="A46" s="38"/>
      <c r="B46" s="3">
        <f t="shared" si="2"/>
        <v>2024</v>
      </c>
      <c r="C46" s="622">
        <f t="shared" si="1"/>
        <v>-6204.0957142857142</v>
      </c>
      <c r="D46" s="675"/>
      <c r="E46" s="675"/>
      <c r="F46" s="675"/>
      <c r="G46" s="675"/>
      <c r="H46" s="675"/>
      <c r="I46" s="675"/>
      <c r="J46" s="675"/>
      <c r="K46" s="675"/>
      <c r="L46" s="675"/>
      <c r="M46" s="675"/>
      <c r="N46" s="614"/>
      <c r="O46" s="614"/>
      <c r="P46" s="614"/>
      <c r="Q46" s="614"/>
      <c r="R46" s="614"/>
      <c r="S46" s="639"/>
      <c r="T46" s="639"/>
      <c r="U46" s="639"/>
      <c r="V46" s="639"/>
      <c r="W46" s="639"/>
      <c r="X46" s="639"/>
      <c r="Y46" s="614"/>
      <c r="Z46" s="614"/>
      <c r="AA46" s="614"/>
      <c r="AB46" s="614"/>
      <c r="AC46" s="639"/>
      <c r="AD46" s="145"/>
      <c r="AE46" s="639"/>
      <c r="AF46" s="639"/>
      <c r="AG46" s="639">
        <f>+$AG$14/7</f>
        <v>6204.0957142857142</v>
      </c>
      <c r="AH46" s="145"/>
    </row>
    <row r="47" spans="1:34" x14ac:dyDescent="0.25">
      <c r="A47" s="38"/>
      <c r="B47" s="12"/>
      <c r="C47" s="641"/>
      <c r="D47" s="690"/>
      <c r="E47" s="690"/>
      <c r="F47" s="690"/>
      <c r="G47" s="690"/>
      <c r="H47" s="690"/>
      <c r="I47" s="690"/>
      <c r="J47" s="690"/>
      <c r="K47" s="690"/>
      <c r="L47" s="690"/>
      <c r="M47" s="690"/>
      <c r="N47" s="676"/>
      <c r="O47" s="676"/>
      <c r="P47" s="676"/>
      <c r="Q47" s="676"/>
      <c r="R47" s="676"/>
      <c r="S47" s="676"/>
      <c r="T47" s="676"/>
      <c r="U47" s="676"/>
      <c r="V47" s="677"/>
      <c r="W47" s="677"/>
      <c r="X47" s="677"/>
      <c r="Y47" s="676"/>
      <c r="Z47" s="676"/>
      <c r="AA47" s="676"/>
      <c r="AB47" s="145"/>
      <c r="AC47" s="145"/>
      <c r="AD47" s="145"/>
      <c r="AE47" s="145"/>
      <c r="AF47" s="145"/>
      <c r="AG47" s="145"/>
      <c r="AH47" s="145"/>
    </row>
    <row r="48" spans="1:34" x14ac:dyDescent="0.25">
      <c r="A48" s="38" t="s">
        <v>62</v>
      </c>
      <c r="B48" s="675">
        <f>SUM(D48:AH48)</f>
        <v>34122.526428571429</v>
      </c>
      <c r="C48" s="677">
        <f>SUM(C16:C47)</f>
        <v>-9306.1435714285708</v>
      </c>
      <c r="D48" s="675">
        <f>-SUM(D16:D47)+D14</f>
        <v>0</v>
      </c>
      <c r="E48" s="675">
        <f t="shared" ref="E48:AH48" si="4">-SUM(E16:E47)+E14</f>
        <v>0</v>
      </c>
      <c r="F48" s="675">
        <f t="shared" si="4"/>
        <v>0</v>
      </c>
      <c r="G48" s="675">
        <f t="shared" si="4"/>
        <v>0</v>
      </c>
      <c r="H48" s="675">
        <f t="shared" si="4"/>
        <v>0</v>
      </c>
      <c r="I48" s="675">
        <f t="shared" si="4"/>
        <v>0</v>
      </c>
      <c r="J48" s="675">
        <f t="shared" si="4"/>
        <v>0</v>
      </c>
      <c r="K48" s="675">
        <f t="shared" si="4"/>
        <v>0</v>
      </c>
      <c r="L48" s="675">
        <f t="shared" si="4"/>
        <v>0</v>
      </c>
      <c r="M48" s="675">
        <f t="shared" si="4"/>
        <v>0</v>
      </c>
      <c r="N48" s="719">
        <f t="shared" si="4"/>
        <v>0</v>
      </c>
      <c r="O48" s="719">
        <f t="shared" si="4"/>
        <v>0</v>
      </c>
      <c r="P48" s="719">
        <f t="shared" si="4"/>
        <v>0</v>
      </c>
      <c r="Q48" s="719">
        <f t="shared" si="4"/>
        <v>0</v>
      </c>
      <c r="R48" s="719">
        <f t="shared" si="4"/>
        <v>0</v>
      </c>
      <c r="S48" s="719">
        <f t="shared" si="4"/>
        <v>0</v>
      </c>
      <c r="T48" s="719">
        <f t="shared" si="4"/>
        <v>0</v>
      </c>
      <c r="U48" s="719">
        <f t="shared" si="4"/>
        <v>0</v>
      </c>
      <c r="V48" s="719">
        <f t="shared" si="4"/>
        <v>0</v>
      </c>
      <c r="W48" s="719">
        <f t="shared" si="4"/>
        <v>0</v>
      </c>
      <c r="X48" s="719">
        <f t="shared" si="4"/>
        <v>0</v>
      </c>
      <c r="Y48" s="719">
        <f t="shared" si="4"/>
        <v>0</v>
      </c>
      <c r="Z48" s="719">
        <f t="shared" si="4"/>
        <v>0</v>
      </c>
      <c r="AA48" s="719">
        <f t="shared" si="4"/>
        <v>0</v>
      </c>
      <c r="AB48" s="719">
        <f t="shared" si="4"/>
        <v>0</v>
      </c>
      <c r="AC48" s="719">
        <f t="shared" si="4"/>
        <v>0</v>
      </c>
      <c r="AD48" s="719">
        <f t="shared" si="4"/>
        <v>0</v>
      </c>
      <c r="AE48" s="719">
        <f t="shared" si="4"/>
        <v>0</v>
      </c>
      <c r="AF48" s="719">
        <f t="shared" si="4"/>
        <v>0</v>
      </c>
      <c r="AG48" s="719">
        <f t="shared" si="4"/>
        <v>34122.526428571429</v>
      </c>
      <c r="AH48" s="719">
        <f t="shared" si="4"/>
        <v>0</v>
      </c>
    </row>
    <row r="49" spans="1:26" x14ac:dyDescent="0.25">
      <c r="A49" s="38"/>
      <c r="B49" s="275"/>
      <c r="C49" s="299"/>
      <c r="D49" s="297"/>
      <c r="E49" s="297"/>
      <c r="F49" s="297"/>
      <c r="G49" s="297"/>
      <c r="H49" s="297"/>
      <c r="I49" s="297"/>
      <c r="J49" s="297"/>
      <c r="K49" s="297"/>
      <c r="L49" s="297"/>
      <c r="M49" s="297"/>
      <c r="N49" s="338"/>
      <c r="O49" s="338"/>
      <c r="P49" s="338"/>
      <c r="Q49" s="338"/>
      <c r="R49" s="338"/>
      <c r="S49" s="338"/>
      <c r="T49" s="338"/>
      <c r="U49" s="338"/>
      <c r="V49" s="338"/>
      <c r="W49" s="338"/>
      <c r="X49" s="338"/>
      <c r="Y49" s="338"/>
      <c r="Z49" s="338"/>
    </row>
    <row r="50" spans="1:26" x14ac:dyDescent="0.25">
      <c r="A50" s="39" t="s">
        <v>63</v>
      </c>
      <c r="B50" s="3"/>
      <c r="C50" s="30">
        <f>+C14+C48</f>
        <v>34122.526428571429</v>
      </c>
      <c r="D50" s="297"/>
      <c r="E50" s="297"/>
      <c r="F50" s="297"/>
      <c r="G50" s="297"/>
      <c r="H50" s="297"/>
      <c r="I50" s="297"/>
      <c r="J50" s="297"/>
      <c r="K50" s="297"/>
      <c r="L50" s="297"/>
      <c r="M50" s="297"/>
      <c r="N50" s="338"/>
      <c r="O50" s="338"/>
      <c r="P50" s="338"/>
      <c r="Q50" s="338"/>
      <c r="R50" s="338"/>
      <c r="S50" s="338"/>
      <c r="T50" s="338"/>
      <c r="U50" s="338"/>
      <c r="V50" s="338"/>
      <c r="W50" s="338"/>
      <c r="X50" s="338"/>
      <c r="Y50" s="338"/>
      <c r="Z50" s="338"/>
    </row>
    <row r="51" spans="1:26" x14ac:dyDescent="0.25">
      <c r="A51" s="3"/>
      <c r="B51" s="3"/>
      <c r="C51" s="3"/>
      <c r="D51" s="297"/>
      <c r="E51" s="297"/>
      <c r="F51" s="297"/>
      <c r="G51" s="297"/>
      <c r="H51" s="297"/>
      <c r="I51" s="297"/>
      <c r="J51" s="297"/>
      <c r="K51" s="297"/>
      <c r="L51" s="297"/>
      <c r="M51" s="297"/>
      <c r="N51" s="338"/>
      <c r="O51" s="338"/>
      <c r="P51" s="338"/>
      <c r="Q51" s="338"/>
      <c r="R51" s="338"/>
      <c r="S51" s="338"/>
      <c r="T51" s="338"/>
      <c r="U51" s="338"/>
      <c r="V51" s="338"/>
      <c r="W51" s="338"/>
      <c r="X51" s="338"/>
      <c r="Y51" s="338"/>
      <c r="Z51" s="338"/>
    </row>
    <row r="52" spans="1:26" x14ac:dyDescent="0.25">
      <c r="A52" s="3"/>
      <c r="B52" s="36"/>
      <c r="C52" s="3"/>
      <c r="D52" s="297"/>
      <c r="E52" s="297"/>
      <c r="F52" s="297"/>
      <c r="G52" s="297"/>
      <c r="H52" s="297"/>
      <c r="I52" s="297"/>
      <c r="J52" s="297"/>
      <c r="K52" s="297"/>
      <c r="L52" s="297"/>
      <c r="M52" s="297"/>
      <c r="N52" s="338"/>
      <c r="O52" s="338"/>
      <c r="P52" s="338"/>
      <c r="Q52" s="338"/>
      <c r="R52" s="338"/>
      <c r="S52" s="338"/>
      <c r="T52" s="338"/>
      <c r="U52" s="338"/>
      <c r="V52" s="338"/>
      <c r="W52" s="338"/>
      <c r="X52" s="338"/>
      <c r="Y52" s="338"/>
      <c r="Z52" s="338"/>
    </row>
    <row r="53" spans="1:26" x14ac:dyDescent="0.25">
      <c r="A53" s="3"/>
      <c r="B53" s="3"/>
      <c r="C53" s="3"/>
      <c r="E53" s="297"/>
      <c r="F53" s="301"/>
      <c r="G53" s="301"/>
      <c r="H53" s="301"/>
      <c r="I53" s="301"/>
      <c r="J53" s="301"/>
      <c r="K53" s="301"/>
      <c r="L53" s="301"/>
      <c r="M53" s="301"/>
      <c r="N53" s="338">
        <f>SUM(E32:E53)</f>
        <v>0</v>
      </c>
      <c r="O53" s="342"/>
      <c r="P53" s="342"/>
      <c r="Q53" s="342"/>
      <c r="R53" s="342"/>
      <c r="S53" s="342"/>
    </row>
    <row r="54" spans="1:26" x14ac:dyDescent="0.25">
      <c r="B54" s="3"/>
      <c r="C54" s="3"/>
      <c r="E54" s="301"/>
      <c r="F54" s="301"/>
      <c r="G54" s="301"/>
      <c r="H54" s="301"/>
      <c r="I54" s="301"/>
      <c r="J54" s="301"/>
      <c r="K54" s="301"/>
      <c r="L54" s="301"/>
      <c r="M54" s="301"/>
      <c r="N54" s="301"/>
      <c r="O54" s="301"/>
      <c r="P54" s="301"/>
      <c r="Q54" s="301"/>
      <c r="R54" s="301"/>
      <c r="S54" s="301"/>
    </row>
    <row r="55" spans="1:26" x14ac:dyDescent="0.25">
      <c r="E55" s="301"/>
      <c r="F55" s="301"/>
      <c r="G55" s="301"/>
      <c r="H55" s="301"/>
      <c r="I55" s="301"/>
      <c r="J55" s="301"/>
      <c r="K55" s="301"/>
      <c r="L55" s="301"/>
      <c r="M55" s="301"/>
      <c r="N55" s="301"/>
      <c r="O55" s="301"/>
      <c r="P55" s="301"/>
      <c r="Q55" s="301"/>
      <c r="R55" s="301"/>
      <c r="S55" s="301"/>
    </row>
    <row r="56" spans="1:26" x14ac:dyDescent="0.25">
      <c r="E56" s="301"/>
      <c r="F56" s="301"/>
      <c r="G56" s="301"/>
      <c r="H56" s="301"/>
      <c r="I56" s="301"/>
      <c r="J56" s="301"/>
      <c r="K56" s="301"/>
      <c r="L56" s="301"/>
      <c r="M56" s="301"/>
      <c r="N56" s="301"/>
      <c r="O56" s="301"/>
      <c r="P56" s="301"/>
      <c r="Q56" s="301"/>
      <c r="R56" s="301"/>
      <c r="S56" s="301"/>
    </row>
    <row r="57" spans="1:26" x14ac:dyDescent="0.25">
      <c r="E57" s="301"/>
      <c r="F57" s="301"/>
      <c r="G57" s="301"/>
      <c r="H57" s="301"/>
      <c r="I57" s="301"/>
      <c r="J57" s="301"/>
      <c r="K57" s="301"/>
      <c r="L57" s="301"/>
      <c r="M57" s="301"/>
      <c r="N57" s="301"/>
      <c r="O57" s="301"/>
      <c r="P57" s="301"/>
      <c r="Q57" s="301"/>
      <c r="R57" s="301"/>
      <c r="S57" s="301"/>
    </row>
    <row r="58" spans="1:26" x14ac:dyDescent="0.25">
      <c r="E58" s="301"/>
      <c r="F58" s="301"/>
      <c r="G58" s="301"/>
      <c r="H58" s="301"/>
      <c r="I58" s="301"/>
      <c r="J58" s="301"/>
      <c r="K58" s="301"/>
      <c r="L58" s="301"/>
      <c r="M58" s="301"/>
      <c r="N58" s="301"/>
      <c r="O58" s="301"/>
      <c r="P58" s="301"/>
      <c r="Q58" s="301"/>
      <c r="R58" s="301"/>
      <c r="S58" s="301"/>
    </row>
    <row r="59" spans="1:26" x14ac:dyDescent="0.25">
      <c r="E59" s="301"/>
      <c r="F59" s="301"/>
      <c r="G59" s="301"/>
      <c r="H59" s="301"/>
      <c r="I59" s="301"/>
      <c r="J59" s="301"/>
      <c r="K59" s="301"/>
      <c r="L59" s="301"/>
      <c r="M59" s="301"/>
      <c r="N59" s="301"/>
      <c r="O59" s="301"/>
      <c r="P59" s="301"/>
      <c r="Q59" s="301"/>
      <c r="R59" s="301"/>
      <c r="S59" s="301"/>
    </row>
    <row r="60" spans="1:26" x14ac:dyDescent="0.25">
      <c r="E60" s="301"/>
      <c r="F60" s="301"/>
      <c r="G60" s="301"/>
      <c r="H60" s="301"/>
      <c r="I60" s="301"/>
      <c r="J60" s="301"/>
      <c r="K60" s="301"/>
      <c r="L60" s="301"/>
      <c r="M60" s="301"/>
      <c r="N60" s="301"/>
      <c r="O60" s="301"/>
      <c r="P60" s="301"/>
      <c r="Q60" s="301"/>
      <c r="R60" s="301"/>
      <c r="S60" s="301"/>
    </row>
    <row r="61" spans="1:26" x14ac:dyDescent="0.25">
      <c r="E61" s="301"/>
      <c r="F61" s="301"/>
      <c r="G61" s="301"/>
      <c r="H61" s="301"/>
      <c r="I61" s="301"/>
      <c r="J61" s="301"/>
      <c r="K61" s="301"/>
      <c r="L61" s="301"/>
      <c r="M61" s="301"/>
      <c r="N61" s="301"/>
      <c r="O61" s="301"/>
      <c r="P61" s="301"/>
      <c r="Q61" s="301"/>
      <c r="R61" s="301"/>
      <c r="S61" s="301"/>
    </row>
    <row r="62" spans="1:26" x14ac:dyDescent="0.25">
      <c r="E62" s="301"/>
      <c r="F62" s="301"/>
      <c r="G62" s="301"/>
      <c r="H62" s="301"/>
      <c r="I62" s="301"/>
      <c r="J62" s="301"/>
      <c r="K62" s="301"/>
      <c r="L62" s="301"/>
      <c r="M62" s="301"/>
      <c r="N62" s="301"/>
      <c r="O62" s="301"/>
      <c r="P62" s="301"/>
      <c r="Q62" s="301"/>
      <c r="R62" s="301"/>
      <c r="S62" s="301"/>
    </row>
    <row r="63" spans="1:26" x14ac:dyDescent="0.25">
      <c r="E63" s="301"/>
      <c r="F63" s="301"/>
      <c r="G63" s="301"/>
      <c r="H63" s="301"/>
      <c r="I63" s="301"/>
      <c r="J63" s="301"/>
      <c r="K63" s="301"/>
      <c r="L63" s="301"/>
      <c r="M63" s="301"/>
      <c r="N63" s="301"/>
      <c r="O63" s="301"/>
      <c r="P63" s="301"/>
      <c r="Q63" s="301"/>
      <c r="R63" s="301"/>
      <c r="S63" s="301"/>
    </row>
    <row r="64" spans="1:26" x14ac:dyDescent="0.25">
      <c r="E64" s="301"/>
      <c r="F64" s="301"/>
      <c r="G64" s="301"/>
      <c r="H64" s="301"/>
      <c r="I64" s="301"/>
      <c r="J64" s="301"/>
      <c r="K64" s="301"/>
      <c r="L64" s="301"/>
      <c r="M64" s="301"/>
      <c r="N64" s="301"/>
      <c r="O64" s="301"/>
      <c r="P64" s="301"/>
      <c r="Q64" s="301"/>
      <c r="R64" s="301"/>
      <c r="S64" s="301"/>
    </row>
  </sheetData>
  <pageMargins left="0.7" right="0.7" top="0.75" bottom="0.75" header="0.3" footer="0.3"/>
  <pageSetup scale="60" orientation="landscape" horizontalDpi="4294967294" verticalDpi="4294967294" r:id="rId1"/>
  <headerFooter>
    <oddFooter>&amp;Z&amp;F&amp;RPage &amp;P</oddFooter>
  </headerFooter>
</worksheet>
</file>

<file path=xl/worksheets/sheet2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09987-5E2A-46F2-A3DF-34FEFE6544DE}">
  <sheetPr>
    <tabColor theme="6" tint="-0.249977111117893"/>
    <pageSetUpPr fitToPage="1"/>
  </sheetPr>
  <dimension ref="A1:AH64"/>
  <sheetViews>
    <sheetView workbookViewId="0"/>
  </sheetViews>
  <sheetFormatPr defaultColWidth="8.85546875" defaultRowHeight="15" x14ac:dyDescent="0.25"/>
  <cols>
    <col min="1" max="1" width="26" customWidth="1"/>
    <col min="2" max="2" width="9.5703125" customWidth="1"/>
    <col min="3" max="3" width="12.85546875" customWidth="1"/>
    <col min="4" max="12" width="7.42578125" hidden="1" customWidth="1"/>
    <col min="13" max="13" width="7.5703125" hidden="1" customWidth="1"/>
    <col min="14" max="21" width="10.42578125" customWidth="1"/>
    <col min="22" max="25" width="10.42578125" hidden="1" customWidth="1"/>
    <col min="26" max="26" width="10.7109375" bestFit="1" customWidth="1"/>
    <col min="27" max="27" width="11.5703125" bestFit="1" customWidth="1"/>
    <col min="28" max="28" width="12" bestFit="1" customWidth="1"/>
    <col min="29" max="30" width="10.5703125" bestFit="1" customWidth="1"/>
    <col min="31" max="31" width="11.85546875" customWidth="1"/>
    <col min="32" max="32" width="14.28515625" customWidth="1"/>
    <col min="33" max="33" width="12.28515625" customWidth="1"/>
    <col min="34" max="34" width="11.140625" customWidth="1"/>
  </cols>
  <sheetData>
    <row r="1" spans="1:34" x14ac:dyDescent="0.25">
      <c r="A1" s="11" t="s">
        <v>10</v>
      </c>
      <c r="O1" t="s">
        <v>647</v>
      </c>
    </row>
    <row r="2" spans="1:34" x14ac:dyDescent="0.25">
      <c r="A2" s="9" t="s">
        <v>438</v>
      </c>
    </row>
    <row r="3" spans="1:34" x14ac:dyDescent="0.25">
      <c r="A3" s="9" t="s">
        <v>1378</v>
      </c>
    </row>
    <row r="4" spans="1:34" x14ac:dyDescent="0.25">
      <c r="R4" s="40" t="s">
        <v>4</v>
      </c>
      <c r="S4" s="41"/>
      <c r="T4" s="40" t="s">
        <v>8</v>
      </c>
    </row>
    <row r="5" spans="1:34" x14ac:dyDescent="0.25">
      <c r="A5" s="10" t="s">
        <v>9</v>
      </c>
      <c r="B5" s="12" t="s">
        <v>64</v>
      </c>
      <c r="C5" s="12" t="s">
        <v>12</v>
      </c>
      <c r="R5" s="42" t="s">
        <v>2</v>
      </c>
      <c r="S5" s="42" t="s">
        <v>60</v>
      </c>
      <c r="T5" s="42" t="s">
        <v>7</v>
      </c>
    </row>
    <row r="6" spans="1:34" x14ac:dyDescent="0.25">
      <c r="B6" s="3"/>
      <c r="R6" s="3"/>
    </row>
    <row r="7" spans="1:34" x14ac:dyDescent="0.25">
      <c r="A7" s="234" t="s">
        <v>1373</v>
      </c>
      <c r="B7" s="212">
        <v>922</v>
      </c>
      <c r="C7" s="214"/>
      <c r="D7" s="293"/>
      <c r="E7" s="293"/>
      <c r="F7" s="293"/>
      <c r="G7" s="293"/>
      <c r="H7" s="293"/>
      <c r="I7" s="293"/>
      <c r="J7" s="293"/>
      <c r="K7" s="293"/>
      <c r="L7" s="293"/>
      <c r="M7" s="293"/>
      <c r="N7" s="293"/>
      <c r="O7" s="294"/>
      <c r="P7" s="6"/>
      <c r="Q7" s="6"/>
      <c r="R7" s="13">
        <f>+C14</f>
        <v>278077.58</v>
      </c>
      <c r="S7" s="13">
        <f>+-C48</f>
        <v>59588.052857142859</v>
      </c>
      <c r="T7" s="13">
        <f>+R7-S7</f>
        <v>218489.52714285714</v>
      </c>
    </row>
    <row r="8" spans="1:34" x14ac:dyDescent="0.25">
      <c r="A8" s="231"/>
      <c r="B8" s="3"/>
      <c r="D8" s="293"/>
      <c r="E8" s="293"/>
      <c r="F8" s="293"/>
      <c r="G8" s="293"/>
      <c r="H8" s="293"/>
      <c r="I8" s="293"/>
      <c r="J8" s="293"/>
      <c r="K8" s="293"/>
      <c r="L8" s="293"/>
      <c r="M8" s="293"/>
      <c r="N8" s="293"/>
      <c r="O8" s="294"/>
      <c r="P8" s="6"/>
      <c r="Q8" s="6"/>
    </row>
    <row r="9" spans="1:34" x14ac:dyDescent="0.25">
      <c r="A9" s="2"/>
      <c r="B9" s="3"/>
      <c r="D9" s="293"/>
      <c r="E9" s="293"/>
      <c r="F9" s="293"/>
      <c r="G9" s="293"/>
      <c r="H9" s="293"/>
      <c r="I9" s="293"/>
      <c r="J9" s="293"/>
      <c r="K9" s="293"/>
      <c r="L9" s="293"/>
      <c r="M9" s="293"/>
      <c r="N9" s="293"/>
      <c r="O9" s="294"/>
      <c r="P9" s="6"/>
      <c r="Q9" s="6"/>
    </row>
    <row r="10" spans="1:34" x14ac:dyDescent="0.25">
      <c r="B10" s="3"/>
    </row>
    <row r="11" spans="1:34" x14ac:dyDescent="0.25">
      <c r="A11" s="686" t="s">
        <v>66</v>
      </c>
      <c r="B11" s="212" t="s">
        <v>1274</v>
      </c>
      <c r="C11" s="214"/>
    </row>
    <row r="12" spans="1:34" x14ac:dyDescent="0.25">
      <c r="B12" s="28"/>
      <c r="C12" s="2"/>
    </row>
    <row r="13" spans="1:34" x14ac:dyDescent="0.25">
      <c r="A13" s="9" t="s">
        <v>5</v>
      </c>
      <c r="C13" s="31" t="s">
        <v>3</v>
      </c>
      <c r="D13" s="32">
        <v>1994</v>
      </c>
      <c r="E13" s="32">
        <v>1995</v>
      </c>
      <c r="F13" s="32">
        <v>1996</v>
      </c>
      <c r="G13" s="32">
        <v>1997</v>
      </c>
      <c r="H13" s="32">
        <v>1998</v>
      </c>
      <c r="I13" s="32">
        <v>1999</v>
      </c>
      <c r="J13" s="32">
        <v>2000</v>
      </c>
      <c r="K13" s="32">
        <v>2001</v>
      </c>
      <c r="L13" s="32">
        <v>2002</v>
      </c>
      <c r="M13" s="32">
        <v>2003</v>
      </c>
      <c r="N13" s="32">
        <v>2004</v>
      </c>
      <c r="O13" s="32">
        <f>N13+1</f>
        <v>2005</v>
      </c>
      <c r="P13" s="32">
        <f t="shared" ref="P13:AH13" si="0">O13+1</f>
        <v>2006</v>
      </c>
      <c r="Q13" s="32">
        <f t="shared" si="0"/>
        <v>2007</v>
      </c>
      <c r="R13" s="32">
        <f t="shared" si="0"/>
        <v>2008</v>
      </c>
      <c r="S13" s="32">
        <f t="shared" si="0"/>
        <v>2009</v>
      </c>
      <c r="T13" s="32">
        <f t="shared" si="0"/>
        <v>2010</v>
      </c>
      <c r="U13" s="32">
        <f t="shared" si="0"/>
        <v>2011</v>
      </c>
      <c r="V13" s="32">
        <f t="shared" si="0"/>
        <v>2012</v>
      </c>
      <c r="W13" s="32">
        <f t="shared" si="0"/>
        <v>2013</v>
      </c>
      <c r="X13" s="32">
        <f t="shared" si="0"/>
        <v>2014</v>
      </c>
      <c r="Y13" s="32">
        <f t="shared" si="0"/>
        <v>2015</v>
      </c>
      <c r="Z13" s="32">
        <f t="shared" si="0"/>
        <v>2016</v>
      </c>
      <c r="AA13" s="32">
        <f t="shared" si="0"/>
        <v>2017</v>
      </c>
      <c r="AB13" s="32">
        <f t="shared" si="0"/>
        <v>2018</v>
      </c>
      <c r="AC13" s="32">
        <f t="shared" si="0"/>
        <v>2019</v>
      </c>
      <c r="AD13" s="32">
        <f t="shared" si="0"/>
        <v>2020</v>
      </c>
      <c r="AE13" s="32">
        <f t="shared" si="0"/>
        <v>2021</v>
      </c>
      <c r="AF13" s="32">
        <f t="shared" si="0"/>
        <v>2022</v>
      </c>
      <c r="AG13" s="32">
        <f t="shared" si="0"/>
        <v>2023</v>
      </c>
      <c r="AH13" s="32">
        <f t="shared" si="0"/>
        <v>2024</v>
      </c>
    </row>
    <row r="14" spans="1:34" x14ac:dyDescent="0.25">
      <c r="A14" s="9" t="s">
        <v>73</v>
      </c>
      <c r="C14" s="672">
        <f>SUM(D14:AH14)</f>
        <v>278077.58</v>
      </c>
      <c r="D14" s="233">
        <v>0</v>
      </c>
      <c r="E14" s="233">
        <v>0</v>
      </c>
      <c r="F14" s="233">
        <v>0</v>
      </c>
      <c r="G14" s="233">
        <v>0</v>
      </c>
      <c r="H14" s="233">
        <v>0</v>
      </c>
      <c r="I14" s="233">
        <v>0</v>
      </c>
      <c r="J14" s="233">
        <v>0</v>
      </c>
      <c r="K14" s="233">
        <v>0</v>
      </c>
      <c r="L14" s="233">
        <v>0</v>
      </c>
      <c r="M14" s="233">
        <v>0</v>
      </c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7"/>
      <c r="Z14" s="7"/>
      <c r="AA14" s="4"/>
      <c r="AB14" s="7"/>
      <c r="AC14" s="7"/>
      <c r="AD14" s="71"/>
      <c r="AE14" s="275"/>
      <c r="AF14" s="33"/>
      <c r="AG14" s="579">
        <v>278077.58</v>
      </c>
      <c r="AH14" s="579"/>
    </row>
    <row r="15" spans="1:34" x14ac:dyDescent="0.25">
      <c r="A15" s="34"/>
      <c r="B15" s="2"/>
      <c r="C15" s="2"/>
      <c r="S15" s="233"/>
      <c r="T15" s="233"/>
      <c r="U15" s="233"/>
      <c r="V15" s="233"/>
      <c r="W15" s="233"/>
      <c r="X15" s="233"/>
      <c r="AH15" s="4"/>
    </row>
    <row r="16" spans="1:34" x14ac:dyDescent="0.25">
      <c r="A16" s="9" t="s">
        <v>6</v>
      </c>
      <c r="B16" s="3">
        <v>1994</v>
      </c>
      <c r="C16" s="622">
        <f>-SUM(D16:AH16)</f>
        <v>0</v>
      </c>
      <c r="D16" s="297">
        <f>+D$14/7/2</f>
        <v>0</v>
      </c>
      <c r="E16" s="297"/>
      <c r="F16" s="297"/>
      <c r="G16" s="297"/>
      <c r="H16" s="297"/>
      <c r="I16" s="297"/>
      <c r="J16" s="297"/>
      <c r="K16" s="297"/>
      <c r="L16" s="297"/>
      <c r="M16" s="297"/>
      <c r="N16" s="297"/>
      <c r="O16" s="297"/>
      <c r="P16" s="297"/>
      <c r="Q16" s="297"/>
      <c r="R16" s="297"/>
      <c r="S16" s="233"/>
      <c r="T16" s="233"/>
      <c r="U16" s="233"/>
      <c r="V16" s="233"/>
      <c r="W16" s="233"/>
      <c r="X16" s="233"/>
      <c r="Y16" s="297"/>
      <c r="Z16" s="297"/>
      <c r="AH16" s="4"/>
    </row>
    <row r="17" spans="1:34" x14ac:dyDescent="0.25">
      <c r="B17" s="3">
        <f>B16+1</f>
        <v>1995</v>
      </c>
      <c r="C17" s="622">
        <f t="shared" ref="C17:C46" si="1">-SUM(D17:AH17)</f>
        <v>0</v>
      </c>
      <c r="D17" s="297">
        <f>+D$14/7</f>
        <v>0</v>
      </c>
      <c r="E17" s="297">
        <f>+E$14/7/2</f>
        <v>0</v>
      </c>
      <c r="F17" s="297"/>
      <c r="G17" s="297"/>
      <c r="H17" s="297"/>
      <c r="I17" s="297"/>
      <c r="J17" s="297"/>
      <c r="K17" s="297"/>
      <c r="L17" s="297"/>
      <c r="M17" s="297"/>
      <c r="N17" s="297"/>
      <c r="O17" s="297"/>
      <c r="P17" s="297"/>
      <c r="Q17" s="297"/>
      <c r="R17" s="297"/>
      <c r="S17" s="233"/>
      <c r="T17" s="233"/>
      <c r="U17" s="233"/>
      <c r="V17" s="233"/>
      <c r="W17" s="233"/>
      <c r="X17" s="233"/>
      <c r="Y17" s="297"/>
      <c r="Z17" s="297"/>
      <c r="AH17" s="4"/>
    </row>
    <row r="18" spans="1:34" x14ac:dyDescent="0.25">
      <c r="B18" s="3">
        <f t="shared" ref="B18:B46" si="2">B17+1</f>
        <v>1996</v>
      </c>
      <c r="C18" s="622">
        <f t="shared" si="1"/>
        <v>0</v>
      </c>
      <c r="D18" s="297">
        <f>+D17</f>
        <v>0</v>
      </c>
      <c r="E18" s="297">
        <f>+E$14/7</f>
        <v>0</v>
      </c>
      <c r="F18" s="297">
        <f>+F$14/7/2</f>
        <v>0</v>
      </c>
      <c r="G18" s="297"/>
      <c r="H18" s="297"/>
      <c r="I18" s="297"/>
      <c r="J18" s="297"/>
      <c r="K18" s="297"/>
      <c r="L18" s="297"/>
      <c r="M18" s="297"/>
      <c r="N18" s="297"/>
      <c r="P18" s="38"/>
      <c r="Q18" s="3"/>
      <c r="R18" s="297"/>
      <c r="S18" s="233"/>
      <c r="T18" s="233"/>
      <c r="U18" s="233"/>
      <c r="V18" s="233"/>
      <c r="W18" s="233"/>
      <c r="X18" s="233"/>
      <c r="Y18" s="297"/>
      <c r="Z18" s="297"/>
    </row>
    <row r="19" spans="1:34" x14ac:dyDescent="0.25">
      <c r="B19" s="3">
        <f t="shared" si="2"/>
        <v>1997</v>
      </c>
      <c r="C19" s="622">
        <f t="shared" si="1"/>
        <v>0</v>
      </c>
      <c r="D19" s="297">
        <f>+D18</f>
        <v>0</v>
      </c>
      <c r="E19" s="297">
        <f>+E18</f>
        <v>0</v>
      </c>
      <c r="F19" s="297">
        <f>+F$14/7</f>
        <v>0</v>
      </c>
      <c r="G19" s="297">
        <f>+G$14/7/2</f>
        <v>0</v>
      </c>
      <c r="H19" s="297"/>
      <c r="I19" s="297"/>
      <c r="J19" s="297"/>
      <c r="K19" s="297"/>
      <c r="L19" s="297"/>
      <c r="M19" s="297"/>
      <c r="N19" s="297"/>
      <c r="O19" s="297"/>
      <c r="P19" s="297"/>
      <c r="Q19" s="297"/>
      <c r="R19" s="297"/>
      <c r="S19" s="233"/>
      <c r="T19" s="233"/>
      <c r="U19" s="233"/>
      <c r="V19" s="233"/>
      <c r="W19" s="233"/>
      <c r="X19" s="233"/>
      <c r="Y19" s="297"/>
      <c r="Z19" s="297"/>
    </row>
    <row r="20" spans="1:34" x14ac:dyDescent="0.25">
      <c r="B20" s="3">
        <f t="shared" si="2"/>
        <v>1998</v>
      </c>
      <c r="C20" s="622">
        <f t="shared" si="1"/>
        <v>0</v>
      </c>
      <c r="D20" s="297">
        <f>+D19</f>
        <v>0</v>
      </c>
      <c r="E20" s="297">
        <f>+E19</f>
        <v>0</v>
      </c>
      <c r="F20" s="297">
        <f>+F19</f>
        <v>0</v>
      </c>
      <c r="G20" s="297">
        <f>+G$14/7</f>
        <v>0</v>
      </c>
      <c r="H20" s="297">
        <f>+H$14/7/2</f>
        <v>0</v>
      </c>
      <c r="I20" s="297"/>
      <c r="J20" s="297"/>
      <c r="K20" s="297"/>
      <c r="L20" s="297"/>
      <c r="M20" s="297"/>
      <c r="N20" s="297"/>
      <c r="O20" s="297"/>
      <c r="P20" s="297"/>
      <c r="Q20" s="297"/>
      <c r="R20" s="297"/>
      <c r="S20" s="233"/>
      <c r="U20" s="38"/>
      <c r="V20" s="3"/>
      <c r="W20" s="233"/>
      <c r="X20" s="233"/>
      <c r="Y20" s="297"/>
      <c r="Z20" s="297"/>
    </row>
    <row r="21" spans="1:34" x14ac:dyDescent="0.25">
      <c r="B21" s="3">
        <f t="shared" si="2"/>
        <v>1999</v>
      </c>
      <c r="C21" s="622">
        <f t="shared" si="1"/>
        <v>0</v>
      </c>
      <c r="D21" s="297">
        <f>+D20</f>
        <v>0</v>
      </c>
      <c r="E21" s="297">
        <f>+E20</f>
        <v>0</v>
      </c>
      <c r="F21" s="297">
        <f>+F20</f>
        <v>0</v>
      </c>
      <c r="G21" s="297">
        <f>+G20</f>
        <v>0</v>
      </c>
      <c r="H21" s="297">
        <f>+H$14/7</f>
        <v>0</v>
      </c>
      <c r="I21" s="297">
        <f>+I$14/7/2</f>
        <v>0</v>
      </c>
      <c r="J21" s="297"/>
      <c r="K21" s="297"/>
      <c r="L21" s="297"/>
      <c r="M21" s="297"/>
      <c r="N21" s="297"/>
      <c r="O21" s="297"/>
      <c r="P21" s="297"/>
      <c r="Q21" s="297"/>
      <c r="R21" s="297"/>
      <c r="S21" s="233"/>
      <c r="T21" s="233"/>
      <c r="U21" s="233"/>
      <c r="V21" s="233"/>
      <c r="W21" s="233"/>
      <c r="X21" s="233"/>
      <c r="Y21" s="297"/>
      <c r="Z21" s="297"/>
    </row>
    <row r="22" spans="1:34" x14ac:dyDescent="0.25">
      <c r="B22" s="3">
        <f t="shared" si="2"/>
        <v>2000</v>
      </c>
      <c r="C22" s="622">
        <f t="shared" si="1"/>
        <v>0</v>
      </c>
      <c r="D22" s="297">
        <f>+D21</f>
        <v>0</v>
      </c>
      <c r="E22" s="297">
        <f>+E21</f>
        <v>0</v>
      </c>
      <c r="F22" s="297">
        <f>+F21</f>
        <v>0</v>
      </c>
      <c r="G22" s="297">
        <f>+G21</f>
        <v>0</v>
      </c>
      <c r="H22" s="297">
        <f>+H21</f>
        <v>0</v>
      </c>
      <c r="I22" s="297">
        <f>+I$14/7</f>
        <v>0</v>
      </c>
      <c r="J22" s="297">
        <f>+J$14/7/2</f>
        <v>0</v>
      </c>
      <c r="K22" s="297"/>
      <c r="L22" s="297"/>
      <c r="M22" s="297"/>
      <c r="N22" s="297"/>
      <c r="O22" s="297"/>
      <c r="P22" s="297"/>
      <c r="Q22" s="297"/>
      <c r="R22" s="297"/>
      <c r="S22" s="233"/>
      <c r="T22" s="233"/>
      <c r="U22" s="233"/>
      <c r="V22" s="233"/>
      <c r="W22" s="233"/>
      <c r="X22" s="233"/>
      <c r="Y22" s="297"/>
      <c r="Z22" s="297"/>
    </row>
    <row r="23" spans="1:34" x14ac:dyDescent="0.25">
      <c r="B23" s="3">
        <f t="shared" si="2"/>
        <v>2001</v>
      </c>
      <c r="C23" s="622">
        <f t="shared" si="1"/>
        <v>0</v>
      </c>
      <c r="D23" s="297">
        <f>+D$14/7/2</f>
        <v>0</v>
      </c>
      <c r="E23" s="297">
        <f>+E22</f>
        <v>0</v>
      </c>
      <c r="F23" s="297">
        <f>+F22</f>
        <v>0</v>
      </c>
      <c r="G23" s="297">
        <f>+G22</f>
        <v>0</v>
      </c>
      <c r="H23" s="297">
        <f>+H22</f>
        <v>0</v>
      </c>
      <c r="I23" s="297">
        <f>+I22</f>
        <v>0</v>
      </c>
      <c r="J23" s="297">
        <f>+J$14/7</f>
        <v>0</v>
      </c>
      <c r="K23" s="297">
        <f>+K$14/7/2</f>
        <v>0</v>
      </c>
      <c r="L23" s="297"/>
      <c r="M23" s="297"/>
      <c r="N23" s="297"/>
      <c r="O23" s="297"/>
      <c r="P23" s="297"/>
      <c r="Q23" s="297"/>
      <c r="R23" s="297"/>
      <c r="S23" s="233"/>
      <c r="T23" s="233"/>
      <c r="U23" s="233"/>
      <c r="V23" s="233"/>
      <c r="W23" s="233"/>
      <c r="X23" s="233"/>
      <c r="Y23" s="297"/>
      <c r="Z23" s="297"/>
    </row>
    <row r="24" spans="1:34" x14ac:dyDescent="0.25">
      <c r="B24" s="3">
        <f t="shared" si="2"/>
        <v>2002</v>
      </c>
      <c r="C24" s="622">
        <f t="shared" si="1"/>
        <v>0</v>
      </c>
      <c r="D24" s="297"/>
      <c r="E24" s="297">
        <f>+E$14/7/2</f>
        <v>0</v>
      </c>
      <c r="F24" s="297">
        <f>+F23</f>
        <v>0</v>
      </c>
      <c r="G24" s="297">
        <f>+G23</f>
        <v>0</v>
      </c>
      <c r="H24" s="297">
        <f>+H23</f>
        <v>0</v>
      </c>
      <c r="I24" s="297">
        <f>+I23</f>
        <v>0</v>
      </c>
      <c r="J24" s="297">
        <f>+J23</f>
        <v>0</v>
      </c>
      <c r="K24" s="297">
        <f>+K$14/7</f>
        <v>0</v>
      </c>
      <c r="L24" s="297">
        <f>+L$14/7/2</f>
        <v>0</v>
      </c>
      <c r="M24" s="297"/>
      <c r="N24" s="297"/>
      <c r="O24" s="297"/>
      <c r="P24" s="297"/>
      <c r="Q24" s="297"/>
      <c r="R24" s="297"/>
      <c r="S24" s="233"/>
      <c r="T24" s="233"/>
      <c r="U24" s="233"/>
      <c r="V24" s="233"/>
      <c r="W24" s="233"/>
      <c r="X24" s="233"/>
      <c r="Y24" s="297"/>
      <c r="Z24" s="297"/>
    </row>
    <row r="25" spans="1:34" x14ac:dyDescent="0.25">
      <c r="B25" s="3">
        <f t="shared" si="2"/>
        <v>2003</v>
      </c>
      <c r="C25" s="622">
        <f t="shared" si="1"/>
        <v>0</v>
      </c>
      <c r="D25" s="297"/>
      <c r="E25" s="297"/>
      <c r="F25" s="297">
        <f>+F$14/7/2</f>
        <v>0</v>
      </c>
      <c r="G25" s="297">
        <f>+G24</f>
        <v>0</v>
      </c>
      <c r="H25" s="297">
        <f>+H24</f>
        <v>0</v>
      </c>
      <c r="I25" s="297">
        <f>+I24</f>
        <v>0</v>
      </c>
      <c r="J25" s="297">
        <f>+J24</f>
        <v>0</v>
      </c>
      <c r="K25" s="297">
        <f>+K24</f>
        <v>0</v>
      </c>
      <c r="L25" s="297">
        <f>+L$14/7</f>
        <v>0</v>
      </c>
      <c r="M25" s="297">
        <f>+M$14/7/2</f>
        <v>0</v>
      </c>
      <c r="N25" s="297"/>
      <c r="O25" s="297"/>
      <c r="P25" s="297"/>
      <c r="Q25" s="297"/>
      <c r="R25" s="297"/>
      <c r="S25" s="233"/>
      <c r="T25" s="233"/>
      <c r="U25" s="233"/>
      <c r="V25" s="233"/>
      <c r="W25" s="233"/>
      <c r="X25" s="233"/>
      <c r="Y25" s="297"/>
      <c r="Z25" s="297"/>
    </row>
    <row r="26" spans="1:34" x14ac:dyDescent="0.25">
      <c r="B26" s="3">
        <f t="shared" si="2"/>
        <v>2004</v>
      </c>
      <c r="C26" s="622">
        <f t="shared" si="1"/>
        <v>0</v>
      </c>
      <c r="D26" s="297"/>
      <c r="E26" s="297"/>
      <c r="F26" s="297"/>
      <c r="G26" s="297">
        <f>+G$14/7/2</f>
        <v>0</v>
      </c>
      <c r="H26" s="297">
        <f>+H25</f>
        <v>0</v>
      </c>
      <c r="I26" s="297">
        <f>+I25</f>
        <v>0</v>
      </c>
      <c r="J26" s="297">
        <f>+J25</f>
        <v>0</v>
      </c>
      <c r="K26" s="297">
        <f>+K25</f>
        <v>0</v>
      </c>
      <c r="L26" s="297">
        <f>+L25</f>
        <v>0</v>
      </c>
      <c r="M26" s="297">
        <f>+M$14/7</f>
        <v>0</v>
      </c>
      <c r="N26" s="7">
        <f>+N$14/7/2</f>
        <v>0</v>
      </c>
      <c r="O26" s="7"/>
      <c r="P26" s="7"/>
      <c r="Q26" s="7"/>
      <c r="R26" s="7"/>
      <c r="S26" s="43"/>
      <c r="T26" s="43"/>
      <c r="U26" s="43"/>
      <c r="V26" s="43"/>
      <c r="W26" s="43"/>
      <c r="X26" s="43"/>
      <c r="Y26" s="7"/>
      <c r="Z26" s="297"/>
    </row>
    <row r="27" spans="1:34" x14ac:dyDescent="0.25">
      <c r="B27" s="3">
        <f t="shared" si="2"/>
        <v>2005</v>
      </c>
      <c r="C27" s="622">
        <f t="shared" si="1"/>
        <v>0</v>
      </c>
      <c r="D27" s="297"/>
      <c r="E27" s="297"/>
      <c r="F27" s="297"/>
      <c r="G27" s="297"/>
      <c r="H27" s="297">
        <f>+H$14/7/2</f>
        <v>0</v>
      </c>
      <c r="I27" s="297">
        <f>+I26</f>
        <v>0</v>
      </c>
      <c r="J27" s="297">
        <f>+J26</f>
        <v>0</v>
      </c>
      <c r="K27" s="297">
        <f>+K26</f>
        <v>0</v>
      </c>
      <c r="L27" s="297">
        <f>+L26</f>
        <v>0</v>
      </c>
      <c r="M27" s="297">
        <f>+M26</f>
        <v>0</v>
      </c>
      <c r="N27" s="7">
        <f>+N$14/7</f>
        <v>0</v>
      </c>
      <c r="O27" s="7">
        <f>+O$14/7/2</f>
        <v>0</v>
      </c>
      <c r="P27" s="7"/>
      <c r="Q27" s="7"/>
      <c r="R27" s="7"/>
      <c r="S27" s="43"/>
      <c r="T27" s="43"/>
      <c r="U27" s="43"/>
      <c r="V27" s="43"/>
      <c r="W27" s="43"/>
      <c r="X27" s="43"/>
      <c r="Y27" s="7"/>
      <c r="Z27" s="297"/>
    </row>
    <row r="28" spans="1:34" x14ac:dyDescent="0.25">
      <c r="B28" s="3">
        <f t="shared" si="2"/>
        <v>2006</v>
      </c>
      <c r="C28" s="622">
        <f t="shared" si="1"/>
        <v>0</v>
      </c>
      <c r="D28" s="297"/>
      <c r="E28" s="297"/>
      <c r="F28" s="297"/>
      <c r="G28" s="297"/>
      <c r="H28" s="297"/>
      <c r="I28" s="297">
        <f>+I$14/7/2</f>
        <v>0</v>
      </c>
      <c r="J28" s="297">
        <f>+J27</f>
        <v>0</v>
      </c>
      <c r="K28" s="297">
        <f>+K27</f>
        <v>0</v>
      </c>
      <c r="L28" s="297">
        <f>+L27</f>
        <v>0</v>
      </c>
      <c r="M28" s="297">
        <f>+M27</f>
        <v>0</v>
      </c>
      <c r="N28" s="7">
        <f>+N27</f>
        <v>0</v>
      </c>
      <c r="O28" s="7">
        <f>+O$14/7</f>
        <v>0</v>
      </c>
      <c r="P28" s="7">
        <f>+P$14/7/2</f>
        <v>0</v>
      </c>
      <c r="Q28" s="7"/>
      <c r="R28" s="7"/>
      <c r="S28" s="43"/>
      <c r="T28" s="43"/>
      <c r="U28" s="43"/>
      <c r="V28" s="43"/>
      <c r="W28" s="43"/>
      <c r="X28" s="43"/>
      <c r="Y28" s="7"/>
      <c r="Z28" s="297"/>
    </row>
    <row r="29" spans="1:34" x14ac:dyDescent="0.25">
      <c r="B29" s="3">
        <f t="shared" si="2"/>
        <v>2007</v>
      </c>
      <c r="C29" s="622">
        <f t="shared" si="1"/>
        <v>0</v>
      </c>
      <c r="D29" s="297"/>
      <c r="E29" s="297"/>
      <c r="F29" s="297"/>
      <c r="G29" s="297"/>
      <c r="H29" s="297"/>
      <c r="I29" s="297"/>
      <c r="J29" s="297">
        <f>+J$14/7/2</f>
        <v>0</v>
      </c>
      <c r="K29" s="297">
        <f>+K28</f>
        <v>0</v>
      </c>
      <c r="L29" s="297">
        <f>+L28</f>
        <v>0</v>
      </c>
      <c r="M29" s="297">
        <f>+M28</f>
        <v>0</v>
      </c>
      <c r="N29" s="7">
        <f>+N28</f>
        <v>0</v>
      </c>
      <c r="O29" s="7">
        <f>+O28</f>
        <v>0</v>
      </c>
      <c r="P29" s="7">
        <f>+P$14/7</f>
        <v>0</v>
      </c>
      <c r="Q29" s="7">
        <f>+Q$14/7/2</f>
        <v>0</v>
      </c>
      <c r="R29" s="7"/>
      <c r="S29" s="43"/>
      <c r="T29" s="43"/>
      <c r="U29" s="43"/>
      <c r="V29" s="43"/>
      <c r="W29" s="43"/>
      <c r="X29" s="43"/>
      <c r="Y29" s="7"/>
      <c r="Z29" s="297"/>
    </row>
    <row r="30" spans="1:34" x14ac:dyDescent="0.25">
      <c r="B30" s="3">
        <f t="shared" si="2"/>
        <v>2008</v>
      </c>
      <c r="C30" s="622">
        <f t="shared" si="1"/>
        <v>0</v>
      </c>
      <c r="D30" s="297"/>
      <c r="E30" s="297"/>
      <c r="F30" s="297"/>
      <c r="G30" s="297"/>
      <c r="H30" s="297"/>
      <c r="I30" s="297"/>
      <c r="J30" s="297"/>
      <c r="K30" s="297">
        <f>+K$14/7/2</f>
        <v>0</v>
      </c>
      <c r="L30" s="297">
        <f>+L29</f>
        <v>0</v>
      </c>
      <c r="M30" s="297">
        <f>+M29</f>
        <v>0</v>
      </c>
      <c r="N30" s="7">
        <f>+N29</f>
        <v>0</v>
      </c>
      <c r="O30" s="7">
        <f>+O29</f>
        <v>0</v>
      </c>
      <c r="P30" s="7">
        <f>+P29</f>
        <v>0</v>
      </c>
      <c r="Q30" s="7">
        <f>+Q$14/7</f>
        <v>0</v>
      </c>
      <c r="R30" s="7">
        <f>+R$14/7/2</f>
        <v>0</v>
      </c>
      <c r="S30" s="43"/>
      <c r="T30" s="43"/>
      <c r="U30" s="43"/>
      <c r="V30" s="43"/>
      <c r="W30" s="43"/>
      <c r="X30" s="43"/>
      <c r="Y30" s="7"/>
      <c r="Z30" s="297"/>
    </row>
    <row r="31" spans="1:34" x14ac:dyDescent="0.25">
      <c r="B31" s="3">
        <f t="shared" si="2"/>
        <v>2009</v>
      </c>
      <c r="C31" s="622">
        <f t="shared" si="1"/>
        <v>0</v>
      </c>
      <c r="D31" s="297"/>
      <c r="E31" s="297"/>
      <c r="F31" s="297"/>
      <c r="G31" s="297"/>
      <c r="H31" s="297"/>
      <c r="I31" s="297"/>
      <c r="J31" s="297"/>
      <c r="K31" s="297"/>
      <c r="L31" s="297">
        <f>+L$14/7/2</f>
        <v>0</v>
      </c>
      <c r="M31" s="297">
        <f>+M30</f>
        <v>0</v>
      </c>
      <c r="N31" s="7">
        <f>+N30</f>
        <v>0</v>
      </c>
      <c r="O31" s="7">
        <f>+O30</f>
        <v>0</v>
      </c>
      <c r="P31" s="7">
        <f>+P30</f>
        <v>0</v>
      </c>
      <c r="Q31" s="7">
        <f>+Q30</f>
        <v>0</v>
      </c>
      <c r="R31" s="7">
        <f>+R$14/7</f>
        <v>0</v>
      </c>
      <c r="S31" s="43">
        <f>+S$14/7/2</f>
        <v>0</v>
      </c>
      <c r="T31" s="43"/>
      <c r="U31" s="43"/>
      <c r="V31" s="43"/>
      <c r="W31" s="43"/>
      <c r="X31" s="43"/>
      <c r="Y31" s="7"/>
      <c r="Z31" s="297"/>
    </row>
    <row r="32" spans="1:34" x14ac:dyDescent="0.25">
      <c r="A32" s="38"/>
      <c r="B32" s="3">
        <f t="shared" si="2"/>
        <v>2010</v>
      </c>
      <c r="C32" s="622">
        <f t="shared" si="1"/>
        <v>0</v>
      </c>
      <c r="D32" s="297"/>
      <c r="E32" s="297"/>
      <c r="F32" s="297"/>
      <c r="G32" s="297"/>
      <c r="H32" s="297"/>
      <c r="I32" s="297"/>
      <c r="J32" s="297"/>
      <c r="K32" s="297"/>
      <c r="L32" s="297"/>
      <c r="M32" s="297">
        <f>+M$14/7/2</f>
        <v>0</v>
      </c>
      <c r="N32" s="7">
        <f>+N31</f>
        <v>0</v>
      </c>
      <c r="O32" s="7">
        <f>+O31</f>
        <v>0</v>
      </c>
      <c r="P32" s="7">
        <f>+P31</f>
        <v>0</v>
      </c>
      <c r="Q32" s="7">
        <f>+Q31</f>
        <v>0</v>
      </c>
      <c r="R32" s="7">
        <f>+R31</f>
        <v>0</v>
      </c>
      <c r="S32" s="43">
        <f>+S$14/7</f>
        <v>0</v>
      </c>
      <c r="T32" s="43">
        <f>+T$14/7/2</f>
        <v>0</v>
      </c>
      <c r="U32" s="43"/>
      <c r="V32" s="43"/>
      <c r="W32" s="43"/>
      <c r="X32" s="43"/>
      <c r="Y32" s="7"/>
      <c r="Z32" s="297"/>
    </row>
    <row r="33" spans="1:34" x14ac:dyDescent="0.25">
      <c r="A33" s="38"/>
      <c r="B33" s="3">
        <f t="shared" si="2"/>
        <v>2011</v>
      </c>
      <c r="C33" s="622">
        <f t="shared" si="1"/>
        <v>0</v>
      </c>
      <c r="D33" s="297"/>
      <c r="E33" s="297"/>
      <c r="F33" s="297"/>
      <c r="G33" s="297"/>
      <c r="H33" s="297"/>
      <c r="I33" s="297"/>
      <c r="J33" s="297"/>
      <c r="K33" s="297"/>
      <c r="L33" s="297"/>
      <c r="M33" s="297"/>
      <c r="N33" s="7">
        <f>+N$14/7/2</f>
        <v>0</v>
      </c>
      <c r="O33" s="7">
        <f>+O32</f>
        <v>0</v>
      </c>
      <c r="P33" s="7">
        <f>+P32</f>
        <v>0</v>
      </c>
      <c r="Q33" s="7">
        <f>+Q32</f>
        <v>0</v>
      </c>
      <c r="R33" s="7">
        <f>+R32</f>
        <v>0</v>
      </c>
      <c r="S33" s="43">
        <f>+S32</f>
        <v>0</v>
      </c>
      <c r="T33" s="43">
        <f>+T$14/7</f>
        <v>0</v>
      </c>
      <c r="U33" s="43">
        <f>+U$14/7/2</f>
        <v>0</v>
      </c>
      <c r="V33" s="43"/>
      <c r="W33" s="43"/>
      <c r="X33" s="43"/>
      <c r="Y33" s="7"/>
      <c r="Z33" s="297"/>
    </row>
    <row r="34" spans="1:34" x14ac:dyDescent="0.25">
      <c r="A34" s="38"/>
      <c r="B34" s="3">
        <f t="shared" si="2"/>
        <v>2012</v>
      </c>
      <c r="C34" s="622">
        <f t="shared" si="1"/>
        <v>0</v>
      </c>
      <c r="D34" s="297"/>
      <c r="E34" s="297"/>
      <c r="F34" s="297"/>
      <c r="G34" s="297"/>
      <c r="H34" s="297"/>
      <c r="I34" s="297"/>
      <c r="J34" s="297"/>
      <c r="K34" s="297"/>
      <c r="L34" s="297"/>
      <c r="M34" s="297"/>
      <c r="N34" s="7"/>
      <c r="O34" s="7">
        <f>+O$14/7/2</f>
        <v>0</v>
      </c>
      <c r="P34" s="7">
        <f>+P33</f>
        <v>0</v>
      </c>
      <c r="Q34" s="7">
        <f>+Q33</f>
        <v>0</v>
      </c>
      <c r="R34" s="7">
        <f>+R33</f>
        <v>0</v>
      </c>
      <c r="S34" s="43">
        <f>+S33</f>
        <v>0</v>
      </c>
      <c r="T34" s="43">
        <f>+T$14/7</f>
        <v>0</v>
      </c>
      <c r="U34" s="43">
        <f>+U$14/7</f>
        <v>0</v>
      </c>
      <c r="V34" s="43">
        <f>+V$14/7/2</f>
        <v>0</v>
      </c>
      <c r="W34" s="43"/>
      <c r="X34" s="43"/>
      <c r="Y34" s="7"/>
      <c r="Z34" s="297"/>
    </row>
    <row r="35" spans="1:34" x14ac:dyDescent="0.25">
      <c r="A35" s="38"/>
      <c r="B35" s="3">
        <f t="shared" si="2"/>
        <v>2013</v>
      </c>
      <c r="C35" s="622">
        <f t="shared" si="1"/>
        <v>0</v>
      </c>
      <c r="D35" s="297"/>
      <c r="E35" s="297"/>
      <c r="F35" s="297"/>
      <c r="G35" s="297"/>
      <c r="H35" s="297"/>
      <c r="I35" s="297"/>
      <c r="J35" s="297"/>
      <c r="K35" s="297"/>
      <c r="L35" s="297"/>
      <c r="M35" s="297"/>
      <c r="N35" s="7"/>
      <c r="O35" s="7"/>
      <c r="P35" s="7">
        <f>P14/7/2</f>
        <v>0</v>
      </c>
      <c r="Q35" s="7">
        <f>Q14</f>
        <v>0</v>
      </c>
      <c r="R35" s="7">
        <f t="shared" ref="R35:U36" si="3">R34</f>
        <v>0</v>
      </c>
      <c r="S35" s="43">
        <f t="shared" si="3"/>
        <v>0</v>
      </c>
      <c r="T35" s="43">
        <f t="shared" si="3"/>
        <v>0</v>
      </c>
      <c r="U35" s="43">
        <f t="shared" si="3"/>
        <v>0</v>
      </c>
      <c r="V35" s="43">
        <f>V14/7</f>
        <v>0</v>
      </c>
      <c r="W35" s="43">
        <f>W14/7/2</f>
        <v>0</v>
      </c>
      <c r="X35" s="43"/>
      <c r="Y35" s="7"/>
      <c r="Z35" s="297"/>
    </row>
    <row r="36" spans="1:34" x14ac:dyDescent="0.25">
      <c r="A36" s="38"/>
      <c r="B36" s="3">
        <f t="shared" si="2"/>
        <v>2014</v>
      </c>
      <c r="C36" s="622">
        <f t="shared" si="1"/>
        <v>0</v>
      </c>
      <c r="D36" s="297"/>
      <c r="E36" s="297"/>
      <c r="F36" s="297"/>
      <c r="G36" s="297"/>
      <c r="H36" s="297"/>
      <c r="I36" s="297"/>
      <c r="J36" s="297"/>
      <c r="K36" s="297"/>
      <c r="L36" s="297"/>
      <c r="M36" s="297"/>
      <c r="N36" s="7"/>
      <c r="O36" s="7"/>
      <c r="P36" s="7"/>
      <c r="Q36" s="7">
        <f>Q14/7/2</f>
        <v>0</v>
      </c>
      <c r="R36" s="7">
        <f t="shared" si="3"/>
        <v>0</v>
      </c>
      <c r="S36" s="43">
        <f t="shared" si="3"/>
        <v>0</v>
      </c>
      <c r="T36" s="43">
        <f t="shared" si="3"/>
        <v>0</v>
      </c>
      <c r="U36" s="43">
        <f t="shared" si="3"/>
        <v>0</v>
      </c>
      <c r="V36" s="43">
        <f>V35</f>
        <v>0</v>
      </c>
      <c r="W36" s="43">
        <f>W14/7</f>
        <v>0</v>
      </c>
      <c r="X36" s="43">
        <f>X14/7/2</f>
        <v>0</v>
      </c>
      <c r="Y36" s="7"/>
      <c r="Z36" s="297"/>
    </row>
    <row r="37" spans="1:34" x14ac:dyDescent="0.25">
      <c r="A37" s="38"/>
      <c r="B37" s="3">
        <f t="shared" si="2"/>
        <v>2015</v>
      </c>
      <c r="C37" s="622">
        <f t="shared" si="1"/>
        <v>0</v>
      </c>
      <c r="D37" s="297"/>
      <c r="E37" s="297"/>
      <c r="F37" s="297"/>
      <c r="G37" s="297"/>
      <c r="H37" s="297"/>
      <c r="I37" s="297"/>
      <c r="J37" s="297"/>
      <c r="K37" s="297"/>
      <c r="L37" s="297"/>
      <c r="M37" s="297"/>
      <c r="N37" s="7"/>
      <c r="O37" s="7"/>
      <c r="P37" s="7"/>
      <c r="Q37" s="7"/>
      <c r="R37" s="7">
        <f>R14/7/2</f>
        <v>0</v>
      </c>
      <c r="S37" s="43">
        <f>S36</f>
        <v>0</v>
      </c>
      <c r="T37" s="43">
        <f>T36</f>
        <v>0</v>
      </c>
      <c r="U37" s="43">
        <f>U36</f>
        <v>0</v>
      </c>
      <c r="V37" s="43">
        <f>V36</f>
        <v>0</v>
      </c>
      <c r="W37" s="43">
        <f>W36</f>
        <v>0</v>
      </c>
      <c r="X37" s="43">
        <f>X14/7</f>
        <v>0</v>
      </c>
      <c r="Y37" s="7">
        <f>Y14/7/2</f>
        <v>0</v>
      </c>
      <c r="Z37" s="297"/>
    </row>
    <row r="38" spans="1:34" x14ac:dyDescent="0.25">
      <c r="A38" s="38"/>
      <c r="B38" s="3">
        <f t="shared" si="2"/>
        <v>2016</v>
      </c>
      <c r="C38" s="622">
        <f t="shared" si="1"/>
        <v>0</v>
      </c>
      <c r="D38" s="297"/>
      <c r="E38" s="297"/>
      <c r="F38" s="297"/>
      <c r="G38" s="297"/>
      <c r="H38" s="297"/>
      <c r="I38" s="297"/>
      <c r="J38" s="297"/>
      <c r="K38" s="297"/>
      <c r="L38" s="297"/>
      <c r="M38" s="297"/>
      <c r="N38" s="7"/>
      <c r="O38" s="7"/>
      <c r="P38" s="7"/>
      <c r="Q38" s="7"/>
      <c r="R38" s="7"/>
      <c r="S38" s="43"/>
      <c r="T38" s="43"/>
      <c r="U38" s="43"/>
      <c r="V38" s="43"/>
      <c r="W38" s="43"/>
      <c r="X38" s="43"/>
      <c r="Y38" s="7">
        <f>+Y14/2</f>
        <v>0</v>
      </c>
      <c r="Z38" s="7">
        <f>Z14/7/2</f>
        <v>0</v>
      </c>
      <c r="AA38" s="7"/>
    </row>
    <row r="39" spans="1:34" x14ac:dyDescent="0.25">
      <c r="A39" s="38"/>
      <c r="B39" s="3">
        <f t="shared" si="2"/>
        <v>2017</v>
      </c>
      <c r="C39" s="622">
        <f t="shared" si="1"/>
        <v>0</v>
      </c>
      <c r="D39" s="297"/>
      <c r="E39" s="297"/>
      <c r="F39" s="297"/>
      <c r="G39" s="297"/>
      <c r="H39" s="297"/>
      <c r="I39" s="297"/>
      <c r="J39" s="297"/>
      <c r="K39" s="297"/>
      <c r="L39" s="297"/>
      <c r="M39" s="297"/>
      <c r="N39" s="7"/>
      <c r="O39" s="7"/>
      <c r="P39" s="7"/>
      <c r="Q39" s="7"/>
      <c r="R39" s="7"/>
      <c r="S39" s="43"/>
      <c r="T39" s="43"/>
      <c r="U39" s="43"/>
      <c r="V39" s="43"/>
      <c r="W39" s="43"/>
      <c r="X39" s="43"/>
      <c r="Y39" s="7"/>
      <c r="Z39" s="7"/>
      <c r="AA39" s="7">
        <v>0</v>
      </c>
    </row>
    <row r="40" spans="1:34" x14ac:dyDescent="0.25">
      <c r="A40" s="38"/>
      <c r="B40" s="3">
        <f t="shared" si="2"/>
        <v>2018</v>
      </c>
      <c r="C40" s="622">
        <f t="shared" si="1"/>
        <v>0</v>
      </c>
      <c r="D40" s="297"/>
      <c r="E40" s="297"/>
      <c r="F40" s="297"/>
      <c r="G40" s="297"/>
      <c r="H40" s="297"/>
      <c r="I40" s="297"/>
      <c r="J40" s="297"/>
      <c r="K40" s="297"/>
      <c r="L40" s="297"/>
      <c r="M40" s="297"/>
      <c r="N40" s="7"/>
      <c r="O40" s="7"/>
      <c r="P40" s="7"/>
      <c r="Q40" s="7"/>
      <c r="R40" s="7"/>
      <c r="S40" s="43"/>
      <c r="T40" s="43"/>
      <c r="U40" s="43"/>
      <c r="V40" s="43"/>
      <c r="W40" s="43"/>
      <c r="X40" s="43"/>
      <c r="Y40" s="7"/>
      <c r="Z40" s="7"/>
      <c r="AA40" s="7"/>
      <c r="AB40" s="7">
        <v>0</v>
      </c>
    </row>
    <row r="41" spans="1:34" x14ac:dyDescent="0.25">
      <c r="A41" s="38"/>
      <c r="B41" s="3">
        <f t="shared" si="2"/>
        <v>2019</v>
      </c>
      <c r="C41" s="622">
        <f t="shared" si="1"/>
        <v>0</v>
      </c>
      <c r="D41" s="297"/>
      <c r="E41" s="297"/>
      <c r="F41" s="297"/>
      <c r="G41" s="297"/>
      <c r="H41" s="297"/>
      <c r="I41" s="297"/>
      <c r="J41" s="297"/>
      <c r="K41" s="297"/>
      <c r="L41" s="297"/>
      <c r="M41" s="297"/>
      <c r="N41" s="7"/>
      <c r="O41" s="7"/>
      <c r="P41" s="7"/>
      <c r="Q41" s="7"/>
      <c r="R41" s="7"/>
      <c r="S41" s="43"/>
      <c r="T41" s="43"/>
      <c r="U41" s="43"/>
      <c r="V41" s="43"/>
      <c r="W41" s="43"/>
      <c r="X41" s="43"/>
      <c r="Y41" s="7"/>
      <c r="Z41" s="7"/>
      <c r="AA41" s="7"/>
      <c r="AB41" s="7"/>
      <c r="AC41" s="43">
        <f>+$AC$14/7/3</f>
        <v>0</v>
      </c>
      <c r="AD41" s="43"/>
      <c r="AE41" s="43"/>
    </row>
    <row r="42" spans="1:34" x14ac:dyDescent="0.25">
      <c r="A42" s="38"/>
      <c r="B42" s="3">
        <f t="shared" si="2"/>
        <v>2020</v>
      </c>
      <c r="C42" s="622">
        <f t="shared" si="1"/>
        <v>0</v>
      </c>
      <c r="D42" s="297"/>
      <c r="E42" s="297"/>
      <c r="F42" s="297"/>
      <c r="G42" s="297"/>
      <c r="H42" s="297"/>
      <c r="I42" s="297"/>
      <c r="J42" s="297"/>
      <c r="K42" s="297"/>
      <c r="L42" s="297"/>
      <c r="M42" s="297"/>
      <c r="N42" s="7"/>
      <c r="O42" s="7"/>
      <c r="P42" s="7"/>
      <c r="Q42" s="7"/>
      <c r="R42" s="7"/>
      <c r="S42" s="43"/>
      <c r="T42" s="43"/>
      <c r="U42" s="43"/>
      <c r="V42" s="43"/>
      <c r="W42" s="43"/>
      <c r="X42" s="43"/>
      <c r="Y42" s="7"/>
      <c r="Z42" s="7"/>
      <c r="AA42" s="7"/>
      <c r="AB42" s="7"/>
      <c r="AC42" s="43"/>
      <c r="AD42" s="354">
        <f>$AD$14/7/2</f>
        <v>0</v>
      </c>
      <c r="AE42" s="43"/>
    </row>
    <row r="43" spans="1:34" x14ac:dyDescent="0.25">
      <c r="A43" s="38"/>
      <c r="B43" s="3">
        <f t="shared" si="2"/>
        <v>2021</v>
      </c>
      <c r="C43" s="622">
        <f t="shared" si="1"/>
        <v>0</v>
      </c>
      <c r="D43" s="297"/>
      <c r="E43" s="297"/>
      <c r="F43" s="297"/>
      <c r="G43" s="297"/>
      <c r="H43" s="297"/>
      <c r="I43" s="297"/>
      <c r="J43" s="297"/>
      <c r="K43" s="297"/>
      <c r="L43" s="297"/>
      <c r="M43" s="297"/>
      <c r="N43" s="7"/>
      <c r="O43" s="7"/>
      <c r="P43" s="7"/>
      <c r="Q43" s="7"/>
      <c r="R43" s="7"/>
      <c r="S43" s="43"/>
      <c r="T43" s="43"/>
      <c r="U43" s="43"/>
      <c r="V43" s="43"/>
      <c r="W43" s="43"/>
      <c r="X43" s="43"/>
      <c r="Y43" s="7"/>
      <c r="Z43" s="7"/>
      <c r="AA43" s="7"/>
      <c r="AB43" s="7"/>
      <c r="AC43" s="43"/>
      <c r="AD43" s="354">
        <f>$AD$14/7</f>
        <v>0</v>
      </c>
      <c r="AE43" s="43">
        <f>+$AE$14/7/2</f>
        <v>0</v>
      </c>
    </row>
    <row r="44" spans="1:34" x14ac:dyDescent="0.25">
      <c r="A44" s="38"/>
      <c r="B44" s="3">
        <f t="shared" si="2"/>
        <v>2022</v>
      </c>
      <c r="C44" s="622">
        <f t="shared" si="1"/>
        <v>0</v>
      </c>
      <c r="D44" s="297"/>
      <c r="E44" s="297"/>
      <c r="F44" s="297"/>
      <c r="G44" s="297"/>
      <c r="H44" s="297"/>
      <c r="I44" s="297"/>
      <c r="J44" s="297"/>
      <c r="K44" s="297"/>
      <c r="L44" s="297"/>
      <c r="M44" s="297"/>
      <c r="N44" s="7"/>
      <c r="O44" s="7"/>
      <c r="P44" s="7"/>
      <c r="Q44" s="7"/>
      <c r="R44" s="7"/>
      <c r="S44" s="43"/>
      <c r="T44" s="43"/>
      <c r="U44" s="43"/>
      <c r="V44" s="43"/>
      <c r="W44" s="43"/>
      <c r="X44" s="43"/>
      <c r="Y44" s="7"/>
      <c r="Z44" s="7"/>
      <c r="AA44" s="7"/>
      <c r="AB44" s="7"/>
      <c r="AC44" s="43"/>
      <c r="AD44" s="354"/>
      <c r="AE44" s="43">
        <f>+$AE$14/7</f>
        <v>0</v>
      </c>
      <c r="AF44" s="43">
        <f>+$AF$14/7/2</f>
        <v>0</v>
      </c>
    </row>
    <row r="45" spans="1:34" x14ac:dyDescent="0.25">
      <c r="A45" s="38"/>
      <c r="B45" s="3">
        <f t="shared" si="2"/>
        <v>2023</v>
      </c>
      <c r="C45" s="622">
        <f t="shared" si="1"/>
        <v>-19862.684285714287</v>
      </c>
      <c r="D45" s="297"/>
      <c r="E45" s="297"/>
      <c r="F45" s="297"/>
      <c r="G45" s="297"/>
      <c r="H45" s="297"/>
      <c r="I45" s="297"/>
      <c r="J45" s="297"/>
      <c r="K45" s="297"/>
      <c r="L45" s="297"/>
      <c r="M45" s="297"/>
      <c r="N45" s="7"/>
      <c r="O45" s="7"/>
      <c r="P45" s="7"/>
      <c r="Q45" s="7"/>
      <c r="R45" s="7"/>
      <c r="S45" s="43"/>
      <c r="T45" s="43"/>
      <c r="U45" s="43"/>
      <c r="V45" s="43"/>
      <c r="W45" s="43"/>
      <c r="X45" s="43"/>
      <c r="Y45" s="7"/>
      <c r="Z45" s="7"/>
      <c r="AA45" s="7"/>
      <c r="AB45" s="7"/>
      <c r="AC45" s="43"/>
      <c r="AD45" s="354"/>
      <c r="AE45" s="43"/>
      <c r="AF45" s="43"/>
      <c r="AG45" s="43">
        <f>+$AG$14/7/2</f>
        <v>19862.684285714287</v>
      </c>
    </row>
    <row r="46" spans="1:34" x14ac:dyDescent="0.25">
      <c r="A46" s="38"/>
      <c r="B46" s="3">
        <f t="shared" si="2"/>
        <v>2024</v>
      </c>
      <c r="C46" s="622">
        <f t="shared" si="1"/>
        <v>-39725.368571428575</v>
      </c>
      <c r="D46" s="297"/>
      <c r="E46" s="297"/>
      <c r="F46" s="297"/>
      <c r="G46" s="297"/>
      <c r="H46" s="297"/>
      <c r="I46" s="297"/>
      <c r="J46" s="297"/>
      <c r="K46" s="297"/>
      <c r="L46" s="297"/>
      <c r="M46" s="297"/>
      <c r="N46" s="7"/>
      <c r="O46" s="7"/>
      <c r="P46" s="7"/>
      <c r="Q46" s="7"/>
      <c r="R46" s="7"/>
      <c r="S46" s="43"/>
      <c r="T46" s="43"/>
      <c r="U46" s="43"/>
      <c r="V46" s="43"/>
      <c r="W46" s="43"/>
      <c r="X46" s="43"/>
      <c r="Y46" s="7"/>
      <c r="Z46" s="7"/>
      <c r="AA46" s="7"/>
      <c r="AB46" s="7"/>
      <c r="AC46" s="43"/>
      <c r="AD46" s="354"/>
      <c r="AE46" s="43"/>
      <c r="AF46" s="43"/>
      <c r="AG46" s="43">
        <f>AG14/7</f>
        <v>39725.368571428575</v>
      </c>
      <c r="AH46" s="43">
        <f>AH14/7/2</f>
        <v>0</v>
      </c>
    </row>
    <row r="47" spans="1:34" x14ac:dyDescent="0.25">
      <c r="A47" s="38"/>
      <c r="B47" s="12"/>
      <c r="C47" s="254"/>
      <c r="D47" s="298"/>
      <c r="E47" s="298"/>
      <c r="F47" s="298"/>
      <c r="G47" s="298"/>
      <c r="H47" s="298"/>
      <c r="I47" s="298"/>
      <c r="J47" s="298"/>
      <c r="K47" s="298"/>
      <c r="L47" s="298"/>
      <c r="M47" s="298"/>
      <c r="N47" s="298"/>
      <c r="O47" s="298"/>
      <c r="P47" s="298"/>
      <c r="Q47" s="298"/>
      <c r="R47" s="298"/>
      <c r="S47" s="338"/>
      <c r="T47" s="338"/>
      <c r="U47" s="338"/>
      <c r="V47" s="275"/>
      <c r="W47" s="275"/>
      <c r="X47" s="275"/>
      <c r="Y47" s="338"/>
      <c r="Z47" s="338"/>
      <c r="AA47" s="338"/>
    </row>
    <row r="48" spans="1:34" x14ac:dyDescent="0.25">
      <c r="A48" s="38" t="s">
        <v>62</v>
      </c>
      <c r="B48" s="675">
        <f>SUM(D48:AH48)</f>
        <v>218489.52714285714</v>
      </c>
      <c r="C48" s="275">
        <f>SUM(C16:C47)</f>
        <v>-59588.052857142859</v>
      </c>
      <c r="D48" s="297">
        <f>-SUM(D16:D47)+D14</f>
        <v>0</v>
      </c>
      <c r="E48" s="297">
        <f t="shared" ref="E48:AH48" si="4">-SUM(E16:E47)+E14</f>
        <v>0</v>
      </c>
      <c r="F48" s="297">
        <f t="shared" si="4"/>
        <v>0</v>
      </c>
      <c r="G48" s="297">
        <f t="shared" si="4"/>
        <v>0</v>
      </c>
      <c r="H48" s="297">
        <f t="shared" si="4"/>
        <v>0</v>
      </c>
      <c r="I48" s="297">
        <f t="shared" si="4"/>
        <v>0</v>
      </c>
      <c r="J48" s="297">
        <f t="shared" si="4"/>
        <v>0</v>
      </c>
      <c r="K48" s="297">
        <f t="shared" si="4"/>
        <v>0</v>
      </c>
      <c r="L48" s="297">
        <f t="shared" si="4"/>
        <v>0</v>
      </c>
      <c r="M48" s="297">
        <f t="shared" si="4"/>
        <v>0</v>
      </c>
      <c r="N48" s="297">
        <f t="shared" si="4"/>
        <v>0</v>
      </c>
      <c r="O48" s="297">
        <f t="shared" si="4"/>
        <v>0</v>
      </c>
      <c r="P48" s="297">
        <f t="shared" si="4"/>
        <v>0</v>
      </c>
      <c r="Q48" s="297">
        <f t="shared" si="4"/>
        <v>0</v>
      </c>
      <c r="R48" s="297">
        <f t="shared" si="4"/>
        <v>0</v>
      </c>
      <c r="S48" s="330">
        <f t="shared" si="4"/>
        <v>0</v>
      </c>
      <c r="T48" s="330">
        <f t="shared" si="4"/>
        <v>0</v>
      </c>
      <c r="U48" s="330">
        <f t="shared" si="4"/>
        <v>0</v>
      </c>
      <c r="V48" s="330">
        <f t="shared" si="4"/>
        <v>0</v>
      </c>
      <c r="W48" s="330">
        <f t="shared" si="4"/>
        <v>0</v>
      </c>
      <c r="X48" s="330">
        <f t="shared" si="4"/>
        <v>0</v>
      </c>
      <c r="Y48" s="330">
        <f t="shared" si="4"/>
        <v>0</v>
      </c>
      <c r="Z48" s="330">
        <f t="shared" si="4"/>
        <v>0</v>
      </c>
      <c r="AA48" s="330">
        <f t="shared" si="4"/>
        <v>0</v>
      </c>
      <c r="AB48" s="330">
        <f t="shared" si="4"/>
        <v>0</v>
      </c>
      <c r="AC48" s="330">
        <f t="shared" si="4"/>
        <v>0</v>
      </c>
      <c r="AD48" s="330">
        <f t="shared" si="4"/>
        <v>0</v>
      </c>
      <c r="AE48" s="330">
        <f t="shared" si="4"/>
        <v>0</v>
      </c>
      <c r="AF48" s="330">
        <f t="shared" si="4"/>
        <v>0</v>
      </c>
      <c r="AG48" s="330">
        <f t="shared" si="4"/>
        <v>218489.52714285714</v>
      </c>
      <c r="AH48" s="330">
        <f t="shared" si="4"/>
        <v>0</v>
      </c>
    </row>
    <row r="49" spans="1:26" x14ac:dyDescent="0.25">
      <c r="A49" s="38"/>
      <c r="B49" s="275"/>
      <c r="C49" s="299"/>
      <c r="D49" s="297"/>
      <c r="E49" s="297"/>
      <c r="F49" s="297"/>
      <c r="G49" s="297"/>
      <c r="H49" s="297"/>
      <c r="I49" s="297"/>
      <c r="J49" s="297"/>
      <c r="K49" s="297"/>
      <c r="L49" s="297"/>
      <c r="M49" s="297"/>
      <c r="N49" s="338"/>
      <c r="O49" s="338"/>
      <c r="P49" s="338"/>
      <c r="Q49" s="338"/>
      <c r="R49" s="338"/>
      <c r="S49" s="338"/>
      <c r="T49" s="338"/>
      <c r="U49" s="338"/>
      <c r="V49" s="338"/>
      <c r="W49" s="338"/>
      <c r="X49" s="338"/>
      <c r="Y49" s="338"/>
      <c r="Z49" s="338"/>
    </row>
    <row r="50" spans="1:26" x14ac:dyDescent="0.25">
      <c r="A50" s="39" t="s">
        <v>63</v>
      </c>
      <c r="B50" s="3"/>
      <c r="C50" s="30">
        <f>+C14+C48</f>
        <v>218489.52714285714</v>
      </c>
      <c r="D50" s="297"/>
      <c r="E50" s="297"/>
      <c r="F50" s="297"/>
      <c r="G50" s="297"/>
      <c r="H50" s="297"/>
      <c r="I50" s="297"/>
      <c r="J50" s="297"/>
      <c r="K50" s="297"/>
      <c r="L50" s="297"/>
      <c r="M50" s="297"/>
      <c r="N50" s="338"/>
      <c r="O50" s="338"/>
      <c r="P50" s="338"/>
      <c r="Q50" s="338"/>
      <c r="R50" s="338"/>
      <c r="S50" s="338"/>
      <c r="T50" s="338"/>
      <c r="U50" s="338"/>
      <c r="V50" s="338"/>
      <c r="W50" s="338"/>
      <c r="X50" s="338"/>
      <c r="Y50" s="338"/>
      <c r="Z50" s="338"/>
    </row>
    <row r="51" spans="1:26" x14ac:dyDescent="0.25">
      <c r="A51" s="3"/>
      <c r="B51" s="3"/>
      <c r="C51" s="3"/>
      <c r="D51" s="297"/>
      <c r="E51" s="297"/>
      <c r="F51" s="297"/>
      <c r="G51" s="297"/>
      <c r="H51" s="297"/>
      <c r="I51" s="297"/>
      <c r="J51" s="297"/>
      <c r="K51" s="297"/>
      <c r="L51" s="297"/>
      <c r="M51" s="297"/>
      <c r="N51" s="338"/>
      <c r="O51" s="338"/>
      <c r="P51" s="338"/>
      <c r="Q51" s="338"/>
      <c r="R51" s="338"/>
      <c r="S51" s="338"/>
      <c r="T51" s="338"/>
      <c r="U51" s="338"/>
      <c r="V51" s="338"/>
      <c r="W51" s="338"/>
      <c r="X51" s="338"/>
      <c r="Y51" s="338"/>
      <c r="Z51" s="338"/>
    </row>
    <row r="52" spans="1:26" x14ac:dyDescent="0.25">
      <c r="A52" s="3"/>
      <c r="B52" s="36"/>
      <c r="C52" s="3"/>
      <c r="D52" s="297"/>
      <c r="E52" s="297"/>
      <c r="F52" s="297"/>
      <c r="G52" s="297"/>
      <c r="H52" s="297"/>
      <c r="I52" s="297"/>
      <c r="J52" s="297"/>
      <c r="K52" s="297"/>
      <c r="L52" s="297"/>
      <c r="M52" s="297"/>
      <c r="N52" s="338"/>
      <c r="O52" s="338"/>
      <c r="P52" s="338"/>
      <c r="Q52" s="338"/>
      <c r="R52" s="338"/>
      <c r="S52" s="338"/>
      <c r="T52" s="338"/>
      <c r="U52" s="338"/>
      <c r="V52" s="338"/>
      <c r="W52" s="338"/>
      <c r="X52" s="338"/>
      <c r="Y52" s="338"/>
      <c r="Z52" s="338"/>
    </row>
    <row r="53" spans="1:26" x14ac:dyDescent="0.25">
      <c r="A53" s="3"/>
      <c r="B53" s="3"/>
      <c r="C53" s="3"/>
      <c r="E53" s="297"/>
      <c r="F53" s="301"/>
      <c r="G53" s="301"/>
      <c r="H53" s="301"/>
      <c r="I53" s="301"/>
      <c r="J53" s="301"/>
      <c r="K53" s="301"/>
      <c r="L53" s="301"/>
      <c r="M53" s="301"/>
      <c r="N53" s="338">
        <f>SUM(E32:E53)</f>
        <v>0</v>
      </c>
      <c r="O53" s="342"/>
      <c r="P53" s="342"/>
      <c r="Q53" s="342"/>
      <c r="R53" s="342"/>
      <c r="S53" s="342"/>
    </row>
    <row r="54" spans="1:26" x14ac:dyDescent="0.25">
      <c r="B54" s="3"/>
      <c r="C54" s="3"/>
      <c r="E54" s="301"/>
      <c r="F54" s="301"/>
      <c r="G54" s="301"/>
      <c r="H54" s="301"/>
      <c r="I54" s="301"/>
      <c r="J54" s="301"/>
      <c r="K54" s="301"/>
      <c r="L54" s="301"/>
      <c r="M54" s="301"/>
      <c r="N54" s="301"/>
      <c r="O54" s="301"/>
      <c r="P54" s="301"/>
      <c r="Q54" s="301"/>
      <c r="R54" s="301"/>
      <c r="S54" s="301"/>
    </row>
    <row r="55" spans="1:26" x14ac:dyDescent="0.25">
      <c r="E55" s="301"/>
      <c r="F55" s="301"/>
      <c r="G55" s="301"/>
      <c r="H55" s="301"/>
      <c r="I55" s="301"/>
      <c r="J55" s="301"/>
      <c r="K55" s="301"/>
      <c r="L55" s="301"/>
      <c r="M55" s="301"/>
      <c r="N55" s="301"/>
      <c r="O55" s="301"/>
      <c r="P55" s="301"/>
      <c r="Q55" s="301"/>
      <c r="R55" s="301"/>
      <c r="S55" s="301"/>
    </row>
    <row r="56" spans="1:26" x14ac:dyDescent="0.25">
      <c r="E56" s="301"/>
      <c r="F56" s="301"/>
      <c r="G56" s="301"/>
      <c r="H56" s="301"/>
      <c r="I56" s="301"/>
      <c r="J56" s="301"/>
      <c r="K56" s="301"/>
      <c r="L56" s="301"/>
      <c r="M56" s="301"/>
      <c r="N56" s="301"/>
      <c r="O56" s="301"/>
      <c r="P56" s="301"/>
      <c r="Q56" s="301"/>
      <c r="R56" s="301"/>
      <c r="S56" s="301"/>
    </row>
    <row r="57" spans="1:26" x14ac:dyDescent="0.25">
      <c r="E57" s="301"/>
      <c r="F57" s="301"/>
      <c r="G57" s="301"/>
      <c r="H57" s="301"/>
      <c r="I57" s="301"/>
      <c r="J57" s="301"/>
      <c r="K57" s="301"/>
      <c r="L57" s="301"/>
      <c r="M57" s="301"/>
      <c r="N57" s="301"/>
      <c r="O57" s="301"/>
      <c r="P57" s="301"/>
      <c r="Q57" s="301"/>
      <c r="R57" s="301"/>
      <c r="S57" s="301"/>
    </row>
    <row r="58" spans="1:26" x14ac:dyDescent="0.25">
      <c r="E58" s="301"/>
      <c r="F58" s="301"/>
      <c r="G58" s="301"/>
      <c r="H58" s="301"/>
      <c r="I58" s="301"/>
      <c r="J58" s="301"/>
      <c r="K58" s="301"/>
      <c r="L58" s="301"/>
      <c r="M58" s="301"/>
      <c r="N58" s="301"/>
      <c r="O58" s="301"/>
      <c r="P58" s="301"/>
      <c r="Q58" s="301"/>
      <c r="R58" s="301"/>
      <c r="S58" s="301"/>
    </row>
    <row r="59" spans="1:26" x14ac:dyDescent="0.25">
      <c r="E59" s="301"/>
      <c r="F59" s="301"/>
      <c r="G59" s="301"/>
      <c r="H59" s="301"/>
      <c r="I59" s="301"/>
      <c r="J59" s="301"/>
      <c r="K59" s="301"/>
      <c r="L59" s="301"/>
      <c r="M59" s="301"/>
      <c r="N59" s="301"/>
      <c r="O59" s="301"/>
      <c r="P59" s="301"/>
      <c r="Q59" s="301"/>
      <c r="R59" s="301"/>
      <c r="S59" s="301"/>
    </row>
    <row r="60" spans="1:26" x14ac:dyDescent="0.25">
      <c r="E60" s="301"/>
      <c r="F60" s="301"/>
      <c r="G60" s="301"/>
      <c r="H60" s="301"/>
      <c r="I60" s="301"/>
      <c r="J60" s="301"/>
      <c r="K60" s="301"/>
      <c r="L60" s="301"/>
      <c r="M60" s="301"/>
      <c r="N60" s="301"/>
      <c r="O60" s="301"/>
      <c r="P60" s="301"/>
      <c r="Q60" s="301"/>
      <c r="R60" s="301"/>
      <c r="S60" s="301"/>
    </row>
    <row r="61" spans="1:26" x14ac:dyDescent="0.25">
      <c r="E61" s="301"/>
      <c r="F61" s="301"/>
      <c r="G61" s="301"/>
      <c r="H61" s="301"/>
      <c r="I61" s="301"/>
      <c r="J61" s="301"/>
      <c r="K61" s="301"/>
      <c r="L61" s="301"/>
      <c r="M61" s="301"/>
      <c r="N61" s="301"/>
      <c r="O61" s="301"/>
      <c r="P61" s="301"/>
      <c r="Q61" s="301"/>
      <c r="R61" s="301"/>
      <c r="S61" s="301"/>
    </row>
    <row r="62" spans="1:26" x14ac:dyDescent="0.25">
      <c r="E62" s="301"/>
      <c r="F62" s="301"/>
      <c r="G62" s="301"/>
      <c r="H62" s="301"/>
      <c r="I62" s="301"/>
      <c r="J62" s="301"/>
      <c r="K62" s="301"/>
      <c r="L62" s="301"/>
      <c r="M62" s="301"/>
      <c r="N62" s="301"/>
      <c r="O62" s="301"/>
      <c r="P62" s="301"/>
      <c r="Q62" s="301"/>
      <c r="R62" s="301"/>
      <c r="S62" s="301"/>
    </row>
    <row r="63" spans="1:26" x14ac:dyDescent="0.25">
      <c r="E63" s="301"/>
      <c r="F63" s="301"/>
      <c r="G63" s="301"/>
      <c r="H63" s="301"/>
      <c r="I63" s="301"/>
      <c r="J63" s="301"/>
      <c r="K63" s="301"/>
      <c r="L63" s="301"/>
      <c r="M63" s="301"/>
      <c r="N63" s="301"/>
      <c r="O63" s="301"/>
      <c r="P63" s="301"/>
      <c r="Q63" s="301"/>
      <c r="R63" s="301"/>
      <c r="S63" s="301"/>
    </row>
    <row r="64" spans="1:26" x14ac:dyDescent="0.25">
      <c r="E64" s="301"/>
      <c r="F64" s="301"/>
      <c r="G64" s="301"/>
      <c r="H64" s="301"/>
      <c r="I64" s="301"/>
      <c r="J64" s="301"/>
      <c r="K64" s="301"/>
      <c r="L64" s="301"/>
      <c r="M64" s="301"/>
      <c r="N64" s="301"/>
      <c r="O64" s="301"/>
      <c r="P64" s="301"/>
      <c r="Q64" s="301"/>
      <c r="R64" s="301"/>
      <c r="S64" s="301"/>
    </row>
  </sheetData>
  <pageMargins left="0.7" right="0.7" top="0.75" bottom="0.75" header="0.3" footer="0.3"/>
  <pageSetup scale="60" orientation="landscape" horizontalDpi="4294967294" verticalDpi="4294967294" r:id="rId1"/>
  <headerFooter>
    <oddFooter>&amp;Z&amp;F&amp;RPage &amp;P</oddFooter>
  </headerFooter>
</worksheet>
</file>

<file path=xl/worksheets/sheet2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609BF-2093-41C8-B0B1-1F08168C6678}">
  <sheetPr>
    <tabColor theme="6" tint="-0.249977111117893"/>
    <pageSetUpPr fitToPage="1"/>
  </sheetPr>
  <dimension ref="A1:AH64"/>
  <sheetViews>
    <sheetView workbookViewId="0"/>
  </sheetViews>
  <sheetFormatPr defaultColWidth="8.85546875" defaultRowHeight="15" x14ac:dyDescent="0.25"/>
  <cols>
    <col min="1" max="1" width="26" customWidth="1"/>
    <col min="2" max="2" width="9.5703125" customWidth="1"/>
    <col min="3" max="3" width="12.85546875" customWidth="1"/>
    <col min="4" max="12" width="7.42578125" hidden="1" customWidth="1"/>
    <col min="13" max="13" width="7.5703125" hidden="1" customWidth="1"/>
    <col min="14" max="21" width="10.42578125" customWidth="1"/>
    <col min="22" max="25" width="10.42578125" hidden="1" customWidth="1"/>
    <col min="26" max="26" width="10.7109375" bestFit="1" customWidth="1"/>
    <col min="27" max="27" width="11.5703125" bestFit="1" customWidth="1"/>
    <col min="28" max="28" width="12" bestFit="1" customWidth="1"/>
    <col min="29" max="30" width="10.5703125" bestFit="1" customWidth="1"/>
    <col min="31" max="31" width="11.85546875" customWidth="1"/>
    <col min="32" max="32" width="14.28515625" customWidth="1"/>
    <col min="33" max="33" width="12.28515625" customWidth="1"/>
    <col min="34" max="34" width="11.140625" customWidth="1"/>
  </cols>
  <sheetData>
    <row r="1" spans="1:34" x14ac:dyDescent="0.25">
      <c r="A1" s="11" t="s">
        <v>10</v>
      </c>
      <c r="O1" t="s">
        <v>647</v>
      </c>
    </row>
    <row r="2" spans="1:34" x14ac:dyDescent="0.25">
      <c r="A2" s="9" t="s">
        <v>438</v>
      </c>
    </row>
    <row r="3" spans="1:34" x14ac:dyDescent="0.25">
      <c r="A3" s="9" t="s">
        <v>1378</v>
      </c>
    </row>
    <row r="4" spans="1:34" x14ac:dyDescent="0.25">
      <c r="R4" s="40" t="s">
        <v>4</v>
      </c>
      <c r="S4" s="41"/>
      <c r="T4" s="40" t="s">
        <v>8</v>
      </c>
    </row>
    <row r="5" spans="1:34" x14ac:dyDescent="0.25">
      <c r="A5" s="10" t="s">
        <v>9</v>
      </c>
      <c r="B5" s="12" t="s">
        <v>64</v>
      </c>
      <c r="C5" s="12" t="s">
        <v>12</v>
      </c>
      <c r="R5" s="42" t="s">
        <v>2</v>
      </c>
      <c r="S5" s="42" t="s">
        <v>60</v>
      </c>
      <c r="T5" s="42" t="s">
        <v>7</v>
      </c>
    </row>
    <row r="6" spans="1:34" x14ac:dyDescent="0.25">
      <c r="B6" s="3"/>
      <c r="R6" s="3"/>
    </row>
    <row r="7" spans="1:34" x14ac:dyDescent="0.25">
      <c r="A7" s="234" t="s">
        <v>1375</v>
      </c>
      <c r="B7" s="212">
        <v>923</v>
      </c>
      <c r="C7" s="214"/>
      <c r="D7" s="293"/>
      <c r="E7" s="293"/>
      <c r="F7" s="293"/>
      <c r="G7" s="293"/>
      <c r="H7" s="293"/>
      <c r="I7" s="293"/>
      <c r="J7" s="293"/>
      <c r="K7" s="293"/>
      <c r="L7" s="293"/>
      <c r="M7" s="293"/>
      <c r="N7" s="293"/>
      <c r="O7" s="294"/>
      <c r="P7" s="6"/>
      <c r="Q7" s="6"/>
      <c r="R7" s="13">
        <f>+C14</f>
        <v>9024.42</v>
      </c>
      <c r="S7" s="13">
        <f>+-C48</f>
        <v>1933.8042857142855</v>
      </c>
      <c r="T7" s="13">
        <f>+R7-S7</f>
        <v>7090.6157142857146</v>
      </c>
    </row>
    <row r="8" spans="1:34" x14ac:dyDescent="0.25">
      <c r="A8" s="231"/>
      <c r="B8" s="3"/>
      <c r="D8" s="293"/>
      <c r="E8" s="293"/>
      <c r="F8" s="293"/>
      <c r="G8" s="293"/>
      <c r="H8" s="293"/>
      <c r="I8" s="293"/>
      <c r="J8" s="293"/>
      <c r="K8" s="293"/>
      <c r="L8" s="293"/>
      <c r="M8" s="293"/>
      <c r="N8" s="293"/>
      <c r="O8" s="294"/>
      <c r="P8" s="6"/>
      <c r="Q8" s="6"/>
    </row>
    <row r="9" spans="1:34" x14ac:dyDescent="0.25">
      <c r="A9" s="2"/>
      <c r="B9" s="3"/>
      <c r="D9" s="293"/>
      <c r="E9" s="293"/>
      <c r="F9" s="293"/>
      <c r="G9" s="293"/>
      <c r="H9" s="293"/>
      <c r="I9" s="293"/>
      <c r="J9" s="293"/>
      <c r="K9" s="293"/>
      <c r="L9" s="293"/>
      <c r="M9" s="293"/>
      <c r="N9" s="293"/>
      <c r="O9" s="294"/>
      <c r="P9" s="6"/>
      <c r="Q9" s="6"/>
    </row>
    <row r="10" spans="1:34" x14ac:dyDescent="0.25">
      <c r="B10" s="3"/>
    </row>
    <row r="11" spans="1:34" x14ac:dyDescent="0.25">
      <c r="A11" s="686" t="s">
        <v>66</v>
      </c>
      <c r="B11" s="212" t="s">
        <v>1376</v>
      </c>
      <c r="C11" s="214"/>
    </row>
    <row r="12" spans="1:34" x14ac:dyDescent="0.25">
      <c r="B12" s="28"/>
      <c r="C12" s="2"/>
    </row>
    <row r="13" spans="1:34" x14ac:dyDescent="0.25">
      <c r="A13" s="9" t="s">
        <v>5</v>
      </c>
      <c r="C13" s="31" t="s">
        <v>3</v>
      </c>
      <c r="D13" s="32">
        <v>1994</v>
      </c>
      <c r="E13" s="32">
        <v>1995</v>
      </c>
      <c r="F13" s="32">
        <v>1996</v>
      </c>
      <c r="G13" s="32">
        <v>1997</v>
      </c>
      <c r="H13" s="32">
        <v>1998</v>
      </c>
      <c r="I13" s="32">
        <v>1999</v>
      </c>
      <c r="J13" s="32">
        <v>2000</v>
      </c>
      <c r="K13" s="32">
        <v>2001</v>
      </c>
      <c r="L13" s="32">
        <v>2002</v>
      </c>
      <c r="M13" s="32">
        <v>2003</v>
      </c>
      <c r="N13" s="32">
        <v>2004</v>
      </c>
      <c r="O13" s="32">
        <f>N13+1</f>
        <v>2005</v>
      </c>
      <c r="P13" s="32">
        <f t="shared" ref="P13:AH13" si="0">O13+1</f>
        <v>2006</v>
      </c>
      <c r="Q13" s="32">
        <f t="shared" si="0"/>
        <v>2007</v>
      </c>
      <c r="R13" s="32">
        <f t="shared" si="0"/>
        <v>2008</v>
      </c>
      <c r="S13" s="32">
        <f t="shared" si="0"/>
        <v>2009</v>
      </c>
      <c r="T13" s="32">
        <f t="shared" si="0"/>
        <v>2010</v>
      </c>
      <c r="U13" s="32">
        <f t="shared" si="0"/>
        <v>2011</v>
      </c>
      <c r="V13" s="32">
        <f t="shared" si="0"/>
        <v>2012</v>
      </c>
      <c r="W13" s="32">
        <f t="shared" si="0"/>
        <v>2013</v>
      </c>
      <c r="X13" s="32">
        <f t="shared" si="0"/>
        <v>2014</v>
      </c>
      <c r="Y13" s="32">
        <f t="shared" si="0"/>
        <v>2015</v>
      </c>
      <c r="Z13" s="32">
        <f t="shared" si="0"/>
        <v>2016</v>
      </c>
      <c r="AA13" s="32">
        <f t="shared" si="0"/>
        <v>2017</v>
      </c>
      <c r="AB13" s="32">
        <f t="shared" si="0"/>
        <v>2018</v>
      </c>
      <c r="AC13" s="32">
        <f t="shared" si="0"/>
        <v>2019</v>
      </c>
      <c r="AD13" s="32">
        <f t="shared" si="0"/>
        <v>2020</v>
      </c>
      <c r="AE13" s="32">
        <f t="shared" si="0"/>
        <v>2021</v>
      </c>
      <c r="AF13" s="32">
        <f t="shared" si="0"/>
        <v>2022</v>
      </c>
      <c r="AG13" s="32">
        <f t="shared" si="0"/>
        <v>2023</v>
      </c>
      <c r="AH13" s="32">
        <f t="shared" si="0"/>
        <v>2024</v>
      </c>
    </row>
    <row r="14" spans="1:34" x14ac:dyDescent="0.25">
      <c r="A14" s="9" t="s">
        <v>73</v>
      </c>
      <c r="C14" s="672">
        <f>SUM(D14:AH14)</f>
        <v>9024.42</v>
      </c>
      <c r="D14" s="673">
        <v>0</v>
      </c>
      <c r="E14" s="673">
        <v>0</v>
      </c>
      <c r="F14" s="673">
        <v>0</v>
      </c>
      <c r="G14" s="673">
        <v>0</v>
      </c>
      <c r="H14" s="673">
        <v>0</v>
      </c>
      <c r="I14" s="673">
        <v>0</v>
      </c>
      <c r="J14" s="673">
        <v>0</v>
      </c>
      <c r="K14" s="673">
        <v>0</v>
      </c>
      <c r="L14" s="673">
        <v>0</v>
      </c>
      <c r="M14" s="673">
        <v>0</v>
      </c>
      <c r="N14" s="639"/>
      <c r="O14" s="639"/>
      <c r="P14" s="639"/>
      <c r="Q14" s="639"/>
      <c r="R14" s="639"/>
      <c r="S14" s="639"/>
      <c r="T14" s="639"/>
      <c r="U14" s="639"/>
      <c r="V14" s="639"/>
      <c r="W14" s="639"/>
      <c r="X14" s="639"/>
      <c r="Y14" s="614"/>
      <c r="Z14" s="614"/>
      <c r="AA14" s="614"/>
      <c r="AB14" s="614"/>
      <c r="AC14" s="614"/>
      <c r="AD14" s="733"/>
      <c r="AE14" s="677"/>
      <c r="AF14" s="733"/>
      <c r="AG14" s="737">
        <v>9024.42</v>
      </c>
      <c r="AH14" s="614"/>
    </row>
    <row r="15" spans="1:34" x14ac:dyDescent="0.25">
      <c r="A15" s="34"/>
      <c r="B15" s="2"/>
      <c r="C15" s="145"/>
      <c r="D15" s="145"/>
      <c r="E15" s="145"/>
      <c r="F15" s="145"/>
      <c r="G15" s="145"/>
      <c r="H15" s="145"/>
      <c r="I15" s="145"/>
      <c r="J15" s="145"/>
      <c r="K15" s="145"/>
      <c r="L15" s="145"/>
      <c r="M15" s="145"/>
      <c r="N15" s="145"/>
      <c r="O15" s="145"/>
      <c r="P15" s="145"/>
      <c r="Q15" s="145"/>
      <c r="R15" s="145"/>
      <c r="S15" s="673"/>
      <c r="T15" s="673"/>
      <c r="U15" s="673"/>
      <c r="V15" s="673"/>
      <c r="W15" s="673"/>
      <c r="X15" s="673"/>
      <c r="Y15" s="145"/>
      <c r="Z15" s="145"/>
      <c r="AA15" s="145"/>
      <c r="AB15" s="145"/>
      <c r="AC15" s="145"/>
      <c r="AD15" s="145"/>
      <c r="AE15" s="145"/>
      <c r="AF15" s="145"/>
      <c r="AG15" s="145"/>
      <c r="AH15" s="614"/>
    </row>
    <row r="16" spans="1:34" x14ac:dyDescent="0.25">
      <c r="A16" s="9" t="s">
        <v>6</v>
      </c>
      <c r="B16" s="3">
        <v>1994</v>
      </c>
      <c r="C16" s="622">
        <f>-SUM(D16:AH16)</f>
        <v>0</v>
      </c>
      <c r="D16" s="675">
        <f>+D$14/7/2</f>
        <v>0</v>
      </c>
      <c r="E16" s="675"/>
      <c r="F16" s="675"/>
      <c r="G16" s="675"/>
      <c r="H16" s="675"/>
      <c r="I16" s="675"/>
      <c r="J16" s="675"/>
      <c r="K16" s="675"/>
      <c r="L16" s="675"/>
      <c r="M16" s="675"/>
      <c r="N16" s="675"/>
      <c r="O16" s="675"/>
      <c r="P16" s="675"/>
      <c r="Q16" s="675"/>
      <c r="R16" s="675"/>
      <c r="S16" s="673"/>
      <c r="T16" s="673"/>
      <c r="U16" s="673"/>
      <c r="V16" s="673"/>
      <c r="W16" s="673"/>
      <c r="X16" s="673"/>
      <c r="Y16" s="675"/>
      <c r="Z16" s="675"/>
      <c r="AA16" s="145"/>
      <c r="AB16" s="145"/>
      <c r="AC16" s="145"/>
      <c r="AD16" s="145"/>
      <c r="AE16" s="145"/>
      <c r="AF16" s="145"/>
      <c r="AG16" s="145"/>
      <c r="AH16" s="614"/>
    </row>
    <row r="17" spans="1:34" x14ac:dyDescent="0.25">
      <c r="B17" s="3">
        <f>B16+1</f>
        <v>1995</v>
      </c>
      <c r="C17" s="622">
        <f t="shared" ref="C17:C46" si="1">-SUM(D17:AH17)</f>
        <v>0</v>
      </c>
      <c r="D17" s="675">
        <f>+D$14/7</f>
        <v>0</v>
      </c>
      <c r="E17" s="675">
        <f>+E$14/7/2</f>
        <v>0</v>
      </c>
      <c r="F17" s="675"/>
      <c r="G17" s="675"/>
      <c r="H17" s="675"/>
      <c r="I17" s="675"/>
      <c r="J17" s="675"/>
      <c r="K17" s="675"/>
      <c r="L17" s="675"/>
      <c r="M17" s="675"/>
      <c r="N17" s="675"/>
      <c r="O17" s="675"/>
      <c r="P17" s="675"/>
      <c r="Q17" s="675"/>
      <c r="R17" s="675"/>
      <c r="S17" s="673"/>
      <c r="T17" s="673"/>
      <c r="U17" s="673"/>
      <c r="V17" s="673"/>
      <c r="W17" s="673"/>
      <c r="X17" s="673"/>
      <c r="Y17" s="675"/>
      <c r="Z17" s="675"/>
      <c r="AA17" s="145"/>
      <c r="AB17" s="145"/>
      <c r="AC17" s="145"/>
      <c r="AD17" s="145"/>
      <c r="AE17" s="145"/>
      <c r="AF17" s="145"/>
      <c r="AG17" s="145"/>
      <c r="AH17" s="614"/>
    </row>
    <row r="18" spans="1:34" x14ac:dyDescent="0.25">
      <c r="B18" s="3">
        <f t="shared" ref="B18:B46" si="2">B17+1</f>
        <v>1996</v>
      </c>
      <c r="C18" s="622">
        <f t="shared" si="1"/>
        <v>0</v>
      </c>
      <c r="D18" s="675">
        <f>+D17</f>
        <v>0</v>
      </c>
      <c r="E18" s="675">
        <f>+E$14/7</f>
        <v>0</v>
      </c>
      <c r="F18" s="675">
        <f>+F$14/7/2</f>
        <v>0</v>
      </c>
      <c r="G18" s="675"/>
      <c r="H18" s="675"/>
      <c r="I18" s="675"/>
      <c r="J18" s="675"/>
      <c r="K18" s="675"/>
      <c r="L18" s="675"/>
      <c r="M18" s="675"/>
      <c r="N18" s="675"/>
      <c r="O18" s="145"/>
      <c r="P18" s="735"/>
      <c r="Q18" s="736"/>
      <c r="R18" s="675"/>
      <c r="S18" s="673"/>
      <c r="T18" s="673"/>
      <c r="U18" s="673"/>
      <c r="V18" s="673"/>
      <c r="W18" s="673"/>
      <c r="X18" s="673"/>
      <c r="Y18" s="675"/>
      <c r="Z18" s="675"/>
      <c r="AA18" s="145"/>
      <c r="AB18" s="145"/>
      <c r="AC18" s="145"/>
      <c r="AD18" s="145"/>
      <c r="AE18" s="145"/>
      <c r="AF18" s="145"/>
      <c r="AG18" s="145"/>
      <c r="AH18" s="145"/>
    </row>
    <row r="19" spans="1:34" x14ac:dyDescent="0.25">
      <c r="B19" s="3">
        <f t="shared" si="2"/>
        <v>1997</v>
      </c>
      <c r="C19" s="622">
        <f t="shared" si="1"/>
        <v>0</v>
      </c>
      <c r="D19" s="675">
        <f>+D18</f>
        <v>0</v>
      </c>
      <c r="E19" s="675">
        <f>+E18</f>
        <v>0</v>
      </c>
      <c r="F19" s="675">
        <f>+F$14/7</f>
        <v>0</v>
      </c>
      <c r="G19" s="675">
        <f>+G$14/7/2</f>
        <v>0</v>
      </c>
      <c r="H19" s="675"/>
      <c r="I19" s="675"/>
      <c r="J19" s="675"/>
      <c r="K19" s="675"/>
      <c r="L19" s="675"/>
      <c r="M19" s="675"/>
      <c r="N19" s="675"/>
      <c r="O19" s="675"/>
      <c r="P19" s="675"/>
      <c r="Q19" s="675"/>
      <c r="R19" s="675"/>
      <c r="S19" s="673"/>
      <c r="T19" s="673"/>
      <c r="U19" s="673"/>
      <c r="V19" s="673"/>
      <c r="W19" s="673"/>
      <c r="X19" s="673"/>
      <c r="Y19" s="675"/>
      <c r="Z19" s="675"/>
      <c r="AA19" s="145"/>
      <c r="AB19" s="145"/>
      <c r="AC19" s="145"/>
      <c r="AD19" s="145"/>
      <c r="AE19" s="145"/>
      <c r="AF19" s="145"/>
      <c r="AG19" s="145"/>
      <c r="AH19" s="145"/>
    </row>
    <row r="20" spans="1:34" x14ac:dyDescent="0.25">
      <c r="B20" s="3">
        <f t="shared" si="2"/>
        <v>1998</v>
      </c>
      <c r="C20" s="622">
        <f t="shared" si="1"/>
        <v>0</v>
      </c>
      <c r="D20" s="675">
        <f>+D19</f>
        <v>0</v>
      </c>
      <c r="E20" s="675">
        <f>+E19</f>
        <v>0</v>
      </c>
      <c r="F20" s="675">
        <f>+F19</f>
        <v>0</v>
      </c>
      <c r="G20" s="675">
        <f>+G$14/7</f>
        <v>0</v>
      </c>
      <c r="H20" s="675">
        <f>+H$14/7/2</f>
        <v>0</v>
      </c>
      <c r="I20" s="675"/>
      <c r="J20" s="675"/>
      <c r="K20" s="675"/>
      <c r="L20" s="675"/>
      <c r="M20" s="675"/>
      <c r="N20" s="675"/>
      <c r="O20" s="675"/>
      <c r="P20" s="675"/>
      <c r="Q20" s="675"/>
      <c r="R20" s="675"/>
      <c r="S20" s="673"/>
      <c r="T20" s="145"/>
      <c r="U20" s="735"/>
      <c r="V20" s="736"/>
      <c r="W20" s="673"/>
      <c r="X20" s="673"/>
      <c r="Y20" s="675"/>
      <c r="Z20" s="675"/>
      <c r="AA20" s="145"/>
      <c r="AB20" s="145"/>
      <c r="AC20" s="145"/>
      <c r="AD20" s="145"/>
      <c r="AE20" s="145"/>
      <c r="AF20" s="145"/>
      <c r="AG20" s="145"/>
      <c r="AH20" s="145"/>
    </row>
    <row r="21" spans="1:34" x14ac:dyDescent="0.25">
      <c r="B21" s="3">
        <f t="shared" si="2"/>
        <v>1999</v>
      </c>
      <c r="C21" s="622">
        <f t="shared" si="1"/>
        <v>0</v>
      </c>
      <c r="D21" s="675">
        <f>+D20</f>
        <v>0</v>
      </c>
      <c r="E21" s="675">
        <f>+E20</f>
        <v>0</v>
      </c>
      <c r="F21" s="675">
        <f>+F20</f>
        <v>0</v>
      </c>
      <c r="G21" s="675">
        <f>+G20</f>
        <v>0</v>
      </c>
      <c r="H21" s="675">
        <f>+H$14/7</f>
        <v>0</v>
      </c>
      <c r="I21" s="675">
        <f>+I$14/7/2</f>
        <v>0</v>
      </c>
      <c r="J21" s="675"/>
      <c r="K21" s="675"/>
      <c r="L21" s="675"/>
      <c r="M21" s="675"/>
      <c r="N21" s="675"/>
      <c r="O21" s="675"/>
      <c r="P21" s="675"/>
      <c r="Q21" s="675"/>
      <c r="R21" s="675"/>
      <c r="S21" s="673"/>
      <c r="T21" s="673"/>
      <c r="U21" s="673"/>
      <c r="V21" s="673"/>
      <c r="W21" s="673"/>
      <c r="X21" s="673"/>
      <c r="Y21" s="675"/>
      <c r="Z21" s="675"/>
      <c r="AA21" s="145"/>
      <c r="AB21" s="145"/>
      <c r="AC21" s="145"/>
      <c r="AD21" s="145"/>
      <c r="AE21" s="145"/>
      <c r="AF21" s="145"/>
      <c r="AG21" s="145"/>
      <c r="AH21" s="145"/>
    </row>
    <row r="22" spans="1:34" x14ac:dyDescent="0.25">
      <c r="B22" s="3">
        <f t="shared" si="2"/>
        <v>2000</v>
      </c>
      <c r="C22" s="622">
        <f t="shared" si="1"/>
        <v>0</v>
      </c>
      <c r="D22" s="675">
        <f>+D21</f>
        <v>0</v>
      </c>
      <c r="E22" s="675">
        <f>+E21</f>
        <v>0</v>
      </c>
      <c r="F22" s="675">
        <f>+F21</f>
        <v>0</v>
      </c>
      <c r="G22" s="675">
        <f>+G21</f>
        <v>0</v>
      </c>
      <c r="H22" s="675">
        <f>+H21</f>
        <v>0</v>
      </c>
      <c r="I22" s="675">
        <f>+I$14/7</f>
        <v>0</v>
      </c>
      <c r="J22" s="675">
        <f>+J$14/7/2</f>
        <v>0</v>
      </c>
      <c r="K22" s="675"/>
      <c r="L22" s="675"/>
      <c r="M22" s="675"/>
      <c r="N22" s="675"/>
      <c r="O22" s="675"/>
      <c r="P22" s="675"/>
      <c r="Q22" s="675"/>
      <c r="R22" s="675"/>
      <c r="S22" s="673"/>
      <c r="T22" s="673"/>
      <c r="U22" s="673"/>
      <c r="V22" s="673"/>
      <c r="W22" s="673"/>
      <c r="X22" s="673"/>
      <c r="Y22" s="675"/>
      <c r="Z22" s="675"/>
      <c r="AA22" s="145"/>
      <c r="AB22" s="145"/>
      <c r="AC22" s="145"/>
      <c r="AD22" s="145"/>
      <c r="AE22" s="145"/>
      <c r="AF22" s="145"/>
      <c r="AG22" s="145"/>
      <c r="AH22" s="145"/>
    </row>
    <row r="23" spans="1:34" x14ac:dyDescent="0.25">
      <c r="B23" s="3">
        <f t="shared" si="2"/>
        <v>2001</v>
      </c>
      <c r="C23" s="622">
        <f t="shared" si="1"/>
        <v>0</v>
      </c>
      <c r="D23" s="675">
        <f>+D$14/7/2</f>
        <v>0</v>
      </c>
      <c r="E23" s="675">
        <f>+E22</f>
        <v>0</v>
      </c>
      <c r="F23" s="675">
        <f>+F22</f>
        <v>0</v>
      </c>
      <c r="G23" s="675">
        <f>+G22</f>
        <v>0</v>
      </c>
      <c r="H23" s="675">
        <f>+H22</f>
        <v>0</v>
      </c>
      <c r="I23" s="675">
        <f>+I22</f>
        <v>0</v>
      </c>
      <c r="J23" s="675">
        <f>+J$14/7</f>
        <v>0</v>
      </c>
      <c r="K23" s="675">
        <f>+K$14/7/2</f>
        <v>0</v>
      </c>
      <c r="L23" s="675"/>
      <c r="M23" s="675"/>
      <c r="N23" s="675"/>
      <c r="O23" s="675"/>
      <c r="P23" s="675"/>
      <c r="Q23" s="675"/>
      <c r="R23" s="675"/>
      <c r="S23" s="673"/>
      <c r="T23" s="673"/>
      <c r="U23" s="673"/>
      <c r="V23" s="673"/>
      <c r="W23" s="673"/>
      <c r="X23" s="673"/>
      <c r="Y23" s="675"/>
      <c r="Z23" s="675"/>
      <c r="AA23" s="145"/>
      <c r="AB23" s="145"/>
      <c r="AC23" s="145"/>
      <c r="AD23" s="145"/>
      <c r="AE23" s="145"/>
      <c r="AF23" s="145"/>
      <c r="AG23" s="145"/>
      <c r="AH23" s="145"/>
    </row>
    <row r="24" spans="1:34" x14ac:dyDescent="0.25">
      <c r="B24" s="3">
        <f t="shared" si="2"/>
        <v>2002</v>
      </c>
      <c r="C24" s="622">
        <f t="shared" si="1"/>
        <v>0</v>
      </c>
      <c r="D24" s="675"/>
      <c r="E24" s="675">
        <f>+E$14/7/2</f>
        <v>0</v>
      </c>
      <c r="F24" s="675">
        <f>+F23</f>
        <v>0</v>
      </c>
      <c r="G24" s="675">
        <f>+G23</f>
        <v>0</v>
      </c>
      <c r="H24" s="675">
        <f>+H23</f>
        <v>0</v>
      </c>
      <c r="I24" s="675">
        <f>+I23</f>
        <v>0</v>
      </c>
      <c r="J24" s="675">
        <f>+J23</f>
        <v>0</v>
      </c>
      <c r="K24" s="675">
        <f>+K$14/7</f>
        <v>0</v>
      </c>
      <c r="L24" s="675">
        <f>+L$14/7/2</f>
        <v>0</v>
      </c>
      <c r="M24" s="675"/>
      <c r="N24" s="675"/>
      <c r="O24" s="675"/>
      <c r="P24" s="675"/>
      <c r="Q24" s="675"/>
      <c r="R24" s="675"/>
      <c r="S24" s="673"/>
      <c r="T24" s="673"/>
      <c r="U24" s="673"/>
      <c r="V24" s="673"/>
      <c r="W24" s="673"/>
      <c r="X24" s="673"/>
      <c r="Y24" s="675"/>
      <c r="Z24" s="675"/>
      <c r="AA24" s="145"/>
      <c r="AB24" s="145"/>
      <c r="AC24" s="145"/>
      <c r="AD24" s="145"/>
      <c r="AE24" s="145"/>
      <c r="AF24" s="145"/>
      <c r="AG24" s="145"/>
      <c r="AH24" s="145"/>
    </row>
    <row r="25" spans="1:34" x14ac:dyDescent="0.25">
      <c r="B25" s="3">
        <f t="shared" si="2"/>
        <v>2003</v>
      </c>
      <c r="C25" s="622">
        <f t="shared" si="1"/>
        <v>0</v>
      </c>
      <c r="D25" s="675"/>
      <c r="E25" s="675"/>
      <c r="F25" s="675">
        <f>+F$14/7/2</f>
        <v>0</v>
      </c>
      <c r="G25" s="675">
        <f>+G24</f>
        <v>0</v>
      </c>
      <c r="H25" s="675">
        <f>+H24</f>
        <v>0</v>
      </c>
      <c r="I25" s="675">
        <f>+I24</f>
        <v>0</v>
      </c>
      <c r="J25" s="675">
        <f>+J24</f>
        <v>0</v>
      </c>
      <c r="K25" s="675">
        <f>+K24</f>
        <v>0</v>
      </c>
      <c r="L25" s="675">
        <f>+L$14/7</f>
        <v>0</v>
      </c>
      <c r="M25" s="675">
        <f>+M$14/7/2</f>
        <v>0</v>
      </c>
      <c r="N25" s="675"/>
      <c r="O25" s="675"/>
      <c r="P25" s="675"/>
      <c r="Q25" s="675"/>
      <c r="R25" s="675"/>
      <c r="S25" s="673"/>
      <c r="T25" s="673"/>
      <c r="U25" s="673"/>
      <c r="V25" s="673"/>
      <c r="W25" s="673"/>
      <c r="X25" s="673"/>
      <c r="Y25" s="675"/>
      <c r="Z25" s="675"/>
      <c r="AA25" s="145"/>
      <c r="AB25" s="145"/>
      <c r="AC25" s="145"/>
      <c r="AD25" s="145"/>
      <c r="AE25" s="145"/>
      <c r="AF25" s="145"/>
      <c r="AG25" s="145"/>
      <c r="AH25" s="145"/>
    </row>
    <row r="26" spans="1:34" x14ac:dyDescent="0.25">
      <c r="B26" s="3">
        <f t="shared" si="2"/>
        <v>2004</v>
      </c>
      <c r="C26" s="622">
        <f t="shared" si="1"/>
        <v>0</v>
      </c>
      <c r="D26" s="675"/>
      <c r="E26" s="675"/>
      <c r="F26" s="675"/>
      <c r="G26" s="675">
        <f>+G$14/7/2</f>
        <v>0</v>
      </c>
      <c r="H26" s="675">
        <f>+H25</f>
        <v>0</v>
      </c>
      <c r="I26" s="675">
        <f>+I25</f>
        <v>0</v>
      </c>
      <c r="J26" s="675">
        <f>+J25</f>
        <v>0</v>
      </c>
      <c r="K26" s="675">
        <f>+K25</f>
        <v>0</v>
      </c>
      <c r="L26" s="675">
        <f>+L25</f>
        <v>0</v>
      </c>
      <c r="M26" s="675">
        <f>+M$14/7</f>
        <v>0</v>
      </c>
      <c r="N26" s="614">
        <f>+N$14/7/2</f>
        <v>0</v>
      </c>
      <c r="O26" s="614"/>
      <c r="P26" s="614"/>
      <c r="Q26" s="614"/>
      <c r="R26" s="614"/>
      <c r="S26" s="639"/>
      <c r="T26" s="639"/>
      <c r="U26" s="639"/>
      <c r="V26" s="639"/>
      <c r="W26" s="639"/>
      <c r="X26" s="639"/>
      <c r="Y26" s="614"/>
      <c r="Z26" s="675"/>
      <c r="AA26" s="145"/>
      <c r="AB26" s="145"/>
      <c r="AC26" s="145"/>
      <c r="AD26" s="145"/>
      <c r="AE26" s="145"/>
      <c r="AF26" s="145"/>
      <c r="AG26" s="145"/>
      <c r="AH26" s="145"/>
    </row>
    <row r="27" spans="1:34" x14ac:dyDescent="0.25">
      <c r="B27" s="3">
        <f t="shared" si="2"/>
        <v>2005</v>
      </c>
      <c r="C27" s="622">
        <f t="shared" si="1"/>
        <v>0</v>
      </c>
      <c r="D27" s="675"/>
      <c r="E27" s="675"/>
      <c r="F27" s="675"/>
      <c r="G27" s="675"/>
      <c r="H27" s="675">
        <f>+H$14/7/2</f>
        <v>0</v>
      </c>
      <c r="I27" s="675">
        <f>+I26</f>
        <v>0</v>
      </c>
      <c r="J27" s="675">
        <f>+J26</f>
        <v>0</v>
      </c>
      <c r="K27" s="675">
        <f>+K26</f>
        <v>0</v>
      </c>
      <c r="L27" s="675">
        <f>+L26</f>
        <v>0</v>
      </c>
      <c r="M27" s="675">
        <f>+M26</f>
        <v>0</v>
      </c>
      <c r="N27" s="614">
        <f>+N$14/7</f>
        <v>0</v>
      </c>
      <c r="O27" s="614">
        <f>+O$14/7/2</f>
        <v>0</v>
      </c>
      <c r="P27" s="614"/>
      <c r="Q27" s="614"/>
      <c r="R27" s="614"/>
      <c r="S27" s="639"/>
      <c r="T27" s="639"/>
      <c r="U27" s="639"/>
      <c r="V27" s="639"/>
      <c r="W27" s="639"/>
      <c r="X27" s="639"/>
      <c r="Y27" s="614"/>
      <c r="Z27" s="675"/>
      <c r="AA27" s="145"/>
      <c r="AB27" s="145"/>
      <c r="AC27" s="145"/>
      <c r="AD27" s="145"/>
      <c r="AE27" s="145"/>
      <c r="AF27" s="145"/>
      <c r="AG27" s="145"/>
      <c r="AH27" s="145"/>
    </row>
    <row r="28" spans="1:34" x14ac:dyDescent="0.25">
      <c r="B28" s="3">
        <f t="shared" si="2"/>
        <v>2006</v>
      </c>
      <c r="C28" s="622">
        <f t="shared" si="1"/>
        <v>0</v>
      </c>
      <c r="D28" s="675"/>
      <c r="E28" s="675"/>
      <c r="F28" s="675"/>
      <c r="G28" s="675"/>
      <c r="H28" s="675"/>
      <c r="I28" s="675">
        <f>+I$14/7/2</f>
        <v>0</v>
      </c>
      <c r="J28" s="675">
        <f>+J27</f>
        <v>0</v>
      </c>
      <c r="K28" s="675">
        <f>+K27</f>
        <v>0</v>
      </c>
      <c r="L28" s="675">
        <f>+L27</f>
        <v>0</v>
      </c>
      <c r="M28" s="675">
        <f>+M27</f>
        <v>0</v>
      </c>
      <c r="N28" s="614">
        <f>+N27</f>
        <v>0</v>
      </c>
      <c r="O28" s="614">
        <f>+O$14/7</f>
        <v>0</v>
      </c>
      <c r="P28" s="614">
        <f>+P$14/7/2</f>
        <v>0</v>
      </c>
      <c r="Q28" s="614"/>
      <c r="R28" s="614"/>
      <c r="S28" s="639"/>
      <c r="T28" s="639"/>
      <c r="U28" s="639"/>
      <c r="V28" s="639"/>
      <c r="W28" s="639"/>
      <c r="X28" s="639"/>
      <c r="Y28" s="614"/>
      <c r="Z28" s="675"/>
      <c r="AA28" s="145"/>
      <c r="AB28" s="145"/>
      <c r="AC28" s="145"/>
      <c r="AD28" s="145"/>
      <c r="AE28" s="145"/>
      <c r="AF28" s="145"/>
      <c r="AG28" s="145"/>
      <c r="AH28" s="145"/>
    </row>
    <row r="29" spans="1:34" x14ac:dyDescent="0.25">
      <c r="B29" s="3">
        <f t="shared" si="2"/>
        <v>2007</v>
      </c>
      <c r="C29" s="622">
        <f t="shared" si="1"/>
        <v>0</v>
      </c>
      <c r="D29" s="675"/>
      <c r="E29" s="675"/>
      <c r="F29" s="675"/>
      <c r="G29" s="675"/>
      <c r="H29" s="675"/>
      <c r="I29" s="675"/>
      <c r="J29" s="675">
        <f>+J$14/7/2</f>
        <v>0</v>
      </c>
      <c r="K29" s="675">
        <f>+K28</f>
        <v>0</v>
      </c>
      <c r="L29" s="675">
        <f>+L28</f>
        <v>0</v>
      </c>
      <c r="M29" s="675">
        <f>+M28</f>
        <v>0</v>
      </c>
      <c r="N29" s="614">
        <f>+N28</f>
        <v>0</v>
      </c>
      <c r="O29" s="614">
        <f>+O28</f>
        <v>0</v>
      </c>
      <c r="P29" s="614">
        <f>+P$14/7</f>
        <v>0</v>
      </c>
      <c r="Q29" s="614">
        <f>+Q$14/7/2</f>
        <v>0</v>
      </c>
      <c r="R29" s="614"/>
      <c r="S29" s="639"/>
      <c r="T29" s="639"/>
      <c r="U29" s="639"/>
      <c r="V29" s="639"/>
      <c r="W29" s="639"/>
      <c r="X29" s="639"/>
      <c r="Y29" s="614"/>
      <c r="Z29" s="675"/>
      <c r="AA29" s="145"/>
      <c r="AB29" s="145"/>
      <c r="AC29" s="145"/>
      <c r="AD29" s="145"/>
      <c r="AE29" s="145"/>
      <c r="AF29" s="145"/>
      <c r="AG29" s="145"/>
      <c r="AH29" s="145"/>
    </row>
    <row r="30" spans="1:34" x14ac:dyDescent="0.25">
      <c r="B30" s="3">
        <f t="shared" si="2"/>
        <v>2008</v>
      </c>
      <c r="C30" s="622">
        <f t="shared" si="1"/>
        <v>0</v>
      </c>
      <c r="D30" s="675"/>
      <c r="E30" s="675"/>
      <c r="F30" s="675"/>
      <c r="G30" s="675"/>
      <c r="H30" s="675"/>
      <c r="I30" s="675"/>
      <c r="J30" s="675"/>
      <c r="K30" s="675">
        <f>+K$14/7/2</f>
        <v>0</v>
      </c>
      <c r="L30" s="675">
        <f>+L29</f>
        <v>0</v>
      </c>
      <c r="M30" s="675">
        <f>+M29</f>
        <v>0</v>
      </c>
      <c r="N30" s="614">
        <f>+N29</f>
        <v>0</v>
      </c>
      <c r="O30" s="614">
        <f>+O29</f>
        <v>0</v>
      </c>
      <c r="P30" s="614">
        <f>+P29</f>
        <v>0</v>
      </c>
      <c r="Q30" s="614">
        <f>+Q$14/7</f>
        <v>0</v>
      </c>
      <c r="R30" s="614">
        <f>+R$14/7/2</f>
        <v>0</v>
      </c>
      <c r="S30" s="639"/>
      <c r="T30" s="639"/>
      <c r="U30" s="639"/>
      <c r="V30" s="639"/>
      <c r="W30" s="639"/>
      <c r="X30" s="639"/>
      <c r="Y30" s="614"/>
      <c r="Z30" s="675"/>
      <c r="AA30" s="145"/>
      <c r="AB30" s="145"/>
      <c r="AC30" s="145"/>
      <c r="AD30" s="145"/>
      <c r="AE30" s="145"/>
      <c r="AF30" s="145"/>
      <c r="AG30" s="145"/>
      <c r="AH30" s="145"/>
    </row>
    <row r="31" spans="1:34" x14ac:dyDescent="0.25">
      <c r="B31" s="3">
        <f t="shared" si="2"/>
        <v>2009</v>
      </c>
      <c r="C31" s="622">
        <f t="shared" si="1"/>
        <v>0</v>
      </c>
      <c r="D31" s="675"/>
      <c r="E31" s="675"/>
      <c r="F31" s="675"/>
      <c r="G31" s="675"/>
      <c r="H31" s="675"/>
      <c r="I31" s="675"/>
      <c r="J31" s="675"/>
      <c r="K31" s="675"/>
      <c r="L31" s="675">
        <f>+L$14/7/2</f>
        <v>0</v>
      </c>
      <c r="M31" s="675">
        <f>+M30</f>
        <v>0</v>
      </c>
      <c r="N31" s="614">
        <f>+N30</f>
        <v>0</v>
      </c>
      <c r="O31" s="614">
        <f>+O30</f>
        <v>0</v>
      </c>
      <c r="P31" s="614">
        <f>+P30</f>
        <v>0</v>
      </c>
      <c r="Q31" s="614">
        <f>+Q30</f>
        <v>0</v>
      </c>
      <c r="R31" s="614">
        <f>+R$14/7</f>
        <v>0</v>
      </c>
      <c r="S31" s="639">
        <f>+S$14/7/2</f>
        <v>0</v>
      </c>
      <c r="T31" s="639"/>
      <c r="U31" s="639"/>
      <c r="V31" s="639"/>
      <c r="W31" s="639"/>
      <c r="X31" s="639"/>
      <c r="Y31" s="614"/>
      <c r="Z31" s="675"/>
      <c r="AA31" s="145"/>
      <c r="AB31" s="145"/>
      <c r="AC31" s="145"/>
      <c r="AD31" s="145"/>
      <c r="AE31" s="145"/>
      <c r="AF31" s="145"/>
      <c r="AG31" s="145"/>
      <c r="AH31" s="145"/>
    </row>
    <row r="32" spans="1:34" x14ac:dyDescent="0.25">
      <c r="A32" s="38"/>
      <c r="B32" s="3">
        <f t="shared" si="2"/>
        <v>2010</v>
      </c>
      <c r="C32" s="622">
        <f t="shared" si="1"/>
        <v>0</v>
      </c>
      <c r="D32" s="675"/>
      <c r="E32" s="675"/>
      <c r="F32" s="675"/>
      <c r="G32" s="675"/>
      <c r="H32" s="675"/>
      <c r="I32" s="675"/>
      <c r="J32" s="675"/>
      <c r="K32" s="675"/>
      <c r="L32" s="675"/>
      <c r="M32" s="675">
        <f>+M$14/7/2</f>
        <v>0</v>
      </c>
      <c r="N32" s="614">
        <f>+N31</f>
        <v>0</v>
      </c>
      <c r="O32" s="614">
        <f>+O31</f>
        <v>0</v>
      </c>
      <c r="P32" s="614">
        <f>+P31</f>
        <v>0</v>
      </c>
      <c r="Q32" s="614">
        <f>+Q31</f>
        <v>0</v>
      </c>
      <c r="R32" s="614">
        <f>+R31</f>
        <v>0</v>
      </c>
      <c r="S32" s="639">
        <f>+S$14/7</f>
        <v>0</v>
      </c>
      <c r="T32" s="639">
        <f>+T$14/7/2</f>
        <v>0</v>
      </c>
      <c r="U32" s="639"/>
      <c r="V32" s="639"/>
      <c r="W32" s="639"/>
      <c r="X32" s="639"/>
      <c r="Y32" s="614"/>
      <c r="Z32" s="675"/>
      <c r="AA32" s="145"/>
      <c r="AB32" s="145"/>
      <c r="AC32" s="145"/>
      <c r="AD32" s="145"/>
      <c r="AE32" s="145"/>
      <c r="AF32" s="145"/>
      <c r="AG32" s="145"/>
      <c r="AH32" s="145"/>
    </row>
    <row r="33" spans="1:34" x14ac:dyDescent="0.25">
      <c r="A33" s="38"/>
      <c r="B33" s="3">
        <f t="shared" si="2"/>
        <v>2011</v>
      </c>
      <c r="C33" s="622">
        <f t="shared" si="1"/>
        <v>0</v>
      </c>
      <c r="D33" s="675"/>
      <c r="E33" s="675"/>
      <c r="F33" s="675"/>
      <c r="G33" s="675"/>
      <c r="H33" s="675"/>
      <c r="I33" s="675"/>
      <c r="J33" s="675"/>
      <c r="K33" s="675"/>
      <c r="L33" s="675"/>
      <c r="M33" s="675"/>
      <c r="N33" s="614">
        <f>+N$14/7/2</f>
        <v>0</v>
      </c>
      <c r="O33" s="614">
        <f>+O32</f>
        <v>0</v>
      </c>
      <c r="P33" s="614">
        <f>+P32</f>
        <v>0</v>
      </c>
      <c r="Q33" s="614">
        <f>+Q32</f>
        <v>0</v>
      </c>
      <c r="R33" s="614">
        <f>+R32</f>
        <v>0</v>
      </c>
      <c r="S33" s="639">
        <f>+S32</f>
        <v>0</v>
      </c>
      <c r="T33" s="639">
        <f>+T$14/7</f>
        <v>0</v>
      </c>
      <c r="U33" s="639">
        <f>+U$14/7/2</f>
        <v>0</v>
      </c>
      <c r="V33" s="639"/>
      <c r="W33" s="639"/>
      <c r="X33" s="639"/>
      <c r="Y33" s="614"/>
      <c r="Z33" s="675"/>
      <c r="AA33" s="145"/>
      <c r="AB33" s="145"/>
      <c r="AC33" s="145"/>
      <c r="AD33" s="145"/>
      <c r="AE33" s="145"/>
      <c r="AF33" s="145"/>
      <c r="AG33" s="145"/>
      <c r="AH33" s="145"/>
    </row>
    <row r="34" spans="1:34" x14ac:dyDescent="0.25">
      <c r="A34" s="38"/>
      <c r="B34" s="3">
        <f t="shared" si="2"/>
        <v>2012</v>
      </c>
      <c r="C34" s="622">
        <f t="shared" si="1"/>
        <v>0</v>
      </c>
      <c r="D34" s="675"/>
      <c r="E34" s="675"/>
      <c r="F34" s="675"/>
      <c r="G34" s="675"/>
      <c r="H34" s="675"/>
      <c r="I34" s="675"/>
      <c r="J34" s="675"/>
      <c r="K34" s="675"/>
      <c r="L34" s="675"/>
      <c r="M34" s="675"/>
      <c r="N34" s="614"/>
      <c r="O34" s="614">
        <f>+O$14/7/2</f>
        <v>0</v>
      </c>
      <c r="P34" s="614">
        <f>+P33</f>
        <v>0</v>
      </c>
      <c r="Q34" s="614">
        <f>+Q33</f>
        <v>0</v>
      </c>
      <c r="R34" s="614">
        <f>+R33</f>
        <v>0</v>
      </c>
      <c r="S34" s="639">
        <f>+S33</f>
        <v>0</v>
      </c>
      <c r="T34" s="639">
        <f>+T$14/7</f>
        <v>0</v>
      </c>
      <c r="U34" s="639">
        <f>+U$14/7</f>
        <v>0</v>
      </c>
      <c r="V34" s="639">
        <f>+V$14/7/2</f>
        <v>0</v>
      </c>
      <c r="W34" s="639"/>
      <c r="X34" s="639"/>
      <c r="Y34" s="614"/>
      <c r="Z34" s="675"/>
      <c r="AA34" s="145"/>
      <c r="AB34" s="145"/>
      <c r="AC34" s="145"/>
      <c r="AD34" s="145"/>
      <c r="AE34" s="145"/>
      <c r="AF34" s="145"/>
      <c r="AG34" s="145"/>
      <c r="AH34" s="145"/>
    </row>
    <row r="35" spans="1:34" x14ac:dyDescent="0.25">
      <c r="A35" s="38"/>
      <c r="B35" s="3">
        <f t="shared" si="2"/>
        <v>2013</v>
      </c>
      <c r="C35" s="622">
        <f t="shared" si="1"/>
        <v>0</v>
      </c>
      <c r="D35" s="675"/>
      <c r="E35" s="675"/>
      <c r="F35" s="675"/>
      <c r="G35" s="675"/>
      <c r="H35" s="675"/>
      <c r="I35" s="675"/>
      <c r="J35" s="675"/>
      <c r="K35" s="675"/>
      <c r="L35" s="675"/>
      <c r="M35" s="675"/>
      <c r="N35" s="614"/>
      <c r="O35" s="614"/>
      <c r="P35" s="614">
        <f>P14/7/2</f>
        <v>0</v>
      </c>
      <c r="Q35" s="614">
        <f>Q14</f>
        <v>0</v>
      </c>
      <c r="R35" s="614">
        <f t="shared" ref="R35:U36" si="3">R34</f>
        <v>0</v>
      </c>
      <c r="S35" s="639">
        <f t="shared" si="3"/>
        <v>0</v>
      </c>
      <c r="T35" s="639">
        <f t="shared" si="3"/>
        <v>0</v>
      </c>
      <c r="U35" s="639">
        <f t="shared" si="3"/>
        <v>0</v>
      </c>
      <c r="V35" s="639">
        <f>V14/7</f>
        <v>0</v>
      </c>
      <c r="W35" s="639">
        <f>W14/7/2</f>
        <v>0</v>
      </c>
      <c r="X35" s="639"/>
      <c r="Y35" s="614"/>
      <c r="Z35" s="675"/>
      <c r="AA35" s="145"/>
      <c r="AB35" s="145"/>
      <c r="AC35" s="145"/>
      <c r="AD35" s="145"/>
      <c r="AE35" s="145"/>
      <c r="AF35" s="145"/>
      <c r="AG35" s="145"/>
      <c r="AH35" s="145"/>
    </row>
    <row r="36" spans="1:34" x14ac:dyDescent="0.25">
      <c r="A36" s="38"/>
      <c r="B36" s="3">
        <f t="shared" si="2"/>
        <v>2014</v>
      </c>
      <c r="C36" s="622">
        <f t="shared" si="1"/>
        <v>0</v>
      </c>
      <c r="D36" s="675"/>
      <c r="E36" s="675"/>
      <c r="F36" s="675"/>
      <c r="G36" s="675"/>
      <c r="H36" s="675"/>
      <c r="I36" s="675"/>
      <c r="J36" s="675"/>
      <c r="K36" s="675"/>
      <c r="L36" s="675"/>
      <c r="M36" s="675"/>
      <c r="N36" s="614"/>
      <c r="O36" s="614"/>
      <c r="P36" s="614"/>
      <c r="Q36" s="614">
        <f>Q14/7/2</f>
        <v>0</v>
      </c>
      <c r="R36" s="614">
        <f t="shared" si="3"/>
        <v>0</v>
      </c>
      <c r="S36" s="639">
        <f t="shared" si="3"/>
        <v>0</v>
      </c>
      <c r="T36" s="639">
        <f t="shared" si="3"/>
        <v>0</v>
      </c>
      <c r="U36" s="639">
        <f t="shared" si="3"/>
        <v>0</v>
      </c>
      <c r="V36" s="639">
        <f>V35</f>
        <v>0</v>
      </c>
      <c r="W36" s="639">
        <f>W14/7</f>
        <v>0</v>
      </c>
      <c r="X36" s="639">
        <f>X14/7/2</f>
        <v>0</v>
      </c>
      <c r="Y36" s="614"/>
      <c r="Z36" s="675"/>
      <c r="AA36" s="145"/>
      <c r="AB36" s="145"/>
      <c r="AC36" s="145"/>
      <c r="AD36" s="145"/>
      <c r="AE36" s="145"/>
      <c r="AF36" s="145"/>
      <c r="AG36" s="145"/>
      <c r="AH36" s="145"/>
    </row>
    <row r="37" spans="1:34" x14ac:dyDescent="0.25">
      <c r="A37" s="38"/>
      <c r="B37" s="3">
        <f t="shared" si="2"/>
        <v>2015</v>
      </c>
      <c r="C37" s="622">
        <f t="shared" si="1"/>
        <v>0</v>
      </c>
      <c r="D37" s="675"/>
      <c r="E37" s="675"/>
      <c r="F37" s="675"/>
      <c r="G37" s="675"/>
      <c r="H37" s="675"/>
      <c r="I37" s="675"/>
      <c r="J37" s="675"/>
      <c r="K37" s="675"/>
      <c r="L37" s="675"/>
      <c r="M37" s="675"/>
      <c r="N37" s="614"/>
      <c r="O37" s="614"/>
      <c r="P37" s="614"/>
      <c r="Q37" s="614"/>
      <c r="R37" s="614">
        <f>R14/7/2</f>
        <v>0</v>
      </c>
      <c r="S37" s="639">
        <f>S36</f>
        <v>0</v>
      </c>
      <c r="T37" s="639">
        <f>T36</f>
        <v>0</v>
      </c>
      <c r="U37" s="639">
        <f>U36</f>
        <v>0</v>
      </c>
      <c r="V37" s="639">
        <f>V36</f>
        <v>0</v>
      </c>
      <c r="W37" s="639">
        <f>W36</f>
        <v>0</v>
      </c>
      <c r="X37" s="639">
        <f>X14/7</f>
        <v>0</v>
      </c>
      <c r="Y37" s="614">
        <f>Y14/7/2</f>
        <v>0</v>
      </c>
      <c r="Z37" s="675"/>
      <c r="AA37" s="145"/>
      <c r="AB37" s="145"/>
      <c r="AC37" s="145"/>
      <c r="AD37" s="145"/>
      <c r="AE37" s="145"/>
      <c r="AF37" s="145"/>
      <c r="AG37" s="145"/>
      <c r="AH37" s="145"/>
    </row>
    <row r="38" spans="1:34" x14ac:dyDescent="0.25">
      <c r="A38" s="38"/>
      <c r="B38" s="3">
        <f t="shared" si="2"/>
        <v>2016</v>
      </c>
      <c r="C38" s="622">
        <f t="shared" si="1"/>
        <v>0</v>
      </c>
      <c r="D38" s="675"/>
      <c r="E38" s="675"/>
      <c r="F38" s="675"/>
      <c r="G38" s="675"/>
      <c r="H38" s="675"/>
      <c r="I38" s="675"/>
      <c r="J38" s="675"/>
      <c r="K38" s="675"/>
      <c r="L38" s="675"/>
      <c r="M38" s="675"/>
      <c r="N38" s="614"/>
      <c r="O38" s="614"/>
      <c r="P38" s="614"/>
      <c r="Q38" s="614"/>
      <c r="R38" s="614"/>
      <c r="S38" s="639"/>
      <c r="T38" s="639"/>
      <c r="U38" s="639"/>
      <c r="V38" s="639"/>
      <c r="W38" s="639"/>
      <c r="X38" s="639"/>
      <c r="Y38" s="614">
        <f>+Y14/2</f>
        <v>0</v>
      </c>
      <c r="Z38" s="614">
        <f>Z14/7/2</f>
        <v>0</v>
      </c>
      <c r="AA38" s="614"/>
      <c r="AB38" s="145"/>
      <c r="AC38" s="145"/>
      <c r="AD38" s="145"/>
      <c r="AE38" s="145"/>
      <c r="AF38" s="145"/>
      <c r="AG38" s="145"/>
      <c r="AH38" s="145"/>
    </row>
    <row r="39" spans="1:34" x14ac:dyDescent="0.25">
      <c r="A39" s="38"/>
      <c r="B39" s="3">
        <f t="shared" si="2"/>
        <v>2017</v>
      </c>
      <c r="C39" s="622">
        <f t="shared" si="1"/>
        <v>0</v>
      </c>
      <c r="D39" s="675"/>
      <c r="E39" s="675"/>
      <c r="F39" s="675"/>
      <c r="G39" s="675"/>
      <c r="H39" s="675"/>
      <c r="I39" s="675"/>
      <c r="J39" s="675"/>
      <c r="K39" s="675"/>
      <c r="L39" s="675"/>
      <c r="M39" s="675"/>
      <c r="N39" s="614"/>
      <c r="O39" s="614"/>
      <c r="P39" s="614"/>
      <c r="Q39" s="614"/>
      <c r="R39" s="614"/>
      <c r="S39" s="639"/>
      <c r="T39" s="639"/>
      <c r="U39" s="639"/>
      <c r="V39" s="639"/>
      <c r="W39" s="639"/>
      <c r="X39" s="639"/>
      <c r="Y39" s="614"/>
      <c r="Z39" s="614"/>
      <c r="AA39" s="614">
        <v>0</v>
      </c>
      <c r="AB39" s="145"/>
      <c r="AC39" s="145"/>
      <c r="AD39" s="145"/>
      <c r="AE39" s="145"/>
      <c r="AF39" s="145"/>
      <c r="AG39" s="145"/>
      <c r="AH39" s="145"/>
    </row>
    <row r="40" spans="1:34" x14ac:dyDescent="0.25">
      <c r="A40" s="38"/>
      <c r="B40" s="3">
        <f t="shared" si="2"/>
        <v>2018</v>
      </c>
      <c r="C40" s="622">
        <f t="shared" si="1"/>
        <v>0</v>
      </c>
      <c r="D40" s="675"/>
      <c r="E40" s="675"/>
      <c r="F40" s="675"/>
      <c r="G40" s="675"/>
      <c r="H40" s="675"/>
      <c r="I40" s="675"/>
      <c r="J40" s="675"/>
      <c r="K40" s="675"/>
      <c r="L40" s="675"/>
      <c r="M40" s="675"/>
      <c r="N40" s="614"/>
      <c r="O40" s="614"/>
      <c r="P40" s="614"/>
      <c r="Q40" s="614"/>
      <c r="R40" s="614"/>
      <c r="S40" s="639"/>
      <c r="T40" s="639"/>
      <c r="U40" s="639"/>
      <c r="V40" s="639"/>
      <c r="W40" s="639"/>
      <c r="X40" s="639"/>
      <c r="Y40" s="614"/>
      <c r="Z40" s="614"/>
      <c r="AA40" s="614"/>
      <c r="AB40" s="614">
        <v>0</v>
      </c>
      <c r="AC40" s="145"/>
      <c r="AD40" s="145"/>
      <c r="AE40" s="145"/>
      <c r="AF40" s="145"/>
      <c r="AG40" s="145"/>
      <c r="AH40" s="145"/>
    </row>
    <row r="41" spans="1:34" x14ac:dyDescent="0.25">
      <c r="A41" s="38"/>
      <c r="B41" s="3">
        <f t="shared" si="2"/>
        <v>2019</v>
      </c>
      <c r="C41" s="622">
        <f t="shared" si="1"/>
        <v>0</v>
      </c>
      <c r="D41" s="675"/>
      <c r="E41" s="675"/>
      <c r="F41" s="675"/>
      <c r="G41" s="675"/>
      <c r="H41" s="675"/>
      <c r="I41" s="675"/>
      <c r="J41" s="675"/>
      <c r="K41" s="675"/>
      <c r="L41" s="675"/>
      <c r="M41" s="675"/>
      <c r="N41" s="614"/>
      <c r="O41" s="614"/>
      <c r="P41" s="614"/>
      <c r="Q41" s="614"/>
      <c r="R41" s="614"/>
      <c r="S41" s="639"/>
      <c r="T41" s="639"/>
      <c r="U41" s="639"/>
      <c r="V41" s="639"/>
      <c r="W41" s="639"/>
      <c r="X41" s="639"/>
      <c r="Y41" s="614"/>
      <c r="Z41" s="614"/>
      <c r="AA41" s="614"/>
      <c r="AB41" s="614"/>
      <c r="AC41" s="639">
        <f>+$AC$14/7/3</f>
        <v>0</v>
      </c>
      <c r="AD41" s="639"/>
      <c r="AE41" s="639"/>
      <c r="AF41" s="145"/>
      <c r="AG41" s="145"/>
      <c r="AH41" s="145"/>
    </row>
    <row r="42" spans="1:34" x14ac:dyDescent="0.25">
      <c r="A42" s="38"/>
      <c r="B42" s="3">
        <f t="shared" si="2"/>
        <v>2020</v>
      </c>
      <c r="C42" s="622">
        <f t="shared" si="1"/>
        <v>0</v>
      </c>
      <c r="D42" s="675"/>
      <c r="E42" s="675"/>
      <c r="F42" s="675"/>
      <c r="G42" s="675"/>
      <c r="H42" s="675"/>
      <c r="I42" s="675"/>
      <c r="J42" s="675"/>
      <c r="K42" s="675"/>
      <c r="L42" s="675"/>
      <c r="M42" s="675"/>
      <c r="N42" s="614"/>
      <c r="O42" s="614"/>
      <c r="P42" s="614"/>
      <c r="Q42" s="614"/>
      <c r="R42" s="614"/>
      <c r="S42" s="639"/>
      <c r="T42" s="639"/>
      <c r="U42" s="639"/>
      <c r="V42" s="639"/>
      <c r="W42" s="639"/>
      <c r="X42" s="639"/>
      <c r="Y42" s="614"/>
      <c r="Z42" s="614"/>
      <c r="AA42" s="614"/>
      <c r="AB42" s="614"/>
      <c r="AC42" s="639"/>
      <c r="AD42" s="145">
        <f>$AD$14/7/2</f>
        <v>0</v>
      </c>
      <c r="AE42" s="639"/>
      <c r="AF42" s="145"/>
      <c r="AG42" s="145"/>
      <c r="AH42" s="145"/>
    </row>
    <row r="43" spans="1:34" x14ac:dyDescent="0.25">
      <c r="A43" s="38"/>
      <c r="B43" s="3">
        <f t="shared" si="2"/>
        <v>2021</v>
      </c>
      <c r="C43" s="622">
        <f t="shared" si="1"/>
        <v>0</v>
      </c>
      <c r="D43" s="675"/>
      <c r="E43" s="675"/>
      <c r="F43" s="675"/>
      <c r="G43" s="675"/>
      <c r="H43" s="675"/>
      <c r="I43" s="675"/>
      <c r="J43" s="675"/>
      <c r="K43" s="675"/>
      <c r="L43" s="675"/>
      <c r="M43" s="675"/>
      <c r="N43" s="614"/>
      <c r="O43" s="614"/>
      <c r="P43" s="614"/>
      <c r="Q43" s="614"/>
      <c r="R43" s="614"/>
      <c r="S43" s="639"/>
      <c r="T43" s="639"/>
      <c r="U43" s="639"/>
      <c r="V43" s="639"/>
      <c r="W43" s="639"/>
      <c r="X43" s="639"/>
      <c r="Y43" s="614"/>
      <c r="Z43" s="614"/>
      <c r="AA43" s="614"/>
      <c r="AB43" s="614"/>
      <c r="AC43" s="639"/>
      <c r="AD43" s="145">
        <f>$AD$14/7</f>
        <v>0</v>
      </c>
      <c r="AE43" s="639">
        <f>+$AE$14/7/2</f>
        <v>0</v>
      </c>
      <c r="AF43" s="145"/>
      <c r="AG43" s="145"/>
      <c r="AH43" s="145"/>
    </row>
    <row r="44" spans="1:34" x14ac:dyDescent="0.25">
      <c r="A44" s="38"/>
      <c r="B44" s="3">
        <f t="shared" si="2"/>
        <v>2022</v>
      </c>
      <c r="C44" s="622">
        <f t="shared" si="1"/>
        <v>0</v>
      </c>
      <c r="D44" s="675"/>
      <c r="E44" s="675"/>
      <c r="F44" s="675"/>
      <c r="G44" s="675"/>
      <c r="H44" s="675"/>
      <c r="I44" s="675"/>
      <c r="J44" s="675"/>
      <c r="K44" s="675"/>
      <c r="L44" s="675"/>
      <c r="M44" s="675"/>
      <c r="N44" s="614"/>
      <c r="O44" s="614"/>
      <c r="P44" s="614"/>
      <c r="Q44" s="614"/>
      <c r="R44" s="614"/>
      <c r="S44" s="639"/>
      <c r="T44" s="639"/>
      <c r="U44" s="639"/>
      <c r="V44" s="639"/>
      <c r="W44" s="639"/>
      <c r="X44" s="639"/>
      <c r="Y44" s="614"/>
      <c r="Z44" s="614"/>
      <c r="AA44" s="614"/>
      <c r="AB44" s="614"/>
      <c r="AC44" s="639"/>
      <c r="AD44" s="145"/>
      <c r="AE44" s="639">
        <f>+$AE$14/7</f>
        <v>0</v>
      </c>
      <c r="AF44" s="639">
        <f>+$AF$14/7/2</f>
        <v>0</v>
      </c>
      <c r="AG44" s="145"/>
      <c r="AH44" s="145"/>
    </row>
    <row r="45" spans="1:34" x14ac:dyDescent="0.25">
      <c r="A45" s="38"/>
      <c r="B45" s="3">
        <f t="shared" si="2"/>
        <v>2023</v>
      </c>
      <c r="C45" s="622">
        <f t="shared" si="1"/>
        <v>-644.60142857142853</v>
      </c>
      <c r="D45" s="675"/>
      <c r="E45" s="675"/>
      <c r="F45" s="675"/>
      <c r="G45" s="675"/>
      <c r="H45" s="675"/>
      <c r="I45" s="675"/>
      <c r="J45" s="675"/>
      <c r="K45" s="675"/>
      <c r="L45" s="675"/>
      <c r="M45" s="675"/>
      <c r="N45" s="614"/>
      <c r="O45" s="614"/>
      <c r="P45" s="614"/>
      <c r="Q45" s="614"/>
      <c r="R45" s="614"/>
      <c r="S45" s="639"/>
      <c r="T45" s="639"/>
      <c r="U45" s="639"/>
      <c r="V45" s="639"/>
      <c r="W45" s="639"/>
      <c r="X45" s="639"/>
      <c r="Y45" s="614"/>
      <c r="Z45" s="614"/>
      <c r="AA45" s="614"/>
      <c r="AB45" s="614"/>
      <c r="AC45" s="639"/>
      <c r="AD45" s="145"/>
      <c r="AE45" s="639"/>
      <c r="AF45" s="639"/>
      <c r="AG45" s="639">
        <f>+$AG$14/7/2</f>
        <v>644.60142857142853</v>
      </c>
      <c r="AH45" s="145"/>
    </row>
    <row r="46" spans="1:34" x14ac:dyDescent="0.25">
      <c r="A46" s="38"/>
      <c r="B46" s="3">
        <f t="shared" si="2"/>
        <v>2024</v>
      </c>
      <c r="C46" s="622">
        <f t="shared" si="1"/>
        <v>-1289.2028571428571</v>
      </c>
      <c r="D46" s="675"/>
      <c r="E46" s="675"/>
      <c r="F46" s="675"/>
      <c r="G46" s="675"/>
      <c r="H46" s="675"/>
      <c r="I46" s="675"/>
      <c r="J46" s="675"/>
      <c r="K46" s="675"/>
      <c r="L46" s="675"/>
      <c r="M46" s="675"/>
      <c r="N46" s="614"/>
      <c r="O46" s="614"/>
      <c r="P46" s="614"/>
      <c r="Q46" s="614"/>
      <c r="R46" s="614"/>
      <c r="S46" s="639"/>
      <c r="T46" s="639"/>
      <c r="U46" s="639"/>
      <c r="V46" s="639"/>
      <c r="W46" s="639"/>
      <c r="X46" s="639"/>
      <c r="Y46" s="614"/>
      <c r="Z46" s="614"/>
      <c r="AA46" s="614"/>
      <c r="AB46" s="614"/>
      <c r="AC46" s="639"/>
      <c r="AD46" s="145"/>
      <c r="AE46" s="639"/>
      <c r="AF46" s="639"/>
      <c r="AG46" s="639">
        <f>+$AG$14/7</f>
        <v>1289.2028571428571</v>
      </c>
      <c r="AH46" s="145"/>
    </row>
    <row r="47" spans="1:34" x14ac:dyDescent="0.25">
      <c r="A47" s="38"/>
      <c r="B47" s="12"/>
      <c r="C47" s="641"/>
      <c r="D47" s="690"/>
      <c r="E47" s="690"/>
      <c r="F47" s="690"/>
      <c r="G47" s="690"/>
      <c r="H47" s="690"/>
      <c r="I47" s="690"/>
      <c r="J47" s="690"/>
      <c r="K47" s="690"/>
      <c r="L47" s="690"/>
      <c r="M47" s="690"/>
      <c r="N47" s="676"/>
      <c r="O47" s="676"/>
      <c r="P47" s="676"/>
      <c r="Q47" s="676"/>
      <c r="R47" s="676"/>
      <c r="S47" s="676"/>
      <c r="T47" s="676"/>
      <c r="U47" s="676"/>
      <c r="V47" s="677"/>
      <c r="W47" s="677"/>
      <c r="X47" s="677"/>
      <c r="Y47" s="676"/>
      <c r="Z47" s="676"/>
      <c r="AA47" s="676"/>
      <c r="AB47" s="145"/>
      <c r="AC47" s="145"/>
      <c r="AD47" s="145"/>
      <c r="AE47" s="145"/>
      <c r="AF47" s="145"/>
      <c r="AG47" s="145"/>
      <c r="AH47" s="145"/>
    </row>
    <row r="48" spans="1:34" x14ac:dyDescent="0.25">
      <c r="A48" s="38" t="s">
        <v>62</v>
      </c>
      <c r="B48" s="675">
        <f>SUM(D48:AH48)</f>
        <v>7090.6157142857146</v>
      </c>
      <c r="C48" s="677">
        <f>SUM(C16:C47)</f>
        <v>-1933.8042857142855</v>
      </c>
      <c r="D48" s="675">
        <f>-SUM(D16:D47)+D14</f>
        <v>0</v>
      </c>
      <c r="E48" s="675">
        <f t="shared" ref="E48:AH48" si="4">-SUM(E16:E47)+E14</f>
        <v>0</v>
      </c>
      <c r="F48" s="675">
        <f t="shared" si="4"/>
        <v>0</v>
      </c>
      <c r="G48" s="675">
        <f t="shared" si="4"/>
        <v>0</v>
      </c>
      <c r="H48" s="675">
        <f t="shared" si="4"/>
        <v>0</v>
      </c>
      <c r="I48" s="675">
        <f t="shared" si="4"/>
        <v>0</v>
      </c>
      <c r="J48" s="675">
        <f t="shared" si="4"/>
        <v>0</v>
      </c>
      <c r="K48" s="675">
        <f t="shared" si="4"/>
        <v>0</v>
      </c>
      <c r="L48" s="675">
        <f t="shared" si="4"/>
        <v>0</v>
      </c>
      <c r="M48" s="675">
        <f t="shared" si="4"/>
        <v>0</v>
      </c>
      <c r="N48" s="719">
        <f t="shared" si="4"/>
        <v>0</v>
      </c>
      <c r="O48" s="719">
        <f t="shared" si="4"/>
        <v>0</v>
      </c>
      <c r="P48" s="719">
        <f t="shared" si="4"/>
        <v>0</v>
      </c>
      <c r="Q48" s="719">
        <f t="shared" si="4"/>
        <v>0</v>
      </c>
      <c r="R48" s="719">
        <f t="shared" si="4"/>
        <v>0</v>
      </c>
      <c r="S48" s="719">
        <f t="shared" si="4"/>
        <v>0</v>
      </c>
      <c r="T48" s="719">
        <f t="shared" si="4"/>
        <v>0</v>
      </c>
      <c r="U48" s="719">
        <f t="shared" si="4"/>
        <v>0</v>
      </c>
      <c r="V48" s="719">
        <f t="shared" si="4"/>
        <v>0</v>
      </c>
      <c r="W48" s="719">
        <f t="shared" si="4"/>
        <v>0</v>
      </c>
      <c r="X48" s="719">
        <f t="shared" si="4"/>
        <v>0</v>
      </c>
      <c r="Y48" s="719">
        <f t="shared" si="4"/>
        <v>0</v>
      </c>
      <c r="Z48" s="719">
        <f t="shared" si="4"/>
        <v>0</v>
      </c>
      <c r="AA48" s="719">
        <f t="shared" si="4"/>
        <v>0</v>
      </c>
      <c r="AB48" s="719">
        <f t="shared" si="4"/>
        <v>0</v>
      </c>
      <c r="AC48" s="719">
        <f t="shared" si="4"/>
        <v>0</v>
      </c>
      <c r="AD48" s="719">
        <f t="shared" si="4"/>
        <v>0</v>
      </c>
      <c r="AE48" s="719">
        <f t="shared" si="4"/>
        <v>0</v>
      </c>
      <c r="AF48" s="719">
        <f t="shared" si="4"/>
        <v>0</v>
      </c>
      <c r="AG48" s="719">
        <f t="shared" si="4"/>
        <v>7090.6157142857146</v>
      </c>
      <c r="AH48" s="719">
        <f t="shared" si="4"/>
        <v>0</v>
      </c>
    </row>
    <row r="49" spans="1:26" x14ac:dyDescent="0.25">
      <c r="A49" s="38"/>
      <c r="B49" s="275"/>
      <c r="C49" s="299"/>
      <c r="D49" s="297"/>
      <c r="E49" s="297"/>
      <c r="F49" s="297"/>
      <c r="G49" s="297"/>
      <c r="H49" s="297"/>
      <c r="I49" s="297"/>
      <c r="J49" s="297"/>
      <c r="K49" s="297"/>
      <c r="L49" s="297"/>
      <c r="M49" s="297"/>
      <c r="N49" s="338"/>
      <c r="O49" s="338"/>
      <c r="P49" s="338"/>
      <c r="Q49" s="338"/>
      <c r="R49" s="338"/>
      <c r="S49" s="338"/>
      <c r="T49" s="338"/>
      <c r="U49" s="338"/>
      <c r="V49" s="338"/>
      <c r="W49" s="338"/>
      <c r="X49" s="338"/>
      <c r="Y49" s="338"/>
      <c r="Z49" s="338"/>
    </row>
    <row r="50" spans="1:26" x14ac:dyDescent="0.25">
      <c r="A50" s="39" t="s">
        <v>63</v>
      </c>
      <c r="B50" s="3"/>
      <c r="C50" s="30">
        <f>+C14+C48</f>
        <v>7090.6157142857146</v>
      </c>
      <c r="D50" s="297"/>
      <c r="E50" s="297"/>
      <c r="F50" s="297"/>
      <c r="G50" s="297"/>
      <c r="H50" s="297"/>
      <c r="I50" s="297"/>
      <c r="J50" s="297"/>
      <c r="K50" s="297"/>
      <c r="L50" s="297"/>
      <c r="M50" s="297"/>
      <c r="N50" s="338"/>
      <c r="O50" s="338"/>
      <c r="P50" s="338"/>
      <c r="Q50" s="338"/>
      <c r="R50" s="338"/>
      <c r="S50" s="338"/>
      <c r="T50" s="338"/>
      <c r="U50" s="338"/>
      <c r="V50" s="338"/>
      <c r="W50" s="338"/>
      <c r="X50" s="338"/>
      <c r="Y50" s="338"/>
      <c r="Z50" s="338"/>
    </row>
    <row r="51" spans="1:26" x14ac:dyDescent="0.25">
      <c r="A51" s="3"/>
      <c r="B51" s="3"/>
      <c r="C51" s="3"/>
      <c r="D51" s="297"/>
      <c r="E51" s="297"/>
      <c r="F51" s="297"/>
      <c r="G51" s="297"/>
      <c r="H51" s="297"/>
      <c r="I51" s="297"/>
      <c r="J51" s="297"/>
      <c r="K51" s="297"/>
      <c r="L51" s="297"/>
      <c r="M51" s="297"/>
      <c r="N51" s="338"/>
      <c r="O51" s="338"/>
      <c r="P51" s="338"/>
      <c r="Q51" s="338"/>
      <c r="R51" s="338"/>
      <c r="S51" s="338"/>
      <c r="T51" s="338"/>
      <c r="U51" s="338"/>
      <c r="V51" s="338"/>
      <c r="W51" s="338"/>
      <c r="X51" s="338"/>
      <c r="Y51" s="338"/>
      <c r="Z51" s="338"/>
    </row>
    <row r="52" spans="1:26" x14ac:dyDescent="0.25">
      <c r="A52" s="3"/>
      <c r="B52" s="36"/>
      <c r="C52" s="3"/>
      <c r="D52" s="297"/>
      <c r="E52" s="297"/>
      <c r="F52" s="297"/>
      <c r="G52" s="297"/>
      <c r="H52" s="297"/>
      <c r="I52" s="297"/>
      <c r="J52" s="297"/>
      <c r="K52" s="297"/>
      <c r="L52" s="297"/>
      <c r="M52" s="297"/>
      <c r="N52" s="338"/>
      <c r="O52" s="338"/>
      <c r="P52" s="338"/>
      <c r="Q52" s="338"/>
      <c r="R52" s="338"/>
      <c r="S52" s="338"/>
      <c r="T52" s="338"/>
      <c r="U52" s="338"/>
      <c r="V52" s="338"/>
      <c r="W52" s="338"/>
      <c r="X52" s="338"/>
      <c r="Y52" s="338"/>
      <c r="Z52" s="338"/>
    </row>
    <row r="53" spans="1:26" x14ac:dyDescent="0.25">
      <c r="A53" s="3"/>
      <c r="B53" s="3"/>
      <c r="C53" s="3"/>
      <c r="E53" s="297"/>
      <c r="F53" s="301"/>
      <c r="G53" s="301"/>
      <c r="H53" s="301"/>
      <c r="I53" s="301"/>
      <c r="J53" s="301"/>
      <c r="K53" s="301"/>
      <c r="L53" s="301"/>
      <c r="M53" s="301"/>
      <c r="N53" s="338">
        <f>SUM(E32:E53)</f>
        <v>0</v>
      </c>
      <c r="O53" s="342"/>
      <c r="P53" s="342"/>
      <c r="Q53" s="342"/>
      <c r="R53" s="342"/>
      <c r="S53" s="342"/>
    </row>
    <row r="54" spans="1:26" x14ac:dyDescent="0.25">
      <c r="B54" s="3"/>
      <c r="C54" s="3"/>
      <c r="E54" s="301"/>
      <c r="F54" s="301"/>
      <c r="G54" s="301"/>
      <c r="H54" s="301"/>
      <c r="I54" s="301"/>
      <c r="J54" s="301"/>
      <c r="K54" s="301"/>
      <c r="L54" s="301"/>
      <c r="M54" s="301"/>
      <c r="N54" s="301"/>
      <c r="O54" s="301"/>
      <c r="P54" s="301"/>
      <c r="Q54" s="301"/>
      <c r="R54" s="301"/>
      <c r="S54" s="301"/>
    </row>
    <row r="55" spans="1:26" x14ac:dyDescent="0.25">
      <c r="E55" s="301"/>
      <c r="F55" s="301"/>
      <c r="G55" s="301"/>
      <c r="H55" s="301"/>
      <c r="I55" s="301"/>
      <c r="J55" s="301"/>
      <c r="K55" s="301"/>
      <c r="L55" s="301"/>
      <c r="M55" s="301"/>
      <c r="N55" s="301"/>
      <c r="O55" s="301"/>
      <c r="P55" s="301"/>
      <c r="Q55" s="301"/>
      <c r="R55" s="301"/>
      <c r="S55" s="301"/>
    </row>
    <row r="56" spans="1:26" x14ac:dyDescent="0.25">
      <c r="E56" s="301"/>
      <c r="F56" s="301"/>
      <c r="G56" s="301"/>
      <c r="H56" s="301"/>
      <c r="I56" s="301"/>
      <c r="J56" s="301"/>
      <c r="K56" s="301"/>
      <c r="L56" s="301"/>
      <c r="M56" s="301"/>
      <c r="N56" s="301"/>
      <c r="O56" s="301"/>
      <c r="P56" s="301"/>
      <c r="Q56" s="301"/>
      <c r="R56" s="301"/>
      <c r="S56" s="301"/>
    </row>
    <row r="57" spans="1:26" x14ac:dyDescent="0.25">
      <c r="E57" s="301"/>
      <c r="F57" s="301"/>
      <c r="G57" s="301"/>
      <c r="H57" s="301"/>
      <c r="I57" s="301"/>
      <c r="J57" s="301"/>
      <c r="K57" s="301"/>
      <c r="L57" s="301"/>
      <c r="M57" s="301"/>
      <c r="N57" s="301"/>
      <c r="O57" s="301"/>
      <c r="P57" s="301"/>
      <c r="Q57" s="301"/>
      <c r="R57" s="301"/>
      <c r="S57" s="301"/>
    </row>
    <row r="58" spans="1:26" x14ac:dyDescent="0.25">
      <c r="E58" s="301"/>
      <c r="F58" s="301"/>
      <c r="G58" s="301"/>
      <c r="H58" s="301"/>
      <c r="I58" s="301"/>
      <c r="J58" s="301"/>
      <c r="K58" s="301"/>
      <c r="L58" s="301"/>
      <c r="M58" s="301"/>
      <c r="N58" s="301"/>
      <c r="O58" s="301"/>
      <c r="P58" s="301"/>
      <c r="Q58" s="301"/>
      <c r="R58" s="301"/>
      <c r="S58" s="301"/>
    </row>
    <row r="59" spans="1:26" x14ac:dyDescent="0.25">
      <c r="E59" s="301"/>
      <c r="F59" s="301"/>
      <c r="G59" s="301"/>
      <c r="H59" s="301"/>
      <c r="I59" s="301"/>
      <c r="J59" s="301"/>
      <c r="K59" s="301"/>
      <c r="L59" s="301"/>
      <c r="M59" s="301"/>
      <c r="N59" s="301"/>
      <c r="O59" s="301"/>
      <c r="P59" s="301"/>
      <c r="Q59" s="301"/>
      <c r="R59" s="301"/>
      <c r="S59" s="301"/>
    </row>
    <row r="60" spans="1:26" x14ac:dyDescent="0.25">
      <c r="E60" s="301"/>
      <c r="F60" s="301"/>
      <c r="G60" s="301"/>
      <c r="H60" s="301"/>
      <c r="I60" s="301"/>
      <c r="J60" s="301"/>
      <c r="K60" s="301"/>
      <c r="L60" s="301"/>
      <c r="M60" s="301"/>
      <c r="N60" s="301"/>
      <c r="O60" s="301"/>
      <c r="P60" s="301"/>
      <c r="Q60" s="301"/>
      <c r="R60" s="301"/>
      <c r="S60" s="301"/>
    </row>
    <row r="61" spans="1:26" x14ac:dyDescent="0.25">
      <c r="E61" s="301"/>
      <c r="F61" s="301"/>
      <c r="G61" s="301"/>
      <c r="H61" s="301"/>
      <c r="I61" s="301"/>
      <c r="J61" s="301"/>
      <c r="K61" s="301"/>
      <c r="L61" s="301"/>
      <c r="M61" s="301"/>
      <c r="N61" s="301"/>
      <c r="O61" s="301"/>
      <c r="P61" s="301"/>
      <c r="Q61" s="301"/>
      <c r="R61" s="301"/>
      <c r="S61" s="301"/>
    </row>
    <row r="62" spans="1:26" x14ac:dyDescent="0.25">
      <c r="E62" s="301"/>
      <c r="F62" s="301"/>
      <c r="G62" s="301"/>
      <c r="H62" s="301"/>
      <c r="I62" s="301"/>
      <c r="J62" s="301"/>
      <c r="K62" s="301"/>
      <c r="L62" s="301"/>
      <c r="M62" s="301"/>
      <c r="N62" s="301"/>
      <c r="O62" s="301"/>
      <c r="P62" s="301"/>
      <c r="Q62" s="301"/>
      <c r="R62" s="301"/>
      <c r="S62" s="301"/>
    </row>
    <row r="63" spans="1:26" x14ac:dyDescent="0.25">
      <c r="E63" s="301"/>
      <c r="F63" s="301"/>
      <c r="G63" s="301"/>
      <c r="H63" s="301"/>
      <c r="I63" s="301"/>
      <c r="J63" s="301"/>
      <c r="K63" s="301"/>
      <c r="L63" s="301"/>
      <c r="M63" s="301"/>
      <c r="N63" s="301"/>
      <c r="O63" s="301"/>
      <c r="P63" s="301"/>
      <c r="Q63" s="301"/>
      <c r="R63" s="301"/>
      <c r="S63" s="301"/>
    </row>
    <row r="64" spans="1:26" x14ac:dyDescent="0.25">
      <c r="E64" s="301"/>
      <c r="F64" s="301"/>
      <c r="G64" s="301"/>
      <c r="H64" s="301"/>
      <c r="I64" s="301"/>
      <c r="J64" s="301"/>
      <c r="K64" s="301"/>
      <c r="L64" s="301"/>
      <c r="M64" s="301"/>
      <c r="N64" s="301"/>
      <c r="O64" s="301"/>
      <c r="P64" s="301"/>
      <c r="Q64" s="301"/>
      <c r="R64" s="301"/>
      <c r="S64" s="301"/>
    </row>
  </sheetData>
  <pageMargins left="0.7" right="0.7" top="0.75" bottom="0.75" header="0.3" footer="0.3"/>
  <pageSetup scale="60" orientation="landscape" horizontalDpi="4294967294" verticalDpi="4294967294" r:id="rId1"/>
  <headerFooter>
    <oddFooter>&amp;Z&amp;F&amp;RPage &amp;P</oddFooter>
  </headerFooter>
</worksheet>
</file>

<file path=xl/worksheets/sheet2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D0F56-431B-48E4-B53D-E42BEB888D0E}">
  <sheetPr>
    <tabColor rgb="FF7030A0"/>
  </sheetPr>
  <dimension ref="A1:AH64"/>
  <sheetViews>
    <sheetView workbookViewId="0"/>
  </sheetViews>
  <sheetFormatPr defaultColWidth="8.85546875" defaultRowHeight="15" x14ac:dyDescent="0.25"/>
  <cols>
    <col min="1" max="1" width="26" style="289" customWidth="1"/>
    <col min="2" max="2" width="9.5703125" style="289" customWidth="1"/>
    <col min="3" max="3" width="12.85546875" style="289" customWidth="1"/>
    <col min="4" max="12" width="7.42578125" style="289" hidden="1" customWidth="1"/>
    <col min="13" max="13" width="7.5703125" style="289" hidden="1" customWidth="1"/>
    <col min="14" max="21" width="10.42578125" style="289" customWidth="1"/>
    <col min="22" max="25" width="10.42578125" style="289" hidden="1" customWidth="1"/>
    <col min="26" max="26" width="10.7109375" style="289" bestFit="1" customWidth="1"/>
    <col min="27" max="27" width="11.5703125" style="289" bestFit="1" customWidth="1"/>
    <col min="28" max="28" width="12" style="289" bestFit="1" customWidth="1"/>
    <col min="29" max="30" width="10.5703125" style="289" bestFit="1" customWidth="1"/>
    <col min="31" max="31" width="11.85546875" style="289" customWidth="1"/>
    <col min="32" max="32" width="14.28515625" style="289" customWidth="1"/>
    <col min="33" max="33" width="12.28515625" style="289" customWidth="1"/>
    <col min="34" max="34" width="11.140625" style="289" customWidth="1"/>
    <col min="35" max="16384" width="8.85546875" style="289"/>
  </cols>
  <sheetData>
    <row r="1" spans="1:34" x14ac:dyDescent="0.25">
      <c r="A1" s="360" t="s">
        <v>10</v>
      </c>
      <c r="O1" s="289" t="s">
        <v>647</v>
      </c>
    </row>
    <row r="2" spans="1:34" x14ac:dyDescent="0.25">
      <c r="A2" s="365" t="s">
        <v>438</v>
      </c>
    </row>
    <row r="3" spans="1:34" x14ac:dyDescent="0.25">
      <c r="A3" s="365" t="s">
        <v>1378</v>
      </c>
    </row>
    <row r="4" spans="1:34" x14ac:dyDescent="0.25">
      <c r="R4" s="584" t="s">
        <v>4</v>
      </c>
      <c r="S4" s="585"/>
      <c r="T4" s="584" t="s">
        <v>8</v>
      </c>
    </row>
    <row r="5" spans="1:34" x14ac:dyDescent="0.25">
      <c r="A5" s="586" t="s">
        <v>9</v>
      </c>
      <c r="B5" s="475" t="s">
        <v>64</v>
      </c>
      <c r="C5" s="475" t="s">
        <v>12</v>
      </c>
      <c r="R5" s="587" t="s">
        <v>2</v>
      </c>
      <c r="S5" s="587" t="s">
        <v>60</v>
      </c>
      <c r="T5" s="587" t="s">
        <v>7</v>
      </c>
    </row>
    <row r="6" spans="1:34" x14ac:dyDescent="0.25">
      <c r="B6" s="290"/>
      <c r="R6" s="290"/>
    </row>
    <row r="7" spans="1:34" x14ac:dyDescent="0.25">
      <c r="A7" s="494" t="s">
        <v>1394</v>
      </c>
      <c r="B7" s="589">
        <v>924</v>
      </c>
      <c r="C7" s="589">
        <v>21544</v>
      </c>
      <c r="D7" s="707"/>
      <c r="E7" s="707"/>
      <c r="F7" s="707"/>
      <c r="G7" s="707"/>
      <c r="H7" s="707"/>
      <c r="I7" s="707"/>
      <c r="J7" s="707"/>
      <c r="K7" s="707"/>
      <c r="L7" s="707"/>
      <c r="M7" s="707"/>
      <c r="N7" s="707"/>
      <c r="O7" s="708"/>
      <c r="P7" s="421"/>
      <c r="Q7" s="421"/>
      <c r="R7" s="423">
        <f>+C14</f>
        <v>685643.52</v>
      </c>
      <c r="S7" s="423">
        <f>+-C48</f>
        <v>49436.251428571428</v>
      </c>
      <c r="T7" s="423">
        <f>+R7-S7</f>
        <v>636207.26857142861</v>
      </c>
    </row>
    <row r="8" spans="1:34" x14ac:dyDescent="0.25">
      <c r="A8" s="688" t="s">
        <v>1068</v>
      </c>
      <c r="B8" s="290"/>
      <c r="D8" s="707"/>
      <c r="E8" s="707"/>
      <c r="F8" s="707"/>
      <c r="G8" s="707"/>
      <c r="H8" s="707"/>
      <c r="I8" s="707"/>
      <c r="J8" s="707"/>
      <c r="K8" s="707"/>
      <c r="L8" s="707"/>
      <c r="M8" s="707"/>
      <c r="N8" s="707"/>
      <c r="O8" s="708"/>
      <c r="P8" s="421"/>
      <c r="Q8" s="421"/>
    </row>
    <row r="9" spans="1:34" x14ac:dyDescent="0.25">
      <c r="A9" s="437"/>
      <c r="B9" s="290"/>
      <c r="D9" s="707"/>
      <c r="E9" s="707"/>
      <c r="F9" s="707"/>
      <c r="G9" s="707"/>
      <c r="H9" s="707"/>
      <c r="I9" s="707"/>
      <c r="J9" s="707"/>
      <c r="K9" s="707"/>
      <c r="L9" s="707"/>
      <c r="M9" s="707"/>
      <c r="N9" s="707"/>
      <c r="O9" s="708"/>
      <c r="P9" s="421"/>
      <c r="Q9" s="421"/>
    </row>
    <row r="10" spans="1:34" x14ac:dyDescent="0.25">
      <c r="B10" s="290"/>
    </row>
    <row r="11" spans="1:34" x14ac:dyDescent="0.25">
      <c r="A11" s="458" t="s">
        <v>66</v>
      </c>
      <c r="B11" s="589" t="s">
        <v>74</v>
      </c>
      <c r="C11" s="590"/>
    </row>
    <row r="12" spans="1:34" x14ac:dyDescent="0.25">
      <c r="B12" s="594"/>
      <c r="C12" s="437"/>
    </row>
    <row r="13" spans="1:34" x14ac:dyDescent="0.25">
      <c r="A13" s="365" t="s">
        <v>5</v>
      </c>
      <c r="C13" s="595" t="s">
        <v>3</v>
      </c>
      <c r="D13" s="596">
        <v>1994</v>
      </c>
      <c r="E13" s="596">
        <v>1995</v>
      </c>
      <c r="F13" s="596">
        <v>1996</v>
      </c>
      <c r="G13" s="596">
        <v>1997</v>
      </c>
      <c r="H13" s="596">
        <v>1998</v>
      </c>
      <c r="I13" s="596">
        <v>1999</v>
      </c>
      <c r="J13" s="596">
        <v>2000</v>
      </c>
      <c r="K13" s="596">
        <v>2001</v>
      </c>
      <c r="L13" s="596">
        <v>2002</v>
      </c>
      <c r="M13" s="596">
        <v>2003</v>
      </c>
      <c r="N13" s="596">
        <v>2004</v>
      </c>
      <c r="O13" s="596">
        <f>N13+1</f>
        <v>2005</v>
      </c>
      <c r="P13" s="596">
        <f t="shared" ref="P13:AH13" si="0">O13+1</f>
        <v>2006</v>
      </c>
      <c r="Q13" s="596">
        <f t="shared" si="0"/>
        <v>2007</v>
      </c>
      <c r="R13" s="596">
        <f t="shared" si="0"/>
        <v>2008</v>
      </c>
      <c r="S13" s="596">
        <f t="shared" si="0"/>
        <v>2009</v>
      </c>
      <c r="T13" s="596">
        <f t="shared" si="0"/>
        <v>2010</v>
      </c>
      <c r="U13" s="596">
        <f t="shared" si="0"/>
        <v>2011</v>
      </c>
      <c r="V13" s="596">
        <f t="shared" si="0"/>
        <v>2012</v>
      </c>
      <c r="W13" s="596">
        <f t="shared" si="0"/>
        <v>2013</v>
      </c>
      <c r="X13" s="596">
        <f t="shared" si="0"/>
        <v>2014</v>
      </c>
      <c r="Y13" s="596">
        <f t="shared" si="0"/>
        <v>2015</v>
      </c>
      <c r="Z13" s="596">
        <f t="shared" si="0"/>
        <v>2016</v>
      </c>
      <c r="AA13" s="596">
        <f t="shared" si="0"/>
        <v>2017</v>
      </c>
      <c r="AB13" s="596">
        <f t="shared" si="0"/>
        <v>2018</v>
      </c>
      <c r="AC13" s="596">
        <f t="shared" si="0"/>
        <v>2019</v>
      </c>
      <c r="AD13" s="596">
        <f t="shared" si="0"/>
        <v>2020</v>
      </c>
      <c r="AE13" s="596">
        <f t="shared" si="0"/>
        <v>2021</v>
      </c>
      <c r="AF13" s="596">
        <f t="shared" si="0"/>
        <v>2022</v>
      </c>
      <c r="AG13" s="596">
        <f t="shared" si="0"/>
        <v>2023</v>
      </c>
      <c r="AH13" s="596">
        <f t="shared" si="0"/>
        <v>2024</v>
      </c>
    </row>
    <row r="14" spans="1:34" x14ac:dyDescent="0.25">
      <c r="A14" s="365" t="s">
        <v>73</v>
      </c>
      <c r="C14" s="720">
        <f>SUM(D14:AH14)</f>
        <v>685643.52</v>
      </c>
      <c r="D14" s="721">
        <v>0</v>
      </c>
      <c r="E14" s="721">
        <v>0</v>
      </c>
      <c r="F14" s="721">
        <v>0</v>
      </c>
      <c r="G14" s="721">
        <v>0</v>
      </c>
      <c r="H14" s="721">
        <v>0</v>
      </c>
      <c r="I14" s="721">
        <v>0</v>
      </c>
      <c r="J14" s="721">
        <v>0</v>
      </c>
      <c r="K14" s="721">
        <v>0</v>
      </c>
      <c r="L14" s="721">
        <v>0</v>
      </c>
      <c r="M14" s="721">
        <v>0</v>
      </c>
      <c r="N14" s="644"/>
      <c r="O14" s="644"/>
      <c r="P14" s="644"/>
      <c r="Q14" s="644"/>
      <c r="R14" s="644"/>
      <c r="S14" s="644"/>
      <c r="T14" s="644"/>
      <c r="U14" s="644"/>
      <c r="V14" s="644"/>
      <c r="W14" s="644"/>
      <c r="X14" s="644"/>
      <c r="Y14" s="623"/>
      <c r="Z14" s="623"/>
      <c r="AA14" s="623"/>
      <c r="AB14" s="623"/>
      <c r="AC14" s="623"/>
      <c r="AD14" s="647"/>
      <c r="AE14" s="724"/>
      <c r="AF14" s="647"/>
      <c r="AG14" s="738">
        <v>3232</v>
      </c>
      <c r="AH14" s="623">
        <v>682411.52000000002</v>
      </c>
    </row>
    <row r="15" spans="1:34" x14ac:dyDescent="0.25">
      <c r="A15" s="602"/>
      <c r="B15" s="437"/>
      <c r="C15" s="622"/>
      <c r="D15" s="622"/>
      <c r="E15" s="622"/>
      <c r="F15" s="622"/>
      <c r="G15" s="622"/>
      <c r="H15" s="622"/>
      <c r="I15" s="622"/>
      <c r="J15" s="622"/>
      <c r="K15" s="622"/>
      <c r="L15" s="622"/>
      <c r="M15" s="622"/>
      <c r="N15" s="622"/>
      <c r="O15" s="622"/>
      <c r="P15" s="622"/>
      <c r="Q15" s="622"/>
      <c r="R15" s="622"/>
      <c r="S15" s="721"/>
      <c r="T15" s="721"/>
      <c r="U15" s="721"/>
      <c r="V15" s="721"/>
      <c r="W15" s="721"/>
      <c r="X15" s="721"/>
      <c r="Y15" s="622"/>
      <c r="Z15" s="622"/>
      <c r="AA15" s="622"/>
      <c r="AB15" s="622"/>
      <c r="AC15" s="622"/>
      <c r="AD15" s="622"/>
      <c r="AE15" s="622"/>
      <c r="AF15" s="622"/>
      <c r="AG15" s="622"/>
      <c r="AH15" s="623"/>
    </row>
    <row r="16" spans="1:34" x14ac:dyDescent="0.25">
      <c r="A16" s="365" t="s">
        <v>6</v>
      </c>
      <c r="B16" s="290">
        <v>1994</v>
      </c>
      <c r="C16" s="622">
        <f>-SUM(D16:AH16)</f>
        <v>0</v>
      </c>
      <c r="D16" s="715">
        <f>+D$14/7/2</f>
        <v>0</v>
      </c>
      <c r="E16" s="715"/>
      <c r="F16" s="715"/>
      <c r="G16" s="715"/>
      <c r="H16" s="715"/>
      <c r="I16" s="715"/>
      <c r="J16" s="715"/>
      <c r="K16" s="715"/>
      <c r="L16" s="715"/>
      <c r="M16" s="715"/>
      <c r="N16" s="715"/>
      <c r="O16" s="715"/>
      <c r="P16" s="715"/>
      <c r="Q16" s="715"/>
      <c r="R16" s="715"/>
      <c r="S16" s="721"/>
      <c r="T16" s="721"/>
      <c r="U16" s="721"/>
      <c r="V16" s="721"/>
      <c r="W16" s="721"/>
      <c r="X16" s="721"/>
      <c r="Y16" s="715"/>
      <c r="Z16" s="715"/>
      <c r="AA16" s="622"/>
      <c r="AB16" s="622"/>
      <c r="AC16" s="622"/>
      <c r="AD16" s="622"/>
      <c r="AE16" s="622"/>
      <c r="AF16" s="622"/>
      <c r="AG16" s="622"/>
      <c r="AH16" s="623"/>
    </row>
    <row r="17" spans="1:34" x14ac:dyDescent="0.25">
      <c r="B17" s="290">
        <f>B16+1</f>
        <v>1995</v>
      </c>
      <c r="C17" s="622">
        <f t="shared" ref="C17:C46" si="1">-SUM(D17:AH17)</f>
        <v>0</v>
      </c>
      <c r="D17" s="715">
        <f>+D$14/7</f>
        <v>0</v>
      </c>
      <c r="E17" s="715">
        <f>+E$14/7/2</f>
        <v>0</v>
      </c>
      <c r="F17" s="715"/>
      <c r="G17" s="715"/>
      <c r="H17" s="715"/>
      <c r="I17" s="715"/>
      <c r="J17" s="715"/>
      <c r="K17" s="715"/>
      <c r="L17" s="715"/>
      <c r="M17" s="715"/>
      <c r="N17" s="715"/>
      <c r="O17" s="715"/>
      <c r="P17" s="715"/>
      <c r="Q17" s="715"/>
      <c r="R17" s="715"/>
      <c r="S17" s="721"/>
      <c r="T17" s="721"/>
      <c r="U17" s="721"/>
      <c r="V17" s="721"/>
      <c r="W17" s="721"/>
      <c r="X17" s="721"/>
      <c r="Y17" s="715"/>
      <c r="Z17" s="715"/>
      <c r="AA17" s="622"/>
      <c r="AB17" s="622"/>
      <c r="AC17" s="622"/>
      <c r="AD17" s="622"/>
      <c r="AE17" s="622"/>
      <c r="AF17" s="622"/>
      <c r="AG17" s="622"/>
      <c r="AH17" s="623"/>
    </row>
    <row r="18" spans="1:34" x14ac:dyDescent="0.25">
      <c r="B18" s="290">
        <f t="shared" ref="B18:B46" si="2">B17+1</f>
        <v>1996</v>
      </c>
      <c r="C18" s="622">
        <f t="shared" si="1"/>
        <v>0</v>
      </c>
      <c r="D18" s="715">
        <f>+D17</f>
        <v>0</v>
      </c>
      <c r="E18" s="715">
        <f>+E$14/7</f>
        <v>0</v>
      </c>
      <c r="F18" s="715">
        <f>+F$14/7/2</f>
        <v>0</v>
      </c>
      <c r="G18" s="715"/>
      <c r="H18" s="715"/>
      <c r="I18" s="715"/>
      <c r="J18" s="715"/>
      <c r="K18" s="715"/>
      <c r="L18" s="715"/>
      <c r="M18" s="715"/>
      <c r="N18" s="715"/>
      <c r="O18" s="622"/>
      <c r="P18" s="739"/>
      <c r="Q18" s="740"/>
      <c r="R18" s="715"/>
      <c r="S18" s="721"/>
      <c r="T18" s="721"/>
      <c r="U18" s="721"/>
      <c r="V18" s="721"/>
      <c r="W18" s="721"/>
      <c r="X18" s="721"/>
      <c r="Y18" s="715"/>
      <c r="Z18" s="715"/>
      <c r="AA18" s="622"/>
      <c r="AB18" s="622"/>
      <c r="AC18" s="622"/>
      <c r="AD18" s="622"/>
      <c r="AE18" s="622"/>
      <c r="AF18" s="622"/>
      <c r="AG18" s="622"/>
      <c r="AH18" s="622"/>
    </row>
    <row r="19" spans="1:34" x14ac:dyDescent="0.25">
      <c r="B19" s="290">
        <f t="shared" si="2"/>
        <v>1997</v>
      </c>
      <c r="C19" s="622">
        <f t="shared" si="1"/>
        <v>0</v>
      </c>
      <c r="D19" s="715">
        <f>+D18</f>
        <v>0</v>
      </c>
      <c r="E19" s="715">
        <f>+E18</f>
        <v>0</v>
      </c>
      <c r="F19" s="715">
        <f>+F$14/7</f>
        <v>0</v>
      </c>
      <c r="G19" s="715">
        <f>+G$14/7/2</f>
        <v>0</v>
      </c>
      <c r="H19" s="715"/>
      <c r="I19" s="715"/>
      <c r="J19" s="715"/>
      <c r="K19" s="715"/>
      <c r="L19" s="715"/>
      <c r="M19" s="715"/>
      <c r="N19" s="715"/>
      <c r="O19" s="715"/>
      <c r="P19" s="715"/>
      <c r="Q19" s="715"/>
      <c r="R19" s="715"/>
      <c r="S19" s="721"/>
      <c r="T19" s="721"/>
      <c r="U19" s="721"/>
      <c r="V19" s="721"/>
      <c r="W19" s="721"/>
      <c r="X19" s="721"/>
      <c r="Y19" s="715"/>
      <c r="Z19" s="715"/>
      <c r="AA19" s="622"/>
      <c r="AB19" s="622"/>
      <c r="AC19" s="622"/>
      <c r="AD19" s="622"/>
      <c r="AE19" s="622"/>
      <c r="AF19" s="622"/>
      <c r="AG19" s="622"/>
      <c r="AH19" s="622"/>
    </row>
    <row r="20" spans="1:34" x14ac:dyDescent="0.25">
      <c r="B20" s="290">
        <f t="shared" si="2"/>
        <v>1998</v>
      </c>
      <c r="C20" s="622">
        <f t="shared" si="1"/>
        <v>0</v>
      </c>
      <c r="D20" s="715">
        <f>+D19</f>
        <v>0</v>
      </c>
      <c r="E20" s="715">
        <f>+E19</f>
        <v>0</v>
      </c>
      <c r="F20" s="715">
        <f>+F19</f>
        <v>0</v>
      </c>
      <c r="G20" s="715">
        <f>+G$14/7</f>
        <v>0</v>
      </c>
      <c r="H20" s="715">
        <f>+H$14/7/2</f>
        <v>0</v>
      </c>
      <c r="I20" s="715"/>
      <c r="J20" s="715"/>
      <c r="K20" s="715"/>
      <c r="L20" s="715"/>
      <c r="M20" s="715"/>
      <c r="N20" s="715"/>
      <c r="O20" s="715"/>
      <c r="P20" s="715"/>
      <c r="Q20" s="715"/>
      <c r="R20" s="715"/>
      <c r="S20" s="721"/>
      <c r="T20" s="622"/>
      <c r="U20" s="739"/>
      <c r="V20" s="740"/>
      <c r="W20" s="721"/>
      <c r="X20" s="721"/>
      <c r="Y20" s="715"/>
      <c r="Z20" s="715"/>
      <c r="AA20" s="622"/>
      <c r="AB20" s="622"/>
      <c r="AC20" s="622"/>
      <c r="AD20" s="622"/>
      <c r="AE20" s="622"/>
      <c r="AF20" s="622"/>
      <c r="AG20" s="622"/>
      <c r="AH20" s="622"/>
    </row>
    <row r="21" spans="1:34" x14ac:dyDescent="0.25">
      <c r="B21" s="290">
        <f t="shared" si="2"/>
        <v>1999</v>
      </c>
      <c r="C21" s="622">
        <f t="shared" si="1"/>
        <v>0</v>
      </c>
      <c r="D21" s="715">
        <f>+D20</f>
        <v>0</v>
      </c>
      <c r="E21" s="715">
        <f>+E20</f>
        <v>0</v>
      </c>
      <c r="F21" s="715">
        <f>+F20</f>
        <v>0</v>
      </c>
      <c r="G21" s="715">
        <f>+G20</f>
        <v>0</v>
      </c>
      <c r="H21" s="715">
        <f>+H$14/7</f>
        <v>0</v>
      </c>
      <c r="I21" s="715">
        <f>+I$14/7/2</f>
        <v>0</v>
      </c>
      <c r="J21" s="715"/>
      <c r="K21" s="715"/>
      <c r="L21" s="715"/>
      <c r="M21" s="715"/>
      <c r="N21" s="715"/>
      <c r="O21" s="715"/>
      <c r="P21" s="715"/>
      <c r="Q21" s="715"/>
      <c r="R21" s="715"/>
      <c r="S21" s="721"/>
      <c r="T21" s="721"/>
      <c r="U21" s="721"/>
      <c r="V21" s="721"/>
      <c r="W21" s="721"/>
      <c r="X21" s="721"/>
      <c r="Y21" s="715"/>
      <c r="Z21" s="715"/>
      <c r="AA21" s="622"/>
      <c r="AB21" s="622"/>
      <c r="AC21" s="622"/>
      <c r="AD21" s="622"/>
      <c r="AE21" s="622"/>
      <c r="AF21" s="622"/>
      <c r="AG21" s="622"/>
      <c r="AH21" s="622"/>
    </row>
    <row r="22" spans="1:34" x14ac:dyDescent="0.25">
      <c r="B22" s="290">
        <f t="shared" si="2"/>
        <v>2000</v>
      </c>
      <c r="C22" s="622">
        <f t="shared" si="1"/>
        <v>0</v>
      </c>
      <c r="D22" s="715">
        <f>+D21</f>
        <v>0</v>
      </c>
      <c r="E22" s="715">
        <f>+E21</f>
        <v>0</v>
      </c>
      <c r="F22" s="715">
        <f>+F21</f>
        <v>0</v>
      </c>
      <c r="G22" s="715">
        <f>+G21</f>
        <v>0</v>
      </c>
      <c r="H22" s="715">
        <f>+H21</f>
        <v>0</v>
      </c>
      <c r="I22" s="715">
        <f>+I$14/7</f>
        <v>0</v>
      </c>
      <c r="J22" s="715">
        <f>+J$14/7/2</f>
        <v>0</v>
      </c>
      <c r="K22" s="715"/>
      <c r="L22" s="715"/>
      <c r="M22" s="715"/>
      <c r="N22" s="715"/>
      <c r="O22" s="715"/>
      <c r="P22" s="715"/>
      <c r="Q22" s="715"/>
      <c r="R22" s="715"/>
      <c r="S22" s="721"/>
      <c r="T22" s="721"/>
      <c r="U22" s="721"/>
      <c r="V22" s="721"/>
      <c r="W22" s="721"/>
      <c r="X22" s="721"/>
      <c r="Y22" s="715"/>
      <c r="Z22" s="715"/>
      <c r="AA22" s="622"/>
      <c r="AB22" s="622"/>
      <c r="AC22" s="622"/>
      <c r="AD22" s="622"/>
      <c r="AE22" s="622"/>
      <c r="AF22" s="622"/>
      <c r="AG22" s="622"/>
      <c r="AH22" s="622"/>
    </row>
    <row r="23" spans="1:34" x14ac:dyDescent="0.25">
      <c r="B23" s="290">
        <f t="shared" si="2"/>
        <v>2001</v>
      </c>
      <c r="C23" s="622">
        <f t="shared" si="1"/>
        <v>0</v>
      </c>
      <c r="D23" s="715">
        <f>+D$14/7/2</f>
        <v>0</v>
      </c>
      <c r="E23" s="715">
        <f>+E22</f>
        <v>0</v>
      </c>
      <c r="F23" s="715">
        <f>+F22</f>
        <v>0</v>
      </c>
      <c r="G23" s="715">
        <f>+G22</f>
        <v>0</v>
      </c>
      <c r="H23" s="715">
        <f>+H22</f>
        <v>0</v>
      </c>
      <c r="I23" s="715">
        <f>+I22</f>
        <v>0</v>
      </c>
      <c r="J23" s="715">
        <f>+J$14/7</f>
        <v>0</v>
      </c>
      <c r="K23" s="715">
        <f>+K$14/7/2</f>
        <v>0</v>
      </c>
      <c r="L23" s="715"/>
      <c r="M23" s="715"/>
      <c r="N23" s="715"/>
      <c r="O23" s="715"/>
      <c r="P23" s="715"/>
      <c r="Q23" s="715"/>
      <c r="R23" s="715"/>
      <c r="S23" s="721"/>
      <c r="T23" s="721"/>
      <c r="U23" s="721"/>
      <c r="V23" s="721"/>
      <c r="W23" s="721"/>
      <c r="X23" s="721"/>
      <c r="Y23" s="715"/>
      <c r="Z23" s="715"/>
      <c r="AA23" s="622"/>
      <c r="AB23" s="622"/>
      <c r="AC23" s="622"/>
      <c r="AD23" s="622"/>
      <c r="AE23" s="622"/>
      <c r="AF23" s="622"/>
      <c r="AG23" s="622"/>
      <c r="AH23" s="622"/>
    </row>
    <row r="24" spans="1:34" x14ac:dyDescent="0.25">
      <c r="B24" s="290">
        <f t="shared" si="2"/>
        <v>2002</v>
      </c>
      <c r="C24" s="622">
        <f t="shared" si="1"/>
        <v>0</v>
      </c>
      <c r="D24" s="715"/>
      <c r="E24" s="715">
        <f>+E$14/7/2</f>
        <v>0</v>
      </c>
      <c r="F24" s="715">
        <f>+F23</f>
        <v>0</v>
      </c>
      <c r="G24" s="715">
        <f>+G23</f>
        <v>0</v>
      </c>
      <c r="H24" s="715">
        <f>+H23</f>
        <v>0</v>
      </c>
      <c r="I24" s="715">
        <f>+I23</f>
        <v>0</v>
      </c>
      <c r="J24" s="715">
        <f>+J23</f>
        <v>0</v>
      </c>
      <c r="K24" s="715">
        <f>+K$14/7</f>
        <v>0</v>
      </c>
      <c r="L24" s="715">
        <f>+L$14/7/2</f>
        <v>0</v>
      </c>
      <c r="M24" s="715"/>
      <c r="N24" s="715"/>
      <c r="O24" s="715"/>
      <c r="P24" s="715"/>
      <c r="Q24" s="715"/>
      <c r="R24" s="715"/>
      <c r="S24" s="721"/>
      <c r="T24" s="721"/>
      <c r="U24" s="721"/>
      <c r="V24" s="721"/>
      <c r="W24" s="721"/>
      <c r="X24" s="721"/>
      <c r="Y24" s="715"/>
      <c r="Z24" s="715"/>
      <c r="AA24" s="622"/>
      <c r="AB24" s="622"/>
      <c r="AC24" s="622"/>
      <c r="AD24" s="622"/>
      <c r="AE24" s="622"/>
      <c r="AF24" s="622"/>
      <c r="AG24" s="622"/>
      <c r="AH24" s="622"/>
    </row>
    <row r="25" spans="1:34" x14ac:dyDescent="0.25">
      <c r="B25" s="290">
        <f t="shared" si="2"/>
        <v>2003</v>
      </c>
      <c r="C25" s="622">
        <f t="shared" si="1"/>
        <v>0</v>
      </c>
      <c r="D25" s="715"/>
      <c r="E25" s="715"/>
      <c r="F25" s="715">
        <f>+F$14/7/2</f>
        <v>0</v>
      </c>
      <c r="G25" s="715">
        <f>+G24</f>
        <v>0</v>
      </c>
      <c r="H25" s="715">
        <f>+H24</f>
        <v>0</v>
      </c>
      <c r="I25" s="715">
        <f>+I24</f>
        <v>0</v>
      </c>
      <c r="J25" s="715">
        <f>+J24</f>
        <v>0</v>
      </c>
      <c r="K25" s="715">
        <f>+K24</f>
        <v>0</v>
      </c>
      <c r="L25" s="715">
        <f>+L$14/7</f>
        <v>0</v>
      </c>
      <c r="M25" s="715">
        <f>+M$14/7/2</f>
        <v>0</v>
      </c>
      <c r="N25" s="715"/>
      <c r="O25" s="715"/>
      <c r="P25" s="715"/>
      <c r="Q25" s="715"/>
      <c r="R25" s="715"/>
      <c r="S25" s="721"/>
      <c r="T25" s="721"/>
      <c r="U25" s="721"/>
      <c r="V25" s="721"/>
      <c r="W25" s="721"/>
      <c r="X25" s="721"/>
      <c r="Y25" s="715"/>
      <c r="Z25" s="715"/>
      <c r="AA25" s="622"/>
      <c r="AB25" s="622"/>
      <c r="AC25" s="622"/>
      <c r="AD25" s="622"/>
      <c r="AE25" s="622"/>
      <c r="AF25" s="622"/>
      <c r="AG25" s="622"/>
      <c r="AH25" s="622"/>
    </row>
    <row r="26" spans="1:34" x14ac:dyDescent="0.25">
      <c r="B26" s="290">
        <f t="shared" si="2"/>
        <v>2004</v>
      </c>
      <c r="C26" s="622">
        <f t="shared" si="1"/>
        <v>0</v>
      </c>
      <c r="D26" s="715"/>
      <c r="E26" s="715"/>
      <c r="F26" s="715"/>
      <c r="G26" s="715">
        <f>+G$14/7/2</f>
        <v>0</v>
      </c>
      <c r="H26" s="715">
        <f>+H25</f>
        <v>0</v>
      </c>
      <c r="I26" s="715">
        <f>+I25</f>
        <v>0</v>
      </c>
      <c r="J26" s="715">
        <f>+J25</f>
        <v>0</v>
      </c>
      <c r="K26" s="715">
        <f>+K25</f>
        <v>0</v>
      </c>
      <c r="L26" s="715">
        <f>+L25</f>
        <v>0</v>
      </c>
      <c r="M26" s="715">
        <f>+M$14/7</f>
        <v>0</v>
      </c>
      <c r="N26" s="623">
        <f>+N$14/7/2</f>
        <v>0</v>
      </c>
      <c r="O26" s="623"/>
      <c r="P26" s="623"/>
      <c r="Q26" s="623"/>
      <c r="R26" s="623"/>
      <c r="S26" s="644"/>
      <c r="T26" s="644"/>
      <c r="U26" s="644"/>
      <c r="V26" s="644"/>
      <c r="W26" s="644"/>
      <c r="X26" s="644"/>
      <c r="Y26" s="623"/>
      <c r="Z26" s="715"/>
      <c r="AA26" s="622"/>
      <c r="AB26" s="622"/>
      <c r="AC26" s="622"/>
      <c r="AD26" s="622"/>
      <c r="AE26" s="622"/>
      <c r="AF26" s="622"/>
      <c r="AG26" s="622"/>
      <c r="AH26" s="622"/>
    </row>
    <row r="27" spans="1:34" x14ac:dyDescent="0.25">
      <c r="B27" s="290">
        <f t="shared" si="2"/>
        <v>2005</v>
      </c>
      <c r="C27" s="622">
        <f t="shared" si="1"/>
        <v>0</v>
      </c>
      <c r="D27" s="715"/>
      <c r="E27" s="715"/>
      <c r="F27" s="715"/>
      <c r="G27" s="715"/>
      <c r="H27" s="715">
        <f>+H$14/7/2</f>
        <v>0</v>
      </c>
      <c r="I27" s="715">
        <f>+I26</f>
        <v>0</v>
      </c>
      <c r="J27" s="715">
        <f>+J26</f>
        <v>0</v>
      </c>
      <c r="K27" s="715">
        <f>+K26</f>
        <v>0</v>
      </c>
      <c r="L27" s="715">
        <f>+L26</f>
        <v>0</v>
      </c>
      <c r="M27" s="715">
        <f>+M26</f>
        <v>0</v>
      </c>
      <c r="N27" s="623">
        <f>+N$14/7</f>
        <v>0</v>
      </c>
      <c r="O27" s="623">
        <f>+O$14/7/2</f>
        <v>0</v>
      </c>
      <c r="P27" s="623"/>
      <c r="Q27" s="623"/>
      <c r="R27" s="623"/>
      <c r="S27" s="644"/>
      <c r="T27" s="644"/>
      <c r="U27" s="644"/>
      <c r="V27" s="644"/>
      <c r="W27" s="644"/>
      <c r="X27" s="644"/>
      <c r="Y27" s="623"/>
      <c r="Z27" s="715"/>
      <c r="AA27" s="622"/>
      <c r="AB27" s="622"/>
      <c r="AC27" s="622"/>
      <c r="AD27" s="622"/>
      <c r="AE27" s="622"/>
      <c r="AF27" s="622"/>
      <c r="AG27" s="622"/>
      <c r="AH27" s="622"/>
    </row>
    <row r="28" spans="1:34" x14ac:dyDescent="0.25">
      <c r="B28" s="290">
        <f t="shared" si="2"/>
        <v>2006</v>
      </c>
      <c r="C28" s="622">
        <f t="shared" si="1"/>
        <v>0</v>
      </c>
      <c r="D28" s="715"/>
      <c r="E28" s="715"/>
      <c r="F28" s="715"/>
      <c r="G28" s="715"/>
      <c r="H28" s="715"/>
      <c r="I28" s="715">
        <f>+I$14/7/2</f>
        <v>0</v>
      </c>
      <c r="J28" s="715">
        <f>+J27</f>
        <v>0</v>
      </c>
      <c r="K28" s="715">
        <f>+K27</f>
        <v>0</v>
      </c>
      <c r="L28" s="715">
        <f>+L27</f>
        <v>0</v>
      </c>
      <c r="M28" s="715">
        <f>+M27</f>
        <v>0</v>
      </c>
      <c r="N28" s="623">
        <f>+N27</f>
        <v>0</v>
      </c>
      <c r="O28" s="623">
        <f>+O$14/7</f>
        <v>0</v>
      </c>
      <c r="P28" s="623">
        <f>+P$14/7/2</f>
        <v>0</v>
      </c>
      <c r="Q28" s="623"/>
      <c r="R28" s="623"/>
      <c r="S28" s="644"/>
      <c r="T28" s="644"/>
      <c r="U28" s="644"/>
      <c r="V28" s="644"/>
      <c r="W28" s="644"/>
      <c r="X28" s="644"/>
      <c r="Y28" s="623"/>
      <c r="Z28" s="715"/>
      <c r="AA28" s="622"/>
      <c r="AB28" s="622"/>
      <c r="AC28" s="622"/>
      <c r="AD28" s="622"/>
      <c r="AE28" s="622"/>
      <c r="AF28" s="622"/>
      <c r="AG28" s="622"/>
      <c r="AH28" s="622"/>
    </row>
    <row r="29" spans="1:34" x14ac:dyDescent="0.25">
      <c r="B29" s="290">
        <f t="shared" si="2"/>
        <v>2007</v>
      </c>
      <c r="C29" s="622">
        <f t="shared" si="1"/>
        <v>0</v>
      </c>
      <c r="D29" s="715"/>
      <c r="E29" s="715"/>
      <c r="F29" s="715"/>
      <c r="G29" s="715"/>
      <c r="H29" s="715"/>
      <c r="I29" s="715"/>
      <c r="J29" s="715">
        <f>+J$14/7/2</f>
        <v>0</v>
      </c>
      <c r="K29" s="715">
        <f>+K28</f>
        <v>0</v>
      </c>
      <c r="L29" s="715">
        <f>+L28</f>
        <v>0</v>
      </c>
      <c r="M29" s="715">
        <f>+M28</f>
        <v>0</v>
      </c>
      <c r="N29" s="623">
        <f>+N28</f>
        <v>0</v>
      </c>
      <c r="O29" s="623">
        <f>+O28</f>
        <v>0</v>
      </c>
      <c r="P29" s="623">
        <f>+P$14/7</f>
        <v>0</v>
      </c>
      <c r="Q29" s="623">
        <f>+Q$14/7/2</f>
        <v>0</v>
      </c>
      <c r="R29" s="623"/>
      <c r="S29" s="644"/>
      <c r="T29" s="644"/>
      <c r="U29" s="644"/>
      <c r="V29" s="644"/>
      <c r="W29" s="644"/>
      <c r="X29" s="644"/>
      <c r="Y29" s="623"/>
      <c r="Z29" s="715"/>
      <c r="AA29" s="622"/>
      <c r="AB29" s="622"/>
      <c r="AC29" s="622"/>
      <c r="AD29" s="622"/>
      <c r="AE29" s="622"/>
      <c r="AF29" s="622"/>
      <c r="AG29" s="622"/>
      <c r="AH29" s="622"/>
    </row>
    <row r="30" spans="1:34" x14ac:dyDescent="0.25">
      <c r="B30" s="290">
        <f t="shared" si="2"/>
        <v>2008</v>
      </c>
      <c r="C30" s="622">
        <f t="shared" si="1"/>
        <v>0</v>
      </c>
      <c r="D30" s="715"/>
      <c r="E30" s="715"/>
      <c r="F30" s="715"/>
      <c r="G30" s="715"/>
      <c r="H30" s="715"/>
      <c r="I30" s="715"/>
      <c r="J30" s="715"/>
      <c r="K30" s="715">
        <f>+K$14/7/2</f>
        <v>0</v>
      </c>
      <c r="L30" s="715">
        <f>+L29</f>
        <v>0</v>
      </c>
      <c r="M30" s="715">
        <f>+M29</f>
        <v>0</v>
      </c>
      <c r="N30" s="623">
        <f>+N29</f>
        <v>0</v>
      </c>
      <c r="O30" s="623">
        <f>+O29</f>
        <v>0</v>
      </c>
      <c r="P30" s="623">
        <f>+P29</f>
        <v>0</v>
      </c>
      <c r="Q30" s="623">
        <f>+Q$14/7</f>
        <v>0</v>
      </c>
      <c r="R30" s="623">
        <f>+R$14/7/2</f>
        <v>0</v>
      </c>
      <c r="S30" s="644"/>
      <c r="T30" s="644"/>
      <c r="U30" s="644"/>
      <c r="V30" s="644"/>
      <c r="W30" s="644"/>
      <c r="X30" s="644"/>
      <c r="Y30" s="623"/>
      <c r="Z30" s="715"/>
      <c r="AA30" s="622"/>
      <c r="AB30" s="622"/>
      <c r="AC30" s="622"/>
      <c r="AD30" s="622"/>
      <c r="AE30" s="622"/>
      <c r="AF30" s="622"/>
      <c r="AG30" s="622"/>
      <c r="AH30" s="622"/>
    </row>
    <row r="31" spans="1:34" x14ac:dyDescent="0.25">
      <c r="B31" s="290">
        <f t="shared" si="2"/>
        <v>2009</v>
      </c>
      <c r="C31" s="622">
        <f t="shared" si="1"/>
        <v>0</v>
      </c>
      <c r="D31" s="715"/>
      <c r="E31" s="715"/>
      <c r="F31" s="715"/>
      <c r="G31" s="715"/>
      <c r="H31" s="715"/>
      <c r="I31" s="715"/>
      <c r="J31" s="715"/>
      <c r="K31" s="715"/>
      <c r="L31" s="715">
        <f>+L$14/7/2</f>
        <v>0</v>
      </c>
      <c r="M31" s="715">
        <f>+M30</f>
        <v>0</v>
      </c>
      <c r="N31" s="623">
        <f>+N30</f>
        <v>0</v>
      </c>
      <c r="O31" s="623">
        <f>+O30</f>
        <v>0</v>
      </c>
      <c r="P31" s="623">
        <f>+P30</f>
        <v>0</v>
      </c>
      <c r="Q31" s="623">
        <f>+Q30</f>
        <v>0</v>
      </c>
      <c r="R31" s="623">
        <f>+R$14/7</f>
        <v>0</v>
      </c>
      <c r="S31" s="644">
        <f>+S$14/7/2</f>
        <v>0</v>
      </c>
      <c r="T31" s="644"/>
      <c r="U31" s="644"/>
      <c r="V31" s="644"/>
      <c r="W31" s="644"/>
      <c r="X31" s="644"/>
      <c r="Y31" s="623"/>
      <c r="Z31" s="715"/>
      <c r="AA31" s="622"/>
      <c r="AB31" s="622"/>
      <c r="AC31" s="622"/>
      <c r="AD31" s="622"/>
      <c r="AE31" s="622"/>
      <c r="AF31" s="622"/>
      <c r="AG31" s="622"/>
      <c r="AH31" s="622"/>
    </row>
    <row r="32" spans="1:34" x14ac:dyDescent="0.25">
      <c r="A32" s="361"/>
      <c r="B32" s="290">
        <f t="shared" si="2"/>
        <v>2010</v>
      </c>
      <c r="C32" s="622">
        <f t="shared" si="1"/>
        <v>0</v>
      </c>
      <c r="D32" s="715"/>
      <c r="E32" s="715"/>
      <c r="F32" s="715"/>
      <c r="G32" s="715"/>
      <c r="H32" s="715"/>
      <c r="I32" s="715"/>
      <c r="J32" s="715"/>
      <c r="K32" s="715"/>
      <c r="L32" s="715"/>
      <c r="M32" s="715">
        <f>+M$14/7/2</f>
        <v>0</v>
      </c>
      <c r="N32" s="623">
        <f>+N31</f>
        <v>0</v>
      </c>
      <c r="O32" s="623">
        <f>+O31</f>
        <v>0</v>
      </c>
      <c r="P32" s="623">
        <f>+P31</f>
        <v>0</v>
      </c>
      <c r="Q32" s="623">
        <f>+Q31</f>
        <v>0</v>
      </c>
      <c r="R32" s="623">
        <f>+R31</f>
        <v>0</v>
      </c>
      <c r="S32" s="644">
        <f>+S$14/7</f>
        <v>0</v>
      </c>
      <c r="T32" s="644">
        <f>+T$14/7/2</f>
        <v>0</v>
      </c>
      <c r="U32" s="644"/>
      <c r="V32" s="644"/>
      <c r="W32" s="644"/>
      <c r="X32" s="644"/>
      <c r="Y32" s="623"/>
      <c r="Z32" s="715"/>
      <c r="AA32" s="622"/>
      <c r="AB32" s="622"/>
      <c r="AC32" s="622"/>
      <c r="AD32" s="622"/>
      <c r="AE32" s="622"/>
      <c r="AF32" s="622"/>
      <c r="AG32" s="622"/>
      <c r="AH32" s="622"/>
    </row>
    <row r="33" spans="1:34" x14ac:dyDescent="0.25">
      <c r="A33" s="361"/>
      <c r="B33" s="290">
        <f t="shared" si="2"/>
        <v>2011</v>
      </c>
      <c r="C33" s="622">
        <f t="shared" si="1"/>
        <v>0</v>
      </c>
      <c r="D33" s="715"/>
      <c r="E33" s="715"/>
      <c r="F33" s="715"/>
      <c r="G33" s="715"/>
      <c r="H33" s="715"/>
      <c r="I33" s="715"/>
      <c r="J33" s="715"/>
      <c r="K33" s="715"/>
      <c r="L33" s="715"/>
      <c r="M33" s="715"/>
      <c r="N33" s="623">
        <f>+N$14/7/2</f>
        <v>0</v>
      </c>
      <c r="O33" s="623">
        <f>+O32</f>
        <v>0</v>
      </c>
      <c r="P33" s="623">
        <f>+P32</f>
        <v>0</v>
      </c>
      <c r="Q33" s="623">
        <f>+Q32</f>
        <v>0</v>
      </c>
      <c r="R33" s="623">
        <f>+R32</f>
        <v>0</v>
      </c>
      <c r="S33" s="644">
        <f>+S32</f>
        <v>0</v>
      </c>
      <c r="T33" s="644">
        <f>+T$14/7</f>
        <v>0</v>
      </c>
      <c r="U33" s="644">
        <f>+U$14/7/2</f>
        <v>0</v>
      </c>
      <c r="V33" s="644"/>
      <c r="W33" s="644"/>
      <c r="X33" s="644"/>
      <c r="Y33" s="623"/>
      <c r="Z33" s="715"/>
      <c r="AA33" s="622"/>
      <c r="AB33" s="622"/>
      <c r="AC33" s="622"/>
      <c r="AD33" s="622"/>
      <c r="AE33" s="622"/>
      <c r="AF33" s="622"/>
      <c r="AG33" s="622"/>
      <c r="AH33" s="622"/>
    </row>
    <row r="34" spans="1:34" x14ac:dyDescent="0.25">
      <c r="A34" s="361"/>
      <c r="B34" s="290">
        <f t="shared" si="2"/>
        <v>2012</v>
      </c>
      <c r="C34" s="622">
        <f t="shared" si="1"/>
        <v>0</v>
      </c>
      <c r="D34" s="715"/>
      <c r="E34" s="715"/>
      <c r="F34" s="715"/>
      <c r="G34" s="715"/>
      <c r="H34" s="715"/>
      <c r="I34" s="715"/>
      <c r="J34" s="715"/>
      <c r="K34" s="715"/>
      <c r="L34" s="715"/>
      <c r="M34" s="715"/>
      <c r="N34" s="623"/>
      <c r="O34" s="623">
        <f>+O$14/7/2</f>
        <v>0</v>
      </c>
      <c r="P34" s="623">
        <f>+P33</f>
        <v>0</v>
      </c>
      <c r="Q34" s="623">
        <f>+Q33</f>
        <v>0</v>
      </c>
      <c r="R34" s="623">
        <f>+R33</f>
        <v>0</v>
      </c>
      <c r="S34" s="644">
        <f>+S33</f>
        <v>0</v>
      </c>
      <c r="T34" s="644">
        <f>+T$14/7</f>
        <v>0</v>
      </c>
      <c r="U34" s="644">
        <f>+U$14/7</f>
        <v>0</v>
      </c>
      <c r="V34" s="644">
        <f>+V$14/7/2</f>
        <v>0</v>
      </c>
      <c r="W34" s="644"/>
      <c r="X34" s="644"/>
      <c r="Y34" s="623"/>
      <c r="Z34" s="715"/>
      <c r="AA34" s="622"/>
      <c r="AB34" s="622"/>
      <c r="AC34" s="622"/>
      <c r="AD34" s="622"/>
      <c r="AE34" s="622"/>
      <c r="AF34" s="622"/>
      <c r="AG34" s="622"/>
      <c r="AH34" s="622"/>
    </row>
    <row r="35" spans="1:34" x14ac:dyDescent="0.25">
      <c r="A35" s="361"/>
      <c r="B35" s="290">
        <f t="shared" si="2"/>
        <v>2013</v>
      </c>
      <c r="C35" s="622">
        <f t="shared" si="1"/>
        <v>0</v>
      </c>
      <c r="D35" s="715"/>
      <c r="E35" s="715"/>
      <c r="F35" s="715"/>
      <c r="G35" s="715"/>
      <c r="H35" s="715"/>
      <c r="I35" s="715"/>
      <c r="J35" s="715"/>
      <c r="K35" s="715"/>
      <c r="L35" s="715"/>
      <c r="M35" s="715"/>
      <c r="N35" s="623"/>
      <c r="O35" s="623"/>
      <c r="P35" s="623">
        <f>P14/7/2</f>
        <v>0</v>
      </c>
      <c r="Q35" s="623">
        <f>Q14</f>
        <v>0</v>
      </c>
      <c r="R35" s="623">
        <f t="shared" ref="R35:U36" si="3">R34</f>
        <v>0</v>
      </c>
      <c r="S35" s="644">
        <f t="shared" si="3"/>
        <v>0</v>
      </c>
      <c r="T35" s="644">
        <f t="shared" si="3"/>
        <v>0</v>
      </c>
      <c r="U35" s="644">
        <f t="shared" si="3"/>
        <v>0</v>
      </c>
      <c r="V35" s="644">
        <f>V14/7</f>
        <v>0</v>
      </c>
      <c r="W35" s="644">
        <f>W14/7/2</f>
        <v>0</v>
      </c>
      <c r="X35" s="644"/>
      <c r="Y35" s="623"/>
      <c r="Z35" s="715"/>
      <c r="AA35" s="622"/>
      <c r="AB35" s="622"/>
      <c r="AC35" s="622"/>
      <c r="AD35" s="622"/>
      <c r="AE35" s="622"/>
      <c r="AF35" s="622"/>
      <c r="AG35" s="622"/>
      <c r="AH35" s="622"/>
    </row>
    <row r="36" spans="1:34" x14ac:dyDescent="0.25">
      <c r="A36" s="361"/>
      <c r="B36" s="290">
        <f t="shared" si="2"/>
        <v>2014</v>
      </c>
      <c r="C36" s="622">
        <f t="shared" si="1"/>
        <v>0</v>
      </c>
      <c r="D36" s="715"/>
      <c r="E36" s="715"/>
      <c r="F36" s="715"/>
      <c r="G36" s="715"/>
      <c r="H36" s="715"/>
      <c r="I36" s="715"/>
      <c r="J36" s="715"/>
      <c r="K36" s="715"/>
      <c r="L36" s="715"/>
      <c r="M36" s="715"/>
      <c r="N36" s="623"/>
      <c r="O36" s="623"/>
      <c r="P36" s="623"/>
      <c r="Q36" s="623">
        <f>Q14/7/2</f>
        <v>0</v>
      </c>
      <c r="R36" s="623">
        <f t="shared" si="3"/>
        <v>0</v>
      </c>
      <c r="S36" s="644">
        <f t="shared" si="3"/>
        <v>0</v>
      </c>
      <c r="T36" s="644">
        <f t="shared" si="3"/>
        <v>0</v>
      </c>
      <c r="U36" s="644">
        <f t="shared" si="3"/>
        <v>0</v>
      </c>
      <c r="V36" s="644">
        <f>V35</f>
        <v>0</v>
      </c>
      <c r="W36" s="644">
        <f>W14/7</f>
        <v>0</v>
      </c>
      <c r="X36" s="644">
        <f>X14/7/2</f>
        <v>0</v>
      </c>
      <c r="Y36" s="623"/>
      <c r="Z36" s="715"/>
      <c r="AA36" s="622"/>
      <c r="AB36" s="622"/>
      <c r="AC36" s="622"/>
      <c r="AD36" s="622"/>
      <c r="AE36" s="622"/>
      <c r="AF36" s="622"/>
      <c r="AG36" s="622"/>
      <c r="AH36" s="622"/>
    </row>
    <row r="37" spans="1:34" x14ac:dyDescent="0.25">
      <c r="A37" s="361"/>
      <c r="B37" s="290">
        <f t="shared" si="2"/>
        <v>2015</v>
      </c>
      <c r="C37" s="622">
        <f t="shared" si="1"/>
        <v>0</v>
      </c>
      <c r="D37" s="715"/>
      <c r="E37" s="715"/>
      <c r="F37" s="715"/>
      <c r="G37" s="715"/>
      <c r="H37" s="715"/>
      <c r="I37" s="715"/>
      <c r="J37" s="715"/>
      <c r="K37" s="715"/>
      <c r="L37" s="715"/>
      <c r="M37" s="715"/>
      <c r="N37" s="623"/>
      <c r="O37" s="623"/>
      <c r="P37" s="623"/>
      <c r="Q37" s="623"/>
      <c r="R37" s="623">
        <f>R14/7/2</f>
        <v>0</v>
      </c>
      <c r="S37" s="644">
        <f>S36</f>
        <v>0</v>
      </c>
      <c r="T37" s="644">
        <f>T36</f>
        <v>0</v>
      </c>
      <c r="U37" s="644">
        <f>U36</f>
        <v>0</v>
      </c>
      <c r="V37" s="644">
        <f>V36</f>
        <v>0</v>
      </c>
      <c r="W37" s="644">
        <f>W36</f>
        <v>0</v>
      </c>
      <c r="X37" s="644">
        <f>X14/7</f>
        <v>0</v>
      </c>
      <c r="Y37" s="623">
        <f>Y14/7/2</f>
        <v>0</v>
      </c>
      <c r="Z37" s="715"/>
      <c r="AA37" s="622"/>
      <c r="AB37" s="622"/>
      <c r="AC37" s="622"/>
      <c r="AD37" s="622"/>
      <c r="AE37" s="622"/>
      <c r="AF37" s="622"/>
      <c r="AG37" s="622"/>
      <c r="AH37" s="622"/>
    </row>
    <row r="38" spans="1:34" x14ac:dyDescent="0.25">
      <c r="A38" s="361"/>
      <c r="B38" s="290">
        <f t="shared" si="2"/>
        <v>2016</v>
      </c>
      <c r="C38" s="622">
        <f t="shared" si="1"/>
        <v>0</v>
      </c>
      <c r="D38" s="715"/>
      <c r="E38" s="715"/>
      <c r="F38" s="715"/>
      <c r="G38" s="715"/>
      <c r="H38" s="715"/>
      <c r="I38" s="715"/>
      <c r="J38" s="715"/>
      <c r="K38" s="715"/>
      <c r="L38" s="715"/>
      <c r="M38" s="715"/>
      <c r="N38" s="623"/>
      <c r="O38" s="623"/>
      <c r="P38" s="623"/>
      <c r="Q38" s="623"/>
      <c r="R38" s="623"/>
      <c r="S38" s="644"/>
      <c r="T38" s="644"/>
      <c r="U38" s="644"/>
      <c r="V38" s="644"/>
      <c r="W38" s="644"/>
      <c r="X38" s="644"/>
      <c r="Y38" s="623">
        <f>+Y14/2</f>
        <v>0</v>
      </c>
      <c r="Z38" s="623">
        <f>Z14/7/2</f>
        <v>0</v>
      </c>
      <c r="AA38" s="623"/>
      <c r="AB38" s="622"/>
      <c r="AC38" s="622"/>
      <c r="AD38" s="622"/>
      <c r="AE38" s="622"/>
      <c r="AF38" s="622"/>
      <c r="AG38" s="622"/>
      <c r="AH38" s="622"/>
    </row>
    <row r="39" spans="1:34" x14ac:dyDescent="0.25">
      <c r="A39" s="361"/>
      <c r="B39" s="290">
        <f t="shared" si="2"/>
        <v>2017</v>
      </c>
      <c r="C39" s="622">
        <f t="shared" si="1"/>
        <v>0</v>
      </c>
      <c r="D39" s="715"/>
      <c r="E39" s="715"/>
      <c r="F39" s="715"/>
      <c r="G39" s="715"/>
      <c r="H39" s="715"/>
      <c r="I39" s="715"/>
      <c r="J39" s="715"/>
      <c r="K39" s="715"/>
      <c r="L39" s="715"/>
      <c r="M39" s="715"/>
      <c r="N39" s="623"/>
      <c r="O39" s="623"/>
      <c r="P39" s="623"/>
      <c r="Q39" s="623"/>
      <c r="R39" s="623"/>
      <c r="S39" s="644"/>
      <c r="T39" s="644"/>
      <c r="U39" s="644"/>
      <c r="V39" s="644"/>
      <c r="W39" s="644"/>
      <c r="X39" s="644"/>
      <c r="Y39" s="623"/>
      <c r="Z39" s="623"/>
      <c r="AA39" s="623">
        <v>0</v>
      </c>
      <c r="AB39" s="622"/>
      <c r="AC39" s="622"/>
      <c r="AD39" s="622"/>
      <c r="AE39" s="622"/>
      <c r="AF39" s="622"/>
      <c r="AG39" s="622"/>
      <c r="AH39" s="622"/>
    </row>
    <row r="40" spans="1:34" x14ac:dyDescent="0.25">
      <c r="A40" s="361"/>
      <c r="B40" s="290">
        <f t="shared" si="2"/>
        <v>2018</v>
      </c>
      <c r="C40" s="622">
        <f t="shared" si="1"/>
        <v>0</v>
      </c>
      <c r="D40" s="715"/>
      <c r="E40" s="715"/>
      <c r="F40" s="715"/>
      <c r="G40" s="715"/>
      <c r="H40" s="715"/>
      <c r="I40" s="715"/>
      <c r="J40" s="715"/>
      <c r="K40" s="715"/>
      <c r="L40" s="715"/>
      <c r="M40" s="715"/>
      <c r="N40" s="623"/>
      <c r="O40" s="623"/>
      <c r="P40" s="623"/>
      <c r="Q40" s="623"/>
      <c r="R40" s="623"/>
      <c r="S40" s="644"/>
      <c r="T40" s="644"/>
      <c r="U40" s="644"/>
      <c r="V40" s="644"/>
      <c r="W40" s="644"/>
      <c r="X40" s="644"/>
      <c r="Y40" s="623"/>
      <c r="Z40" s="623"/>
      <c r="AA40" s="623"/>
      <c r="AB40" s="623">
        <v>0</v>
      </c>
      <c r="AC40" s="622"/>
      <c r="AD40" s="622"/>
      <c r="AE40" s="622"/>
      <c r="AF40" s="622"/>
      <c r="AG40" s="622"/>
      <c r="AH40" s="622"/>
    </row>
    <row r="41" spans="1:34" x14ac:dyDescent="0.25">
      <c r="A41" s="361"/>
      <c r="B41" s="290">
        <f t="shared" si="2"/>
        <v>2019</v>
      </c>
      <c r="C41" s="622">
        <f t="shared" si="1"/>
        <v>0</v>
      </c>
      <c r="D41" s="715"/>
      <c r="E41" s="715"/>
      <c r="F41" s="715"/>
      <c r="G41" s="715"/>
      <c r="H41" s="715"/>
      <c r="I41" s="715"/>
      <c r="J41" s="715"/>
      <c r="K41" s="715"/>
      <c r="L41" s="715"/>
      <c r="M41" s="715"/>
      <c r="N41" s="623"/>
      <c r="O41" s="623"/>
      <c r="P41" s="623"/>
      <c r="Q41" s="623"/>
      <c r="R41" s="623"/>
      <c r="S41" s="644"/>
      <c r="T41" s="644"/>
      <c r="U41" s="644"/>
      <c r="V41" s="644"/>
      <c r="W41" s="644"/>
      <c r="X41" s="644"/>
      <c r="Y41" s="623"/>
      <c r="Z41" s="623"/>
      <c r="AA41" s="623"/>
      <c r="AB41" s="623"/>
      <c r="AC41" s="644">
        <f>+$AC$14/7/3</f>
        <v>0</v>
      </c>
      <c r="AD41" s="644"/>
      <c r="AE41" s="644"/>
      <c r="AF41" s="622"/>
      <c r="AG41" s="622"/>
      <c r="AH41" s="622"/>
    </row>
    <row r="42" spans="1:34" x14ac:dyDescent="0.25">
      <c r="A42" s="361"/>
      <c r="B42" s="290">
        <f t="shared" si="2"/>
        <v>2020</v>
      </c>
      <c r="C42" s="622">
        <f t="shared" si="1"/>
        <v>0</v>
      </c>
      <c r="D42" s="715"/>
      <c r="E42" s="715"/>
      <c r="F42" s="715"/>
      <c r="G42" s="715"/>
      <c r="H42" s="715"/>
      <c r="I42" s="715"/>
      <c r="J42" s="715"/>
      <c r="K42" s="715"/>
      <c r="L42" s="715"/>
      <c r="M42" s="715"/>
      <c r="N42" s="623"/>
      <c r="O42" s="623"/>
      <c r="P42" s="623"/>
      <c r="Q42" s="623"/>
      <c r="R42" s="623"/>
      <c r="S42" s="644"/>
      <c r="T42" s="644"/>
      <c r="U42" s="644"/>
      <c r="V42" s="644"/>
      <c r="W42" s="644"/>
      <c r="X42" s="644"/>
      <c r="Y42" s="623"/>
      <c r="Z42" s="623"/>
      <c r="AA42" s="623"/>
      <c r="AB42" s="623"/>
      <c r="AC42" s="644"/>
      <c r="AD42" s="622">
        <f>$AD$14/7/2</f>
        <v>0</v>
      </c>
      <c r="AE42" s="644"/>
      <c r="AF42" s="622"/>
      <c r="AG42" s="622"/>
      <c r="AH42" s="622"/>
    </row>
    <row r="43" spans="1:34" x14ac:dyDescent="0.25">
      <c r="A43" s="361"/>
      <c r="B43" s="290">
        <f t="shared" si="2"/>
        <v>2021</v>
      </c>
      <c r="C43" s="622">
        <f t="shared" si="1"/>
        <v>0</v>
      </c>
      <c r="D43" s="715"/>
      <c r="E43" s="715"/>
      <c r="F43" s="715"/>
      <c r="G43" s="715"/>
      <c r="H43" s="715"/>
      <c r="I43" s="715"/>
      <c r="J43" s="715"/>
      <c r="K43" s="715"/>
      <c r="L43" s="715"/>
      <c r="M43" s="715"/>
      <c r="N43" s="623"/>
      <c r="O43" s="623"/>
      <c r="P43" s="623"/>
      <c r="Q43" s="623"/>
      <c r="R43" s="623"/>
      <c r="S43" s="644"/>
      <c r="T43" s="644"/>
      <c r="U43" s="644"/>
      <c r="V43" s="644"/>
      <c r="W43" s="644"/>
      <c r="X43" s="644"/>
      <c r="Y43" s="623"/>
      <c r="Z43" s="623"/>
      <c r="AA43" s="623"/>
      <c r="AB43" s="623"/>
      <c r="AC43" s="644"/>
      <c r="AD43" s="622">
        <f>$AD$14/7</f>
        <v>0</v>
      </c>
      <c r="AE43" s="644">
        <f>+$AE$14/7/2</f>
        <v>0</v>
      </c>
      <c r="AF43" s="622"/>
      <c r="AG43" s="622"/>
      <c r="AH43" s="622"/>
    </row>
    <row r="44" spans="1:34" x14ac:dyDescent="0.25">
      <c r="A44" s="361"/>
      <c r="B44" s="290">
        <f t="shared" si="2"/>
        <v>2022</v>
      </c>
      <c r="C44" s="622">
        <f t="shared" si="1"/>
        <v>0</v>
      </c>
      <c r="D44" s="715"/>
      <c r="E44" s="715"/>
      <c r="F44" s="715"/>
      <c r="G44" s="715"/>
      <c r="H44" s="715"/>
      <c r="I44" s="715"/>
      <c r="J44" s="715"/>
      <c r="K44" s="715"/>
      <c r="L44" s="715"/>
      <c r="M44" s="715"/>
      <c r="N44" s="623"/>
      <c r="O44" s="623"/>
      <c r="P44" s="623"/>
      <c r="Q44" s="623"/>
      <c r="R44" s="623"/>
      <c r="S44" s="644"/>
      <c r="T44" s="644"/>
      <c r="U44" s="644"/>
      <c r="V44" s="644"/>
      <c r="W44" s="644"/>
      <c r="X44" s="644"/>
      <c r="Y44" s="623"/>
      <c r="Z44" s="623"/>
      <c r="AA44" s="623"/>
      <c r="AB44" s="623"/>
      <c r="AC44" s="644"/>
      <c r="AD44" s="622"/>
      <c r="AE44" s="644">
        <f>+$AE$14/7</f>
        <v>0</v>
      </c>
      <c r="AF44" s="644">
        <f>+$AF$14/7/2</f>
        <v>0</v>
      </c>
      <c r="AG44" s="622"/>
      <c r="AH44" s="622"/>
    </row>
    <row r="45" spans="1:34" x14ac:dyDescent="0.25">
      <c r="A45" s="361"/>
      <c r="B45" s="290">
        <f t="shared" si="2"/>
        <v>2023</v>
      </c>
      <c r="C45" s="622">
        <f t="shared" si="1"/>
        <v>-230.85714285714286</v>
      </c>
      <c r="D45" s="715"/>
      <c r="E45" s="715"/>
      <c r="F45" s="715"/>
      <c r="G45" s="715"/>
      <c r="H45" s="715"/>
      <c r="I45" s="715"/>
      <c r="J45" s="715"/>
      <c r="K45" s="715"/>
      <c r="L45" s="715"/>
      <c r="M45" s="715"/>
      <c r="N45" s="623"/>
      <c r="O45" s="623"/>
      <c r="P45" s="623"/>
      <c r="Q45" s="623"/>
      <c r="R45" s="623"/>
      <c r="S45" s="644"/>
      <c r="T45" s="644"/>
      <c r="U45" s="644"/>
      <c r="V45" s="644"/>
      <c r="W45" s="644"/>
      <c r="X45" s="644"/>
      <c r="Y45" s="623"/>
      <c r="Z45" s="623"/>
      <c r="AA45" s="623"/>
      <c r="AB45" s="623"/>
      <c r="AC45" s="644"/>
      <c r="AD45" s="622"/>
      <c r="AE45" s="644"/>
      <c r="AF45" s="644"/>
      <c r="AG45" s="644">
        <f>+$AG$14/7/2</f>
        <v>230.85714285714286</v>
      </c>
      <c r="AH45" s="622"/>
    </row>
    <row r="46" spans="1:34" x14ac:dyDescent="0.25">
      <c r="A46" s="361"/>
      <c r="B46" s="290">
        <f t="shared" si="2"/>
        <v>2024</v>
      </c>
      <c r="C46" s="622">
        <f t="shared" si="1"/>
        <v>-49205.394285714283</v>
      </c>
      <c r="D46" s="715"/>
      <c r="E46" s="715"/>
      <c r="F46" s="715"/>
      <c r="G46" s="715"/>
      <c r="H46" s="715"/>
      <c r="I46" s="715"/>
      <c r="J46" s="715"/>
      <c r="K46" s="715"/>
      <c r="L46" s="715"/>
      <c r="M46" s="715"/>
      <c r="N46" s="623"/>
      <c r="O46" s="623"/>
      <c r="P46" s="623"/>
      <c r="Q46" s="623"/>
      <c r="R46" s="623"/>
      <c r="S46" s="644"/>
      <c r="T46" s="644"/>
      <c r="U46" s="644"/>
      <c r="V46" s="644"/>
      <c r="W46" s="644"/>
      <c r="X46" s="644"/>
      <c r="Y46" s="623"/>
      <c r="Z46" s="623"/>
      <c r="AA46" s="623"/>
      <c r="AB46" s="623"/>
      <c r="AC46" s="644"/>
      <c r="AD46" s="622"/>
      <c r="AE46" s="644"/>
      <c r="AF46" s="644"/>
      <c r="AG46" s="644">
        <f>+$AG$14/7</f>
        <v>461.71428571428572</v>
      </c>
      <c r="AH46" s="622">
        <f>AH14/7/2</f>
        <v>48743.68</v>
      </c>
    </row>
    <row r="47" spans="1:34" x14ac:dyDescent="0.25">
      <c r="A47" s="361"/>
      <c r="B47" s="475"/>
      <c r="C47" s="648"/>
      <c r="D47" s="722"/>
      <c r="E47" s="722"/>
      <c r="F47" s="722"/>
      <c r="G47" s="722"/>
      <c r="H47" s="722"/>
      <c r="I47" s="722"/>
      <c r="J47" s="722"/>
      <c r="K47" s="722"/>
      <c r="L47" s="722"/>
      <c r="M47" s="722"/>
      <c r="N47" s="722"/>
      <c r="O47" s="722"/>
      <c r="P47" s="722"/>
      <c r="Q47" s="722"/>
      <c r="R47" s="722"/>
      <c r="S47" s="722"/>
      <c r="T47" s="722"/>
      <c r="U47" s="722"/>
      <c r="V47" s="729"/>
      <c r="W47" s="729"/>
      <c r="X47" s="729"/>
      <c r="Y47" s="722"/>
      <c r="Z47" s="722"/>
      <c r="AA47" s="722"/>
      <c r="AB47" s="648"/>
      <c r="AC47" s="648"/>
      <c r="AD47" s="648"/>
      <c r="AE47" s="648"/>
      <c r="AF47" s="648"/>
      <c r="AG47" s="622"/>
      <c r="AH47" s="622"/>
    </row>
    <row r="48" spans="1:34" x14ac:dyDescent="0.25">
      <c r="A48" s="361" t="s">
        <v>62</v>
      </c>
      <c r="B48" s="715">
        <f>SUM(D48:AH48)</f>
        <v>636207.26857142849</v>
      </c>
      <c r="C48" s="724">
        <f>SUM(C16:C47)</f>
        <v>-49436.251428571428</v>
      </c>
      <c r="D48" s="715">
        <f>-SUM(D16:D47)+D14</f>
        <v>0</v>
      </c>
      <c r="E48" s="715">
        <f t="shared" ref="E48:T48" si="4">-SUM(E16:E47)+E14</f>
        <v>0</v>
      </c>
      <c r="F48" s="715">
        <f t="shared" si="4"/>
        <v>0</v>
      </c>
      <c r="G48" s="715">
        <f t="shared" si="4"/>
        <v>0</v>
      </c>
      <c r="H48" s="715">
        <f t="shared" si="4"/>
        <v>0</v>
      </c>
      <c r="I48" s="715">
        <f t="shared" si="4"/>
        <v>0</v>
      </c>
      <c r="J48" s="715">
        <f t="shared" si="4"/>
        <v>0</v>
      </c>
      <c r="K48" s="715">
        <f t="shared" si="4"/>
        <v>0</v>
      </c>
      <c r="L48" s="715">
        <f t="shared" si="4"/>
        <v>0</v>
      </c>
      <c r="M48" s="715">
        <f t="shared" si="4"/>
        <v>0</v>
      </c>
      <c r="N48" s="715">
        <f>-SUM(N16:N47)+N14</f>
        <v>0</v>
      </c>
      <c r="O48" s="715">
        <f t="shared" si="4"/>
        <v>0</v>
      </c>
      <c r="P48" s="715">
        <f t="shared" si="4"/>
        <v>0</v>
      </c>
      <c r="Q48" s="715">
        <f t="shared" si="4"/>
        <v>0</v>
      </c>
      <c r="R48" s="715">
        <f t="shared" si="4"/>
        <v>0</v>
      </c>
      <c r="S48" s="715">
        <f t="shared" si="4"/>
        <v>0</v>
      </c>
      <c r="T48" s="715">
        <f t="shared" si="4"/>
        <v>0</v>
      </c>
      <c r="U48" s="723">
        <f>-SUM(U16:U47)+U14</f>
        <v>0</v>
      </c>
      <c r="V48" s="723">
        <f t="shared" ref="V48:AA48" si="5">-SUM(V16:V47)+V14</f>
        <v>0</v>
      </c>
      <c r="W48" s="723">
        <f t="shared" si="5"/>
        <v>0</v>
      </c>
      <c r="X48" s="723">
        <f t="shared" si="5"/>
        <v>0</v>
      </c>
      <c r="Y48" s="723">
        <f t="shared" si="5"/>
        <v>0</v>
      </c>
      <c r="Z48" s="723">
        <f t="shared" si="5"/>
        <v>0</v>
      </c>
      <c r="AA48" s="723">
        <f t="shared" si="5"/>
        <v>0</v>
      </c>
      <c r="AB48" s="723">
        <f>-SUM(AB16:AB47)+AB14</f>
        <v>0</v>
      </c>
      <c r="AC48" s="723">
        <f>-SUM(AC16:AC47)+AC14</f>
        <v>0</v>
      </c>
      <c r="AD48" s="723">
        <f t="shared" ref="AD48:AH48" si="6">-SUM(AD16:AD47)+AD14</f>
        <v>0</v>
      </c>
      <c r="AE48" s="723">
        <f t="shared" si="6"/>
        <v>0</v>
      </c>
      <c r="AF48" s="723">
        <f t="shared" si="6"/>
        <v>0</v>
      </c>
      <c r="AG48" s="725">
        <f t="shared" si="6"/>
        <v>2539.4285714285716</v>
      </c>
      <c r="AH48" s="725">
        <f t="shared" si="6"/>
        <v>633667.83999999997</v>
      </c>
    </row>
    <row r="49" spans="1:26" x14ac:dyDescent="0.25">
      <c r="A49" s="361"/>
      <c r="B49" s="714"/>
      <c r="C49" s="716"/>
      <c r="D49" s="711"/>
      <c r="E49" s="711"/>
      <c r="F49" s="711"/>
      <c r="G49" s="711"/>
      <c r="H49" s="711"/>
      <c r="I49" s="711"/>
      <c r="J49" s="711"/>
      <c r="K49" s="711"/>
      <c r="L49" s="711"/>
      <c r="M49" s="711"/>
      <c r="N49" s="713"/>
      <c r="O49" s="713"/>
      <c r="P49" s="713"/>
      <c r="Q49" s="713"/>
      <c r="R49" s="713"/>
      <c r="S49" s="713"/>
      <c r="T49" s="713"/>
      <c r="U49" s="713"/>
      <c r="V49" s="713"/>
      <c r="W49" s="713"/>
      <c r="X49" s="713"/>
      <c r="Y49" s="713"/>
      <c r="Z49" s="713"/>
    </row>
    <row r="50" spans="1:26" x14ac:dyDescent="0.25">
      <c r="A50" s="387" t="s">
        <v>63</v>
      </c>
      <c r="B50" s="290"/>
      <c r="C50" s="611">
        <f>+C14+C48</f>
        <v>636207.26857142861</v>
      </c>
      <c r="D50" s="711"/>
      <c r="E50" s="711"/>
      <c r="F50" s="711"/>
      <c r="G50" s="711"/>
      <c r="H50" s="711"/>
      <c r="I50" s="711"/>
      <c r="J50" s="711"/>
      <c r="K50" s="711"/>
      <c r="L50" s="711"/>
      <c r="M50" s="711"/>
      <c r="N50" s="713"/>
      <c r="O50" s="713"/>
      <c r="P50" s="713"/>
      <c r="Q50" s="713"/>
      <c r="R50" s="713"/>
      <c r="S50" s="713"/>
      <c r="T50" s="713"/>
      <c r="U50" s="713"/>
      <c r="V50" s="713"/>
      <c r="W50" s="713"/>
      <c r="X50" s="713"/>
      <c r="Y50" s="713"/>
      <c r="Z50" s="713"/>
    </row>
    <row r="51" spans="1:26" x14ac:dyDescent="0.25">
      <c r="A51" s="290"/>
      <c r="B51" s="290"/>
      <c r="C51" s="290"/>
      <c r="D51" s="711"/>
      <c r="E51" s="711"/>
      <c r="F51" s="711"/>
      <c r="G51" s="711"/>
      <c r="H51" s="711"/>
      <c r="I51" s="711"/>
      <c r="J51" s="711"/>
      <c r="K51" s="711"/>
      <c r="L51" s="711"/>
      <c r="M51" s="711"/>
      <c r="N51" s="713"/>
      <c r="O51" s="713"/>
      <c r="P51" s="713"/>
      <c r="Q51" s="713"/>
      <c r="R51" s="713"/>
      <c r="S51" s="713"/>
      <c r="T51" s="713"/>
      <c r="U51" s="713"/>
      <c r="V51" s="713"/>
      <c r="W51" s="713"/>
      <c r="X51" s="713"/>
      <c r="Y51" s="713"/>
      <c r="Z51" s="713"/>
    </row>
    <row r="52" spans="1:26" x14ac:dyDescent="0.25">
      <c r="A52" s="290"/>
      <c r="B52" s="612"/>
      <c r="C52" s="290"/>
      <c r="D52" s="711"/>
      <c r="E52" s="711"/>
      <c r="F52" s="711"/>
      <c r="G52" s="711"/>
      <c r="H52" s="711"/>
      <c r="I52" s="711"/>
      <c r="J52" s="711"/>
      <c r="K52" s="711"/>
      <c r="L52" s="711"/>
      <c r="M52" s="711"/>
      <c r="N52" s="713"/>
      <c r="O52" s="713"/>
      <c r="P52" s="713"/>
      <c r="Q52" s="713"/>
      <c r="R52" s="713"/>
      <c r="S52" s="713"/>
      <c r="T52" s="713"/>
      <c r="U52" s="713"/>
      <c r="V52" s="713"/>
      <c r="W52" s="713"/>
      <c r="X52" s="713"/>
      <c r="Y52" s="713"/>
      <c r="Z52" s="713"/>
    </row>
    <row r="53" spans="1:26" x14ac:dyDescent="0.25">
      <c r="A53" s="290"/>
      <c r="B53" s="290"/>
      <c r="C53" s="290"/>
      <c r="E53" s="711"/>
      <c r="F53" s="717"/>
      <c r="G53" s="717"/>
      <c r="H53" s="717"/>
      <c r="I53" s="717"/>
      <c r="J53" s="717"/>
      <c r="K53" s="717"/>
      <c r="L53" s="717"/>
      <c r="M53" s="717"/>
      <c r="N53" s="713">
        <f>SUM(E32:E53)</f>
        <v>0</v>
      </c>
      <c r="O53" s="718"/>
      <c r="P53" s="718"/>
      <c r="Q53" s="718"/>
      <c r="R53" s="718"/>
      <c r="S53" s="718"/>
    </row>
    <row r="54" spans="1:26" x14ac:dyDescent="0.25">
      <c r="B54" s="290"/>
      <c r="C54" s="290"/>
      <c r="E54" s="717"/>
      <c r="F54" s="717"/>
      <c r="G54" s="717"/>
      <c r="H54" s="717"/>
      <c r="I54" s="717"/>
      <c r="J54" s="717"/>
      <c r="K54" s="717"/>
      <c r="L54" s="717"/>
      <c r="M54" s="717"/>
      <c r="N54" s="717"/>
      <c r="O54" s="717"/>
      <c r="P54" s="717"/>
      <c r="Q54" s="717"/>
      <c r="R54" s="717"/>
      <c r="S54" s="717"/>
    </row>
    <row r="55" spans="1:26" x14ac:dyDescent="0.25">
      <c r="E55" s="717"/>
      <c r="F55" s="717"/>
      <c r="G55" s="717"/>
      <c r="H55" s="717"/>
      <c r="I55" s="717"/>
      <c r="J55" s="717"/>
      <c r="K55" s="717"/>
      <c r="L55" s="717"/>
      <c r="M55" s="717"/>
      <c r="N55" s="717"/>
      <c r="O55" s="717"/>
      <c r="P55" s="717"/>
      <c r="Q55" s="717"/>
      <c r="R55" s="717"/>
      <c r="S55" s="717"/>
    </row>
    <row r="56" spans="1:26" x14ac:dyDescent="0.25">
      <c r="E56" s="717"/>
      <c r="F56" s="717"/>
      <c r="G56" s="717"/>
      <c r="H56" s="717"/>
      <c r="I56" s="717"/>
      <c r="J56" s="717"/>
      <c r="K56" s="717"/>
      <c r="L56" s="717"/>
      <c r="M56" s="717"/>
      <c r="N56" s="717"/>
      <c r="O56" s="717"/>
      <c r="P56" s="717"/>
      <c r="Q56" s="717"/>
      <c r="R56" s="717"/>
      <c r="S56" s="717"/>
    </row>
    <row r="57" spans="1:26" x14ac:dyDescent="0.25">
      <c r="E57" s="717"/>
      <c r="F57" s="717"/>
      <c r="G57" s="717"/>
      <c r="H57" s="717"/>
      <c r="I57" s="717"/>
      <c r="J57" s="717"/>
      <c r="K57" s="717"/>
      <c r="L57" s="717"/>
      <c r="M57" s="717"/>
      <c r="N57" s="717"/>
      <c r="O57" s="717"/>
      <c r="P57" s="717"/>
      <c r="Q57" s="717"/>
      <c r="R57" s="717"/>
      <c r="S57" s="717"/>
    </row>
    <row r="58" spans="1:26" x14ac:dyDescent="0.25">
      <c r="E58" s="717"/>
      <c r="F58" s="717"/>
      <c r="G58" s="717"/>
      <c r="H58" s="717"/>
      <c r="I58" s="717"/>
      <c r="J58" s="717"/>
      <c r="K58" s="717"/>
      <c r="L58" s="717"/>
      <c r="M58" s="717"/>
      <c r="N58" s="717"/>
      <c r="O58" s="717"/>
      <c r="P58" s="717"/>
      <c r="Q58" s="717"/>
      <c r="R58" s="717"/>
      <c r="S58" s="717"/>
    </row>
    <row r="59" spans="1:26" x14ac:dyDescent="0.25">
      <c r="E59" s="717"/>
      <c r="F59" s="717"/>
      <c r="G59" s="717"/>
      <c r="H59" s="717"/>
      <c r="I59" s="717"/>
      <c r="J59" s="717"/>
      <c r="K59" s="717"/>
      <c r="L59" s="717"/>
      <c r="M59" s="717"/>
      <c r="N59" s="717"/>
      <c r="O59" s="717"/>
      <c r="P59" s="717"/>
      <c r="Q59" s="717"/>
      <c r="R59" s="717"/>
      <c r="S59" s="717"/>
    </row>
    <row r="60" spans="1:26" x14ac:dyDescent="0.25">
      <c r="E60" s="717"/>
      <c r="F60" s="717"/>
      <c r="G60" s="717"/>
      <c r="H60" s="717"/>
      <c r="I60" s="717"/>
      <c r="J60" s="717"/>
      <c r="K60" s="717"/>
      <c r="L60" s="717"/>
      <c r="M60" s="717"/>
      <c r="N60" s="717"/>
      <c r="O60" s="717"/>
      <c r="P60" s="717"/>
      <c r="Q60" s="717"/>
      <c r="R60" s="717"/>
      <c r="S60" s="717"/>
    </row>
    <row r="61" spans="1:26" x14ac:dyDescent="0.25">
      <c r="E61" s="717"/>
      <c r="F61" s="717"/>
      <c r="G61" s="717"/>
      <c r="H61" s="717"/>
      <c r="I61" s="717"/>
      <c r="J61" s="717"/>
      <c r="K61" s="717"/>
      <c r="L61" s="717"/>
      <c r="M61" s="717"/>
      <c r="N61" s="717"/>
      <c r="O61" s="717"/>
      <c r="P61" s="717"/>
      <c r="Q61" s="717"/>
      <c r="R61" s="717"/>
      <c r="S61" s="717"/>
    </row>
    <row r="62" spans="1:26" x14ac:dyDescent="0.25">
      <c r="E62" s="717"/>
      <c r="F62" s="717"/>
      <c r="G62" s="717"/>
      <c r="H62" s="717"/>
      <c r="I62" s="717"/>
      <c r="J62" s="717"/>
      <c r="K62" s="717"/>
      <c r="L62" s="717"/>
      <c r="M62" s="717"/>
      <c r="N62" s="717"/>
      <c r="O62" s="717"/>
      <c r="P62" s="717"/>
      <c r="Q62" s="717"/>
      <c r="R62" s="717"/>
      <c r="S62" s="717"/>
    </row>
    <row r="63" spans="1:26" x14ac:dyDescent="0.25">
      <c r="E63" s="717"/>
      <c r="F63" s="717"/>
      <c r="G63" s="717"/>
      <c r="H63" s="717"/>
      <c r="I63" s="717"/>
      <c r="J63" s="717"/>
      <c r="K63" s="717"/>
      <c r="L63" s="717"/>
      <c r="M63" s="717"/>
      <c r="N63" s="717"/>
      <c r="O63" s="717"/>
      <c r="P63" s="717"/>
      <c r="Q63" s="717"/>
      <c r="R63" s="717"/>
      <c r="S63" s="717"/>
    </row>
    <row r="64" spans="1:26" x14ac:dyDescent="0.25">
      <c r="E64" s="717"/>
      <c r="F64" s="717"/>
      <c r="G64" s="717"/>
      <c r="H64" s="717"/>
      <c r="I64" s="717"/>
      <c r="J64" s="717"/>
      <c r="K64" s="717"/>
      <c r="L64" s="717"/>
      <c r="M64" s="717"/>
      <c r="N64" s="717"/>
      <c r="O64" s="717"/>
      <c r="P64" s="717"/>
      <c r="Q64" s="717"/>
      <c r="R64" s="717"/>
      <c r="S64" s="717"/>
    </row>
  </sheetData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17F904-67D9-49DC-B114-14023B9EA442}">
  <sheetPr>
    <tabColor rgb="FF7030A0"/>
  </sheetPr>
  <dimension ref="A1:AH64"/>
  <sheetViews>
    <sheetView workbookViewId="0"/>
  </sheetViews>
  <sheetFormatPr defaultColWidth="8.85546875" defaultRowHeight="15" x14ac:dyDescent="0.25"/>
  <cols>
    <col min="1" max="1" width="26" customWidth="1"/>
    <col min="2" max="2" width="9.5703125" customWidth="1"/>
    <col min="3" max="3" width="12.85546875" customWidth="1"/>
    <col min="4" max="12" width="7.42578125" hidden="1" customWidth="1"/>
    <col min="13" max="13" width="7.5703125" hidden="1" customWidth="1"/>
    <col min="14" max="21" width="10.42578125" customWidth="1"/>
    <col min="22" max="25" width="10.42578125" hidden="1" customWidth="1"/>
    <col min="26" max="26" width="10.7109375" bestFit="1" customWidth="1"/>
    <col min="27" max="27" width="11.5703125" bestFit="1" customWidth="1"/>
    <col min="28" max="28" width="12" bestFit="1" customWidth="1"/>
    <col min="29" max="30" width="10.5703125" bestFit="1" customWidth="1"/>
    <col min="31" max="31" width="11.85546875" customWidth="1"/>
    <col min="32" max="32" width="14.28515625" customWidth="1"/>
    <col min="33" max="33" width="12.28515625" customWidth="1"/>
    <col min="34" max="34" width="11.140625" customWidth="1"/>
  </cols>
  <sheetData>
    <row r="1" spans="1:34" x14ac:dyDescent="0.25">
      <c r="A1" s="11" t="s">
        <v>10</v>
      </c>
      <c r="O1" t="s">
        <v>647</v>
      </c>
    </row>
    <row r="2" spans="1:34" x14ac:dyDescent="0.25">
      <c r="A2" s="9" t="s">
        <v>438</v>
      </c>
    </row>
    <row r="3" spans="1:34" x14ac:dyDescent="0.25">
      <c r="A3" s="9" t="s">
        <v>1378</v>
      </c>
    </row>
    <row r="4" spans="1:34" x14ac:dyDescent="0.25">
      <c r="R4" s="40" t="s">
        <v>4</v>
      </c>
      <c r="S4" s="41"/>
      <c r="T4" s="40" t="s">
        <v>8</v>
      </c>
    </row>
    <row r="5" spans="1:34" x14ac:dyDescent="0.25">
      <c r="A5" s="10" t="s">
        <v>9</v>
      </c>
      <c r="B5" s="12" t="s">
        <v>64</v>
      </c>
      <c r="C5" s="12" t="s">
        <v>12</v>
      </c>
      <c r="R5" s="42" t="s">
        <v>2</v>
      </c>
      <c r="S5" s="42" t="s">
        <v>60</v>
      </c>
      <c r="T5" s="42" t="s">
        <v>7</v>
      </c>
    </row>
    <row r="6" spans="1:34" x14ac:dyDescent="0.25">
      <c r="B6" s="3"/>
      <c r="R6" s="3"/>
    </row>
    <row r="7" spans="1:34" x14ac:dyDescent="0.25">
      <c r="A7" s="234" t="s">
        <v>1397</v>
      </c>
      <c r="B7" s="212">
        <v>925</v>
      </c>
      <c r="C7" s="214"/>
      <c r="D7" s="293"/>
      <c r="E7" s="293"/>
      <c r="F7" s="293"/>
      <c r="G7" s="293"/>
      <c r="H7" s="293"/>
      <c r="I7" s="293"/>
      <c r="J7" s="293"/>
      <c r="K7" s="293"/>
      <c r="L7" s="293"/>
      <c r="M7" s="293"/>
      <c r="N7" s="293"/>
      <c r="O7" s="294"/>
      <c r="P7" s="6"/>
      <c r="Q7" s="6"/>
      <c r="R7" s="13">
        <f>+C14</f>
        <v>96895.99</v>
      </c>
      <c r="S7" s="13">
        <f>+-C48</f>
        <v>20763.426428571431</v>
      </c>
      <c r="T7" s="13">
        <f>+R7-S7</f>
        <v>76132.563571428575</v>
      </c>
    </row>
    <row r="8" spans="1:34" x14ac:dyDescent="0.25">
      <c r="A8" s="231"/>
      <c r="B8" s="3"/>
      <c r="D8" s="293"/>
      <c r="E8" s="293"/>
      <c r="F8" s="293"/>
      <c r="G8" s="293"/>
      <c r="H8" s="293"/>
      <c r="I8" s="293"/>
      <c r="J8" s="293"/>
      <c r="K8" s="293"/>
      <c r="L8" s="293"/>
      <c r="M8" s="293"/>
      <c r="N8" s="293"/>
      <c r="O8" s="294"/>
      <c r="P8" s="6"/>
      <c r="Q8" s="6"/>
    </row>
    <row r="9" spans="1:34" x14ac:dyDescent="0.25">
      <c r="A9" s="2"/>
      <c r="B9" s="3"/>
      <c r="D9" s="293"/>
      <c r="E9" s="293"/>
      <c r="F9" s="293"/>
      <c r="G9" s="293"/>
      <c r="H9" s="293"/>
      <c r="I9" s="293"/>
      <c r="J9" s="293"/>
      <c r="K9" s="293"/>
      <c r="L9" s="293"/>
      <c r="M9" s="293"/>
      <c r="N9" s="293"/>
      <c r="O9" s="294"/>
      <c r="P9" s="6"/>
      <c r="Q9" s="6"/>
    </row>
    <row r="10" spans="1:34" x14ac:dyDescent="0.25">
      <c r="B10" s="3"/>
    </row>
    <row r="11" spans="1:34" x14ac:dyDescent="0.25">
      <c r="A11" s="686" t="s">
        <v>66</v>
      </c>
      <c r="B11" s="212" t="s">
        <v>1376</v>
      </c>
      <c r="C11" s="214"/>
    </row>
    <row r="12" spans="1:34" x14ac:dyDescent="0.25">
      <c r="B12" s="28"/>
      <c r="C12" s="2"/>
    </row>
    <row r="13" spans="1:34" x14ac:dyDescent="0.25">
      <c r="A13" s="9" t="s">
        <v>5</v>
      </c>
      <c r="C13" s="31" t="s">
        <v>3</v>
      </c>
      <c r="D13" s="32">
        <v>1994</v>
      </c>
      <c r="E13" s="32">
        <v>1995</v>
      </c>
      <c r="F13" s="32">
        <v>1996</v>
      </c>
      <c r="G13" s="32">
        <v>1997</v>
      </c>
      <c r="H13" s="32">
        <v>1998</v>
      </c>
      <c r="I13" s="32">
        <v>1999</v>
      </c>
      <c r="J13" s="32">
        <v>2000</v>
      </c>
      <c r="K13" s="32">
        <v>2001</v>
      </c>
      <c r="L13" s="32">
        <v>2002</v>
      </c>
      <c r="M13" s="32">
        <v>2003</v>
      </c>
      <c r="N13" s="32">
        <v>2004</v>
      </c>
      <c r="O13" s="32">
        <f>N13+1</f>
        <v>2005</v>
      </c>
      <c r="P13" s="32">
        <f t="shared" ref="P13:AH13" si="0">O13+1</f>
        <v>2006</v>
      </c>
      <c r="Q13" s="32">
        <f t="shared" si="0"/>
        <v>2007</v>
      </c>
      <c r="R13" s="32">
        <f t="shared" si="0"/>
        <v>2008</v>
      </c>
      <c r="S13" s="32">
        <f t="shared" si="0"/>
        <v>2009</v>
      </c>
      <c r="T13" s="32">
        <f t="shared" si="0"/>
        <v>2010</v>
      </c>
      <c r="U13" s="32">
        <f t="shared" si="0"/>
        <v>2011</v>
      </c>
      <c r="V13" s="32">
        <f t="shared" si="0"/>
        <v>2012</v>
      </c>
      <c r="W13" s="32">
        <f t="shared" si="0"/>
        <v>2013</v>
      </c>
      <c r="X13" s="32">
        <f t="shared" si="0"/>
        <v>2014</v>
      </c>
      <c r="Y13" s="32">
        <f t="shared" si="0"/>
        <v>2015</v>
      </c>
      <c r="Z13" s="32">
        <f t="shared" si="0"/>
        <v>2016</v>
      </c>
      <c r="AA13" s="32">
        <f t="shared" si="0"/>
        <v>2017</v>
      </c>
      <c r="AB13" s="32">
        <f t="shared" si="0"/>
        <v>2018</v>
      </c>
      <c r="AC13" s="32">
        <f t="shared" si="0"/>
        <v>2019</v>
      </c>
      <c r="AD13" s="32">
        <f t="shared" si="0"/>
        <v>2020</v>
      </c>
      <c r="AE13" s="32">
        <f t="shared" si="0"/>
        <v>2021</v>
      </c>
      <c r="AF13" s="32">
        <f t="shared" si="0"/>
        <v>2022</v>
      </c>
      <c r="AG13" s="32">
        <f t="shared" si="0"/>
        <v>2023</v>
      </c>
      <c r="AH13" s="32">
        <f t="shared" si="0"/>
        <v>2024</v>
      </c>
    </row>
    <row r="14" spans="1:34" x14ac:dyDescent="0.25">
      <c r="A14" s="9" t="s">
        <v>73</v>
      </c>
      <c r="C14" s="672">
        <f>SUM(D14:AH14)</f>
        <v>96895.99</v>
      </c>
      <c r="D14" s="673">
        <v>0</v>
      </c>
      <c r="E14" s="673">
        <v>0</v>
      </c>
      <c r="F14" s="673">
        <v>0</v>
      </c>
      <c r="G14" s="673">
        <v>0</v>
      </c>
      <c r="H14" s="673">
        <v>0</v>
      </c>
      <c r="I14" s="673">
        <v>0</v>
      </c>
      <c r="J14" s="673">
        <v>0</v>
      </c>
      <c r="K14" s="673">
        <v>0</v>
      </c>
      <c r="L14" s="673">
        <v>0</v>
      </c>
      <c r="M14" s="673">
        <v>0</v>
      </c>
      <c r="N14" s="639"/>
      <c r="O14" s="639"/>
      <c r="P14" s="639"/>
      <c r="Q14" s="639"/>
      <c r="R14" s="639"/>
      <c r="S14" s="639"/>
      <c r="T14" s="639"/>
      <c r="U14" s="639"/>
      <c r="V14" s="639"/>
      <c r="W14" s="639"/>
      <c r="X14" s="639"/>
      <c r="Y14" s="614"/>
      <c r="Z14" s="614"/>
      <c r="AA14" s="614"/>
      <c r="AB14" s="614"/>
      <c r="AC14" s="614"/>
      <c r="AD14" s="733"/>
      <c r="AE14" s="677"/>
      <c r="AF14" s="733"/>
      <c r="AG14" s="737">
        <v>96895.99</v>
      </c>
      <c r="AH14" s="614"/>
    </row>
    <row r="15" spans="1:34" x14ac:dyDescent="0.25">
      <c r="A15" s="34"/>
      <c r="B15" s="2"/>
      <c r="C15" s="145"/>
      <c r="D15" s="145"/>
      <c r="E15" s="145"/>
      <c r="F15" s="145"/>
      <c r="G15" s="145"/>
      <c r="H15" s="145"/>
      <c r="I15" s="145"/>
      <c r="J15" s="145"/>
      <c r="K15" s="145"/>
      <c r="L15" s="145"/>
      <c r="M15" s="145"/>
      <c r="N15" s="145"/>
      <c r="O15" s="145"/>
      <c r="P15" s="145"/>
      <c r="Q15" s="145"/>
      <c r="R15" s="145"/>
      <c r="S15" s="673"/>
      <c r="T15" s="673"/>
      <c r="U15" s="673"/>
      <c r="V15" s="673"/>
      <c r="W15" s="673"/>
      <c r="X15" s="673"/>
      <c r="Y15" s="145"/>
      <c r="Z15" s="145"/>
      <c r="AA15" s="145"/>
      <c r="AB15" s="145"/>
      <c r="AC15" s="145"/>
      <c r="AD15" s="145"/>
      <c r="AE15" s="145"/>
      <c r="AF15" s="145"/>
      <c r="AG15" s="145"/>
      <c r="AH15" s="614"/>
    </row>
    <row r="16" spans="1:34" x14ac:dyDescent="0.25">
      <c r="A16" s="9" t="s">
        <v>6</v>
      </c>
      <c r="B16" s="3">
        <v>1994</v>
      </c>
      <c r="C16" s="622">
        <f>-SUM(D16:AH16)</f>
        <v>0</v>
      </c>
      <c r="D16" s="675">
        <f>+D$14/7/2</f>
        <v>0</v>
      </c>
      <c r="E16" s="675"/>
      <c r="F16" s="675"/>
      <c r="G16" s="675"/>
      <c r="H16" s="675"/>
      <c r="I16" s="675"/>
      <c r="J16" s="675"/>
      <c r="K16" s="675"/>
      <c r="L16" s="675"/>
      <c r="M16" s="675"/>
      <c r="N16" s="675"/>
      <c r="O16" s="675"/>
      <c r="P16" s="675"/>
      <c r="Q16" s="675"/>
      <c r="R16" s="675"/>
      <c r="S16" s="673"/>
      <c r="T16" s="673"/>
      <c r="U16" s="673"/>
      <c r="V16" s="673"/>
      <c r="W16" s="673"/>
      <c r="X16" s="673"/>
      <c r="Y16" s="675"/>
      <c r="Z16" s="675"/>
      <c r="AA16" s="145"/>
      <c r="AB16" s="145"/>
      <c r="AC16" s="145"/>
      <c r="AD16" s="145"/>
      <c r="AE16" s="145"/>
      <c r="AF16" s="145"/>
      <c r="AG16" s="145"/>
      <c r="AH16" s="614"/>
    </row>
    <row r="17" spans="1:34" x14ac:dyDescent="0.25">
      <c r="B17" s="3">
        <f>B16+1</f>
        <v>1995</v>
      </c>
      <c r="C17" s="622">
        <f t="shared" ref="C17:C46" si="1">-SUM(D17:AH17)</f>
        <v>0</v>
      </c>
      <c r="D17" s="675">
        <f>+D$14/7</f>
        <v>0</v>
      </c>
      <c r="E17" s="675">
        <f>+E$14/7/2</f>
        <v>0</v>
      </c>
      <c r="F17" s="675"/>
      <c r="G17" s="675"/>
      <c r="H17" s="675"/>
      <c r="I17" s="675"/>
      <c r="J17" s="675"/>
      <c r="K17" s="675"/>
      <c r="L17" s="675"/>
      <c r="M17" s="675"/>
      <c r="N17" s="675"/>
      <c r="O17" s="675"/>
      <c r="P17" s="675"/>
      <c r="Q17" s="675"/>
      <c r="R17" s="675"/>
      <c r="S17" s="673"/>
      <c r="T17" s="673"/>
      <c r="U17" s="673"/>
      <c r="V17" s="673"/>
      <c r="W17" s="673"/>
      <c r="X17" s="673"/>
      <c r="Y17" s="675"/>
      <c r="Z17" s="675"/>
      <c r="AA17" s="145"/>
      <c r="AB17" s="145"/>
      <c r="AC17" s="145"/>
      <c r="AD17" s="145"/>
      <c r="AE17" s="145"/>
      <c r="AF17" s="145"/>
      <c r="AG17" s="145"/>
      <c r="AH17" s="614"/>
    </row>
    <row r="18" spans="1:34" x14ac:dyDescent="0.25">
      <c r="B18" s="3">
        <f t="shared" ref="B18:B46" si="2">B17+1</f>
        <v>1996</v>
      </c>
      <c r="C18" s="622">
        <f t="shared" si="1"/>
        <v>0</v>
      </c>
      <c r="D18" s="675">
        <f>+D17</f>
        <v>0</v>
      </c>
      <c r="E18" s="675">
        <f>+E$14/7</f>
        <v>0</v>
      </c>
      <c r="F18" s="675">
        <f>+F$14/7/2</f>
        <v>0</v>
      </c>
      <c r="G18" s="675"/>
      <c r="H18" s="675"/>
      <c r="I18" s="675"/>
      <c r="J18" s="675"/>
      <c r="K18" s="675"/>
      <c r="L18" s="675"/>
      <c r="M18" s="675"/>
      <c r="N18" s="675"/>
      <c r="O18" s="145"/>
      <c r="P18" s="735"/>
      <c r="Q18" s="736"/>
      <c r="R18" s="675"/>
      <c r="S18" s="673"/>
      <c r="T18" s="673"/>
      <c r="U18" s="673"/>
      <c r="V18" s="673"/>
      <c r="W18" s="673"/>
      <c r="X18" s="673"/>
      <c r="Y18" s="675"/>
      <c r="Z18" s="675"/>
      <c r="AA18" s="145"/>
      <c r="AB18" s="145"/>
      <c r="AC18" s="145"/>
      <c r="AD18" s="145"/>
      <c r="AE18" s="145"/>
      <c r="AF18" s="145"/>
      <c r="AG18" s="145"/>
      <c r="AH18" s="145"/>
    </row>
    <row r="19" spans="1:34" x14ac:dyDescent="0.25">
      <c r="B19" s="3">
        <f t="shared" si="2"/>
        <v>1997</v>
      </c>
      <c r="C19" s="622">
        <f t="shared" si="1"/>
        <v>0</v>
      </c>
      <c r="D19" s="675">
        <f>+D18</f>
        <v>0</v>
      </c>
      <c r="E19" s="675">
        <f>+E18</f>
        <v>0</v>
      </c>
      <c r="F19" s="675">
        <f>+F$14/7</f>
        <v>0</v>
      </c>
      <c r="G19" s="675">
        <f>+G$14/7/2</f>
        <v>0</v>
      </c>
      <c r="H19" s="675"/>
      <c r="I19" s="675"/>
      <c r="J19" s="675"/>
      <c r="K19" s="675"/>
      <c r="L19" s="675"/>
      <c r="M19" s="675"/>
      <c r="N19" s="675"/>
      <c r="O19" s="675"/>
      <c r="P19" s="675"/>
      <c r="Q19" s="675"/>
      <c r="R19" s="675"/>
      <c r="S19" s="673"/>
      <c r="T19" s="673"/>
      <c r="U19" s="673"/>
      <c r="V19" s="673"/>
      <c r="W19" s="673"/>
      <c r="X19" s="673"/>
      <c r="Y19" s="675"/>
      <c r="Z19" s="675"/>
      <c r="AA19" s="145"/>
      <c r="AB19" s="145"/>
      <c r="AC19" s="145"/>
      <c r="AD19" s="145"/>
      <c r="AE19" s="145"/>
      <c r="AF19" s="145"/>
      <c r="AG19" s="145"/>
      <c r="AH19" s="145"/>
    </row>
    <row r="20" spans="1:34" x14ac:dyDescent="0.25">
      <c r="B20" s="3">
        <f t="shared" si="2"/>
        <v>1998</v>
      </c>
      <c r="C20" s="622">
        <f t="shared" si="1"/>
        <v>0</v>
      </c>
      <c r="D20" s="675">
        <f>+D19</f>
        <v>0</v>
      </c>
      <c r="E20" s="675">
        <f>+E19</f>
        <v>0</v>
      </c>
      <c r="F20" s="675">
        <f>+F19</f>
        <v>0</v>
      </c>
      <c r="G20" s="675">
        <f>+G$14/7</f>
        <v>0</v>
      </c>
      <c r="H20" s="675">
        <f>+H$14/7/2</f>
        <v>0</v>
      </c>
      <c r="I20" s="675"/>
      <c r="J20" s="675"/>
      <c r="K20" s="675"/>
      <c r="L20" s="675"/>
      <c r="M20" s="675"/>
      <c r="N20" s="675"/>
      <c r="O20" s="675"/>
      <c r="P20" s="675"/>
      <c r="Q20" s="675"/>
      <c r="R20" s="675"/>
      <c r="S20" s="673"/>
      <c r="T20" s="145"/>
      <c r="U20" s="735"/>
      <c r="V20" s="736"/>
      <c r="W20" s="673"/>
      <c r="X20" s="673"/>
      <c r="Y20" s="675"/>
      <c r="Z20" s="675"/>
      <c r="AA20" s="145"/>
      <c r="AB20" s="145"/>
      <c r="AC20" s="145"/>
      <c r="AD20" s="145"/>
      <c r="AE20" s="145"/>
      <c r="AF20" s="145"/>
      <c r="AG20" s="145"/>
      <c r="AH20" s="145"/>
    </row>
    <row r="21" spans="1:34" x14ac:dyDescent="0.25">
      <c r="B21" s="3">
        <f t="shared" si="2"/>
        <v>1999</v>
      </c>
      <c r="C21" s="622">
        <f t="shared" si="1"/>
        <v>0</v>
      </c>
      <c r="D21" s="675">
        <f>+D20</f>
        <v>0</v>
      </c>
      <c r="E21" s="675">
        <f>+E20</f>
        <v>0</v>
      </c>
      <c r="F21" s="675">
        <f>+F20</f>
        <v>0</v>
      </c>
      <c r="G21" s="675">
        <f>+G20</f>
        <v>0</v>
      </c>
      <c r="H21" s="675">
        <f>+H$14/7</f>
        <v>0</v>
      </c>
      <c r="I21" s="675">
        <f>+I$14/7/2</f>
        <v>0</v>
      </c>
      <c r="J21" s="675"/>
      <c r="K21" s="675"/>
      <c r="L21" s="675"/>
      <c r="M21" s="675"/>
      <c r="N21" s="675"/>
      <c r="O21" s="675"/>
      <c r="P21" s="675"/>
      <c r="Q21" s="675"/>
      <c r="R21" s="675"/>
      <c r="S21" s="673"/>
      <c r="T21" s="673"/>
      <c r="U21" s="673"/>
      <c r="V21" s="673"/>
      <c r="W21" s="673"/>
      <c r="X21" s="673"/>
      <c r="Y21" s="675"/>
      <c r="Z21" s="675"/>
      <c r="AA21" s="145"/>
      <c r="AB21" s="145"/>
      <c r="AC21" s="145"/>
      <c r="AD21" s="145"/>
      <c r="AE21" s="145"/>
      <c r="AF21" s="145"/>
      <c r="AG21" s="145"/>
      <c r="AH21" s="145"/>
    </row>
    <row r="22" spans="1:34" x14ac:dyDescent="0.25">
      <c r="B22" s="3">
        <f t="shared" si="2"/>
        <v>2000</v>
      </c>
      <c r="C22" s="622">
        <f t="shared" si="1"/>
        <v>0</v>
      </c>
      <c r="D22" s="675">
        <f>+D21</f>
        <v>0</v>
      </c>
      <c r="E22" s="675">
        <f>+E21</f>
        <v>0</v>
      </c>
      <c r="F22" s="675">
        <f>+F21</f>
        <v>0</v>
      </c>
      <c r="G22" s="675">
        <f>+G21</f>
        <v>0</v>
      </c>
      <c r="H22" s="675">
        <f>+H21</f>
        <v>0</v>
      </c>
      <c r="I22" s="675">
        <f>+I$14/7</f>
        <v>0</v>
      </c>
      <c r="J22" s="675">
        <f>+J$14/7/2</f>
        <v>0</v>
      </c>
      <c r="K22" s="675"/>
      <c r="L22" s="675"/>
      <c r="M22" s="675"/>
      <c r="N22" s="675"/>
      <c r="O22" s="675"/>
      <c r="P22" s="675"/>
      <c r="Q22" s="675"/>
      <c r="R22" s="675"/>
      <c r="S22" s="673"/>
      <c r="T22" s="673"/>
      <c r="U22" s="673"/>
      <c r="V22" s="673"/>
      <c r="W22" s="673"/>
      <c r="X22" s="673"/>
      <c r="Y22" s="675"/>
      <c r="Z22" s="675"/>
      <c r="AA22" s="145"/>
      <c r="AB22" s="145"/>
      <c r="AC22" s="145"/>
      <c r="AD22" s="145"/>
      <c r="AE22" s="145"/>
      <c r="AF22" s="145"/>
      <c r="AG22" s="145"/>
      <c r="AH22" s="145"/>
    </row>
    <row r="23" spans="1:34" x14ac:dyDescent="0.25">
      <c r="B23" s="3">
        <f t="shared" si="2"/>
        <v>2001</v>
      </c>
      <c r="C23" s="622">
        <f t="shared" si="1"/>
        <v>0</v>
      </c>
      <c r="D23" s="675">
        <f>+D$14/7/2</f>
        <v>0</v>
      </c>
      <c r="E23" s="675">
        <f>+E22</f>
        <v>0</v>
      </c>
      <c r="F23" s="675">
        <f>+F22</f>
        <v>0</v>
      </c>
      <c r="G23" s="675">
        <f>+G22</f>
        <v>0</v>
      </c>
      <c r="H23" s="675">
        <f>+H22</f>
        <v>0</v>
      </c>
      <c r="I23" s="675">
        <f>+I22</f>
        <v>0</v>
      </c>
      <c r="J23" s="675">
        <f>+J$14/7</f>
        <v>0</v>
      </c>
      <c r="K23" s="675">
        <f>+K$14/7/2</f>
        <v>0</v>
      </c>
      <c r="L23" s="675"/>
      <c r="M23" s="675"/>
      <c r="N23" s="675"/>
      <c r="O23" s="675"/>
      <c r="P23" s="675"/>
      <c r="Q23" s="675"/>
      <c r="R23" s="675"/>
      <c r="S23" s="673"/>
      <c r="T23" s="673"/>
      <c r="U23" s="673"/>
      <c r="V23" s="673"/>
      <c r="W23" s="673"/>
      <c r="X23" s="673"/>
      <c r="Y23" s="675"/>
      <c r="Z23" s="675"/>
      <c r="AA23" s="145"/>
      <c r="AB23" s="145"/>
      <c r="AC23" s="145"/>
      <c r="AD23" s="145"/>
      <c r="AE23" s="145"/>
      <c r="AF23" s="145"/>
      <c r="AG23" s="145"/>
      <c r="AH23" s="145"/>
    </row>
    <row r="24" spans="1:34" x14ac:dyDescent="0.25">
      <c r="B24" s="3">
        <f t="shared" si="2"/>
        <v>2002</v>
      </c>
      <c r="C24" s="622">
        <f t="shared" si="1"/>
        <v>0</v>
      </c>
      <c r="D24" s="675"/>
      <c r="E24" s="675">
        <f>+E$14/7/2</f>
        <v>0</v>
      </c>
      <c r="F24" s="675">
        <f>+F23</f>
        <v>0</v>
      </c>
      <c r="G24" s="675">
        <f>+G23</f>
        <v>0</v>
      </c>
      <c r="H24" s="675">
        <f>+H23</f>
        <v>0</v>
      </c>
      <c r="I24" s="675">
        <f>+I23</f>
        <v>0</v>
      </c>
      <c r="J24" s="675">
        <f>+J23</f>
        <v>0</v>
      </c>
      <c r="K24" s="675">
        <f>+K$14/7</f>
        <v>0</v>
      </c>
      <c r="L24" s="675">
        <f>+L$14/7/2</f>
        <v>0</v>
      </c>
      <c r="M24" s="675"/>
      <c r="N24" s="675"/>
      <c r="O24" s="675"/>
      <c r="P24" s="675"/>
      <c r="Q24" s="675"/>
      <c r="R24" s="675"/>
      <c r="S24" s="673"/>
      <c r="T24" s="673"/>
      <c r="U24" s="673"/>
      <c r="V24" s="673"/>
      <c r="W24" s="673"/>
      <c r="X24" s="673"/>
      <c r="Y24" s="675"/>
      <c r="Z24" s="675"/>
      <c r="AA24" s="145"/>
      <c r="AB24" s="145"/>
      <c r="AC24" s="145"/>
      <c r="AD24" s="145"/>
      <c r="AE24" s="145"/>
      <c r="AF24" s="145"/>
      <c r="AG24" s="145"/>
      <c r="AH24" s="145"/>
    </row>
    <row r="25" spans="1:34" x14ac:dyDescent="0.25">
      <c r="B25" s="3">
        <f t="shared" si="2"/>
        <v>2003</v>
      </c>
      <c r="C25" s="622">
        <f t="shared" si="1"/>
        <v>0</v>
      </c>
      <c r="D25" s="675"/>
      <c r="E25" s="675"/>
      <c r="F25" s="675">
        <f>+F$14/7/2</f>
        <v>0</v>
      </c>
      <c r="G25" s="675">
        <f>+G24</f>
        <v>0</v>
      </c>
      <c r="H25" s="675">
        <f>+H24</f>
        <v>0</v>
      </c>
      <c r="I25" s="675">
        <f>+I24</f>
        <v>0</v>
      </c>
      <c r="J25" s="675">
        <f>+J24</f>
        <v>0</v>
      </c>
      <c r="K25" s="675">
        <f>+K24</f>
        <v>0</v>
      </c>
      <c r="L25" s="675">
        <f>+L$14/7</f>
        <v>0</v>
      </c>
      <c r="M25" s="675">
        <f>+M$14/7/2</f>
        <v>0</v>
      </c>
      <c r="N25" s="675"/>
      <c r="O25" s="675"/>
      <c r="P25" s="675"/>
      <c r="Q25" s="675"/>
      <c r="R25" s="675"/>
      <c r="S25" s="673"/>
      <c r="T25" s="673"/>
      <c r="U25" s="673"/>
      <c r="V25" s="673"/>
      <c r="W25" s="673"/>
      <c r="X25" s="673"/>
      <c r="Y25" s="675"/>
      <c r="Z25" s="675"/>
      <c r="AA25" s="145"/>
      <c r="AB25" s="145"/>
      <c r="AC25" s="145"/>
      <c r="AD25" s="145"/>
      <c r="AE25" s="145"/>
      <c r="AF25" s="145"/>
      <c r="AG25" s="145"/>
      <c r="AH25" s="145"/>
    </row>
    <row r="26" spans="1:34" x14ac:dyDescent="0.25">
      <c r="B26" s="3">
        <f t="shared" si="2"/>
        <v>2004</v>
      </c>
      <c r="C26" s="622">
        <f t="shared" si="1"/>
        <v>0</v>
      </c>
      <c r="D26" s="675"/>
      <c r="E26" s="675"/>
      <c r="F26" s="675"/>
      <c r="G26" s="675">
        <f>+G$14/7/2</f>
        <v>0</v>
      </c>
      <c r="H26" s="675">
        <f>+H25</f>
        <v>0</v>
      </c>
      <c r="I26" s="675">
        <f>+I25</f>
        <v>0</v>
      </c>
      <c r="J26" s="675">
        <f>+J25</f>
        <v>0</v>
      </c>
      <c r="K26" s="675">
        <f>+K25</f>
        <v>0</v>
      </c>
      <c r="L26" s="675">
        <f>+L25</f>
        <v>0</v>
      </c>
      <c r="M26" s="675">
        <f>+M$14/7</f>
        <v>0</v>
      </c>
      <c r="N26" s="614">
        <f>+N$14/7/2</f>
        <v>0</v>
      </c>
      <c r="O26" s="614"/>
      <c r="P26" s="614"/>
      <c r="Q26" s="614"/>
      <c r="R26" s="614"/>
      <c r="S26" s="639"/>
      <c r="T26" s="639"/>
      <c r="U26" s="639"/>
      <c r="V26" s="639"/>
      <c r="W26" s="639"/>
      <c r="X26" s="639"/>
      <c r="Y26" s="614"/>
      <c r="Z26" s="675"/>
      <c r="AA26" s="145"/>
      <c r="AB26" s="145"/>
      <c r="AC26" s="145"/>
      <c r="AD26" s="145"/>
      <c r="AE26" s="145"/>
      <c r="AF26" s="145"/>
      <c r="AG26" s="145"/>
      <c r="AH26" s="145"/>
    </row>
    <row r="27" spans="1:34" x14ac:dyDescent="0.25">
      <c r="B27" s="3">
        <f t="shared" si="2"/>
        <v>2005</v>
      </c>
      <c r="C27" s="622">
        <f t="shared" si="1"/>
        <v>0</v>
      </c>
      <c r="D27" s="675"/>
      <c r="E27" s="675"/>
      <c r="F27" s="675"/>
      <c r="G27" s="675"/>
      <c r="H27" s="675">
        <f>+H$14/7/2</f>
        <v>0</v>
      </c>
      <c r="I27" s="675">
        <f>+I26</f>
        <v>0</v>
      </c>
      <c r="J27" s="675">
        <f>+J26</f>
        <v>0</v>
      </c>
      <c r="K27" s="675">
        <f>+K26</f>
        <v>0</v>
      </c>
      <c r="L27" s="675">
        <f>+L26</f>
        <v>0</v>
      </c>
      <c r="M27" s="675">
        <f>+M26</f>
        <v>0</v>
      </c>
      <c r="N27" s="614">
        <f>+N$14/7</f>
        <v>0</v>
      </c>
      <c r="O27" s="614">
        <f>+O$14/7/2</f>
        <v>0</v>
      </c>
      <c r="P27" s="614"/>
      <c r="Q27" s="614"/>
      <c r="R27" s="614"/>
      <c r="S27" s="639"/>
      <c r="T27" s="639"/>
      <c r="U27" s="639"/>
      <c r="V27" s="639"/>
      <c r="W27" s="639"/>
      <c r="X27" s="639"/>
      <c r="Y27" s="614"/>
      <c r="Z27" s="675"/>
      <c r="AA27" s="145"/>
      <c r="AB27" s="145"/>
      <c r="AC27" s="145"/>
      <c r="AD27" s="145"/>
      <c r="AE27" s="145"/>
      <c r="AF27" s="145"/>
      <c r="AG27" s="145"/>
      <c r="AH27" s="145"/>
    </row>
    <row r="28" spans="1:34" x14ac:dyDescent="0.25">
      <c r="B28" s="3">
        <f t="shared" si="2"/>
        <v>2006</v>
      </c>
      <c r="C28" s="622">
        <f t="shared" si="1"/>
        <v>0</v>
      </c>
      <c r="D28" s="675"/>
      <c r="E28" s="675"/>
      <c r="F28" s="675"/>
      <c r="G28" s="675"/>
      <c r="H28" s="675"/>
      <c r="I28" s="675">
        <f>+I$14/7/2</f>
        <v>0</v>
      </c>
      <c r="J28" s="675">
        <f>+J27</f>
        <v>0</v>
      </c>
      <c r="K28" s="675">
        <f>+K27</f>
        <v>0</v>
      </c>
      <c r="L28" s="675">
        <f>+L27</f>
        <v>0</v>
      </c>
      <c r="M28" s="675">
        <f>+M27</f>
        <v>0</v>
      </c>
      <c r="N28" s="614">
        <f>+N27</f>
        <v>0</v>
      </c>
      <c r="O28" s="614">
        <f>+O$14/7</f>
        <v>0</v>
      </c>
      <c r="P28" s="614">
        <f>+P$14/7/2</f>
        <v>0</v>
      </c>
      <c r="Q28" s="614"/>
      <c r="R28" s="614"/>
      <c r="S28" s="639"/>
      <c r="T28" s="639"/>
      <c r="U28" s="639"/>
      <c r="V28" s="639"/>
      <c r="W28" s="639"/>
      <c r="X28" s="639"/>
      <c r="Y28" s="614"/>
      <c r="Z28" s="675"/>
      <c r="AA28" s="145"/>
      <c r="AB28" s="145"/>
      <c r="AC28" s="145"/>
      <c r="AD28" s="145"/>
      <c r="AE28" s="145"/>
      <c r="AF28" s="145"/>
      <c r="AG28" s="145"/>
      <c r="AH28" s="145"/>
    </row>
    <row r="29" spans="1:34" x14ac:dyDescent="0.25">
      <c r="B29" s="3">
        <f t="shared" si="2"/>
        <v>2007</v>
      </c>
      <c r="C29" s="622">
        <f t="shared" si="1"/>
        <v>0</v>
      </c>
      <c r="D29" s="675"/>
      <c r="E29" s="675"/>
      <c r="F29" s="675"/>
      <c r="G29" s="675"/>
      <c r="H29" s="675"/>
      <c r="I29" s="675"/>
      <c r="J29" s="675">
        <f>+J$14/7/2</f>
        <v>0</v>
      </c>
      <c r="K29" s="675">
        <f>+K28</f>
        <v>0</v>
      </c>
      <c r="L29" s="675">
        <f>+L28</f>
        <v>0</v>
      </c>
      <c r="M29" s="675">
        <f>+M28</f>
        <v>0</v>
      </c>
      <c r="N29" s="614">
        <f>+N28</f>
        <v>0</v>
      </c>
      <c r="O29" s="614">
        <f>+O28</f>
        <v>0</v>
      </c>
      <c r="P29" s="614">
        <f>+P$14/7</f>
        <v>0</v>
      </c>
      <c r="Q29" s="614">
        <f>+Q$14/7/2</f>
        <v>0</v>
      </c>
      <c r="R29" s="614"/>
      <c r="S29" s="639"/>
      <c r="T29" s="639"/>
      <c r="U29" s="639"/>
      <c r="V29" s="639"/>
      <c r="W29" s="639"/>
      <c r="X29" s="639"/>
      <c r="Y29" s="614"/>
      <c r="Z29" s="675"/>
      <c r="AA29" s="145"/>
      <c r="AB29" s="145"/>
      <c r="AC29" s="145"/>
      <c r="AD29" s="145"/>
      <c r="AE29" s="145"/>
      <c r="AF29" s="145"/>
      <c r="AG29" s="145"/>
      <c r="AH29" s="145"/>
    </row>
    <row r="30" spans="1:34" x14ac:dyDescent="0.25">
      <c r="B30" s="3">
        <f t="shared" si="2"/>
        <v>2008</v>
      </c>
      <c r="C30" s="622">
        <f t="shared" si="1"/>
        <v>0</v>
      </c>
      <c r="D30" s="675"/>
      <c r="E30" s="675"/>
      <c r="F30" s="675"/>
      <c r="G30" s="675"/>
      <c r="H30" s="675"/>
      <c r="I30" s="675"/>
      <c r="J30" s="675"/>
      <c r="K30" s="675">
        <f>+K$14/7/2</f>
        <v>0</v>
      </c>
      <c r="L30" s="675">
        <f>+L29</f>
        <v>0</v>
      </c>
      <c r="M30" s="675">
        <f>+M29</f>
        <v>0</v>
      </c>
      <c r="N30" s="614">
        <f>+N29</f>
        <v>0</v>
      </c>
      <c r="O30" s="614">
        <f>+O29</f>
        <v>0</v>
      </c>
      <c r="P30" s="614">
        <f>+P29</f>
        <v>0</v>
      </c>
      <c r="Q30" s="614">
        <f>+Q$14/7</f>
        <v>0</v>
      </c>
      <c r="R30" s="614">
        <f>+R$14/7/2</f>
        <v>0</v>
      </c>
      <c r="S30" s="639"/>
      <c r="T30" s="639"/>
      <c r="U30" s="639"/>
      <c r="V30" s="639"/>
      <c r="W30" s="639"/>
      <c r="X30" s="639"/>
      <c r="Y30" s="614"/>
      <c r="Z30" s="675"/>
      <c r="AA30" s="145"/>
      <c r="AB30" s="145"/>
      <c r="AC30" s="145"/>
      <c r="AD30" s="145"/>
      <c r="AE30" s="145"/>
      <c r="AF30" s="145"/>
      <c r="AG30" s="145"/>
      <c r="AH30" s="145"/>
    </row>
    <row r="31" spans="1:34" x14ac:dyDescent="0.25">
      <c r="B31" s="3">
        <f t="shared" si="2"/>
        <v>2009</v>
      </c>
      <c r="C31" s="622">
        <f t="shared" si="1"/>
        <v>0</v>
      </c>
      <c r="D31" s="675"/>
      <c r="E31" s="675"/>
      <c r="F31" s="675"/>
      <c r="G31" s="675"/>
      <c r="H31" s="675"/>
      <c r="I31" s="675"/>
      <c r="J31" s="675"/>
      <c r="K31" s="675"/>
      <c r="L31" s="675">
        <f>+L$14/7/2</f>
        <v>0</v>
      </c>
      <c r="M31" s="675">
        <f>+M30</f>
        <v>0</v>
      </c>
      <c r="N31" s="614">
        <f>+N30</f>
        <v>0</v>
      </c>
      <c r="O31" s="614">
        <f>+O30</f>
        <v>0</v>
      </c>
      <c r="P31" s="614">
        <f>+P30</f>
        <v>0</v>
      </c>
      <c r="Q31" s="614">
        <f>+Q30</f>
        <v>0</v>
      </c>
      <c r="R31" s="614">
        <f>+R$14/7</f>
        <v>0</v>
      </c>
      <c r="S31" s="639">
        <f>+S$14/7/2</f>
        <v>0</v>
      </c>
      <c r="T31" s="639"/>
      <c r="U31" s="639"/>
      <c r="V31" s="639"/>
      <c r="W31" s="639"/>
      <c r="X31" s="639"/>
      <c r="Y31" s="614"/>
      <c r="Z31" s="675"/>
      <c r="AA31" s="145"/>
      <c r="AB31" s="145"/>
      <c r="AC31" s="145"/>
      <c r="AD31" s="145"/>
      <c r="AE31" s="145"/>
      <c r="AF31" s="145"/>
      <c r="AG31" s="145"/>
      <c r="AH31" s="145"/>
    </row>
    <row r="32" spans="1:34" x14ac:dyDescent="0.25">
      <c r="A32" s="38"/>
      <c r="B32" s="3">
        <f t="shared" si="2"/>
        <v>2010</v>
      </c>
      <c r="C32" s="622">
        <f t="shared" si="1"/>
        <v>0</v>
      </c>
      <c r="D32" s="675"/>
      <c r="E32" s="675"/>
      <c r="F32" s="675"/>
      <c r="G32" s="675"/>
      <c r="H32" s="675"/>
      <c r="I32" s="675"/>
      <c r="J32" s="675"/>
      <c r="K32" s="675"/>
      <c r="L32" s="675"/>
      <c r="M32" s="675">
        <f>+M$14/7/2</f>
        <v>0</v>
      </c>
      <c r="N32" s="614">
        <f>+N31</f>
        <v>0</v>
      </c>
      <c r="O32" s="614">
        <f>+O31</f>
        <v>0</v>
      </c>
      <c r="P32" s="614">
        <f>+P31</f>
        <v>0</v>
      </c>
      <c r="Q32" s="614">
        <f>+Q31</f>
        <v>0</v>
      </c>
      <c r="R32" s="614">
        <f>+R31</f>
        <v>0</v>
      </c>
      <c r="S32" s="639">
        <f>+S$14/7</f>
        <v>0</v>
      </c>
      <c r="T32" s="639">
        <f>+T$14/7/2</f>
        <v>0</v>
      </c>
      <c r="U32" s="639"/>
      <c r="V32" s="639"/>
      <c r="W32" s="639"/>
      <c r="X32" s="639"/>
      <c r="Y32" s="614"/>
      <c r="Z32" s="675"/>
      <c r="AA32" s="145"/>
      <c r="AB32" s="145"/>
      <c r="AC32" s="145"/>
      <c r="AD32" s="145"/>
      <c r="AE32" s="145"/>
      <c r="AF32" s="145"/>
      <c r="AG32" s="145"/>
      <c r="AH32" s="145"/>
    </row>
    <row r="33" spans="1:34" x14ac:dyDescent="0.25">
      <c r="A33" s="38"/>
      <c r="B33" s="3">
        <f t="shared" si="2"/>
        <v>2011</v>
      </c>
      <c r="C33" s="622">
        <f t="shared" si="1"/>
        <v>0</v>
      </c>
      <c r="D33" s="675"/>
      <c r="E33" s="675"/>
      <c r="F33" s="675"/>
      <c r="G33" s="675"/>
      <c r="H33" s="675"/>
      <c r="I33" s="675"/>
      <c r="J33" s="675"/>
      <c r="K33" s="675"/>
      <c r="L33" s="675"/>
      <c r="M33" s="675"/>
      <c r="N33" s="614">
        <f>+N$14/7/2</f>
        <v>0</v>
      </c>
      <c r="O33" s="614">
        <f>+O32</f>
        <v>0</v>
      </c>
      <c r="P33" s="614">
        <f>+P32</f>
        <v>0</v>
      </c>
      <c r="Q33" s="614">
        <f>+Q32</f>
        <v>0</v>
      </c>
      <c r="R33" s="614">
        <f>+R32</f>
        <v>0</v>
      </c>
      <c r="S33" s="639">
        <f>+S32</f>
        <v>0</v>
      </c>
      <c r="T33" s="639">
        <f>+T$14/7</f>
        <v>0</v>
      </c>
      <c r="U33" s="639">
        <f>+U$14/7/2</f>
        <v>0</v>
      </c>
      <c r="V33" s="639"/>
      <c r="W33" s="639"/>
      <c r="X33" s="639"/>
      <c r="Y33" s="614"/>
      <c r="Z33" s="675"/>
      <c r="AA33" s="145"/>
      <c r="AB33" s="145"/>
      <c r="AC33" s="145"/>
      <c r="AD33" s="145"/>
      <c r="AE33" s="145"/>
      <c r="AF33" s="145"/>
      <c r="AG33" s="145"/>
      <c r="AH33" s="145"/>
    </row>
    <row r="34" spans="1:34" x14ac:dyDescent="0.25">
      <c r="A34" s="38"/>
      <c r="B34" s="3">
        <f t="shared" si="2"/>
        <v>2012</v>
      </c>
      <c r="C34" s="622">
        <f t="shared" si="1"/>
        <v>0</v>
      </c>
      <c r="D34" s="675"/>
      <c r="E34" s="675"/>
      <c r="F34" s="675"/>
      <c r="G34" s="675"/>
      <c r="H34" s="675"/>
      <c r="I34" s="675"/>
      <c r="J34" s="675"/>
      <c r="K34" s="675"/>
      <c r="L34" s="675"/>
      <c r="M34" s="675"/>
      <c r="N34" s="614"/>
      <c r="O34" s="614">
        <f>+O$14/7/2</f>
        <v>0</v>
      </c>
      <c r="P34" s="614">
        <f>+P33</f>
        <v>0</v>
      </c>
      <c r="Q34" s="614">
        <f>+Q33</f>
        <v>0</v>
      </c>
      <c r="R34" s="614">
        <f>+R33</f>
        <v>0</v>
      </c>
      <c r="S34" s="639">
        <f>+S33</f>
        <v>0</v>
      </c>
      <c r="T34" s="639">
        <f>+T$14/7</f>
        <v>0</v>
      </c>
      <c r="U34" s="639">
        <f>+U$14/7</f>
        <v>0</v>
      </c>
      <c r="V34" s="639">
        <f>+V$14/7/2</f>
        <v>0</v>
      </c>
      <c r="W34" s="639"/>
      <c r="X34" s="639"/>
      <c r="Y34" s="614"/>
      <c r="Z34" s="675"/>
      <c r="AA34" s="145"/>
      <c r="AB34" s="145"/>
      <c r="AC34" s="145"/>
      <c r="AD34" s="145"/>
      <c r="AE34" s="145"/>
      <c r="AF34" s="145"/>
      <c r="AG34" s="145"/>
      <c r="AH34" s="145"/>
    </row>
    <row r="35" spans="1:34" x14ac:dyDescent="0.25">
      <c r="A35" s="38"/>
      <c r="B35" s="3">
        <f t="shared" si="2"/>
        <v>2013</v>
      </c>
      <c r="C35" s="622">
        <f t="shared" si="1"/>
        <v>0</v>
      </c>
      <c r="D35" s="675"/>
      <c r="E35" s="675"/>
      <c r="F35" s="675"/>
      <c r="G35" s="675"/>
      <c r="H35" s="675"/>
      <c r="I35" s="675"/>
      <c r="J35" s="675"/>
      <c r="K35" s="675"/>
      <c r="L35" s="675"/>
      <c r="M35" s="675"/>
      <c r="N35" s="614"/>
      <c r="O35" s="614"/>
      <c r="P35" s="614">
        <f>P14/7/2</f>
        <v>0</v>
      </c>
      <c r="Q35" s="614">
        <f>Q14</f>
        <v>0</v>
      </c>
      <c r="R35" s="614">
        <f t="shared" ref="R35:U36" si="3">R34</f>
        <v>0</v>
      </c>
      <c r="S35" s="639">
        <f t="shared" si="3"/>
        <v>0</v>
      </c>
      <c r="T35" s="639">
        <f t="shared" si="3"/>
        <v>0</v>
      </c>
      <c r="U35" s="639">
        <f t="shared" si="3"/>
        <v>0</v>
      </c>
      <c r="V35" s="639">
        <f>V14/7</f>
        <v>0</v>
      </c>
      <c r="W35" s="639">
        <f>W14/7/2</f>
        <v>0</v>
      </c>
      <c r="X35" s="639"/>
      <c r="Y35" s="614"/>
      <c r="Z35" s="675"/>
      <c r="AA35" s="145"/>
      <c r="AB35" s="145"/>
      <c r="AC35" s="145"/>
      <c r="AD35" s="145"/>
      <c r="AE35" s="145"/>
      <c r="AF35" s="145"/>
      <c r="AG35" s="145"/>
      <c r="AH35" s="145"/>
    </row>
    <row r="36" spans="1:34" x14ac:dyDescent="0.25">
      <c r="A36" s="38"/>
      <c r="B36" s="3">
        <f t="shared" si="2"/>
        <v>2014</v>
      </c>
      <c r="C36" s="622">
        <f t="shared" si="1"/>
        <v>0</v>
      </c>
      <c r="D36" s="675"/>
      <c r="E36" s="675"/>
      <c r="F36" s="675"/>
      <c r="G36" s="675"/>
      <c r="H36" s="675"/>
      <c r="I36" s="675"/>
      <c r="J36" s="675"/>
      <c r="K36" s="675"/>
      <c r="L36" s="675"/>
      <c r="M36" s="675"/>
      <c r="N36" s="614"/>
      <c r="O36" s="614"/>
      <c r="P36" s="614"/>
      <c r="Q36" s="614">
        <f>Q14/7/2</f>
        <v>0</v>
      </c>
      <c r="R36" s="614">
        <f t="shared" si="3"/>
        <v>0</v>
      </c>
      <c r="S36" s="639">
        <f t="shared" si="3"/>
        <v>0</v>
      </c>
      <c r="T36" s="639">
        <f t="shared" si="3"/>
        <v>0</v>
      </c>
      <c r="U36" s="639">
        <f t="shared" si="3"/>
        <v>0</v>
      </c>
      <c r="V36" s="639">
        <f>V35</f>
        <v>0</v>
      </c>
      <c r="W36" s="639">
        <f>W14/7</f>
        <v>0</v>
      </c>
      <c r="X36" s="639">
        <f>X14/7/2</f>
        <v>0</v>
      </c>
      <c r="Y36" s="614"/>
      <c r="Z36" s="675"/>
      <c r="AA36" s="145"/>
      <c r="AB36" s="145"/>
      <c r="AC36" s="145"/>
      <c r="AD36" s="145"/>
      <c r="AE36" s="145"/>
      <c r="AF36" s="145"/>
      <c r="AG36" s="145"/>
      <c r="AH36" s="145"/>
    </row>
    <row r="37" spans="1:34" x14ac:dyDescent="0.25">
      <c r="A37" s="38"/>
      <c r="B37" s="3">
        <f t="shared" si="2"/>
        <v>2015</v>
      </c>
      <c r="C37" s="622">
        <f t="shared" si="1"/>
        <v>0</v>
      </c>
      <c r="D37" s="675"/>
      <c r="E37" s="675"/>
      <c r="F37" s="675"/>
      <c r="G37" s="675"/>
      <c r="H37" s="675"/>
      <c r="I37" s="675"/>
      <c r="J37" s="675"/>
      <c r="K37" s="675"/>
      <c r="L37" s="675"/>
      <c r="M37" s="675"/>
      <c r="N37" s="614"/>
      <c r="O37" s="614"/>
      <c r="P37" s="614"/>
      <c r="Q37" s="614"/>
      <c r="R37" s="614">
        <f>R14/7/2</f>
        <v>0</v>
      </c>
      <c r="S37" s="639">
        <f>S36</f>
        <v>0</v>
      </c>
      <c r="T37" s="639">
        <f>T36</f>
        <v>0</v>
      </c>
      <c r="U37" s="639">
        <f>U36</f>
        <v>0</v>
      </c>
      <c r="V37" s="639">
        <f>V36</f>
        <v>0</v>
      </c>
      <c r="W37" s="639">
        <f>W36</f>
        <v>0</v>
      </c>
      <c r="X37" s="639">
        <f>X14/7</f>
        <v>0</v>
      </c>
      <c r="Y37" s="614">
        <f>Y14/7/2</f>
        <v>0</v>
      </c>
      <c r="Z37" s="675"/>
      <c r="AA37" s="145"/>
      <c r="AB37" s="145"/>
      <c r="AC37" s="145"/>
      <c r="AD37" s="145"/>
      <c r="AE37" s="145"/>
      <c r="AF37" s="145"/>
      <c r="AG37" s="145"/>
      <c r="AH37" s="145"/>
    </row>
    <row r="38" spans="1:34" x14ac:dyDescent="0.25">
      <c r="A38" s="38"/>
      <c r="B38" s="3">
        <f t="shared" si="2"/>
        <v>2016</v>
      </c>
      <c r="C38" s="622">
        <f t="shared" si="1"/>
        <v>0</v>
      </c>
      <c r="D38" s="675"/>
      <c r="E38" s="675"/>
      <c r="F38" s="675"/>
      <c r="G38" s="675"/>
      <c r="H38" s="675"/>
      <c r="I38" s="675"/>
      <c r="J38" s="675"/>
      <c r="K38" s="675"/>
      <c r="L38" s="675"/>
      <c r="M38" s="675"/>
      <c r="N38" s="614"/>
      <c r="O38" s="614"/>
      <c r="P38" s="614"/>
      <c r="Q38" s="614"/>
      <c r="R38" s="614"/>
      <c r="S38" s="639"/>
      <c r="T38" s="639"/>
      <c r="U38" s="639"/>
      <c r="V38" s="639"/>
      <c r="W38" s="639"/>
      <c r="X38" s="639"/>
      <c r="Y38" s="614">
        <f>+Y14/2</f>
        <v>0</v>
      </c>
      <c r="Z38" s="614">
        <f>Z14/7/2</f>
        <v>0</v>
      </c>
      <c r="AA38" s="614"/>
      <c r="AB38" s="145"/>
      <c r="AC38" s="145"/>
      <c r="AD38" s="145"/>
      <c r="AE38" s="145"/>
      <c r="AF38" s="145"/>
      <c r="AG38" s="145"/>
      <c r="AH38" s="145"/>
    </row>
    <row r="39" spans="1:34" x14ac:dyDescent="0.25">
      <c r="A39" s="38"/>
      <c r="B39" s="3">
        <f t="shared" si="2"/>
        <v>2017</v>
      </c>
      <c r="C39" s="622">
        <f t="shared" si="1"/>
        <v>0</v>
      </c>
      <c r="D39" s="675"/>
      <c r="E39" s="675"/>
      <c r="F39" s="675"/>
      <c r="G39" s="675"/>
      <c r="H39" s="675"/>
      <c r="I39" s="675"/>
      <c r="J39" s="675"/>
      <c r="K39" s="675"/>
      <c r="L39" s="675"/>
      <c r="M39" s="675"/>
      <c r="N39" s="614"/>
      <c r="O39" s="614"/>
      <c r="P39" s="614"/>
      <c r="Q39" s="614"/>
      <c r="R39" s="614"/>
      <c r="S39" s="639"/>
      <c r="T39" s="639"/>
      <c r="U39" s="639"/>
      <c r="V39" s="639"/>
      <c r="W39" s="639"/>
      <c r="X39" s="639"/>
      <c r="Y39" s="614"/>
      <c r="Z39" s="614"/>
      <c r="AA39" s="614">
        <v>0</v>
      </c>
      <c r="AB39" s="145"/>
      <c r="AC39" s="145"/>
      <c r="AD39" s="145"/>
      <c r="AE39" s="145"/>
      <c r="AF39" s="145"/>
      <c r="AG39" s="145"/>
      <c r="AH39" s="145"/>
    </row>
    <row r="40" spans="1:34" x14ac:dyDescent="0.25">
      <c r="A40" s="38"/>
      <c r="B40" s="3">
        <f t="shared" si="2"/>
        <v>2018</v>
      </c>
      <c r="C40" s="622">
        <f t="shared" si="1"/>
        <v>0</v>
      </c>
      <c r="D40" s="675"/>
      <c r="E40" s="675"/>
      <c r="F40" s="675"/>
      <c r="G40" s="675"/>
      <c r="H40" s="675"/>
      <c r="I40" s="675"/>
      <c r="J40" s="675"/>
      <c r="K40" s="675"/>
      <c r="L40" s="675"/>
      <c r="M40" s="675"/>
      <c r="N40" s="614"/>
      <c r="O40" s="614"/>
      <c r="P40" s="614"/>
      <c r="Q40" s="614"/>
      <c r="R40" s="614"/>
      <c r="S40" s="639"/>
      <c r="T40" s="639"/>
      <c r="U40" s="639"/>
      <c r="V40" s="639"/>
      <c r="W40" s="639"/>
      <c r="X40" s="639"/>
      <c r="Y40" s="614"/>
      <c r="Z40" s="614"/>
      <c r="AA40" s="614"/>
      <c r="AB40" s="614">
        <v>0</v>
      </c>
      <c r="AC40" s="145"/>
      <c r="AD40" s="145"/>
      <c r="AE40" s="145"/>
      <c r="AF40" s="145"/>
      <c r="AG40" s="145"/>
      <c r="AH40" s="145"/>
    </row>
    <row r="41" spans="1:34" x14ac:dyDescent="0.25">
      <c r="A41" s="38"/>
      <c r="B41" s="3">
        <f t="shared" si="2"/>
        <v>2019</v>
      </c>
      <c r="C41" s="622">
        <f t="shared" si="1"/>
        <v>0</v>
      </c>
      <c r="D41" s="675"/>
      <c r="E41" s="675"/>
      <c r="F41" s="675"/>
      <c r="G41" s="675"/>
      <c r="H41" s="675"/>
      <c r="I41" s="675"/>
      <c r="J41" s="675"/>
      <c r="K41" s="675"/>
      <c r="L41" s="675"/>
      <c r="M41" s="675"/>
      <c r="N41" s="614"/>
      <c r="O41" s="614"/>
      <c r="P41" s="614"/>
      <c r="Q41" s="614"/>
      <c r="R41" s="614"/>
      <c r="S41" s="639"/>
      <c r="T41" s="639"/>
      <c r="U41" s="639"/>
      <c r="V41" s="639"/>
      <c r="W41" s="639"/>
      <c r="X41" s="639"/>
      <c r="Y41" s="614"/>
      <c r="Z41" s="614"/>
      <c r="AA41" s="614"/>
      <c r="AB41" s="614"/>
      <c r="AC41" s="639">
        <f>+$AC$14/7/3</f>
        <v>0</v>
      </c>
      <c r="AD41" s="639"/>
      <c r="AE41" s="639"/>
      <c r="AF41" s="145"/>
      <c r="AG41" s="145"/>
      <c r="AH41" s="145"/>
    </row>
    <row r="42" spans="1:34" x14ac:dyDescent="0.25">
      <c r="A42" s="38"/>
      <c r="B42" s="3">
        <f t="shared" si="2"/>
        <v>2020</v>
      </c>
      <c r="C42" s="622">
        <f t="shared" si="1"/>
        <v>0</v>
      </c>
      <c r="D42" s="675"/>
      <c r="E42" s="675"/>
      <c r="F42" s="675"/>
      <c r="G42" s="675"/>
      <c r="H42" s="675"/>
      <c r="I42" s="675"/>
      <c r="J42" s="675"/>
      <c r="K42" s="675"/>
      <c r="L42" s="675"/>
      <c r="M42" s="675"/>
      <c r="N42" s="614"/>
      <c r="O42" s="614"/>
      <c r="P42" s="614"/>
      <c r="Q42" s="614"/>
      <c r="R42" s="614"/>
      <c r="S42" s="639"/>
      <c r="T42" s="639"/>
      <c r="U42" s="639"/>
      <c r="V42" s="639"/>
      <c r="W42" s="639"/>
      <c r="X42" s="639"/>
      <c r="Y42" s="614"/>
      <c r="Z42" s="614"/>
      <c r="AA42" s="614"/>
      <c r="AB42" s="614"/>
      <c r="AC42" s="639"/>
      <c r="AD42" s="145">
        <f>$AD$14/7/2</f>
        <v>0</v>
      </c>
      <c r="AE42" s="639"/>
      <c r="AF42" s="145"/>
      <c r="AG42" s="145"/>
      <c r="AH42" s="145"/>
    </row>
    <row r="43" spans="1:34" x14ac:dyDescent="0.25">
      <c r="A43" s="38"/>
      <c r="B43" s="3">
        <f t="shared" si="2"/>
        <v>2021</v>
      </c>
      <c r="C43" s="622">
        <f t="shared" si="1"/>
        <v>0</v>
      </c>
      <c r="D43" s="675"/>
      <c r="E43" s="675"/>
      <c r="F43" s="675"/>
      <c r="G43" s="675"/>
      <c r="H43" s="675"/>
      <c r="I43" s="675"/>
      <c r="J43" s="675"/>
      <c r="K43" s="675"/>
      <c r="L43" s="675"/>
      <c r="M43" s="675"/>
      <c r="N43" s="614"/>
      <c r="O43" s="614"/>
      <c r="P43" s="614"/>
      <c r="Q43" s="614"/>
      <c r="R43" s="614"/>
      <c r="S43" s="639"/>
      <c r="T43" s="639"/>
      <c r="U43" s="639"/>
      <c r="V43" s="639"/>
      <c r="W43" s="639"/>
      <c r="X43" s="639"/>
      <c r="Y43" s="614"/>
      <c r="Z43" s="614"/>
      <c r="AA43" s="614"/>
      <c r="AB43" s="614"/>
      <c r="AC43" s="639"/>
      <c r="AD43" s="145">
        <f>$AD$14/7</f>
        <v>0</v>
      </c>
      <c r="AE43" s="639">
        <f>+$AE$14/7/2</f>
        <v>0</v>
      </c>
      <c r="AF43" s="145"/>
      <c r="AG43" s="145"/>
      <c r="AH43" s="145"/>
    </row>
    <row r="44" spans="1:34" x14ac:dyDescent="0.25">
      <c r="A44" s="38"/>
      <c r="B44" s="3">
        <f t="shared" si="2"/>
        <v>2022</v>
      </c>
      <c r="C44" s="622">
        <f t="shared" si="1"/>
        <v>0</v>
      </c>
      <c r="D44" s="675"/>
      <c r="E44" s="675"/>
      <c r="F44" s="675"/>
      <c r="G44" s="675"/>
      <c r="H44" s="675"/>
      <c r="I44" s="675"/>
      <c r="J44" s="675"/>
      <c r="K44" s="675"/>
      <c r="L44" s="675"/>
      <c r="M44" s="675"/>
      <c r="N44" s="614"/>
      <c r="O44" s="614"/>
      <c r="P44" s="614"/>
      <c r="Q44" s="614"/>
      <c r="R44" s="614"/>
      <c r="S44" s="639"/>
      <c r="T44" s="639"/>
      <c r="U44" s="639"/>
      <c r="V44" s="639"/>
      <c r="W44" s="639"/>
      <c r="X44" s="639"/>
      <c r="Y44" s="614"/>
      <c r="Z44" s="614"/>
      <c r="AA44" s="614"/>
      <c r="AB44" s="614"/>
      <c r="AC44" s="639"/>
      <c r="AD44" s="145"/>
      <c r="AE44" s="639">
        <f>+$AE$14/7</f>
        <v>0</v>
      </c>
      <c r="AF44" s="639">
        <f>+$AF$14/7/2</f>
        <v>0</v>
      </c>
      <c r="AG44" s="145"/>
      <c r="AH44" s="145"/>
    </row>
    <row r="45" spans="1:34" x14ac:dyDescent="0.25">
      <c r="A45" s="38"/>
      <c r="B45" s="3">
        <f t="shared" si="2"/>
        <v>2023</v>
      </c>
      <c r="C45" s="622">
        <f t="shared" si="1"/>
        <v>-6921.142142857143</v>
      </c>
      <c r="D45" s="675"/>
      <c r="E45" s="675"/>
      <c r="F45" s="675"/>
      <c r="G45" s="675"/>
      <c r="H45" s="675"/>
      <c r="I45" s="675"/>
      <c r="J45" s="675"/>
      <c r="K45" s="675"/>
      <c r="L45" s="675"/>
      <c r="M45" s="675"/>
      <c r="N45" s="614"/>
      <c r="O45" s="614"/>
      <c r="P45" s="614"/>
      <c r="Q45" s="614"/>
      <c r="R45" s="614"/>
      <c r="S45" s="639"/>
      <c r="T45" s="639"/>
      <c r="U45" s="639"/>
      <c r="V45" s="639"/>
      <c r="W45" s="639"/>
      <c r="X45" s="639"/>
      <c r="Y45" s="614"/>
      <c r="Z45" s="614"/>
      <c r="AA45" s="614"/>
      <c r="AB45" s="614"/>
      <c r="AC45" s="639"/>
      <c r="AD45" s="145"/>
      <c r="AE45" s="639"/>
      <c r="AF45" s="639"/>
      <c r="AG45" s="639">
        <f>+$AG$14/7/2</f>
        <v>6921.142142857143</v>
      </c>
      <c r="AH45" s="145"/>
    </row>
    <row r="46" spans="1:34" x14ac:dyDescent="0.25">
      <c r="A46" s="38"/>
      <c r="B46" s="3">
        <f t="shared" si="2"/>
        <v>2024</v>
      </c>
      <c r="C46" s="622">
        <f t="shared" si="1"/>
        <v>-13842.284285714286</v>
      </c>
      <c r="D46" s="675"/>
      <c r="E46" s="675"/>
      <c r="F46" s="675"/>
      <c r="G46" s="675"/>
      <c r="H46" s="675"/>
      <c r="I46" s="675"/>
      <c r="J46" s="675"/>
      <c r="K46" s="675"/>
      <c r="L46" s="675"/>
      <c r="M46" s="675"/>
      <c r="N46" s="614"/>
      <c r="O46" s="614"/>
      <c r="P46" s="614"/>
      <c r="Q46" s="614"/>
      <c r="R46" s="614"/>
      <c r="S46" s="639"/>
      <c r="T46" s="639"/>
      <c r="U46" s="639"/>
      <c r="V46" s="639"/>
      <c r="W46" s="639"/>
      <c r="X46" s="639"/>
      <c r="Y46" s="614"/>
      <c r="Z46" s="614"/>
      <c r="AA46" s="614"/>
      <c r="AB46" s="614"/>
      <c r="AC46" s="639"/>
      <c r="AD46" s="145"/>
      <c r="AE46" s="639"/>
      <c r="AF46" s="639"/>
      <c r="AG46" s="639">
        <f>+$AG$14/7</f>
        <v>13842.284285714286</v>
      </c>
      <c r="AH46" s="145"/>
    </row>
    <row r="47" spans="1:34" x14ac:dyDescent="0.25">
      <c r="A47" s="38"/>
      <c r="B47" s="12"/>
      <c r="C47" s="641"/>
      <c r="D47" s="690"/>
      <c r="E47" s="690"/>
      <c r="F47" s="690"/>
      <c r="G47" s="690"/>
      <c r="H47" s="690"/>
      <c r="I47" s="690"/>
      <c r="J47" s="690"/>
      <c r="K47" s="690"/>
      <c r="L47" s="690"/>
      <c r="M47" s="690"/>
      <c r="N47" s="690"/>
      <c r="O47" s="690"/>
      <c r="P47" s="690"/>
      <c r="Q47" s="690"/>
      <c r="R47" s="690"/>
      <c r="S47" s="690"/>
      <c r="T47" s="690"/>
      <c r="U47" s="690"/>
      <c r="V47" s="728"/>
      <c r="W47" s="728"/>
      <c r="X47" s="728"/>
      <c r="Y47" s="690"/>
      <c r="Z47" s="690"/>
      <c r="AA47" s="690"/>
      <c r="AB47" s="641"/>
      <c r="AC47" s="641"/>
      <c r="AD47" s="641"/>
      <c r="AE47" s="641"/>
      <c r="AF47" s="641"/>
      <c r="AG47" s="145"/>
      <c r="AH47" s="145"/>
    </row>
    <row r="48" spans="1:34" x14ac:dyDescent="0.25">
      <c r="A48" s="38" t="s">
        <v>62</v>
      </c>
      <c r="B48" s="675">
        <f>SUM(D48:AH48)</f>
        <v>76132.563571428575</v>
      </c>
      <c r="C48" s="677">
        <f>SUM(C16:C47)</f>
        <v>-20763.426428571431</v>
      </c>
      <c r="D48" s="675">
        <f>-SUM(D16:D47)+D14</f>
        <v>0</v>
      </c>
      <c r="E48" s="675">
        <f t="shared" ref="E48:T48" si="4">-SUM(E16:E47)+E14</f>
        <v>0</v>
      </c>
      <c r="F48" s="675">
        <f t="shared" si="4"/>
        <v>0</v>
      </c>
      <c r="G48" s="675">
        <f t="shared" si="4"/>
        <v>0</v>
      </c>
      <c r="H48" s="675">
        <f t="shared" si="4"/>
        <v>0</v>
      </c>
      <c r="I48" s="675">
        <f t="shared" si="4"/>
        <v>0</v>
      </c>
      <c r="J48" s="675">
        <f t="shared" si="4"/>
        <v>0</v>
      </c>
      <c r="K48" s="675">
        <f t="shared" si="4"/>
        <v>0</v>
      </c>
      <c r="L48" s="675">
        <f t="shared" si="4"/>
        <v>0</v>
      </c>
      <c r="M48" s="675">
        <f t="shared" si="4"/>
        <v>0</v>
      </c>
      <c r="N48" s="675">
        <f t="shared" si="4"/>
        <v>0</v>
      </c>
      <c r="O48" s="675">
        <f t="shared" si="4"/>
        <v>0</v>
      </c>
      <c r="P48" s="675">
        <f t="shared" si="4"/>
        <v>0</v>
      </c>
      <c r="Q48" s="675">
        <f t="shared" si="4"/>
        <v>0</v>
      </c>
      <c r="R48" s="675">
        <f t="shared" si="4"/>
        <v>0</v>
      </c>
      <c r="S48" s="675">
        <f t="shared" si="4"/>
        <v>0</v>
      </c>
      <c r="T48" s="675">
        <f t="shared" si="4"/>
        <v>0</v>
      </c>
      <c r="U48" s="676">
        <f>-SUM(U16:U47)+U14</f>
        <v>0</v>
      </c>
      <c r="V48" s="676">
        <f t="shared" ref="V48:AA48" si="5">-SUM(V16:V47)+V14</f>
        <v>0</v>
      </c>
      <c r="W48" s="676">
        <f t="shared" si="5"/>
        <v>0</v>
      </c>
      <c r="X48" s="676">
        <f t="shared" si="5"/>
        <v>0</v>
      </c>
      <c r="Y48" s="676">
        <f t="shared" si="5"/>
        <v>0</v>
      </c>
      <c r="Z48" s="676">
        <f t="shared" si="5"/>
        <v>0</v>
      </c>
      <c r="AA48" s="676">
        <f t="shared" si="5"/>
        <v>0</v>
      </c>
      <c r="AB48" s="676">
        <f>-SUM(AB16:AB47)+AB14</f>
        <v>0</v>
      </c>
      <c r="AC48" s="676">
        <f>-SUM(AC16:AC47)+AC14</f>
        <v>0</v>
      </c>
      <c r="AD48" s="676">
        <f t="shared" ref="AD48:AH48" si="6">-SUM(AD16:AD47)+AD14</f>
        <v>0</v>
      </c>
      <c r="AE48" s="676">
        <f t="shared" si="6"/>
        <v>0</v>
      </c>
      <c r="AF48" s="676">
        <f t="shared" si="6"/>
        <v>0</v>
      </c>
      <c r="AG48" s="719">
        <f t="shared" si="6"/>
        <v>76132.563571428575</v>
      </c>
      <c r="AH48" s="719">
        <f t="shared" si="6"/>
        <v>0</v>
      </c>
    </row>
    <row r="49" spans="1:26" x14ac:dyDescent="0.25">
      <c r="A49" s="38"/>
      <c r="B49" s="275"/>
      <c r="C49" s="299"/>
      <c r="D49" s="297"/>
      <c r="E49" s="297"/>
      <c r="F49" s="297"/>
      <c r="G49" s="297"/>
      <c r="H49" s="297"/>
      <c r="I49" s="297"/>
      <c r="J49" s="297"/>
      <c r="K49" s="297"/>
      <c r="L49" s="297"/>
      <c r="M49" s="297"/>
      <c r="N49" s="338"/>
      <c r="O49" s="338"/>
      <c r="P49" s="338"/>
      <c r="Q49" s="338"/>
      <c r="R49" s="338"/>
      <c r="S49" s="338"/>
      <c r="T49" s="338"/>
      <c r="U49" s="338"/>
      <c r="V49" s="338"/>
      <c r="W49" s="338"/>
      <c r="X49" s="338"/>
      <c r="Y49" s="338"/>
      <c r="Z49" s="338"/>
    </row>
    <row r="50" spans="1:26" x14ac:dyDescent="0.25">
      <c r="A50" s="39" t="s">
        <v>63</v>
      </c>
      <c r="B50" s="3"/>
      <c r="C50" s="30">
        <f>+C14+C48</f>
        <v>76132.563571428575</v>
      </c>
      <c r="D50" s="297"/>
      <c r="E50" s="297"/>
      <c r="F50" s="297"/>
      <c r="G50" s="297"/>
      <c r="H50" s="297"/>
      <c r="I50" s="297"/>
      <c r="J50" s="297"/>
      <c r="K50" s="297"/>
      <c r="L50" s="297"/>
      <c r="M50" s="297"/>
      <c r="N50" s="338"/>
      <c r="O50" s="338"/>
      <c r="P50" s="338"/>
      <c r="Q50" s="338"/>
      <c r="R50" s="338"/>
      <c r="S50" s="338"/>
      <c r="T50" s="338"/>
      <c r="U50" s="338"/>
      <c r="V50" s="338"/>
      <c r="W50" s="338"/>
      <c r="X50" s="338"/>
      <c r="Y50" s="338"/>
      <c r="Z50" s="338"/>
    </row>
    <row r="51" spans="1:26" x14ac:dyDescent="0.25">
      <c r="A51" s="3"/>
      <c r="B51" s="3"/>
      <c r="C51" s="3"/>
      <c r="D51" s="297"/>
      <c r="E51" s="297"/>
      <c r="F51" s="297"/>
      <c r="G51" s="297"/>
      <c r="H51" s="297"/>
      <c r="I51" s="297"/>
      <c r="J51" s="297"/>
      <c r="K51" s="297"/>
      <c r="L51" s="297"/>
      <c r="M51" s="297"/>
      <c r="N51" s="338"/>
      <c r="O51" s="338"/>
      <c r="P51" s="338"/>
      <c r="Q51" s="338"/>
      <c r="R51" s="338"/>
      <c r="S51" s="338"/>
      <c r="T51" s="338"/>
      <c r="U51" s="338"/>
      <c r="V51" s="338"/>
      <c r="W51" s="338"/>
      <c r="X51" s="338"/>
      <c r="Y51" s="338"/>
      <c r="Z51" s="338"/>
    </row>
    <row r="52" spans="1:26" x14ac:dyDescent="0.25">
      <c r="A52" s="3"/>
      <c r="B52" s="36"/>
      <c r="C52" s="3"/>
      <c r="D52" s="297"/>
      <c r="E52" s="297"/>
      <c r="F52" s="297"/>
      <c r="G52" s="297"/>
      <c r="H52" s="297"/>
      <c r="I52" s="297"/>
      <c r="J52" s="297"/>
      <c r="K52" s="297"/>
      <c r="L52" s="297"/>
      <c r="M52" s="297"/>
      <c r="N52" s="338"/>
      <c r="O52" s="338"/>
      <c r="P52" s="338"/>
      <c r="Q52" s="338"/>
      <c r="R52" s="338"/>
      <c r="S52" s="338"/>
      <c r="T52" s="338"/>
      <c r="U52" s="338"/>
      <c r="V52" s="338"/>
      <c r="W52" s="338"/>
      <c r="X52" s="338"/>
      <c r="Y52" s="338"/>
      <c r="Z52" s="338"/>
    </row>
    <row r="53" spans="1:26" x14ac:dyDescent="0.25">
      <c r="A53" s="3"/>
      <c r="B53" s="3"/>
      <c r="C53" s="3"/>
      <c r="E53" s="297"/>
      <c r="F53" s="301"/>
      <c r="G53" s="301"/>
      <c r="H53" s="301"/>
      <c r="I53" s="301"/>
      <c r="J53" s="301"/>
      <c r="K53" s="301"/>
      <c r="L53" s="301"/>
      <c r="M53" s="301"/>
      <c r="N53" s="338">
        <f>SUM(E32:E53)</f>
        <v>0</v>
      </c>
      <c r="O53" s="342"/>
      <c r="P53" s="342"/>
      <c r="Q53" s="342"/>
      <c r="R53" s="342"/>
      <c r="S53" s="342"/>
    </row>
    <row r="54" spans="1:26" x14ac:dyDescent="0.25">
      <c r="B54" s="3"/>
      <c r="C54" s="3"/>
      <c r="E54" s="301"/>
      <c r="F54" s="301"/>
      <c r="G54" s="301"/>
      <c r="H54" s="301"/>
      <c r="I54" s="301"/>
      <c r="J54" s="301"/>
      <c r="K54" s="301"/>
      <c r="L54" s="301"/>
      <c r="M54" s="301"/>
      <c r="N54" s="301"/>
      <c r="O54" s="301"/>
      <c r="P54" s="301"/>
      <c r="Q54" s="301"/>
      <c r="R54" s="301"/>
      <c r="S54" s="301"/>
    </row>
    <row r="55" spans="1:26" x14ac:dyDescent="0.25">
      <c r="E55" s="301"/>
      <c r="F55" s="301"/>
      <c r="G55" s="301"/>
      <c r="H55" s="301"/>
      <c r="I55" s="301"/>
      <c r="J55" s="301"/>
      <c r="K55" s="301"/>
      <c r="L55" s="301"/>
      <c r="M55" s="301"/>
      <c r="N55" s="301"/>
      <c r="O55" s="301"/>
      <c r="P55" s="301"/>
      <c r="Q55" s="301"/>
      <c r="R55" s="301"/>
      <c r="S55" s="301"/>
    </row>
    <row r="56" spans="1:26" x14ac:dyDescent="0.25">
      <c r="E56" s="301"/>
      <c r="F56" s="301"/>
      <c r="G56" s="301"/>
      <c r="H56" s="301"/>
      <c r="I56" s="301"/>
      <c r="J56" s="301"/>
      <c r="K56" s="301"/>
      <c r="L56" s="301"/>
      <c r="M56" s="301"/>
      <c r="N56" s="301"/>
      <c r="O56" s="301"/>
      <c r="P56" s="301"/>
      <c r="Q56" s="301"/>
      <c r="R56" s="301"/>
      <c r="S56" s="301"/>
    </row>
    <row r="57" spans="1:26" x14ac:dyDescent="0.25">
      <c r="E57" s="301"/>
      <c r="F57" s="301"/>
      <c r="G57" s="301"/>
      <c r="H57" s="301"/>
      <c r="I57" s="301"/>
      <c r="J57" s="301"/>
      <c r="K57" s="301"/>
      <c r="L57" s="301"/>
      <c r="M57" s="301"/>
      <c r="N57" s="301"/>
      <c r="O57" s="301"/>
      <c r="P57" s="301"/>
      <c r="Q57" s="301"/>
      <c r="R57" s="301"/>
      <c r="S57" s="301"/>
    </row>
    <row r="58" spans="1:26" x14ac:dyDescent="0.25">
      <c r="E58" s="301"/>
      <c r="F58" s="301"/>
      <c r="G58" s="301"/>
      <c r="H58" s="301"/>
      <c r="I58" s="301"/>
      <c r="J58" s="301"/>
      <c r="K58" s="301"/>
      <c r="L58" s="301"/>
      <c r="M58" s="301"/>
      <c r="N58" s="301"/>
      <c r="O58" s="301"/>
      <c r="P58" s="301"/>
      <c r="Q58" s="301"/>
      <c r="R58" s="301"/>
      <c r="S58" s="301"/>
    </row>
    <row r="59" spans="1:26" x14ac:dyDescent="0.25">
      <c r="E59" s="301"/>
      <c r="F59" s="301"/>
      <c r="G59" s="301"/>
      <c r="H59" s="301"/>
      <c r="I59" s="301"/>
      <c r="J59" s="301"/>
      <c r="K59" s="301"/>
      <c r="L59" s="301"/>
      <c r="M59" s="301"/>
      <c r="N59" s="301"/>
      <c r="O59" s="301"/>
      <c r="P59" s="301"/>
      <c r="Q59" s="301"/>
      <c r="R59" s="301"/>
      <c r="S59" s="301"/>
    </row>
    <row r="60" spans="1:26" x14ac:dyDescent="0.25">
      <c r="E60" s="301"/>
      <c r="F60" s="301"/>
      <c r="G60" s="301"/>
      <c r="H60" s="301"/>
      <c r="I60" s="301"/>
      <c r="J60" s="301"/>
      <c r="K60" s="301"/>
      <c r="L60" s="301"/>
      <c r="M60" s="301"/>
      <c r="N60" s="301"/>
      <c r="O60" s="301"/>
      <c r="P60" s="301"/>
      <c r="Q60" s="301"/>
      <c r="R60" s="301"/>
      <c r="S60" s="301"/>
    </row>
    <row r="61" spans="1:26" x14ac:dyDescent="0.25">
      <c r="E61" s="301"/>
      <c r="F61" s="301"/>
      <c r="G61" s="301"/>
      <c r="H61" s="301"/>
      <c r="I61" s="301"/>
      <c r="J61" s="301"/>
      <c r="K61" s="301"/>
      <c r="L61" s="301"/>
      <c r="M61" s="301"/>
      <c r="N61" s="301"/>
      <c r="O61" s="301"/>
      <c r="P61" s="301"/>
      <c r="Q61" s="301"/>
      <c r="R61" s="301"/>
      <c r="S61" s="301"/>
    </row>
    <row r="62" spans="1:26" x14ac:dyDescent="0.25">
      <c r="E62" s="301"/>
      <c r="F62" s="301"/>
      <c r="G62" s="301"/>
      <c r="H62" s="301"/>
      <c r="I62" s="301"/>
      <c r="J62" s="301"/>
      <c r="K62" s="301"/>
      <c r="L62" s="301"/>
      <c r="M62" s="301"/>
      <c r="N62" s="301"/>
      <c r="O62" s="301"/>
      <c r="P62" s="301"/>
      <c r="Q62" s="301"/>
      <c r="R62" s="301"/>
      <c r="S62" s="301"/>
    </row>
    <row r="63" spans="1:26" x14ac:dyDescent="0.25">
      <c r="E63" s="301"/>
      <c r="F63" s="301"/>
      <c r="G63" s="301"/>
      <c r="H63" s="301"/>
      <c r="I63" s="301"/>
      <c r="J63" s="301"/>
      <c r="K63" s="301"/>
      <c r="L63" s="301"/>
      <c r="M63" s="301"/>
      <c r="N63" s="301"/>
      <c r="O63" s="301"/>
      <c r="P63" s="301"/>
      <c r="Q63" s="301"/>
      <c r="R63" s="301"/>
      <c r="S63" s="301"/>
    </row>
    <row r="64" spans="1:26" x14ac:dyDescent="0.25">
      <c r="E64" s="301"/>
      <c r="F64" s="301"/>
      <c r="G64" s="301"/>
      <c r="H64" s="301"/>
      <c r="I64" s="301"/>
      <c r="J64" s="301"/>
      <c r="K64" s="301"/>
      <c r="L64" s="301"/>
      <c r="M64" s="301"/>
      <c r="N64" s="301"/>
      <c r="O64" s="301"/>
      <c r="P64" s="301"/>
      <c r="Q64" s="301"/>
      <c r="R64" s="301"/>
      <c r="S64" s="301"/>
    </row>
  </sheetData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A345C-E9C0-40A8-8111-C11693B063D6}">
  <dimension ref="A1:AH64"/>
  <sheetViews>
    <sheetView workbookViewId="0"/>
  </sheetViews>
  <sheetFormatPr defaultColWidth="8.85546875" defaultRowHeight="15" x14ac:dyDescent="0.25"/>
  <cols>
    <col min="1" max="1" width="26" customWidth="1"/>
    <col min="2" max="2" width="9.5703125" customWidth="1"/>
    <col min="3" max="3" width="12.85546875" customWidth="1"/>
    <col min="4" max="12" width="7.42578125" hidden="1" customWidth="1"/>
    <col min="13" max="13" width="7.5703125" hidden="1" customWidth="1"/>
    <col min="14" max="21" width="10.42578125" customWidth="1"/>
    <col min="22" max="25" width="10.42578125" hidden="1" customWidth="1"/>
    <col min="26" max="26" width="10.7109375" bestFit="1" customWidth="1"/>
    <col min="27" max="27" width="11.5703125" bestFit="1" customWidth="1"/>
    <col min="28" max="28" width="12" bestFit="1" customWidth="1"/>
    <col min="29" max="30" width="10.5703125" bestFit="1" customWidth="1"/>
    <col min="31" max="31" width="11.85546875" customWidth="1"/>
    <col min="32" max="32" width="14.28515625" customWidth="1"/>
    <col min="33" max="33" width="12.28515625" customWidth="1"/>
    <col min="34" max="34" width="11.140625" customWidth="1"/>
  </cols>
  <sheetData>
    <row r="1" spans="1:34" x14ac:dyDescent="0.25">
      <c r="A1" s="11" t="s">
        <v>10</v>
      </c>
      <c r="O1" t="s">
        <v>647</v>
      </c>
    </row>
    <row r="2" spans="1:34" x14ac:dyDescent="0.25">
      <c r="A2" s="9" t="s">
        <v>438</v>
      </c>
    </row>
    <row r="3" spans="1:34" x14ac:dyDescent="0.25">
      <c r="A3" s="9" t="s">
        <v>1378</v>
      </c>
    </row>
    <row r="4" spans="1:34" x14ac:dyDescent="0.25">
      <c r="R4" s="40" t="s">
        <v>4</v>
      </c>
      <c r="S4" s="41"/>
      <c r="T4" s="40" t="s">
        <v>8</v>
      </c>
    </row>
    <row r="5" spans="1:34" x14ac:dyDescent="0.25">
      <c r="A5" s="10" t="s">
        <v>9</v>
      </c>
      <c r="B5" s="12" t="s">
        <v>64</v>
      </c>
      <c r="C5" s="12" t="s">
        <v>12</v>
      </c>
      <c r="R5" s="42" t="s">
        <v>2</v>
      </c>
      <c r="S5" s="42" t="s">
        <v>60</v>
      </c>
      <c r="T5" s="42" t="s">
        <v>7</v>
      </c>
    </row>
    <row r="6" spans="1:34" x14ac:dyDescent="0.25">
      <c r="B6" s="3"/>
      <c r="R6" s="3"/>
    </row>
    <row r="7" spans="1:34" x14ac:dyDescent="0.25">
      <c r="A7" s="234" t="s">
        <v>1398</v>
      </c>
      <c r="B7" s="212">
        <v>926</v>
      </c>
      <c r="C7" s="214"/>
      <c r="D7" s="293"/>
      <c r="E7" s="293"/>
      <c r="F7" s="293"/>
      <c r="G7" s="293"/>
      <c r="H7" s="293"/>
      <c r="I7" s="293"/>
      <c r="J7" s="293"/>
      <c r="K7" s="293"/>
      <c r="L7" s="293"/>
      <c r="M7" s="293"/>
      <c r="N7" s="293"/>
      <c r="O7" s="294"/>
      <c r="P7" s="6"/>
      <c r="Q7" s="6"/>
      <c r="R7" s="13">
        <f>+C14</f>
        <v>531000</v>
      </c>
      <c r="S7" s="13">
        <f>+-C48</f>
        <v>113785.71428571429</v>
      </c>
      <c r="T7" s="13">
        <f>+R7-S7</f>
        <v>417214.28571428568</v>
      </c>
    </row>
    <row r="8" spans="1:34" x14ac:dyDescent="0.25">
      <c r="A8" s="231"/>
      <c r="B8" s="3"/>
      <c r="D8" s="293"/>
      <c r="E8" s="293"/>
      <c r="F8" s="293"/>
      <c r="G8" s="293"/>
      <c r="H8" s="293"/>
      <c r="I8" s="293"/>
      <c r="J8" s="293"/>
      <c r="K8" s="293"/>
      <c r="L8" s="293"/>
      <c r="M8" s="293"/>
      <c r="N8" s="293"/>
      <c r="O8" s="294"/>
      <c r="P8" s="6"/>
      <c r="Q8" s="6"/>
    </row>
    <row r="9" spans="1:34" x14ac:dyDescent="0.25">
      <c r="A9" s="2"/>
      <c r="B9" s="3"/>
      <c r="D9" s="293"/>
      <c r="E9" s="293"/>
      <c r="F9" s="293"/>
      <c r="G9" s="293"/>
      <c r="H9" s="293"/>
      <c r="I9" s="293"/>
      <c r="J9" s="293"/>
      <c r="K9" s="293"/>
      <c r="L9" s="293"/>
      <c r="M9" s="293"/>
      <c r="N9" s="293"/>
      <c r="O9" s="294"/>
      <c r="P9" s="6"/>
      <c r="Q9" s="6"/>
    </row>
    <row r="10" spans="1:34" x14ac:dyDescent="0.25">
      <c r="B10" s="3"/>
    </row>
    <row r="11" spans="1:34" x14ac:dyDescent="0.25">
      <c r="A11" s="686" t="s">
        <v>66</v>
      </c>
      <c r="B11" s="212" t="s">
        <v>1376</v>
      </c>
      <c r="C11" s="214"/>
    </row>
    <row r="12" spans="1:34" x14ac:dyDescent="0.25">
      <c r="B12" s="28"/>
      <c r="C12" s="2"/>
    </row>
    <row r="13" spans="1:34" x14ac:dyDescent="0.25">
      <c r="A13" s="9" t="s">
        <v>5</v>
      </c>
      <c r="C13" s="31" t="s">
        <v>3</v>
      </c>
      <c r="D13" s="32">
        <v>1994</v>
      </c>
      <c r="E13" s="32">
        <v>1995</v>
      </c>
      <c r="F13" s="32">
        <v>1996</v>
      </c>
      <c r="G13" s="32">
        <v>1997</v>
      </c>
      <c r="H13" s="32">
        <v>1998</v>
      </c>
      <c r="I13" s="32">
        <v>1999</v>
      </c>
      <c r="J13" s="32">
        <v>2000</v>
      </c>
      <c r="K13" s="32">
        <v>2001</v>
      </c>
      <c r="L13" s="32">
        <v>2002</v>
      </c>
      <c r="M13" s="32">
        <v>2003</v>
      </c>
      <c r="N13" s="32">
        <v>2004</v>
      </c>
      <c r="O13" s="32">
        <f>N13+1</f>
        <v>2005</v>
      </c>
      <c r="P13" s="32">
        <f t="shared" ref="P13:AH13" si="0">O13+1</f>
        <v>2006</v>
      </c>
      <c r="Q13" s="32">
        <f t="shared" si="0"/>
        <v>2007</v>
      </c>
      <c r="R13" s="32">
        <f t="shared" si="0"/>
        <v>2008</v>
      </c>
      <c r="S13" s="32">
        <f t="shared" si="0"/>
        <v>2009</v>
      </c>
      <c r="T13" s="32">
        <f t="shared" si="0"/>
        <v>2010</v>
      </c>
      <c r="U13" s="32">
        <f t="shared" si="0"/>
        <v>2011</v>
      </c>
      <c r="V13" s="32">
        <f t="shared" si="0"/>
        <v>2012</v>
      </c>
      <c r="W13" s="32">
        <f t="shared" si="0"/>
        <v>2013</v>
      </c>
      <c r="X13" s="32">
        <f t="shared" si="0"/>
        <v>2014</v>
      </c>
      <c r="Y13" s="32">
        <f t="shared" si="0"/>
        <v>2015</v>
      </c>
      <c r="Z13" s="32">
        <f t="shared" si="0"/>
        <v>2016</v>
      </c>
      <c r="AA13" s="32">
        <f t="shared" si="0"/>
        <v>2017</v>
      </c>
      <c r="AB13" s="32">
        <f t="shared" si="0"/>
        <v>2018</v>
      </c>
      <c r="AC13" s="32">
        <f t="shared" si="0"/>
        <v>2019</v>
      </c>
      <c r="AD13" s="32">
        <f t="shared" si="0"/>
        <v>2020</v>
      </c>
      <c r="AE13" s="32">
        <f t="shared" si="0"/>
        <v>2021</v>
      </c>
      <c r="AF13" s="32">
        <f t="shared" si="0"/>
        <v>2022</v>
      </c>
      <c r="AG13" s="32">
        <f t="shared" si="0"/>
        <v>2023</v>
      </c>
      <c r="AH13" s="32">
        <f t="shared" si="0"/>
        <v>2024</v>
      </c>
    </row>
    <row r="14" spans="1:34" x14ac:dyDescent="0.25">
      <c r="A14" s="9" t="s">
        <v>73</v>
      </c>
      <c r="C14" s="672">
        <f>SUM(D14:AH14)</f>
        <v>531000</v>
      </c>
      <c r="D14" s="673">
        <v>0</v>
      </c>
      <c r="E14" s="673">
        <v>0</v>
      </c>
      <c r="F14" s="673">
        <v>0</v>
      </c>
      <c r="G14" s="673">
        <v>0</v>
      </c>
      <c r="H14" s="673">
        <v>0</v>
      </c>
      <c r="I14" s="673">
        <v>0</v>
      </c>
      <c r="J14" s="673">
        <v>0</v>
      </c>
      <c r="K14" s="673">
        <v>0</v>
      </c>
      <c r="L14" s="673">
        <v>0</v>
      </c>
      <c r="M14" s="673">
        <v>0</v>
      </c>
      <c r="N14" s="639"/>
      <c r="O14" s="639"/>
      <c r="P14" s="639"/>
      <c r="Q14" s="639"/>
      <c r="R14" s="639"/>
      <c r="S14" s="639"/>
      <c r="T14" s="639"/>
      <c r="U14" s="639"/>
      <c r="V14" s="639"/>
      <c r="W14" s="639"/>
      <c r="X14" s="639"/>
      <c r="Y14" s="614"/>
      <c r="Z14" s="614"/>
      <c r="AA14" s="614"/>
      <c r="AB14" s="614"/>
      <c r="AC14" s="614"/>
      <c r="AD14" s="733"/>
      <c r="AE14" s="677"/>
      <c r="AF14" s="733"/>
      <c r="AG14" s="737">
        <v>531000</v>
      </c>
      <c r="AH14" s="614"/>
    </row>
    <row r="15" spans="1:34" x14ac:dyDescent="0.25">
      <c r="A15" s="34"/>
      <c r="B15" s="2"/>
      <c r="C15" s="145"/>
      <c r="D15" s="145"/>
      <c r="E15" s="145"/>
      <c r="F15" s="145"/>
      <c r="G15" s="145"/>
      <c r="H15" s="145"/>
      <c r="I15" s="145"/>
      <c r="J15" s="145"/>
      <c r="K15" s="145"/>
      <c r="L15" s="145"/>
      <c r="M15" s="145"/>
      <c r="N15" s="145"/>
      <c r="O15" s="145"/>
      <c r="P15" s="145"/>
      <c r="Q15" s="145"/>
      <c r="R15" s="145"/>
      <c r="S15" s="673"/>
      <c r="T15" s="673"/>
      <c r="U15" s="673"/>
      <c r="V15" s="673"/>
      <c r="W15" s="673"/>
      <c r="X15" s="673"/>
      <c r="Y15" s="145"/>
      <c r="Z15" s="145"/>
      <c r="AA15" s="145"/>
      <c r="AB15" s="145"/>
      <c r="AC15" s="145"/>
      <c r="AD15" s="145"/>
      <c r="AE15" s="145"/>
      <c r="AF15" s="145"/>
      <c r="AG15" s="145"/>
      <c r="AH15" s="614"/>
    </row>
    <row r="16" spans="1:34" x14ac:dyDescent="0.25">
      <c r="A16" s="9" t="s">
        <v>6</v>
      </c>
      <c r="B16" s="3">
        <v>1994</v>
      </c>
      <c r="C16" s="622">
        <f>-SUM(D16:AH16)</f>
        <v>0</v>
      </c>
      <c r="D16" s="675">
        <f>+D$14/7/2</f>
        <v>0</v>
      </c>
      <c r="E16" s="675"/>
      <c r="F16" s="675"/>
      <c r="G16" s="675"/>
      <c r="H16" s="675"/>
      <c r="I16" s="675"/>
      <c r="J16" s="675"/>
      <c r="K16" s="675"/>
      <c r="L16" s="675"/>
      <c r="M16" s="675"/>
      <c r="N16" s="675"/>
      <c r="O16" s="675"/>
      <c r="P16" s="675"/>
      <c r="Q16" s="675"/>
      <c r="R16" s="675"/>
      <c r="S16" s="673"/>
      <c r="T16" s="673"/>
      <c r="U16" s="673"/>
      <c r="V16" s="673"/>
      <c r="W16" s="673"/>
      <c r="X16" s="673"/>
      <c r="Y16" s="675"/>
      <c r="Z16" s="675"/>
      <c r="AA16" s="145"/>
      <c r="AB16" s="145"/>
      <c r="AC16" s="145"/>
      <c r="AD16" s="145"/>
      <c r="AE16" s="145"/>
      <c r="AF16" s="145"/>
      <c r="AG16" s="145"/>
      <c r="AH16" s="614"/>
    </row>
    <row r="17" spans="1:34" x14ac:dyDescent="0.25">
      <c r="B17" s="3">
        <f>B16+1</f>
        <v>1995</v>
      </c>
      <c r="C17" s="622">
        <f t="shared" ref="C17:C46" si="1">-SUM(D17:AH17)</f>
        <v>0</v>
      </c>
      <c r="D17" s="675">
        <f>+D$14/7</f>
        <v>0</v>
      </c>
      <c r="E17" s="675">
        <f>+E$14/7/2</f>
        <v>0</v>
      </c>
      <c r="F17" s="675"/>
      <c r="G17" s="675"/>
      <c r="H17" s="675"/>
      <c r="I17" s="675"/>
      <c r="J17" s="675"/>
      <c r="K17" s="675"/>
      <c r="L17" s="675"/>
      <c r="M17" s="675"/>
      <c r="N17" s="675"/>
      <c r="O17" s="675"/>
      <c r="P17" s="675"/>
      <c r="Q17" s="675"/>
      <c r="R17" s="675"/>
      <c r="S17" s="673"/>
      <c r="T17" s="673"/>
      <c r="U17" s="673"/>
      <c r="V17" s="673"/>
      <c r="W17" s="673"/>
      <c r="X17" s="673"/>
      <c r="Y17" s="675"/>
      <c r="Z17" s="675"/>
      <c r="AA17" s="145"/>
      <c r="AB17" s="145"/>
      <c r="AC17" s="145"/>
      <c r="AD17" s="145"/>
      <c r="AE17" s="145"/>
      <c r="AF17" s="145"/>
      <c r="AG17" s="145"/>
      <c r="AH17" s="614"/>
    </row>
    <row r="18" spans="1:34" x14ac:dyDescent="0.25">
      <c r="B18" s="3">
        <f t="shared" ref="B18:B46" si="2">B17+1</f>
        <v>1996</v>
      </c>
      <c r="C18" s="622">
        <f t="shared" si="1"/>
        <v>0</v>
      </c>
      <c r="D18" s="675">
        <f>+D17</f>
        <v>0</v>
      </c>
      <c r="E18" s="675">
        <f>+E$14/7</f>
        <v>0</v>
      </c>
      <c r="F18" s="675">
        <f>+F$14/7/2</f>
        <v>0</v>
      </c>
      <c r="G18" s="675"/>
      <c r="H18" s="675"/>
      <c r="I18" s="675"/>
      <c r="J18" s="675"/>
      <c r="K18" s="675"/>
      <c r="L18" s="675"/>
      <c r="M18" s="675"/>
      <c r="N18" s="675"/>
      <c r="O18" s="145"/>
      <c r="P18" s="735"/>
      <c r="Q18" s="736"/>
      <c r="R18" s="675"/>
      <c r="S18" s="673"/>
      <c r="T18" s="673"/>
      <c r="U18" s="673"/>
      <c r="V18" s="673"/>
      <c r="W18" s="673"/>
      <c r="X18" s="673"/>
      <c r="Y18" s="675"/>
      <c r="Z18" s="675"/>
      <c r="AA18" s="145"/>
      <c r="AB18" s="145"/>
      <c r="AC18" s="145"/>
      <c r="AD18" s="145"/>
      <c r="AE18" s="145"/>
      <c r="AF18" s="145"/>
      <c r="AG18" s="145"/>
      <c r="AH18" s="145"/>
    </row>
    <row r="19" spans="1:34" x14ac:dyDescent="0.25">
      <c r="B19" s="3">
        <f t="shared" si="2"/>
        <v>1997</v>
      </c>
      <c r="C19" s="622">
        <f t="shared" si="1"/>
        <v>0</v>
      </c>
      <c r="D19" s="675">
        <f>+D18</f>
        <v>0</v>
      </c>
      <c r="E19" s="675">
        <f>+E18</f>
        <v>0</v>
      </c>
      <c r="F19" s="675">
        <f>+F$14/7</f>
        <v>0</v>
      </c>
      <c r="G19" s="675">
        <f>+G$14/7/2</f>
        <v>0</v>
      </c>
      <c r="H19" s="675"/>
      <c r="I19" s="675"/>
      <c r="J19" s="675"/>
      <c r="K19" s="675"/>
      <c r="L19" s="675"/>
      <c r="M19" s="675"/>
      <c r="N19" s="675"/>
      <c r="O19" s="675"/>
      <c r="P19" s="675"/>
      <c r="Q19" s="675"/>
      <c r="R19" s="675"/>
      <c r="S19" s="673"/>
      <c r="T19" s="673"/>
      <c r="U19" s="673"/>
      <c r="V19" s="673"/>
      <c r="W19" s="673"/>
      <c r="X19" s="673"/>
      <c r="Y19" s="675"/>
      <c r="Z19" s="675"/>
      <c r="AA19" s="145"/>
      <c r="AB19" s="145"/>
      <c r="AC19" s="145"/>
      <c r="AD19" s="145"/>
      <c r="AE19" s="145"/>
      <c r="AF19" s="145"/>
      <c r="AG19" s="145"/>
      <c r="AH19" s="145"/>
    </row>
    <row r="20" spans="1:34" x14ac:dyDescent="0.25">
      <c r="B20" s="3">
        <f t="shared" si="2"/>
        <v>1998</v>
      </c>
      <c r="C20" s="622">
        <f t="shared" si="1"/>
        <v>0</v>
      </c>
      <c r="D20" s="675">
        <f>+D19</f>
        <v>0</v>
      </c>
      <c r="E20" s="675">
        <f>+E19</f>
        <v>0</v>
      </c>
      <c r="F20" s="675">
        <f>+F19</f>
        <v>0</v>
      </c>
      <c r="G20" s="675">
        <f>+G$14/7</f>
        <v>0</v>
      </c>
      <c r="H20" s="675">
        <f>+H$14/7/2</f>
        <v>0</v>
      </c>
      <c r="I20" s="675"/>
      <c r="J20" s="675"/>
      <c r="K20" s="675"/>
      <c r="L20" s="675"/>
      <c r="M20" s="675"/>
      <c r="N20" s="675"/>
      <c r="O20" s="675"/>
      <c r="P20" s="675"/>
      <c r="Q20" s="675"/>
      <c r="R20" s="675"/>
      <c r="S20" s="673"/>
      <c r="T20" s="145"/>
      <c r="U20" s="735"/>
      <c r="V20" s="736"/>
      <c r="W20" s="673"/>
      <c r="X20" s="673"/>
      <c r="Y20" s="675"/>
      <c r="Z20" s="675"/>
      <c r="AA20" s="145"/>
      <c r="AB20" s="145"/>
      <c r="AC20" s="145"/>
      <c r="AD20" s="145"/>
      <c r="AE20" s="145"/>
      <c r="AF20" s="145"/>
      <c r="AG20" s="145"/>
      <c r="AH20" s="145"/>
    </row>
    <row r="21" spans="1:34" x14ac:dyDescent="0.25">
      <c r="B21" s="3">
        <f t="shared" si="2"/>
        <v>1999</v>
      </c>
      <c r="C21" s="622">
        <f t="shared" si="1"/>
        <v>0</v>
      </c>
      <c r="D21" s="675">
        <f>+D20</f>
        <v>0</v>
      </c>
      <c r="E21" s="675">
        <f>+E20</f>
        <v>0</v>
      </c>
      <c r="F21" s="675">
        <f>+F20</f>
        <v>0</v>
      </c>
      <c r="G21" s="675">
        <f>+G20</f>
        <v>0</v>
      </c>
      <c r="H21" s="675">
        <f>+H$14/7</f>
        <v>0</v>
      </c>
      <c r="I21" s="675">
        <f>+I$14/7/2</f>
        <v>0</v>
      </c>
      <c r="J21" s="675"/>
      <c r="K21" s="675"/>
      <c r="L21" s="675"/>
      <c r="M21" s="675"/>
      <c r="N21" s="675"/>
      <c r="O21" s="675"/>
      <c r="P21" s="675"/>
      <c r="Q21" s="675"/>
      <c r="R21" s="675"/>
      <c r="S21" s="673"/>
      <c r="T21" s="673"/>
      <c r="U21" s="673"/>
      <c r="V21" s="673"/>
      <c r="W21" s="673"/>
      <c r="X21" s="673"/>
      <c r="Y21" s="675"/>
      <c r="Z21" s="675"/>
      <c r="AA21" s="145"/>
      <c r="AB21" s="145"/>
      <c r="AC21" s="145"/>
      <c r="AD21" s="145"/>
      <c r="AE21" s="145"/>
      <c r="AF21" s="145"/>
      <c r="AG21" s="145"/>
      <c r="AH21" s="145"/>
    </row>
    <row r="22" spans="1:34" x14ac:dyDescent="0.25">
      <c r="B22" s="3">
        <f t="shared" si="2"/>
        <v>2000</v>
      </c>
      <c r="C22" s="622">
        <f t="shared" si="1"/>
        <v>0</v>
      </c>
      <c r="D22" s="675">
        <f>+D21</f>
        <v>0</v>
      </c>
      <c r="E22" s="675">
        <f>+E21</f>
        <v>0</v>
      </c>
      <c r="F22" s="675">
        <f>+F21</f>
        <v>0</v>
      </c>
      <c r="G22" s="675">
        <f>+G21</f>
        <v>0</v>
      </c>
      <c r="H22" s="675">
        <f>+H21</f>
        <v>0</v>
      </c>
      <c r="I22" s="675">
        <f>+I$14/7</f>
        <v>0</v>
      </c>
      <c r="J22" s="675">
        <f>+J$14/7/2</f>
        <v>0</v>
      </c>
      <c r="K22" s="675"/>
      <c r="L22" s="675"/>
      <c r="M22" s="675"/>
      <c r="N22" s="675"/>
      <c r="O22" s="675"/>
      <c r="P22" s="675"/>
      <c r="Q22" s="675"/>
      <c r="R22" s="675"/>
      <c r="S22" s="673"/>
      <c r="T22" s="673"/>
      <c r="U22" s="673"/>
      <c r="V22" s="673"/>
      <c r="W22" s="673"/>
      <c r="X22" s="673"/>
      <c r="Y22" s="675"/>
      <c r="Z22" s="675"/>
      <c r="AA22" s="145"/>
      <c r="AB22" s="145"/>
      <c r="AC22" s="145"/>
      <c r="AD22" s="145"/>
      <c r="AE22" s="145"/>
      <c r="AF22" s="145"/>
      <c r="AG22" s="145"/>
      <c r="AH22" s="145"/>
    </row>
    <row r="23" spans="1:34" x14ac:dyDescent="0.25">
      <c r="B23" s="3">
        <f t="shared" si="2"/>
        <v>2001</v>
      </c>
      <c r="C23" s="622">
        <f t="shared" si="1"/>
        <v>0</v>
      </c>
      <c r="D23" s="675">
        <f>+D$14/7/2</f>
        <v>0</v>
      </c>
      <c r="E23" s="675">
        <f>+E22</f>
        <v>0</v>
      </c>
      <c r="F23" s="675">
        <f>+F22</f>
        <v>0</v>
      </c>
      <c r="G23" s="675">
        <f>+G22</f>
        <v>0</v>
      </c>
      <c r="H23" s="675">
        <f>+H22</f>
        <v>0</v>
      </c>
      <c r="I23" s="675">
        <f>+I22</f>
        <v>0</v>
      </c>
      <c r="J23" s="675">
        <f>+J$14/7</f>
        <v>0</v>
      </c>
      <c r="K23" s="675">
        <f>+K$14/7/2</f>
        <v>0</v>
      </c>
      <c r="L23" s="675"/>
      <c r="M23" s="675"/>
      <c r="N23" s="675"/>
      <c r="O23" s="675"/>
      <c r="P23" s="675"/>
      <c r="Q23" s="675"/>
      <c r="R23" s="675"/>
      <c r="S23" s="673"/>
      <c r="T23" s="673"/>
      <c r="U23" s="673"/>
      <c r="V23" s="673"/>
      <c r="W23" s="673"/>
      <c r="X23" s="673"/>
      <c r="Y23" s="675"/>
      <c r="Z23" s="675"/>
      <c r="AA23" s="145"/>
      <c r="AB23" s="145"/>
      <c r="AC23" s="145"/>
      <c r="AD23" s="145"/>
      <c r="AE23" s="145"/>
      <c r="AF23" s="145"/>
      <c r="AG23" s="145"/>
      <c r="AH23" s="145"/>
    </row>
    <row r="24" spans="1:34" x14ac:dyDescent="0.25">
      <c r="B24" s="3">
        <f t="shared" si="2"/>
        <v>2002</v>
      </c>
      <c r="C24" s="622">
        <f t="shared" si="1"/>
        <v>0</v>
      </c>
      <c r="D24" s="675"/>
      <c r="E24" s="675">
        <f>+E$14/7/2</f>
        <v>0</v>
      </c>
      <c r="F24" s="675">
        <f>+F23</f>
        <v>0</v>
      </c>
      <c r="G24" s="675">
        <f>+G23</f>
        <v>0</v>
      </c>
      <c r="H24" s="675">
        <f>+H23</f>
        <v>0</v>
      </c>
      <c r="I24" s="675">
        <f>+I23</f>
        <v>0</v>
      </c>
      <c r="J24" s="675">
        <f>+J23</f>
        <v>0</v>
      </c>
      <c r="K24" s="675">
        <f>+K$14/7</f>
        <v>0</v>
      </c>
      <c r="L24" s="675">
        <f>+L$14/7/2</f>
        <v>0</v>
      </c>
      <c r="M24" s="675"/>
      <c r="N24" s="675"/>
      <c r="O24" s="675"/>
      <c r="P24" s="675"/>
      <c r="Q24" s="675"/>
      <c r="R24" s="675"/>
      <c r="S24" s="673"/>
      <c r="T24" s="673"/>
      <c r="U24" s="673"/>
      <c r="V24" s="673"/>
      <c r="W24" s="673"/>
      <c r="X24" s="673"/>
      <c r="Y24" s="675"/>
      <c r="Z24" s="675"/>
      <c r="AA24" s="145"/>
      <c r="AB24" s="145"/>
      <c r="AC24" s="145"/>
      <c r="AD24" s="145"/>
      <c r="AE24" s="145"/>
      <c r="AF24" s="145"/>
      <c r="AG24" s="145"/>
      <c r="AH24" s="145"/>
    </row>
    <row r="25" spans="1:34" x14ac:dyDescent="0.25">
      <c r="B25" s="3">
        <f t="shared" si="2"/>
        <v>2003</v>
      </c>
      <c r="C25" s="622">
        <f t="shared" si="1"/>
        <v>0</v>
      </c>
      <c r="D25" s="675"/>
      <c r="E25" s="675"/>
      <c r="F25" s="675">
        <f>+F$14/7/2</f>
        <v>0</v>
      </c>
      <c r="G25" s="675">
        <f>+G24</f>
        <v>0</v>
      </c>
      <c r="H25" s="675">
        <f>+H24</f>
        <v>0</v>
      </c>
      <c r="I25" s="675">
        <f>+I24</f>
        <v>0</v>
      </c>
      <c r="J25" s="675">
        <f>+J24</f>
        <v>0</v>
      </c>
      <c r="K25" s="675">
        <f>+K24</f>
        <v>0</v>
      </c>
      <c r="L25" s="675">
        <f>+L$14/7</f>
        <v>0</v>
      </c>
      <c r="M25" s="675">
        <f>+M$14/7/2</f>
        <v>0</v>
      </c>
      <c r="N25" s="675"/>
      <c r="O25" s="675"/>
      <c r="P25" s="675"/>
      <c r="Q25" s="675"/>
      <c r="R25" s="675"/>
      <c r="S25" s="673"/>
      <c r="T25" s="673"/>
      <c r="U25" s="673"/>
      <c r="V25" s="673"/>
      <c r="W25" s="673"/>
      <c r="X25" s="673"/>
      <c r="Y25" s="675"/>
      <c r="Z25" s="675"/>
      <c r="AA25" s="145"/>
      <c r="AB25" s="145"/>
      <c r="AC25" s="145"/>
      <c r="AD25" s="145"/>
      <c r="AE25" s="145"/>
      <c r="AF25" s="145"/>
      <c r="AG25" s="145"/>
      <c r="AH25" s="145"/>
    </row>
    <row r="26" spans="1:34" x14ac:dyDescent="0.25">
      <c r="B26" s="3">
        <f t="shared" si="2"/>
        <v>2004</v>
      </c>
      <c r="C26" s="622">
        <f t="shared" si="1"/>
        <v>0</v>
      </c>
      <c r="D26" s="675"/>
      <c r="E26" s="675"/>
      <c r="F26" s="675"/>
      <c r="G26" s="675">
        <f>+G$14/7/2</f>
        <v>0</v>
      </c>
      <c r="H26" s="675">
        <f>+H25</f>
        <v>0</v>
      </c>
      <c r="I26" s="675">
        <f>+I25</f>
        <v>0</v>
      </c>
      <c r="J26" s="675">
        <f>+J25</f>
        <v>0</v>
      </c>
      <c r="K26" s="675">
        <f>+K25</f>
        <v>0</v>
      </c>
      <c r="L26" s="675">
        <f>+L25</f>
        <v>0</v>
      </c>
      <c r="M26" s="675">
        <f>+M$14/7</f>
        <v>0</v>
      </c>
      <c r="N26" s="614">
        <f>+N$14/7/2</f>
        <v>0</v>
      </c>
      <c r="O26" s="614"/>
      <c r="P26" s="614"/>
      <c r="Q26" s="614"/>
      <c r="R26" s="614"/>
      <c r="S26" s="639"/>
      <c r="T26" s="639"/>
      <c r="U26" s="639"/>
      <c r="V26" s="639"/>
      <c r="W26" s="639"/>
      <c r="X26" s="639"/>
      <c r="Y26" s="614"/>
      <c r="Z26" s="675"/>
      <c r="AA26" s="145"/>
      <c r="AB26" s="145"/>
      <c r="AC26" s="145"/>
      <c r="AD26" s="145"/>
      <c r="AE26" s="145"/>
      <c r="AF26" s="145"/>
      <c r="AG26" s="145"/>
      <c r="AH26" s="145"/>
    </row>
    <row r="27" spans="1:34" x14ac:dyDescent="0.25">
      <c r="B27" s="3">
        <f t="shared" si="2"/>
        <v>2005</v>
      </c>
      <c r="C27" s="622">
        <f t="shared" si="1"/>
        <v>0</v>
      </c>
      <c r="D27" s="675"/>
      <c r="E27" s="675"/>
      <c r="F27" s="675"/>
      <c r="G27" s="675"/>
      <c r="H27" s="675">
        <f>+H$14/7/2</f>
        <v>0</v>
      </c>
      <c r="I27" s="675">
        <f>+I26</f>
        <v>0</v>
      </c>
      <c r="J27" s="675">
        <f>+J26</f>
        <v>0</v>
      </c>
      <c r="K27" s="675">
        <f>+K26</f>
        <v>0</v>
      </c>
      <c r="L27" s="675">
        <f>+L26</f>
        <v>0</v>
      </c>
      <c r="M27" s="675">
        <f>+M26</f>
        <v>0</v>
      </c>
      <c r="N27" s="614">
        <f>+N$14/7</f>
        <v>0</v>
      </c>
      <c r="O27" s="614">
        <f>+O$14/7/2</f>
        <v>0</v>
      </c>
      <c r="P27" s="614"/>
      <c r="Q27" s="614"/>
      <c r="R27" s="614"/>
      <c r="S27" s="639"/>
      <c r="T27" s="639"/>
      <c r="U27" s="639"/>
      <c r="V27" s="639"/>
      <c r="W27" s="639"/>
      <c r="X27" s="639"/>
      <c r="Y27" s="614"/>
      <c r="Z27" s="675"/>
      <c r="AA27" s="145"/>
      <c r="AB27" s="145"/>
      <c r="AC27" s="145"/>
      <c r="AD27" s="145"/>
      <c r="AE27" s="145"/>
      <c r="AF27" s="145"/>
      <c r="AG27" s="145"/>
      <c r="AH27" s="145"/>
    </row>
    <row r="28" spans="1:34" x14ac:dyDescent="0.25">
      <c r="B28" s="3">
        <f t="shared" si="2"/>
        <v>2006</v>
      </c>
      <c r="C28" s="622">
        <f t="shared" si="1"/>
        <v>0</v>
      </c>
      <c r="D28" s="675"/>
      <c r="E28" s="675"/>
      <c r="F28" s="675"/>
      <c r="G28" s="675"/>
      <c r="H28" s="675"/>
      <c r="I28" s="675">
        <f>+I$14/7/2</f>
        <v>0</v>
      </c>
      <c r="J28" s="675">
        <f>+J27</f>
        <v>0</v>
      </c>
      <c r="K28" s="675">
        <f>+K27</f>
        <v>0</v>
      </c>
      <c r="L28" s="675">
        <f>+L27</f>
        <v>0</v>
      </c>
      <c r="M28" s="675">
        <f>+M27</f>
        <v>0</v>
      </c>
      <c r="N28" s="614">
        <f>+N27</f>
        <v>0</v>
      </c>
      <c r="O28" s="614">
        <f>+O$14/7</f>
        <v>0</v>
      </c>
      <c r="P28" s="614">
        <f>+P$14/7/2</f>
        <v>0</v>
      </c>
      <c r="Q28" s="614"/>
      <c r="R28" s="614"/>
      <c r="S28" s="639"/>
      <c r="T28" s="639"/>
      <c r="U28" s="639"/>
      <c r="V28" s="639"/>
      <c r="W28" s="639"/>
      <c r="X28" s="639"/>
      <c r="Y28" s="614"/>
      <c r="Z28" s="675"/>
      <c r="AA28" s="145"/>
      <c r="AB28" s="145"/>
      <c r="AC28" s="145"/>
      <c r="AD28" s="145"/>
      <c r="AE28" s="145"/>
      <c r="AF28" s="145"/>
      <c r="AG28" s="145"/>
      <c r="AH28" s="145"/>
    </row>
    <row r="29" spans="1:34" x14ac:dyDescent="0.25">
      <c r="B29" s="3">
        <f t="shared" si="2"/>
        <v>2007</v>
      </c>
      <c r="C29" s="622">
        <f t="shared" si="1"/>
        <v>0</v>
      </c>
      <c r="D29" s="675"/>
      <c r="E29" s="675"/>
      <c r="F29" s="675"/>
      <c r="G29" s="675"/>
      <c r="H29" s="675"/>
      <c r="I29" s="675"/>
      <c r="J29" s="675">
        <f>+J$14/7/2</f>
        <v>0</v>
      </c>
      <c r="K29" s="675">
        <f>+K28</f>
        <v>0</v>
      </c>
      <c r="L29" s="675">
        <f>+L28</f>
        <v>0</v>
      </c>
      <c r="M29" s="675">
        <f>+M28</f>
        <v>0</v>
      </c>
      <c r="N29" s="614">
        <f>+N28</f>
        <v>0</v>
      </c>
      <c r="O29" s="614">
        <f>+O28</f>
        <v>0</v>
      </c>
      <c r="P29" s="614">
        <f>+P$14/7</f>
        <v>0</v>
      </c>
      <c r="Q29" s="614">
        <f>+Q$14/7/2</f>
        <v>0</v>
      </c>
      <c r="R29" s="614"/>
      <c r="S29" s="639"/>
      <c r="T29" s="639"/>
      <c r="U29" s="639"/>
      <c r="V29" s="639"/>
      <c r="W29" s="639"/>
      <c r="X29" s="639"/>
      <c r="Y29" s="614"/>
      <c r="Z29" s="675"/>
      <c r="AA29" s="145"/>
      <c r="AB29" s="145"/>
      <c r="AC29" s="145"/>
      <c r="AD29" s="145"/>
      <c r="AE29" s="145"/>
      <c r="AF29" s="145"/>
      <c r="AG29" s="145"/>
      <c r="AH29" s="145"/>
    </row>
    <row r="30" spans="1:34" x14ac:dyDescent="0.25">
      <c r="B30" s="3">
        <f t="shared" si="2"/>
        <v>2008</v>
      </c>
      <c r="C30" s="622">
        <f t="shared" si="1"/>
        <v>0</v>
      </c>
      <c r="D30" s="675"/>
      <c r="E30" s="675"/>
      <c r="F30" s="675"/>
      <c r="G30" s="675"/>
      <c r="H30" s="675"/>
      <c r="I30" s="675"/>
      <c r="J30" s="675"/>
      <c r="K30" s="675">
        <f>+K$14/7/2</f>
        <v>0</v>
      </c>
      <c r="L30" s="675">
        <f>+L29</f>
        <v>0</v>
      </c>
      <c r="M30" s="675">
        <f>+M29</f>
        <v>0</v>
      </c>
      <c r="N30" s="614">
        <f>+N29</f>
        <v>0</v>
      </c>
      <c r="O30" s="614">
        <f>+O29</f>
        <v>0</v>
      </c>
      <c r="P30" s="614">
        <f>+P29</f>
        <v>0</v>
      </c>
      <c r="Q30" s="614">
        <f>+Q$14/7</f>
        <v>0</v>
      </c>
      <c r="R30" s="614">
        <f>+R$14/7/2</f>
        <v>0</v>
      </c>
      <c r="S30" s="639"/>
      <c r="T30" s="639"/>
      <c r="U30" s="639"/>
      <c r="V30" s="639"/>
      <c r="W30" s="639"/>
      <c r="X30" s="639"/>
      <c r="Y30" s="614"/>
      <c r="Z30" s="675"/>
      <c r="AA30" s="145"/>
      <c r="AB30" s="145"/>
      <c r="AC30" s="145"/>
      <c r="AD30" s="145"/>
      <c r="AE30" s="145"/>
      <c r="AF30" s="145"/>
      <c r="AG30" s="145"/>
      <c r="AH30" s="145"/>
    </row>
    <row r="31" spans="1:34" x14ac:dyDescent="0.25">
      <c r="B31" s="3">
        <f t="shared" si="2"/>
        <v>2009</v>
      </c>
      <c r="C31" s="622">
        <f t="shared" si="1"/>
        <v>0</v>
      </c>
      <c r="D31" s="675"/>
      <c r="E31" s="675"/>
      <c r="F31" s="675"/>
      <c r="G31" s="675"/>
      <c r="H31" s="675"/>
      <c r="I31" s="675"/>
      <c r="J31" s="675"/>
      <c r="K31" s="675"/>
      <c r="L31" s="675">
        <f>+L$14/7/2</f>
        <v>0</v>
      </c>
      <c r="M31" s="675">
        <f>+M30</f>
        <v>0</v>
      </c>
      <c r="N31" s="614">
        <f>+N30</f>
        <v>0</v>
      </c>
      <c r="O31" s="614">
        <f>+O30</f>
        <v>0</v>
      </c>
      <c r="P31" s="614">
        <f>+P30</f>
        <v>0</v>
      </c>
      <c r="Q31" s="614">
        <f>+Q30</f>
        <v>0</v>
      </c>
      <c r="R31" s="614">
        <f>+R$14/7</f>
        <v>0</v>
      </c>
      <c r="S31" s="639">
        <f>+S$14/7/2</f>
        <v>0</v>
      </c>
      <c r="T31" s="639"/>
      <c r="U31" s="639"/>
      <c r="V31" s="639"/>
      <c r="W31" s="639"/>
      <c r="X31" s="639"/>
      <c r="Y31" s="614"/>
      <c r="Z31" s="675"/>
      <c r="AA31" s="145"/>
      <c r="AB31" s="145"/>
      <c r="AC31" s="145"/>
      <c r="AD31" s="145"/>
      <c r="AE31" s="145"/>
      <c r="AF31" s="145"/>
      <c r="AG31" s="145"/>
      <c r="AH31" s="145"/>
    </row>
    <row r="32" spans="1:34" x14ac:dyDescent="0.25">
      <c r="A32" s="38"/>
      <c r="B32" s="3">
        <f t="shared" si="2"/>
        <v>2010</v>
      </c>
      <c r="C32" s="622">
        <f t="shared" si="1"/>
        <v>0</v>
      </c>
      <c r="D32" s="675"/>
      <c r="E32" s="675"/>
      <c r="F32" s="675"/>
      <c r="G32" s="675"/>
      <c r="H32" s="675"/>
      <c r="I32" s="675"/>
      <c r="J32" s="675"/>
      <c r="K32" s="675"/>
      <c r="L32" s="675"/>
      <c r="M32" s="675">
        <f>+M$14/7/2</f>
        <v>0</v>
      </c>
      <c r="N32" s="614">
        <f>+N31</f>
        <v>0</v>
      </c>
      <c r="O32" s="614">
        <f>+O31</f>
        <v>0</v>
      </c>
      <c r="P32" s="614">
        <f>+P31</f>
        <v>0</v>
      </c>
      <c r="Q32" s="614">
        <f>+Q31</f>
        <v>0</v>
      </c>
      <c r="R32" s="614">
        <f>+R31</f>
        <v>0</v>
      </c>
      <c r="S32" s="639">
        <f>+S$14/7</f>
        <v>0</v>
      </c>
      <c r="T32" s="639">
        <f>+T$14/7/2</f>
        <v>0</v>
      </c>
      <c r="U32" s="639"/>
      <c r="V32" s="639"/>
      <c r="W32" s="639"/>
      <c r="X32" s="639"/>
      <c r="Y32" s="614"/>
      <c r="Z32" s="675"/>
      <c r="AA32" s="145"/>
      <c r="AB32" s="145"/>
      <c r="AC32" s="145"/>
      <c r="AD32" s="145"/>
      <c r="AE32" s="145"/>
      <c r="AF32" s="145"/>
      <c r="AG32" s="145"/>
      <c r="AH32" s="145"/>
    </row>
    <row r="33" spans="1:34" x14ac:dyDescent="0.25">
      <c r="A33" s="38"/>
      <c r="B33" s="3">
        <f t="shared" si="2"/>
        <v>2011</v>
      </c>
      <c r="C33" s="622">
        <f t="shared" si="1"/>
        <v>0</v>
      </c>
      <c r="D33" s="675"/>
      <c r="E33" s="675"/>
      <c r="F33" s="675"/>
      <c r="G33" s="675"/>
      <c r="H33" s="675"/>
      <c r="I33" s="675"/>
      <c r="J33" s="675"/>
      <c r="K33" s="675"/>
      <c r="L33" s="675"/>
      <c r="M33" s="675"/>
      <c r="N33" s="614">
        <f>+N$14/7/2</f>
        <v>0</v>
      </c>
      <c r="O33" s="614">
        <f>+O32</f>
        <v>0</v>
      </c>
      <c r="P33" s="614">
        <f>+P32</f>
        <v>0</v>
      </c>
      <c r="Q33" s="614">
        <f>+Q32</f>
        <v>0</v>
      </c>
      <c r="R33" s="614">
        <f>+R32</f>
        <v>0</v>
      </c>
      <c r="S33" s="639">
        <f>+S32</f>
        <v>0</v>
      </c>
      <c r="T33" s="639">
        <f>+T$14/7</f>
        <v>0</v>
      </c>
      <c r="U33" s="639">
        <f>+U$14/7/2</f>
        <v>0</v>
      </c>
      <c r="V33" s="639"/>
      <c r="W33" s="639"/>
      <c r="X33" s="639"/>
      <c r="Y33" s="614"/>
      <c r="Z33" s="675"/>
      <c r="AA33" s="145"/>
      <c r="AB33" s="145"/>
      <c r="AC33" s="145"/>
      <c r="AD33" s="145"/>
      <c r="AE33" s="145"/>
      <c r="AF33" s="145"/>
      <c r="AG33" s="145"/>
      <c r="AH33" s="145"/>
    </row>
    <row r="34" spans="1:34" x14ac:dyDescent="0.25">
      <c r="A34" s="38"/>
      <c r="B34" s="3">
        <f t="shared" si="2"/>
        <v>2012</v>
      </c>
      <c r="C34" s="622">
        <f t="shared" si="1"/>
        <v>0</v>
      </c>
      <c r="D34" s="675"/>
      <c r="E34" s="675"/>
      <c r="F34" s="675"/>
      <c r="G34" s="675"/>
      <c r="H34" s="675"/>
      <c r="I34" s="675"/>
      <c r="J34" s="675"/>
      <c r="K34" s="675"/>
      <c r="L34" s="675"/>
      <c r="M34" s="675"/>
      <c r="N34" s="614"/>
      <c r="O34" s="614">
        <f>+O$14/7/2</f>
        <v>0</v>
      </c>
      <c r="P34" s="614">
        <f>+P33</f>
        <v>0</v>
      </c>
      <c r="Q34" s="614">
        <f>+Q33</f>
        <v>0</v>
      </c>
      <c r="R34" s="614">
        <f>+R33</f>
        <v>0</v>
      </c>
      <c r="S34" s="639">
        <f>+S33</f>
        <v>0</v>
      </c>
      <c r="T34" s="639">
        <f>+T$14/7</f>
        <v>0</v>
      </c>
      <c r="U34" s="639">
        <f>+U$14/7</f>
        <v>0</v>
      </c>
      <c r="V34" s="639">
        <f>+V$14/7/2</f>
        <v>0</v>
      </c>
      <c r="W34" s="639"/>
      <c r="X34" s="639"/>
      <c r="Y34" s="614"/>
      <c r="Z34" s="675"/>
      <c r="AA34" s="145"/>
      <c r="AB34" s="145"/>
      <c r="AC34" s="145"/>
      <c r="AD34" s="145"/>
      <c r="AE34" s="145"/>
      <c r="AF34" s="145"/>
      <c r="AG34" s="145"/>
      <c r="AH34" s="145"/>
    </row>
    <row r="35" spans="1:34" x14ac:dyDescent="0.25">
      <c r="A35" s="38"/>
      <c r="B35" s="3">
        <f t="shared" si="2"/>
        <v>2013</v>
      </c>
      <c r="C35" s="622">
        <f t="shared" si="1"/>
        <v>0</v>
      </c>
      <c r="D35" s="675"/>
      <c r="E35" s="675"/>
      <c r="F35" s="675"/>
      <c r="G35" s="675"/>
      <c r="H35" s="675"/>
      <c r="I35" s="675"/>
      <c r="J35" s="675"/>
      <c r="K35" s="675"/>
      <c r="L35" s="675"/>
      <c r="M35" s="675"/>
      <c r="N35" s="614"/>
      <c r="O35" s="614"/>
      <c r="P35" s="614">
        <f>P14/7/2</f>
        <v>0</v>
      </c>
      <c r="Q35" s="614">
        <f>Q14</f>
        <v>0</v>
      </c>
      <c r="R35" s="614">
        <f t="shared" ref="R35:U36" si="3">R34</f>
        <v>0</v>
      </c>
      <c r="S35" s="639">
        <f t="shared" si="3"/>
        <v>0</v>
      </c>
      <c r="T35" s="639">
        <f t="shared" si="3"/>
        <v>0</v>
      </c>
      <c r="U35" s="639">
        <f t="shared" si="3"/>
        <v>0</v>
      </c>
      <c r="V35" s="639">
        <f>V14/7</f>
        <v>0</v>
      </c>
      <c r="W35" s="639">
        <f>W14/7/2</f>
        <v>0</v>
      </c>
      <c r="X35" s="639"/>
      <c r="Y35" s="614"/>
      <c r="Z35" s="675"/>
      <c r="AA35" s="145"/>
      <c r="AB35" s="145"/>
      <c r="AC35" s="145"/>
      <c r="AD35" s="145"/>
      <c r="AE35" s="145"/>
      <c r="AF35" s="145"/>
      <c r="AG35" s="145"/>
      <c r="AH35" s="145"/>
    </row>
    <row r="36" spans="1:34" x14ac:dyDescent="0.25">
      <c r="A36" s="38"/>
      <c r="B36" s="3">
        <f t="shared" si="2"/>
        <v>2014</v>
      </c>
      <c r="C36" s="622">
        <f t="shared" si="1"/>
        <v>0</v>
      </c>
      <c r="D36" s="675"/>
      <c r="E36" s="675"/>
      <c r="F36" s="675"/>
      <c r="G36" s="675"/>
      <c r="H36" s="675"/>
      <c r="I36" s="675"/>
      <c r="J36" s="675"/>
      <c r="K36" s="675"/>
      <c r="L36" s="675"/>
      <c r="M36" s="675"/>
      <c r="N36" s="614"/>
      <c r="O36" s="614"/>
      <c r="P36" s="614"/>
      <c r="Q36" s="614">
        <f>Q14/7/2</f>
        <v>0</v>
      </c>
      <c r="R36" s="614">
        <f t="shared" si="3"/>
        <v>0</v>
      </c>
      <c r="S36" s="639">
        <f t="shared" si="3"/>
        <v>0</v>
      </c>
      <c r="T36" s="639">
        <f t="shared" si="3"/>
        <v>0</v>
      </c>
      <c r="U36" s="639">
        <f t="shared" si="3"/>
        <v>0</v>
      </c>
      <c r="V36" s="639">
        <f>V35</f>
        <v>0</v>
      </c>
      <c r="W36" s="639">
        <f>W14/7</f>
        <v>0</v>
      </c>
      <c r="X36" s="639">
        <f>X14/7/2</f>
        <v>0</v>
      </c>
      <c r="Y36" s="614"/>
      <c r="Z36" s="675"/>
      <c r="AA36" s="145"/>
      <c r="AB36" s="145"/>
      <c r="AC36" s="145"/>
      <c r="AD36" s="145"/>
      <c r="AE36" s="145"/>
      <c r="AF36" s="145"/>
      <c r="AG36" s="145"/>
      <c r="AH36" s="145"/>
    </row>
    <row r="37" spans="1:34" x14ac:dyDescent="0.25">
      <c r="A37" s="38"/>
      <c r="B37" s="3">
        <f t="shared" si="2"/>
        <v>2015</v>
      </c>
      <c r="C37" s="622">
        <f t="shared" si="1"/>
        <v>0</v>
      </c>
      <c r="D37" s="675"/>
      <c r="E37" s="675"/>
      <c r="F37" s="675"/>
      <c r="G37" s="675"/>
      <c r="H37" s="675"/>
      <c r="I37" s="675"/>
      <c r="J37" s="675"/>
      <c r="K37" s="675"/>
      <c r="L37" s="675"/>
      <c r="M37" s="675"/>
      <c r="N37" s="614"/>
      <c r="O37" s="614"/>
      <c r="P37" s="614"/>
      <c r="Q37" s="614"/>
      <c r="R37" s="614">
        <f>R14/7/2</f>
        <v>0</v>
      </c>
      <c r="S37" s="639">
        <f>S36</f>
        <v>0</v>
      </c>
      <c r="T37" s="639">
        <f>T36</f>
        <v>0</v>
      </c>
      <c r="U37" s="639">
        <f>U36</f>
        <v>0</v>
      </c>
      <c r="V37" s="639">
        <f>V36</f>
        <v>0</v>
      </c>
      <c r="W37" s="639">
        <f>W36</f>
        <v>0</v>
      </c>
      <c r="X37" s="639">
        <f>X14/7</f>
        <v>0</v>
      </c>
      <c r="Y37" s="614">
        <f>Y14/7/2</f>
        <v>0</v>
      </c>
      <c r="Z37" s="675"/>
      <c r="AA37" s="145"/>
      <c r="AB37" s="145"/>
      <c r="AC37" s="145"/>
      <c r="AD37" s="145"/>
      <c r="AE37" s="145"/>
      <c r="AF37" s="145"/>
      <c r="AG37" s="145"/>
      <c r="AH37" s="145"/>
    </row>
    <row r="38" spans="1:34" x14ac:dyDescent="0.25">
      <c r="A38" s="38"/>
      <c r="B38" s="3">
        <f t="shared" si="2"/>
        <v>2016</v>
      </c>
      <c r="C38" s="622">
        <f t="shared" si="1"/>
        <v>0</v>
      </c>
      <c r="D38" s="675"/>
      <c r="E38" s="675"/>
      <c r="F38" s="675"/>
      <c r="G38" s="675"/>
      <c r="H38" s="675"/>
      <c r="I38" s="675"/>
      <c r="J38" s="675"/>
      <c r="K38" s="675"/>
      <c r="L38" s="675"/>
      <c r="M38" s="675"/>
      <c r="N38" s="614"/>
      <c r="O38" s="614"/>
      <c r="P38" s="614"/>
      <c r="Q38" s="614"/>
      <c r="R38" s="614"/>
      <c r="S38" s="639"/>
      <c r="T38" s="639"/>
      <c r="U38" s="639"/>
      <c r="V38" s="639"/>
      <c r="W38" s="639"/>
      <c r="X38" s="639"/>
      <c r="Y38" s="614">
        <f>+Y14/2</f>
        <v>0</v>
      </c>
      <c r="Z38" s="614">
        <f>Z14/7/2</f>
        <v>0</v>
      </c>
      <c r="AA38" s="614"/>
      <c r="AB38" s="145"/>
      <c r="AC38" s="145"/>
      <c r="AD38" s="145"/>
      <c r="AE38" s="145"/>
      <c r="AF38" s="145"/>
      <c r="AG38" s="145"/>
      <c r="AH38" s="145"/>
    </row>
    <row r="39" spans="1:34" x14ac:dyDescent="0.25">
      <c r="A39" s="38"/>
      <c r="B39" s="3">
        <f t="shared" si="2"/>
        <v>2017</v>
      </c>
      <c r="C39" s="622">
        <f t="shared" si="1"/>
        <v>0</v>
      </c>
      <c r="D39" s="675"/>
      <c r="E39" s="675"/>
      <c r="F39" s="675"/>
      <c r="G39" s="675"/>
      <c r="H39" s="675"/>
      <c r="I39" s="675"/>
      <c r="J39" s="675"/>
      <c r="K39" s="675"/>
      <c r="L39" s="675"/>
      <c r="M39" s="675"/>
      <c r="N39" s="614"/>
      <c r="O39" s="614"/>
      <c r="P39" s="614"/>
      <c r="Q39" s="614"/>
      <c r="R39" s="614"/>
      <c r="S39" s="639"/>
      <c r="T39" s="639"/>
      <c r="U39" s="639"/>
      <c r="V39" s="639"/>
      <c r="W39" s="639"/>
      <c r="X39" s="639"/>
      <c r="Y39" s="614"/>
      <c r="Z39" s="614"/>
      <c r="AA39" s="614">
        <v>0</v>
      </c>
      <c r="AB39" s="145"/>
      <c r="AC39" s="145"/>
      <c r="AD39" s="145"/>
      <c r="AE39" s="145"/>
      <c r="AF39" s="145"/>
      <c r="AG39" s="145"/>
      <c r="AH39" s="145"/>
    </row>
    <row r="40" spans="1:34" x14ac:dyDescent="0.25">
      <c r="A40" s="38"/>
      <c r="B40" s="3">
        <f t="shared" si="2"/>
        <v>2018</v>
      </c>
      <c r="C40" s="622">
        <f t="shared" si="1"/>
        <v>0</v>
      </c>
      <c r="D40" s="675"/>
      <c r="E40" s="675"/>
      <c r="F40" s="675"/>
      <c r="G40" s="675"/>
      <c r="H40" s="675"/>
      <c r="I40" s="675"/>
      <c r="J40" s="675"/>
      <c r="K40" s="675"/>
      <c r="L40" s="675"/>
      <c r="M40" s="675"/>
      <c r="N40" s="614"/>
      <c r="O40" s="614"/>
      <c r="P40" s="614"/>
      <c r="Q40" s="614"/>
      <c r="R40" s="614"/>
      <c r="S40" s="639"/>
      <c r="T40" s="639"/>
      <c r="U40" s="639"/>
      <c r="V40" s="639"/>
      <c r="W40" s="639"/>
      <c r="X40" s="639"/>
      <c r="Y40" s="614"/>
      <c r="Z40" s="614"/>
      <c r="AA40" s="614"/>
      <c r="AB40" s="614">
        <v>0</v>
      </c>
      <c r="AC40" s="145"/>
      <c r="AD40" s="145"/>
      <c r="AE40" s="145"/>
      <c r="AF40" s="145"/>
      <c r="AG40" s="145"/>
      <c r="AH40" s="145"/>
    </row>
    <row r="41" spans="1:34" x14ac:dyDescent="0.25">
      <c r="A41" s="38"/>
      <c r="B41" s="3">
        <f t="shared" si="2"/>
        <v>2019</v>
      </c>
      <c r="C41" s="622">
        <f t="shared" si="1"/>
        <v>0</v>
      </c>
      <c r="D41" s="675"/>
      <c r="E41" s="675"/>
      <c r="F41" s="675"/>
      <c r="G41" s="675"/>
      <c r="H41" s="675"/>
      <c r="I41" s="675"/>
      <c r="J41" s="675"/>
      <c r="K41" s="675"/>
      <c r="L41" s="675"/>
      <c r="M41" s="675"/>
      <c r="N41" s="614"/>
      <c r="O41" s="614"/>
      <c r="P41" s="614"/>
      <c r="Q41" s="614"/>
      <c r="R41" s="614"/>
      <c r="S41" s="639"/>
      <c r="T41" s="639"/>
      <c r="U41" s="639"/>
      <c r="V41" s="639"/>
      <c r="W41" s="639"/>
      <c r="X41" s="639"/>
      <c r="Y41" s="614"/>
      <c r="Z41" s="614"/>
      <c r="AA41" s="614"/>
      <c r="AB41" s="614"/>
      <c r="AC41" s="639">
        <f>+$AC$14/7/3</f>
        <v>0</v>
      </c>
      <c r="AD41" s="639"/>
      <c r="AE41" s="639"/>
      <c r="AF41" s="145"/>
      <c r="AG41" s="145"/>
      <c r="AH41" s="145"/>
    </row>
    <row r="42" spans="1:34" x14ac:dyDescent="0.25">
      <c r="A42" s="38"/>
      <c r="B42" s="3">
        <f t="shared" si="2"/>
        <v>2020</v>
      </c>
      <c r="C42" s="622">
        <f t="shared" si="1"/>
        <v>0</v>
      </c>
      <c r="D42" s="675"/>
      <c r="E42" s="675"/>
      <c r="F42" s="675"/>
      <c r="G42" s="675"/>
      <c r="H42" s="675"/>
      <c r="I42" s="675"/>
      <c r="J42" s="675"/>
      <c r="K42" s="675"/>
      <c r="L42" s="675"/>
      <c r="M42" s="675"/>
      <c r="N42" s="614"/>
      <c r="O42" s="614"/>
      <c r="P42" s="614"/>
      <c r="Q42" s="614"/>
      <c r="R42" s="614"/>
      <c r="S42" s="639"/>
      <c r="T42" s="639"/>
      <c r="U42" s="639"/>
      <c r="V42" s="639"/>
      <c r="W42" s="639"/>
      <c r="X42" s="639"/>
      <c r="Y42" s="614"/>
      <c r="Z42" s="614"/>
      <c r="AA42" s="614"/>
      <c r="AB42" s="614"/>
      <c r="AC42" s="639"/>
      <c r="AD42" s="145">
        <f>$AD$14/7/2</f>
        <v>0</v>
      </c>
      <c r="AE42" s="639"/>
      <c r="AF42" s="145"/>
      <c r="AG42" s="145"/>
      <c r="AH42" s="145"/>
    </row>
    <row r="43" spans="1:34" x14ac:dyDescent="0.25">
      <c r="A43" s="38"/>
      <c r="B43" s="3">
        <f t="shared" si="2"/>
        <v>2021</v>
      </c>
      <c r="C43" s="622">
        <f t="shared" si="1"/>
        <v>0</v>
      </c>
      <c r="D43" s="675"/>
      <c r="E43" s="675"/>
      <c r="F43" s="675"/>
      <c r="G43" s="675"/>
      <c r="H43" s="675"/>
      <c r="I43" s="675"/>
      <c r="J43" s="675"/>
      <c r="K43" s="675"/>
      <c r="L43" s="675"/>
      <c r="M43" s="675"/>
      <c r="N43" s="614"/>
      <c r="O43" s="614"/>
      <c r="P43" s="614"/>
      <c r="Q43" s="614"/>
      <c r="R43" s="614"/>
      <c r="S43" s="639"/>
      <c r="T43" s="639"/>
      <c r="U43" s="639"/>
      <c r="V43" s="639"/>
      <c r="W43" s="639"/>
      <c r="X43" s="639"/>
      <c r="Y43" s="614"/>
      <c r="Z43" s="614"/>
      <c r="AA43" s="614"/>
      <c r="AB43" s="614"/>
      <c r="AC43" s="639"/>
      <c r="AD43" s="145">
        <f>$AD$14/7</f>
        <v>0</v>
      </c>
      <c r="AE43" s="639">
        <f>+$AE$14/7/2</f>
        <v>0</v>
      </c>
      <c r="AF43" s="145"/>
      <c r="AG43" s="145"/>
      <c r="AH43" s="145"/>
    </row>
    <row r="44" spans="1:34" x14ac:dyDescent="0.25">
      <c r="A44" s="38"/>
      <c r="B44" s="3">
        <f t="shared" si="2"/>
        <v>2022</v>
      </c>
      <c r="C44" s="622">
        <f t="shared" si="1"/>
        <v>0</v>
      </c>
      <c r="D44" s="675"/>
      <c r="E44" s="675"/>
      <c r="F44" s="675"/>
      <c r="G44" s="675"/>
      <c r="H44" s="675"/>
      <c r="I44" s="675"/>
      <c r="J44" s="675"/>
      <c r="K44" s="675"/>
      <c r="L44" s="675"/>
      <c r="M44" s="675"/>
      <c r="N44" s="614"/>
      <c r="O44" s="614"/>
      <c r="P44" s="614"/>
      <c r="Q44" s="614"/>
      <c r="R44" s="614"/>
      <c r="S44" s="639"/>
      <c r="T44" s="639"/>
      <c r="U44" s="639"/>
      <c r="V44" s="639"/>
      <c r="W44" s="639"/>
      <c r="X44" s="639"/>
      <c r="Y44" s="614"/>
      <c r="Z44" s="614"/>
      <c r="AA44" s="614"/>
      <c r="AB44" s="614"/>
      <c r="AC44" s="639"/>
      <c r="AD44" s="145"/>
      <c r="AE44" s="639">
        <f>+$AE$14/7</f>
        <v>0</v>
      </c>
      <c r="AF44" s="639">
        <f>+$AF$14/7/2</f>
        <v>0</v>
      </c>
      <c r="AG44" s="145"/>
      <c r="AH44" s="145"/>
    </row>
    <row r="45" spans="1:34" x14ac:dyDescent="0.25">
      <c r="A45" s="38"/>
      <c r="B45" s="3">
        <f t="shared" si="2"/>
        <v>2023</v>
      </c>
      <c r="C45" s="622">
        <f t="shared" si="1"/>
        <v>-37928.571428571428</v>
      </c>
      <c r="D45" s="675"/>
      <c r="E45" s="675"/>
      <c r="F45" s="675"/>
      <c r="G45" s="675"/>
      <c r="H45" s="675"/>
      <c r="I45" s="675"/>
      <c r="J45" s="675"/>
      <c r="K45" s="675"/>
      <c r="L45" s="675"/>
      <c r="M45" s="675"/>
      <c r="N45" s="614"/>
      <c r="O45" s="614"/>
      <c r="P45" s="614"/>
      <c r="Q45" s="614"/>
      <c r="R45" s="614"/>
      <c r="S45" s="639"/>
      <c r="T45" s="639"/>
      <c r="U45" s="639"/>
      <c r="V45" s="639"/>
      <c r="W45" s="639"/>
      <c r="X45" s="639"/>
      <c r="Y45" s="614"/>
      <c r="Z45" s="614"/>
      <c r="AA45" s="614"/>
      <c r="AB45" s="614"/>
      <c r="AC45" s="639"/>
      <c r="AD45" s="145"/>
      <c r="AE45" s="639"/>
      <c r="AF45" s="639"/>
      <c r="AG45" s="639">
        <f>+$AG$14/7/2</f>
        <v>37928.571428571428</v>
      </c>
      <c r="AH45" s="145"/>
    </row>
    <row r="46" spans="1:34" x14ac:dyDescent="0.25">
      <c r="A46" s="38"/>
      <c r="B46" s="3">
        <f t="shared" si="2"/>
        <v>2024</v>
      </c>
      <c r="C46" s="622">
        <f t="shared" si="1"/>
        <v>-75857.142857142855</v>
      </c>
      <c r="D46" s="675"/>
      <c r="E46" s="675"/>
      <c r="F46" s="675"/>
      <c r="G46" s="675"/>
      <c r="H46" s="675"/>
      <c r="I46" s="675"/>
      <c r="J46" s="675"/>
      <c r="K46" s="675"/>
      <c r="L46" s="675"/>
      <c r="M46" s="675"/>
      <c r="N46" s="614"/>
      <c r="O46" s="614"/>
      <c r="P46" s="614"/>
      <c r="Q46" s="614"/>
      <c r="R46" s="614"/>
      <c r="S46" s="639"/>
      <c r="T46" s="639"/>
      <c r="U46" s="639"/>
      <c r="V46" s="639"/>
      <c r="W46" s="639"/>
      <c r="X46" s="639"/>
      <c r="Y46" s="614"/>
      <c r="Z46" s="614"/>
      <c r="AA46" s="614"/>
      <c r="AB46" s="614"/>
      <c r="AC46" s="639"/>
      <c r="AD46" s="145"/>
      <c r="AE46" s="639"/>
      <c r="AF46" s="639"/>
      <c r="AG46" s="639">
        <f>+$AG$14/7</f>
        <v>75857.142857142855</v>
      </c>
      <c r="AH46" s="145"/>
    </row>
    <row r="47" spans="1:34" x14ac:dyDescent="0.25">
      <c r="A47" s="38"/>
      <c r="B47" s="12"/>
      <c r="C47" s="641"/>
      <c r="D47" s="690"/>
      <c r="E47" s="690"/>
      <c r="F47" s="690"/>
      <c r="G47" s="690"/>
      <c r="H47" s="690"/>
      <c r="I47" s="690"/>
      <c r="J47" s="690"/>
      <c r="K47" s="690"/>
      <c r="L47" s="690"/>
      <c r="M47" s="690"/>
      <c r="N47" s="690"/>
      <c r="O47" s="690"/>
      <c r="P47" s="690"/>
      <c r="Q47" s="690"/>
      <c r="R47" s="690"/>
      <c r="S47" s="690"/>
      <c r="T47" s="690"/>
      <c r="U47" s="690"/>
      <c r="V47" s="728"/>
      <c r="W47" s="728"/>
      <c r="X47" s="728"/>
      <c r="Y47" s="690"/>
      <c r="Z47" s="690"/>
      <c r="AA47" s="690"/>
      <c r="AB47" s="641"/>
      <c r="AC47" s="641"/>
      <c r="AD47" s="641"/>
      <c r="AE47" s="641"/>
      <c r="AF47" s="641"/>
      <c r="AG47" s="145"/>
      <c r="AH47" s="145"/>
    </row>
    <row r="48" spans="1:34" x14ac:dyDescent="0.25">
      <c r="A48" s="38" t="s">
        <v>62</v>
      </c>
      <c r="B48" s="675">
        <f>SUM(D48:AH48)</f>
        <v>417214.28571428568</v>
      </c>
      <c r="C48" s="677">
        <f>SUM(C16:C47)</f>
        <v>-113785.71428571429</v>
      </c>
      <c r="D48" s="675">
        <f>-SUM(D16:D47)+D14</f>
        <v>0</v>
      </c>
      <c r="E48" s="675">
        <f t="shared" ref="E48:T48" si="4">-SUM(E16:E47)+E14</f>
        <v>0</v>
      </c>
      <c r="F48" s="675">
        <f t="shared" si="4"/>
        <v>0</v>
      </c>
      <c r="G48" s="675">
        <f t="shared" si="4"/>
        <v>0</v>
      </c>
      <c r="H48" s="675">
        <f t="shared" si="4"/>
        <v>0</v>
      </c>
      <c r="I48" s="675">
        <f t="shared" si="4"/>
        <v>0</v>
      </c>
      <c r="J48" s="675">
        <f t="shared" si="4"/>
        <v>0</v>
      </c>
      <c r="K48" s="675">
        <f t="shared" si="4"/>
        <v>0</v>
      </c>
      <c r="L48" s="675">
        <f t="shared" si="4"/>
        <v>0</v>
      </c>
      <c r="M48" s="675">
        <f t="shared" si="4"/>
        <v>0</v>
      </c>
      <c r="N48" s="675">
        <f t="shared" si="4"/>
        <v>0</v>
      </c>
      <c r="O48" s="675">
        <f t="shared" si="4"/>
        <v>0</v>
      </c>
      <c r="P48" s="675">
        <f t="shared" si="4"/>
        <v>0</v>
      </c>
      <c r="Q48" s="675">
        <f t="shared" si="4"/>
        <v>0</v>
      </c>
      <c r="R48" s="675">
        <f t="shared" si="4"/>
        <v>0</v>
      </c>
      <c r="S48" s="675">
        <f t="shared" si="4"/>
        <v>0</v>
      </c>
      <c r="T48" s="675">
        <f t="shared" si="4"/>
        <v>0</v>
      </c>
      <c r="U48" s="676">
        <f>-SUM(U16:U47)+U14</f>
        <v>0</v>
      </c>
      <c r="V48" s="676">
        <f t="shared" ref="V48:AA48" si="5">-SUM(V16:V47)+V14</f>
        <v>0</v>
      </c>
      <c r="W48" s="676">
        <f t="shared" si="5"/>
        <v>0</v>
      </c>
      <c r="X48" s="676">
        <f t="shared" si="5"/>
        <v>0</v>
      </c>
      <c r="Y48" s="676">
        <f t="shared" si="5"/>
        <v>0</v>
      </c>
      <c r="Z48" s="676">
        <f t="shared" si="5"/>
        <v>0</v>
      </c>
      <c r="AA48" s="676">
        <f t="shared" si="5"/>
        <v>0</v>
      </c>
      <c r="AB48" s="676">
        <f>-SUM(AB16:AB47)+AB14</f>
        <v>0</v>
      </c>
      <c r="AC48" s="676">
        <f>-SUM(AC16:AC47)+AC14</f>
        <v>0</v>
      </c>
      <c r="AD48" s="676">
        <f t="shared" ref="AD48:AH48" si="6">-SUM(AD16:AD47)+AD14</f>
        <v>0</v>
      </c>
      <c r="AE48" s="676">
        <f t="shared" si="6"/>
        <v>0</v>
      </c>
      <c r="AF48" s="676">
        <f t="shared" si="6"/>
        <v>0</v>
      </c>
      <c r="AG48" s="719">
        <f t="shared" si="6"/>
        <v>417214.28571428568</v>
      </c>
      <c r="AH48" s="719">
        <f t="shared" si="6"/>
        <v>0</v>
      </c>
    </row>
    <row r="49" spans="1:26" x14ac:dyDescent="0.25">
      <c r="A49" s="38"/>
      <c r="B49" s="275"/>
      <c r="C49" s="299"/>
      <c r="D49" s="297"/>
      <c r="E49" s="297"/>
      <c r="F49" s="297"/>
      <c r="G49" s="297"/>
      <c r="H49" s="297"/>
      <c r="I49" s="297"/>
      <c r="J49" s="297"/>
      <c r="K49" s="297"/>
      <c r="L49" s="297"/>
      <c r="M49" s="297"/>
      <c r="N49" s="338"/>
      <c r="O49" s="338"/>
      <c r="P49" s="338"/>
      <c r="Q49" s="338"/>
      <c r="R49" s="338"/>
      <c r="S49" s="338"/>
      <c r="T49" s="338"/>
      <c r="U49" s="338"/>
      <c r="V49" s="338"/>
      <c r="W49" s="338"/>
      <c r="X49" s="338"/>
      <c r="Y49" s="338"/>
      <c r="Z49" s="338"/>
    </row>
    <row r="50" spans="1:26" x14ac:dyDescent="0.25">
      <c r="A50" s="39" t="s">
        <v>63</v>
      </c>
      <c r="B50" s="3"/>
      <c r="C50" s="30">
        <f>+C14+C48</f>
        <v>417214.28571428568</v>
      </c>
      <c r="D50" s="297"/>
      <c r="E50" s="297"/>
      <c r="F50" s="297"/>
      <c r="G50" s="297"/>
      <c r="H50" s="297"/>
      <c r="I50" s="297"/>
      <c r="J50" s="297"/>
      <c r="K50" s="297"/>
      <c r="L50" s="297"/>
      <c r="M50" s="297"/>
      <c r="N50" s="338"/>
      <c r="O50" s="338"/>
      <c r="P50" s="338"/>
      <c r="Q50" s="338"/>
      <c r="R50" s="338"/>
      <c r="S50" s="338"/>
      <c r="T50" s="338"/>
      <c r="U50" s="338"/>
      <c r="V50" s="338"/>
      <c r="W50" s="338"/>
      <c r="X50" s="338"/>
      <c r="Y50" s="338"/>
      <c r="Z50" s="338"/>
    </row>
    <row r="51" spans="1:26" x14ac:dyDescent="0.25">
      <c r="A51" s="3"/>
      <c r="B51" s="3"/>
      <c r="C51" s="3"/>
      <c r="D51" s="297"/>
      <c r="E51" s="297"/>
      <c r="F51" s="297"/>
      <c r="G51" s="297"/>
      <c r="H51" s="297"/>
      <c r="I51" s="297"/>
      <c r="J51" s="297"/>
      <c r="K51" s="297"/>
      <c r="L51" s="297"/>
      <c r="M51" s="297"/>
      <c r="N51" s="338"/>
      <c r="O51" s="338"/>
      <c r="P51" s="338"/>
      <c r="Q51" s="338"/>
      <c r="R51" s="338"/>
      <c r="S51" s="338"/>
      <c r="T51" s="338"/>
      <c r="U51" s="338"/>
      <c r="V51" s="338"/>
      <c r="W51" s="338"/>
      <c r="X51" s="338"/>
      <c r="Y51" s="338"/>
      <c r="Z51" s="338"/>
    </row>
    <row r="52" spans="1:26" x14ac:dyDescent="0.25">
      <c r="A52" s="3"/>
      <c r="B52" s="36"/>
      <c r="C52" s="3"/>
      <c r="D52" s="297"/>
      <c r="E52" s="297"/>
      <c r="F52" s="297"/>
      <c r="G52" s="297"/>
      <c r="H52" s="297"/>
      <c r="I52" s="297"/>
      <c r="J52" s="297"/>
      <c r="K52" s="297"/>
      <c r="L52" s="297"/>
      <c r="M52" s="297"/>
      <c r="N52" s="338"/>
      <c r="O52" s="338"/>
      <c r="P52" s="338"/>
      <c r="Q52" s="338"/>
      <c r="R52" s="338"/>
      <c r="S52" s="338"/>
      <c r="T52" s="338"/>
      <c r="U52" s="338"/>
      <c r="V52" s="338"/>
      <c r="W52" s="338"/>
      <c r="X52" s="338"/>
      <c r="Y52" s="338"/>
      <c r="Z52" s="338"/>
    </row>
    <row r="53" spans="1:26" x14ac:dyDescent="0.25">
      <c r="A53" s="3"/>
      <c r="B53" s="3"/>
      <c r="C53" s="3"/>
      <c r="E53" s="297"/>
      <c r="F53" s="301"/>
      <c r="G53" s="301"/>
      <c r="H53" s="301"/>
      <c r="I53" s="301"/>
      <c r="J53" s="301"/>
      <c r="K53" s="301"/>
      <c r="L53" s="301"/>
      <c r="M53" s="301"/>
      <c r="N53" s="338">
        <f>SUM(E32:E53)</f>
        <v>0</v>
      </c>
      <c r="O53" s="342"/>
      <c r="P53" s="342"/>
      <c r="Q53" s="342"/>
      <c r="R53" s="342"/>
      <c r="S53" s="342"/>
    </row>
    <row r="54" spans="1:26" x14ac:dyDescent="0.25">
      <c r="B54" s="3"/>
      <c r="C54" s="3"/>
      <c r="E54" s="301"/>
      <c r="F54" s="301"/>
      <c r="G54" s="301"/>
      <c r="H54" s="301"/>
      <c r="I54" s="301"/>
      <c r="J54" s="301"/>
      <c r="K54" s="301"/>
      <c r="L54" s="301"/>
      <c r="M54" s="301"/>
      <c r="N54" s="301"/>
      <c r="O54" s="301"/>
      <c r="P54" s="301"/>
      <c r="Q54" s="301"/>
      <c r="R54" s="301"/>
      <c r="S54" s="301"/>
    </row>
    <row r="55" spans="1:26" x14ac:dyDescent="0.25">
      <c r="E55" s="301"/>
      <c r="F55" s="301"/>
      <c r="G55" s="301"/>
      <c r="H55" s="301"/>
      <c r="I55" s="301"/>
      <c r="J55" s="301"/>
      <c r="K55" s="301"/>
      <c r="L55" s="301"/>
      <c r="M55" s="301"/>
      <c r="N55" s="301"/>
      <c r="O55" s="301"/>
      <c r="P55" s="301"/>
      <c r="Q55" s="301"/>
      <c r="R55" s="301"/>
      <c r="S55" s="301"/>
    </row>
    <row r="56" spans="1:26" x14ac:dyDescent="0.25">
      <c r="E56" s="301"/>
      <c r="F56" s="301"/>
      <c r="G56" s="301"/>
      <c r="H56" s="301"/>
      <c r="I56" s="301"/>
      <c r="J56" s="301"/>
      <c r="K56" s="301"/>
      <c r="L56" s="301"/>
      <c r="M56" s="301"/>
      <c r="N56" s="301"/>
      <c r="O56" s="301"/>
      <c r="P56" s="301"/>
      <c r="Q56" s="301"/>
      <c r="R56" s="301"/>
      <c r="S56" s="301"/>
    </row>
    <row r="57" spans="1:26" x14ac:dyDescent="0.25">
      <c r="E57" s="301"/>
      <c r="F57" s="301"/>
      <c r="G57" s="301"/>
      <c r="H57" s="301"/>
      <c r="I57" s="301"/>
      <c r="J57" s="301"/>
      <c r="K57" s="301"/>
      <c r="L57" s="301"/>
      <c r="M57" s="301"/>
      <c r="N57" s="301"/>
      <c r="O57" s="301"/>
      <c r="P57" s="301"/>
      <c r="Q57" s="301"/>
      <c r="R57" s="301"/>
      <c r="S57" s="301"/>
    </row>
    <row r="58" spans="1:26" x14ac:dyDescent="0.25">
      <c r="E58" s="301"/>
      <c r="F58" s="301"/>
      <c r="G58" s="301"/>
      <c r="H58" s="301"/>
      <c r="I58" s="301"/>
      <c r="J58" s="301"/>
      <c r="K58" s="301"/>
      <c r="L58" s="301"/>
      <c r="M58" s="301"/>
      <c r="N58" s="301"/>
      <c r="O58" s="301"/>
      <c r="P58" s="301"/>
      <c r="Q58" s="301"/>
      <c r="R58" s="301"/>
      <c r="S58" s="301"/>
    </row>
    <row r="59" spans="1:26" x14ac:dyDescent="0.25">
      <c r="E59" s="301"/>
      <c r="F59" s="301"/>
      <c r="G59" s="301"/>
      <c r="H59" s="301"/>
      <c r="I59" s="301"/>
      <c r="J59" s="301"/>
      <c r="K59" s="301"/>
      <c r="L59" s="301"/>
      <c r="M59" s="301"/>
      <c r="N59" s="301"/>
      <c r="O59" s="301"/>
      <c r="P59" s="301"/>
      <c r="Q59" s="301"/>
      <c r="R59" s="301"/>
      <c r="S59" s="301"/>
    </row>
    <row r="60" spans="1:26" x14ac:dyDescent="0.25">
      <c r="E60" s="301"/>
      <c r="F60" s="301"/>
      <c r="G60" s="301"/>
      <c r="H60" s="301"/>
      <c r="I60" s="301"/>
      <c r="J60" s="301"/>
      <c r="K60" s="301"/>
      <c r="L60" s="301"/>
      <c r="M60" s="301"/>
      <c r="N60" s="301"/>
      <c r="O60" s="301"/>
      <c r="P60" s="301"/>
      <c r="Q60" s="301"/>
      <c r="R60" s="301"/>
      <c r="S60" s="301"/>
    </row>
    <row r="61" spans="1:26" x14ac:dyDescent="0.25">
      <c r="E61" s="301"/>
      <c r="F61" s="301"/>
      <c r="G61" s="301"/>
      <c r="H61" s="301"/>
      <c r="I61" s="301"/>
      <c r="J61" s="301"/>
      <c r="K61" s="301"/>
      <c r="L61" s="301"/>
      <c r="M61" s="301"/>
      <c r="N61" s="301"/>
      <c r="O61" s="301"/>
      <c r="P61" s="301"/>
      <c r="Q61" s="301"/>
      <c r="R61" s="301"/>
      <c r="S61" s="301"/>
    </row>
    <row r="62" spans="1:26" x14ac:dyDescent="0.25">
      <c r="E62" s="301"/>
      <c r="F62" s="301"/>
      <c r="G62" s="301"/>
      <c r="H62" s="301"/>
      <c r="I62" s="301"/>
      <c r="J62" s="301"/>
      <c r="K62" s="301"/>
      <c r="L62" s="301"/>
      <c r="M62" s="301"/>
      <c r="N62" s="301"/>
      <c r="O62" s="301"/>
      <c r="P62" s="301"/>
      <c r="Q62" s="301"/>
      <c r="R62" s="301"/>
      <c r="S62" s="301"/>
    </row>
    <row r="63" spans="1:26" x14ac:dyDescent="0.25">
      <c r="E63" s="301"/>
      <c r="F63" s="301"/>
      <c r="G63" s="301"/>
      <c r="H63" s="301"/>
      <c r="I63" s="301"/>
      <c r="J63" s="301"/>
      <c r="K63" s="301"/>
      <c r="L63" s="301"/>
      <c r="M63" s="301"/>
      <c r="N63" s="301"/>
      <c r="O63" s="301"/>
      <c r="P63" s="301"/>
      <c r="Q63" s="301"/>
      <c r="R63" s="301"/>
      <c r="S63" s="301"/>
    </row>
    <row r="64" spans="1:26" x14ac:dyDescent="0.25">
      <c r="E64" s="301"/>
      <c r="F64" s="301"/>
      <c r="G64" s="301"/>
      <c r="H64" s="301"/>
      <c r="I64" s="301"/>
      <c r="J64" s="301"/>
      <c r="K64" s="301"/>
      <c r="L64" s="301"/>
      <c r="M64" s="301"/>
      <c r="N64" s="301"/>
      <c r="O64" s="301"/>
      <c r="P64" s="301"/>
      <c r="Q64" s="301"/>
      <c r="R64" s="301"/>
      <c r="S64" s="301"/>
    </row>
  </sheetData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929505-3863-4B35-9F09-42B73CCD9599}">
  <dimension ref="A1:AH64"/>
  <sheetViews>
    <sheetView topLeftCell="A22" workbookViewId="0">
      <selection activeCell="C14" sqref="C14"/>
    </sheetView>
  </sheetViews>
  <sheetFormatPr defaultColWidth="8.85546875" defaultRowHeight="15" x14ac:dyDescent="0.25"/>
  <cols>
    <col min="1" max="1" width="26" customWidth="1"/>
    <col min="2" max="2" width="9.5703125" customWidth="1"/>
    <col min="3" max="3" width="12.85546875" customWidth="1"/>
    <col min="4" max="12" width="7.42578125" hidden="1" customWidth="1"/>
    <col min="13" max="13" width="7.5703125" hidden="1" customWidth="1"/>
    <col min="14" max="21" width="10.42578125" customWidth="1"/>
    <col min="22" max="25" width="10.42578125" hidden="1" customWidth="1"/>
    <col min="26" max="26" width="10.7109375" bestFit="1" customWidth="1"/>
    <col min="27" max="27" width="11.5703125" bestFit="1" customWidth="1"/>
    <col min="28" max="28" width="12" bestFit="1" customWidth="1"/>
    <col min="29" max="30" width="10.5703125" bestFit="1" customWidth="1"/>
    <col min="31" max="31" width="11.85546875" customWidth="1"/>
    <col min="32" max="32" width="14.28515625" customWidth="1"/>
    <col min="33" max="33" width="12.28515625" customWidth="1"/>
    <col min="34" max="34" width="11.140625" customWidth="1"/>
  </cols>
  <sheetData>
    <row r="1" spans="1:34" x14ac:dyDescent="0.25">
      <c r="A1" s="11" t="s">
        <v>10</v>
      </c>
      <c r="O1" t="s">
        <v>647</v>
      </c>
    </row>
    <row r="2" spans="1:34" x14ac:dyDescent="0.25">
      <c r="A2" s="9" t="s">
        <v>438</v>
      </c>
    </row>
    <row r="3" spans="1:34" x14ac:dyDescent="0.25">
      <c r="A3" s="9" t="s">
        <v>1378</v>
      </c>
    </row>
    <row r="4" spans="1:34" x14ac:dyDescent="0.25">
      <c r="R4" s="40" t="s">
        <v>4</v>
      </c>
      <c r="S4" s="41"/>
      <c r="T4" s="40" t="s">
        <v>8</v>
      </c>
    </row>
    <row r="5" spans="1:34" x14ac:dyDescent="0.25">
      <c r="A5" s="10" t="s">
        <v>9</v>
      </c>
      <c r="B5" s="12" t="s">
        <v>64</v>
      </c>
      <c r="C5" s="12" t="s">
        <v>12</v>
      </c>
      <c r="R5" s="42" t="s">
        <v>2</v>
      </c>
      <c r="S5" s="42" t="s">
        <v>60</v>
      </c>
      <c r="T5" s="42" t="s">
        <v>7</v>
      </c>
    </row>
    <row r="6" spans="1:34" x14ac:dyDescent="0.25">
      <c r="B6" s="3"/>
      <c r="R6" s="3"/>
    </row>
    <row r="7" spans="1:34" x14ac:dyDescent="0.25">
      <c r="A7" s="234" t="s">
        <v>1400</v>
      </c>
      <c r="B7" s="212">
        <v>927</v>
      </c>
      <c r="C7" s="214"/>
      <c r="D7" s="293"/>
      <c r="E7" s="293"/>
      <c r="F7" s="293"/>
      <c r="G7" s="293"/>
      <c r="H7" s="293"/>
      <c r="I7" s="293"/>
      <c r="J7" s="293"/>
      <c r="K7" s="293"/>
      <c r="L7" s="293"/>
      <c r="M7" s="293"/>
      <c r="N7" s="293"/>
      <c r="O7" s="294"/>
      <c r="P7" s="6"/>
      <c r="Q7" s="6"/>
      <c r="R7" s="13">
        <f>+C14</f>
        <v>0</v>
      </c>
      <c r="S7" s="13">
        <f>+-C48</f>
        <v>0</v>
      </c>
      <c r="T7" s="13">
        <f>+R7-S7</f>
        <v>0</v>
      </c>
    </row>
    <row r="8" spans="1:34" x14ac:dyDescent="0.25">
      <c r="A8" s="231"/>
      <c r="B8" s="3"/>
      <c r="D8" s="293"/>
      <c r="E8" s="293"/>
      <c r="F8" s="293"/>
      <c r="G8" s="293"/>
      <c r="H8" s="293"/>
      <c r="I8" s="293"/>
      <c r="J8" s="293"/>
      <c r="K8" s="293"/>
      <c r="L8" s="293"/>
      <c r="M8" s="293"/>
      <c r="N8" s="293"/>
      <c r="O8" s="294"/>
      <c r="P8" s="6"/>
      <c r="Q8" s="6"/>
    </row>
    <row r="9" spans="1:34" x14ac:dyDescent="0.25">
      <c r="A9" s="2"/>
      <c r="B9" s="3"/>
      <c r="D9" s="293"/>
      <c r="E9" s="293"/>
      <c r="F9" s="293"/>
      <c r="G9" s="293"/>
      <c r="H9" s="293"/>
      <c r="I9" s="293"/>
      <c r="J9" s="293"/>
      <c r="K9" s="293"/>
      <c r="L9" s="293"/>
      <c r="M9" s="293"/>
      <c r="N9" s="293"/>
      <c r="O9" s="294"/>
      <c r="P9" s="6"/>
      <c r="Q9" s="6"/>
    </row>
    <row r="10" spans="1:34" x14ac:dyDescent="0.25">
      <c r="B10" s="3"/>
    </row>
    <row r="11" spans="1:34" x14ac:dyDescent="0.25">
      <c r="A11" s="686" t="s">
        <v>66</v>
      </c>
      <c r="B11" s="212" t="s">
        <v>1376</v>
      </c>
      <c r="C11" s="214"/>
    </row>
    <row r="12" spans="1:34" x14ac:dyDescent="0.25">
      <c r="B12" s="28"/>
      <c r="C12" s="2"/>
    </row>
    <row r="13" spans="1:34" x14ac:dyDescent="0.25">
      <c r="A13" s="9" t="s">
        <v>5</v>
      </c>
      <c r="C13" s="31" t="s">
        <v>3</v>
      </c>
      <c r="D13" s="32">
        <v>1994</v>
      </c>
      <c r="E13" s="32">
        <v>1995</v>
      </c>
      <c r="F13" s="32">
        <v>1996</v>
      </c>
      <c r="G13" s="32">
        <v>1997</v>
      </c>
      <c r="H13" s="32">
        <v>1998</v>
      </c>
      <c r="I13" s="32">
        <v>1999</v>
      </c>
      <c r="J13" s="32">
        <v>2000</v>
      </c>
      <c r="K13" s="32">
        <v>2001</v>
      </c>
      <c r="L13" s="32">
        <v>2002</v>
      </c>
      <c r="M13" s="32">
        <v>2003</v>
      </c>
      <c r="N13" s="32">
        <v>2004</v>
      </c>
      <c r="O13" s="32">
        <f>N13+1</f>
        <v>2005</v>
      </c>
      <c r="P13" s="32">
        <f t="shared" ref="P13:AH13" si="0">O13+1</f>
        <v>2006</v>
      </c>
      <c r="Q13" s="32">
        <f t="shared" si="0"/>
        <v>2007</v>
      </c>
      <c r="R13" s="32">
        <f t="shared" si="0"/>
        <v>2008</v>
      </c>
      <c r="S13" s="32">
        <f t="shared" si="0"/>
        <v>2009</v>
      </c>
      <c r="T13" s="32">
        <f t="shared" si="0"/>
        <v>2010</v>
      </c>
      <c r="U13" s="32">
        <f t="shared" si="0"/>
        <v>2011</v>
      </c>
      <c r="V13" s="32">
        <f t="shared" si="0"/>
        <v>2012</v>
      </c>
      <c r="W13" s="32">
        <f t="shared" si="0"/>
        <v>2013</v>
      </c>
      <c r="X13" s="32">
        <f t="shared" si="0"/>
        <v>2014</v>
      </c>
      <c r="Y13" s="32">
        <f t="shared" si="0"/>
        <v>2015</v>
      </c>
      <c r="Z13" s="32">
        <f t="shared" si="0"/>
        <v>2016</v>
      </c>
      <c r="AA13" s="32">
        <f t="shared" si="0"/>
        <v>2017</v>
      </c>
      <c r="AB13" s="32">
        <f t="shared" si="0"/>
        <v>2018</v>
      </c>
      <c r="AC13" s="32">
        <f t="shared" si="0"/>
        <v>2019</v>
      </c>
      <c r="AD13" s="32">
        <f t="shared" si="0"/>
        <v>2020</v>
      </c>
      <c r="AE13" s="32">
        <f t="shared" si="0"/>
        <v>2021</v>
      </c>
      <c r="AF13" s="32">
        <f t="shared" si="0"/>
        <v>2022</v>
      </c>
      <c r="AG13" s="32">
        <f t="shared" si="0"/>
        <v>2023</v>
      </c>
      <c r="AH13" s="32">
        <f t="shared" si="0"/>
        <v>2024</v>
      </c>
    </row>
    <row r="14" spans="1:34" x14ac:dyDescent="0.25">
      <c r="A14" s="9" t="s">
        <v>73</v>
      </c>
      <c r="C14" s="672">
        <f>SUM(D14:AH14)</f>
        <v>0</v>
      </c>
      <c r="D14" s="673">
        <v>0</v>
      </c>
      <c r="E14" s="673">
        <v>0</v>
      </c>
      <c r="F14" s="673">
        <v>0</v>
      </c>
      <c r="G14" s="673">
        <v>0</v>
      </c>
      <c r="H14" s="673">
        <v>0</v>
      </c>
      <c r="I14" s="673">
        <v>0</v>
      </c>
      <c r="J14" s="673">
        <v>0</v>
      </c>
      <c r="K14" s="673">
        <v>0</v>
      </c>
      <c r="L14" s="673">
        <v>0</v>
      </c>
      <c r="M14" s="673">
        <v>0</v>
      </c>
      <c r="N14" s="639"/>
      <c r="O14" s="639"/>
      <c r="P14" s="639"/>
      <c r="Q14" s="639"/>
      <c r="R14" s="639"/>
      <c r="S14" s="639"/>
      <c r="T14" s="639"/>
      <c r="U14" s="639"/>
      <c r="V14" s="639"/>
      <c r="W14" s="639"/>
      <c r="X14" s="639"/>
      <c r="Y14" s="614"/>
      <c r="Z14" s="614"/>
      <c r="AA14" s="614"/>
      <c r="AB14" s="614"/>
      <c r="AC14" s="614"/>
      <c r="AD14" s="733"/>
      <c r="AE14" s="677"/>
      <c r="AF14" s="733"/>
      <c r="AG14" s="733"/>
      <c r="AH14" s="848"/>
    </row>
    <row r="15" spans="1:34" x14ac:dyDescent="0.25">
      <c r="A15" s="34"/>
      <c r="B15" s="2"/>
      <c r="C15" s="145"/>
      <c r="D15" s="145"/>
      <c r="E15" s="145"/>
      <c r="F15" s="145"/>
      <c r="G15" s="145"/>
      <c r="H15" s="145"/>
      <c r="I15" s="145"/>
      <c r="J15" s="145"/>
      <c r="K15" s="145"/>
      <c r="L15" s="145"/>
      <c r="M15" s="145"/>
      <c r="N15" s="145"/>
      <c r="O15" s="145"/>
      <c r="P15" s="145"/>
      <c r="Q15" s="145"/>
      <c r="R15" s="145"/>
      <c r="S15" s="673"/>
      <c r="T15" s="673"/>
      <c r="U15" s="673"/>
      <c r="V15" s="673"/>
      <c r="W15" s="673"/>
      <c r="X15" s="673"/>
      <c r="Y15" s="145"/>
      <c r="Z15" s="145"/>
      <c r="AA15" s="145"/>
      <c r="AB15" s="145"/>
      <c r="AC15" s="145"/>
      <c r="AD15" s="145"/>
      <c r="AE15" s="145"/>
      <c r="AF15" s="145"/>
      <c r="AG15" s="145"/>
      <c r="AH15" s="614"/>
    </row>
    <row r="16" spans="1:34" x14ac:dyDescent="0.25">
      <c r="A16" s="9" t="s">
        <v>6</v>
      </c>
      <c r="B16" s="3">
        <v>1994</v>
      </c>
      <c r="C16" s="622">
        <f>-SUM(D16:AH16)</f>
        <v>0</v>
      </c>
      <c r="D16" s="675">
        <f>+D$14/7/2</f>
        <v>0</v>
      </c>
      <c r="E16" s="675"/>
      <c r="F16" s="675"/>
      <c r="G16" s="675"/>
      <c r="H16" s="675"/>
      <c r="I16" s="675"/>
      <c r="J16" s="675"/>
      <c r="K16" s="675"/>
      <c r="L16" s="675"/>
      <c r="M16" s="675"/>
      <c r="N16" s="675"/>
      <c r="O16" s="675"/>
      <c r="P16" s="675"/>
      <c r="Q16" s="675"/>
      <c r="R16" s="675"/>
      <c r="S16" s="673"/>
      <c r="T16" s="673"/>
      <c r="U16" s="673"/>
      <c r="V16" s="673"/>
      <c r="W16" s="673"/>
      <c r="X16" s="673"/>
      <c r="Y16" s="675"/>
      <c r="Z16" s="675"/>
      <c r="AA16" s="145"/>
      <c r="AB16" s="145"/>
      <c r="AC16" s="145"/>
      <c r="AD16" s="145"/>
      <c r="AE16" s="145"/>
      <c r="AF16" s="145"/>
      <c r="AG16" s="145"/>
      <c r="AH16" s="614"/>
    </row>
    <row r="17" spans="1:34" x14ac:dyDescent="0.25">
      <c r="B17" s="3">
        <f>B16+1</f>
        <v>1995</v>
      </c>
      <c r="C17" s="622">
        <f t="shared" ref="C17:C46" si="1">-SUM(D17:AH17)</f>
        <v>0</v>
      </c>
      <c r="D17" s="675">
        <f>+D$14/7</f>
        <v>0</v>
      </c>
      <c r="E17" s="675">
        <f>+E$14/7/2</f>
        <v>0</v>
      </c>
      <c r="F17" s="675"/>
      <c r="G17" s="675"/>
      <c r="H17" s="675"/>
      <c r="I17" s="675"/>
      <c r="J17" s="675"/>
      <c r="K17" s="675"/>
      <c r="L17" s="675"/>
      <c r="M17" s="675"/>
      <c r="N17" s="675"/>
      <c r="O17" s="675"/>
      <c r="P17" s="675"/>
      <c r="Q17" s="675"/>
      <c r="R17" s="675"/>
      <c r="S17" s="673"/>
      <c r="T17" s="673"/>
      <c r="U17" s="673"/>
      <c r="V17" s="673"/>
      <c r="W17" s="673"/>
      <c r="X17" s="673"/>
      <c r="Y17" s="675"/>
      <c r="Z17" s="675"/>
      <c r="AA17" s="145"/>
      <c r="AB17" s="145"/>
      <c r="AC17" s="145"/>
      <c r="AD17" s="145"/>
      <c r="AE17" s="145"/>
      <c r="AF17" s="145"/>
      <c r="AG17" s="145"/>
      <c r="AH17" s="614"/>
    </row>
    <row r="18" spans="1:34" x14ac:dyDescent="0.25">
      <c r="B18" s="3">
        <f t="shared" ref="B18:B46" si="2">B17+1</f>
        <v>1996</v>
      </c>
      <c r="C18" s="622">
        <f t="shared" si="1"/>
        <v>0</v>
      </c>
      <c r="D18" s="675">
        <f>+D17</f>
        <v>0</v>
      </c>
      <c r="E18" s="675">
        <f>+E$14/7</f>
        <v>0</v>
      </c>
      <c r="F18" s="675">
        <f>+F$14/7/2</f>
        <v>0</v>
      </c>
      <c r="G18" s="675"/>
      <c r="H18" s="675"/>
      <c r="I18" s="675"/>
      <c r="J18" s="675"/>
      <c r="K18" s="675"/>
      <c r="L18" s="675"/>
      <c r="M18" s="675"/>
      <c r="N18" s="675"/>
      <c r="O18" s="145"/>
      <c r="P18" s="735"/>
      <c r="Q18" s="736"/>
      <c r="R18" s="675"/>
      <c r="S18" s="673"/>
      <c r="T18" s="673"/>
      <c r="U18" s="673"/>
      <c r="V18" s="673"/>
      <c r="W18" s="673"/>
      <c r="X18" s="673"/>
      <c r="Y18" s="675"/>
      <c r="Z18" s="675"/>
      <c r="AA18" s="145"/>
      <c r="AB18" s="145"/>
      <c r="AC18" s="145"/>
      <c r="AD18" s="145"/>
      <c r="AE18" s="145"/>
      <c r="AF18" s="145"/>
      <c r="AG18" s="145"/>
      <c r="AH18" s="145"/>
    </row>
    <row r="19" spans="1:34" x14ac:dyDescent="0.25">
      <c r="B19" s="3">
        <f t="shared" si="2"/>
        <v>1997</v>
      </c>
      <c r="C19" s="622">
        <f t="shared" si="1"/>
        <v>0</v>
      </c>
      <c r="D19" s="675">
        <f>+D18</f>
        <v>0</v>
      </c>
      <c r="E19" s="675">
        <f>+E18</f>
        <v>0</v>
      </c>
      <c r="F19" s="675">
        <f>+F$14/7</f>
        <v>0</v>
      </c>
      <c r="G19" s="675">
        <f>+G$14/7/2</f>
        <v>0</v>
      </c>
      <c r="H19" s="675"/>
      <c r="I19" s="675"/>
      <c r="J19" s="675"/>
      <c r="K19" s="675"/>
      <c r="L19" s="675"/>
      <c r="M19" s="675"/>
      <c r="N19" s="675"/>
      <c r="O19" s="675"/>
      <c r="P19" s="675"/>
      <c r="Q19" s="675"/>
      <c r="R19" s="675"/>
      <c r="S19" s="673"/>
      <c r="T19" s="673"/>
      <c r="U19" s="673"/>
      <c r="V19" s="673"/>
      <c r="W19" s="673"/>
      <c r="X19" s="673"/>
      <c r="Y19" s="675"/>
      <c r="Z19" s="675"/>
      <c r="AA19" s="145"/>
      <c r="AB19" s="145"/>
      <c r="AC19" s="145"/>
      <c r="AD19" s="145"/>
      <c r="AE19" s="145"/>
      <c r="AF19" s="145"/>
      <c r="AG19" s="145"/>
      <c r="AH19" s="145"/>
    </row>
    <row r="20" spans="1:34" x14ac:dyDescent="0.25">
      <c r="B20" s="3">
        <f t="shared" si="2"/>
        <v>1998</v>
      </c>
      <c r="C20" s="622">
        <f t="shared" si="1"/>
        <v>0</v>
      </c>
      <c r="D20" s="675">
        <f>+D19</f>
        <v>0</v>
      </c>
      <c r="E20" s="675">
        <f>+E19</f>
        <v>0</v>
      </c>
      <c r="F20" s="675">
        <f>+F19</f>
        <v>0</v>
      </c>
      <c r="G20" s="675">
        <f>+G$14/7</f>
        <v>0</v>
      </c>
      <c r="H20" s="675">
        <f>+H$14/7/2</f>
        <v>0</v>
      </c>
      <c r="I20" s="675"/>
      <c r="J20" s="675"/>
      <c r="K20" s="675"/>
      <c r="L20" s="675"/>
      <c r="M20" s="675"/>
      <c r="N20" s="675"/>
      <c r="O20" s="675"/>
      <c r="P20" s="675"/>
      <c r="Q20" s="675"/>
      <c r="R20" s="675"/>
      <c r="S20" s="673"/>
      <c r="T20" s="145"/>
      <c r="U20" s="735"/>
      <c r="V20" s="736"/>
      <c r="W20" s="673"/>
      <c r="X20" s="673"/>
      <c r="Y20" s="675"/>
      <c r="Z20" s="675"/>
      <c r="AA20" s="145"/>
      <c r="AB20" s="145"/>
      <c r="AC20" s="145"/>
      <c r="AD20" s="145"/>
      <c r="AE20" s="145"/>
      <c r="AF20" s="145"/>
      <c r="AG20" s="145"/>
      <c r="AH20" s="145"/>
    </row>
    <row r="21" spans="1:34" x14ac:dyDescent="0.25">
      <c r="B21" s="3">
        <f t="shared" si="2"/>
        <v>1999</v>
      </c>
      <c r="C21" s="622">
        <f t="shared" si="1"/>
        <v>0</v>
      </c>
      <c r="D21" s="675">
        <f>+D20</f>
        <v>0</v>
      </c>
      <c r="E21" s="675">
        <f>+E20</f>
        <v>0</v>
      </c>
      <c r="F21" s="675">
        <f>+F20</f>
        <v>0</v>
      </c>
      <c r="G21" s="675">
        <f>+G20</f>
        <v>0</v>
      </c>
      <c r="H21" s="675">
        <f>+H$14/7</f>
        <v>0</v>
      </c>
      <c r="I21" s="675">
        <f>+I$14/7/2</f>
        <v>0</v>
      </c>
      <c r="J21" s="675"/>
      <c r="K21" s="675"/>
      <c r="L21" s="675"/>
      <c r="M21" s="675"/>
      <c r="N21" s="675"/>
      <c r="O21" s="675"/>
      <c r="P21" s="675"/>
      <c r="Q21" s="675"/>
      <c r="R21" s="675"/>
      <c r="S21" s="673"/>
      <c r="T21" s="673"/>
      <c r="U21" s="673"/>
      <c r="V21" s="673"/>
      <c r="W21" s="673"/>
      <c r="X21" s="673"/>
      <c r="Y21" s="675"/>
      <c r="Z21" s="675"/>
      <c r="AA21" s="145"/>
      <c r="AB21" s="145"/>
      <c r="AC21" s="145"/>
      <c r="AD21" s="145"/>
      <c r="AE21" s="145"/>
      <c r="AF21" s="145"/>
      <c r="AG21" s="145"/>
      <c r="AH21" s="145"/>
    </row>
    <row r="22" spans="1:34" x14ac:dyDescent="0.25">
      <c r="B22" s="3">
        <f t="shared" si="2"/>
        <v>2000</v>
      </c>
      <c r="C22" s="622">
        <f t="shared" si="1"/>
        <v>0</v>
      </c>
      <c r="D22" s="675">
        <f>+D21</f>
        <v>0</v>
      </c>
      <c r="E22" s="675">
        <f>+E21</f>
        <v>0</v>
      </c>
      <c r="F22" s="675">
        <f>+F21</f>
        <v>0</v>
      </c>
      <c r="G22" s="675">
        <f>+G21</f>
        <v>0</v>
      </c>
      <c r="H22" s="675">
        <f>+H21</f>
        <v>0</v>
      </c>
      <c r="I22" s="675">
        <f>+I$14/7</f>
        <v>0</v>
      </c>
      <c r="J22" s="675">
        <f>+J$14/7/2</f>
        <v>0</v>
      </c>
      <c r="K22" s="675"/>
      <c r="L22" s="675"/>
      <c r="M22" s="675"/>
      <c r="N22" s="675"/>
      <c r="O22" s="675"/>
      <c r="P22" s="675"/>
      <c r="Q22" s="675"/>
      <c r="R22" s="675"/>
      <c r="S22" s="673"/>
      <c r="T22" s="673"/>
      <c r="U22" s="673"/>
      <c r="V22" s="673"/>
      <c r="W22" s="673"/>
      <c r="X22" s="673"/>
      <c r="Y22" s="675"/>
      <c r="Z22" s="675"/>
      <c r="AA22" s="145"/>
      <c r="AB22" s="145"/>
      <c r="AC22" s="145"/>
      <c r="AD22" s="145"/>
      <c r="AE22" s="145"/>
      <c r="AF22" s="145"/>
      <c r="AG22" s="145"/>
      <c r="AH22" s="145"/>
    </row>
    <row r="23" spans="1:34" x14ac:dyDescent="0.25">
      <c r="B23" s="3">
        <f t="shared" si="2"/>
        <v>2001</v>
      </c>
      <c r="C23" s="622">
        <f t="shared" si="1"/>
        <v>0</v>
      </c>
      <c r="D23" s="675">
        <f>+D$14/7/2</f>
        <v>0</v>
      </c>
      <c r="E23" s="675">
        <f>+E22</f>
        <v>0</v>
      </c>
      <c r="F23" s="675">
        <f>+F22</f>
        <v>0</v>
      </c>
      <c r="G23" s="675">
        <f>+G22</f>
        <v>0</v>
      </c>
      <c r="H23" s="675">
        <f>+H22</f>
        <v>0</v>
      </c>
      <c r="I23" s="675">
        <f>+I22</f>
        <v>0</v>
      </c>
      <c r="J23" s="675">
        <f>+J$14/7</f>
        <v>0</v>
      </c>
      <c r="K23" s="675">
        <f>+K$14/7/2</f>
        <v>0</v>
      </c>
      <c r="L23" s="675"/>
      <c r="M23" s="675"/>
      <c r="N23" s="675"/>
      <c r="O23" s="675"/>
      <c r="P23" s="675"/>
      <c r="Q23" s="675"/>
      <c r="R23" s="675"/>
      <c r="S23" s="673"/>
      <c r="T23" s="673"/>
      <c r="U23" s="673"/>
      <c r="V23" s="673"/>
      <c r="W23" s="673"/>
      <c r="X23" s="673"/>
      <c r="Y23" s="675"/>
      <c r="Z23" s="675"/>
      <c r="AA23" s="145"/>
      <c r="AB23" s="145"/>
      <c r="AC23" s="145"/>
      <c r="AD23" s="145"/>
      <c r="AE23" s="145"/>
      <c r="AF23" s="145"/>
      <c r="AG23" s="145"/>
      <c r="AH23" s="145"/>
    </row>
    <row r="24" spans="1:34" x14ac:dyDescent="0.25">
      <c r="B24" s="3">
        <f t="shared" si="2"/>
        <v>2002</v>
      </c>
      <c r="C24" s="622">
        <f t="shared" si="1"/>
        <v>0</v>
      </c>
      <c r="D24" s="675"/>
      <c r="E24" s="675">
        <f>+E$14/7/2</f>
        <v>0</v>
      </c>
      <c r="F24" s="675">
        <f>+F23</f>
        <v>0</v>
      </c>
      <c r="G24" s="675">
        <f>+G23</f>
        <v>0</v>
      </c>
      <c r="H24" s="675">
        <f>+H23</f>
        <v>0</v>
      </c>
      <c r="I24" s="675">
        <f>+I23</f>
        <v>0</v>
      </c>
      <c r="J24" s="675">
        <f>+J23</f>
        <v>0</v>
      </c>
      <c r="K24" s="675">
        <f>+K$14/7</f>
        <v>0</v>
      </c>
      <c r="L24" s="675">
        <f>+L$14/7/2</f>
        <v>0</v>
      </c>
      <c r="M24" s="675"/>
      <c r="N24" s="675"/>
      <c r="O24" s="675"/>
      <c r="P24" s="675"/>
      <c r="Q24" s="675"/>
      <c r="R24" s="675"/>
      <c r="S24" s="673"/>
      <c r="T24" s="673"/>
      <c r="U24" s="673"/>
      <c r="V24" s="673"/>
      <c r="W24" s="673"/>
      <c r="X24" s="673"/>
      <c r="Y24" s="675"/>
      <c r="Z24" s="675"/>
      <c r="AA24" s="145"/>
      <c r="AB24" s="145"/>
      <c r="AC24" s="145"/>
      <c r="AD24" s="145"/>
      <c r="AE24" s="145"/>
      <c r="AF24" s="145"/>
      <c r="AG24" s="145"/>
      <c r="AH24" s="145"/>
    </row>
    <row r="25" spans="1:34" x14ac:dyDescent="0.25">
      <c r="B25" s="3">
        <f t="shared" si="2"/>
        <v>2003</v>
      </c>
      <c r="C25" s="622">
        <f t="shared" si="1"/>
        <v>0</v>
      </c>
      <c r="D25" s="675"/>
      <c r="E25" s="675"/>
      <c r="F25" s="675">
        <f>+F$14/7/2</f>
        <v>0</v>
      </c>
      <c r="G25" s="675">
        <f>+G24</f>
        <v>0</v>
      </c>
      <c r="H25" s="675">
        <f>+H24</f>
        <v>0</v>
      </c>
      <c r="I25" s="675">
        <f>+I24</f>
        <v>0</v>
      </c>
      <c r="J25" s="675">
        <f>+J24</f>
        <v>0</v>
      </c>
      <c r="K25" s="675">
        <f>+K24</f>
        <v>0</v>
      </c>
      <c r="L25" s="675">
        <f>+L$14/7</f>
        <v>0</v>
      </c>
      <c r="M25" s="675">
        <f>+M$14/7/2</f>
        <v>0</v>
      </c>
      <c r="N25" s="675"/>
      <c r="O25" s="675"/>
      <c r="P25" s="675"/>
      <c r="Q25" s="675"/>
      <c r="R25" s="675"/>
      <c r="S25" s="673"/>
      <c r="T25" s="673"/>
      <c r="U25" s="673"/>
      <c r="V25" s="673"/>
      <c r="W25" s="673"/>
      <c r="X25" s="673"/>
      <c r="Y25" s="675"/>
      <c r="Z25" s="675"/>
      <c r="AA25" s="145"/>
      <c r="AB25" s="145"/>
      <c r="AC25" s="145"/>
      <c r="AD25" s="145"/>
      <c r="AE25" s="145"/>
      <c r="AF25" s="145"/>
      <c r="AG25" s="145"/>
      <c r="AH25" s="145"/>
    </row>
    <row r="26" spans="1:34" x14ac:dyDescent="0.25">
      <c r="B26" s="3">
        <f t="shared" si="2"/>
        <v>2004</v>
      </c>
      <c r="C26" s="622">
        <f t="shared" si="1"/>
        <v>0</v>
      </c>
      <c r="D26" s="675"/>
      <c r="E26" s="675"/>
      <c r="F26" s="675"/>
      <c r="G26" s="675">
        <f>+G$14/7/2</f>
        <v>0</v>
      </c>
      <c r="H26" s="675">
        <f>+H25</f>
        <v>0</v>
      </c>
      <c r="I26" s="675">
        <f>+I25</f>
        <v>0</v>
      </c>
      <c r="J26" s="675">
        <f>+J25</f>
        <v>0</v>
      </c>
      <c r="K26" s="675">
        <f>+K25</f>
        <v>0</v>
      </c>
      <c r="L26" s="675">
        <f>+L25</f>
        <v>0</v>
      </c>
      <c r="M26" s="675">
        <f>+M$14/7</f>
        <v>0</v>
      </c>
      <c r="N26" s="614">
        <f>+N$14/7/2</f>
        <v>0</v>
      </c>
      <c r="O26" s="614"/>
      <c r="P26" s="614"/>
      <c r="Q26" s="614"/>
      <c r="R26" s="614"/>
      <c r="S26" s="639"/>
      <c r="T26" s="639"/>
      <c r="U26" s="639"/>
      <c r="V26" s="639"/>
      <c r="W26" s="639"/>
      <c r="X26" s="639"/>
      <c r="Y26" s="614"/>
      <c r="Z26" s="675"/>
      <c r="AA26" s="145"/>
      <c r="AB26" s="145"/>
      <c r="AC26" s="145"/>
      <c r="AD26" s="145"/>
      <c r="AE26" s="145"/>
      <c r="AF26" s="145"/>
      <c r="AG26" s="145"/>
      <c r="AH26" s="145"/>
    </row>
    <row r="27" spans="1:34" x14ac:dyDescent="0.25">
      <c r="B27" s="3">
        <f t="shared" si="2"/>
        <v>2005</v>
      </c>
      <c r="C27" s="622">
        <f t="shared" si="1"/>
        <v>0</v>
      </c>
      <c r="D27" s="675"/>
      <c r="E27" s="675"/>
      <c r="F27" s="675"/>
      <c r="G27" s="675"/>
      <c r="H27" s="675">
        <f>+H$14/7/2</f>
        <v>0</v>
      </c>
      <c r="I27" s="675">
        <f>+I26</f>
        <v>0</v>
      </c>
      <c r="J27" s="675">
        <f>+J26</f>
        <v>0</v>
      </c>
      <c r="K27" s="675">
        <f>+K26</f>
        <v>0</v>
      </c>
      <c r="L27" s="675">
        <f>+L26</f>
        <v>0</v>
      </c>
      <c r="M27" s="675">
        <f>+M26</f>
        <v>0</v>
      </c>
      <c r="N27" s="614">
        <f>+N$14/7</f>
        <v>0</v>
      </c>
      <c r="O27" s="614">
        <f>+O$14/7/2</f>
        <v>0</v>
      </c>
      <c r="P27" s="614"/>
      <c r="Q27" s="614"/>
      <c r="R27" s="614"/>
      <c r="S27" s="639"/>
      <c r="T27" s="639"/>
      <c r="U27" s="639"/>
      <c r="V27" s="639"/>
      <c r="W27" s="639"/>
      <c r="X27" s="639"/>
      <c r="Y27" s="614"/>
      <c r="Z27" s="675"/>
      <c r="AA27" s="145"/>
      <c r="AB27" s="145"/>
      <c r="AC27" s="145"/>
      <c r="AD27" s="145"/>
      <c r="AE27" s="145"/>
      <c r="AF27" s="145"/>
      <c r="AG27" s="145"/>
      <c r="AH27" s="145"/>
    </row>
    <row r="28" spans="1:34" x14ac:dyDescent="0.25">
      <c r="B28" s="3">
        <f t="shared" si="2"/>
        <v>2006</v>
      </c>
      <c r="C28" s="622">
        <f t="shared" si="1"/>
        <v>0</v>
      </c>
      <c r="D28" s="675"/>
      <c r="E28" s="675"/>
      <c r="F28" s="675"/>
      <c r="G28" s="675"/>
      <c r="H28" s="675"/>
      <c r="I28" s="675">
        <f>+I$14/7/2</f>
        <v>0</v>
      </c>
      <c r="J28" s="675">
        <f>+J27</f>
        <v>0</v>
      </c>
      <c r="K28" s="675">
        <f>+K27</f>
        <v>0</v>
      </c>
      <c r="L28" s="675">
        <f>+L27</f>
        <v>0</v>
      </c>
      <c r="M28" s="675">
        <f>+M27</f>
        <v>0</v>
      </c>
      <c r="N28" s="614">
        <f>+N27</f>
        <v>0</v>
      </c>
      <c r="O28" s="614">
        <f>+O$14/7</f>
        <v>0</v>
      </c>
      <c r="P28" s="614">
        <f>+P$14/7/2</f>
        <v>0</v>
      </c>
      <c r="Q28" s="614"/>
      <c r="R28" s="614"/>
      <c r="S28" s="639"/>
      <c r="T28" s="639"/>
      <c r="U28" s="639"/>
      <c r="V28" s="639"/>
      <c r="W28" s="639"/>
      <c r="X28" s="639"/>
      <c r="Y28" s="614"/>
      <c r="Z28" s="675"/>
      <c r="AA28" s="145"/>
      <c r="AB28" s="145"/>
      <c r="AC28" s="145"/>
      <c r="AD28" s="145"/>
      <c r="AE28" s="145"/>
      <c r="AF28" s="145"/>
      <c r="AG28" s="145"/>
      <c r="AH28" s="145"/>
    </row>
    <row r="29" spans="1:34" x14ac:dyDescent="0.25">
      <c r="B29" s="3">
        <f t="shared" si="2"/>
        <v>2007</v>
      </c>
      <c r="C29" s="622">
        <f t="shared" si="1"/>
        <v>0</v>
      </c>
      <c r="D29" s="675"/>
      <c r="E29" s="675"/>
      <c r="F29" s="675"/>
      <c r="G29" s="675"/>
      <c r="H29" s="675"/>
      <c r="I29" s="675"/>
      <c r="J29" s="675">
        <f>+J$14/7/2</f>
        <v>0</v>
      </c>
      <c r="K29" s="675">
        <f>+K28</f>
        <v>0</v>
      </c>
      <c r="L29" s="675">
        <f>+L28</f>
        <v>0</v>
      </c>
      <c r="M29" s="675">
        <f>+M28</f>
        <v>0</v>
      </c>
      <c r="N29" s="614">
        <f>+N28</f>
        <v>0</v>
      </c>
      <c r="O29" s="614">
        <f>+O28</f>
        <v>0</v>
      </c>
      <c r="P29" s="614">
        <f>+P$14/7</f>
        <v>0</v>
      </c>
      <c r="Q29" s="614">
        <f>+Q$14/7/2</f>
        <v>0</v>
      </c>
      <c r="R29" s="614"/>
      <c r="S29" s="639"/>
      <c r="T29" s="639"/>
      <c r="U29" s="639"/>
      <c r="V29" s="639"/>
      <c r="W29" s="639"/>
      <c r="X29" s="639"/>
      <c r="Y29" s="614"/>
      <c r="Z29" s="675"/>
      <c r="AA29" s="145"/>
      <c r="AB29" s="145"/>
      <c r="AC29" s="145"/>
      <c r="AD29" s="145"/>
      <c r="AE29" s="145"/>
      <c r="AF29" s="145"/>
      <c r="AG29" s="145"/>
      <c r="AH29" s="145"/>
    </row>
    <row r="30" spans="1:34" x14ac:dyDescent="0.25">
      <c r="B30" s="3">
        <f t="shared" si="2"/>
        <v>2008</v>
      </c>
      <c r="C30" s="622">
        <f t="shared" si="1"/>
        <v>0</v>
      </c>
      <c r="D30" s="675"/>
      <c r="E30" s="675"/>
      <c r="F30" s="675"/>
      <c r="G30" s="675"/>
      <c r="H30" s="675"/>
      <c r="I30" s="675"/>
      <c r="J30" s="675"/>
      <c r="K30" s="675">
        <f>+K$14/7/2</f>
        <v>0</v>
      </c>
      <c r="L30" s="675">
        <f>+L29</f>
        <v>0</v>
      </c>
      <c r="M30" s="675">
        <f>+M29</f>
        <v>0</v>
      </c>
      <c r="N30" s="614">
        <f>+N29</f>
        <v>0</v>
      </c>
      <c r="O30" s="614">
        <f>+O29</f>
        <v>0</v>
      </c>
      <c r="P30" s="614">
        <f>+P29</f>
        <v>0</v>
      </c>
      <c r="Q30" s="614">
        <f>+Q$14/7</f>
        <v>0</v>
      </c>
      <c r="R30" s="614">
        <f>+R$14/7/2</f>
        <v>0</v>
      </c>
      <c r="S30" s="639"/>
      <c r="T30" s="639"/>
      <c r="U30" s="639"/>
      <c r="V30" s="639"/>
      <c r="W30" s="639"/>
      <c r="X30" s="639"/>
      <c r="Y30" s="614"/>
      <c r="Z30" s="675"/>
      <c r="AA30" s="145"/>
      <c r="AB30" s="145"/>
      <c r="AC30" s="145"/>
      <c r="AD30" s="145"/>
      <c r="AE30" s="145"/>
      <c r="AF30" s="145"/>
      <c r="AG30" s="145"/>
      <c r="AH30" s="145"/>
    </row>
    <row r="31" spans="1:34" x14ac:dyDescent="0.25">
      <c r="B31" s="3">
        <f t="shared" si="2"/>
        <v>2009</v>
      </c>
      <c r="C31" s="622">
        <f t="shared" si="1"/>
        <v>0</v>
      </c>
      <c r="D31" s="675"/>
      <c r="E31" s="675"/>
      <c r="F31" s="675"/>
      <c r="G31" s="675"/>
      <c r="H31" s="675"/>
      <c r="I31" s="675"/>
      <c r="J31" s="675"/>
      <c r="K31" s="675"/>
      <c r="L31" s="675">
        <f>+L$14/7/2</f>
        <v>0</v>
      </c>
      <c r="M31" s="675">
        <f>+M30</f>
        <v>0</v>
      </c>
      <c r="N31" s="614">
        <f>+N30</f>
        <v>0</v>
      </c>
      <c r="O31" s="614">
        <f>+O30</f>
        <v>0</v>
      </c>
      <c r="P31" s="614">
        <f>+P30</f>
        <v>0</v>
      </c>
      <c r="Q31" s="614">
        <f>+Q30</f>
        <v>0</v>
      </c>
      <c r="R31" s="614">
        <f>+R$14/7</f>
        <v>0</v>
      </c>
      <c r="S31" s="639">
        <f>+S$14/7/2</f>
        <v>0</v>
      </c>
      <c r="T31" s="639"/>
      <c r="U31" s="639"/>
      <c r="V31" s="639"/>
      <c r="W31" s="639"/>
      <c r="X31" s="639"/>
      <c r="Y31" s="614"/>
      <c r="Z31" s="675"/>
      <c r="AA31" s="145"/>
      <c r="AB31" s="145"/>
      <c r="AC31" s="145"/>
      <c r="AD31" s="145"/>
      <c r="AE31" s="145"/>
      <c r="AF31" s="145"/>
      <c r="AG31" s="145"/>
      <c r="AH31" s="145"/>
    </row>
    <row r="32" spans="1:34" x14ac:dyDescent="0.25">
      <c r="A32" s="38"/>
      <c r="B32" s="3">
        <f t="shared" si="2"/>
        <v>2010</v>
      </c>
      <c r="C32" s="622">
        <f t="shared" si="1"/>
        <v>0</v>
      </c>
      <c r="D32" s="675"/>
      <c r="E32" s="675"/>
      <c r="F32" s="675"/>
      <c r="G32" s="675"/>
      <c r="H32" s="675"/>
      <c r="I32" s="675"/>
      <c r="J32" s="675"/>
      <c r="K32" s="675"/>
      <c r="L32" s="675"/>
      <c r="M32" s="675">
        <f>+M$14/7/2</f>
        <v>0</v>
      </c>
      <c r="N32" s="614">
        <f>+N31</f>
        <v>0</v>
      </c>
      <c r="O32" s="614">
        <f>+O31</f>
        <v>0</v>
      </c>
      <c r="P32" s="614">
        <f>+P31</f>
        <v>0</v>
      </c>
      <c r="Q32" s="614">
        <f>+Q31</f>
        <v>0</v>
      </c>
      <c r="R32" s="614">
        <f>+R31</f>
        <v>0</v>
      </c>
      <c r="S32" s="639">
        <f>+S$14/7</f>
        <v>0</v>
      </c>
      <c r="T32" s="639">
        <f>+T$14/7/2</f>
        <v>0</v>
      </c>
      <c r="U32" s="639"/>
      <c r="V32" s="639"/>
      <c r="W32" s="639"/>
      <c r="X32" s="639"/>
      <c r="Y32" s="614"/>
      <c r="Z32" s="675"/>
      <c r="AA32" s="145"/>
      <c r="AB32" s="145"/>
      <c r="AC32" s="145"/>
      <c r="AD32" s="145"/>
      <c r="AE32" s="145"/>
      <c r="AF32" s="145"/>
      <c r="AG32" s="145"/>
      <c r="AH32" s="145"/>
    </row>
    <row r="33" spans="1:34" x14ac:dyDescent="0.25">
      <c r="A33" s="38"/>
      <c r="B33" s="3">
        <f t="shared" si="2"/>
        <v>2011</v>
      </c>
      <c r="C33" s="622">
        <f t="shared" si="1"/>
        <v>0</v>
      </c>
      <c r="D33" s="675"/>
      <c r="E33" s="675"/>
      <c r="F33" s="675"/>
      <c r="G33" s="675"/>
      <c r="H33" s="675"/>
      <c r="I33" s="675"/>
      <c r="J33" s="675"/>
      <c r="K33" s="675"/>
      <c r="L33" s="675"/>
      <c r="M33" s="675"/>
      <c r="N33" s="614">
        <f>+N$14/7/2</f>
        <v>0</v>
      </c>
      <c r="O33" s="614">
        <f>+O32</f>
        <v>0</v>
      </c>
      <c r="P33" s="614">
        <f>+P32</f>
        <v>0</v>
      </c>
      <c r="Q33" s="614">
        <f>+Q32</f>
        <v>0</v>
      </c>
      <c r="R33" s="614">
        <f>+R32</f>
        <v>0</v>
      </c>
      <c r="S33" s="639">
        <f>+S32</f>
        <v>0</v>
      </c>
      <c r="T33" s="639">
        <f>+T$14/7</f>
        <v>0</v>
      </c>
      <c r="U33" s="639">
        <f>+U$14/7/2</f>
        <v>0</v>
      </c>
      <c r="V33" s="639"/>
      <c r="W33" s="639"/>
      <c r="X33" s="639"/>
      <c r="Y33" s="614"/>
      <c r="Z33" s="675"/>
      <c r="AA33" s="145"/>
      <c r="AB33" s="145"/>
      <c r="AC33" s="145"/>
      <c r="AD33" s="145"/>
      <c r="AE33" s="145"/>
      <c r="AF33" s="145"/>
      <c r="AG33" s="145"/>
      <c r="AH33" s="145"/>
    </row>
    <row r="34" spans="1:34" x14ac:dyDescent="0.25">
      <c r="A34" s="38"/>
      <c r="B34" s="3">
        <f t="shared" si="2"/>
        <v>2012</v>
      </c>
      <c r="C34" s="622">
        <f t="shared" si="1"/>
        <v>0</v>
      </c>
      <c r="D34" s="675"/>
      <c r="E34" s="675"/>
      <c r="F34" s="675"/>
      <c r="G34" s="675"/>
      <c r="H34" s="675"/>
      <c r="I34" s="675"/>
      <c r="J34" s="675"/>
      <c r="K34" s="675"/>
      <c r="L34" s="675"/>
      <c r="M34" s="675"/>
      <c r="N34" s="614"/>
      <c r="O34" s="614">
        <f>+O$14/7/2</f>
        <v>0</v>
      </c>
      <c r="P34" s="614">
        <f>+P33</f>
        <v>0</v>
      </c>
      <c r="Q34" s="614">
        <f>+Q33</f>
        <v>0</v>
      </c>
      <c r="R34" s="614">
        <f>+R33</f>
        <v>0</v>
      </c>
      <c r="S34" s="639">
        <f>+S33</f>
        <v>0</v>
      </c>
      <c r="T34" s="639">
        <f>+T$14/7</f>
        <v>0</v>
      </c>
      <c r="U34" s="639">
        <f>+U$14/7</f>
        <v>0</v>
      </c>
      <c r="V34" s="639">
        <f>+V$14/7/2</f>
        <v>0</v>
      </c>
      <c r="W34" s="639"/>
      <c r="X34" s="639"/>
      <c r="Y34" s="614"/>
      <c r="Z34" s="675"/>
      <c r="AA34" s="145"/>
      <c r="AB34" s="145"/>
      <c r="AC34" s="145"/>
      <c r="AD34" s="145"/>
      <c r="AE34" s="145"/>
      <c r="AF34" s="145"/>
      <c r="AG34" s="145"/>
      <c r="AH34" s="145"/>
    </row>
    <row r="35" spans="1:34" x14ac:dyDescent="0.25">
      <c r="A35" s="38"/>
      <c r="B35" s="3">
        <f t="shared" si="2"/>
        <v>2013</v>
      </c>
      <c r="C35" s="622">
        <f t="shared" si="1"/>
        <v>0</v>
      </c>
      <c r="D35" s="675"/>
      <c r="E35" s="675"/>
      <c r="F35" s="675"/>
      <c r="G35" s="675"/>
      <c r="H35" s="675"/>
      <c r="I35" s="675"/>
      <c r="J35" s="675"/>
      <c r="K35" s="675"/>
      <c r="L35" s="675"/>
      <c r="M35" s="675"/>
      <c r="N35" s="614"/>
      <c r="O35" s="614"/>
      <c r="P35" s="614">
        <f>P14/7/2</f>
        <v>0</v>
      </c>
      <c r="Q35" s="614">
        <f>Q14</f>
        <v>0</v>
      </c>
      <c r="R35" s="614">
        <f t="shared" ref="R35:U36" si="3">R34</f>
        <v>0</v>
      </c>
      <c r="S35" s="639">
        <f t="shared" si="3"/>
        <v>0</v>
      </c>
      <c r="T35" s="639">
        <f t="shared" si="3"/>
        <v>0</v>
      </c>
      <c r="U35" s="639">
        <f t="shared" si="3"/>
        <v>0</v>
      </c>
      <c r="V35" s="639">
        <f>V14/7</f>
        <v>0</v>
      </c>
      <c r="W35" s="639">
        <f>W14/7/2</f>
        <v>0</v>
      </c>
      <c r="X35" s="639"/>
      <c r="Y35" s="614"/>
      <c r="Z35" s="675"/>
      <c r="AA35" s="145"/>
      <c r="AB35" s="145"/>
      <c r="AC35" s="145"/>
      <c r="AD35" s="145"/>
      <c r="AE35" s="145"/>
      <c r="AF35" s="145"/>
      <c r="AG35" s="145"/>
      <c r="AH35" s="145"/>
    </row>
    <row r="36" spans="1:34" x14ac:dyDescent="0.25">
      <c r="A36" s="38"/>
      <c r="B36" s="3">
        <f t="shared" si="2"/>
        <v>2014</v>
      </c>
      <c r="C36" s="622">
        <f t="shared" si="1"/>
        <v>0</v>
      </c>
      <c r="D36" s="675"/>
      <c r="E36" s="675"/>
      <c r="F36" s="675"/>
      <c r="G36" s="675"/>
      <c r="H36" s="675"/>
      <c r="I36" s="675"/>
      <c r="J36" s="675"/>
      <c r="K36" s="675"/>
      <c r="L36" s="675"/>
      <c r="M36" s="675"/>
      <c r="N36" s="614"/>
      <c r="O36" s="614"/>
      <c r="P36" s="614"/>
      <c r="Q36" s="614">
        <f>Q14/7/2</f>
        <v>0</v>
      </c>
      <c r="R36" s="614">
        <f t="shared" si="3"/>
        <v>0</v>
      </c>
      <c r="S36" s="639">
        <f t="shared" si="3"/>
        <v>0</v>
      </c>
      <c r="T36" s="639">
        <f t="shared" si="3"/>
        <v>0</v>
      </c>
      <c r="U36" s="639">
        <f t="shared" si="3"/>
        <v>0</v>
      </c>
      <c r="V36" s="639">
        <f>V35</f>
        <v>0</v>
      </c>
      <c r="W36" s="639">
        <f>W14/7</f>
        <v>0</v>
      </c>
      <c r="X36" s="639">
        <f>X14/7/2</f>
        <v>0</v>
      </c>
      <c r="Y36" s="614"/>
      <c r="Z36" s="675"/>
      <c r="AA36" s="145"/>
      <c r="AB36" s="145"/>
      <c r="AC36" s="145"/>
      <c r="AD36" s="145"/>
      <c r="AE36" s="145"/>
      <c r="AF36" s="145"/>
      <c r="AG36" s="145"/>
      <c r="AH36" s="145"/>
    </row>
    <row r="37" spans="1:34" x14ac:dyDescent="0.25">
      <c r="A37" s="38"/>
      <c r="B37" s="3">
        <f t="shared" si="2"/>
        <v>2015</v>
      </c>
      <c r="C37" s="622">
        <f t="shared" si="1"/>
        <v>0</v>
      </c>
      <c r="D37" s="675"/>
      <c r="E37" s="675"/>
      <c r="F37" s="675"/>
      <c r="G37" s="675"/>
      <c r="H37" s="675"/>
      <c r="I37" s="675"/>
      <c r="J37" s="675"/>
      <c r="K37" s="675"/>
      <c r="L37" s="675"/>
      <c r="M37" s="675"/>
      <c r="N37" s="614"/>
      <c r="O37" s="614"/>
      <c r="P37" s="614"/>
      <c r="Q37" s="614"/>
      <c r="R37" s="614">
        <f>R14/7/2</f>
        <v>0</v>
      </c>
      <c r="S37" s="639">
        <f>S36</f>
        <v>0</v>
      </c>
      <c r="T37" s="639">
        <f>T36</f>
        <v>0</v>
      </c>
      <c r="U37" s="639">
        <f>U36</f>
        <v>0</v>
      </c>
      <c r="V37" s="639">
        <f>V36</f>
        <v>0</v>
      </c>
      <c r="W37" s="639">
        <f>W36</f>
        <v>0</v>
      </c>
      <c r="X37" s="639">
        <f>X14/7</f>
        <v>0</v>
      </c>
      <c r="Y37" s="614">
        <f>Y14/7/2</f>
        <v>0</v>
      </c>
      <c r="Z37" s="675"/>
      <c r="AA37" s="145"/>
      <c r="AB37" s="145"/>
      <c r="AC37" s="145"/>
      <c r="AD37" s="145"/>
      <c r="AE37" s="145"/>
      <c r="AF37" s="145"/>
      <c r="AG37" s="145"/>
      <c r="AH37" s="145"/>
    </row>
    <row r="38" spans="1:34" x14ac:dyDescent="0.25">
      <c r="A38" s="38"/>
      <c r="B38" s="3">
        <f t="shared" si="2"/>
        <v>2016</v>
      </c>
      <c r="C38" s="622">
        <f t="shared" si="1"/>
        <v>0</v>
      </c>
      <c r="D38" s="675"/>
      <c r="E38" s="675"/>
      <c r="F38" s="675"/>
      <c r="G38" s="675"/>
      <c r="H38" s="675"/>
      <c r="I38" s="675"/>
      <c r="J38" s="675"/>
      <c r="K38" s="675"/>
      <c r="L38" s="675"/>
      <c r="M38" s="675"/>
      <c r="N38" s="614"/>
      <c r="O38" s="614"/>
      <c r="P38" s="614"/>
      <c r="Q38" s="614"/>
      <c r="R38" s="614"/>
      <c r="S38" s="639"/>
      <c r="T38" s="639"/>
      <c r="U38" s="639"/>
      <c r="V38" s="639"/>
      <c r="W38" s="639"/>
      <c r="X38" s="639"/>
      <c r="Y38" s="614">
        <f>+Y14/2</f>
        <v>0</v>
      </c>
      <c r="Z38" s="614">
        <f>Z14/7/2</f>
        <v>0</v>
      </c>
      <c r="AA38" s="614"/>
      <c r="AB38" s="145"/>
      <c r="AC38" s="145"/>
      <c r="AD38" s="145"/>
      <c r="AE38" s="145"/>
      <c r="AF38" s="145"/>
      <c r="AG38" s="145"/>
      <c r="AH38" s="145"/>
    </row>
    <row r="39" spans="1:34" x14ac:dyDescent="0.25">
      <c r="A39" s="38"/>
      <c r="B39" s="3">
        <f t="shared" si="2"/>
        <v>2017</v>
      </c>
      <c r="C39" s="622">
        <f t="shared" si="1"/>
        <v>0</v>
      </c>
      <c r="D39" s="675"/>
      <c r="E39" s="675"/>
      <c r="F39" s="675"/>
      <c r="G39" s="675"/>
      <c r="H39" s="675"/>
      <c r="I39" s="675"/>
      <c r="J39" s="675"/>
      <c r="K39" s="675"/>
      <c r="L39" s="675"/>
      <c r="M39" s="675"/>
      <c r="N39" s="614"/>
      <c r="O39" s="614"/>
      <c r="P39" s="614"/>
      <c r="Q39" s="614"/>
      <c r="R39" s="614"/>
      <c r="S39" s="639"/>
      <c r="T39" s="639"/>
      <c r="U39" s="639"/>
      <c r="V39" s="639"/>
      <c r="W39" s="639"/>
      <c r="X39" s="639"/>
      <c r="Y39" s="614"/>
      <c r="Z39" s="614"/>
      <c r="AA39" s="614">
        <v>0</v>
      </c>
      <c r="AB39" s="145"/>
      <c r="AC39" s="145"/>
      <c r="AD39" s="145"/>
      <c r="AE39" s="145"/>
      <c r="AF39" s="145"/>
      <c r="AG39" s="145"/>
      <c r="AH39" s="145"/>
    </row>
    <row r="40" spans="1:34" x14ac:dyDescent="0.25">
      <c r="A40" s="38"/>
      <c r="B40" s="3">
        <f t="shared" si="2"/>
        <v>2018</v>
      </c>
      <c r="C40" s="622">
        <f t="shared" si="1"/>
        <v>0</v>
      </c>
      <c r="D40" s="675"/>
      <c r="E40" s="675"/>
      <c r="F40" s="675"/>
      <c r="G40" s="675"/>
      <c r="H40" s="675"/>
      <c r="I40" s="675"/>
      <c r="J40" s="675"/>
      <c r="K40" s="675"/>
      <c r="L40" s="675"/>
      <c r="M40" s="675"/>
      <c r="N40" s="614"/>
      <c r="O40" s="614"/>
      <c r="P40" s="614"/>
      <c r="Q40" s="614"/>
      <c r="R40" s="614"/>
      <c r="S40" s="639"/>
      <c r="T40" s="639"/>
      <c r="U40" s="639"/>
      <c r="V40" s="639"/>
      <c r="W40" s="639"/>
      <c r="X40" s="639"/>
      <c r="Y40" s="614"/>
      <c r="Z40" s="614"/>
      <c r="AA40" s="614"/>
      <c r="AB40" s="614">
        <v>0</v>
      </c>
      <c r="AC40" s="145"/>
      <c r="AD40" s="145"/>
      <c r="AE40" s="145"/>
      <c r="AF40" s="145"/>
      <c r="AG40" s="145"/>
      <c r="AH40" s="145"/>
    </row>
    <row r="41" spans="1:34" x14ac:dyDescent="0.25">
      <c r="A41" s="38"/>
      <c r="B41" s="3">
        <f t="shared" si="2"/>
        <v>2019</v>
      </c>
      <c r="C41" s="622">
        <f t="shared" si="1"/>
        <v>0</v>
      </c>
      <c r="D41" s="675"/>
      <c r="E41" s="675"/>
      <c r="F41" s="675"/>
      <c r="G41" s="675"/>
      <c r="H41" s="675"/>
      <c r="I41" s="675"/>
      <c r="J41" s="675"/>
      <c r="K41" s="675"/>
      <c r="L41" s="675"/>
      <c r="M41" s="675"/>
      <c r="N41" s="614"/>
      <c r="O41" s="614"/>
      <c r="P41" s="614"/>
      <c r="Q41" s="614"/>
      <c r="R41" s="614"/>
      <c r="S41" s="639"/>
      <c r="T41" s="639"/>
      <c r="U41" s="639"/>
      <c r="V41" s="639"/>
      <c r="W41" s="639"/>
      <c r="X41" s="639"/>
      <c r="Y41" s="614"/>
      <c r="Z41" s="614"/>
      <c r="AA41" s="614"/>
      <c r="AB41" s="614"/>
      <c r="AC41" s="639">
        <f>+$AC$14/7/3</f>
        <v>0</v>
      </c>
      <c r="AD41" s="639"/>
      <c r="AE41" s="639"/>
      <c r="AF41" s="145"/>
      <c r="AG41" s="145"/>
      <c r="AH41" s="145"/>
    </row>
    <row r="42" spans="1:34" x14ac:dyDescent="0.25">
      <c r="A42" s="38"/>
      <c r="B42" s="3">
        <f t="shared" si="2"/>
        <v>2020</v>
      </c>
      <c r="C42" s="622">
        <f t="shared" si="1"/>
        <v>0</v>
      </c>
      <c r="D42" s="675"/>
      <c r="E42" s="675"/>
      <c r="F42" s="675"/>
      <c r="G42" s="675"/>
      <c r="H42" s="675"/>
      <c r="I42" s="675"/>
      <c r="J42" s="675"/>
      <c r="K42" s="675"/>
      <c r="L42" s="675"/>
      <c r="M42" s="675"/>
      <c r="N42" s="614"/>
      <c r="O42" s="614"/>
      <c r="P42" s="614"/>
      <c r="Q42" s="614"/>
      <c r="R42" s="614"/>
      <c r="S42" s="639"/>
      <c r="T42" s="639"/>
      <c r="U42" s="639"/>
      <c r="V42" s="639"/>
      <c r="W42" s="639"/>
      <c r="X42" s="639"/>
      <c r="Y42" s="614"/>
      <c r="Z42" s="614"/>
      <c r="AA42" s="614"/>
      <c r="AB42" s="614"/>
      <c r="AC42" s="639"/>
      <c r="AD42" s="145">
        <f>$AD$14/7/2</f>
        <v>0</v>
      </c>
      <c r="AE42" s="639"/>
      <c r="AF42" s="145"/>
      <c r="AG42" s="145"/>
      <c r="AH42" s="145"/>
    </row>
    <row r="43" spans="1:34" x14ac:dyDescent="0.25">
      <c r="A43" s="38"/>
      <c r="B43" s="3">
        <f t="shared" si="2"/>
        <v>2021</v>
      </c>
      <c r="C43" s="622">
        <f t="shared" si="1"/>
        <v>0</v>
      </c>
      <c r="D43" s="675"/>
      <c r="E43" s="675"/>
      <c r="F43" s="675"/>
      <c r="G43" s="675"/>
      <c r="H43" s="675"/>
      <c r="I43" s="675"/>
      <c r="J43" s="675"/>
      <c r="K43" s="675"/>
      <c r="L43" s="675"/>
      <c r="M43" s="675"/>
      <c r="N43" s="614"/>
      <c r="O43" s="614"/>
      <c r="P43" s="614"/>
      <c r="Q43" s="614"/>
      <c r="R43" s="614"/>
      <c r="S43" s="639"/>
      <c r="T43" s="639"/>
      <c r="U43" s="639"/>
      <c r="V43" s="639"/>
      <c r="W43" s="639"/>
      <c r="X43" s="639"/>
      <c r="Y43" s="614"/>
      <c r="Z43" s="614"/>
      <c r="AA43" s="614"/>
      <c r="AB43" s="614"/>
      <c r="AC43" s="639"/>
      <c r="AD43" s="145">
        <f>$AD$14/7</f>
        <v>0</v>
      </c>
      <c r="AE43" s="639">
        <f>+$AE$14/7/2</f>
        <v>0</v>
      </c>
      <c r="AF43" s="145"/>
      <c r="AG43" s="145"/>
      <c r="AH43" s="145"/>
    </row>
    <row r="44" spans="1:34" x14ac:dyDescent="0.25">
      <c r="A44" s="38"/>
      <c r="B44" s="3">
        <f t="shared" si="2"/>
        <v>2022</v>
      </c>
      <c r="C44" s="622">
        <f t="shared" si="1"/>
        <v>0</v>
      </c>
      <c r="D44" s="675"/>
      <c r="E44" s="675"/>
      <c r="F44" s="675"/>
      <c r="G44" s="675"/>
      <c r="H44" s="675"/>
      <c r="I44" s="675"/>
      <c r="J44" s="675"/>
      <c r="K44" s="675"/>
      <c r="L44" s="675"/>
      <c r="M44" s="675"/>
      <c r="N44" s="614"/>
      <c r="O44" s="614"/>
      <c r="P44" s="614"/>
      <c r="Q44" s="614"/>
      <c r="R44" s="614"/>
      <c r="S44" s="639"/>
      <c r="T44" s="639"/>
      <c r="U44" s="639"/>
      <c r="V44" s="639"/>
      <c r="W44" s="639"/>
      <c r="X44" s="639"/>
      <c r="Y44" s="614"/>
      <c r="Z44" s="614"/>
      <c r="AA44" s="614"/>
      <c r="AB44" s="614"/>
      <c r="AC44" s="639"/>
      <c r="AD44" s="145"/>
      <c r="AE44" s="639">
        <f>+$AE$14/7</f>
        <v>0</v>
      </c>
      <c r="AF44" s="639">
        <f>+$AF$14/7/2</f>
        <v>0</v>
      </c>
      <c r="AG44" s="145"/>
      <c r="AH44" s="145"/>
    </row>
    <row r="45" spans="1:34" x14ac:dyDescent="0.25">
      <c r="A45" s="38"/>
      <c r="B45" s="3">
        <f t="shared" si="2"/>
        <v>2023</v>
      </c>
      <c r="C45" s="622">
        <f t="shared" si="1"/>
        <v>0</v>
      </c>
      <c r="D45" s="675"/>
      <c r="E45" s="675"/>
      <c r="F45" s="675"/>
      <c r="G45" s="675"/>
      <c r="H45" s="675"/>
      <c r="I45" s="675"/>
      <c r="J45" s="675"/>
      <c r="K45" s="675"/>
      <c r="L45" s="675"/>
      <c r="M45" s="675"/>
      <c r="N45" s="614"/>
      <c r="O45" s="614"/>
      <c r="P45" s="614"/>
      <c r="Q45" s="614"/>
      <c r="R45" s="614"/>
      <c r="S45" s="639"/>
      <c r="T45" s="639"/>
      <c r="U45" s="639"/>
      <c r="V45" s="639"/>
      <c r="W45" s="639"/>
      <c r="X45" s="639"/>
      <c r="Y45" s="614"/>
      <c r="Z45" s="614"/>
      <c r="AA45" s="614"/>
      <c r="AB45" s="614"/>
      <c r="AC45" s="639"/>
      <c r="AD45" s="145"/>
      <c r="AE45" s="639"/>
      <c r="AF45" s="639"/>
      <c r="AG45" s="639">
        <f>+$AG$14/7/2</f>
        <v>0</v>
      </c>
      <c r="AH45" s="145"/>
    </row>
    <row r="46" spans="1:34" x14ac:dyDescent="0.25">
      <c r="A46" s="38"/>
      <c r="B46" s="3">
        <f t="shared" si="2"/>
        <v>2024</v>
      </c>
      <c r="C46" s="622">
        <f t="shared" si="1"/>
        <v>0</v>
      </c>
      <c r="D46" s="675"/>
      <c r="E46" s="675"/>
      <c r="F46" s="675"/>
      <c r="G46" s="675"/>
      <c r="H46" s="675"/>
      <c r="I46" s="675"/>
      <c r="J46" s="675"/>
      <c r="K46" s="675"/>
      <c r="L46" s="675"/>
      <c r="M46" s="675"/>
      <c r="N46" s="614"/>
      <c r="O46" s="614"/>
      <c r="P46" s="614"/>
      <c r="Q46" s="614"/>
      <c r="R46" s="614"/>
      <c r="S46" s="639"/>
      <c r="T46" s="639"/>
      <c r="U46" s="639"/>
      <c r="V46" s="639"/>
      <c r="W46" s="639"/>
      <c r="X46" s="639"/>
      <c r="Y46" s="614"/>
      <c r="Z46" s="614"/>
      <c r="AA46" s="614"/>
      <c r="AB46" s="614"/>
      <c r="AC46" s="639"/>
      <c r="AD46" s="145"/>
      <c r="AE46" s="639"/>
      <c r="AF46" s="639"/>
      <c r="AG46" s="639">
        <f>+$AG$14/7</f>
        <v>0</v>
      </c>
      <c r="AH46" s="145">
        <f>$AH$14/7/2</f>
        <v>0</v>
      </c>
    </row>
    <row r="47" spans="1:34" x14ac:dyDescent="0.25">
      <c r="A47" s="38"/>
      <c r="B47" s="12"/>
      <c r="C47" s="641"/>
      <c r="D47" s="690"/>
      <c r="E47" s="690"/>
      <c r="F47" s="690"/>
      <c r="G47" s="690"/>
      <c r="H47" s="690"/>
      <c r="I47" s="690"/>
      <c r="J47" s="690"/>
      <c r="K47" s="690"/>
      <c r="L47" s="690"/>
      <c r="M47" s="690"/>
      <c r="N47" s="690"/>
      <c r="O47" s="690"/>
      <c r="P47" s="690"/>
      <c r="Q47" s="690"/>
      <c r="R47" s="690"/>
      <c r="S47" s="690"/>
      <c r="T47" s="690"/>
      <c r="U47" s="690"/>
      <c r="V47" s="728"/>
      <c r="W47" s="728"/>
      <c r="X47" s="728"/>
      <c r="Y47" s="690"/>
      <c r="Z47" s="690"/>
      <c r="AA47" s="690"/>
      <c r="AB47" s="641"/>
      <c r="AC47" s="641"/>
      <c r="AD47" s="641"/>
      <c r="AE47" s="641"/>
      <c r="AF47" s="641"/>
      <c r="AG47" s="145"/>
      <c r="AH47" s="145"/>
    </row>
    <row r="48" spans="1:34" x14ac:dyDescent="0.25">
      <c r="A48" s="38" t="s">
        <v>62</v>
      </c>
      <c r="B48" s="675">
        <f>SUM(D48:AH48)</f>
        <v>0</v>
      </c>
      <c r="C48" s="677">
        <f>SUM(C16:C47)</f>
        <v>0</v>
      </c>
      <c r="D48" s="675">
        <f>-SUM(D16:D47)+D14</f>
        <v>0</v>
      </c>
      <c r="E48" s="675">
        <f t="shared" ref="E48:T48" si="4">-SUM(E16:E47)+E14</f>
        <v>0</v>
      </c>
      <c r="F48" s="675">
        <f t="shared" si="4"/>
        <v>0</v>
      </c>
      <c r="G48" s="675">
        <f t="shared" si="4"/>
        <v>0</v>
      </c>
      <c r="H48" s="675">
        <f t="shared" si="4"/>
        <v>0</v>
      </c>
      <c r="I48" s="675">
        <f t="shared" si="4"/>
        <v>0</v>
      </c>
      <c r="J48" s="675">
        <f t="shared" si="4"/>
        <v>0</v>
      </c>
      <c r="K48" s="675">
        <f t="shared" si="4"/>
        <v>0</v>
      </c>
      <c r="L48" s="675">
        <f t="shared" si="4"/>
        <v>0</v>
      </c>
      <c r="M48" s="675">
        <f t="shared" si="4"/>
        <v>0</v>
      </c>
      <c r="N48" s="675">
        <f t="shared" si="4"/>
        <v>0</v>
      </c>
      <c r="O48" s="675">
        <f t="shared" si="4"/>
        <v>0</v>
      </c>
      <c r="P48" s="675">
        <f t="shared" si="4"/>
        <v>0</v>
      </c>
      <c r="Q48" s="675">
        <f t="shared" si="4"/>
        <v>0</v>
      </c>
      <c r="R48" s="675">
        <f t="shared" si="4"/>
        <v>0</v>
      </c>
      <c r="S48" s="675">
        <f t="shared" si="4"/>
        <v>0</v>
      </c>
      <c r="T48" s="675">
        <f t="shared" si="4"/>
        <v>0</v>
      </c>
      <c r="U48" s="676">
        <f>-SUM(U16:U47)+U14</f>
        <v>0</v>
      </c>
      <c r="V48" s="676">
        <f t="shared" ref="V48:AA48" si="5">-SUM(V16:V47)+V14</f>
        <v>0</v>
      </c>
      <c r="W48" s="676">
        <f t="shared" si="5"/>
        <v>0</v>
      </c>
      <c r="X48" s="676">
        <f t="shared" si="5"/>
        <v>0</v>
      </c>
      <c r="Y48" s="676">
        <f t="shared" si="5"/>
        <v>0</v>
      </c>
      <c r="Z48" s="676">
        <f t="shared" si="5"/>
        <v>0</v>
      </c>
      <c r="AA48" s="676">
        <f t="shared" si="5"/>
        <v>0</v>
      </c>
      <c r="AB48" s="676">
        <f>-SUM(AB16:AB47)+AB14</f>
        <v>0</v>
      </c>
      <c r="AC48" s="676">
        <f>-SUM(AC16:AC47)+AC14</f>
        <v>0</v>
      </c>
      <c r="AD48" s="676">
        <f t="shared" ref="AD48:AH48" si="6">-SUM(AD16:AD47)+AD14</f>
        <v>0</v>
      </c>
      <c r="AE48" s="676">
        <f t="shared" si="6"/>
        <v>0</v>
      </c>
      <c r="AF48" s="676">
        <f t="shared" si="6"/>
        <v>0</v>
      </c>
      <c r="AG48" s="719">
        <f t="shared" si="6"/>
        <v>0</v>
      </c>
      <c r="AH48" s="719">
        <f t="shared" si="6"/>
        <v>0</v>
      </c>
    </row>
    <row r="49" spans="1:26" x14ac:dyDescent="0.25">
      <c r="A49" s="38"/>
      <c r="B49" s="275"/>
      <c r="C49" s="299"/>
      <c r="D49" s="297"/>
      <c r="E49" s="297"/>
      <c r="F49" s="297"/>
      <c r="G49" s="297"/>
      <c r="H49" s="297"/>
      <c r="I49" s="297"/>
      <c r="J49" s="297"/>
      <c r="K49" s="297"/>
      <c r="L49" s="297"/>
      <c r="M49" s="297"/>
      <c r="N49" s="338"/>
      <c r="O49" s="338"/>
      <c r="P49" s="338"/>
      <c r="Q49" s="338"/>
      <c r="R49" s="338"/>
      <c r="S49" s="338"/>
      <c r="T49" s="338"/>
      <c r="U49" s="338"/>
      <c r="V49" s="338"/>
      <c r="W49" s="338"/>
      <c r="X49" s="338"/>
      <c r="Y49" s="338"/>
      <c r="Z49" s="338"/>
    </row>
    <row r="50" spans="1:26" x14ac:dyDescent="0.25">
      <c r="A50" s="39" t="s">
        <v>63</v>
      </c>
      <c r="B50" s="3"/>
      <c r="C50" s="30">
        <f>+C14+C48</f>
        <v>0</v>
      </c>
      <c r="D50" s="297"/>
      <c r="E50" s="297"/>
      <c r="F50" s="297"/>
      <c r="G50" s="297"/>
      <c r="H50" s="297"/>
      <c r="I50" s="297"/>
      <c r="J50" s="297"/>
      <c r="K50" s="297"/>
      <c r="L50" s="297"/>
      <c r="M50" s="297"/>
      <c r="N50" s="338"/>
      <c r="O50" s="338"/>
      <c r="P50" s="338"/>
      <c r="Q50" s="338"/>
      <c r="R50" s="338"/>
      <c r="S50" s="338"/>
      <c r="T50" s="338"/>
      <c r="U50" s="338"/>
      <c r="V50" s="338"/>
      <c r="W50" s="338"/>
      <c r="X50" s="338"/>
      <c r="Y50" s="338"/>
      <c r="Z50" s="338"/>
    </row>
    <row r="51" spans="1:26" x14ac:dyDescent="0.25">
      <c r="A51" s="3"/>
      <c r="B51" s="3"/>
      <c r="C51" s="3"/>
      <c r="D51" s="297"/>
      <c r="E51" s="297"/>
      <c r="F51" s="297"/>
      <c r="G51" s="297"/>
      <c r="H51" s="297"/>
      <c r="I51" s="297"/>
      <c r="J51" s="297"/>
      <c r="K51" s="297"/>
      <c r="L51" s="297"/>
      <c r="M51" s="297"/>
      <c r="N51" s="338"/>
      <c r="O51" s="338"/>
      <c r="P51" s="338"/>
      <c r="Q51" s="338"/>
      <c r="R51" s="338"/>
      <c r="S51" s="338"/>
      <c r="T51" s="338"/>
      <c r="U51" s="338"/>
      <c r="V51" s="338"/>
      <c r="W51" s="338"/>
      <c r="X51" s="338"/>
      <c r="Y51" s="338"/>
      <c r="Z51" s="338"/>
    </row>
    <row r="52" spans="1:26" x14ac:dyDescent="0.25">
      <c r="A52" s="3"/>
      <c r="B52" s="36"/>
      <c r="C52" s="3"/>
      <c r="D52" s="297"/>
      <c r="E52" s="297"/>
      <c r="F52" s="297"/>
      <c r="G52" s="297"/>
      <c r="H52" s="297"/>
      <c r="I52" s="297"/>
      <c r="J52" s="297"/>
      <c r="K52" s="297"/>
      <c r="L52" s="297"/>
      <c r="M52" s="297"/>
      <c r="N52" s="338"/>
      <c r="O52" s="338"/>
      <c r="P52" s="338"/>
      <c r="Q52" s="338"/>
      <c r="R52" s="338"/>
      <c r="S52" s="338"/>
      <c r="T52" s="338"/>
      <c r="U52" s="338"/>
      <c r="V52" s="338"/>
      <c r="W52" s="338"/>
      <c r="X52" s="338"/>
      <c r="Y52" s="338"/>
      <c r="Z52" s="338"/>
    </row>
    <row r="53" spans="1:26" x14ac:dyDescent="0.25">
      <c r="A53" s="3"/>
      <c r="B53" s="3"/>
      <c r="C53" s="3"/>
      <c r="E53" s="297"/>
      <c r="F53" s="301"/>
      <c r="G53" s="301"/>
      <c r="H53" s="301"/>
      <c r="I53" s="301"/>
      <c r="J53" s="301"/>
      <c r="K53" s="301"/>
      <c r="L53" s="301"/>
      <c r="M53" s="301"/>
      <c r="N53" s="338">
        <f>SUM(E32:E53)</f>
        <v>0</v>
      </c>
      <c r="O53" s="342"/>
      <c r="P53" s="342"/>
      <c r="Q53" s="342"/>
      <c r="R53" s="342"/>
      <c r="S53" s="342"/>
    </row>
    <row r="54" spans="1:26" x14ac:dyDescent="0.25">
      <c r="B54" s="3"/>
      <c r="C54" s="3"/>
      <c r="E54" s="301"/>
      <c r="F54" s="301"/>
      <c r="G54" s="301"/>
      <c r="H54" s="301"/>
      <c r="I54" s="301"/>
      <c r="J54" s="301"/>
      <c r="K54" s="301"/>
      <c r="L54" s="301"/>
      <c r="M54" s="301"/>
      <c r="N54" s="301"/>
      <c r="O54" s="301"/>
      <c r="P54" s="301"/>
      <c r="Q54" s="301"/>
      <c r="R54" s="301"/>
      <c r="S54" s="301"/>
    </row>
    <row r="55" spans="1:26" x14ac:dyDescent="0.25">
      <c r="E55" s="301"/>
      <c r="F55" s="301"/>
      <c r="G55" s="301"/>
      <c r="H55" s="301"/>
      <c r="I55" s="301"/>
      <c r="J55" s="301"/>
      <c r="K55" s="301"/>
      <c r="L55" s="301"/>
      <c r="M55" s="301"/>
      <c r="N55" s="301"/>
      <c r="O55" s="301"/>
      <c r="P55" s="301"/>
      <c r="Q55" s="301"/>
      <c r="R55" s="301"/>
      <c r="S55" s="301"/>
    </row>
    <row r="56" spans="1:26" x14ac:dyDescent="0.25">
      <c r="E56" s="301"/>
      <c r="F56" s="301"/>
      <c r="G56" s="301"/>
      <c r="H56" s="301"/>
      <c r="I56" s="301"/>
      <c r="J56" s="301"/>
      <c r="K56" s="301"/>
      <c r="L56" s="301"/>
      <c r="M56" s="301"/>
      <c r="N56" s="301"/>
      <c r="O56" s="301"/>
      <c r="P56" s="301"/>
      <c r="Q56" s="301"/>
      <c r="R56" s="301"/>
      <c r="S56" s="301"/>
    </row>
    <row r="57" spans="1:26" x14ac:dyDescent="0.25">
      <c r="E57" s="301"/>
      <c r="F57" s="301"/>
      <c r="G57" s="301"/>
      <c r="H57" s="301"/>
      <c r="I57" s="301"/>
      <c r="J57" s="301"/>
      <c r="K57" s="301"/>
      <c r="L57" s="301"/>
      <c r="M57" s="301"/>
      <c r="N57" s="301"/>
      <c r="O57" s="301"/>
      <c r="P57" s="301"/>
      <c r="Q57" s="301"/>
      <c r="R57" s="301"/>
      <c r="S57" s="301"/>
    </row>
    <row r="58" spans="1:26" x14ac:dyDescent="0.25">
      <c r="E58" s="301"/>
      <c r="F58" s="301"/>
      <c r="G58" s="301"/>
      <c r="H58" s="301"/>
      <c r="I58" s="301"/>
      <c r="J58" s="301"/>
      <c r="K58" s="301"/>
      <c r="L58" s="301"/>
      <c r="M58" s="301"/>
      <c r="N58" s="301"/>
      <c r="O58" s="301"/>
      <c r="P58" s="301"/>
      <c r="Q58" s="301"/>
      <c r="R58" s="301"/>
      <c r="S58" s="301"/>
    </row>
    <row r="59" spans="1:26" x14ac:dyDescent="0.25">
      <c r="E59" s="301"/>
      <c r="F59" s="301"/>
      <c r="G59" s="301"/>
      <c r="H59" s="301"/>
      <c r="I59" s="301"/>
      <c r="J59" s="301"/>
      <c r="K59" s="301"/>
      <c r="L59" s="301"/>
      <c r="M59" s="301"/>
      <c r="N59" s="301"/>
      <c r="O59" s="301"/>
      <c r="P59" s="301"/>
      <c r="Q59" s="301"/>
      <c r="R59" s="301"/>
      <c r="S59" s="301"/>
    </row>
    <row r="60" spans="1:26" x14ac:dyDescent="0.25">
      <c r="E60" s="301"/>
      <c r="F60" s="301"/>
      <c r="G60" s="301"/>
      <c r="H60" s="301"/>
      <c r="I60" s="301"/>
      <c r="J60" s="301"/>
      <c r="K60" s="301"/>
      <c r="L60" s="301"/>
      <c r="M60" s="301"/>
      <c r="N60" s="301"/>
      <c r="O60" s="301"/>
      <c r="P60" s="301"/>
      <c r="Q60" s="301"/>
      <c r="R60" s="301"/>
      <c r="S60" s="301"/>
    </row>
    <row r="61" spans="1:26" x14ac:dyDescent="0.25">
      <c r="E61" s="301"/>
      <c r="F61" s="301"/>
      <c r="G61" s="301"/>
      <c r="H61" s="301"/>
      <c r="I61" s="301"/>
      <c r="J61" s="301"/>
      <c r="K61" s="301"/>
      <c r="L61" s="301"/>
      <c r="M61" s="301"/>
      <c r="N61" s="301"/>
      <c r="O61" s="301"/>
      <c r="P61" s="301"/>
      <c r="Q61" s="301"/>
      <c r="R61" s="301"/>
      <c r="S61" s="301"/>
    </row>
    <row r="62" spans="1:26" x14ac:dyDescent="0.25">
      <c r="E62" s="301"/>
      <c r="F62" s="301"/>
      <c r="G62" s="301"/>
      <c r="H62" s="301"/>
      <c r="I62" s="301"/>
      <c r="J62" s="301"/>
      <c r="K62" s="301"/>
      <c r="L62" s="301"/>
      <c r="M62" s="301"/>
      <c r="N62" s="301"/>
      <c r="O62" s="301"/>
      <c r="P62" s="301"/>
      <c r="Q62" s="301"/>
      <c r="R62" s="301"/>
      <c r="S62" s="301"/>
    </row>
    <row r="63" spans="1:26" x14ac:dyDescent="0.25">
      <c r="E63" s="301"/>
      <c r="F63" s="301"/>
      <c r="G63" s="301"/>
      <c r="H63" s="301"/>
      <c r="I63" s="301"/>
      <c r="J63" s="301"/>
      <c r="K63" s="301"/>
      <c r="L63" s="301"/>
      <c r="M63" s="301"/>
      <c r="N63" s="301"/>
      <c r="O63" s="301"/>
      <c r="P63" s="301"/>
      <c r="Q63" s="301"/>
      <c r="R63" s="301"/>
      <c r="S63" s="301"/>
    </row>
    <row r="64" spans="1:26" x14ac:dyDescent="0.25">
      <c r="E64" s="301"/>
      <c r="F64" s="301"/>
      <c r="G64" s="301"/>
      <c r="H64" s="301"/>
      <c r="I64" s="301"/>
      <c r="J64" s="301"/>
      <c r="K64" s="301"/>
      <c r="L64" s="301"/>
      <c r="M64" s="301"/>
      <c r="N64" s="301"/>
      <c r="O64" s="301"/>
      <c r="P64" s="301"/>
      <c r="Q64" s="301"/>
      <c r="R64" s="301"/>
      <c r="S64" s="301"/>
    </row>
  </sheetData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BBA65-2D4F-4954-8D44-A492B9F9127F}">
  <dimension ref="A1:AK64"/>
  <sheetViews>
    <sheetView workbookViewId="0">
      <selection activeCell="C14" sqref="C14"/>
    </sheetView>
  </sheetViews>
  <sheetFormatPr defaultColWidth="8.85546875" defaultRowHeight="15" x14ac:dyDescent="0.25"/>
  <cols>
    <col min="1" max="1" width="26" customWidth="1"/>
    <col min="2" max="2" width="9.5703125" customWidth="1"/>
    <col min="3" max="3" width="12.85546875" customWidth="1"/>
    <col min="4" max="12" width="7.42578125" hidden="1" customWidth="1"/>
    <col min="13" max="13" width="7.5703125" hidden="1" customWidth="1"/>
    <col min="14" max="22" width="10.42578125" customWidth="1"/>
    <col min="23" max="25" width="10.42578125" hidden="1" customWidth="1"/>
    <col min="26" max="26" width="10.7109375" hidden="1" customWidth="1"/>
    <col min="27" max="27" width="11.5703125" hidden="1" customWidth="1"/>
    <col min="28" max="28" width="12" hidden="1" customWidth="1"/>
    <col min="29" max="30" width="10.5703125" hidden="1" customWidth="1"/>
    <col min="31" max="31" width="11.85546875" customWidth="1"/>
    <col min="32" max="32" width="14.28515625" customWidth="1"/>
    <col min="33" max="33" width="12.28515625" customWidth="1"/>
    <col min="34" max="34" width="13.7109375" bestFit="1" customWidth="1"/>
    <col min="35" max="37" width="10.5703125" bestFit="1" customWidth="1"/>
  </cols>
  <sheetData>
    <row r="1" spans="1:37" x14ac:dyDescent="0.25">
      <c r="A1" s="11" t="s">
        <v>10</v>
      </c>
      <c r="O1" t="s">
        <v>647</v>
      </c>
    </row>
    <row r="2" spans="1:37" x14ac:dyDescent="0.25">
      <c r="A2" s="9" t="s">
        <v>438</v>
      </c>
    </row>
    <row r="3" spans="1:37" x14ac:dyDescent="0.25">
      <c r="A3" s="9" t="s">
        <v>1378</v>
      </c>
    </row>
    <row r="4" spans="1:37" x14ac:dyDescent="0.25">
      <c r="R4" s="40" t="s">
        <v>4</v>
      </c>
      <c r="S4" s="41"/>
      <c r="T4" s="40" t="s">
        <v>8</v>
      </c>
    </row>
    <row r="5" spans="1:37" x14ac:dyDescent="0.25">
      <c r="A5" s="10" t="s">
        <v>9</v>
      </c>
      <c r="B5" s="12" t="s">
        <v>64</v>
      </c>
      <c r="C5" s="12" t="s">
        <v>12</v>
      </c>
      <c r="R5" s="42" t="s">
        <v>2</v>
      </c>
      <c r="S5" s="42" t="s">
        <v>60</v>
      </c>
      <c r="T5" s="42" t="s">
        <v>7</v>
      </c>
    </row>
    <row r="6" spans="1:37" x14ac:dyDescent="0.25">
      <c r="B6" s="3"/>
      <c r="R6" s="3"/>
    </row>
    <row r="7" spans="1:37" x14ac:dyDescent="0.25">
      <c r="A7" s="234" t="s">
        <v>1401</v>
      </c>
      <c r="B7" s="212">
        <v>926</v>
      </c>
      <c r="C7" s="214" t="s">
        <v>1403</v>
      </c>
      <c r="D7" s="293"/>
      <c r="E7" s="293"/>
      <c r="F7" s="293"/>
      <c r="G7" s="293"/>
      <c r="H7" s="293"/>
      <c r="I7" s="293"/>
      <c r="J7" s="293"/>
      <c r="K7" s="293"/>
      <c r="L7" s="293"/>
      <c r="M7" s="293"/>
      <c r="N7" s="293"/>
      <c r="O7" s="294"/>
      <c r="P7" s="6"/>
      <c r="Q7" s="6"/>
      <c r="R7" s="13">
        <f>+C14</f>
        <v>287307.17</v>
      </c>
      <c r="S7" s="13">
        <f>+-C48</f>
        <v>20521.940714285713</v>
      </c>
      <c r="T7" s="13">
        <f>+R7-S7</f>
        <v>266785.22928571427</v>
      </c>
    </row>
    <row r="8" spans="1:37" x14ac:dyDescent="0.25">
      <c r="A8" s="361" t="s">
        <v>1402</v>
      </c>
      <c r="B8" s="3"/>
      <c r="D8" s="293"/>
      <c r="E8" s="293"/>
      <c r="F8" s="293"/>
      <c r="G8" s="293"/>
      <c r="H8" s="293"/>
      <c r="I8" s="293"/>
      <c r="J8" s="293"/>
      <c r="K8" s="293"/>
      <c r="L8" s="293"/>
      <c r="M8" s="293"/>
      <c r="N8" s="293"/>
      <c r="O8" s="294"/>
      <c r="P8" s="6"/>
      <c r="Q8" s="6"/>
    </row>
    <row r="9" spans="1:37" x14ac:dyDescent="0.25">
      <c r="A9" s="2"/>
      <c r="B9" s="3"/>
      <c r="D9" s="293"/>
      <c r="E9" s="293"/>
      <c r="F9" s="293"/>
      <c r="G9" s="293"/>
      <c r="H9" s="293"/>
      <c r="I9" s="293"/>
      <c r="J9" s="293"/>
      <c r="K9" s="293"/>
      <c r="L9" s="293"/>
      <c r="M9" s="293"/>
      <c r="N9" s="293"/>
      <c r="O9" s="294"/>
      <c r="P9" s="6"/>
      <c r="Q9" s="6"/>
    </row>
    <row r="10" spans="1:37" x14ac:dyDescent="0.25">
      <c r="B10" s="3"/>
    </row>
    <row r="11" spans="1:37" x14ac:dyDescent="0.25">
      <c r="A11" s="686" t="s">
        <v>66</v>
      </c>
      <c r="B11" s="212" t="s">
        <v>1376</v>
      </c>
      <c r="C11" s="214"/>
    </row>
    <row r="12" spans="1:37" x14ac:dyDescent="0.25">
      <c r="B12" s="28"/>
      <c r="C12" s="2"/>
    </row>
    <row r="13" spans="1:37" x14ac:dyDescent="0.25">
      <c r="A13" s="9" t="s">
        <v>5</v>
      </c>
      <c r="C13" s="31" t="s">
        <v>3</v>
      </c>
      <c r="D13" s="32">
        <v>1994</v>
      </c>
      <c r="E13" s="32">
        <v>1995</v>
      </c>
      <c r="F13" s="32">
        <v>1996</v>
      </c>
      <c r="G13" s="32">
        <v>1997</v>
      </c>
      <c r="H13" s="32">
        <v>1998</v>
      </c>
      <c r="I13" s="32">
        <v>1999</v>
      </c>
      <c r="J13" s="32">
        <v>2000</v>
      </c>
      <c r="K13" s="32">
        <v>2001</v>
      </c>
      <c r="L13" s="32">
        <v>2002</v>
      </c>
      <c r="M13" s="32">
        <v>2003</v>
      </c>
      <c r="N13" s="32">
        <v>2004</v>
      </c>
      <c r="O13" s="32">
        <f>N13+1</f>
        <v>2005</v>
      </c>
      <c r="P13" s="32">
        <f t="shared" ref="P13:AH13" si="0">O13+1</f>
        <v>2006</v>
      </c>
      <c r="Q13" s="32">
        <f t="shared" si="0"/>
        <v>2007</v>
      </c>
      <c r="R13" s="32">
        <f t="shared" si="0"/>
        <v>2008</v>
      </c>
      <c r="S13" s="32">
        <f t="shared" si="0"/>
        <v>2009</v>
      </c>
      <c r="T13" s="32">
        <f t="shared" si="0"/>
        <v>2010</v>
      </c>
      <c r="U13" s="32">
        <f t="shared" si="0"/>
        <v>2011</v>
      </c>
      <c r="V13" s="32">
        <f t="shared" si="0"/>
        <v>2012</v>
      </c>
      <c r="W13" s="32">
        <f t="shared" si="0"/>
        <v>2013</v>
      </c>
      <c r="X13" s="32">
        <f t="shared" si="0"/>
        <v>2014</v>
      </c>
      <c r="Y13" s="32">
        <f t="shared" si="0"/>
        <v>2015</v>
      </c>
      <c r="Z13" s="32">
        <f t="shared" si="0"/>
        <v>2016</v>
      </c>
      <c r="AA13" s="32">
        <f t="shared" si="0"/>
        <v>2017</v>
      </c>
      <c r="AB13" s="32">
        <f t="shared" si="0"/>
        <v>2018</v>
      </c>
      <c r="AC13" s="32">
        <f t="shared" si="0"/>
        <v>2019</v>
      </c>
      <c r="AD13" s="32">
        <f t="shared" si="0"/>
        <v>2020</v>
      </c>
      <c r="AE13" s="32">
        <f t="shared" si="0"/>
        <v>2021</v>
      </c>
      <c r="AF13" s="32">
        <f t="shared" si="0"/>
        <v>2022</v>
      </c>
      <c r="AG13" s="32">
        <f t="shared" si="0"/>
        <v>2023</v>
      </c>
      <c r="AH13" s="32">
        <f t="shared" si="0"/>
        <v>2024</v>
      </c>
      <c r="AI13" s="576"/>
      <c r="AJ13" s="576"/>
      <c r="AK13" s="576"/>
    </row>
    <row r="14" spans="1:37" x14ac:dyDescent="0.25">
      <c r="A14" s="9" t="s">
        <v>73</v>
      </c>
      <c r="C14" s="672">
        <f>SUM(D14:AH14)</f>
        <v>287307.17</v>
      </c>
      <c r="D14" s="233">
        <v>0</v>
      </c>
      <c r="E14" s="233">
        <v>0</v>
      </c>
      <c r="F14" s="233">
        <v>0</v>
      </c>
      <c r="G14" s="233">
        <v>0</v>
      </c>
      <c r="H14" s="233">
        <v>0</v>
      </c>
      <c r="I14" s="233">
        <v>0</v>
      </c>
      <c r="J14" s="233">
        <v>0</v>
      </c>
      <c r="K14" s="233">
        <v>0</v>
      </c>
      <c r="L14" s="233">
        <v>0</v>
      </c>
      <c r="M14" s="233">
        <v>0</v>
      </c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7"/>
      <c r="Z14" s="7"/>
      <c r="AA14" s="4"/>
      <c r="AB14" s="7"/>
      <c r="AC14" s="7"/>
      <c r="AD14" s="71"/>
      <c r="AE14" s="275"/>
      <c r="AG14" s="33"/>
      <c r="AH14" s="7">
        <v>287307.17</v>
      </c>
    </row>
    <row r="15" spans="1:37" x14ac:dyDescent="0.25">
      <c r="A15" s="34"/>
      <c r="B15" s="2"/>
      <c r="C15" s="2"/>
      <c r="S15" s="233"/>
      <c r="T15" s="233"/>
      <c r="U15" s="233"/>
      <c r="V15" s="233"/>
      <c r="W15" s="233"/>
      <c r="X15" s="233"/>
      <c r="AH15" s="577"/>
    </row>
    <row r="16" spans="1:37" x14ac:dyDescent="0.25">
      <c r="A16" s="9" t="s">
        <v>6</v>
      </c>
      <c r="B16" s="3">
        <v>1994</v>
      </c>
      <c r="C16" s="622">
        <f>-SUM(D16:AH16)</f>
        <v>0</v>
      </c>
      <c r="D16" s="297">
        <f>+D$14/7/2</f>
        <v>0</v>
      </c>
      <c r="E16" s="297"/>
      <c r="F16" s="297"/>
      <c r="G16" s="297"/>
      <c r="H16" s="297"/>
      <c r="I16" s="297"/>
      <c r="J16" s="297"/>
      <c r="K16" s="297"/>
      <c r="L16" s="297"/>
      <c r="M16" s="297"/>
      <c r="N16" s="297"/>
      <c r="O16" s="297"/>
      <c r="P16" s="297"/>
      <c r="Q16" s="297"/>
      <c r="R16" s="297"/>
      <c r="S16" s="233"/>
      <c r="T16" s="233"/>
      <c r="U16" s="233"/>
      <c r="V16" s="233"/>
      <c r="W16" s="233"/>
      <c r="X16" s="233"/>
      <c r="Y16" s="297"/>
      <c r="Z16" s="297"/>
      <c r="AH16" s="577"/>
    </row>
    <row r="17" spans="1:34" x14ac:dyDescent="0.25">
      <c r="B17" s="3">
        <f>B16+1</f>
        <v>1995</v>
      </c>
      <c r="C17" s="622">
        <f t="shared" ref="C17:C46" si="1">-SUM(D17:AH17)</f>
        <v>0</v>
      </c>
      <c r="D17" s="297">
        <f>+D$14/7</f>
        <v>0</v>
      </c>
      <c r="E17" s="297">
        <f>+E$14/7/2</f>
        <v>0</v>
      </c>
      <c r="F17" s="297"/>
      <c r="G17" s="297"/>
      <c r="H17" s="297"/>
      <c r="I17" s="297"/>
      <c r="J17" s="297"/>
      <c r="K17" s="297"/>
      <c r="L17" s="297"/>
      <c r="M17" s="297"/>
      <c r="N17" s="297"/>
      <c r="O17" s="297"/>
      <c r="P17" s="297"/>
      <c r="Q17" s="297"/>
      <c r="R17" s="297"/>
      <c r="S17" s="233"/>
      <c r="T17" s="233"/>
      <c r="U17" s="233"/>
      <c r="V17" s="233"/>
      <c r="W17" s="233"/>
      <c r="X17" s="233"/>
      <c r="Y17" s="297"/>
      <c r="Z17" s="297"/>
      <c r="AH17" s="577"/>
    </row>
    <row r="18" spans="1:34" x14ac:dyDescent="0.25">
      <c r="B18" s="3">
        <f t="shared" ref="B18:B46" si="2">B17+1</f>
        <v>1996</v>
      </c>
      <c r="C18" s="622">
        <f t="shared" si="1"/>
        <v>0</v>
      </c>
      <c r="D18" s="297">
        <f>+D17</f>
        <v>0</v>
      </c>
      <c r="E18" s="297">
        <f>+E$14/7</f>
        <v>0</v>
      </c>
      <c r="F18" s="297">
        <f>+F$14/7/2</f>
        <v>0</v>
      </c>
      <c r="G18" s="297"/>
      <c r="H18" s="297"/>
      <c r="I18" s="297"/>
      <c r="J18" s="297"/>
      <c r="K18" s="297"/>
      <c r="L18" s="297"/>
      <c r="M18" s="297"/>
      <c r="N18" s="297"/>
      <c r="P18" s="38"/>
      <c r="Q18" s="3"/>
      <c r="R18" s="297"/>
      <c r="S18" s="233"/>
      <c r="T18" s="233"/>
      <c r="U18" s="233"/>
      <c r="V18" s="233"/>
      <c r="W18" s="233"/>
      <c r="X18" s="233"/>
      <c r="Y18" s="297"/>
      <c r="Z18" s="297"/>
      <c r="AH18" s="578"/>
    </row>
    <row r="19" spans="1:34" x14ac:dyDescent="0.25">
      <c r="B19" s="3">
        <f t="shared" si="2"/>
        <v>1997</v>
      </c>
      <c r="C19" s="622">
        <f t="shared" si="1"/>
        <v>0</v>
      </c>
      <c r="D19" s="297">
        <f>+D18</f>
        <v>0</v>
      </c>
      <c r="E19" s="297">
        <f>+E18</f>
        <v>0</v>
      </c>
      <c r="F19" s="297">
        <f>+F$14/7</f>
        <v>0</v>
      </c>
      <c r="G19" s="297">
        <f>+G$14/7/2</f>
        <v>0</v>
      </c>
      <c r="H19" s="297"/>
      <c r="I19" s="297"/>
      <c r="J19" s="297"/>
      <c r="K19" s="297"/>
      <c r="L19" s="297"/>
      <c r="M19" s="297"/>
      <c r="N19" s="297"/>
      <c r="O19" s="297"/>
      <c r="P19" s="297"/>
      <c r="Q19" s="297"/>
      <c r="R19" s="297"/>
      <c r="S19" s="233"/>
      <c r="T19" s="233"/>
      <c r="U19" s="233"/>
      <c r="V19" s="233"/>
      <c r="W19" s="233"/>
      <c r="X19" s="233"/>
      <c r="Y19" s="297"/>
      <c r="Z19" s="297"/>
      <c r="AH19" s="578"/>
    </row>
    <row r="20" spans="1:34" x14ac:dyDescent="0.25">
      <c r="B20" s="3">
        <f t="shared" si="2"/>
        <v>1998</v>
      </c>
      <c r="C20" s="622">
        <f t="shared" si="1"/>
        <v>0</v>
      </c>
      <c r="D20" s="297">
        <f>+D19</f>
        <v>0</v>
      </c>
      <c r="E20" s="297">
        <f>+E19</f>
        <v>0</v>
      </c>
      <c r="F20" s="297">
        <f>+F19</f>
        <v>0</v>
      </c>
      <c r="G20" s="297">
        <f>+G$14/7</f>
        <v>0</v>
      </c>
      <c r="H20" s="297">
        <f>+H$14/7/2</f>
        <v>0</v>
      </c>
      <c r="I20" s="297"/>
      <c r="J20" s="297"/>
      <c r="K20" s="297"/>
      <c r="L20" s="297"/>
      <c r="M20" s="297"/>
      <c r="N20" s="297"/>
      <c r="O20" s="297"/>
      <c r="P20" s="297"/>
      <c r="Q20" s="297"/>
      <c r="R20" s="297"/>
      <c r="S20" s="233"/>
      <c r="U20" s="38"/>
      <c r="V20" s="3"/>
      <c r="W20" s="233"/>
      <c r="X20" s="233"/>
      <c r="Y20" s="297"/>
      <c r="Z20" s="297"/>
      <c r="AH20" s="578"/>
    </row>
    <row r="21" spans="1:34" x14ac:dyDescent="0.25">
      <c r="B21" s="3">
        <f t="shared" si="2"/>
        <v>1999</v>
      </c>
      <c r="C21" s="622">
        <f t="shared" si="1"/>
        <v>0</v>
      </c>
      <c r="D21" s="297">
        <f>+D20</f>
        <v>0</v>
      </c>
      <c r="E21" s="297">
        <f>+E20</f>
        <v>0</v>
      </c>
      <c r="F21" s="297">
        <f>+F20</f>
        <v>0</v>
      </c>
      <c r="G21" s="297">
        <f>+G20</f>
        <v>0</v>
      </c>
      <c r="H21" s="297">
        <f>+H$14/7</f>
        <v>0</v>
      </c>
      <c r="I21" s="297">
        <f>+I$14/7/2</f>
        <v>0</v>
      </c>
      <c r="J21" s="297"/>
      <c r="K21" s="297"/>
      <c r="L21" s="297"/>
      <c r="M21" s="297"/>
      <c r="N21" s="297"/>
      <c r="O21" s="297"/>
      <c r="P21" s="297"/>
      <c r="Q21" s="297"/>
      <c r="R21" s="297"/>
      <c r="S21" s="233"/>
      <c r="T21" s="233"/>
      <c r="U21" s="233"/>
      <c r="V21" s="233"/>
      <c r="W21" s="233"/>
      <c r="X21" s="233"/>
      <c r="Y21" s="297"/>
      <c r="Z21" s="297"/>
      <c r="AH21" s="578"/>
    </row>
    <row r="22" spans="1:34" x14ac:dyDescent="0.25">
      <c r="B22" s="3">
        <f t="shared" si="2"/>
        <v>2000</v>
      </c>
      <c r="C22" s="622">
        <f t="shared" si="1"/>
        <v>0</v>
      </c>
      <c r="D22" s="297">
        <f>+D21</f>
        <v>0</v>
      </c>
      <c r="E22" s="297">
        <f>+E21</f>
        <v>0</v>
      </c>
      <c r="F22" s="297">
        <f>+F21</f>
        <v>0</v>
      </c>
      <c r="G22" s="297">
        <f>+G21</f>
        <v>0</v>
      </c>
      <c r="H22" s="297">
        <f>+H21</f>
        <v>0</v>
      </c>
      <c r="I22" s="297">
        <f>+I$14/7</f>
        <v>0</v>
      </c>
      <c r="J22" s="297">
        <f>+J$14/7/2</f>
        <v>0</v>
      </c>
      <c r="K22" s="297"/>
      <c r="L22" s="297"/>
      <c r="M22" s="297"/>
      <c r="N22" s="297"/>
      <c r="O22" s="297"/>
      <c r="P22" s="297"/>
      <c r="Q22" s="297"/>
      <c r="R22" s="297"/>
      <c r="S22" s="233"/>
      <c r="T22" s="233"/>
      <c r="U22" s="233"/>
      <c r="V22" s="233"/>
      <c r="W22" s="233"/>
      <c r="X22" s="233"/>
      <c r="Y22" s="297"/>
      <c r="Z22" s="297"/>
      <c r="AH22" s="578"/>
    </row>
    <row r="23" spans="1:34" x14ac:dyDescent="0.25">
      <c r="B23" s="3">
        <f t="shared" si="2"/>
        <v>2001</v>
      </c>
      <c r="C23" s="622">
        <f t="shared" si="1"/>
        <v>0</v>
      </c>
      <c r="D23" s="297">
        <f>+D$14/7/2</f>
        <v>0</v>
      </c>
      <c r="E23" s="297">
        <f>+E22</f>
        <v>0</v>
      </c>
      <c r="F23" s="297">
        <f>+F22</f>
        <v>0</v>
      </c>
      <c r="G23" s="297">
        <f>+G22</f>
        <v>0</v>
      </c>
      <c r="H23" s="297">
        <f>+H22</f>
        <v>0</v>
      </c>
      <c r="I23" s="297">
        <f>+I22</f>
        <v>0</v>
      </c>
      <c r="J23" s="297">
        <f>+J$14/7</f>
        <v>0</v>
      </c>
      <c r="K23" s="297">
        <f>+K$14/7/2</f>
        <v>0</v>
      </c>
      <c r="L23" s="297"/>
      <c r="M23" s="297"/>
      <c r="N23" s="297"/>
      <c r="O23" s="297"/>
      <c r="P23" s="297"/>
      <c r="Q23" s="297"/>
      <c r="R23" s="297"/>
      <c r="S23" s="233"/>
      <c r="T23" s="233"/>
      <c r="U23" s="233"/>
      <c r="V23" s="233"/>
      <c r="W23" s="233"/>
      <c r="X23" s="233"/>
      <c r="Y23" s="297"/>
      <c r="Z23" s="297"/>
      <c r="AH23" s="578"/>
    </row>
    <row r="24" spans="1:34" x14ac:dyDescent="0.25">
      <c r="B24" s="3">
        <f t="shared" si="2"/>
        <v>2002</v>
      </c>
      <c r="C24" s="622">
        <f t="shared" si="1"/>
        <v>0</v>
      </c>
      <c r="D24" s="297"/>
      <c r="E24" s="297">
        <f>+E$14/7/2</f>
        <v>0</v>
      </c>
      <c r="F24" s="297">
        <f>+F23</f>
        <v>0</v>
      </c>
      <c r="G24" s="297">
        <f>+G23</f>
        <v>0</v>
      </c>
      <c r="H24" s="297">
        <f>+H23</f>
        <v>0</v>
      </c>
      <c r="I24" s="297">
        <f>+I23</f>
        <v>0</v>
      </c>
      <c r="J24" s="297">
        <f>+J23</f>
        <v>0</v>
      </c>
      <c r="K24" s="297">
        <f>+K$14/7</f>
        <v>0</v>
      </c>
      <c r="L24" s="297">
        <f>+L$14/7/2</f>
        <v>0</v>
      </c>
      <c r="M24" s="297"/>
      <c r="N24" s="297"/>
      <c r="O24" s="297"/>
      <c r="P24" s="297"/>
      <c r="Q24" s="297"/>
      <c r="R24" s="297"/>
      <c r="S24" s="233"/>
      <c r="T24" s="233"/>
      <c r="U24" s="233"/>
      <c r="V24" s="233"/>
      <c r="W24" s="233"/>
      <c r="X24" s="233"/>
      <c r="Y24" s="297"/>
      <c r="Z24" s="297"/>
      <c r="AH24" s="578"/>
    </row>
    <row r="25" spans="1:34" x14ac:dyDescent="0.25">
      <c r="B25" s="3">
        <f t="shared" si="2"/>
        <v>2003</v>
      </c>
      <c r="C25" s="622">
        <f t="shared" si="1"/>
        <v>0</v>
      </c>
      <c r="D25" s="297"/>
      <c r="E25" s="297"/>
      <c r="F25" s="297">
        <f>+F$14/7/2</f>
        <v>0</v>
      </c>
      <c r="G25" s="297">
        <f>+G24</f>
        <v>0</v>
      </c>
      <c r="H25" s="297">
        <f>+H24</f>
        <v>0</v>
      </c>
      <c r="I25" s="297">
        <f>+I24</f>
        <v>0</v>
      </c>
      <c r="J25" s="297">
        <f>+J24</f>
        <v>0</v>
      </c>
      <c r="K25" s="297">
        <f>+K24</f>
        <v>0</v>
      </c>
      <c r="L25" s="297">
        <f>+L$14/7</f>
        <v>0</v>
      </c>
      <c r="M25" s="297">
        <f>+M$14/7/2</f>
        <v>0</v>
      </c>
      <c r="N25" s="297"/>
      <c r="O25" s="297"/>
      <c r="P25" s="297"/>
      <c r="Q25" s="297"/>
      <c r="R25" s="297"/>
      <c r="S25" s="233"/>
      <c r="T25" s="233"/>
      <c r="U25" s="233"/>
      <c r="V25" s="233"/>
      <c r="W25" s="233"/>
      <c r="X25" s="233"/>
      <c r="Y25" s="297"/>
      <c r="Z25" s="297"/>
      <c r="AH25" s="578"/>
    </row>
    <row r="26" spans="1:34" x14ac:dyDescent="0.25">
      <c r="B26" s="3">
        <f t="shared" si="2"/>
        <v>2004</v>
      </c>
      <c r="C26" s="622">
        <f t="shared" si="1"/>
        <v>0</v>
      </c>
      <c r="D26" s="297"/>
      <c r="E26" s="297"/>
      <c r="F26" s="297"/>
      <c r="G26" s="297">
        <f>+G$14/7/2</f>
        <v>0</v>
      </c>
      <c r="H26" s="297">
        <f>+H25</f>
        <v>0</v>
      </c>
      <c r="I26" s="297">
        <f>+I25</f>
        <v>0</v>
      </c>
      <c r="J26" s="297">
        <f>+J25</f>
        <v>0</v>
      </c>
      <c r="K26" s="297">
        <f>+K25</f>
        <v>0</v>
      </c>
      <c r="L26" s="297">
        <f>+L25</f>
        <v>0</v>
      </c>
      <c r="M26" s="297">
        <f>+M$14/7</f>
        <v>0</v>
      </c>
      <c r="N26" s="7">
        <f>+N$14/7/2</f>
        <v>0</v>
      </c>
      <c r="O26" s="7"/>
      <c r="P26" s="7"/>
      <c r="Q26" s="7"/>
      <c r="R26" s="7"/>
      <c r="S26" s="43"/>
      <c r="T26" s="43"/>
      <c r="U26" s="43"/>
      <c r="V26" s="43"/>
      <c r="W26" s="43"/>
      <c r="X26" s="43"/>
      <c r="Y26" s="7"/>
      <c r="Z26" s="297"/>
      <c r="AH26" s="578"/>
    </row>
    <row r="27" spans="1:34" x14ac:dyDescent="0.25">
      <c r="B27" s="3">
        <f t="shared" si="2"/>
        <v>2005</v>
      </c>
      <c r="C27" s="622">
        <f t="shared" si="1"/>
        <v>0</v>
      </c>
      <c r="D27" s="297"/>
      <c r="E27" s="297"/>
      <c r="F27" s="297"/>
      <c r="G27" s="297"/>
      <c r="H27" s="297">
        <f>+H$14/7/2</f>
        <v>0</v>
      </c>
      <c r="I27" s="297">
        <f>+I26</f>
        <v>0</v>
      </c>
      <c r="J27" s="297">
        <f>+J26</f>
        <v>0</v>
      </c>
      <c r="K27" s="297">
        <f>+K26</f>
        <v>0</v>
      </c>
      <c r="L27" s="297">
        <f>+L26</f>
        <v>0</v>
      </c>
      <c r="M27" s="297">
        <f>+M26</f>
        <v>0</v>
      </c>
      <c r="N27" s="7">
        <f>+N$14/7</f>
        <v>0</v>
      </c>
      <c r="O27" s="7">
        <f>+O$14/7/2</f>
        <v>0</v>
      </c>
      <c r="P27" s="7"/>
      <c r="Q27" s="7"/>
      <c r="R27" s="7"/>
      <c r="S27" s="43"/>
      <c r="T27" s="43"/>
      <c r="U27" s="43"/>
      <c r="V27" s="43"/>
      <c r="W27" s="43"/>
      <c r="X27" s="43"/>
      <c r="Y27" s="7"/>
      <c r="Z27" s="297"/>
      <c r="AH27" s="578"/>
    </row>
    <row r="28" spans="1:34" x14ac:dyDescent="0.25">
      <c r="B28" s="3">
        <f t="shared" si="2"/>
        <v>2006</v>
      </c>
      <c r="C28" s="622">
        <f t="shared" si="1"/>
        <v>0</v>
      </c>
      <c r="D28" s="297"/>
      <c r="E28" s="297"/>
      <c r="F28" s="297"/>
      <c r="G28" s="297"/>
      <c r="H28" s="297"/>
      <c r="I28" s="297">
        <f>+I$14/7/2</f>
        <v>0</v>
      </c>
      <c r="J28" s="297">
        <f>+J27</f>
        <v>0</v>
      </c>
      <c r="K28" s="297">
        <f>+K27</f>
        <v>0</v>
      </c>
      <c r="L28" s="297">
        <f>+L27</f>
        <v>0</v>
      </c>
      <c r="M28" s="297">
        <f>+M27</f>
        <v>0</v>
      </c>
      <c r="N28" s="7">
        <f>+N27</f>
        <v>0</v>
      </c>
      <c r="O28" s="7">
        <f>+O$14/7</f>
        <v>0</v>
      </c>
      <c r="P28" s="7">
        <f>+P$14/7/2</f>
        <v>0</v>
      </c>
      <c r="Q28" s="7"/>
      <c r="R28" s="7"/>
      <c r="S28" s="43"/>
      <c r="T28" s="43"/>
      <c r="U28" s="43"/>
      <c r="V28" s="43"/>
      <c r="W28" s="43"/>
      <c r="X28" s="43"/>
      <c r="Y28" s="7"/>
      <c r="Z28" s="297"/>
      <c r="AH28" s="578"/>
    </row>
    <row r="29" spans="1:34" x14ac:dyDescent="0.25">
      <c r="B29" s="3">
        <f t="shared" si="2"/>
        <v>2007</v>
      </c>
      <c r="C29" s="622">
        <f t="shared" si="1"/>
        <v>0</v>
      </c>
      <c r="D29" s="297"/>
      <c r="E29" s="297"/>
      <c r="F29" s="297"/>
      <c r="G29" s="297"/>
      <c r="H29" s="297"/>
      <c r="I29" s="297"/>
      <c r="J29" s="297">
        <f>+J$14/7/2</f>
        <v>0</v>
      </c>
      <c r="K29" s="297">
        <f>+K28</f>
        <v>0</v>
      </c>
      <c r="L29" s="297">
        <f>+L28</f>
        <v>0</v>
      </c>
      <c r="M29" s="297">
        <f>+M28</f>
        <v>0</v>
      </c>
      <c r="N29" s="7">
        <f>+N28</f>
        <v>0</v>
      </c>
      <c r="O29" s="7">
        <f>+O28</f>
        <v>0</v>
      </c>
      <c r="P29" s="7">
        <f>+P$14/7</f>
        <v>0</v>
      </c>
      <c r="Q29" s="7">
        <f>+Q$14/7/2</f>
        <v>0</v>
      </c>
      <c r="R29" s="7"/>
      <c r="S29" s="43"/>
      <c r="T29" s="43"/>
      <c r="U29" s="43"/>
      <c r="V29" s="43"/>
      <c r="W29" s="43"/>
      <c r="X29" s="43"/>
      <c r="Y29" s="7"/>
      <c r="Z29" s="297"/>
      <c r="AH29" s="578"/>
    </row>
    <row r="30" spans="1:34" x14ac:dyDescent="0.25">
      <c r="B30" s="3">
        <f t="shared" si="2"/>
        <v>2008</v>
      </c>
      <c r="C30" s="622">
        <f t="shared" si="1"/>
        <v>0</v>
      </c>
      <c r="D30" s="297"/>
      <c r="E30" s="297"/>
      <c r="F30" s="297"/>
      <c r="G30" s="297"/>
      <c r="H30" s="297"/>
      <c r="I30" s="297"/>
      <c r="J30" s="297"/>
      <c r="K30" s="297">
        <f>+K$14/7/2</f>
        <v>0</v>
      </c>
      <c r="L30" s="297">
        <f>+L29</f>
        <v>0</v>
      </c>
      <c r="M30" s="297">
        <f>+M29</f>
        <v>0</v>
      </c>
      <c r="N30" s="7">
        <f>+N29</f>
        <v>0</v>
      </c>
      <c r="O30" s="7">
        <f>+O29</f>
        <v>0</v>
      </c>
      <c r="P30" s="7">
        <f>+P29</f>
        <v>0</v>
      </c>
      <c r="Q30" s="7">
        <f>+Q$14/7</f>
        <v>0</v>
      </c>
      <c r="R30" s="7">
        <f>+R$14/7/2</f>
        <v>0</v>
      </c>
      <c r="S30" s="43"/>
      <c r="T30" s="43"/>
      <c r="U30" s="43"/>
      <c r="V30" s="43"/>
      <c r="W30" s="43"/>
      <c r="X30" s="43"/>
      <c r="Y30" s="7"/>
      <c r="Z30" s="297"/>
      <c r="AH30" s="578"/>
    </row>
    <row r="31" spans="1:34" x14ac:dyDescent="0.25">
      <c r="B31" s="3">
        <f t="shared" si="2"/>
        <v>2009</v>
      </c>
      <c r="C31" s="622">
        <f t="shared" si="1"/>
        <v>0</v>
      </c>
      <c r="D31" s="297"/>
      <c r="E31" s="297"/>
      <c r="F31" s="297"/>
      <c r="G31" s="297"/>
      <c r="H31" s="297"/>
      <c r="I31" s="297"/>
      <c r="J31" s="297"/>
      <c r="K31" s="297"/>
      <c r="L31" s="297">
        <f>+L$14/7/2</f>
        <v>0</v>
      </c>
      <c r="M31" s="297">
        <f>+M30</f>
        <v>0</v>
      </c>
      <c r="N31" s="7">
        <f>+N30</f>
        <v>0</v>
      </c>
      <c r="O31" s="7">
        <f>+O30</f>
        <v>0</v>
      </c>
      <c r="P31" s="7">
        <f>+P30</f>
        <v>0</v>
      </c>
      <c r="Q31" s="7">
        <f>+Q30</f>
        <v>0</v>
      </c>
      <c r="R31" s="7">
        <f>+R$14/7</f>
        <v>0</v>
      </c>
      <c r="S31" s="43">
        <f>+S$14/7/2</f>
        <v>0</v>
      </c>
      <c r="T31" s="43"/>
      <c r="U31" s="43"/>
      <c r="V31" s="43"/>
      <c r="W31" s="43"/>
      <c r="X31" s="43"/>
      <c r="Y31" s="7"/>
      <c r="Z31" s="297"/>
      <c r="AH31" s="578"/>
    </row>
    <row r="32" spans="1:34" x14ac:dyDescent="0.25">
      <c r="A32" s="38"/>
      <c r="B32" s="3">
        <f t="shared" si="2"/>
        <v>2010</v>
      </c>
      <c r="C32" s="622">
        <f t="shared" si="1"/>
        <v>0</v>
      </c>
      <c r="D32" s="297"/>
      <c r="E32" s="297"/>
      <c r="F32" s="297"/>
      <c r="G32" s="297"/>
      <c r="H32" s="297"/>
      <c r="I32" s="297"/>
      <c r="J32" s="297"/>
      <c r="K32" s="297"/>
      <c r="L32" s="297"/>
      <c r="M32" s="297">
        <f>+M$14/7/2</f>
        <v>0</v>
      </c>
      <c r="N32" s="7">
        <f>+N31</f>
        <v>0</v>
      </c>
      <c r="O32" s="7">
        <f>+O31</f>
        <v>0</v>
      </c>
      <c r="P32" s="7">
        <f>+P31</f>
        <v>0</v>
      </c>
      <c r="Q32" s="7">
        <f>+Q31</f>
        <v>0</v>
      </c>
      <c r="R32" s="7">
        <f>+R31</f>
        <v>0</v>
      </c>
      <c r="S32" s="43">
        <f>+S$14/7</f>
        <v>0</v>
      </c>
      <c r="T32" s="43">
        <f>+T$14/7/2</f>
        <v>0</v>
      </c>
      <c r="U32" s="43"/>
      <c r="V32" s="43"/>
      <c r="W32" s="43"/>
      <c r="X32" s="43"/>
      <c r="Y32" s="7"/>
      <c r="Z32" s="297"/>
      <c r="AH32" s="578"/>
    </row>
    <row r="33" spans="1:34" x14ac:dyDescent="0.25">
      <c r="A33" s="38"/>
      <c r="B33" s="3">
        <f t="shared" si="2"/>
        <v>2011</v>
      </c>
      <c r="C33" s="622">
        <f t="shared" si="1"/>
        <v>0</v>
      </c>
      <c r="D33" s="297"/>
      <c r="E33" s="297"/>
      <c r="F33" s="297"/>
      <c r="G33" s="297"/>
      <c r="H33" s="297"/>
      <c r="I33" s="297"/>
      <c r="J33" s="297"/>
      <c r="K33" s="297"/>
      <c r="L33" s="297"/>
      <c r="M33" s="297"/>
      <c r="N33" s="7">
        <f>+N$14/7/2</f>
        <v>0</v>
      </c>
      <c r="O33" s="7">
        <f>+O32</f>
        <v>0</v>
      </c>
      <c r="P33" s="7">
        <f>+P32</f>
        <v>0</v>
      </c>
      <c r="Q33" s="7">
        <f>+Q32</f>
        <v>0</v>
      </c>
      <c r="R33" s="7">
        <f>+R32</f>
        <v>0</v>
      </c>
      <c r="S33" s="43">
        <f>+S32</f>
        <v>0</v>
      </c>
      <c r="T33" s="43">
        <f>+T$14/7</f>
        <v>0</v>
      </c>
      <c r="U33" s="43">
        <f>+U$14/7/2</f>
        <v>0</v>
      </c>
      <c r="V33" s="43"/>
      <c r="W33" s="43"/>
      <c r="X33" s="43"/>
      <c r="Y33" s="7"/>
      <c r="Z33" s="297"/>
      <c r="AH33" s="578"/>
    </row>
    <row r="34" spans="1:34" x14ac:dyDescent="0.25">
      <c r="A34" s="38"/>
      <c r="B34" s="3">
        <f t="shared" si="2"/>
        <v>2012</v>
      </c>
      <c r="C34" s="622">
        <f t="shared" si="1"/>
        <v>0</v>
      </c>
      <c r="D34" s="297"/>
      <c r="E34" s="297"/>
      <c r="F34" s="297"/>
      <c r="G34" s="297"/>
      <c r="H34" s="297"/>
      <c r="I34" s="297"/>
      <c r="J34" s="297"/>
      <c r="K34" s="297"/>
      <c r="L34" s="297"/>
      <c r="M34" s="297"/>
      <c r="N34" s="7"/>
      <c r="O34" s="7">
        <f>+O$14/7/2</f>
        <v>0</v>
      </c>
      <c r="P34" s="7">
        <f>+P33</f>
        <v>0</v>
      </c>
      <c r="Q34" s="7">
        <f>+Q33</f>
        <v>0</v>
      </c>
      <c r="R34" s="7">
        <f>+R33</f>
        <v>0</v>
      </c>
      <c r="S34" s="43">
        <f>+S33</f>
        <v>0</v>
      </c>
      <c r="T34" s="43">
        <f>+T$14/7</f>
        <v>0</v>
      </c>
      <c r="U34" s="43">
        <f>+U$14/7</f>
        <v>0</v>
      </c>
      <c r="V34" s="43">
        <f>+V$14/7/2</f>
        <v>0</v>
      </c>
      <c r="W34" s="43"/>
      <c r="X34" s="43"/>
      <c r="Y34" s="7"/>
      <c r="Z34" s="297"/>
      <c r="AH34" s="578"/>
    </row>
    <row r="35" spans="1:34" x14ac:dyDescent="0.25">
      <c r="A35" s="38"/>
      <c r="B35" s="3">
        <f t="shared" si="2"/>
        <v>2013</v>
      </c>
      <c r="C35" s="622">
        <f t="shared" si="1"/>
        <v>0</v>
      </c>
      <c r="D35" s="297"/>
      <c r="E35" s="297"/>
      <c r="F35" s="297"/>
      <c r="G35" s="297"/>
      <c r="H35" s="297"/>
      <c r="I35" s="297"/>
      <c r="J35" s="297"/>
      <c r="K35" s="297"/>
      <c r="L35" s="297"/>
      <c r="M35" s="297"/>
      <c r="N35" s="7"/>
      <c r="O35" s="7"/>
      <c r="P35" s="7">
        <f>P14/7/2</f>
        <v>0</v>
      </c>
      <c r="Q35" s="7">
        <f>Q14</f>
        <v>0</v>
      </c>
      <c r="R35" s="7">
        <f t="shared" ref="R35:U36" si="3">R34</f>
        <v>0</v>
      </c>
      <c r="S35" s="43">
        <f t="shared" si="3"/>
        <v>0</v>
      </c>
      <c r="T35" s="43">
        <f t="shared" si="3"/>
        <v>0</v>
      </c>
      <c r="U35" s="43">
        <f t="shared" si="3"/>
        <v>0</v>
      </c>
      <c r="V35" s="43">
        <f>V14/7</f>
        <v>0</v>
      </c>
      <c r="W35" s="43">
        <f>W14/7/2</f>
        <v>0</v>
      </c>
      <c r="X35" s="43"/>
      <c r="Y35" s="7"/>
      <c r="Z35" s="297"/>
      <c r="AH35" s="578"/>
    </row>
    <row r="36" spans="1:34" x14ac:dyDescent="0.25">
      <c r="A36" s="38"/>
      <c r="B36" s="3">
        <f t="shared" si="2"/>
        <v>2014</v>
      </c>
      <c r="C36" s="622">
        <f t="shared" si="1"/>
        <v>0</v>
      </c>
      <c r="D36" s="297"/>
      <c r="E36" s="297"/>
      <c r="F36" s="297"/>
      <c r="G36" s="297"/>
      <c r="H36" s="297"/>
      <c r="I36" s="297"/>
      <c r="J36" s="297"/>
      <c r="K36" s="297"/>
      <c r="L36" s="297"/>
      <c r="M36" s="297"/>
      <c r="N36" s="7"/>
      <c r="O36" s="7"/>
      <c r="P36" s="7"/>
      <c r="Q36" s="7">
        <f>Q14/7/2</f>
        <v>0</v>
      </c>
      <c r="R36" s="7">
        <f t="shared" si="3"/>
        <v>0</v>
      </c>
      <c r="S36" s="43">
        <f t="shared" si="3"/>
        <v>0</v>
      </c>
      <c r="T36" s="43">
        <f t="shared" si="3"/>
        <v>0</v>
      </c>
      <c r="U36" s="43">
        <f t="shared" si="3"/>
        <v>0</v>
      </c>
      <c r="V36" s="43">
        <f>V35</f>
        <v>0</v>
      </c>
      <c r="W36" s="43">
        <f>W14/7</f>
        <v>0</v>
      </c>
      <c r="X36" s="43">
        <f>X14/7/2</f>
        <v>0</v>
      </c>
      <c r="Y36" s="7"/>
      <c r="Z36" s="297"/>
      <c r="AH36" s="578"/>
    </row>
    <row r="37" spans="1:34" x14ac:dyDescent="0.25">
      <c r="A37" s="38"/>
      <c r="B37" s="3">
        <f t="shared" si="2"/>
        <v>2015</v>
      </c>
      <c r="C37" s="622">
        <f t="shared" si="1"/>
        <v>0</v>
      </c>
      <c r="D37" s="297"/>
      <c r="E37" s="297"/>
      <c r="F37" s="297"/>
      <c r="G37" s="297"/>
      <c r="H37" s="297"/>
      <c r="I37" s="297"/>
      <c r="J37" s="297"/>
      <c r="K37" s="297"/>
      <c r="L37" s="297"/>
      <c r="M37" s="297"/>
      <c r="N37" s="7"/>
      <c r="O37" s="7"/>
      <c r="P37" s="7"/>
      <c r="Q37" s="7"/>
      <c r="R37" s="7">
        <f>R14/7/2</f>
        <v>0</v>
      </c>
      <c r="S37" s="43">
        <f>S36</f>
        <v>0</v>
      </c>
      <c r="T37" s="43">
        <f>T36</f>
        <v>0</v>
      </c>
      <c r="U37" s="43">
        <f>U36</f>
        <v>0</v>
      </c>
      <c r="V37" s="43">
        <f>V36</f>
        <v>0</v>
      </c>
      <c r="W37" s="43">
        <f>W36</f>
        <v>0</v>
      </c>
      <c r="X37" s="43">
        <f>X14/7</f>
        <v>0</v>
      </c>
      <c r="Y37" s="7">
        <f>Y14/7/2</f>
        <v>0</v>
      </c>
      <c r="Z37" s="297"/>
      <c r="AH37" s="578"/>
    </row>
    <row r="38" spans="1:34" x14ac:dyDescent="0.25">
      <c r="A38" s="38"/>
      <c r="B38" s="3">
        <f t="shared" si="2"/>
        <v>2016</v>
      </c>
      <c r="C38" s="622">
        <f t="shared" si="1"/>
        <v>0</v>
      </c>
      <c r="D38" s="297"/>
      <c r="E38" s="297"/>
      <c r="F38" s="297"/>
      <c r="G38" s="297"/>
      <c r="H38" s="297"/>
      <c r="I38" s="297"/>
      <c r="J38" s="297"/>
      <c r="K38" s="297"/>
      <c r="L38" s="297"/>
      <c r="M38" s="297"/>
      <c r="N38" s="7"/>
      <c r="O38" s="7"/>
      <c r="P38" s="7"/>
      <c r="Q38" s="7"/>
      <c r="R38" s="7"/>
      <c r="S38" s="43"/>
      <c r="T38" s="43"/>
      <c r="U38" s="43"/>
      <c r="V38" s="43"/>
      <c r="W38" s="43"/>
      <c r="X38" s="43"/>
      <c r="Y38" s="7">
        <f>+Y14/2</f>
        <v>0</v>
      </c>
      <c r="Z38" s="7">
        <f>Z14/7/2</f>
        <v>0</v>
      </c>
      <c r="AA38" s="7"/>
      <c r="AH38" s="578"/>
    </row>
    <row r="39" spans="1:34" x14ac:dyDescent="0.25">
      <c r="A39" s="38"/>
      <c r="B39" s="3">
        <f t="shared" si="2"/>
        <v>2017</v>
      </c>
      <c r="C39" s="622">
        <f t="shared" si="1"/>
        <v>0</v>
      </c>
      <c r="D39" s="297"/>
      <c r="E39" s="297"/>
      <c r="F39" s="297"/>
      <c r="G39" s="297"/>
      <c r="H39" s="297"/>
      <c r="I39" s="297"/>
      <c r="J39" s="297"/>
      <c r="K39" s="297"/>
      <c r="L39" s="297"/>
      <c r="M39" s="297"/>
      <c r="N39" s="7"/>
      <c r="O39" s="7"/>
      <c r="P39" s="7"/>
      <c r="Q39" s="7"/>
      <c r="R39" s="7"/>
      <c r="S39" s="43"/>
      <c r="T39" s="43"/>
      <c r="U39" s="43"/>
      <c r="V39" s="43"/>
      <c r="W39" s="43"/>
      <c r="X39" s="43"/>
      <c r="Y39" s="7"/>
      <c r="Z39" s="7"/>
      <c r="AA39" s="7">
        <v>0</v>
      </c>
      <c r="AH39" s="578"/>
    </row>
    <row r="40" spans="1:34" x14ac:dyDescent="0.25">
      <c r="A40" s="38"/>
      <c r="B40" s="3">
        <f t="shared" si="2"/>
        <v>2018</v>
      </c>
      <c r="C40" s="622">
        <f t="shared" si="1"/>
        <v>0</v>
      </c>
      <c r="D40" s="297"/>
      <c r="E40" s="297"/>
      <c r="F40" s="297"/>
      <c r="G40" s="297"/>
      <c r="H40" s="297"/>
      <c r="I40" s="297"/>
      <c r="J40" s="297"/>
      <c r="K40" s="297"/>
      <c r="L40" s="297"/>
      <c r="M40" s="297"/>
      <c r="N40" s="7"/>
      <c r="O40" s="7"/>
      <c r="P40" s="7"/>
      <c r="Q40" s="7"/>
      <c r="R40" s="7"/>
      <c r="S40" s="43"/>
      <c r="T40" s="43"/>
      <c r="U40" s="43"/>
      <c r="V40" s="43"/>
      <c r="W40" s="43"/>
      <c r="X40" s="43"/>
      <c r="Y40" s="7"/>
      <c r="Z40" s="7"/>
      <c r="AA40" s="7"/>
      <c r="AB40" s="7">
        <v>0</v>
      </c>
      <c r="AH40" s="578"/>
    </row>
    <row r="41" spans="1:34" x14ac:dyDescent="0.25">
      <c r="A41" s="38"/>
      <c r="B41" s="3">
        <f t="shared" si="2"/>
        <v>2019</v>
      </c>
      <c r="C41" s="622">
        <f t="shared" si="1"/>
        <v>0</v>
      </c>
      <c r="D41" s="297"/>
      <c r="E41" s="297"/>
      <c r="F41" s="297"/>
      <c r="G41" s="297"/>
      <c r="H41" s="297"/>
      <c r="I41" s="297"/>
      <c r="J41" s="297"/>
      <c r="K41" s="297"/>
      <c r="L41" s="297"/>
      <c r="M41" s="297"/>
      <c r="N41" s="7"/>
      <c r="O41" s="7"/>
      <c r="P41" s="7"/>
      <c r="Q41" s="7"/>
      <c r="R41" s="7"/>
      <c r="S41" s="43"/>
      <c r="T41" s="43"/>
      <c r="U41" s="43"/>
      <c r="V41" s="43"/>
      <c r="W41" s="43"/>
      <c r="X41" s="43"/>
      <c r="Y41" s="7"/>
      <c r="Z41" s="7"/>
      <c r="AA41" s="7"/>
      <c r="AB41" s="7"/>
      <c r="AC41" s="43">
        <f>+$AC$14/7/3</f>
        <v>0</v>
      </c>
      <c r="AD41" s="43"/>
      <c r="AE41" s="43"/>
      <c r="AH41" s="578"/>
    </row>
    <row r="42" spans="1:34" x14ac:dyDescent="0.25">
      <c r="A42" s="38"/>
      <c r="B42" s="3">
        <f t="shared" si="2"/>
        <v>2020</v>
      </c>
      <c r="C42" s="622">
        <f t="shared" si="1"/>
        <v>0</v>
      </c>
      <c r="D42" s="297"/>
      <c r="E42" s="297"/>
      <c r="F42" s="297"/>
      <c r="G42" s="297"/>
      <c r="H42" s="297"/>
      <c r="I42" s="297"/>
      <c r="J42" s="297"/>
      <c r="K42" s="297"/>
      <c r="L42" s="297"/>
      <c r="M42" s="297"/>
      <c r="N42" s="7"/>
      <c r="O42" s="7"/>
      <c r="P42" s="7"/>
      <c r="Q42" s="7"/>
      <c r="R42" s="7"/>
      <c r="S42" s="43"/>
      <c r="T42" s="43"/>
      <c r="U42" s="43"/>
      <c r="V42" s="43"/>
      <c r="W42" s="43"/>
      <c r="X42" s="43"/>
      <c r="Y42" s="7"/>
      <c r="Z42" s="7"/>
      <c r="AA42" s="7"/>
      <c r="AB42" s="7"/>
      <c r="AC42" s="43"/>
      <c r="AD42" s="354">
        <f>$AD$14/7/2</f>
        <v>0</v>
      </c>
      <c r="AE42" s="43"/>
      <c r="AH42" s="578"/>
    </row>
    <row r="43" spans="1:34" x14ac:dyDescent="0.25">
      <c r="A43" s="38"/>
      <c r="B43" s="3">
        <f t="shared" si="2"/>
        <v>2021</v>
      </c>
      <c r="C43" s="622">
        <f t="shared" si="1"/>
        <v>0</v>
      </c>
      <c r="D43" s="297"/>
      <c r="E43" s="297"/>
      <c r="F43" s="297"/>
      <c r="G43" s="297"/>
      <c r="H43" s="297"/>
      <c r="I43" s="297"/>
      <c r="J43" s="297"/>
      <c r="K43" s="297"/>
      <c r="L43" s="297"/>
      <c r="M43" s="297"/>
      <c r="N43" s="7"/>
      <c r="O43" s="7"/>
      <c r="P43" s="7"/>
      <c r="Q43" s="7"/>
      <c r="R43" s="7"/>
      <c r="S43" s="43"/>
      <c r="T43" s="43"/>
      <c r="U43" s="43"/>
      <c r="V43" s="43"/>
      <c r="W43" s="43"/>
      <c r="X43" s="43"/>
      <c r="Y43" s="7"/>
      <c r="Z43" s="7"/>
      <c r="AA43" s="7"/>
      <c r="AB43" s="7"/>
      <c r="AC43" s="43"/>
      <c r="AD43" s="354">
        <f>$AD$14/7</f>
        <v>0</v>
      </c>
      <c r="AE43" s="43">
        <f>+$AE$14/7/2</f>
        <v>0</v>
      </c>
      <c r="AH43" s="578"/>
    </row>
    <row r="44" spans="1:34" x14ac:dyDescent="0.25">
      <c r="A44" s="38"/>
      <c r="B44" s="3">
        <f t="shared" si="2"/>
        <v>2022</v>
      </c>
      <c r="C44" s="622">
        <f t="shared" si="1"/>
        <v>0</v>
      </c>
      <c r="D44" s="297"/>
      <c r="E44" s="297"/>
      <c r="F44" s="297"/>
      <c r="G44" s="297"/>
      <c r="H44" s="297"/>
      <c r="I44" s="297"/>
      <c r="J44" s="297"/>
      <c r="K44" s="297"/>
      <c r="L44" s="297"/>
      <c r="M44" s="297"/>
      <c r="N44" s="7"/>
      <c r="O44" s="7"/>
      <c r="P44" s="7"/>
      <c r="Q44" s="7"/>
      <c r="R44" s="7"/>
      <c r="S44" s="43"/>
      <c r="T44" s="43"/>
      <c r="U44" s="43"/>
      <c r="V44" s="43"/>
      <c r="W44" s="43"/>
      <c r="X44" s="43"/>
      <c r="Y44" s="7"/>
      <c r="Z44" s="7"/>
      <c r="AA44" s="7"/>
      <c r="AB44" s="7"/>
      <c r="AC44" s="43"/>
      <c r="AD44" s="354"/>
      <c r="AE44" s="43">
        <f>+$AE$14/7</f>
        <v>0</v>
      </c>
      <c r="AF44" s="43">
        <f>+$AG$14/7/2</f>
        <v>0</v>
      </c>
      <c r="AH44" s="578"/>
    </row>
    <row r="45" spans="1:34" x14ac:dyDescent="0.25">
      <c r="A45" s="38"/>
      <c r="B45" s="3">
        <f t="shared" si="2"/>
        <v>2023</v>
      </c>
      <c r="C45" s="622">
        <f t="shared" si="1"/>
        <v>0</v>
      </c>
      <c r="D45" s="297"/>
      <c r="E45" s="297"/>
      <c r="F45" s="297"/>
      <c r="G45" s="297"/>
      <c r="H45" s="297"/>
      <c r="I45" s="297"/>
      <c r="J45" s="297"/>
      <c r="K45" s="297"/>
      <c r="L45" s="297"/>
      <c r="M45" s="297"/>
      <c r="N45" s="7"/>
      <c r="O45" s="7"/>
      <c r="P45" s="7"/>
      <c r="Q45" s="7"/>
      <c r="R45" s="7"/>
      <c r="S45" s="43"/>
      <c r="T45" s="43"/>
      <c r="U45" s="43"/>
      <c r="V45" s="43"/>
      <c r="W45" s="43"/>
      <c r="X45" s="43"/>
      <c r="Y45" s="7"/>
      <c r="Z45" s="7"/>
      <c r="AA45" s="7"/>
      <c r="AB45" s="7"/>
      <c r="AC45" s="43"/>
      <c r="AD45" s="354"/>
      <c r="AE45" s="43"/>
      <c r="AF45" s="43"/>
      <c r="AG45" s="43"/>
      <c r="AH45" s="578"/>
    </row>
    <row r="46" spans="1:34" x14ac:dyDescent="0.25">
      <c r="A46" s="38"/>
      <c r="B46" s="3">
        <f t="shared" si="2"/>
        <v>2024</v>
      </c>
      <c r="C46" s="622">
        <f t="shared" si="1"/>
        <v>-20521.940714285713</v>
      </c>
      <c r="D46" s="297"/>
      <c r="E46" s="297"/>
      <c r="F46" s="297"/>
      <c r="G46" s="297"/>
      <c r="H46" s="297"/>
      <c r="I46" s="297"/>
      <c r="J46" s="297"/>
      <c r="K46" s="297"/>
      <c r="L46" s="297"/>
      <c r="M46" s="297"/>
      <c r="N46" s="7"/>
      <c r="O46" s="7"/>
      <c r="P46" s="7"/>
      <c r="Q46" s="7"/>
      <c r="R46" s="7"/>
      <c r="S46" s="43"/>
      <c r="T46" s="43"/>
      <c r="U46" s="43"/>
      <c r="V46" s="43"/>
      <c r="W46" s="43"/>
      <c r="X46" s="43"/>
      <c r="Y46" s="7"/>
      <c r="Z46" s="7"/>
      <c r="AA46" s="7"/>
      <c r="AB46" s="7"/>
      <c r="AC46" s="43"/>
      <c r="AD46" s="354"/>
      <c r="AE46" s="43"/>
      <c r="AF46" s="43"/>
      <c r="AG46" s="43"/>
      <c r="AH46" s="578">
        <f>AH14/7/2</f>
        <v>20521.940714285713</v>
      </c>
    </row>
    <row r="47" spans="1:34" x14ac:dyDescent="0.25">
      <c r="A47" s="38"/>
      <c r="B47" s="12"/>
      <c r="C47" s="254"/>
      <c r="D47" s="298"/>
      <c r="E47" s="298"/>
      <c r="F47" s="298"/>
      <c r="G47" s="298"/>
      <c r="H47" s="298"/>
      <c r="I47" s="298"/>
      <c r="J47" s="298"/>
      <c r="K47" s="298"/>
      <c r="L47" s="298"/>
      <c r="M47" s="298"/>
      <c r="N47" s="298"/>
      <c r="O47" s="298"/>
      <c r="P47" s="298"/>
      <c r="Q47" s="298"/>
      <c r="R47" s="298"/>
      <c r="S47" s="298"/>
      <c r="T47" s="298"/>
      <c r="U47" s="298"/>
      <c r="V47" s="299"/>
      <c r="W47" s="299"/>
      <c r="X47" s="299"/>
      <c r="Y47" s="298"/>
      <c r="Z47" s="298"/>
      <c r="AA47" s="298"/>
      <c r="AB47" s="173"/>
      <c r="AC47" s="173"/>
      <c r="AD47" s="173"/>
      <c r="AE47" s="173"/>
      <c r="AF47" s="173"/>
      <c r="AH47" s="578"/>
    </row>
    <row r="48" spans="1:34" x14ac:dyDescent="0.25">
      <c r="A48" s="38" t="s">
        <v>62</v>
      </c>
      <c r="B48" s="675">
        <f>SUM(D48:AH48)</f>
        <v>266785.22928571427</v>
      </c>
      <c r="C48" s="275">
        <f>SUM(C16:C47)</f>
        <v>-20521.940714285713</v>
      </c>
      <c r="D48" s="297">
        <f>-SUM(D16:D47)+D14</f>
        <v>0</v>
      </c>
      <c r="E48" s="297">
        <f t="shared" ref="E48:M48" si="4">-SUM(E16:E47)+E14</f>
        <v>0</v>
      </c>
      <c r="F48" s="297">
        <f t="shared" si="4"/>
        <v>0</v>
      </c>
      <c r="G48" s="297">
        <f t="shared" si="4"/>
        <v>0</v>
      </c>
      <c r="H48" s="297">
        <f t="shared" si="4"/>
        <v>0</v>
      </c>
      <c r="I48" s="297">
        <f t="shared" si="4"/>
        <v>0</v>
      </c>
      <c r="J48" s="297">
        <f t="shared" si="4"/>
        <v>0</v>
      </c>
      <c r="K48" s="297">
        <f t="shared" si="4"/>
        <v>0</v>
      </c>
      <c r="L48" s="297">
        <f t="shared" si="4"/>
        <v>0</v>
      </c>
      <c r="M48" s="297">
        <f t="shared" si="4"/>
        <v>0</v>
      </c>
      <c r="N48" s="297">
        <f>-SUM(N16:N47)+N14</f>
        <v>0</v>
      </c>
      <c r="O48" s="297">
        <f t="shared" ref="O48:AF48" si="5">-SUM(O16:O47)+O14</f>
        <v>0</v>
      </c>
      <c r="P48" s="297">
        <f t="shared" si="5"/>
        <v>0</v>
      </c>
      <c r="Q48" s="297">
        <f t="shared" si="5"/>
        <v>0</v>
      </c>
      <c r="R48" s="297">
        <f t="shared" si="5"/>
        <v>0</v>
      </c>
      <c r="S48" s="297">
        <f t="shared" si="5"/>
        <v>0</v>
      </c>
      <c r="T48" s="297">
        <f t="shared" si="5"/>
        <v>0</v>
      </c>
      <c r="U48" s="297">
        <f t="shared" si="5"/>
        <v>0</v>
      </c>
      <c r="V48" s="297">
        <f t="shared" si="5"/>
        <v>0</v>
      </c>
      <c r="W48" s="297">
        <f t="shared" si="5"/>
        <v>0</v>
      </c>
      <c r="X48" s="297">
        <f t="shared" si="5"/>
        <v>0</v>
      </c>
      <c r="Y48" s="297">
        <f t="shared" si="5"/>
        <v>0</v>
      </c>
      <c r="Z48" s="297">
        <f t="shared" si="5"/>
        <v>0</v>
      </c>
      <c r="AA48" s="297">
        <f t="shared" si="5"/>
        <v>0</v>
      </c>
      <c r="AB48" s="297">
        <f t="shared" si="5"/>
        <v>0</v>
      </c>
      <c r="AC48" s="297">
        <f t="shared" si="5"/>
        <v>0</v>
      </c>
      <c r="AD48" s="297">
        <f t="shared" si="5"/>
        <v>0</v>
      </c>
      <c r="AE48" s="297">
        <f t="shared" si="5"/>
        <v>0</v>
      </c>
      <c r="AF48" s="297">
        <f t="shared" si="5"/>
        <v>0</v>
      </c>
      <c r="AG48" s="330">
        <f>-SUM(AG16:AG47)+AG14</f>
        <v>0</v>
      </c>
      <c r="AH48" s="330">
        <f>-SUM(AH16:AH47)+AH14</f>
        <v>266785.22928571427</v>
      </c>
    </row>
    <row r="49" spans="1:26" x14ac:dyDescent="0.25">
      <c r="A49" s="38"/>
      <c r="B49" s="275"/>
      <c r="C49" s="299"/>
      <c r="D49" s="297"/>
      <c r="E49" s="297"/>
      <c r="F49" s="297"/>
      <c r="G49" s="297"/>
      <c r="H49" s="297"/>
      <c r="I49" s="297"/>
      <c r="J49" s="297"/>
      <c r="K49" s="297"/>
      <c r="L49" s="297"/>
      <c r="M49" s="297"/>
      <c r="N49" s="338"/>
      <c r="O49" s="338"/>
      <c r="P49" s="338"/>
      <c r="Q49" s="338"/>
      <c r="R49" s="338"/>
      <c r="S49" s="338"/>
      <c r="T49" s="338"/>
      <c r="U49" s="338"/>
      <c r="V49" s="338"/>
      <c r="W49" s="338"/>
      <c r="X49" s="338"/>
      <c r="Y49" s="338"/>
      <c r="Z49" s="338"/>
    </row>
    <row r="50" spans="1:26" x14ac:dyDescent="0.25">
      <c r="A50" s="39" t="s">
        <v>63</v>
      </c>
      <c r="B50" s="3"/>
      <c r="C50" s="30">
        <f>+C14+C48</f>
        <v>266785.22928571427</v>
      </c>
      <c r="D50" s="297"/>
      <c r="E50" s="297"/>
      <c r="F50" s="297"/>
      <c r="G50" s="297"/>
      <c r="H50" s="297"/>
      <c r="I50" s="297"/>
      <c r="J50" s="297"/>
      <c r="K50" s="297"/>
      <c r="L50" s="297"/>
      <c r="M50" s="297"/>
      <c r="N50" s="338"/>
      <c r="O50" s="338"/>
      <c r="P50" s="338"/>
      <c r="Q50" s="338"/>
      <c r="R50" s="338"/>
      <c r="S50" s="338"/>
      <c r="T50" s="338"/>
      <c r="U50" s="338"/>
      <c r="V50" s="338"/>
      <c r="W50" s="338"/>
      <c r="X50" s="338"/>
      <c r="Y50" s="338"/>
      <c r="Z50" s="338"/>
    </row>
    <row r="51" spans="1:26" x14ac:dyDescent="0.25">
      <c r="A51" s="3"/>
      <c r="B51" s="3"/>
      <c r="C51" s="3"/>
      <c r="D51" s="297"/>
      <c r="E51" s="297"/>
      <c r="F51" s="297"/>
      <c r="G51" s="297"/>
      <c r="H51" s="297"/>
      <c r="I51" s="297"/>
      <c r="J51" s="297"/>
      <c r="K51" s="297"/>
      <c r="L51" s="297"/>
      <c r="M51" s="297"/>
      <c r="N51" s="338"/>
      <c r="O51" s="338"/>
      <c r="P51" s="338"/>
      <c r="Q51" s="338"/>
      <c r="R51" s="338"/>
      <c r="S51" s="338"/>
      <c r="T51" s="338"/>
      <c r="U51" s="338"/>
      <c r="V51" s="338"/>
      <c r="W51" s="338"/>
      <c r="X51" s="338"/>
      <c r="Y51" s="338"/>
      <c r="Z51" s="338"/>
    </row>
    <row r="52" spans="1:26" x14ac:dyDescent="0.25">
      <c r="A52" s="3"/>
      <c r="B52" s="36"/>
      <c r="C52" s="3"/>
      <c r="D52" s="297"/>
      <c r="E52" s="297"/>
      <c r="F52" s="297"/>
      <c r="G52" s="297"/>
      <c r="H52" s="297"/>
      <c r="I52" s="297"/>
      <c r="J52" s="297"/>
      <c r="K52" s="297"/>
      <c r="L52" s="297"/>
      <c r="M52" s="297"/>
      <c r="N52" s="338"/>
      <c r="O52" s="338"/>
      <c r="P52" s="338"/>
      <c r="Q52" s="338"/>
      <c r="R52" s="338"/>
      <c r="S52" s="338"/>
      <c r="T52" s="338"/>
      <c r="U52" s="338"/>
      <c r="V52" s="338"/>
      <c r="W52" s="338"/>
      <c r="X52" s="338"/>
      <c r="Y52" s="338"/>
      <c r="Z52" s="338"/>
    </row>
    <row r="53" spans="1:26" x14ac:dyDescent="0.25">
      <c r="A53" s="3"/>
      <c r="B53" s="3"/>
      <c r="C53" s="3"/>
      <c r="E53" s="297"/>
      <c r="F53" s="301"/>
      <c r="G53" s="301"/>
      <c r="H53" s="301"/>
      <c r="I53" s="301"/>
      <c r="J53" s="301"/>
      <c r="K53" s="301"/>
      <c r="L53" s="301"/>
      <c r="M53" s="301"/>
      <c r="N53" s="338">
        <f>SUM(E32:E53)</f>
        <v>0</v>
      </c>
      <c r="O53" s="342"/>
      <c r="P53" s="342"/>
      <c r="Q53" s="342"/>
      <c r="R53" s="342"/>
      <c r="S53" s="342"/>
    </row>
    <row r="54" spans="1:26" x14ac:dyDescent="0.25">
      <c r="B54" s="3"/>
      <c r="C54" s="3"/>
      <c r="E54" s="301"/>
      <c r="F54" s="301"/>
      <c r="G54" s="301"/>
      <c r="H54" s="301"/>
      <c r="I54" s="301"/>
      <c r="J54" s="301"/>
      <c r="K54" s="301"/>
      <c r="L54" s="301"/>
      <c r="M54" s="301"/>
      <c r="N54" s="301"/>
      <c r="O54" s="301"/>
      <c r="P54" s="301"/>
      <c r="Q54" s="301"/>
      <c r="R54" s="301"/>
      <c r="S54" s="301"/>
    </row>
    <row r="55" spans="1:26" x14ac:dyDescent="0.25">
      <c r="E55" s="301"/>
      <c r="F55" s="301"/>
      <c r="G55" s="301"/>
      <c r="H55" s="301"/>
      <c r="I55" s="301"/>
      <c r="J55" s="301"/>
      <c r="K55" s="301"/>
      <c r="L55" s="301"/>
      <c r="M55" s="301"/>
      <c r="N55" s="301"/>
      <c r="O55" s="301"/>
      <c r="P55" s="301"/>
      <c r="Q55" s="301"/>
      <c r="R55" s="301"/>
      <c r="S55" s="301"/>
    </row>
    <row r="56" spans="1:26" x14ac:dyDescent="0.25">
      <c r="E56" s="301"/>
      <c r="F56" s="301"/>
      <c r="G56" s="301"/>
      <c r="H56" s="301"/>
      <c r="I56" s="301"/>
      <c r="J56" s="301"/>
      <c r="K56" s="301"/>
      <c r="L56" s="301"/>
      <c r="M56" s="301"/>
      <c r="N56" s="301"/>
      <c r="O56" s="301"/>
      <c r="P56" s="301"/>
      <c r="Q56" s="301"/>
      <c r="R56" s="301"/>
      <c r="S56" s="301"/>
    </row>
    <row r="57" spans="1:26" x14ac:dyDescent="0.25">
      <c r="E57" s="301"/>
      <c r="F57" s="301"/>
      <c r="G57" s="301"/>
      <c r="H57" s="301"/>
      <c r="I57" s="301"/>
      <c r="J57" s="301"/>
      <c r="K57" s="301"/>
      <c r="L57" s="301"/>
      <c r="M57" s="301"/>
      <c r="N57" s="301"/>
      <c r="O57" s="301"/>
      <c r="P57" s="301"/>
      <c r="Q57" s="301"/>
      <c r="R57" s="301"/>
      <c r="S57" s="301"/>
    </row>
    <row r="58" spans="1:26" x14ac:dyDescent="0.25">
      <c r="E58" s="301"/>
      <c r="F58" s="301"/>
      <c r="G58" s="301"/>
      <c r="H58" s="301"/>
      <c r="I58" s="301"/>
      <c r="J58" s="301"/>
      <c r="K58" s="301"/>
      <c r="L58" s="301"/>
      <c r="M58" s="301"/>
      <c r="N58" s="301"/>
      <c r="O58" s="301"/>
      <c r="P58" s="301"/>
      <c r="Q58" s="301"/>
      <c r="R58" s="301"/>
      <c r="S58" s="301"/>
    </row>
    <row r="59" spans="1:26" x14ac:dyDescent="0.25">
      <c r="E59" s="301"/>
      <c r="F59" s="301"/>
      <c r="G59" s="301"/>
      <c r="H59" s="301"/>
      <c r="I59" s="301"/>
      <c r="J59" s="301"/>
      <c r="K59" s="301"/>
      <c r="L59" s="301"/>
      <c r="M59" s="301"/>
      <c r="N59" s="301"/>
      <c r="O59" s="301"/>
      <c r="P59" s="301"/>
      <c r="Q59" s="301"/>
      <c r="R59" s="301"/>
      <c r="S59" s="301"/>
    </row>
    <row r="60" spans="1:26" x14ac:dyDescent="0.25">
      <c r="E60" s="301"/>
      <c r="F60" s="301"/>
      <c r="G60" s="301"/>
      <c r="H60" s="301"/>
      <c r="I60" s="301"/>
      <c r="J60" s="301"/>
      <c r="K60" s="301"/>
      <c r="L60" s="301"/>
      <c r="M60" s="301"/>
      <c r="N60" s="301"/>
      <c r="O60" s="301"/>
      <c r="P60" s="301"/>
      <c r="Q60" s="301"/>
      <c r="R60" s="301"/>
      <c r="S60" s="301"/>
    </row>
    <row r="61" spans="1:26" x14ac:dyDescent="0.25">
      <c r="E61" s="301"/>
      <c r="F61" s="301"/>
      <c r="G61" s="301"/>
      <c r="H61" s="301"/>
      <c r="I61" s="301"/>
      <c r="J61" s="301"/>
      <c r="K61" s="301"/>
      <c r="L61" s="301"/>
      <c r="M61" s="301"/>
      <c r="N61" s="301"/>
      <c r="O61" s="301"/>
      <c r="P61" s="301"/>
      <c r="Q61" s="301"/>
      <c r="R61" s="301"/>
      <c r="S61" s="301"/>
    </row>
    <row r="62" spans="1:26" x14ac:dyDescent="0.25">
      <c r="E62" s="301"/>
      <c r="F62" s="301"/>
      <c r="G62" s="301"/>
      <c r="H62" s="301"/>
      <c r="I62" s="301"/>
      <c r="J62" s="301"/>
      <c r="K62" s="301"/>
      <c r="L62" s="301"/>
      <c r="M62" s="301"/>
      <c r="N62" s="301"/>
      <c r="O62" s="301"/>
      <c r="P62" s="301"/>
      <c r="Q62" s="301"/>
      <c r="R62" s="301"/>
      <c r="S62" s="301"/>
    </row>
    <row r="63" spans="1:26" x14ac:dyDescent="0.25">
      <c r="E63" s="301"/>
      <c r="F63" s="301"/>
      <c r="G63" s="301"/>
      <c r="H63" s="301"/>
      <c r="I63" s="301"/>
      <c r="J63" s="301"/>
      <c r="K63" s="301"/>
      <c r="L63" s="301"/>
      <c r="M63" s="301"/>
      <c r="N63" s="301"/>
      <c r="O63" s="301"/>
      <c r="P63" s="301"/>
      <c r="Q63" s="301"/>
      <c r="R63" s="301"/>
      <c r="S63" s="301"/>
    </row>
    <row r="64" spans="1:26" x14ac:dyDescent="0.25">
      <c r="E64" s="301"/>
      <c r="F64" s="301"/>
      <c r="G64" s="301"/>
      <c r="H64" s="301"/>
      <c r="I64" s="301"/>
      <c r="J64" s="301"/>
      <c r="K64" s="301"/>
      <c r="L64" s="301"/>
      <c r="M64" s="301"/>
      <c r="N64" s="301"/>
      <c r="O64" s="301"/>
      <c r="P64" s="301"/>
      <c r="Q64" s="301"/>
      <c r="R64" s="301"/>
      <c r="S64" s="301"/>
    </row>
  </sheetData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63218-4F3C-4F68-9345-50344FDC9BC8}">
  <dimension ref="A1:AK66"/>
  <sheetViews>
    <sheetView topLeftCell="A31" workbookViewId="0">
      <selection activeCell="AH46" sqref="AH46"/>
    </sheetView>
  </sheetViews>
  <sheetFormatPr defaultColWidth="8.85546875" defaultRowHeight="15" x14ac:dyDescent="0.25"/>
  <cols>
    <col min="1" max="1" width="26" customWidth="1"/>
    <col min="2" max="2" width="11.5703125" bestFit="1" customWidth="1"/>
    <col min="3" max="3" width="12.85546875" customWidth="1"/>
    <col min="4" max="12" width="7.42578125" hidden="1" customWidth="1"/>
    <col min="13" max="13" width="7.5703125" hidden="1" customWidth="1"/>
    <col min="14" max="14" width="13.28515625" bestFit="1" customWidth="1"/>
    <col min="15" max="22" width="10.42578125" customWidth="1"/>
    <col min="23" max="25" width="10.42578125" hidden="1" customWidth="1"/>
    <col min="26" max="26" width="10.7109375" hidden="1" customWidth="1"/>
    <col min="27" max="27" width="11.5703125" hidden="1" customWidth="1"/>
    <col min="28" max="28" width="12" hidden="1" customWidth="1"/>
    <col min="29" max="30" width="10.5703125" hidden="1" customWidth="1"/>
    <col min="31" max="31" width="11.85546875" customWidth="1"/>
    <col min="32" max="32" width="14.28515625" customWidth="1"/>
    <col min="33" max="33" width="12.28515625" customWidth="1"/>
    <col min="34" max="34" width="13.7109375" bestFit="1" customWidth="1"/>
    <col min="35" max="37" width="10.5703125" bestFit="1" customWidth="1"/>
  </cols>
  <sheetData>
    <row r="1" spans="1:37" x14ac:dyDescent="0.25">
      <c r="A1" s="11" t="s">
        <v>10</v>
      </c>
      <c r="O1" t="s">
        <v>647</v>
      </c>
    </row>
    <row r="2" spans="1:37" x14ac:dyDescent="0.25">
      <c r="A2" s="9" t="s">
        <v>438</v>
      </c>
    </row>
    <row r="3" spans="1:37" x14ac:dyDescent="0.25">
      <c r="A3" s="9" t="s">
        <v>1378</v>
      </c>
    </row>
    <row r="4" spans="1:37" x14ac:dyDescent="0.25">
      <c r="R4" s="40" t="s">
        <v>4</v>
      </c>
      <c r="S4" s="41"/>
      <c r="T4" s="40" t="s">
        <v>8</v>
      </c>
    </row>
    <row r="5" spans="1:37" x14ac:dyDescent="0.25">
      <c r="A5" s="10" t="s">
        <v>9</v>
      </c>
      <c r="B5" s="12" t="s">
        <v>64</v>
      </c>
      <c r="C5" s="12" t="s">
        <v>12</v>
      </c>
      <c r="R5" s="42" t="s">
        <v>2</v>
      </c>
      <c r="S5" s="42" t="s">
        <v>60</v>
      </c>
      <c r="T5" s="42" t="s">
        <v>7</v>
      </c>
    </row>
    <row r="6" spans="1:37" x14ac:dyDescent="0.25">
      <c r="B6" s="3"/>
      <c r="R6" s="3"/>
    </row>
    <row r="7" spans="1:37" x14ac:dyDescent="0.25">
      <c r="A7" s="234" t="s">
        <v>1404</v>
      </c>
      <c r="B7" s="212">
        <v>929</v>
      </c>
      <c r="C7" s="214"/>
      <c r="D7" s="293"/>
      <c r="E7" s="293"/>
      <c r="F7" s="293"/>
      <c r="G7" s="293"/>
      <c r="H7" s="293"/>
      <c r="I7" s="293"/>
      <c r="J7" s="293"/>
      <c r="K7" s="293"/>
      <c r="L7" s="293"/>
      <c r="M7" s="293"/>
      <c r="N7" s="293"/>
      <c r="O7" s="294"/>
      <c r="P7" s="6"/>
      <c r="Q7" s="6"/>
      <c r="R7" s="13">
        <f>+C14</f>
        <v>629382.94598099985</v>
      </c>
      <c r="S7" s="13">
        <f>+-C48</f>
        <v>0</v>
      </c>
      <c r="T7" s="13">
        <f>+R7-S7</f>
        <v>629382.94598099985</v>
      </c>
    </row>
    <row r="8" spans="1:37" x14ac:dyDescent="0.25">
      <c r="A8" s="359" t="s">
        <v>1405</v>
      </c>
      <c r="B8" s="3"/>
      <c r="D8" s="293"/>
      <c r="E8" s="293"/>
      <c r="F8" s="293"/>
      <c r="G8" s="293"/>
      <c r="H8" s="293"/>
      <c r="I8" s="293"/>
      <c r="J8" s="293"/>
      <c r="K8" s="293"/>
      <c r="L8" s="293"/>
      <c r="M8" s="293"/>
      <c r="N8" s="293"/>
      <c r="O8" s="294"/>
      <c r="P8" s="6"/>
      <c r="Q8" s="6"/>
    </row>
    <row r="9" spans="1:37" x14ac:dyDescent="0.25">
      <c r="A9" s="2"/>
      <c r="B9" s="3"/>
      <c r="D9" s="293"/>
      <c r="E9" s="293"/>
      <c r="F9" s="293"/>
      <c r="G9" s="293"/>
      <c r="H9" s="293"/>
      <c r="I9" s="293"/>
      <c r="J9" s="293"/>
      <c r="K9" s="293"/>
      <c r="L9" s="293"/>
      <c r="M9" s="293"/>
      <c r="N9" s="293"/>
      <c r="O9" s="294"/>
      <c r="P9" s="6"/>
      <c r="Q9" s="6"/>
    </row>
    <row r="10" spans="1:37" x14ac:dyDescent="0.25">
      <c r="B10" s="3"/>
    </row>
    <row r="11" spans="1:37" x14ac:dyDescent="0.25">
      <c r="A11" s="686" t="s">
        <v>66</v>
      </c>
      <c r="B11" s="212" t="s">
        <v>656</v>
      </c>
      <c r="C11" s="214"/>
    </row>
    <row r="12" spans="1:37" x14ac:dyDescent="0.25">
      <c r="B12" s="28"/>
      <c r="C12" s="2"/>
    </row>
    <row r="13" spans="1:37" x14ac:dyDescent="0.25">
      <c r="A13" s="9" t="s">
        <v>5</v>
      </c>
      <c r="C13" s="31" t="s">
        <v>3</v>
      </c>
      <c r="D13" s="32">
        <v>1994</v>
      </c>
      <c r="E13" s="32">
        <v>1995</v>
      </c>
      <c r="F13" s="32">
        <v>1996</v>
      </c>
      <c r="G13" s="32">
        <v>1997</v>
      </c>
      <c r="H13" s="32">
        <v>1998</v>
      </c>
      <c r="I13" s="32">
        <v>1999</v>
      </c>
      <c r="J13" s="32">
        <v>2000</v>
      </c>
      <c r="K13" s="32">
        <v>2001</v>
      </c>
      <c r="L13" s="32">
        <v>2002</v>
      </c>
      <c r="M13" s="32">
        <v>2003</v>
      </c>
      <c r="N13" s="32">
        <v>2004</v>
      </c>
      <c r="O13" s="32">
        <f>N13+1</f>
        <v>2005</v>
      </c>
      <c r="P13" s="32">
        <f t="shared" ref="P13:AH13" si="0">O13+1</f>
        <v>2006</v>
      </c>
      <c r="Q13" s="32">
        <f t="shared" si="0"/>
        <v>2007</v>
      </c>
      <c r="R13" s="32">
        <f t="shared" si="0"/>
        <v>2008</v>
      </c>
      <c r="S13" s="32">
        <f t="shared" si="0"/>
        <v>2009</v>
      </c>
      <c r="T13" s="32">
        <f t="shared" si="0"/>
        <v>2010</v>
      </c>
      <c r="U13" s="32">
        <f t="shared" si="0"/>
        <v>2011</v>
      </c>
      <c r="V13" s="32">
        <f t="shared" si="0"/>
        <v>2012</v>
      </c>
      <c r="W13" s="32">
        <f t="shared" si="0"/>
        <v>2013</v>
      </c>
      <c r="X13" s="32">
        <f t="shared" si="0"/>
        <v>2014</v>
      </c>
      <c r="Y13" s="32">
        <f t="shared" si="0"/>
        <v>2015</v>
      </c>
      <c r="Z13" s="32">
        <f t="shared" si="0"/>
        <v>2016</v>
      </c>
      <c r="AA13" s="32">
        <f t="shared" si="0"/>
        <v>2017</v>
      </c>
      <c r="AB13" s="32">
        <f t="shared" si="0"/>
        <v>2018</v>
      </c>
      <c r="AC13" s="32">
        <f t="shared" si="0"/>
        <v>2019</v>
      </c>
      <c r="AD13" s="32">
        <f t="shared" si="0"/>
        <v>2020</v>
      </c>
      <c r="AE13" s="32">
        <f t="shared" si="0"/>
        <v>2021</v>
      </c>
      <c r="AF13" s="32">
        <f t="shared" si="0"/>
        <v>2022</v>
      </c>
      <c r="AG13" s="32">
        <f t="shared" si="0"/>
        <v>2023</v>
      </c>
      <c r="AH13" s="32">
        <f t="shared" si="0"/>
        <v>2024</v>
      </c>
      <c r="AI13" s="576"/>
      <c r="AJ13" s="576"/>
      <c r="AK13" s="576"/>
    </row>
    <row r="14" spans="1:37" x14ac:dyDescent="0.25">
      <c r="A14" s="9" t="s">
        <v>73</v>
      </c>
      <c r="C14" s="672">
        <f>SUM(D14:AH14)</f>
        <v>629382.94598099985</v>
      </c>
      <c r="D14" s="233">
        <v>0</v>
      </c>
      <c r="E14" s="233">
        <v>0</v>
      </c>
      <c r="F14" s="233">
        <v>0</v>
      </c>
      <c r="G14" s="233">
        <v>0</v>
      </c>
      <c r="H14" s="233">
        <v>0</v>
      </c>
      <c r="I14" s="233">
        <v>0</v>
      </c>
      <c r="J14" s="233">
        <v>0</v>
      </c>
      <c r="K14" s="233">
        <v>0</v>
      </c>
      <c r="L14" s="233">
        <v>0</v>
      </c>
      <c r="M14" s="233">
        <v>0</v>
      </c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7"/>
      <c r="Z14" s="7"/>
      <c r="AA14" s="4"/>
      <c r="AB14" s="7"/>
      <c r="AC14" s="7"/>
      <c r="AD14" s="71"/>
      <c r="AE14" s="275"/>
      <c r="AG14" s="33"/>
      <c r="AH14" s="7">
        <f>N66/2</f>
        <v>629382.94598099985</v>
      </c>
    </row>
    <row r="15" spans="1:37" x14ac:dyDescent="0.25">
      <c r="A15" s="34"/>
      <c r="B15" s="2"/>
      <c r="C15" s="2"/>
      <c r="S15" s="233"/>
      <c r="T15" s="233"/>
      <c r="U15" s="233"/>
      <c r="V15" s="233"/>
      <c r="W15" s="233"/>
      <c r="X15" s="233"/>
      <c r="AH15" s="577"/>
    </row>
    <row r="16" spans="1:37" x14ac:dyDescent="0.25">
      <c r="A16" s="9" t="s">
        <v>6</v>
      </c>
      <c r="B16" s="3">
        <v>1994</v>
      </c>
      <c r="C16" s="622">
        <f>-SUM(D16:AH16)</f>
        <v>0</v>
      </c>
      <c r="D16" s="297">
        <f>+D$14/7/2</f>
        <v>0</v>
      </c>
      <c r="E16" s="297"/>
      <c r="F16" s="297"/>
      <c r="G16" s="297"/>
      <c r="H16" s="297"/>
      <c r="I16" s="297"/>
      <c r="J16" s="297"/>
      <c r="K16" s="297"/>
      <c r="L16" s="297"/>
      <c r="M16" s="297"/>
      <c r="N16" s="297"/>
      <c r="O16" s="297"/>
      <c r="P16" s="297"/>
      <c r="Q16" s="297"/>
      <c r="R16" s="297"/>
      <c r="S16" s="233"/>
      <c r="T16" s="233"/>
      <c r="U16" s="233"/>
      <c r="V16" s="233"/>
      <c r="W16" s="233"/>
      <c r="X16" s="233"/>
      <c r="Y16" s="297"/>
      <c r="Z16" s="297"/>
      <c r="AH16" s="577"/>
    </row>
    <row r="17" spans="1:34" x14ac:dyDescent="0.25">
      <c r="B17" s="3">
        <f>B16+1</f>
        <v>1995</v>
      </c>
      <c r="C17" s="622">
        <f t="shared" ref="C17:C46" si="1">-SUM(D17:AH17)</f>
        <v>0</v>
      </c>
      <c r="D17" s="297">
        <f>+D$14/7</f>
        <v>0</v>
      </c>
      <c r="E17" s="297">
        <f>+E$14/7/2</f>
        <v>0</v>
      </c>
      <c r="F17" s="297"/>
      <c r="G17" s="297"/>
      <c r="H17" s="297"/>
      <c r="I17" s="297"/>
      <c r="J17" s="297"/>
      <c r="K17" s="297"/>
      <c r="L17" s="297"/>
      <c r="M17" s="297"/>
      <c r="N17" s="297"/>
      <c r="O17" s="297"/>
      <c r="P17" s="297"/>
      <c r="Q17" s="297"/>
      <c r="R17" s="297"/>
      <c r="S17" s="233"/>
      <c r="T17" s="233"/>
      <c r="U17" s="233"/>
      <c r="V17" s="233"/>
      <c r="W17" s="233"/>
      <c r="X17" s="233"/>
      <c r="Y17" s="297"/>
      <c r="Z17" s="297"/>
      <c r="AH17" s="577"/>
    </row>
    <row r="18" spans="1:34" x14ac:dyDescent="0.25">
      <c r="B18" s="3">
        <f t="shared" ref="B18:B46" si="2">B17+1</f>
        <v>1996</v>
      </c>
      <c r="C18" s="622">
        <f t="shared" si="1"/>
        <v>0</v>
      </c>
      <c r="D18" s="297">
        <f>+D17</f>
        <v>0</v>
      </c>
      <c r="E18" s="297">
        <f>+E$14/7</f>
        <v>0</v>
      </c>
      <c r="F18" s="297">
        <f>+F$14/7/2</f>
        <v>0</v>
      </c>
      <c r="G18" s="297"/>
      <c r="H18" s="297"/>
      <c r="I18" s="297"/>
      <c r="J18" s="297"/>
      <c r="K18" s="297"/>
      <c r="L18" s="297"/>
      <c r="M18" s="297"/>
      <c r="N18" s="297"/>
      <c r="P18" s="38"/>
      <c r="Q18" s="3"/>
      <c r="R18" s="297"/>
      <c r="S18" s="233"/>
      <c r="T18" s="233"/>
      <c r="U18" s="233"/>
      <c r="V18" s="233"/>
      <c r="W18" s="233"/>
      <c r="X18" s="233"/>
      <c r="Y18" s="297"/>
      <c r="Z18" s="297"/>
      <c r="AH18" s="578"/>
    </row>
    <row r="19" spans="1:34" x14ac:dyDescent="0.25">
      <c r="B19" s="3">
        <f t="shared" si="2"/>
        <v>1997</v>
      </c>
      <c r="C19" s="622">
        <f t="shared" si="1"/>
        <v>0</v>
      </c>
      <c r="D19" s="297">
        <f>+D18</f>
        <v>0</v>
      </c>
      <c r="E19" s="297">
        <f>+E18</f>
        <v>0</v>
      </c>
      <c r="F19" s="297">
        <f>+F$14/7</f>
        <v>0</v>
      </c>
      <c r="G19" s="297">
        <f>+G$14/7/2</f>
        <v>0</v>
      </c>
      <c r="H19" s="297"/>
      <c r="I19" s="297"/>
      <c r="J19" s="297"/>
      <c r="K19" s="297"/>
      <c r="L19" s="297"/>
      <c r="M19" s="297"/>
      <c r="N19" s="297"/>
      <c r="O19" s="297"/>
      <c r="P19" s="297"/>
      <c r="Q19" s="297"/>
      <c r="R19" s="297"/>
      <c r="S19" s="233"/>
      <c r="T19" s="233"/>
      <c r="U19" s="233"/>
      <c r="V19" s="233"/>
      <c r="W19" s="233"/>
      <c r="X19" s="233"/>
      <c r="Y19" s="297"/>
      <c r="Z19" s="297"/>
      <c r="AH19" s="578"/>
    </row>
    <row r="20" spans="1:34" x14ac:dyDescent="0.25">
      <c r="B20" s="3">
        <f t="shared" si="2"/>
        <v>1998</v>
      </c>
      <c r="C20" s="622">
        <f t="shared" si="1"/>
        <v>0</v>
      </c>
      <c r="D20" s="297">
        <f>+D19</f>
        <v>0</v>
      </c>
      <c r="E20" s="297">
        <f>+E19</f>
        <v>0</v>
      </c>
      <c r="F20" s="297">
        <f>+F19</f>
        <v>0</v>
      </c>
      <c r="G20" s="297">
        <f>+G$14/7</f>
        <v>0</v>
      </c>
      <c r="H20" s="297">
        <f>+H$14/7/2</f>
        <v>0</v>
      </c>
      <c r="I20" s="297"/>
      <c r="J20" s="297"/>
      <c r="K20" s="297"/>
      <c r="L20" s="297"/>
      <c r="M20" s="297"/>
      <c r="N20" s="297"/>
      <c r="O20" s="297"/>
      <c r="P20" s="297"/>
      <c r="Q20" s="297"/>
      <c r="R20" s="297"/>
      <c r="S20" s="233"/>
      <c r="U20" s="38"/>
      <c r="V20" s="3"/>
      <c r="W20" s="233"/>
      <c r="X20" s="233"/>
      <c r="Y20" s="297"/>
      <c r="Z20" s="297"/>
      <c r="AH20" s="578"/>
    </row>
    <row r="21" spans="1:34" x14ac:dyDescent="0.25">
      <c r="B21" s="3">
        <f t="shared" si="2"/>
        <v>1999</v>
      </c>
      <c r="C21" s="622">
        <f t="shared" si="1"/>
        <v>0</v>
      </c>
      <c r="D21" s="297">
        <f>+D20</f>
        <v>0</v>
      </c>
      <c r="E21" s="297">
        <f>+E20</f>
        <v>0</v>
      </c>
      <c r="F21" s="297">
        <f>+F20</f>
        <v>0</v>
      </c>
      <c r="G21" s="297">
        <f>+G20</f>
        <v>0</v>
      </c>
      <c r="H21" s="297">
        <f>+H$14/7</f>
        <v>0</v>
      </c>
      <c r="I21" s="297">
        <f>+I$14/7/2</f>
        <v>0</v>
      </c>
      <c r="J21" s="297"/>
      <c r="K21" s="297"/>
      <c r="L21" s="297"/>
      <c r="M21" s="297"/>
      <c r="N21" s="297"/>
      <c r="O21" s="297"/>
      <c r="P21" s="297"/>
      <c r="Q21" s="297"/>
      <c r="R21" s="297"/>
      <c r="S21" s="233"/>
      <c r="T21" s="233"/>
      <c r="U21" s="233"/>
      <c r="V21" s="233"/>
      <c r="W21" s="233"/>
      <c r="X21" s="233"/>
      <c r="Y21" s="297"/>
      <c r="Z21" s="297"/>
      <c r="AH21" s="578"/>
    </row>
    <row r="22" spans="1:34" x14ac:dyDescent="0.25">
      <c r="B22" s="3">
        <f t="shared" si="2"/>
        <v>2000</v>
      </c>
      <c r="C22" s="622">
        <f t="shared" si="1"/>
        <v>0</v>
      </c>
      <c r="D22" s="297">
        <f>+D21</f>
        <v>0</v>
      </c>
      <c r="E22" s="297">
        <f>+E21</f>
        <v>0</v>
      </c>
      <c r="F22" s="297">
        <f>+F21</f>
        <v>0</v>
      </c>
      <c r="G22" s="297">
        <f>+G21</f>
        <v>0</v>
      </c>
      <c r="H22" s="297">
        <f>+H21</f>
        <v>0</v>
      </c>
      <c r="I22" s="297">
        <f>+I$14/7</f>
        <v>0</v>
      </c>
      <c r="J22" s="297">
        <f>+J$14/7/2</f>
        <v>0</v>
      </c>
      <c r="K22" s="297"/>
      <c r="L22" s="297"/>
      <c r="M22" s="297"/>
      <c r="N22" s="297"/>
      <c r="O22" s="297"/>
      <c r="P22" s="297"/>
      <c r="Q22" s="297"/>
      <c r="R22" s="297"/>
      <c r="S22" s="233"/>
      <c r="T22" s="233"/>
      <c r="U22" s="233"/>
      <c r="V22" s="233"/>
      <c r="W22" s="233"/>
      <c r="X22" s="233"/>
      <c r="Y22" s="297"/>
      <c r="Z22" s="297"/>
      <c r="AH22" s="578"/>
    </row>
    <row r="23" spans="1:34" x14ac:dyDescent="0.25">
      <c r="B23" s="3">
        <f t="shared" si="2"/>
        <v>2001</v>
      </c>
      <c r="C23" s="622">
        <f t="shared" si="1"/>
        <v>0</v>
      </c>
      <c r="D23" s="297">
        <f>+D$14/7/2</f>
        <v>0</v>
      </c>
      <c r="E23" s="297">
        <f>+E22</f>
        <v>0</v>
      </c>
      <c r="F23" s="297">
        <f>+F22</f>
        <v>0</v>
      </c>
      <c r="G23" s="297">
        <f>+G22</f>
        <v>0</v>
      </c>
      <c r="H23" s="297">
        <f>+H22</f>
        <v>0</v>
      </c>
      <c r="I23" s="297">
        <f>+I22</f>
        <v>0</v>
      </c>
      <c r="J23" s="297">
        <f>+J$14/7</f>
        <v>0</v>
      </c>
      <c r="K23" s="297">
        <f>+K$14/7/2</f>
        <v>0</v>
      </c>
      <c r="L23" s="297"/>
      <c r="M23" s="297"/>
      <c r="N23" s="297"/>
      <c r="O23" s="297"/>
      <c r="P23" s="297"/>
      <c r="Q23" s="297"/>
      <c r="R23" s="297"/>
      <c r="S23" s="233"/>
      <c r="T23" s="233"/>
      <c r="U23" s="233"/>
      <c r="V23" s="233"/>
      <c r="W23" s="233"/>
      <c r="X23" s="233"/>
      <c r="Y23" s="297"/>
      <c r="Z23" s="297"/>
      <c r="AH23" s="578"/>
    </row>
    <row r="24" spans="1:34" x14ac:dyDescent="0.25">
      <c r="B24" s="3">
        <f t="shared" si="2"/>
        <v>2002</v>
      </c>
      <c r="C24" s="622">
        <f t="shared" si="1"/>
        <v>0</v>
      </c>
      <c r="D24" s="297"/>
      <c r="E24" s="297">
        <f>+E$14/7/2</f>
        <v>0</v>
      </c>
      <c r="F24" s="297">
        <f>+F23</f>
        <v>0</v>
      </c>
      <c r="G24" s="297">
        <f>+G23</f>
        <v>0</v>
      </c>
      <c r="H24" s="297">
        <f>+H23</f>
        <v>0</v>
      </c>
      <c r="I24" s="297">
        <f>+I23</f>
        <v>0</v>
      </c>
      <c r="J24" s="297">
        <f>+J23</f>
        <v>0</v>
      </c>
      <c r="K24" s="297">
        <f>+K$14/7</f>
        <v>0</v>
      </c>
      <c r="L24" s="297">
        <f>+L$14/7/2</f>
        <v>0</v>
      </c>
      <c r="M24" s="297"/>
      <c r="N24" s="297"/>
      <c r="O24" s="297"/>
      <c r="P24" s="297"/>
      <c r="Q24" s="297"/>
      <c r="R24" s="297"/>
      <c r="S24" s="233"/>
      <c r="T24" s="233"/>
      <c r="U24" s="233"/>
      <c r="V24" s="233"/>
      <c r="W24" s="233"/>
      <c r="X24" s="233"/>
      <c r="Y24" s="297"/>
      <c r="Z24" s="297"/>
      <c r="AH24" s="578"/>
    </row>
    <row r="25" spans="1:34" x14ac:dyDescent="0.25">
      <c r="B25" s="3">
        <f t="shared" si="2"/>
        <v>2003</v>
      </c>
      <c r="C25" s="622">
        <f t="shared" si="1"/>
        <v>0</v>
      </c>
      <c r="D25" s="297"/>
      <c r="E25" s="297"/>
      <c r="F25" s="297">
        <f>+F$14/7/2</f>
        <v>0</v>
      </c>
      <c r="G25" s="297">
        <f>+G24</f>
        <v>0</v>
      </c>
      <c r="H25" s="297">
        <f>+H24</f>
        <v>0</v>
      </c>
      <c r="I25" s="297">
        <f>+I24</f>
        <v>0</v>
      </c>
      <c r="J25" s="297">
        <f>+J24</f>
        <v>0</v>
      </c>
      <c r="K25" s="297">
        <f>+K24</f>
        <v>0</v>
      </c>
      <c r="L25" s="297">
        <f>+L$14/7</f>
        <v>0</v>
      </c>
      <c r="M25" s="297">
        <f>+M$14/7/2</f>
        <v>0</v>
      </c>
      <c r="N25" s="297"/>
      <c r="O25" s="297"/>
      <c r="P25" s="297"/>
      <c r="Q25" s="297"/>
      <c r="R25" s="297"/>
      <c r="S25" s="233"/>
      <c r="T25" s="233"/>
      <c r="U25" s="233"/>
      <c r="V25" s="233"/>
      <c r="W25" s="233"/>
      <c r="X25" s="233"/>
      <c r="Y25" s="297"/>
      <c r="Z25" s="297"/>
      <c r="AH25" s="578"/>
    </row>
    <row r="26" spans="1:34" x14ac:dyDescent="0.25">
      <c r="B26" s="3">
        <f t="shared" si="2"/>
        <v>2004</v>
      </c>
      <c r="C26" s="622">
        <f t="shared" si="1"/>
        <v>0</v>
      </c>
      <c r="D26" s="297"/>
      <c r="E26" s="297"/>
      <c r="F26" s="297"/>
      <c r="G26" s="297">
        <f>+G$14/7/2</f>
        <v>0</v>
      </c>
      <c r="H26" s="297">
        <f>+H25</f>
        <v>0</v>
      </c>
      <c r="I26" s="297">
        <f>+I25</f>
        <v>0</v>
      </c>
      <c r="J26" s="297">
        <f>+J25</f>
        <v>0</v>
      </c>
      <c r="K26" s="297">
        <f>+K25</f>
        <v>0</v>
      </c>
      <c r="L26" s="297">
        <f>+L25</f>
        <v>0</v>
      </c>
      <c r="M26" s="297">
        <f>+M$14/7</f>
        <v>0</v>
      </c>
      <c r="N26" s="7">
        <f>+N$14/7/2</f>
        <v>0</v>
      </c>
      <c r="O26" s="7"/>
      <c r="P26" s="7"/>
      <c r="Q26" s="7"/>
      <c r="R26" s="7"/>
      <c r="S26" s="43"/>
      <c r="T26" s="43"/>
      <c r="U26" s="43"/>
      <c r="V26" s="43"/>
      <c r="W26" s="43"/>
      <c r="X26" s="43"/>
      <c r="Y26" s="7"/>
      <c r="Z26" s="297"/>
      <c r="AH26" s="578"/>
    </row>
    <row r="27" spans="1:34" x14ac:dyDescent="0.25">
      <c r="B27" s="3">
        <f t="shared" si="2"/>
        <v>2005</v>
      </c>
      <c r="C27" s="622">
        <f t="shared" si="1"/>
        <v>0</v>
      </c>
      <c r="D27" s="297"/>
      <c r="E27" s="297"/>
      <c r="F27" s="297"/>
      <c r="G27" s="297"/>
      <c r="H27" s="297">
        <f>+H$14/7/2</f>
        <v>0</v>
      </c>
      <c r="I27" s="297">
        <f>+I26</f>
        <v>0</v>
      </c>
      <c r="J27" s="297">
        <f>+J26</f>
        <v>0</v>
      </c>
      <c r="K27" s="297">
        <f>+K26</f>
        <v>0</v>
      </c>
      <c r="L27" s="297">
        <f>+L26</f>
        <v>0</v>
      </c>
      <c r="M27" s="297">
        <f>+M26</f>
        <v>0</v>
      </c>
      <c r="N27" s="7">
        <f>+N$14/7</f>
        <v>0</v>
      </c>
      <c r="O27" s="7">
        <f>+O$14/7/2</f>
        <v>0</v>
      </c>
      <c r="P27" s="7"/>
      <c r="Q27" s="7"/>
      <c r="R27" s="7"/>
      <c r="S27" s="43"/>
      <c r="T27" s="43"/>
      <c r="U27" s="43"/>
      <c r="V27" s="43"/>
      <c r="W27" s="43"/>
      <c r="X27" s="43"/>
      <c r="Y27" s="7"/>
      <c r="Z27" s="297"/>
      <c r="AH27" s="578"/>
    </row>
    <row r="28" spans="1:34" x14ac:dyDescent="0.25">
      <c r="B28" s="3">
        <f t="shared" si="2"/>
        <v>2006</v>
      </c>
      <c r="C28" s="622">
        <f t="shared" si="1"/>
        <v>0</v>
      </c>
      <c r="D28" s="297"/>
      <c r="E28" s="297"/>
      <c r="F28" s="297"/>
      <c r="G28" s="297"/>
      <c r="H28" s="297"/>
      <c r="I28" s="297">
        <f>+I$14/7/2</f>
        <v>0</v>
      </c>
      <c r="J28" s="297">
        <f>+J27</f>
        <v>0</v>
      </c>
      <c r="K28" s="297">
        <f>+K27</f>
        <v>0</v>
      </c>
      <c r="L28" s="297">
        <f>+L27</f>
        <v>0</v>
      </c>
      <c r="M28" s="297">
        <f>+M27</f>
        <v>0</v>
      </c>
      <c r="N28" s="7">
        <f>+N27</f>
        <v>0</v>
      </c>
      <c r="O28" s="7">
        <f>+O$14/7</f>
        <v>0</v>
      </c>
      <c r="P28" s="7">
        <f>+P$14/7/2</f>
        <v>0</v>
      </c>
      <c r="Q28" s="7"/>
      <c r="R28" s="7"/>
      <c r="S28" s="43"/>
      <c r="T28" s="43"/>
      <c r="U28" s="43"/>
      <c r="V28" s="43"/>
      <c r="W28" s="43"/>
      <c r="X28" s="43"/>
      <c r="Y28" s="7"/>
      <c r="Z28" s="297"/>
      <c r="AH28" s="578"/>
    </row>
    <row r="29" spans="1:34" x14ac:dyDescent="0.25">
      <c r="B29" s="3">
        <f t="shared" si="2"/>
        <v>2007</v>
      </c>
      <c r="C29" s="622">
        <f t="shared" si="1"/>
        <v>0</v>
      </c>
      <c r="D29" s="297"/>
      <c r="E29" s="297"/>
      <c r="F29" s="297"/>
      <c r="G29" s="297"/>
      <c r="H29" s="297"/>
      <c r="I29" s="297"/>
      <c r="J29" s="297">
        <f>+J$14/7/2</f>
        <v>0</v>
      </c>
      <c r="K29" s="297">
        <f>+K28</f>
        <v>0</v>
      </c>
      <c r="L29" s="297">
        <f>+L28</f>
        <v>0</v>
      </c>
      <c r="M29" s="297">
        <f>+M28</f>
        <v>0</v>
      </c>
      <c r="N29" s="7">
        <f>+N28</f>
        <v>0</v>
      </c>
      <c r="O29" s="7">
        <f>+O28</f>
        <v>0</v>
      </c>
      <c r="P29" s="7">
        <f>+P$14/7</f>
        <v>0</v>
      </c>
      <c r="Q29" s="7">
        <f>+Q$14/7/2</f>
        <v>0</v>
      </c>
      <c r="R29" s="7"/>
      <c r="S29" s="43"/>
      <c r="T29" s="43"/>
      <c r="U29" s="43"/>
      <c r="V29" s="43"/>
      <c r="W29" s="43"/>
      <c r="X29" s="43"/>
      <c r="Y29" s="7"/>
      <c r="Z29" s="297"/>
      <c r="AH29" s="578"/>
    </row>
    <row r="30" spans="1:34" x14ac:dyDescent="0.25">
      <c r="B30" s="3">
        <f t="shared" si="2"/>
        <v>2008</v>
      </c>
      <c r="C30" s="622">
        <f t="shared" si="1"/>
        <v>0</v>
      </c>
      <c r="D30" s="297"/>
      <c r="E30" s="297"/>
      <c r="F30" s="297"/>
      <c r="G30" s="297"/>
      <c r="H30" s="297"/>
      <c r="I30" s="297"/>
      <c r="J30" s="297"/>
      <c r="K30" s="297">
        <f>+K$14/7/2</f>
        <v>0</v>
      </c>
      <c r="L30" s="297">
        <f>+L29</f>
        <v>0</v>
      </c>
      <c r="M30" s="297">
        <f>+M29</f>
        <v>0</v>
      </c>
      <c r="N30" s="7">
        <f>+N29</f>
        <v>0</v>
      </c>
      <c r="O30" s="7">
        <f>+O29</f>
        <v>0</v>
      </c>
      <c r="P30" s="7">
        <f>+P29</f>
        <v>0</v>
      </c>
      <c r="Q30" s="7">
        <f>+Q$14/7</f>
        <v>0</v>
      </c>
      <c r="R30" s="7">
        <f>+R$14/7/2</f>
        <v>0</v>
      </c>
      <c r="S30" s="43"/>
      <c r="T30" s="43"/>
      <c r="U30" s="43"/>
      <c r="V30" s="43"/>
      <c r="W30" s="43"/>
      <c r="X30" s="43"/>
      <c r="Y30" s="7"/>
      <c r="Z30" s="297"/>
      <c r="AH30" s="578"/>
    </row>
    <row r="31" spans="1:34" x14ac:dyDescent="0.25">
      <c r="B31" s="3">
        <f t="shared" si="2"/>
        <v>2009</v>
      </c>
      <c r="C31" s="622">
        <f t="shared" si="1"/>
        <v>0</v>
      </c>
      <c r="D31" s="297"/>
      <c r="E31" s="297"/>
      <c r="F31" s="297"/>
      <c r="G31" s="297"/>
      <c r="H31" s="297"/>
      <c r="I31" s="297"/>
      <c r="J31" s="297"/>
      <c r="K31" s="297"/>
      <c r="L31" s="297">
        <f>+L$14/7/2</f>
        <v>0</v>
      </c>
      <c r="M31" s="297">
        <f>+M30</f>
        <v>0</v>
      </c>
      <c r="N31" s="7">
        <f>+N30</f>
        <v>0</v>
      </c>
      <c r="O31" s="7">
        <f>+O30</f>
        <v>0</v>
      </c>
      <c r="P31" s="7">
        <f>+P30</f>
        <v>0</v>
      </c>
      <c r="Q31" s="7">
        <f>+Q30</f>
        <v>0</v>
      </c>
      <c r="R31" s="7">
        <f>+R$14/7</f>
        <v>0</v>
      </c>
      <c r="S31" s="43">
        <f>+S$14/7/2</f>
        <v>0</v>
      </c>
      <c r="T31" s="43"/>
      <c r="U31" s="43"/>
      <c r="V31" s="43"/>
      <c r="W31" s="43"/>
      <c r="X31" s="43"/>
      <c r="Y31" s="7"/>
      <c r="Z31" s="297"/>
      <c r="AH31" s="578"/>
    </row>
    <row r="32" spans="1:34" x14ac:dyDescent="0.25">
      <c r="A32" s="38"/>
      <c r="B32" s="3">
        <f t="shared" si="2"/>
        <v>2010</v>
      </c>
      <c r="C32" s="622">
        <f t="shared" si="1"/>
        <v>0</v>
      </c>
      <c r="D32" s="297"/>
      <c r="E32" s="297"/>
      <c r="F32" s="297"/>
      <c r="G32" s="297"/>
      <c r="H32" s="297"/>
      <c r="I32" s="297"/>
      <c r="J32" s="297"/>
      <c r="K32" s="297"/>
      <c r="L32" s="297"/>
      <c r="M32" s="297">
        <f>+M$14/7/2</f>
        <v>0</v>
      </c>
      <c r="N32" s="7">
        <f>+N31</f>
        <v>0</v>
      </c>
      <c r="O32" s="7">
        <f>+O31</f>
        <v>0</v>
      </c>
      <c r="P32" s="7">
        <f>+P31</f>
        <v>0</v>
      </c>
      <c r="Q32" s="7">
        <f>+Q31</f>
        <v>0</v>
      </c>
      <c r="R32" s="7">
        <f>+R31</f>
        <v>0</v>
      </c>
      <c r="S32" s="43">
        <f>+S$14/7</f>
        <v>0</v>
      </c>
      <c r="T32" s="43">
        <f>+T$14/7/2</f>
        <v>0</v>
      </c>
      <c r="U32" s="43"/>
      <c r="V32" s="43"/>
      <c r="W32" s="43"/>
      <c r="X32" s="43"/>
      <c r="Y32" s="7"/>
      <c r="Z32" s="297"/>
      <c r="AH32" s="578"/>
    </row>
    <row r="33" spans="1:34" x14ac:dyDescent="0.25">
      <c r="A33" s="38"/>
      <c r="B33" s="3">
        <f t="shared" si="2"/>
        <v>2011</v>
      </c>
      <c r="C33" s="622">
        <f t="shared" si="1"/>
        <v>0</v>
      </c>
      <c r="D33" s="297"/>
      <c r="E33" s="297"/>
      <c r="F33" s="297"/>
      <c r="G33" s="297"/>
      <c r="H33" s="297"/>
      <c r="I33" s="297"/>
      <c r="J33" s="297"/>
      <c r="K33" s="297"/>
      <c r="L33" s="297"/>
      <c r="M33" s="297"/>
      <c r="N33" s="7">
        <f>+N$14/7/2</f>
        <v>0</v>
      </c>
      <c r="O33" s="7">
        <f>+O32</f>
        <v>0</v>
      </c>
      <c r="P33" s="7">
        <f>+P32</f>
        <v>0</v>
      </c>
      <c r="Q33" s="7">
        <f>+Q32</f>
        <v>0</v>
      </c>
      <c r="R33" s="7">
        <f>+R32</f>
        <v>0</v>
      </c>
      <c r="S33" s="43">
        <f>+S32</f>
        <v>0</v>
      </c>
      <c r="T33" s="43">
        <f>+T$14/7</f>
        <v>0</v>
      </c>
      <c r="U33" s="43">
        <f>+U$14/7/2</f>
        <v>0</v>
      </c>
      <c r="V33" s="43"/>
      <c r="W33" s="43"/>
      <c r="X33" s="43"/>
      <c r="Y33" s="7"/>
      <c r="Z33" s="297"/>
      <c r="AH33" s="578"/>
    </row>
    <row r="34" spans="1:34" x14ac:dyDescent="0.25">
      <c r="A34" s="38"/>
      <c r="B34" s="3">
        <f t="shared" si="2"/>
        <v>2012</v>
      </c>
      <c r="C34" s="622">
        <f t="shared" si="1"/>
        <v>0</v>
      </c>
      <c r="D34" s="297"/>
      <c r="E34" s="297"/>
      <c r="F34" s="297"/>
      <c r="G34" s="297"/>
      <c r="H34" s="297"/>
      <c r="I34" s="297"/>
      <c r="J34" s="297"/>
      <c r="K34" s="297"/>
      <c r="L34" s="297"/>
      <c r="M34" s="297"/>
      <c r="N34" s="7"/>
      <c r="O34" s="7">
        <f>+O$14/7/2</f>
        <v>0</v>
      </c>
      <c r="P34" s="7">
        <f>+P33</f>
        <v>0</v>
      </c>
      <c r="Q34" s="7">
        <f>+Q33</f>
        <v>0</v>
      </c>
      <c r="R34" s="7">
        <f>+R33</f>
        <v>0</v>
      </c>
      <c r="S34" s="43">
        <f>+S33</f>
        <v>0</v>
      </c>
      <c r="T34" s="43">
        <f>+T$14/7</f>
        <v>0</v>
      </c>
      <c r="U34" s="43">
        <f>+U$14/7</f>
        <v>0</v>
      </c>
      <c r="V34" s="43">
        <f>+V$14/7/2</f>
        <v>0</v>
      </c>
      <c r="W34" s="43"/>
      <c r="X34" s="43"/>
      <c r="Y34" s="7"/>
      <c r="Z34" s="297"/>
      <c r="AH34" s="578"/>
    </row>
    <row r="35" spans="1:34" x14ac:dyDescent="0.25">
      <c r="A35" s="38"/>
      <c r="B35" s="3">
        <f t="shared" si="2"/>
        <v>2013</v>
      </c>
      <c r="C35" s="622">
        <f t="shared" si="1"/>
        <v>0</v>
      </c>
      <c r="D35" s="297"/>
      <c r="E35" s="297"/>
      <c r="F35" s="297"/>
      <c r="G35" s="297"/>
      <c r="H35" s="297"/>
      <c r="I35" s="297"/>
      <c r="J35" s="297"/>
      <c r="K35" s="297"/>
      <c r="L35" s="297"/>
      <c r="M35" s="297"/>
      <c r="N35" s="7"/>
      <c r="O35" s="7"/>
      <c r="P35" s="7">
        <f>P14/7/2</f>
        <v>0</v>
      </c>
      <c r="Q35" s="7">
        <f>Q14</f>
        <v>0</v>
      </c>
      <c r="R35" s="7">
        <f t="shared" ref="R35:U36" si="3">R34</f>
        <v>0</v>
      </c>
      <c r="S35" s="43">
        <f t="shared" si="3"/>
        <v>0</v>
      </c>
      <c r="T35" s="43">
        <f t="shared" si="3"/>
        <v>0</v>
      </c>
      <c r="U35" s="43">
        <f t="shared" si="3"/>
        <v>0</v>
      </c>
      <c r="V35" s="43">
        <f>V14/7</f>
        <v>0</v>
      </c>
      <c r="W35" s="43">
        <f>W14/7/2</f>
        <v>0</v>
      </c>
      <c r="X35" s="43"/>
      <c r="Y35" s="7"/>
      <c r="Z35" s="297"/>
      <c r="AH35" s="578"/>
    </row>
    <row r="36" spans="1:34" x14ac:dyDescent="0.25">
      <c r="A36" s="38"/>
      <c r="B36" s="3">
        <f t="shared" si="2"/>
        <v>2014</v>
      </c>
      <c r="C36" s="622">
        <f t="shared" si="1"/>
        <v>0</v>
      </c>
      <c r="D36" s="297"/>
      <c r="E36" s="297"/>
      <c r="F36" s="297"/>
      <c r="G36" s="297"/>
      <c r="H36" s="297"/>
      <c r="I36" s="297"/>
      <c r="J36" s="297"/>
      <c r="K36" s="297"/>
      <c r="L36" s="297"/>
      <c r="M36" s="297"/>
      <c r="N36" s="7"/>
      <c r="O36" s="7"/>
      <c r="P36" s="7"/>
      <c r="Q36" s="7">
        <f>Q14/7/2</f>
        <v>0</v>
      </c>
      <c r="R36" s="7">
        <f t="shared" si="3"/>
        <v>0</v>
      </c>
      <c r="S36" s="43">
        <f t="shared" si="3"/>
        <v>0</v>
      </c>
      <c r="T36" s="43">
        <f t="shared" si="3"/>
        <v>0</v>
      </c>
      <c r="U36" s="43">
        <f t="shared" si="3"/>
        <v>0</v>
      </c>
      <c r="V36" s="43">
        <f>V35</f>
        <v>0</v>
      </c>
      <c r="W36" s="43">
        <f>W14/7</f>
        <v>0</v>
      </c>
      <c r="X36" s="43">
        <f>X14/7/2</f>
        <v>0</v>
      </c>
      <c r="Y36" s="7"/>
      <c r="Z36" s="297"/>
      <c r="AH36" s="578"/>
    </row>
    <row r="37" spans="1:34" x14ac:dyDescent="0.25">
      <c r="A37" s="38"/>
      <c r="B37" s="3">
        <f t="shared" si="2"/>
        <v>2015</v>
      </c>
      <c r="C37" s="622">
        <f t="shared" si="1"/>
        <v>0</v>
      </c>
      <c r="D37" s="297"/>
      <c r="E37" s="297"/>
      <c r="F37" s="297"/>
      <c r="G37" s="297"/>
      <c r="H37" s="297"/>
      <c r="I37" s="297"/>
      <c r="J37" s="297"/>
      <c r="K37" s="297"/>
      <c r="L37" s="297"/>
      <c r="M37" s="297"/>
      <c r="N37" s="7"/>
      <c r="O37" s="7"/>
      <c r="P37" s="7"/>
      <c r="Q37" s="7"/>
      <c r="R37" s="7">
        <f>R14/7/2</f>
        <v>0</v>
      </c>
      <c r="S37" s="43">
        <f>S36</f>
        <v>0</v>
      </c>
      <c r="T37" s="43">
        <f>T36</f>
        <v>0</v>
      </c>
      <c r="U37" s="43">
        <f>U36</f>
        <v>0</v>
      </c>
      <c r="V37" s="43">
        <f>V36</f>
        <v>0</v>
      </c>
      <c r="W37" s="43">
        <f>W36</f>
        <v>0</v>
      </c>
      <c r="X37" s="43">
        <f>X14/7</f>
        <v>0</v>
      </c>
      <c r="Y37" s="7">
        <f>Y14/7/2</f>
        <v>0</v>
      </c>
      <c r="Z37" s="297"/>
      <c r="AH37" s="578"/>
    </row>
    <row r="38" spans="1:34" x14ac:dyDescent="0.25">
      <c r="A38" s="38"/>
      <c r="B38" s="3">
        <f t="shared" si="2"/>
        <v>2016</v>
      </c>
      <c r="C38" s="622">
        <f t="shared" si="1"/>
        <v>0</v>
      </c>
      <c r="D38" s="297"/>
      <c r="E38" s="297"/>
      <c r="F38" s="297"/>
      <c r="G38" s="297"/>
      <c r="H38" s="297"/>
      <c r="I38" s="297"/>
      <c r="J38" s="297"/>
      <c r="K38" s="297"/>
      <c r="L38" s="297"/>
      <c r="M38" s="297"/>
      <c r="N38" s="7"/>
      <c r="O38" s="7"/>
      <c r="P38" s="7"/>
      <c r="Q38" s="7"/>
      <c r="R38" s="7"/>
      <c r="S38" s="43"/>
      <c r="T38" s="43"/>
      <c r="U38" s="43"/>
      <c r="V38" s="43"/>
      <c r="W38" s="43"/>
      <c r="X38" s="43"/>
      <c r="Y38" s="7">
        <f>+Y14/2</f>
        <v>0</v>
      </c>
      <c r="Z38" s="7">
        <f>Z14/7/2</f>
        <v>0</v>
      </c>
      <c r="AA38" s="7"/>
      <c r="AH38" s="578"/>
    </row>
    <row r="39" spans="1:34" x14ac:dyDescent="0.25">
      <c r="A39" s="38"/>
      <c r="B39" s="3">
        <f t="shared" si="2"/>
        <v>2017</v>
      </c>
      <c r="C39" s="622">
        <f t="shared" si="1"/>
        <v>0</v>
      </c>
      <c r="D39" s="297"/>
      <c r="E39" s="297"/>
      <c r="F39" s="297"/>
      <c r="G39" s="297"/>
      <c r="H39" s="297"/>
      <c r="I39" s="297"/>
      <c r="J39" s="297"/>
      <c r="K39" s="297"/>
      <c r="L39" s="297"/>
      <c r="M39" s="297"/>
      <c r="N39" s="7"/>
      <c r="O39" s="7"/>
      <c r="P39" s="7"/>
      <c r="Q39" s="7"/>
      <c r="R39" s="7"/>
      <c r="S39" s="43"/>
      <c r="T39" s="43"/>
      <c r="U39" s="43"/>
      <c r="V39" s="43"/>
      <c r="W39" s="43"/>
      <c r="X39" s="43"/>
      <c r="Y39" s="7"/>
      <c r="Z39" s="7"/>
      <c r="AA39" s="7">
        <v>0</v>
      </c>
      <c r="AH39" s="578"/>
    </row>
    <row r="40" spans="1:34" x14ac:dyDescent="0.25">
      <c r="A40" s="38"/>
      <c r="B40" s="3">
        <f t="shared" si="2"/>
        <v>2018</v>
      </c>
      <c r="C40" s="622">
        <f t="shared" si="1"/>
        <v>0</v>
      </c>
      <c r="D40" s="297"/>
      <c r="E40" s="297"/>
      <c r="F40" s="297"/>
      <c r="G40" s="297"/>
      <c r="H40" s="297"/>
      <c r="I40" s="297"/>
      <c r="J40" s="297"/>
      <c r="K40" s="297"/>
      <c r="L40" s="297"/>
      <c r="M40" s="297"/>
      <c r="N40" s="7"/>
      <c r="O40" s="7"/>
      <c r="P40" s="7"/>
      <c r="Q40" s="7"/>
      <c r="R40" s="7"/>
      <c r="S40" s="43"/>
      <c r="T40" s="43"/>
      <c r="U40" s="43"/>
      <c r="V40" s="43"/>
      <c r="W40" s="43"/>
      <c r="X40" s="43"/>
      <c r="Y40" s="7"/>
      <c r="Z40" s="7"/>
      <c r="AA40" s="7"/>
      <c r="AB40" s="7">
        <v>0</v>
      </c>
      <c r="AH40" s="578"/>
    </row>
    <row r="41" spans="1:34" x14ac:dyDescent="0.25">
      <c r="A41" s="38"/>
      <c r="B41" s="3">
        <f t="shared" si="2"/>
        <v>2019</v>
      </c>
      <c r="C41" s="622">
        <f t="shared" si="1"/>
        <v>0</v>
      </c>
      <c r="D41" s="297"/>
      <c r="E41" s="297"/>
      <c r="F41" s="297"/>
      <c r="G41" s="297"/>
      <c r="H41" s="297"/>
      <c r="I41" s="297"/>
      <c r="J41" s="297"/>
      <c r="K41" s="297"/>
      <c r="L41" s="297"/>
      <c r="M41" s="297"/>
      <c r="N41" s="7"/>
      <c r="O41" s="7"/>
      <c r="P41" s="7"/>
      <c r="Q41" s="7"/>
      <c r="R41" s="7"/>
      <c r="S41" s="43"/>
      <c r="T41" s="43"/>
      <c r="U41" s="43"/>
      <c r="V41" s="43"/>
      <c r="W41" s="43"/>
      <c r="X41" s="43"/>
      <c r="Y41" s="7"/>
      <c r="Z41" s="7"/>
      <c r="AA41" s="7"/>
      <c r="AB41" s="7"/>
      <c r="AC41" s="43">
        <f>+$AC$14/7/3</f>
        <v>0</v>
      </c>
      <c r="AD41" s="43"/>
      <c r="AE41" s="43"/>
      <c r="AH41" s="578"/>
    </row>
    <row r="42" spans="1:34" x14ac:dyDescent="0.25">
      <c r="A42" s="38"/>
      <c r="B42" s="3">
        <f t="shared" si="2"/>
        <v>2020</v>
      </c>
      <c r="C42" s="622">
        <f t="shared" si="1"/>
        <v>0</v>
      </c>
      <c r="D42" s="297"/>
      <c r="E42" s="297"/>
      <c r="F42" s="297"/>
      <c r="G42" s="297"/>
      <c r="H42" s="297"/>
      <c r="I42" s="297"/>
      <c r="J42" s="297"/>
      <c r="K42" s="297"/>
      <c r="L42" s="297"/>
      <c r="M42" s="297"/>
      <c r="N42" s="7"/>
      <c r="O42" s="7"/>
      <c r="P42" s="7"/>
      <c r="Q42" s="7"/>
      <c r="R42" s="7"/>
      <c r="S42" s="43"/>
      <c r="T42" s="43"/>
      <c r="U42" s="43"/>
      <c r="V42" s="43"/>
      <c r="W42" s="43"/>
      <c r="X42" s="43"/>
      <c r="Y42" s="7"/>
      <c r="Z42" s="7"/>
      <c r="AA42" s="7"/>
      <c r="AB42" s="7"/>
      <c r="AC42" s="43"/>
      <c r="AD42" s="354">
        <f>$AD$14/7/2</f>
        <v>0</v>
      </c>
      <c r="AE42" s="43"/>
      <c r="AH42" s="578"/>
    </row>
    <row r="43" spans="1:34" x14ac:dyDescent="0.25">
      <c r="A43" s="38"/>
      <c r="B43" s="3">
        <f t="shared" si="2"/>
        <v>2021</v>
      </c>
      <c r="C43" s="622">
        <f t="shared" si="1"/>
        <v>0</v>
      </c>
      <c r="D43" s="297"/>
      <c r="E43" s="297"/>
      <c r="F43" s="297"/>
      <c r="G43" s="297"/>
      <c r="H43" s="297"/>
      <c r="I43" s="297"/>
      <c r="J43" s="297"/>
      <c r="K43" s="297"/>
      <c r="L43" s="297"/>
      <c r="M43" s="297"/>
      <c r="N43" s="7"/>
      <c r="O43" s="7"/>
      <c r="P43" s="7"/>
      <c r="Q43" s="7"/>
      <c r="R43" s="7"/>
      <c r="S43" s="43"/>
      <c r="T43" s="43"/>
      <c r="U43" s="43"/>
      <c r="V43" s="43"/>
      <c r="W43" s="43"/>
      <c r="X43" s="43"/>
      <c r="Y43" s="7"/>
      <c r="Z43" s="7"/>
      <c r="AA43" s="7"/>
      <c r="AB43" s="7"/>
      <c r="AC43" s="43"/>
      <c r="AD43" s="354">
        <f>$AD$14/7</f>
        <v>0</v>
      </c>
      <c r="AE43" s="43">
        <f>+$AE$14/7/2</f>
        <v>0</v>
      </c>
      <c r="AH43" s="578"/>
    </row>
    <row r="44" spans="1:34" x14ac:dyDescent="0.25">
      <c r="A44" s="38"/>
      <c r="B44" s="3">
        <f t="shared" si="2"/>
        <v>2022</v>
      </c>
      <c r="C44" s="622">
        <f t="shared" si="1"/>
        <v>0</v>
      </c>
      <c r="D44" s="297"/>
      <c r="E44" s="297"/>
      <c r="F44" s="297"/>
      <c r="G44" s="297"/>
      <c r="H44" s="297"/>
      <c r="I44" s="297"/>
      <c r="J44" s="297"/>
      <c r="K44" s="297"/>
      <c r="L44" s="297"/>
      <c r="M44" s="297"/>
      <c r="N44" s="7"/>
      <c r="O44" s="7"/>
      <c r="P44" s="7"/>
      <c r="Q44" s="7"/>
      <c r="R44" s="7"/>
      <c r="S44" s="43"/>
      <c r="T44" s="43"/>
      <c r="U44" s="43"/>
      <c r="V44" s="43"/>
      <c r="W44" s="43"/>
      <c r="X44" s="43"/>
      <c r="Y44" s="7"/>
      <c r="Z44" s="7"/>
      <c r="AA44" s="7"/>
      <c r="AB44" s="7"/>
      <c r="AC44" s="43"/>
      <c r="AD44" s="354"/>
      <c r="AE44" s="43">
        <f>+$AE$14/7</f>
        <v>0</v>
      </c>
      <c r="AF44" s="43">
        <f>+$AG$14/7/2</f>
        <v>0</v>
      </c>
      <c r="AH44" s="578"/>
    </row>
    <row r="45" spans="1:34" x14ac:dyDescent="0.25">
      <c r="A45" s="38"/>
      <c r="B45" s="3">
        <f t="shared" si="2"/>
        <v>2023</v>
      </c>
      <c r="C45" s="622">
        <f t="shared" si="1"/>
        <v>0</v>
      </c>
      <c r="D45" s="297"/>
      <c r="E45" s="297"/>
      <c r="F45" s="297"/>
      <c r="G45" s="297"/>
      <c r="H45" s="297"/>
      <c r="I45" s="297"/>
      <c r="J45" s="297"/>
      <c r="K45" s="297"/>
      <c r="L45" s="297"/>
      <c r="M45" s="297"/>
      <c r="N45" s="7"/>
      <c r="O45" s="7"/>
      <c r="P45" s="7"/>
      <c r="Q45" s="7"/>
      <c r="R45" s="7"/>
      <c r="S45" s="43"/>
      <c r="T45" s="43"/>
      <c r="U45" s="43"/>
      <c r="V45" s="43"/>
      <c r="W45" s="43"/>
      <c r="X45" s="43"/>
      <c r="Y45" s="7"/>
      <c r="Z45" s="7"/>
      <c r="AA45" s="7"/>
      <c r="AB45" s="7"/>
      <c r="AC45" s="43"/>
      <c r="AD45" s="354"/>
      <c r="AE45" s="43"/>
      <c r="AF45" s="43"/>
      <c r="AG45" s="43"/>
      <c r="AH45" s="578"/>
    </row>
    <row r="46" spans="1:34" x14ac:dyDescent="0.25">
      <c r="A46" s="38"/>
      <c r="B46" s="3">
        <f t="shared" si="2"/>
        <v>2024</v>
      </c>
      <c r="C46" s="622">
        <f t="shared" si="1"/>
        <v>0</v>
      </c>
      <c r="D46" s="297"/>
      <c r="E46" s="297"/>
      <c r="F46" s="297"/>
      <c r="G46" s="297"/>
      <c r="H46" s="297"/>
      <c r="I46" s="297"/>
      <c r="J46" s="297"/>
      <c r="K46" s="297"/>
      <c r="L46" s="297"/>
      <c r="M46" s="297"/>
      <c r="N46" s="7"/>
      <c r="O46" s="7"/>
      <c r="P46" s="7"/>
      <c r="Q46" s="7"/>
      <c r="R46" s="7"/>
      <c r="S46" s="43"/>
      <c r="T46" s="43"/>
      <c r="U46" s="43"/>
      <c r="V46" s="43"/>
      <c r="W46" s="43"/>
      <c r="X46" s="43"/>
      <c r="Y46" s="7"/>
      <c r="Z46" s="7"/>
      <c r="AA46" s="7"/>
      <c r="AB46" s="7"/>
      <c r="AC46" s="43"/>
      <c r="AD46" s="354"/>
      <c r="AE46" s="43"/>
      <c r="AF46" s="43"/>
      <c r="AG46" s="43"/>
      <c r="AH46" s="578"/>
    </row>
    <row r="47" spans="1:34" x14ac:dyDescent="0.25">
      <c r="A47" s="38"/>
      <c r="B47" s="12"/>
      <c r="C47" s="254"/>
      <c r="D47" s="298"/>
      <c r="E47" s="298"/>
      <c r="F47" s="298"/>
      <c r="G47" s="298"/>
      <c r="H47" s="298"/>
      <c r="I47" s="298"/>
      <c r="J47" s="298"/>
      <c r="K47" s="298"/>
      <c r="L47" s="298"/>
      <c r="M47" s="298"/>
      <c r="N47" s="298"/>
      <c r="O47" s="298"/>
      <c r="P47" s="298"/>
      <c r="Q47" s="298"/>
      <c r="R47" s="298"/>
      <c r="S47" s="298"/>
      <c r="T47" s="298"/>
      <c r="U47" s="298"/>
      <c r="V47" s="299"/>
      <c r="W47" s="299"/>
      <c r="X47" s="299"/>
      <c r="Y47" s="298"/>
      <c r="Z47" s="298"/>
      <c r="AA47" s="298"/>
      <c r="AB47" s="173"/>
      <c r="AC47" s="173"/>
      <c r="AD47" s="173"/>
      <c r="AE47" s="173"/>
      <c r="AF47" s="173"/>
      <c r="AH47" s="578"/>
    </row>
    <row r="48" spans="1:34" x14ac:dyDescent="0.25">
      <c r="A48" s="38" t="s">
        <v>62</v>
      </c>
      <c r="B48" s="675">
        <f>SUM(D48:AH48)</f>
        <v>629382.94598099985</v>
      </c>
      <c r="C48" s="275">
        <f>SUM(C16:C47)</f>
        <v>0</v>
      </c>
      <c r="D48" s="297">
        <f>-SUM(D16:D47)+D14</f>
        <v>0</v>
      </c>
      <c r="E48" s="297">
        <f t="shared" ref="E48:M48" si="4">-SUM(E16:E47)+E14</f>
        <v>0</v>
      </c>
      <c r="F48" s="297">
        <f t="shared" si="4"/>
        <v>0</v>
      </c>
      <c r="G48" s="297">
        <f t="shared" si="4"/>
        <v>0</v>
      </c>
      <c r="H48" s="297">
        <f t="shared" si="4"/>
        <v>0</v>
      </c>
      <c r="I48" s="297">
        <f t="shared" si="4"/>
        <v>0</v>
      </c>
      <c r="J48" s="297">
        <f t="shared" si="4"/>
        <v>0</v>
      </c>
      <c r="K48" s="297">
        <f t="shared" si="4"/>
        <v>0</v>
      </c>
      <c r="L48" s="297">
        <f t="shared" si="4"/>
        <v>0</v>
      </c>
      <c r="M48" s="297">
        <f t="shared" si="4"/>
        <v>0</v>
      </c>
      <c r="N48" s="297">
        <f>-SUM(N16:N47)+N14</f>
        <v>0</v>
      </c>
      <c r="O48" s="297">
        <f t="shared" ref="O48:AF48" si="5">-SUM(O16:O47)+O14</f>
        <v>0</v>
      </c>
      <c r="P48" s="297">
        <f t="shared" si="5"/>
        <v>0</v>
      </c>
      <c r="Q48" s="297">
        <f t="shared" si="5"/>
        <v>0</v>
      </c>
      <c r="R48" s="297">
        <f t="shared" si="5"/>
        <v>0</v>
      </c>
      <c r="S48" s="297">
        <f t="shared" si="5"/>
        <v>0</v>
      </c>
      <c r="T48" s="297">
        <f t="shared" si="5"/>
        <v>0</v>
      </c>
      <c r="U48" s="297">
        <f t="shared" si="5"/>
        <v>0</v>
      </c>
      <c r="V48" s="297">
        <f t="shared" si="5"/>
        <v>0</v>
      </c>
      <c r="W48" s="297">
        <f t="shared" si="5"/>
        <v>0</v>
      </c>
      <c r="X48" s="297">
        <f t="shared" si="5"/>
        <v>0</v>
      </c>
      <c r="Y48" s="297">
        <f t="shared" si="5"/>
        <v>0</v>
      </c>
      <c r="Z48" s="297">
        <f t="shared" si="5"/>
        <v>0</v>
      </c>
      <c r="AA48" s="297">
        <f t="shared" si="5"/>
        <v>0</v>
      </c>
      <c r="AB48" s="297">
        <f t="shared" si="5"/>
        <v>0</v>
      </c>
      <c r="AC48" s="297">
        <f t="shared" si="5"/>
        <v>0</v>
      </c>
      <c r="AD48" s="297">
        <f t="shared" si="5"/>
        <v>0</v>
      </c>
      <c r="AE48" s="297">
        <f t="shared" si="5"/>
        <v>0</v>
      </c>
      <c r="AF48" s="297">
        <f t="shared" si="5"/>
        <v>0</v>
      </c>
      <c r="AG48" s="330">
        <f>-SUM(AG16:AG47)+AG14</f>
        <v>0</v>
      </c>
      <c r="AH48" s="330">
        <f>-SUM(AH16:AH47)+AH14</f>
        <v>629382.94598099985</v>
      </c>
    </row>
    <row r="49" spans="1:26" x14ac:dyDescent="0.25">
      <c r="A49" s="38"/>
      <c r="B49" s="275"/>
      <c r="C49" s="299"/>
      <c r="D49" s="297"/>
      <c r="E49" s="297"/>
      <c r="F49" s="297"/>
      <c r="G49" s="297"/>
      <c r="H49" s="297"/>
      <c r="I49" s="297"/>
      <c r="J49" s="297"/>
      <c r="K49" s="297"/>
      <c r="L49" s="297"/>
      <c r="M49" s="297"/>
      <c r="N49" s="338"/>
      <c r="O49" s="338"/>
      <c r="P49" s="338"/>
      <c r="Q49" s="338"/>
      <c r="R49" s="338"/>
      <c r="S49" s="338"/>
      <c r="T49" s="338"/>
      <c r="U49" s="338"/>
      <c r="V49" s="338"/>
      <c r="W49" s="338"/>
      <c r="X49" s="338"/>
      <c r="Y49" s="338"/>
      <c r="Z49" s="338"/>
    </row>
    <row r="50" spans="1:26" x14ac:dyDescent="0.25">
      <c r="A50" s="39" t="s">
        <v>63</v>
      </c>
      <c r="B50" s="3"/>
      <c r="C50" s="30">
        <f>+C14+C48</f>
        <v>629382.94598099985</v>
      </c>
      <c r="D50" s="297"/>
      <c r="E50" s="297"/>
      <c r="F50" s="297"/>
      <c r="G50" s="297"/>
      <c r="H50" s="297"/>
      <c r="I50" s="297"/>
      <c r="J50" s="297"/>
      <c r="K50" s="297"/>
      <c r="L50" s="297"/>
      <c r="M50" s="297"/>
      <c r="N50" s="338"/>
      <c r="O50" s="338"/>
      <c r="P50" s="338"/>
      <c r="Q50" s="338"/>
      <c r="R50" s="338"/>
      <c r="S50" s="338"/>
      <c r="T50" s="338"/>
      <c r="U50" s="338"/>
      <c r="V50" s="338"/>
      <c r="W50" s="338"/>
      <c r="X50" s="338"/>
      <c r="Y50" s="338"/>
      <c r="Z50" s="338"/>
    </row>
    <row r="51" spans="1:26" x14ac:dyDescent="0.25">
      <c r="A51" s="3"/>
      <c r="B51" s="3"/>
      <c r="C51" s="3"/>
      <c r="D51" s="297"/>
      <c r="E51" s="297"/>
      <c r="F51" s="297"/>
      <c r="G51" s="297"/>
      <c r="H51" s="297"/>
      <c r="I51" s="297"/>
      <c r="J51" s="297"/>
      <c r="K51" s="297"/>
      <c r="L51" s="297"/>
      <c r="M51" s="297"/>
      <c r="N51" s="338"/>
      <c r="O51" s="338"/>
      <c r="P51" s="338"/>
      <c r="Q51" s="338"/>
      <c r="R51" s="338"/>
      <c r="S51" s="338"/>
      <c r="T51" s="338"/>
      <c r="U51" s="338"/>
      <c r="V51" s="338"/>
      <c r="W51" s="338"/>
      <c r="X51" s="338"/>
      <c r="Y51" s="338"/>
      <c r="Z51" s="338"/>
    </row>
    <row r="52" spans="1:26" x14ac:dyDescent="0.25">
      <c r="A52" s="3"/>
      <c r="B52" s="36"/>
      <c r="C52" s="3"/>
      <c r="D52" s="297"/>
      <c r="E52" s="297"/>
      <c r="F52" s="297"/>
      <c r="G52" s="297"/>
      <c r="H52" s="297"/>
      <c r="I52" s="297"/>
      <c r="J52" s="297"/>
      <c r="K52" s="297"/>
      <c r="L52" s="297"/>
      <c r="M52" s="297"/>
      <c r="N52" s="338"/>
      <c r="O52" s="338"/>
      <c r="P52" s="338"/>
      <c r="Q52" s="338"/>
      <c r="R52" s="338"/>
      <c r="S52" s="338"/>
      <c r="T52" s="338"/>
      <c r="U52" s="338"/>
      <c r="V52" s="338"/>
      <c r="W52" s="338"/>
      <c r="X52" s="338"/>
      <c r="Y52" s="338"/>
      <c r="Z52" s="338"/>
    </row>
    <row r="53" spans="1:26" x14ac:dyDescent="0.25">
      <c r="A53" s="3"/>
      <c r="B53" s="3"/>
      <c r="C53" s="3"/>
      <c r="E53" s="297"/>
      <c r="F53" s="301"/>
      <c r="G53" s="301"/>
      <c r="H53" s="301"/>
      <c r="I53" s="301"/>
      <c r="J53" s="301"/>
      <c r="K53" s="301"/>
      <c r="L53" s="301"/>
      <c r="M53" s="301"/>
      <c r="N53" s="338">
        <f>SUM(E32:E53)</f>
        <v>0</v>
      </c>
      <c r="O53" s="342"/>
      <c r="P53" s="342"/>
      <c r="Q53" s="342"/>
      <c r="R53" s="342"/>
      <c r="S53" s="342"/>
    </row>
    <row r="54" spans="1:26" x14ac:dyDescent="0.25">
      <c r="B54" s="3"/>
      <c r="C54" s="3"/>
      <c r="E54" s="301"/>
      <c r="F54" s="301"/>
      <c r="G54" s="301"/>
      <c r="H54" s="301"/>
      <c r="I54" s="301"/>
      <c r="J54" s="301"/>
      <c r="K54" s="301"/>
      <c r="L54" s="301"/>
      <c r="M54" s="301"/>
      <c r="N54" s="301"/>
      <c r="O54" s="301"/>
      <c r="P54" s="301"/>
      <c r="Q54" s="301"/>
      <c r="R54" s="301"/>
      <c r="S54" s="301"/>
    </row>
    <row r="55" spans="1:26" x14ac:dyDescent="0.25">
      <c r="A55" s="234" t="s">
        <v>1461</v>
      </c>
      <c r="E55" s="301"/>
      <c r="F55" s="301"/>
      <c r="G55" s="301"/>
      <c r="H55" s="301"/>
      <c r="I55" s="301"/>
      <c r="J55" s="301"/>
      <c r="K55" s="301"/>
      <c r="L55" s="301"/>
      <c r="M55" s="301"/>
      <c r="N55" s="301"/>
      <c r="O55" s="301"/>
      <c r="P55" s="301"/>
      <c r="Q55" s="301"/>
      <c r="R55" s="301"/>
      <c r="S55" s="301"/>
    </row>
    <row r="56" spans="1:26" x14ac:dyDescent="0.25">
      <c r="B56" s="354">
        <v>105.2</v>
      </c>
      <c r="C56" s="845">
        <v>1.3199000000000001</v>
      </c>
      <c r="E56" s="301"/>
      <c r="F56" s="301"/>
      <c r="G56" s="301"/>
      <c r="H56" s="301"/>
      <c r="I56" s="301"/>
      <c r="J56" s="301"/>
      <c r="K56" s="301"/>
      <c r="L56" s="301"/>
      <c r="M56" s="301"/>
      <c r="N56" s="354">
        <f>B56*C56</f>
        <v>138.85348000000002</v>
      </c>
      <c r="O56" s="301"/>
      <c r="P56" s="301"/>
      <c r="Q56" s="301"/>
      <c r="R56" s="301"/>
      <c r="S56" s="301"/>
    </row>
    <row r="57" spans="1:26" x14ac:dyDescent="0.25">
      <c r="B57" s="354">
        <v>511.2</v>
      </c>
      <c r="C57" s="845">
        <v>1.3174999999999999</v>
      </c>
      <c r="E57" s="301"/>
      <c r="F57" s="301"/>
      <c r="G57" s="301"/>
      <c r="H57" s="301"/>
      <c r="I57" s="301"/>
      <c r="J57" s="301"/>
      <c r="K57" s="301"/>
      <c r="L57" s="301"/>
      <c r="M57" s="301"/>
      <c r="N57" s="354">
        <f t="shared" ref="N57:N65" si="6">B57*C57</f>
        <v>673.50599999999997</v>
      </c>
      <c r="O57" s="301"/>
      <c r="P57" s="301"/>
      <c r="Q57" s="301"/>
      <c r="R57" s="301"/>
      <c r="S57" s="301"/>
    </row>
    <row r="58" spans="1:26" x14ac:dyDescent="0.25">
      <c r="B58" s="354">
        <v>633.20000000000005</v>
      </c>
      <c r="C58" s="845">
        <v>1.3580000000000001</v>
      </c>
      <c r="E58" s="301"/>
      <c r="F58" s="301"/>
      <c r="G58" s="301"/>
      <c r="H58" s="301"/>
      <c r="I58" s="301"/>
      <c r="J58" s="301"/>
      <c r="K58" s="301"/>
      <c r="L58" s="301"/>
      <c r="M58" s="301"/>
      <c r="N58" s="354">
        <f t="shared" si="6"/>
        <v>859.88560000000007</v>
      </c>
      <c r="O58" s="301"/>
      <c r="P58" s="301"/>
      <c r="Q58" s="301"/>
      <c r="R58" s="301"/>
      <c r="S58" s="301"/>
    </row>
    <row r="59" spans="1:26" x14ac:dyDescent="0.25">
      <c r="B59" s="354">
        <v>1127</v>
      </c>
      <c r="C59" s="845">
        <v>1.3627</v>
      </c>
      <c r="E59" s="301"/>
      <c r="F59" s="301"/>
      <c r="G59" s="301"/>
      <c r="H59" s="301"/>
      <c r="I59" s="301"/>
      <c r="J59" s="301"/>
      <c r="K59" s="301"/>
      <c r="L59" s="301"/>
      <c r="M59" s="301"/>
      <c r="N59" s="354">
        <f t="shared" si="6"/>
        <v>1535.7628999999999</v>
      </c>
      <c r="O59" s="301"/>
      <c r="P59" s="301"/>
      <c r="Q59" s="301"/>
      <c r="R59" s="301"/>
      <c r="S59" s="301"/>
    </row>
    <row r="60" spans="1:26" x14ac:dyDescent="0.25">
      <c r="B60" s="354">
        <v>2934</v>
      </c>
      <c r="C60" s="845">
        <v>1.331</v>
      </c>
      <c r="E60" s="301"/>
      <c r="F60" s="301"/>
      <c r="G60" s="301"/>
      <c r="H60" s="301"/>
      <c r="I60" s="301"/>
      <c r="J60" s="301"/>
      <c r="K60" s="301"/>
      <c r="L60" s="301"/>
      <c r="M60" s="301"/>
      <c r="N60" s="354">
        <f t="shared" si="6"/>
        <v>3905.154</v>
      </c>
      <c r="O60" s="301"/>
      <c r="P60" s="301"/>
      <c r="Q60" s="301"/>
      <c r="R60" s="301"/>
      <c r="S60" s="301"/>
    </row>
    <row r="61" spans="1:26" x14ac:dyDescent="0.25">
      <c r="B61" s="354">
        <v>312.39999999999998</v>
      </c>
      <c r="C61" s="845">
        <v>1.3697999999999999</v>
      </c>
      <c r="E61" s="301"/>
      <c r="F61" s="301"/>
      <c r="G61" s="301"/>
      <c r="H61" s="301"/>
      <c r="I61" s="301"/>
      <c r="J61" s="301"/>
      <c r="K61" s="301"/>
      <c r="L61" s="301"/>
      <c r="M61" s="301"/>
      <c r="N61" s="354">
        <f t="shared" si="6"/>
        <v>427.92551999999995</v>
      </c>
      <c r="O61" s="301"/>
      <c r="P61" s="301"/>
      <c r="Q61" s="301"/>
      <c r="R61" s="301"/>
      <c r="S61" s="301"/>
    </row>
    <row r="62" spans="1:26" x14ac:dyDescent="0.25">
      <c r="B62" s="354">
        <v>626.34</v>
      </c>
      <c r="C62" s="845">
        <v>1.3483000000000001</v>
      </c>
      <c r="E62" s="301"/>
      <c r="F62" s="301"/>
      <c r="G62" s="301"/>
      <c r="H62" s="301"/>
      <c r="I62" s="301"/>
      <c r="J62" s="301"/>
      <c r="K62" s="301"/>
      <c r="L62" s="301"/>
      <c r="M62" s="301"/>
      <c r="N62" s="354">
        <f t="shared" si="6"/>
        <v>844.49422200000004</v>
      </c>
      <c r="O62" s="301"/>
      <c r="P62" s="301"/>
      <c r="Q62" s="301"/>
      <c r="R62" s="301"/>
      <c r="S62" s="301"/>
    </row>
    <row r="63" spans="1:26" x14ac:dyDescent="0.25">
      <c r="B63" s="354">
        <v>930000</v>
      </c>
      <c r="C63" s="845">
        <v>1.3435999999999999</v>
      </c>
      <c r="E63" s="301"/>
      <c r="F63" s="301"/>
      <c r="G63" s="301"/>
      <c r="H63" s="301"/>
      <c r="I63" s="301"/>
      <c r="J63" s="301"/>
      <c r="K63" s="301"/>
      <c r="L63" s="301"/>
      <c r="M63" s="301"/>
      <c r="N63" s="354">
        <f t="shared" si="6"/>
        <v>1249548</v>
      </c>
      <c r="O63" s="301"/>
      <c r="P63" s="301"/>
      <c r="Q63" s="301"/>
      <c r="R63" s="301"/>
      <c r="S63" s="301"/>
    </row>
    <row r="64" spans="1:26" x14ac:dyDescent="0.25">
      <c r="B64" s="354">
        <v>169</v>
      </c>
      <c r="C64" s="845">
        <v>1.3453999999999999</v>
      </c>
      <c r="E64" s="301"/>
      <c r="F64" s="301"/>
      <c r="G64" s="301"/>
      <c r="H64" s="301"/>
      <c r="I64" s="301"/>
      <c r="J64" s="301"/>
      <c r="K64" s="301"/>
      <c r="L64" s="301"/>
      <c r="M64" s="301"/>
      <c r="N64" s="354">
        <f t="shared" si="6"/>
        <v>227.37259999999998</v>
      </c>
      <c r="O64" s="301"/>
      <c r="P64" s="301"/>
      <c r="Q64" s="301"/>
      <c r="R64" s="301"/>
      <c r="S64" s="301"/>
    </row>
    <row r="65" spans="2:14" x14ac:dyDescent="0.25">
      <c r="B65" s="846">
        <v>449.2</v>
      </c>
      <c r="C65" s="847">
        <v>1.3467</v>
      </c>
      <c r="D65" s="173"/>
      <c r="E65" s="173"/>
      <c r="F65" s="173"/>
      <c r="G65" s="173"/>
      <c r="H65" s="173"/>
      <c r="I65" s="173"/>
      <c r="J65" s="173"/>
      <c r="K65" s="173"/>
      <c r="L65" s="173"/>
      <c r="M65" s="173"/>
      <c r="N65" s="846">
        <f t="shared" si="6"/>
        <v>604.93763999999999</v>
      </c>
    </row>
    <row r="66" spans="2:14" x14ac:dyDescent="0.25">
      <c r="N66" s="354">
        <f>SUM(N56:N65)</f>
        <v>1258765.8919619997</v>
      </c>
    </row>
  </sheetData>
  <pageMargins left="0.7" right="0.7" top="0.75" bottom="0.75" header="0.3" footer="0.3"/>
  <legacyDrawing r:id="rId1"/>
</worksheet>
</file>

<file path=xl/worksheets/sheet2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3AA2D-0AF4-44D6-8D71-2C83CEB77EF3}">
  <dimension ref="A1:AK64"/>
  <sheetViews>
    <sheetView workbookViewId="0">
      <selection activeCell="AH46" sqref="AH46"/>
    </sheetView>
  </sheetViews>
  <sheetFormatPr defaultColWidth="8.85546875" defaultRowHeight="15" x14ac:dyDescent="0.25"/>
  <cols>
    <col min="1" max="1" width="26" style="289" customWidth="1"/>
    <col min="2" max="2" width="11.5703125" style="289" bestFit="1" customWidth="1"/>
    <col min="3" max="3" width="12.85546875" style="289" customWidth="1"/>
    <col min="4" max="12" width="7.42578125" style="289" hidden="1" customWidth="1"/>
    <col min="13" max="13" width="7.5703125" style="289" hidden="1" customWidth="1"/>
    <col min="14" max="14" width="13.28515625" style="289" bestFit="1" customWidth="1"/>
    <col min="15" max="22" width="10.42578125" style="289" customWidth="1"/>
    <col min="23" max="25" width="10.42578125" style="289" hidden="1" customWidth="1"/>
    <col min="26" max="26" width="10.7109375" style="289" hidden="1" customWidth="1"/>
    <col min="27" max="27" width="11.5703125" style="289" hidden="1" customWidth="1"/>
    <col min="28" max="28" width="12" style="289" hidden="1" customWidth="1"/>
    <col min="29" max="30" width="10.5703125" style="289" hidden="1" customWidth="1"/>
    <col min="31" max="31" width="11.85546875" style="289" customWidth="1"/>
    <col min="32" max="32" width="14.28515625" style="289" customWidth="1"/>
    <col min="33" max="33" width="12.28515625" style="289" customWidth="1"/>
    <col min="34" max="34" width="13.7109375" style="289" bestFit="1" customWidth="1"/>
    <col min="35" max="37" width="10.5703125" style="289" bestFit="1" customWidth="1"/>
    <col min="38" max="16384" width="8.85546875" style="289"/>
  </cols>
  <sheetData>
    <row r="1" spans="1:37" x14ac:dyDescent="0.25">
      <c r="A1" s="360" t="s">
        <v>10</v>
      </c>
      <c r="O1" s="289" t="s">
        <v>647</v>
      </c>
    </row>
    <row r="2" spans="1:37" x14ac:dyDescent="0.25">
      <c r="A2" s="365" t="s">
        <v>438</v>
      </c>
    </row>
    <row r="3" spans="1:37" x14ac:dyDescent="0.25">
      <c r="A3" s="365" t="s">
        <v>1378</v>
      </c>
    </row>
    <row r="4" spans="1:37" x14ac:dyDescent="0.25">
      <c r="R4" s="584" t="s">
        <v>4</v>
      </c>
      <c r="S4" s="585"/>
      <c r="T4" s="584" t="s">
        <v>8</v>
      </c>
    </row>
    <row r="5" spans="1:37" x14ac:dyDescent="0.25">
      <c r="A5" s="586" t="s">
        <v>9</v>
      </c>
      <c r="B5" s="475" t="s">
        <v>64</v>
      </c>
      <c r="C5" s="475" t="s">
        <v>12</v>
      </c>
      <c r="R5" s="587" t="s">
        <v>2</v>
      </c>
      <c r="S5" s="587" t="s">
        <v>60</v>
      </c>
      <c r="T5" s="587" t="s">
        <v>7</v>
      </c>
    </row>
    <row r="6" spans="1:37" x14ac:dyDescent="0.25">
      <c r="B6" s="290"/>
      <c r="R6" s="290"/>
    </row>
    <row r="7" spans="1:37" x14ac:dyDescent="0.25">
      <c r="A7" s="494" t="s">
        <v>1404</v>
      </c>
      <c r="B7" s="589">
        <v>930</v>
      </c>
      <c r="C7" s="590"/>
      <c r="D7" s="707"/>
      <c r="E7" s="707"/>
      <c r="F7" s="707"/>
      <c r="G7" s="707"/>
      <c r="H7" s="707"/>
      <c r="I7" s="707"/>
      <c r="J7" s="707"/>
      <c r="K7" s="707"/>
      <c r="L7" s="707"/>
      <c r="M7" s="707"/>
      <c r="N7" s="707"/>
      <c r="O7" s="708"/>
      <c r="P7" s="421"/>
      <c r="Q7" s="421"/>
      <c r="R7" s="423">
        <f>+C14</f>
        <v>629382.94598099985</v>
      </c>
      <c r="S7" s="423">
        <f>+-C48</f>
        <v>0</v>
      </c>
      <c r="T7" s="423">
        <f>+R7-S7</f>
        <v>629382.94598099985</v>
      </c>
    </row>
    <row r="8" spans="1:37" x14ac:dyDescent="0.25">
      <c r="A8" s="359" t="s">
        <v>1405</v>
      </c>
      <c r="B8" s="290"/>
      <c r="D8" s="707"/>
      <c r="E8" s="707"/>
      <c r="F8" s="707"/>
      <c r="G8" s="707"/>
      <c r="H8" s="707"/>
      <c r="I8" s="707"/>
      <c r="J8" s="707"/>
      <c r="K8" s="707"/>
      <c r="L8" s="707"/>
      <c r="M8" s="707"/>
      <c r="N8" s="707"/>
      <c r="O8" s="708"/>
      <c r="P8" s="421"/>
      <c r="Q8" s="421"/>
    </row>
    <row r="9" spans="1:37" x14ac:dyDescent="0.25">
      <c r="A9" s="437"/>
      <c r="B9" s="290"/>
      <c r="D9" s="707"/>
      <c r="E9" s="707"/>
      <c r="F9" s="707"/>
      <c r="G9" s="707"/>
      <c r="H9" s="707"/>
      <c r="I9" s="707"/>
      <c r="J9" s="707"/>
      <c r="K9" s="707"/>
      <c r="L9" s="707"/>
      <c r="M9" s="707"/>
      <c r="N9" s="707"/>
      <c r="O9" s="708"/>
      <c r="P9" s="421"/>
      <c r="Q9" s="421"/>
    </row>
    <row r="10" spans="1:37" x14ac:dyDescent="0.25">
      <c r="B10" s="290"/>
    </row>
    <row r="11" spans="1:37" x14ac:dyDescent="0.25">
      <c r="A11" s="458" t="s">
        <v>66</v>
      </c>
      <c r="B11" s="589" t="s">
        <v>999</v>
      </c>
      <c r="C11" s="590"/>
    </row>
    <row r="12" spans="1:37" x14ac:dyDescent="0.25">
      <c r="B12" s="594"/>
      <c r="C12" s="437"/>
    </row>
    <row r="13" spans="1:37" x14ac:dyDescent="0.25">
      <c r="A13" s="365" t="s">
        <v>5</v>
      </c>
      <c r="C13" s="595" t="s">
        <v>3</v>
      </c>
      <c r="D13" s="596">
        <v>1994</v>
      </c>
      <c r="E13" s="596">
        <v>1995</v>
      </c>
      <c r="F13" s="596">
        <v>1996</v>
      </c>
      <c r="G13" s="596">
        <v>1997</v>
      </c>
      <c r="H13" s="596">
        <v>1998</v>
      </c>
      <c r="I13" s="596">
        <v>1999</v>
      </c>
      <c r="J13" s="596">
        <v>2000</v>
      </c>
      <c r="K13" s="596">
        <v>2001</v>
      </c>
      <c r="L13" s="596">
        <v>2002</v>
      </c>
      <c r="M13" s="596">
        <v>2003</v>
      </c>
      <c r="N13" s="596">
        <v>2004</v>
      </c>
      <c r="O13" s="596">
        <f>N13+1</f>
        <v>2005</v>
      </c>
      <c r="P13" s="596">
        <f t="shared" ref="P13:AH13" si="0">O13+1</f>
        <v>2006</v>
      </c>
      <c r="Q13" s="596">
        <f t="shared" si="0"/>
        <v>2007</v>
      </c>
      <c r="R13" s="596">
        <f t="shared" si="0"/>
        <v>2008</v>
      </c>
      <c r="S13" s="596">
        <f t="shared" si="0"/>
        <v>2009</v>
      </c>
      <c r="T13" s="596">
        <f t="shared" si="0"/>
        <v>2010</v>
      </c>
      <c r="U13" s="596">
        <f t="shared" si="0"/>
        <v>2011</v>
      </c>
      <c r="V13" s="596">
        <f t="shared" si="0"/>
        <v>2012</v>
      </c>
      <c r="W13" s="596">
        <f t="shared" si="0"/>
        <v>2013</v>
      </c>
      <c r="X13" s="596">
        <f t="shared" si="0"/>
        <v>2014</v>
      </c>
      <c r="Y13" s="596">
        <f t="shared" si="0"/>
        <v>2015</v>
      </c>
      <c r="Z13" s="596">
        <f t="shared" si="0"/>
        <v>2016</v>
      </c>
      <c r="AA13" s="596">
        <f t="shared" si="0"/>
        <v>2017</v>
      </c>
      <c r="AB13" s="596">
        <f t="shared" si="0"/>
        <v>2018</v>
      </c>
      <c r="AC13" s="596">
        <f t="shared" si="0"/>
        <v>2019</v>
      </c>
      <c r="AD13" s="596">
        <f t="shared" si="0"/>
        <v>2020</v>
      </c>
      <c r="AE13" s="596">
        <f t="shared" si="0"/>
        <v>2021</v>
      </c>
      <c r="AF13" s="596">
        <f t="shared" si="0"/>
        <v>2022</v>
      </c>
      <c r="AG13" s="596">
        <f t="shared" si="0"/>
        <v>2023</v>
      </c>
      <c r="AH13" s="596">
        <f t="shared" si="0"/>
        <v>2024</v>
      </c>
      <c r="AI13" s="741"/>
      <c r="AJ13" s="741"/>
      <c r="AK13" s="741"/>
    </row>
    <row r="14" spans="1:37" x14ac:dyDescent="0.25">
      <c r="A14" s="365" t="s">
        <v>73</v>
      </c>
      <c r="C14" s="720">
        <f>SUM(D14:AH14)</f>
        <v>629382.94598099985</v>
      </c>
      <c r="D14" s="710">
        <v>0</v>
      </c>
      <c r="E14" s="710">
        <v>0</v>
      </c>
      <c r="F14" s="710">
        <v>0</v>
      </c>
      <c r="G14" s="710">
        <v>0</v>
      </c>
      <c r="H14" s="710">
        <v>0</v>
      </c>
      <c r="I14" s="710">
        <v>0</v>
      </c>
      <c r="J14" s="710">
        <v>0</v>
      </c>
      <c r="K14" s="710">
        <v>0</v>
      </c>
      <c r="L14" s="710">
        <v>0</v>
      </c>
      <c r="M14" s="710">
        <v>0</v>
      </c>
      <c r="N14" s="362"/>
      <c r="O14" s="362"/>
      <c r="P14" s="362"/>
      <c r="Q14" s="362"/>
      <c r="R14" s="362"/>
      <c r="S14" s="362"/>
      <c r="T14" s="362"/>
      <c r="U14" s="362"/>
      <c r="V14" s="362"/>
      <c r="W14" s="362"/>
      <c r="X14" s="362"/>
      <c r="Y14" s="599"/>
      <c r="Z14" s="599"/>
      <c r="AA14" s="544"/>
      <c r="AB14" s="599"/>
      <c r="AC14" s="599"/>
      <c r="AD14" s="742"/>
      <c r="AE14" s="714"/>
      <c r="AG14" s="605"/>
      <c r="AH14" s="599">
        <f>N64/2</f>
        <v>629382.94598099985</v>
      </c>
    </row>
    <row r="15" spans="1:37" x14ac:dyDescent="0.25">
      <c r="A15" s="602"/>
      <c r="B15" s="437"/>
      <c r="C15" s="437"/>
      <c r="S15" s="710"/>
      <c r="T15" s="710"/>
      <c r="U15" s="710"/>
      <c r="V15" s="710"/>
      <c r="W15" s="710"/>
      <c r="X15" s="710"/>
      <c r="AH15" s="743"/>
    </row>
    <row r="16" spans="1:37" x14ac:dyDescent="0.25">
      <c r="A16" s="365" t="s">
        <v>6</v>
      </c>
      <c r="B16" s="290">
        <v>1994</v>
      </c>
      <c r="C16" s="622">
        <f>-SUM(D16:AH16)</f>
        <v>0</v>
      </c>
      <c r="D16" s="711">
        <f>+D$14/7/2</f>
        <v>0</v>
      </c>
      <c r="E16" s="711"/>
      <c r="F16" s="711"/>
      <c r="G16" s="711"/>
      <c r="H16" s="711"/>
      <c r="I16" s="711"/>
      <c r="J16" s="711"/>
      <c r="K16" s="711"/>
      <c r="L16" s="711"/>
      <c r="M16" s="711"/>
      <c r="N16" s="711"/>
      <c r="O16" s="711"/>
      <c r="P16" s="711"/>
      <c r="Q16" s="711"/>
      <c r="R16" s="711"/>
      <c r="S16" s="710"/>
      <c r="T16" s="710"/>
      <c r="U16" s="710"/>
      <c r="V16" s="710"/>
      <c r="W16" s="710"/>
      <c r="X16" s="710"/>
      <c r="Y16" s="711"/>
      <c r="Z16" s="711"/>
      <c r="AH16" s="743"/>
    </row>
    <row r="17" spans="1:34" x14ac:dyDescent="0.25">
      <c r="B17" s="290">
        <f>B16+1</f>
        <v>1995</v>
      </c>
      <c r="C17" s="622">
        <f t="shared" ref="C17:C46" si="1">-SUM(D17:AH17)</f>
        <v>0</v>
      </c>
      <c r="D17" s="711">
        <f>+D$14/7</f>
        <v>0</v>
      </c>
      <c r="E17" s="711">
        <f>+E$14/7/2</f>
        <v>0</v>
      </c>
      <c r="F17" s="711"/>
      <c r="G17" s="711"/>
      <c r="H17" s="711"/>
      <c r="I17" s="711"/>
      <c r="J17" s="711"/>
      <c r="K17" s="711"/>
      <c r="L17" s="711"/>
      <c r="M17" s="711"/>
      <c r="N17" s="711"/>
      <c r="O17" s="711"/>
      <c r="P17" s="711"/>
      <c r="Q17" s="711"/>
      <c r="R17" s="711"/>
      <c r="S17" s="710"/>
      <c r="T17" s="710"/>
      <c r="U17" s="710"/>
      <c r="V17" s="710"/>
      <c r="W17" s="710"/>
      <c r="X17" s="710"/>
      <c r="Y17" s="711"/>
      <c r="Z17" s="711"/>
      <c r="AH17" s="743"/>
    </row>
    <row r="18" spans="1:34" x14ac:dyDescent="0.25">
      <c r="B18" s="290">
        <f t="shared" ref="B18:B46" si="2">B17+1</f>
        <v>1996</v>
      </c>
      <c r="C18" s="622">
        <f t="shared" si="1"/>
        <v>0</v>
      </c>
      <c r="D18" s="711">
        <f>+D17</f>
        <v>0</v>
      </c>
      <c r="E18" s="711">
        <f>+E$14/7</f>
        <v>0</v>
      </c>
      <c r="F18" s="711">
        <f>+F$14/7/2</f>
        <v>0</v>
      </c>
      <c r="G18" s="711"/>
      <c r="H18" s="711"/>
      <c r="I18" s="711"/>
      <c r="J18" s="711"/>
      <c r="K18" s="711"/>
      <c r="L18" s="711"/>
      <c r="M18" s="711"/>
      <c r="N18" s="711"/>
      <c r="P18" s="361"/>
      <c r="Q18" s="290"/>
      <c r="R18" s="711"/>
      <c r="S18" s="710"/>
      <c r="T18" s="710"/>
      <c r="U18" s="710"/>
      <c r="V18" s="710"/>
      <c r="W18" s="710"/>
      <c r="X18" s="710"/>
      <c r="Y18" s="711"/>
      <c r="Z18" s="711"/>
      <c r="AH18" s="744"/>
    </row>
    <row r="19" spans="1:34" x14ac:dyDescent="0.25">
      <c r="B19" s="290">
        <f t="shared" si="2"/>
        <v>1997</v>
      </c>
      <c r="C19" s="622">
        <f t="shared" si="1"/>
        <v>0</v>
      </c>
      <c r="D19" s="711">
        <f>+D18</f>
        <v>0</v>
      </c>
      <c r="E19" s="711">
        <f>+E18</f>
        <v>0</v>
      </c>
      <c r="F19" s="711">
        <f>+F$14/7</f>
        <v>0</v>
      </c>
      <c r="G19" s="711">
        <f>+G$14/7/2</f>
        <v>0</v>
      </c>
      <c r="H19" s="711"/>
      <c r="I19" s="711"/>
      <c r="J19" s="711"/>
      <c r="K19" s="711"/>
      <c r="L19" s="711"/>
      <c r="M19" s="711"/>
      <c r="N19" s="711"/>
      <c r="O19" s="711"/>
      <c r="P19" s="711"/>
      <c r="Q19" s="711"/>
      <c r="R19" s="711"/>
      <c r="S19" s="710"/>
      <c r="T19" s="710"/>
      <c r="U19" s="710"/>
      <c r="V19" s="710"/>
      <c r="W19" s="710"/>
      <c r="X19" s="710"/>
      <c r="Y19" s="711"/>
      <c r="Z19" s="711"/>
      <c r="AH19" s="744"/>
    </row>
    <row r="20" spans="1:34" x14ac:dyDescent="0.25">
      <c r="B20" s="290">
        <f t="shared" si="2"/>
        <v>1998</v>
      </c>
      <c r="C20" s="622">
        <f t="shared" si="1"/>
        <v>0</v>
      </c>
      <c r="D20" s="711">
        <f>+D19</f>
        <v>0</v>
      </c>
      <c r="E20" s="711">
        <f>+E19</f>
        <v>0</v>
      </c>
      <c r="F20" s="711">
        <f>+F19</f>
        <v>0</v>
      </c>
      <c r="G20" s="711">
        <f>+G$14/7</f>
        <v>0</v>
      </c>
      <c r="H20" s="711">
        <f>+H$14/7/2</f>
        <v>0</v>
      </c>
      <c r="I20" s="711"/>
      <c r="J20" s="711"/>
      <c r="K20" s="711"/>
      <c r="L20" s="711"/>
      <c r="M20" s="711"/>
      <c r="N20" s="711"/>
      <c r="O20" s="711"/>
      <c r="P20" s="711"/>
      <c r="Q20" s="711"/>
      <c r="R20" s="711"/>
      <c r="S20" s="710"/>
      <c r="U20" s="361"/>
      <c r="V20" s="290"/>
      <c r="W20" s="710"/>
      <c r="X20" s="710"/>
      <c r="Y20" s="711"/>
      <c r="Z20" s="711"/>
      <c r="AH20" s="744"/>
    </row>
    <row r="21" spans="1:34" x14ac:dyDescent="0.25">
      <c r="B21" s="290">
        <f t="shared" si="2"/>
        <v>1999</v>
      </c>
      <c r="C21" s="622">
        <f t="shared" si="1"/>
        <v>0</v>
      </c>
      <c r="D21" s="711">
        <f>+D20</f>
        <v>0</v>
      </c>
      <c r="E21" s="711">
        <f>+E20</f>
        <v>0</v>
      </c>
      <c r="F21" s="711">
        <f>+F20</f>
        <v>0</v>
      </c>
      <c r="G21" s="711">
        <f>+G20</f>
        <v>0</v>
      </c>
      <c r="H21" s="711">
        <f>+H$14/7</f>
        <v>0</v>
      </c>
      <c r="I21" s="711">
        <f>+I$14/7/2</f>
        <v>0</v>
      </c>
      <c r="J21" s="711"/>
      <c r="K21" s="711"/>
      <c r="L21" s="711"/>
      <c r="M21" s="711"/>
      <c r="N21" s="711"/>
      <c r="O21" s="711"/>
      <c r="P21" s="711"/>
      <c r="Q21" s="711"/>
      <c r="R21" s="711"/>
      <c r="S21" s="710"/>
      <c r="T21" s="710"/>
      <c r="U21" s="710"/>
      <c r="V21" s="710"/>
      <c r="W21" s="710"/>
      <c r="X21" s="710"/>
      <c r="Y21" s="711"/>
      <c r="Z21" s="711"/>
      <c r="AH21" s="744"/>
    </row>
    <row r="22" spans="1:34" x14ac:dyDescent="0.25">
      <c r="B22" s="290">
        <f t="shared" si="2"/>
        <v>2000</v>
      </c>
      <c r="C22" s="622">
        <f t="shared" si="1"/>
        <v>0</v>
      </c>
      <c r="D22" s="711">
        <f>+D21</f>
        <v>0</v>
      </c>
      <c r="E22" s="711">
        <f>+E21</f>
        <v>0</v>
      </c>
      <c r="F22" s="711">
        <f>+F21</f>
        <v>0</v>
      </c>
      <c r="G22" s="711">
        <f>+G21</f>
        <v>0</v>
      </c>
      <c r="H22" s="711">
        <f>+H21</f>
        <v>0</v>
      </c>
      <c r="I22" s="711">
        <f>+I$14/7</f>
        <v>0</v>
      </c>
      <c r="J22" s="711">
        <f>+J$14/7/2</f>
        <v>0</v>
      </c>
      <c r="K22" s="711"/>
      <c r="L22" s="711"/>
      <c r="M22" s="711"/>
      <c r="N22" s="711"/>
      <c r="O22" s="711"/>
      <c r="P22" s="711"/>
      <c r="Q22" s="711"/>
      <c r="R22" s="711"/>
      <c r="S22" s="710"/>
      <c r="T22" s="710"/>
      <c r="U22" s="710"/>
      <c r="V22" s="710"/>
      <c r="W22" s="710"/>
      <c r="X22" s="710"/>
      <c r="Y22" s="711"/>
      <c r="Z22" s="711"/>
      <c r="AH22" s="744"/>
    </row>
    <row r="23" spans="1:34" x14ac:dyDescent="0.25">
      <c r="B23" s="290">
        <f t="shared" si="2"/>
        <v>2001</v>
      </c>
      <c r="C23" s="622">
        <f t="shared" si="1"/>
        <v>0</v>
      </c>
      <c r="D23" s="711">
        <f>+D$14/7/2</f>
        <v>0</v>
      </c>
      <c r="E23" s="711">
        <f>+E22</f>
        <v>0</v>
      </c>
      <c r="F23" s="711">
        <f>+F22</f>
        <v>0</v>
      </c>
      <c r="G23" s="711">
        <f>+G22</f>
        <v>0</v>
      </c>
      <c r="H23" s="711">
        <f>+H22</f>
        <v>0</v>
      </c>
      <c r="I23" s="711">
        <f>+I22</f>
        <v>0</v>
      </c>
      <c r="J23" s="711">
        <f>+J$14/7</f>
        <v>0</v>
      </c>
      <c r="K23" s="711">
        <f>+K$14/7/2</f>
        <v>0</v>
      </c>
      <c r="L23" s="711"/>
      <c r="M23" s="711"/>
      <c r="N23" s="711"/>
      <c r="O23" s="711"/>
      <c r="P23" s="711"/>
      <c r="Q23" s="711"/>
      <c r="R23" s="711"/>
      <c r="S23" s="710"/>
      <c r="T23" s="710"/>
      <c r="U23" s="710"/>
      <c r="V23" s="710"/>
      <c r="W23" s="710"/>
      <c r="X23" s="710"/>
      <c r="Y23" s="711"/>
      <c r="Z23" s="711"/>
      <c r="AH23" s="744"/>
    </row>
    <row r="24" spans="1:34" x14ac:dyDescent="0.25">
      <c r="B24" s="290">
        <f t="shared" si="2"/>
        <v>2002</v>
      </c>
      <c r="C24" s="622">
        <f t="shared" si="1"/>
        <v>0</v>
      </c>
      <c r="D24" s="711"/>
      <c r="E24" s="711">
        <f>+E$14/7/2</f>
        <v>0</v>
      </c>
      <c r="F24" s="711">
        <f>+F23</f>
        <v>0</v>
      </c>
      <c r="G24" s="711">
        <f>+G23</f>
        <v>0</v>
      </c>
      <c r="H24" s="711">
        <f>+H23</f>
        <v>0</v>
      </c>
      <c r="I24" s="711">
        <f>+I23</f>
        <v>0</v>
      </c>
      <c r="J24" s="711">
        <f>+J23</f>
        <v>0</v>
      </c>
      <c r="K24" s="711">
        <f>+K$14/7</f>
        <v>0</v>
      </c>
      <c r="L24" s="711">
        <f>+L$14/7/2</f>
        <v>0</v>
      </c>
      <c r="M24" s="711"/>
      <c r="N24" s="711"/>
      <c r="O24" s="711"/>
      <c r="P24" s="711"/>
      <c r="Q24" s="711"/>
      <c r="R24" s="711"/>
      <c r="S24" s="710"/>
      <c r="T24" s="710"/>
      <c r="U24" s="710"/>
      <c r="V24" s="710"/>
      <c r="W24" s="710"/>
      <c r="X24" s="710"/>
      <c r="Y24" s="711"/>
      <c r="Z24" s="711"/>
      <c r="AH24" s="744"/>
    </row>
    <row r="25" spans="1:34" x14ac:dyDescent="0.25">
      <c r="B25" s="290">
        <f t="shared" si="2"/>
        <v>2003</v>
      </c>
      <c r="C25" s="622">
        <f t="shared" si="1"/>
        <v>0</v>
      </c>
      <c r="D25" s="711"/>
      <c r="E25" s="711"/>
      <c r="F25" s="711">
        <f>+F$14/7/2</f>
        <v>0</v>
      </c>
      <c r="G25" s="711">
        <f>+G24</f>
        <v>0</v>
      </c>
      <c r="H25" s="711">
        <f>+H24</f>
        <v>0</v>
      </c>
      <c r="I25" s="711">
        <f>+I24</f>
        <v>0</v>
      </c>
      <c r="J25" s="711">
        <f>+J24</f>
        <v>0</v>
      </c>
      <c r="K25" s="711">
        <f>+K24</f>
        <v>0</v>
      </c>
      <c r="L25" s="711">
        <f>+L$14/7</f>
        <v>0</v>
      </c>
      <c r="M25" s="711">
        <f>+M$14/7/2</f>
        <v>0</v>
      </c>
      <c r="N25" s="711"/>
      <c r="O25" s="711"/>
      <c r="P25" s="711"/>
      <c r="Q25" s="711"/>
      <c r="R25" s="711"/>
      <c r="S25" s="710"/>
      <c r="T25" s="710"/>
      <c r="U25" s="710"/>
      <c r="V25" s="710"/>
      <c r="W25" s="710"/>
      <c r="X25" s="710"/>
      <c r="Y25" s="711"/>
      <c r="Z25" s="711"/>
      <c r="AH25" s="744"/>
    </row>
    <row r="26" spans="1:34" x14ac:dyDescent="0.25">
      <c r="B26" s="290">
        <f t="shared" si="2"/>
        <v>2004</v>
      </c>
      <c r="C26" s="622">
        <f t="shared" si="1"/>
        <v>0</v>
      </c>
      <c r="D26" s="711"/>
      <c r="E26" s="711"/>
      <c r="F26" s="711"/>
      <c r="G26" s="711">
        <f>+G$14/7/2</f>
        <v>0</v>
      </c>
      <c r="H26" s="711">
        <f>+H25</f>
        <v>0</v>
      </c>
      <c r="I26" s="711">
        <f>+I25</f>
        <v>0</v>
      </c>
      <c r="J26" s="711">
        <f>+J25</f>
        <v>0</v>
      </c>
      <c r="K26" s="711">
        <f>+K25</f>
        <v>0</v>
      </c>
      <c r="L26" s="711">
        <f>+L25</f>
        <v>0</v>
      </c>
      <c r="M26" s="711">
        <f>+M$14/7</f>
        <v>0</v>
      </c>
      <c r="N26" s="599">
        <f>+N$14/7/2</f>
        <v>0</v>
      </c>
      <c r="O26" s="599"/>
      <c r="P26" s="599"/>
      <c r="Q26" s="599"/>
      <c r="R26" s="599"/>
      <c r="S26" s="362"/>
      <c r="T26" s="362"/>
      <c r="U26" s="362"/>
      <c r="V26" s="362"/>
      <c r="W26" s="362"/>
      <c r="X26" s="362"/>
      <c r="Y26" s="599"/>
      <c r="Z26" s="711"/>
      <c r="AH26" s="744"/>
    </row>
    <row r="27" spans="1:34" x14ac:dyDescent="0.25">
      <c r="B27" s="290">
        <f t="shared" si="2"/>
        <v>2005</v>
      </c>
      <c r="C27" s="622">
        <f t="shared" si="1"/>
        <v>0</v>
      </c>
      <c r="D27" s="711"/>
      <c r="E27" s="711"/>
      <c r="F27" s="711"/>
      <c r="G27" s="711"/>
      <c r="H27" s="711">
        <f>+H$14/7/2</f>
        <v>0</v>
      </c>
      <c r="I27" s="711">
        <f>+I26</f>
        <v>0</v>
      </c>
      <c r="J27" s="711">
        <f>+J26</f>
        <v>0</v>
      </c>
      <c r="K27" s="711">
        <f>+K26</f>
        <v>0</v>
      </c>
      <c r="L27" s="711">
        <f>+L26</f>
        <v>0</v>
      </c>
      <c r="M27" s="711">
        <f>+M26</f>
        <v>0</v>
      </c>
      <c r="N27" s="599">
        <f>+N$14/7</f>
        <v>0</v>
      </c>
      <c r="O27" s="599">
        <f>+O$14/7/2</f>
        <v>0</v>
      </c>
      <c r="P27" s="599"/>
      <c r="Q27" s="599"/>
      <c r="R27" s="599"/>
      <c r="S27" s="362"/>
      <c r="T27" s="362"/>
      <c r="U27" s="362"/>
      <c r="V27" s="362"/>
      <c r="W27" s="362"/>
      <c r="X27" s="362"/>
      <c r="Y27" s="599"/>
      <c r="Z27" s="711"/>
      <c r="AH27" s="744"/>
    </row>
    <row r="28" spans="1:34" x14ac:dyDescent="0.25">
      <c r="B28" s="290">
        <f t="shared" si="2"/>
        <v>2006</v>
      </c>
      <c r="C28" s="622">
        <f t="shared" si="1"/>
        <v>0</v>
      </c>
      <c r="D28" s="711"/>
      <c r="E28" s="711"/>
      <c r="F28" s="711"/>
      <c r="G28" s="711"/>
      <c r="H28" s="711"/>
      <c r="I28" s="711">
        <f>+I$14/7/2</f>
        <v>0</v>
      </c>
      <c r="J28" s="711">
        <f>+J27</f>
        <v>0</v>
      </c>
      <c r="K28" s="711">
        <f>+K27</f>
        <v>0</v>
      </c>
      <c r="L28" s="711">
        <f>+L27</f>
        <v>0</v>
      </c>
      <c r="M28" s="711">
        <f>+M27</f>
        <v>0</v>
      </c>
      <c r="N28" s="599">
        <f>+N27</f>
        <v>0</v>
      </c>
      <c r="O28" s="599">
        <f>+O$14/7</f>
        <v>0</v>
      </c>
      <c r="P28" s="599">
        <f>+P$14/7/2</f>
        <v>0</v>
      </c>
      <c r="Q28" s="599"/>
      <c r="R28" s="599"/>
      <c r="S28" s="362"/>
      <c r="T28" s="362"/>
      <c r="U28" s="362"/>
      <c r="V28" s="362"/>
      <c r="W28" s="362"/>
      <c r="X28" s="362"/>
      <c r="Y28" s="599"/>
      <c r="Z28" s="711"/>
      <c r="AH28" s="744"/>
    </row>
    <row r="29" spans="1:34" x14ac:dyDescent="0.25">
      <c r="B29" s="290">
        <f t="shared" si="2"/>
        <v>2007</v>
      </c>
      <c r="C29" s="622">
        <f t="shared" si="1"/>
        <v>0</v>
      </c>
      <c r="D29" s="711"/>
      <c r="E29" s="711"/>
      <c r="F29" s="711"/>
      <c r="G29" s="711"/>
      <c r="H29" s="711"/>
      <c r="I29" s="711"/>
      <c r="J29" s="711">
        <f>+J$14/7/2</f>
        <v>0</v>
      </c>
      <c r="K29" s="711">
        <f>+K28</f>
        <v>0</v>
      </c>
      <c r="L29" s="711">
        <f>+L28</f>
        <v>0</v>
      </c>
      <c r="M29" s="711">
        <f>+M28</f>
        <v>0</v>
      </c>
      <c r="N29" s="599">
        <f>+N28</f>
        <v>0</v>
      </c>
      <c r="O29" s="599">
        <f>+O28</f>
        <v>0</v>
      </c>
      <c r="P29" s="599">
        <f>+P$14/7</f>
        <v>0</v>
      </c>
      <c r="Q29" s="599">
        <f>+Q$14/7/2</f>
        <v>0</v>
      </c>
      <c r="R29" s="599"/>
      <c r="S29" s="362"/>
      <c r="T29" s="362"/>
      <c r="U29" s="362"/>
      <c r="V29" s="362"/>
      <c r="W29" s="362"/>
      <c r="X29" s="362"/>
      <c r="Y29" s="599"/>
      <c r="Z29" s="711"/>
      <c r="AH29" s="744"/>
    </row>
    <row r="30" spans="1:34" x14ac:dyDescent="0.25">
      <c r="B30" s="290">
        <f t="shared" si="2"/>
        <v>2008</v>
      </c>
      <c r="C30" s="622">
        <f t="shared" si="1"/>
        <v>0</v>
      </c>
      <c r="D30" s="711"/>
      <c r="E30" s="711"/>
      <c r="F30" s="711"/>
      <c r="G30" s="711"/>
      <c r="H30" s="711"/>
      <c r="I30" s="711"/>
      <c r="J30" s="711"/>
      <c r="K30" s="711">
        <f>+K$14/7/2</f>
        <v>0</v>
      </c>
      <c r="L30" s="711">
        <f>+L29</f>
        <v>0</v>
      </c>
      <c r="M30" s="711">
        <f>+M29</f>
        <v>0</v>
      </c>
      <c r="N30" s="599">
        <f>+N29</f>
        <v>0</v>
      </c>
      <c r="O30" s="599">
        <f>+O29</f>
        <v>0</v>
      </c>
      <c r="P30" s="599">
        <f>+P29</f>
        <v>0</v>
      </c>
      <c r="Q30" s="599">
        <f>+Q$14/7</f>
        <v>0</v>
      </c>
      <c r="R30" s="599">
        <f>+R$14/7/2</f>
        <v>0</v>
      </c>
      <c r="S30" s="362"/>
      <c r="T30" s="362"/>
      <c r="U30" s="362"/>
      <c r="V30" s="362"/>
      <c r="W30" s="362"/>
      <c r="X30" s="362"/>
      <c r="Y30" s="599"/>
      <c r="Z30" s="711"/>
      <c r="AH30" s="744"/>
    </row>
    <row r="31" spans="1:34" x14ac:dyDescent="0.25">
      <c r="B31" s="290">
        <f t="shared" si="2"/>
        <v>2009</v>
      </c>
      <c r="C31" s="622">
        <f t="shared" si="1"/>
        <v>0</v>
      </c>
      <c r="D31" s="711"/>
      <c r="E31" s="711"/>
      <c r="F31" s="711"/>
      <c r="G31" s="711"/>
      <c r="H31" s="711"/>
      <c r="I31" s="711"/>
      <c r="J31" s="711"/>
      <c r="K31" s="711"/>
      <c r="L31" s="711">
        <f>+L$14/7/2</f>
        <v>0</v>
      </c>
      <c r="M31" s="711">
        <f>+M30</f>
        <v>0</v>
      </c>
      <c r="N31" s="599">
        <f>+N30</f>
        <v>0</v>
      </c>
      <c r="O31" s="599">
        <f>+O30</f>
        <v>0</v>
      </c>
      <c r="P31" s="599">
        <f>+P30</f>
        <v>0</v>
      </c>
      <c r="Q31" s="599">
        <f>+Q30</f>
        <v>0</v>
      </c>
      <c r="R31" s="599">
        <f>+R$14/7</f>
        <v>0</v>
      </c>
      <c r="S31" s="362">
        <f>+S$14/7/2</f>
        <v>0</v>
      </c>
      <c r="T31" s="362"/>
      <c r="U31" s="362"/>
      <c r="V31" s="362"/>
      <c r="W31" s="362"/>
      <c r="X31" s="362"/>
      <c r="Y31" s="599"/>
      <c r="Z31" s="711"/>
      <c r="AH31" s="744"/>
    </row>
    <row r="32" spans="1:34" x14ac:dyDescent="0.25">
      <c r="A32" s="361"/>
      <c r="B32" s="290">
        <f t="shared" si="2"/>
        <v>2010</v>
      </c>
      <c r="C32" s="622">
        <f t="shared" si="1"/>
        <v>0</v>
      </c>
      <c r="D32" s="711"/>
      <c r="E32" s="711"/>
      <c r="F32" s="711"/>
      <c r="G32" s="711"/>
      <c r="H32" s="711"/>
      <c r="I32" s="711"/>
      <c r="J32" s="711"/>
      <c r="K32" s="711"/>
      <c r="L32" s="711"/>
      <c r="M32" s="711">
        <f>+M$14/7/2</f>
        <v>0</v>
      </c>
      <c r="N32" s="599">
        <f>+N31</f>
        <v>0</v>
      </c>
      <c r="O32" s="599">
        <f>+O31</f>
        <v>0</v>
      </c>
      <c r="P32" s="599">
        <f>+P31</f>
        <v>0</v>
      </c>
      <c r="Q32" s="599">
        <f>+Q31</f>
        <v>0</v>
      </c>
      <c r="R32" s="599">
        <f>+R31</f>
        <v>0</v>
      </c>
      <c r="S32" s="362">
        <f>+S$14/7</f>
        <v>0</v>
      </c>
      <c r="T32" s="362">
        <f>+T$14/7/2</f>
        <v>0</v>
      </c>
      <c r="U32" s="362"/>
      <c r="V32" s="362"/>
      <c r="W32" s="362"/>
      <c r="X32" s="362"/>
      <c r="Y32" s="599"/>
      <c r="Z32" s="711"/>
      <c r="AH32" s="744"/>
    </row>
    <row r="33" spans="1:34" x14ac:dyDescent="0.25">
      <c r="A33" s="361"/>
      <c r="B33" s="290">
        <f t="shared" si="2"/>
        <v>2011</v>
      </c>
      <c r="C33" s="622">
        <f t="shared" si="1"/>
        <v>0</v>
      </c>
      <c r="D33" s="711"/>
      <c r="E33" s="711"/>
      <c r="F33" s="711"/>
      <c r="G33" s="711"/>
      <c r="H33" s="711"/>
      <c r="I33" s="711"/>
      <c r="J33" s="711"/>
      <c r="K33" s="711"/>
      <c r="L33" s="711"/>
      <c r="M33" s="711"/>
      <c r="N33" s="599">
        <f>+N$14/7/2</f>
        <v>0</v>
      </c>
      <c r="O33" s="599">
        <f>+O32</f>
        <v>0</v>
      </c>
      <c r="P33" s="599">
        <f>+P32</f>
        <v>0</v>
      </c>
      <c r="Q33" s="599">
        <f>+Q32</f>
        <v>0</v>
      </c>
      <c r="R33" s="599">
        <f>+R32</f>
        <v>0</v>
      </c>
      <c r="S33" s="362">
        <f>+S32</f>
        <v>0</v>
      </c>
      <c r="T33" s="362">
        <f>+T$14/7</f>
        <v>0</v>
      </c>
      <c r="U33" s="362">
        <f>+U$14/7/2</f>
        <v>0</v>
      </c>
      <c r="V33" s="362"/>
      <c r="W33" s="362"/>
      <c r="X33" s="362"/>
      <c r="Y33" s="599"/>
      <c r="Z33" s="711"/>
      <c r="AH33" s="744"/>
    </row>
    <row r="34" spans="1:34" x14ac:dyDescent="0.25">
      <c r="A34" s="361"/>
      <c r="B34" s="290">
        <f t="shared" si="2"/>
        <v>2012</v>
      </c>
      <c r="C34" s="622">
        <f t="shared" si="1"/>
        <v>0</v>
      </c>
      <c r="D34" s="711"/>
      <c r="E34" s="711"/>
      <c r="F34" s="711"/>
      <c r="G34" s="711"/>
      <c r="H34" s="711"/>
      <c r="I34" s="711"/>
      <c r="J34" s="711"/>
      <c r="K34" s="711"/>
      <c r="L34" s="711"/>
      <c r="M34" s="711"/>
      <c r="N34" s="599"/>
      <c r="O34" s="599">
        <f>+O$14/7/2</f>
        <v>0</v>
      </c>
      <c r="P34" s="599">
        <f>+P33</f>
        <v>0</v>
      </c>
      <c r="Q34" s="599">
        <f>+Q33</f>
        <v>0</v>
      </c>
      <c r="R34" s="599">
        <f>+R33</f>
        <v>0</v>
      </c>
      <c r="S34" s="362">
        <f>+S33</f>
        <v>0</v>
      </c>
      <c r="T34" s="362">
        <f>+T$14/7</f>
        <v>0</v>
      </c>
      <c r="U34" s="362">
        <f>+U$14/7</f>
        <v>0</v>
      </c>
      <c r="V34" s="362">
        <f>+V$14/7/2</f>
        <v>0</v>
      </c>
      <c r="W34" s="362"/>
      <c r="X34" s="362"/>
      <c r="Y34" s="599"/>
      <c r="Z34" s="711"/>
      <c r="AH34" s="744"/>
    </row>
    <row r="35" spans="1:34" x14ac:dyDescent="0.25">
      <c r="A35" s="361"/>
      <c r="B35" s="290">
        <f t="shared" si="2"/>
        <v>2013</v>
      </c>
      <c r="C35" s="622">
        <f t="shared" si="1"/>
        <v>0</v>
      </c>
      <c r="D35" s="711"/>
      <c r="E35" s="711"/>
      <c r="F35" s="711"/>
      <c r="G35" s="711"/>
      <c r="H35" s="711"/>
      <c r="I35" s="711"/>
      <c r="J35" s="711"/>
      <c r="K35" s="711"/>
      <c r="L35" s="711"/>
      <c r="M35" s="711"/>
      <c r="N35" s="599"/>
      <c r="O35" s="599"/>
      <c r="P35" s="599">
        <f>P14/7/2</f>
        <v>0</v>
      </c>
      <c r="Q35" s="599">
        <f>Q14</f>
        <v>0</v>
      </c>
      <c r="R35" s="599">
        <f t="shared" ref="R35:U36" si="3">R34</f>
        <v>0</v>
      </c>
      <c r="S35" s="362">
        <f t="shared" si="3"/>
        <v>0</v>
      </c>
      <c r="T35" s="362">
        <f t="shared" si="3"/>
        <v>0</v>
      </c>
      <c r="U35" s="362">
        <f t="shared" si="3"/>
        <v>0</v>
      </c>
      <c r="V35" s="362">
        <f>V14/7</f>
        <v>0</v>
      </c>
      <c r="W35" s="362">
        <f>W14/7/2</f>
        <v>0</v>
      </c>
      <c r="X35" s="362"/>
      <c r="Y35" s="599"/>
      <c r="Z35" s="711"/>
      <c r="AH35" s="744"/>
    </row>
    <row r="36" spans="1:34" x14ac:dyDescent="0.25">
      <c r="A36" s="361"/>
      <c r="B36" s="290">
        <f t="shared" si="2"/>
        <v>2014</v>
      </c>
      <c r="C36" s="622">
        <f t="shared" si="1"/>
        <v>0</v>
      </c>
      <c r="D36" s="711"/>
      <c r="E36" s="711"/>
      <c r="F36" s="711"/>
      <c r="G36" s="711"/>
      <c r="H36" s="711"/>
      <c r="I36" s="711"/>
      <c r="J36" s="711"/>
      <c r="K36" s="711"/>
      <c r="L36" s="711"/>
      <c r="M36" s="711"/>
      <c r="N36" s="599"/>
      <c r="O36" s="599"/>
      <c r="P36" s="599"/>
      <c r="Q36" s="599">
        <f>Q14/7/2</f>
        <v>0</v>
      </c>
      <c r="R36" s="599">
        <f t="shared" si="3"/>
        <v>0</v>
      </c>
      <c r="S36" s="362">
        <f t="shared" si="3"/>
        <v>0</v>
      </c>
      <c r="T36" s="362">
        <f t="shared" si="3"/>
        <v>0</v>
      </c>
      <c r="U36" s="362">
        <f t="shared" si="3"/>
        <v>0</v>
      </c>
      <c r="V36" s="362">
        <f>V35</f>
        <v>0</v>
      </c>
      <c r="W36" s="362">
        <f>W14/7</f>
        <v>0</v>
      </c>
      <c r="X36" s="362">
        <f>X14/7/2</f>
        <v>0</v>
      </c>
      <c r="Y36" s="599"/>
      <c r="Z36" s="711"/>
      <c r="AH36" s="744"/>
    </row>
    <row r="37" spans="1:34" x14ac:dyDescent="0.25">
      <c r="A37" s="361"/>
      <c r="B37" s="290">
        <f t="shared" si="2"/>
        <v>2015</v>
      </c>
      <c r="C37" s="622">
        <f t="shared" si="1"/>
        <v>0</v>
      </c>
      <c r="D37" s="711"/>
      <c r="E37" s="711"/>
      <c r="F37" s="711"/>
      <c r="G37" s="711"/>
      <c r="H37" s="711"/>
      <c r="I37" s="711"/>
      <c r="J37" s="711"/>
      <c r="K37" s="711"/>
      <c r="L37" s="711"/>
      <c r="M37" s="711"/>
      <c r="N37" s="599"/>
      <c r="O37" s="599"/>
      <c r="P37" s="599"/>
      <c r="Q37" s="599"/>
      <c r="R37" s="599">
        <f>R14/7/2</f>
        <v>0</v>
      </c>
      <c r="S37" s="362">
        <f>S36</f>
        <v>0</v>
      </c>
      <c r="T37" s="362">
        <f>T36</f>
        <v>0</v>
      </c>
      <c r="U37" s="362">
        <f>U36</f>
        <v>0</v>
      </c>
      <c r="V37" s="362">
        <f>V36</f>
        <v>0</v>
      </c>
      <c r="W37" s="362">
        <f>W36</f>
        <v>0</v>
      </c>
      <c r="X37" s="362">
        <f>X14/7</f>
        <v>0</v>
      </c>
      <c r="Y37" s="599">
        <f>Y14/7/2</f>
        <v>0</v>
      </c>
      <c r="Z37" s="711"/>
      <c r="AH37" s="744"/>
    </row>
    <row r="38" spans="1:34" x14ac:dyDescent="0.25">
      <c r="A38" s="361"/>
      <c r="B38" s="290">
        <f t="shared" si="2"/>
        <v>2016</v>
      </c>
      <c r="C38" s="622">
        <f t="shared" si="1"/>
        <v>0</v>
      </c>
      <c r="D38" s="711"/>
      <c r="E38" s="711"/>
      <c r="F38" s="711"/>
      <c r="G38" s="711"/>
      <c r="H38" s="711"/>
      <c r="I38" s="711"/>
      <c r="J38" s="711"/>
      <c r="K38" s="711"/>
      <c r="L38" s="711"/>
      <c r="M38" s="711"/>
      <c r="N38" s="599"/>
      <c r="O38" s="599"/>
      <c r="P38" s="599"/>
      <c r="Q38" s="599"/>
      <c r="R38" s="599"/>
      <c r="S38" s="362"/>
      <c r="T38" s="362"/>
      <c r="U38" s="362"/>
      <c r="V38" s="362"/>
      <c r="W38" s="362"/>
      <c r="X38" s="362"/>
      <c r="Y38" s="599">
        <f>+Y14/2</f>
        <v>0</v>
      </c>
      <c r="Z38" s="599">
        <f>Z14/7/2</f>
        <v>0</v>
      </c>
      <c r="AA38" s="599"/>
      <c r="AH38" s="744"/>
    </row>
    <row r="39" spans="1:34" x14ac:dyDescent="0.25">
      <c r="A39" s="361"/>
      <c r="B39" s="290">
        <f t="shared" si="2"/>
        <v>2017</v>
      </c>
      <c r="C39" s="622">
        <f t="shared" si="1"/>
        <v>0</v>
      </c>
      <c r="D39" s="711"/>
      <c r="E39" s="711"/>
      <c r="F39" s="711"/>
      <c r="G39" s="711"/>
      <c r="H39" s="711"/>
      <c r="I39" s="711"/>
      <c r="J39" s="711"/>
      <c r="K39" s="711"/>
      <c r="L39" s="711"/>
      <c r="M39" s="711"/>
      <c r="N39" s="599"/>
      <c r="O39" s="599"/>
      <c r="P39" s="599"/>
      <c r="Q39" s="599"/>
      <c r="R39" s="599"/>
      <c r="S39" s="362"/>
      <c r="T39" s="362"/>
      <c r="U39" s="362"/>
      <c r="V39" s="362"/>
      <c r="W39" s="362"/>
      <c r="X39" s="362"/>
      <c r="Y39" s="599"/>
      <c r="Z39" s="599"/>
      <c r="AA39" s="599">
        <v>0</v>
      </c>
      <c r="AH39" s="744"/>
    </row>
    <row r="40" spans="1:34" x14ac:dyDescent="0.25">
      <c r="A40" s="361"/>
      <c r="B40" s="290">
        <f t="shared" si="2"/>
        <v>2018</v>
      </c>
      <c r="C40" s="622">
        <f t="shared" si="1"/>
        <v>0</v>
      </c>
      <c r="D40" s="711"/>
      <c r="E40" s="711"/>
      <c r="F40" s="711"/>
      <c r="G40" s="711"/>
      <c r="H40" s="711"/>
      <c r="I40" s="711"/>
      <c r="J40" s="711"/>
      <c r="K40" s="711"/>
      <c r="L40" s="711"/>
      <c r="M40" s="711"/>
      <c r="N40" s="599"/>
      <c r="O40" s="599"/>
      <c r="P40" s="599"/>
      <c r="Q40" s="599"/>
      <c r="R40" s="599"/>
      <c r="S40" s="362"/>
      <c r="T40" s="362"/>
      <c r="U40" s="362"/>
      <c r="V40" s="362"/>
      <c r="W40" s="362"/>
      <c r="X40" s="362"/>
      <c r="Y40" s="599"/>
      <c r="Z40" s="599"/>
      <c r="AA40" s="599"/>
      <c r="AB40" s="599">
        <v>0</v>
      </c>
      <c r="AH40" s="744"/>
    </row>
    <row r="41" spans="1:34" x14ac:dyDescent="0.25">
      <c r="A41" s="361"/>
      <c r="B41" s="290">
        <f t="shared" si="2"/>
        <v>2019</v>
      </c>
      <c r="C41" s="622">
        <f t="shared" si="1"/>
        <v>0</v>
      </c>
      <c r="D41" s="711"/>
      <c r="E41" s="711"/>
      <c r="F41" s="711"/>
      <c r="G41" s="711"/>
      <c r="H41" s="711"/>
      <c r="I41" s="711"/>
      <c r="J41" s="711"/>
      <c r="K41" s="711"/>
      <c r="L41" s="711"/>
      <c r="M41" s="711"/>
      <c r="N41" s="599"/>
      <c r="O41" s="599"/>
      <c r="P41" s="599"/>
      <c r="Q41" s="599"/>
      <c r="R41" s="599"/>
      <c r="S41" s="362"/>
      <c r="T41" s="362"/>
      <c r="U41" s="362"/>
      <c r="V41" s="362"/>
      <c r="W41" s="362"/>
      <c r="X41" s="362"/>
      <c r="Y41" s="599"/>
      <c r="Z41" s="599"/>
      <c r="AA41" s="599"/>
      <c r="AB41" s="599"/>
      <c r="AC41" s="362">
        <f>+$AC$14/7/3</f>
        <v>0</v>
      </c>
      <c r="AD41" s="362"/>
      <c r="AE41" s="362"/>
      <c r="AH41" s="744"/>
    </row>
    <row r="42" spans="1:34" x14ac:dyDescent="0.25">
      <c r="A42" s="361"/>
      <c r="B42" s="290">
        <f t="shared" si="2"/>
        <v>2020</v>
      </c>
      <c r="C42" s="622">
        <f t="shared" si="1"/>
        <v>0</v>
      </c>
      <c r="D42" s="711"/>
      <c r="E42" s="711"/>
      <c r="F42" s="711"/>
      <c r="G42" s="711"/>
      <c r="H42" s="711"/>
      <c r="I42" s="711"/>
      <c r="J42" s="711"/>
      <c r="K42" s="711"/>
      <c r="L42" s="711"/>
      <c r="M42" s="711"/>
      <c r="N42" s="599"/>
      <c r="O42" s="599"/>
      <c r="P42" s="599"/>
      <c r="Q42" s="599"/>
      <c r="R42" s="599"/>
      <c r="S42" s="362"/>
      <c r="T42" s="362"/>
      <c r="U42" s="362"/>
      <c r="V42" s="362"/>
      <c r="W42" s="362"/>
      <c r="X42" s="362"/>
      <c r="Y42" s="599"/>
      <c r="Z42" s="599"/>
      <c r="AA42" s="599"/>
      <c r="AB42" s="599"/>
      <c r="AC42" s="362"/>
      <c r="AD42" s="545">
        <f>$AD$14/7/2</f>
        <v>0</v>
      </c>
      <c r="AE42" s="362"/>
      <c r="AH42" s="744"/>
    </row>
    <row r="43" spans="1:34" x14ac:dyDescent="0.25">
      <c r="A43" s="361"/>
      <c r="B43" s="290">
        <f t="shared" si="2"/>
        <v>2021</v>
      </c>
      <c r="C43" s="622">
        <f t="shared" si="1"/>
        <v>0</v>
      </c>
      <c r="D43" s="711"/>
      <c r="E43" s="711"/>
      <c r="F43" s="711"/>
      <c r="G43" s="711"/>
      <c r="H43" s="711"/>
      <c r="I43" s="711"/>
      <c r="J43" s="711"/>
      <c r="K43" s="711"/>
      <c r="L43" s="711"/>
      <c r="M43" s="711"/>
      <c r="N43" s="599"/>
      <c r="O43" s="599"/>
      <c r="P43" s="599"/>
      <c r="Q43" s="599"/>
      <c r="R43" s="599"/>
      <c r="S43" s="362"/>
      <c r="T43" s="362"/>
      <c r="U43" s="362"/>
      <c r="V43" s="362"/>
      <c r="W43" s="362"/>
      <c r="X43" s="362"/>
      <c r="Y43" s="599"/>
      <c r="Z43" s="599"/>
      <c r="AA43" s="599"/>
      <c r="AB43" s="599"/>
      <c r="AC43" s="362"/>
      <c r="AD43" s="545">
        <f>$AD$14/7</f>
        <v>0</v>
      </c>
      <c r="AE43" s="362">
        <f>+$AE$14/7/2</f>
        <v>0</v>
      </c>
      <c r="AH43" s="744"/>
    </row>
    <row r="44" spans="1:34" x14ac:dyDescent="0.25">
      <c r="A44" s="361"/>
      <c r="B44" s="290">
        <f t="shared" si="2"/>
        <v>2022</v>
      </c>
      <c r="C44" s="622">
        <f t="shared" si="1"/>
        <v>0</v>
      </c>
      <c r="D44" s="711"/>
      <c r="E44" s="711"/>
      <c r="F44" s="711"/>
      <c r="G44" s="711"/>
      <c r="H44" s="711"/>
      <c r="I44" s="711"/>
      <c r="J44" s="711"/>
      <c r="K44" s="711"/>
      <c r="L44" s="711"/>
      <c r="M44" s="711"/>
      <c r="N44" s="599"/>
      <c r="O44" s="599"/>
      <c r="P44" s="599"/>
      <c r="Q44" s="599"/>
      <c r="R44" s="599"/>
      <c r="S44" s="362"/>
      <c r="T44" s="362"/>
      <c r="U44" s="362"/>
      <c r="V44" s="362"/>
      <c r="W44" s="362"/>
      <c r="X44" s="362"/>
      <c r="Y44" s="599"/>
      <c r="Z44" s="599"/>
      <c r="AA44" s="599"/>
      <c r="AB44" s="599"/>
      <c r="AC44" s="362"/>
      <c r="AD44" s="545"/>
      <c r="AE44" s="362">
        <f>+$AE$14/7</f>
        <v>0</v>
      </c>
      <c r="AF44" s="362">
        <f>+$AG$14/7/2</f>
        <v>0</v>
      </c>
      <c r="AH44" s="744"/>
    </row>
    <row r="45" spans="1:34" x14ac:dyDescent="0.25">
      <c r="A45" s="361"/>
      <c r="B45" s="290">
        <f t="shared" si="2"/>
        <v>2023</v>
      </c>
      <c r="C45" s="622">
        <f t="shared" si="1"/>
        <v>0</v>
      </c>
      <c r="D45" s="711"/>
      <c r="E45" s="711"/>
      <c r="F45" s="711"/>
      <c r="G45" s="711"/>
      <c r="H45" s="711"/>
      <c r="I45" s="711"/>
      <c r="J45" s="711"/>
      <c r="K45" s="711"/>
      <c r="L45" s="711"/>
      <c r="M45" s="711"/>
      <c r="N45" s="599"/>
      <c r="O45" s="599"/>
      <c r="P45" s="599"/>
      <c r="Q45" s="599"/>
      <c r="R45" s="599"/>
      <c r="S45" s="362"/>
      <c r="T45" s="362"/>
      <c r="U45" s="362"/>
      <c r="V45" s="362"/>
      <c r="W45" s="362"/>
      <c r="X45" s="362"/>
      <c r="Y45" s="599"/>
      <c r="Z45" s="599"/>
      <c r="AA45" s="599"/>
      <c r="AB45" s="599"/>
      <c r="AC45" s="362"/>
      <c r="AD45" s="545"/>
      <c r="AE45" s="362"/>
      <c r="AF45" s="362"/>
      <c r="AG45" s="362"/>
      <c r="AH45" s="744"/>
    </row>
    <row r="46" spans="1:34" x14ac:dyDescent="0.25">
      <c r="A46" s="361"/>
      <c r="B46" s="290">
        <f t="shared" si="2"/>
        <v>2024</v>
      </c>
      <c r="C46" s="622">
        <f t="shared" si="1"/>
        <v>0</v>
      </c>
      <c r="D46" s="711"/>
      <c r="E46" s="711"/>
      <c r="F46" s="711"/>
      <c r="G46" s="711"/>
      <c r="H46" s="711"/>
      <c r="I46" s="711"/>
      <c r="J46" s="711"/>
      <c r="K46" s="711"/>
      <c r="L46" s="711"/>
      <c r="M46" s="711"/>
      <c r="N46" s="599"/>
      <c r="O46" s="599"/>
      <c r="P46" s="599"/>
      <c r="Q46" s="599"/>
      <c r="R46" s="599"/>
      <c r="S46" s="362"/>
      <c r="T46" s="362"/>
      <c r="U46" s="362"/>
      <c r="V46" s="362"/>
      <c r="W46" s="362"/>
      <c r="X46" s="362"/>
      <c r="Y46" s="599"/>
      <c r="Z46" s="599"/>
      <c r="AA46" s="599"/>
      <c r="AB46" s="599"/>
      <c r="AC46" s="362"/>
      <c r="AD46" s="545"/>
      <c r="AE46" s="362"/>
      <c r="AF46" s="362"/>
      <c r="AG46" s="362"/>
      <c r="AH46" s="744"/>
    </row>
    <row r="47" spans="1:34" x14ac:dyDescent="0.25">
      <c r="A47" s="361"/>
      <c r="B47" s="475"/>
      <c r="C47" s="511"/>
      <c r="D47" s="712"/>
      <c r="E47" s="712"/>
      <c r="F47" s="712"/>
      <c r="G47" s="712"/>
      <c r="H47" s="712"/>
      <c r="I47" s="712"/>
      <c r="J47" s="712"/>
      <c r="K47" s="712"/>
      <c r="L47" s="712"/>
      <c r="M47" s="712"/>
      <c r="N47" s="712"/>
      <c r="O47" s="712"/>
      <c r="P47" s="712"/>
      <c r="Q47" s="712"/>
      <c r="R47" s="712"/>
      <c r="S47" s="712"/>
      <c r="T47" s="712"/>
      <c r="U47" s="712"/>
      <c r="V47" s="716"/>
      <c r="W47" s="716"/>
      <c r="X47" s="716"/>
      <c r="Y47" s="712"/>
      <c r="Z47" s="712"/>
      <c r="AA47" s="712"/>
      <c r="AB47" s="569"/>
      <c r="AC47" s="569"/>
      <c r="AD47" s="569"/>
      <c r="AE47" s="569"/>
      <c r="AF47" s="569"/>
      <c r="AH47" s="744"/>
    </row>
    <row r="48" spans="1:34" x14ac:dyDescent="0.25">
      <c r="A48" s="361" t="s">
        <v>62</v>
      </c>
      <c r="B48" s="715">
        <f>SUM(D48:AH48)</f>
        <v>629382.94598099985</v>
      </c>
      <c r="C48" s="714">
        <f>SUM(C16:C47)</f>
        <v>0</v>
      </c>
      <c r="D48" s="711">
        <f>-SUM(D16:D47)+D14</f>
        <v>0</v>
      </c>
      <c r="E48" s="711">
        <f t="shared" ref="E48:M48" si="4">-SUM(E16:E47)+E14</f>
        <v>0</v>
      </c>
      <c r="F48" s="711">
        <f t="shared" si="4"/>
        <v>0</v>
      </c>
      <c r="G48" s="711">
        <f t="shared" si="4"/>
        <v>0</v>
      </c>
      <c r="H48" s="711">
        <f t="shared" si="4"/>
        <v>0</v>
      </c>
      <c r="I48" s="711">
        <f t="shared" si="4"/>
        <v>0</v>
      </c>
      <c r="J48" s="711">
        <f t="shared" si="4"/>
        <v>0</v>
      </c>
      <c r="K48" s="711">
        <f t="shared" si="4"/>
        <v>0</v>
      </c>
      <c r="L48" s="711">
        <f t="shared" si="4"/>
        <v>0</v>
      </c>
      <c r="M48" s="711">
        <f t="shared" si="4"/>
        <v>0</v>
      </c>
      <c r="N48" s="711">
        <f>-SUM(N16:N47)+N14</f>
        <v>0</v>
      </c>
      <c r="O48" s="711">
        <f t="shared" ref="O48:AF48" si="5">-SUM(O16:O47)+O14</f>
        <v>0</v>
      </c>
      <c r="P48" s="711">
        <f t="shared" si="5"/>
        <v>0</v>
      </c>
      <c r="Q48" s="711">
        <f t="shared" si="5"/>
        <v>0</v>
      </c>
      <c r="R48" s="711">
        <f t="shared" si="5"/>
        <v>0</v>
      </c>
      <c r="S48" s="711">
        <f t="shared" si="5"/>
        <v>0</v>
      </c>
      <c r="T48" s="711">
        <f t="shared" si="5"/>
        <v>0</v>
      </c>
      <c r="U48" s="711">
        <f t="shared" si="5"/>
        <v>0</v>
      </c>
      <c r="V48" s="711">
        <f t="shared" si="5"/>
        <v>0</v>
      </c>
      <c r="W48" s="711">
        <f t="shared" si="5"/>
        <v>0</v>
      </c>
      <c r="X48" s="711">
        <f t="shared" si="5"/>
        <v>0</v>
      </c>
      <c r="Y48" s="711">
        <f t="shared" si="5"/>
        <v>0</v>
      </c>
      <c r="Z48" s="711">
        <f t="shared" si="5"/>
        <v>0</v>
      </c>
      <c r="AA48" s="711">
        <f t="shared" si="5"/>
        <v>0</v>
      </c>
      <c r="AB48" s="711">
        <f t="shared" si="5"/>
        <v>0</v>
      </c>
      <c r="AC48" s="711">
        <f t="shared" si="5"/>
        <v>0</v>
      </c>
      <c r="AD48" s="711">
        <f t="shared" si="5"/>
        <v>0</v>
      </c>
      <c r="AE48" s="711">
        <f t="shared" si="5"/>
        <v>0</v>
      </c>
      <c r="AF48" s="711">
        <f t="shared" si="5"/>
        <v>0</v>
      </c>
      <c r="AG48" s="731">
        <f>-SUM(AG16:AG47)+AG14</f>
        <v>0</v>
      </c>
      <c r="AH48" s="731">
        <f>-SUM(AH16:AH47)+AH14</f>
        <v>629382.94598099985</v>
      </c>
    </row>
    <row r="49" spans="1:26" x14ac:dyDescent="0.25">
      <c r="A49" s="361"/>
      <c r="B49" s="714"/>
      <c r="C49" s="716"/>
      <c r="D49" s="711"/>
      <c r="E49" s="711"/>
      <c r="F49" s="711"/>
      <c r="G49" s="711"/>
      <c r="H49" s="711"/>
      <c r="I49" s="711"/>
      <c r="J49" s="711"/>
      <c r="K49" s="711"/>
      <c r="L49" s="711"/>
      <c r="M49" s="711"/>
      <c r="N49" s="713"/>
      <c r="O49" s="713"/>
      <c r="P49" s="713"/>
      <c r="Q49" s="713"/>
      <c r="R49" s="713"/>
      <c r="S49" s="713"/>
      <c r="T49" s="713"/>
      <c r="U49" s="713"/>
      <c r="V49" s="713"/>
      <c r="W49" s="713"/>
      <c r="X49" s="713"/>
      <c r="Y49" s="713"/>
      <c r="Z49" s="713"/>
    </row>
    <row r="50" spans="1:26" x14ac:dyDescent="0.25">
      <c r="A50" s="387" t="s">
        <v>63</v>
      </c>
      <c r="B50" s="290"/>
      <c r="C50" s="611">
        <f>+C14+C48</f>
        <v>629382.94598099985</v>
      </c>
      <c r="D50" s="711"/>
      <c r="E50" s="711"/>
      <c r="F50" s="711"/>
      <c r="G50" s="711"/>
      <c r="H50" s="711"/>
      <c r="I50" s="711"/>
      <c r="J50" s="711"/>
      <c r="K50" s="711"/>
      <c r="L50" s="711"/>
      <c r="M50" s="711"/>
      <c r="N50" s="713"/>
      <c r="O50" s="713"/>
      <c r="P50" s="713"/>
      <c r="Q50" s="713"/>
      <c r="R50" s="713"/>
      <c r="S50" s="713"/>
      <c r="T50" s="713"/>
      <c r="U50" s="713"/>
      <c r="V50" s="713"/>
      <c r="W50" s="713"/>
      <c r="X50" s="713"/>
      <c r="Y50" s="713"/>
      <c r="Z50" s="713"/>
    </row>
    <row r="51" spans="1:26" x14ac:dyDescent="0.25">
      <c r="A51" s="290"/>
      <c r="B51" s="290"/>
      <c r="C51" s="290"/>
      <c r="D51" s="711"/>
      <c r="E51" s="711"/>
      <c r="F51" s="711"/>
      <c r="G51" s="711"/>
      <c r="H51" s="711"/>
      <c r="I51" s="711"/>
      <c r="J51" s="711"/>
      <c r="K51" s="711"/>
      <c r="L51" s="711"/>
      <c r="M51" s="711"/>
      <c r="N51" s="713"/>
      <c r="O51" s="713"/>
      <c r="P51" s="713"/>
      <c r="Q51" s="713"/>
      <c r="R51" s="713"/>
      <c r="S51" s="713"/>
      <c r="T51" s="713"/>
      <c r="U51" s="713"/>
      <c r="V51" s="713"/>
      <c r="W51" s="713"/>
      <c r="X51" s="713"/>
      <c r="Y51" s="713"/>
      <c r="Z51" s="713"/>
    </row>
    <row r="52" spans="1:26" x14ac:dyDescent="0.25">
      <c r="A52" s="290"/>
      <c r="B52" s="612"/>
      <c r="C52" s="290"/>
      <c r="D52" s="711"/>
      <c r="E52" s="711"/>
      <c r="F52" s="711"/>
      <c r="G52" s="711"/>
      <c r="H52" s="711"/>
      <c r="I52" s="711"/>
      <c r="J52" s="711"/>
      <c r="K52" s="711"/>
      <c r="L52" s="711"/>
      <c r="M52" s="711"/>
      <c r="N52" s="713"/>
      <c r="O52" s="713"/>
      <c r="P52" s="713"/>
      <c r="Q52" s="713"/>
      <c r="R52" s="713"/>
      <c r="S52" s="713"/>
      <c r="T52" s="713"/>
      <c r="U52" s="713"/>
      <c r="V52" s="713"/>
      <c r="W52" s="713"/>
      <c r="X52" s="713"/>
      <c r="Y52" s="713"/>
      <c r="Z52" s="713"/>
    </row>
    <row r="53" spans="1:26" x14ac:dyDescent="0.25">
      <c r="A53" s="234" t="s">
        <v>1461</v>
      </c>
      <c r="B53"/>
      <c r="C53"/>
      <c r="D53"/>
      <c r="E53" s="301"/>
      <c r="F53" s="301"/>
      <c r="G53" s="301"/>
      <c r="H53" s="301"/>
      <c r="I53" s="301"/>
      <c r="J53" s="301"/>
      <c r="K53" s="301"/>
      <c r="L53" s="301"/>
      <c r="M53" s="301"/>
      <c r="N53" s="301"/>
      <c r="O53" s="718"/>
      <c r="P53" s="718"/>
      <c r="Q53" s="718"/>
      <c r="R53" s="718"/>
      <c r="S53" s="718"/>
    </row>
    <row r="54" spans="1:26" x14ac:dyDescent="0.25">
      <c r="A54"/>
      <c r="B54" s="354">
        <v>105.2</v>
      </c>
      <c r="C54" s="845">
        <v>1.3199000000000001</v>
      </c>
      <c r="D54"/>
      <c r="E54" s="301"/>
      <c r="F54" s="301"/>
      <c r="G54" s="301"/>
      <c r="H54" s="301"/>
      <c r="I54" s="301"/>
      <c r="J54" s="301"/>
      <c r="K54" s="301"/>
      <c r="L54" s="301"/>
      <c r="M54" s="301"/>
      <c r="N54" s="354">
        <f>B54*C54</f>
        <v>138.85348000000002</v>
      </c>
      <c r="O54" s="717"/>
      <c r="P54" s="717"/>
      <c r="Q54" s="717"/>
      <c r="R54" s="717"/>
      <c r="S54" s="717"/>
    </row>
    <row r="55" spans="1:26" x14ac:dyDescent="0.25">
      <c r="A55"/>
      <c r="B55" s="354">
        <v>511.2</v>
      </c>
      <c r="C55" s="845">
        <v>1.3174999999999999</v>
      </c>
      <c r="D55"/>
      <c r="E55" s="301"/>
      <c r="F55" s="301"/>
      <c r="G55" s="301"/>
      <c r="H55" s="301"/>
      <c r="I55" s="301"/>
      <c r="J55" s="301"/>
      <c r="K55" s="301"/>
      <c r="L55" s="301"/>
      <c r="M55" s="301"/>
      <c r="N55" s="354">
        <f t="shared" ref="N55:N63" si="6">B55*C55</f>
        <v>673.50599999999997</v>
      </c>
      <c r="O55" s="717"/>
      <c r="P55" s="717"/>
      <c r="Q55" s="717"/>
      <c r="R55" s="717"/>
      <c r="S55" s="717"/>
    </row>
    <row r="56" spans="1:26" x14ac:dyDescent="0.25">
      <c r="A56"/>
      <c r="B56" s="354">
        <v>633.20000000000005</v>
      </c>
      <c r="C56" s="845">
        <v>1.3580000000000001</v>
      </c>
      <c r="D56"/>
      <c r="E56" s="301"/>
      <c r="F56" s="301"/>
      <c r="G56" s="301"/>
      <c r="H56" s="301"/>
      <c r="I56" s="301"/>
      <c r="J56" s="301"/>
      <c r="K56" s="301"/>
      <c r="L56" s="301"/>
      <c r="M56" s="301"/>
      <c r="N56" s="354">
        <f t="shared" si="6"/>
        <v>859.88560000000007</v>
      </c>
      <c r="O56" s="717"/>
      <c r="P56" s="717"/>
      <c r="Q56" s="717"/>
      <c r="R56" s="717"/>
      <c r="S56" s="717"/>
    </row>
    <row r="57" spans="1:26" x14ac:dyDescent="0.25">
      <c r="A57"/>
      <c r="B57" s="354">
        <v>1127</v>
      </c>
      <c r="C57" s="845">
        <v>1.3627</v>
      </c>
      <c r="D57"/>
      <c r="E57" s="301"/>
      <c r="F57" s="301"/>
      <c r="G57" s="301"/>
      <c r="H57" s="301"/>
      <c r="I57" s="301"/>
      <c r="J57" s="301"/>
      <c r="K57" s="301"/>
      <c r="L57" s="301"/>
      <c r="M57" s="301"/>
      <c r="N57" s="354">
        <f t="shared" si="6"/>
        <v>1535.7628999999999</v>
      </c>
      <c r="O57" s="717"/>
      <c r="P57" s="717"/>
      <c r="Q57" s="717"/>
      <c r="R57" s="717"/>
      <c r="S57" s="717"/>
    </row>
    <row r="58" spans="1:26" x14ac:dyDescent="0.25">
      <c r="A58"/>
      <c r="B58" s="354">
        <v>2934</v>
      </c>
      <c r="C58" s="845">
        <v>1.331</v>
      </c>
      <c r="D58"/>
      <c r="E58" s="301"/>
      <c r="F58" s="301"/>
      <c r="G58" s="301"/>
      <c r="H58" s="301"/>
      <c r="I58" s="301"/>
      <c r="J58" s="301"/>
      <c r="K58" s="301"/>
      <c r="L58" s="301"/>
      <c r="M58" s="301"/>
      <c r="N58" s="354">
        <f t="shared" si="6"/>
        <v>3905.154</v>
      </c>
      <c r="O58" s="717"/>
      <c r="P58" s="717"/>
      <c r="Q58" s="717"/>
      <c r="R58" s="717"/>
      <c r="S58" s="717"/>
    </row>
    <row r="59" spans="1:26" x14ac:dyDescent="0.25">
      <c r="A59"/>
      <c r="B59" s="354">
        <v>312.39999999999998</v>
      </c>
      <c r="C59" s="845">
        <v>1.3697999999999999</v>
      </c>
      <c r="D59"/>
      <c r="E59" s="301"/>
      <c r="F59" s="301"/>
      <c r="G59" s="301"/>
      <c r="H59" s="301"/>
      <c r="I59" s="301"/>
      <c r="J59" s="301"/>
      <c r="K59" s="301"/>
      <c r="L59" s="301"/>
      <c r="M59" s="301"/>
      <c r="N59" s="354">
        <f t="shared" si="6"/>
        <v>427.92551999999995</v>
      </c>
      <c r="O59" s="717"/>
      <c r="P59" s="717"/>
      <c r="Q59" s="717"/>
      <c r="R59" s="717"/>
      <c r="S59" s="717"/>
    </row>
    <row r="60" spans="1:26" x14ac:dyDescent="0.25">
      <c r="A60"/>
      <c r="B60" s="354">
        <v>626.34</v>
      </c>
      <c r="C60" s="845">
        <v>1.3483000000000001</v>
      </c>
      <c r="D60"/>
      <c r="E60" s="301"/>
      <c r="F60" s="301"/>
      <c r="G60" s="301"/>
      <c r="H60" s="301"/>
      <c r="I60" s="301"/>
      <c r="J60" s="301"/>
      <c r="K60" s="301"/>
      <c r="L60" s="301"/>
      <c r="M60" s="301"/>
      <c r="N60" s="354">
        <f t="shared" si="6"/>
        <v>844.49422200000004</v>
      </c>
      <c r="O60" s="717"/>
      <c r="P60" s="717"/>
      <c r="Q60" s="717"/>
      <c r="R60" s="717"/>
      <c r="S60" s="717"/>
    </row>
    <row r="61" spans="1:26" x14ac:dyDescent="0.25">
      <c r="A61"/>
      <c r="B61" s="354">
        <v>930000</v>
      </c>
      <c r="C61" s="845">
        <v>1.3435999999999999</v>
      </c>
      <c r="D61"/>
      <c r="E61" s="301"/>
      <c r="F61" s="301"/>
      <c r="G61" s="301"/>
      <c r="H61" s="301"/>
      <c r="I61" s="301"/>
      <c r="J61" s="301"/>
      <c r="K61" s="301"/>
      <c r="L61" s="301"/>
      <c r="M61" s="301"/>
      <c r="N61" s="354">
        <f t="shared" si="6"/>
        <v>1249548</v>
      </c>
      <c r="O61" s="717"/>
      <c r="P61" s="717"/>
      <c r="Q61" s="717"/>
      <c r="R61" s="717"/>
      <c r="S61" s="717"/>
    </row>
    <row r="62" spans="1:26" x14ac:dyDescent="0.25">
      <c r="A62"/>
      <c r="B62" s="354">
        <v>169</v>
      </c>
      <c r="C62" s="845">
        <v>1.3453999999999999</v>
      </c>
      <c r="D62"/>
      <c r="E62" s="301"/>
      <c r="F62" s="301"/>
      <c r="G62" s="301"/>
      <c r="H62" s="301"/>
      <c r="I62" s="301"/>
      <c r="J62" s="301"/>
      <c r="K62" s="301"/>
      <c r="L62" s="301"/>
      <c r="M62" s="301"/>
      <c r="N62" s="354">
        <f t="shared" si="6"/>
        <v>227.37259999999998</v>
      </c>
      <c r="O62" s="717"/>
      <c r="P62" s="717"/>
      <c r="Q62" s="717"/>
      <c r="R62" s="717"/>
      <c r="S62" s="717"/>
    </row>
    <row r="63" spans="1:26" x14ac:dyDescent="0.25">
      <c r="A63"/>
      <c r="B63" s="846">
        <v>449.2</v>
      </c>
      <c r="C63" s="847">
        <v>1.3467</v>
      </c>
      <c r="D63" s="173"/>
      <c r="E63" s="173"/>
      <c r="F63" s="173"/>
      <c r="G63" s="173"/>
      <c r="H63" s="173"/>
      <c r="I63" s="173"/>
      <c r="J63" s="173"/>
      <c r="K63" s="173"/>
      <c r="L63" s="173"/>
      <c r="M63" s="173"/>
      <c r="N63" s="846">
        <f t="shared" si="6"/>
        <v>604.93763999999999</v>
      </c>
      <c r="O63" s="717"/>
      <c r="P63" s="717"/>
      <c r="Q63" s="717"/>
      <c r="R63" s="717"/>
      <c r="S63" s="717"/>
    </row>
    <row r="64" spans="1:26" x14ac:dyDescent="0.25">
      <c r="A64"/>
      <c r="B64"/>
      <c r="C64"/>
      <c r="D64"/>
      <c r="E64"/>
      <c r="F64"/>
      <c r="G64"/>
      <c r="H64"/>
      <c r="I64"/>
      <c r="J64"/>
      <c r="K64"/>
      <c r="L64"/>
      <c r="M64"/>
      <c r="N64" s="354">
        <f>SUM(N54:N63)</f>
        <v>1258765.8919619997</v>
      </c>
      <c r="O64" s="717"/>
      <c r="P64" s="717"/>
      <c r="Q64" s="717"/>
      <c r="R64" s="717"/>
      <c r="S64" s="717"/>
    </row>
  </sheetData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48AB09-264A-4AFD-B3C9-2FFF1EDB09D6}">
  <dimension ref="A1:AK64"/>
  <sheetViews>
    <sheetView workbookViewId="0"/>
  </sheetViews>
  <sheetFormatPr defaultColWidth="8.85546875" defaultRowHeight="15" x14ac:dyDescent="0.25"/>
  <cols>
    <col min="1" max="1" width="26" customWidth="1"/>
    <col min="2" max="2" width="9.5703125" customWidth="1"/>
    <col min="3" max="3" width="12.85546875" customWidth="1"/>
    <col min="4" max="12" width="7.42578125" hidden="1" customWidth="1"/>
    <col min="13" max="13" width="7.5703125" hidden="1" customWidth="1"/>
    <col min="14" max="22" width="10.42578125" customWidth="1"/>
    <col min="23" max="25" width="10.42578125" hidden="1" customWidth="1"/>
    <col min="26" max="26" width="10.7109375" hidden="1" customWidth="1"/>
    <col min="27" max="27" width="11.5703125" hidden="1" customWidth="1"/>
    <col min="28" max="28" width="12" hidden="1" customWidth="1"/>
    <col min="29" max="30" width="10.5703125" hidden="1" customWidth="1"/>
    <col min="31" max="31" width="11.85546875" customWidth="1"/>
    <col min="32" max="32" width="14.28515625" customWidth="1"/>
    <col min="33" max="33" width="12.28515625" customWidth="1"/>
    <col min="34" max="34" width="13.7109375" bestFit="1" customWidth="1"/>
    <col min="35" max="37" width="10.5703125" bestFit="1" customWidth="1"/>
  </cols>
  <sheetData>
    <row r="1" spans="1:37" x14ac:dyDescent="0.25">
      <c r="A1" s="11" t="s">
        <v>10</v>
      </c>
      <c r="O1" t="s">
        <v>647</v>
      </c>
    </row>
    <row r="2" spans="1:37" x14ac:dyDescent="0.25">
      <c r="A2" s="9" t="s">
        <v>438</v>
      </c>
    </row>
    <row r="3" spans="1:37" x14ac:dyDescent="0.25">
      <c r="A3" s="9" t="s">
        <v>1378</v>
      </c>
    </row>
    <row r="4" spans="1:37" x14ac:dyDescent="0.25">
      <c r="R4" s="40" t="s">
        <v>4</v>
      </c>
      <c r="S4" s="41"/>
      <c r="T4" s="40" t="s">
        <v>8</v>
      </c>
    </row>
    <row r="5" spans="1:37" x14ac:dyDescent="0.25">
      <c r="A5" s="10" t="s">
        <v>9</v>
      </c>
      <c r="B5" s="12" t="s">
        <v>64</v>
      </c>
      <c r="C5" s="12" t="s">
        <v>12</v>
      </c>
      <c r="R5" s="42" t="s">
        <v>2</v>
      </c>
      <c r="S5" s="42" t="s">
        <v>60</v>
      </c>
      <c r="T5" s="42" t="s">
        <v>7</v>
      </c>
    </row>
    <row r="6" spans="1:37" x14ac:dyDescent="0.25">
      <c r="B6" s="3"/>
      <c r="R6" s="3"/>
    </row>
    <row r="7" spans="1:37" x14ac:dyDescent="0.25">
      <c r="A7" s="234" t="s">
        <v>1408</v>
      </c>
      <c r="B7" s="212">
        <v>931</v>
      </c>
      <c r="C7" s="214" t="s">
        <v>1407</v>
      </c>
      <c r="D7" s="293"/>
      <c r="E7" s="293"/>
      <c r="F7" s="293"/>
      <c r="G7" s="293"/>
      <c r="H7" s="293"/>
      <c r="I7" s="293"/>
      <c r="J7" s="293"/>
      <c r="K7" s="293"/>
      <c r="L7" s="293"/>
      <c r="M7" s="293"/>
      <c r="N7" s="293"/>
      <c r="O7" s="294"/>
      <c r="P7" s="6"/>
      <c r="Q7" s="6"/>
      <c r="R7" s="13">
        <f>+C14</f>
        <v>163457.32999999999</v>
      </c>
      <c r="S7" s="13">
        <f>+-C48</f>
        <v>11675.52357142857</v>
      </c>
      <c r="T7" s="13">
        <f>+R7-S7</f>
        <v>151781.80642857141</v>
      </c>
    </row>
    <row r="8" spans="1:37" x14ac:dyDescent="0.25">
      <c r="A8" s="361" t="s">
        <v>1406</v>
      </c>
      <c r="B8" s="3"/>
      <c r="D8" s="293"/>
      <c r="E8" s="293"/>
      <c r="F8" s="293"/>
      <c r="G8" s="293"/>
      <c r="H8" s="293"/>
      <c r="I8" s="293"/>
      <c r="J8" s="293"/>
      <c r="K8" s="293"/>
      <c r="L8" s="293"/>
      <c r="M8" s="293"/>
      <c r="N8" s="293"/>
      <c r="O8" s="294"/>
      <c r="P8" s="6"/>
      <c r="Q8" s="6"/>
    </row>
    <row r="9" spans="1:37" x14ac:dyDescent="0.25">
      <c r="A9" s="2"/>
      <c r="B9" s="3"/>
      <c r="D9" s="293"/>
      <c r="E9" s="293"/>
      <c r="F9" s="293"/>
      <c r="G9" s="293"/>
      <c r="H9" s="293"/>
      <c r="I9" s="293"/>
      <c r="J9" s="293"/>
      <c r="K9" s="293"/>
      <c r="L9" s="293"/>
      <c r="M9" s="293"/>
      <c r="N9" s="293"/>
      <c r="O9" s="294"/>
      <c r="P9" s="6"/>
      <c r="Q9" s="6"/>
    </row>
    <row r="10" spans="1:37" x14ac:dyDescent="0.25">
      <c r="B10" s="3"/>
    </row>
    <row r="11" spans="1:37" x14ac:dyDescent="0.25">
      <c r="A11" s="686" t="s">
        <v>66</v>
      </c>
      <c r="B11" s="212" t="s">
        <v>1376</v>
      </c>
      <c r="C11" s="214"/>
    </row>
    <row r="12" spans="1:37" x14ac:dyDescent="0.25">
      <c r="B12" s="28"/>
      <c r="C12" s="2"/>
    </row>
    <row r="13" spans="1:37" x14ac:dyDescent="0.25">
      <c r="A13" s="9" t="s">
        <v>5</v>
      </c>
      <c r="C13" s="31" t="s">
        <v>3</v>
      </c>
      <c r="D13" s="32">
        <v>1994</v>
      </c>
      <c r="E13" s="32">
        <v>1995</v>
      </c>
      <c r="F13" s="32">
        <v>1996</v>
      </c>
      <c r="G13" s="32">
        <v>1997</v>
      </c>
      <c r="H13" s="32">
        <v>1998</v>
      </c>
      <c r="I13" s="32">
        <v>1999</v>
      </c>
      <c r="J13" s="32">
        <v>2000</v>
      </c>
      <c r="K13" s="32">
        <v>2001</v>
      </c>
      <c r="L13" s="32">
        <v>2002</v>
      </c>
      <c r="M13" s="32">
        <v>2003</v>
      </c>
      <c r="N13" s="32">
        <v>2004</v>
      </c>
      <c r="O13" s="32">
        <f>N13+1</f>
        <v>2005</v>
      </c>
      <c r="P13" s="32">
        <f t="shared" ref="P13:AH13" si="0">O13+1</f>
        <v>2006</v>
      </c>
      <c r="Q13" s="32">
        <f t="shared" si="0"/>
        <v>2007</v>
      </c>
      <c r="R13" s="32">
        <f t="shared" si="0"/>
        <v>2008</v>
      </c>
      <c r="S13" s="32">
        <f t="shared" si="0"/>
        <v>2009</v>
      </c>
      <c r="T13" s="32">
        <f t="shared" si="0"/>
        <v>2010</v>
      </c>
      <c r="U13" s="32">
        <f t="shared" si="0"/>
        <v>2011</v>
      </c>
      <c r="V13" s="32">
        <f t="shared" si="0"/>
        <v>2012</v>
      </c>
      <c r="W13" s="32">
        <f t="shared" si="0"/>
        <v>2013</v>
      </c>
      <c r="X13" s="32">
        <f t="shared" si="0"/>
        <v>2014</v>
      </c>
      <c r="Y13" s="32">
        <f t="shared" si="0"/>
        <v>2015</v>
      </c>
      <c r="Z13" s="32">
        <f t="shared" si="0"/>
        <v>2016</v>
      </c>
      <c r="AA13" s="32">
        <f t="shared" si="0"/>
        <v>2017</v>
      </c>
      <c r="AB13" s="32">
        <f t="shared" si="0"/>
        <v>2018</v>
      </c>
      <c r="AC13" s="32">
        <f t="shared" si="0"/>
        <v>2019</v>
      </c>
      <c r="AD13" s="32">
        <f t="shared" si="0"/>
        <v>2020</v>
      </c>
      <c r="AE13" s="32">
        <f t="shared" si="0"/>
        <v>2021</v>
      </c>
      <c r="AF13" s="32">
        <f t="shared" si="0"/>
        <v>2022</v>
      </c>
      <c r="AG13" s="32">
        <f t="shared" si="0"/>
        <v>2023</v>
      </c>
      <c r="AH13" s="32">
        <f t="shared" si="0"/>
        <v>2024</v>
      </c>
      <c r="AI13" s="576"/>
      <c r="AJ13" s="576"/>
      <c r="AK13" s="576"/>
    </row>
    <row r="14" spans="1:37" x14ac:dyDescent="0.25">
      <c r="A14" s="9" t="s">
        <v>73</v>
      </c>
      <c r="C14" s="672">
        <f>SUM(D14:AH14)</f>
        <v>163457.32999999999</v>
      </c>
      <c r="D14" s="233">
        <v>0</v>
      </c>
      <c r="E14" s="233">
        <v>0</v>
      </c>
      <c r="F14" s="233">
        <v>0</v>
      </c>
      <c r="G14" s="233">
        <v>0</v>
      </c>
      <c r="H14" s="233">
        <v>0</v>
      </c>
      <c r="I14" s="233">
        <v>0</v>
      </c>
      <c r="J14" s="233">
        <v>0</v>
      </c>
      <c r="K14" s="233">
        <v>0</v>
      </c>
      <c r="L14" s="233">
        <v>0</v>
      </c>
      <c r="M14" s="233">
        <v>0</v>
      </c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7"/>
      <c r="Z14" s="7"/>
      <c r="AA14" s="4"/>
      <c r="AB14" s="7"/>
      <c r="AC14" s="7"/>
      <c r="AD14" s="71"/>
      <c r="AE14" s="275"/>
      <c r="AG14" s="33"/>
      <c r="AH14" s="7">
        <v>163457.32999999999</v>
      </c>
    </row>
    <row r="15" spans="1:37" x14ac:dyDescent="0.25">
      <c r="A15" s="34"/>
      <c r="B15" s="2"/>
      <c r="C15" s="2"/>
      <c r="S15" s="233"/>
      <c r="T15" s="233"/>
      <c r="U15" s="233"/>
      <c r="V15" s="233"/>
      <c r="W15" s="233"/>
      <c r="X15" s="233"/>
      <c r="AH15" s="577"/>
    </row>
    <row r="16" spans="1:37" x14ac:dyDescent="0.25">
      <c r="A16" s="9" t="s">
        <v>6</v>
      </c>
      <c r="B16" s="3">
        <v>1994</v>
      </c>
      <c r="C16" s="622">
        <f>-SUM(D16:AH16)</f>
        <v>0</v>
      </c>
      <c r="D16" s="297">
        <f>+D$14/7/2</f>
        <v>0</v>
      </c>
      <c r="E16" s="297"/>
      <c r="F16" s="297"/>
      <c r="G16" s="297"/>
      <c r="H16" s="297"/>
      <c r="I16" s="297"/>
      <c r="J16" s="297"/>
      <c r="K16" s="297"/>
      <c r="L16" s="297"/>
      <c r="M16" s="297"/>
      <c r="N16" s="297"/>
      <c r="O16" s="297"/>
      <c r="P16" s="297"/>
      <c r="Q16" s="297"/>
      <c r="R16" s="297"/>
      <c r="S16" s="233"/>
      <c r="T16" s="233"/>
      <c r="U16" s="233"/>
      <c r="V16" s="233"/>
      <c r="W16" s="233"/>
      <c r="X16" s="233"/>
      <c r="Y16" s="297"/>
      <c r="Z16" s="297"/>
      <c r="AH16" s="577"/>
    </row>
    <row r="17" spans="1:34" x14ac:dyDescent="0.25">
      <c r="B17" s="3">
        <f>B16+1</f>
        <v>1995</v>
      </c>
      <c r="C17" s="622">
        <f t="shared" ref="C17:C46" si="1">-SUM(D17:AH17)</f>
        <v>0</v>
      </c>
      <c r="D17" s="297">
        <f>+D$14/7</f>
        <v>0</v>
      </c>
      <c r="E17" s="297">
        <f>+E$14/7/2</f>
        <v>0</v>
      </c>
      <c r="F17" s="297"/>
      <c r="G17" s="297"/>
      <c r="H17" s="297"/>
      <c r="I17" s="297"/>
      <c r="J17" s="297"/>
      <c r="K17" s="297"/>
      <c r="L17" s="297"/>
      <c r="M17" s="297"/>
      <c r="N17" s="297"/>
      <c r="O17" s="297"/>
      <c r="P17" s="297"/>
      <c r="Q17" s="297"/>
      <c r="R17" s="297"/>
      <c r="S17" s="233"/>
      <c r="T17" s="233"/>
      <c r="U17" s="233"/>
      <c r="V17" s="233"/>
      <c r="W17" s="233"/>
      <c r="X17" s="233"/>
      <c r="Y17" s="297"/>
      <c r="Z17" s="297"/>
      <c r="AH17" s="577"/>
    </row>
    <row r="18" spans="1:34" x14ac:dyDescent="0.25">
      <c r="B18" s="3">
        <f t="shared" ref="B18:B46" si="2">B17+1</f>
        <v>1996</v>
      </c>
      <c r="C18" s="622">
        <f t="shared" si="1"/>
        <v>0</v>
      </c>
      <c r="D18" s="297">
        <f>+D17</f>
        <v>0</v>
      </c>
      <c r="E18" s="297">
        <f>+E$14/7</f>
        <v>0</v>
      </c>
      <c r="F18" s="297">
        <f>+F$14/7/2</f>
        <v>0</v>
      </c>
      <c r="G18" s="297"/>
      <c r="H18" s="297"/>
      <c r="I18" s="297"/>
      <c r="J18" s="297"/>
      <c r="K18" s="297"/>
      <c r="L18" s="297"/>
      <c r="M18" s="297"/>
      <c r="N18" s="297"/>
      <c r="P18" s="38"/>
      <c r="Q18" s="3"/>
      <c r="R18" s="297"/>
      <c r="S18" s="233"/>
      <c r="T18" s="233"/>
      <c r="U18" s="233"/>
      <c r="V18" s="233"/>
      <c r="W18" s="233"/>
      <c r="X18" s="233"/>
      <c r="Y18" s="297"/>
      <c r="Z18" s="297"/>
      <c r="AH18" s="578"/>
    </row>
    <row r="19" spans="1:34" x14ac:dyDescent="0.25">
      <c r="B19" s="3">
        <f t="shared" si="2"/>
        <v>1997</v>
      </c>
      <c r="C19" s="622">
        <f t="shared" si="1"/>
        <v>0</v>
      </c>
      <c r="D19" s="297">
        <f>+D18</f>
        <v>0</v>
      </c>
      <c r="E19" s="297">
        <f>+E18</f>
        <v>0</v>
      </c>
      <c r="F19" s="297">
        <f>+F$14/7</f>
        <v>0</v>
      </c>
      <c r="G19" s="297">
        <f>+G$14/7/2</f>
        <v>0</v>
      </c>
      <c r="H19" s="297"/>
      <c r="I19" s="297"/>
      <c r="J19" s="297"/>
      <c r="K19" s="297"/>
      <c r="L19" s="297"/>
      <c r="M19" s="297"/>
      <c r="N19" s="297"/>
      <c r="O19" s="297"/>
      <c r="P19" s="297"/>
      <c r="Q19" s="297"/>
      <c r="R19" s="297"/>
      <c r="S19" s="233"/>
      <c r="T19" s="233"/>
      <c r="U19" s="233"/>
      <c r="V19" s="233"/>
      <c r="W19" s="233"/>
      <c r="X19" s="233"/>
      <c r="Y19" s="297"/>
      <c r="Z19" s="297"/>
      <c r="AH19" s="578"/>
    </row>
    <row r="20" spans="1:34" x14ac:dyDescent="0.25">
      <c r="B20" s="3">
        <f t="shared" si="2"/>
        <v>1998</v>
      </c>
      <c r="C20" s="622">
        <f t="shared" si="1"/>
        <v>0</v>
      </c>
      <c r="D20" s="297">
        <f>+D19</f>
        <v>0</v>
      </c>
      <c r="E20" s="297">
        <f>+E19</f>
        <v>0</v>
      </c>
      <c r="F20" s="297">
        <f>+F19</f>
        <v>0</v>
      </c>
      <c r="G20" s="297">
        <f>+G$14/7</f>
        <v>0</v>
      </c>
      <c r="H20" s="297">
        <f>+H$14/7/2</f>
        <v>0</v>
      </c>
      <c r="I20" s="297"/>
      <c r="J20" s="297"/>
      <c r="K20" s="297"/>
      <c r="L20" s="297"/>
      <c r="M20" s="297"/>
      <c r="N20" s="297"/>
      <c r="O20" s="297"/>
      <c r="P20" s="297"/>
      <c r="Q20" s="297"/>
      <c r="R20" s="297"/>
      <c r="S20" s="233"/>
      <c r="U20" s="38"/>
      <c r="V20" s="3"/>
      <c r="W20" s="233"/>
      <c r="X20" s="233"/>
      <c r="Y20" s="297"/>
      <c r="Z20" s="297"/>
      <c r="AH20" s="578"/>
    </row>
    <row r="21" spans="1:34" x14ac:dyDescent="0.25">
      <c r="B21" s="3">
        <f t="shared" si="2"/>
        <v>1999</v>
      </c>
      <c r="C21" s="622">
        <f t="shared" si="1"/>
        <v>0</v>
      </c>
      <c r="D21" s="297">
        <f>+D20</f>
        <v>0</v>
      </c>
      <c r="E21" s="297">
        <f>+E20</f>
        <v>0</v>
      </c>
      <c r="F21" s="297">
        <f>+F20</f>
        <v>0</v>
      </c>
      <c r="G21" s="297">
        <f>+G20</f>
        <v>0</v>
      </c>
      <c r="H21" s="297">
        <f>+H$14/7</f>
        <v>0</v>
      </c>
      <c r="I21" s="297">
        <f>+I$14/7/2</f>
        <v>0</v>
      </c>
      <c r="J21" s="297"/>
      <c r="K21" s="297"/>
      <c r="L21" s="297"/>
      <c r="M21" s="297"/>
      <c r="N21" s="297"/>
      <c r="O21" s="297"/>
      <c r="P21" s="297"/>
      <c r="Q21" s="297"/>
      <c r="R21" s="297"/>
      <c r="S21" s="233"/>
      <c r="T21" s="233"/>
      <c r="U21" s="233"/>
      <c r="V21" s="233"/>
      <c r="W21" s="233"/>
      <c r="X21" s="233"/>
      <c r="Y21" s="297"/>
      <c r="Z21" s="297"/>
      <c r="AH21" s="578"/>
    </row>
    <row r="22" spans="1:34" x14ac:dyDescent="0.25">
      <c r="B22" s="3">
        <f t="shared" si="2"/>
        <v>2000</v>
      </c>
      <c r="C22" s="622">
        <f t="shared" si="1"/>
        <v>0</v>
      </c>
      <c r="D22" s="297">
        <f>+D21</f>
        <v>0</v>
      </c>
      <c r="E22" s="297">
        <f>+E21</f>
        <v>0</v>
      </c>
      <c r="F22" s="297">
        <f>+F21</f>
        <v>0</v>
      </c>
      <c r="G22" s="297">
        <f>+G21</f>
        <v>0</v>
      </c>
      <c r="H22" s="297">
        <f>+H21</f>
        <v>0</v>
      </c>
      <c r="I22" s="297">
        <f>+I$14/7</f>
        <v>0</v>
      </c>
      <c r="J22" s="297">
        <f>+J$14/7/2</f>
        <v>0</v>
      </c>
      <c r="K22" s="297"/>
      <c r="L22" s="297"/>
      <c r="M22" s="297"/>
      <c r="N22" s="297"/>
      <c r="O22" s="297"/>
      <c r="P22" s="297"/>
      <c r="Q22" s="297"/>
      <c r="R22" s="297"/>
      <c r="S22" s="233"/>
      <c r="T22" s="233"/>
      <c r="U22" s="233"/>
      <c r="V22" s="233"/>
      <c r="W22" s="233"/>
      <c r="X22" s="233"/>
      <c r="Y22" s="297"/>
      <c r="Z22" s="297"/>
      <c r="AH22" s="578"/>
    </row>
    <row r="23" spans="1:34" x14ac:dyDescent="0.25">
      <c r="B23" s="3">
        <f t="shared" si="2"/>
        <v>2001</v>
      </c>
      <c r="C23" s="622">
        <f t="shared" si="1"/>
        <v>0</v>
      </c>
      <c r="D23" s="297">
        <f>+D$14/7/2</f>
        <v>0</v>
      </c>
      <c r="E23" s="297">
        <f>+E22</f>
        <v>0</v>
      </c>
      <c r="F23" s="297">
        <f>+F22</f>
        <v>0</v>
      </c>
      <c r="G23" s="297">
        <f>+G22</f>
        <v>0</v>
      </c>
      <c r="H23" s="297">
        <f>+H22</f>
        <v>0</v>
      </c>
      <c r="I23" s="297">
        <f>+I22</f>
        <v>0</v>
      </c>
      <c r="J23" s="297">
        <f>+J$14/7</f>
        <v>0</v>
      </c>
      <c r="K23" s="297">
        <f>+K$14/7/2</f>
        <v>0</v>
      </c>
      <c r="L23" s="297"/>
      <c r="M23" s="297"/>
      <c r="N23" s="297"/>
      <c r="O23" s="297"/>
      <c r="P23" s="297"/>
      <c r="Q23" s="297"/>
      <c r="R23" s="297"/>
      <c r="S23" s="233"/>
      <c r="T23" s="233"/>
      <c r="U23" s="233"/>
      <c r="V23" s="233"/>
      <c r="W23" s="233"/>
      <c r="X23" s="233"/>
      <c r="Y23" s="297"/>
      <c r="Z23" s="297"/>
      <c r="AH23" s="578"/>
    </row>
    <row r="24" spans="1:34" x14ac:dyDescent="0.25">
      <c r="B24" s="3">
        <f t="shared" si="2"/>
        <v>2002</v>
      </c>
      <c r="C24" s="622">
        <f t="shared" si="1"/>
        <v>0</v>
      </c>
      <c r="D24" s="297"/>
      <c r="E24" s="297">
        <f>+E$14/7/2</f>
        <v>0</v>
      </c>
      <c r="F24" s="297">
        <f>+F23</f>
        <v>0</v>
      </c>
      <c r="G24" s="297">
        <f>+G23</f>
        <v>0</v>
      </c>
      <c r="H24" s="297">
        <f>+H23</f>
        <v>0</v>
      </c>
      <c r="I24" s="297">
        <f>+I23</f>
        <v>0</v>
      </c>
      <c r="J24" s="297">
        <f>+J23</f>
        <v>0</v>
      </c>
      <c r="K24" s="297">
        <f>+K$14/7</f>
        <v>0</v>
      </c>
      <c r="L24" s="297">
        <f>+L$14/7/2</f>
        <v>0</v>
      </c>
      <c r="M24" s="297"/>
      <c r="N24" s="297"/>
      <c r="O24" s="297"/>
      <c r="P24" s="297"/>
      <c r="Q24" s="297"/>
      <c r="R24" s="297"/>
      <c r="S24" s="233"/>
      <c r="T24" s="233"/>
      <c r="U24" s="233"/>
      <c r="V24" s="233"/>
      <c r="W24" s="233"/>
      <c r="X24" s="233"/>
      <c r="Y24" s="297"/>
      <c r="Z24" s="297"/>
      <c r="AH24" s="578"/>
    </row>
    <row r="25" spans="1:34" x14ac:dyDescent="0.25">
      <c r="B25" s="3">
        <f t="shared" si="2"/>
        <v>2003</v>
      </c>
      <c r="C25" s="622">
        <f t="shared" si="1"/>
        <v>0</v>
      </c>
      <c r="D25" s="297"/>
      <c r="E25" s="297"/>
      <c r="F25" s="297">
        <f>+F$14/7/2</f>
        <v>0</v>
      </c>
      <c r="G25" s="297">
        <f>+G24</f>
        <v>0</v>
      </c>
      <c r="H25" s="297">
        <f>+H24</f>
        <v>0</v>
      </c>
      <c r="I25" s="297">
        <f>+I24</f>
        <v>0</v>
      </c>
      <c r="J25" s="297">
        <f>+J24</f>
        <v>0</v>
      </c>
      <c r="K25" s="297">
        <f>+K24</f>
        <v>0</v>
      </c>
      <c r="L25" s="297">
        <f>+L$14/7</f>
        <v>0</v>
      </c>
      <c r="M25" s="297">
        <f>+M$14/7/2</f>
        <v>0</v>
      </c>
      <c r="N25" s="297"/>
      <c r="O25" s="297"/>
      <c r="P25" s="297"/>
      <c r="Q25" s="297"/>
      <c r="R25" s="297"/>
      <c r="S25" s="233"/>
      <c r="T25" s="233"/>
      <c r="U25" s="233"/>
      <c r="V25" s="233"/>
      <c r="W25" s="233"/>
      <c r="X25" s="233"/>
      <c r="Y25" s="297"/>
      <c r="Z25" s="297"/>
      <c r="AH25" s="578"/>
    </row>
    <row r="26" spans="1:34" x14ac:dyDescent="0.25">
      <c r="B26" s="3">
        <f t="shared" si="2"/>
        <v>2004</v>
      </c>
      <c r="C26" s="622">
        <f t="shared" si="1"/>
        <v>0</v>
      </c>
      <c r="D26" s="297"/>
      <c r="E26" s="297"/>
      <c r="F26" s="297"/>
      <c r="G26" s="297">
        <f>+G$14/7/2</f>
        <v>0</v>
      </c>
      <c r="H26" s="297">
        <f>+H25</f>
        <v>0</v>
      </c>
      <c r="I26" s="297">
        <f>+I25</f>
        <v>0</v>
      </c>
      <c r="J26" s="297">
        <f>+J25</f>
        <v>0</v>
      </c>
      <c r="K26" s="297">
        <f>+K25</f>
        <v>0</v>
      </c>
      <c r="L26" s="297">
        <f>+L25</f>
        <v>0</v>
      </c>
      <c r="M26" s="297">
        <f>+M$14/7</f>
        <v>0</v>
      </c>
      <c r="N26" s="7">
        <f>+N$14/7/2</f>
        <v>0</v>
      </c>
      <c r="O26" s="7"/>
      <c r="P26" s="7"/>
      <c r="Q26" s="7"/>
      <c r="R26" s="7"/>
      <c r="S26" s="43"/>
      <c r="T26" s="43"/>
      <c r="U26" s="43"/>
      <c r="V26" s="43"/>
      <c r="W26" s="43"/>
      <c r="X26" s="43"/>
      <c r="Y26" s="7"/>
      <c r="Z26" s="297"/>
      <c r="AH26" s="578"/>
    </row>
    <row r="27" spans="1:34" x14ac:dyDescent="0.25">
      <c r="B27" s="3">
        <f t="shared" si="2"/>
        <v>2005</v>
      </c>
      <c r="C27" s="622">
        <f t="shared" si="1"/>
        <v>0</v>
      </c>
      <c r="D27" s="297"/>
      <c r="E27" s="297"/>
      <c r="F27" s="297"/>
      <c r="G27" s="297"/>
      <c r="H27" s="297">
        <f>+H$14/7/2</f>
        <v>0</v>
      </c>
      <c r="I27" s="297">
        <f>+I26</f>
        <v>0</v>
      </c>
      <c r="J27" s="297">
        <f>+J26</f>
        <v>0</v>
      </c>
      <c r="K27" s="297">
        <f>+K26</f>
        <v>0</v>
      </c>
      <c r="L27" s="297">
        <f>+L26</f>
        <v>0</v>
      </c>
      <c r="M27" s="297">
        <f>+M26</f>
        <v>0</v>
      </c>
      <c r="N27" s="7">
        <f>+N$14/7</f>
        <v>0</v>
      </c>
      <c r="O27" s="7">
        <f>+O$14/7/2</f>
        <v>0</v>
      </c>
      <c r="P27" s="7"/>
      <c r="Q27" s="7"/>
      <c r="R27" s="7"/>
      <c r="S27" s="43"/>
      <c r="T27" s="43"/>
      <c r="U27" s="43"/>
      <c r="V27" s="43"/>
      <c r="W27" s="43"/>
      <c r="X27" s="43"/>
      <c r="Y27" s="7"/>
      <c r="Z27" s="297"/>
      <c r="AH27" s="578"/>
    </row>
    <row r="28" spans="1:34" x14ac:dyDescent="0.25">
      <c r="B28" s="3">
        <f t="shared" si="2"/>
        <v>2006</v>
      </c>
      <c r="C28" s="622">
        <f t="shared" si="1"/>
        <v>0</v>
      </c>
      <c r="D28" s="297"/>
      <c r="E28" s="297"/>
      <c r="F28" s="297"/>
      <c r="G28" s="297"/>
      <c r="H28" s="297"/>
      <c r="I28" s="297">
        <f>+I$14/7/2</f>
        <v>0</v>
      </c>
      <c r="J28" s="297">
        <f>+J27</f>
        <v>0</v>
      </c>
      <c r="K28" s="297">
        <f>+K27</f>
        <v>0</v>
      </c>
      <c r="L28" s="297">
        <f>+L27</f>
        <v>0</v>
      </c>
      <c r="M28" s="297">
        <f>+M27</f>
        <v>0</v>
      </c>
      <c r="N28" s="7">
        <f>+N27</f>
        <v>0</v>
      </c>
      <c r="O28" s="7">
        <f>+O$14/7</f>
        <v>0</v>
      </c>
      <c r="P28" s="7">
        <f>+P$14/7/2</f>
        <v>0</v>
      </c>
      <c r="Q28" s="7"/>
      <c r="R28" s="7"/>
      <c r="S28" s="43"/>
      <c r="T28" s="43"/>
      <c r="U28" s="43"/>
      <c r="V28" s="43"/>
      <c r="W28" s="43"/>
      <c r="X28" s="43"/>
      <c r="Y28" s="7"/>
      <c r="Z28" s="297"/>
      <c r="AH28" s="578"/>
    </row>
    <row r="29" spans="1:34" x14ac:dyDescent="0.25">
      <c r="B29" s="3">
        <f t="shared" si="2"/>
        <v>2007</v>
      </c>
      <c r="C29" s="622">
        <f t="shared" si="1"/>
        <v>0</v>
      </c>
      <c r="D29" s="297"/>
      <c r="E29" s="297"/>
      <c r="F29" s="297"/>
      <c r="G29" s="297"/>
      <c r="H29" s="297"/>
      <c r="I29" s="297"/>
      <c r="J29" s="297">
        <f>+J$14/7/2</f>
        <v>0</v>
      </c>
      <c r="K29" s="297">
        <f>+K28</f>
        <v>0</v>
      </c>
      <c r="L29" s="297">
        <f>+L28</f>
        <v>0</v>
      </c>
      <c r="M29" s="297">
        <f>+M28</f>
        <v>0</v>
      </c>
      <c r="N29" s="7">
        <f>+N28</f>
        <v>0</v>
      </c>
      <c r="O29" s="7">
        <f>+O28</f>
        <v>0</v>
      </c>
      <c r="P29" s="7">
        <f>+P$14/7</f>
        <v>0</v>
      </c>
      <c r="Q29" s="7">
        <f>+Q$14/7/2</f>
        <v>0</v>
      </c>
      <c r="R29" s="7"/>
      <c r="S29" s="43"/>
      <c r="T29" s="43"/>
      <c r="U29" s="43"/>
      <c r="V29" s="43"/>
      <c r="W29" s="43"/>
      <c r="X29" s="43"/>
      <c r="Y29" s="7"/>
      <c r="Z29" s="297"/>
      <c r="AH29" s="578"/>
    </row>
    <row r="30" spans="1:34" x14ac:dyDescent="0.25">
      <c r="B30" s="3">
        <f t="shared" si="2"/>
        <v>2008</v>
      </c>
      <c r="C30" s="622">
        <f t="shared" si="1"/>
        <v>0</v>
      </c>
      <c r="D30" s="297"/>
      <c r="E30" s="297"/>
      <c r="F30" s="297"/>
      <c r="G30" s="297"/>
      <c r="H30" s="297"/>
      <c r="I30" s="297"/>
      <c r="J30" s="297"/>
      <c r="K30" s="297">
        <f>+K$14/7/2</f>
        <v>0</v>
      </c>
      <c r="L30" s="297">
        <f>+L29</f>
        <v>0</v>
      </c>
      <c r="M30" s="297">
        <f>+M29</f>
        <v>0</v>
      </c>
      <c r="N30" s="7">
        <f>+N29</f>
        <v>0</v>
      </c>
      <c r="O30" s="7">
        <f>+O29</f>
        <v>0</v>
      </c>
      <c r="P30" s="7">
        <f>+P29</f>
        <v>0</v>
      </c>
      <c r="Q30" s="7">
        <f>+Q$14/7</f>
        <v>0</v>
      </c>
      <c r="R30" s="7">
        <f>+R$14/7/2</f>
        <v>0</v>
      </c>
      <c r="S30" s="43"/>
      <c r="T30" s="43"/>
      <c r="U30" s="43"/>
      <c r="V30" s="43"/>
      <c r="W30" s="43"/>
      <c r="X30" s="43"/>
      <c r="Y30" s="7"/>
      <c r="Z30" s="297"/>
      <c r="AH30" s="578"/>
    </row>
    <row r="31" spans="1:34" x14ac:dyDescent="0.25">
      <c r="B31" s="3">
        <f t="shared" si="2"/>
        <v>2009</v>
      </c>
      <c r="C31" s="622">
        <f t="shared" si="1"/>
        <v>0</v>
      </c>
      <c r="D31" s="297"/>
      <c r="E31" s="297"/>
      <c r="F31" s="297"/>
      <c r="G31" s="297"/>
      <c r="H31" s="297"/>
      <c r="I31" s="297"/>
      <c r="J31" s="297"/>
      <c r="K31" s="297"/>
      <c r="L31" s="297">
        <f>+L$14/7/2</f>
        <v>0</v>
      </c>
      <c r="M31" s="297">
        <f>+M30</f>
        <v>0</v>
      </c>
      <c r="N31" s="7">
        <f>+N30</f>
        <v>0</v>
      </c>
      <c r="O31" s="7">
        <f>+O30</f>
        <v>0</v>
      </c>
      <c r="P31" s="7">
        <f>+P30</f>
        <v>0</v>
      </c>
      <c r="Q31" s="7">
        <f>+Q30</f>
        <v>0</v>
      </c>
      <c r="R31" s="7">
        <f>+R$14/7</f>
        <v>0</v>
      </c>
      <c r="S31" s="43">
        <f>+S$14/7/2</f>
        <v>0</v>
      </c>
      <c r="T31" s="43"/>
      <c r="U31" s="43"/>
      <c r="V31" s="43"/>
      <c r="W31" s="43"/>
      <c r="X31" s="43"/>
      <c r="Y31" s="7"/>
      <c r="Z31" s="297"/>
      <c r="AH31" s="578"/>
    </row>
    <row r="32" spans="1:34" x14ac:dyDescent="0.25">
      <c r="A32" s="38"/>
      <c r="B32" s="3">
        <f t="shared" si="2"/>
        <v>2010</v>
      </c>
      <c r="C32" s="622">
        <f t="shared" si="1"/>
        <v>0</v>
      </c>
      <c r="D32" s="297"/>
      <c r="E32" s="297"/>
      <c r="F32" s="297"/>
      <c r="G32" s="297"/>
      <c r="H32" s="297"/>
      <c r="I32" s="297"/>
      <c r="J32" s="297"/>
      <c r="K32" s="297"/>
      <c r="L32" s="297"/>
      <c r="M32" s="297">
        <f>+M$14/7/2</f>
        <v>0</v>
      </c>
      <c r="N32" s="7">
        <f>+N31</f>
        <v>0</v>
      </c>
      <c r="O32" s="7">
        <f>+O31</f>
        <v>0</v>
      </c>
      <c r="P32" s="7">
        <f>+P31</f>
        <v>0</v>
      </c>
      <c r="Q32" s="7">
        <f>+Q31</f>
        <v>0</v>
      </c>
      <c r="R32" s="7">
        <f>+R31</f>
        <v>0</v>
      </c>
      <c r="S32" s="43">
        <f>+S$14/7</f>
        <v>0</v>
      </c>
      <c r="T32" s="43">
        <f>+T$14/7/2</f>
        <v>0</v>
      </c>
      <c r="U32" s="43"/>
      <c r="V32" s="43"/>
      <c r="W32" s="43"/>
      <c r="X32" s="43"/>
      <c r="Y32" s="7"/>
      <c r="Z32" s="297"/>
      <c r="AH32" s="578"/>
    </row>
    <row r="33" spans="1:34" x14ac:dyDescent="0.25">
      <c r="A33" s="38"/>
      <c r="B33" s="3">
        <f t="shared" si="2"/>
        <v>2011</v>
      </c>
      <c r="C33" s="622">
        <f t="shared" si="1"/>
        <v>0</v>
      </c>
      <c r="D33" s="297"/>
      <c r="E33" s="297"/>
      <c r="F33" s="297"/>
      <c r="G33" s="297"/>
      <c r="H33" s="297"/>
      <c r="I33" s="297"/>
      <c r="J33" s="297"/>
      <c r="K33" s="297"/>
      <c r="L33" s="297"/>
      <c r="M33" s="297"/>
      <c r="N33" s="7">
        <f>+N$14/7/2</f>
        <v>0</v>
      </c>
      <c r="O33" s="7">
        <f>+O32</f>
        <v>0</v>
      </c>
      <c r="P33" s="7">
        <f>+P32</f>
        <v>0</v>
      </c>
      <c r="Q33" s="7">
        <f>+Q32</f>
        <v>0</v>
      </c>
      <c r="R33" s="7">
        <f>+R32</f>
        <v>0</v>
      </c>
      <c r="S33" s="43">
        <f>+S32</f>
        <v>0</v>
      </c>
      <c r="T33" s="43">
        <f>+T$14/7</f>
        <v>0</v>
      </c>
      <c r="U33" s="43">
        <f>+U$14/7/2</f>
        <v>0</v>
      </c>
      <c r="V33" s="43"/>
      <c r="W33" s="43"/>
      <c r="X33" s="43"/>
      <c r="Y33" s="7"/>
      <c r="Z33" s="297"/>
      <c r="AH33" s="578"/>
    </row>
    <row r="34" spans="1:34" x14ac:dyDescent="0.25">
      <c r="A34" s="38"/>
      <c r="B34" s="3">
        <f t="shared" si="2"/>
        <v>2012</v>
      </c>
      <c r="C34" s="622">
        <f t="shared" si="1"/>
        <v>0</v>
      </c>
      <c r="D34" s="297"/>
      <c r="E34" s="297"/>
      <c r="F34" s="297"/>
      <c r="G34" s="297"/>
      <c r="H34" s="297"/>
      <c r="I34" s="297"/>
      <c r="J34" s="297"/>
      <c r="K34" s="297"/>
      <c r="L34" s="297"/>
      <c r="M34" s="297"/>
      <c r="N34" s="7"/>
      <c r="O34" s="7">
        <f>+O$14/7/2</f>
        <v>0</v>
      </c>
      <c r="P34" s="7">
        <f>+P33</f>
        <v>0</v>
      </c>
      <c r="Q34" s="7">
        <f>+Q33</f>
        <v>0</v>
      </c>
      <c r="R34" s="7">
        <f>+R33</f>
        <v>0</v>
      </c>
      <c r="S34" s="43">
        <f>+S33</f>
        <v>0</v>
      </c>
      <c r="T34" s="43">
        <f>+T$14/7</f>
        <v>0</v>
      </c>
      <c r="U34" s="43">
        <f>+U$14/7</f>
        <v>0</v>
      </c>
      <c r="V34" s="43">
        <f>+V$14/7/2</f>
        <v>0</v>
      </c>
      <c r="W34" s="43"/>
      <c r="X34" s="43"/>
      <c r="Y34" s="7"/>
      <c r="Z34" s="297"/>
      <c r="AH34" s="578"/>
    </row>
    <row r="35" spans="1:34" x14ac:dyDescent="0.25">
      <c r="A35" s="38"/>
      <c r="B35" s="3">
        <f t="shared" si="2"/>
        <v>2013</v>
      </c>
      <c r="C35" s="622">
        <f t="shared" si="1"/>
        <v>0</v>
      </c>
      <c r="D35" s="297"/>
      <c r="E35" s="297"/>
      <c r="F35" s="297"/>
      <c r="G35" s="297"/>
      <c r="H35" s="297"/>
      <c r="I35" s="297"/>
      <c r="J35" s="297"/>
      <c r="K35" s="297"/>
      <c r="L35" s="297"/>
      <c r="M35" s="297"/>
      <c r="N35" s="7"/>
      <c r="O35" s="7"/>
      <c r="P35" s="7">
        <f>P14/7/2</f>
        <v>0</v>
      </c>
      <c r="Q35" s="7">
        <f>Q14</f>
        <v>0</v>
      </c>
      <c r="R35" s="7">
        <f t="shared" ref="R35:U36" si="3">R34</f>
        <v>0</v>
      </c>
      <c r="S35" s="43">
        <f t="shared" si="3"/>
        <v>0</v>
      </c>
      <c r="T35" s="43">
        <f t="shared" si="3"/>
        <v>0</v>
      </c>
      <c r="U35" s="43">
        <f t="shared" si="3"/>
        <v>0</v>
      </c>
      <c r="V35" s="43">
        <f>V14/7</f>
        <v>0</v>
      </c>
      <c r="W35" s="43">
        <f>W14/7/2</f>
        <v>0</v>
      </c>
      <c r="X35" s="43"/>
      <c r="Y35" s="7"/>
      <c r="Z35" s="297"/>
      <c r="AH35" s="578"/>
    </row>
    <row r="36" spans="1:34" x14ac:dyDescent="0.25">
      <c r="A36" s="38"/>
      <c r="B36" s="3">
        <f t="shared" si="2"/>
        <v>2014</v>
      </c>
      <c r="C36" s="622">
        <f t="shared" si="1"/>
        <v>0</v>
      </c>
      <c r="D36" s="297"/>
      <c r="E36" s="297"/>
      <c r="F36" s="297"/>
      <c r="G36" s="297"/>
      <c r="H36" s="297"/>
      <c r="I36" s="297"/>
      <c r="J36" s="297"/>
      <c r="K36" s="297"/>
      <c r="L36" s="297"/>
      <c r="M36" s="297"/>
      <c r="N36" s="7"/>
      <c r="O36" s="7"/>
      <c r="P36" s="7"/>
      <c r="Q36" s="7">
        <f>Q14/7/2</f>
        <v>0</v>
      </c>
      <c r="R36" s="7">
        <f t="shared" si="3"/>
        <v>0</v>
      </c>
      <c r="S36" s="43">
        <f t="shared" si="3"/>
        <v>0</v>
      </c>
      <c r="T36" s="43">
        <f t="shared" si="3"/>
        <v>0</v>
      </c>
      <c r="U36" s="43">
        <f t="shared" si="3"/>
        <v>0</v>
      </c>
      <c r="V36" s="43">
        <f>V35</f>
        <v>0</v>
      </c>
      <c r="W36" s="43">
        <f>W14/7</f>
        <v>0</v>
      </c>
      <c r="X36" s="43">
        <f>X14/7/2</f>
        <v>0</v>
      </c>
      <c r="Y36" s="7"/>
      <c r="Z36" s="297"/>
      <c r="AH36" s="578"/>
    </row>
    <row r="37" spans="1:34" x14ac:dyDescent="0.25">
      <c r="A37" s="38"/>
      <c r="B37" s="3">
        <f t="shared" si="2"/>
        <v>2015</v>
      </c>
      <c r="C37" s="622">
        <f t="shared" si="1"/>
        <v>0</v>
      </c>
      <c r="D37" s="297"/>
      <c r="E37" s="297"/>
      <c r="F37" s="297"/>
      <c r="G37" s="297"/>
      <c r="H37" s="297"/>
      <c r="I37" s="297"/>
      <c r="J37" s="297"/>
      <c r="K37" s="297"/>
      <c r="L37" s="297"/>
      <c r="M37" s="297"/>
      <c r="N37" s="7"/>
      <c r="O37" s="7"/>
      <c r="P37" s="7"/>
      <c r="Q37" s="7"/>
      <c r="R37" s="7">
        <f>R14/7/2</f>
        <v>0</v>
      </c>
      <c r="S37" s="43">
        <f>S36</f>
        <v>0</v>
      </c>
      <c r="T37" s="43">
        <f>T36</f>
        <v>0</v>
      </c>
      <c r="U37" s="43">
        <f>U36</f>
        <v>0</v>
      </c>
      <c r="V37" s="43">
        <f>V36</f>
        <v>0</v>
      </c>
      <c r="W37" s="43">
        <f>W36</f>
        <v>0</v>
      </c>
      <c r="X37" s="43">
        <f>X14/7</f>
        <v>0</v>
      </c>
      <c r="Y37" s="7">
        <f>Y14/7/2</f>
        <v>0</v>
      </c>
      <c r="Z37" s="297"/>
      <c r="AH37" s="578"/>
    </row>
    <row r="38" spans="1:34" x14ac:dyDescent="0.25">
      <c r="A38" s="38"/>
      <c r="B38" s="3">
        <f t="shared" si="2"/>
        <v>2016</v>
      </c>
      <c r="C38" s="622">
        <f t="shared" si="1"/>
        <v>0</v>
      </c>
      <c r="D38" s="297"/>
      <c r="E38" s="297"/>
      <c r="F38" s="297"/>
      <c r="G38" s="297"/>
      <c r="H38" s="297"/>
      <c r="I38" s="297"/>
      <c r="J38" s="297"/>
      <c r="K38" s="297"/>
      <c r="L38" s="297"/>
      <c r="M38" s="297"/>
      <c r="N38" s="7"/>
      <c r="O38" s="7"/>
      <c r="P38" s="7"/>
      <c r="Q38" s="7"/>
      <c r="R38" s="7"/>
      <c r="S38" s="43"/>
      <c r="T38" s="43"/>
      <c r="U38" s="43"/>
      <c r="V38" s="43"/>
      <c r="W38" s="43"/>
      <c r="X38" s="43"/>
      <c r="Y38" s="7">
        <f>+Y14/2</f>
        <v>0</v>
      </c>
      <c r="Z38" s="7">
        <f>Z14/7/2</f>
        <v>0</v>
      </c>
      <c r="AA38" s="7"/>
      <c r="AH38" s="578"/>
    </row>
    <row r="39" spans="1:34" x14ac:dyDescent="0.25">
      <c r="A39" s="38"/>
      <c r="B39" s="3">
        <f t="shared" si="2"/>
        <v>2017</v>
      </c>
      <c r="C39" s="622">
        <f t="shared" si="1"/>
        <v>0</v>
      </c>
      <c r="D39" s="297"/>
      <c r="E39" s="297"/>
      <c r="F39" s="297"/>
      <c r="G39" s="297"/>
      <c r="H39" s="297"/>
      <c r="I39" s="297"/>
      <c r="J39" s="297"/>
      <c r="K39" s="297"/>
      <c r="L39" s="297"/>
      <c r="M39" s="297"/>
      <c r="N39" s="7"/>
      <c r="O39" s="7"/>
      <c r="P39" s="7"/>
      <c r="Q39" s="7"/>
      <c r="R39" s="7"/>
      <c r="S39" s="43"/>
      <c r="T39" s="43"/>
      <c r="U39" s="43"/>
      <c r="V39" s="43"/>
      <c r="W39" s="43"/>
      <c r="X39" s="43"/>
      <c r="Y39" s="7"/>
      <c r="Z39" s="7"/>
      <c r="AA39" s="7">
        <v>0</v>
      </c>
      <c r="AH39" s="578"/>
    </row>
    <row r="40" spans="1:34" x14ac:dyDescent="0.25">
      <c r="A40" s="38"/>
      <c r="B40" s="3">
        <f t="shared" si="2"/>
        <v>2018</v>
      </c>
      <c r="C40" s="622">
        <f t="shared" si="1"/>
        <v>0</v>
      </c>
      <c r="D40" s="297"/>
      <c r="E40" s="297"/>
      <c r="F40" s="297"/>
      <c r="G40" s="297"/>
      <c r="H40" s="297"/>
      <c r="I40" s="297"/>
      <c r="J40" s="297"/>
      <c r="K40" s="297"/>
      <c r="L40" s="297"/>
      <c r="M40" s="297"/>
      <c r="N40" s="7"/>
      <c r="O40" s="7"/>
      <c r="P40" s="7"/>
      <c r="Q40" s="7"/>
      <c r="R40" s="7"/>
      <c r="S40" s="43"/>
      <c r="T40" s="43"/>
      <c r="U40" s="43"/>
      <c r="V40" s="43"/>
      <c r="W40" s="43"/>
      <c r="X40" s="43"/>
      <c r="Y40" s="7"/>
      <c r="Z40" s="7"/>
      <c r="AA40" s="7"/>
      <c r="AB40" s="7">
        <v>0</v>
      </c>
      <c r="AH40" s="578"/>
    </row>
    <row r="41" spans="1:34" x14ac:dyDescent="0.25">
      <c r="A41" s="38"/>
      <c r="B41" s="3">
        <f t="shared" si="2"/>
        <v>2019</v>
      </c>
      <c r="C41" s="622">
        <f t="shared" si="1"/>
        <v>0</v>
      </c>
      <c r="D41" s="297"/>
      <c r="E41" s="297"/>
      <c r="F41" s="297"/>
      <c r="G41" s="297"/>
      <c r="H41" s="297"/>
      <c r="I41" s="297"/>
      <c r="J41" s="297"/>
      <c r="K41" s="297"/>
      <c r="L41" s="297"/>
      <c r="M41" s="297"/>
      <c r="N41" s="7"/>
      <c r="O41" s="7"/>
      <c r="P41" s="7"/>
      <c r="Q41" s="7"/>
      <c r="R41" s="7"/>
      <c r="S41" s="43"/>
      <c r="T41" s="43"/>
      <c r="U41" s="43"/>
      <c r="V41" s="43"/>
      <c r="W41" s="43"/>
      <c r="X41" s="43"/>
      <c r="Y41" s="7"/>
      <c r="Z41" s="7"/>
      <c r="AA41" s="7"/>
      <c r="AB41" s="7"/>
      <c r="AC41" s="43">
        <f>+$AC$14/7/3</f>
        <v>0</v>
      </c>
      <c r="AD41" s="43"/>
      <c r="AE41" s="43"/>
      <c r="AH41" s="578"/>
    </row>
    <row r="42" spans="1:34" x14ac:dyDescent="0.25">
      <c r="A42" s="38"/>
      <c r="B42" s="3">
        <f t="shared" si="2"/>
        <v>2020</v>
      </c>
      <c r="C42" s="622">
        <f t="shared" si="1"/>
        <v>0</v>
      </c>
      <c r="D42" s="297"/>
      <c r="E42" s="297"/>
      <c r="F42" s="297"/>
      <c r="G42" s="297"/>
      <c r="H42" s="297"/>
      <c r="I42" s="297"/>
      <c r="J42" s="297"/>
      <c r="K42" s="297"/>
      <c r="L42" s="297"/>
      <c r="M42" s="297"/>
      <c r="N42" s="7"/>
      <c r="O42" s="7"/>
      <c r="P42" s="7"/>
      <c r="Q42" s="7"/>
      <c r="R42" s="7"/>
      <c r="S42" s="43"/>
      <c r="T42" s="43"/>
      <c r="U42" s="43"/>
      <c r="V42" s="43"/>
      <c r="W42" s="43"/>
      <c r="X42" s="43"/>
      <c r="Y42" s="7"/>
      <c r="Z42" s="7"/>
      <c r="AA42" s="7"/>
      <c r="AB42" s="7"/>
      <c r="AC42" s="43"/>
      <c r="AD42" s="354">
        <f>$AD$14/7/2</f>
        <v>0</v>
      </c>
      <c r="AE42" s="43"/>
      <c r="AH42" s="578"/>
    </row>
    <row r="43" spans="1:34" x14ac:dyDescent="0.25">
      <c r="A43" s="38"/>
      <c r="B43" s="3">
        <f t="shared" si="2"/>
        <v>2021</v>
      </c>
      <c r="C43" s="622">
        <f t="shared" si="1"/>
        <v>0</v>
      </c>
      <c r="D43" s="297"/>
      <c r="E43" s="297"/>
      <c r="F43" s="297"/>
      <c r="G43" s="297"/>
      <c r="H43" s="297"/>
      <c r="I43" s="297"/>
      <c r="J43" s="297"/>
      <c r="K43" s="297"/>
      <c r="L43" s="297"/>
      <c r="M43" s="297"/>
      <c r="N43" s="7"/>
      <c r="O43" s="7"/>
      <c r="P43" s="7"/>
      <c r="Q43" s="7"/>
      <c r="R43" s="7"/>
      <c r="S43" s="43"/>
      <c r="T43" s="43"/>
      <c r="U43" s="43"/>
      <c r="V43" s="43"/>
      <c r="W43" s="43"/>
      <c r="X43" s="43"/>
      <c r="Y43" s="7"/>
      <c r="Z43" s="7"/>
      <c r="AA43" s="7"/>
      <c r="AB43" s="7"/>
      <c r="AC43" s="43"/>
      <c r="AD43" s="354">
        <f>$AD$14/7</f>
        <v>0</v>
      </c>
      <c r="AE43" s="43">
        <f>+$AE$14/7/2</f>
        <v>0</v>
      </c>
      <c r="AH43" s="578"/>
    </row>
    <row r="44" spans="1:34" x14ac:dyDescent="0.25">
      <c r="A44" s="38"/>
      <c r="B44" s="3">
        <f t="shared" si="2"/>
        <v>2022</v>
      </c>
      <c r="C44" s="622">
        <f t="shared" si="1"/>
        <v>0</v>
      </c>
      <c r="D44" s="297"/>
      <c r="E44" s="297"/>
      <c r="F44" s="297"/>
      <c r="G44" s="297"/>
      <c r="H44" s="297"/>
      <c r="I44" s="297"/>
      <c r="J44" s="297"/>
      <c r="K44" s="297"/>
      <c r="L44" s="297"/>
      <c r="M44" s="297"/>
      <c r="N44" s="7"/>
      <c r="O44" s="7"/>
      <c r="P44" s="7"/>
      <c r="Q44" s="7"/>
      <c r="R44" s="7"/>
      <c r="S44" s="43"/>
      <c r="T44" s="43"/>
      <c r="U44" s="43"/>
      <c r="V44" s="43"/>
      <c r="W44" s="43"/>
      <c r="X44" s="43"/>
      <c r="Y44" s="7"/>
      <c r="Z44" s="7"/>
      <c r="AA44" s="7"/>
      <c r="AB44" s="7"/>
      <c r="AC44" s="43"/>
      <c r="AD44" s="354"/>
      <c r="AE44" s="43">
        <f>+$AE$14/7</f>
        <v>0</v>
      </c>
      <c r="AF44" s="43">
        <f>+$AG$14/7/2</f>
        <v>0</v>
      </c>
      <c r="AH44" s="578"/>
    </row>
    <row r="45" spans="1:34" x14ac:dyDescent="0.25">
      <c r="A45" s="38"/>
      <c r="B45" s="3">
        <f t="shared" si="2"/>
        <v>2023</v>
      </c>
      <c r="C45" s="622">
        <f t="shared" si="1"/>
        <v>0</v>
      </c>
      <c r="D45" s="297"/>
      <c r="E45" s="297"/>
      <c r="F45" s="297"/>
      <c r="G45" s="297"/>
      <c r="H45" s="297"/>
      <c r="I45" s="297"/>
      <c r="J45" s="297"/>
      <c r="K45" s="297"/>
      <c r="L45" s="297"/>
      <c r="M45" s="297"/>
      <c r="N45" s="7"/>
      <c r="O45" s="7"/>
      <c r="P45" s="7"/>
      <c r="Q45" s="7"/>
      <c r="R45" s="7"/>
      <c r="S45" s="43"/>
      <c r="T45" s="43"/>
      <c r="U45" s="43"/>
      <c r="V45" s="43"/>
      <c r="W45" s="43"/>
      <c r="X45" s="43"/>
      <c r="Y45" s="7"/>
      <c r="Z45" s="7"/>
      <c r="AA45" s="7"/>
      <c r="AB45" s="7"/>
      <c r="AC45" s="43"/>
      <c r="AD45" s="354"/>
      <c r="AE45" s="43"/>
      <c r="AF45" s="43"/>
      <c r="AG45" s="43"/>
      <c r="AH45" s="578"/>
    </row>
    <row r="46" spans="1:34" x14ac:dyDescent="0.25">
      <c r="A46" s="38"/>
      <c r="B46" s="3">
        <f t="shared" si="2"/>
        <v>2024</v>
      </c>
      <c r="C46" s="622">
        <f t="shared" si="1"/>
        <v>-11675.52357142857</v>
      </c>
      <c r="D46" s="297"/>
      <c r="E46" s="297"/>
      <c r="F46" s="297"/>
      <c r="G46" s="297"/>
      <c r="H46" s="297"/>
      <c r="I46" s="297"/>
      <c r="J46" s="297"/>
      <c r="K46" s="297"/>
      <c r="L46" s="297"/>
      <c r="M46" s="297"/>
      <c r="N46" s="7"/>
      <c r="O46" s="7"/>
      <c r="P46" s="7"/>
      <c r="Q46" s="7"/>
      <c r="R46" s="7"/>
      <c r="S46" s="43"/>
      <c r="T46" s="43"/>
      <c r="U46" s="43"/>
      <c r="V46" s="43"/>
      <c r="W46" s="43"/>
      <c r="X46" s="43"/>
      <c r="Y46" s="7"/>
      <c r="Z46" s="7"/>
      <c r="AA46" s="7"/>
      <c r="AB46" s="7"/>
      <c r="AC46" s="43"/>
      <c r="AD46" s="354"/>
      <c r="AE46" s="43"/>
      <c r="AF46" s="43"/>
      <c r="AG46" s="43"/>
      <c r="AH46" s="578">
        <f>AH14/7/2</f>
        <v>11675.52357142857</v>
      </c>
    </row>
    <row r="47" spans="1:34" x14ac:dyDescent="0.25">
      <c r="A47" s="38"/>
      <c r="B47" s="12"/>
      <c r="C47" s="254"/>
      <c r="D47" s="298"/>
      <c r="E47" s="298"/>
      <c r="F47" s="298"/>
      <c r="G47" s="298"/>
      <c r="H47" s="298"/>
      <c r="I47" s="298"/>
      <c r="J47" s="298"/>
      <c r="K47" s="298"/>
      <c r="L47" s="298"/>
      <c r="M47" s="298"/>
      <c r="N47" s="298"/>
      <c r="O47" s="298"/>
      <c r="P47" s="298"/>
      <c r="Q47" s="298"/>
      <c r="R47" s="298"/>
      <c r="S47" s="298"/>
      <c r="T47" s="298"/>
      <c r="U47" s="298"/>
      <c r="V47" s="299"/>
      <c r="W47" s="299"/>
      <c r="X47" s="299"/>
      <c r="Y47" s="298"/>
      <c r="Z47" s="298"/>
      <c r="AA47" s="298"/>
      <c r="AB47" s="173"/>
      <c r="AC47" s="173"/>
      <c r="AD47" s="173"/>
      <c r="AE47" s="173"/>
      <c r="AF47" s="173"/>
      <c r="AH47" s="578"/>
    </row>
    <row r="48" spans="1:34" x14ac:dyDescent="0.25">
      <c r="A48" s="38" t="s">
        <v>62</v>
      </c>
      <c r="B48" s="675">
        <f>SUM(D48:AH48)</f>
        <v>151781.80642857141</v>
      </c>
      <c r="C48" s="275">
        <f>SUM(C16:C47)</f>
        <v>-11675.52357142857</v>
      </c>
      <c r="D48" s="297">
        <f>-SUM(D16:D47)+D14</f>
        <v>0</v>
      </c>
      <c r="E48" s="297">
        <f t="shared" ref="E48:M48" si="4">-SUM(E16:E47)+E14</f>
        <v>0</v>
      </c>
      <c r="F48" s="297">
        <f t="shared" si="4"/>
        <v>0</v>
      </c>
      <c r="G48" s="297">
        <f t="shared" si="4"/>
        <v>0</v>
      </c>
      <c r="H48" s="297">
        <f t="shared" si="4"/>
        <v>0</v>
      </c>
      <c r="I48" s="297">
        <f t="shared" si="4"/>
        <v>0</v>
      </c>
      <c r="J48" s="297">
        <f t="shared" si="4"/>
        <v>0</v>
      </c>
      <c r="K48" s="297">
        <f t="shared" si="4"/>
        <v>0</v>
      </c>
      <c r="L48" s="297">
        <f t="shared" si="4"/>
        <v>0</v>
      </c>
      <c r="M48" s="297">
        <f t="shared" si="4"/>
        <v>0</v>
      </c>
      <c r="N48" s="297">
        <f>-SUM(N16:N47)+N14</f>
        <v>0</v>
      </c>
      <c r="O48" s="297">
        <f t="shared" ref="O48:AF48" si="5">-SUM(O16:O47)+O14</f>
        <v>0</v>
      </c>
      <c r="P48" s="297">
        <f t="shared" si="5"/>
        <v>0</v>
      </c>
      <c r="Q48" s="297">
        <f t="shared" si="5"/>
        <v>0</v>
      </c>
      <c r="R48" s="297">
        <f t="shared" si="5"/>
        <v>0</v>
      </c>
      <c r="S48" s="297">
        <f t="shared" si="5"/>
        <v>0</v>
      </c>
      <c r="T48" s="297">
        <f t="shared" si="5"/>
        <v>0</v>
      </c>
      <c r="U48" s="297">
        <f t="shared" si="5"/>
        <v>0</v>
      </c>
      <c r="V48" s="297">
        <f t="shared" si="5"/>
        <v>0</v>
      </c>
      <c r="W48" s="297">
        <f t="shared" si="5"/>
        <v>0</v>
      </c>
      <c r="X48" s="297">
        <f t="shared" si="5"/>
        <v>0</v>
      </c>
      <c r="Y48" s="297">
        <f t="shared" si="5"/>
        <v>0</v>
      </c>
      <c r="Z48" s="297">
        <f t="shared" si="5"/>
        <v>0</v>
      </c>
      <c r="AA48" s="297">
        <f t="shared" si="5"/>
        <v>0</v>
      </c>
      <c r="AB48" s="297">
        <f t="shared" si="5"/>
        <v>0</v>
      </c>
      <c r="AC48" s="297">
        <f t="shared" si="5"/>
        <v>0</v>
      </c>
      <c r="AD48" s="297">
        <f t="shared" si="5"/>
        <v>0</v>
      </c>
      <c r="AE48" s="297">
        <f t="shared" si="5"/>
        <v>0</v>
      </c>
      <c r="AF48" s="297">
        <f t="shared" si="5"/>
        <v>0</v>
      </c>
      <c r="AG48" s="330">
        <f>-SUM(AG16:AG47)+AG14</f>
        <v>0</v>
      </c>
      <c r="AH48" s="330">
        <f>-SUM(AH16:AH47)+AH14</f>
        <v>151781.80642857141</v>
      </c>
    </row>
    <row r="49" spans="1:26" x14ac:dyDescent="0.25">
      <c r="A49" s="38"/>
      <c r="B49" s="275"/>
      <c r="C49" s="299"/>
      <c r="D49" s="297"/>
      <c r="E49" s="297"/>
      <c r="F49" s="297"/>
      <c r="G49" s="297"/>
      <c r="H49" s="297"/>
      <c r="I49" s="297"/>
      <c r="J49" s="297"/>
      <c r="K49" s="297"/>
      <c r="L49" s="297"/>
      <c r="M49" s="297"/>
      <c r="N49" s="338"/>
      <c r="O49" s="338"/>
      <c r="P49" s="338"/>
      <c r="Q49" s="338"/>
      <c r="R49" s="338"/>
      <c r="S49" s="338"/>
      <c r="T49" s="338"/>
      <c r="U49" s="338"/>
      <c r="V49" s="338"/>
      <c r="W49" s="338"/>
      <c r="X49" s="338"/>
      <c r="Y49" s="338"/>
      <c r="Z49" s="338"/>
    </row>
    <row r="50" spans="1:26" x14ac:dyDescent="0.25">
      <c r="A50" s="39" t="s">
        <v>63</v>
      </c>
      <c r="B50" s="3"/>
      <c r="C50" s="30">
        <f>+C14+C48</f>
        <v>151781.80642857141</v>
      </c>
      <c r="D50" s="297"/>
      <c r="E50" s="297"/>
      <c r="F50" s="297"/>
      <c r="G50" s="297"/>
      <c r="H50" s="297"/>
      <c r="I50" s="297"/>
      <c r="J50" s="297"/>
      <c r="K50" s="297"/>
      <c r="L50" s="297"/>
      <c r="M50" s="297"/>
      <c r="N50" s="338"/>
      <c r="O50" s="338"/>
      <c r="P50" s="338"/>
      <c r="Q50" s="338"/>
      <c r="R50" s="338"/>
      <c r="S50" s="338"/>
      <c r="T50" s="338"/>
      <c r="U50" s="338"/>
      <c r="V50" s="338"/>
      <c r="W50" s="338"/>
      <c r="X50" s="338"/>
      <c r="Y50" s="338"/>
      <c r="Z50" s="338"/>
    </row>
    <row r="51" spans="1:26" x14ac:dyDescent="0.25">
      <c r="A51" s="3"/>
      <c r="B51" s="3"/>
      <c r="C51" s="3"/>
      <c r="D51" s="297"/>
      <c r="E51" s="297"/>
      <c r="F51" s="297"/>
      <c r="G51" s="297"/>
      <c r="H51" s="297"/>
      <c r="I51" s="297"/>
      <c r="J51" s="297"/>
      <c r="K51" s="297"/>
      <c r="L51" s="297"/>
      <c r="M51" s="297"/>
      <c r="N51" s="338"/>
      <c r="O51" s="338"/>
      <c r="P51" s="338"/>
      <c r="Q51" s="338"/>
      <c r="R51" s="338"/>
      <c r="S51" s="338"/>
      <c r="T51" s="338"/>
      <c r="U51" s="338"/>
      <c r="V51" s="338"/>
      <c r="W51" s="338"/>
      <c r="X51" s="338"/>
      <c r="Y51" s="338"/>
      <c r="Z51" s="338"/>
    </row>
    <row r="52" spans="1:26" x14ac:dyDescent="0.25">
      <c r="A52" s="3"/>
      <c r="B52" s="36"/>
      <c r="C52" s="3"/>
      <c r="D52" s="297"/>
      <c r="E52" s="297"/>
      <c r="F52" s="297"/>
      <c r="G52" s="297"/>
      <c r="H52" s="297"/>
      <c r="I52" s="297"/>
      <c r="J52" s="297"/>
      <c r="K52" s="297"/>
      <c r="L52" s="297"/>
      <c r="M52" s="297"/>
      <c r="N52" s="338"/>
      <c r="O52" s="338"/>
      <c r="P52" s="338"/>
      <c r="Q52" s="338"/>
      <c r="R52" s="338"/>
      <c r="S52" s="338"/>
      <c r="T52" s="338"/>
      <c r="U52" s="338"/>
      <c r="V52" s="338"/>
      <c r="W52" s="338"/>
      <c r="X52" s="338"/>
      <c r="Y52" s="338"/>
      <c r="Z52" s="338"/>
    </row>
    <row r="53" spans="1:26" x14ac:dyDescent="0.25">
      <c r="A53" s="3"/>
      <c r="B53" s="3"/>
      <c r="C53" s="3"/>
      <c r="E53" s="297"/>
      <c r="F53" s="301"/>
      <c r="G53" s="301"/>
      <c r="H53" s="301"/>
      <c r="I53" s="301"/>
      <c r="J53" s="301"/>
      <c r="K53" s="301"/>
      <c r="L53" s="301"/>
      <c r="M53" s="301"/>
      <c r="N53" s="338">
        <f>SUM(E32:E53)</f>
        <v>0</v>
      </c>
      <c r="O53" s="342"/>
      <c r="P53" s="342"/>
      <c r="Q53" s="342"/>
      <c r="R53" s="342"/>
      <c r="S53" s="342"/>
    </row>
    <row r="54" spans="1:26" x14ac:dyDescent="0.25">
      <c r="B54" s="3"/>
      <c r="C54" s="3"/>
      <c r="E54" s="301"/>
      <c r="F54" s="301"/>
      <c r="G54" s="301"/>
      <c r="H54" s="301"/>
      <c r="I54" s="301"/>
      <c r="J54" s="301"/>
      <c r="K54" s="301"/>
      <c r="L54" s="301"/>
      <c r="M54" s="301"/>
      <c r="N54" s="301"/>
      <c r="O54" s="301"/>
      <c r="P54" s="301"/>
      <c r="Q54" s="301"/>
      <c r="R54" s="301"/>
      <c r="S54" s="301"/>
    </row>
    <row r="55" spans="1:26" x14ac:dyDescent="0.25">
      <c r="E55" s="301"/>
      <c r="F55" s="301"/>
      <c r="G55" s="301"/>
      <c r="H55" s="301"/>
      <c r="I55" s="301"/>
      <c r="J55" s="301"/>
      <c r="K55" s="301"/>
      <c r="L55" s="301"/>
      <c r="M55" s="301"/>
      <c r="N55" s="301"/>
      <c r="O55" s="301"/>
      <c r="P55" s="301"/>
      <c r="Q55" s="301"/>
      <c r="R55" s="301"/>
      <c r="S55" s="301"/>
    </row>
    <row r="56" spans="1:26" x14ac:dyDescent="0.25">
      <c r="E56" s="301"/>
      <c r="F56" s="301"/>
      <c r="G56" s="301"/>
      <c r="H56" s="301"/>
      <c r="I56" s="301"/>
      <c r="J56" s="301"/>
      <c r="K56" s="301"/>
      <c r="L56" s="301"/>
      <c r="M56" s="301"/>
      <c r="N56" s="301"/>
      <c r="O56" s="301"/>
      <c r="P56" s="301"/>
      <c r="Q56" s="301"/>
      <c r="R56" s="301"/>
      <c r="S56" s="301"/>
    </row>
    <row r="57" spans="1:26" x14ac:dyDescent="0.25">
      <c r="E57" s="301"/>
      <c r="F57" s="301"/>
      <c r="G57" s="301"/>
      <c r="H57" s="301"/>
      <c r="I57" s="301"/>
      <c r="J57" s="301"/>
      <c r="K57" s="301"/>
      <c r="L57" s="301"/>
      <c r="M57" s="301"/>
      <c r="N57" s="301"/>
      <c r="O57" s="301"/>
      <c r="P57" s="301"/>
      <c r="Q57" s="301"/>
      <c r="R57" s="301"/>
      <c r="S57" s="301"/>
    </row>
    <row r="58" spans="1:26" x14ac:dyDescent="0.25">
      <c r="E58" s="301"/>
      <c r="F58" s="301"/>
      <c r="G58" s="301"/>
      <c r="H58" s="301"/>
      <c r="I58" s="301"/>
      <c r="J58" s="301"/>
      <c r="K58" s="301"/>
      <c r="L58" s="301"/>
      <c r="M58" s="301"/>
      <c r="N58" s="301"/>
      <c r="O58" s="301"/>
      <c r="P58" s="301"/>
      <c r="Q58" s="301"/>
      <c r="R58" s="301"/>
      <c r="S58" s="301"/>
    </row>
    <row r="59" spans="1:26" x14ac:dyDescent="0.25">
      <c r="E59" s="301"/>
      <c r="F59" s="301"/>
      <c r="G59" s="301"/>
      <c r="H59" s="301"/>
      <c r="I59" s="301"/>
      <c r="J59" s="301"/>
      <c r="K59" s="301"/>
      <c r="L59" s="301"/>
      <c r="M59" s="301"/>
      <c r="N59" s="301"/>
      <c r="O59" s="301"/>
      <c r="P59" s="301"/>
      <c r="Q59" s="301"/>
      <c r="R59" s="301"/>
      <c r="S59" s="301"/>
    </row>
    <row r="60" spans="1:26" x14ac:dyDescent="0.25">
      <c r="E60" s="301"/>
      <c r="F60" s="301"/>
      <c r="G60" s="301"/>
      <c r="H60" s="301"/>
      <c r="I60" s="301"/>
      <c r="J60" s="301"/>
      <c r="K60" s="301"/>
      <c r="L60" s="301"/>
      <c r="M60" s="301"/>
      <c r="N60" s="301"/>
      <c r="O60" s="301"/>
      <c r="P60" s="301"/>
      <c r="Q60" s="301"/>
      <c r="R60" s="301"/>
      <c r="S60" s="301"/>
    </row>
    <row r="61" spans="1:26" x14ac:dyDescent="0.25">
      <c r="E61" s="301"/>
      <c r="F61" s="301"/>
      <c r="G61" s="301"/>
      <c r="H61" s="301"/>
      <c r="I61" s="301"/>
      <c r="J61" s="301"/>
      <c r="K61" s="301"/>
      <c r="L61" s="301"/>
      <c r="M61" s="301"/>
      <c r="N61" s="301"/>
      <c r="O61" s="301"/>
      <c r="P61" s="301"/>
      <c r="Q61" s="301"/>
      <c r="R61" s="301"/>
      <c r="S61" s="301"/>
    </row>
    <row r="62" spans="1:26" x14ac:dyDescent="0.25">
      <c r="E62" s="301"/>
      <c r="F62" s="301"/>
      <c r="G62" s="301"/>
      <c r="H62" s="301"/>
      <c r="I62" s="301"/>
      <c r="J62" s="301"/>
      <c r="K62" s="301"/>
      <c r="L62" s="301"/>
      <c r="M62" s="301"/>
      <c r="N62" s="301"/>
      <c r="O62" s="301"/>
      <c r="P62" s="301"/>
      <c r="Q62" s="301"/>
      <c r="R62" s="301"/>
      <c r="S62" s="301"/>
    </row>
    <row r="63" spans="1:26" x14ac:dyDescent="0.25">
      <c r="E63" s="301"/>
      <c r="F63" s="301"/>
      <c r="G63" s="301"/>
      <c r="H63" s="301"/>
      <c r="I63" s="301"/>
      <c r="J63" s="301"/>
      <c r="K63" s="301"/>
      <c r="L63" s="301"/>
      <c r="M63" s="301"/>
      <c r="N63" s="301"/>
      <c r="O63" s="301"/>
      <c r="P63" s="301"/>
      <c r="Q63" s="301"/>
      <c r="R63" s="301"/>
      <c r="S63" s="301"/>
    </row>
    <row r="64" spans="1:26" x14ac:dyDescent="0.25">
      <c r="E64" s="301"/>
      <c r="F64" s="301"/>
      <c r="G64" s="301"/>
      <c r="H64" s="301"/>
      <c r="I64" s="301"/>
      <c r="J64" s="301"/>
      <c r="K64" s="301"/>
      <c r="L64" s="301"/>
      <c r="M64" s="301"/>
      <c r="N64" s="301"/>
      <c r="O64" s="301"/>
      <c r="P64" s="301"/>
      <c r="Q64" s="301"/>
      <c r="R64" s="301"/>
      <c r="S64" s="301"/>
    </row>
  </sheetData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762D9F-1EEB-445F-88A8-DD2020D2728B}">
  <dimension ref="A1:AK64"/>
  <sheetViews>
    <sheetView workbookViewId="0">
      <selection activeCell="A4" sqref="A4"/>
    </sheetView>
  </sheetViews>
  <sheetFormatPr defaultColWidth="8.85546875" defaultRowHeight="15" x14ac:dyDescent="0.25"/>
  <cols>
    <col min="1" max="1" width="26" customWidth="1"/>
    <col min="2" max="2" width="9.5703125" customWidth="1"/>
    <col min="3" max="3" width="12.85546875" customWidth="1"/>
    <col min="4" max="12" width="7.42578125" hidden="1" customWidth="1"/>
    <col min="13" max="13" width="7.5703125" hidden="1" customWidth="1"/>
    <col min="14" max="22" width="10.42578125" customWidth="1"/>
    <col min="23" max="25" width="10.42578125" hidden="1" customWidth="1"/>
    <col min="26" max="26" width="10.7109375" hidden="1" customWidth="1"/>
    <col min="27" max="27" width="11.5703125" hidden="1" customWidth="1"/>
    <col min="28" max="28" width="12" hidden="1" customWidth="1"/>
    <col min="29" max="30" width="10.5703125" hidden="1" customWidth="1"/>
    <col min="31" max="31" width="11.85546875" customWidth="1"/>
    <col min="32" max="32" width="14.28515625" customWidth="1"/>
    <col min="33" max="33" width="12.28515625" customWidth="1"/>
    <col min="34" max="34" width="13.7109375" bestFit="1" customWidth="1"/>
    <col min="35" max="37" width="10.5703125" bestFit="1" customWidth="1"/>
  </cols>
  <sheetData>
    <row r="1" spans="1:37" x14ac:dyDescent="0.25">
      <c r="A1" s="11" t="s">
        <v>10</v>
      </c>
      <c r="O1" t="s">
        <v>647</v>
      </c>
    </row>
    <row r="2" spans="1:37" x14ac:dyDescent="0.25">
      <c r="A2" s="9" t="s">
        <v>438</v>
      </c>
    </row>
    <row r="3" spans="1:37" x14ac:dyDescent="0.25">
      <c r="A3" s="9" t="s">
        <v>1490</v>
      </c>
    </row>
    <row r="4" spans="1:37" x14ac:dyDescent="0.25">
      <c r="R4" s="40" t="s">
        <v>4</v>
      </c>
      <c r="S4" s="41"/>
      <c r="T4" s="40" t="s">
        <v>8</v>
      </c>
    </row>
    <row r="5" spans="1:37" x14ac:dyDescent="0.25">
      <c r="A5" s="10" t="s">
        <v>9</v>
      </c>
      <c r="B5" s="12" t="s">
        <v>64</v>
      </c>
      <c r="C5" s="12" t="s">
        <v>12</v>
      </c>
      <c r="R5" s="42" t="s">
        <v>2</v>
      </c>
      <c r="S5" s="42" t="s">
        <v>60</v>
      </c>
      <c r="T5" s="42" t="s">
        <v>7</v>
      </c>
    </row>
    <row r="6" spans="1:37" x14ac:dyDescent="0.25">
      <c r="B6" s="3"/>
      <c r="R6" s="3"/>
    </row>
    <row r="7" spans="1:37" x14ac:dyDescent="0.25">
      <c r="A7" t="s">
        <v>1487</v>
      </c>
      <c r="B7" s="212">
        <v>932</v>
      </c>
      <c r="C7" s="214">
        <v>31466</v>
      </c>
      <c r="D7" s="293"/>
      <c r="E7" s="293"/>
      <c r="F7" s="293"/>
      <c r="G7" s="293"/>
      <c r="H7" s="293"/>
      <c r="I7" s="293"/>
      <c r="J7" s="293"/>
      <c r="K7" s="293"/>
      <c r="L7" s="293"/>
      <c r="M7" s="293"/>
      <c r="N7" s="293"/>
      <c r="O7" s="294"/>
      <c r="P7" s="6"/>
      <c r="Q7" s="6"/>
      <c r="R7" s="13">
        <v>459900</v>
      </c>
      <c r="S7" s="13">
        <f>+-C48</f>
        <v>11675.52357142857</v>
      </c>
      <c r="T7" s="13">
        <f>+R7-S7</f>
        <v>448224.47642857145</v>
      </c>
    </row>
    <row r="8" spans="1:37" ht="46.5" customHeight="1" x14ac:dyDescent="0.25">
      <c r="A8" s="861" t="s">
        <v>1464</v>
      </c>
      <c r="B8" s="3"/>
      <c r="D8" s="293"/>
      <c r="E8" s="293"/>
      <c r="F8" s="293"/>
      <c r="G8" s="293"/>
      <c r="H8" s="293"/>
      <c r="I8" s="293"/>
      <c r="J8" s="293"/>
      <c r="K8" s="293"/>
      <c r="L8" s="293"/>
      <c r="M8" s="293"/>
      <c r="N8" s="293"/>
      <c r="O8" s="294"/>
      <c r="P8" s="6"/>
      <c r="Q8" s="6"/>
    </row>
    <row r="9" spans="1:37" x14ac:dyDescent="0.25">
      <c r="A9" s="2"/>
      <c r="B9" s="3"/>
      <c r="D9" s="293"/>
      <c r="E9" s="293"/>
      <c r="F9" s="293"/>
      <c r="G9" s="293"/>
      <c r="H9" s="293"/>
      <c r="I9" s="293"/>
      <c r="J9" s="293"/>
      <c r="K9" s="293"/>
      <c r="L9" s="293"/>
      <c r="M9" s="293"/>
      <c r="N9" s="293"/>
      <c r="O9" s="294"/>
      <c r="P9" s="6"/>
      <c r="Q9" s="6"/>
    </row>
    <row r="10" spans="1:37" x14ac:dyDescent="0.25">
      <c r="B10" s="3"/>
    </row>
    <row r="11" spans="1:37" x14ac:dyDescent="0.25">
      <c r="A11" s="686" t="s">
        <v>66</v>
      </c>
      <c r="B11" s="212" t="s">
        <v>1376</v>
      </c>
      <c r="C11" s="214"/>
    </row>
    <row r="12" spans="1:37" x14ac:dyDescent="0.25">
      <c r="B12" s="28"/>
      <c r="C12" s="2"/>
    </row>
    <row r="13" spans="1:37" x14ac:dyDescent="0.25">
      <c r="A13" s="9" t="s">
        <v>5</v>
      </c>
      <c r="C13" s="31" t="s">
        <v>3</v>
      </c>
      <c r="D13" s="32">
        <v>1994</v>
      </c>
      <c r="E13" s="32">
        <v>1995</v>
      </c>
      <c r="F13" s="32">
        <v>1996</v>
      </c>
      <c r="G13" s="32">
        <v>1997</v>
      </c>
      <c r="H13" s="32">
        <v>1998</v>
      </c>
      <c r="I13" s="32">
        <v>1999</v>
      </c>
      <c r="J13" s="32">
        <v>2000</v>
      </c>
      <c r="K13" s="32">
        <v>2001</v>
      </c>
      <c r="L13" s="32">
        <v>2002</v>
      </c>
      <c r="M13" s="32">
        <v>2003</v>
      </c>
      <c r="N13" s="32">
        <v>2024</v>
      </c>
      <c r="O13" s="32">
        <f>N13+1</f>
        <v>2025</v>
      </c>
      <c r="P13" s="32">
        <f t="shared" ref="P13:AH13" si="0">O13+1</f>
        <v>2026</v>
      </c>
      <c r="Q13" s="32">
        <f t="shared" si="0"/>
        <v>2027</v>
      </c>
      <c r="R13" s="32">
        <f t="shared" si="0"/>
        <v>2028</v>
      </c>
      <c r="S13" s="32">
        <f t="shared" si="0"/>
        <v>2029</v>
      </c>
      <c r="T13" s="32">
        <f t="shared" si="0"/>
        <v>2030</v>
      </c>
      <c r="U13" s="32">
        <f t="shared" si="0"/>
        <v>2031</v>
      </c>
      <c r="V13" s="32">
        <f t="shared" si="0"/>
        <v>2032</v>
      </c>
      <c r="W13" s="32">
        <f t="shared" si="0"/>
        <v>2033</v>
      </c>
      <c r="X13" s="32">
        <f t="shared" si="0"/>
        <v>2034</v>
      </c>
      <c r="Y13" s="32">
        <f t="shared" si="0"/>
        <v>2035</v>
      </c>
      <c r="Z13" s="32">
        <f t="shared" si="0"/>
        <v>2036</v>
      </c>
      <c r="AA13" s="32">
        <f t="shared" si="0"/>
        <v>2037</v>
      </c>
      <c r="AB13" s="32">
        <f t="shared" si="0"/>
        <v>2038</v>
      </c>
      <c r="AC13" s="32">
        <f t="shared" si="0"/>
        <v>2039</v>
      </c>
      <c r="AD13" s="32">
        <f t="shared" si="0"/>
        <v>2040</v>
      </c>
      <c r="AE13" s="32">
        <f t="shared" si="0"/>
        <v>2041</v>
      </c>
      <c r="AF13" s="32">
        <f t="shared" si="0"/>
        <v>2042</v>
      </c>
      <c r="AG13" s="32">
        <f t="shared" si="0"/>
        <v>2043</v>
      </c>
      <c r="AH13" s="32">
        <f t="shared" si="0"/>
        <v>2044</v>
      </c>
      <c r="AI13" s="576"/>
      <c r="AJ13" s="576"/>
      <c r="AK13" s="576"/>
    </row>
    <row r="14" spans="1:37" x14ac:dyDescent="0.25">
      <c r="A14" s="9" t="s">
        <v>73</v>
      </c>
      <c r="C14" s="672">
        <v>459900</v>
      </c>
      <c r="D14" s="233">
        <v>0</v>
      </c>
      <c r="E14" s="233">
        <v>0</v>
      </c>
      <c r="F14" s="233">
        <v>0</v>
      </c>
      <c r="G14" s="233">
        <v>0</v>
      </c>
      <c r="H14" s="233">
        <v>0</v>
      </c>
      <c r="I14" s="233">
        <v>0</v>
      </c>
      <c r="J14" s="233">
        <v>0</v>
      </c>
      <c r="K14" s="233">
        <v>0</v>
      </c>
      <c r="L14" s="233">
        <v>0</v>
      </c>
      <c r="M14" s="233">
        <v>0</v>
      </c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7"/>
      <c r="Z14" s="7"/>
      <c r="AA14" s="4"/>
      <c r="AB14" s="7"/>
      <c r="AC14" s="7"/>
      <c r="AD14" s="71"/>
      <c r="AE14" s="275"/>
      <c r="AG14" s="33"/>
      <c r="AH14" s="7">
        <v>163457.32999999999</v>
      </c>
    </row>
    <row r="15" spans="1:37" x14ac:dyDescent="0.25">
      <c r="A15" s="34"/>
      <c r="B15" s="2"/>
      <c r="C15" s="2"/>
      <c r="S15" s="233"/>
      <c r="T15" s="233"/>
      <c r="U15" s="233"/>
      <c r="V15" s="233"/>
      <c r="W15" s="233"/>
      <c r="X15" s="233"/>
      <c r="AH15" s="577"/>
    </row>
    <row r="16" spans="1:37" x14ac:dyDescent="0.25">
      <c r="A16" s="9" t="s">
        <v>6</v>
      </c>
      <c r="B16" s="3">
        <v>2025</v>
      </c>
      <c r="C16" s="622">
        <f>-SUM(D16:AH16)</f>
        <v>0</v>
      </c>
      <c r="D16" s="297">
        <f>+D$14/7/2</f>
        <v>0</v>
      </c>
      <c r="E16" s="297"/>
      <c r="F16" s="297"/>
      <c r="G16" s="297"/>
      <c r="H16" s="297"/>
      <c r="I16" s="297"/>
      <c r="J16" s="297"/>
      <c r="K16" s="297"/>
      <c r="L16" s="297"/>
      <c r="M16" s="297"/>
      <c r="N16" s="297"/>
      <c r="O16" s="297"/>
      <c r="P16" s="297"/>
      <c r="Q16" s="297"/>
      <c r="R16" s="297"/>
      <c r="S16" s="233"/>
      <c r="T16" s="233"/>
      <c r="U16" s="233"/>
      <c r="V16" s="233"/>
      <c r="W16" s="233"/>
      <c r="X16" s="233"/>
      <c r="Y16" s="297"/>
      <c r="Z16" s="297"/>
      <c r="AH16" s="577"/>
    </row>
    <row r="17" spans="1:34" x14ac:dyDescent="0.25">
      <c r="B17" s="3">
        <f>B16+1</f>
        <v>2026</v>
      </c>
      <c r="C17" s="622">
        <f t="shared" ref="C17:C46" si="1">-SUM(D17:AH17)</f>
        <v>0</v>
      </c>
      <c r="D17" s="297">
        <f>+D$14/7</f>
        <v>0</v>
      </c>
      <c r="E17" s="297">
        <f>+E$14/7/2</f>
        <v>0</v>
      </c>
      <c r="F17" s="297"/>
      <c r="G17" s="297"/>
      <c r="H17" s="297"/>
      <c r="I17" s="297"/>
      <c r="J17" s="297"/>
      <c r="K17" s="297"/>
      <c r="L17" s="297"/>
      <c r="M17" s="297"/>
      <c r="N17" s="297"/>
      <c r="O17" s="297"/>
      <c r="P17" s="297"/>
      <c r="Q17" s="297"/>
      <c r="R17" s="297"/>
      <c r="S17" s="233"/>
      <c r="T17" s="233"/>
      <c r="U17" s="233"/>
      <c r="V17" s="233"/>
      <c r="W17" s="233"/>
      <c r="X17" s="233"/>
      <c r="Y17" s="297"/>
      <c r="Z17" s="297"/>
      <c r="AH17" s="577"/>
    </row>
    <row r="18" spans="1:34" x14ac:dyDescent="0.25">
      <c r="B18" s="3">
        <f t="shared" ref="B18:B46" si="2">B17+1</f>
        <v>2027</v>
      </c>
      <c r="C18" s="622">
        <f t="shared" si="1"/>
        <v>0</v>
      </c>
      <c r="D18" s="297">
        <f>+D17</f>
        <v>0</v>
      </c>
      <c r="E18" s="297">
        <f>+E$14/7</f>
        <v>0</v>
      </c>
      <c r="F18" s="297">
        <f>+F$14/7/2</f>
        <v>0</v>
      </c>
      <c r="G18" s="297"/>
      <c r="H18" s="297"/>
      <c r="I18" s="297"/>
      <c r="J18" s="297"/>
      <c r="K18" s="297"/>
      <c r="L18" s="297"/>
      <c r="M18" s="297"/>
      <c r="N18" s="297"/>
      <c r="P18" s="38"/>
      <c r="Q18" s="3"/>
      <c r="R18" s="297"/>
      <c r="S18" s="233"/>
      <c r="T18" s="233"/>
      <c r="U18" s="233"/>
      <c r="V18" s="233"/>
      <c r="W18" s="233"/>
      <c r="X18" s="233"/>
      <c r="Y18" s="297"/>
      <c r="Z18" s="297"/>
      <c r="AH18" s="578"/>
    </row>
    <row r="19" spans="1:34" x14ac:dyDescent="0.25">
      <c r="B19" s="3">
        <f t="shared" si="2"/>
        <v>2028</v>
      </c>
      <c r="C19" s="622">
        <f t="shared" si="1"/>
        <v>0</v>
      </c>
      <c r="D19" s="297">
        <f>+D18</f>
        <v>0</v>
      </c>
      <c r="E19" s="297">
        <f>+E18</f>
        <v>0</v>
      </c>
      <c r="F19" s="297">
        <f>+F$14/7</f>
        <v>0</v>
      </c>
      <c r="G19" s="297">
        <f>+G$14/7/2</f>
        <v>0</v>
      </c>
      <c r="H19" s="297"/>
      <c r="I19" s="297"/>
      <c r="J19" s="297"/>
      <c r="K19" s="297"/>
      <c r="L19" s="297"/>
      <c r="M19" s="297"/>
      <c r="N19" s="297"/>
      <c r="O19" s="297"/>
      <c r="P19" s="297"/>
      <c r="Q19" s="297"/>
      <c r="R19" s="297"/>
      <c r="S19" s="233"/>
      <c r="T19" s="233"/>
      <c r="U19" s="233"/>
      <c r="V19" s="233"/>
      <c r="W19" s="233"/>
      <c r="X19" s="233"/>
      <c r="Y19" s="297"/>
      <c r="Z19" s="297"/>
      <c r="AH19" s="578"/>
    </row>
    <row r="20" spans="1:34" x14ac:dyDescent="0.25">
      <c r="B20" s="3">
        <f t="shared" si="2"/>
        <v>2029</v>
      </c>
      <c r="C20" s="622">
        <f t="shared" si="1"/>
        <v>0</v>
      </c>
      <c r="D20" s="297">
        <f>+D19</f>
        <v>0</v>
      </c>
      <c r="E20" s="297">
        <f>+E19</f>
        <v>0</v>
      </c>
      <c r="F20" s="297">
        <f>+F19</f>
        <v>0</v>
      </c>
      <c r="G20" s="297">
        <f>+G$14/7</f>
        <v>0</v>
      </c>
      <c r="H20" s="297">
        <f>+H$14/7/2</f>
        <v>0</v>
      </c>
      <c r="I20" s="297"/>
      <c r="J20" s="297"/>
      <c r="K20" s="297"/>
      <c r="L20" s="297"/>
      <c r="M20" s="297"/>
      <c r="N20" s="297"/>
      <c r="O20" s="297"/>
      <c r="P20" s="297"/>
      <c r="Q20" s="297"/>
      <c r="R20" s="297"/>
      <c r="S20" s="233"/>
      <c r="U20" s="38"/>
      <c r="V20" s="3"/>
      <c r="W20" s="233"/>
      <c r="X20" s="233"/>
      <c r="Y20" s="297"/>
      <c r="Z20" s="297"/>
      <c r="AH20" s="578"/>
    </row>
    <row r="21" spans="1:34" x14ac:dyDescent="0.25">
      <c r="B21" s="3">
        <f t="shared" si="2"/>
        <v>2030</v>
      </c>
      <c r="C21" s="622">
        <f t="shared" si="1"/>
        <v>0</v>
      </c>
      <c r="D21" s="297">
        <f>+D20</f>
        <v>0</v>
      </c>
      <c r="E21" s="297">
        <f>+E20</f>
        <v>0</v>
      </c>
      <c r="F21" s="297">
        <f>+F20</f>
        <v>0</v>
      </c>
      <c r="G21" s="297">
        <f>+G20</f>
        <v>0</v>
      </c>
      <c r="H21" s="297">
        <f>+H$14/7</f>
        <v>0</v>
      </c>
      <c r="I21" s="297">
        <f>+I$14/7/2</f>
        <v>0</v>
      </c>
      <c r="J21" s="297"/>
      <c r="K21" s="297"/>
      <c r="L21" s="297"/>
      <c r="M21" s="297"/>
      <c r="N21" s="297"/>
      <c r="O21" s="297"/>
      <c r="P21" s="297"/>
      <c r="Q21" s="297"/>
      <c r="R21" s="297"/>
      <c r="S21" s="233"/>
      <c r="T21" s="233"/>
      <c r="U21" s="233"/>
      <c r="V21" s="233"/>
      <c r="W21" s="233"/>
      <c r="X21" s="233"/>
      <c r="Y21" s="297"/>
      <c r="Z21" s="297"/>
      <c r="AH21" s="578"/>
    </row>
    <row r="22" spans="1:34" x14ac:dyDescent="0.25">
      <c r="B22" s="3">
        <f t="shared" si="2"/>
        <v>2031</v>
      </c>
      <c r="C22" s="622">
        <f t="shared" si="1"/>
        <v>0</v>
      </c>
      <c r="D22" s="297">
        <f>+D21</f>
        <v>0</v>
      </c>
      <c r="E22" s="297">
        <f>+E21</f>
        <v>0</v>
      </c>
      <c r="F22" s="297">
        <f>+F21</f>
        <v>0</v>
      </c>
      <c r="G22" s="297">
        <f>+G21</f>
        <v>0</v>
      </c>
      <c r="H22" s="297">
        <f>+H21</f>
        <v>0</v>
      </c>
      <c r="I22" s="297">
        <f>+I$14/7</f>
        <v>0</v>
      </c>
      <c r="J22" s="297">
        <f>+J$14/7/2</f>
        <v>0</v>
      </c>
      <c r="K22" s="297"/>
      <c r="L22" s="297"/>
      <c r="M22" s="297"/>
      <c r="N22" s="297"/>
      <c r="O22" s="297"/>
      <c r="P22" s="297"/>
      <c r="Q22" s="297"/>
      <c r="R22" s="297"/>
      <c r="S22" s="233"/>
      <c r="T22" s="233"/>
      <c r="U22" s="233"/>
      <c r="V22" s="233"/>
      <c r="W22" s="233"/>
      <c r="X22" s="233"/>
      <c r="Y22" s="297"/>
      <c r="Z22" s="297"/>
      <c r="AH22" s="578"/>
    </row>
    <row r="23" spans="1:34" x14ac:dyDescent="0.25">
      <c r="B23" s="3">
        <f t="shared" si="2"/>
        <v>2032</v>
      </c>
      <c r="C23" s="622">
        <f t="shared" si="1"/>
        <v>0</v>
      </c>
      <c r="D23" s="297">
        <f>+D$14/7/2</f>
        <v>0</v>
      </c>
      <c r="E23" s="297">
        <f>+E22</f>
        <v>0</v>
      </c>
      <c r="F23" s="297">
        <f>+F22</f>
        <v>0</v>
      </c>
      <c r="G23" s="297">
        <f>+G22</f>
        <v>0</v>
      </c>
      <c r="H23" s="297">
        <f>+H22</f>
        <v>0</v>
      </c>
      <c r="I23" s="297">
        <f>+I22</f>
        <v>0</v>
      </c>
      <c r="J23" s="297">
        <f>+J$14/7</f>
        <v>0</v>
      </c>
      <c r="K23" s="297">
        <f>+K$14/7/2</f>
        <v>0</v>
      </c>
      <c r="L23" s="297"/>
      <c r="M23" s="297"/>
      <c r="N23" s="297"/>
      <c r="O23" s="297"/>
      <c r="P23" s="297"/>
      <c r="Q23" s="297"/>
      <c r="R23" s="297"/>
      <c r="S23" s="233"/>
      <c r="T23" s="233"/>
      <c r="U23" s="233"/>
      <c r="V23" s="233"/>
      <c r="W23" s="233"/>
      <c r="X23" s="233"/>
      <c r="Y23" s="297"/>
      <c r="Z23" s="297"/>
      <c r="AH23" s="578"/>
    </row>
    <row r="24" spans="1:34" x14ac:dyDescent="0.25">
      <c r="B24" s="3">
        <f t="shared" si="2"/>
        <v>2033</v>
      </c>
      <c r="C24" s="622">
        <f t="shared" si="1"/>
        <v>0</v>
      </c>
      <c r="D24" s="297"/>
      <c r="E24" s="297">
        <f>+E$14/7/2</f>
        <v>0</v>
      </c>
      <c r="F24" s="297">
        <f>+F23</f>
        <v>0</v>
      </c>
      <c r="G24" s="297">
        <f>+G23</f>
        <v>0</v>
      </c>
      <c r="H24" s="297">
        <f>+H23</f>
        <v>0</v>
      </c>
      <c r="I24" s="297">
        <f>+I23</f>
        <v>0</v>
      </c>
      <c r="J24" s="297">
        <f>+J23</f>
        <v>0</v>
      </c>
      <c r="K24" s="297">
        <f>+K$14/7</f>
        <v>0</v>
      </c>
      <c r="L24" s="297">
        <f>+L$14/7/2</f>
        <v>0</v>
      </c>
      <c r="M24" s="297"/>
      <c r="N24" s="297"/>
      <c r="O24" s="297"/>
      <c r="P24" s="297"/>
      <c r="Q24" s="297"/>
      <c r="R24" s="297"/>
      <c r="S24" s="233"/>
      <c r="T24" s="233"/>
      <c r="U24" s="233"/>
      <c r="V24" s="233"/>
      <c r="W24" s="233"/>
      <c r="X24" s="233"/>
      <c r="Y24" s="297"/>
      <c r="Z24" s="297"/>
      <c r="AH24" s="578"/>
    </row>
    <row r="25" spans="1:34" x14ac:dyDescent="0.25">
      <c r="B25" s="3">
        <f t="shared" si="2"/>
        <v>2034</v>
      </c>
      <c r="C25" s="622">
        <f t="shared" si="1"/>
        <v>0</v>
      </c>
      <c r="D25" s="297"/>
      <c r="E25" s="297"/>
      <c r="F25" s="297">
        <f>+F$14/7/2</f>
        <v>0</v>
      </c>
      <c r="G25" s="297">
        <f>+G24</f>
        <v>0</v>
      </c>
      <c r="H25" s="297">
        <f>+H24</f>
        <v>0</v>
      </c>
      <c r="I25" s="297">
        <f>+I24</f>
        <v>0</v>
      </c>
      <c r="J25" s="297">
        <f>+J24</f>
        <v>0</v>
      </c>
      <c r="K25" s="297">
        <f>+K24</f>
        <v>0</v>
      </c>
      <c r="L25" s="297">
        <f>+L$14/7</f>
        <v>0</v>
      </c>
      <c r="M25" s="297">
        <f>+M$14/7/2</f>
        <v>0</v>
      </c>
      <c r="N25" s="297"/>
      <c r="O25" s="297"/>
      <c r="P25" s="297"/>
      <c r="Q25" s="297"/>
      <c r="R25" s="297"/>
      <c r="S25" s="233"/>
      <c r="T25" s="233"/>
      <c r="U25" s="233"/>
      <c r="V25" s="233"/>
      <c r="W25" s="233"/>
      <c r="X25" s="233"/>
      <c r="Y25" s="297"/>
      <c r="Z25" s="297"/>
      <c r="AH25" s="578"/>
    </row>
    <row r="26" spans="1:34" x14ac:dyDescent="0.25">
      <c r="B26" s="3">
        <f t="shared" si="2"/>
        <v>2035</v>
      </c>
      <c r="C26" s="622">
        <f t="shared" si="1"/>
        <v>0</v>
      </c>
      <c r="D26" s="297"/>
      <c r="E26" s="297"/>
      <c r="F26" s="297"/>
      <c r="G26" s="297">
        <f>+G$14/7/2</f>
        <v>0</v>
      </c>
      <c r="H26" s="297">
        <f>+H25</f>
        <v>0</v>
      </c>
      <c r="I26" s="297">
        <f>+I25</f>
        <v>0</v>
      </c>
      <c r="J26" s="297">
        <f>+J25</f>
        <v>0</v>
      </c>
      <c r="K26" s="297">
        <f>+K25</f>
        <v>0</v>
      </c>
      <c r="L26" s="297">
        <f>+L25</f>
        <v>0</v>
      </c>
      <c r="M26" s="297">
        <f>+M$14/7</f>
        <v>0</v>
      </c>
      <c r="N26" s="7">
        <f>+N$14/7/2</f>
        <v>0</v>
      </c>
      <c r="O26" s="7"/>
      <c r="P26" s="7"/>
      <c r="Q26" s="7"/>
      <c r="R26" s="7"/>
      <c r="S26" s="43"/>
      <c r="T26" s="43"/>
      <c r="U26" s="43"/>
      <c r="V26" s="43"/>
      <c r="W26" s="43"/>
      <c r="X26" s="43"/>
      <c r="Y26" s="7"/>
      <c r="Z26" s="297"/>
      <c r="AH26" s="578"/>
    </row>
    <row r="27" spans="1:34" x14ac:dyDescent="0.25">
      <c r="B27" s="3">
        <f t="shared" si="2"/>
        <v>2036</v>
      </c>
      <c r="C27" s="622">
        <f t="shared" si="1"/>
        <v>0</v>
      </c>
      <c r="D27" s="297"/>
      <c r="E27" s="297"/>
      <c r="F27" s="297"/>
      <c r="G27" s="297"/>
      <c r="H27" s="297">
        <f>+H$14/7/2</f>
        <v>0</v>
      </c>
      <c r="I27" s="297">
        <f>+I26</f>
        <v>0</v>
      </c>
      <c r="J27" s="297">
        <f>+J26</f>
        <v>0</v>
      </c>
      <c r="K27" s="297">
        <f>+K26</f>
        <v>0</v>
      </c>
      <c r="L27" s="297">
        <f>+L26</f>
        <v>0</v>
      </c>
      <c r="M27" s="297">
        <f>+M26</f>
        <v>0</v>
      </c>
      <c r="N27" s="7">
        <f>+N$14/7</f>
        <v>0</v>
      </c>
      <c r="O27" s="7">
        <f>+O$14/7/2</f>
        <v>0</v>
      </c>
      <c r="P27" s="7"/>
      <c r="Q27" s="7"/>
      <c r="R27" s="7"/>
      <c r="S27" s="43"/>
      <c r="T27" s="43"/>
      <c r="U27" s="43"/>
      <c r="V27" s="43"/>
      <c r="W27" s="43"/>
      <c r="X27" s="43"/>
      <c r="Y27" s="7"/>
      <c r="Z27" s="297"/>
      <c r="AH27" s="578"/>
    </row>
    <row r="28" spans="1:34" x14ac:dyDescent="0.25">
      <c r="B28" s="3">
        <f t="shared" si="2"/>
        <v>2037</v>
      </c>
      <c r="C28" s="622">
        <f t="shared" si="1"/>
        <v>0</v>
      </c>
      <c r="D28" s="297"/>
      <c r="E28" s="297"/>
      <c r="F28" s="297"/>
      <c r="G28" s="297"/>
      <c r="H28" s="297"/>
      <c r="I28" s="297">
        <f>+I$14/7/2</f>
        <v>0</v>
      </c>
      <c r="J28" s="297">
        <f>+J27</f>
        <v>0</v>
      </c>
      <c r="K28" s="297">
        <f>+K27</f>
        <v>0</v>
      </c>
      <c r="L28" s="297">
        <f>+L27</f>
        <v>0</v>
      </c>
      <c r="M28" s="297">
        <f>+M27</f>
        <v>0</v>
      </c>
      <c r="N28" s="7">
        <f>+N27</f>
        <v>0</v>
      </c>
      <c r="O28" s="7">
        <f>+O$14/7</f>
        <v>0</v>
      </c>
      <c r="P28" s="7">
        <f>+P$14/7/2</f>
        <v>0</v>
      </c>
      <c r="Q28" s="7"/>
      <c r="R28" s="7"/>
      <c r="S28" s="43"/>
      <c r="T28" s="43"/>
      <c r="U28" s="43"/>
      <c r="V28" s="43"/>
      <c r="W28" s="43"/>
      <c r="X28" s="43"/>
      <c r="Y28" s="7"/>
      <c r="Z28" s="297"/>
      <c r="AH28" s="578"/>
    </row>
    <row r="29" spans="1:34" x14ac:dyDescent="0.25">
      <c r="B29" s="3">
        <f t="shared" si="2"/>
        <v>2038</v>
      </c>
      <c r="C29" s="622">
        <f t="shared" si="1"/>
        <v>0</v>
      </c>
      <c r="D29" s="297"/>
      <c r="E29" s="297"/>
      <c r="F29" s="297"/>
      <c r="G29" s="297"/>
      <c r="H29" s="297"/>
      <c r="I29" s="297"/>
      <c r="J29" s="297">
        <f>+J$14/7/2</f>
        <v>0</v>
      </c>
      <c r="K29" s="297">
        <f>+K28</f>
        <v>0</v>
      </c>
      <c r="L29" s="297">
        <f>+L28</f>
        <v>0</v>
      </c>
      <c r="M29" s="297">
        <f>+M28</f>
        <v>0</v>
      </c>
      <c r="N29" s="7">
        <f>+N28</f>
        <v>0</v>
      </c>
      <c r="O29" s="7">
        <f>+O28</f>
        <v>0</v>
      </c>
      <c r="P29" s="7">
        <f>+P$14/7</f>
        <v>0</v>
      </c>
      <c r="Q29" s="7">
        <f>+Q$14/7/2</f>
        <v>0</v>
      </c>
      <c r="R29" s="7"/>
      <c r="S29" s="43"/>
      <c r="T29" s="43"/>
      <c r="U29" s="43"/>
      <c r="V29" s="43"/>
      <c r="W29" s="43"/>
      <c r="X29" s="43"/>
      <c r="Y29" s="7"/>
      <c r="Z29" s="297"/>
      <c r="AH29" s="578"/>
    </row>
    <row r="30" spans="1:34" x14ac:dyDescent="0.25">
      <c r="B30" s="3">
        <f t="shared" si="2"/>
        <v>2039</v>
      </c>
      <c r="C30" s="622">
        <f t="shared" si="1"/>
        <v>0</v>
      </c>
      <c r="D30" s="297"/>
      <c r="E30" s="297"/>
      <c r="F30" s="297"/>
      <c r="G30" s="297"/>
      <c r="H30" s="297"/>
      <c r="I30" s="297"/>
      <c r="J30" s="297"/>
      <c r="K30" s="297">
        <f>+K$14/7/2</f>
        <v>0</v>
      </c>
      <c r="L30" s="297">
        <f>+L29</f>
        <v>0</v>
      </c>
      <c r="M30" s="297">
        <f>+M29</f>
        <v>0</v>
      </c>
      <c r="N30" s="7">
        <f>+N29</f>
        <v>0</v>
      </c>
      <c r="O30" s="7">
        <f>+O29</f>
        <v>0</v>
      </c>
      <c r="P30" s="7">
        <f>+P29</f>
        <v>0</v>
      </c>
      <c r="Q30" s="7">
        <f>+Q$14/7</f>
        <v>0</v>
      </c>
      <c r="R30" s="7">
        <f>+R$14/7/2</f>
        <v>0</v>
      </c>
      <c r="S30" s="43"/>
      <c r="T30" s="43"/>
      <c r="U30" s="43"/>
      <c r="V30" s="43"/>
      <c r="W30" s="43"/>
      <c r="X30" s="43"/>
      <c r="Y30" s="7"/>
      <c r="Z30" s="297"/>
      <c r="AH30" s="578"/>
    </row>
    <row r="31" spans="1:34" x14ac:dyDescent="0.25">
      <c r="B31" s="3">
        <f t="shared" si="2"/>
        <v>2040</v>
      </c>
      <c r="C31" s="622">
        <f t="shared" si="1"/>
        <v>0</v>
      </c>
      <c r="D31" s="297"/>
      <c r="E31" s="297"/>
      <c r="F31" s="297"/>
      <c r="G31" s="297"/>
      <c r="H31" s="297"/>
      <c r="I31" s="297"/>
      <c r="J31" s="297"/>
      <c r="K31" s="297"/>
      <c r="L31" s="297">
        <f>+L$14/7/2</f>
        <v>0</v>
      </c>
      <c r="M31" s="297">
        <f>+M30</f>
        <v>0</v>
      </c>
      <c r="N31" s="7">
        <f>+N30</f>
        <v>0</v>
      </c>
      <c r="O31" s="7">
        <f>+O30</f>
        <v>0</v>
      </c>
      <c r="P31" s="7">
        <f>+P30</f>
        <v>0</v>
      </c>
      <c r="Q31" s="7">
        <f>+Q30</f>
        <v>0</v>
      </c>
      <c r="R31" s="7">
        <f>+R$14/7</f>
        <v>0</v>
      </c>
      <c r="S31" s="43">
        <f>+S$14/7/2</f>
        <v>0</v>
      </c>
      <c r="T31" s="43"/>
      <c r="U31" s="43"/>
      <c r="V31" s="43"/>
      <c r="W31" s="43"/>
      <c r="X31" s="43"/>
      <c r="Y31" s="7"/>
      <c r="Z31" s="297"/>
      <c r="AH31" s="578"/>
    </row>
    <row r="32" spans="1:34" x14ac:dyDescent="0.25">
      <c r="A32" s="38"/>
      <c r="B32" s="3">
        <f t="shared" si="2"/>
        <v>2041</v>
      </c>
      <c r="C32" s="622">
        <f t="shared" si="1"/>
        <v>0</v>
      </c>
      <c r="D32" s="297"/>
      <c r="E32" s="297"/>
      <c r="F32" s="297"/>
      <c r="G32" s="297"/>
      <c r="H32" s="297"/>
      <c r="I32" s="297"/>
      <c r="J32" s="297"/>
      <c r="K32" s="297"/>
      <c r="L32" s="297"/>
      <c r="M32" s="297">
        <f>+M$14/7/2</f>
        <v>0</v>
      </c>
      <c r="N32" s="7">
        <f>+N31</f>
        <v>0</v>
      </c>
      <c r="O32" s="7">
        <f>+O31</f>
        <v>0</v>
      </c>
      <c r="P32" s="7">
        <f>+P31</f>
        <v>0</v>
      </c>
      <c r="Q32" s="7">
        <f>+Q31</f>
        <v>0</v>
      </c>
      <c r="R32" s="7">
        <f>+R31</f>
        <v>0</v>
      </c>
      <c r="S32" s="43">
        <f>+S$14/7</f>
        <v>0</v>
      </c>
      <c r="T32" s="43">
        <f>+T$14/7/2</f>
        <v>0</v>
      </c>
      <c r="U32" s="43"/>
      <c r="V32" s="43"/>
      <c r="W32" s="43"/>
      <c r="X32" s="43"/>
      <c r="Y32" s="7"/>
      <c r="Z32" s="297"/>
      <c r="AH32" s="578"/>
    </row>
    <row r="33" spans="1:34" x14ac:dyDescent="0.25">
      <c r="A33" s="38"/>
      <c r="B33" s="3">
        <f t="shared" si="2"/>
        <v>2042</v>
      </c>
      <c r="C33" s="622">
        <f t="shared" si="1"/>
        <v>0</v>
      </c>
      <c r="D33" s="297"/>
      <c r="E33" s="297"/>
      <c r="F33" s="297"/>
      <c r="G33" s="297"/>
      <c r="H33" s="297"/>
      <c r="I33" s="297"/>
      <c r="J33" s="297"/>
      <c r="K33" s="297"/>
      <c r="L33" s="297"/>
      <c r="M33" s="297"/>
      <c r="N33" s="7">
        <f>+N$14/7/2</f>
        <v>0</v>
      </c>
      <c r="O33" s="7">
        <f>+O32</f>
        <v>0</v>
      </c>
      <c r="P33" s="7">
        <f>+P32</f>
        <v>0</v>
      </c>
      <c r="Q33" s="7">
        <f>+Q32</f>
        <v>0</v>
      </c>
      <c r="R33" s="7">
        <f>+R32</f>
        <v>0</v>
      </c>
      <c r="S33" s="43">
        <f>+S32</f>
        <v>0</v>
      </c>
      <c r="T33" s="43">
        <f>+T$14/7</f>
        <v>0</v>
      </c>
      <c r="U33" s="43">
        <f>+U$14/7/2</f>
        <v>0</v>
      </c>
      <c r="V33" s="43"/>
      <c r="W33" s="43"/>
      <c r="X33" s="43"/>
      <c r="Y33" s="7"/>
      <c r="Z33" s="297"/>
      <c r="AH33" s="578"/>
    </row>
    <row r="34" spans="1:34" x14ac:dyDescent="0.25">
      <c r="A34" s="38"/>
      <c r="B34" s="3">
        <f t="shared" si="2"/>
        <v>2043</v>
      </c>
      <c r="C34" s="622">
        <f t="shared" si="1"/>
        <v>0</v>
      </c>
      <c r="D34" s="297"/>
      <c r="E34" s="297"/>
      <c r="F34" s="297"/>
      <c r="G34" s="297"/>
      <c r="H34" s="297"/>
      <c r="I34" s="297"/>
      <c r="J34" s="297"/>
      <c r="K34" s="297"/>
      <c r="L34" s="297"/>
      <c r="M34" s="297"/>
      <c r="N34" s="7"/>
      <c r="O34" s="7">
        <f>+O$14/7/2</f>
        <v>0</v>
      </c>
      <c r="P34" s="7">
        <f>+P33</f>
        <v>0</v>
      </c>
      <c r="Q34" s="7">
        <f>+Q33</f>
        <v>0</v>
      </c>
      <c r="R34" s="7">
        <f>+R33</f>
        <v>0</v>
      </c>
      <c r="S34" s="43">
        <f>+S33</f>
        <v>0</v>
      </c>
      <c r="T34" s="43">
        <f>+T$14/7</f>
        <v>0</v>
      </c>
      <c r="U34" s="43">
        <f>+U$14/7</f>
        <v>0</v>
      </c>
      <c r="V34" s="43">
        <f>+V$14/7/2</f>
        <v>0</v>
      </c>
      <c r="W34" s="43"/>
      <c r="X34" s="43"/>
      <c r="Y34" s="7"/>
      <c r="Z34" s="297"/>
      <c r="AH34" s="578"/>
    </row>
    <row r="35" spans="1:34" x14ac:dyDescent="0.25">
      <c r="A35" s="38"/>
      <c r="B35" s="3">
        <f t="shared" si="2"/>
        <v>2044</v>
      </c>
      <c r="C35" s="622">
        <f t="shared" si="1"/>
        <v>0</v>
      </c>
      <c r="D35" s="297"/>
      <c r="E35" s="297"/>
      <c r="F35" s="297"/>
      <c r="G35" s="297"/>
      <c r="H35" s="297"/>
      <c r="I35" s="297"/>
      <c r="J35" s="297"/>
      <c r="K35" s="297"/>
      <c r="L35" s="297"/>
      <c r="M35" s="297"/>
      <c r="N35" s="7"/>
      <c r="O35" s="7"/>
      <c r="P35" s="7">
        <f>P14/7/2</f>
        <v>0</v>
      </c>
      <c r="Q35" s="7">
        <f>Q14</f>
        <v>0</v>
      </c>
      <c r="R35" s="7">
        <f t="shared" ref="R35:U36" si="3">R34</f>
        <v>0</v>
      </c>
      <c r="S35" s="43">
        <f t="shared" si="3"/>
        <v>0</v>
      </c>
      <c r="T35" s="43">
        <f t="shared" si="3"/>
        <v>0</v>
      </c>
      <c r="U35" s="43">
        <f t="shared" si="3"/>
        <v>0</v>
      </c>
      <c r="V35" s="43">
        <f>V14/7</f>
        <v>0</v>
      </c>
      <c r="W35" s="43">
        <f>W14/7/2</f>
        <v>0</v>
      </c>
      <c r="X35" s="43"/>
      <c r="Y35" s="7"/>
      <c r="Z35" s="297"/>
      <c r="AH35" s="578"/>
    </row>
    <row r="36" spans="1:34" x14ac:dyDescent="0.25">
      <c r="A36" s="38"/>
      <c r="B36" s="3">
        <f t="shared" si="2"/>
        <v>2045</v>
      </c>
      <c r="C36" s="622">
        <f t="shared" si="1"/>
        <v>0</v>
      </c>
      <c r="D36" s="297"/>
      <c r="E36" s="297"/>
      <c r="F36" s="297"/>
      <c r="G36" s="297"/>
      <c r="H36" s="297"/>
      <c r="I36" s="297"/>
      <c r="J36" s="297"/>
      <c r="K36" s="297"/>
      <c r="L36" s="297"/>
      <c r="M36" s="297"/>
      <c r="N36" s="7"/>
      <c r="O36" s="7"/>
      <c r="P36" s="7"/>
      <c r="Q36" s="7">
        <f>Q14/7/2</f>
        <v>0</v>
      </c>
      <c r="R36" s="7">
        <f t="shared" si="3"/>
        <v>0</v>
      </c>
      <c r="S36" s="43">
        <f t="shared" si="3"/>
        <v>0</v>
      </c>
      <c r="T36" s="43">
        <f t="shared" si="3"/>
        <v>0</v>
      </c>
      <c r="U36" s="43">
        <f t="shared" si="3"/>
        <v>0</v>
      </c>
      <c r="V36" s="43">
        <f>V35</f>
        <v>0</v>
      </c>
      <c r="W36" s="43">
        <f>W14/7</f>
        <v>0</v>
      </c>
      <c r="X36" s="43">
        <f>X14/7/2</f>
        <v>0</v>
      </c>
      <c r="Y36" s="7"/>
      <c r="Z36" s="297"/>
      <c r="AH36" s="578"/>
    </row>
    <row r="37" spans="1:34" x14ac:dyDescent="0.25">
      <c r="A37" s="38"/>
      <c r="B37" s="3">
        <f t="shared" si="2"/>
        <v>2046</v>
      </c>
      <c r="C37" s="622">
        <f t="shared" si="1"/>
        <v>0</v>
      </c>
      <c r="D37" s="297"/>
      <c r="E37" s="297"/>
      <c r="F37" s="297"/>
      <c r="G37" s="297"/>
      <c r="H37" s="297"/>
      <c r="I37" s="297"/>
      <c r="J37" s="297"/>
      <c r="K37" s="297"/>
      <c r="L37" s="297"/>
      <c r="M37" s="297"/>
      <c r="N37" s="7"/>
      <c r="O37" s="7"/>
      <c r="P37" s="7"/>
      <c r="Q37" s="7"/>
      <c r="R37" s="7">
        <f>R14/7/2</f>
        <v>0</v>
      </c>
      <c r="S37" s="43">
        <f>S36</f>
        <v>0</v>
      </c>
      <c r="T37" s="43">
        <f>T36</f>
        <v>0</v>
      </c>
      <c r="U37" s="43">
        <f>U36</f>
        <v>0</v>
      </c>
      <c r="V37" s="43">
        <f>V36</f>
        <v>0</v>
      </c>
      <c r="W37" s="43">
        <f>W36</f>
        <v>0</v>
      </c>
      <c r="X37" s="43">
        <f>X14/7</f>
        <v>0</v>
      </c>
      <c r="Y37" s="7">
        <f>Y14/7/2</f>
        <v>0</v>
      </c>
      <c r="Z37" s="297"/>
      <c r="AH37" s="578"/>
    </row>
    <row r="38" spans="1:34" x14ac:dyDescent="0.25">
      <c r="A38" s="38"/>
      <c r="B38" s="3">
        <f t="shared" si="2"/>
        <v>2047</v>
      </c>
      <c r="C38" s="622">
        <f t="shared" si="1"/>
        <v>0</v>
      </c>
      <c r="D38" s="297"/>
      <c r="E38" s="297"/>
      <c r="F38" s="297"/>
      <c r="G38" s="297"/>
      <c r="H38" s="297"/>
      <c r="I38" s="297"/>
      <c r="J38" s="297"/>
      <c r="K38" s="297"/>
      <c r="L38" s="297"/>
      <c r="M38" s="297"/>
      <c r="N38" s="7"/>
      <c r="O38" s="7"/>
      <c r="P38" s="7"/>
      <c r="Q38" s="7"/>
      <c r="R38" s="7"/>
      <c r="S38" s="43"/>
      <c r="T38" s="43"/>
      <c r="U38" s="43"/>
      <c r="V38" s="43"/>
      <c r="W38" s="43"/>
      <c r="X38" s="43"/>
      <c r="Y38" s="7">
        <f>+Y14/2</f>
        <v>0</v>
      </c>
      <c r="Z38" s="7">
        <f>Z14/7/2</f>
        <v>0</v>
      </c>
      <c r="AA38" s="7"/>
      <c r="AH38" s="578"/>
    </row>
    <row r="39" spans="1:34" x14ac:dyDescent="0.25">
      <c r="A39" s="38"/>
      <c r="B39" s="3">
        <f t="shared" si="2"/>
        <v>2048</v>
      </c>
      <c r="C39" s="622">
        <f t="shared" si="1"/>
        <v>0</v>
      </c>
      <c r="D39" s="297"/>
      <c r="E39" s="297"/>
      <c r="F39" s="297"/>
      <c r="G39" s="297"/>
      <c r="H39" s="297"/>
      <c r="I39" s="297"/>
      <c r="J39" s="297"/>
      <c r="K39" s="297"/>
      <c r="L39" s="297"/>
      <c r="M39" s="297"/>
      <c r="N39" s="7"/>
      <c r="O39" s="7"/>
      <c r="P39" s="7"/>
      <c r="Q39" s="7"/>
      <c r="R39" s="7"/>
      <c r="S39" s="43"/>
      <c r="T39" s="43"/>
      <c r="U39" s="43"/>
      <c r="V39" s="43"/>
      <c r="W39" s="43"/>
      <c r="X39" s="43"/>
      <c r="Y39" s="7"/>
      <c r="Z39" s="7"/>
      <c r="AA39" s="7">
        <v>0</v>
      </c>
      <c r="AH39" s="578"/>
    </row>
    <row r="40" spans="1:34" x14ac:dyDescent="0.25">
      <c r="A40" s="38"/>
      <c r="B40" s="3">
        <f t="shared" si="2"/>
        <v>2049</v>
      </c>
      <c r="C40" s="622">
        <f t="shared" si="1"/>
        <v>0</v>
      </c>
      <c r="D40" s="297"/>
      <c r="E40" s="297"/>
      <c r="F40" s="297"/>
      <c r="G40" s="297"/>
      <c r="H40" s="297"/>
      <c r="I40" s="297"/>
      <c r="J40" s="297"/>
      <c r="K40" s="297"/>
      <c r="L40" s="297"/>
      <c r="M40" s="297"/>
      <c r="N40" s="7"/>
      <c r="O40" s="7"/>
      <c r="P40" s="7"/>
      <c r="Q40" s="7"/>
      <c r="R40" s="7"/>
      <c r="S40" s="43"/>
      <c r="T40" s="43"/>
      <c r="U40" s="43"/>
      <c r="V40" s="43"/>
      <c r="W40" s="43"/>
      <c r="X40" s="43"/>
      <c r="Y40" s="7"/>
      <c r="Z40" s="7"/>
      <c r="AA40" s="7"/>
      <c r="AB40" s="7">
        <v>0</v>
      </c>
      <c r="AH40" s="578"/>
    </row>
    <row r="41" spans="1:34" x14ac:dyDescent="0.25">
      <c r="A41" s="38"/>
      <c r="B41" s="3">
        <f t="shared" si="2"/>
        <v>2050</v>
      </c>
      <c r="C41" s="622">
        <f t="shared" si="1"/>
        <v>0</v>
      </c>
      <c r="D41" s="297"/>
      <c r="E41" s="297"/>
      <c r="F41" s="297"/>
      <c r="G41" s="297"/>
      <c r="H41" s="297"/>
      <c r="I41" s="297"/>
      <c r="J41" s="297"/>
      <c r="K41" s="297"/>
      <c r="L41" s="297"/>
      <c r="M41" s="297"/>
      <c r="N41" s="7"/>
      <c r="O41" s="7"/>
      <c r="P41" s="7"/>
      <c r="Q41" s="7"/>
      <c r="R41" s="7"/>
      <c r="S41" s="43"/>
      <c r="T41" s="43"/>
      <c r="U41" s="43"/>
      <c r="V41" s="43"/>
      <c r="W41" s="43"/>
      <c r="X41" s="43"/>
      <c r="Y41" s="7"/>
      <c r="Z41" s="7"/>
      <c r="AA41" s="7"/>
      <c r="AB41" s="7"/>
      <c r="AC41" s="43">
        <f>+$AC$14/7/3</f>
        <v>0</v>
      </c>
      <c r="AD41" s="43"/>
      <c r="AE41" s="43"/>
      <c r="AH41" s="578"/>
    </row>
    <row r="42" spans="1:34" x14ac:dyDescent="0.25">
      <c r="A42" s="38"/>
      <c r="B42" s="3">
        <f t="shared" si="2"/>
        <v>2051</v>
      </c>
      <c r="C42" s="622">
        <f t="shared" si="1"/>
        <v>0</v>
      </c>
      <c r="D42" s="297"/>
      <c r="E42" s="297"/>
      <c r="F42" s="297"/>
      <c r="G42" s="297"/>
      <c r="H42" s="297"/>
      <c r="I42" s="297"/>
      <c r="J42" s="297"/>
      <c r="K42" s="297"/>
      <c r="L42" s="297"/>
      <c r="M42" s="297"/>
      <c r="N42" s="7"/>
      <c r="O42" s="7"/>
      <c r="P42" s="7"/>
      <c r="Q42" s="7"/>
      <c r="R42" s="7"/>
      <c r="S42" s="43"/>
      <c r="T42" s="43"/>
      <c r="U42" s="43"/>
      <c r="V42" s="43"/>
      <c r="W42" s="43"/>
      <c r="X42" s="43"/>
      <c r="Y42" s="7"/>
      <c r="Z42" s="7"/>
      <c r="AA42" s="7"/>
      <c r="AB42" s="7"/>
      <c r="AC42" s="43"/>
      <c r="AD42" s="354">
        <f>$AD$14/7/2</f>
        <v>0</v>
      </c>
      <c r="AE42" s="43"/>
      <c r="AH42" s="578"/>
    </row>
    <row r="43" spans="1:34" x14ac:dyDescent="0.25">
      <c r="A43" s="38"/>
      <c r="B43" s="3">
        <f t="shared" si="2"/>
        <v>2052</v>
      </c>
      <c r="C43" s="622">
        <f t="shared" si="1"/>
        <v>0</v>
      </c>
      <c r="D43" s="297"/>
      <c r="E43" s="297"/>
      <c r="F43" s="297"/>
      <c r="G43" s="297"/>
      <c r="H43" s="297"/>
      <c r="I43" s="297"/>
      <c r="J43" s="297"/>
      <c r="K43" s="297"/>
      <c r="L43" s="297"/>
      <c r="M43" s="297"/>
      <c r="N43" s="7"/>
      <c r="O43" s="7"/>
      <c r="P43" s="7"/>
      <c r="Q43" s="7"/>
      <c r="R43" s="7"/>
      <c r="S43" s="43"/>
      <c r="T43" s="43"/>
      <c r="U43" s="43"/>
      <c r="V43" s="43"/>
      <c r="W43" s="43"/>
      <c r="X43" s="43"/>
      <c r="Y43" s="7"/>
      <c r="Z43" s="7"/>
      <c r="AA43" s="7"/>
      <c r="AB43" s="7"/>
      <c r="AC43" s="43"/>
      <c r="AD43" s="354">
        <f>$AD$14/7</f>
        <v>0</v>
      </c>
      <c r="AE43" s="43">
        <f>+$AE$14/7/2</f>
        <v>0</v>
      </c>
      <c r="AH43" s="578"/>
    </row>
    <row r="44" spans="1:34" x14ac:dyDescent="0.25">
      <c r="A44" s="38"/>
      <c r="B44" s="3">
        <f t="shared" si="2"/>
        <v>2053</v>
      </c>
      <c r="C44" s="622">
        <f t="shared" si="1"/>
        <v>0</v>
      </c>
      <c r="D44" s="297"/>
      <c r="E44" s="297"/>
      <c r="F44" s="297"/>
      <c r="G44" s="297"/>
      <c r="H44" s="297"/>
      <c r="I44" s="297"/>
      <c r="J44" s="297"/>
      <c r="K44" s="297"/>
      <c r="L44" s="297"/>
      <c r="M44" s="297"/>
      <c r="N44" s="7"/>
      <c r="O44" s="7"/>
      <c r="P44" s="7"/>
      <c r="Q44" s="7"/>
      <c r="R44" s="7"/>
      <c r="S44" s="43"/>
      <c r="T44" s="43"/>
      <c r="U44" s="43"/>
      <c r="V44" s="43"/>
      <c r="W44" s="43"/>
      <c r="X44" s="43"/>
      <c r="Y44" s="7"/>
      <c r="Z44" s="7"/>
      <c r="AA44" s="7"/>
      <c r="AB44" s="7"/>
      <c r="AC44" s="43"/>
      <c r="AD44" s="354"/>
      <c r="AE44" s="43">
        <f>+$AE$14/7</f>
        <v>0</v>
      </c>
      <c r="AF44" s="43">
        <f>+$AG$14/7/2</f>
        <v>0</v>
      </c>
      <c r="AH44" s="578"/>
    </row>
    <row r="45" spans="1:34" x14ac:dyDescent="0.25">
      <c r="A45" s="38"/>
      <c r="B45" s="3">
        <f t="shared" si="2"/>
        <v>2054</v>
      </c>
      <c r="C45" s="622">
        <f t="shared" si="1"/>
        <v>0</v>
      </c>
      <c r="D45" s="297"/>
      <c r="E45" s="297"/>
      <c r="F45" s="297"/>
      <c r="G45" s="297"/>
      <c r="H45" s="297"/>
      <c r="I45" s="297"/>
      <c r="J45" s="297"/>
      <c r="K45" s="297"/>
      <c r="L45" s="297"/>
      <c r="M45" s="297"/>
      <c r="N45" s="7"/>
      <c r="O45" s="7"/>
      <c r="P45" s="7"/>
      <c r="Q45" s="7"/>
      <c r="R45" s="7"/>
      <c r="S45" s="43"/>
      <c r="T45" s="43"/>
      <c r="U45" s="43"/>
      <c r="V45" s="43"/>
      <c r="W45" s="43"/>
      <c r="X45" s="43"/>
      <c r="Y45" s="7"/>
      <c r="Z45" s="7"/>
      <c r="AA45" s="7"/>
      <c r="AB45" s="7"/>
      <c r="AC45" s="43"/>
      <c r="AD45" s="354"/>
      <c r="AE45" s="43"/>
      <c r="AF45" s="43"/>
      <c r="AG45" s="43"/>
      <c r="AH45" s="578"/>
    </row>
    <row r="46" spans="1:34" x14ac:dyDescent="0.25">
      <c r="A46" s="38"/>
      <c r="B46" s="3">
        <f t="shared" si="2"/>
        <v>2055</v>
      </c>
      <c r="C46" s="622">
        <f t="shared" si="1"/>
        <v>-11675.52357142857</v>
      </c>
      <c r="D46" s="297"/>
      <c r="E46" s="297"/>
      <c r="F46" s="297"/>
      <c r="G46" s="297"/>
      <c r="H46" s="297"/>
      <c r="I46" s="297"/>
      <c r="J46" s="297"/>
      <c r="K46" s="297"/>
      <c r="L46" s="297"/>
      <c r="M46" s="297"/>
      <c r="N46" s="7"/>
      <c r="O46" s="7"/>
      <c r="P46" s="7"/>
      <c r="Q46" s="7"/>
      <c r="R46" s="7"/>
      <c r="S46" s="43"/>
      <c r="T46" s="43"/>
      <c r="U46" s="43"/>
      <c r="V46" s="43"/>
      <c r="W46" s="43"/>
      <c r="X46" s="43"/>
      <c r="Y46" s="7"/>
      <c r="Z46" s="7"/>
      <c r="AA46" s="7"/>
      <c r="AB46" s="7"/>
      <c r="AC46" s="43"/>
      <c r="AD46" s="354"/>
      <c r="AE46" s="43"/>
      <c r="AF46" s="43"/>
      <c r="AG46" s="43"/>
      <c r="AH46" s="578">
        <f>AH14/7/2</f>
        <v>11675.52357142857</v>
      </c>
    </row>
    <row r="47" spans="1:34" x14ac:dyDescent="0.25">
      <c r="A47" s="38"/>
      <c r="B47" s="12"/>
      <c r="C47" s="254"/>
      <c r="D47" s="298"/>
      <c r="E47" s="298"/>
      <c r="F47" s="298"/>
      <c r="G47" s="298"/>
      <c r="H47" s="298"/>
      <c r="I47" s="298"/>
      <c r="J47" s="298"/>
      <c r="K47" s="298"/>
      <c r="L47" s="298"/>
      <c r="M47" s="298"/>
      <c r="N47" s="298"/>
      <c r="O47" s="298"/>
      <c r="P47" s="298"/>
      <c r="Q47" s="298"/>
      <c r="R47" s="298"/>
      <c r="S47" s="298"/>
      <c r="T47" s="298"/>
      <c r="U47" s="298"/>
      <c r="V47" s="299"/>
      <c r="W47" s="299"/>
      <c r="X47" s="299"/>
      <c r="Y47" s="298"/>
      <c r="Z47" s="298"/>
      <c r="AA47" s="298"/>
      <c r="AB47" s="173"/>
      <c r="AC47" s="173"/>
      <c r="AD47" s="173"/>
      <c r="AE47" s="173"/>
      <c r="AF47" s="173"/>
      <c r="AH47" s="578"/>
    </row>
    <row r="48" spans="1:34" x14ac:dyDescent="0.25">
      <c r="A48" s="38" t="s">
        <v>62</v>
      </c>
      <c r="B48" s="675">
        <f>SUM(D48:AH48)</f>
        <v>151781.80642857141</v>
      </c>
      <c r="C48" s="275">
        <f>SUM(C16:C47)</f>
        <v>-11675.52357142857</v>
      </c>
      <c r="D48" s="297">
        <f>-SUM(D16:D47)+D14</f>
        <v>0</v>
      </c>
      <c r="E48" s="297">
        <f t="shared" ref="E48:M48" si="4">-SUM(E16:E47)+E14</f>
        <v>0</v>
      </c>
      <c r="F48" s="297">
        <f t="shared" si="4"/>
        <v>0</v>
      </c>
      <c r="G48" s="297">
        <f t="shared" si="4"/>
        <v>0</v>
      </c>
      <c r="H48" s="297">
        <f t="shared" si="4"/>
        <v>0</v>
      </c>
      <c r="I48" s="297">
        <f t="shared" si="4"/>
        <v>0</v>
      </c>
      <c r="J48" s="297">
        <f t="shared" si="4"/>
        <v>0</v>
      </c>
      <c r="K48" s="297">
        <f t="shared" si="4"/>
        <v>0</v>
      </c>
      <c r="L48" s="297">
        <f t="shared" si="4"/>
        <v>0</v>
      </c>
      <c r="M48" s="297">
        <f t="shared" si="4"/>
        <v>0</v>
      </c>
      <c r="N48" s="297">
        <f>-SUM(N16:N47)+N14</f>
        <v>0</v>
      </c>
      <c r="O48" s="297">
        <f t="shared" ref="O48:AF48" si="5">-SUM(O16:O47)+O14</f>
        <v>0</v>
      </c>
      <c r="P48" s="297">
        <f t="shared" si="5"/>
        <v>0</v>
      </c>
      <c r="Q48" s="297">
        <f t="shared" si="5"/>
        <v>0</v>
      </c>
      <c r="R48" s="297">
        <f t="shared" si="5"/>
        <v>0</v>
      </c>
      <c r="S48" s="297">
        <f t="shared" si="5"/>
        <v>0</v>
      </c>
      <c r="T48" s="297">
        <f t="shared" si="5"/>
        <v>0</v>
      </c>
      <c r="U48" s="297">
        <f t="shared" si="5"/>
        <v>0</v>
      </c>
      <c r="V48" s="297">
        <f t="shared" si="5"/>
        <v>0</v>
      </c>
      <c r="W48" s="297">
        <f t="shared" si="5"/>
        <v>0</v>
      </c>
      <c r="X48" s="297">
        <f t="shared" si="5"/>
        <v>0</v>
      </c>
      <c r="Y48" s="297">
        <f t="shared" si="5"/>
        <v>0</v>
      </c>
      <c r="Z48" s="297">
        <f t="shared" si="5"/>
        <v>0</v>
      </c>
      <c r="AA48" s="297">
        <f t="shared" si="5"/>
        <v>0</v>
      </c>
      <c r="AB48" s="297">
        <f t="shared" si="5"/>
        <v>0</v>
      </c>
      <c r="AC48" s="297">
        <f t="shared" si="5"/>
        <v>0</v>
      </c>
      <c r="AD48" s="297">
        <f t="shared" si="5"/>
        <v>0</v>
      </c>
      <c r="AE48" s="297">
        <f t="shared" si="5"/>
        <v>0</v>
      </c>
      <c r="AF48" s="297">
        <f t="shared" si="5"/>
        <v>0</v>
      </c>
      <c r="AG48" s="330">
        <f>-SUM(AG16:AG47)+AG14</f>
        <v>0</v>
      </c>
      <c r="AH48" s="330">
        <f>-SUM(AH16:AH47)+AH14</f>
        <v>151781.80642857141</v>
      </c>
    </row>
    <row r="49" spans="1:26" x14ac:dyDescent="0.25">
      <c r="A49" s="38"/>
      <c r="B49" s="275"/>
      <c r="C49" s="299"/>
      <c r="D49" s="297"/>
      <c r="E49" s="297"/>
      <c r="F49" s="297"/>
      <c r="G49" s="297"/>
      <c r="H49" s="297"/>
      <c r="I49" s="297"/>
      <c r="J49" s="297"/>
      <c r="K49" s="297"/>
      <c r="L49" s="297"/>
      <c r="M49" s="297"/>
      <c r="N49" s="338"/>
      <c r="O49" s="338"/>
      <c r="P49" s="338"/>
      <c r="Q49" s="338"/>
      <c r="R49" s="338"/>
      <c r="S49" s="338"/>
      <c r="T49" s="338"/>
      <c r="U49" s="338"/>
      <c r="V49" s="338"/>
      <c r="W49" s="338"/>
      <c r="X49" s="338"/>
      <c r="Y49" s="338"/>
      <c r="Z49" s="338"/>
    </row>
    <row r="50" spans="1:26" x14ac:dyDescent="0.25">
      <c r="A50" s="39" t="s">
        <v>63</v>
      </c>
      <c r="B50" s="3"/>
      <c r="C50" s="30">
        <f>+C14+C48</f>
        <v>448224.47642857145</v>
      </c>
      <c r="D50" s="297"/>
      <c r="E50" s="297"/>
      <c r="F50" s="297"/>
      <c r="G50" s="297"/>
      <c r="H50" s="297"/>
      <c r="I50" s="297"/>
      <c r="J50" s="297"/>
      <c r="K50" s="297"/>
      <c r="L50" s="297"/>
      <c r="M50" s="297"/>
      <c r="N50" s="338"/>
      <c r="O50" s="338"/>
      <c r="P50" s="338"/>
      <c r="Q50" s="338"/>
      <c r="R50" s="338"/>
      <c r="S50" s="338"/>
      <c r="T50" s="338"/>
      <c r="U50" s="338"/>
      <c r="V50" s="338"/>
      <c r="W50" s="338"/>
      <c r="X50" s="338"/>
      <c r="Y50" s="338"/>
      <c r="Z50" s="338"/>
    </row>
    <row r="51" spans="1:26" x14ac:dyDescent="0.25">
      <c r="A51" s="3"/>
      <c r="B51" s="3"/>
      <c r="C51" s="3"/>
      <c r="D51" s="297"/>
      <c r="E51" s="297"/>
      <c r="F51" s="297"/>
      <c r="G51" s="297"/>
      <c r="H51" s="297"/>
      <c r="I51" s="297"/>
      <c r="J51" s="297"/>
      <c r="K51" s="297"/>
      <c r="L51" s="297"/>
      <c r="M51" s="297"/>
      <c r="N51" s="338"/>
      <c r="O51" s="338"/>
      <c r="P51" s="338"/>
      <c r="Q51" s="338"/>
      <c r="R51" s="338"/>
      <c r="S51" s="338"/>
      <c r="T51" s="338"/>
      <c r="U51" s="338"/>
      <c r="V51" s="338"/>
      <c r="W51" s="338"/>
      <c r="X51" s="338"/>
      <c r="Y51" s="338"/>
      <c r="Z51" s="338"/>
    </row>
    <row r="52" spans="1:26" x14ac:dyDescent="0.25">
      <c r="A52" s="3"/>
      <c r="B52" s="36"/>
      <c r="C52" s="3"/>
      <c r="D52" s="297"/>
      <c r="E52" s="297"/>
      <c r="F52" s="297"/>
      <c r="G52" s="297"/>
      <c r="H52" s="297"/>
      <c r="I52" s="297"/>
      <c r="J52" s="297"/>
      <c r="K52" s="297"/>
      <c r="L52" s="297"/>
      <c r="M52" s="297"/>
      <c r="N52" s="338"/>
      <c r="O52" s="338"/>
      <c r="P52" s="338"/>
      <c r="Q52" s="338"/>
      <c r="R52" s="338"/>
      <c r="S52" s="338"/>
      <c r="T52" s="338"/>
      <c r="U52" s="338"/>
      <c r="V52" s="338"/>
      <c r="W52" s="338"/>
      <c r="X52" s="338"/>
      <c r="Y52" s="338"/>
      <c r="Z52" s="338"/>
    </row>
    <row r="53" spans="1:26" x14ac:dyDescent="0.25">
      <c r="A53" s="3"/>
      <c r="B53" s="3"/>
      <c r="C53" s="3"/>
      <c r="E53" s="297"/>
      <c r="F53" s="301"/>
      <c r="G53" s="301"/>
      <c r="H53" s="301"/>
      <c r="I53" s="301"/>
      <c r="J53" s="301"/>
      <c r="K53" s="301"/>
      <c r="L53" s="301"/>
      <c r="M53" s="301"/>
      <c r="N53" s="338">
        <f>SUM(E32:E53)</f>
        <v>0</v>
      </c>
      <c r="O53" s="342"/>
      <c r="P53" s="342"/>
      <c r="Q53" s="342"/>
      <c r="R53" s="342"/>
      <c r="S53" s="342"/>
    </row>
    <row r="54" spans="1:26" x14ac:dyDescent="0.25">
      <c r="B54" s="3"/>
      <c r="C54" s="3"/>
      <c r="E54" s="301"/>
      <c r="F54" s="301"/>
      <c r="G54" s="301"/>
      <c r="H54" s="301"/>
      <c r="I54" s="301"/>
      <c r="J54" s="301"/>
      <c r="K54" s="301"/>
      <c r="L54" s="301"/>
      <c r="M54" s="301"/>
      <c r="N54" s="301"/>
      <c r="O54" s="301"/>
      <c r="P54" s="301"/>
      <c r="Q54" s="301"/>
      <c r="R54" s="301"/>
      <c r="S54" s="301"/>
    </row>
    <row r="55" spans="1:26" x14ac:dyDescent="0.25">
      <c r="E55" s="301"/>
      <c r="F55" s="301"/>
      <c r="G55" s="301"/>
      <c r="H55" s="301"/>
      <c r="I55" s="301"/>
      <c r="J55" s="301"/>
      <c r="K55" s="301"/>
      <c r="L55" s="301"/>
      <c r="M55" s="301"/>
      <c r="N55" s="301"/>
      <c r="O55" s="301"/>
      <c r="P55" s="301"/>
      <c r="Q55" s="301"/>
      <c r="R55" s="301"/>
      <c r="S55" s="301"/>
    </row>
    <row r="56" spans="1:26" x14ac:dyDescent="0.25">
      <c r="E56" s="301"/>
      <c r="F56" s="301"/>
      <c r="G56" s="301"/>
      <c r="H56" s="301"/>
      <c r="I56" s="301"/>
      <c r="J56" s="301"/>
      <c r="K56" s="301"/>
      <c r="L56" s="301"/>
      <c r="M56" s="301"/>
      <c r="N56" s="301"/>
      <c r="O56" s="301"/>
      <c r="P56" s="301"/>
      <c r="Q56" s="301"/>
      <c r="R56" s="301"/>
      <c r="S56" s="301"/>
    </row>
    <row r="57" spans="1:26" x14ac:dyDescent="0.25">
      <c r="E57" s="301"/>
      <c r="F57" s="301"/>
      <c r="G57" s="301"/>
      <c r="H57" s="301"/>
      <c r="I57" s="301"/>
      <c r="J57" s="301"/>
      <c r="K57" s="301"/>
      <c r="L57" s="301"/>
      <c r="M57" s="301"/>
      <c r="N57" s="301"/>
      <c r="O57" s="301"/>
      <c r="P57" s="301"/>
      <c r="Q57" s="301"/>
      <c r="R57" s="301"/>
      <c r="S57" s="301"/>
    </row>
    <row r="58" spans="1:26" x14ac:dyDescent="0.25">
      <c r="E58" s="301"/>
      <c r="F58" s="301"/>
      <c r="G58" s="301"/>
      <c r="H58" s="301"/>
      <c r="I58" s="301"/>
      <c r="J58" s="301"/>
      <c r="K58" s="301"/>
      <c r="L58" s="301"/>
      <c r="M58" s="301"/>
      <c r="N58" s="301"/>
      <c r="O58" s="301"/>
      <c r="P58" s="301"/>
      <c r="Q58" s="301"/>
      <c r="R58" s="301"/>
      <c r="S58" s="301"/>
    </row>
    <row r="59" spans="1:26" x14ac:dyDescent="0.25">
      <c r="E59" s="301"/>
      <c r="F59" s="301"/>
      <c r="G59" s="301"/>
      <c r="H59" s="301"/>
      <c r="I59" s="301"/>
      <c r="J59" s="301"/>
      <c r="K59" s="301"/>
      <c r="L59" s="301"/>
      <c r="M59" s="301"/>
      <c r="N59" s="301"/>
      <c r="O59" s="301"/>
      <c r="P59" s="301"/>
      <c r="Q59" s="301"/>
      <c r="R59" s="301"/>
      <c r="S59" s="301"/>
    </row>
    <row r="60" spans="1:26" x14ac:dyDescent="0.25">
      <c r="E60" s="301"/>
      <c r="F60" s="301"/>
      <c r="G60" s="301"/>
      <c r="H60" s="301"/>
      <c r="I60" s="301"/>
      <c r="J60" s="301"/>
      <c r="K60" s="301"/>
      <c r="L60" s="301"/>
      <c r="M60" s="301"/>
      <c r="N60" s="301"/>
      <c r="O60" s="301"/>
      <c r="P60" s="301"/>
      <c r="Q60" s="301"/>
      <c r="R60" s="301"/>
      <c r="S60" s="301"/>
    </row>
    <row r="61" spans="1:26" x14ac:dyDescent="0.25">
      <c r="E61" s="301"/>
      <c r="F61" s="301"/>
      <c r="G61" s="301"/>
      <c r="H61" s="301"/>
      <c r="I61" s="301"/>
      <c r="J61" s="301"/>
      <c r="K61" s="301"/>
      <c r="L61" s="301"/>
      <c r="M61" s="301"/>
      <c r="N61" s="301"/>
      <c r="O61" s="301"/>
      <c r="P61" s="301"/>
      <c r="Q61" s="301"/>
      <c r="R61" s="301"/>
      <c r="S61" s="301"/>
    </row>
    <row r="62" spans="1:26" x14ac:dyDescent="0.25">
      <c r="E62" s="301"/>
      <c r="F62" s="301"/>
      <c r="G62" s="301"/>
      <c r="H62" s="301"/>
      <c r="I62" s="301"/>
      <c r="J62" s="301"/>
      <c r="K62" s="301"/>
      <c r="L62" s="301"/>
      <c r="M62" s="301"/>
      <c r="N62" s="301"/>
      <c r="O62" s="301"/>
      <c r="P62" s="301"/>
      <c r="Q62" s="301"/>
      <c r="R62" s="301"/>
      <c r="S62" s="301"/>
    </row>
    <row r="63" spans="1:26" x14ac:dyDescent="0.25">
      <c r="E63" s="301"/>
      <c r="F63" s="301"/>
      <c r="G63" s="301"/>
      <c r="H63" s="301"/>
      <c r="I63" s="301"/>
      <c r="J63" s="301"/>
      <c r="K63" s="301"/>
      <c r="L63" s="301"/>
      <c r="M63" s="301"/>
      <c r="N63" s="301"/>
      <c r="O63" s="301"/>
      <c r="P63" s="301"/>
      <c r="Q63" s="301"/>
      <c r="R63" s="301"/>
      <c r="S63" s="301"/>
    </row>
    <row r="64" spans="1:26" x14ac:dyDescent="0.25">
      <c r="E64" s="301"/>
      <c r="F64" s="301"/>
      <c r="G64" s="301"/>
      <c r="H64" s="301"/>
      <c r="I64" s="301"/>
      <c r="J64" s="301"/>
      <c r="K64" s="301"/>
      <c r="L64" s="301"/>
      <c r="M64" s="301"/>
      <c r="N64" s="301"/>
      <c r="O64" s="301"/>
      <c r="P64" s="301"/>
      <c r="Q64" s="301"/>
      <c r="R64" s="301"/>
      <c r="S64" s="301"/>
    </row>
  </sheetData>
  <pageMargins left="0.7" right="0.7" top="0.75" bottom="0.75" header="0.3" footer="0.3"/>
  <legacyDrawing r:id="rId1"/>
</worksheet>
</file>

<file path=xl/worksheets/sheet2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1B7EC-F150-4D52-BB51-DF02605B3162}">
  <dimension ref="A1:AK64"/>
  <sheetViews>
    <sheetView workbookViewId="0">
      <selection activeCell="A4" sqref="A4"/>
    </sheetView>
  </sheetViews>
  <sheetFormatPr defaultColWidth="8.85546875" defaultRowHeight="15" x14ac:dyDescent="0.25"/>
  <cols>
    <col min="1" max="1" width="26" customWidth="1"/>
    <col min="2" max="2" width="9.5703125" customWidth="1"/>
    <col min="3" max="3" width="12.85546875" customWidth="1"/>
    <col min="4" max="12" width="7.42578125" hidden="1" customWidth="1"/>
    <col min="13" max="13" width="7.5703125" hidden="1" customWidth="1"/>
    <col min="14" max="22" width="10.42578125" customWidth="1"/>
    <col min="23" max="25" width="10.42578125" hidden="1" customWidth="1"/>
    <col min="26" max="26" width="10.7109375" hidden="1" customWidth="1"/>
    <col min="27" max="27" width="11.5703125" hidden="1" customWidth="1"/>
    <col min="28" max="28" width="12" hidden="1" customWidth="1"/>
    <col min="29" max="30" width="10.5703125" hidden="1" customWidth="1"/>
    <col min="31" max="31" width="11.85546875" customWidth="1"/>
    <col min="32" max="32" width="14.28515625" customWidth="1"/>
    <col min="33" max="33" width="12.28515625" customWidth="1"/>
    <col min="34" max="34" width="13.7109375" bestFit="1" customWidth="1"/>
    <col min="35" max="37" width="10.5703125" bestFit="1" customWidth="1"/>
  </cols>
  <sheetData>
    <row r="1" spans="1:37" x14ac:dyDescent="0.25">
      <c r="A1" s="11" t="s">
        <v>10</v>
      </c>
      <c r="O1" t="s">
        <v>647</v>
      </c>
    </row>
    <row r="2" spans="1:37" x14ac:dyDescent="0.25">
      <c r="A2" s="9" t="s">
        <v>438</v>
      </c>
    </row>
    <row r="3" spans="1:37" x14ac:dyDescent="0.25">
      <c r="A3" s="9" t="s">
        <v>1490</v>
      </c>
    </row>
    <row r="4" spans="1:37" x14ac:dyDescent="0.25">
      <c r="R4" s="40" t="s">
        <v>4</v>
      </c>
      <c r="S4" s="41"/>
      <c r="T4" s="40" t="s">
        <v>8</v>
      </c>
    </row>
    <row r="5" spans="1:37" x14ac:dyDescent="0.25">
      <c r="A5" s="10" t="s">
        <v>9</v>
      </c>
      <c r="B5" s="12" t="s">
        <v>64</v>
      </c>
      <c r="C5" s="12" t="s">
        <v>12</v>
      </c>
      <c r="R5" s="42" t="s">
        <v>2</v>
      </c>
      <c r="S5" s="42" t="s">
        <v>60</v>
      </c>
      <c r="T5" s="42" t="s">
        <v>7</v>
      </c>
    </row>
    <row r="6" spans="1:37" x14ac:dyDescent="0.25">
      <c r="B6" s="3"/>
      <c r="R6" s="3"/>
    </row>
    <row r="7" spans="1:37" x14ac:dyDescent="0.25">
      <c r="A7" t="s">
        <v>1488</v>
      </c>
      <c r="B7" s="212">
        <v>933</v>
      </c>
      <c r="C7" s="214" t="s">
        <v>1469</v>
      </c>
      <c r="D7" s="293"/>
      <c r="E7" s="293"/>
      <c r="F7" s="293"/>
      <c r="G7" s="293"/>
      <c r="H7" s="293"/>
      <c r="I7" s="293"/>
      <c r="J7" s="293"/>
      <c r="K7" s="293"/>
      <c r="L7" s="293"/>
      <c r="M7" s="293"/>
      <c r="N7" s="293"/>
      <c r="O7" s="294"/>
      <c r="P7" s="6"/>
      <c r="Q7" s="6"/>
      <c r="R7" s="13">
        <f>+C14</f>
        <v>1290200</v>
      </c>
      <c r="S7" s="13">
        <f>+-C48</f>
        <v>11675.52357142857</v>
      </c>
      <c r="T7" s="13">
        <f>+R7-S7</f>
        <v>1278524.4764285714</v>
      </c>
    </row>
    <row r="8" spans="1:37" ht="46.5" customHeight="1" x14ac:dyDescent="0.25">
      <c r="A8" s="862" t="s">
        <v>1468</v>
      </c>
      <c r="B8" s="3"/>
      <c r="D8" s="293"/>
      <c r="E8" s="293"/>
      <c r="F8" s="293"/>
      <c r="G8" s="293"/>
      <c r="H8" s="293"/>
      <c r="I8" s="293"/>
      <c r="J8" s="293"/>
      <c r="K8" s="293"/>
      <c r="L8" s="293"/>
      <c r="M8" s="293"/>
      <c r="N8" s="293"/>
      <c r="O8" s="294"/>
      <c r="P8" s="6"/>
      <c r="Q8" s="6"/>
    </row>
    <row r="9" spans="1:37" x14ac:dyDescent="0.25">
      <c r="A9" s="2"/>
      <c r="B9" s="3"/>
      <c r="D9" s="293"/>
      <c r="E9" s="293"/>
      <c r="F9" s="293"/>
      <c r="G9" s="293"/>
      <c r="H9" s="293"/>
      <c r="I9" s="293"/>
      <c r="J9" s="293"/>
      <c r="K9" s="293"/>
      <c r="L9" s="293"/>
      <c r="M9" s="293"/>
      <c r="N9" s="293"/>
      <c r="O9" s="294"/>
      <c r="P9" s="6"/>
      <c r="Q9" s="6"/>
    </row>
    <row r="10" spans="1:37" x14ac:dyDescent="0.25">
      <c r="B10" s="3"/>
    </row>
    <row r="11" spans="1:37" x14ac:dyDescent="0.25">
      <c r="A11" s="686" t="s">
        <v>66</v>
      </c>
      <c r="B11" s="212" t="s">
        <v>1267</v>
      </c>
      <c r="C11" s="214"/>
    </row>
    <row r="12" spans="1:37" x14ac:dyDescent="0.25">
      <c r="B12" s="28"/>
      <c r="C12" s="2"/>
    </row>
    <row r="13" spans="1:37" x14ac:dyDescent="0.25">
      <c r="A13" s="9" t="s">
        <v>5</v>
      </c>
      <c r="C13" s="31" t="s">
        <v>3</v>
      </c>
      <c r="D13" s="32">
        <v>1994</v>
      </c>
      <c r="E13" s="32">
        <v>1995</v>
      </c>
      <c r="F13" s="32">
        <v>1996</v>
      </c>
      <c r="G13" s="32">
        <v>1997</v>
      </c>
      <c r="H13" s="32">
        <v>1998</v>
      </c>
      <c r="I13" s="32">
        <v>1999</v>
      </c>
      <c r="J13" s="32">
        <v>2000</v>
      </c>
      <c r="K13" s="32">
        <v>2001</v>
      </c>
      <c r="L13" s="32">
        <v>2002</v>
      </c>
      <c r="M13" s="32">
        <v>2003</v>
      </c>
      <c r="N13" s="32">
        <v>2024</v>
      </c>
      <c r="O13" s="32">
        <f>N13+1</f>
        <v>2025</v>
      </c>
      <c r="P13" s="32">
        <f t="shared" ref="P13:AH13" si="0">O13+1</f>
        <v>2026</v>
      </c>
      <c r="Q13" s="32">
        <f t="shared" si="0"/>
        <v>2027</v>
      </c>
      <c r="R13" s="32">
        <f t="shared" si="0"/>
        <v>2028</v>
      </c>
      <c r="S13" s="32">
        <f t="shared" si="0"/>
        <v>2029</v>
      </c>
      <c r="T13" s="32">
        <f t="shared" si="0"/>
        <v>2030</v>
      </c>
      <c r="U13" s="32">
        <f t="shared" si="0"/>
        <v>2031</v>
      </c>
      <c r="V13" s="32">
        <f t="shared" si="0"/>
        <v>2032</v>
      </c>
      <c r="W13" s="32">
        <f t="shared" si="0"/>
        <v>2033</v>
      </c>
      <c r="X13" s="32">
        <f t="shared" si="0"/>
        <v>2034</v>
      </c>
      <c r="Y13" s="32">
        <f t="shared" si="0"/>
        <v>2035</v>
      </c>
      <c r="Z13" s="32">
        <f t="shared" si="0"/>
        <v>2036</v>
      </c>
      <c r="AA13" s="32">
        <f t="shared" si="0"/>
        <v>2037</v>
      </c>
      <c r="AB13" s="32">
        <f t="shared" si="0"/>
        <v>2038</v>
      </c>
      <c r="AC13" s="32">
        <f t="shared" si="0"/>
        <v>2039</v>
      </c>
      <c r="AD13" s="32">
        <f t="shared" si="0"/>
        <v>2040</v>
      </c>
      <c r="AE13" s="32">
        <f t="shared" si="0"/>
        <v>2041</v>
      </c>
      <c r="AF13" s="32">
        <f t="shared" si="0"/>
        <v>2042</v>
      </c>
      <c r="AG13" s="32">
        <f t="shared" si="0"/>
        <v>2043</v>
      </c>
      <c r="AH13" s="32">
        <f t="shared" si="0"/>
        <v>2044</v>
      </c>
      <c r="AI13" s="576"/>
      <c r="AJ13" s="576"/>
      <c r="AK13" s="576"/>
    </row>
    <row r="14" spans="1:37" x14ac:dyDescent="0.25">
      <c r="A14" s="9" t="s">
        <v>73</v>
      </c>
      <c r="C14" s="672">
        <v>1290200</v>
      </c>
      <c r="D14" s="233">
        <v>0</v>
      </c>
      <c r="E14" s="233">
        <v>0</v>
      </c>
      <c r="F14" s="233">
        <v>0</v>
      </c>
      <c r="G14" s="233">
        <v>0</v>
      </c>
      <c r="H14" s="233">
        <v>0</v>
      </c>
      <c r="I14" s="233">
        <v>0</v>
      </c>
      <c r="J14" s="233">
        <v>0</v>
      </c>
      <c r="K14" s="233">
        <v>0</v>
      </c>
      <c r="L14" s="233">
        <v>0</v>
      </c>
      <c r="M14" s="233">
        <v>0</v>
      </c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7"/>
      <c r="Z14" s="7"/>
      <c r="AA14" s="4"/>
      <c r="AB14" s="7"/>
      <c r="AC14" s="7"/>
      <c r="AD14" s="71"/>
      <c r="AE14" s="275"/>
      <c r="AG14" s="33"/>
      <c r="AH14" s="7">
        <v>163457.32999999999</v>
      </c>
    </row>
    <row r="15" spans="1:37" x14ac:dyDescent="0.25">
      <c r="A15" s="34"/>
      <c r="B15" s="2"/>
      <c r="C15" s="2"/>
      <c r="S15" s="233"/>
      <c r="T15" s="233"/>
      <c r="U15" s="233"/>
      <c r="V15" s="233"/>
      <c r="W15" s="233"/>
      <c r="X15" s="233"/>
      <c r="AH15" s="577"/>
    </row>
    <row r="16" spans="1:37" x14ac:dyDescent="0.25">
      <c r="A16" s="9" t="s">
        <v>6</v>
      </c>
      <c r="B16" s="3">
        <v>2025</v>
      </c>
      <c r="C16" s="622">
        <f>-SUM(D16:AH16)</f>
        <v>0</v>
      </c>
      <c r="D16" s="297">
        <f>+D$14/7/2</f>
        <v>0</v>
      </c>
      <c r="E16" s="297"/>
      <c r="F16" s="297"/>
      <c r="G16" s="297"/>
      <c r="H16" s="297"/>
      <c r="I16" s="297"/>
      <c r="J16" s="297"/>
      <c r="K16" s="297"/>
      <c r="L16" s="297"/>
      <c r="M16" s="297"/>
      <c r="N16" s="297"/>
      <c r="O16" s="297"/>
      <c r="P16" s="297"/>
      <c r="Q16" s="297"/>
      <c r="R16" s="297"/>
      <c r="S16" s="233"/>
      <c r="T16" s="233"/>
      <c r="U16" s="233"/>
      <c r="V16" s="233"/>
      <c r="W16" s="233"/>
      <c r="X16" s="233"/>
      <c r="Y16" s="297"/>
      <c r="Z16" s="297"/>
      <c r="AH16" s="577"/>
    </row>
    <row r="17" spans="1:34" x14ac:dyDescent="0.25">
      <c r="B17" s="3">
        <f>B16+1</f>
        <v>2026</v>
      </c>
      <c r="C17" s="622">
        <f t="shared" ref="C17:C46" si="1">-SUM(D17:AH17)</f>
        <v>0</v>
      </c>
      <c r="D17" s="297">
        <f>+D$14/7</f>
        <v>0</v>
      </c>
      <c r="E17" s="297">
        <f>+E$14/7/2</f>
        <v>0</v>
      </c>
      <c r="F17" s="297"/>
      <c r="G17" s="297"/>
      <c r="H17" s="297"/>
      <c r="I17" s="297"/>
      <c r="J17" s="297"/>
      <c r="K17" s="297"/>
      <c r="L17" s="297"/>
      <c r="M17" s="297"/>
      <c r="N17" s="297"/>
      <c r="O17" s="297"/>
      <c r="P17" s="297"/>
      <c r="Q17" s="297"/>
      <c r="R17" s="297"/>
      <c r="S17" s="233"/>
      <c r="T17" s="233"/>
      <c r="U17" s="233"/>
      <c r="V17" s="233"/>
      <c r="W17" s="233"/>
      <c r="X17" s="233"/>
      <c r="Y17" s="297"/>
      <c r="Z17" s="297"/>
      <c r="AH17" s="577"/>
    </row>
    <row r="18" spans="1:34" x14ac:dyDescent="0.25">
      <c r="B18" s="3">
        <f t="shared" ref="B18:B46" si="2">B17+1</f>
        <v>2027</v>
      </c>
      <c r="C18" s="622">
        <f t="shared" si="1"/>
        <v>0</v>
      </c>
      <c r="D18" s="297">
        <f>+D17</f>
        <v>0</v>
      </c>
      <c r="E18" s="297">
        <f>+E$14/7</f>
        <v>0</v>
      </c>
      <c r="F18" s="297">
        <f>+F$14/7/2</f>
        <v>0</v>
      </c>
      <c r="G18" s="297"/>
      <c r="H18" s="297"/>
      <c r="I18" s="297"/>
      <c r="J18" s="297"/>
      <c r="K18" s="297"/>
      <c r="L18" s="297"/>
      <c r="M18" s="297"/>
      <c r="N18" s="297"/>
      <c r="P18" s="38"/>
      <c r="Q18" s="3"/>
      <c r="R18" s="297"/>
      <c r="S18" s="233"/>
      <c r="T18" s="233"/>
      <c r="U18" s="233"/>
      <c r="V18" s="233"/>
      <c r="W18" s="233"/>
      <c r="X18" s="233"/>
      <c r="Y18" s="297"/>
      <c r="Z18" s="297"/>
      <c r="AH18" s="578"/>
    </row>
    <row r="19" spans="1:34" x14ac:dyDescent="0.25">
      <c r="B19" s="3">
        <f t="shared" si="2"/>
        <v>2028</v>
      </c>
      <c r="C19" s="622">
        <f t="shared" si="1"/>
        <v>0</v>
      </c>
      <c r="D19" s="297">
        <f>+D18</f>
        <v>0</v>
      </c>
      <c r="E19" s="297">
        <f>+E18</f>
        <v>0</v>
      </c>
      <c r="F19" s="297">
        <f>+F$14/7</f>
        <v>0</v>
      </c>
      <c r="G19" s="297">
        <f>+G$14/7/2</f>
        <v>0</v>
      </c>
      <c r="H19" s="297"/>
      <c r="I19" s="297"/>
      <c r="J19" s="297"/>
      <c r="K19" s="297"/>
      <c r="L19" s="297"/>
      <c r="M19" s="297"/>
      <c r="N19" s="297"/>
      <c r="O19" s="297"/>
      <c r="P19" s="297"/>
      <c r="Q19" s="297"/>
      <c r="R19" s="297"/>
      <c r="S19" s="233"/>
      <c r="T19" s="233"/>
      <c r="U19" s="233"/>
      <c r="V19" s="233"/>
      <c r="W19" s="233"/>
      <c r="X19" s="233"/>
      <c r="Y19" s="297"/>
      <c r="Z19" s="297"/>
      <c r="AH19" s="578"/>
    </row>
    <row r="20" spans="1:34" x14ac:dyDescent="0.25">
      <c r="B20" s="3">
        <f t="shared" si="2"/>
        <v>2029</v>
      </c>
      <c r="C20" s="622">
        <f t="shared" si="1"/>
        <v>0</v>
      </c>
      <c r="D20" s="297">
        <f>+D19</f>
        <v>0</v>
      </c>
      <c r="E20" s="297">
        <f>+E19</f>
        <v>0</v>
      </c>
      <c r="F20" s="297">
        <f>+F19</f>
        <v>0</v>
      </c>
      <c r="G20" s="297">
        <f>+G$14/7</f>
        <v>0</v>
      </c>
      <c r="H20" s="297">
        <f>+H$14/7/2</f>
        <v>0</v>
      </c>
      <c r="I20" s="297"/>
      <c r="J20" s="297"/>
      <c r="K20" s="297"/>
      <c r="L20" s="297"/>
      <c r="M20" s="297"/>
      <c r="N20" s="297"/>
      <c r="O20" s="297"/>
      <c r="P20" s="297"/>
      <c r="Q20" s="297"/>
      <c r="R20" s="297"/>
      <c r="S20" s="233"/>
      <c r="U20" s="38"/>
      <c r="V20" s="3"/>
      <c r="W20" s="233"/>
      <c r="X20" s="233"/>
      <c r="Y20" s="297"/>
      <c r="Z20" s="297"/>
      <c r="AH20" s="578"/>
    </row>
    <row r="21" spans="1:34" x14ac:dyDescent="0.25">
      <c r="B21" s="3">
        <f t="shared" si="2"/>
        <v>2030</v>
      </c>
      <c r="C21" s="622">
        <f t="shared" si="1"/>
        <v>0</v>
      </c>
      <c r="D21" s="297">
        <f>+D20</f>
        <v>0</v>
      </c>
      <c r="E21" s="297">
        <f>+E20</f>
        <v>0</v>
      </c>
      <c r="F21" s="297">
        <f>+F20</f>
        <v>0</v>
      </c>
      <c r="G21" s="297">
        <f>+G20</f>
        <v>0</v>
      </c>
      <c r="H21" s="297">
        <f>+H$14/7</f>
        <v>0</v>
      </c>
      <c r="I21" s="297">
        <f>+I$14/7/2</f>
        <v>0</v>
      </c>
      <c r="J21" s="297"/>
      <c r="K21" s="297"/>
      <c r="L21" s="297"/>
      <c r="M21" s="297"/>
      <c r="N21" s="297"/>
      <c r="O21" s="297"/>
      <c r="P21" s="297"/>
      <c r="Q21" s="297"/>
      <c r="R21" s="297"/>
      <c r="S21" s="233"/>
      <c r="T21" s="233"/>
      <c r="U21" s="233"/>
      <c r="V21" s="233"/>
      <c r="W21" s="233"/>
      <c r="X21" s="233"/>
      <c r="Y21" s="297"/>
      <c r="Z21" s="297"/>
      <c r="AH21" s="578"/>
    </row>
    <row r="22" spans="1:34" x14ac:dyDescent="0.25">
      <c r="B22" s="3">
        <f t="shared" si="2"/>
        <v>2031</v>
      </c>
      <c r="C22" s="622">
        <f t="shared" si="1"/>
        <v>0</v>
      </c>
      <c r="D22" s="297">
        <f>+D21</f>
        <v>0</v>
      </c>
      <c r="E22" s="297">
        <f>+E21</f>
        <v>0</v>
      </c>
      <c r="F22" s="297">
        <f>+F21</f>
        <v>0</v>
      </c>
      <c r="G22" s="297">
        <f>+G21</f>
        <v>0</v>
      </c>
      <c r="H22" s="297">
        <f>+H21</f>
        <v>0</v>
      </c>
      <c r="I22" s="297">
        <f>+I$14/7</f>
        <v>0</v>
      </c>
      <c r="J22" s="297">
        <f>+J$14/7/2</f>
        <v>0</v>
      </c>
      <c r="K22" s="297"/>
      <c r="L22" s="297"/>
      <c r="M22" s="297"/>
      <c r="N22" s="297"/>
      <c r="O22" s="297"/>
      <c r="P22" s="297"/>
      <c r="Q22" s="297"/>
      <c r="R22" s="297"/>
      <c r="S22" s="233"/>
      <c r="T22" s="233"/>
      <c r="U22" s="233"/>
      <c r="V22" s="233"/>
      <c r="W22" s="233"/>
      <c r="X22" s="233"/>
      <c r="Y22" s="297"/>
      <c r="Z22" s="297"/>
      <c r="AH22" s="578"/>
    </row>
    <row r="23" spans="1:34" x14ac:dyDescent="0.25">
      <c r="B23" s="3">
        <f t="shared" si="2"/>
        <v>2032</v>
      </c>
      <c r="C23" s="622">
        <f t="shared" si="1"/>
        <v>0</v>
      </c>
      <c r="D23" s="297">
        <f>+D$14/7/2</f>
        <v>0</v>
      </c>
      <c r="E23" s="297">
        <f>+E22</f>
        <v>0</v>
      </c>
      <c r="F23" s="297">
        <f>+F22</f>
        <v>0</v>
      </c>
      <c r="G23" s="297">
        <f>+G22</f>
        <v>0</v>
      </c>
      <c r="H23" s="297">
        <f>+H22</f>
        <v>0</v>
      </c>
      <c r="I23" s="297">
        <f>+I22</f>
        <v>0</v>
      </c>
      <c r="J23" s="297">
        <f>+J$14/7</f>
        <v>0</v>
      </c>
      <c r="K23" s="297">
        <f>+K$14/7/2</f>
        <v>0</v>
      </c>
      <c r="L23" s="297"/>
      <c r="M23" s="297"/>
      <c r="N23" s="297"/>
      <c r="O23" s="297"/>
      <c r="P23" s="297"/>
      <c r="Q23" s="297"/>
      <c r="R23" s="297"/>
      <c r="S23" s="233"/>
      <c r="T23" s="233"/>
      <c r="U23" s="233"/>
      <c r="V23" s="233"/>
      <c r="W23" s="233"/>
      <c r="X23" s="233"/>
      <c r="Y23" s="297"/>
      <c r="Z23" s="297"/>
      <c r="AH23" s="578"/>
    </row>
    <row r="24" spans="1:34" x14ac:dyDescent="0.25">
      <c r="B24" s="3">
        <f t="shared" si="2"/>
        <v>2033</v>
      </c>
      <c r="C24" s="622">
        <f t="shared" si="1"/>
        <v>0</v>
      </c>
      <c r="D24" s="297"/>
      <c r="E24" s="297">
        <f>+E$14/7/2</f>
        <v>0</v>
      </c>
      <c r="F24" s="297">
        <f>+F23</f>
        <v>0</v>
      </c>
      <c r="G24" s="297">
        <f>+G23</f>
        <v>0</v>
      </c>
      <c r="H24" s="297">
        <f>+H23</f>
        <v>0</v>
      </c>
      <c r="I24" s="297">
        <f>+I23</f>
        <v>0</v>
      </c>
      <c r="J24" s="297">
        <f>+J23</f>
        <v>0</v>
      </c>
      <c r="K24" s="297">
        <f>+K$14/7</f>
        <v>0</v>
      </c>
      <c r="L24" s="297">
        <f>+L$14/7/2</f>
        <v>0</v>
      </c>
      <c r="M24" s="297"/>
      <c r="N24" s="297"/>
      <c r="O24" s="297"/>
      <c r="P24" s="297"/>
      <c r="Q24" s="297"/>
      <c r="R24" s="297"/>
      <c r="S24" s="233"/>
      <c r="T24" s="233"/>
      <c r="U24" s="233"/>
      <c r="V24" s="233"/>
      <c r="W24" s="233"/>
      <c r="X24" s="233"/>
      <c r="Y24" s="297"/>
      <c r="Z24" s="297"/>
      <c r="AH24" s="578"/>
    </row>
    <row r="25" spans="1:34" x14ac:dyDescent="0.25">
      <c r="B25" s="3">
        <f t="shared" si="2"/>
        <v>2034</v>
      </c>
      <c r="C25" s="622">
        <f t="shared" si="1"/>
        <v>0</v>
      </c>
      <c r="D25" s="297"/>
      <c r="E25" s="297"/>
      <c r="F25" s="297">
        <f>+F$14/7/2</f>
        <v>0</v>
      </c>
      <c r="G25" s="297">
        <f>+G24</f>
        <v>0</v>
      </c>
      <c r="H25" s="297">
        <f>+H24</f>
        <v>0</v>
      </c>
      <c r="I25" s="297">
        <f>+I24</f>
        <v>0</v>
      </c>
      <c r="J25" s="297">
        <f>+J24</f>
        <v>0</v>
      </c>
      <c r="K25" s="297">
        <f>+K24</f>
        <v>0</v>
      </c>
      <c r="L25" s="297">
        <f>+L$14/7</f>
        <v>0</v>
      </c>
      <c r="M25" s="297">
        <f>+M$14/7/2</f>
        <v>0</v>
      </c>
      <c r="N25" s="297"/>
      <c r="O25" s="297"/>
      <c r="P25" s="297"/>
      <c r="Q25" s="297"/>
      <c r="R25" s="297"/>
      <c r="S25" s="233"/>
      <c r="T25" s="233"/>
      <c r="U25" s="233"/>
      <c r="V25" s="233"/>
      <c r="W25" s="233"/>
      <c r="X25" s="233"/>
      <c r="Y25" s="297"/>
      <c r="Z25" s="297"/>
      <c r="AH25" s="578"/>
    </row>
    <row r="26" spans="1:34" x14ac:dyDescent="0.25">
      <c r="B26" s="3">
        <f t="shared" si="2"/>
        <v>2035</v>
      </c>
      <c r="C26" s="622">
        <f t="shared" si="1"/>
        <v>0</v>
      </c>
      <c r="D26" s="297"/>
      <c r="E26" s="297"/>
      <c r="F26" s="297"/>
      <c r="G26" s="297">
        <f>+G$14/7/2</f>
        <v>0</v>
      </c>
      <c r="H26" s="297">
        <f>+H25</f>
        <v>0</v>
      </c>
      <c r="I26" s="297">
        <f>+I25</f>
        <v>0</v>
      </c>
      <c r="J26" s="297">
        <f>+J25</f>
        <v>0</v>
      </c>
      <c r="K26" s="297">
        <f>+K25</f>
        <v>0</v>
      </c>
      <c r="L26" s="297">
        <f>+L25</f>
        <v>0</v>
      </c>
      <c r="M26" s="297">
        <f>+M$14/7</f>
        <v>0</v>
      </c>
      <c r="N26" s="7">
        <f>+N$14/7/2</f>
        <v>0</v>
      </c>
      <c r="O26" s="7"/>
      <c r="P26" s="7"/>
      <c r="Q26" s="7"/>
      <c r="R26" s="7"/>
      <c r="S26" s="43"/>
      <c r="T26" s="43"/>
      <c r="U26" s="43"/>
      <c r="V26" s="43"/>
      <c r="W26" s="43"/>
      <c r="X26" s="43"/>
      <c r="Y26" s="7"/>
      <c r="Z26" s="297"/>
      <c r="AH26" s="578"/>
    </row>
    <row r="27" spans="1:34" x14ac:dyDescent="0.25">
      <c r="B27" s="3">
        <f t="shared" si="2"/>
        <v>2036</v>
      </c>
      <c r="C27" s="622">
        <f t="shared" si="1"/>
        <v>0</v>
      </c>
      <c r="D27" s="297"/>
      <c r="E27" s="297"/>
      <c r="F27" s="297"/>
      <c r="G27" s="297"/>
      <c r="H27" s="297">
        <f>+H$14/7/2</f>
        <v>0</v>
      </c>
      <c r="I27" s="297">
        <f>+I26</f>
        <v>0</v>
      </c>
      <c r="J27" s="297">
        <f>+J26</f>
        <v>0</v>
      </c>
      <c r="K27" s="297">
        <f>+K26</f>
        <v>0</v>
      </c>
      <c r="L27" s="297">
        <f>+L26</f>
        <v>0</v>
      </c>
      <c r="M27" s="297">
        <f>+M26</f>
        <v>0</v>
      </c>
      <c r="N27" s="7">
        <f>+N$14/7</f>
        <v>0</v>
      </c>
      <c r="O27" s="7">
        <f>+O$14/7/2</f>
        <v>0</v>
      </c>
      <c r="P27" s="7"/>
      <c r="Q27" s="7"/>
      <c r="R27" s="7"/>
      <c r="S27" s="43"/>
      <c r="T27" s="43"/>
      <c r="U27" s="43"/>
      <c r="V27" s="43"/>
      <c r="W27" s="43"/>
      <c r="X27" s="43"/>
      <c r="Y27" s="7"/>
      <c r="Z27" s="297"/>
      <c r="AH27" s="578"/>
    </row>
    <row r="28" spans="1:34" x14ac:dyDescent="0.25">
      <c r="B28" s="3">
        <f t="shared" si="2"/>
        <v>2037</v>
      </c>
      <c r="C28" s="622">
        <f t="shared" si="1"/>
        <v>0</v>
      </c>
      <c r="D28" s="297"/>
      <c r="E28" s="297"/>
      <c r="F28" s="297"/>
      <c r="G28" s="297"/>
      <c r="H28" s="297"/>
      <c r="I28" s="297">
        <f>+I$14/7/2</f>
        <v>0</v>
      </c>
      <c r="J28" s="297">
        <f>+J27</f>
        <v>0</v>
      </c>
      <c r="K28" s="297">
        <f>+K27</f>
        <v>0</v>
      </c>
      <c r="L28" s="297">
        <f>+L27</f>
        <v>0</v>
      </c>
      <c r="M28" s="297">
        <f>+M27</f>
        <v>0</v>
      </c>
      <c r="N28" s="7">
        <f>+N27</f>
        <v>0</v>
      </c>
      <c r="O28" s="7">
        <f>+O$14/7</f>
        <v>0</v>
      </c>
      <c r="P28" s="7">
        <f>+P$14/7/2</f>
        <v>0</v>
      </c>
      <c r="Q28" s="7"/>
      <c r="R28" s="7"/>
      <c r="S28" s="43"/>
      <c r="T28" s="43"/>
      <c r="U28" s="43"/>
      <c r="V28" s="43"/>
      <c r="W28" s="43"/>
      <c r="X28" s="43"/>
      <c r="Y28" s="7"/>
      <c r="Z28" s="297"/>
      <c r="AH28" s="578"/>
    </row>
    <row r="29" spans="1:34" x14ac:dyDescent="0.25">
      <c r="B29" s="3">
        <f t="shared" si="2"/>
        <v>2038</v>
      </c>
      <c r="C29" s="622">
        <f t="shared" si="1"/>
        <v>0</v>
      </c>
      <c r="D29" s="297"/>
      <c r="E29" s="297"/>
      <c r="F29" s="297"/>
      <c r="G29" s="297"/>
      <c r="H29" s="297"/>
      <c r="I29" s="297"/>
      <c r="J29" s="297">
        <f>+J$14/7/2</f>
        <v>0</v>
      </c>
      <c r="K29" s="297">
        <f>+K28</f>
        <v>0</v>
      </c>
      <c r="L29" s="297">
        <f>+L28</f>
        <v>0</v>
      </c>
      <c r="M29" s="297">
        <f>+M28</f>
        <v>0</v>
      </c>
      <c r="N29" s="7">
        <f>+N28</f>
        <v>0</v>
      </c>
      <c r="O29" s="7">
        <f>+O28</f>
        <v>0</v>
      </c>
      <c r="P29" s="7">
        <f>+P$14/7</f>
        <v>0</v>
      </c>
      <c r="Q29" s="7">
        <f>+Q$14/7/2</f>
        <v>0</v>
      </c>
      <c r="R29" s="7"/>
      <c r="S29" s="43"/>
      <c r="T29" s="43"/>
      <c r="U29" s="43"/>
      <c r="V29" s="43"/>
      <c r="W29" s="43"/>
      <c r="X29" s="43"/>
      <c r="Y29" s="7"/>
      <c r="Z29" s="297"/>
      <c r="AH29" s="578"/>
    </row>
    <row r="30" spans="1:34" x14ac:dyDescent="0.25">
      <c r="B30" s="3">
        <f t="shared" si="2"/>
        <v>2039</v>
      </c>
      <c r="C30" s="622">
        <f t="shared" si="1"/>
        <v>0</v>
      </c>
      <c r="D30" s="297"/>
      <c r="E30" s="297"/>
      <c r="F30" s="297"/>
      <c r="G30" s="297"/>
      <c r="H30" s="297"/>
      <c r="I30" s="297"/>
      <c r="J30" s="297"/>
      <c r="K30" s="297">
        <f>+K$14/7/2</f>
        <v>0</v>
      </c>
      <c r="L30" s="297">
        <f>+L29</f>
        <v>0</v>
      </c>
      <c r="M30" s="297">
        <f>+M29</f>
        <v>0</v>
      </c>
      <c r="N30" s="7">
        <f>+N29</f>
        <v>0</v>
      </c>
      <c r="O30" s="7">
        <f>+O29</f>
        <v>0</v>
      </c>
      <c r="P30" s="7">
        <f>+P29</f>
        <v>0</v>
      </c>
      <c r="Q30" s="7">
        <f>+Q$14/7</f>
        <v>0</v>
      </c>
      <c r="R30" s="7">
        <f>+R$14/7/2</f>
        <v>0</v>
      </c>
      <c r="S30" s="43"/>
      <c r="T30" s="43"/>
      <c r="U30" s="43"/>
      <c r="V30" s="43"/>
      <c r="W30" s="43"/>
      <c r="X30" s="43"/>
      <c r="Y30" s="7"/>
      <c r="Z30" s="297"/>
      <c r="AH30" s="578"/>
    </row>
    <row r="31" spans="1:34" x14ac:dyDescent="0.25">
      <c r="B31" s="3">
        <f t="shared" si="2"/>
        <v>2040</v>
      </c>
      <c r="C31" s="622">
        <f t="shared" si="1"/>
        <v>0</v>
      </c>
      <c r="D31" s="297"/>
      <c r="E31" s="297"/>
      <c r="F31" s="297"/>
      <c r="G31" s="297"/>
      <c r="H31" s="297"/>
      <c r="I31" s="297"/>
      <c r="J31" s="297"/>
      <c r="K31" s="297"/>
      <c r="L31" s="297">
        <f>+L$14/7/2</f>
        <v>0</v>
      </c>
      <c r="M31" s="297">
        <f>+M30</f>
        <v>0</v>
      </c>
      <c r="N31" s="7">
        <f>+N30</f>
        <v>0</v>
      </c>
      <c r="O31" s="7">
        <f>+O30</f>
        <v>0</v>
      </c>
      <c r="P31" s="7">
        <f>+P30</f>
        <v>0</v>
      </c>
      <c r="Q31" s="7">
        <f>+Q30</f>
        <v>0</v>
      </c>
      <c r="R31" s="7">
        <f>+R$14/7</f>
        <v>0</v>
      </c>
      <c r="S31" s="43">
        <f>+S$14/7/2</f>
        <v>0</v>
      </c>
      <c r="T31" s="43"/>
      <c r="U31" s="43"/>
      <c r="V31" s="43"/>
      <c r="W31" s="43"/>
      <c r="X31" s="43"/>
      <c r="Y31" s="7"/>
      <c r="Z31" s="297"/>
      <c r="AH31" s="578"/>
    </row>
    <row r="32" spans="1:34" x14ac:dyDescent="0.25">
      <c r="A32" s="38"/>
      <c r="B32" s="3">
        <f t="shared" si="2"/>
        <v>2041</v>
      </c>
      <c r="C32" s="622">
        <f t="shared" si="1"/>
        <v>0</v>
      </c>
      <c r="D32" s="297"/>
      <c r="E32" s="297"/>
      <c r="F32" s="297"/>
      <c r="G32" s="297"/>
      <c r="H32" s="297"/>
      <c r="I32" s="297"/>
      <c r="J32" s="297"/>
      <c r="K32" s="297"/>
      <c r="L32" s="297"/>
      <c r="M32" s="297">
        <f>+M$14/7/2</f>
        <v>0</v>
      </c>
      <c r="N32" s="7">
        <f>+N31</f>
        <v>0</v>
      </c>
      <c r="O32" s="7">
        <f>+O31</f>
        <v>0</v>
      </c>
      <c r="P32" s="7">
        <f>+P31</f>
        <v>0</v>
      </c>
      <c r="Q32" s="7">
        <f>+Q31</f>
        <v>0</v>
      </c>
      <c r="R32" s="7">
        <f>+R31</f>
        <v>0</v>
      </c>
      <c r="S32" s="43">
        <f>+S$14/7</f>
        <v>0</v>
      </c>
      <c r="T32" s="43">
        <f>+T$14/7/2</f>
        <v>0</v>
      </c>
      <c r="U32" s="43"/>
      <c r="V32" s="43"/>
      <c r="W32" s="43"/>
      <c r="X32" s="43"/>
      <c r="Y32" s="7"/>
      <c r="Z32" s="297"/>
      <c r="AH32" s="578"/>
    </row>
    <row r="33" spans="1:34" x14ac:dyDescent="0.25">
      <c r="A33" s="38"/>
      <c r="B33" s="3">
        <f t="shared" si="2"/>
        <v>2042</v>
      </c>
      <c r="C33" s="622">
        <f t="shared" si="1"/>
        <v>0</v>
      </c>
      <c r="D33" s="297"/>
      <c r="E33" s="297"/>
      <c r="F33" s="297"/>
      <c r="G33" s="297"/>
      <c r="H33" s="297"/>
      <c r="I33" s="297"/>
      <c r="J33" s="297"/>
      <c r="K33" s="297"/>
      <c r="L33" s="297"/>
      <c r="M33" s="297"/>
      <c r="N33" s="7">
        <f>+N$14/7/2</f>
        <v>0</v>
      </c>
      <c r="O33" s="7">
        <f>+O32</f>
        <v>0</v>
      </c>
      <c r="P33" s="7">
        <f>+P32</f>
        <v>0</v>
      </c>
      <c r="Q33" s="7">
        <f>+Q32</f>
        <v>0</v>
      </c>
      <c r="R33" s="7">
        <f>+R32</f>
        <v>0</v>
      </c>
      <c r="S33" s="43">
        <f>+S32</f>
        <v>0</v>
      </c>
      <c r="T33" s="43">
        <f>+T$14/7</f>
        <v>0</v>
      </c>
      <c r="U33" s="43">
        <f>+U$14/7/2</f>
        <v>0</v>
      </c>
      <c r="V33" s="43"/>
      <c r="W33" s="43"/>
      <c r="X33" s="43"/>
      <c r="Y33" s="7"/>
      <c r="Z33" s="297"/>
      <c r="AH33" s="578"/>
    </row>
    <row r="34" spans="1:34" x14ac:dyDescent="0.25">
      <c r="A34" s="38"/>
      <c r="B34" s="3">
        <f t="shared" si="2"/>
        <v>2043</v>
      </c>
      <c r="C34" s="622">
        <f t="shared" si="1"/>
        <v>0</v>
      </c>
      <c r="D34" s="297"/>
      <c r="E34" s="297"/>
      <c r="F34" s="297"/>
      <c r="G34" s="297"/>
      <c r="H34" s="297"/>
      <c r="I34" s="297"/>
      <c r="J34" s="297"/>
      <c r="K34" s="297"/>
      <c r="L34" s="297"/>
      <c r="M34" s="297"/>
      <c r="N34" s="7"/>
      <c r="O34" s="7">
        <f>+O$14/7/2</f>
        <v>0</v>
      </c>
      <c r="P34" s="7">
        <f>+P33</f>
        <v>0</v>
      </c>
      <c r="Q34" s="7">
        <f>+Q33</f>
        <v>0</v>
      </c>
      <c r="R34" s="7">
        <f>+R33</f>
        <v>0</v>
      </c>
      <c r="S34" s="43">
        <f>+S33</f>
        <v>0</v>
      </c>
      <c r="T34" s="43">
        <f>+T$14/7</f>
        <v>0</v>
      </c>
      <c r="U34" s="43">
        <f>+U$14/7</f>
        <v>0</v>
      </c>
      <c r="V34" s="43">
        <f>+V$14/7/2</f>
        <v>0</v>
      </c>
      <c r="W34" s="43"/>
      <c r="X34" s="43"/>
      <c r="Y34" s="7"/>
      <c r="Z34" s="297"/>
      <c r="AH34" s="578"/>
    </row>
    <row r="35" spans="1:34" x14ac:dyDescent="0.25">
      <c r="A35" s="38"/>
      <c r="B35" s="3">
        <f t="shared" si="2"/>
        <v>2044</v>
      </c>
      <c r="C35" s="622">
        <f t="shared" si="1"/>
        <v>0</v>
      </c>
      <c r="D35" s="297"/>
      <c r="E35" s="297"/>
      <c r="F35" s="297"/>
      <c r="G35" s="297"/>
      <c r="H35" s="297"/>
      <c r="I35" s="297"/>
      <c r="J35" s="297"/>
      <c r="K35" s="297"/>
      <c r="L35" s="297"/>
      <c r="M35" s="297"/>
      <c r="N35" s="7"/>
      <c r="O35" s="7"/>
      <c r="P35" s="7">
        <f>P14/7/2</f>
        <v>0</v>
      </c>
      <c r="Q35" s="7">
        <f>Q14</f>
        <v>0</v>
      </c>
      <c r="R35" s="7">
        <f t="shared" ref="R35:U36" si="3">R34</f>
        <v>0</v>
      </c>
      <c r="S35" s="43">
        <f t="shared" si="3"/>
        <v>0</v>
      </c>
      <c r="T35" s="43">
        <f t="shared" si="3"/>
        <v>0</v>
      </c>
      <c r="U35" s="43">
        <f t="shared" si="3"/>
        <v>0</v>
      </c>
      <c r="V35" s="43">
        <f>V14/7</f>
        <v>0</v>
      </c>
      <c r="W35" s="43">
        <f>W14/7/2</f>
        <v>0</v>
      </c>
      <c r="X35" s="43"/>
      <c r="Y35" s="7"/>
      <c r="Z35" s="297"/>
      <c r="AH35" s="578"/>
    </row>
    <row r="36" spans="1:34" x14ac:dyDescent="0.25">
      <c r="A36" s="38"/>
      <c r="B36" s="3">
        <f t="shared" si="2"/>
        <v>2045</v>
      </c>
      <c r="C36" s="622">
        <f t="shared" si="1"/>
        <v>0</v>
      </c>
      <c r="D36" s="297"/>
      <c r="E36" s="297"/>
      <c r="F36" s="297"/>
      <c r="G36" s="297"/>
      <c r="H36" s="297"/>
      <c r="I36" s="297"/>
      <c r="J36" s="297"/>
      <c r="K36" s="297"/>
      <c r="L36" s="297"/>
      <c r="M36" s="297"/>
      <c r="N36" s="7"/>
      <c r="O36" s="7"/>
      <c r="P36" s="7"/>
      <c r="Q36" s="7">
        <f>Q14/7/2</f>
        <v>0</v>
      </c>
      <c r="R36" s="7">
        <f t="shared" si="3"/>
        <v>0</v>
      </c>
      <c r="S36" s="43">
        <f t="shared" si="3"/>
        <v>0</v>
      </c>
      <c r="T36" s="43">
        <f t="shared" si="3"/>
        <v>0</v>
      </c>
      <c r="U36" s="43">
        <f t="shared" si="3"/>
        <v>0</v>
      </c>
      <c r="V36" s="43">
        <f>V35</f>
        <v>0</v>
      </c>
      <c r="W36" s="43">
        <f>W14/7</f>
        <v>0</v>
      </c>
      <c r="X36" s="43">
        <f>X14/7/2</f>
        <v>0</v>
      </c>
      <c r="Y36" s="7"/>
      <c r="Z36" s="297"/>
      <c r="AH36" s="578"/>
    </row>
    <row r="37" spans="1:34" x14ac:dyDescent="0.25">
      <c r="A37" s="38"/>
      <c r="B37" s="3">
        <f t="shared" si="2"/>
        <v>2046</v>
      </c>
      <c r="C37" s="622">
        <f t="shared" si="1"/>
        <v>0</v>
      </c>
      <c r="D37" s="297"/>
      <c r="E37" s="297"/>
      <c r="F37" s="297"/>
      <c r="G37" s="297"/>
      <c r="H37" s="297"/>
      <c r="I37" s="297"/>
      <c r="J37" s="297"/>
      <c r="K37" s="297"/>
      <c r="L37" s="297"/>
      <c r="M37" s="297"/>
      <c r="N37" s="7"/>
      <c r="O37" s="7"/>
      <c r="P37" s="7"/>
      <c r="Q37" s="7"/>
      <c r="R37" s="7">
        <f>R14/7/2</f>
        <v>0</v>
      </c>
      <c r="S37" s="43">
        <f>S36</f>
        <v>0</v>
      </c>
      <c r="T37" s="43">
        <f>T36</f>
        <v>0</v>
      </c>
      <c r="U37" s="43">
        <f>U36</f>
        <v>0</v>
      </c>
      <c r="V37" s="43">
        <f>V36</f>
        <v>0</v>
      </c>
      <c r="W37" s="43">
        <f>W36</f>
        <v>0</v>
      </c>
      <c r="X37" s="43">
        <f>X14/7</f>
        <v>0</v>
      </c>
      <c r="Y37" s="7">
        <f>Y14/7/2</f>
        <v>0</v>
      </c>
      <c r="Z37" s="297"/>
      <c r="AH37" s="578"/>
    </row>
    <row r="38" spans="1:34" x14ac:dyDescent="0.25">
      <c r="A38" s="38"/>
      <c r="B38" s="3">
        <f t="shared" si="2"/>
        <v>2047</v>
      </c>
      <c r="C38" s="622">
        <f t="shared" si="1"/>
        <v>0</v>
      </c>
      <c r="D38" s="297"/>
      <c r="E38" s="297"/>
      <c r="F38" s="297"/>
      <c r="G38" s="297"/>
      <c r="H38" s="297"/>
      <c r="I38" s="297"/>
      <c r="J38" s="297"/>
      <c r="K38" s="297"/>
      <c r="L38" s="297"/>
      <c r="M38" s="297"/>
      <c r="N38" s="7"/>
      <c r="O38" s="7"/>
      <c r="P38" s="7"/>
      <c r="Q38" s="7"/>
      <c r="R38" s="7"/>
      <c r="S38" s="43"/>
      <c r="T38" s="43"/>
      <c r="U38" s="43"/>
      <c r="V38" s="43"/>
      <c r="W38" s="43"/>
      <c r="X38" s="43"/>
      <c r="Y38" s="7">
        <f>+Y14/2</f>
        <v>0</v>
      </c>
      <c r="Z38" s="7">
        <f>Z14/7/2</f>
        <v>0</v>
      </c>
      <c r="AA38" s="7"/>
      <c r="AH38" s="578"/>
    </row>
    <row r="39" spans="1:34" x14ac:dyDescent="0.25">
      <c r="A39" s="38"/>
      <c r="B39" s="3">
        <f t="shared" si="2"/>
        <v>2048</v>
      </c>
      <c r="C39" s="622">
        <f t="shared" si="1"/>
        <v>0</v>
      </c>
      <c r="D39" s="297"/>
      <c r="E39" s="297"/>
      <c r="F39" s="297"/>
      <c r="G39" s="297"/>
      <c r="H39" s="297"/>
      <c r="I39" s="297"/>
      <c r="J39" s="297"/>
      <c r="K39" s="297"/>
      <c r="L39" s="297"/>
      <c r="M39" s="297"/>
      <c r="N39" s="7"/>
      <c r="O39" s="7"/>
      <c r="P39" s="7"/>
      <c r="Q39" s="7"/>
      <c r="R39" s="7"/>
      <c r="S39" s="43"/>
      <c r="T39" s="43"/>
      <c r="U39" s="43"/>
      <c r="V39" s="43"/>
      <c r="W39" s="43"/>
      <c r="X39" s="43"/>
      <c r="Y39" s="7"/>
      <c r="Z39" s="7"/>
      <c r="AA39" s="7">
        <v>0</v>
      </c>
      <c r="AH39" s="578"/>
    </row>
    <row r="40" spans="1:34" x14ac:dyDescent="0.25">
      <c r="A40" s="38"/>
      <c r="B40" s="3">
        <f t="shared" si="2"/>
        <v>2049</v>
      </c>
      <c r="C40" s="622">
        <f t="shared" si="1"/>
        <v>0</v>
      </c>
      <c r="D40" s="297"/>
      <c r="E40" s="297"/>
      <c r="F40" s="297"/>
      <c r="G40" s="297"/>
      <c r="H40" s="297"/>
      <c r="I40" s="297"/>
      <c r="J40" s="297"/>
      <c r="K40" s="297"/>
      <c r="L40" s="297"/>
      <c r="M40" s="297"/>
      <c r="N40" s="7"/>
      <c r="O40" s="7"/>
      <c r="P40" s="7"/>
      <c r="Q40" s="7"/>
      <c r="R40" s="7"/>
      <c r="S40" s="43"/>
      <c r="T40" s="43"/>
      <c r="U40" s="43"/>
      <c r="V40" s="43"/>
      <c r="W40" s="43"/>
      <c r="X40" s="43"/>
      <c r="Y40" s="7"/>
      <c r="Z40" s="7"/>
      <c r="AA40" s="7"/>
      <c r="AB40" s="7">
        <v>0</v>
      </c>
      <c r="AH40" s="578"/>
    </row>
    <row r="41" spans="1:34" x14ac:dyDescent="0.25">
      <c r="A41" s="38"/>
      <c r="B41" s="3">
        <f t="shared" si="2"/>
        <v>2050</v>
      </c>
      <c r="C41" s="622">
        <f t="shared" si="1"/>
        <v>0</v>
      </c>
      <c r="D41" s="297"/>
      <c r="E41" s="297"/>
      <c r="F41" s="297"/>
      <c r="G41" s="297"/>
      <c r="H41" s="297"/>
      <c r="I41" s="297"/>
      <c r="J41" s="297"/>
      <c r="K41" s="297"/>
      <c r="L41" s="297"/>
      <c r="M41" s="297"/>
      <c r="N41" s="7"/>
      <c r="O41" s="7"/>
      <c r="P41" s="7"/>
      <c r="Q41" s="7"/>
      <c r="R41" s="7"/>
      <c r="S41" s="43"/>
      <c r="T41" s="43"/>
      <c r="U41" s="43"/>
      <c r="V41" s="43"/>
      <c r="W41" s="43"/>
      <c r="X41" s="43"/>
      <c r="Y41" s="7"/>
      <c r="Z41" s="7"/>
      <c r="AA41" s="7"/>
      <c r="AB41" s="7"/>
      <c r="AC41" s="43">
        <f>+$AC$14/7/3</f>
        <v>0</v>
      </c>
      <c r="AD41" s="43"/>
      <c r="AE41" s="43"/>
      <c r="AH41" s="578"/>
    </row>
    <row r="42" spans="1:34" x14ac:dyDescent="0.25">
      <c r="A42" s="38"/>
      <c r="B42" s="3">
        <f t="shared" si="2"/>
        <v>2051</v>
      </c>
      <c r="C42" s="622">
        <f t="shared" si="1"/>
        <v>0</v>
      </c>
      <c r="D42" s="297"/>
      <c r="E42" s="297"/>
      <c r="F42" s="297"/>
      <c r="G42" s="297"/>
      <c r="H42" s="297"/>
      <c r="I42" s="297"/>
      <c r="J42" s="297"/>
      <c r="K42" s="297"/>
      <c r="L42" s="297"/>
      <c r="M42" s="297"/>
      <c r="N42" s="7"/>
      <c r="O42" s="7"/>
      <c r="P42" s="7"/>
      <c r="Q42" s="7"/>
      <c r="R42" s="7"/>
      <c r="S42" s="43"/>
      <c r="T42" s="43"/>
      <c r="U42" s="43"/>
      <c r="V42" s="43"/>
      <c r="W42" s="43"/>
      <c r="X42" s="43"/>
      <c r="Y42" s="7"/>
      <c r="Z42" s="7"/>
      <c r="AA42" s="7"/>
      <c r="AB42" s="7"/>
      <c r="AC42" s="43"/>
      <c r="AD42" s="354">
        <f>$AD$14/7/2</f>
        <v>0</v>
      </c>
      <c r="AE42" s="43"/>
      <c r="AH42" s="578"/>
    </row>
    <row r="43" spans="1:34" x14ac:dyDescent="0.25">
      <c r="A43" s="38"/>
      <c r="B43" s="3">
        <f t="shared" si="2"/>
        <v>2052</v>
      </c>
      <c r="C43" s="622">
        <f t="shared" si="1"/>
        <v>0</v>
      </c>
      <c r="D43" s="297"/>
      <c r="E43" s="297"/>
      <c r="F43" s="297"/>
      <c r="G43" s="297"/>
      <c r="H43" s="297"/>
      <c r="I43" s="297"/>
      <c r="J43" s="297"/>
      <c r="K43" s="297"/>
      <c r="L43" s="297"/>
      <c r="M43" s="297"/>
      <c r="N43" s="7"/>
      <c r="O43" s="7"/>
      <c r="P43" s="7"/>
      <c r="Q43" s="7"/>
      <c r="R43" s="7"/>
      <c r="S43" s="43"/>
      <c r="T43" s="43"/>
      <c r="U43" s="43"/>
      <c r="V43" s="43"/>
      <c r="W43" s="43"/>
      <c r="X43" s="43"/>
      <c r="Y43" s="7"/>
      <c r="Z43" s="7"/>
      <c r="AA43" s="7"/>
      <c r="AB43" s="7"/>
      <c r="AC43" s="43"/>
      <c r="AD43" s="354">
        <f>$AD$14/7</f>
        <v>0</v>
      </c>
      <c r="AE43" s="43">
        <f>+$AE$14/7/2</f>
        <v>0</v>
      </c>
      <c r="AH43" s="578"/>
    </row>
    <row r="44" spans="1:34" x14ac:dyDescent="0.25">
      <c r="A44" s="38"/>
      <c r="B44" s="3">
        <f t="shared" si="2"/>
        <v>2053</v>
      </c>
      <c r="C44" s="622">
        <f t="shared" si="1"/>
        <v>0</v>
      </c>
      <c r="D44" s="297"/>
      <c r="E44" s="297"/>
      <c r="F44" s="297"/>
      <c r="G44" s="297"/>
      <c r="H44" s="297"/>
      <c r="I44" s="297"/>
      <c r="J44" s="297"/>
      <c r="K44" s="297"/>
      <c r="L44" s="297"/>
      <c r="M44" s="297"/>
      <c r="N44" s="7"/>
      <c r="O44" s="7"/>
      <c r="P44" s="7"/>
      <c r="Q44" s="7"/>
      <c r="R44" s="7"/>
      <c r="S44" s="43"/>
      <c r="T44" s="43"/>
      <c r="U44" s="43"/>
      <c r="V44" s="43"/>
      <c r="W44" s="43"/>
      <c r="X44" s="43"/>
      <c r="Y44" s="7"/>
      <c r="Z44" s="7"/>
      <c r="AA44" s="7"/>
      <c r="AB44" s="7"/>
      <c r="AC44" s="43"/>
      <c r="AD44" s="354"/>
      <c r="AE44" s="43">
        <f>+$AE$14/7</f>
        <v>0</v>
      </c>
      <c r="AF44" s="43">
        <f>+$AG$14/7/2</f>
        <v>0</v>
      </c>
      <c r="AH44" s="578"/>
    </row>
    <row r="45" spans="1:34" x14ac:dyDescent="0.25">
      <c r="A45" s="38"/>
      <c r="B45" s="3">
        <f t="shared" si="2"/>
        <v>2054</v>
      </c>
      <c r="C45" s="622">
        <f t="shared" si="1"/>
        <v>0</v>
      </c>
      <c r="D45" s="297"/>
      <c r="E45" s="297"/>
      <c r="F45" s="297"/>
      <c r="G45" s="297"/>
      <c r="H45" s="297"/>
      <c r="I45" s="297"/>
      <c r="J45" s="297"/>
      <c r="K45" s="297"/>
      <c r="L45" s="297"/>
      <c r="M45" s="297"/>
      <c r="N45" s="7"/>
      <c r="O45" s="7"/>
      <c r="P45" s="7"/>
      <c r="Q45" s="7"/>
      <c r="R45" s="7"/>
      <c r="S45" s="43"/>
      <c r="T45" s="43"/>
      <c r="U45" s="43"/>
      <c r="V45" s="43"/>
      <c r="W45" s="43"/>
      <c r="X45" s="43"/>
      <c r="Y45" s="7"/>
      <c r="Z45" s="7"/>
      <c r="AA45" s="7"/>
      <c r="AB45" s="7"/>
      <c r="AC45" s="43"/>
      <c r="AD45" s="354"/>
      <c r="AE45" s="43"/>
      <c r="AF45" s="43"/>
      <c r="AG45" s="43"/>
      <c r="AH45" s="578"/>
    </row>
    <row r="46" spans="1:34" x14ac:dyDescent="0.25">
      <c r="A46" s="38"/>
      <c r="B46" s="3">
        <f t="shared" si="2"/>
        <v>2055</v>
      </c>
      <c r="C46" s="622">
        <f t="shared" si="1"/>
        <v>-11675.52357142857</v>
      </c>
      <c r="D46" s="297"/>
      <c r="E46" s="297"/>
      <c r="F46" s="297"/>
      <c r="G46" s="297"/>
      <c r="H46" s="297"/>
      <c r="I46" s="297"/>
      <c r="J46" s="297"/>
      <c r="K46" s="297"/>
      <c r="L46" s="297"/>
      <c r="M46" s="297"/>
      <c r="N46" s="7"/>
      <c r="O46" s="7"/>
      <c r="P46" s="7"/>
      <c r="Q46" s="7"/>
      <c r="R46" s="7"/>
      <c r="S46" s="43"/>
      <c r="T46" s="43"/>
      <c r="U46" s="43"/>
      <c r="V46" s="43"/>
      <c r="W46" s="43"/>
      <c r="X46" s="43"/>
      <c r="Y46" s="7"/>
      <c r="Z46" s="7"/>
      <c r="AA46" s="7"/>
      <c r="AB46" s="7"/>
      <c r="AC46" s="43"/>
      <c r="AD46" s="354"/>
      <c r="AE46" s="43"/>
      <c r="AF46" s="43"/>
      <c r="AG46" s="43"/>
      <c r="AH46" s="578">
        <f>AH14/7/2</f>
        <v>11675.52357142857</v>
      </c>
    </row>
    <row r="47" spans="1:34" x14ac:dyDescent="0.25">
      <c r="A47" s="38"/>
      <c r="B47" s="12"/>
      <c r="C47" s="254"/>
      <c r="D47" s="298"/>
      <c r="E47" s="298"/>
      <c r="F47" s="298"/>
      <c r="G47" s="298"/>
      <c r="H47" s="298"/>
      <c r="I47" s="298"/>
      <c r="J47" s="298"/>
      <c r="K47" s="298"/>
      <c r="L47" s="298"/>
      <c r="M47" s="298"/>
      <c r="N47" s="298"/>
      <c r="O47" s="298"/>
      <c r="P47" s="298"/>
      <c r="Q47" s="298"/>
      <c r="R47" s="298"/>
      <c r="S47" s="298"/>
      <c r="T47" s="298"/>
      <c r="U47" s="298"/>
      <c r="V47" s="299"/>
      <c r="W47" s="299"/>
      <c r="X47" s="299"/>
      <c r="Y47" s="298"/>
      <c r="Z47" s="298"/>
      <c r="AA47" s="298"/>
      <c r="AB47" s="173"/>
      <c r="AC47" s="173"/>
      <c r="AD47" s="173"/>
      <c r="AE47" s="173"/>
      <c r="AF47" s="173"/>
      <c r="AH47" s="578"/>
    </row>
    <row r="48" spans="1:34" x14ac:dyDescent="0.25">
      <c r="A48" s="38" t="s">
        <v>62</v>
      </c>
      <c r="B48" s="675">
        <f>SUM(D48:AH48)</f>
        <v>151781.80642857141</v>
      </c>
      <c r="C48" s="275">
        <f>SUM(C16:C47)</f>
        <v>-11675.52357142857</v>
      </c>
      <c r="D48" s="297">
        <f>-SUM(D16:D47)+D14</f>
        <v>0</v>
      </c>
      <c r="E48" s="297">
        <f t="shared" ref="E48:M48" si="4">-SUM(E16:E47)+E14</f>
        <v>0</v>
      </c>
      <c r="F48" s="297">
        <f t="shared" si="4"/>
        <v>0</v>
      </c>
      <c r="G48" s="297">
        <f t="shared" si="4"/>
        <v>0</v>
      </c>
      <c r="H48" s="297">
        <f t="shared" si="4"/>
        <v>0</v>
      </c>
      <c r="I48" s="297">
        <f t="shared" si="4"/>
        <v>0</v>
      </c>
      <c r="J48" s="297">
        <f t="shared" si="4"/>
        <v>0</v>
      </c>
      <c r="K48" s="297">
        <f t="shared" si="4"/>
        <v>0</v>
      </c>
      <c r="L48" s="297">
        <f t="shared" si="4"/>
        <v>0</v>
      </c>
      <c r="M48" s="297">
        <f t="shared" si="4"/>
        <v>0</v>
      </c>
      <c r="N48" s="297">
        <f>-SUM(N16:N47)+N14</f>
        <v>0</v>
      </c>
      <c r="O48" s="297">
        <f t="shared" ref="O48:AF48" si="5">-SUM(O16:O47)+O14</f>
        <v>0</v>
      </c>
      <c r="P48" s="297">
        <f t="shared" si="5"/>
        <v>0</v>
      </c>
      <c r="Q48" s="297">
        <f t="shared" si="5"/>
        <v>0</v>
      </c>
      <c r="R48" s="297">
        <f t="shared" si="5"/>
        <v>0</v>
      </c>
      <c r="S48" s="297">
        <f t="shared" si="5"/>
        <v>0</v>
      </c>
      <c r="T48" s="297">
        <f t="shared" si="5"/>
        <v>0</v>
      </c>
      <c r="U48" s="297">
        <f t="shared" si="5"/>
        <v>0</v>
      </c>
      <c r="V48" s="297">
        <f t="shared" si="5"/>
        <v>0</v>
      </c>
      <c r="W48" s="297">
        <f t="shared" si="5"/>
        <v>0</v>
      </c>
      <c r="X48" s="297">
        <f t="shared" si="5"/>
        <v>0</v>
      </c>
      <c r="Y48" s="297">
        <f t="shared" si="5"/>
        <v>0</v>
      </c>
      <c r="Z48" s="297">
        <f t="shared" si="5"/>
        <v>0</v>
      </c>
      <c r="AA48" s="297">
        <f t="shared" si="5"/>
        <v>0</v>
      </c>
      <c r="AB48" s="297">
        <f t="shared" si="5"/>
        <v>0</v>
      </c>
      <c r="AC48" s="297">
        <f t="shared" si="5"/>
        <v>0</v>
      </c>
      <c r="AD48" s="297">
        <f t="shared" si="5"/>
        <v>0</v>
      </c>
      <c r="AE48" s="297">
        <f t="shared" si="5"/>
        <v>0</v>
      </c>
      <c r="AF48" s="297">
        <f t="shared" si="5"/>
        <v>0</v>
      </c>
      <c r="AG48" s="330">
        <f>-SUM(AG16:AG47)+AG14</f>
        <v>0</v>
      </c>
      <c r="AH48" s="330">
        <f>-SUM(AH16:AH47)+AH14</f>
        <v>151781.80642857141</v>
      </c>
    </row>
    <row r="49" spans="1:26" x14ac:dyDescent="0.25">
      <c r="A49" s="38"/>
      <c r="B49" s="275"/>
      <c r="C49" s="299"/>
      <c r="D49" s="297"/>
      <c r="E49" s="297"/>
      <c r="F49" s="297"/>
      <c r="G49" s="297"/>
      <c r="H49" s="297"/>
      <c r="I49" s="297"/>
      <c r="J49" s="297"/>
      <c r="K49" s="297"/>
      <c r="L49" s="297"/>
      <c r="M49" s="297"/>
      <c r="N49" s="338"/>
      <c r="O49" s="338"/>
      <c r="P49" s="338"/>
      <c r="Q49" s="338"/>
      <c r="R49" s="338"/>
      <c r="S49" s="338"/>
      <c r="T49" s="338"/>
      <c r="U49" s="338"/>
      <c r="V49" s="338"/>
      <c r="W49" s="338"/>
      <c r="X49" s="338"/>
      <c r="Y49" s="338"/>
      <c r="Z49" s="338"/>
    </row>
    <row r="50" spans="1:26" x14ac:dyDescent="0.25">
      <c r="A50" s="39" t="s">
        <v>63</v>
      </c>
      <c r="B50" s="3"/>
      <c r="C50" s="30">
        <f>+C14+C48</f>
        <v>1278524.4764285714</v>
      </c>
      <c r="D50" s="297"/>
      <c r="E50" s="297"/>
      <c r="F50" s="297"/>
      <c r="G50" s="297"/>
      <c r="H50" s="297"/>
      <c r="I50" s="297"/>
      <c r="J50" s="297"/>
      <c r="K50" s="297"/>
      <c r="L50" s="297"/>
      <c r="M50" s="297"/>
      <c r="N50" s="338"/>
      <c r="O50" s="338"/>
      <c r="P50" s="338"/>
      <c r="Q50" s="338"/>
      <c r="R50" s="338"/>
      <c r="S50" s="338"/>
      <c r="T50" s="338"/>
      <c r="U50" s="338"/>
      <c r="V50" s="338"/>
      <c r="W50" s="338"/>
      <c r="X50" s="338"/>
      <c r="Y50" s="338"/>
      <c r="Z50" s="338"/>
    </row>
    <row r="51" spans="1:26" x14ac:dyDescent="0.25">
      <c r="A51" s="3"/>
      <c r="B51" s="3"/>
      <c r="C51" s="3"/>
      <c r="D51" s="297"/>
      <c r="E51" s="297"/>
      <c r="F51" s="297"/>
      <c r="G51" s="297"/>
      <c r="H51" s="297"/>
      <c r="I51" s="297"/>
      <c r="J51" s="297"/>
      <c r="K51" s="297"/>
      <c r="L51" s="297"/>
      <c r="M51" s="297"/>
      <c r="N51" s="338"/>
      <c r="O51" s="338"/>
      <c r="P51" s="338"/>
      <c r="Q51" s="338"/>
      <c r="R51" s="338"/>
      <c r="S51" s="338"/>
      <c r="T51" s="338"/>
      <c r="U51" s="338"/>
      <c r="V51" s="338"/>
      <c r="W51" s="338"/>
      <c r="X51" s="338"/>
      <c r="Y51" s="338"/>
      <c r="Z51" s="338"/>
    </row>
    <row r="52" spans="1:26" x14ac:dyDescent="0.25">
      <c r="A52" s="3"/>
      <c r="B52" s="36"/>
      <c r="C52" s="3"/>
      <c r="D52" s="297"/>
      <c r="E52" s="297"/>
      <c r="F52" s="297"/>
      <c r="G52" s="297"/>
      <c r="H52" s="297"/>
      <c r="I52" s="297"/>
      <c r="J52" s="297"/>
      <c r="K52" s="297"/>
      <c r="L52" s="297"/>
      <c r="M52" s="297"/>
      <c r="N52" s="338"/>
      <c r="O52" s="338"/>
      <c r="P52" s="338"/>
      <c r="Q52" s="338"/>
      <c r="R52" s="338"/>
      <c r="S52" s="338"/>
      <c r="T52" s="338"/>
      <c r="U52" s="338"/>
      <c r="V52" s="338"/>
      <c r="W52" s="338"/>
      <c r="X52" s="338"/>
      <c r="Y52" s="338"/>
      <c r="Z52" s="338"/>
    </row>
    <row r="53" spans="1:26" x14ac:dyDescent="0.25">
      <c r="A53" s="3"/>
      <c r="B53" s="3"/>
      <c r="C53" s="3"/>
      <c r="E53" s="297"/>
      <c r="F53" s="301"/>
      <c r="G53" s="301"/>
      <c r="H53" s="301"/>
      <c r="I53" s="301"/>
      <c r="J53" s="301"/>
      <c r="K53" s="301"/>
      <c r="L53" s="301"/>
      <c r="M53" s="301"/>
      <c r="N53" s="338">
        <f>SUM(E32:E53)</f>
        <v>0</v>
      </c>
      <c r="O53" s="342"/>
      <c r="P53" s="342"/>
      <c r="Q53" s="342"/>
      <c r="R53" s="342"/>
      <c r="S53" s="342"/>
    </row>
    <row r="54" spans="1:26" x14ac:dyDescent="0.25">
      <c r="B54" s="3"/>
      <c r="C54" s="3"/>
      <c r="E54" s="301"/>
      <c r="F54" s="301"/>
      <c r="G54" s="301"/>
      <c r="H54" s="301"/>
      <c r="I54" s="301"/>
      <c r="J54" s="301"/>
      <c r="K54" s="301"/>
      <c r="L54" s="301"/>
      <c r="M54" s="301"/>
      <c r="N54" s="301"/>
      <c r="O54" s="301"/>
      <c r="P54" s="301"/>
      <c r="Q54" s="301"/>
      <c r="R54" s="301"/>
      <c r="S54" s="301"/>
    </row>
    <row r="55" spans="1:26" x14ac:dyDescent="0.25">
      <c r="E55" s="301"/>
      <c r="F55" s="301"/>
      <c r="G55" s="301"/>
      <c r="H55" s="301"/>
      <c r="I55" s="301"/>
      <c r="J55" s="301"/>
      <c r="K55" s="301"/>
      <c r="L55" s="301"/>
      <c r="M55" s="301"/>
      <c r="N55" s="301"/>
      <c r="O55" s="301"/>
      <c r="P55" s="301"/>
      <c r="Q55" s="301"/>
      <c r="R55" s="301"/>
      <c r="S55" s="301"/>
    </row>
    <row r="56" spans="1:26" x14ac:dyDescent="0.25">
      <c r="E56" s="301"/>
      <c r="F56" s="301"/>
      <c r="G56" s="301"/>
      <c r="H56" s="301"/>
      <c r="I56" s="301"/>
      <c r="J56" s="301"/>
      <c r="K56" s="301"/>
      <c r="L56" s="301"/>
      <c r="M56" s="301"/>
      <c r="N56" s="301"/>
      <c r="O56" s="301"/>
      <c r="P56" s="301"/>
      <c r="Q56" s="301"/>
      <c r="R56" s="301"/>
      <c r="S56" s="301"/>
    </row>
    <row r="57" spans="1:26" x14ac:dyDescent="0.25">
      <c r="E57" s="301"/>
      <c r="F57" s="301"/>
      <c r="G57" s="301"/>
      <c r="H57" s="301"/>
      <c r="I57" s="301"/>
      <c r="J57" s="301"/>
      <c r="K57" s="301"/>
      <c r="L57" s="301"/>
      <c r="M57" s="301"/>
      <c r="N57" s="301"/>
      <c r="O57" s="301"/>
      <c r="P57" s="301"/>
      <c r="Q57" s="301"/>
      <c r="R57" s="301"/>
      <c r="S57" s="301"/>
    </row>
    <row r="58" spans="1:26" x14ac:dyDescent="0.25">
      <c r="E58" s="301"/>
      <c r="F58" s="301"/>
      <c r="G58" s="301"/>
      <c r="H58" s="301"/>
      <c r="I58" s="301"/>
      <c r="J58" s="301"/>
      <c r="K58" s="301"/>
      <c r="L58" s="301"/>
      <c r="M58" s="301"/>
      <c r="N58" s="301"/>
      <c r="O58" s="301"/>
      <c r="P58" s="301"/>
      <c r="Q58" s="301"/>
      <c r="R58" s="301"/>
      <c r="S58" s="301"/>
    </row>
    <row r="59" spans="1:26" x14ac:dyDescent="0.25">
      <c r="E59" s="301"/>
      <c r="F59" s="301"/>
      <c r="G59" s="301"/>
      <c r="H59" s="301"/>
      <c r="I59" s="301"/>
      <c r="J59" s="301"/>
      <c r="K59" s="301"/>
      <c r="L59" s="301"/>
      <c r="M59" s="301"/>
      <c r="N59" s="301"/>
      <c r="O59" s="301"/>
      <c r="P59" s="301"/>
      <c r="Q59" s="301"/>
      <c r="R59" s="301"/>
      <c r="S59" s="301"/>
    </row>
    <row r="60" spans="1:26" x14ac:dyDescent="0.25">
      <c r="E60" s="301"/>
      <c r="F60" s="301"/>
      <c r="G60" s="301"/>
      <c r="H60" s="301"/>
      <c r="I60" s="301"/>
      <c r="J60" s="301"/>
      <c r="K60" s="301"/>
      <c r="L60" s="301"/>
      <c r="M60" s="301"/>
      <c r="N60" s="301"/>
      <c r="O60" s="301"/>
      <c r="P60" s="301"/>
      <c r="Q60" s="301"/>
      <c r="R60" s="301"/>
      <c r="S60" s="301"/>
    </row>
    <row r="61" spans="1:26" x14ac:dyDescent="0.25">
      <c r="E61" s="301"/>
      <c r="F61" s="301"/>
      <c r="G61" s="301"/>
      <c r="H61" s="301"/>
      <c r="I61" s="301"/>
      <c r="J61" s="301"/>
      <c r="K61" s="301"/>
      <c r="L61" s="301"/>
      <c r="M61" s="301"/>
      <c r="N61" s="301"/>
      <c r="O61" s="301"/>
      <c r="P61" s="301"/>
      <c r="Q61" s="301"/>
      <c r="R61" s="301"/>
      <c r="S61" s="301"/>
    </row>
    <row r="62" spans="1:26" x14ac:dyDescent="0.25">
      <c r="E62" s="301"/>
      <c r="F62" s="301"/>
      <c r="G62" s="301"/>
      <c r="H62" s="301"/>
      <c r="I62" s="301"/>
      <c r="J62" s="301"/>
      <c r="K62" s="301"/>
      <c r="L62" s="301"/>
      <c r="M62" s="301"/>
      <c r="N62" s="301"/>
      <c r="O62" s="301"/>
      <c r="P62" s="301"/>
      <c r="Q62" s="301"/>
      <c r="R62" s="301"/>
      <c r="S62" s="301"/>
    </row>
    <row r="63" spans="1:26" x14ac:dyDescent="0.25">
      <c r="E63" s="301"/>
      <c r="F63" s="301"/>
      <c r="G63" s="301"/>
      <c r="H63" s="301"/>
      <c r="I63" s="301"/>
      <c r="J63" s="301"/>
      <c r="K63" s="301"/>
      <c r="L63" s="301"/>
      <c r="M63" s="301"/>
      <c r="N63" s="301"/>
      <c r="O63" s="301"/>
      <c r="P63" s="301"/>
      <c r="Q63" s="301"/>
      <c r="R63" s="301"/>
      <c r="S63" s="301"/>
    </row>
    <row r="64" spans="1:26" x14ac:dyDescent="0.25">
      <c r="E64" s="301"/>
      <c r="F64" s="301"/>
      <c r="G64" s="301"/>
      <c r="H64" s="301"/>
      <c r="I64" s="301"/>
      <c r="J64" s="301"/>
      <c r="K64" s="301"/>
      <c r="L64" s="301"/>
      <c r="M64" s="301"/>
      <c r="N64" s="301"/>
      <c r="O64" s="301"/>
      <c r="P64" s="301"/>
      <c r="Q64" s="301"/>
      <c r="R64" s="301"/>
      <c r="S64" s="301"/>
    </row>
  </sheetData>
  <pageMargins left="0.7" right="0.7" top="0.75" bottom="0.75" header="0.3" footer="0.3"/>
  <legacyDrawing r:id="rId1"/>
</worksheet>
</file>

<file path=xl/worksheets/sheet2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68477-6D3E-4A31-9932-91B182D34388}">
  <dimension ref="A1:AK64"/>
  <sheetViews>
    <sheetView workbookViewId="0">
      <selection activeCell="A3" sqref="A3"/>
    </sheetView>
  </sheetViews>
  <sheetFormatPr defaultColWidth="8.85546875" defaultRowHeight="15" x14ac:dyDescent="0.25"/>
  <cols>
    <col min="1" max="1" width="34" bestFit="1" customWidth="1"/>
    <col min="2" max="2" width="9.5703125" customWidth="1"/>
    <col min="3" max="3" width="12.85546875" customWidth="1"/>
    <col min="4" max="12" width="7.42578125" hidden="1" customWidth="1"/>
    <col min="13" max="13" width="7.5703125" hidden="1" customWidth="1"/>
    <col min="14" max="22" width="10.42578125" customWidth="1"/>
    <col min="23" max="25" width="10.42578125" hidden="1" customWidth="1"/>
    <col min="26" max="26" width="10.7109375" hidden="1" customWidth="1"/>
    <col min="27" max="27" width="11.5703125" hidden="1" customWidth="1"/>
    <col min="28" max="28" width="12" hidden="1" customWidth="1"/>
    <col min="29" max="30" width="10.5703125" hidden="1" customWidth="1"/>
    <col min="31" max="31" width="11.85546875" customWidth="1"/>
    <col min="32" max="32" width="14.28515625" customWidth="1"/>
    <col min="33" max="33" width="12.28515625" customWidth="1"/>
    <col min="34" max="34" width="13.7109375" bestFit="1" customWidth="1"/>
    <col min="35" max="37" width="10.5703125" bestFit="1" customWidth="1"/>
  </cols>
  <sheetData>
    <row r="1" spans="1:37" x14ac:dyDescent="0.25">
      <c r="A1" s="11" t="s">
        <v>10</v>
      </c>
      <c r="O1" t="s">
        <v>647</v>
      </c>
    </row>
    <row r="2" spans="1:37" x14ac:dyDescent="0.25">
      <c r="A2" s="9" t="s">
        <v>438</v>
      </c>
    </row>
    <row r="3" spans="1:37" x14ac:dyDescent="0.25">
      <c r="A3" s="9" t="s">
        <v>1490</v>
      </c>
    </row>
    <row r="4" spans="1:37" x14ac:dyDescent="0.25">
      <c r="R4" s="40" t="s">
        <v>4</v>
      </c>
      <c r="S4" s="41"/>
      <c r="T4" s="40" t="s">
        <v>8</v>
      </c>
    </row>
    <row r="5" spans="1:37" x14ac:dyDescent="0.25">
      <c r="A5" s="10" t="s">
        <v>9</v>
      </c>
      <c r="B5" s="12" t="s">
        <v>64</v>
      </c>
      <c r="C5" s="12" t="s">
        <v>12</v>
      </c>
      <c r="R5" s="42" t="s">
        <v>2</v>
      </c>
      <c r="S5" s="42" t="s">
        <v>60</v>
      </c>
      <c r="T5" s="42" t="s">
        <v>7</v>
      </c>
    </row>
    <row r="6" spans="1:37" x14ac:dyDescent="0.25">
      <c r="B6" s="3"/>
      <c r="R6" s="3"/>
    </row>
    <row r="7" spans="1:37" x14ac:dyDescent="0.25">
      <c r="A7" t="s">
        <v>1489</v>
      </c>
      <c r="B7" s="212">
        <v>934</v>
      </c>
      <c r="C7" s="214"/>
      <c r="D7" s="293"/>
      <c r="E7" s="293"/>
      <c r="F7" s="293"/>
      <c r="G7" s="293"/>
      <c r="H7" s="293"/>
      <c r="I7" s="293"/>
      <c r="J7" s="293"/>
      <c r="K7" s="293"/>
      <c r="L7" s="293"/>
      <c r="M7" s="293"/>
      <c r="N7" s="293"/>
      <c r="O7" s="294"/>
      <c r="P7" s="6"/>
      <c r="Q7" s="6"/>
      <c r="R7" s="13">
        <v>114295</v>
      </c>
      <c r="S7" s="13">
        <f>+-C48</f>
        <v>11675.52357142857</v>
      </c>
      <c r="T7" s="13">
        <f>+R7-S7</f>
        <v>102619.47642857143</v>
      </c>
    </row>
    <row r="8" spans="1:37" ht="46.5" customHeight="1" x14ac:dyDescent="0.25">
      <c r="A8" s="859" t="s">
        <v>1473</v>
      </c>
      <c r="B8" s="3"/>
      <c r="D8" s="293"/>
      <c r="E8" s="293"/>
      <c r="F8" s="293"/>
      <c r="G8" s="293"/>
      <c r="H8" s="293"/>
      <c r="I8" s="293"/>
      <c r="J8" s="293"/>
      <c r="K8" s="293"/>
      <c r="L8" s="293"/>
      <c r="M8" s="293"/>
      <c r="N8" s="293"/>
      <c r="O8" s="294"/>
      <c r="P8" s="6"/>
      <c r="Q8" s="6"/>
    </row>
    <row r="9" spans="1:37" x14ac:dyDescent="0.25">
      <c r="A9" s="2"/>
      <c r="B9" s="3"/>
      <c r="D9" s="293"/>
      <c r="E9" s="293"/>
      <c r="F9" s="293"/>
      <c r="G9" s="293"/>
      <c r="H9" s="293"/>
      <c r="I9" s="293"/>
      <c r="J9" s="293"/>
      <c r="K9" s="293"/>
      <c r="L9" s="293"/>
      <c r="M9" s="293"/>
      <c r="N9" s="293"/>
      <c r="O9" s="294"/>
      <c r="P9" s="6"/>
      <c r="Q9" s="6"/>
    </row>
    <row r="10" spans="1:37" x14ac:dyDescent="0.25">
      <c r="B10" s="3"/>
    </row>
    <row r="11" spans="1:37" x14ac:dyDescent="0.25">
      <c r="A11" s="686" t="s">
        <v>66</v>
      </c>
      <c r="B11" s="212" t="s">
        <v>1376</v>
      </c>
      <c r="C11" s="214"/>
    </row>
    <row r="12" spans="1:37" x14ac:dyDescent="0.25">
      <c r="B12" s="28"/>
      <c r="C12" s="2"/>
    </row>
    <row r="13" spans="1:37" x14ac:dyDescent="0.25">
      <c r="A13" s="9" t="s">
        <v>5</v>
      </c>
      <c r="C13" s="31" t="s">
        <v>3</v>
      </c>
      <c r="D13" s="32">
        <v>1994</v>
      </c>
      <c r="E13" s="32">
        <v>1995</v>
      </c>
      <c r="F13" s="32">
        <v>1996</v>
      </c>
      <c r="G13" s="32">
        <v>1997</v>
      </c>
      <c r="H13" s="32">
        <v>1998</v>
      </c>
      <c r="I13" s="32">
        <v>1999</v>
      </c>
      <c r="J13" s="32">
        <v>2000</v>
      </c>
      <c r="K13" s="32">
        <v>2001</v>
      </c>
      <c r="L13" s="32">
        <v>2002</v>
      </c>
      <c r="M13" s="32">
        <v>2003</v>
      </c>
      <c r="N13" s="32">
        <v>2024</v>
      </c>
      <c r="O13" s="32">
        <f>N13+1</f>
        <v>2025</v>
      </c>
      <c r="P13" s="32">
        <f t="shared" ref="P13:AH13" si="0">O13+1</f>
        <v>2026</v>
      </c>
      <c r="Q13" s="32">
        <f t="shared" si="0"/>
        <v>2027</v>
      </c>
      <c r="R13" s="32">
        <f t="shared" si="0"/>
        <v>2028</v>
      </c>
      <c r="S13" s="32">
        <f t="shared" si="0"/>
        <v>2029</v>
      </c>
      <c r="T13" s="32">
        <f t="shared" si="0"/>
        <v>2030</v>
      </c>
      <c r="U13" s="32">
        <f t="shared" si="0"/>
        <v>2031</v>
      </c>
      <c r="V13" s="32">
        <f t="shared" si="0"/>
        <v>2032</v>
      </c>
      <c r="W13" s="32">
        <f t="shared" si="0"/>
        <v>2033</v>
      </c>
      <c r="X13" s="32">
        <f t="shared" si="0"/>
        <v>2034</v>
      </c>
      <c r="Y13" s="32">
        <f t="shared" si="0"/>
        <v>2035</v>
      </c>
      <c r="Z13" s="32">
        <f t="shared" si="0"/>
        <v>2036</v>
      </c>
      <c r="AA13" s="32">
        <f t="shared" si="0"/>
        <v>2037</v>
      </c>
      <c r="AB13" s="32">
        <f t="shared" si="0"/>
        <v>2038</v>
      </c>
      <c r="AC13" s="32">
        <f t="shared" si="0"/>
        <v>2039</v>
      </c>
      <c r="AD13" s="32">
        <f t="shared" si="0"/>
        <v>2040</v>
      </c>
      <c r="AE13" s="32">
        <f t="shared" si="0"/>
        <v>2041</v>
      </c>
      <c r="AF13" s="32">
        <f t="shared" si="0"/>
        <v>2042</v>
      </c>
      <c r="AG13" s="32">
        <f t="shared" si="0"/>
        <v>2043</v>
      </c>
      <c r="AH13" s="32">
        <f t="shared" si="0"/>
        <v>2044</v>
      </c>
      <c r="AI13" s="576"/>
      <c r="AJ13" s="576"/>
      <c r="AK13" s="576"/>
    </row>
    <row r="14" spans="1:37" x14ac:dyDescent="0.25">
      <c r="A14" s="9" t="s">
        <v>73</v>
      </c>
      <c r="C14" s="672">
        <v>114295</v>
      </c>
      <c r="D14" s="233">
        <v>0</v>
      </c>
      <c r="E14" s="233">
        <v>0</v>
      </c>
      <c r="F14" s="233">
        <v>0</v>
      </c>
      <c r="G14" s="233">
        <v>0</v>
      </c>
      <c r="H14" s="233">
        <v>0</v>
      </c>
      <c r="I14" s="233">
        <v>0</v>
      </c>
      <c r="J14" s="233">
        <v>0</v>
      </c>
      <c r="K14" s="233">
        <v>0</v>
      </c>
      <c r="L14" s="233">
        <v>0</v>
      </c>
      <c r="M14" s="233">
        <v>0</v>
      </c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7"/>
      <c r="Z14" s="7"/>
      <c r="AA14" s="4"/>
      <c r="AB14" s="7"/>
      <c r="AC14" s="7"/>
      <c r="AD14" s="71"/>
      <c r="AE14" s="275"/>
      <c r="AG14" s="33"/>
      <c r="AH14" s="7">
        <v>163457.32999999999</v>
      </c>
    </row>
    <row r="15" spans="1:37" x14ac:dyDescent="0.25">
      <c r="A15" s="34"/>
      <c r="B15" s="2"/>
      <c r="C15" s="2"/>
      <c r="S15" s="233"/>
      <c r="T15" s="233"/>
      <c r="U15" s="233"/>
      <c r="V15" s="233"/>
      <c r="W15" s="233"/>
      <c r="X15" s="233"/>
      <c r="AH15" s="577"/>
    </row>
    <row r="16" spans="1:37" x14ac:dyDescent="0.25">
      <c r="A16" s="9" t="s">
        <v>6</v>
      </c>
      <c r="B16" s="3">
        <v>2025</v>
      </c>
      <c r="C16" s="622">
        <f>-SUM(D16:AH16)</f>
        <v>0</v>
      </c>
      <c r="D16" s="297">
        <f>+D$14/7/2</f>
        <v>0</v>
      </c>
      <c r="E16" s="297"/>
      <c r="F16" s="297"/>
      <c r="G16" s="297"/>
      <c r="H16" s="297"/>
      <c r="I16" s="297"/>
      <c r="J16" s="297"/>
      <c r="K16" s="297"/>
      <c r="L16" s="297"/>
      <c r="M16" s="297"/>
      <c r="N16" s="297"/>
      <c r="O16" s="297"/>
      <c r="P16" s="297"/>
      <c r="Q16" s="297"/>
      <c r="R16" s="297"/>
      <c r="S16" s="233"/>
      <c r="T16" s="233"/>
      <c r="U16" s="233"/>
      <c r="V16" s="233"/>
      <c r="W16" s="233"/>
      <c r="X16" s="233"/>
      <c r="Y16" s="297"/>
      <c r="Z16" s="297"/>
      <c r="AH16" s="577"/>
    </row>
    <row r="17" spans="1:34" x14ac:dyDescent="0.25">
      <c r="B17" s="3">
        <f>B16+1</f>
        <v>2026</v>
      </c>
      <c r="C17" s="622">
        <f t="shared" ref="C17:C46" si="1">-SUM(D17:AH17)</f>
        <v>0</v>
      </c>
      <c r="D17" s="297">
        <f>+D$14/7</f>
        <v>0</v>
      </c>
      <c r="E17" s="297">
        <f>+E$14/7/2</f>
        <v>0</v>
      </c>
      <c r="F17" s="297"/>
      <c r="G17" s="297"/>
      <c r="H17" s="297"/>
      <c r="I17" s="297"/>
      <c r="J17" s="297"/>
      <c r="K17" s="297"/>
      <c r="L17" s="297"/>
      <c r="M17" s="297"/>
      <c r="N17" s="297"/>
      <c r="O17" s="297"/>
      <c r="P17" s="297"/>
      <c r="Q17" s="297"/>
      <c r="R17" s="297"/>
      <c r="S17" s="233"/>
      <c r="T17" s="233"/>
      <c r="U17" s="233"/>
      <c r="V17" s="233"/>
      <c r="W17" s="233"/>
      <c r="X17" s="233"/>
      <c r="Y17" s="297"/>
      <c r="Z17" s="297"/>
      <c r="AH17" s="577"/>
    </row>
    <row r="18" spans="1:34" x14ac:dyDescent="0.25">
      <c r="B18" s="3">
        <f t="shared" ref="B18:B46" si="2">B17+1</f>
        <v>2027</v>
      </c>
      <c r="C18" s="622">
        <f t="shared" si="1"/>
        <v>0</v>
      </c>
      <c r="D18" s="297">
        <f>+D17</f>
        <v>0</v>
      </c>
      <c r="E18" s="297">
        <f>+E$14/7</f>
        <v>0</v>
      </c>
      <c r="F18" s="297">
        <f>+F$14/7/2</f>
        <v>0</v>
      </c>
      <c r="G18" s="297"/>
      <c r="H18" s="297"/>
      <c r="I18" s="297"/>
      <c r="J18" s="297"/>
      <c r="K18" s="297"/>
      <c r="L18" s="297"/>
      <c r="M18" s="297"/>
      <c r="N18" s="297"/>
      <c r="P18" s="38"/>
      <c r="Q18" s="3"/>
      <c r="R18" s="297"/>
      <c r="S18" s="233"/>
      <c r="T18" s="233"/>
      <c r="U18" s="233"/>
      <c r="V18" s="233"/>
      <c r="W18" s="233"/>
      <c r="X18" s="233"/>
      <c r="Y18" s="297"/>
      <c r="Z18" s="297"/>
      <c r="AH18" s="578"/>
    </row>
    <row r="19" spans="1:34" x14ac:dyDescent="0.25">
      <c r="B19" s="3">
        <f t="shared" si="2"/>
        <v>2028</v>
      </c>
      <c r="C19" s="622">
        <f t="shared" si="1"/>
        <v>0</v>
      </c>
      <c r="D19" s="297">
        <f>+D18</f>
        <v>0</v>
      </c>
      <c r="E19" s="297">
        <f>+E18</f>
        <v>0</v>
      </c>
      <c r="F19" s="297">
        <f>+F$14/7</f>
        <v>0</v>
      </c>
      <c r="G19" s="297">
        <f>+G$14/7/2</f>
        <v>0</v>
      </c>
      <c r="H19" s="297"/>
      <c r="I19" s="297"/>
      <c r="J19" s="297"/>
      <c r="K19" s="297"/>
      <c r="L19" s="297"/>
      <c r="M19" s="297"/>
      <c r="N19" s="297"/>
      <c r="O19" s="297"/>
      <c r="P19" s="297"/>
      <c r="Q19" s="297"/>
      <c r="R19" s="297"/>
      <c r="S19" s="233"/>
      <c r="T19" s="233"/>
      <c r="U19" s="233"/>
      <c r="V19" s="233"/>
      <c r="W19" s="233"/>
      <c r="X19" s="233"/>
      <c r="Y19" s="297"/>
      <c r="Z19" s="297"/>
      <c r="AH19" s="578"/>
    </row>
    <row r="20" spans="1:34" x14ac:dyDescent="0.25">
      <c r="B20" s="3">
        <f t="shared" si="2"/>
        <v>2029</v>
      </c>
      <c r="C20" s="622">
        <f t="shared" si="1"/>
        <v>0</v>
      </c>
      <c r="D20" s="297">
        <f>+D19</f>
        <v>0</v>
      </c>
      <c r="E20" s="297">
        <f>+E19</f>
        <v>0</v>
      </c>
      <c r="F20" s="297">
        <f>+F19</f>
        <v>0</v>
      </c>
      <c r="G20" s="297">
        <f>+G$14/7</f>
        <v>0</v>
      </c>
      <c r="H20" s="297">
        <f>+H$14/7/2</f>
        <v>0</v>
      </c>
      <c r="I20" s="297"/>
      <c r="J20" s="297"/>
      <c r="K20" s="297"/>
      <c r="L20" s="297"/>
      <c r="M20" s="297"/>
      <c r="N20" s="297"/>
      <c r="O20" s="297"/>
      <c r="P20" s="297"/>
      <c r="Q20" s="297"/>
      <c r="R20" s="297"/>
      <c r="S20" s="233"/>
      <c r="U20" s="38"/>
      <c r="V20" s="3"/>
      <c r="W20" s="233"/>
      <c r="X20" s="233"/>
      <c r="Y20" s="297"/>
      <c r="Z20" s="297"/>
      <c r="AH20" s="578"/>
    </row>
    <row r="21" spans="1:34" x14ac:dyDescent="0.25">
      <c r="B21" s="3">
        <f t="shared" si="2"/>
        <v>2030</v>
      </c>
      <c r="C21" s="622">
        <f t="shared" si="1"/>
        <v>0</v>
      </c>
      <c r="D21" s="297">
        <f>+D20</f>
        <v>0</v>
      </c>
      <c r="E21" s="297">
        <f>+E20</f>
        <v>0</v>
      </c>
      <c r="F21" s="297">
        <f>+F20</f>
        <v>0</v>
      </c>
      <c r="G21" s="297">
        <f>+G20</f>
        <v>0</v>
      </c>
      <c r="H21" s="297">
        <f>+H$14/7</f>
        <v>0</v>
      </c>
      <c r="I21" s="297">
        <f>+I$14/7/2</f>
        <v>0</v>
      </c>
      <c r="J21" s="297"/>
      <c r="K21" s="297"/>
      <c r="L21" s="297"/>
      <c r="M21" s="297"/>
      <c r="N21" s="297"/>
      <c r="O21" s="297"/>
      <c r="P21" s="297"/>
      <c r="Q21" s="297"/>
      <c r="R21" s="297"/>
      <c r="S21" s="233"/>
      <c r="T21" s="233"/>
      <c r="U21" s="233"/>
      <c r="V21" s="233"/>
      <c r="W21" s="233"/>
      <c r="X21" s="233"/>
      <c r="Y21" s="297"/>
      <c r="Z21" s="297"/>
      <c r="AH21" s="578"/>
    </row>
    <row r="22" spans="1:34" x14ac:dyDescent="0.25">
      <c r="B22" s="3">
        <f t="shared" si="2"/>
        <v>2031</v>
      </c>
      <c r="C22" s="622">
        <f t="shared" si="1"/>
        <v>0</v>
      </c>
      <c r="D22" s="297">
        <f>+D21</f>
        <v>0</v>
      </c>
      <c r="E22" s="297">
        <f>+E21</f>
        <v>0</v>
      </c>
      <c r="F22" s="297">
        <f>+F21</f>
        <v>0</v>
      </c>
      <c r="G22" s="297">
        <f>+G21</f>
        <v>0</v>
      </c>
      <c r="H22" s="297">
        <f>+H21</f>
        <v>0</v>
      </c>
      <c r="I22" s="297">
        <f>+I$14/7</f>
        <v>0</v>
      </c>
      <c r="J22" s="297">
        <f>+J$14/7/2</f>
        <v>0</v>
      </c>
      <c r="K22" s="297"/>
      <c r="L22" s="297"/>
      <c r="M22" s="297"/>
      <c r="N22" s="297"/>
      <c r="O22" s="297"/>
      <c r="P22" s="297"/>
      <c r="Q22" s="297"/>
      <c r="R22" s="297"/>
      <c r="S22" s="233"/>
      <c r="T22" s="233"/>
      <c r="U22" s="233"/>
      <c r="V22" s="233"/>
      <c r="W22" s="233"/>
      <c r="X22" s="233"/>
      <c r="Y22" s="297"/>
      <c r="Z22" s="297"/>
      <c r="AH22" s="578"/>
    </row>
    <row r="23" spans="1:34" x14ac:dyDescent="0.25">
      <c r="B23" s="3">
        <f t="shared" si="2"/>
        <v>2032</v>
      </c>
      <c r="C23" s="622">
        <f t="shared" si="1"/>
        <v>0</v>
      </c>
      <c r="D23" s="297">
        <f>+D$14/7/2</f>
        <v>0</v>
      </c>
      <c r="E23" s="297">
        <f>+E22</f>
        <v>0</v>
      </c>
      <c r="F23" s="297">
        <f>+F22</f>
        <v>0</v>
      </c>
      <c r="G23" s="297">
        <f>+G22</f>
        <v>0</v>
      </c>
      <c r="H23" s="297">
        <f>+H22</f>
        <v>0</v>
      </c>
      <c r="I23" s="297">
        <f>+I22</f>
        <v>0</v>
      </c>
      <c r="J23" s="297">
        <f>+J$14/7</f>
        <v>0</v>
      </c>
      <c r="K23" s="297">
        <f>+K$14/7/2</f>
        <v>0</v>
      </c>
      <c r="L23" s="297"/>
      <c r="M23" s="297"/>
      <c r="N23" s="297"/>
      <c r="O23" s="297"/>
      <c r="P23" s="297"/>
      <c r="Q23" s="297"/>
      <c r="R23" s="297"/>
      <c r="S23" s="233"/>
      <c r="T23" s="233"/>
      <c r="U23" s="233"/>
      <c r="V23" s="233"/>
      <c r="W23" s="233"/>
      <c r="X23" s="233"/>
      <c r="Y23" s="297"/>
      <c r="Z23" s="297"/>
      <c r="AH23" s="578"/>
    </row>
    <row r="24" spans="1:34" x14ac:dyDescent="0.25">
      <c r="B24" s="3">
        <f t="shared" si="2"/>
        <v>2033</v>
      </c>
      <c r="C24" s="622">
        <f t="shared" si="1"/>
        <v>0</v>
      </c>
      <c r="D24" s="297"/>
      <c r="E24" s="297">
        <f>+E$14/7/2</f>
        <v>0</v>
      </c>
      <c r="F24" s="297">
        <f>+F23</f>
        <v>0</v>
      </c>
      <c r="G24" s="297">
        <f>+G23</f>
        <v>0</v>
      </c>
      <c r="H24" s="297">
        <f>+H23</f>
        <v>0</v>
      </c>
      <c r="I24" s="297">
        <f>+I23</f>
        <v>0</v>
      </c>
      <c r="J24" s="297">
        <f>+J23</f>
        <v>0</v>
      </c>
      <c r="K24" s="297">
        <f>+K$14/7</f>
        <v>0</v>
      </c>
      <c r="L24" s="297">
        <f>+L$14/7/2</f>
        <v>0</v>
      </c>
      <c r="M24" s="297"/>
      <c r="N24" s="297"/>
      <c r="O24" s="297"/>
      <c r="P24" s="297"/>
      <c r="Q24" s="297"/>
      <c r="R24" s="297"/>
      <c r="S24" s="233"/>
      <c r="T24" s="233"/>
      <c r="U24" s="233"/>
      <c r="V24" s="233"/>
      <c r="W24" s="233"/>
      <c r="X24" s="233"/>
      <c r="Y24" s="297"/>
      <c r="Z24" s="297"/>
      <c r="AH24" s="578"/>
    </row>
    <row r="25" spans="1:34" x14ac:dyDescent="0.25">
      <c r="B25" s="3">
        <f t="shared" si="2"/>
        <v>2034</v>
      </c>
      <c r="C25" s="622">
        <f t="shared" si="1"/>
        <v>0</v>
      </c>
      <c r="D25" s="297"/>
      <c r="E25" s="297"/>
      <c r="F25" s="297">
        <f>+F$14/7/2</f>
        <v>0</v>
      </c>
      <c r="G25" s="297">
        <f>+G24</f>
        <v>0</v>
      </c>
      <c r="H25" s="297">
        <f>+H24</f>
        <v>0</v>
      </c>
      <c r="I25" s="297">
        <f>+I24</f>
        <v>0</v>
      </c>
      <c r="J25" s="297">
        <f>+J24</f>
        <v>0</v>
      </c>
      <c r="K25" s="297">
        <f>+K24</f>
        <v>0</v>
      </c>
      <c r="L25" s="297">
        <f>+L$14/7</f>
        <v>0</v>
      </c>
      <c r="M25" s="297">
        <f>+M$14/7/2</f>
        <v>0</v>
      </c>
      <c r="N25" s="297"/>
      <c r="O25" s="297"/>
      <c r="P25" s="297"/>
      <c r="Q25" s="297"/>
      <c r="R25" s="297"/>
      <c r="S25" s="233"/>
      <c r="T25" s="233"/>
      <c r="U25" s="233"/>
      <c r="V25" s="233"/>
      <c r="W25" s="233"/>
      <c r="X25" s="233"/>
      <c r="Y25" s="297"/>
      <c r="Z25" s="297"/>
      <c r="AH25" s="578"/>
    </row>
    <row r="26" spans="1:34" x14ac:dyDescent="0.25">
      <c r="B26" s="3">
        <f t="shared" si="2"/>
        <v>2035</v>
      </c>
      <c r="C26" s="622">
        <f t="shared" si="1"/>
        <v>0</v>
      </c>
      <c r="D26" s="297"/>
      <c r="E26" s="297"/>
      <c r="F26" s="297"/>
      <c r="G26" s="297">
        <f>+G$14/7/2</f>
        <v>0</v>
      </c>
      <c r="H26" s="297">
        <f>+H25</f>
        <v>0</v>
      </c>
      <c r="I26" s="297">
        <f>+I25</f>
        <v>0</v>
      </c>
      <c r="J26" s="297">
        <f>+J25</f>
        <v>0</v>
      </c>
      <c r="K26" s="297">
        <f>+K25</f>
        <v>0</v>
      </c>
      <c r="L26" s="297">
        <f>+L25</f>
        <v>0</v>
      </c>
      <c r="M26" s="297">
        <f>+M$14/7</f>
        <v>0</v>
      </c>
      <c r="N26" s="7">
        <f>+N$14/7/2</f>
        <v>0</v>
      </c>
      <c r="O26" s="7"/>
      <c r="P26" s="7"/>
      <c r="Q26" s="7"/>
      <c r="R26" s="7"/>
      <c r="S26" s="43"/>
      <c r="T26" s="43"/>
      <c r="U26" s="43"/>
      <c r="V26" s="43"/>
      <c r="W26" s="43"/>
      <c r="X26" s="43"/>
      <c r="Y26" s="7"/>
      <c r="Z26" s="297"/>
      <c r="AH26" s="578"/>
    </row>
    <row r="27" spans="1:34" x14ac:dyDescent="0.25">
      <c r="B27" s="3">
        <f t="shared" si="2"/>
        <v>2036</v>
      </c>
      <c r="C27" s="622">
        <f t="shared" si="1"/>
        <v>0</v>
      </c>
      <c r="D27" s="297"/>
      <c r="E27" s="297"/>
      <c r="F27" s="297"/>
      <c r="G27" s="297"/>
      <c r="H27" s="297">
        <f>+H$14/7/2</f>
        <v>0</v>
      </c>
      <c r="I27" s="297">
        <f>+I26</f>
        <v>0</v>
      </c>
      <c r="J27" s="297">
        <f>+J26</f>
        <v>0</v>
      </c>
      <c r="K27" s="297">
        <f>+K26</f>
        <v>0</v>
      </c>
      <c r="L27" s="297">
        <f>+L26</f>
        <v>0</v>
      </c>
      <c r="M27" s="297">
        <f>+M26</f>
        <v>0</v>
      </c>
      <c r="N27" s="7">
        <f>+N$14/7</f>
        <v>0</v>
      </c>
      <c r="O27" s="7">
        <f>+O$14/7/2</f>
        <v>0</v>
      </c>
      <c r="P27" s="7"/>
      <c r="Q27" s="7"/>
      <c r="R27" s="7"/>
      <c r="S27" s="43"/>
      <c r="T27" s="43"/>
      <c r="U27" s="43"/>
      <c r="V27" s="43"/>
      <c r="W27" s="43"/>
      <c r="X27" s="43"/>
      <c r="Y27" s="7"/>
      <c r="Z27" s="297"/>
      <c r="AH27" s="578"/>
    </row>
    <row r="28" spans="1:34" x14ac:dyDescent="0.25">
      <c r="B28" s="3">
        <f t="shared" si="2"/>
        <v>2037</v>
      </c>
      <c r="C28" s="622">
        <f t="shared" si="1"/>
        <v>0</v>
      </c>
      <c r="D28" s="297"/>
      <c r="E28" s="297"/>
      <c r="F28" s="297"/>
      <c r="G28" s="297"/>
      <c r="H28" s="297"/>
      <c r="I28" s="297">
        <f>+I$14/7/2</f>
        <v>0</v>
      </c>
      <c r="J28" s="297">
        <f>+J27</f>
        <v>0</v>
      </c>
      <c r="K28" s="297">
        <f>+K27</f>
        <v>0</v>
      </c>
      <c r="L28" s="297">
        <f>+L27</f>
        <v>0</v>
      </c>
      <c r="M28" s="297">
        <f>+M27</f>
        <v>0</v>
      </c>
      <c r="N28" s="7">
        <f>+N27</f>
        <v>0</v>
      </c>
      <c r="O28" s="7">
        <f>+O$14/7</f>
        <v>0</v>
      </c>
      <c r="P28" s="7">
        <f>+P$14/7/2</f>
        <v>0</v>
      </c>
      <c r="Q28" s="7"/>
      <c r="R28" s="7"/>
      <c r="S28" s="43"/>
      <c r="T28" s="43"/>
      <c r="U28" s="43"/>
      <c r="V28" s="43"/>
      <c r="W28" s="43"/>
      <c r="X28" s="43"/>
      <c r="Y28" s="7"/>
      <c r="Z28" s="297"/>
      <c r="AH28" s="578"/>
    </row>
    <row r="29" spans="1:34" x14ac:dyDescent="0.25">
      <c r="B29" s="3">
        <f t="shared" si="2"/>
        <v>2038</v>
      </c>
      <c r="C29" s="622">
        <f t="shared" si="1"/>
        <v>0</v>
      </c>
      <c r="D29" s="297"/>
      <c r="E29" s="297"/>
      <c r="F29" s="297"/>
      <c r="G29" s="297"/>
      <c r="H29" s="297"/>
      <c r="I29" s="297"/>
      <c r="J29" s="297">
        <f>+J$14/7/2</f>
        <v>0</v>
      </c>
      <c r="K29" s="297">
        <f>+K28</f>
        <v>0</v>
      </c>
      <c r="L29" s="297">
        <f>+L28</f>
        <v>0</v>
      </c>
      <c r="M29" s="297">
        <f>+M28</f>
        <v>0</v>
      </c>
      <c r="N29" s="7">
        <f>+N28</f>
        <v>0</v>
      </c>
      <c r="O29" s="7">
        <f>+O28</f>
        <v>0</v>
      </c>
      <c r="P29" s="7">
        <f>+P$14/7</f>
        <v>0</v>
      </c>
      <c r="Q29" s="7">
        <f>+Q$14/7/2</f>
        <v>0</v>
      </c>
      <c r="R29" s="7"/>
      <c r="S29" s="43"/>
      <c r="T29" s="43"/>
      <c r="U29" s="43"/>
      <c r="V29" s="43"/>
      <c r="W29" s="43"/>
      <c r="X29" s="43"/>
      <c r="Y29" s="7"/>
      <c r="Z29" s="297"/>
      <c r="AH29" s="578"/>
    </row>
    <row r="30" spans="1:34" x14ac:dyDescent="0.25">
      <c r="B30" s="3">
        <f t="shared" si="2"/>
        <v>2039</v>
      </c>
      <c r="C30" s="622">
        <f t="shared" si="1"/>
        <v>0</v>
      </c>
      <c r="D30" s="297"/>
      <c r="E30" s="297"/>
      <c r="F30" s="297"/>
      <c r="G30" s="297"/>
      <c r="H30" s="297"/>
      <c r="I30" s="297"/>
      <c r="J30" s="297"/>
      <c r="K30" s="297">
        <f>+K$14/7/2</f>
        <v>0</v>
      </c>
      <c r="L30" s="297">
        <f>+L29</f>
        <v>0</v>
      </c>
      <c r="M30" s="297">
        <f>+M29</f>
        <v>0</v>
      </c>
      <c r="N30" s="7">
        <f>+N29</f>
        <v>0</v>
      </c>
      <c r="O30" s="7">
        <f>+O29</f>
        <v>0</v>
      </c>
      <c r="P30" s="7">
        <f>+P29</f>
        <v>0</v>
      </c>
      <c r="Q30" s="7">
        <f>+Q$14/7</f>
        <v>0</v>
      </c>
      <c r="R30" s="7">
        <f>+R$14/7/2</f>
        <v>0</v>
      </c>
      <c r="S30" s="43"/>
      <c r="T30" s="43"/>
      <c r="U30" s="43"/>
      <c r="V30" s="43"/>
      <c r="W30" s="43"/>
      <c r="X30" s="43"/>
      <c r="Y30" s="7"/>
      <c r="Z30" s="297"/>
      <c r="AH30" s="578"/>
    </row>
    <row r="31" spans="1:34" x14ac:dyDescent="0.25">
      <c r="B31" s="3">
        <f t="shared" si="2"/>
        <v>2040</v>
      </c>
      <c r="C31" s="622">
        <f t="shared" si="1"/>
        <v>0</v>
      </c>
      <c r="D31" s="297"/>
      <c r="E31" s="297"/>
      <c r="F31" s="297"/>
      <c r="G31" s="297"/>
      <c r="H31" s="297"/>
      <c r="I31" s="297"/>
      <c r="J31" s="297"/>
      <c r="K31" s="297"/>
      <c r="L31" s="297">
        <f>+L$14/7/2</f>
        <v>0</v>
      </c>
      <c r="M31" s="297">
        <f>+M30</f>
        <v>0</v>
      </c>
      <c r="N31" s="7">
        <f>+N30</f>
        <v>0</v>
      </c>
      <c r="O31" s="7">
        <f>+O30</f>
        <v>0</v>
      </c>
      <c r="P31" s="7">
        <f>+P30</f>
        <v>0</v>
      </c>
      <c r="Q31" s="7">
        <f>+Q30</f>
        <v>0</v>
      </c>
      <c r="R31" s="7">
        <f>+R$14/7</f>
        <v>0</v>
      </c>
      <c r="S31" s="43">
        <f>+S$14/7/2</f>
        <v>0</v>
      </c>
      <c r="T31" s="43"/>
      <c r="U31" s="43"/>
      <c r="V31" s="43"/>
      <c r="W31" s="43"/>
      <c r="X31" s="43"/>
      <c r="Y31" s="7"/>
      <c r="Z31" s="297"/>
      <c r="AH31" s="578"/>
    </row>
    <row r="32" spans="1:34" x14ac:dyDescent="0.25">
      <c r="A32" s="38"/>
      <c r="B32" s="3">
        <f t="shared" si="2"/>
        <v>2041</v>
      </c>
      <c r="C32" s="622">
        <f t="shared" si="1"/>
        <v>0</v>
      </c>
      <c r="D32" s="297"/>
      <c r="E32" s="297"/>
      <c r="F32" s="297"/>
      <c r="G32" s="297"/>
      <c r="H32" s="297"/>
      <c r="I32" s="297"/>
      <c r="J32" s="297"/>
      <c r="K32" s="297"/>
      <c r="L32" s="297"/>
      <c r="M32" s="297">
        <f>+M$14/7/2</f>
        <v>0</v>
      </c>
      <c r="N32" s="7">
        <f>+N31</f>
        <v>0</v>
      </c>
      <c r="O32" s="7">
        <f>+O31</f>
        <v>0</v>
      </c>
      <c r="P32" s="7">
        <f>+P31</f>
        <v>0</v>
      </c>
      <c r="Q32" s="7">
        <f>+Q31</f>
        <v>0</v>
      </c>
      <c r="R32" s="7">
        <f>+R31</f>
        <v>0</v>
      </c>
      <c r="S32" s="43">
        <f>+S$14/7</f>
        <v>0</v>
      </c>
      <c r="T32" s="43">
        <f>+T$14/7/2</f>
        <v>0</v>
      </c>
      <c r="U32" s="43"/>
      <c r="V32" s="43"/>
      <c r="W32" s="43"/>
      <c r="X32" s="43"/>
      <c r="Y32" s="7"/>
      <c r="Z32" s="297"/>
      <c r="AH32" s="578"/>
    </row>
    <row r="33" spans="1:34" x14ac:dyDescent="0.25">
      <c r="A33" s="38"/>
      <c r="B33" s="3">
        <f t="shared" si="2"/>
        <v>2042</v>
      </c>
      <c r="C33" s="622">
        <f t="shared" si="1"/>
        <v>0</v>
      </c>
      <c r="D33" s="297"/>
      <c r="E33" s="297"/>
      <c r="F33" s="297"/>
      <c r="G33" s="297"/>
      <c r="H33" s="297"/>
      <c r="I33" s="297"/>
      <c r="J33" s="297"/>
      <c r="K33" s="297"/>
      <c r="L33" s="297"/>
      <c r="M33" s="297"/>
      <c r="N33" s="7">
        <f>+N$14/7/2</f>
        <v>0</v>
      </c>
      <c r="O33" s="7">
        <f>+O32</f>
        <v>0</v>
      </c>
      <c r="P33" s="7">
        <f>+P32</f>
        <v>0</v>
      </c>
      <c r="Q33" s="7">
        <f>+Q32</f>
        <v>0</v>
      </c>
      <c r="R33" s="7">
        <f>+R32</f>
        <v>0</v>
      </c>
      <c r="S33" s="43">
        <f>+S32</f>
        <v>0</v>
      </c>
      <c r="T33" s="43">
        <f>+T$14/7</f>
        <v>0</v>
      </c>
      <c r="U33" s="43">
        <f>+U$14/7/2</f>
        <v>0</v>
      </c>
      <c r="V33" s="43"/>
      <c r="W33" s="43"/>
      <c r="X33" s="43"/>
      <c r="Y33" s="7"/>
      <c r="Z33" s="297"/>
      <c r="AH33" s="578"/>
    </row>
    <row r="34" spans="1:34" x14ac:dyDescent="0.25">
      <c r="A34" s="38"/>
      <c r="B34" s="3">
        <f t="shared" si="2"/>
        <v>2043</v>
      </c>
      <c r="C34" s="622">
        <f t="shared" si="1"/>
        <v>0</v>
      </c>
      <c r="D34" s="297"/>
      <c r="E34" s="297"/>
      <c r="F34" s="297"/>
      <c r="G34" s="297"/>
      <c r="H34" s="297"/>
      <c r="I34" s="297"/>
      <c r="J34" s="297"/>
      <c r="K34" s="297"/>
      <c r="L34" s="297"/>
      <c r="M34" s="297"/>
      <c r="N34" s="7"/>
      <c r="O34" s="7">
        <f>+O$14/7/2</f>
        <v>0</v>
      </c>
      <c r="P34" s="7">
        <f>+P33</f>
        <v>0</v>
      </c>
      <c r="Q34" s="7">
        <f>+Q33</f>
        <v>0</v>
      </c>
      <c r="R34" s="7">
        <f>+R33</f>
        <v>0</v>
      </c>
      <c r="S34" s="43">
        <f>+S33</f>
        <v>0</v>
      </c>
      <c r="T34" s="43">
        <f>+T$14/7</f>
        <v>0</v>
      </c>
      <c r="U34" s="43">
        <f>+U$14/7</f>
        <v>0</v>
      </c>
      <c r="V34" s="43">
        <f>+V$14/7/2</f>
        <v>0</v>
      </c>
      <c r="W34" s="43"/>
      <c r="X34" s="43"/>
      <c r="Y34" s="7"/>
      <c r="Z34" s="297"/>
      <c r="AH34" s="578"/>
    </row>
    <row r="35" spans="1:34" x14ac:dyDescent="0.25">
      <c r="A35" s="38"/>
      <c r="B35" s="3">
        <f t="shared" si="2"/>
        <v>2044</v>
      </c>
      <c r="C35" s="622">
        <f t="shared" si="1"/>
        <v>0</v>
      </c>
      <c r="D35" s="297"/>
      <c r="E35" s="297"/>
      <c r="F35" s="297"/>
      <c r="G35" s="297"/>
      <c r="H35" s="297"/>
      <c r="I35" s="297"/>
      <c r="J35" s="297"/>
      <c r="K35" s="297"/>
      <c r="L35" s="297"/>
      <c r="M35" s="297"/>
      <c r="N35" s="7"/>
      <c r="O35" s="7"/>
      <c r="P35" s="7">
        <f>P14/7/2</f>
        <v>0</v>
      </c>
      <c r="Q35" s="7">
        <f>Q14</f>
        <v>0</v>
      </c>
      <c r="R35" s="7">
        <f t="shared" ref="R35:U36" si="3">R34</f>
        <v>0</v>
      </c>
      <c r="S35" s="43">
        <f t="shared" si="3"/>
        <v>0</v>
      </c>
      <c r="T35" s="43">
        <f t="shared" si="3"/>
        <v>0</v>
      </c>
      <c r="U35" s="43">
        <f t="shared" si="3"/>
        <v>0</v>
      </c>
      <c r="V35" s="43">
        <f>V14/7</f>
        <v>0</v>
      </c>
      <c r="W35" s="43">
        <f>W14/7/2</f>
        <v>0</v>
      </c>
      <c r="X35" s="43"/>
      <c r="Y35" s="7"/>
      <c r="Z35" s="297"/>
      <c r="AH35" s="578"/>
    </row>
    <row r="36" spans="1:34" x14ac:dyDescent="0.25">
      <c r="A36" s="38"/>
      <c r="B36" s="3">
        <f t="shared" si="2"/>
        <v>2045</v>
      </c>
      <c r="C36" s="622">
        <f t="shared" si="1"/>
        <v>0</v>
      </c>
      <c r="D36" s="297"/>
      <c r="E36" s="297"/>
      <c r="F36" s="297"/>
      <c r="G36" s="297"/>
      <c r="H36" s="297"/>
      <c r="I36" s="297"/>
      <c r="J36" s="297"/>
      <c r="K36" s="297"/>
      <c r="L36" s="297"/>
      <c r="M36" s="297"/>
      <c r="N36" s="7"/>
      <c r="O36" s="7"/>
      <c r="P36" s="7"/>
      <c r="Q36" s="7">
        <f>Q14/7/2</f>
        <v>0</v>
      </c>
      <c r="R36" s="7">
        <f t="shared" si="3"/>
        <v>0</v>
      </c>
      <c r="S36" s="43">
        <f t="shared" si="3"/>
        <v>0</v>
      </c>
      <c r="T36" s="43">
        <f t="shared" si="3"/>
        <v>0</v>
      </c>
      <c r="U36" s="43">
        <f t="shared" si="3"/>
        <v>0</v>
      </c>
      <c r="V36" s="43">
        <f>V35</f>
        <v>0</v>
      </c>
      <c r="W36" s="43">
        <f>W14/7</f>
        <v>0</v>
      </c>
      <c r="X36" s="43">
        <f>X14/7/2</f>
        <v>0</v>
      </c>
      <c r="Y36" s="7"/>
      <c r="Z36" s="297"/>
      <c r="AH36" s="578"/>
    </row>
    <row r="37" spans="1:34" x14ac:dyDescent="0.25">
      <c r="A37" s="38"/>
      <c r="B37" s="3">
        <f t="shared" si="2"/>
        <v>2046</v>
      </c>
      <c r="C37" s="622">
        <f t="shared" si="1"/>
        <v>0</v>
      </c>
      <c r="D37" s="297"/>
      <c r="E37" s="297"/>
      <c r="F37" s="297"/>
      <c r="G37" s="297"/>
      <c r="H37" s="297"/>
      <c r="I37" s="297"/>
      <c r="J37" s="297"/>
      <c r="K37" s="297"/>
      <c r="L37" s="297"/>
      <c r="M37" s="297"/>
      <c r="N37" s="7"/>
      <c r="O37" s="7"/>
      <c r="P37" s="7"/>
      <c r="Q37" s="7"/>
      <c r="R37" s="7">
        <f>R14/7/2</f>
        <v>0</v>
      </c>
      <c r="S37" s="43">
        <f>S36</f>
        <v>0</v>
      </c>
      <c r="T37" s="43">
        <f>T36</f>
        <v>0</v>
      </c>
      <c r="U37" s="43">
        <f>U36</f>
        <v>0</v>
      </c>
      <c r="V37" s="43">
        <f>V36</f>
        <v>0</v>
      </c>
      <c r="W37" s="43">
        <f>W36</f>
        <v>0</v>
      </c>
      <c r="X37" s="43">
        <f>X14/7</f>
        <v>0</v>
      </c>
      <c r="Y37" s="7">
        <f>Y14/7/2</f>
        <v>0</v>
      </c>
      <c r="Z37" s="297"/>
      <c r="AH37" s="578"/>
    </row>
    <row r="38" spans="1:34" x14ac:dyDescent="0.25">
      <c r="A38" s="38"/>
      <c r="B38" s="3">
        <f t="shared" si="2"/>
        <v>2047</v>
      </c>
      <c r="C38" s="622">
        <f t="shared" si="1"/>
        <v>0</v>
      </c>
      <c r="D38" s="297"/>
      <c r="E38" s="297"/>
      <c r="F38" s="297"/>
      <c r="G38" s="297"/>
      <c r="H38" s="297"/>
      <c r="I38" s="297"/>
      <c r="J38" s="297"/>
      <c r="K38" s="297"/>
      <c r="L38" s="297"/>
      <c r="M38" s="297"/>
      <c r="N38" s="7"/>
      <c r="O38" s="7"/>
      <c r="P38" s="7"/>
      <c r="Q38" s="7"/>
      <c r="R38" s="7"/>
      <c r="S38" s="43"/>
      <c r="T38" s="43"/>
      <c r="U38" s="43"/>
      <c r="V38" s="43"/>
      <c r="W38" s="43"/>
      <c r="X38" s="43"/>
      <c r="Y38" s="7">
        <f>+Y14/2</f>
        <v>0</v>
      </c>
      <c r="Z38" s="7">
        <f>Z14/7/2</f>
        <v>0</v>
      </c>
      <c r="AA38" s="7"/>
      <c r="AH38" s="578"/>
    </row>
    <row r="39" spans="1:34" x14ac:dyDescent="0.25">
      <c r="A39" s="38"/>
      <c r="B39" s="3">
        <f t="shared" si="2"/>
        <v>2048</v>
      </c>
      <c r="C39" s="622">
        <f t="shared" si="1"/>
        <v>0</v>
      </c>
      <c r="D39" s="297"/>
      <c r="E39" s="297"/>
      <c r="F39" s="297"/>
      <c r="G39" s="297"/>
      <c r="H39" s="297"/>
      <c r="I39" s="297"/>
      <c r="J39" s="297"/>
      <c r="K39" s="297"/>
      <c r="L39" s="297"/>
      <c r="M39" s="297"/>
      <c r="N39" s="7"/>
      <c r="O39" s="7"/>
      <c r="P39" s="7"/>
      <c r="Q39" s="7"/>
      <c r="R39" s="7"/>
      <c r="S39" s="43"/>
      <c r="T39" s="43"/>
      <c r="U39" s="43"/>
      <c r="V39" s="43"/>
      <c r="W39" s="43"/>
      <c r="X39" s="43"/>
      <c r="Y39" s="7"/>
      <c r="Z39" s="7"/>
      <c r="AA39" s="7">
        <v>0</v>
      </c>
      <c r="AH39" s="578"/>
    </row>
    <row r="40" spans="1:34" x14ac:dyDescent="0.25">
      <c r="A40" s="38"/>
      <c r="B40" s="3">
        <f t="shared" si="2"/>
        <v>2049</v>
      </c>
      <c r="C40" s="622">
        <f t="shared" si="1"/>
        <v>0</v>
      </c>
      <c r="D40" s="297"/>
      <c r="E40" s="297"/>
      <c r="F40" s="297"/>
      <c r="G40" s="297"/>
      <c r="H40" s="297"/>
      <c r="I40" s="297"/>
      <c r="J40" s="297"/>
      <c r="K40" s="297"/>
      <c r="L40" s="297"/>
      <c r="M40" s="297"/>
      <c r="N40" s="7"/>
      <c r="O40" s="7"/>
      <c r="P40" s="7"/>
      <c r="Q40" s="7"/>
      <c r="R40" s="7"/>
      <c r="S40" s="43"/>
      <c r="T40" s="43"/>
      <c r="U40" s="43"/>
      <c r="V40" s="43"/>
      <c r="W40" s="43"/>
      <c r="X40" s="43"/>
      <c r="Y40" s="7"/>
      <c r="Z40" s="7"/>
      <c r="AA40" s="7"/>
      <c r="AB40" s="7">
        <v>0</v>
      </c>
      <c r="AH40" s="578"/>
    </row>
    <row r="41" spans="1:34" x14ac:dyDescent="0.25">
      <c r="A41" s="38"/>
      <c r="B41" s="3">
        <f t="shared" si="2"/>
        <v>2050</v>
      </c>
      <c r="C41" s="622">
        <f t="shared" si="1"/>
        <v>0</v>
      </c>
      <c r="D41" s="297"/>
      <c r="E41" s="297"/>
      <c r="F41" s="297"/>
      <c r="G41" s="297"/>
      <c r="H41" s="297"/>
      <c r="I41" s="297"/>
      <c r="J41" s="297"/>
      <c r="K41" s="297"/>
      <c r="L41" s="297"/>
      <c r="M41" s="297"/>
      <c r="N41" s="7"/>
      <c r="O41" s="7"/>
      <c r="P41" s="7"/>
      <c r="Q41" s="7"/>
      <c r="R41" s="7"/>
      <c r="S41" s="43"/>
      <c r="T41" s="43"/>
      <c r="U41" s="43"/>
      <c r="V41" s="43"/>
      <c r="W41" s="43"/>
      <c r="X41" s="43"/>
      <c r="Y41" s="7"/>
      <c r="Z41" s="7"/>
      <c r="AA41" s="7"/>
      <c r="AB41" s="7"/>
      <c r="AC41" s="43">
        <f>+$AC$14/7/3</f>
        <v>0</v>
      </c>
      <c r="AD41" s="43"/>
      <c r="AE41" s="43"/>
      <c r="AH41" s="578"/>
    </row>
    <row r="42" spans="1:34" x14ac:dyDescent="0.25">
      <c r="A42" s="38"/>
      <c r="B42" s="3">
        <f t="shared" si="2"/>
        <v>2051</v>
      </c>
      <c r="C42" s="622">
        <f t="shared" si="1"/>
        <v>0</v>
      </c>
      <c r="D42" s="297"/>
      <c r="E42" s="297"/>
      <c r="F42" s="297"/>
      <c r="G42" s="297"/>
      <c r="H42" s="297"/>
      <c r="I42" s="297"/>
      <c r="J42" s="297"/>
      <c r="K42" s="297"/>
      <c r="L42" s="297"/>
      <c r="M42" s="297"/>
      <c r="N42" s="7"/>
      <c r="O42" s="7"/>
      <c r="P42" s="7"/>
      <c r="Q42" s="7"/>
      <c r="R42" s="7"/>
      <c r="S42" s="43"/>
      <c r="T42" s="43"/>
      <c r="U42" s="43"/>
      <c r="V42" s="43"/>
      <c r="W42" s="43"/>
      <c r="X42" s="43"/>
      <c r="Y42" s="7"/>
      <c r="Z42" s="7"/>
      <c r="AA42" s="7"/>
      <c r="AB42" s="7"/>
      <c r="AC42" s="43"/>
      <c r="AD42" s="354">
        <f>$AD$14/7/2</f>
        <v>0</v>
      </c>
      <c r="AE42" s="43"/>
      <c r="AH42" s="578"/>
    </row>
    <row r="43" spans="1:34" x14ac:dyDescent="0.25">
      <c r="A43" s="38"/>
      <c r="B43" s="3">
        <f t="shared" si="2"/>
        <v>2052</v>
      </c>
      <c r="C43" s="622">
        <f t="shared" si="1"/>
        <v>0</v>
      </c>
      <c r="D43" s="297"/>
      <c r="E43" s="297"/>
      <c r="F43" s="297"/>
      <c r="G43" s="297"/>
      <c r="H43" s="297"/>
      <c r="I43" s="297"/>
      <c r="J43" s="297"/>
      <c r="K43" s="297"/>
      <c r="L43" s="297"/>
      <c r="M43" s="297"/>
      <c r="N43" s="7"/>
      <c r="O43" s="7"/>
      <c r="P43" s="7"/>
      <c r="Q43" s="7"/>
      <c r="R43" s="7"/>
      <c r="S43" s="43"/>
      <c r="T43" s="43"/>
      <c r="U43" s="43"/>
      <c r="V43" s="43"/>
      <c r="W43" s="43"/>
      <c r="X43" s="43"/>
      <c r="Y43" s="7"/>
      <c r="Z43" s="7"/>
      <c r="AA43" s="7"/>
      <c r="AB43" s="7"/>
      <c r="AC43" s="43"/>
      <c r="AD43" s="354">
        <f>$AD$14/7</f>
        <v>0</v>
      </c>
      <c r="AE43" s="43">
        <f>+$AE$14/7/2</f>
        <v>0</v>
      </c>
      <c r="AH43" s="578"/>
    </row>
    <row r="44" spans="1:34" x14ac:dyDescent="0.25">
      <c r="A44" s="38"/>
      <c r="B44" s="3">
        <f t="shared" si="2"/>
        <v>2053</v>
      </c>
      <c r="C44" s="622">
        <f t="shared" si="1"/>
        <v>0</v>
      </c>
      <c r="D44" s="297"/>
      <c r="E44" s="297"/>
      <c r="F44" s="297"/>
      <c r="G44" s="297"/>
      <c r="H44" s="297"/>
      <c r="I44" s="297"/>
      <c r="J44" s="297"/>
      <c r="K44" s="297"/>
      <c r="L44" s="297"/>
      <c r="M44" s="297"/>
      <c r="N44" s="7"/>
      <c r="O44" s="7"/>
      <c r="P44" s="7"/>
      <c r="Q44" s="7"/>
      <c r="R44" s="7"/>
      <c r="S44" s="43"/>
      <c r="T44" s="43"/>
      <c r="U44" s="43"/>
      <c r="V44" s="43"/>
      <c r="W44" s="43"/>
      <c r="X44" s="43"/>
      <c r="Y44" s="7"/>
      <c r="Z44" s="7"/>
      <c r="AA44" s="7"/>
      <c r="AB44" s="7"/>
      <c r="AC44" s="43"/>
      <c r="AD44" s="354"/>
      <c r="AE44" s="43">
        <f>+$AE$14/7</f>
        <v>0</v>
      </c>
      <c r="AF44" s="43">
        <f>+$AG$14/7/2</f>
        <v>0</v>
      </c>
      <c r="AH44" s="578"/>
    </row>
    <row r="45" spans="1:34" x14ac:dyDescent="0.25">
      <c r="A45" s="38"/>
      <c r="B45" s="3">
        <f t="shared" si="2"/>
        <v>2054</v>
      </c>
      <c r="C45" s="622">
        <f t="shared" si="1"/>
        <v>0</v>
      </c>
      <c r="D45" s="297"/>
      <c r="E45" s="297"/>
      <c r="F45" s="297"/>
      <c r="G45" s="297"/>
      <c r="H45" s="297"/>
      <c r="I45" s="297"/>
      <c r="J45" s="297"/>
      <c r="K45" s="297"/>
      <c r="L45" s="297"/>
      <c r="M45" s="297"/>
      <c r="N45" s="7"/>
      <c r="O45" s="7"/>
      <c r="P45" s="7"/>
      <c r="Q45" s="7"/>
      <c r="R45" s="7"/>
      <c r="S45" s="43"/>
      <c r="T45" s="43"/>
      <c r="U45" s="43"/>
      <c r="V45" s="43"/>
      <c r="W45" s="43"/>
      <c r="X45" s="43"/>
      <c r="Y45" s="7"/>
      <c r="Z45" s="7"/>
      <c r="AA45" s="7"/>
      <c r="AB45" s="7"/>
      <c r="AC45" s="43"/>
      <c r="AD45" s="354"/>
      <c r="AE45" s="43"/>
      <c r="AF45" s="43"/>
      <c r="AG45" s="43"/>
      <c r="AH45" s="578"/>
    </row>
    <row r="46" spans="1:34" x14ac:dyDescent="0.25">
      <c r="A46" s="38"/>
      <c r="B46" s="3">
        <f t="shared" si="2"/>
        <v>2055</v>
      </c>
      <c r="C46" s="622">
        <f t="shared" si="1"/>
        <v>-11675.52357142857</v>
      </c>
      <c r="D46" s="297"/>
      <c r="E46" s="297"/>
      <c r="F46" s="297"/>
      <c r="G46" s="297"/>
      <c r="H46" s="297"/>
      <c r="I46" s="297"/>
      <c r="J46" s="297"/>
      <c r="K46" s="297"/>
      <c r="L46" s="297"/>
      <c r="M46" s="297"/>
      <c r="N46" s="7"/>
      <c r="O46" s="7"/>
      <c r="P46" s="7"/>
      <c r="Q46" s="7"/>
      <c r="R46" s="7"/>
      <c r="S46" s="43"/>
      <c r="T46" s="43"/>
      <c r="U46" s="43"/>
      <c r="V46" s="43"/>
      <c r="W46" s="43"/>
      <c r="X46" s="43"/>
      <c r="Y46" s="7"/>
      <c r="Z46" s="7"/>
      <c r="AA46" s="7"/>
      <c r="AB46" s="7"/>
      <c r="AC46" s="43"/>
      <c r="AD46" s="354"/>
      <c r="AE46" s="43"/>
      <c r="AF46" s="43"/>
      <c r="AG46" s="43"/>
      <c r="AH46" s="578">
        <f>AH14/7/2</f>
        <v>11675.52357142857</v>
      </c>
    </row>
    <row r="47" spans="1:34" x14ac:dyDescent="0.25">
      <c r="A47" s="38"/>
      <c r="B47" s="12"/>
      <c r="C47" s="254"/>
      <c r="D47" s="298"/>
      <c r="E47" s="298"/>
      <c r="F47" s="298"/>
      <c r="G47" s="298"/>
      <c r="H47" s="298"/>
      <c r="I47" s="298"/>
      <c r="J47" s="298"/>
      <c r="K47" s="298"/>
      <c r="L47" s="298"/>
      <c r="M47" s="298"/>
      <c r="N47" s="298"/>
      <c r="O47" s="298"/>
      <c r="P47" s="298"/>
      <c r="Q47" s="298"/>
      <c r="R47" s="298"/>
      <c r="S47" s="298"/>
      <c r="T47" s="298"/>
      <c r="U47" s="298"/>
      <c r="V47" s="299"/>
      <c r="W47" s="299"/>
      <c r="X47" s="299"/>
      <c r="Y47" s="298"/>
      <c r="Z47" s="298"/>
      <c r="AA47" s="298"/>
      <c r="AB47" s="173"/>
      <c r="AC47" s="173"/>
      <c r="AD47" s="173"/>
      <c r="AE47" s="173"/>
      <c r="AF47" s="173"/>
      <c r="AH47" s="578"/>
    </row>
    <row r="48" spans="1:34" x14ac:dyDescent="0.25">
      <c r="A48" s="38" t="s">
        <v>62</v>
      </c>
      <c r="B48" s="675">
        <f>SUM(D48:AH48)</f>
        <v>151781.80642857141</v>
      </c>
      <c r="C48" s="275">
        <f>SUM(C16:C47)</f>
        <v>-11675.52357142857</v>
      </c>
      <c r="D48" s="297">
        <f>-SUM(D16:D47)+D14</f>
        <v>0</v>
      </c>
      <c r="E48" s="297">
        <f t="shared" ref="E48:M48" si="4">-SUM(E16:E47)+E14</f>
        <v>0</v>
      </c>
      <c r="F48" s="297">
        <f t="shared" si="4"/>
        <v>0</v>
      </c>
      <c r="G48" s="297">
        <f t="shared" si="4"/>
        <v>0</v>
      </c>
      <c r="H48" s="297">
        <f t="shared" si="4"/>
        <v>0</v>
      </c>
      <c r="I48" s="297">
        <f t="shared" si="4"/>
        <v>0</v>
      </c>
      <c r="J48" s="297">
        <f t="shared" si="4"/>
        <v>0</v>
      </c>
      <c r="K48" s="297">
        <f t="shared" si="4"/>
        <v>0</v>
      </c>
      <c r="L48" s="297">
        <f t="shared" si="4"/>
        <v>0</v>
      </c>
      <c r="M48" s="297">
        <f t="shared" si="4"/>
        <v>0</v>
      </c>
      <c r="N48" s="297">
        <f>-SUM(N16:N47)+N14</f>
        <v>0</v>
      </c>
      <c r="O48" s="297">
        <f t="shared" ref="O48:AF48" si="5">-SUM(O16:O47)+O14</f>
        <v>0</v>
      </c>
      <c r="P48" s="297">
        <f t="shared" si="5"/>
        <v>0</v>
      </c>
      <c r="Q48" s="297">
        <f t="shared" si="5"/>
        <v>0</v>
      </c>
      <c r="R48" s="297">
        <f t="shared" si="5"/>
        <v>0</v>
      </c>
      <c r="S48" s="297">
        <f t="shared" si="5"/>
        <v>0</v>
      </c>
      <c r="T48" s="297">
        <f t="shared" si="5"/>
        <v>0</v>
      </c>
      <c r="U48" s="297">
        <f t="shared" si="5"/>
        <v>0</v>
      </c>
      <c r="V48" s="297">
        <f t="shared" si="5"/>
        <v>0</v>
      </c>
      <c r="W48" s="297">
        <f t="shared" si="5"/>
        <v>0</v>
      </c>
      <c r="X48" s="297">
        <f t="shared" si="5"/>
        <v>0</v>
      </c>
      <c r="Y48" s="297">
        <f t="shared" si="5"/>
        <v>0</v>
      </c>
      <c r="Z48" s="297">
        <f t="shared" si="5"/>
        <v>0</v>
      </c>
      <c r="AA48" s="297">
        <f t="shared" si="5"/>
        <v>0</v>
      </c>
      <c r="AB48" s="297">
        <f t="shared" si="5"/>
        <v>0</v>
      </c>
      <c r="AC48" s="297">
        <f t="shared" si="5"/>
        <v>0</v>
      </c>
      <c r="AD48" s="297">
        <f t="shared" si="5"/>
        <v>0</v>
      </c>
      <c r="AE48" s="297">
        <f t="shared" si="5"/>
        <v>0</v>
      </c>
      <c r="AF48" s="297">
        <f t="shared" si="5"/>
        <v>0</v>
      </c>
      <c r="AG48" s="330">
        <f>-SUM(AG16:AG47)+AG14</f>
        <v>0</v>
      </c>
      <c r="AH48" s="330">
        <f>-SUM(AH16:AH47)+AH14</f>
        <v>151781.80642857141</v>
      </c>
    </row>
    <row r="49" spans="1:26" x14ac:dyDescent="0.25">
      <c r="A49" s="38"/>
      <c r="B49" s="275"/>
      <c r="C49" s="299"/>
      <c r="D49" s="297"/>
      <c r="E49" s="297"/>
      <c r="F49" s="297"/>
      <c r="G49" s="297"/>
      <c r="H49" s="297"/>
      <c r="I49" s="297"/>
      <c r="J49" s="297"/>
      <c r="K49" s="297"/>
      <c r="L49" s="297"/>
      <c r="M49" s="297"/>
      <c r="N49" s="338"/>
      <c r="O49" s="338"/>
      <c r="P49" s="338"/>
      <c r="Q49" s="338"/>
      <c r="R49" s="338"/>
      <c r="S49" s="338"/>
      <c r="T49" s="338"/>
      <c r="U49" s="338"/>
      <c r="V49" s="338"/>
      <c r="W49" s="338"/>
      <c r="X49" s="338"/>
      <c r="Y49" s="338"/>
      <c r="Z49" s="338"/>
    </row>
    <row r="50" spans="1:26" x14ac:dyDescent="0.25">
      <c r="A50" s="39" t="s">
        <v>63</v>
      </c>
      <c r="B50" s="3"/>
      <c r="C50" s="30">
        <f>+C14+C48</f>
        <v>102619.47642857143</v>
      </c>
      <c r="D50" s="297"/>
      <c r="E50" s="297"/>
      <c r="F50" s="297"/>
      <c r="G50" s="297"/>
      <c r="H50" s="297"/>
      <c r="I50" s="297"/>
      <c r="J50" s="297"/>
      <c r="K50" s="297"/>
      <c r="L50" s="297"/>
      <c r="M50" s="297"/>
      <c r="N50" s="338"/>
      <c r="O50" s="338"/>
      <c r="P50" s="338"/>
      <c r="Q50" s="338"/>
      <c r="R50" s="338"/>
      <c r="S50" s="338"/>
      <c r="T50" s="338"/>
      <c r="U50" s="338"/>
      <c r="V50" s="338"/>
      <c r="W50" s="338"/>
      <c r="X50" s="338"/>
      <c r="Y50" s="338"/>
      <c r="Z50" s="338"/>
    </row>
    <row r="51" spans="1:26" x14ac:dyDescent="0.25">
      <c r="A51" s="3"/>
      <c r="B51" s="3"/>
      <c r="C51" s="3"/>
      <c r="D51" s="297"/>
      <c r="E51" s="297"/>
      <c r="F51" s="297"/>
      <c r="G51" s="297"/>
      <c r="H51" s="297"/>
      <c r="I51" s="297"/>
      <c r="J51" s="297"/>
      <c r="K51" s="297"/>
      <c r="L51" s="297"/>
      <c r="M51" s="297"/>
      <c r="N51" s="338"/>
      <c r="O51" s="338"/>
      <c r="P51" s="338"/>
      <c r="Q51" s="338"/>
      <c r="R51" s="338"/>
      <c r="S51" s="338"/>
      <c r="T51" s="338"/>
      <c r="U51" s="338"/>
      <c r="V51" s="338"/>
      <c r="W51" s="338"/>
      <c r="X51" s="338"/>
      <c r="Y51" s="338"/>
      <c r="Z51" s="338"/>
    </row>
    <row r="52" spans="1:26" x14ac:dyDescent="0.25">
      <c r="A52" s="3"/>
      <c r="B52" s="36"/>
      <c r="C52" s="3"/>
      <c r="D52" s="297"/>
      <c r="E52" s="297"/>
      <c r="F52" s="297"/>
      <c r="G52" s="297"/>
      <c r="H52" s="297"/>
      <c r="I52" s="297"/>
      <c r="J52" s="297"/>
      <c r="K52" s="297"/>
      <c r="L52" s="297"/>
      <c r="M52" s="297"/>
      <c r="N52" s="338"/>
      <c r="O52" s="338"/>
      <c r="P52" s="338"/>
      <c r="Q52" s="338"/>
      <c r="R52" s="338"/>
      <c r="S52" s="338"/>
      <c r="T52" s="338"/>
      <c r="U52" s="338"/>
      <c r="V52" s="338"/>
      <c r="W52" s="338"/>
      <c r="X52" s="338"/>
      <c r="Y52" s="338"/>
      <c r="Z52" s="338"/>
    </row>
    <row r="53" spans="1:26" x14ac:dyDescent="0.25">
      <c r="A53" s="3"/>
      <c r="B53" s="3"/>
      <c r="C53" s="3"/>
      <c r="E53" s="297"/>
      <c r="F53" s="301"/>
      <c r="G53" s="301"/>
      <c r="H53" s="301"/>
      <c r="I53" s="301"/>
      <c r="J53" s="301"/>
      <c r="K53" s="301"/>
      <c r="L53" s="301"/>
      <c r="M53" s="301"/>
      <c r="N53" s="338">
        <f>SUM(E32:E53)</f>
        <v>0</v>
      </c>
      <c r="O53" s="342"/>
      <c r="P53" s="342"/>
      <c r="Q53" s="342"/>
      <c r="R53" s="342"/>
      <c r="S53" s="342"/>
    </row>
    <row r="54" spans="1:26" x14ac:dyDescent="0.25">
      <c r="B54" s="3"/>
      <c r="C54" s="3"/>
      <c r="E54" s="301"/>
      <c r="F54" s="301"/>
      <c r="G54" s="301"/>
      <c r="H54" s="301"/>
      <c r="I54" s="301"/>
      <c r="J54" s="301"/>
      <c r="K54" s="301"/>
      <c r="L54" s="301"/>
      <c r="M54" s="301"/>
      <c r="N54" s="301"/>
      <c r="O54" s="301"/>
      <c r="P54" s="301"/>
      <c r="Q54" s="301"/>
      <c r="R54" s="301"/>
      <c r="S54" s="301"/>
    </row>
    <row r="55" spans="1:26" x14ac:dyDescent="0.25">
      <c r="E55" s="301"/>
      <c r="F55" s="301"/>
      <c r="G55" s="301"/>
      <c r="H55" s="301"/>
      <c r="I55" s="301"/>
      <c r="J55" s="301"/>
      <c r="K55" s="301"/>
      <c r="L55" s="301"/>
      <c r="M55" s="301"/>
      <c r="N55" s="301"/>
      <c r="O55" s="301"/>
      <c r="P55" s="301"/>
      <c r="Q55" s="301"/>
      <c r="R55" s="301"/>
      <c r="S55" s="301"/>
    </row>
    <row r="56" spans="1:26" x14ac:dyDescent="0.25">
      <c r="E56" s="301"/>
      <c r="F56" s="301"/>
      <c r="G56" s="301"/>
      <c r="H56" s="301"/>
      <c r="I56" s="301"/>
      <c r="J56" s="301"/>
      <c r="K56" s="301"/>
      <c r="L56" s="301"/>
      <c r="M56" s="301"/>
      <c r="N56" s="301"/>
      <c r="O56" s="301"/>
      <c r="P56" s="301"/>
      <c r="Q56" s="301"/>
      <c r="R56" s="301"/>
      <c r="S56" s="301"/>
    </row>
    <row r="57" spans="1:26" x14ac:dyDescent="0.25">
      <c r="E57" s="301"/>
      <c r="F57" s="301"/>
      <c r="G57" s="301"/>
      <c r="H57" s="301"/>
      <c r="I57" s="301"/>
      <c r="J57" s="301"/>
      <c r="K57" s="301"/>
      <c r="L57" s="301"/>
      <c r="M57" s="301"/>
      <c r="N57" s="301"/>
      <c r="O57" s="301"/>
      <c r="P57" s="301"/>
      <c r="Q57" s="301"/>
      <c r="R57" s="301"/>
      <c r="S57" s="301"/>
    </row>
    <row r="58" spans="1:26" x14ac:dyDescent="0.25">
      <c r="E58" s="301"/>
      <c r="F58" s="301"/>
      <c r="G58" s="301"/>
      <c r="H58" s="301"/>
      <c r="I58" s="301"/>
      <c r="J58" s="301"/>
      <c r="K58" s="301"/>
      <c r="L58" s="301"/>
      <c r="M58" s="301"/>
      <c r="N58" s="301"/>
      <c r="O58" s="301"/>
      <c r="P58" s="301"/>
      <c r="Q58" s="301"/>
      <c r="R58" s="301"/>
      <c r="S58" s="301"/>
    </row>
    <row r="59" spans="1:26" x14ac:dyDescent="0.25">
      <c r="E59" s="301"/>
      <c r="F59" s="301"/>
      <c r="G59" s="301"/>
      <c r="H59" s="301"/>
      <c r="I59" s="301"/>
      <c r="J59" s="301"/>
      <c r="K59" s="301"/>
      <c r="L59" s="301"/>
      <c r="M59" s="301"/>
      <c r="N59" s="301"/>
      <c r="O59" s="301"/>
      <c r="P59" s="301"/>
      <c r="Q59" s="301"/>
      <c r="R59" s="301"/>
      <c r="S59" s="301"/>
    </row>
    <row r="60" spans="1:26" x14ac:dyDescent="0.25">
      <c r="E60" s="301"/>
      <c r="F60" s="301"/>
      <c r="G60" s="301"/>
      <c r="H60" s="301"/>
      <c r="I60" s="301"/>
      <c r="J60" s="301"/>
      <c r="K60" s="301"/>
      <c r="L60" s="301"/>
      <c r="M60" s="301"/>
      <c r="N60" s="301"/>
      <c r="O60" s="301"/>
      <c r="P60" s="301"/>
      <c r="Q60" s="301"/>
      <c r="R60" s="301"/>
      <c r="S60" s="301"/>
    </row>
    <row r="61" spans="1:26" x14ac:dyDescent="0.25">
      <c r="E61" s="301"/>
      <c r="F61" s="301"/>
      <c r="G61" s="301"/>
      <c r="H61" s="301"/>
      <c r="I61" s="301"/>
      <c r="J61" s="301"/>
      <c r="K61" s="301"/>
      <c r="L61" s="301"/>
      <c r="M61" s="301"/>
      <c r="N61" s="301"/>
      <c r="O61" s="301"/>
      <c r="P61" s="301"/>
      <c r="Q61" s="301"/>
      <c r="R61" s="301"/>
      <c r="S61" s="301"/>
    </row>
    <row r="62" spans="1:26" x14ac:dyDescent="0.25">
      <c r="E62" s="301"/>
      <c r="F62" s="301"/>
      <c r="G62" s="301"/>
      <c r="H62" s="301"/>
      <c r="I62" s="301"/>
      <c r="J62" s="301"/>
      <c r="K62" s="301"/>
      <c r="L62" s="301"/>
      <c r="M62" s="301"/>
      <c r="N62" s="301"/>
      <c r="O62" s="301"/>
      <c r="P62" s="301"/>
      <c r="Q62" s="301"/>
      <c r="R62" s="301"/>
      <c r="S62" s="301"/>
    </row>
    <row r="63" spans="1:26" x14ac:dyDescent="0.25">
      <c r="E63" s="301"/>
      <c r="F63" s="301"/>
      <c r="G63" s="301"/>
      <c r="H63" s="301"/>
      <c r="I63" s="301"/>
      <c r="J63" s="301"/>
      <c r="K63" s="301"/>
      <c r="L63" s="301"/>
      <c r="M63" s="301"/>
      <c r="N63" s="301"/>
      <c r="O63" s="301"/>
      <c r="P63" s="301"/>
      <c r="Q63" s="301"/>
      <c r="R63" s="301"/>
      <c r="S63" s="301"/>
    </row>
    <row r="64" spans="1:26" x14ac:dyDescent="0.25">
      <c r="E64" s="301"/>
      <c r="F64" s="301"/>
      <c r="G64" s="301"/>
      <c r="H64" s="301"/>
      <c r="I64" s="301"/>
      <c r="J64" s="301"/>
      <c r="K64" s="301"/>
      <c r="L64" s="301"/>
      <c r="M64" s="301"/>
      <c r="N64" s="301"/>
      <c r="O64" s="301"/>
      <c r="P64" s="301"/>
      <c r="Q64" s="301"/>
      <c r="R64" s="301"/>
      <c r="S64" s="301"/>
    </row>
  </sheetData>
  <pageMargins left="0.7" right="0.7" top="0.75" bottom="0.75" header="0.3" footer="0.3"/>
  <legacyDrawing r:id="rId1"/>
</worksheet>
</file>

<file path=xl/worksheets/sheet2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900-000000000000}">
  <sheetPr codeName="Sheet143" filterMode="1">
    <pageSetUpPr fitToPage="1"/>
  </sheetPr>
  <dimension ref="A1:N222"/>
  <sheetViews>
    <sheetView workbookViewId="0"/>
  </sheetViews>
  <sheetFormatPr defaultColWidth="9.140625" defaultRowHeight="15" x14ac:dyDescent="0.25"/>
  <cols>
    <col min="1" max="1" width="6.140625" customWidth="1"/>
    <col min="2" max="2" width="33" customWidth="1"/>
    <col min="3" max="3" width="30.140625" style="3" customWidth="1"/>
    <col min="4" max="4" width="13.42578125" style="3" customWidth="1"/>
    <col min="5" max="5" width="4.28515625" customWidth="1"/>
    <col min="6" max="6" width="8.42578125" customWidth="1"/>
    <col min="7" max="7" width="9.28515625" customWidth="1"/>
    <col min="8" max="8" width="8.5703125" bestFit="1" customWidth="1"/>
    <col min="9" max="9" width="14.85546875" style="43" customWidth="1"/>
    <col min="10" max="10" width="12.28515625" customWidth="1"/>
    <col min="11" max="11" width="11.5703125" bestFit="1" customWidth="1"/>
    <col min="12" max="12" width="13.140625" customWidth="1"/>
    <col min="13" max="13" width="13.42578125" customWidth="1"/>
    <col min="14" max="14" width="12" customWidth="1"/>
  </cols>
  <sheetData>
    <row r="1" spans="1:14" x14ac:dyDescent="0.25">
      <c r="A1" s="11" t="s">
        <v>10</v>
      </c>
    </row>
    <row r="2" spans="1:14" x14ac:dyDescent="0.25">
      <c r="A2" s="11" t="s">
        <v>304</v>
      </c>
    </row>
    <row r="3" spans="1:14" x14ac:dyDescent="0.25">
      <c r="A3" s="9" t="s">
        <v>636</v>
      </c>
      <c r="B3" s="11"/>
    </row>
    <row r="4" spans="1:14" x14ac:dyDescent="0.25">
      <c r="A4" s="9"/>
      <c r="B4" s="11"/>
    </row>
    <row r="5" spans="1:14" x14ac:dyDescent="0.25">
      <c r="A5" s="9"/>
      <c r="B5" s="208" t="s">
        <v>645</v>
      </c>
      <c r="E5" s="154" t="s">
        <v>493</v>
      </c>
      <c r="F5" t="s">
        <v>557</v>
      </c>
    </row>
    <row r="6" spans="1:14" x14ac:dyDescent="0.25">
      <c r="A6" s="9"/>
      <c r="B6" s="11"/>
    </row>
    <row r="7" spans="1:14" x14ac:dyDescent="0.25">
      <c r="A7" s="9" t="s">
        <v>67</v>
      </c>
      <c r="B7" s="3"/>
      <c r="C7" s="115"/>
      <c r="D7" s="115"/>
      <c r="E7" s="115"/>
      <c r="F7" s="115"/>
      <c r="G7" s="115"/>
      <c r="H7" s="154" t="s">
        <v>604</v>
      </c>
      <c r="I7" s="161" t="s">
        <v>4</v>
      </c>
      <c r="J7" s="9"/>
      <c r="K7" s="115" t="s">
        <v>8</v>
      </c>
      <c r="L7" s="115" t="s">
        <v>574</v>
      </c>
      <c r="M7" s="115"/>
    </row>
    <row r="8" spans="1:14" x14ac:dyDescent="0.25">
      <c r="A8" s="12" t="s">
        <v>11</v>
      </c>
      <c r="B8" s="114" t="s">
        <v>9</v>
      </c>
      <c r="C8" s="114" t="s">
        <v>13</v>
      </c>
      <c r="D8" s="114" t="s">
        <v>12</v>
      </c>
      <c r="E8" s="114" t="s">
        <v>493</v>
      </c>
      <c r="F8" s="114" t="s">
        <v>65</v>
      </c>
      <c r="G8" s="146" t="s">
        <v>441</v>
      </c>
      <c r="H8" s="114" t="s">
        <v>68</v>
      </c>
      <c r="I8" s="162" t="s">
        <v>2</v>
      </c>
      <c r="J8" s="10" t="s">
        <v>6</v>
      </c>
      <c r="K8" s="114" t="s">
        <v>7</v>
      </c>
      <c r="L8" s="114" t="s">
        <v>575</v>
      </c>
      <c r="M8" s="114" t="s">
        <v>305</v>
      </c>
    </row>
    <row r="9" spans="1:14" hidden="1" x14ac:dyDescent="0.25">
      <c r="A9" s="3">
        <v>143</v>
      </c>
      <c r="B9" s="2" t="s">
        <v>559</v>
      </c>
      <c r="C9" s="139" t="s">
        <v>567</v>
      </c>
      <c r="D9" s="3">
        <v>4085</v>
      </c>
      <c r="E9" s="3"/>
      <c r="F9" s="139" t="str">
        <f>+'143'!B11</f>
        <v xml:space="preserve">MISS </v>
      </c>
      <c r="G9" s="139"/>
      <c r="H9" s="3"/>
      <c r="I9" s="164"/>
      <c r="J9" s="75"/>
      <c r="K9" s="6"/>
      <c r="L9" s="6"/>
      <c r="M9" s="139"/>
    </row>
    <row r="10" spans="1:14" hidden="1" x14ac:dyDescent="0.25">
      <c r="A10" s="3">
        <v>100</v>
      </c>
      <c r="B10" s="2" t="str">
        <f>+'100'!A7</f>
        <v>FORESTLINE #1</v>
      </c>
      <c r="C10" s="139" t="str">
        <f>+'100'!A8</f>
        <v>VECOMIL 563 5 AXIS CNC VERTICAL</v>
      </c>
      <c r="D10" s="3">
        <f>+'100'!C7</f>
        <v>3051</v>
      </c>
      <c r="E10" s="3"/>
      <c r="F10" s="139" t="str">
        <f>+'100'!B11</f>
        <v>MISS</v>
      </c>
      <c r="G10" s="155" t="s">
        <v>527</v>
      </c>
      <c r="H10" s="3">
        <v>2004</v>
      </c>
      <c r="I10" s="164">
        <f>+'100'!R7</f>
        <v>1971035.4899999998</v>
      </c>
      <c r="J10" s="6">
        <f>+'100'!S7</f>
        <v>1971035.4900000002</v>
      </c>
      <c r="K10" s="6">
        <f t="shared" ref="K10:K39" si="0">+I10-J10</f>
        <v>0</v>
      </c>
      <c r="L10" s="6">
        <v>1500000</v>
      </c>
      <c r="M10" s="139" t="s">
        <v>245</v>
      </c>
      <c r="N10" s="13">
        <f>+I10-J10-K10</f>
        <v>-4.6566128730773926E-10</v>
      </c>
    </row>
    <row r="11" spans="1:14" hidden="1" x14ac:dyDescent="0.25">
      <c r="A11" s="3">
        <v>101</v>
      </c>
      <c r="B11" s="2" t="s">
        <v>392</v>
      </c>
      <c r="C11" s="139" t="s">
        <v>390</v>
      </c>
      <c r="D11" s="3" t="s">
        <v>391</v>
      </c>
      <c r="E11" s="3"/>
      <c r="F11" s="139" t="s">
        <v>74</v>
      </c>
      <c r="G11" s="139" t="str">
        <f>'101'!$C$11</f>
        <v>C2</v>
      </c>
      <c r="H11" s="3">
        <f>'101'!$F$13</f>
        <v>1996</v>
      </c>
      <c r="I11" s="164">
        <f>+'101'!R7</f>
        <v>970993.94000000018</v>
      </c>
      <c r="J11" s="75">
        <f>+'101'!S7</f>
        <v>825242.41928571439</v>
      </c>
      <c r="K11" s="6">
        <f t="shared" si="0"/>
        <v>145751.52071428578</v>
      </c>
      <c r="L11" s="6">
        <v>200000</v>
      </c>
      <c r="M11" s="139" t="s">
        <v>245</v>
      </c>
      <c r="N11" s="13">
        <f t="shared" ref="N11:N74" si="1">+I11-J11-K11</f>
        <v>0</v>
      </c>
    </row>
    <row r="12" spans="1:14" hidden="1" x14ac:dyDescent="0.25">
      <c r="A12" s="3">
        <v>103</v>
      </c>
      <c r="B12" s="2" t="s">
        <v>315</v>
      </c>
      <c r="C12" s="139"/>
      <c r="E12" s="3"/>
      <c r="F12" s="139" t="s">
        <v>74</v>
      </c>
      <c r="G12" s="139" t="str">
        <f>'103'!$C$11</f>
        <v>A3</v>
      </c>
      <c r="H12" s="3">
        <f>'103'!$I$13</f>
        <v>1999</v>
      </c>
      <c r="I12" s="164">
        <f>+'103'!R7</f>
        <v>3824420.55</v>
      </c>
      <c r="J12" s="75">
        <f>+'103'!S7</f>
        <v>3802179.5264285714</v>
      </c>
      <c r="K12" s="6">
        <f t="shared" si="0"/>
        <v>22241.023571428377</v>
      </c>
      <c r="L12" s="6">
        <v>2500000</v>
      </c>
      <c r="M12" s="139" t="s">
        <v>245</v>
      </c>
      <c r="N12" s="13">
        <f t="shared" si="1"/>
        <v>0</v>
      </c>
    </row>
    <row r="13" spans="1:14" hidden="1" x14ac:dyDescent="0.25">
      <c r="A13" s="3">
        <v>104</v>
      </c>
      <c r="B13" s="2" t="s">
        <v>309</v>
      </c>
      <c r="C13" s="139" t="s">
        <v>558</v>
      </c>
      <c r="E13" s="3"/>
      <c r="F13" s="139" t="s">
        <v>74</v>
      </c>
      <c r="G13" s="139" t="str">
        <f>'104'!$C$11</f>
        <v>C3</v>
      </c>
      <c r="H13" s="3">
        <f>'104'!$D$13</f>
        <v>1994</v>
      </c>
      <c r="I13" s="164">
        <f>+'104'!R7</f>
        <v>2069204.0999999999</v>
      </c>
      <c r="J13" s="75">
        <f>+'104'!S7</f>
        <v>2069204.1</v>
      </c>
      <c r="K13" s="6">
        <f t="shared" si="0"/>
        <v>0</v>
      </c>
      <c r="L13" s="6">
        <v>900000</v>
      </c>
      <c r="M13" s="139" t="s">
        <v>245</v>
      </c>
      <c r="N13" s="13">
        <f t="shared" si="1"/>
        <v>-2.3283064365386963E-10</v>
      </c>
    </row>
    <row r="14" spans="1:14" x14ac:dyDescent="0.25">
      <c r="A14" s="3">
        <v>105</v>
      </c>
      <c r="B14" s="2" t="s">
        <v>308</v>
      </c>
      <c r="C14" s="139"/>
      <c r="E14" s="3"/>
      <c r="F14" s="139" t="s">
        <v>74</v>
      </c>
      <c r="G14" s="139" t="str">
        <f>'105'!$C$11</f>
        <v>B4</v>
      </c>
      <c r="H14" s="3">
        <f>'105'!$M$13</f>
        <v>2003</v>
      </c>
      <c r="I14" s="164">
        <f>+'105'!R7</f>
        <v>827862.17</v>
      </c>
      <c r="J14" s="75">
        <f>+'105'!S7</f>
        <v>827862.16999999993</v>
      </c>
      <c r="K14" s="6">
        <f t="shared" si="0"/>
        <v>0</v>
      </c>
      <c r="L14" s="6">
        <v>450000</v>
      </c>
      <c r="M14" s="139" t="s">
        <v>245</v>
      </c>
      <c r="N14" s="13">
        <f t="shared" si="1"/>
        <v>1.1641532182693481E-10</v>
      </c>
    </row>
    <row r="15" spans="1:14" x14ac:dyDescent="0.25">
      <c r="A15" s="3">
        <v>106</v>
      </c>
      <c r="B15" s="2" t="str">
        <f>+'106'!A7</f>
        <v>WOTAN 5 -  Rapid 5P</v>
      </c>
      <c r="C15" s="139" t="str">
        <f>+'106'!A8</f>
        <v>CNC W/CNC A.B.840 D</v>
      </c>
      <c r="D15" s="3">
        <f>+'106'!C7</f>
        <v>67019</v>
      </c>
      <c r="E15" s="3"/>
      <c r="F15" s="139" t="str">
        <f>+'106'!B11</f>
        <v>MISS</v>
      </c>
      <c r="G15" s="139" t="str">
        <f>'106'!$C$11</f>
        <v>A3</v>
      </c>
      <c r="H15" s="3">
        <v>2002</v>
      </c>
      <c r="I15" s="164">
        <f>+'106'!R7</f>
        <v>985457.86</v>
      </c>
      <c r="J15" s="75">
        <f>+'106'!S7</f>
        <v>984734.75285714294</v>
      </c>
      <c r="K15" s="6">
        <f t="shared" si="0"/>
        <v>723.10714285704307</v>
      </c>
      <c r="L15" s="6">
        <v>750000</v>
      </c>
      <c r="M15" s="139" t="s">
        <v>245</v>
      </c>
      <c r="N15" s="13">
        <f t="shared" si="1"/>
        <v>0</v>
      </c>
    </row>
    <row r="16" spans="1:14" x14ac:dyDescent="0.25">
      <c r="A16" s="3">
        <v>107</v>
      </c>
      <c r="B16" s="2" t="s">
        <v>307</v>
      </c>
      <c r="C16" s="139" t="s">
        <v>357</v>
      </c>
      <c r="E16" s="3"/>
      <c r="F16" s="139" t="s">
        <v>74</v>
      </c>
      <c r="G16" s="139" t="str">
        <f>'107'!$C$11</f>
        <v>A1</v>
      </c>
      <c r="H16" s="3">
        <f>'107'!$K$13</f>
        <v>2001</v>
      </c>
      <c r="I16" s="164">
        <f>+'107'!R7</f>
        <v>1785899.9499999997</v>
      </c>
      <c r="J16" s="75">
        <f>+'107'!S7</f>
        <v>1682124.7618571431</v>
      </c>
      <c r="K16" s="186">
        <v>0</v>
      </c>
      <c r="L16" s="6">
        <v>1500000</v>
      </c>
      <c r="M16" s="139" t="s">
        <v>245</v>
      </c>
      <c r="N16" s="13">
        <f t="shared" si="1"/>
        <v>103775.18814285658</v>
      </c>
    </row>
    <row r="17" spans="1:14" x14ac:dyDescent="0.25">
      <c r="A17" s="3">
        <v>108</v>
      </c>
      <c r="B17" s="2" t="str">
        <f>+'108'!A7</f>
        <v>SAN ROCCO - FUTURA 14</v>
      </c>
      <c r="C17" s="139" t="str">
        <f>+'108'!A9</f>
        <v>HORIZONTAL BORING MILL</v>
      </c>
      <c r="D17" s="3" t="str">
        <f>+'108'!C7</f>
        <v>F07/6</v>
      </c>
      <c r="E17" s="3"/>
      <c r="F17" s="139" t="str">
        <f>+'108'!B11</f>
        <v>MISS</v>
      </c>
      <c r="G17" s="155" t="s">
        <v>527</v>
      </c>
      <c r="H17" s="3">
        <v>1994</v>
      </c>
      <c r="I17" s="164">
        <f>+'108'!R7</f>
        <v>1288891.3299999998</v>
      </c>
      <c r="J17" s="75">
        <f>+'108'!S7</f>
        <v>1288891.33</v>
      </c>
      <c r="K17" s="6">
        <f t="shared" si="0"/>
        <v>0</v>
      </c>
      <c r="L17" s="6">
        <v>875000</v>
      </c>
      <c r="M17" s="139" t="s">
        <v>245</v>
      </c>
      <c r="N17" s="13">
        <f t="shared" si="1"/>
        <v>-2.3283064365386963E-10</v>
      </c>
    </row>
    <row r="18" spans="1:14" x14ac:dyDescent="0.25">
      <c r="A18" s="3">
        <v>111</v>
      </c>
      <c r="B18" s="2" t="s">
        <v>306</v>
      </c>
      <c r="C18" s="151"/>
      <c r="E18" s="3"/>
      <c r="F18" s="139" t="s">
        <v>74</v>
      </c>
      <c r="G18" s="139" t="str">
        <f>'111'!$C$11</f>
        <v>A2</v>
      </c>
      <c r="H18" s="3">
        <f>'111'!$J$13</f>
        <v>2000</v>
      </c>
      <c r="I18" s="164">
        <v>2216893.71</v>
      </c>
      <c r="J18" s="75">
        <f>'111'!$S$7</f>
        <v>2245293.5171428574</v>
      </c>
      <c r="K18" s="6">
        <f t="shared" si="0"/>
        <v>-28399.807142857462</v>
      </c>
      <c r="L18" s="6">
        <v>1300000</v>
      </c>
      <c r="M18" s="139" t="s">
        <v>245</v>
      </c>
      <c r="N18" s="13">
        <f t="shared" si="1"/>
        <v>0</v>
      </c>
    </row>
    <row r="19" spans="1:14" x14ac:dyDescent="0.25">
      <c r="A19" s="3">
        <v>112</v>
      </c>
      <c r="B19" s="2" t="str">
        <f>+'112'!A7</f>
        <v xml:space="preserve">TOSHIBA BTD-110 - R 16 </v>
      </c>
      <c r="C19" s="152" t="str">
        <f>+'112'!A8</f>
        <v>HB&amp;M</v>
      </c>
      <c r="D19" s="147">
        <f>+'112'!C7</f>
        <v>143601</v>
      </c>
      <c r="E19" s="147"/>
      <c r="F19" s="139" t="str">
        <f>+'112'!B11</f>
        <v>MISS</v>
      </c>
      <c r="G19" s="139" t="str">
        <f>'112'!$C$11</f>
        <v>C1</v>
      </c>
      <c r="H19" s="3">
        <v>1997</v>
      </c>
      <c r="I19" s="164">
        <f>+'112'!R7</f>
        <v>668543.53</v>
      </c>
      <c r="J19" s="75">
        <f>+'112'!S7</f>
        <v>668543.53</v>
      </c>
      <c r="K19" s="6">
        <f t="shared" si="0"/>
        <v>0</v>
      </c>
      <c r="L19" s="6">
        <v>285000</v>
      </c>
      <c r="M19" s="139" t="s">
        <v>245</v>
      </c>
      <c r="N19" s="13">
        <f t="shared" si="1"/>
        <v>0</v>
      </c>
    </row>
    <row r="20" spans="1:14" x14ac:dyDescent="0.25">
      <c r="A20" s="3">
        <v>113</v>
      </c>
      <c r="B20" s="2" t="str">
        <f>+'113'!A7</f>
        <v>Toshiba BTD 200QF</v>
      </c>
      <c r="C20" s="152" t="str">
        <f>+'113'!A8</f>
        <v>HB&amp;M</v>
      </c>
      <c r="D20" s="147">
        <f>+'113'!C7</f>
        <v>143601</v>
      </c>
      <c r="E20" s="147"/>
      <c r="F20" s="139" t="str">
        <f>+'113'!B11</f>
        <v>MISS</v>
      </c>
      <c r="G20" s="139" t="s">
        <v>452</v>
      </c>
      <c r="H20" s="3">
        <v>2001</v>
      </c>
      <c r="I20" s="164">
        <f>+'113'!R7</f>
        <v>685302.63</v>
      </c>
      <c r="J20" s="75">
        <f>+'113'!S7</f>
        <v>685302.63000000012</v>
      </c>
      <c r="K20" s="6">
        <f t="shared" si="0"/>
        <v>0</v>
      </c>
      <c r="L20" s="6">
        <v>375000</v>
      </c>
      <c r="M20" s="139" t="s">
        <v>245</v>
      </c>
      <c r="N20" s="13">
        <f t="shared" si="1"/>
        <v>-1.1641532182693481E-10</v>
      </c>
    </row>
    <row r="21" spans="1:14" x14ac:dyDescent="0.25">
      <c r="A21" s="3">
        <v>115</v>
      </c>
      <c r="B21" s="2" t="s">
        <v>491</v>
      </c>
      <c r="C21" s="139" t="s">
        <v>316</v>
      </c>
      <c r="D21" s="3" t="s">
        <v>317</v>
      </c>
      <c r="E21" s="3"/>
      <c r="F21" s="139" t="s">
        <v>74</v>
      </c>
      <c r="G21" s="141">
        <v>3100</v>
      </c>
      <c r="H21" s="3">
        <v>2009</v>
      </c>
      <c r="I21" s="164">
        <f>'115'!$R$7</f>
        <v>38496.5</v>
      </c>
      <c r="J21" s="75">
        <f>'115'!$S$7</f>
        <v>38496.499999999993</v>
      </c>
      <c r="K21" s="6">
        <f t="shared" si="0"/>
        <v>0</v>
      </c>
      <c r="L21" s="6">
        <v>8000</v>
      </c>
      <c r="M21" s="139" t="s">
        <v>245</v>
      </c>
      <c r="N21" s="13">
        <f t="shared" si="1"/>
        <v>7.2759576141834259E-12</v>
      </c>
    </row>
    <row r="22" spans="1:14" x14ac:dyDescent="0.25">
      <c r="A22" s="3">
        <v>117</v>
      </c>
      <c r="B22" s="2" t="s">
        <v>318</v>
      </c>
      <c r="C22" s="139"/>
      <c r="D22" s="3">
        <v>144926</v>
      </c>
      <c r="E22" s="3"/>
      <c r="F22" s="139" t="s">
        <v>74</v>
      </c>
      <c r="G22" s="155" t="s">
        <v>527</v>
      </c>
      <c r="H22" s="3">
        <f>'117'!$Q$13</f>
        <v>2007</v>
      </c>
      <c r="I22" s="164">
        <f>+'117'!R7</f>
        <v>749420.97</v>
      </c>
      <c r="J22" s="75">
        <f>+'117'!S7</f>
        <v>749420.97</v>
      </c>
      <c r="K22" s="6">
        <f t="shared" si="0"/>
        <v>0</v>
      </c>
      <c r="L22" s="6">
        <v>600000</v>
      </c>
      <c r="M22" s="139" t="s">
        <v>245</v>
      </c>
      <c r="N22" s="13">
        <f t="shared" si="1"/>
        <v>0</v>
      </c>
    </row>
    <row r="23" spans="1:14" x14ac:dyDescent="0.25">
      <c r="A23" s="3">
        <v>118</v>
      </c>
      <c r="B23" s="2" t="s">
        <v>313</v>
      </c>
      <c r="C23" s="139" t="s">
        <v>528</v>
      </c>
      <c r="D23" s="3">
        <v>420165</v>
      </c>
      <c r="E23" s="3"/>
      <c r="F23" s="139" t="s">
        <v>74</v>
      </c>
      <c r="G23" s="155" t="s">
        <v>527</v>
      </c>
      <c r="H23" s="3">
        <f>'118'!$Q$13</f>
        <v>2007</v>
      </c>
      <c r="I23" s="164">
        <f>+'118'!R7</f>
        <v>691113.35</v>
      </c>
      <c r="J23" s="75">
        <f>+'118'!S7</f>
        <v>691113.35000000009</v>
      </c>
      <c r="K23" s="6">
        <f t="shared" si="0"/>
        <v>0</v>
      </c>
      <c r="L23" s="6">
        <v>500000</v>
      </c>
      <c r="M23" s="139" t="s">
        <v>245</v>
      </c>
      <c r="N23" s="13">
        <f t="shared" si="1"/>
        <v>-1.1641532182693481E-10</v>
      </c>
    </row>
    <row r="24" spans="1:14" x14ac:dyDescent="0.25">
      <c r="A24" s="3">
        <v>119</v>
      </c>
      <c r="B24" s="2" t="s">
        <v>282</v>
      </c>
      <c r="C24" s="139" t="str">
        <f>'119'!$A$7</f>
        <v>VBM</v>
      </c>
      <c r="D24" s="3">
        <v>440376</v>
      </c>
      <c r="E24" s="3"/>
      <c r="F24" s="139" t="s">
        <v>74</v>
      </c>
      <c r="G24" s="155" t="s">
        <v>527</v>
      </c>
      <c r="H24" s="3">
        <v>2009</v>
      </c>
      <c r="I24" s="164">
        <f>+'119'!R7</f>
        <v>442044</v>
      </c>
      <c r="J24" s="75">
        <f>+'119'!S7</f>
        <v>442043.99999999994</v>
      </c>
      <c r="K24" s="6">
        <f t="shared" si="0"/>
        <v>0</v>
      </c>
      <c r="L24" s="6">
        <v>350000</v>
      </c>
      <c r="M24" s="139" t="s">
        <v>245</v>
      </c>
      <c r="N24" s="13">
        <f t="shared" si="1"/>
        <v>5.8207660913467407E-11</v>
      </c>
    </row>
    <row r="25" spans="1:14" x14ac:dyDescent="0.25">
      <c r="A25" s="3">
        <v>122</v>
      </c>
      <c r="B25" s="2" t="str">
        <f>+'122'!A7</f>
        <v>TOSHIBA BP 110</v>
      </c>
      <c r="C25" s="139" t="str">
        <f>+'122'!A8</f>
        <v>HORIZONTAL PLANER TYPE</v>
      </c>
      <c r="D25" s="3">
        <f>+'122'!C7</f>
        <v>130255</v>
      </c>
      <c r="E25" s="3"/>
      <c r="F25" s="139" t="str">
        <f>+'122'!B11</f>
        <v>MISS</v>
      </c>
      <c r="G25" s="139" t="str">
        <f>'122'!$C$11</f>
        <v>C2</v>
      </c>
      <c r="H25" s="3">
        <v>1998</v>
      </c>
      <c r="I25" s="164">
        <f>+'122'!R7</f>
        <v>583938.71</v>
      </c>
      <c r="J25" s="75">
        <f>+'122'!S7</f>
        <v>583938.71</v>
      </c>
      <c r="K25" s="6">
        <f t="shared" si="0"/>
        <v>0</v>
      </c>
      <c r="L25" s="6">
        <v>300000</v>
      </c>
      <c r="M25" s="139" t="s">
        <v>245</v>
      </c>
      <c r="N25" s="13">
        <f t="shared" si="1"/>
        <v>0</v>
      </c>
    </row>
    <row r="26" spans="1:14" x14ac:dyDescent="0.25">
      <c r="A26" s="3">
        <v>123</v>
      </c>
      <c r="B26" s="2" t="str">
        <f>+'123'!A7</f>
        <v>DAEWOO ACE H100</v>
      </c>
      <c r="C26" s="139" t="s">
        <v>331</v>
      </c>
      <c r="D26" s="3" t="str">
        <f>+'123'!C7</f>
        <v>AH100067</v>
      </c>
      <c r="E26" s="3"/>
      <c r="F26" s="139" t="str">
        <f>+'123'!B11</f>
        <v>MISS</v>
      </c>
      <c r="G26" s="139" t="str">
        <f>'123'!$C$11</f>
        <v>C1</v>
      </c>
      <c r="H26" s="3">
        <v>1998</v>
      </c>
      <c r="I26" s="164">
        <f>+'123'!R7</f>
        <v>709325.92</v>
      </c>
      <c r="J26" s="75">
        <f>+'123'!S7</f>
        <v>709325.91999999993</v>
      </c>
      <c r="K26" s="6">
        <f t="shared" si="0"/>
        <v>0</v>
      </c>
      <c r="L26" s="6">
        <v>150000</v>
      </c>
      <c r="M26" s="139" t="s">
        <v>245</v>
      </c>
      <c r="N26" s="13">
        <f t="shared" si="1"/>
        <v>1.1641532182693481E-10</v>
      </c>
    </row>
    <row r="27" spans="1:14" x14ac:dyDescent="0.25">
      <c r="A27" s="3">
        <v>124</v>
      </c>
      <c r="B27" s="2" t="s">
        <v>311</v>
      </c>
      <c r="C27" s="139"/>
      <c r="E27" s="3"/>
      <c r="F27" s="139" t="s">
        <v>74</v>
      </c>
      <c r="G27" s="139" t="str">
        <f>'124'!$C$11</f>
        <v>C2</v>
      </c>
      <c r="H27" s="3">
        <f>'124'!$H$13</f>
        <v>1998</v>
      </c>
      <c r="I27" s="164">
        <f>+'124'!R7</f>
        <v>342161.39</v>
      </c>
      <c r="J27" s="75">
        <f>+'124'!S7</f>
        <v>342161.39</v>
      </c>
      <c r="K27" s="6">
        <f t="shared" si="0"/>
        <v>0</v>
      </c>
      <c r="L27" s="6">
        <v>75000</v>
      </c>
      <c r="M27" s="139" t="s">
        <v>245</v>
      </c>
      <c r="N27" s="13">
        <f t="shared" si="1"/>
        <v>0</v>
      </c>
    </row>
    <row r="28" spans="1:14" x14ac:dyDescent="0.25">
      <c r="A28" s="3">
        <v>126</v>
      </c>
      <c r="B28" s="2" t="str">
        <f>+'126'!A7</f>
        <v>TOSHIBA BF-130B</v>
      </c>
      <c r="C28" s="139" t="s">
        <v>498</v>
      </c>
      <c r="D28" s="3">
        <f>+'126'!C7</f>
        <v>510658</v>
      </c>
      <c r="E28" s="3"/>
      <c r="F28" s="139" t="str">
        <f>+'126'!B11</f>
        <v>MISS</v>
      </c>
      <c r="G28" s="139" t="str">
        <f>'126'!$C$11</f>
        <v>A2</v>
      </c>
      <c r="H28" s="3">
        <v>1999</v>
      </c>
      <c r="I28" s="164">
        <f>+'126'!R7</f>
        <v>1239553.1100000001</v>
      </c>
      <c r="J28" s="75">
        <f>+'126'!S7</f>
        <v>1239553.1100000006</v>
      </c>
      <c r="K28" s="145">
        <f t="shared" si="0"/>
        <v>0</v>
      </c>
      <c r="L28" s="145">
        <v>750000</v>
      </c>
      <c r="M28" s="139" t="s">
        <v>245</v>
      </c>
      <c r="N28" s="13">
        <f t="shared" si="1"/>
        <v>-4.6566128730773926E-10</v>
      </c>
    </row>
    <row r="29" spans="1:14" x14ac:dyDescent="0.25">
      <c r="A29" s="3">
        <v>127</v>
      </c>
      <c r="B29" s="2" t="s">
        <v>270</v>
      </c>
      <c r="C29" s="139" t="s">
        <v>439</v>
      </c>
      <c r="D29" s="3">
        <v>8932</v>
      </c>
      <c r="E29" s="3"/>
      <c r="F29" s="139" t="s">
        <v>74</v>
      </c>
      <c r="G29" s="155" t="s">
        <v>527</v>
      </c>
      <c r="H29" s="3">
        <v>2004</v>
      </c>
      <c r="I29" s="164">
        <f>+'127'!R7</f>
        <v>159378.26</v>
      </c>
      <c r="J29" s="75">
        <f>+'127'!S7</f>
        <v>159378.26000000004</v>
      </c>
      <c r="K29" s="6">
        <f t="shared" si="0"/>
        <v>0</v>
      </c>
      <c r="L29" s="6">
        <v>65000</v>
      </c>
      <c r="M29" s="139" t="s">
        <v>245</v>
      </c>
      <c r="N29" s="13">
        <f t="shared" si="1"/>
        <v>-2.9103830456733704E-11</v>
      </c>
    </row>
    <row r="30" spans="1:14" x14ac:dyDescent="0.25">
      <c r="A30" s="3">
        <v>128</v>
      </c>
      <c r="B30" s="2" t="s">
        <v>456</v>
      </c>
      <c r="C30" s="139" t="s">
        <v>457</v>
      </c>
      <c r="D30" s="3">
        <v>910428</v>
      </c>
      <c r="E30" s="3"/>
      <c r="F30" s="139" t="s">
        <v>74</v>
      </c>
      <c r="G30" s="139" t="str">
        <f>'128'!$C$11</f>
        <v>A2</v>
      </c>
      <c r="H30" s="3">
        <f>'128'!$K$13</f>
        <v>2001</v>
      </c>
      <c r="I30" s="164">
        <f>'128'!$K$14</f>
        <v>2553028.58</v>
      </c>
      <c r="J30" s="75">
        <f>'128'!$S$7</f>
        <v>2553028.58</v>
      </c>
      <c r="K30" s="6">
        <f t="shared" si="0"/>
        <v>0</v>
      </c>
      <c r="L30" s="6">
        <v>1400000</v>
      </c>
      <c r="M30" s="139" t="s">
        <v>245</v>
      </c>
      <c r="N30" s="13">
        <f t="shared" si="1"/>
        <v>0</v>
      </c>
    </row>
    <row r="31" spans="1:14" x14ac:dyDescent="0.25">
      <c r="A31" s="3">
        <v>133</v>
      </c>
      <c r="B31" s="2" t="s">
        <v>494</v>
      </c>
      <c r="C31" s="139" t="s">
        <v>495</v>
      </c>
      <c r="D31" s="3">
        <v>3281</v>
      </c>
      <c r="E31" s="3"/>
      <c r="F31" s="139" t="s">
        <v>74</v>
      </c>
      <c r="G31" s="139" t="str">
        <f>'133'!$C$11</f>
        <v>B4</v>
      </c>
      <c r="H31" s="3">
        <f>'133'!$I$13</f>
        <v>1999</v>
      </c>
      <c r="I31" s="164">
        <f>+'133'!R7</f>
        <v>904845.26</v>
      </c>
      <c r="J31" s="75">
        <f>+'133'!S7</f>
        <v>904845.26</v>
      </c>
      <c r="K31" s="6">
        <f t="shared" si="0"/>
        <v>0</v>
      </c>
      <c r="L31" s="6">
        <v>400000</v>
      </c>
      <c r="M31" s="139" t="s">
        <v>245</v>
      </c>
      <c r="N31" s="13">
        <f t="shared" si="1"/>
        <v>0</v>
      </c>
    </row>
    <row r="32" spans="1:14" x14ac:dyDescent="0.25">
      <c r="A32" s="3">
        <v>141</v>
      </c>
      <c r="B32" s="2" t="s">
        <v>319</v>
      </c>
      <c r="C32" s="139"/>
      <c r="D32" s="3">
        <v>8172</v>
      </c>
      <c r="E32" s="3"/>
      <c r="F32" s="139" t="s">
        <v>74</v>
      </c>
      <c r="G32" s="139" t="s">
        <v>446</v>
      </c>
      <c r="H32" s="3">
        <v>2006</v>
      </c>
      <c r="I32" s="164">
        <f>+'141'!R7</f>
        <v>858315.66</v>
      </c>
      <c r="J32" s="75">
        <f>+'141'!S7</f>
        <v>849327.08857142867</v>
      </c>
      <c r="K32" s="6">
        <f t="shared" si="0"/>
        <v>8988.571428571362</v>
      </c>
      <c r="L32" s="6">
        <v>625000</v>
      </c>
      <c r="M32" s="139" t="s">
        <v>245</v>
      </c>
      <c r="N32" s="13">
        <f t="shared" si="1"/>
        <v>0</v>
      </c>
    </row>
    <row r="33" spans="1:14" ht="15.75" customHeight="1" x14ac:dyDescent="0.25">
      <c r="A33" s="3">
        <v>142</v>
      </c>
      <c r="B33" s="2" t="s">
        <v>320</v>
      </c>
      <c r="C33" s="139"/>
      <c r="D33" s="3">
        <v>8189</v>
      </c>
      <c r="E33" s="3"/>
      <c r="F33" s="139" t="s">
        <v>74</v>
      </c>
      <c r="G33" s="139" t="s">
        <v>446</v>
      </c>
      <c r="H33" s="3">
        <v>2007</v>
      </c>
      <c r="I33" s="164">
        <f>+'142'!R7</f>
        <v>900877.47</v>
      </c>
      <c r="J33" s="75">
        <f>+'142'!S7</f>
        <v>900877.47</v>
      </c>
      <c r="K33" s="6">
        <f t="shared" si="0"/>
        <v>0</v>
      </c>
      <c r="L33" s="6">
        <v>675000</v>
      </c>
      <c r="M33" s="139" t="s">
        <v>245</v>
      </c>
      <c r="N33" s="13">
        <f t="shared" si="1"/>
        <v>0</v>
      </c>
    </row>
    <row r="34" spans="1:14" x14ac:dyDescent="0.25">
      <c r="A34" s="3">
        <v>144</v>
      </c>
      <c r="B34" s="2" t="s">
        <v>321</v>
      </c>
      <c r="C34" s="139" t="s">
        <v>322</v>
      </c>
      <c r="E34" s="3"/>
      <c r="F34" s="139" t="s">
        <v>74</v>
      </c>
      <c r="G34" s="139" t="s">
        <v>448</v>
      </c>
      <c r="H34" s="3">
        <v>2002</v>
      </c>
      <c r="I34" s="164">
        <f>+'144'!R7</f>
        <v>2348918.9900000002</v>
      </c>
      <c r="J34" s="75">
        <f>+'144'!S7</f>
        <v>1407030.7492857145</v>
      </c>
      <c r="K34" s="6">
        <f t="shared" si="0"/>
        <v>941888.24071428576</v>
      </c>
      <c r="L34" s="6">
        <v>2000000</v>
      </c>
      <c r="M34" s="139" t="s">
        <v>245</v>
      </c>
      <c r="N34" s="13">
        <f t="shared" si="1"/>
        <v>0</v>
      </c>
    </row>
    <row r="35" spans="1:14" x14ac:dyDescent="0.25">
      <c r="A35" s="3">
        <v>159</v>
      </c>
      <c r="B35" s="2" t="s">
        <v>324</v>
      </c>
      <c r="C35" s="139" t="s">
        <v>325</v>
      </c>
      <c r="D35" s="3">
        <v>130380</v>
      </c>
      <c r="E35" s="3"/>
      <c r="F35" s="139" t="s">
        <v>74</v>
      </c>
      <c r="G35" s="155" t="s">
        <v>527</v>
      </c>
      <c r="H35" s="3">
        <v>2009</v>
      </c>
      <c r="I35" s="164">
        <f>+'159'!R7</f>
        <v>935280.49</v>
      </c>
      <c r="J35" s="75">
        <f>+'159'!S7</f>
        <v>935280.49000000011</v>
      </c>
      <c r="K35" s="6">
        <f t="shared" si="0"/>
        <v>0</v>
      </c>
      <c r="L35" s="6">
        <v>750000</v>
      </c>
      <c r="M35" s="139" t="s">
        <v>245</v>
      </c>
      <c r="N35" s="13">
        <f t="shared" si="1"/>
        <v>-1.1641532182693481E-10</v>
      </c>
    </row>
    <row r="36" spans="1:14" x14ac:dyDescent="0.25">
      <c r="A36" s="3">
        <v>164</v>
      </c>
      <c r="B36" s="2" t="s">
        <v>326</v>
      </c>
      <c r="C36" s="139" t="s">
        <v>455</v>
      </c>
      <c r="D36" s="3">
        <v>420182</v>
      </c>
      <c r="E36" s="3"/>
      <c r="F36" s="139" t="s">
        <v>74</v>
      </c>
      <c r="G36" s="155" t="s">
        <v>527</v>
      </c>
      <c r="H36" s="3">
        <v>2009</v>
      </c>
      <c r="I36" s="164">
        <f>+'164'!R7</f>
        <v>897755.57</v>
      </c>
      <c r="J36" s="75">
        <f>+'164'!S7</f>
        <v>897755.56999999983</v>
      </c>
      <c r="K36" s="6">
        <f t="shared" si="0"/>
        <v>0</v>
      </c>
      <c r="L36" s="6">
        <v>800000</v>
      </c>
      <c r="M36" s="139" t="s">
        <v>245</v>
      </c>
      <c r="N36" s="13">
        <f t="shared" si="1"/>
        <v>1.1641532182693481E-10</v>
      </c>
    </row>
    <row r="37" spans="1:14" x14ac:dyDescent="0.25">
      <c r="A37" s="3">
        <v>175</v>
      </c>
      <c r="B37" s="2" t="s">
        <v>327</v>
      </c>
      <c r="C37" s="139"/>
      <c r="D37" s="3" t="s">
        <v>328</v>
      </c>
      <c r="E37" s="3" t="s">
        <v>493</v>
      </c>
      <c r="F37" s="139" t="s">
        <v>74</v>
      </c>
      <c r="G37" s="155" t="s">
        <v>527</v>
      </c>
      <c r="H37" s="3"/>
      <c r="I37" s="164"/>
      <c r="J37" s="75"/>
      <c r="K37" s="6">
        <f t="shared" si="0"/>
        <v>0</v>
      </c>
      <c r="L37" s="6"/>
      <c r="M37" s="139" t="s">
        <v>245</v>
      </c>
      <c r="N37" s="13">
        <f t="shared" si="1"/>
        <v>0</v>
      </c>
    </row>
    <row r="38" spans="1:14" x14ac:dyDescent="0.25">
      <c r="A38" s="3">
        <v>176</v>
      </c>
      <c r="B38" s="2" t="s">
        <v>329</v>
      </c>
      <c r="C38" s="139"/>
      <c r="E38" s="3" t="s">
        <v>493</v>
      </c>
      <c r="F38" s="139" t="s">
        <v>74</v>
      </c>
      <c r="G38" s="139"/>
      <c r="H38" s="3"/>
      <c r="I38" s="164"/>
      <c r="J38" s="75"/>
      <c r="K38" s="6">
        <f t="shared" si="0"/>
        <v>0</v>
      </c>
      <c r="L38" s="6"/>
      <c r="M38" s="139" t="s">
        <v>245</v>
      </c>
      <c r="N38" s="13">
        <f t="shared" si="1"/>
        <v>0</v>
      </c>
    </row>
    <row r="39" spans="1:14" x14ac:dyDescent="0.25">
      <c r="A39" s="3">
        <v>177</v>
      </c>
      <c r="B39" s="2" t="s">
        <v>330</v>
      </c>
      <c r="C39" s="139"/>
      <c r="E39" s="3"/>
      <c r="F39" s="139" t="s">
        <v>74</v>
      </c>
      <c r="G39" s="139"/>
      <c r="H39" s="3"/>
      <c r="I39" s="164">
        <f>+'177'!R7</f>
        <v>2920</v>
      </c>
      <c r="J39" s="75">
        <f>+'177'!S7</f>
        <v>2920</v>
      </c>
      <c r="K39" s="6">
        <f t="shared" si="0"/>
        <v>0</v>
      </c>
      <c r="L39" s="6"/>
      <c r="M39" s="139" t="s">
        <v>245</v>
      </c>
      <c r="N39" s="13">
        <f t="shared" si="1"/>
        <v>0</v>
      </c>
    </row>
    <row r="40" spans="1:14" x14ac:dyDescent="0.25">
      <c r="A40" s="3">
        <v>178</v>
      </c>
      <c r="B40" s="2" t="s">
        <v>332</v>
      </c>
      <c r="C40" s="139"/>
      <c r="D40" s="3">
        <v>10458</v>
      </c>
      <c r="E40" s="3" t="s">
        <v>493</v>
      </c>
      <c r="F40" s="139" t="s">
        <v>74</v>
      </c>
      <c r="G40" s="139"/>
      <c r="H40" s="3"/>
      <c r="I40" s="164"/>
      <c r="J40" s="75"/>
      <c r="K40" s="6"/>
      <c r="L40" s="6"/>
      <c r="M40" s="139" t="s">
        <v>245</v>
      </c>
      <c r="N40" s="13">
        <f t="shared" si="1"/>
        <v>0</v>
      </c>
    </row>
    <row r="41" spans="1:14" x14ac:dyDescent="0.25">
      <c r="A41" s="3">
        <v>183</v>
      </c>
      <c r="B41" s="2" t="s">
        <v>403</v>
      </c>
      <c r="C41" s="139" t="s">
        <v>402</v>
      </c>
      <c r="D41" s="3">
        <v>7743</v>
      </c>
      <c r="E41" s="3"/>
      <c r="F41" s="139" t="s">
        <v>74</v>
      </c>
      <c r="G41" s="139" t="s">
        <v>445</v>
      </c>
      <c r="H41" s="3">
        <v>1998</v>
      </c>
      <c r="I41" s="164">
        <f>+'183'!R7</f>
        <v>1904288.16</v>
      </c>
      <c r="J41" s="75">
        <f>+'183'!S7</f>
        <v>1903548.6600000006</v>
      </c>
      <c r="K41" s="6">
        <f t="shared" ref="K41:K72" si="2">+I41-J41</f>
        <v>739.49999999930151</v>
      </c>
      <c r="L41" s="6">
        <v>1500000</v>
      </c>
      <c r="M41" s="139" t="s">
        <v>245</v>
      </c>
      <c r="N41" s="13">
        <f t="shared" si="1"/>
        <v>0</v>
      </c>
    </row>
    <row r="42" spans="1:14" x14ac:dyDescent="0.25">
      <c r="A42" s="3">
        <v>190</v>
      </c>
      <c r="B42" s="2" t="s">
        <v>310</v>
      </c>
      <c r="C42" s="139" t="s">
        <v>500</v>
      </c>
      <c r="D42" s="3">
        <v>310361</v>
      </c>
      <c r="E42" s="3"/>
      <c r="F42" s="139" t="s">
        <v>74</v>
      </c>
      <c r="G42" s="139" t="s">
        <v>445</v>
      </c>
      <c r="H42" s="3">
        <v>1994</v>
      </c>
      <c r="I42" s="164">
        <f>+'190'!R7</f>
        <v>747334.13</v>
      </c>
      <c r="J42" s="75">
        <f>+'190'!S7</f>
        <v>747334.13000000012</v>
      </c>
      <c r="K42" s="6">
        <f t="shared" si="2"/>
        <v>0</v>
      </c>
      <c r="L42" s="6">
        <v>425000</v>
      </c>
      <c r="M42" s="139" t="s">
        <v>245</v>
      </c>
      <c r="N42" s="13">
        <f t="shared" si="1"/>
        <v>-1.1641532182693481E-10</v>
      </c>
    </row>
    <row r="43" spans="1:14" x14ac:dyDescent="0.25">
      <c r="A43" s="3">
        <v>194</v>
      </c>
      <c r="B43" s="2" t="s">
        <v>312</v>
      </c>
      <c r="C43" s="139"/>
      <c r="D43" s="3">
        <v>30017</v>
      </c>
      <c r="E43" s="3"/>
      <c r="F43" s="139" t="s">
        <v>74</v>
      </c>
      <c r="G43" s="139" t="s">
        <v>452</v>
      </c>
      <c r="H43" s="3">
        <v>2005</v>
      </c>
      <c r="I43" s="164">
        <f>+'194'!R7</f>
        <v>192827.85</v>
      </c>
      <c r="J43" s="75">
        <f>+'194'!S7</f>
        <v>192827.85000000003</v>
      </c>
      <c r="K43" s="6">
        <f t="shared" si="2"/>
        <v>0</v>
      </c>
      <c r="L43" s="6">
        <v>100000</v>
      </c>
      <c r="M43" s="139" t="s">
        <v>245</v>
      </c>
      <c r="N43" s="13">
        <f t="shared" si="1"/>
        <v>-2.9103830456733704E-11</v>
      </c>
    </row>
    <row r="44" spans="1:14" x14ac:dyDescent="0.25">
      <c r="A44" s="3">
        <v>200</v>
      </c>
      <c r="B44" s="2" t="s">
        <v>458</v>
      </c>
      <c r="C44" s="139"/>
      <c r="E44" s="3"/>
      <c r="F44" s="139" t="s">
        <v>74</v>
      </c>
      <c r="G44" s="139" t="s">
        <v>560</v>
      </c>
      <c r="H44" s="3">
        <v>2002</v>
      </c>
      <c r="I44" s="164">
        <f>+'200'!R7</f>
        <v>360864.21</v>
      </c>
      <c r="J44" s="75">
        <f>+'200'!S7</f>
        <v>360864.21</v>
      </c>
      <c r="K44" s="6">
        <f t="shared" si="2"/>
        <v>0</v>
      </c>
      <c r="L44" s="6">
        <v>300000</v>
      </c>
      <c r="M44" s="139" t="s">
        <v>245</v>
      </c>
      <c r="N44" s="13">
        <f t="shared" si="1"/>
        <v>0</v>
      </c>
    </row>
    <row r="45" spans="1:14" x14ac:dyDescent="0.25">
      <c r="A45" s="3">
        <v>207</v>
      </c>
      <c r="B45" s="2" t="s">
        <v>314</v>
      </c>
      <c r="C45" s="139"/>
      <c r="E45" s="3" t="s">
        <v>493</v>
      </c>
      <c r="F45" s="139" t="s">
        <v>74</v>
      </c>
      <c r="G45" s="139"/>
      <c r="H45" s="3"/>
      <c r="I45" s="164"/>
      <c r="J45" s="75"/>
      <c r="K45" s="6">
        <f t="shared" si="2"/>
        <v>0</v>
      </c>
      <c r="L45" s="6">
        <v>48000</v>
      </c>
      <c r="M45" s="139" t="s">
        <v>245</v>
      </c>
      <c r="N45" s="13">
        <f t="shared" si="1"/>
        <v>0</v>
      </c>
    </row>
    <row r="46" spans="1:14" x14ac:dyDescent="0.25">
      <c r="A46" s="3">
        <v>211</v>
      </c>
      <c r="B46" s="2" t="s">
        <v>483</v>
      </c>
      <c r="C46" s="139"/>
      <c r="E46" s="3" t="s">
        <v>493</v>
      </c>
      <c r="F46" s="139" t="s">
        <v>74</v>
      </c>
      <c r="G46" s="155" t="s">
        <v>527</v>
      </c>
      <c r="H46" s="3"/>
      <c r="I46" s="164"/>
      <c r="J46" s="75"/>
      <c r="K46" s="6">
        <f t="shared" si="2"/>
        <v>0</v>
      </c>
      <c r="L46" s="6">
        <v>500</v>
      </c>
      <c r="M46" s="139" t="s">
        <v>245</v>
      </c>
      <c r="N46" s="13">
        <f t="shared" si="1"/>
        <v>0</v>
      </c>
    </row>
    <row r="47" spans="1:14" x14ac:dyDescent="0.25">
      <c r="A47" s="3">
        <v>213</v>
      </c>
      <c r="B47" s="2" t="s">
        <v>484</v>
      </c>
      <c r="C47" s="139"/>
      <c r="E47" s="3" t="s">
        <v>493</v>
      </c>
      <c r="F47" s="139" t="s">
        <v>74</v>
      </c>
      <c r="G47" s="139" t="s">
        <v>561</v>
      </c>
      <c r="H47" s="3"/>
      <c r="I47" s="164"/>
      <c r="J47" s="75"/>
      <c r="K47" s="6">
        <f t="shared" si="2"/>
        <v>0</v>
      </c>
      <c r="L47" s="6">
        <v>500</v>
      </c>
      <c r="M47" s="139" t="s">
        <v>245</v>
      </c>
      <c r="N47" s="13">
        <f t="shared" si="1"/>
        <v>0</v>
      </c>
    </row>
    <row r="48" spans="1:14" x14ac:dyDescent="0.25">
      <c r="A48" s="3">
        <v>214</v>
      </c>
      <c r="B48" s="2" t="s">
        <v>484</v>
      </c>
      <c r="C48" s="139"/>
      <c r="E48" s="3" t="s">
        <v>493</v>
      </c>
      <c r="F48" s="139" t="s">
        <v>74</v>
      </c>
      <c r="G48" s="139" t="s">
        <v>561</v>
      </c>
      <c r="H48" s="3"/>
      <c r="I48" s="164"/>
      <c r="J48" s="75"/>
      <c r="K48" s="6">
        <f t="shared" si="2"/>
        <v>0</v>
      </c>
      <c r="L48" s="6">
        <v>1250</v>
      </c>
      <c r="M48" s="139" t="s">
        <v>245</v>
      </c>
      <c r="N48" s="13">
        <f t="shared" si="1"/>
        <v>0</v>
      </c>
    </row>
    <row r="49" spans="1:14" x14ac:dyDescent="0.25">
      <c r="A49" s="3">
        <v>220</v>
      </c>
      <c r="B49" s="2" t="s">
        <v>358</v>
      </c>
      <c r="C49" s="139"/>
      <c r="E49" s="3" t="s">
        <v>493</v>
      </c>
      <c r="F49" s="139" t="s">
        <v>74</v>
      </c>
      <c r="G49" s="139"/>
      <c r="H49" s="3"/>
      <c r="I49" s="164"/>
      <c r="J49" s="75"/>
      <c r="K49" s="6">
        <f t="shared" si="2"/>
        <v>0</v>
      </c>
      <c r="L49" s="6">
        <v>3500</v>
      </c>
      <c r="M49" s="139" t="s">
        <v>245</v>
      </c>
      <c r="N49" s="13">
        <f t="shared" si="1"/>
        <v>0</v>
      </c>
    </row>
    <row r="50" spans="1:14" x14ac:dyDescent="0.25">
      <c r="A50" s="3">
        <v>221</v>
      </c>
      <c r="B50" s="2" t="s">
        <v>359</v>
      </c>
      <c r="C50" s="139"/>
      <c r="E50" s="3" t="s">
        <v>493</v>
      </c>
      <c r="F50" s="139" t="s">
        <v>74</v>
      </c>
      <c r="G50" s="139"/>
      <c r="H50" s="3"/>
      <c r="I50" s="164"/>
      <c r="J50" s="75"/>
      <c r="K50" s="6">
        <f t="shared" si="2"/>
        <v>0</v>
      </c>
      <c r="L50" s="6">
        <v>20000</v>
      </c>
      <c r="M50" s="139" t="s">
        <v>245</v>
      </c>
      <c r="N50" s="13">
        <f t="shared" si="1"/>
        <v>0</v>
      </c>
    </row>
    <row r="51" spans="1:14" hidden="1" x14ac:dyDescent="0.25">
      <c r="A51" s="3">
        <v>222</v>
      </c>
      <c r="B51" s="2" t="s">
        <v>360</v>
      </c>
      <c r="C51" s="158" t="s">
        <v>567</v>
      </c>
      <c r="E51" s="3" t="s">
        <v>493</v>
      </c>
      <c r="F51" s="139" t="s">
        <v>74</v>
      </c>
      <c r="G51" s="139"/>
      <c r="H51" s="3"/>
      <c r="I51" s="164"/>
      <c r="J51" s="75"/>
      <c r="K51" s="6">
        <f t="shared" si="2"/>
        <v>0</v>
      </c>
      <c r="L51" s="6"/>
      <c r="M51" s="139"/>
      <c r="N51" s="13">
        <f t="shared" si="1"/>
        <v>0</v>
      </c>
    </row>
    <row r="52" spans="1:14" hidden="1" x14ac:dyDescent="0.25">
      <c r="A52" s="3">
        <v>223</v>
      </c>
      <c r="B52" s="159" t="s">
        <v>562</v>
      </c>
      <c r="C52" s="158" t="s">
        <v>567</v>
      </c>
      <c r="E52" s="3" t="s">
        <v>493</v>
      </c>
      <c r="F52" s="139" t="s">
        <v>74</v>
      </c>
      <c r="G52" s="139"/>
      <c r="H52" s="3"/>
      <c r="I52" s="164"/>
      <c r="J52" s="75"/>
      <c r="K52" s="6">
        <f t="shared" si="2"/>
        <v>0</v>
      </c>
      <c r="L52" s="6"/>
      <c r="M52" s="139"/>
      <c r="N52" s="13">
        <f t="shared" si="1"/>
        <v>0</v>
      </c>
    </row>
    <row r="53" spans="1:14" hidden="1" x14ac:dyDescent="0.25">
      <c r="A53" s="3">
        <v>224</v>
      </c>
      <c r="B53" s="2" t="s">
        <v>361</v>
      </c>
      <c r="C53" s="158" t="s">
        <v>567</v>
      </c>
      <c r="E53" s="3" t="s">
        <v>493</v>
      </c>
      <c r="F53" s="139" t="s">
        <v>74</v>
      </c>
      <c r="G53" s="139"/>
      <c r="H53" s="3"/>
      <c r="I53" s="164"/>
      <c r="J53" s="75"/>
      <c r="K53" s="6">
        <f t="shared" si="2"/>
        <v>0</v>
      </c>
      <c r="L53" s="6"/>
      <c r="M53" s="139"/>
      <c r="N53" s="13">
        <f t="shared" si="1"/>
        <v>0</v>
      </c>
    </row>
    <row r="54" spans="1:14" hidden="1" x14ac:dyDescent="0.25">
      <c r="A54" s="3">
        <v>225</v>
      </c>
      <c r="B54" s="2" t="s">
        <v>362</v>
      </c>
      <c r="C54" s="158" t="s">
        <v>567</v>
      </c>
      <c r="E54" s="3" t="s">
        <v>493</v>
      </c>
      <c r="F54" s="139" t="s">
        <v>74</v>
      </c>
      <c r="G54" s="139"/>
      <c r="H54" s="3"/>
      <c r="I54" s="164"/>
      <c r="J54" s="75"/>
      <c r="K54" s="6">
        <f t="shared" si="2"/>
        <v>0</v>
      </c>
      <c r="L54" s="6"/>
      <c r="M54" s="139"/>
      <c r="N54" s="13">
        <f t="shared" si="1"/>
        <v>0</v>
      </c>
    </row>
    <row r="55" spans="1:14" hidden="1" x14ac:dyDescent="0.25">
      <c r="A55" s="3">
        <v>226</v>
      </c>
      <c r="B55" s="2" t="s">
        <v>363</v>
      </c>
      <c r="C55" s="158" t="s">
        <v>567</v>
      </c>
      <c r="E55" s="3" t="s">
        <v>493</v>
      </c>
      <c r="F55" s="139" t="s">
        <v>74</v>
      </c>
      <c r="G55" s="139"/>
      <c r="H55" s="3"/>
      <c r="I55" s="164"/>
      <c r="J55" s="75"/>
      <c r="K55" s="6">
        <f t="shared" si="2"/>
        <v>0</v>
      </c>
      <c r="L55" s="6"/>
      <c r="M55" s="139"/>
      <c r="N55" s="13">
        <f t="shared" si="1"/>
        <v>0</v>
      </c>
    </row>
    <row r="56" spans="1:14" hidden="1" x14ac:dyDescent="0.25">
      <c r="A56" s="3">
        <v>227</v>
      </c>
      <c r="B56" s="2" t="s">
        <v>364</v>
      </c>
      <c r="C56" s="158" t="s">
        <v>567</v>
      </c>
      <c r="E56" s="3" t="s">
        <v>493</v>
      </c>
      <c r="F56" s="139" t="s">
        <v>74</v>
      </c>
      <c r="G56" s="139"/>
      <c r="H56" s="3"/>
      <c r="I56" s="164"/>
      <c r="J56" s="75"/>
      <c r="K56" s="6">
        <f t="shared" si="2"/>
        <v>0</v>
      </c>
      <c r="L56" s="6"/>
      <c r="M56" s="139"/>
      <c r="N56" s="13">
        <f t="shared" si="1"/>
        <v>0</v>
      </c>
    </row>
    <row r="57" spans="1:14" x14ac:dyDescent="0.25">
      <c r="A57" s="3">
        <v>228</v>
      </c>
      <c r="B57" s="2" t="s">
        <v>365</v>
      </c>
      <c r="C57" s="139"/>
      <c r="E57" s="3" t="s">
        <v>493</v>
      </c>
      <c r="F57" s="139" t="s">
        <v>74</v>
      </c>
      <c r="G57" s="139"/>
      <c r="H57" s="3"/>
      <c r="I57" s="164"/>
      <c r="J57" s="75"/>
      <c r="K57" s="6">
        <f t="shared" si="2"/>
        <v>0</v>
      </c>
      <c r="L57" s="6"/>
      <c r="M57" s="139"/>
      <c r="N57" s="13">
        <f t="shared" si="1"/>
        <v>0</v>
      </c>
    </row>
    <row r="58" spans="1:14" x14ac:dyDescent="0.25">
      <c r="A58" s="3">
        <v>230</v>
      </c>
      <c r="B58" s="2" t="s">
        <v>366</v>
      </c>
      <c r="C58" s="139"/>
      <c r="E58" s="3" t="s">
        <v>493</v>
      </c>
      <c r="F58" s="139" t="s">
        <v>74</v>
      </c>
      <c r="G58" s="139" t="s">
        <v>246</v>
      </c>
      <c r="H58" s="3"/>
      <c r="I58" s="164"/>
      <c r="J58" s="75"/>
      <c r="K58" s="6">
        <f t="shared" si="2"/>
        <v>0</v>
      </c>
      <c r="L58" s="6">
        <v>10000</v>
      </c>
      <c r="M58" s="139"/>
      <c r="N58" s="13">
        <f t="shared" si="1"/>
        <v>0</v>
      </c>
    </row>
    <row r="59" spans="1:14" x14ac:dyDescent="0.25">
      <c r="A59" s="3">
        <v>231</v>
      </c>
      <c r="B59" s="2" t="s">
        <v>367</v>
      </c>
      <c r="C59" s="139" t="s">
        <v>368</v>
      </c>
      <c r="D59" s="3">
        <v>11853</v>
      </c>
      <c r="E59" s="3" t="s">
        <v>493</v>
      </c>
      <c r="F59" s="139" t="s">
        <v>74</v>
      </c>
      <c r="G59" s="139" t="s">
        <v>561</v>
      </c>
      <c r="H59" s="3"/>
      <c r="I59" s="164"/>
      <c r="J59" s="75"/>
      <c r="K59" s="6">
        <f t="shared" si="2"/>
        <v>0</v>
      </c>
      <c r="L59" s="6">
        <v>8000</v>
      </c>
      <c r="M59" s="139"/>
      <c r="N59" s="13">
        <f t="shared" si="1"/>
        <v>0</v>
      </c>
    </row>
    <row r="60" spans="1:14" x14ac:dyDescent="0.25">
      <c r="A60" s="3">
        <v>232</v>
      </c>
      <c r="B60" s="2" t="s">
        <v>369</v>
      </c>
      <c r="C60" s="139"/>
      <c r="E60" s="3" t="s">
        <v>493</v>
      </c>
      <c r="F60" s="139" t="s">
        <v>74</v>
      </c>
      <c r="G60" s="139"/>
      <c r="H60" s="3"/>
      <c r="I60" s="164"/>
      <c r="J60" s="75"/>
      <c r="K60" s="6">
        <f t="shared" si="2"/>
        <v>0</v>
      </c>
      <c r="L60" s="6">
        <v>12500</v>
      </c>
      <c r="M60" s="139"/>
      <c r="N60" s="13">
        <f t="shared" si="1"/>
        <v>0</v>
      </c>
    </row>
    <row r="61" spans="1:14" x14ac:dyDescent="0.25">
      <c r="A61" s="3">
        <v>233</v>
      </c>
      <c r="B61" s="2" t="s">
        <v>370</v>
      </c>
      <c r="C61" s="139"/>
      <c r="D61" s="3">
        <v>59812948</v>
      </c>
      <c r="E61" s="3" t="s">
        <v>493</v>
      </c>
      <c r="F61" s="139" t="s">
        <v>74</v>
      </c>
      <c r="G61" s="139"/>
      <c r="H61" s="3"/>
      <c r="I61" s="164"/>
      <c r="J61" s="75"/>
      <c r="K61" s="6">
        <f t="shared" si="2"/>
        <v>0</v>
      </c>
      <c r="L61" s="6">
        <v>500</v>
      </c>
      <c r="M61" s="139"/>
      <c r="N61" s="13">
        <f t="shared" si="1"/>
        <v>0</v>
      </c>
    </row>
    <row r="62" spans="1:14" hidden="1" x14ac:dyDescent="0.25">
      <c r="A62" s="3">
        <v>234</v>
      </c>
      <c r="B62" s="159" t="s">
        <v>563</v>
      </c>
      <c r="C62" s="158" t="s">
        <v>567</v>
      </c>
      <c r="E62" s="3" t="s">
        <v>493</v>
      </c>
      <c r="F62" s="139" t="s">
        <v>74</v>
      </c>
      <c r="G62" s="139"/>
      <c r="H62" s="3"/>
      <c r="I62" s="164"/>
      <c r="J62" s="75"/>
      <c r="K62" s="6">
        <f t="shared" si="2"/>
        <v>0</v>
      </c>
      <c r="L62" s="6"/>
      <c r="M62" s="139"/>
      <c r="N62" s="13">
        <f t="shared" si="1"/>
        <v>0</v>
      </c>
    </row>
    <row r="63" spans="1:14" x14ac:dyDescent="0.25">
      <c r="A63" s="3">
        <v>235</v>
      </c>
      <c r="B63" s="2" t="s">
        <v>371</v>
      </c>
      <c r="C63" s="139"/>
      <c r="E63" s="3" t="s">
        <v>493</v>
      </c>
      <c r="F63" s="139" t="s">
        <v>74</v>
      </c>
      <c r="G63" s="139"/>
      <c r="H63" s="3"/>
      <c r="I63" s="164"/>
      <c r="J63" s="75"/>
      <c r="K63" s="6">
        <f t="shared" si="2"/>
        <v>0</v>
      </c>
      <c r="L63" s="6"/>
      <c r="M63" s="139"/>
      <c r="N63" s="13">
        <f t="shared" si="1"/>
        <v>0</v>
      </c>
    </row>
    <row r="64" spans="1:14" x14ac:dyDescent="0.25">
      <c r="A64" s="3">
        <v>237</v>
      </c>
      <c r="B64" s="2" t="s">
        <v>372</v>
      </c>
      <c r="C64" s="139" t="s">
        <v>373</v>
      </c>
      <c r="E64" s="3" t="s">
        <v>493</v>
      </c>
      <c r="F64" s="139" t="s">
        <v>74</v>
      </c>
      <c r="G64" s="139" t="s">
        <v>446</v>
      </c>
      <c r="H64" s="3">
        <v>1984</v>
      </c>
      <c r="I64" s="164"/>
      <c r="J64" s="75"/>
      <c r="K64" s="6">
        <f t="shared" si="2"/>
        <v>0</v>
      </c>
      <c r="L64" s="6">
        <v>80000</v>
      </c>
      <c r="M64" s="139"/>
      <c r="N64" s="13">
        <f t="shared" si="1"/>
        <v>0</v>
      </c>
    </row>
    <row r="65" spans="1:14" x14ac:dyDescent="0.25">
      <c r="A65" s="3">
        <v>238</v>
      </c>
      <c r="B65" s="2" t="s">
        <v>374</v>
      </c>
      <c r="C65" s="139"/>
      <c r="E65" s="3" t="s">
        <v>493</v>
      </c>
      <c r="F65" s="139" t="s">
        <v>74</v>
      </c>
      <c r="G65" s="139"/>
      <c r="H65" s="3"/>
      <c r="I65" s="164"/>
      <c r="J65" s="75"/>
      <c r="K65" s="6">
        <f t="shared" si="2"/>
        <v>0</v>
      </c>
      <c r="L65" s="6">
        <v>10000</v>
      </c>
      <c r="M65" s="139"/>
      <c r="N65" s="13">
        <f t="shared" si="1"/>
        <v>0</v>
      </c>
    </row>
    <row r="66" spans="1:14" x14ac:dyDescent="0.25">
      <c r="A66" s="3">
        <v>239</v>
      </c>
      <c r="B66" s="2" t="s">
        <v>375</v>
      </c>
      <c r="C66" s="139" t="s">
        <v>376</v>
      </c>
      <c r="E66" s="3" t="s">
        <v>493</v>
      </c>
      <c r="F66" s="139" t="s">
        <v>74</v>
      </c>
      <c r="G66" s="139"/>
      <c r="H66" s="3"/>
      <c r="I66" s="164"/>
      <c r="J66" s="75"/>
      <c r="K66" s="6">
        <f t="shared" si="2"/>
        <v>0</v>
      </c>
      <c r="L66" s="6">
        <v>1500</v>
      </c>
      <c r="M66" s="139"/>
      <c r="N66" s="13">
        <f t="shared" si="1"/>
        <v>0</v>
      </c>
    </row>
    <row r="67" spans="1:14" x14ac:dyDescent="0.25">
      <c r="A67" s="3">
        <v>240</v>
      </c>
      <c r="B67" s="2" t="s">
        <v>377</v>
      </c>
      <c r="C67" s="139"/>
      <c r="E67" s="3" t="s">
        <v>493</v>
      </c>
      <c r="F67" s="139" t="s">
        <v>74</v>
      </c>
      <c r="G67" s="139"/>
      <c r="H67" s="3"/>
      <c r="I67" s="164"/>
      <c r="J67" s="75"/>
      <c r="K67" s="6">
        <f t="shared" si="2"/>
        <v>0</v>
      </c>
      <c r="L67" s="6"/>
      <c r="M67" s="139"/>
      <c r="N67" s="13">
        <f t="shared" si="1"/>
        <v>0</v>
      </c>
    </row>
    <row r="68" spans="1:14" x14ac:dyDescent="0.25">
      <c r="A68" s="3">
        <v>241</v>
      </c>
      <c r="B68" s="2" t="s">
        <v>378</v>
      </c>
      <c r="C68" s="139"/>
      <c r="E68" s="3" t="s">
        <v>493</v>
      </c>
      <c r="F68" s="139" t="s">
        <v>74</v>
      </c>
      <c r="G68" s="139"/>
      <c r="H68" s="3"/>
      <c r="I68" s="164"/>
      <c r="J68" s="75"/>
      <c r="K68" s="6">
        <f t="shared" si="2"/>
        <v>0</v>
      </c>
      <c r="L68" s="6"/>
      <c r="M68" s="139"/>
      <c r="N68" s="13">
        <f t="shared" si="1"/>
        <v>0</v>
      </c>
    </row>
    <row r="69" spans="1:14" x14ac:dyDescent="0.25">
      <c r="A69" s="3">
        <v>242</v>
      </c>
      <c r="B69" s="2" t="s">
        <v>379</v>
      </c>
      <c r="C69" s="139"/>
      <c r="E69" s="3" t="s">
        <v>493</v>
      </c>
      <c r="F69" s="139" t="s">
        <v>74</v>
      </c>
      <c r="G69" s="139"/>
      <c r="H69" s="3"/>
      <c r="I69" s="164"/>
      <c r="J69" s="75"/>
      <c r="K69" s="6">
        <f t="shared" si="2"/>
        <v>0</v>
      </c>
      <c r="L69" s="6"/>
      <c r="M69" s="139"/>
      <c r="N69" s="13">
        <f t="shared" si="1"/>
        <v>0</v>
      </c>
    </row>
    <row r="70" spans="1:14" x14ac:dyDescent="0.25">
      <c r="A70" s="3">
        <v>243</v>
      </c>
      <c r="B70" s="2" t="s">
        <v>380</v>
      </c>
      <c r="C70" s="139"/>
      <c r="E70" s="3" t="s">
        <v>493</v>
      </c>
      <c r="F70" s="139" t="s">
        <v>74</v>
      </c>
      <c r="G70" s="139"/>
      <c r="H70" s="3"/>
      <c r="I70" s="164"/>
      <c r="J70" s="75"/>
      <c r="K70" s="6">
        <f t="shared" si="2"/>
        <v>0</v>
      </c>
      <c r="L70" s="6"/>
      <c r="M70" s="139"/>
      <c r="N70" s="13">
        <f t="shared" si="1"/>
        <v>0</v>
      </c>
    </row>
    <row r="71" spans="1:14" x14ac:dyDescent="0.25">
      <c r="A71" s="3">
        <v>244</v>
      </c>
      <c r="B71" s="2" t="s">
        <v>381</v>
      </c>
      <c r="C71" s="139"/>
      <c r="E71" s="3" t="s">
        <v>493</v>
      </c>
      <c r="F71" s="139" t="s">
        <v>74</v>
      </c>
      <c r="G71" s="139"/>
      <c r="H71" s="3"/>
      <c r="I71" s="164"/>
      <c r="J71" s="75"/>
      <c r="K71" s="6">
        <f t="shared" si="2"/>
        <v>0</v>
      </c>
      <c r="L71" s="6"/>
      <c r="M71" s="139"/>
      <c r="N71" s="13">
        <f t="shared" si="1"/>
        <v>0</v>
      </c>
    </row>
    <row r="72" spans="1:14" x14ac:dyDescent="0.25">
      <c r="A72" s="3">
        <v>245</v>
      </c>
      <c r="B72" s="2" t="s">
        <v>382</v>
      </c>
      <c r="C72" s="139"/>
      <c r="E72" s="3" t="s">
        <v>493</v>
      </c>
      <c r="F72" s="139" t="s">
        <v>74</v>
      </c>
      <c r="G72" s="139"/>
      <c r="H72" s="3"/>
      <c r="I72" s="164"/>
      <c r="J72" s="75"/>
      <c r="K72" s="6">
        <f t="shared" si="2"/>
        <v>0</v>
      </c>
      <c r="L72" s="6"/>
      <c r="M72" s="139"/>
      <c r="N72" s="13">
        <f t="shared" si="1"/>
        <v>0</v>
      </c>
    </row>
    <row r="73" spans="1:14" x14ac:dyDescent="0.25">
      <c r="A73" s="3">
        <v>246</v>
      </c>
      <c r="B73" s="2" t="s">
        <v>383</v>
      </c>
      <c r="C73" s="139"/>
      <c r="E73" s="3" t="s">
        <v>493</v>
      </c>
      <c r="F73" s="139" t="s">
        <v>74</v>
      </c>
      <c r="G73" s="139"/>
      <c r="H73" s="3"/>
      <c r="I73" s="164"/>
      <c r="J73" s="75"/>
      <c r="K73" s="6">
        <f t="shared" ref="K73:K104" si="3">+I73-J73</f>
        <v>0</v>
      </c>
      <c r="L73" s="6"/>
      <c r="M73" s="139"/>
      <c r="N73" s="13">
        <f t="shared" si="1"/>
        <v>0</v>
      </c>
    </row>
    <row r="74" spans="1:14" x14ac:dyDescent="0.25">
      <c r="A74" s="3">
        <v>247</v>
      </c>
      <c r="B74" s="2" t="s">
        <v>384</v>
      </c>
      <c r="C74" s="139"/>
      <c r="E74" s="3"/>
      <c r="F74" s="139" t="s">
        <v>74</v>
      </c>
      <c r="G74" s="139"/>
      <c r="H74" s="3">
        <v>2005</v>
      </c>
      <c r="I74" s="164">
        <f>'247'!R7</f>
        <v>162102.44</v>
      </c>
      <c r="J74" s="75">
        <f>'247'!S7</f>
        <v>162102.44</v>
      </c>
      <c r="K74" s="6">
        <f t="shared" si="3"/>
        <v>0</v>
      </c>
      <c r="L74" s="6"/>
      <c r="M74" s="139"/>
      <c r="N74" s="13">
        <f t="shared" si="1"/>
        <v>0</v>
      </c>
    </row>
    <row r="75" spans="1:14" hidden="1" x14ac:dyDescent="0.25">
      <c r="A75" s="3">
        <v>248</v>
      </c>
      <c r="B75" s="2" t="s">
        <v>385</v>
      </c>
      <c r="C75" s="158" t="s">
        <v>567</v>
      </c>
      <c r="D75" s="3" t="s">
        <v>387</v>
      </c>
      <c r="E75" s="3" t="s">
        <v>493</v>
      </c>
      <c r="F75" s="139" t="s">
        <v>74</v>
      </c>
      <c r="G75" s="139"/>
      <c r="H75" s="3"/>
      <c r="I75" s="164"/>
      <c r="J75" s="75"/>
      <c r="K75" s="6">
        <f t="shared" si="3"/>
        <v>0</v>
      </c>
      <c r="L75" s="6"/>
      <c r="M75" s="139"/>
      <c r="N75" s="13">
        <f t="shared" ref="N75:N141" si="4">+I75-J75-K75</f>
        <v>0</v>
      </c>
    </row>
    <row r="76" spans="1:14" x14ac:dyDescent="0.25">
      <c r="A76" s="3">
        <v>249</v>
      </c>
      <c r="B76" s="2" t="s">
        <v>388</v>
      </c>
      <c r="C76" s="139" t="s">
        <v>386</v>
      </c>
      <c r="D76" s="3" t="s">
        <v>387</v>
      </c>
      <c r="E76" s="3" t="s">
        <v>493</v>
      </c>
      <c r="F76" s="139" t="s">
        <v>74</v>
      </c>
      <c r="G76" s="139"/>
      <c r="H76" s="3"/>
      <c r="I76" s="164"/>
      <c r="J76" s="75"/>
      <c r="K76" s="6">
        <f t="shared" si="3"/>
        <v>0</v>
      </c>
      <c r="L76" s="6"/>
      <c r="M76" s="139"/>
      <c r="N76" s="13">
        <f t="shared" si="4"/>
        <v>0</v>
      </c>
    </row>
    <row r="77" spans="1:14" x14ac:dyDescent="0.25">
      <c r="A77" s="3">
        <v>250</v>
      </c>
      <c r="B77" s="2" t="s">
        <v>389</v>
      </c>
      <c r="C77" s="139"/>
      <c r="E77" s="3" t="s">
        <v>493</v>
      </c>
      <c r="F77" s="139" t="s">
        <v>74</v>
      </c>
      <c r="G77" s="139" t="s">
        <v>564</v>
      </c>
      <c r="H77" s="3"/>
      <c r="I77" s="164"/>
      <c r="J77" s="75"/>
      <c r="K77" s="6">
        <f t="shared" si="3"/>
        <v>0</v>
      </c>
      <c r="L77" s="6"/>
      <c r="M77" s="139"/>
      <c r="N77" s="13">
        <f t="shared" si="4"/>
        <v>0</v>
      </c>
    </row>
    <row r="78" spans="1:14" x14ac:dyDescent="0.25">
      <c r="A78" s="3">
        <v>251</v>
      </c>
      <c r="B78" s="2" t="s">
        <v>393</v>
      </c>
      <c r="C78" s="139"/>
      <c r="E78" s="3" t="s">
        <v>493</v>
      </c>
      <c r="F78" s="139" t="s">
        <v>74</v>
      </c>
      <c r="G78" s="139"/>
      <c r="H78" s="3"/>
      <c r="I78" s="164"/>
      <c r="J78" s="75"/>
      <c r="K78" s="6">
        <f t="shared" si="3"/>
        <v>0</v>
      </c>
      <c r="L78" s="6"/>
      <c r="M78" s="139"/>
      <c r="N78" s="13">
        <f t="shared" si="4"/>
        <v>0</v>
      </c>
    </row>
    <row r="79" spans="1:14" x14ac:dyDescent="0.25">
      <c r="A79" s="3">
        <v>253</v>
      </c>
      <c r="B79" s="2" t="s">
        <v>394</v>
      </c>
      <c r="C79" s="139" t="s">
        <v>395</v>
      </c>
      <c r="D79" s="3" t="s">
        <v>396</v>
      </c>
      <c r="E79" s="3"/>
      <c r="F79" s="139" t="s">
        <v>74</v>
      </c>
      <c r="G79" s="139" t="s">
        <v>449</v>
      </c>
      <c r="H79" s="3">
        <v>1996</v>
      </c>
      <c r="I79" s="164">
        <f>+'253'!R7</f>
        <v>536593.71</v>
      </c>
      <c r="J79" s="75">
        <f>+'253'!S7</f>
        <v>536593.71</v>
      </c>
      <c r="K79" s="6">
        <f t="shared" si="3"/>
        <v>0</v>
      </c>
      <c r="L79" s="6">
        <v>200000</v>
      </c>
      <c r="M79" s="139"/>
      <c r="N79" s="13">
        <f t="shared" si="4"/>
        <v>0</v>
      </c>
    </row>
    <row r="80" spans="1:14" x14ac:dyDescent="0.25">
      <c r="A80" s="3">
        <v>254</v>
      </c>
      <c r="B80" s="2" t="s">
        <v>397</v>
      </c>
      <c r="C80" s="139" t="s">
        <v>398</v>
      </c>
      <c r="D80" s="3">
        <v>104</v>
      </c>
      <c r="E80" s="3"/>
      <c r="F80" s="139" t="s">
        <v>74</v>
      </c>
      <c r="G80" s="139" t="s">
        <v>452</v>
      </c>
      <c r="H80" s="3">
        <v>1996</v>
      </c>
      <c r="I80" s="164">
        <f>+'254'!R7</f>
        <v>305098.40000000002</v>
      </c>
      <c r="J80" s="75">
        <f>+'254'!S7</f>
        <v>305098.40000000002</v>
      </c>
      <c r="K80" s="6">
        <f t="shared" si="3"/>
        <v>0</v>
      </c>
      <c r="L80" s="6">
        <v>80000</v>
      </c>
      <c r="M80" s="139"/>
      <c r="N80" s="13">
        <f t="shared" si="4"/>
        <v>0</v>
      </c>
    </row>
    <row r="81" spans="1:14" hidden="1" x14ac:dyDescent="0.25">
      <c r="A81" s="3">
        <v>255</v>
      </c>
      <c r="B81" s="2" t="s">
        <v>399</v>
      </c>
      <c r="C81" s="158" t="s">
        <v>567</v>
      </c>
      <c r="E81" s="3" t="s">
        <v>493</v>
      </c>
      <c r="F81" s="139" t="s">
        <v>74</v>
      </c>
      <c r="G81" s="139" t="s">
        <v>565</v>
      </c>
      <c r="H81" s="3"/>
      <c r="I81" s="164"/>
      <c r="J81" s="75"/>
      <c r="K81" s="6">
        <f t="shared" si="3"/>
        <v>0</v>
      </c>
      <c r="L81" s="6"/>
      <c r="M81" s="139"/>
      <c r="N81" s="13">
        <f t="shared" si="4"/>
        <v>0</v>
      </c>
    </row>
    <row r="82" spans="1:14" hidden="1" x14ac:dyDescent="0.25">
      <c r="A82" s="3">
        <v>257</v>
      </c>
      <c r="B82" s="2" t="s">
        <v>401</v>
      </c>
      <c r="C82" s="160" t="s">
        <v>567</v>
      </c>
      <c r="D82" s="3" t="s">
        <v>400</v>
      </c>
      <c r="E82" s="3"/>
      <c r="F82" s="139" t="s">
        <v>74</v>
      </c>
      <c r="G82" s="139"/>
      <c r="H82" s="3">
        <v>2005</v>
      </c>
      <c r="I82" s="164"/>
      <c r="J82" s="75"/>
      <c r="K82" s="6">
        <f t="shared" si="3"/>
        <v>0</v>
      </c>
      <c r="L82" s="6"/>
      <c r="M82" s="139"/>
      <c r="N82" s="13">
        <f t="shared" si="4"/>
        <v>0</v>
      </c>
    </row>
    <row r="83" spans="1:14" x14ac:dyDescent="0.25">
      <c r="A83" s="3">
        <v>258</v>
      </c>
      <c r="B83" s="2" t="s">
        <v>404</v>
      </c>
      <c r="C83" s="139"/>
      <c r="E83" s="3" t="s">
        <v>493</v>
      </c>
      <c r="F83" s="139" t="s">
        <v>74</v>
      </c>
      <c r="G83" s="139"/>
      <c r="H83" s="3"/>
      <c r="I83" s="164"/>
      <c r="J83" s="75"/>
      <c r="K83" s="6">
        <f t="shared" si="3"/>
        <v>0</v>
      </c>
      <c r="L83" s="6">
        <v>300000</v>
      </c>
      <c r="M83" s="139"/>
      <c r="N83" s="13">
        <f t="shared" si="4"/>
        <v>0</v>
      </c>
    </row>
    <row r="84" spans="1:14" hidden="1" x14ac:dyDescent="0.25">
      <c r="A84" s="3">
        <v>259</v>
      </c>
      <c r="B84" s="2" t="s">
        <v>405</v>
      </c>
      <c r="C84" s="158" t="s">
        <v>567</v>
      </c>
      <c r="E84" s="3" t="s">
        <v>493</v>
      </c>
      <c r="F84" s="139" t="s">
        <v>74</v>
      </c>
      <c r="G84" s="139"/>
      <c r="H84" s="3"/>
      <c r="I84" s="164"/>
      <c r="J84" s="75"/>
      <c r="K84" s="6">
        <f t="shared" si="3"/>
        <v>0</v>
      </c>
      <c r="L84" s="6"/>
      <c r="M84" s="139"/>
      <c r="N84" s="13">
        <f t="shared" si="4"/>
        <v>0</v>
      </c>
    </row>
    <row r="85" spans="1:14" x14ac:dyDescent="0.25">
      <c r="A85" s="3">
        <v>260</v>
      </c>
      <c r="B85" s="2" t="s">
        <v>406</v>
      </c>
      <c r="C85" s="139"/>
      <c r="E85" s="3" t="s">
        <v>493</v>
      </c>
      <c r="F85" s="139" t="s">
        <v>74</v>
      </c>
      <c r="G85" s="139"/>
      <c r="H85" s="3"/>
      <c r="I85" s="164"/>
      <c r="J85" s="75"/>
      <c r="K85" s="6">
        <f t="shared" si="3"/>
        <v>0</v>
      </c>
      <c r="L85" s="6">
        <v>15000</v>
      </c>
      <c r="M85" s="139"/>
      <c r="N85" s="13">
        <f t="shared" si="4"/>
        <v>0</v>
      </c>
    </row>
    <row r="86" spans="1:14" x14ac:dyDescent="0.25">
      <c r="A86" s="3">
        <v>261</v>
      </c>
      <c r="B86" s="2" t="s">
        <v>407</v>
      </c>
      <c r="C86" s="139"/>
      <c r="E86" s="3" t="s">
        <v>493</v>
      </c>
      <c r="F86" s="139" t="s">
        <v>74</v>
      </c>
      <c r="G86" s="139"/>
      <c r="H86" s="3"/>
      <c r="I86" s="164"/>
      <c r="J86" s="75"/>
      <c r="K86" s="6">
        <f t="shared" si="3"/>
        <v>0</v>
      </c>
      <c r="L86" s="6">
        <v>3000</v>
      </c>
      <c r="M86" s="139"/>
      <c r="N86" s="13">
        <f t="shared" si="4"/>
        <v>0</v>
      </c>
    </row>
    <row r="87" spans="1:14" hidden="1" x14ac:dyDescent="0.25">
      <c r="A87" s="3">
        <v>262</v>
      </c>
      <c r="B87" s="2" t="s">
        <v>408</v>
      </c>
      <c r="C87" s="158" t="s">
        <v>567</v>
      </c>
      <c r="E87" s="3" t="s">
        <v>493</v>
      </c>
      <c r="F87" s="139" t="s">
        <v>74</v>
      </c>
      <c r="G87" s="139"/>
      <c r="H87" s="3"/>
      <c r="I87" s="164"/>
      <c r="J87" s="75"/>
      <c r="K87" s="6">
        <f t="shared" si="3"/>
        <v>0</v>
      </c>
      <c r="L87" s="6"/>
      <c r="M87" s="139"/>
      <c r="N87" s="13">
        <f t="shared" si="4"/>
        <v>0</v>
      </c>
    </row>
    <row r="88" spans="1:14" x14ac:dyDescent="0.25">
      <c r="A88" s="3">
        <v>263</v>
      </c>
      <c r="B88" s="2" t="s">
        <v>409</v>
      </c>
      <c r="C88" s="139"/>
      <c r="E88" s="3" t="s">
        <v>493</v>
      </c>
      <c r="F88" s="139" t="s">
        <v>74</v>
      </c>
      <c r="G88" s="139"/>
      <c r="H88" s="3"/>
      <c r="I88" s="164"/>
      <c r="J88" s="75"/>
      <c r="K88" s="6">
        <f t="shared" si="3"/>
        <v>0</v>
      </c>
      <c r="L88" s="6">
        <v>150000</v>
      </c>
      <c r="M88" s="139"/>
      <c r="N88" s="13">
        <f t="shared" si="4"/>
        <v>0</v>
      </c>
    </row>
    <row r="89" spans="1:14" hidden="1" x14ac:dyDescent="0.25">
      <c r="A89" s="3">
        <v>264</v>
      </c>
      <c r="B89" s="2" t="s">
        <v>410</v>
      </c>
      <c r="C89" s="158" t="s">
        <v>567</v>
      </c>
      <c r="E89" s="3" t="s">
        <v>493</v>
      </c>
      <c r="F89" s="139" t="s">
        <v>74</v>
      </c>
      <c r="G89" s="139"/>
      <c r="H89" s="3"/>
      <c r="I89" s="164"/>
      <c r="J89" s="75"/>
      <c r="K89" s="6">
        <f t="shared" si="3"/>
        <v>0</v>
      </c>
      <c r="L89" s="6"/>
      <c r="M89" s="139"/>
      <c r="N89" s="13">
        <f t="shared" si="4"/>
        <v>0</v>
      </c>
    </row>
    <row r="90" spans="1:14" x14ac:dyDescent="0.25">
      <c r="A90" s="3">
        <v>265</v>
      </c>
      <c r="B90" s="2" t="s">
        <v>411</v>
      </c>
      <c r="C90" s="139"/>
      <c r="E90" s="3" t="s">
        <v>493</v>
      </c>
      <c r="F90" s="139" t="s">
        <v>74</v>
      </c>
      <c r="G90" s="139"/>
      <c r="H90" s="3"/>
      <c r="I90" s="164"/>
      <c r="J90" s="75"/>
      <c r="K90" s="6">
        <f t="shared" si="3"/>
        <v>0</v>
      </c>
      <c r="L90" s="6">
        <v>150000</v>
      </c>
      <c r="M90" s="139"/>
      <c r="N90" s="13">
        <f t="shared" si="4"/>
        <v>0</v>
      </c>
    </row>
    <row r="91" spans="1:14" x14ac:dyDescent="0.25">
      <c r="A91" s="3">
        <v>266</v>
      </c>
      <c r="B91" s="2" t="s">
        <v>412</v>
      </c>
      <c r="C91" s="139"/>
      <c r="E91" s="3" t="s">
        <v>493</v>
      </c>
      <c r="F91" s="139" t="s">
        <v>74</v>
      </c>
      <c r="G91" s="139"/>
      <c r="H91" s="3"/>
      <c r="I91" s="164"/>
      <c r="J91" s="75"/>
      <c r="K91" s="6">
        <f t="shared" si="3"/>
        <v>0</v>
      </c>
      <c r="L91" s="6">
        <v>150000</v>
      </c>
      <c r="M91" s="139"/>
      <c r="N91" s="13">
        <f t="shared" si="4"/>
        <v>0</v>
      </c>
    </row>
    <row r="92" spans="1:14" hidden="1" x14ac:dyDescent="0.25">
      <c r="A92" s="3">
        <v>267</v>
      </c>
      <c r="B92" s="2" t="s">
        <v>578</v>
      </c>
      <c r="C92" s="158" t="s">
        <v>567</v>
      </c>
      <c r="E92" s="3" t="s">
        <v>493</v>
      </c>
      <c r="F92" s="139" t="s">
        <v>74</v>
      </c>
      <c r="G92" s="139"/>
      <c r="H92" s="3"/>
      <c r="I92" s="164"/>
      <c r="J92" s="75"/>
      <c r="K92" s="6">
        <f t="shared" si="3"/>
        <v>0</v>
      </c>
      <c r="L92" s="6"/>
      <c r="M92" s="139"/>
      <c r="N92" s="13">
        <f t="shared" si="4"/>
        <v>0</v>
      </c>
    </row>
    <row r="93" spans="1:14" x14ac:dyDescent="0.25">
      <c r="A93" s="3">
        <v>268</v>
      </c>
      <c r="B93" s="2" t="s">
        <v>413</v>
      </c>
      <c r="C93" s="139"/>
      <c r="E93" s="3" t="s">
        <v>493</v>
      </c>
      <c r="F93" s="139" t="s">
        <v>74</v>
      </c>
      <c r="G93" s="139"/>
      <c r="H93" s="3"/>
      <c r="I93" s="164"/>
      <c r="J93" s="75"/>
      <c r="K93" s="6">
        <f t="shared" si="3"/>
        <v>0</v>
      </c>
      <c r="L93" s="6">
        <v>10000</v>
      </c>
      <c r="M93" s="139"/>
      <c r="N93" s="13">
        <f t="shared" si="4"/>
        <v>0</v>
      </c>
    </row>
    <row r="94" spans="1:14" x14ac:dyDescent="0.25">
      <c r="A94" s="3">
        <v>269</v>
      </c>
      <c r="B94" s="2" t="s">
        <v>566</v>
      </c>
      <c r="C94" s="139"/>
      <c r="E94" s="3" t="s">
        <v>493</v>
      </c>
      <c r="F94" s="139" t="s">
        <v>74</v>
      </c>
      <c r="G94" s="139"/>
      <c r="H94" s="3"/>
      <c r="I94" s="164"/>
      <c r="J94" s="75"/>
      <c r="K94" s="6">
        <f t="shared" si="3"/>
        <v>0</v>
      </c>
      <c r="L94" s="6">
        <v>2500000</v>
      </c>
      <c r="M94" s="139"/>
      <c r="N94" s="13">
        <f t="shared" si="4"/>
        <v>0</v>
      </c>
    </row>
    <row r="95" spans="1:14" x14ac:dyDescent="0.25">
      <c r="A95" s="3">
        <v>270</v>
      </c>
      <c r="B95" s="2" t="s">
        <v>414</v>
      </c>
      <c r="C95" s="139"/>
      <c r="E95" s="3"/>
      <c r="F95" s="139" t="s">
        <v>74</v>
      </c>
      <c r="G95" s="139" t="s">
        <v>568</v>
      </c>
      <c r="H95" s="3">
        <v>2004</v>
      </c>
      <c r="I95" s="164">
        <f>'270'!$N$14</f>
        <v>76857.08</v>
      </c>
      <c r="J95" s="75">
        <f>'270'!$S$7</f>
        <v>76857.079999999987</v>
      </c>
      <c r="K95" s="6">
        <f t="shared" si="3"/>
        <v>0</v>
      </c>
      <c r="L95" s="6">
        <v>50000</v>
      </c>
      <c r="M95" s="139"/>
      <c r="N95" s="13">
        <f t="shared" si="4"/>
        <v>1.4551915228366852E-11</v>
      </c>
    </row>
    <row r="96" spans="1:14" hidden="1" x14ac:dyDescent="0.25">
      <c r="A96" s="3">
        <v>271</v>
      </c>
      <c r="B96" s="2" t="s">
        <v>415</v>
      </c>
      <c r="C96" s="158" t="s">
        <v>567</v>
      </c>
      <c r="E96" s="3" t="s">
        <v>493</v>
      </c>
      <c r="F96" s="139" t="s">
        <v>74</v>
      </c>
      <c r="G96" s="139"/>
      <c r="H96" s="3"/>
      <c r="I96" s="164"/>
      <c r="J96" s="75"/>
      <c r="K96" s="6">
        <f t="shared" si="3"/>
        <v>0</v>
      </c>
      <c r="L96" s="6"/>
      <c r="M96" s="139"/>
      <c r="N96" s="13">
        <f t="shared" si="4"/>
        <v>0</v>
      </c>
    </row>
    <row r="97" spans="1:14" x14ac:dyDescent="0.25">
      <c r="A97" s="3">
        <v>272</v>
      </c>
      <c r="B97" s="2" t="s">
        <v>416</v>
      </c>
      <c r="C97" s="139"/>
      <c r="E97" s="3" t="s">
        <v>493</v>
      </c>
      <c r="F97" s="139" t="s">
        <v>74</v>
      </c>
      <c r="G97" s="139"/>
      <c r="H97" s="3"/>
      <c r="I97" s="164"/>
      <c r="J97" s="75"/>
      <c r="K97" s="6">
        <f t="shared" si="3"/>
        <v>0</v>
      </c>
      <c r="L97" s="6">
        <v>35000</v>
      </c>
      <c r="M97" s="139" t="s">
        <v>245</v>
      </c>
      <c r="N97" s="13">
        <f t="shared" si="4"/>
        <v>0</v>
      </c>
    </row>
    <row r="98" spans="1:14" x14ac:dyDescent="0.25">
      <c r="A98" s="3">
        <v>274</v>
      </c>
      <c r="B98" s="2" t="s">
        <v>538</v>
      </c>
      <c r="C98" s="139" t="s">
        <v>539</v>
      </c>
      <c r="D98" s="3" t="s">
        <v>540</v>
      </c>
      <c r="E98" s="3"/>
      <c r="F98" s="139" t="s">
        <v>74</v>
      </c>
      <c r="G98" s="139"/>
      <c r="H98" s="3">
        <v>2010</v>
      </c>
      <c r="I98" s="164">
        <v>4900</v>
      </c>
      <c r="J98" s="75"/>
      <c r="K98" s="6">
        <f t="shared" si="3"/>
        <v>4900</v>
      </c>
      <c r="L98" s="6">
        <v>5000</v>
      </c>
      <c r="M98" s="139"/>
      <c r="N98" s="13">
        <f t="shared" si="4"/>
        <v>0</v>
      </c>
    </row>
    <row r="99" spans="1:14" x14ac:dyDescent="0.25">
      <c r="A99" s="3">
        <v>275</v>
      </c>
      <c r="B99" s="2" t="s">
        <v>485</v>
      </c>
      <c r="C99" s="139"/>
      <c r="E99" s="3" t="s">
        <v>493</v>
      </c>
      <c r="F99" s="139" t="s">
        <v>74</v>
      </c>
      <c r="G99" s="139"/>
      <c r="H99" s="3">
        <v>2005</v>
      </c>
      <c r="I99" s="164"/>
      <c r="J99" s="75"/>
      <c r="K99" s="6">
        <f t="shared" si="3"/>
        <v>0</v>
      </c>
      <c r="L99" s="6">
        <v>2000</v>
      </c>
      <c r="M99" s="139"/>
      <c r="N99" s="13">
        <f t="shared" si="4"/>
        <v>0</v>
      </c>
    </row>
    <row r="100" spans="1:14" x14ac:dyDescent="0.25">
      <c r="A100" s="3">
        <v>276</v>
      </c>
      <c r="B100" s="2" t="s">
        <v>418</v>
      </c>
      <c r="C100" s="139"/>
      <c r="E100" s="3"/>
      <c r="F100" s="139" t="s">
        <v>74</v>
      </c>
      <c r="G100" s="139"/>
      <c r="H100" s="3">
        <v>2005</v>
      </c>
      <c r="I100" s="164">
        <f>'276'!R7</f>
        <v>66969.8</v>
      </c>
      <c r="J100" s="75">
        <f>'276'!S7</f>
        <v>66969.8</v>
      </c>
      <c r="K100" s="6">
        <f t="shared" si="3"/>
        <v>0</v>
      </c>
      <c r="L100" s="6">
        <v>20000</v>
      </c>
      <c r="M100" s="139"/>
      <c r="N100" s="13">
        <f t="shared" si="4"/>
        <v>0</v>
      </c>
    </row>
    <row r="101" spans="1:14" x14ac:dyDescent="0.25">
      <c r="A101" s="3">
        <v>279</v>
      </c>
      <c r="B101" s="2" t="s">
        <v>422</v>
      </c>
      <c r="C101" s="139" t="s">
        <v>571</v>
      </c>
      <c r="D101" s="171" t="str">
        <f>+'279'!C6</f>
        <v>5E10647006</v>
      </c>
      <c r="E101" s="3"/>
      <c r="F101" s="139" t="s">
        <v>74</v>
      </c>
      <c r="G101" s="139" t="s">
        <v>445</v>
      </c>
      <c r="H101" s="3">
        <v>2007</v>
      </c>
      <c r="I101" s="164">
        <f>'279'!R7</f>
        <v>2001326.97</v>
      </c>
      <c r="J101" s="75">
        <f>'279'!S7</f>
        <v>1971227.9871428565</v>
      </c>
      <c r="K101" s="6">
        <f t="shared" si="3"/>
        <v>30098.982857143506</v>
      </c>
      <c r="L101" s="6">
        <v>1800000</v>
      </c>
      <c r="M101" s="139" t="s">
        <v>530</v>
      </c>
      <c r="N101" s="13">
        <f t="shared" si="4"/>
        <v>0</v>
      </c>
    </row>
    <row r="102" spans="1:14" x14ac:dyDescent="0.25">
      <c r="A102" s="3">
        <v>280</v>
      </c>
      <c r="B102" s="2" t="s">
        <v>423</v>
      </c>
      <c r="C102" s="139"/>
      <c r="D102" s="3">
        <v>14063</v>
      </c>
      <c r="E102" s="3" t="s">
        <v>493</v>
      </c>
      <c r="F102" s="139" t="s">
        <v>74</v>
      </c>
      <c r="G102" s="139"/>
      <c r="H102" s="3"/>
      <c r="I102" s="164"/>
      <c r="J102" s="75"/>
      <c r="K102" s="6">
        <f t="shared" si="3"/>
        <v>0</v>
      </c>
      <c r="L102" s="6">
        <v>6000</v>
      </c>
      <c r="M102" s="139"/>
      <c r="N102" s="13">
        <f t="shared" si="4"/>
        <v>0</v>
      </c>
    </row>
    <row r="103" spans="1:14" x14ac:dyDescent="0.25">
      <c r="A103" s="3">
        <v>281</v>
      </c>
      <c r="B103" s="2" t="s">
        <v>424</v>
      </c>
      <c r="C103" s="139"/>
      <c r="E103" s="3" t="s">
        <v>493</v>
      </c>
      <c r="F103" s="139" t="s">
        <v>74</v>
      </c>
      <c r="G103" s="139"/>
      <c r="H103" s="3"/>
      <c r="I103" s="164"/>
      <c r="J103" s="75"/>
      <c r="K103" s="6">
        <f t="shared" si="3"/>
        <v>0</v>
      </c>
      <c r="L103" s="6">
        <v>3000</v>
      </c>
      <c r="M103" s="139"/>
      <c r="N103" s="13">
        <f t="shared" si="4"/>
        <v>0</v>
      </c>
    </row>
    <row r="104" spans="1:14" x14ac:dyDescent="0.25">
      <c r="A104" s="3">
        <v>282</v>
      </c>
      <c r="B104" s="2" t="s">
        <v>425</v>
      </c>
      <c r="C104" s="139"/>
      <c r="E104" s="3" t="s">
        <v>493</v>
      </c>
      <c r="F104" s="139" t="s">
        <v>74</v>
      </c>
      <c r="G104" s="139"/>
      <c r="H104" s="3"/>
      <c r="I104" s="164"/>
      <c r="J104" s="75"/>
      <c r="K104" s="6">
        <f t="shared" si="3"/>
        <v>0</v>
      </c>
      <c r="L104" s="6">
        <v>10000</v>
      </c>
      <c r="M104" s="139"/>
      <c r="N104" s="13">
        <f t="shared" si="4"/>
        <v>0</v>
      </c>
    </row>
    <row r="105" spans="1:14" x14ac:dyDescent="0.25">
      <c r="A105" s="3">
        <v>283</v>
      </c>
      <c r="B105" s="2" t="s">
        <v>426</v>
      </c>
      <c r="C105" s="139"/>
      <c r="E105" s="3" t="s">
        <v>493</v>
      </c>
      <c r="F105" s="139" t="s">
        <v>74</v>
      </c>
      <c r="G105" s="139"/>
      <c r="H105" s="3"/>
      <c r="I105" s="164"/>
      <c r="J105" s="75"/>
      <c r="K105" s="6">
        <f t="shared" ref="K105:K136" si="5">+I105-J105</f>
        <v>0</v>
      </c>
      <c r="L105" s="6">
        <v>8000</v>
      </c>
      <c r="M105" s="139"/>
      <c r="N105" s="13">
        <f t="shared" si="4"/>
        <v>0</v>
      </c>
    </row>
    <row r="106" spans="1:14" x14ac:dyDescent="0.25">
      <c r="A106" s="3">
        <v>284</v>
      </c>
      <c r="B106" s="2" t="s">
        <v>427</v>
      </c>
      <c r="C106" s="139"/>
      <c r="E106" s="3" t="s">
        <v>493</v>
      </c>
      <c r="F106" s="139" t="s">
        <v>74</v>
      </c>
      <c r="G106" s="139"/>
      <c r="H106" s="3"/>
      <c r="I106" s="164"/>
      <c r="J106" s="75"/>
      <c r="K106" s="6">
        <f t="shared" si="5"/>
        <v>0</v>
      </c>
      <c r="L106" s="6">
        <v>500</v>
      </c>
      <c r="M106" s="139"/>
      <c r="N106" s="13">
        <f t="shared" si="4"/>
        <v>0</v>
      </c>
    </row>
    <row r="107" spans="1:14" x14ac:dyDescent="0.25">
      <c r="A107" s="3">
        <v>286</v>
      </c>
      <c r="B107" s="2" t="s">
        <v>429</v>
      </c>
      <c r="C107" s="139"/>
      <c r="E107" s="3"/>
      <c r="F107" s="139" t="s">
        <v>74</v>
      </c>
      <c r="G107" s="139"/>
      <c r="H107" s="3">
        <v>2008</v>
      </c>
      <c r="I107" s="164">
        <f>'286'!R7</f>
        <v>508523</v>
      </c>
      <c r="J107" s="75">
        <f>'286'!S7</f>
        <v>508522.99999999994</v>
      </c>
      <c r="K107" s="6">
        <f t="shared" si="5"/>
        <v>0</v>
      </c>
      <c r="L107" s="6">
        <v>200000</v>
      </c>
      <c r="M107" s="139" t="s">
        <v>245</v>
      </c>
      <c r="N107" s="13">
        <f t="shared" si="4"/>
        <v>5.8207660913467407E-11</v>
      </c>
    </row>
    <row r="108" spans="1:14" x14ac:dyDescent="0.25">
      <c r="A108" s="3">
        <v>287</v>
      </c>
      <c r="B108" s="2" t="s">
        <v>430</v>
      </c>
      <c r="C108" s="139" t="s">
        <v>444</v>
      </c>
      <c r="D108" s="3" t="s">
        <v>442</v>
      </c>
      <c r="E108" s="3" t="s">
        <v>493</v>
      </c>
      <c r="F108" s="139" t="s">
        <v>74</v>
      </c>
      <c r="G108" s="139" t="s">
        <v>446</v>
      </c>
      <c r="H108" s="3"/>
      <c r="I108" s="164"/>
      <c r="J108" s="75"/>
      <c r="K108" s="6">
        <f t="shared" si="5"/>
        <v>0</v>
      </c>
      <c r="L108" s="6">
        <v>60000</v>
      </c>
      <c r="M108" s="139" t="s">
        <v>245</v>
      </c>
      <c r="N108" s="13">
        <f t="shared" si="4"/>
        <v>0</v>
      </c>
    </row>
    <row r="109" spans="1:14" x14ac:dyDescent="0.25">
      <c r="A109" s="3">
        <v>288</v>
      </c>
      <c r="B109" s="2" t="s">
        <v>435</v>
      </c>
      <c r="C109" s="139"/>
      <c r="E109" s="3" t="s">
        <v>493</v>
      </c>
      <c r="F109" s="139" t="s">
        <v>74</v>
      </c>
      <c r="G109" s="139"/>
      <c r="H109" s="3"/>
      <c r="I109" s="164"/>
      <c r="J109" s="75"/>
      <c r="K109" s="6">
        <f t="shared" si="5"/>
        <v>0</v>
      </c>
      <c r="L109" s="6">
        <v>30000</v>
      </c>
      <c r="M109" s="139"/>
      <c r="N109" s="13">
        <f t="shared" si="4"/>
        <v>0</v>
      </c>
    </row>
    <row r="110" spans="1:14" x14ac:dyDescent="0.25">
      <c r="A110" s="3">
        <v>289</v>
      </c>
      <c r="B110" s="2" t="s">
        <v>437</v>
      </c>
      <c r="C110" s="139" t="s">
        <v>436</v>
      </c>
      <c r="E110" s="3" t="s">
        <v>493</v>
      </c>
      <c r="F110" s="139" t="s">
        <v>74</v>
      </c>
      <c r="G110" s="139"/>
      <c r="H110" s="3"/>
      <c r="I110" s="164"/>
      <c r="J110" s="75"/>
      <c r="K110" s="6">
        <f t="shared" si="5"/>
        <v>0</v>
      </c>
      <c r="L110" s="6">
        <v>5000</v>
      </c>
      <c r="M110" s="139"/>
      <c r="N110" s="13">
        <f t="shared" si="4"/>
        <v>0</v>
      </c>
    </row>
    <row r="111" spans="1:14" x14ac:dyDescent="0.25">
      <c r="A111" s="3">
        <v>290</v>
      </c>
      <c r="B111" s="2" t="s">
        <v>585</v>
      </c>
      <c r="C111" s="139" t="s">
        <v>586</v>
      </c>
      <c r="E111" s="3"/>
      <c r="F111" s="139" t="s">
        <v>74</v>
      </c>
      <c r="G111" s="139" t="s">
        <v>454</v>
      </c>
      <c r="H111" s="3"/>
      <c r="I111" s="165"/>
      <c r="J111" s="75"/>
      <c r="K111" s="6">
        <f t="shared" si="5"/>
        <v>0</v>
      </c>
      <c r="L111" s="6">
        <v>100000</v>
      </c>
      <c r="M111" s="139" t="s">
        <v>245</v>
      </c>
      <c r="N111" s="13">
        <f t="shared" si="4"/>
        <v>0</v>
      </c>
    </row>
    <row r="112" spans="1:14" x14ac:dyDescent="0.25">
      <c r="A112" s="3">
        <v>291</v>
      </c>
      <c r="B112" s="2" t="s">
        <v>587</v>
      </c>
      <c r="C112" s="139"/>
      <c r="E112" s="3"/>
      <c r="F112" s="139" t="s">
        <v>74</v>
      </c>
      <c r="G112" s="139" t="s">
        <v>454</v>
      </c>
      <c r="H112" s="3"/>
      <c r="I112" s="165"/>
      <c r="J112" s="75"/>
      <c r="K112" s="6">
        <f t="shared" si="5"/>
        <v>0</v>
      </c>
      <c r="L112" s="6">
        <v>100000</v>
      </c>
      <c r="M112" s="139" t="s">
        <v>245</v>
      </c>
      <c r="N112" s="13">
        <f t="shared" si="4"/>
        <v>0</v>
      </c>
    </row>
    <row r="113" spans="1:14" x14ac:dyDescent="0.25">
      <c r="A113" s="3">
        <v>292</v>
      </c>
      <c r="B113" s="2" t="s">
        <v>519</v>
      </c>
      <c r="C113" s="139" t="s">
        <v>520</v>
      </c>
      <c r="D113" s="3">
        <v>992754</v>
      </c>
      <c r="E113" s="3"/>
      <c r="F113" s="139" t="s">
        <v>74</v>
      </c>
      <c r="G113" s="139"/>
      <c r="H113" s="3">
        <v>2010</v>
      </c>
      <c r="I113" s="165">
        <v>8500</v>
      </c>
      <c r="J113" s="75"/>
      <c r="K113" s="6">
        <f t="shared" si="5"/>
        <v>8500</v>
      </c>
      <c r="L113" s="6">
        <v>20000</v>
      </c>
      <c r="M113" s="139" t="s">
        <v>245</v>
      </c>
      <c r="N113" s="13">
        <f t="shared" si="4"/>
        <v>0</v>
      </c>
    </row>
    <row r="114" spans="1:14" x14ac:dyDescent="0.25">
      <c r="A114" s="3">
        <v>293</v>
      </c>
      <c r="B114" s="2" t="s">
        <v>521</v>
      </c>
      <c r="C114" s="139"/>
      <c r="E114" s="3"/>
      <c r="F114" s="139" t="s">
        <v>74</v>
      </c>
      <c r="G114" s="139"/>
      <c r="H114" s="3">
        <v>2010</v>
      </c>
      <c r="I114" s="165">
        <v>4900</v>
      </c>
      <c r="J114" s="75"/>
      <c r="K114" s="6">
        <f t="shared" si="5"/>
        <v>4900</v>
      </c>
      <c r="L114" s="6">
        <v>5000</v>
      </c>
      <c r="M114" s="139" t="s">
        <v>245</v>
      </c>
      <c r="N114" s="13">
        <f t="shared" si="4"/>
        <v>0</v>
      </c>
    </row>
    <row r="115" spans="1:14" x14ac:dyDescent="0.25">
      <c r="A115" s="3">
        <v>294</v>
      </c>
      <c r="B115" s="2" t="s">
        <v>522</v>
      </c>
      <c r="C115" s="155" t="s">
        <v>523</v>
      </c>
      <c r="D115" s="3" t="s">
        <v>524</v>
      </c>
      <c r="E115" s="3"/>
      <c r="F115" s="139" t="s">
        <v>74</v>
      </c>
      <c r="G115" s="139"/>
      <c r="H115" s="3">
        <v>2010</v>
      </c>
      <c r="I115" s="165">
        <f>1500+28000</f>
        <v>29500</v>
      </c>
      <c r="J115" s="75"/>
      <c r="K115" s="6">
        <f t="shared" si="5"/>
        <v>29500</v>
      </c>
      <c r="L115" s="6">
        <v>20000</v>
      </c>
      <c r="M115" s="139" t="s">
        <v>245</v>
      </c>
      <c r="N115" s="13">
        <f t="shared" si="4"/>
        <v>0</v>
      </c>
    </row>
    <row r="116" spans="1:14" x14ac:dyDescent="0.25">
      <c r="A116" s="3">
        <v>297</v>
      </c>
      <c r="B116" s="2" t="s">
        <v>546</v>
      </c>
      <c r="C116" s="155" t="s">
        <v>547</v>
      </c>
      <c r="D116" s="3">
        <v>58536</v>
      </c>
      <c r="E116" s="3"/>
      <c r="F116" s="139" t="s">
        <v>74</v>
      </c>
      <c r="G116" s="139" t="s">
        <v>246</v>
      </c>
      <c r="H116" s="3">
        <v>2010</v>
      </c>
      <c r="I116" s="165">
        <v>59578</v>
      </c>
      <c r="J116" s="75"/>
      <c r="K116" s="6">
        <f t="shared" si="5"/>
        <v>59578</v>
      </c>
      <c r="L116" s="6">
        <v>30000</v>
      </c>
      <c r="M116" s="139" t="s">
        <v>245</v>
      </c>
      <c r="N116" s="13">
        <f t="shared" si="4"/>
        <v>0</v>
      </c>
    </row>
    <row r="117" spans="1:14" x14ac:dyDescent="0.25">
      <c r="A117" s="3">
        <v>299</v>
      </c>
      <c r="B117" s="2" t="s">
        <v>552</v>
      </c>
      <c r="C117" s="155" t="s">
        <v>553</v>
      </c>
      <c r="E117" s="3"/>
      <c r="F117" s="139" t="s">
        <v>74</v>
      </c>
      <c r="G117" s="155" t="s">
        <v>527</v>
      </c>
      <c r="H117" s="3">
        <v>2010</v>
      </c>
      <c r="I117" s="165">
        <v>9685</v>
      </c>
      <c r="J117" s="75"/>
      <c r="K117" s="6">
        <f t="shared" si="5"/>
        <v>9685</v>
      </c>
      <c r="L117" s="6">
        <v>6000</v>
      </c>
      <c r="M117" s="139" t="s">
        <v>245</v>
      </c>
      <c r="N117" s="13">
        <f t="shared" si="4"/>
        <v>0</v>
      </c>
    </row>
    <row r="118" spans="1:14" x14ac:dyDescent="0.25">
      <c r="A118" s="3">
        <v>300</v>
      </c>
      <c r="B118" s="2" t="s">
        <v>555</v>
      </c>
      <c r="C118" s="155" t="s">
        <v>556</v>
      </c>
      <c r="E118" s="3"/>
      <c r="F118" s="139" t="s">
        <v>74</v>
      </c>
      <c r="G118" s="139" t="s">
        <v>245</v>
      </c>
      <c r="H118" s="3">
        <v>2010</v>
      </c>
      <c r="I118" s="165">
        <v>72450</v>
      </c>
      <c r="J118" s="75"/>
      <c r="K118" s="6">
        <f t="shared" si="5"/>
        <v>72450</v>
      </c>
      <c r="L118" s="6">
        <v>85000</v>
      </c>
      <c r="M118" s="139" t="s">
        <v>245</v>
      </c>
      <c r="N118" s="13">
        <f t="shared" si="4"/>
        <v>0</v>
      </c>
    </row>
    <row r="119" spans="1:14" x14ac:dyDescent="0.25">
      <c r="A119" s="3">
        <v>306</v>
      </c>
      <c r="B119" s="2" t="s">
        <v>593</v>
      </c>
      <c r="C119" s="155" t="s">
        <v>594</v>
      </c>
      <c r="D119" s="3">
        <v>145524</v>
      </c>
      <c r="E119" s="3"/>
      <c r="F119" s="139" t="s">
        <v>74</v>
      </c>
      <c r="G119" s="139" t="s">
        <v>446</v>
      </c>
      <c r="H119" s="3">
        <v>2011</v>
      </c>
      <c r="I119" s="165">
        <v>594750</v>
      </c>
      <c r="J119" s="75"/>
      <c r="K119" s="6">
        <f t="shared" si="5"/>
        <v>594750</v>
      </c>
      <c r="L119" s="6">
        <v>594750</v>
      </c>
      <c r="M119" s="139" t="s">
        <v>245</v>
      </c>
      <c r="N119" s="13">
        <f t="shared" si="4"/>
        <v>0</v>
      </c>
    </row>
    <row r="120" spans="1:14" x14ac:dyDescent="0.25">
      <c r="A120" s="3">
        <v>307</v>
      </c>
      <c r="B120" s="2" t="s">
        <v>605</v>
      </c>
      <c r="C120" s="155" t="s">
        <v>606</v>
      </c>
      <c r="E120" s="3"/>
      <c r="F120" s="139" t="s">
        <v>74</v>
      </c>
      <c r="G120" s="139" t="s">
        <v>447</v>
      </c>
      <c r="H120" s="3">
        <v>2011</v>
      </c>
      <c r="I120" s="165">
        <v>84382</v>
      </c>
      <c r="J120" s="75"/>
      <c r="K120" s="6">
        <f t="shared" si="5"/>
        <v>84382</v>
      </c>
      <c r="L120" s="6">
        <f>+I120</f>
        <v>84382</v>
      </c>
      <c r="M120" s="139" t="s">
        <v>245</v>
      </c>
      <c r="N120" s="13">
        <f t="shared" si="4"/>
        <v>0</v>
      </c>
    </row>
    <row r="121" spans="1:14" x14ac:dyDescent="0.25">
      <c r="A121" s="3">
        <v>308</v>
      </c>
      <c r="B121" s="2" t="s">
        <v>607</v>
      </c>
      <c r="D121" s="155" t="s">
        <v>608</v>
      </c>
      <c r="E121" s="3"/>
      <c r="F121" s="139" t="s">
        <v>74</v>
      </c>
      <c r="G121" s="139"/>
      <c r="H121" s="3">
        <v>2011</v>
      </c>
      <c r="I121" s="165">
        <v>22390</v>
      </c>
      <c r="J121" s="75"/>
      <c r="K121" s="6">
        <f t="shared" si="5"/>
        <v>22390</v>
      </c>
      <c r="L121" s="6">
        <f>+I121</f>
        <v>22390</v>
      </c>
      <c r="M121" s="139" t="s">
        <v>245</v>
      </c>
      <c r="N121" s="13">
        <f t="shared" si="4"/>
        <v>0</v>
      </c>
    </row>
    <row r="122" spans="1:14" x14ac:dyDescent="0.25">
      <c r="A122" s="3">
        <v>311</v>
      </c>
      <c r="B122" s="2" t="s">
        <v>637</v>
      </c>
      <c r="C122" s="155" t="s">
        <v>638</v>
      </c>
      <c r="D122" s="3">
        <v>411597</v>
      </c>
      <c r="E122" s="3"/>
      <c r="F122" s="139" t="s">
        <v>74</v>
      </c>
      <c r="G122" s="139">
        <v>1495</v>
      </c>
      <c r="H122" s="3">
        <v>2012</v>
      </c>
      <c r="I122" s="165">
        <f>860000+10408</f>
        <v>870408</v>
      </c>
      <c r="J122" s="75"/>
      <c r="K122" s="6">
        <f t="shared" si="5"/>
        <v>870408</v>
      </c>
      <c r="L122" s="6">
        <f>+I122</f>
        <v>870408</v>
      </c>
      <c r="M122" s="139" t="s">
        <v>245</v>
      </c>
      <c r="N122" s="13">
        <f t="shared" si="4"/>
        <v>0</v>
      </c>
    </row>
    <row r="123" spans="1:14" x14ac:dyDescent="0.25">
      <c r="A123" s="3">
        <v>315</v>
      </c>
      <c r="B123" s="2" t="s">
        <v>642</v>
      </c>
      <c r="C123" s="155" t="s">
        <v>643</v>
      </c>
      <c r="D123" s="3">
        <v>50178</v>
      </c>
      <c r="E123" s="3"/>
      <c r="F123" s="139" t="s">
        <v>74</v>
      </c>
      <c r="G123" s="139" t="s">
        <v>644</v>
      </c>
      <c r="H123" s="3">
        <v>2012</v>
      </c>
      <c r="I123" s="165">
        <v>168500</v>
      </c>
      <c r="J123" s="75"/>
      <c r="K123" s="6"/>
      <c r="L123" s="6"/>
      <c r="M123" s="139"/>
      <c r="N123" s="13"/>
    </row>
    <row r="124" spans="1:14" x14ac:dyDescent="0.25">
      <c r="A124" s="3">
        <v>709</v>
      </c>
      <c r="B124" s="2" t="s">
        <v>350</v>
      </c>
      <c r="C124" s="139" t="s">
        <v>572</v>
      </c>
      <c r="E124" s="3" t="s">
        <v>493</v>
      </c>
      <c r="F124" s="139" t="s">
        <v>74</v>
      </c>
      <c r="G124" s="139"/>
      <c r="H124" s="3"/>
      <c r="I124" s="164"/>
      <c r="J124" s="75"/>
      <c r="K124" s="6">
        <f t="shared" si="5"/>
        <v>0</v>
      </c>
      <c r="L124" s="6" t="s">
        <v>624</v>
      </c>
      <c r="M124" s="139" t="s">
        <v>245</v>
      </c>
      <c r="N124" s="13">
        <f t="shared" si="4"/>
        <v>0</v>
      </c>
    </row>
    <row r="125" spans="1:14" x14ac:dyDescent="0.25">
      <c r="A125" s="3">
        <v>718</v>
      </c>
      <c r="B125" s="2" t="s">
        <v>468</v>
      </c>
      <c r="C125" s="139"/>
      <c r="E125" s="3"/>
      <c r="F125" s="139" t="s">
        <v>74</v>
      </c>
      <c r="G125" s="139"/>
      <c r="H125" s="3">
        <v>2006</v>
      </c>
      <c r="I125" s="164">
        <f>'718'!R7</f>
        <v>78745.53</v>
      </c>
      <c r="J125" s="75">
        <f>'718'!S7</f>
        <v>78745.53</v>
      </c>
      <c r="K125" s="6">
        <f t="shared" si="5"/>
        <v>0</v>
      </c>
      <c r="L125" s="6">
        <v>40000</v>
      </c>
      <c r="M125" s="139" t="s">
        <v>245</v>
      </c>
      <c r="N125" s="13">
        <f t="shared" si="4"/>
        <v>0</v>
      </c>
    </row>
    <row r="126" spans="1:14" x14ac:dyDescent="0.25">
      <c r="A126" s="3">
        <v>719</v>
      </c>
      <c r="B126" s="2" t="s">
        <v>470</v>
      </c>
      <c r="C126" s="139"/>
      <c r="E126" s="3"/>
      <c r="F126" s="139" t="s">
        <v>74</v>
      </c>
      <c r="G126" s="139"/>
      <c r="H126" s="3">
        <v>2007</v>
      </c>
      <c r="I126" s="164">
        <f>'719'!R7</f>
        <v>98205.45</v>
      </c>
      <c r="J126" s="75">
        <f>'719'!S7</f>
        <v>98205.450000000012</v>
      </c>
      <c r="K126" s="6">
        <f t="shared" si="5"/>
        <v>0</v>
      </c>
      <c r="L126" s="6">
        <v>100000</v>
      </c>
      <c r="M126" s="139"/>
      <c r="N126" s="13">
        <f t="shared" si="4"/>
        <v>-1.4551915228366852E-11</v>
      </c>
    </row>
    <row r="127" spans="1:14" x14ac:dyDescent="0.25">
      <c r="A127" s="3">
        <v>719.1</v>
      </c>
      <c r="B127" s="2" t="s">
        <v>589</v>
      </c>
      <c r="C127" s="139"/>
      <c r="E127" s="3"/>
      <c r="F127" s="139" t="s">
        <v>74</v>
      </c>
      <c r="G127" s="139"/>
      <c r="H127" s="3">
        <v>2011</v>
      </c>
      <c r="I127" s="164">
        <v>7255</v>
      </c>
      <c r="J127" s="75"/>
      <c r="K127" s="6">
        <f t="shared" si="5"/>
        <v>7255</v>
      </c>
      <c r="L127" s="6">
        <f t="shared" ref="L127:L134" si="6">+I127</f>
        <v>7255</v>
      </c>
      <c r="M127" s="139" t="s">
        <v>245</v>
      </c>
      <c r="N127" s="13">
        <f t="shared" si="4"/>
        <v>0</v>
      </c>
    </row>
    <row r="128" spans="1:14" x14ac:dyDescent="0.25">
      <c r="A128" s="3">
        <v>719.3</v>
      </c>
      <c r="B128" s="2" t="s">
        <v>597</v>
      </c>
      <c r="C128" s="139"/>
      <c r="E128" s="3"/>
      <c r="F128" s="155" t="s">
        <v>74</v>
      </c>
      <c r="G128" s="139"/>
      <c r="H128" s="3">
        <v>2011</v>
      </c>
      <c r="I128" s="164">
        <v>83457</v>
      </c>
      <c r="J128" s="75"/>
      <c r="K128" s="6">
        <f t="shared" si="5"/>
        <v>83457</v>
      </c>
      <c r="L128" s="6">
        <f t="shared" si="6"/>
        <v>83457</v>
      </c>
      <c r="M128" s="139" t="s">
        <v>245</v>
      </c>
      <c r="N128" s="13">
        <f t="shared" si="4"/>
        <v>0</v>
      </c>
    </row>
    <row r="129" spans="1:14" x14ac:dyDescent="0.25">
      <c r="A129" s="3">
        <v>719.5</v>
      </c>
      <c r="B129" s="2" t="s">
        <v>599</v>
      </c>
      <c r="C129" s="139"/>
      <c r="E129" s="3"/>
      <c r="F129" s="139" t="s">
        <v>74</v>
      </c>
      <c r="G129" s="139"/>
      <c r="H129" s="3">
        <v>2011</v>
      </c>
      <c r="I129" s="164">
        <v>9685</v>
      </c>
      <c r="J129" s="75"/>
      <c r="K129" s="6">
        <f t="shared" si="5"/>
        <v>9685</v>
      </c>
      <c r="L129" s="6">
        <f t="shared" si="6"/>
        <v>9685</v>
      </c>
      <c r="M129" s="139" t="s">
        <v>245</v>
      </c>
      <c r="N129" s="13">
        <f t="shared" si="4"/>
        <v>0</v>
      </c>
    </row>
    <row r="130" spans="1:14" x14ac:dyDescent="0.25">
      <c r="A130" s="3">
        <v>719.6</v>
      </c>
      <c r="B130" s="2" t="s">
        <v>600</v>
      </c>
      <c r="C130" s="139"/>
      <c r="E130" s="3"/>
      <c r="F130" s="139" t="s">
        <v>74</v>
      </c>
      <c r="G130" s="139"/>
      <c r="H130" s="3">
        <v>2011</v>
      </c>
      <c r="I130" s="164">
        <v>4900</v>
      </c>
      <c r="J130" s="75"/>
      <c r="K130" s="6">
        <f t="shared" si="5"/>
        <v>4900</v>
      </c>
      <c r="L130" s="6">
        <f t="shared" si="6"/>
        <v>4900</v>
      </c>
      <c r="M130" s="139" t="s">
        <v>245</v>
      </c>
      <c r="N130" s="13">
        <f t="shared" si="4"/>
        <v>0</v>
      </c>
    </row>
    <row r="131" spans="1:14" x14ac:dyDescent="0.25">
      <c r="A131" s="3">
        <v>720.2</v>
      </c>
      <c r="B131" s="2" t="s">
        <v>609</v>
      </c>
      <c r="C131" s="139"/>
      <c r="E131" s="3"/>
      <c r="F131" s="139" t="s">
        <v>74</v>
      </c>
      <c r="G131" s="139"/>
      <c r="H131" s="3">
        <v>2011</v>
      </c>
      <c r="I131" s="164">
        <v>11194</v>
      </c>
      <c r="J131" s="75"/>
      <c r="K131" s="6">
        <f t="shared" si="5"/>
        <v>11194</v>
      </c>
      <c r="L131" s="6">
        <f t="shared" si="6"/>
        <v>11194</v>
      </c>
      <c r="M131" s="139" t="s">
        <v>245</v>
      </c>
      <c r="N131" s="13">
        <f t="shared" si="4"/>
        <v>0</v>
      </c>
    </row>
    <row r="132" spans="1:14" x14ac:dyDescent="0.25">
      <c r="A132" s="3">
        <v>720.3</v>
      </c>
      <c r="B132" s="2" t="s">
        <v>610</v>
      </c>
      <c r="C132" s="139" t="s">
        <v>611</v>
      </c>
      <c r="E132" s="3"/>
      <c r="F132" s="139" t="s">
        <v>74</v>
      </c>
      <c r="G132" s="139"/>
      <c r="H132" s="3">
        <v>2011</v>
      </c>
      <c r="I132" s="164">
        <v>5367</v>
      </c>
      <c r="J132" s="75"/>
      <c r="K132" s="6">
        <f t="shared" si="5"/>
        <v>5367</v>
      </c>
      <c r="L132" s="6">
        <f t="shared" si="6"/>
        <v>5367</v>
      </c>
      <c r="M132" s="139" t="s">
        <v>245</v>
      </c>
      <c r="N132" s="13">
        <f t="shared" si="4"/>
        <v>0</v>
      </c>
    </row>
    <row r="133" spans="1:14" x14ac:dyDescent="0.25">
      <c r="A133" s="3">
        <v>720.4</v>
      </c>
      <c r="B133" s="2" t="s">
        <v>612</v>
      </c>
      <c r="C133" s="139"/>
      <c r="E133" s="3"/>
      <c r="F133" s="139" t="s">
        <v>74</v>
      </c>
      <c r="G133" s="139"/>
      <c r="H133" s="3">
        <v>2011</v>
      </c>
      <c r="I133" s="164">
        <v>19910</v>
      </c>
      <c r="J133" s="75"/>
      <c r="K133" s="6">
        <f t="shared" si="5"/>
        <v>19910</v>
      </c>
      <c r="L133" s="6">
        <f t="shared" si="6"/>
        <v>19910</v>
      </c>
      <c r="M133" s="139" t="s">
        <v>245</v>
      </c>
      <c r="N133" s="13">
        <f t="shared" si="4"/>
        <v>0</v>
      </c>
    </row>
    <row r="134" spans="1:14" x14ac:dyDescent="0.25">
      <c r="A134" s="3">
        <v>720.5</v>
      </c>
      <c r="B134" s="2" t="s">
        <v>620</v>
      </c>
      <c r="C134" s="139" t="s">
        <v>621</v>
      </c>
      <c r="E134" s="3"/>
      <c r="F134" s="139" t="s">
        <v>74</v>
      </c>
      <c r="G134" s="139"/>
      <c r="H134" s="3">
        <v>2011</v>
      </c>
      <c r="I134" s="164">
        <v>7528</v>
      </c>
      <c r="J134" s="75"/>
      <c r="K134" s="6">
        <f t="shared" si="5"/>
        <v>7528</v>
      </c>
      <c r="L134" s="6">
        <f t="shared" si="6"/>
        <v>7528</v>
      </c>
      <c r="M134" s="139" t="s">
        <v>245</v>
      </c>
      <c r="N134" s="13">
        <f t="shared" si="4"/>
        <v>0</v>
      </c>
    </row>
    <row r="135" spans="1:14" x14ac:dyDescent="0.25">
      <c r="A135" s="3">
        <v>720</v>
      </c>
      <c r="B135" s="172" t="str">
        <f>'720'!$A$7</f>
        <v>RAVENSBURG LATHE</v>
      </c>
      <c r="E135" s="3"/>
      <c r="F135" s="139" t="s">
        <v>74</v>
      </c>
      <c r="G135" s="139" t="s">
        <v>532</v>
      </c>
      <c r="H135" s="3">
        <v>2010</v>
      </c>
      <c r="I135" s="164">
        <f>'720'!R7</f>
        <v>293190</v>
      </c>
      <c r="J135" s="75">
        <f>'720'!S7</f>
        <v>293190</v>
      </c>
      <c r="K135" s="6">
        <f t="shared" si="5"/>
        <v>0</v>
      </c>
      <c r="L135" s="6">
        <v>250000</v>
      </c>
      <c r="M135" s="139" t="s">
        <v>245</v>
      </c>
      <c r="N135" s="13">
        <f t="shared" si="4"/>
        <v>0</v>
      </c>
    </row>
    <row r="136" spans="1:14" x14ac:dyDescent="0.25">
      <c r="A136" s="3">
        <v>721</v>
      </c>
      <c r="B136" s="172" t="s">
        <v>505</v>
      </c>
      <c r="E136" s="3" t="s">
        <v>493</v>
      </c>
      <c r="F136" s="139" t="s">
        <v>74</v>
      </c>
      <c r="G136" s="139"/>
      <c r="H136" s="3">
        <v>2010</v>
      </c>
      <c r="I136" s="164"/>
      <c r="J136" s="75"/>
      <c r="K136" s="6">
        <f t="shared" si="5"/>
        <v>0</v>
      </c>
      <c r="L136" s="6">
        <v>10000</v>
      </c>
      <c r="M136" s="139" t="s">
        <v>245</v>
      </c>
      <c r="N136" s="13">
        <f t="shared" si="4"/>
        <v>0</v>
      </c>
    </row>
    <row r="137" spans="1:14" x14ac:dyDescent="0.25">
      <c r="A137" s="3"/>
      <c r="B137" s="172"/>
      <c r="E137" s="3"/>
      <c r="F137" s="207" t="s">
        <v>629</v>
      </c>
      <c r="G137" s="158"/>
      <c r="H137" s="181"/>
      <c r="I137" s="169">
        <f>SUBTOTAL(9,I9:I136)</f>
        <v>32228391.140000001</v>
      </c>
      <c r="J137" s="185">
        <f>SUBTOTAL(9,J9:J136)</f>
        <v>29091338.356857143</v>
      </c>
      <c r="K137" s="186">
        <f>SUBTOTAL(9,K9:K136)</f>
        <v>2864777.5949999997</v>
      </c>
      <c r="L137" s="186">
        <f>SUBTOTAL(9,L9:L136)</f>
        <v>25783976</v>
      </c>
      <c r="M137" s="139"/>
      <c r="N137" s="13"/>
    </row>
    <row r="138" spans="1:14" x14ac:dyDescent="0.25">
      <c r="A138" s="3">
        <v>278</v>
      </c>
      <c r="B138" s="2" t="s">
        <v>421</v>
      </c>
      <c r="C138" s="139" t="s">
        <v>569</v>
      </c>
      <c r="E138" s="3"/>
      <c r="F138" s="139" t="s">
        <v>570</v>
      </c>
      <c r="G138" s="139"/>
      <c r="H138" s="3">
        <v>2006</v>
      </c>
      <c r="I138" s="164">
        <f>'278'!R7</f>
        <v>91421.42</v>
      </c>
      <c r="J138" s="75">
        <f>'278'!S7</f>
        <v>91421.42</v>
      </c>
      <c r="K138" s="6">
        <f>+I138-J138</f>
        <v>0</v>
      </c>
      <c r="L138" s="6">
        <v>150000</v>
      </c>
      <c r="M138" s="139"/>
      <c r="N138" s="13">
        <f t="shared" si="4"/>
        <v>0</v>
      </c>
    </row>
    <row r="139" spans="1:14" x14ac:dyDescent="0.25">
      <c r="A139" s="3"/>
      <c r="B139" s="2"/>
      <c r="C139" s="139"/>
      <c r="E139" s="3"/>
      <c r="F139" s="203" t="s">
        <v>630</v>
      </c>
      <c r="G139" s="204"/>
      <c r="H139" s="195"/>
      <c r="I139" s="205">
        <f>SUBTOTAL(9,I138:I138)</f>
        <v>91421.42</v>
      </c>
      <c r="J139" s="206">
        <f>SUBTOTAL(9,J138:J138)</f>
        <v>91421.42</v>
      </c>
      <c r="K139" s="196">
        <f>SUBTOTAL(9,K138:K138)</f>
        <v>0</v>
      </c>
      <c r="L139" s="196">
        <f>SUBTOTAL(9,L138:L138)</f>
        <v>150000</v>
      </c>
      <c r="M139" s="139"/>
      <c r="N139" s="13"/>
    </row>
    <row r="140" spans="1:14" x14ac:dyDescent="0.25">
      <c r="A140" s="3">
        <v>706</v>
      </c>
      <c r="B140" s="2" t="s">
        <v>348</v>
      </c>
      <c r="C140" s="139" t="s">
        <v>351</v>
      </c>
      <c r="E140" s="3"/>
      <c r="F140" s="139" t="s">
        <v>529</v>
      </c>
      <c r="G140" s="139"/>
      <c r="H140" s="3">
        <v>2007</v>
      </c>
      <c r="I140" s="164">
        <f>+'706'!R7</f>
        <v>1085452.46</v>
      </c>
      <c r="J140" s="75">
        <f>+'706'!S7</f>
        <v>1085452.4599999997</v>
      </c>
      <c r="K140" s="6">
        <f>+I140-J140</f>
        <v>0</v>
      </c>
      <c r="L140" s="6">
        <v>2500000</v>
      </c>
      <c r="M140" s="139" t="s">
        <v>531</v>
      </c>
      <c r="N140" s="13">
        <f t="shared" si="4"/>
        <v>2.3283064365386963E-10</v>
      </c>
    </row>
    <row r="141" spans="1:14" x14ac:dyDescent="0.25">
      <c r="A141" s="3">
        <v>723</v>
      </c>
      <c r="B141" t="s">
        <v>582</v>
      </c>
      <c r="C141" s="3" t="s">
        <v>583</v>
      </c>
      <c r="D141" s="3">
        <v>1</v>
      </c>
      <c r="F141" t="s">
        <v>529</v>
      </c>
      <c r="H141" s="3">
        <v>2012</v>
      </c>
      <c r="I141" s="43">
        <f>1240409+614+2286+78479+132809</f>
        <v>1454597</v>
      </c>
      <c r="K141" s="6">
        <f>+I141-J141</f>
        <v>1454597</v>
      </c>
      <c r="L141" s="6">
        <f>+I141</f>
        <v>1454597</v>
      </c>
      <c r="M141" s="139" t="s">
        <v>584</v>
      </c>
      <c r="N141" s="13">
        <f t="shared" si="4"/>
        <v>0</v>
      </c>
    </row>
    <row r="142" spans="1:14" x14ac:dyDescent="0.25">
      <c r="A142" s="3">
        <v>724</v>
      </c>
      <c r="B142" s="2" t="s">
        <v>639</v>
      </c>
      <c r="C142" s="139" t="s">
        <v>283</v>
      </c>
      <c r="D142" s="3">
        <v>3052</v>
      </c>
      <c r="F142" t="s">
        <v>529</v>
      </c>
      <c r="H142" s="3" t="s">
        <v>640</v>
      </c>
      <c r="K142" s="6"/>
      <c r="L142" s="6"/>
      <c r="M142" s="139"/>
      <c r="N142" s="13"/>
    </row>
    <row r="143" spans="1:14" x14ac:dyDescent="0.25">
      <c r="A143" s="3"/>
      <c r="F143" s="197" t="s">
        <v>631</v>
      </c>
      <c r="G143" s="198"/>
      <c r="H143" s="199"/>
      <c r="I143" s="200">
        <f>SUBTOTAL(9,I140:I141)</f>
        <v>2540049.46</v>
      </c>
      <c r="J143" s="198">
        <f>SUBTOTAL(9,J140:J141)</f>
        <v>1085452.4599999997</v>
      </c>
      <c r="K143" s="201">
        <f>SUBTOTAL(9,K140:K141)</f>
        <v>1454597</v>
      </c>
      <c r="L143" s="202">
        <f>SUBTOTAL(9,L140:L141)</f>
        <v>3954597</v>
      </c>
      <c r="M143" s="139"/>
      <c r="N143" s="13"/>
    </row>
    <row r="144" spans="1:14" x14ac:dyDescent="0.25">
      <c r="A144" s="3">
        <v>158</v>
      </c>
      <c r="B144" s="2" t="s">
        <v>323</v>
      </c>
      <c r="C144" s="139"/>
      <c r="D144" s="3">
        <v>211296</v>
      </c>
      <c r="E144" s="3"/>
      <c r="F144" s="139" t="s">
        <v>78</v>
      </c>
      <c r="G144" s="155"/>
      <c r="H144" s="3">
        <v>2009</v>
      </c>
      <c r="I144" s="164">
        <f>+'158'!R7</f>
        <v>612727</v>
      </c>
      <c r="J144" s="75">
        <f>+'158'!S7</f>
        <v>612727</v>
      </c>
      <c r="K144" s="6">
        <f>+I144-J144</f>
        <v>0</v>
      </c>
      <c r="L144" s="6">
        <v>400000</v>
      </c>
      <c r="M144" s="139" t="s">
        <v>245</v>
      </c>
      <c r="N144" s="13">
        <f t="shared" ref="N144:N210" si="7">+I144-J144-K144</f>
        <v>0</v>
      </c>
    </row>
    <row r="145" spans="1:14" x14ac:dyDescent="0.25">
      <c r="A145" s="3">
        <v>160</v>
      </c>
      <c r="B145" s="2" t="str">
        <f>'160'!$A$7</f>
        <v>MAZAK VBM</v>
      </c>
      <c r="C145" s="139" t="str">
        <f>'160'!$A$8</f>
        <v>E1060V/B</v>
      </c>
      <c r="D145" s="3">
        <f>'160'!$C$7</f>
        <v>198546</v>
      </c>
      <c r="E145" s="3"/>
      <c r="F145" s="139" t="s">
        <v>78</v>
      </c>
      <c r="G145" s="155"/>
      <c r="H145" s="3">
        <v>2008</v>
      </c>
      <c r="I145" s="164">
        <f>'160'!R7</f>
        <v>1063805.73</v>
      </c>
      <c r="J145" s="75">
        <f>'160'!S7</f>
        <v>1063805.7299999997</v>
      </c>
      <c r="K145" s="6">
        <f>'160'!T7</f>
        <v>0</v>
      </c>
      <c r="L145" s="6">
        <v>825000</v>
      </c>
      <c r="M145" s="139" t="s">
        <v>245</v>
      </c>
      <c r="N145" s="13">
        <f t="shared" si="7"/>
        <v>2.3283064365386963E-10</v>
      </c>
    </row>
    <row r="146" spans="1:14" x14ac:dyDescent="0.25">
      <c r="A146" s="3">
        <v>298</v>
      </c>
      <c r="B146" s="2" t="s">
        <v>551</v>
      </c>
      <c r="C146" s="155" t="s">
        <v>548</v>
      </c>
      <c r="D146" s="3">
        <v>227</v>
      </c>
      <c r="E146" s="3"/>
      <c r="F146" s="139" t="s">
        <v>78</v>
      </c>
      <c r="G146" s="155"/>
      <c r="H146" s="3">
        <v>2010</v>
      </c>
      <c r="I146" s="165">
        <f>30000+32765.66</f>
        <v>62765.66</v>
      </c>
      <c r="J146" s="75"/>
      <c r="K146" s="6">
        <f t="shared" ref="K146:K166" si="8">+I146-J146</f>
        <v>62765.66</v>
      </c>
      <c r="L146" s="6">
        <v>30000</v>
      </c>
      <c r="M146" s="139" t="s">
        <v>245</v>
      </c>
      <c r="N146" s="13">
        <f t="shared" si="7"/>
        <v>0</v>
      </c>
    </row>
    <row r="147" spans="1:14" x14ac:dyDescent="0.25">
      <c r="A147" s="3">
        <v>500</v>
      </c>
      <c r="B147" s="209" t="str">
        <f>+'500'!A7</f>
        <v>G&amp;L 42"</v>
      </c>
      <c r="C147" s="139" t="str">
        <f>+'500'!A8</f>
        <v>FHVTC</v>
      </c>
      <c r="D147" s="3" t="str">
        <f>+'500'!C7</f>
        <v>511-152-90</v>
      </c>
      <c r="E147" s="3"/>
      <c r="F147" s="139" t="str">
        <f>+'500'!B11</f>
        <v>DUNDALK</v>
      </c>
      <c r="G147" s="139"/>
      <c r="H147" s="3">
        <v>2003</v>
      </c>
      <c r="I147" s="164">
        <f>+'500'!C14</f>
        <v>344790.52</v>
      </c>
      <c r="J147" s="6">
        <f>+'500'!S7</f>
        <v>344790.52</v>
      </c>
      <c r="K147" s="6">
        <f t="shared" si="8"/>
        <v>0</v>
      </c>
      <c r="L147" s="6">
        <v>135000</v>
      </c>
      <c r="M147" s="139" t="s">
        <v>245</v>
      </c>
      <c r="N147" s="13">
        <f t="shared" si="7"/>
        <v>0</v>
      </c>
    </row>
    <row r="148" spans="1:14" x14ac:dyDescent="0.25">
      <c r="A148" s="3">
        <v>501</v>
      </c>
      <c r="B148" s="159" t="str">
        <f>+'501'!A7</f>
        <v>MANDELLI</v>
      </c>
      <c r="C148" s="139" t="str">
        <f>+'501'!A8</f>
        <v>1500 B HMC</v>
      </c>
      <c r="D148" s="3">
        <f>+'501'!C7</f>
        <v>7588</v>
      </c>
      <c r="E148" s="3"/>
      <c r="F148" s="139" t="str">
        <f>+'501'!B11</f>
        <v>BURL</v>
      </c>
      <c r="G148" s="139"/>
      <c r="H148" s="3">
        <v>2006</v>
      </c>
      <c r="I148" s="164">
        <f>+'501'!R7</f>
        <v>1102622</v>
      </c>
      <c r="J148" s="75">
        <f>+'501'!S7</f>
        <v>1102622.0000000002</v>
      </c>
      <c r="K148" s="6">
        <f t="shared" si="8"/>
        <v>0</v>
      </c>
      <c r="L148" s="6">
        <v>600000</v>
      </c>
      <c r="M148" s="139" t="s">
        <v>245</v>
      </c>
      <c r="N148" s="13">
        <f t="shared" si="7"/>
        <v>-2.3283064365386963E-10</v>
      </c>
    </row>
    <row r="149" spans="1:14" x14ac:dyDescent="0.25">
      <c r="A149" s="3">
        <v>503</v>
      </c>
      <c r="B149" s="159" t="str">
        <f>+'503'!A7</f>
        <v>MANDELLI</v>
      </c>
      <c r="C149" s="139" t="str">
        <f>+'503'!A8</f>
        <v>7555</v>
      </c>
      <c r="D149" s="3">
        <f>+'503'!C7</f>
        <v>7555</v>
      </c>
      <c r="E149" s="3"/>
      <c r="F149" s="139" t="str">
        <f>+'503'!B11</f>
        <v>BURL 1</v>
      </c>
      <c r="G149" s="139"/>
      <c r="H149" s="3">
        <v>2005</v>
      </c>
      <c r="I149" s="164">
        <f>+'503'!R7</f>
        <v>902774</v>
      </c>
      <c r="J149" s="75">
        <f>+'503'!S7</f>
        <v>902774.00000000012</v>
      </c>
      <c r="K149" s="6">
        <f t="shared" si="8"/>
        <v>0</v>
      </c>
      <c r="L149" s="6">
        <v>650000</v>
      </c>
      <c r="M149" s="139" t="s">
        <v>245</v>
      </c>
      <c r="N149" s="13">
        <f t="shared" si="7"/>
        <v>-1.1641532182693481E-10</v>
      </c>
    </row>
    <row r="150" spans="1:14" x14ac:dyDescent="0.25">
      <c r="A150" s="3">
        <v>504</v>
      </c>
      <c r="B150" s="159" t="str">
        <f>+'504'!A7</f>
        <v>MANDELLI</v>
      </c>
      <c r="C150" s="139" t="str">
        <f>+'504'!A8</f>
        <v>7579</v>
      </c>
      <c r="D150" s="3">
        <f>+'504'!C7</f>
        <v>7579</v>
      </c>
      <c r="E150" s="3"/>
      <c r="F150" s="139" t="str">
        <f>+'504'!B11</f>
        <v>BURL</v>
      </c>
      <c r="G150" s="139"/>
      <c r="H150" s="3">
        <v>2004</v>
      </c>
      <c r="I150" s="164">
        <f>+'504'!R7</f>
        <v>985659</v>
      </c>
      <c r="J150" s="75">
        <f>+'504'!S7</f>
        <v>985659.00000000023</v>
      </c>
      <c r="K150" s="6">
        <f t="shared" si="8"/>
        <v>0</v>
      </c>
      <c r="L150" s="6">
        <v>700000</v>
      </c>
      <c r="M150" s="139" t="s">
        <v>245</v>
      </c>
      <c r="N150" s="13">
        <f t="shared" si="7"/>
        <v>-2.3283064365386963E-10</v>
      </c>
    </row>
    <row r="151" spans="1:14" x14ac:dyDescent="0.25">
      <c r="A151" s="3">
        <v>505</v>
      </c>
      <c r="B151" s="2" t="s">
        <v>333</v>
      </c>
      <c r="C151" s="139" t="s">
        <v>338</v>
      </c>
      <c r="E151" s="3" t="s">
        <v>493</v>
      </c>
      <c r="F151" s="139" t="s">
        <v>78</v>
      </c>
      <c r="G151" s="139"/>
      <c r="H151" s="3"/>
      <c r="I151" s="164"/>
      <c r="J151" s="75"/>
      <c r="K151" s="6">
        <f t="shared" si="8"/>
        <v>0</v>
      </c>
      <c r="L151" s="6">
        <v>20000</v>
      </c>
      <c r="M151" s="139"/>
      <c r="N151" s="13">
        <f t="shared" si="7"/>
        <v>0</v>
      </c>
    </row>
    <row r="152" spans="1:14" x14ac:dyDescent="0.25">
      <c r="A152" s="3">
        <v>506</v>
      </c>
      <c r="B152" s="2" t="s">
        <v>334</v>
      </c>
      <c r="C152" s="139" t="s">
        <v>338</v>
      </c>
      <c r="E152" s="3" t="s">
        <v>493</v>
      </c>
      <c r="F152" s="139" t="s">
        <v>78</v>
      </c>
      <c r="G152" s="139"/>
      <c r="H152" s="3"/>
      <c r="I152" s="164"/>
      <c r="J152" s="75"/>
      <c r="K152" s="6">
        <f t="shared" si="8"/>
        <v>0</v>
      </c>
      <c r="L152" s="6">
        <v>10000</v>
      </c>
      <c r="M152" s="139"/>
      <c r="N152" s="13">
        <f t="shared" si="7"/>
        <v>0</v>
      </c>
    </row>
    <row r="153" spans="1:14" x14ac:dyDescent="0.25">
      <c r="A153" s="3">
        <v>507</v>
      </c>
      <c r="B153" s="2" t="s">
        <v>335</v>
      </c>
      <c r="C153" s="139" t="s">
        <v>338</v>
      </c>
      <c r="E153" s="3" t="s">
        <v>493</v>
      </c>
      <c r="F153" s="139" t="s">
        <v>78</v>
      </c>
      <c r="G153" s="139"/>
      <c r="H153" s="3"/>
      <c r="I153" s="164"/>
      <c r="J153" s="75"/>
      <c r="K153" s="6">
        <f t="shared" si="8"/>
        <v>0</v>
      </c>
      <c r="L153" s="6">
        <v>24000</v>
      </c>
      <c r="M153" s="139"/>
      <c r="N153" s="13">
        <f t="shared" si="7"/>
        <v>0</v>
      </c>
    </row>
    <row r="154" spans="1:14" x14ac:dyDescent="0.25">
      <c r="A154" s="3">
        <v>508</v>
      </c>
      <c r="B154" s="2" t="s">
        <v>336</v>
      </c>
      <c r="C154" s="139"/>
      <c r="E154" s="3" t="s">
        <v>493</v>
      </c>
      <c r="F154" s="139" t="s">
        <v>78</v>
      </c>
      <c r="G154" s="139"/>
      <c r="H154" s="3"/>
      <c r="I154" s="164"/>
      <c r="J154" s="75"/>
      <c r="K154" s="6">
        <f t="shared" si="8"/>
        <v>0</v>
      </c>
      <c r="L154" s="6">
        <v>35000</v>
      </c>
      <c r="M154" s="139"/>
      <c r="N154" s="13">
        <f t="shared" si="7"/>
        <v>0</v>
      </c>
    </row>
    <row r="155" spans="1:14" x14ac:dyDescent="0.25">
      <c r="A155" s="3">
        <v>509</v>
      </c>
      <c r="B155" s="2" t="s">
        <v>337</v>
      </c>
      <c r="C155" s="139" t="s">
        <v>339</v>
      </c>
      <c r="E155" s="3" t="s">
        <v>493</v>
      </c>
      <c r="F155" s="139" t="s">
        <v>78</v>
      </c>
      <c r="G155" s="139"/>
      <c r="H155" s="3"/>
      <c r="I155" s="164"/>
      <c r="J155" s="75"/>
      <c r="K155" s="6">
        <f t="shared" si="8"/>
        <v>0</v>
      </c>
      <c r="L155" s="6">
        <v>15000</v>
      </c>
      <c r="M155" s="139"/>
      <c r="N155" s="13">
        <f t="shared" si="7"/>
        <v>0</v>
      </c>
    </row>
    <row r="156" spans="1:14" hidden="1" x14ac:dyDescent="0.25">
      <c r="A156" s="3">
        <v>510</v>
      </c>
      <c r="B156" s="2" t="s">
        <v>340</v>
      </c>
      <c r="C156" s="158" t="s">
        <v>567</v>
      </c>
      <c r="E156" s="3" t="s">
        <v>493</v>
      </c>
      <c r="F156" s="139" t="s">
        <v>78</v>
      </c>
      <c r="G156" s="139"/>
      <c r="H156" s="3"/>
      <c r="I156" s="164"/>
      <c r="J156" s="75"/>
      <c r="K156" s="6">
        <f t="shared" si="8"/>
        <v>0</v>
      </c>
      <c r="L156" s="6"/>
      <c r="M156" s="139"/>
      <c r="N156" s="13">
        <f t="shared" si="7"/>
        <v>0</v>
      </c>
    </row>
    <row r="157" spans="1:14" x14ac:dyDescent="0.25">
      <c r="A157" s="3">
        <v>511</v>
      </c>
      <c r="B157" s="2" t="s">
        <v>340</v>
      </c>
      <c r="C157" s="139" t="s">
        <v>339</v>
      </c>
      <c r="E157" s="3" t="s">
        <v>493</v>
      </c>
      <c r="F157" s="139" t="s">
        <v>78</v>
      </c>
      <c r="G157" s="139"/>
      <c r="H157" s="3"/>
      <c r="I157" s="164"/>
      <c r="J157" s="75"/>
      <c r="K157" s="6">
        <f t="shared" si="8"/>
        <v>0</v>
      </c>
      <c r="L157" s="6"/>
      <c r="M157" s="139"/>
      <c r="N157" s="13">
        <f t="shared" si="7"/>
        <v>0</v>
      </c>
    </row>
    <row r="158" spans="1:14" x14ac:dyDescent="0.25">
      <c r="A158" s="3">
        <v>515</v>
      </c>
      <c r="B158" s="2" t="s">
        <v>613</v>
      </c>
      <c r="C158" s="139"/>
      <c r="D158" s="3" t="s">
        <v>614</v>
      </c>
      <c r="E158" s="3"/>
      <c r="F158" s="139" t="s">
        <v>78</v>
      </c>
      <c r="G158" s="139"/>
      <c r="H158" s="3">
        <v>2011</v>
      </c>
      <c r="I158" s="164">
        <v>671438.89</v>
      </c>
      <c r="J158" s="75"/>
      <c r="K158" s="6">
        <f t="shared" si="8"/>
        <v>671438.89</v>
      </c>
      <c r="L158" s="6">
        <f>+I158</f>
        <v>671438.89</v>
      </c>
      <c r="M158" s="139" t="s">
        <v>245</v>
      </c>
      <c r="N158" s="13">
        <f t="shared" si="7"/>
        <v>0</v>
      </c>
    </row>
    <row r="159" spans="1:14" x14ac:dyDescent="0.25">
      <c r="A159" s="3">
        <v>517</v>
      </c>
      <c r="B159" s="2" t="s">
        <v>344</v>
      </c>
      <c r="C159" s="139"/>
      <c r="E159" s="3" t="s">
        <v>493</v>
      </c>
      <c r="F159" s="139" t="s">
        <v>78</v>
      </c>
      <c r="G159" s="139"/>
      <c r="H159" s="3"/>
      <c r="I159" s="164"/>
      <c r="J159" s="75"/>
      <c r="K159" s="6">
        <f t="shared" si="8"/>
        <v>0</v>
      </c>
      <c r="L159" s="6">
        <v>5000</v>
      </c>
      <c r="M159" s="139" t="s">
        <v>245</v>
      </c>
      <c r="N159" s="13">
        <f t="shared" si="7"/>
        <v>0</v>
      </c>
    </row>
    <row r="160" spans="1:14" x14ac:dyDescent="0.25">
      <c r="A160" s="3">
        <v>518</v>
      </c>
      <c r="B160" s="2" t="s">
        <v>431</v>
      </c>
      <c r="C160" s="139"/>
      <c r="E160" s="3" t="s">
        <v>493</v>
      </c>
      <c r="F160" s="139" t="s">
        <v>78</v>
      </c>
      <c r="G160" s="139"/>
      <c r="H160" s="3"/>
      <c r="I160" s="164"/>
      <c r="J160" s="75"/>
      <c r="K160" s="6">
        <f t="shared" si="8"/>
        <v>0</v>
      </c>
      <c r="L160" s="6">
        <v>35000</v>
      </c>
      <c r="M160" s="139" t="s">
        <v>245</v>
      </c>
      <c r="N160" s="13">
        <f t="shared" si="7"/>
        <v>0</v>
      </c>
    </row>
    <row r="161" spans="1:14" x14ac:dyDescent="0.25">
      <c r="A161" s="3">
        <v>519</v>
      </c>
      <c r="B161" s="2" t="s">
        <v>432</v>
      </c>
      <c r="C161" s="139"/>
      <c r="E161" s="3" t="s">
        <v>493</v>
      </c>
      <c r="F161" s="139" t="s">
        <v>78</v>
      </c>
      <c r="G161" s="139"/>
      <c r="H161" s="3"/>
      <c r="I161" s="164"/>
      <c r="J161" s="75"/>
      <c r="K161" s="6">
        <f t="shared" si="8"/>
        <v>0</v>
      </c>
      <c r="L161" s="6">
        <v>10000</v>
      </c>
      <c r="M161" s="139" t="s">
        <v>245</v>
      </c>
      <c r="N161" s="13">
        <f t="shared" si="7"/>
        <v>0</v>
      </c>
    </row>
    <row r="162" spans="1:14" x14ac:dyDescent="0.25">
      <c r="A162" s="3">
        <v>520</v>
      </c>
      <c r="B162" s="159" t="str">
        <f>+'520'!A7</f>
        <v xml:space="preserve">TOSHIBA TUE-15 </v>
      </c>
      <c r="C162" s="156" t="str">
        <f>+'520'!A8</f>
        <v>CNC VBM W/ FANUC 18T</v>
      </c>
      <c r="D162" s="157">
        <f>+'520'!C7</f>
        <v>112467</v>
      </c>
      <c r="E162" s="148"/>
      <c r="F162" s="139" t="str">
        <f>+'520'!B11</f>
        <v>BURL</v>
      </c>
      <c r="G162" s="139"/>
      <c r="H162" s="3">
        <v>1999</v>
      </c>
      <c r="I162" s="164">
        <f>+'520'!R7</f>
        <v>464725.27</v>
      </c>
      <c r="J162" s="75">
        <f>+'520'!S7</f>
        <v>464725.27</v>
      </c>
      <c r="K162" s="6">
        <f t="shared" si="8"/>
        <v>0</v>
      </c>
      <c r="L162" s="6">
        <v>180000</v>
      </c>
      <c r="M162" s="139" t="s">
        <v>245</v>
      </c>
      <c r="N162" s="13">
        <f t="shared" si="7"/>
        <v>0</v>
      </c>
    </row>
    <row r="163" spans="1:14" x14ac:dyDescent="0.25">
      <c r="A163" s="3">
        <v>521</v>
      </c>
      <c r="B163" s="2" t="s">
        <v>550</v>
      </c>
      <c r="C163" s="156" t="s">
        <v>549</v>
      </c>
      <c r="D163" s="157">
        <v>4539</v>
      </c>
      <c r="E163" s="148"/>
      <c r="F163" s="139" t="s">
        <v>78</v>
      </c>
      <c r="G163" s="139"/>
      <c r="H163" s="3">
        <v>2011</v>
      </c>
      <c r="I163" s="164">
        <f>12006.46+10000</f>
        <v>22006.46</v>
      </c>
      <c r="J163" s="75"/>
      <c r="K163" s="6">
        <f t="shared" si="8"/>
        <v>22006.46</v>
      </c>
      <c r="L163" s="6">
        <f>+I163</f>
        <v>22006.46</v>
      </c>
      <c r="M163" s="139" t="s">
        <v>245</v>
      </c>
      <c r="N163" s="13">
        <f t="shared" si="7"/>
        <v>0</v>
      </c>
    </row>
    <row r="164" spans="1:14" x14ac:dyDescent="0.25">
      <c r="A164" s="3">
        <v>522</v>
      </c>
      <c r="B164" s="2" t="s">
        <v>617</v>
      </c>
      <c r="C164" s="156" t="s">
        <v>616</v>
      </c>
      <c r="D164" s="157" t="s">
        <v>618</v>
      </c>
      <c r="E164" s="148"/>
      <c r="F164" s="139" t="s">
        <v>78</v>
      </c>
      <c r="G164" s="139"/>
      <c r="H164" s="3">
        <v>2012</v>
      </c>
      <c r="I164" s="164">
        <v>220000</v>
      </c>
      <c r="J164" s="75"/>
      <c r="K164" s="6">
        <f t="shared" si="8"/>
        <v>220000</v>
      </c>
      <c r="L164" s="6">
        <f>+I164</f>
        <v>220000</v>
      </c>
      <c r="M164" s="139" t="s">
        <v>245</v>
      </c>
      <c r="N164" s="13">
        <f t="shared" si="7"/>
        <v>0</v>
      </c>
    </row>
    <row r="165" spans="1:14" x14ac:dyDescent="0.25">
      <c r="A165" s="3">
        <v>523</v>
      </c>
      <c r="B165" s="2" t="s">
        <v>622</v>
      </c>
      <c r="C165" s="156" t="s">
        <v>619</v>
      </c>
      <c r="D165" s="157" t="s">
        <v>623</v>
      </c>
      <c r="E165" s="148"/>
      <c r="F165" s="139" t="s">
        <v>78</v>
      </c>
      <c r="G165" s="139"/>
      <c r="H165" s="3">
        <v>2012</v>
      </c>
      <c r="I165" s="164">
        <v>16000</v>
      </c>
      <c r="J165" s="75"/>
      <c r="K165" s="6">
        <f t="shared" si="8"/>
        <v>16000</v>
      </c>
      <c r="L165" s="6">
        <f>+I165</f>
        <v>16000</v>
      </c>
      <c r="M165" s="139" t="s">
        <v>245</v>
      </c>
      <c r="N165" s="13">
        <f t="shared" si="7"/>
        <v>0</v>
      </c>
    </row>
    <row r="166" spans="1:14" x14ac:dyDescent="0.25">
      <c r="A166" s="3">
        <v>705</v>
      </c>
      <c r="B166" s="2" t="s">
        <v>347</v>
      </c>
      <c r="C166" s="139"/>
      <c r="D166" s="3">
        <v>440377</v>
      </c>
      <c r="E166" s="3"/>
      <c r="F166" s="139" t="s">
        <v>78</v>
      </c>
      <c r="G166" s="139"/>
      <c r="H166" s="3">
        <v>2009</v>
      </c>
      <c r="I166" s="164">
        <f>+'705'!R7</f>
        <v>440774.69</v>
      </c>
      <c r="J166" s="75">
        <f>+'705'!S7</f>
        <v>440774.69000000006</v>
      </c>
      <c r="K166" s="6">
        <f t="shared" si="8"/>
        <v>0</v>
      </c>
      <c r="L166" s="6">
        <v>350000</v>
      </c>
      <c r="M166" s="139" t="s">
        <v>245</v>
      </c>
      <c r="N166" s="13">
        <f t="shared" si="7"/>
        <v>-5.8207660913467407E-11</v>
      </c>
    </row>
    <row r="167" spans="1:14" x14ac:dyDescent="0.25">
      <c r="A167" s="3"/>
      <c r="B167" s="2"/>
      <c r="C167" s="139"/>
      <c r="E167" s="3"/>
      <c r="F167" s="174" t="s">
        <v>632</v>
      </c>
      <c r="G167" s="179"/>
      <c r="H167" s="178"/>
      <c r="I167" s="180">
        <f>SUBTOTAL(9,I144:I166)</f>
        <v>6910089.2200000007</v>
      </c>
      <c r="J167" s="187">
        <f>SUBTOTAL(9,J144:J166)</f>
        <v>5917878.21</v>
      </c>
      <c r="K167" s="188">
        <f>SUBTOTAL(9,K144:K166)</f>
        <v>992211.01</v>
      </c>
      <c r="L167" s="188">
        <f>SUBTOTAL(9,L144:L166)</f>
        <v>4953445.3500000006</v>
      </c>
      <c r="M167" s="139"/>
      <c r="N167" s="13"/>
    </row>
    <row r="168" spans="1:14" x14ac:dyDescent="0.25">
      <c r="A168" s="3">
        <v>277</v>
      </c>
      <c r="B168" s="2" t="s">
        <v>419</v>
      </c>
      <c r="C168" s="139" t="s">
        <v>420</v>
      </c>
      <c r="E168" s="3"/>
      <c r="F168" s="139" t="s">
        <v>69</v>
      </c>
      <c r="G168" s="139"/>
      <c r="H168" s="3">
        <v>2005</v>
      </c>
      <c r="I168" s="164">
        <f>'277'!$R$7</f>
        <v>185377.28</v>
      </c>
      <c r="J168" s="75">
        <f>'277'!$S$7</f>
        <v>185377.27999999997</v>
      </c>
      <c r="K168" s="6">
        <f t="shared" ref="K168:K197" si="9">+I168-J168</f>
        <v>0</v>
      </c>
      <c r="L168" s="6">
        <v>150000</v>
      </c>
      <c r="M168" s="139"/>
      <c r="N168" s="13">
        <f t="shared" si="7"/>
        <v>2.9103830456733704E-11</v>
      </c>
    </row>
    <row r="169" spans="1:14" x14ac:dyDescent="0.25">
      <c r="A169" s="3">
        <v>309</v>
      </c>
      <c r="B169" s="2" t="s">
        <v>504</v>
      </c>
      <c r="C169" s="155" t="s">
        <v>615</v>
      </c>
      <c r="D169" s="3">
        <v>9326</v>
      </c>
      <c r="E169" s="3"/>
      <c r="F169" s="139" t="s">
        <v>69</v>
      </c>
      <c r="G169" s="139"/>
      <c r="H169" s="3">
        <v>2011</v>
      </c>
      <c r="I169" s="165">
        <v>90000</v>
      </c>
      <c r="J169" s="75"/>
      <c r="K169" s="6">
        <f t="shared" si="9"/>
        <v>90000</v>
      </c>
      <c r="L169" s="6">
        <f>+I169</f>
        <v>90000</v>
      </c>
      <c r="M169" s="139" t="s">
        <v>245</v>
      </c>
      <c r="N169" s="13">
        <f t="shared" si="7"/>
        <v>0</v>
      </c>
    </row>
    <row r="170" spans="1:14" x14ac:dyDescent="0.25">
      <c r="A170" s="3">
        <v>310</v>
      </c>
      <c r="B170" s="2" t="s">
        <v>504</v>
      </c>
      <c r="C170" s="155" t="s">
        <v>615</v>
      </c>
      <c r="D170" s="3">
        <v>9327</v>
      </c>
      <c r="E170" s="3"/>
      <c r="F170" s="139" t="s">
        <v>69</v>
      </c>
      <c r="G170" s="139"/>
      <c r="H170" s="3">
        <v>2011</v>
      </c>
      <c r="I170" s="165">
        <v>90000</v>
      </c>
      <c r="J170" s="75"/>
      <c r="K170" s="6">
        <f t="shared" si="9"/>
        <v>90000</v>
      </c>
      <c r="L170" s="6">
        <f>+I170</f>
        <v>90000</v>
      </c>
      <c r="M170" s="139" t="s">
        <v>245</v>
      </c>
      <c r="N170" s="13">
        <f t="shared" si="7"/>
        <v>0</v>
      </c>
    </row>
    <row r="171" spans="1:14" x14ac:dyDescent="0.25">
      <c r="A171" s="3">
        <v>502</v>
      </c>
      <c r="B171" s="2" t="str">
        <f>+'502'!A7</f>
        <v>MANDELLI</v>
      </c>
      <c r="C171" s="139" t="str">
        <f>+'502'!A8</f>
        <v>M 8</v>
      </c>
      <c r="D171" s="3">
        <f>+'502'!C7</f>
        <v>7874</v>
      </c>
      <c r="E171" s="3"/>
      <c r="F171" s="139" t="s">
        <v>69</v>
      </c>
      <c r="G171" s="139"/>
      <c r="H171" s="3">
        <v>2004</v>
      </c>
      <c r="I171" s="164">
        <f>+'502'!R7</f>
        <v>695116</v>
      </c>
      <c r="J171" s="75">
        <f>+'502'!S7</f>
        <v>695115.99999999988</v>
      </c>
      <c r="K171" s="6">
        <f t="shared" si="9"/>
        <v>0</v>
      </c>
      <c r="L171" s="6">
        <v>300000</v>
      </c>
      <c r="M171" s="139" t="s">
        <v>245</v>
      </c>
      <c r="N171" s="13">
        <f t="shared" si="7"/>
        <v>1.1641532182693481E-10</v>
      </c>
    </row>
    <row r="172" spans="1:14" x14ac:dyDescent="0.25">
      <c r="A172" s="3">
        <v>512</v>
      </c>
      <c r="B172" s="2" t="s">
        <v>341</v>
      </c>
      <c r="C172" s="139"/>
      <c r="D172" s="3">
        <v>144725</v>
      </c>
      <c r="E172" s="3"/>
      <c r="F172" s="139" t="s">
        <v>69</v>
      </c>
      <c r="G172" s="139"/>
      <c r="H172" s="3">
        <v>2005</v>
      </c>
      <c r="I172" s="164">
        <f>+'512'!R7</f>
        <v>855698.36</v>
      </c>
      <c r="J172" s="75">
        <f>+'512'!S7</f>
        <v>855698.36000000022</v>
      </c>
      <c r="K172" s="6">
        <f t="shared" si="9"/>
        <v>0</v>
      </c>
      <c r="L172" s="6">
        <v>450000</v>
      </c>
      <c r="M172" s="139" t="s">
        <v>245</v>
      </c>
      <c r="N172" s="13">
        <f t="shared" si="7"/>
        <v>-2.3283064365386963E-10</v>
      </c>
    </row>
    <row r="173" spans="1:14" x14ac:dyDescent="0.25">
      <c r="A173" s="3">
        <v>513</v>
      </c>
      <c r="B173" s="2" t="s">
        <v>342</v>
      </c>
      <c r="C173" s="139"/>
      <c r="D173" s="3">
        <v>144728</v>
      </c>
      <c r="E173" s="3"/>
      <c r="F173" s="139" t="s">
        <v>69</v>
      </c>
      <c r="G173" s="139"/>
      <c r="H173" s="3">
        <v>2005</v>
      </c>
      <c r="I173" s="164">
        <f>+'513'!R7</f>
        <v>855069.67</v>
      </c>
      <c r="J173" s="75">
        <f>+'513'!S7</f>
        <v>855069.67000000016</v>
      </c>
      <c r="K173" s="6">
        <f t="shared" si="9"/>
        <v>0</v>
      </c>
      <c r="L173" s="6">
        <v>450000</v>
      </c>
      <c r="M173" s="139" t="s">
        <v>245</v>
      </c>
      <c r="N173" s="13">
        <f t="shared" si="7"/>
        <v>-1.1641532182693481E-10</v>
      </c>
    </row>
    <row r="174" spans="1:14" x14ac:dyDescent="0.25">
      <c r="A174" s="3">
        <v>514</v>
      </c>
      <c r="B174" s="2" t="s">
        <v>554</v>
      </c>
      <c r="C174" s="139"/>
      <c r="E174" s="3"/>
      <c r="F174" s="139" t="s">
        <v>69</v>
      </c>
      <c r="G174" s="139"/>
      <c r="H174" s="3">
        <v>2010</v>
      </c>
      <c r="I174" s="164">
        <v>15074</v>
      </c>
      <c r="J174" s="75"/>
      <c r="K174" s="6">
        <f t="shared" si="9"/>
        <v>15074</v>
      </c>
      <c r="L174" s="6">
        <f>+I174</f>
        <v>15074</v>
      </c>
      <c r="M174" s="139" t="s">
        <v>245</v>
      </c>
      <c r="N174" s="13">
        <f t="shared" si="7"/>
        <v>0</v>
      </c>
    </row>
    <row r="175" spans="1:14" x14ac:dyDescent="0.25">
      <c r="A175" s="3">
        <v>515</v>
      </c>
      <c r="B175" s="2" t="s">
        <v>363</v>
      </c>
      <c r="C175" s="139" t="s">
        <v>577</v>
      </c>
      <c r="E175" s="3"/>
      <c r="F175" s="139" t="s">
        <v>69</v>
      </c>
      <c r="G175" s="139"/>
      <c r="H175" s="3"/>
      <c r="I175" s="164"/>
      <c r="J175" s="75"/>
      <c r="K175" s="6">
        <f t="shared" si="9"/>
        <v>0</v>
      </c>
      <c r="L175" s="6">
        <v>10000</v>
      </c>
      <c r="M175" s="139" t="s">
        <v>245</v>
      </c>
      <c r="N175" s="13">
        <f t="shared" si="7"/>
        <v>0</v>
      </c>
    </row>
    <row r="176" spans="1:14" x14ac:dyDescent="0.25">
      <c r="A176" s="3">
        <v>516</v>
      </c>
      <c r="B176" s="2" t="s">
        <v>343</v>
      </c>
      <c r="C176" s="139"/>
      <c r="E176" s="3" t="s">
        <v>493</v>
      </c>
      <c r="F176" s="139" t="s">
        <v>69</v>
      </c>
      <c r="G176" s="139"/>
      <c r="H176" s="3"/>
      <c r="I176" s="164"/>
      <c r="J176" s="75"/>
      <c r="K176" s="6">
        <f t="shared" si="9"/>
        <v>0</v>
      </c>
      <c r="L176" s="6">
        <v>35000</v>
      </c>
      <c r="M176" s="139" t="s">
        <v>245</v>
      </c>
      <c r="N176" s="13">
        <f t="shared" si="7"/>
        <v>0</v>
      </c>
    </row>
    <row r="177" spans="1:14" x14ac:dyDescent="0.25">
      <c r="A177" s="3">
        <v>700</v>
      </c>
      <c r="B177" s="209" t="str">
        <f>+'700'!A7</f>
        <v>G&amp;L  (2 machines)</v>
      </c>
      <c r="C177" s="139" t="str">
        <f>+'700'!A8</f>
        <v xml:space="preserve">MC50 W FANUC 18iMB </v>
      </c>
      <c r="D177" s="3" t="str">
        <f>+'700'!C7</f>
        <v>285_286</v>
      </c>
      <c r="E177" s="3"/>
      <c r="F177" s="139" t="str">
        <f>+'700'!B11</f>
        <v>DUNDALK</v>
      </c>
      <c r="G177" s="139"/>
      <c r="H177" s="3">
        <v>2008</v>
      </c>
      <c r="I177" s="164">
        <f>+'700'!R7</f>
        <v>957552.29999999993</v>
      </c>
      <c r="J177" s="6">
        <f>+'700'!S7</f>
        <v>957552.29999999993</v>
      </c>
      <c r="K177" s="6">
        <f t="shared" si="9"/>
        <v>0</v>
      </c>
      <c r="L177" s="6">
        <v>700000</v>
      </c>
      <c r="M177" s="139" t="s">
        <v>245</v>
      </c>
      <c r="N177" s="13">
        <f t="shared" si="7"/>
        <v>0</v>
      </c>
    </row>
    <row r="178" spans="1:14" x14ac:dyDescent="0.25">
      <c r="A178" s="3">
        <v>701</v>
      </c>
      <c r="B178" s="2" t="s">
        <v>428</v>
      </c>
      <c r="C178" s="139" t="s">
        <v>499</v>
      </c>
      <c r="D178" s="3" t="s">
        <v>443</v>
      </c>
      <c r="E178" s="3"/>
      <c r="F178" s="139" t="s">
        <v>69</v>
      </c>
      <c r="G178" s="139"/>
      <c r="H178" s="3">
        <v>2008</v>
      </c>
      <c r="I178" s="164">
        <f>'701'!R7</f>
        <v>231804.78999999998</v>
      </c>
      <c r="J178" s="6">
        <f>'701'!S7</f>
        <v>231804.78999999998</v>
      </c>
      <c r="K178" s="6">
        <f t="shared" si="9"/>
        <v>0</v>
      </c>
      <c r="L178" s="6">
        <v>350000</v>
      </c>
      <c r="M178" s="139" t="s">
        <v>245</v>
      </c>
      <c r="N178" s="13">
        <f t="shared" si="7"/>
        <v>0</v>
      </c>
    </row>
    <row r="179" spans="1:14" x14ac:dyDescent="0.25">
      <c r="A179" s="3">
        <v>702</v>
      </c>
      <c r="B179" s="2" t="s">
        <v>526</v>
      </c>
      <c r="C179" s="3" t="s">
        <v>455</v>
      </c>
      <c r="D179" s="3">
        <v>310455</v>
      </c>
      <c r="E179" s="3"/>
      <c r="F179" s="139" t="s">
        <v>69</v>
      </c>
      <c r="G179" s="139"/>
      <c r="H179" s="3">
        <v>2007</v>
      </c>
      <c r="I179" s="164">
        <f>+'702'!R7</f>
        <v>965193.69</v>
      </c>
      <c r="J179" s="75">
        <f>+'702'!S7</f>
        <v>965193.69000000006</v>
      </c>
      <c r="K179" s="6">
        <f t="shared" si="9"/>
        <v>0</v>
      </c>
      <c r="L179" s="6">
        <v>780000</v>
      </c>
      <c r="M179" s="139" t="s">
        <v>245</v>
      </c>
      <c r="N179" s="13">
        <f t="shared" si="7"/>
        <v>-1.1641532182693481E-10</v>
      </c>
    </row>
    <row r="180" spans="1:14" x14ac:dyDescent="0.25">
      <c r="A180" s="3">
        <v>703</v>
      </c>
      <c r="B180" s="2" t="s">
        <v>345</v>
      </c>
      <c r="C180" s="139" t="s">
        <v>489</v>
      </c>
      <c r="D180" s="3">
        <v>130369</v>
      </c>
      <c r="E180" s="3"/>
      <c r="F180" s="139" t="s">
        <v>69</v>
      </c>
      <c r="G180" s="139"/>
      <c r="H180" s="3">
        <v>2008</v>
      </c>
      <c r="I180" s="164">
        <f>+'703'!R7</f>
        <v>942015.25</v>
      </c>
      <c r="J180" s="75">
        <f>+'703'!S7</f>
        <v>942015.25000000012</v>
      </c>
      <c r="K180" s="6">
        <f t="shared" si="9"/>
        <v>0</v>
      </c>
      <c r="L180" s="6">
        <v>750000</v>
      </c>
      <c r="M180" s="139" t="s">
        <v>245</v>
      </c>
      <c r="N180" s="13">
        <f t="shared" si="7"/>
        <v>-1.1641532182693481E-10</v>
      </c>
    </row>
    <row r="181" spans="1:14" x14ac:dyDescent="0.25">
      <c r="A181" s="3">
        <v>704</v>
      </c>
      <c r="B181" s="2" t="s">
        <v>346</v>
      </c>
      <c r="C181" s="139" t="s">
        <v>455</v>
      </c>
      <c r="D181" s="3">
        <v>420184</v>
      </c>
      <c r="E181" s="3"/>
      <c r="F181" s="139" t="s">
        <v>69</v>
      </c>
      <c r="G181" s="139"/>
      <c r="H181" s="3">
        <v>2010</v>
      </c>
      <c r="I181" s="164">
        <f>+'704'!R7</f>
        <v>893344.4</v>
      </c>
      <c r="J181" s="75">
        <f>+'704'!S7</f>
        <v>884930.68571428594</v>
      </c>
      <c r="K181" s="6">
        <f t="shared" si="9"/>
        <v>8413.7142857140861</v>
      </c>
      <c r="L181" s="6">
        <v>750000</v>
      </c>
      <c r="M181" s="139" t="s">
        <v>245</v>
      </c>
      <c r="N181" s="13">
        <f t="shared" si="7"/>
        <v>0</v>
      </c>
    </row>
    <row r="182" spans="1:14" x14ac:dyDescent="0.25">
      <c r="A182" s="3">
        <v>707</v>
      </c>
      <c r="B182" s="2" t="s">
        <v>349</v>
      </c>
      <c r="C182" s="139"/>
      <c r="E182" s="3" t="s">
        <v>493</v>
      </c>
      <c r="F182" s="139" t="s">
        <v>69</v>
      </c>
      <c r="G182" s="139"/>
      <c r="H182" s="3"/>
      <c r="I182" s="164"/>
      <c r="J182" s="75"/>
      <c r="K182" s="6">
        <f t="shared" si="9"/>
        <v>0</v>
      </c>
      <c r="L182" s="6"/>
      <c r="M182" s="139" t="s">
        <v>245</v>
      </c>
      <c r="N182" s="13">
        <f t="shared" si="7"/>
        <v>0</v>
      </c>
    </row>
    <row r="183" spans="1:14" x14ac:dyDescent="0.25">
      <c r="A183" s="3">
        <v>707.1</v>
      </c>
      <c r="B183" s="2" t="s">
        <v>417</v>
      </c>
      <c r="C183" s="139" t="s">
        <v>492</v>
      </c>
      <c r="D183" s="3">
        <v>16.048999999999999</v>
      </c>
      <c r="E183" s="3"/>
      <c r="F183" s="139" t="s">
        <v>69</v>
      </c>
      <c r="G183" s="139"/>
      <c r="H183" s="3">
        <v>2004</v>
      </c>
      <c r="I183" s="164">
        <f>'707'!R7</f>
        <v>855440.07</v>
      </c>
      <c r="J183" s="75">
        <f>'707'!S7</f>
        <v>855440.07</v>
      </c>
      <c r="K183" s="6">
        <f t="shared" si="9"/>
        <v>0</v>
      </c>
      <c r="L183" s="6">
        <v>1500000</v>
      </c>
      <c r="M183" s="139" t="s">
        <v>245</v>
      </c>
      <c r="N183" s="13">
        <f t="shared" si="7"/>
        <v>0</v>
      </c>
    </row>
    <row r="184" spans="1:14" x14ac:dyDescent="0.25">
      <c r="A184" s="3">
        <v>708</v>
      </c>
      <c r="B184" s="2" t="s">
        <v>641</v>
      </c>
      <c r="C184" s="139" t="s">
        <v>492</v>
      </c>
      <c r="D184" s="3">
        <v>520472</v>
      </c>
      <c r="E184" s="3"/>
      <c r="F184" s="139" t="s">
        <v>69</v>
      </c>
      <c r="G184" s="139"/>
      <c r="H184" s="3">
        <v>2007</v>
      </c>
      <c r="I184" s="164">
        <f>+'708'!R7</f>
        <v>2449653.38</v>
      </c>
      <c r="J184" s="75">
        <f>+'708'!S7</f>
        <v>2359817.5371428574</v>
      </c>
      <c r="K184" s="6">
        <f t="shared" si="9"/>
        <v>89835.842857142445</v>
      </c>
      <c r="L184" s="6">
        <v>2400000</v>
      </c>
      <c r="M184" s="139" t="s">
        <v>245</v>
      </c>
      <c r="N184" s="13">
        <f t="shared" si="7"/>
        <v>0</v>
      </c>
    </row>
    <row r="185" spans="1:14" x14ac:dyDescent="0.25">
      <c r="A185" s="3">
        <v>710</v>
      </c>
      <c r="B185" s="2" t="s">
        <v>352</v>
      </c>
      <c r="C185" s="139" t="s">
        <v>572</v>
      </c>
      <c r="E185" s="3"/>
      <c r="F185" s="139" t="s">
        <v>69</v>
      </c>
      <c r="G185" s="139"/>
      <c r="H185" s="3">
        <v>2007</v>
      </c>
      <c r="I185" s="164">
        <f>'710'!R7</f>
        <v>205281.15</v>
      </c>
      <c r="J185" s="75">
        <f>'710'!S7</f>
        <v>205281.14999999997</v>
      </c>
      <c r="K185" s="6">
        <f t="shared" si="9"/>
        <v>0</v>
      </c>
      <c r="L185" s="6" t="s">
        <v>624</v>
      </c>
      <c r="M185" s="139" t="s">
        <v>245</v>
      </c>
      <c r="N185" s="13">
        <f t="shared" si="7"/>
        <v>2.9103830456733704E-11</v>
      </c>
    </row>
    <row r="186" spans="1:14" x14ac:dyDescent="0.25">
      <c r="A186" s="3">
        <v>711</v>
      </c>
      <c r="B186" s="2" t="s">
        <v>353</v>
      </c>
      <c r="C186" s="139"/>
      <c r="E186" s="3"/>
      <c r="F186" s="139" t="s">
        <v>69</v>
      </c>
      <c r="G186" s="139"/>
      <c r="H186" s="3">
        <v>2008</v>
      </c>
      <c r="I186" s="164">
        <f>'711'!R7</f>
        <v>80160.789999999994</v>
      </c>
      <c r="J186" s="75">
        <f>'711'!S7</f>
        <v>80160.789999999994</v>
      </c>
      <c r="K186" s="6">
        <f t="shared" si="9"/>
        <v>0</v>
      </c>
      <c r="L186" s="6">
        <v>40000</v>
      </c>
      <c r="M186" s="139" t="s">
        <v>245</v>
      </c>
      <c r="N186" s="13">
        <f t="shared" si="7"/>
        <v>0</v>
      </c>
    </row>
    <row r="187" spans="1:14" x14ac:dyDescent="0.25">
      <c r="A187" s="3">
        <v>712</v>
      </c>
      <c r="B187" s="2" t="s">
        <v>354</v>
      </c>
      <c r="C187" s="139"/>
      <c r="E187" s="3" t="s">
        <v>493</v>
      </c>
      <c r="F187" s="139" t="s">
        <v>69</v>
      </c>
      <c r="G187" s="139"/>
      <c r="H187" s="3"/>
      <c r="I187" s="164"/>
      <c r="J187" s="75"/>
      <c r="K187" s="6">
        <f t="shared" si="9"/>
        <v>0</v>
      </c>
      <c r="L187" s="6">
        <v>100000</v>
      </c>
      <c r="M187" s="139" t="s">
        <v>245</v>
      </c>
      <c r="N187" s="13">
        <f t="shared" si="7"/>
        <v>0</v>
      </c>
    </row>
    <row r="188" spans="1:14" x14ac:dyDescent="0.25">
      <c r="A188" s="3">
        <v>713</v>
      </c>
      <c r="B188" s="2" t="s">
        <v>355</v>
      </c>
      <c r="C188" s="139"/>
      <c r="D188" s="3">
        <v>910516</v>
      </c>
      <c r="E188" s="3"/>
      <c r="F188" s="139" t="s">
        <v>69</v>
      </c>
      <c r="G188" s="139"/>
      <c r="H188" s="3">
        <v>2009</v>
      </c>
      <c r="I188" s="164">
        <f>+'713'!R7</f>
        <v>2278744.44</v>
      </c>
      <c r="J188" s="75">
        <f>+'713'!S7</f>
        <v>2278744.44</v>
      </c>
      <c r="K188" s="6">
        <f t="shared" si="9"/>
        <v>0</v>
      </c>
      <c r="L188" s="6">
        <v>2000000</v>
      </c>
      <c r="M188" s="139" t="s">
        <v>245</v>
      </c>
      <c r="N188" s="13">
        <f t="shared" si="7"/>
        <v>0</v>
      </c>
    </row>
    <row r="189" spans="1:14" x14ac:dyDescent="0.25">
      <c r="A189" s="3">
        <v>714</v>
      </c>
      <c r="B189" s="2" t="s">
        <v>356</v>
      </c>
      <c r="C189" s="139"/>
      <c r="E189" s="3" t="s">
        <v>493</v>
      </c>
      <c r="F189" s="139" t="s">
        <v>69</v>
      </c>
      <c r="G189" s="139"/>
      <c r="H189" s="3"/>
      <c r="I189" s="164"/>
      <c r="J189" s="75"/>
      <c r="K189" s="6">
        <f t="shared" si="9"/>
        <v>0</v>
      </c>
      <c r="L189" s="6">
        <v>100000</v>
      </c>
      <c r="M189" s="139" t="s">
        <v>245</v>
      </c>
      <c r="N189" s="13">
        <f t="shared" si="7"/>
        <v>0</v>
      </c>
    </row>
    <row r="190" spans="1:14" x14ac:dyDescent="0.25">
      <c r="A190" s="3">
        <v>715</v>
      </c>
      <c r="B190" s="2" t="s">
        <v>433</v>
      </c>
      <c r="C190" s="139"/>
      <c r="E190" s="3" t="s">
        <v>493</v>
      </c>
      <c r="F190" s="139" t="s">
        <v>69</v>
      </c>
      <c r="G190" s="139"/>
      <c r="H190" s="3"/>
      <c r="I190" s="164"/>
      <c r="J190" s="75"/>
      <c r="K190" s="6">
        <f t="shared" si="9"/>
        <v>0</v>
      </c>
      <c r="L190" s="6">
        <v>50000</v>
      </c>
      <c r="M190" s="139" t="s">
        <v>245</v>
      </c>
      <c r="N190" s="13">
        <f t="shared" si="7"/>
        <v>0</v>
      </c>
    </row>
    <row r="191" spans="1:14" x14ac:dyDescent="0.25">
      <c r="A191" s="3">
        <v>716</v>
      </c>
      <c r="B191" s="2" t="s">
        <v>434</v>
      </c>
      <c r="C191" s="139"/>
      <c r="E191" s="3"/>
      <c r="F191" s="139" t="s">
        <v>69</v>
      </c>
      <c r="G191" s="139"/>
      <c r="H191" s="3">
        <v>2008</v>
      </c>
      <c r="I191" s="164">
        <f>'716'!R7</f>
        <v>236734.97</v>
      </c>
      <c r="J191" s="75">
        <f>'716'!S7</f>
        <v>236734.97</v>
      </c>
      <c r="K191" s="6">
        <f t="shared" si="9"/>
        <v>0</v>
      </c>
      <c r="L191" s="6">
        <v>50000</v>
      </c>
      <c r="M191" s="139" t="s">
        <v>245</v>
      </c>
      <c r="N191" s="13">
        <f t="shared" si="7"/>
        <v>0</v>
      </c>
    </row>
    <row r="192" spans="1:14" x14ac:dyDescent="0.25">
      <c r="A192" s="3">
        <v>717</v>
      </c>
      <c r="B192" s="2" t="s">
        <v>573</v>
      </c>
      <c r="C192" s="139" t="s">
        <v>339</v>
      </c>
      <c r="D192" s="3">
        <v>310349</v>
      </c>
      <c r="E192" s="3"/>
      <c r="F192" s="139" t="s">
        <v>69</v>
      </c>
      <c r="G192" s="139"/>
      <c r="H192" s="3">
        <v>2010</v>
      </c>
      <c r="I192" s="164">
        <f>+'717'!R7</f>
        <v>982583.15</v>
      </c>
      <c r="J192" s="75">
        <f>+'717'!S7</f>
        <v>982583.15</v>
      </c>
      <c r="K192" s="6">
        <f t="shared" si="9"/>
        <v>0</v>
      </c>
      <c r="L192" s="6">
        <v>800000</v>
      </c>
      <c r="M192" s="139" t="s">
        <v>245</v>
      </c>
      <c r="N192" s="13">
        <f t="shared" si="7"/>
        <v>0</v>
      </c>
    </row>
    <row r="193" spans="1:14" x14ac:dyDescent="0.25">
      <c r="A193" s="3">
        <v>719.7</v>
      </c>
      <c r="B193" s="2" t="s">
        <v>601</v>
      </c>
      <c r="C193" s="139" t="s">
        <v>602</v>
      </c>
      <c r="D193" s="3">
        <v>992754</v>
      </c>
      <c r="E193" s="3"/>
      <c r="F193" s="139" t="s">
        <v>69</v>
      </c>
      <c r="G193" s="139"/>
      <c r="H193" s="3">
        <v>2011</v>
      </c>
      <c r="I193" s="164">
        <v>8500</v>
      </c>
      <c r="J193" s="75"/>
      <c r="K193" s="6">
        <f t="shared" si="9"/>
        <v>8500</v>
      </c>
      <c r="L193" s="6">
        <f>+I193</f>
        <v>8500</v>
      </c>
      <c r="M193" s="139" t="s">
        <v>245</v>
      </c>
      <c r="N193" s="13">
        <f t="shared" si="7"/>
        <v>0</v>
      </c>
    </row>
    <row r="194" spans="1:14" x14ac:dyDescent="0.25">
      <c r="A194" s="3">
        <v>722</v>
      </c>
      <c r="B194" s="2" t="s">
        <v>525</v>
      </c>
      <c r="C194" s="139"/>
      <c r="D194" s="3" t="s">
        <v>603</v>
      </c>
      <c r="E194" s="3"/>
      <c r="F194" s="139" t="s">
        <v>69</v>
      </c>
      <c r="G194" s="139"/>
      <c r="H194" s="3">
        <v>2010</v>
      </c>
      <c r="I194" s="164">
        <v>15000</v>
      </c>
      <c r="J194" s="75"/>
      <c r="K194" s="6">
        <f t="shared" si="9"/>
        <v>15000</v>
      </c>
      <c r="L194" s="6">
        <v>10000</v>
      </c>
      <c r="M194" s="139" t="s">
        <v>245</v>
      </c>
      <c r="N194" s="13">
        <f t="shared" si="7"/>
        <v>0</v>
      </c>
    </row>
    <row r="195" spans="1:14" x14ac:dyDescent="0.25">
      <c r="A195" s="3">
        <v>724</v>
      </c>
      <c r="B195" t="s">
        <v>595</v>
      </c>
      <c r="C195" s="3" t="s">
        <v>596</v>
      </c>
      <c r="D195" s="3">
        <v>130401</v>
      </c>
      <c r="F195" s="139" t="s">
        <v>69</v>
      </c>
      <c r="H195" s="3">
        <v>2011</v>
      </c>
      <c r="I195" s="43">
        <v>852863</v>
      </c>
      <c r="K195" s="6">
        <f t="shared" si="9"/>
        <v>852863</v>
      </c>
      <c r="L195" s="6">
        <v>852863</v>
      </c>
      <c r="M195" s="139" t="s">
        <v>245</v>
      </c>
      <c r="N195" s="13">
        <f t="shared" si="7"/>
        <v>0</v>
      </c>
    </row>
    <row r="196" spans="1:14" x14ac:dyDescent="0.25">
      <c r="A196" s="3">
        <v>725</v>
      </c>
      <c r="B196" s="2" t="s">
        <v>598</v>
      </c>
      <c r="C196" s="3" t="s">
        <v>627</v>
      </c>
      <c r="D196" s="3" t="s">
        <v>626</v>
      </c>
      <c r="E196" s="3"/>
      <c r="F196" s="139" t="s">
        <v>69</v>
      </c>
      <c r="G196" s="139"/>
      <c r="H196" s="3">
        <v>2011</v>
      </c>
      <c r="I196" s="164">
        <v>67000</v>
      </c>
      <c r="J196" s="75"/>
      <c r="K196" s="6">
        <f t="shared" si="9"/>
        <v>67000</v>
      </c>
      <c r="L196" s="6">
        <f>+I196</f>
        <v>67000</v>
      </c>
      <c r="M196" s="139" t="s">
        <v>245</v>
      </c>
      <c r="N196" s="13">
        <f t="shared" si="7"/>
        <v>0</v>
      </c>
    </row>
    <row r="197" spans="1:14" x14ac:dyDescent="0.25">
      <c r="A197" s="3">
        <v>726</v>
      </c>
      <c r="B197" s="2" t="s">
        <v>595</v>
      </c>
      <c r="C197" s="3" t="s">
        <v>635</v>
      </c>
      <c r="D197" s="3">
        <v>130410</v>
      </c>
      <c r="E197" s="3"/>
      <c r="F197" s="139" t="s">
        <v>69</v>
      </c>
      <c r="G197" s="139"/>
      <c r="H197" s="3">
        <v>2012</v>
      </c>
      <c r="I197" s="164">
        <f>919000-20000</f>
        <v>899000</v>
      </c>
      <c r="J197" s="75"/>
      <c r="K197" s="6">
        <f t="shared" si="9"/>
        <v>899000</v>
      </c>
      <c r="L197" s="6">
        <f>+I197</f>
        <v>899000</v>
      </c>
      <c r="M197" s="139" t="s">
        <v>245</v>
      </c>
      <c r="N197" s="13"/>
    </row>
    <row r="198" spans="1:14" x14ac:dyDescent="0.25">
      <c r="A198" s="3"/>
      <c r="B198" s="2"/>
      <c r="E198" s="3"/>
      <c r="F198" s="183" t="s">
        <v>633</v>
      </c>
      <c r="G198" s="175"/>
      <c r="H198" s="176"/>
      <c r="I198" s="177">
        <f>SUBTOTAL(9,I168:I197)</f>
        <v>15707206.690000001</v>
      </c>
      <c r="J198" s="177">
        <f t="shared" ref="J198:L198" si="10">SUBTOTAL(9,J168:J197)</f>
        <v>13571520.132857144</v>
      </c>
      <c r="K198" s="177">
        <f t="shared" si="10"/>
        <v>2135686.5571428565</v>
      </c>
      <c r="L198" s="177">
        <f t="shared" si="10"/>
        <v>13797437</v>
      </c>
      <c r="M198" s="139"/>
      <c r="N198" s="13"/>
    </row>
    <row r="199" spans="1:14" x14ac:dyDescent="0.25">
      <c r="A199" s="3">
        <v>273</v>
      </c>
      <c r="B199" s="2" t="s">
        <v>535</v>
      </c>
      <c r="C199" s="139" t="s">
        <v>537</v>
      </c>
      <c r="D199" s="3" t="s">
        <v>536</v>
      </c>
      <c r="E199" s="3"/>
      <c r="F199" s="155" t="s">
        <v>534</v>
      </c>
      <c r="G199" s="139"/>
      <c r="H199" s="3">
        <v>2010</v>
      </c>
      <c r="I199" s="164">
        <f>8387.2+8387.2+76905</f>
        <v>93679.4</v>
      </c>
      <c r="J199" s="75"/>
      <c r="K199" s="6">
        <f t="shared" ref="K199:K207" si="11">+I199-J199</f>
        <v>93679.4</v>
      </c>
      <c r="L199" s="6">
        <v>100000</v>
      </c>
      <c r="M199" s="139" t="s">
        <v>245</v>
      </c>
      <c r="N199" s="13">
        <f t="shared" si="7"/>
        <v>0</v>
      </c>
    </row>
    <row r="200" spans="1:14" x14ac:dyDescent="0.25">
      <c r="A200" s="3">
        <v>295</v>
      </c>
      <c r="B200" s="2" t="s">
        <v>541</v>
      </c>
      <c r="C200" s="155" t="s">
        <v>542</v>
      </c>
      <c r="D200" s="3" t="s">
        <v>543</v>
      </c>
      <c r="E200" s="3"/>
      <c r="F200" s="155" t="s">
        <v>534</v>
      </c>
      <c r="G200" s="139"/>
      <c r="H200" s="3">
        <v>2011</v>
      </c>
      <c r="I200" s="165">
        <f>17257.87+17257.87</f>
        <v>34515.74</v>
      </c>
      <c r="J200" s="75"/>
      <c r="K200" s="6">
        <f t="shared" si="11"/>
        <v>34515.74</v>
      </c>
      <c r="L200" s="6">
        <v>55000</v>
      </c>
      <c r="M200" s="139" t="s">
        <v>245</v>
      </c>
      <c r="N200" s="13">
        <f t="shared" si="7"/>
        <v>0</v>
      </c>
    </row>
    <row r="201" spans="1:14" x14ac:dyDescent="0.25">
      <c r="A201" s="3">
        <v>296</v>
      </c>
      <c r="B201" s="2" t="s">
        <v>544</v>
      </c>
      <c r="C201" s="155" t="s">
        <v>545</v>
      </c>
      <c r="E201" s="3"/>
      <c r="F201" s="155" t="s">
        <v>534</v>
      </c>
      <c r="G201" s="139"/>
      <c r="H201" s="3">
        <v>2010</v>
      </c>
      <c r="I201" s="165">
        <v>17500</v>
      </c>
      <c r="J201" s="75"/>
      <c r="K201" s="6">
        <f t="shared" si="11"/>
        <v>17500</v>
      </c>
      <c r="L201" s="6">
        <v>45000</v>
      </c>
      <c r="M201" s="139" t="s">
        <v>245</v>
      </c>
      <c r="N201" s="13">
        <f t="shared" si="7"/>
        <v>0</v>
      </c>
    </row>
    <row r="202" spans="1:14" x14ac:dyDescent="0.25">
      <c r="A202" s="3">
        <v>301</v>
      </c>
      <c r="B202" s="2" t="s">
        <v>592</v>
      </c>
      <c r="C202" s="155"/>
      <c r="E202" s="3"/>
      <c r="F202" s="155" t="s">
        <v>534</v>
      </c>
      <c r="G202" s="139"/>
      <c r="H202" s="3">
        <v>2011</v>
      </c>
      <c r="I202" s="165">
        <v>96028</v>
      </c>
      <c r="J202" s="75"/>
      <c r="K202" s="6">
        <f t="shared" si="11"/>
        <v>96028</v>
      </c>
      <c r="L202" s="6">
        <v>50000</v>
      </c>
      <c r="M202" s="139" t="s">
        <v>245</v>
      </c>
      <c r="N202" s="13">
        <f t="shared" si="7"/>
        <v>0</v>
      </c>
    </row>
    <row r="203" spans="1:14" x14ac:dyDescent="0.25">
      <c r="A203" s="3">
        <v>302</v>
      </c>
      <c r="B203" s="2" t="s">
        <v>340</v>
      </c>
      <c r="C203" s="155"/>
      <c r="E203" s="3"/>
      <c r="F203" s="155" t="s">
        <v>534</v>
      </c>
      <c r="G203" s="139"/>
      <c r="H203" s="3">
        <v>2011</v>
      </c>
      <c r="I203" s="165">
        <v>11773</v>
      </c>
      <c r="J203" s="75"/>
      <c r="K203" s="6">
        <f t="shared" si="11"/>
        <v>11773</v>
      </c>
      <c r="L203" s="6">
        <v>8000</v>
      </c>
      <c r="M203" s="139" t="s">
        <v>245</v>
      </c>
      <c r="N203" s="13">
        <f t="shared" si="7"/>
        <v>0</v>
      </c>
    </row>
    <row r="204" spans="1:14" x14ac:dyDescent="0.25">
      <c r="A204" s="3">
        <v>303</v>
      </c>
      <c r="B204" s="2" t="s">
        <v>588</v>
      </c>
      <c r="C204" s="155"/>
      <c r="E204" s="3"/>
      <c r="F204" s="155" t="s">
        <v>534</v>
      </c>
      <c r="G204" s="139"/>
      <c r="H204" s="3">
        <v>2011</v>
      </c>
      <c r="I204" s="165">
        <v>200351</v>
      </c>
      <c r="J204" s="75"/>
      <c r="K204" s="6">
        <f t="shared" si="11"/>
        <v>200351</v>
      </c>
      <c r="L204" s="6">
        <v>200000</v>
      </c>
      <c r="M204" s="139" t="s">
        <v>245</v>
      </c>
      <c r="N204" s="13">
        <f t="shared" si="7"/>
        <v>0</v>
      </c>
    </row>
    <row r="205" spans="1:14" x14ac:dyDescent="0.25">
      <c r="A205" s="3">
        <v>304</v>
      </c>
      <c r="B205" s="2" t="s">
        <v>533</v>
      </c>
      <c r="C205" s="155"/>
      <c r="E205" s="3"/>
      <c r="F205" s="155" t="s">
        <v>534</v>
      </c>
      <c r="G205" s="139"/>
      <c r="H205" s="3">
        <v>2011</v>
      </c>
      <c r="I205" s="165">
        <v>153084</v>
      </c>
      <c r="J205" s="75"/>
      <c r="K205" s="6">
        <f t="shared" si="11"/>
        <v>153084</v>
      </c>
      <c r="L205" s="6">
        <v>100000</v>
      </c>
      <c r="M205" s="139" t="s">
        <v>245</v>
      </c>
      <c r="N205" s="13">
        <f t="shared" si="7"/>
        <v>0</v>
      </c>
    </row>
    <row r="206" spans="1:14" x14ac:dyDescent="0.25">
      <c r="A206" s="3">
        <v>305</v>
      </c>
      <c r="B206" s="2" t="s">
        <v>591</v>
      </c>
      <c r="C206" s="155"/>
      <c r="E206" s="3"/>
      <c r="F206" s="155" t="s">
        <v>534</v>
      </c>
      <c r="G206" s="139"/>
      <c r="H206" s="3">
        <v>2011</v>
      </c>
      <c r="I206" s="165">
        <f>120321+186009+51651+90550</f>
        <v>448531</v>
      </c>
      <c r="J206" s="75"/>
      <c r="K206" s="6">
        <f t="shared" si="11"/>
        <v>448531</v>
      </c>
      <c r="L206" s="6">
        <v>250000</v>
      </c>
      <c r="M206" s="139" t="s">
        <v>245</v>
      </c>
      <c r="N206" s="13">
        <f t="shared" si="7"/>
        <v>0</v>
      </c>
    </row>
    <row r="207" spans="1:14" x14ac:dyDescent="0.25">
      <c r="A207" s="3">
        <v>719.2</v>
      </c>
      <c r="B207" s="2" t="s">
        <v>590</v>
      </c>
      <c r="C207" s="139"/>
      <c r="E207" s="3"/>
      <c r="F207" s="155" t="s">
        <v>534</v>
      </c>
      <c r="G207" s="139"/>
      <c r="H207" s="3">
        <v>2011</v>
      </c>
      <c r="I207" s="164">
        <v>2340</v>
      </c>
      <c r="J207" s="75"/>
      <c r="K207" s="6">
        <f t="shared" si="11"/>
        <v>2340</v>
      </c>
      <c r="L207" s="6">
        <f>+I207</f>
        <v>2340</v>
      </c>
      <c r="M207" s="139" t="s">
        <v>245</v>
      </c>
      <c r="N207" s="13">
        <f t="shared" si="7"/>
        <v>0</v>
      </c>
    </row>
    <row r="208" spans="1:14" x14ac:dyDescent="0.25">
      <c r="A208" s="3"/>
      <c r="B208" s="2"/>
      <c r="C208" s="139"/>
      <c r="E208" s="3"/>
      <c r="F208" s="189" t="s">
        <v>634</v>
      </c>
      <c r="G208" s="190"/>
      <c r="H208" s="191"/>
      <c r="I208" s="192">
        <f>SUBTOTAL(9,I199:I207)</f>
        <v>1057802.1400000001</v>
      </c>
      <c r="J208" s="193">
        <f>SUBTOTAL(9,J199:J207)</f>
        <v>0</v>
      </c>
      <c r="K208" s="194">
        <f>SUBTOTAL(9,K199:K207)</f>
        <v>1057802.1400000001</v>
      </c>
      <c r="L208" s="194">
        <f>SUBTOTAL(9,L199:L207)</f>
        <v>810340</v>
      </c>
      <c r="M208" s="139"/>
      <c r="N208" s="13"/>
    </row>
    <row r="209" spans="1:14" x14ac:dyDescent="0.25">
      <c r="A209" s="3"/>
      <c r="B209" s="2"/>
      <c r="C209" s="139"/>
      <c r="E209" s="3"/>
      <c r="F209" s="184" t="s">
        <v>581</v>
      </c>
      <c r="G209" s="139"/>
      <c r="H209" s="3"/>
      <c r="I209" s="164">
        <f>SUBTOTAL(9,I9:I207)</f>
        <v>58534960.069999993</v>
      </c>
      <c r="J209" s="75">
        <f>SUBTOTAL(9,J9:J207)</f>
        <v>49757610.579714283</v>
      </c>
      <c r="K209" s="6">
        <f>SUBTOTAL(9,K9:K207)</f>
        <v>8505074.3021428566</v>
      </c>
      <c r="L209" s="6">
        <f>SUBTOTAL(9,L9:L207)</f>
        <v>49449795.350000001</v>
      </c>
      <c r="M209" s="139"/>
      <c r="N209" s="13"/>
    </row>
    <row r="210" spans="1:14" x14ac:dyDescent="0.25">
      <c r="A210" s="3"/>
      <c r="E210" s="3"/>
      <c r="F210" s="3"/>
      <c r="G210" s="139"/>
      <c r="I210" s="163"/>
      <c r="M210" s="3"/>
      <c r="N210" s="13">
        <f t="shared" si="7"/>
        <v>0</v>
      </c>
    </row>
    <row r="211" spans="1:14" x14ac:dyDescent="0.25">
      <c r="A211" s="3" t="s">
        <v>354</v>
      </c>
      <c r="B211" s="2" t="s">
        <v>462</v>
      </c>
      <c r="C211" s="139" t="s">
        <v>514</v>
      </c>
      <c r="E211" s="3" t="s">
        <v>493</v>
      </c>
      <c r="F211" s="139" t="s">
        <v>506</v>
      </c>
      <c r="G211" s="139"/>
      <c r="H211" s="3"/>
      <c r="I211" s="164">
        <f>MISC!$S$7</f>
        <v>5916533.7899999982</v>
      </c>
      <c r="J211" s="75">
        <f>MISC!$T$7</f>
        <v>4699006.8270000005</v>
      </c>
      <c r="K211" s="6">
        <f t="shared" ref="K211" si="12">+I211-J211</f>
        <v>1217526.9629999977</v>
      </c>
      <c r="L211" s="6">
        <v>300000</v>
      </c>
      <c r="M211" s="139"/>
      <c r="N211" s="13">
        <f t="shared" ref="N211:N214" si="13">+I211-J211-K211</f>
        <v>0</v>
      </c>
    </row>
    <row r="212" spans="1:14" x14ac:dyDescent="0.25">
      <c r="A212" s="3"/>
      <c r="B212" t="s">
        <v>579</v>
      </c>
      <c r="F212" t="s">
        <v>580</v>
      </c>
      <c r="I212" s="37"/>
      <c r="J212" s="173"/>
      <c r="K212" s="173"/>
      <c r="L212" s="37">
        <v>1000000</v>
      </c>
      <c r="M212" s="139"/>
      <c r="N212" s="13">
        <f t="shared" si="13"/>
        <v>0</v>
      </c>
    </row>
    <row r="213" spans="1:14" x14ac:dyDescent="0.25">
      <c r="A213" s="3"/>
      <c r="B213" s="2"/>
      <c r="C213" s="139"/>
      <c r="E213" s="3"/>
      <c r="F213" s="139"/>
      <c r="G213" s="139"/>
      <c r="H213" s="3"/>
      <c r="I213" s="164"/>
      <c r="J213" s="75"/>
      <c r="K213" s="75"/>
      <c r="L213" s="75"/>
      <c r="M213" s="139"/>
      <c r="N213" s="13">
        <f t="shared" si="13"/>
        <v>0</v>
      </c>
    </row>
    <row r="214" spans="1:14" s="9" customFormat="1" x14ac:dyDescent="0.25">
      <c r="A214" s="115"/>
      <c r="B214" s="9" t="s">
        <v>3</v>
      </c>
      <c r="C214" s="115"/>
      <c r="D214" s="115"/>
      <c r="E214" s="115"/>
      <c r="F214" s="115"/>
      <c r="G214" s="115"/>
      <c r="H214" s="115"/>
      <c r="I214" s="166">
        <f>+I212+I211+I209</f>
        <v>64451493.859999992</v>
      </c>
      <c r="J214" s="166">
        <f t="shared" ref="J214:L214" si="14">+J212+J211+J209</f>
        <v>54456617.406714283</v>
      </c>
      <c r="K214" s="166">
        <f t="shared" si="14"/>
        <v>9722601.2651428543</v>
      </c>
      <c r="L214" s="166">
        <f t="shared" si="14"/>
        <v>50749795.350000001</v>
      </c>
      <c r="M214" s="182">
        <f>+I214-J214-K214</f>
        <v>272275.18814285472</v>
      </c>
      <c r="N214" s="13">
        <f t="shared" si="13"/>
        <v>272275.18814285472</v>
      </c>
    </row>
    <row r="215" spans="1:14" x14ac:dyDescent="0.25">
      <c r="A215" s="3"/>
      <c r="E215" s="3"/>
      <c r="L215" s="43"/>
      <c r="M215" s="3"/>
    </row>
    <row r="216" spans="1:14" x14ac:dyDescent="0.25">
      <c r="A216" s="3"/>
      <c r="I216" s="29"/>
      <c r="L216" s="29"/>
      <c r="M216" s="3"/>
    </row>
    <row r="217" spans="1:14" x14ac:dyDescent="0.25">
      <c r="A217" s="3"/>
      <c r="F217" s="3"/>
      <c r="G217" s="3"/>
      <c r="H217" s="3"/>
      <c r="I217" s="29"/>
      <c r="L217" s="29"/>
      <c r="M217" s="3"/>
    </row>
    <row r="218" spans="1:14" x14ac:dyDescent="0.25">
      <c r="A218" s="3"/>
      <c r="F218" s="3"/>
      <c r="G218" s="3"/>
      <c r="H218" s="3"/>
      <c r="I218" s="29"/>
      <c r="L218" s="29"/>
      <c r="M218" s="3"/>
    </row>
    <row r="219" spans="1:14" x14ac:dyDescent="0.25">
      <c r="A219" s="3"/>
      <c r="H219" s="3"/>
      <c r="I219" s="29"/>
      <c r="L219" s="29"/>
    </row>
    <row r="220" spans="1:14" x14ac:dyDescent="0.25">
      <c r="A220" s="3"/>
      <c r="H220" s="3"/>
      <c r="I220" s="29"/>
      <c r="L220" s="29"/>
    </row>
    <row r="221" spans="1:14" x14ac:dyDescent="0.25">
      <c r="A221" s="3"/>
      <c r="H221" s="3"/>
      <c r="I221" s="29"/>
      <c r="L221" s="29"/>
    </row>
    <row r="222" spans="1:14" x14ac:dyDescent="0.25">
      <c r="A222" s="3"/>
      <c r="H222" s="3"/>
    </row>
  </sheetData>
  <autoFilter ref="A9:M214" xr:uid="{00000000-0009-0000-0000-0000D9000000}">
    <filterColumn colId="2">
      <customFilters>
        <customFilter operator="notEqual" val="SOLD"/>
      </customFilters>
    </filterColumn>
  </autoFilter>
  <sortState xmlns:xlrd2="http://schemas.microsoft.com/office/spreadsheetml/2017/richdata2" ref="A9:M216">
    <sortCondition descending="1" ref="F9:F216"/>
  </sortState>
  <printOptions gridLines="1"/>
  <pageMargins left="0.70866141732283505" right="0.70866141732283505" top="0.74803149606299202" bottom="0.74803149606299202" header="0.31496062992126" footer="0.31496062992126"/>
  <pageSetup paperSize="17" fitToHeight="0" orientation="landscape" blackAndWhite="1" r:id="rId1"/>
  <headerFooter>
    <oddFooter>&amp;Z&amp;F&amp;RPage &amp;P</oddFooter>
  </headerFooter>
  <drawing r:id="rId2"/>
  <legacyDrawing r:id="rId3"/>
</worksheet>
</file>

<file path=xl/worksheets/sheet2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A00-000000000000}">
  <sheetPr syncVertical="1" syncRef="A1" transitionEvaluation="1" codeName="Sheet144">
    <tabColor rgb="FFFFC000"/>
  </sheetPr>
  <dimension ref="A2:Y58"/>
  <sheetViews>
    <sheetView workbookViewId="0"/>
  </sheetViews>
  <sheetFormatPr defaultColWidth="11" defaultRowHeight="15" x14ac:dyDescent="0.25"/>
  <cols>
    <col min="1" max="1" width="8.5703125" style="14" customWidth="1"/>
    <col min="2" max="2" width="37.5703125" style="15" customWidth="1"/>
    <col min="3" max="5" width="14.42578125" style="16" hidden="1" customWidth="1"/>
    <col min="6" max="6" width="17.140625" style="16" hidden="1" customWidth="1"/>
    <col min="7" max="7" width="17" style="16" customWidth="1"/>
    <col min="8" max="9" width="17.140625" style="16" customWidth="1"/>
    <col min="10" max="11" width="18.140625" style="16" customWidth="1"/>
    <col min="12" max="13" width="17" style="16" customWidth="1"/>
    <col min="14" max="17" width="17.140625" style="16" customWidth="1"/>
    <col min="18" max="24" width="16.7109375" style="16" customWidth="1"/>
    <col min="25" max="25" width="18.28515625" style="16" bestFit="1" customWidth="1"/>
    <col min="26" max="16384" width="11" style="15"/>
  </cols>
  <sheetData>
    <row r="2" spans="1:25" x14ac:dyDescent="0.25">
      <c r="B2" s="17" t="s">
        <v>0</v>
      </c>
    </row>
    <row r="3" spans="1:25" x14ac:dyDescent="0.25">
      <c r="B3" s="17" t="s">
        <v>1</v>
      </c>
    </row>
    <row r="4" spans="1:25" x14ac:dyDescent="0.25">
      <c r="B4" s="17" t="s">
        <v>15</v>
      </c>
    </row>
    <row r="6" spans="1:25" x14ac:dyDescent="0.25">
      <c r="C6" s="108"/>
    </row>
    <row r="7" spans="1:25" x14ac:dyDescent="0.25">
      <c r="B7" s="17" t="s">
        <v>16</v>
      </c>
      <c r="C7" s="109" t="s">
        <v>17</v>
      </c>
      <c r="D7" s="18" t="s">
        <v>18</v>
      </c>
      <c r="E7" s="18" t="s">
        <v>19</v>
      </c>
      <c r="F7" s="18" t="s">
        <v>20</v>
      </c>
      <c r="G7" s="18" t="s">
        <v>21</v>
      </c>
      <c r="H7" s="18" t="s">
        <v>22</v>
      </c>
      <c r="I7" s="18" t="s">
        <v>23</v>
      </c>
      <c r="J7" s="18" t="s">
        <v>24</v>
      </c>
      <c r="K7" s="18" t="s">
        <v>25</v>
      </c>
      <c r="L7" s="18" t="s">
        <v>26</v>
      </c>
      <c r="M7" s="18" t="s">
        <v>27</v>
      </c>
      <c r="N7" s="18" t="s">
        <v>28</v>
      </c>
      <c r="O7" s="18" t="s">
        <v>29</v>
      </c>
      <c r="P7" s="18" t="s">
        <v>30</v>
      </c>
      <c r="Q7" s="18" t="s">
        <v>31</v>
      </c>
      <c r="R7" s="109" t="s">
        <v>32</v>
      </c>
      <c r="S7" s="109" t="s">
        <v>33</v>
      </c>
      <c r="T7" s="109" t="s">
        <v>34</v>
      </c>
      <c r="U7" s="19" t="s">
        <v>35</v>
      </c>
      <c r="V7" s="18" t="s">
        <v>36</v>
      </c>
      <c r="W7" s="18" t="s">
        <v>37</v>
      </c>
      <c r="X7" s="18"/>
      <c r="Y7" s="18" t="s">
        <v>38</v>
      </c>
    </row>
    <row r="8" spans="1:25" x14ac:dyDescent="0.25">
      <c r="C8" s="108"/>
    </row>
    <row r="9" spans="1:25" x14ac:dyDescent="0.25">
      <c r="A9" s="14">
        <v>11</v>
      </c>
      <c r="B9" s="17" t="s">
        <v>39</v>
      </c>
      <c r="C9" s="108"/>
      <c r="G9" s="21">
        <v>1281805.1299999999</v>
      </c>
      <c r="I9" s="21">
        <v>7086.2</v>
      </c>
      <c r="Y9" s="21">
        <f t="shared" ref="Y9:Y30" si="0">SUM(C9:X9)</f>
        <v>1288891.3299999998</v>
      </c>
    </row>
    <row r="10" spans="1:25" x14ac:dyDescent="0.25">
      <c r="B10" s="17" t="s">
        <v>72</v>
      </c>
      <c r="C10" s="108"/>
      <c r="Y10" s="21">
        <f t="shared" si="0"/>
        <v>0</v>
      </c>
    </row>
    <row r="11" spans="1:25" x14ac:dyDescent="0.25">
      <c r="B11" s="17" t="s">
        <v>40</v>
      </c>
      <c r="C11" s="108"/>
      <c r="Y11" s="21">
        <f t="shared" si="0"/>
        <v>0</v>
      </c>
    </row>
    <row r="12" spans="1:25" x14ac:dyDescent="0.25">
      <c r="B12" s="20" t="s">
        <v>41</v>
      </c>
      <c r="H12" s="21">
        <v>110120</v>
      </c>
      <c r="I12" s="21">
        <v>333836.86</v>
      </c>
      <c r="J12" s="16">
        <v>128867.83</v>
      </c>
      <c r="W12" s="16">
        <v>8980</v>
      </c>
      <c r="Y12" s="21">
        <f t="shared" si="0"/>
        <v>581804.68999999994</v>
      </c>
    </row>
    <row r="13" spans="1:25" x14ac:dyDescent="0.25">
      <c r="A13" s="14">
        <v>4</v>
      </c>
      <c r="B13" s="22" t="s">
        <v>42</v>
      </c>
      <c r="Y13" s="21">
        <f t="shared" si="0"/>
        <v>0</v>
      </c>
    </row>
    <row r="14" spans="1:25" x14ac:dyDescent="0.25">
      <c r="A14" s="14">
        <v>4</v>
      </c>
      <c r="B14" s="22" t="s">
        <v>43</v>
      </c>
      <c r="D14" s="108"/>
      <c r="E14" s="108"/>
      <c r="F14" s="108"/>
      <c r="G14" s="108"/>
      <c r="H14" s="108"/>
      <c r="I14" s="108"/>
      <c r="J14" s="108">
        <v>668543.53</v>
      </c>
      <c r="K14" s="108"/>
      <c r="L14" s="108"/>
      <c r="M14" s="108"/>
      <c r="N14" s="108"/>
      <c r="O14" s="108"/>
      <c r="P14" s="108"/>
      <c r="Q14" s="108"/>
      <c r="R14" s="108"/>
      <c r="S14" s="108"/>
      <c r="T14" s="108"/>
      <c r="Y14" s="21">
        <f t="shared" si="0"/>
        <v>668543.53</v>
      </c>
    </row>
    <row r="15" spans="1:25" x14ac:dyDescent="0.25">
      <c r="A15" s="14">
        <v>5</v>
      </c>
      <c r="B15" s="22" t="s">
        <v>44</v>
      </c>
      <c r="J15" s="16">
        <v>0</v>
      </c>
      <c r="K15" s="16">
        <v>579784.84</v>
      </c>
      <c r="Y15" s="21">
        <f t="shared" si="0"/>
        <v>579784.84</v>
      </c>
    </row>
    <row r="16" spans="1:25" x14ac:dyDescent="0.25">
      <c r="A16" s="14">
        <v>10</v>
      </c>
      <c r="B16" s="22" t="s">
        <v>46</v>
      </c>
      <c r="J16" s="16">
        <v>0</v>
      </c>
      <c r="K16" s="16">
        <v>691893.01</v>
      </c>
      <c r="L16" s="16">
        <v>6085.43</v>
      </c>
      <c r="R16" s="16">
        <v>11347.48</v>
      </c>
      <c r="T16" s="16">
        <v>0</v>
      </c>
      <c r="U16" s="16">
        <v>0</v>
      </c>
      <c r="Y16" s="21">
        <f t="shared" si="0"/>
        <v>709325.92</v>
      </c>
    </row>
    <row r="17" spans="1:25" x14ac:dyDescent="0.25">
      <c r="B17" s="22" t="s">
        <v>47</v>
      </c>
      <c r="J17" s="16" t="s">
        <v>45</v>
      </c>
      <c r="K17" s="16">
        <v>342161.39</v>
      </c>
      <c r="T17" s="16">
        <v>0</v>
      </c>
      <c r="U17" s="16">
        <v>0</v>
      </c>
      <c r="Y17" s="21">
        <f t="shared" si="0"/>
        <v>342161.39</v>
      </c>
    </row>
    <row r="18" spans="1:25" x14ac:dyDescent="0.25">
      <c r="A18" s="14">
        <v>8</v>
      </c>
      <c r="B18" s="22" t="s">
        <v>48</v>
      </c>
      <c r="L18" s="16">
        <v>1284553.1100000001</v>
      </c>
      <c r="R18" s="16">
        <v>-45000</v>
      </c>
      <c r="Y18" s="21">
        <f t="shared" si="0"/>
        <v>1239553.1100000001</v>
      </c>
    </row>
    <row r="19" spans="1:25" x14ac:dyDescent="0.25">
      <c r="B19" s="22" t="s">
        <v>49</v>
      </c>
      <c r="L19" s="16">
        <v>401270.25</v>
      </c>
      <c r="N19" s="16">
        <v>-401270.25</v>
      </c>
      <c r="Y19" s="21">
        <f t="shared" si="0"/>
        <v>0</v>
      </c>
    </row>
    <row r="20" spans="1:25" x14ac:dyDescent="0.25">
      <c r="A20" s="14">
        <v>13</v>
      </c>
      <c r="B20" s="73" t="s">
        <v>281</v>
      </c>
      <c r="C20" s="1"/>
      <c r="D20" s="1"/>
      <c r="E20" s="1"/>
      <c r="F20" s="1"/>
      <c r="G20" s="1"/>
      <c r="H20" s="1"/>
      <c r="I20" s="1"/>
      <c r="J20" s="1"/>
      <c r="K20" s="1"/>
      <c r="L20" s="1">
        <v>461441.56</v>
      </c>
      <c r="M20" s="1"/>
      <c r="N20" s="1"/>
      <c r="O20" s="1"/>
      <c r="P20" s="1"/>
      <c r="Q20" s="1"/>
      <c r="R20" s="1">
        <v>3283.71</v>
      </c>
      <c r="S20" s="1"/>
      <c r="T20" s="1"/>
      <c r="U20" s="1"/>
      <c r="V20" s="1"/>
      <c r="W20" s="1"/>
      <c r="X20" s="1"/>
      <c r="Y20" s="74">
        <f t="shared" si="0"/>
        <v>464725.27</v>
      </c>
    </row>
    <row r="21" spans="1:25" x14ac:dyDescent="0.25">
      <c r="Y21" s="21">
        <f t="shared" si="0"/>
        <v>0</v>
      </c>
    </row>
    <row r="22" spans="1:25" x14ac:dyDescent="0.25">
      <c r="A22" s="14">
        <v>6</v>
      </c>
      <c r="B22" s="22" t="s">
        <v>50</v>
      </c>
      <c r="N22" s="16">
        <v>685302.63</v>
      </c>
      <c r="Y22" s="21">
        <f t="shared" si="0"/>
        <v>685302.63</v>
      </c>
    </row>
    <row r="23" spans="1:25" x14ac:dyDescent="0.25">
      <c r="B23" s="22" t="s">
        <v>51</v>
      </c>
      <c r="N23" s="16">
        <v>204285.97</v>
      </c>
      <c r="Y23" s="21">
        <f t="shared" si="0"/>
        <v>204285.97</v>
      </c>
    </row>
    <row r="24" spans="1:25" x14ac:dyDescent="0.25">
      <c r="A24" s="14">
        <v>9</v>
      </c>
      <c r="B24" s="22" t="s">
        <v>52</v>
      </c>
      <c r="O24" s="16">
        <v>748066.83</v>
      </c>
      <c r="P24" s="16">
        <v>52172.44</v>
      </c>
      <c r="Q24" s="16">
        <v>90289.19</v>
      </c>
      <c r="R24" s="16">
        <v>87226</v>
      </c>
      <c r="S24" s="16">
        <v>4328.8999999999996</v>
      </c>
      <c r="Y24" s="21">
        <f t="shared" si="0"/>
        <v>982083.36</v>
      </c>
    </row>
    <row r="25" spans="1:25" x14ac:dyDescent="0.25">
      <c r="B25" s="22" t="s">
        <v>53</v>
      </c>
      <c r="O25" s="16">
        <v>3672.2</v>
      </c>
      <c r="P25" s="16">
        <v>987035.54</v>
      </c>
      <c r="Q25" s="16">
        <v>98211.38</v>
      </c>
      <c r="R25" s="16">
        <v>4947</v>
      </c>
      <c r="Y25" s="21">
        <f t="shared" si="0"/>
        <v>1093866.1200000001</v>
      </c>
    </row>
    <row r="26" spans="1:25" x14ac:dyDescent="0.25">
      <c r="A26" s="14">
        <v>7</v>
      </c>
      <c r="B26" s="22" t="s">
        <v>76</v>
      </c>
      <c r="P26" s="16">
        <v>420818.05</v>
      </c>
      <c r="Q26" s="16">
        <v>191956.93</v>
      </c>
      <c r="R26" s="16">
        <v>21514.86</v>
      </c>
      <c r="U26" s="16">
        <v>14005.5</v>
      </c>
      <c r="Y26" s="21">
        <f t="shared" si="0"/>
        <v>648295.34</v>
      </c>
    </row>
    <row r="27" spans="1:25" s="25" customFormat="1" x14ac:dyDescent="0.25">
      <c r="A27" s="24">
        <v>1</v>
      </c>
      <c r="B27" s="25" t="s">
        <v>55</v>
      </c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>
        <v>288057.78999999998</v>
      </c>
      <c r="Q27" s="26">
        <v>34486.46</v>
      </c>
      <c r="R27" s="26">
        <v>11734.5</v>
      </c>
      <c r="S27" s="26">
        <v>10511.77</v>
      </c>
      <c r="T27" s="26"/>
      <c r="U27" s="26"/>
      <c r="V27" s="26"/>
      <c r="W27" s="26"/>
      <c r="X27" s="26"/>
      <c r="Y27" s="27">
        <f t="shared" si="0"/>
        <v>344790.52</v>
      </c>
    </row>
    <row r="28" spans="1:25" x14ac:dyDescent="0.25">
      <c r="A28" s="14">
        <v>12</v>
      </c>
      <c r="B28" s="22" t="s">
        <v>56</v>
      </c>
      <c r="Q28" s="16">
        <v>151632.89000000001</v>
      </c>
      <c r="R28" s="16">
        <v>7745.37</v>
      </c>
      <c r="Y28" s="21">
        <f t="shared" si="0"/>
        <v>159378.26</v>
      </c>
    </row>
    <row r="29" spans="1:25" x14ac:dyDescent="0.25">
      <c r="A29" s="14">
        <v>3</v>
      </c>
      <c r="B29" s="22" t="s">
        <v>57</v>
      </c>
      <c r="Q29" s="16">
        <v>470347.77</v>
      </c>
      <c r="R29" s="16">
        <v>72465.960000000006</v>
      </c>
      <c r="S29" s="16">
        <v>96521.18</v>
      </c>
      <c r="T29" s="16">
        <v>370444.25</v>
      </c>
      <c r="U29" s="16">
        <v>79130.080000000002</v>
      </c>
      <c r="Y29" s="21">
        <f t="shared" si="0"/>
        <v>1088909.24</v>
      </c>
    </row>
    <row r="30" spans="1:25" x14ac:dyDescent="0.25">
      <c r="A30" s="14">
        <v>2</v>
      </c>
      <c r="B30" s="22" t="s">
        <v>58</v>
      </c>
      <c r="U30" s="16">
        <v>556314.85</v>
      </c>
      <c r="V30" s="16">
        <v>400684.75</v>
      </c>
      <c r="W30" s="16">
        <v>552.70000000000005</v>
      </c>
      <c r="Y30" s="21">
        <f t="shared" si="0"/>
        <v>957552.29999999993</v>
      </c>
    </row>
    <row r="31" spans="1:25" x14ac:dyDescent="0.25">
      <c r="B31" s="23"/>
      <c r="C31" s="16">
        <f t="shared" ref="C31:T31" si="1">SUM(C9:C29)</f>
        <v>0</v>
      </c>
      <c r="D31" s="16">
        <f t="shared" si="1"/>
        <v>0</v>
      </c>
      <c r="E31" s="16">
        <f t="shared" si="1"/>
        <v>0</v>
      </c>
      <c r="F31" s="16">
        <f t="shared" si="1"/>
        <v>0</v>
      </c>
      <c r="G31" s="16">
        <f t="shared" si="1"/>
        <v>1281805.1299999999</v>
      </c>
      <c r="H31" s="16">
        <f t="shared" si="1"/>
        <v>110120</v>
      </c>
      <c r="I31" s="16">
        <f t="shared" si="1"/>
        <v>340923.06</v>
      </c>
      <c r="J31" s="16">
        <f t="shared" si="1"/>
        <v>797411.36</v>
      </c>
      <c r="K31" s="16">
        <f t="shared" si="1"/>
        <v>1613839.2400000002</v>
      </c>
      <c r="L31" s="16">
        <f t="shared" si="1"/>
        <v>2153350.35</v>
      </c>
      <c r="M31" s="16">
        <f t="shared" si="1"/>
        <v>0</v>
      </c>
      <c r="N31" s="16">
        <f t="shared" si="1"/>
        <v>488318.35</v>
      </c>
      <c r="O31" s="16">
        <f t="shared" si="1"/>
        <v>751739.02999999991</v>
      </c>
      <c r="P31" s="16">
        <f t="shared" si="1"/>
        <v>1748083.82</v>
      </c>
      <c r="Q31" s="16">
        <f t="shared" si="1"/>
        <v>1036924.6200000001</v>
      </c>
      <c r="R31" s="16">
        <f t="shared" si="1"/>
        <v>175264.88</v>
      </c>
      <c r="S31" s="16">
        <f t="shared" si="1"/>
        <v>111361.84999999999</v>
      </c>
      <c r="T31" s="16">
        <f t="shared" si="1"/>
        <v>370444.25</v>
      </c>
      <c r="Y31" s="21"/>
    </row>
    <row r="32" spans="1:25" x14ac:dyDescent="0.25">
      <c r="U32" s="16">
        <f>SUM(U8:U31)</f>
        <v>649450.42999999993</v>
      </c>
      <c r="V32" s="16">
        <f>SUM(V8:V31)</f>
        <v>400684.75</v>
      </c>
      <c r="W32" s="16">
        <f>SUM(W8:W31)</f>
        <v>9532.7000000000007</v>
      </c>
      <c r="X32" s="16">
        <f>SUM(X8:X31)</f>
        <v>0</v>
      </c>
      <c r="Y32" s="21">
        <f>SUM(Y9:Y31)</f>
        <v>12039253.82</v>
      </c>
    </row>
    <row r="33" spans="2:25" x14ac:dyDescent="0.25">
      <c r="Y33" s="21"/>
    </row>
    <row r="34" spans="2:25" x14ac:dyDescent="0.25">
      <c r="Y34" s="21"/>
    </row>
    <row r="35" spans="2:25" x14ac:dyDescent="0.25">
      <c r="B35" s="15" t="s">
        <v>284</v>
      </c>
      <c r="Q35" s="16">
        <f>123453.96+19549.11</f>
        <v>143003.07</v>
      </c>
      <c r="S35" s="16">
        <v>230795.09</v>
      </c>
      <c r="T35" s="16">
        <v>534542.69999999995</v>
      </c>
      <c r="U35" s="16">
        <v>8100.27</v>
      </c>
      <c r="Y35" s="21">
        <f t="shared" ref="Y35:Y57" si="2">SUM(C35:X35)</f>
        <v>916441.13</v>
      </c>
    </row>
    <row r="36" spans="2:25" x14ac:dyDescent="0.25">
      <c r="B36" s="15" t="s">
        <v>285</v>
      </c>
      <c r="Y36" s="21">
        <f t="shared" si="2"/>
        <v>0</v>
      </c>
    </row>
    <row r="37" spans="2:25" x14ac:dyDescent="0.25">
      <c r="B37" s="15" t="s">
        <v>286</v>
      </c>
      <c r="Y37" s="21">
        <f t="shared" si="2"/>
        <v>0</v>
      </c>
    </row>
    <row r="38" spans="2:25" x14ac:dyDescent="0.25">
      <c r="Y38" s="21">
        <f t="shared" si="2"/>
        <v>0</v>
      </c>
    </row>
    <row r="39" spans="2:25" x14ac:dyDescent="0.25">
      <c r="B39" s="15" t="s">
        <v>287</v>
      </c>
      <c r="S39" s="16">
        <v>1007785.75</v>
      </c>
      <c r="T39" s="16">
        <v>16514.04</v>
      </c>
      <c r="Y39" s="21">
        <f t="shared" si="2"/>
        <v>1024299.79</v>
      </c>
    </row>
    <row r="40" spans="2:25" x14ac:dyDescent="0.25">
      <c r="Y40" s="21">
        <f t="shared" si="2"/>
        <v>0</v>
      </c>
    </row>
    <row r="41" spans="2:25" x14ac:dyDescent="0.25">
      <c r="B41" s="15" t="s">
        <v>288</v>
      </c>
      <c r="Q41" s="16">
        <v>13352.04</v>
      </c>
      <c r="Y41" s="21">
        <f t="shared" si="2"/>
        <v>13352.04</v>
      </c>
    </row>
    <row r="42" spans="2:25" x14ac:dyDescent="0.25">
      <c r="B42" s="15" t="s">
        <v>289</v>
      </c>
      <c r="Y42" s="21">
        <f t="shared" si="2"/>
        <v>0</v>
      </c>
    </row>
    <row r="43" spans="2:25" x14ac:dyDescent="0.25">
      <c r="Y43" s="21">
        <f t="shared" si="2"/>
        <v>0</v>
      </c>
    </row>
    <row r="44" spans="2:25" x14ac:dyDescent="0.25">
      <c r="B44" s="15" t="s">
        <v>290</v>
      </c>
      <c r="Y44" s="21">
        <f t="shared" si="2"/>
        <v>0</v>
      </c>
    </row>
    <row r="45" spans="2:25" x14ac:dyDescent="0.25">
      <c r="B45" s="15" t="s">
        <v>291</v>
      </c>
      <c r="R45" s="16">
        <v>192827.85</v>
      </c>
      <c r="Y45" s="21">
        <f t="shared" si="2"/>
        <v>192827.85</v>
      </c>
    </row>
    <row r="46" spans="2:25" x14ac:dyDescent="0.25">
      <c r="Y46" s="21">
        <f t="shared" si="2"/>
        <v>0</v>
      </c>
    </row>
    <row r="47" spans="2:25" x14ac:dyDescent="0.25">
      <c r="B47" s="15" t="s">
        <v>292</v>
      </c>
      <c r="Y47" s="21">
        <f t="shared" si="2"/>
        <v>0</v>
      </c>
    </row>
    <row r="48" spans="2:25" x14ac:dyDescent="0.25">
      <c r="B48" s="15" t="s">
        <v>293</v>
      </c>
      <c r="R48" s="16">
        <v>839282.37</v>
      </c>
      <c r="S48" s="16">
        <v>3195.99</v>
      </c>
      <c r="Y48" s="21">
        <f t="shared" si="2"/>
        <v>842478.36</v>
      </c>
    </row>
    <row r="49" spans="2:25" x14ac:dyDescent="0.25">
      <c r="Y49" s="21">
        <f t="shared" si="2"/>
        <v>0</v>
      </c>
    </row>
    <row r="50" spans="2:25" x14ac:dyDescent="0.25">
      <c r="B50" s="15" t="s">
        <v>294</v>
      </c>
      <c r="Y50" s="21">
        <f t="shared" si="2"/>
        <v>0</v>
      </c>
    </row>
    <row r="51" spans="2:25" x14ac:dyDescent="0.25">
      <c r="B51" s="15" t="s">
        <v>295</v>
      </c>
      <c r="R51" s="16">
        <v>818929.49</v>
      </c>
      <c r="S51" s="16">
        <v>22920.18</v>
      </c>
      <c r="Y51" s="21">
        <f t="shared" si="2"/>
        <v>841849.67</v>
      </c>
    </row>
    <row r="52" spans="2:25" x14ac:dyDescent="0.25">
      <c r="Y52" s="21">
        <f t="shared" si="2"/>
        <v>0</v>
      </c>
    </row>
    <row r="53" spans="2:25" x14ac:dyDescent="0.25">
      <c r="B53" s="15" t="s">
        <v>296</v>
      </c>
      <c r="Y53" s="21">
        <f t="shared" si="2"/>
        <v>0</v>
      </c>
    </row>
    <row r="54" spans="2:25" x14ac:dyDescent="0.25">
      <c r="B54" s="15" t="s">
        <v>295</v>
      </c>
      <c r="R54" s="16">
        <v>515081.59</v>
      </c>
      <c r="S54" s="16">
        <v>123020.63</v>
      </c>
      <c r="T54" s="16">
        <v>108126.88</v>
      </c>
      <c r="Y54" s="21">
        <f t="shared" si="2"/>
        <v>746229.1</v>
      </c>
    </row>
    <row r="55" spans="2:25" x14ac:dyDescent="0.25">
      <c r="Y55" s="21">
        <f t="shared" si="2"/>
        <v>0</v>
      </c>
    </row>
    <row r="56" spans="2:25" x14ac:dyDescent="0.25">
      <c r="B56" s="15" t="s">
        <v>297</v>
      </c>
      <c r="Y56" s="21">
        <f t="shared" si="2"/>
        <v>0</v>
      </c>
    </row>
    <row r="57" spans="2:25" x14ac:dyDescent="0.25">
      <c r="B57" s="15" t="s">
        <v>295</v>
      </c>
      <c r="R57" s="16">
        <v>259727.6</v>
      </c>
      <c r="S57" s="16">
        <v>498158.39</v>
      </c>
      <c r="T57" s="16">
        <v>84769.63</v>
      </c>
      <c r="Y57" s="21">
        <f t="shared" si="2"/>
        <v>842655.62</v>
      </c>
    </row>
    <row r="58" spans="2:25" x14ac:dyDescent="0.25">
      <c r="Y58" s="21"/>
    </row>
  </sheetData>
  <phoneticPr fontId="0" type="noConversion"/>
  <printOptions gridLines="1"/>
  <pageMargins left="0.74803149606299213" right="0.74803149606299213" top="0.98425196850393704" bottom="0.98425196850393704" header="0.51181102362204722" footer="0.51181102362204722"/>
  <pageSetup scale="78" orientation="portrait" r:id="rId1"/>
  <headerFooter alignWithMargins="0">
    <oddHeader>Page &amp;P of &amp;N</oddHeader>
    <oddFooter>&amp;L&amp;F&amp;R&amp;D</oddFooter>
  </headerFooter>
</worksheet>
</file>

<file path=xl/worksheets/sheet2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B00-000000000000}">
  <sheetPr codeName="Sheet145">
    <pageSetUpPr fitToPage="1"/>
  </sheetPr>
  <dimension ref="A1:IV178"/>
  <sheetViews>
    <sheetView workbookViewId="0"/>
  </sheetViews>
  <sheetFormatPr defaultColWidth="9.140625" defaultRowHeight="12.75" x14ac:dyDescent="0.2"/>
  <cols>
    <col min="1" max="1" width="10.140625" style="45" bestFit="1" customWidth="1"/>
    <col min="2" max="2" width="30.7109375" style="45" customWidth="1"/>
    <col min="3" max="3" width="12.7109375" style="46" customWidth="1"/>
    <col min="4" max="6" width="12.7109375" style="45" customWidth="1"/>
    <col min="7" max="7" width="4.140625" style="45" customWidth="1"/>
    <col min="8" max="8" width="26.140625" style="45" customWidth="1"/>
    <col min="9" max="16384" width="9.140625" style="45"/>
  </cols>
  <sheetData>
    <row r="1" spans="1:8" ht="15.75" x14ac:dyDescent="0.25">
      <c r="A1" s="69" t="s">
        <v>256</v>
      </c>
      <c r="B1" s="61"/>
      <c r="C1" s="67"/>
      <c r="D1" s="61"/>
    </row>
    <row r="2" spans="1:8" ht="15.75" x14ac:dyDescent="0.25">
      <c r="A2" s="69" t="s">
        <v>254</v>
      </c>
      <c r="B2" s="69" t="s">
        <v>82</v>
      </c>
      <c r="C2" s="67"/>
      <c r="D2" s="61"/>
    </row>
    <row r="4" spans="1:8" x14ac:dyDescent="0.2">
      <c r="A4" s="68" t="s">
        <v>83</v>
      </c>
      <c r="B4" s="68" t="s">
        <v>84</v>
      </c>
      <c r="C4" s="68" t="s">
        <v>85</v>
      </c>
      <c r="D4" s="68" t="s">
        <v>86</v>
      </c>
      <c r="E4" s="68" t="s">
        <v>87</v>
      </c>
      <c r="F4" s="68" t="s">
        <v>88</v>
      </c>
      <c r="G4" s="68"/>
      <c r="H4" s="68" t="s">
        <v>255</v>
      </c>
    </row>
    <row r="6" spans="1:8" x14ac:dyDescent="0.2">
      <c r="A6" s="47">
        <v>39203</v>
      </c>
      <c r="B6" s="45" t="s">
        <v>89</v>
      </c>
      <c r="C6" s="46">
        <v>20070528</v>
      </c>
      <c r="D6" s="48"/>
      <c r="E6" s="48"/>
      <c r="F6" s="48">
        <v>250000</v>
      </c>
      <c r="H6" s="45" t="s">
        <v>90</v>
      </c>
    </row>
    <row r="7" spans="1:8" x14ac:dyDescent="0.2">
      <c r="F7" s="48"/>
    </row>
    <row r="8" spans="1:8" x14ac:dyDescent="0.2">
      <c r="A8" s="47">
        <v>39234</v>
      </c>
      <c r="B8" s="45" t="s">
        <v>89</v>
      </c>
      <c r="C8" s="46">
        <v>20070614</v>
      </c>
      <c r="D8" s="48"/>
      <c r="E8" s="48"/>
      <c r="F8" s="48">
        <v>170000</v>
      </c>
      <c r="H8" s="45" t="s">
        <v>91</v>
      </c>
    </row>
    <row r="9" spans="1:8" x14ac:dyDescent="0.2">
      <c r="A9" s="49">
        <v>39262</v>
      </c>
      <c r="B9" s="45" t="s">
        <v>92</v>
      </c>
      <c r="C9" s="46" t="s">
        <v>93</v>
      </c>
      <c r="D9" s="46"/>
      <c r="E9" s="50"/>
      <c r="F9" s="48">
        <v>6917</v>
      </c>
      <c r="G9" s="48"/>
      <c r="H9" s="51" t="s">
        <v>94</v>
      </c>
    </row>
    <row r="10" spans="1:8" x14ac:dyDescent="0.2">
      <c r="F10" s="48"/>
    </row>
    <row r="11" spans="1:8" x14ac:dyDescent="0.2">
      <c r="A11" s="47">
        <v>39264</v>
      </c>
      <c r="B11" s="45" t="s">
        <v>95</v>
      </c>
      <c r="C11" s="46">
        <v>4654</v>
      </c>
      <c r="D11" s="48"/>
      <c r="E11" s="48"/>
      <c r="F11" s="48">
        <v>3280</v>
      </c>
      <c r="H11" s="45" t="s">
        <v>96</v>
      </c>
    </row>
    <row r="12" spans="1:8" x14ac:dyDescent="0.2">
      <c r="A12" s="47">
        <v>39264</v>
      </c>
      <c r="B12" s="45" t="s">
        <v>97</v>
      </c>
      <c r="C12" s="46">
        <v>26441</v>
      </c>
      <c r="D12" s="48"/>
      <c r="E12" s="48"/>
      <c r="F12" s="48">
        <v>891.5</v>
      </c>
      <c r="H12" s="45" t="s">
        <v>98</v>
      </c>
    </row>
    <row r="13" spans="1:8" x14ac:dyDescent="0.2">
      <c r="A13" s="47">
        <v>39264</v>
      </c>
      <c r="B13" s="45" t="s">
        <v>99</v>
      </c>
      <c r="C13" s="46" t="s">
        <v>100</v>
      </c>
      <c r="D13" s="48"/>
      <c r="F13" s="48">
        <v>294.10000000000002</v>
      </c>
      <c r="H13" s="45" t="s">
        <v>101</v>
      </c>
    </row>
    <row r="14" spans="1:8" x14ac:dyDescent="0.2">
      <c r="A14" s="49">
        <v>39273</v>
      </c>
      <c r="B14" s="45" t="s">
        <v>102</v>
      </c>
      <c r="C14" s="46">
        <v>3399373</v>
      </c>
      <c r="D14" s="46"/>
      <c r="E14" s="46"/>
      <c r="F14" s="48">
        <v>105.85</v>
      </c>
      <c r="G14" s="48"/>
    </row>
    <row r="15" spans="1:8" x14ac:dyDescent="0.2">
      <c r="A15" s="49"/>
      <c r="B15" s="45" t="s">
        <v>103</v>
      </c>
      <c r="C15" s="46" t="s">
        <v>104</v>
      </c>
      <c r="D15" s="46"/>
      <c r="E15" s="46"/>
      <c r="F15" s="48">
        <v>9310.8799999999992</v>
      </c>
      <c r="G15" s="48"/>
    </row>
    <row r="16" spans="1:8" x14ac:dyDescent="0.2">
      <c r="A16" s="47">
        <v>39295</v>
      </c>
      <c r="B16" s="45" t="s">
        <v>105</v>
      </c>
      <c r="C16" s="46">
        <v>174376</v>
      </c>
      <c r="E16" s="52"/>
      <c r="F16" s="48">
        <v>41</v>
      </c>
      <c r="H16" s="45" t="s">
        <v>70</v>
      </c>
    </row>
    <row r="17" spans="1:8" x14ac:dyDescent="0.2">
      <c r="A17" s="47">
        <v>39295</v>
      </c>
      <c r="B17" s="45" t="s">
        <v>106</v>
      </c>
      <c r="C17" s="46" t="s">
        <v>107</v>
      </c>
      <c r="E17" s="52"/>
      <c r="F17" s="48">
        <v>281.69</v>
      </c>
      <c r="H17" s="45" t="s">
        <v>70</v>
      </c>
    </row>
    <row r="18" spans="1:8" x14ac:dyDescent="0.2">
      <c r="A18" s="47">
        <v>39295</v>
      </c>
      <c r="B18" s="45" t="s">
        <v>108</v>
      </c>
      <c r="C18" s="46">
        <v>39214184</v>
      </c>
      <c r="E18" s="52"/>
      <c r="F18" s="48">
        <v>687.2</v>
      </c>
      <c r="H18" s="45" t="s">
        <v>109</v>
      </c>
    </row>
    <row r="19" spans="1:8" x14ac:dyDescent="0.2">
      <c r="A19" s="47">
        <v>39295</v>
      </c>
      <c r="B19" s="45" t="s">
        <v>108</v>
      </c>
      <c r="C19" s="46">
        <v>34393913</v>
      </c>
      <c r="E19" s="52"/>
      <c r="F19" s="48">
        <v>702.96</v>
      </c>
      <c r="H19" s="45" t="s">
        <v>109</v>
      </c>
    </row>
    <row r="20" spans="1:8" x14ac:dyDescent="0.2">
      <c r="A20" s="47">
        <v>39295</v>
      </c>
      <c r="B20" s="45" t="s">
        <v>108</v>
      </c>
      <c r="C20" s="46">
        <v>34393913</v>
      </c>
      <c r="E20" s="52"/>
      <c r="F20" s="48">
        <v>702.96</v>
      </c>
      <c r="H20" s="45" t="s">
        <v>109</v>
      </c>
    </row>
    <row r="21" spans="1:8" x14ac:dyDescent="0.2">
      <c r="A21" s="47">
        <v>39295</v>
      </c>
      <c r="B21" s="45" t="s">
        <v>110</v>
      </c>
      <c r="C21" s="46" t="s">
        <v>111</v>
      </c>
      <c r="E21" s="52"/>
      <c r="F21" s="48">
        <v>1288</v>
      </c>
      <c r="H21" s="45" t="s">
        <v>109</v>
      </c>
    </row>
    <row r="22" spans="1:8" x14ac:dyDescent="0.2">
      <c r="A22" s="47">
        <v>39295</v>
      </c>
      <c r="B22" s="45" t="s">
        <v>105</v>
      </c>
      <c r="C22" s="46">
        <v>174408</v>
      </c>
      <c r="E22" s="52"/>
      <c r="F22" s="48">
        <v>164</v>
      </c>
      <c r="H22" s="45" t="s">
        <v>70</v>
      </c>
    </row>
    <row r="23" spans="1:8" x14ac:dyDescent="0.2">
      <c r="A23" s="47">
        <v>39295</v>
      </c>
      <c r="B23" s="45" t="s">
        <v>108</v>
      </c>
      <c r="C23" s="46">
        <v>39214341</v>
      </c>
      <c r="E23" s="52"/>
      <c r="F23" s="48">
        <v>824.64</v>
      </c>
      <c r="H23" s="45" t="s">
        <v>109</v>
      </c>
    </row>
    <row r="24" spans="1:8" x14ac:dyDescent="0.2">
      <c r="A24" s="47">
        <v>39295</v>
      </c>
      <c r="B24" s="45" t="s">
        <v>108</v>
      </c>
      <c r="C24" s="46">
        <v>35250417</v>
      </c>
      <c r="E24" s="52"/>
      <c r="F24" s="48">
        <v>6448.75</v>
      </c>
      <c r="H24" s="45" t="s">
        <v>109</v>
      </c>
    </row>
    <row r="25" spans="1:8" x14ac:dyDescent="0.2">
      <c r="A25" s="47">
        <v>39295</v>
      </c>
      <c r="B25" s="45" t="s">
        <v>108</v>
      </c>
      <c r="C25" s="46">
        <v>35250541</v>
      </c>
      <c r="E25" s="52"/>
      <c r="F25" s="48">
        <v>845.94</v>
      </c>
      <c r="H25" s="45" t="s">
        <v>109</v>
      </c>
    </row>
    <row r="26" spans="1:8" x14ac:dyDescent="0.2">
      <c r="A26" s="47">
        <v>39295</v>
      </c>
      <c r="B26" s="45" t="s">
        <v>112</v>
      </c>
      <c r="C26" s="46">
        <v>529593</v>
      </c>
      <c r="E26" s="52"/>
      <c r="F26" s="48">
        <v>214.37</v>
      </c>
      <c r="H26" s="45" t="s">
        <v>109</v>
      </c>
    </row>
    <row r="27" spans="1:8" x14ac:dyDescent="0.2">
      <c r="A27" s="47">
        <v>39295</v>
      </c>
      <c r="B27" s="45" t="s">
        <v>113</v>
      </c>
      <c r="C27" s="46">
        <v>49514</v>
      </c>
      <c r="E27" s="52"/>
      <c r="F27" s="48">
        <v>5930.2</v>
      </c>
      <c r="H27" s="45" t="s">
        <v>114</v>
      </c>
    </row>
    <row r="28" spans="1:8" x14ac:dyDescent="0.2">
      <c r="A28" s="47">
        <v>39295</v>
      </c>
      <c r="B28" s="45" t="s">
        <v>106</v>
      </c>
      <c r="C28" s="46" t="s">
        <v>115</v>
      </c>
      <c r="E28" s="52"/>
      <c r="F28" s="48">
        <v>594.72</v>
      </c>
      <c r="H28" s="45" t="s">
        <v>116</v>
      </c>
    </row>
    <row r="29" spans="1:8" x14ac:dyDescent="0.2">
      <c r="A29" s="47">
        <v>39295</v>
      </c>
      <c r="B29" s="45" t="s">
        <v>108</v>
      </c>
      <c r="C29" s="46">
        <v>39214612</v>
      </c>
      <c r="E29" s="52"/>
      <c r="F29" s="48">
        <v>687.2</v>
      </c>
      <c r="H29" s="45" t="s">
        <v>116</v>
      </c>
    </row>
    <row r="30" spans="1:8" x14ac:dyDescent="0.2">
      <c r="A30" s="47">
        <v>39295</v>
      </c>
      <c r="B30" s="45" t="s">
        <v>117</v>
      </c>
      <c r="C30" s="46">
        <v>488577</v>
      </c>
      <c r="E30" s="52"/>
      <c r="F30" s="48">
        <v>2289.39</v>
      </c>
      <c r="H30" s="45" t="s">
        <v>109</v>
      </c>
    </row>
    <row r="31" spans="1:8" x14ac:dyDescent="0.2">
      <c r="A31" s="47">
        <v>39295</v>
      </c>
      <c r="B31" s="45" t="s">
        <v>118</v>
      </c>
      <c r="C31" s="46">
        <v>72891</v>
      </c>
      <c r="E31" s="52"/>
      <c r="F31" s="48">
        <v>1000</v>
      </c>
      <c r="H31" s="45" t="s">
        <v>119</v>
      </c>
    </row>
    <row r="32" spans="1:8" x14ac:dyDescent="0.2">
      <c r="A32" s="47">
        <v>39295</v>
      </c>
      <c r="B32" s="45" t="s">
        <v>120</v>
      </c>
      <c r="C32" s="46">
        <v>701922514</v>
      </c>
      <c r="E32" s="52"/>
      <c r="F32" s="48">
        <v>2160</v>
      </c>
      <c r="H32" s="45" t="s">
        <v>109</v>
      </c>
    </row>
    <row r="33" spans="1:8" x14ac:dyDescent="0.2">
      <c r="A33" s="47">
        <v>39295</v>
      </c>
      <c r="B33" s="45" t="s">
        <v>106</v>
      </c>
      <c r="C33" s="46" t="s">
        <v>121</v>
      </c>
      <c r="E33" s="52"/>
      <c r="F33" s="48">
        <v>228.98</v>
      </c>
      <c r="H33" s="45" t="s">
        <v>116</v>
      </c>
    </row>
    <row r="34" spans="1:8" x14ac:dyDescent="0.2">
      <c r="A34" s="47">
        <v>39295</v>
      </c>
      <c r="B34" s="45" t="s">
        <v>106</v>
      </c>
      <c r="C34" s="46" t="s">
        <v>122</v>
      </c>
      <c r="E34" s="52"/>
      <c r="F34" s="48">
        <v>407.17</v>
      </c>
      <c r="H34" s="45" t="s">
        <v>116</v>
      </c>
    </row>
    <row r="35" spans="1:8" x14ac:dyDescent="0.2">
      <c r="A35" s="53">
        <v>39318</v>
      </c>
      <c r="B35" s="45" t="s">
        <v>123</v>
      </c>
      <c r="C35" s="46" t="s">
        <v>124</v>
      </c>
      <c r="D35" s="46"/>
      <c r="E35" s="46"/>
      <c r="F35" s="48">
        <v>83.2</v>
      </c>
    </row>
    <row r="36" spans="1:8" x14ac:dyDescent="0.2">
      <c r="A36" s="53">
        <v>39311</v>
      </c>
      <c r="B36" s="45" t="s">
        <v>125</v>
      </c>
      <c r="C36" s="46">
        <v>4338</v>
      </c>
      <c r="D36" s="46"/>
      <c r="E36" s="46"/>
      <c r="F36" s="48">
        <v>21.79</v>
      </c>
    </row>
    <row r="37" spans="1:8" x14ac:dyDescent="0.2">
      <c r="A37" s="47">
        <v>39326</v>
      </c>
      <c r="B37" s="45" t="s">
        <v>126</v>
      </c>
      <c r="C37" s="46" t="s">
        <v>127</v>
      </c>
      <c r="E37" s="52"/>
      <c r="F37" s="48">
        <v>60</v>
      </c>
      <c r="H37" s="45" t="s">
        <v>70</v>
      </c>
    </row>
    <row r="38" spans="1:8" x14ac:dyDescent="0.2">
      <c r="A38" s="47">
        <v>39326</v>
      </c>
      <c r="B38" s="45" t="s">
        <v>128</v>
      </c>
      <c r="C38" s="46">
        <v>35251478</v>
      </c>
      <c r="E38" s="52"/>
      <c r="F38" s="48">
        <v>353.6</v>
      </c>
      <c r="H38" s="45" t="s">
        <v>70</v>
      </c>
    </row>
    <row r="39" spans="1:8" x14ac:dyDescent="0.2">
      <c r="A39" s="47">
        <v>39326</v>
      </c>
      <c r="B39" s="45" t="s">
        <v>129</v>
      </c>
      <c r="C39" s="46">
        <v>4125</v>
      </c>
      <c r="E39" s="52"/>
      <c r="F39" s="48">
        <v>1275</v>
      </c>
      <c r="H39" s="45" t="s">
        <v>130</v>
      </c>
    </row>
    <row r="40" spans="1:8" x14ac:dyDescent="0.2">
      <c r="A40" s="47">
        <v>39326</v>
      </c>
      <c r="B40" s="45" t="s">
        <v>129</v>
      </c>
      <c r="C40" s="46">
        <v>4124</v>
      </c>
      <c r="E40" s="52"/>
      <c r="F40" s="48">
        <v>2655</v>
      </c>
      <c r="H40" s="45" t="s">
        <v>130</v>
      </c>
    </row>
    <row r="41" spans="1:8" x14ac:dyDescent="0.2">
      <c r="A41" s="47">
        <v>39326</v>
      </c>
      <c r="B41" s="45" t="s">
        <v>129</v>
      </c>
      <c r="C41" s="46">
        <v>4123</v>
      </c>
      <c r="E41" s="52"/>
      <c r="F41" s="48">
        <v>1500</v>
      </c>
      <c r="H41" s="45" t="s">
        <v>130</v>
      </c>
    </row>
    <row r="42" spans="1:8" x14ac:dyDescent="0.2">
      <c r="A42" s="47">
        <v>39326</v>
      </c>
      <c r="B42" s="45" t="s">
        <v>129</v>
      </c>
      <c r="C42" s="46">
        <v>4122</v>
      </c>
      <c r="E42" s="52"/>
      <c r="F42" s="48">
        <v>1390</v>
      </c>
      <c r="H42" s="45" t="s">
        <v>130</v>
      </c>
    </row>
    <row r="43" spans="1:8" x14ac:dyDescent="0.2">
      <c r="A43" s="47">
        <v>39326</v>
      </c>
      <c r="B43" s="45" t="s">
        <v>129</v>
      </c>
      <c r="C43" s="46">
        <v>4126</v>
      </c>
      <c r="E43" s="52"/>
      <c r="F43" s="48">
        <v>1125</v>
      </c>
      <c r="H43" s="45" t="s">
        <v>130</v>
      </c>
    </row>
    <row r="44" spans="1:8" x14ac:dyDescent="0.2">
      <c r="A44" s="47">
        <v>39326</v>
      </c>
      <c r="B44" s="45" t="s">
        <v>129</v>
      </c>
      <c r="C44" s="46">
        <v>4127</v>
      </c>
      <c r="E44" s="52"/>
      <c r="F44" s="48">
        <v>1095</v>
      </c>
      <c r="H44" s="45" t="s">
        <v>130</v>
      </c>
    </row>
    <row r="45" spans="1:8" x14ac:dyDescent="0.2">
      <c r="A45" s="47">
        <v>39326</v>
      </c>
      <c r="B45" s="45" t="s">
        <v>131</v>
      </c>
      <c r="C45" s="46">
        <v>3402042</v>
      </c>
      <c r="E45" s="52"/>
      <c r="F45" s="48">
        <v>621.36</v>
      </c>
      <c r="H45" s="45" t="s">
        <v>116</v>
      </c>
    </row>
    <row r="46" spans="1:8" x14ac:dyDescent="0.2">
      <c r="A46" s="47">
        <v>39326</v>
      </c>
      <c r="B46" s="45" t="s">
        <v>132</v>
      </c>
      <c r="C46" s="46" t="s">
        <v>133</v>
      </c>
      <c r="E46" s="52"/>
      <c r="F46" s="48">
        <v>199.12</v>
      </c>
      <c r="H46" s="45" t="s">
        <v>130</v>
      </c>
    </row>
    <row r="47" spans="1:8" x14ac:dyDescent="0.2">
      <c r="A47" s="47">
        <v>39326</v>
      </c>
      <c r="B47" s="45" t="s">
        <v>134</v>
      </c>
      <c r="C47" s="46">
        <v>4534869</v>
      </c>
      <c r="E47" s="52"/>
      <c r="F47" s="48">
        <v>5487</v>
      </c>
      <c r="H47" s="45" t="s">
        <v>130</v>
      </c>
    </row>
    <row r="48" spans="1:8" x14ac:dyDescent="0.2">
      <c r="A48" s="47">
        <v>39326</v>
      </c>
      <c r="B48" s="45" t="s">
        <v>135</v>
      </c>
      <c r="C48" s="46">
        <v>49522</v>
      </c>
      <c r="E48" s="52"/>
      <c r="F48" s="48">
        <v>136.86000000000001</v>
      </c>
      <c r="H48" s="45" t="s">
        <v>130</v>
      </c>
    </row>
    <row r="49" spans="1:8" x14ac:dyDescent="0.2">
      <c r="A49" s="47">
        <v>39326</v>
      </c>
      <c r="B49" s="45" t="s">
        <v>136</v>
      </c>
      <c r="C49" s="46">
        <v>701953001</v>
      </c>
      <c r="E49" s="52"/>
      <c r="F49" s="48">
        <v>480</v>
      </c>
      <c r="H49" s="45" t="s">
        <v>130</v>
      </c>
    </row>
    <row r="50" spans="1:8" x14ac:dyDescent="0.2">
      <c r="A50" s="47">
        <v>39326</v>
      </c>
      <c r="B50" s="45" t="s">
        <v>99</v>
      </c>
      <c r="C50" s="46" t="s">
        <v>137</v>
      </c>
      <c r="E50" s="52"/>
      <c r="F50" s="48">
        <v>650.58000000000004</v>
      </c>
      <c r="H50" s="45" t="s">
        <v>130</v>
      </c>
    </row>
    <row r="51" spans="1:8" x14ac:dyDescent="0.2">
      <c r="A51" s="54">
        <v>39342</v>
      </c>
      <c r="B51" s="45" t="s">
        <v>138</v>
      </c>
      <c r="C51" s="46">
        <v>75782</v>
      </c>
      <c r="D51" s="50"/>
      <c r="E51" s="46"/>
      <c r="F51" s="48">
        <v>367.5</v>
      </c>
    </row>
    <row r="52" spans="1:8" x14ac:dyDescent="0.2">
      <c r="A52" s="54">
        <v>39350</v>
      </c>
      <c r="B52" s="45" t="s">
        <v>139</v>
      </c>
      <c r="C52" s="46">
        <v>176495</v>
      </c>
      <c r="D52" s="50"/>
      <c r="E52" s="46"/>
      <c r="F52" s="48">
        <v>352.04</v>
      </c>
    </row>
    <row r="53" spans="1:8" x14ac:dyDescent="0.2">
      <c r="A53" s="47">
        <v>39356</v>
      </c>
      <c r="B53" s="45" t="s">
        <v>140</v>
      </c>
      <c r="C53" s="46">
        <v>15400</v>
      </c>
      <c r="E53" s="52"/>
      <c r="F53" s="48">
        <v>1634</v>
      </c>
      <c r="H53" s="45" t="s">
        <v>130</v>
      </c>
    </row>
    <row r="54" spans="1:8" x14ac:dyDescent="0.2">
      <c r="A54" s="47">
        <v>39356</v>
      </c>
      <c r="B54" s="45" t="s">
        <v>134</v>
      </c>
      <c r="C54" s="46">
        <v>5001774</v>
      </c>
      <c r="E54" s="52"/>
      <c r="F54" s="48">
        <v>999</v>
      </c>
      <c r="H54" s="45" t="s">
        <v>141</v>
      </c>
    </row>
    <row r="55" spans="1:8" x14ac:dyDescent="0.2">
      <c r="A55" s="47">
        <v>39356</v>
      </c>
      <c r="B55" s="45" t="s">
        <v>142</v>
      </c>
      <c r="C55" s="46">
        <v>177797</v>
      </c>
      <c r="E55" s="52"/>
      <c r="F55" s="48">
        <v>537.67999999999995</v>
      </c>
      <c r="H55" s="45" t="s">
        <v>143</v>
      </c>
    </row>
    <row r="56" spans="1:8" x14ac:dyDescent="0.2">
      <c r="A56" s="47">
        <v>39356</v>
      </c>
      <c r="B56" s="45" t="s">
        <v>120</v>
      </c>
      <c r="C56" s="46">
        <v>701962329</v>
      </c>
      <c r="E56" s="52"/>
      <c r="F56" s="48">
        <v>5040</v>
      </c>
      <c r="H56" s="45" t="s">
        <v>144</v>
      </c>
    </row>
    <row r="57" spans="1:8" x14ac:dyDescent="0.2">
      <c r="A57" s="47">
        <v>39356</v>
      </c>
      <c r="B57" s="45" t="s">
        <v>145</v>
      </c>
      <c r="C57" s="46">
        <v>1002392</v>
      </c>
      <c r="E57" s="52"/>
      <c r="F57" s="48">
        <v>12445</v>
      </c>
      <c r="G57" s="48"/>
      <c r="H57" s="45" t="s">
        <v>141</v>
      </c>
    </row>
    <row r="58" spans="1:8" x14ac:dyDescent="0.2">
      <c r="A58" s="47">
        <v>39387</v>
      </c>
      <c r="B58" s="45" t="s">
        <v>146</v>
      </c>
      <c r="C58" s="46">
        <v>26903</v>
      </c>
      <c r="E58" s="52"/>
      <c r="F58" s="48">
        <v>10624</v>
      </c>
      <c r="H58" s="45" t="s">
        <v>147</v>
      </c>
    </row>
    <row r="59" spans="1:8" x14ac:dyDescent="0.2">
      <c r="A59" s="47">
        <v>39387</v>
      </c>
      <c r="B59" s="45" t="s">
        <v>106</v>
      </c>
      <c r="C59" s="46" t="s">
        <v>148</v>
      </c>
      <c r="E59" s="52"/>
      <c r="F59" s="48">
        <v>786.81</v>
      </c>
      <c r="H59" s="45" t="s">
        <v>149</v>
      </c>
    </row>
    <row r="60" spans="1:8" x14ac:dyDescent="0.2">
      <c r="A60" s="47">
        <v>39387</v>
      </c>
      <c r="B60" s="45" t="s">
        <v>150</v>
      </c>
      <c r="C60" s="46">
        <v>147027</v>
      </c>
      <c r="E60" s="52"/>
      <c r="F60" s="48">
        <v>25</v>
      </c>
      <c r="H60" s="45" t="s">
        <v>151</v>
      </c>
    </row>
    <row r="61" spans="1:8" x14ac:dyDescent="0.2">
      <c r="A61" s="47">
        <v>39387</v>
      </c>
      <c r="B61" s="45" t="s">
        <v>152</v>
      </c>
      <c r="C61" s="46">
        <v>3405094</v>
      </c>
      <c r="E61" s="52"/>
      <c r="F61" s="48">
        <v>157.19999999999999</v>
      </c>
      <c r="H61" s="45" t="s">
        <v>151</v>
      </c>
    </row>
    <row r="62" spans="1:8" x14ac:dyDescent="0.2">
      <c r="A62" s="47">
        <v>39387</v>
      </c>
      <c r="B62" s="45" t="s">
        <v>153</v>
      </c>
      <c r="C62" s="46" t="s">
        <v>154</v>
      </c>
      <c r="E62" s="52"/>
      <c r="F62" s="48">
        <v>50</v>
      </c>
      <c r="H62" s="45" t="s">
        <v>155</v>
      </c>
    </row>
    <row r="63" spans="1:8" x14ac:dyDescent="0.2">
      <c r="A63" s="47">
        <v>39387</v>
      </c>
      <c r="B63" s="45" t="s">
        <v>156</v>
      </c>
      <c r="C63" s="46" t="s">
        <v>157</v>
      </c>
      <c r="E63" s="52"/>
      <c r="F63" s="48">
        <v>1320.1</v>
      </c>
      <c r="H63" s="45" t="s">
        <v>149</v>
      </c>
    </row>
    <row r="64" spans="1:8" x14ac:dyDescent="0.2">
      <c r="A64" s="47">
        <v>39387</v>
      </c>
      <c r="B64" s="45" t="s">
        <v>156</v>
      </c>
      <c r="C64" s="46" t="s">
        <v>157</v>
      </c>
      <c r="E64" s="52"/>
      <c r="F64" s="48">
        <v>11273.3</v>
      </c>
      <c r="H64" s="45" t="s">
        <v>158</v>
      </c>
    </row>
    <row r="65" spans="1:8" x14ac:dyDescent="0.2">
      <c r="A65" s="47">
        <v>39387</v>
      </c>
      <c r="B65" s="45" t="s">
        <v>159</v>
      </c>
      <c r="C65" s="46">
        <v>668</v>
      </c>
      <c r="E65" s="52"/>
      <c r="F65" s="48">
        <v>4906.3900000000003</v>
      </c>
      <c r="H65" s="45" t="s">
        <v>158</v>
      </c>
    </row>
    <row r="66" spans="1:8" x14ac:dyDescent="0.2">
      <c r="A66" s="47">
        <v>39387</v>
      </c>
      <c r="B66" s="45" t="s">
        <v>132</v>
      </c>
      <c r="C66" s="46" t="s">
        <v>160</v>
      </c>
      <c r="E66" s="52"/>
      <c r="F66" s="48">
        <v>22.65</v>
      </c>
      <c r="H66" s="45" t="s">
        <v>151</v>
      </c>
    </row>
    <row r="67" spans="1:8" x14ac:dyDescent="0.2">
      <c r="A67" s="47">
        <v>39387</v>
      </c>
      <c r="B67" s="45" t="s">
        <v>156</v>
      </c>
      <c r="C67" s="46" t="s">
        <v>161</v>
      </c>
      <c r="E67" s="52"/>
      <c r="F67" s="48">
        <v>6599.56</v>
      </c>
      <c r="H67" s="45" t="s">
        <v>162</v>
      </c>
    </row>
    <row r="68" spans="1:8" x14ac:dyDescent="0.2">
      <c r="A68" s="47">
        <v>39387</v>
      </c>
      <c r="B68" s="45" t="s">
        <v>163</v>
      </c>
      <c r="C68" s="46">
        <v>37</v>
      </c>
      <c r="E68" s="52"/>
      <c r="F68" s="48">
        <v>3400</v>
      </c>
      <c r="H68" s="45" t="s">
        <v>164</v>
      </c>
    </row>
    <row r="69" spans="1:8" x14ac:dyDescent="0.2">
      <c r="A69" s="47">
        <v>39387</v>
      </c>
      <c r="B69" s="45" t="s">
        <v>165</v>
      </c>
      <c r="C69" s="46">
        <v>97072298</v>
      </c>
      <c r="E69" s="52"/>
      <c r="F69" s="48">
        <v>116.36</v>
      </c>
      <c r="H69" s="45" t="s">
        <v>151</v>
      </c>
    </row>
    <row r="70" spans="1:8" x14ac:dyDescent="0.2">
      <c r="A70" s="47">
        <v>39387</v>
      </c>
      <c r="B70" s="45" t="s">
        <v>125</v>
      </c>
      <c r="C70" s="55">
        <v>4411</v>
      </c>
      <c r="D70" s="55"/>
      <c r="E70" s="55"/>
      <c r="F70" s="48">
        <v>43.59</v>
      </c>
      <c r="H70" s="45" t="s">
        <v>151</v>
      </c>
    </row>
    <row r="71" spans="1:8" x14ac:dyDescent="0.2">
      <c r="A71" s="47">
        <v>39417</v>
      </c>
      <c r="B71" s="45" t="s">
        <v>166</v>
      </c>
      <c r="C71" s="46" t="s">
        <v>167</v>
      </c>
      <c r="F71" s="48">
        <v>420</v>
      </c>
      <c r="H71" s="45" t="s">
        <v>151</v>
      </c>
    </row>
    <row r="72" spans="1:8" x14ac:dyDescent="0.2">
      <c r="A72" s="47">
        <v>39417</v>
      </c>
      <c r="B72" s="45" t="s">
        <v>168</v>
      </c>
      <c r="C72" s="46">
        <v>3338409887</v>
      </c>
      <c r="F72" s="48">
        <v>153.94999999999999</v>
      </c>
      <c r="H72" s="45" t="s">
        <v>151</v>
      </c>
    </row>
    <row r="73" spans="1:8" x14ac:dyDescent="0.2">
      <c r="A73" s="47">
        <v>39417</v>
      </c>
      <c r="B73" s="45" t="s">
        <v>135</v>
      </c>
      <c r="C73" s="46">
        <v>49536</v>
      </c>
      <c r="F73" s="48">
        <v>261.95</v>
      </c>
      <c r="H73" s="45" t="s">
        <v>169</v>
      </c>
    </row>
    <row r="74" spans="1:8" x14ac:dyDescent="0.2">
      <c r="A74" s="47">
        <v>39417</v>
      </c>
      <c r="B74" s="45" t="s">
        <v>170</v>
      </c>
      <c r="C74" s="46">
        <v>69223</v>
      </c>
      <c r="F74" s="48">
        <v>17.2</v>
      </c>
      <c r="H74" s="45" t="s">
        <v>169</v>
      </c>
    </row>
    <row r="75" spans="1:8" x14ac:dyDescent="0.2">
      <c r="A75" s="47">
        <v>39417</v>
      </c>
      <c r="B75" s="45" t="s">
        <v>171</v>
      </c>
      <c r="C75" s="46">
        <v>5126</v>
      </c>
      <c r="F75" s="48">
        <v>1818.84</v>
      </c>
      <c r="H75" s="45" t="s">
        <v>172</v>
      </c>
    </row>
    <row r="76" spans="1:8" x14ac:dyDescent="0.2">
      <c r="A76" s="47">
        <v>39417</v>
      </c>
      <c r="B76" s="45" t="s">
        <v>156</v>
      </c>
      <c r="C76" s="46" t="s">
        <v>173</v>
      </c>
      <c r="F76" s="48">
        <v>8913.7999999999993</v>
      </c>
      <c r="H76" s="45" t="s">
        <v>164</v>
      </c>
    </row>
    <row r="77" spans="1:8" x14ac:dyDescent="0.2">
      <c r="A77" s="47"/>
      <c r="F77" s="48"/>
    </row>
    <row r="78" spans="1:8" x14ac:dyDescent="0.2">
      <c r="A78" s="56">
        <v>39417</v>
      </c>
      <c r="B78" s="45" t="s">
        <v>125</v>
      </c>
      <c r="C78" s="57" t="s">
        <v>174</v>
      </c>
      <c r="F78" s="48">
        <v>30.39</v>
      </c>
    </row>
    <row r="79" spans="1:8" x14ac:dyDescent="0.2">
      <c r="A79" s="56">
        <v>39417</v>
      </c>
      <c r="B79" s="45" t="s">
        <v>125</v>
      </c>
      <c r="C79" s="57" t="s">
        <v>175</v>
      </c>
      <c r="F79" s="48">
        <v>47.91</v>
      </c>
    </row>
    <row r="80" spans="1:8" x14ac:dyDescent="0.2">
      <c r="A80" s="56">
        <v>39417</v>
      </c>
      <c r="B80" s="45" t="s">
        <v>125</v>
      </c>
      <c r="C80" s="57" t="s">
        <v>176</v>
      </c>
      <c r="F80" s="48">
        <v>21.79</v>
      </c>
    </row>
    <row r="81" spans="1:8" x14ac:dyDescent="0.2">
      <c r="A81" s="56">
        <v>39423</v>
      </c>
      <c r="B81" s="45" t="s">
        <v>177</v>
      </c>
      <c r="C81" s="46" t="s">
        <v>178</v>
      </c>
      <c r="F81" s="48">
        <v>105.03</v>
      </c>
    </row>
    <row r="82" spans="1:8" x14ac:dyDescent="0.2">
      <c r="A82" s="56">
        <v>39428</v>
      </c>
      <c r="B82" s="45" t="s">
        <v>123</v>
      </c>
      <c r="C82" s="46" t="s">
        <v>179</v>
      </c>
      <c r="F82" s="48">
        <v>42.2</v>
      </c>
    </row>
    <row r="83" spans="1:8" x14ac:dyDescent="0.2">
      <c r="A83" s="56">
        <v>39417</v>
      </c>
      <c r="B83" s="45" t="s">
        <v>180</v>
      </c>
      <c r="C83" s="46">
        <v>617663</v>
      </c>
      <c r="F83" s="48">
        <v>186.2</v>
      </c>
    </row>
    <row r="84" spans="1:8" x14ac:dyDescent="0.2">
      <c r="A84" s="56">
        <v>39434</v>
      </c>
      <c r="B84" s="45" t="s">
        <v>181</v>
      </c>
      <c r="C84" s="46" t="s">
        <v>182</v>
      </c>
      <c r="F84" s="48">
        <v>50</v>
      </c>
    </row>
    <row r="85" spans="1:8" x14ac:dyDescent="0.2">
      <c r="A85" s="56">
        <v>39440</v>
      </c>
      <c r="B85" s="45" t="s">
        <v>183</v>
      </c>
      <c r="C85" s="46">
        <v>4037</v>
      </c>
      <c r="F85" s="48">
        <v>50</v>
      </c>
    </row>
    <row r="86" spans="1:8" x14ac:dyDescent="0.2">
      <c r="A86" s="56">
        <v>39456</v>
      </c>
      <c r="B86" s="45" t="s">
        <v>184</v>
      </c>
      <c r="C86" s="46">
        <v>3406394</v>
      </c>
      <c r="F86" s="48">
        <v>63.4</v>
      </c>
    </row>
    <row r="87" spans="1:8" x14ac:dyDescent="0.2">
      <c r="A87" s="47"/>
      <c r="F87" s="48"/>
    </row>
    <row r="88" spans="1:8" x14ac:dyDescent="0.2">
      <c r="A88" s="47"/>
      <c r="F88" s="48"/>
    </row>
    <row r="89" spans="1:8" x14ac:dyDescent="0.2">
      <c r="A89" s="47"/>
      <c r="F89" s="48"/>
    </row>
    <row r="90" spans="1:8" x14ac:dyDescent="0.2">
      <c r="A90" s="47"/>
      <c r="F90" s="58"/>
    </row>
    <row r="91" spans="1:8" x14ac:dyDescent="0.2">
      <c r="A91" s="47"/>
      <c r="B91" s="45" t="s">
        <v>252</v>
      </c>
      <c r="E91" s="64" t="s">
        <v>245</v>
      </c>
      <c r="F91" s="48">
        <f>SUM(F6:F90)</f>
        <v>556314.84999999986</v>
      </c>
    </row>
    <row r="92" spans="1:8" x14ac:dyDescent="0.2">
      <c r="A92" s="47"/>
      <c r="F92" s="48"/>
    </row>
    <row r="93" spans="1:8" x14ac:dyDescent="0.2">
      <c r="A93" s="47"/>
      <c r="F93" s="48"/>
    </row>
    <row r="94" spans="1:8" x14ac:dyDescent="0.2">
      <c r="A94" s="47">
        <v>39448</v>
      </c>
      <c r="B94" s="45" t="s">
        <v>185</v>
      </c>
      <c r="C94" s="46">
        <v>920226</v>
      </c>
      <c r="E94" s="45">
        <v>3481.54</v>
      </c>
      <c r="F94" s="48">
        <v>3513.57</v>
      </c>
      <c r="H94" s="45" t="s">
        <v>186</v>
      </c>
    </row>
    <row r="95" spans="1:8" x14ac:dyDescent="0.2">
      <c r="A95" s="47">
        <v>39448</v>
      </c>
      <c r="B95" s="45" t="s">
        <v>187</v>
      </c>
      <c r="C95" s="46">
        <v>49539</v>
      </c>
      <c r="F95" s="48">
        <v>33700</v>
      </c>
      <c r="H95" s="45" t="s">
        <v>188</v>
      </c>
    </row>
    <row r="96" spans="1:8" x14ac:dyDescent="0.2">
      <c r="A96" s="47">
        <v>39448</v>
      </c>
      <c r="B96" s="45" t="s">
        <v>189</v>
      </c>
      <c r="C96" s="46">
        <v>672</v>
      </c>
      <c r="F96" s="48">
        <v>7857.6</v>
      </c>
      <c r="H96" s="45" t="s">
        <v>172</v>
      </c>
    </row>
    <row r="97" spans="1:8" x14ac:dyDescent="0.2">
      <c r="A97" s="47">
        <v>39448</v>
      </c>
      <c r="B97" s="45" t="s">
        <v>129</v>
      </c>
      <c r="C97" s="46">
        <v>4450</v>
      </c>
      <c r="F97" s="48">
        <v>5085</v>
      </c>
      <c r="H97" s="45" t="s">
        <v>130</v>
      </c>
    </row>
    <row r="98" spans="1:8" x14ac:dyDescent="0.2">
      <c r="A98" s="47">
        <v>39448</v>
      </c>
      <c r="B98" s="45" t="s">
        <v>190</v>
      </c>
      <c r="C98" s="46">
        <v>49509</v>
      </c>
      <c r="F98" s="48">
        <v>50550</v>
      </c>
      <c r="H98" s="45" t="s">
        <v>188</v>
      </c>
    </row>
    <row r="99" spans="1:8" x14ac:dyDescent="0.2">
      <c r="A99" s="47">
        <v>39448</v>
      </c>
      <c r="B99" s="45" t="s">
        <v>191</v>
      </c>
      <c r="C99" s="46">
        <v>49516</v>
      </c>
      <c r="F99" s="48">
        <v>109525</v>
      </c>
      <c r="H99" s="45" t="s">
        <v>188</v>
      </c>
    </row>
    <row r="100" spans="1:8" x14ac:dyDescent="0.2">
      <c r="F100" s="48"/>
    </row>
    <row r="101" spans="1:8" x14ac:dyDescent="0.2">
      <c r="A101" s="47">
        <v>39448</v>
      </c>
      <c r="B101" s="45" t="s">
        <v>192</v>
      </c>
      <c r="C101" s="46" t="s">
        <v>193</v>
      </c>
      <c r="F101" s="48">
        <v>11010</v>
      </c>
      <c r="H101" s="45" t="s">
        <v>169</v>
      </c>
    </row>
    <row r="102" spans="1:8" x14ac:dyDescent="0.2">
      <c r="A102" s="47">
        <v>39448</v>
      </c>
      <c r="B102" s="45" t="s">
        <v>194</v>
      </c>
      <c r="C102" s="46">
        <v>620158</v>
      </c>
      <c r="F102" s="48">
        <v>316.5</v>
      </c>
      <c r="H102" s="45" t="s">
        <v>169</v>
      </c>
    </row>
    <row r="103" spans="1:8" x14ac:dyDescent="0.2">
      <c r="F103" s="48"/>
    </row>
    <row r="104" spans="1:8" x14ac:dyDescent="0.2">
      <c r="A104" s="56">
        <v>39448</v>
      </c>
      <c r="B104" s="45" t="s">
        <v>125</v>
      </c>
      <c r="C104" s="46">
        <v>4529</v>
      </c>
      <c r="F104" s="48">
        <v>98.1</v>
      </c>
      <c r="H104" s="45" t="s">
        <v>172</v>
      </c>
    </row>
    <row r="105" spans="1:8" x14ac:dyDescent="0.2">
      <c r="F105" s="48"/>
    </row>
    <row r="106" spans="1:8" x14ac:dyDescent="0.2">
      <c r="A106" s="56">
        <v>39486</v>
      </c>
      <c r="B106" s="45" t="s">
        <v>183</v>
      </c>
      <c r="C106" s="46">
        <v>4058</v>
      </c>
      <c r="F106" s="48">
        <v>130</v>
      </c>
      <c r="H106" s="45" t="s">
        <v>195</v>
      </c>
    </row>
    <row r="107" spans="1:8" x14ac:dyDescent="0.2">
      <c r="A107" s="56">
        <v>39475</v>
      </c>
      <c r="B107" s="45" t="s">
        <v>196</v>
      </c>
      <c r="C107" s="46" t="s">
        <v>197</v>
      </c>
      <c r="F107" s="48">
        <v>37.880000000000003</v>
      </c>
      <c r="H107" s="45" t="s">
        <v>195</v>
      </c>
    </row>
    <row r="108" spans="1:8" x14ac:dyDescent="0.2">
      <c r="A108" s="56">
        <v>39457</v>
      </c>
      <c r="B108" s="45" t="s">
        <v>198</v>
      </c>
      <c r="C108" s="46">
        <v>73069</v>
      </c>
      <c r="F108" s="48">
        <v>433</v>
      </c>
      <c r="H108" s="45" t="s">
        <v>199</v>
      </c>
    </row>
    <row r="109" spans="1:8" x14ac:dyDescent="0.2">
      <c r="F109" s="48"/>
    </row>
    <row r="110" spans="1:8" x14ac:dyDescent="0.2">
      <c r="A110" s="45" t="s">
        <v>200</v>
      </c>
      <c r="B110" s="45" t="s">
        <v>194</v>
      </c>
      <c r="C110" s="46">
        <v>620671</v>
      </c>
      <c r="F110" s="48">
        <v>564.88</v>
      </c>
      <c r="H110" s="45" t="s">
        <v>172</v>
      </c>
    </row>
    <row r="111" spans="1:8" x14ac:dyDescent="0.2">
      <c r="A111" s="45" t="s">
        <v>200</v>
      </c>
      <c r="B111" s="45" t="s">
        <v>201</v>
      </c>
      <c r="C111" s="46">
        <v>6225</v>
      </c>
      <c r="F111" s="48">
        <v>1699.39</v>
      </c>
      <c r="H111" s="45" t="s">
        <v>172</v>
      </c>
    </row>
    <row r="112" spans="1:8" x14ac:dyDescent="0.2">
      <c r="A112" s="45" t="s">
        <v>200</v>
      </c>
      <c r="B112" s="45" t="s">
        <v>202</v>
      </c>
      <c r="C112" s="46">
        <v>49547</v>
      </c>
      <c r="E112" s="48">
        <v>2028</v>
      </c>
      <c r="F112" s="48">
        <v>2032.26</v>
      </c>
      <c r="H112" s="45" t="s">
        <v>169</v>
      </c>
    </row>
    <row r="113" spans="1:8" x14ac:dyDescent="0.2">
      <c r="F113" s="48"/>
    </row>
    <row r="114" spans="1:8" x14ac:dyDescent="0.2">
      <c r="F114" s="48"/>
    </row>
    <row r="115" spans="1:8" x14ac:dyDescent="0.2">
      <c r="A115" s="45" t="s">
        <v>200</v>
      </c>
      <c r="B115" s="45" t="s">
        <v>203</v>
      </c>
      <c r="C115" s="46">
        <v>3407970</v>
      </c>
      <c r="F115" s="48">
        <v>171.98</v>
      </c>
      <c r="H115" s="45" t="s">
        <v>169</v>
      </c>
    </row>
    <row r="116" spans="1:8" x14ac:dyDescent="0.2">
      <c r="A116" s="45" t="s">
        <v>200</v>
      </c>
      <c r="B116" s="45" t="s">
        <v>194</v>
      </c>
      <c r="C116" s="46">
        <v>621721</v>
      </c>
      <c r="F116" s="48">
        <v>159.44999999999999</v>
      </c>
      <c r="H116" s="45" t="s">
        <v>172</v>
      </c>
    </row>
    <row r="117" spans="1:8" x14ac:dyDescent="0.2">
      <c r="F117" s="48"/>
    </row>
    <row r="118" spans="1:8" x14ac:dyDescent="0.2">
      <c r="A118" s="45" t="s">
        <v>200</v>
      </c>
      <c r="B118" s="45" t="s">
        <v>204</v>
      </c>
      <c r="C118" s="46" t="s">
        <v>205</v>
      </c>
      <c r="F118" s="48">
        <v>8071.54</v>
      </c>
      <c r="H118" s="45" t="s">
        <v>169</v>
      </c>
    </row>
    <row r="119" spans="1:8" x14ac:dyDescent="0.2">
      <c r="A119" s="45" t="s">
        <v>200</v>
      </c>
      <c r="B119" s="45" t="s">
        <v>202</v>
      </c>
      <c r="C119" s="46">
        <v>49548</v>
      </c>
      <c r="F119" s="48">
        <v>1690</v>
      </c>
      <c r="H119" s="45" t="s">
        <v>172</v>
      </c>
    </row>
    <row r="120" spans="1:8" x14ac:dyDescent="0.2">
      <c r="F120" s="48"/>
    </row>
    <row r="121" spans="1:8" x14ac:dyDescent="0.2">
      <c r="A121" s="56">
        <v>39492</v>
      </c>
      <c r="B121" s="45" t="s">
        <v>206</v>
      </c>
      <c r="C121" s="57" t="s">
        <v>207</v>
      </c>
      <c r="F121" s="48">
        <v>429.8</v>
      </c>
      <c r="H121" s="45" t="s">
        <v>208</v>
      </c>
    </row>
    <row r="122" spans="1:8" x14ac:dyDescent="0.2">
      <c r="A122" s="56">
        <v>39493</v>
      </c>
      <c r="B122" s="45" t="s">
        <v>177</v>
      </c>
      <c r="C122" s="46" t="s">
        <v>209</v>
      </c>
      <c r="F122" s="48">
        <v>40.9</v>
      </c>
      <c r="H122" s="45" t="s">
        <v>199</v>
      </c>
    </row>
    <row r="123" spans="1:8" x14ac:dyDescent="0.2">
      <c r="F123" s="48"/>
    </row>
    <row r="124" spans="1:8" x14ac:dyDescent="0.2">
      <c r="A124" s="56">
        <v>39492</v>
      </c>
      <c r="B124" s="45" t="s">
        <v>183</v>
      </c>
      <c r="C124" s="46">
        <v>4064</v>
      </c>
      <c r="F124" s="48">
        <v>140</v>
      </c>
      <c r="H124" s="45" t="s">
        <v>199</v>
      </c>
    </row>
    <row r="125" spans="1:8" x14ac:dyDescent="0.2">
      <c r="A125" s="56">
        <v>39489</v>
      </c>
      <c r="B125" s="45" t="s">
        <v>139</v>
      </c>
      <c r="C125" s="46">
        <v>183557</v>
      </c>
      <c r="F125" s="48">
        <v>558.16</v>
      </c>
      <c r="H125" s="45" t="s">
        <v>199</v>
      </c>
    </row>
    <row r="126" spans="1:8" x14ac:dyDescent="0.2">
      <c r="A126" s="56">
        <v>39489</v>
      </c>
      <c r="B126" s="45" t="s">
        <v>210</v>
      </c>
      <c r="C126" s="46">
        <v>525304</v>
      </c>
      <c r="F126" s="48">
        <v>50.06</v>
      </c>
      <c r="H126" s="45" t="s">
        <v>199</v>
      </c>
    </row>
    <row r="127" spans="1:8" x14ac:dyDescent="0.2">
      <c r="F127" s="48"/>
    </row>
    <row r="128" spans="1:8" x14ac:dyDescent="0.2">
      <c r="A128" s="56">
        <v>39479</v>
      </c>
      <c r="B128" s="45" t="s">
        <v>125</v>
      </c>
      <c r="C128" s="46" t="s">
        <v>211</v>
      </c>
      <c r="F128" s="48">
        <v>43.59</v>
      </c>
      <c r="H128" s="45" t="s">
        <v>199</v>
      </c>
    </row>
    <row r="129" spans="1:256" x14ac:dyDescent="0.2">
      <c r="A129" s="56">
        <v>39503</v>
      </c>
      <c r="B129" s="45" t="s">
        <v>183</v>
      </c>
      <c r="C129" s="59" t="s">
        <v>212</v>
      </c>
      <c r="F129" s="48">
        <v>280</v>
      </c>
      <c r="H129" s="45" t="s">
        <v>213</v>
      </c>
    </row>
    <row r="130" spans="1:256" x14ac:dyDescent="0.2">
      <c r="A130" s="60" t="s">
        <v>214</v>
      </c>
      <c r="B130" s="45" t="s">
        <v>187</v>
      </c>
      <c r="C130" s="46">
        <v>49539</v>
      </c>
      <c r="F130" s="48">
        <v>33700</v>
      </c>
      <c r="G130" s="48"/>
      <c r="H130" s="45" t="s">
        <v>172</v>
      </c>
    </row>
    <row r="131" spans="1:256" x14ac:dyDescent="0.2">
      <c r="F131" s="48"/>
    </row>
    <row r="132" spans="1:256" x14ac:dyDescent="0.2">
      <c r="A132" s="60" t="s">
        <v>214</v>
      </c>
      <c r="B132" s="45" t="s">
        <v>215</v>
      </c>
      <c r="C132" s="46">
        <v>170269</v>
      </c>
      <c r="F132" s="48">
        <v>144</v>
      </c>
      <c r="G132" s="48"/>
      <c r="H132" s="45" t="s">
        <v>70</v>
      </c>
    </row>
    <row r="133" spans="1:256" x14ac:dyDescent="0.2">
      <c r="A133" s="60" t="s">
        <v>214</v>
      </c>
      <c r="B133" s="45" t="s">
        <v>187</v>
      </c>
      <c r="C133" s="46">
        <v>49552</v>
      </c>
      <c r="F133" s="48">
        <v>1200</v>
      </c>
      <c r="G133" s="48"/>
      <c r="H133" s="45" t="s">
        <v>169</v>
      </c>
    </row>
    <row r="134" spans="1:256" x14ac:dyDescent="0.2">
      <c r="A134" s="60" t="s">
        <v>214</v>
      </c>
      <c r="B134" s="45" t="s">
        <v>216</v>
      </c>
      <c r="C134" s="46">
        <v>500032</v>
      </c>
      <c r="F134" s="48">
        <v>275</v>
      </c>
      <c r="G134" s="48"/>
      <c r="H134" s="45" t="s">
        <v>217</v>
      </c>
    </row>
    <row r="135" spans="1:256" x14ac:dyDescent="0.2">
      <c r="A135" s="60" t="s">
        <v>214</v>
      </c>
      <c r="B135" s="45" t="s">
        <v>192</v>
      </c>
      <c r="C135" s="46" t="s">
        <v>218</v>
      </c>
      <c r="F135" s="48">
        <v>4984.2</v>
      </c>
      <c r="G135" s="48"/>
    </row>
    <row r="136" spans="1:256" x14ac:dyDescent="0.2">
      <c r="F136" s="48"/>
    </row>
    <row r="137" spans="1:256" x14ac:dyDescent="0.2">
      <c r="A137" s="56">
        <v>39519</v>
      </c>
      <c r="B137" s="45" t="s">
        <v>219</v>
      </c>
      <c r="C137" s="46">
        <v>98013857</v>
      </c>
      <c r="F137" s="48">
        <v>361.25</v>
      </c>
      <c r="H137" s="45" t="s">
        <v>70</v>
      </c>
      <c r="I137" s="56">
        <v>39519</v>
      </c>
      <c r="J137" s="45" t="s">
        <v>219</v>
      </c>
      <c r="K137" s="46">
        <v>98013857</v>
      </c>
      <c r="N137" s="48">
        <v>361.25</v>
      </c>
      <c r="P137" s="45" t="s">
        <v>70</v>
      </c>
      <c r="Q137" s="56">
        <v>39519</v>
      </c>
      <c r="R137" s="45" t="s">
        <v>219</v>
      </c>
      <c r="S137" s="46">
        <v>98013857</v>
      </c>
      <c r="V137" s="48">
        <v>361.25</v>
      </c>
      <c r="X137" s="45" t="s">
        <v>70</v>
      </c>
      <c r="Y137" s="56">
        <v>39519</v>
      </c>
      <c r="Z137" s="45" t="s">
        <v>219</v>
      </c>
      <c r="AA137" s="46">
        <v>98013857</v>
      </c>
      <c r="AD137" s="48">
        <v>361.25</v>
      </c>
      <c r="AF137" s="45" t="s">
        <v>70</v>
      </c>
      <c r="AG137" s="56">
        <v>39519</v>
      </c>
      <c r="AH137" s="45" t="s">
        <v>219</v>
      </c>
      <c r="AI137" s="46">
        <v>98013857</v>
      </c>
      <c r="AL137" s="48">
        <v>361.25</v>
      </c>
      <c r="AN137" s="45" t="s">
        <v>70</v>
      </c>
      <c r="AO137" s="56">
        <v>39519</v>
      </c>
      <c r="AP137" s="45" t="s">
        <v>219</v>
      </c>
      <c r="AQ137" s="46">
        <v>98013857</v>
      </c>
      <c r="AT137" s="48">
        <v>361.25</v>
      </c>
      <c r="AV137" s="45" t="s">
        <v>70</v>
      </c>
      <c r="AW137" s="56">
        <v>39519</v>
      </c>
      <c r="AX137" s="45" t="s">
        <v>219</v>
      </c>
      <c r="AY137" s="46">
        <v>98013857</v>
      </c>
      <c r="BB137" s="48">
        <v>361.25</v>
      </c>
      <c r="BD137" s="45" t="s">
        <v>70</v>
      </c>
      <c r="BE137" s="56">
        <v>39519</v>
      </c>
      <c r="BF137" s="45" t="s">
        <v>219</v>
      </c>
      <c r="BG137" s="46">
        <v>98013857</v>
      </c>
      <c r="BJ137" s="48">
        <v>361.25</v>
      </c>
      <c r="BL137" s="45" t="s">
        <v>70</v>
      </c>
      <c r="BM137" s="56">
        <v>39519</v>
      </c>
      <c r="BN137" s="45" t="s">
        <v>219</v>
      </c>
      <c r="BO137" s="46">
        <v>98013857</v>
      </c>
      <c r="BR137" s="48">
        <v>361.25</v>
      </c>
      <c r="BT137" s="45" t="s">
        <v>70</v>
      </c>
      <c r="BU137" s="56">
        <v>39519</v>
      </c>
      <c r="BV137" s="45" t="s">
        <v>219</v>
      </c>
      <c r="BW137" s="46">
        <v>98013857</v>
      </c>
      <c r="BZ137" s="48">
        <v>361.25</v>
      </c>
      <c r="CB137" s="45" t="s">
        <v>70</v>
      </c>
      <c r="CC137" s="56">
        <v>39519</v>
      </c>
      <c r="CD137" s="45" t="s">
        <v>219</v>
      </c>
      <c r="CE137" s="46">
        <v>98013857</v>
      </c>
      <c r="CH137" s="48">
        <v>361.25</v>
      </c>
      <c r="CJ137" s="45" t="s">
        <v>70</v>
      </c>
      <c r="CK137" s="56">
        <v>39519</v>
      </c>
      <c r="CL137" s="45" t="s">
        <v>219</v>
      </c>
      <c r="CM137" s="46">
        <v>98013857</v>
      </c>
      <c r="CP137" s="48">
        <v>361.25</v>
      </c>
      <c r="CR137" s="45" t="s">
        <v>70</v>
      </c>
      <c r="CS137" s="56">
        <v>39519</v>
      </c>
      <c r="CT137" s="45" t="s">
        <v>219</v>
      </c>
      <c r="CU137" s="46">
        <v>98013857</v>
      </c>
      <c r="CX137" s="48">
        <v>361.25</v>
      </c>
      <c r="CZ137" s="45" t="s">
        <v>70</v>
      </c>
      <c r="DA137" s="56">
        <v>39519</v>
      </c>
      <c r="DB137" s="45" t="s">
        <v>219</v>
      </c>
      <c r="DC137" s="46">
        <v>98013857</v>
      </c>
      <c r="DF137" s="48">
        <v>361.25</v>
      </c>
      <c r="DH137" s="45" t="s">
        <v>70</v>
      </c>
      <c r="DI137" s="56">
        <v>39519</v>
      </c>
      <c r="DJ137" s="45" t="s">
        <v>219</v>
      </c>
      <c r="DK137" s="46">
        <v>98013857</v>
      </c>
      <c r="DN137" s="48">
        <v>361.25</v>
      </c>
      <c r="DP137" s="45" t="s">
        <v>70</v>
      </c>
      <c r="DQ137" s="56">
        <v>39519</v>
      </c>
      <c r="DR137" s="45" t="s">
        <v>219</v>
      </c>
      <c r="DS137" s="46">
        <v>98013857</v>
      </c>
      <c r="DV137" s="48">
        <v>361.25</v>
      </c>
      <c r="DX137" s="45" t="s">
        <v>70</v>
      </c>
      <c r="DY137" s="56">
        <v>39519</v>
      </c>
      <c r="DZ137" s="45" t="s">
        <v>219</v>
      </c>
      <c r="EA137" s="46">
        <v>98013857</v>
      </c>
      <c r="ED137" s="48">
        <v>361.25</v>
      </c>
      <c r="EF137" s="45" t="s">
        <v>70</v>
      </c>
      <c r="EG137" s="56">
        <v>39519</v>
      </c>
      <c r="EH137" s="45" t="s">
        <v>219</v>
      </c>
      <c r="EI137" s="46">
        <v>98013857</v>
      </c>
      <c r="EL137" s="48">
        <v>361.25</v>
      </c>
      <c r="EN137" s="45" t="s">
        <v>70</v>
      </c>
      <c r="EO137" s="56">
        <v>39519</v>
      </c>
      <c r="EP137" s="45" t="s">
        <v>219</v>
      </c>
      <c r="EQ137" s="46">
        <v>98013857</v>
      </c>
      <c r="ET137" s="48">
        <v>361.25</v>
      </c>
      <c r="EV137" s="45" t="s">
        <v>70</v>
      </c>
      <c r="EW137" s="56">
        <v>39519</v>
      </c>
      <c r="EX137" s="45" t="s">
        <v>219</v>
      </c>
      <c r="EY137" s="46">
        <v>98013857</v>
      </c>
      <c r="FB137" s="48">
        <v>361.25</v>
      </c>
      <c r="FD137" s="45" t="s">
        <v>70</v>
      </c>
      <c r="FE137" s="56">
        <v>39519</v>
      </c>
      <c r="FF137" s="45" t="s">
        <v>219</v>
      </c>
      <c r="FG137" s="46">
        <v>98013857</v>
      </c>
      <c r="FJ137" s="48">
        <v>361.25</v>
      </c>
      <c r="FL137" s="45" t="s">
        <v>70</v>
      </c>
      <c r="FM137" s="56">
        <v>39519</v>
      </c>
      <c r="FN137" s="45" t="s">
        <v>219</v>
      </c>
      <c r="FO137" s="46">
        <v>98013857</v>
      </c>
      <c r="FR137" s="48">
        <v>361.25</v>
      </c>
      <c r="FT137" s="45" t="s">
        <v>70</v>
      </c>
      <c r="FU137" s="56">
        <v>39519</v>
      </c>
      <c r="FV137" s="45" t="s">
        <v>219</v>
      </c>
      <c r="FW137" s="46">
        <v>98013857</v>
      </c>
      <c r="FZ137" s="48">
        <v>361.25</v>
      </c>
      <c r="GB137" s="45" t="s">
        <v>70</v>
      </c>
      <c r="GC137" s="56">
        <v>39519</v>
      </c>
      <c r="GD137" s="45" t="s">
        <v>219</v>
      </c>
      <c r="GE137" s="46">
        <v>98013857</v>
      </c>
      <c r="GH137" s="48">
        <v>361.25</v>
      </c>
      <c r="GJ137" s="45" t="s">
        <v>70</v>
      </c>
      <c r="GK137" s="56">
        <v>39519</v>
      </c>
      <c r="GL137" s="45" t="s">
        <v>219</v>
      </c>
      <c r="GM137" s="46">
        <v>98013857</v>
      </c>
      <c r="GP137" s="48">
        <v>361.25</v>
      </c>
      <c r="GR137" s="45" t="s">
        <v>70</v>
      </c>
      <c r="GS137" s="56">
        <v>39519</v>
      </c>
      <c r="GT137" s="45" t="s">
        <v>219</v>
      </c>
      <c r="GU137" s="46">
        <v>98013857</v>
      </c>
      <c r="GX137" s="48">
        <v>361.25</v>
      </c>
      <c r="GZ137" s="45" t="s">
        <v>70</v>
      </c>
      <c r="HA137" s="56">
        <v>39519</v>
      </c>
      <c r="HB137" s="45" t="s">
        <v>219</v>
      </c>
      <c r="HC137" s="46">
        <v>98013857</v>
      </c>
      <c r="HF137" s="48">
        <v>361.25</v>
      </c>
      <c r="HH137" s="45" t="s">
        <v>70</v>
      </c>
      <c r="HI137" s="56">
        <v>39519</v>
      </c>
      <c r="HJ137" s="45" t="s">
        <v>219</v>
      </c>
      <c r="HK137" s="46">
        <v>98013857</v>
      </c>
      <c r="HN137" s="48">
        <v>361.25</v>
      </c>
      <c r="HP137" s="45" t="s">
        <v>70</v>
      </c>
      <c r="HQ137" s="56">
        <v>39519</v>
      </c>
      <c r="HR137" s="45" t="s">
        <v>219</v>
      </c>
      <c r="HS137" s="46">
        <v>98013857</v>
      </c>
      <c r="HV137" s="48">
        <v>361.25</v>
      </c>
      <c r="HX137" s="45" t="s">
        <v>70</v>
      </c>
      <c r="HY137" s="56">
        <v>39519</v>
      </c>
      <c r="HZ137" s="45" t="s">
        <v>219</v>
      </c>
      <c r="IA137" s="46">
        <v>98013857</v>
      </c>
      <c r="ID137" s="48">
        <v>361.25</v>
      </c>
      <c r="IF137" s="45" t="s">
        <v>70</v>
      </c>
      <c r="IG137" s="56">
        <v>39519</v>
      </c>
      <c r="IH137" s="45" t="s">
        <v>219</v>
      </c>
      <c r="II137" s="46">
        <v>98013857</v>
      </c>
      <c r="IL137" s="48">
        <v>361.25</v>
      </c>
      <c r="IN137" s="45" t="s">
        <v>70</v>
      </c>
      <c r="IO137" s="56">
        <v>39519</v>
      </c>
      <c r="IP137" s="45" t="s">
        <v>219</v>
      </c>
      <c r="IQ137" s="46">
        <v>98013857</v>
      </c>
      <c r="IT137" s="48">
        <v>361.25</v>
      </c>
      <c r="IV137" s="45" t="s">
        <v>70</v>
      </c>
    </row>
    <row r="138" spans="1:256" x14ac:dyDescent="0.2">
      <c r="A138" s="56">
        <v>39508</v>
      </c>
      <c r="B138" s="45" t="s">
        <v>125</v>
      </c>
      <c r="C138" s="46" t="s">
        <v>220</v>
      </c>
      <c r="F138" s="48">
        <v>21.79</v>
      </c>
      <c r="H138" s="45" t="s">
        <v>221</v>
      </c>
      <c r="I138" s="56">
        <v>39508</v>
      </c>
      <c r="J138" s="45" t="s">
        <v>125</v>
      </c>
      <c r="K138" s="46" t="s">
        <v>220</v>
      </c>
      <c r="N138" s="48">
        <v>21.79</v>
      </c>
      <c r="P138" s="45" t="s">
        <v>221</v>
      </c>
      <c r="Q138" s="56">
        <v>39508</v>
      </c>
      <c r="R138" s="45" t="s">
        <v>125</v>
      </c>
      <c r="S138" s="46" t="s">
        <v>220</v>
      </c>
      <c r="V138" s="48">
        <v>21.79</v>
      </c>
      <c r="X138" s="45" t="s">
        <v>221</v>
      </c>
      <c r="Y138" s="56">
        <v>39508</v>
      </c>
      <c r="Z138" s="45" t="s">
        <v>125</v>
      </c>
      <c r="AA138" s="46" t="s">
        <v>220</v>
      </c>
      <c r="AD138" s="48">
        <v>21.79</v>
      </c>
      <c r="AF138" s="45" t="s">
        <v>221</v>
      </c>
      <c r="AG138" s="56">
        <v>39508</v>
      </c>
      <c r="AH138" s="45" t="s">
        <v>125</v>
      </c>
      <c r="AI138" s="46" t="s">
        <v>220</v>
      </c>
      <c r="AL138" s="48">
        <v>21.79</v>
      </c>
      <c r="AN138" s="45" t="s">
        <v>221</v>
      </c>
      <c r="AO138" s="56">
        <v>39508</v>
      </c>
      <c r="AP138" s="45" t="s">
        <v>125</v>
      </c>
      <c r="AQ138" s="46" t="s">
        <v>220</v>
      </c>
      <c r="AT138" s="48">
        <v>21.79</v>
      </c>
      <c r="AV138" s="45" t="s">
        <v>221</v>
      </c>
      <c r="AW138" s="56">
        <v>39508</v>
      </c>
      <c r="AX138" s="45" t="s">
        <v>125</v>
      </c>
      <c r="AY138" s="46" t="s">
        <v>220</v>
      </c>
      <c r="BB138" s="48">
        <v>21.79</v>
      </c>
      <c r="BD138" s="45" t="s">
        <v>221</v>
      </c>
      <c r="BE138" s="56">
        <v>39508</v>
      </c>
      <c r="BF138" s="45" t="s">
        <v>125</v>
      </c>
      <c r="BG138" s="46" t="s">
        <v>220</v>
      </c>
      <c r="BJ138" s="48">
        <v>21.79</v>
      </c>
      <c r="BL138" s="45" t="s">
        <v>221</v>
      </c>
      <c r="BM138" s="56">
        <v>39508</v>
      </c>
      <c r="BN138" s="45" t="s">
        <v>125</v>
      </c>
      <c r="BO138" s="46" t="s">
        <v>220</v>
      </c>
      <c r="BR138" s="48">
        <v>21.79</v>
      </c>
      <c r="BT138" s="45" t="s">
        <v>221</v>
      </c>
      <c r="BU138" s="56">
        <v>39508</v>
      </c>
      <c r="BV138" s="45" t="s">
        <v>125</v>
      </c>
      <c r="BW138" s="46" t="s">
        <v>220</v>
      </c>
      <c r="BZ138" s="48">
        <v>21.79</v>
      </c>
      <c r="CB138" s="45" t="s">
        <v>221</v>
      </c>
      <c r="CC138" s="56">
        <v>39508</v>
      </c>
      <c r="CD138" s="45" t="s">
        <v>125</v>
      </c>
      <c r="CE138" s="46" t="s">
        <v>220</v>
      </c>
      <c r="CH138" s="48">
        <v>21.79</v>
      </c>
      <c r="CJ138" s="45" t="s">
        <v>221</v>
      </c>
      <c r="CK138" s="56">
        <v>39508</v>
      </c>
      <c r="CL138" s="45" t="s">
        <v>125</v>
      </c>
      <c r="CM138" s="46" t="s">
        <v>220</v>
      </c>
      <c r="CP138" s="48">
        <v>21.79</v>
      </c>
      <c r="CR138" s="45" t="s">
        <v>221</v>
      </c>
      <c r="CS138" s="56">
        <v>39508</v>
      </c>
      <c r="CT138" s="45" t="s">
        <v>125</v>
      </c>
      <c r="CU138" s="46" t="s">
        <v>220</v>
      </c>
      <c r="CX138" s="48">
        <v>21.79</v>
      </c>
      <c r="CZ138" s="45" t="s">
        <v>221</v>
      </c>
      <c r="DA138" s="56">
        <v>39508</v>
      </c>
      <c r="DB138" s="45" t="s">
        <v>125</v>
      </c>
      <c r="DC138" s="46" t="s">
        <v>220</v>
      </c>
      <c r="DF138" s="48">
        <v>21.79</v>
      </c>
      <c r="DH138" s="45" t="s">
        <v>221</v>
      </c>
      <c r="DI138" s="56">
        <v>39508</v>
      </c>
      <c r="DJ138" s="45" t="s">
        <v>125</v>
      </c>
      <c r="DK138" s="46" t="s">
        <v>220</v>
      </c>
      <c r="DN138" s="48">
        <v>21.79</v>
      </c>
      <c r="DP138" s="45" t="s">
        <v>221</v>
      </c>
      <c r="DQ138" s="56">
        <v>39508</v>
      </c>
      <c r="DR138" s="45" t="s">
        <v>125</v>
      </c>
      <c r="DS138" s="46" t="s">
        <v>220</v>
      </c>
      <c r="DV138" s="48">
        <v>21.79</v>
      </c>
      <c r="DX138" s="45" t="s">
        <v>221</v>
      </c>
      <c r="DY138" s="56">
        <v>39508</v>
      </c>
      <c r="DZ138" s="45" t="s">
        <v>125</v>
      </c>
      <c r="EA138" s="46" t="s">
        <v>220</v>
      </c>
      <c r="ED138" s="48">
        <v>21.79</v>
      </c>
      <c r="EF138" s="45" t="s">
        <v>221</v>
      </c>
      <c r="EG138" s="56">
        <v>39508</v>
      </c>
      <c r="EH138" s="45" t="s">
        <v>125</v>
      </c>
      <c r="EI138" s="46" t="s">
        <v>220</v>
      </c>
      <c r="EL138" s="48">
        <v>21.79</v>
      </c>
      <c r="EN138" s="45" t="s">
        <v>221</v>
      </c>
      <c r="EO138" s="56">
        <v>39508</v>
      </c>
      <c r="EP138" s="45" t="s">
        <v>125</v>
      </c>
      <c r="EQ138" s="46" t="s">
        <v>220</v>
      </c>
      <c r="ET138" s="48">
        <v>21.79</v>
      </c>
      <c r="EV138" s="45" t="s">
        <v>221</v>
      </c>
      <c r="EW138" s="56">
        <v>39508</v>
      </c>
      <c r="EX138" s="45" t="s">
        <v>125</v>
      </c>
      <c r="EY138" s="46" t="s">
        <v>220</v>
      </c>
      <c r="FB138" s="48">
        <v>21.79</v>
      </c>
      <c r="FD138" s="45" t="s">
        <v>221</v>
      </c>
      <c r="FE138" s="56">
        <v>39508</v>
      </c>
      <c r="FF138" s="45" t="s">
        <v>125</v>
      </c>
      <c r="FG138" s="46" t="s">
        <v>220</v>
      </c>
      <c r="FJ138" s="48">
        <v>21.79</v>
      </c>
      <c r="FL138" s="45" t="s">
        <v>221</v>
      </c>
      <c r="FM138" s="56">
        <v>39508</v>
      </c>
      <c r="FN138" s="45" t="s">
        <v>125</v>
      </c>
      <c r="FO138" s="46" t="s">
        <v>220</v>
      </c>
      <c r="FR138" s="48">
        <v>21.79</v>
      </c>
      <c r="FT138" s="45" t="s">
        <v>221</v>
      </c>
      <c r="FU138" s="56">
        <v>39508</v>
      </c>
      <c r="FV138" s="45" t="s">
        <v>125</v>
      </c>
      <c r="FW138" s="46" t="s">
        <v>220</v>
      </c>
      <c r="FZ138" s="48">
        <v>21.79</v>
      </c>
      <c r="GB138" s="45" t="s">
        <v>221</v>
      </c>
      <c r="GC138" s="56">
        <v>39508</v>
      </c>
      <c r="GD138" s="45" t="s">
        <v>125</v>
      </c>
      <c r="GE138" s="46" t="s">
        <v>220</v>
      </c>
      <c r="GH138" s="48">
        <v>21.79</v>
      </c>
      <c r="GJ138" s="45" t="s">
        <v>221</v>
      </c>
      <c r="GK138" s="56">
        <v>39508</v>
      </c>
      <c r="GL138" s="45" t="s">
        <v>125</v>
      </c>
      <c r="GM138" s="46" t="s">
        <v>220</v>
      </c>
      <c r="GP138" s="48">
        <v>21.79</v>
      </c>
      <c r="GR138" s="45" t="s">
        <v>221</v>
      </c>
      <c r="GS138" s="56">
        <v>39508</v>
      </c>
      <c r="GT138" s="45" t="s">
        <v>125</v>
      </c>
      <c r="GU138" s="46" t="s">
        <v>220</v>
      </c>
      <c r="GX138" s="48">
        <v>21.79</v>
      </c>
      <c r="GZ138" s="45" t="s">
        <v>221</v>
      </c>
      <c r="HA138" s="56">
        <v>39508</v>
      </c>
      <c r="HB138" s="45" t="s">
        <v>125</v>
      </c>
      <c r="HC138" s="46" t="s">
        <v>220</v>
      </c>
      <c r="HF138" s="48">
        <v>21.79</v>
      </c>
      <c r="HH138" s="45" t="s">
        <v>221</v>
      </c>
      <c r="HI138" s="56">
        <v>39508</v>
      </c>
      <c r="HJ138" s="45" t="s">
        <v>125</v>
      </c>
      <c r="HK138" s="46" t="s">
        <v>220</v>
      </c>
      <c r="HN138" s="48">
        <v>21.79</v>
      </c>
      <c r="HP138" s="45" t="s">
        <v>221</v>
      </c>
      <c r="HQ138" s="56">
        <v>39508</v>
      </c>
      <c r="HR138" s="45" t="s">
        <v>125</v>
      </c>
      <c r="HS138" s="46" t="s">
        <v>220</v>
      </c>
      <c r="HV138" s="48">
        <v>21.79</v>
      </c>
      <c r="HX138" s="45" t="s">
        <v>221</v>
      </c>
      <c r="HY138" s="56">
        <v>39508</v>
      </c>
      <c r="HZ138" s="45" t="s">
        <v>125</v>
      </c>
      <c r="IA138" s="46" t="s">
        <v>220</v>
      </c>
      <c r="ID138" s="48">
        <v>21.79</v>
      </c>
      <c r="IF138" s="45" t="s">
        <v>221</v>
      </c>
      <c r="IG138" s="56">
        <v>39508</v>
      </c>
      <c r="IH138" s="45" t="s">
        <v>125</v>
      </c>
      <c r="II138" s="46" t="s">
        <v>220</v>
      </c>
      <c r="IL138" s="48">
        <v>21.79</v>
      </c>
      <c r="IN138" s="45" t="s">
        <v>221</v>
      </c>
      <c r="IO138" s="56">
        <v>39508</v>
      </c>
      <c r="IP138" s="45" t="s">
        <v>125</v>
      </c>
      <c r="IQ138" s="46" t="s">
        <v>220</v>
      </c>
      <c r="IT138" s="48">
        <v>21.79</v>
      </c>
      <c r="IV138" s="45" t="s">
        <v>221</v>
      </c>
    </row>
    <row r="139" spans="1:256" x14ac:dyDescent="0.2">
      <c r="A139" s="56">
        <v>39508</v>
      </c>
      <c r="B139" s="45" t="s">
        <v>125</v>
      </c>
      <c r="C139" s="46" t="s">
        <v>222</v>
      </c>
      <c r="F139" s="48">
        <v>21.79</v>
      </c>
      <c r="H139" s="45" t="s">
        <v>221</v>
      </c>
      <c r="I139" s="56">
        <v>39508</v>
      </c>
      <c r="J139" s="45" t="s">
        <v>125</v>
      </c>
      <c r="K139" s="46" t="s">
        <v>222</v>
      </c>
      <c r="N139" s="48">
        <v>21.79</v>
      </c>
      <c r="P139" s="45" t="s">
        <v>221</v>
      </c>
      <c r="Q139" s="56">
        <v>39508</v>
      </c>
      <c r="R139" s="45" t="s">
        <v>125</v>
      </c>
      <c r="S139" s="46" t="s">
        <v>222</v>
      </c>
      <c r="V139" s="48">
        <v>21.79</v>
      </c>
      <c r="X139" s="45" t="s">
        <v>221</v>
      </c>
      <c r="Y139" s="56">
        <v>39508</v>
      </c>
      <c r="Z139" s="45" t="s">
        <v>125</v>
      </c>
      <c r="AA139" s="46" t="s">
        <v>222</v>
      </c>
      <c r="AD139" s="48">
        <v>21.79</v>
      </c>
      <c r="AF139" s="45" t="s">
        <v>221</v>
      </c>
      <c r="AG139" s="56">
        <v>39508</v>
      </c>
      <c r="AH139" s="45" t="s">
        <v>125</v>
      </c>
      <c r="AI139" s="46" t="s">
        <v>222</v>
      </c>
      <c r="AL139" s="48">
        <v>21.79</v>
      </c>
      <c r="AN139" s="45" t="s">
        <v>221</v>
      </c>
      <c r="AO139" s="56">
        <v>39508</v>
      </c>
      <c r="AP139" s="45" t="s">
        <v>125</v>
      </c>
      <c r="AQ139" s="46" t="s">
        <v>222</v>
      </c>
      <c r="AT139" s="48">
        <v>21.79</v>
      </c>
      <c r="AV139" s="45" t="s">
        <v>221</v>
      </c>
      <c r="AW139" s="56">
        <v>39508</v>
      </c>
      <c r="AX139" s="45" t="s">
        <v>125</v>
      </c>
      <c r="AY139" s="46" t="s">
        <v>222</v>
      </c>
      <c r="BB139" s="48">
        <v>21.79</v>
      </c>
      <c r="BD139" s="45" t="s">
        <v>221</v>
      </c>
      <c r="BE139" s="56">
        <v>39508</v>
      </c>
      <c r="BF139" s="45" t="s">
        <v>125</v>
      </c>
      <c r="BG139" s="46" t="s">
        <v>222</v>
      </c>
      <c r="BJ139" s="48">
        <v>21.79</v>
      </c>
      <c r="BL139" s="45" t="s">
        <v>221</v>
      </c>
      <c r="BM139" s="56">
        <v>39508</v>
      </c>
      <c r="BN139" s="45" t="s">
        <v>125</v>
      </c>
      <c r="BO139" s="46" t="s">
        <v>222</v>
      </c>
      <c r="BR139" s="48">
        <v>21.79</v>
      </c>
      <c r="BT139" s="45" t="s">
        <v>221</v>
      </c>
      <c r="BU139" s="56">
        <v>39508</v>
      </c>
      <c r="BV139" s="45" t="s">
        <v>125</v>
      </c>
      <c r="BW139" s="46" t="s">
        <v>222</v>
      </c>
      <c r="BZ139" s="48">
        <v>21.79</v>
      </c>
      <c r="CB139" s="45" t="s">
        <v>221</v>
      </c>
      <c r="CC139" s="56">
        <v>39508</v>
      </c>
      <c r="CD139" s="45" t="s">
        <v>125</v>
      </c>
      <c r="CE139" s="46" t="s">
        <v>222</v>
      </c>
      <c r="CH139" s="48">
        <v>21.79</v>
      </c>
      <c r="CJ139" s="45" t="s">
        <v>221</v>
      </c>
      <c r="CK139" s="56">
        <v>39508</v>
      </c>
      <c r="CL139" s="45" t="s">
        <v>125</v>
      </c>
      <c r="CM139" s="46" t="s">
        <v>222</v>
      </c>
      <c r="CP139" s="48">
        <v>21.79</v>
      </c>
      <c r="CR139" s="45" t="s">
        <v>221</v>
      </c>
      <c r="CS139" s="56">
        <v>39508</v>
      </c>
      <c r="CT139" s="45" t="s">
        <v>125</v>
      </c>
      <c r="CU139" s="46" t="s">
        <v>222</v>
      </c>
      <c r="CX139" s="48">
        <v>21.79</v>
      </c>
      <c r="CZ139" s="45" t="s">
        <v>221</v>
      </c>
      <c r="DA139" s="56">
        <v>39508</v>
      </c>
      <c r="DB139" s="45" t="s">
        <v>125</v>
      </c>
      <c r="DC139" s="46" t="s">
        <v>222</v>
      </c>
      <c r="DF139" s="48">
        <v>21.79</v>
      </c>
      <c r="DH139" s="45" t="s">
        <v>221</v>
      </c>
      <c r="DI139" s="56">
        <v>39508</v>
      </c>
      <c r="DJ139" s="45" t="s">
        <v>125</v>
      </c>
      <c r="DK139" s="46" t="s">
        <v>222</v>
      </c>
      <c r="DN139" s="48">
        <v>21.79</v>
      </c>
      <c r="DP139" s="45" t="s">
        <v>221</v>
      </c>
      <c r="DQ139" s="56">
        <v>39508</v>
      </c>
      <c r="DR139" s="45" t="s">
        <v>125</v>
      </c>
      <c r="DS139" s="46" t="s">
        <v>222</v>
      </c>
      <c r="DV139" s="48">
        <v>21.79</v>
      </c>
      <c r="DX139" s="45" t="s">
        <v>221</v>
      </c>
      <c r="DY139" s="56">
        <v>39508</v>
      </c>
      <c r="DZ139" s="45" t="s">
        <v>125</v>
      </c>
      <c r="EA139" s="46" t="s">
        <v>222</v>
      </c>
      <c r="ED139" s="48">
        <v>21.79</v>
      </c>
      <c r="EF139" s="45" t="s">
        <v>221</v>
      </c>
      <c r="EG139" s="56">
        <v>39508</v>
      </c>
      <c r="EH139" s="45" t="s">
        <v>125</v>
      </c>
      <c r="EI139" s="46" t="s">
        <v>222</v>
      </c>
      <c r="EL139" s="48">
        <v>21.79</v>
      </c>
      <c r="EN139" s="45" t="s">
        <v>221</v>
      </c>
      <c r="EO139" s="56">
        <v>39508</v>
      </c>
      <c r="EP139" s="45" t="s">
        <v>125</v>
      </c>
      <c r="EQ139" s="46" t="s">
        <v>222</v>
      </c>
      <c r="ET139" s="48">
        <v>21.79</v>
      </c>
      <c r="EV139" s="45" t="s">
        <v>221</v>
      </c>
      <c r="EW139" s="56">
        <v>39508</v>
      </c>
      <c r="EX139" s="45" t="s">
        <v>125</v>
      </c>
      <c r="EY139" s="46" t="s">
        <v>222</v>
      </c>
      <c r="FB139" s="48">
        <v>21.79</v>
      </c>
      <c r="FD139" s="45" t="s">
        <v>221</v>
      </c>
      <c r="FE139" s="56">
        <v>39508</v>
      </c>
      <c r="FF139" s="45" t="s">
        <v>125</v>
      </c>
      <c r="FG139" s="46" t="s">
        <v>222</v>
      </c>
      <c r="FJ139" s="48">
        <v>21.79</v>
      </c>
      <c r="FL139" s="45" t="s">
        <v>221</v>
      </c>
      <c r="FM139" s="56">
        <v>39508</v>
      </c>
      <c r="FN139" s="45" t="s">
        <v>125</v>
      </c>
      <c r="FO139" s="46" t="s">
        <v>222</v>
      </c>
      <c r="FR139" s="48">
        <v>21.79</v>
      </c>
      <c r="FT139" s="45" t="s">
        <v>221</v>
      </c>
      <c r="FU139" s="56">
        <v>39508</v>
      </c>
      <c r="FV139" s="45" t="s">
        <v>125</v>
      </c>
      <c r="FW139" s="46" t="s">
        <v>222</v>
      </c>
      <c r="FZ139" s="48">
        <v>21.79</v>
      </c>
      <c r="GB139" s="45" t="s">
        <v>221</v>
      </c>
      <c r="GC139" s="56">
        <v>39508</v>
      </c>
      <c r="GD139" s="45" t="s">
        <v>125</v>
      </c>
      <c r="GE139" s="46" t="s">
        <v>222</v>
      </c>
      <c r="GH139" s="48">
        <v>21.79</v>
      </c>
      <c r="GJ139" s="45" t="s">
        <v>221</v>
      </c>
      <c r="GK139" s="56">
        <v>39508</v>
      </c>
      <c r="GL139" s="45" t="s">
        <v>125</v>
      </c>
      <c r="GM139" s="46" t="s">
        <v>222</v>
      </c>
      <c r="GP139" s="48">
        <v>21.79</v>
      </c>
      <c r="GR139" s="45" t="s">
        <v>221</v>
      </c>
      <c r="GS139" s="56">
        <v>39508</v>
      </c>
      <c r="GT139" s="45" t="s">
        <v>125</v>
      </c>
      <c r="GU139" s="46" t="s">
        <v>222</v>
      </c>
      <c r="GX139" s="48">
        <v>21.79</v>
      </c>
      <c r="GZ139" s="45" t="s">
        <v>221</v>
      </c>
      <c r="HA139" s="56">
        <v>39508</v>
      </c>
      <c r="HB139" s="45" t="s">
        <v>125</v>
      </c>
      <c r="HC139" s="46" t="s">
        <v>222</v>
      </c>
      <c r="HF139" s="48">
        <v>21.79</v>
      </c>
      <c r="HH139" s="45" t="s">
        <v>221</v>
      </c>
      <c r="HI139" s="56">
        <v>39508</v>
      </c>
      <c r="HJ139" s="45" t="s">
        <v>125</v>
      </c>
      <c r="HK139" s="46" t="s">
        <v>222</v>
      </c>
      <c r="HN139" s="48">
        <v>21.79</v>
      </c>
      <c r="HP139" s="45" t="s">
        <v>221</v>
      </c>
      <c r="HQ139" s="56">
        <v>39508</v>
      </c>
      <c r="HR139" s="45" t="s">
        <v>125</v>
      </c>
      <c r="HS139" s="46" t="s">
        <v>222</v>
      </c>
      <c r="HV139" s="48">
        <v>21.79</v>
      </c>
      <c r="HX139" s="45" t="s">
        <v>221</v>
      </c>
      <c r="HY139" s="56">
        <v>39508</v>
      </c>
      <c r="HZ139" s="45" t="s">
        <v>125</v>
      </c>
      <c r="IA139" s="46" t="s">
        <v>222</v>
      </c>
      <c r="ID139" s="48">
        <v>21.79</v>
      </c>
      <c r="IF139" s="45" t="s">
        <v>221</v>
      </c>
      <c r="IG139" s="56">
        <v>39508</v>
      </c>
      <c r="IH139" s="45" t="s">
        <v>125</v>
      </c>
      <c r="II139" s="46" t="s">
        <v>222</v>
      </c>
      <c r="IL139" s="48">
        <v>21.79</v>
      </c>
      <c r="IN139" s="45" t="s">
        <v>221</v>
      </c>
      <c r="IO139" s="56">
        <v>39508</v>
      </c>
      <c r="IP139" s="45" t="s">
        <v>125</v>
      </c>
      <c r="IQ139" s="46" t="s">
        <v>222</v>
      </c>
      <c r="IT139" s="48">
        <v>21.79</v>
      </c>
      <c r="IV139" s="45" t="s">
        <v>221</v>
      </c>
    </row>
    <row r="140" spans="1:256" x14ac:dyDescent="0.2">
      <c r="A140" s="56">
        <v>39508</v>
      </c>
      <c r="B140" s="45" t="s">
        <v>125</v>
      </c>
      <c r="C140" s="46" t="s">
        <v>223</v>
      </c>
      <c r="F140" s="48">
        <v>40.86</v>
      </c>
      <c r="H140" s="45" t="s">
        <v>224</v>
      </c>
      <c r="I140" s="56">
        <v>39508</v>
      </c>
      <c r="J140" s="45" t="s">
        <v>125</v>
      </c>
      <c r="K140" s="46" t="s">
        <v>223</v>
      </c>
      <c r="N140" s="48">
        <v>40.86</v>
      </c>
      <c r="P140" s="45" t="s">
        <v>224</v>
      </c>
      <c r="Q140" s="56">
        <v>39508</v>
      </c>
      <c r="R140" s="45" t="s">
        <v>125</v>
      </c>
      <c r="S140" s="46" t="s">
        <v>223</v>
      </c>
      <c r="V140" s="48">
        <v>40.86</v>
      </c>
      <c r="X140" s="45" t="s">
        <v>224</v>
      </c>
      <c r="Y140" s="56">
        <v>39508</v>
      </c>
      <c r="Z140" s="45" t="s">
        <v>125</v>
      </c>
      <c r="AA140" s="46" t="s">
        <v>223</v>
      </c>
      <c r="AD140" s="48">
        <v>40.86</v>
      </c>
      <c r="AF140" s="45" t="s">
        <v>224</v>
      </c>
      <c r="AG140" s="56">
        <v>39508</v>
      </c>
      <c r="AH140" s="45" t="s">
        <v>125</v>
      </c>
      <c r="AI140" s="46" t="s">
        <v>223</v>
      </c>
      <c r="AL140" s="48">
        <v>40.86</v>
      </c>
      <c r="AN140" s="45" t="s">
        <v>224</v>
      </c>
      <c r="AO140" s="56">
        <v>39508</v>
      </c>
      <c r="AP140" s="45" t="s">
        <v>125</v>
      </c>
      <c r="AQ140" s="46" t="s">
        <v>223</v>
      </c>
      <c r="AT140" s="48">
        <v>40.86</v>
      </c>
      <c r="AV140" s="45" t="s">
        <v>224</v>
      </c>
      <c r="AW140" s="56">
        <v>39508</v>
      </c>
      <c r="AX140" s="45" t="s">
        <v>125</v>
      </c>
      <c r="AY140" s="46" t="s">
        <v>223</v>
      </c>
      <c r="BB140" s="48">
        <v>40.86</v>
      </c>
      <c r="BD140" s="45" t="s">
        <v>224</v>
      </c>
      <c r="BE140" s="56">
        <v>39508</v>
      </c>
      <c r="BF140" s="45" t="s">
        <v>125</v>
      </c>
      <c r="BG140" s="46" t="s">
        <v>223</v>
      </c>
      <c r="BJ140" s="48">
        <v>40.86</v>
      </c>
      <c r="BL140" s="45" t="s">
        <v>224</v>
      </c>
      <c r="BM140" s="56">
        <v>39508</v>
      </c>
      <c r="BN140" s="45" t="s">
        <v>125</v>
      </c>
      <c r="BO140" s="46" t="s">
        <v>223</v>
      </c>
      <c r="BR140" s="48">
        <v>40.86</v>
      </c>
      <c r="BT140" s="45" t="s">
        <v>224</v>
      </c>
      <c r="BU140" s="56">
        <v>39508</v>
      </c>
      <c r="BV140" s="45" t="s">
        <v>125</v>
      </c>
      <c r="BW140" s="46" t="s">
        <v>223</v>
      </c>
      <c r="BZ140" s="48">
        <v>40.86</v>
      </c>
      <c r="CB140" s="45" t="s">
        <v>224</v>
      </c>
      <c r="CC140" s="56">
        <v>39508</v>
      </c>
      <c r="CD140" s="45" t="s">
        <v>125</v>
      </c>
      <c r="CE140" s="46" t="s">
        <v>223</v>
      </c>
      <c r="CH140" s="48">
        <v>40.86</v>
      </c>
      <c r="CJ140" s="45" t="s">
        <v>224</v>
      </c>
      <c r="CK140" s="56">
        <v>39508</v>
      </c>
      <c r="CL140" s="45" t="s">
        <v>125</v>
      </c>
      <c r="CM140" s="46" t="s">
        <v>223</v>
      </c>
      <c r="CP140" s="48">
        <v>40.86</v>
      </c>
      <c r="CR140" s="45" t="s">
        <v>224</v>
      </c>
      <c r="CS140" s="56">
        <v>39508</v>
      </c>
      <c r="CT140" s="45" t="s">
        <v>125</v>
      </c>
      <c r="CU140" s="46" t="s">
        <v>223</v>
      </c>
      <c r="CX140" s="48">
        <v>40.86</v>
      </c>
      <c r="CZ140" s="45" t="s">
        <v>224</v>
      </c>
      <c r="DA140" s="56">
        <v>39508</v>
      </c>
      <c r="DB140" s="45" t="s">
        <v>125</v>
      </c>
      <c r="DC140" s="46" t="s">
        <v>223</v>
      </c>
      <c r="DF140" s="48">
        <v>40.86</v>
      </c>
      <c r="DH140" s="45" t="s">
        <v>224</v>
      </c>
      <c r="DI140" s="56">
        <v>39508</v>
      </c>
      <c r="DJ140" s="45" t="s">
        <v>125</v>
      </c>
      <c r="DK140" s="46" t="s">
        <v>223</v>
      </c>
      <c r="DN140" s="48">
        <v>40.86</v>
      </c>
      <c r="DP140" s="45" t="s">
        <v>224</v>
      </c>
      <c r="DQ140" s="56">
        <v>39508</v>
      </c>
      <c r="DR140" s="45" t="s">
        <v>125</v>
      </c>
      <c r="DS140" s="46" t="s">
        <v>223</v>
      </c>
      <c r="DV140" s="48">
        <v>40.86</v>
      </c>
      <c r="DX140" s="45" t="s">
        <v>224</v>
      </c>
      <c r="DY140" s="56">
        <v>39508</v>
      </c>
      <c r="DZ140" s="45" t="s">
        <v>125</v>
      </c>
      <c r="EA140" s="46" t="s">
        <v>223</v>
      </c>
      <c r="ED140" s="48">
        <v>40.86</v>
      </c>
      <c r="EF140" s="45" t="s">
        <v>224</v>
      </c>
      <c r="EG140" s="56">
        <v>39508</v>
      </c>
      <c r="EH140" s="45" t="s">
        <v>125</v>
      </c>
      <c r="EI140" s="46" t="s">
        <v>223</v>
      </c>
      <c r="EL140" s="48">
        <v>40.86</v>
      </c>
      <c r="EN140" s="45" t="s">
        <v>224</v>
      </c>
      <c r="EO140" s="56">
        <v>39508</v>
      </c>
      <c r="EP140" s="45" t="s">
        <v>125</v>
      </c>
      <c r="EQ140" s="46" t="s">
        <v>223</v>
      </c>
      <c r="ET140" s="48">
        <v>40.86</v>
      </c>
      <c r="EV140" s="45" t="s">
        <v>224</v>
      </c>
      <c r="EW140" s="56">
        <v>39508</v>
      </c>
      <c r="EX140" s="45" t="s">
        <v>125</v>
      </c>
      <c r="EY140" s="46" t="s">
        <v>223</v>
      </c>
      <c r="FB140" s="48">
        <v>40.86</v>
      </c>
      <c r="FD140" s="45" t="s">
        <v>224</v>
      </c>
      <c r="FE140" s="56">
        <v>39508</v>
      </c>
      <c r="FF140" s="45" t="s">
        <v>125</v>
      </c>
      <c r="FG140" s="46" t="s">
        <v>223</v>
      </c>
      <c r="FJ140" s="48">
        <v>40.86</v>
      </c>
      <c r="FL140" s="45" t="s">
        <v>224</v>
      </c>
      <c r="FM140" s="56">
        <v>39508</v>
      </c>
      <c r="FN140" s="45" t="s">
        <v>125</v>
      </c>
      <c r="FO140" s="46" t="s">
        <v>223</v>
      </c>
      <c r="FR140" s="48">
        <v>40.86</v>
      </c>
      <c r="FT140" s="45" t="s">
        <v>224</v>
      </c>
      <c r="FU140" s="56">
        <v>39508</v>
      </c>
      <c r="FV140" s="45" t="s">
        <v>125</v>
      </c>
      <c r="FW140" s="46" t="s">
        <v>223</v>
      </c>
      <c r="FZ140" s="48">
        <v>40.86</v>
      </c>
      <c r="GB140" s="45" t="s">
        <v>224</v>
      </c>
      <c r="GC140" s="56">
        <v>39508</v>
      </c>
      <c r="GD140" s="45" t="s">
        <v>125</v>
      </c>
      <c r="GE140" s="46" t="s">
        <v>223</v>
      </c>
      <c r="GH140" s="48">
        <v>40.86</v>
      </c>
      <c r="GJ140" s="45" t="s">
        <v>224</v>
      </c>
      <c r="GK140" s="56">
        <v>39508</v>
      </c>
      <c r="GL140" s="45" t="s">
        <v>125</v>
      </c>
      <c r="GM140" s="46" t="s">
        <v>223</v>
      </c>
      <c r="GP140" s="48">
        <v>40.86</v>
      </c>
      <c r="GR140" s="45" t="s">
        <v>224</v>
      </c>
      <c r="GS140" s="56">
        <v>39508</v>
      </c>
      <c r="GT140" s="45" t="s">
        <v>125</v>
      </c>
      <c r="GU140" s="46" t="s">
        <v>223</v>
      </c>
      <c r="GX140" s="48">
        <v>40.86</v>
      </c>
      <c r="GZ140" s="45" t="s">
        <v>224</v>
      </c>
      <c r="HA140" s="56">
        <v>39508</v>
      </c>
      <c r="HB140" s="45" t="s">
        <v>125</v>
      </c>
      <c r="HC140" s="46" t="s">
        <v>223</v>
      </c>
      <c r="HF140" s="48">
        <v>40.86</v>
      </c>
      <c r="HH140" s="45" t="s">
        <v>224</v>
      </c>
      <c r="HI140" s="56">
        <v>39508</v>
      </c>
      <c r="HJ140" s="45" t="s">
        <v>125</v>
      </c>
      <c r="HK140" s="46" t="s">
        <v>223</v>
      </c>
      <c r="HN140" s="48">
        <v>40.86</v>
      </c>
      <c r="HP140" s="45" t="s">
        <v>224</v>
      </c>
      <c r="HQ140" s="56">
        <v>39508</v>
      </c>
      <c r="HR140" s="45" t="s">
        <v>125</v>
      </c>
      <c r="HS140" s="46" t="s">
        <v>223</v>
      </c>
      <c r="HV140" s="48">
        <v>40.86</v>
      </c>
      <c r="HX140" s="45" t="s">
        <v>224</v>
      </c>
      <c r="HY140" s="56">
        <v>39508</v>
      </c>
      <c r="HZ140" s="45" t="s">
        <v>125</v>
      </c>
      <c r="IA140" s="46" t="s">
        <v>223</v>
      </c>
      <c r="ID140" s="48">
        <v>40.86</v>
      </c>
      <c r="IF140" s="45" t="s">
        <v>224</v>
      </c>
      <c r="IG140" s="56">
        <v>39508</v>
      </c>
      <c r="IH140" s="45" t="s">
        <v>125</v>
      </c>
      <c r="II140" s="46" t="s">
        <v>223</v>
      </c>
      <c r="IL140" s="48">
        <v>40.86</v>
      </c>
      <c r="IN140" s="45" t="s">
        <v>224</v>
      </c>
      <c r="IO140" s="56">
        <v>39508</v>
      </c>
      <c r="IP140" s="45" t="s">
        <v>125</v>
      </c>
      <c r="IQ140" s="46" t="s">
        <v>223</v>
      </c>
      <c r="IT140" s="48">
        <v>40.86</v>
      </c>
      <c r="IV140" s="45" t="s">
        <v>224</v>
      </c>
    </row>
    <row r="141" spans="1:256" x14ac:dyDescent="0.2">
      <c r="A141" s="56">
        <v>39522</v>
      </c>
      <c r="B141" s="45" t="s">
        <v>125</v>
      </c>
      <c r="C141" s="46" t="s">
        <v>225</v>
      </c>
      <c r="F141" s="48">
        <v>43.59</v>
      </c>
      <c r="H141" s="45" t="s">
        <v>116</v>
      </c>
      <c r="I141" s="56">
        <v>39522</v>
      </c>
      <c r="J141" s="45" t="s">
        <v>125</v>
      </c>
      <c r="K141" s="46" t="s">
        <v>225</v>
      </c>
      <c r="N141" s="48">
        <v>43.59</v>
      </c>
      <c r="P141" s="45" t="s">
        <v>116</v>
      </c>
      <c r="Q141" s="56">
        <v>39522</v>
      </c>
      <c r="R141" s="45" t="s">
        <v>125</v>
      </c>
      <c r="S141" s="46" t="s">
        <v>225</v>
      </c>
      <c r="V141" s="48">
        <v>43.59</v>
      </c>
      <c r="X141" s="45" t="s">
        <v>116</v>
      </c>
      <c r="Y141" s="56">
        <v>39522</v>
      </c>
      <c r="Z141" s="45" t="s">
        <v>125</v>
      </c>
      <c r="AA141" s="46" t="s">
        <v>225</v>
      </c>
      <c r="AD141" s="48">
        <v>43.59</v>
      </c>
      <c r="AF141" s="45" t="s">
        <v>116</v>
      </c>
      <c r="AG141" s="56">
        <v>39522</v>
      </c>
      <c r="AH141" s="45" t="s">
        <v>125</v>
      </c>
      <c r="AI141" s="46" t="s">
        <v>225</v>
      </c>
      <c r="AL141" s="48">
        <v>43.59</v>
      </c>
      <c r="AN141" s="45" t="s">
        <v>116</v>
      </c>
      <c r="AO141" s="56">
        <v>39522</v>
      </c>
      <c r="AP141" s="45" t="s">
        <v>125</v>
      </c>
      <c r="AQ141" s="46" t="s">
        <v>225</v>
      </c>
      <c r="AT141" s="48">
        <v>43.59</v>
      </c>
      <c r="AV141" s="45" t="s">
        <v>116</v>
      </c>
      <c r="AW141" s="56">
        <v>39522</v>
      </c>
      <c r="AX141" s="45" t="s">
        <v>125</v>
      </c>
      <c r="AY141" s="46" t="s">
        <v>225</v>
      </c>
      <c r="BB141" s="48">
        <v>43.59</v>
      </c>
      <c r="BD141" s="45" t="s">
        <v>116</v>
      </c>
      <c r="BE141" s="56">
        <v>39522</v>
      </c>
      <c r="BF141" s="45" t="s">
        <v>125</v>
      </c>
      <c r="BG141" s="46" t="s">
        <v>225</v>
      </c>
      <c r="BJ141" s="48">
        <v>43.59</v>
      </c>
      <c r="BL141" s="45" t="s">
        <v>116</v>
      </c>
      <c r="BM141" s="56">
        <v>39522</v>
      </c>
      <c r="BN141" s="45" t="s">
        <v>125</v>
      </c>
      <c r="BO141" s="46" t="s">
        <v>225</v>
      </c>
      <c r="BR141" s="48">
        <v>43.59</v>
      </c>
      <c r="BT141" s="45" t="s">
        <v>116</v>
      </c>
      <c r="BU141" s="56">
        <v>39522</v>
      </c>
      <c r="BV141" s="45" t="s">
        <v>125</v>
      </c>
      <c r="BW141" s="46" t="s">
        <v>225</v>
      </c>
      <c r="BZ141" s="48">
        <v>43.59</v>
      </c>
      <c r="CB141" s="45" t="s">
        <v>116</v>
      </c>
      <c r="CC141" s="56">
        <v>39522</v>
      </c>
      <c r="CD141" s="45" t="s">
        <v>125</v>
      </c>
      <c r="CE141" s="46" t="s">
        <v>225</v>
      </c>
      <c r="CH141" s="48">
        <v>43.59</v>
      </c>
      <c r="CJ141" s="45" t="s">
        <v>116</v>
      </c>
      <c r="CK141" s="56">
        <v>39522</v>
      </c>
      <c r="CL141" s="45" t="s">
        <v>125</v>
      </c>
      <c r="CM141" s="46" t="s">
        <v>225</v>
      </c>
      <c r="CP141" s="48">
        <v>43.59</v>
      </c>
      <c r="CR141" s="45" t="s">
        <v>116</v>
      </c>
      <c r="CS141" s="56">
        <v>39522</v>
      </c>
      <c r="CT141" s="45" t="s">
        <v>125</v>
      </c>
      <c r="CU141" s="46" t="s">
        <v>225</v>
      </c>
      <c r="CX141" s="48">
        <v>43.59</v>
      </c>
      <c r="CZ141" s="45" t="s">
        <v>116</v>
      </c>
      <c r="DA141" s="56">
        <v>39522</v>
      </c>
      <c r="DB141" s="45" t="s">
        <v>125</v>
      </c>
      <c r="DC141" s="46" t="s">
        <v>225</v>
      </c>
      <c r="DF141" s="48">
        <v>43.59</v>
      </c>
      <c r="DH141" s="45" t="s">
        <v>116</v>
      </c>
      <c r="DI141" s="56">
        <v>39522</v>
      </c>
      <c r="DJ141" s="45" t="s">
        <v>125</v>
      </c>
      <c r="DK141" s="46" t="s">
        <v>225</v>
      </c>
      <c r="DN141" s="48">
        <v>43.59</v>
      </c>
      <c r="DP141" s="45" t="s">
        <v>116</v>
      </c>
      <c r="DQ141" s="56">
        <v>39522</v>
      </c>
      <c r="DR141" s="45" t="s">
        <v>125</v>
      </c>
      <c r="DS141" s="46" t="s">
        <v>225</v>
      </c>
      <c r="DV141" s="48">
        <v>43.59</v>
      </c>
      <c r="DX141" s="45" t="s">
        <v>116</v>
      </c>
      <c r="DY141" s="56">
        <v>39522</v>
      </c>
      <c r="DZ141" s="45" t="s">
        <v>125</v>
      </c>
      <c r="EA141" s="46" t="s">
        <v>225</v>
      </c>
      <c r="ED141" s="48">
        <v>43.59</v>
      </c>
      <c r="EF141" s="45" t="s">
        <v>116</v>
      </c>
      <c r="EG141" s="56">
        <v>39522</v>
      </c>
      <c r="EH141" s="45" t="s">
        <v>125</v>
      </c>
      <c r="EI141" s="46" t="s">
        <v>225</v>
      </c>
      <c r="EL141" s="48">
        <v>43.59</v>
      </c>
      <c r="EN141" s="45" t="s">
        <v>116</v>
      </c>
      <c r="EO141" s="56">
        <v>39522</v>
      </c>
      <c r="EP141" s="45" t="s">
        <v>125</v>
      </c>
      <c r="EQ141" s="46" t="s">
        <v>225</v>
      </c>
      <c r="ET141" s="48">
        <v>43.59</v>
      </c>
      <c r="EV141" s="45" t="s">
        <v>116</v>
      </c>
      <c r="EW141" s="56">
        <v>39522</v>
      </c>
      <c r="EX141" s="45" t="s">
        <v>125</v>
      </c>
      <c r="EY141" s="46" t="s">
        <v>225</v>
      </c>
      <c r="FB141" s="48">
        <v>43.59</v>
      </c>
      <c r="FD141" s="45" t="s">
        <v>116</v>
      </c>
      <c r="FE141" s="56">
        <v>39522</v>
      </c>
      <c r="FF141" s="45" t="s">
        <v>125</v>
      </c>
      <c r="FG141" s="46" t="s">
        <v>225</v>
      </c>
      <c r="FJ141" s="48">
        <v>43.59</v>
      </c>
      <c r="FL141" s="45" t="s">
        <v>116</v>
      </c>
      <c r="FM141" s="56">
        <v>39522</v>
      </c>
      <c r="FN141" s="45" t="s">
        <v>125</v>
      </c>
      <c r="FO141" s="46" t="s">
        <v>225</v>
      </c>
      <c r="FR141" s="48">
        <v>43.59</v>
      </c>
      <c r="FT141" s="45" t="s">
        <v>116</v>
      </c>
      <c r="FU141" s="56">
        <v>39522</v>
      </c>
      <c r="FV141" s="45" t="s">
        <v>125</v>
      </c>
      <c r="FW141" s="46" t="s">
        <v>225</v>
      </c>
      <c r="FZ141" s="48">
        <v>43.59</v>
      </c>
      <c r="GB141" s="45" t="s">
        <v>116</v>
      </c>
      <c r="GC141" s="56">
        <v>39522</v>
      </c>
      <c r="GD141" s="45" t="s">
        <v>125</v>
      </c>
      <c r="GE141" s="46" t="s">
        <v>225</v>
      </c>
      <c r="GH141" s="48">
        <v>43.59</v>
      </c>
      <c r="GJ141" s="45" t="s">
        <v>116</v>
      </c>
      <c r="GK141" s="56">
        <v>39522</v>
      </c>
      <c r="GL141" s="45" t="s">
        <v>125</v>
      </c>
      <c r="GM141" s="46" t="s">
        <v>225</v>
      </c>
      <c r="GP141" s="48">
        <v>43.59</v>
      </c>
      <c r="GR141" s="45" t="s">
        <v>116</v>
      </c>
      <c r="GS141" s="56">
        <v>39522</v>
      </c>
      <c r="GT141" s="45" t="s">
        <v>125</v>
      </c>
      <c r="GU141" s="46" t="s">
        <v>225</v>
      </c>
      <c r="GX141" s="48">
        <v>43.59</v>
      </c>
      <c r="GZ141" s="45" t="s">
        <v>116</v>
      </c>
      <c r="HA141" s="56">
        <v>39522</v>
      </c>
      <c r="HB141" s="45" t="s">
        <v>125</v>
      </c>
      <c r="HC141" s="46" t="s">
        <v>225</v>
      </c>
      <c r="HF141" s="48">
        <v>43.59</v>
      </c>
      <c r="HH141" s="45" t="s">
        <v>116</v>
      </c>
      <c r="HI141" s="56">
        <v>39522</v>
      </c>
      <c r="HJ141" s="45" t="s">
        <v>125</v>
      </c>
      <c r="HK141" s="46" t="s">
        <v>225</v>
      </c>
      <c r="HN141" s="48">
        <v>43.59</v>
      </c>
      <c r="HP141" s="45" t="s">
        <v>116</v>
      </c>
      <c r="HQ141" s="56">
        <v>39522</v>
      </c>
      <c r="HR141" s="45" t="s">
        <v>125</v>
      </c>
      <c r="HS141" s="46" t="s">
        <v>225</v>
      </c>
      <c r="HV141" s="48">
        <v>43.59</v>
      </c>
      <c r="HX141" s="45" t="s">
        <v>116</v>
      </c>
      <c r="HY141" s="56">
        <v>39522</v>
      </c>
      <c r="HZ141" s="45" t="s">
        <v>125</v>
      </c>
      <c r="IA141" s="46" t="s">
        <v>225</v>
      </c>
      <c r="ID141" s="48">
        <v>43.59</v>
      </c>
      <c r="IF141" s="45" t="s">
        <v>116</v>
      </c>
      <c r="IG141" s="56">
        <v>39522</v>
      </c>
      <c r="IH141" s="45" t="s">
        <v>125</v>
      </c>
      <c r="II141" s="46" t="s">
        <v>225</v>
      </c>
      <c r="IL141" s="48">
        <v>43.59</v>
      </c>
      <c r="IN141" s="45" t="s">
        <v>116</v>
      </c>
      <c r="IO141" s="56">
        <v>39522</v>
      </c>
      <c r="IP141" s="45" t="s">
        <v>125</v>
      </c>
      <c r="IQ141" s="46" t="s">
        <v>225</v>
      </c>
      <c r="IT141" s="48">
        <v>43.59</v>
      </c>
      <c r="IV141" s="45" t="s">
        <v>116</v>
      </c>
    </row>
    <row r="142" spans="1:256" x14ac:dyDescent="0.2">
      <c r="A142" s="56">
        <v>39522</v>
      </c>
      <c r="B142" s="45" t="s">
        <v>125</v>
      </c>
      <c r="C142" s="46" t="s">
        <v>226</v>
      </c>
      <c r="F142" s="48">
        <v>21.79</v>
      </c>
      <c r="H142" s="45" t="s">
        <v>116</v>
      </c>
      <c r="I142" s="56">
        <v>39522</v>
      </c>
      <c r="J142" s="45" t="s">
        <v>125</v>
      </c>
      <c r="K142" s="46" t="s">
        <v>226</v>
      </c>
      <c r="N142" s="48">
        <v>21.79</v>
      </c>
      <c r="P142" s="45" t="s">
        <v>116</v>
      </c>
      <c r="Q142" s="56">
        <v>39522</v>
      </c>
      <c r="R142" s="45" t="s">
        <v>125</v>
      </c>
      <c r="S142" s="46" t="s">
        <v>226</v>
      </c>
      <c r="V142" s="48">
        <v>21.79</v>
      </c>
      <c r="X142" s="45" t="s">
        <v>116</v>
      </c>
      <c r="Y142" s="56">
        <v>39522</v>
      </c>
      <c r="Z142" s="45" t="s">
        <v>125</v>
      </c>
      <c r="AA142" s="46" t="s">
        <v>226</v>
      </c>
      <c r="AD142" s="48">
        <v>21.79</v>
      </c>
      <c r="AF142" s="45" t="s">
        <v>116</v>
      </c>
      <c r="AG142" s="56">
        <v>39522</v>
      </c>
      <c r="AH142" s="45" t="s">
        <v>125</v>
      </c>
      <c r="AI142" s="46" t="s">
        <v>226</v>
      </c>
      <c r="AL142" s="48">
        <v>21.79</v>
      </c>
      <c r="AN142" s="45" t="s">
        <v>116</v>
      </c>
      <c r="AO142" s="56">
        <v>39522</v>
      </c>
      <c r="AP142" s="45" t="s">
        <v>125</v>
      </c>
      <c r="AQ142" s="46" t="s">
        <v>226</v>
      </c>
      <c r="AT142" s="48">
        <v>21.79</v>
      </c>
      <c r="AV142" s="45" t="s">
        <v>116</v>
      </c>
      <c r="AW142" s="56">
        <v>39522</v>
      </c>
      <c r="AX142" s="45" t="s">
        <v>125</v>
      </c>
      <c r="AY142" s="46" t="s">
        <v>226</v>
      </c>
      <c r="BB142" s="48">
        <v>21.79</v>
      </c>
      <c r="BD142" s="45" t="s">
        <v>116</v>
      </c>
      <c r="BE142" s="56">
        <v>39522</v>
      </c>
      <c r="BF142" s="45" t="s">
        <v>125</v>
      </c>
      <c r="BG142" s="46" t="s">
        <v>226</v>
      </c>
      <c r="BJ142" s="48">
        <v>21.79</v>
      </c>
      <c r="BL142" s="45" t="s">
        <v>116</v>
      </c>
      <c r="BM142" s="56">
        <v>39522</v>
      </c>
      <c r="BN142" s="45" t="s">
        <v>125</v>
      </c>
      <c r="BO142" s="46" t="s">
        <v>226</v>
      </c>
      <c r="BR142" s="48">
        <v>21.79</v>
      </c>
      <c r="BT142" s="45" t="s">
        <v>116</v>
      </c>
      <c r="BU142" s="56">
        <v>39522</v>
      </c>
      <c r="BV142" s="45" t="s">
        <v>125</v>
      </c>
      <c r="BW142" s="46" t="s">
        <v>226</v>
      </c>
      <c r="BZ142" s="48">
        <v>21.79</v>
      </c>
      <c r="CB142" s="45" t="s">
        <v>116</v>
      </c>
      <c r="CC142" s="56">
        <v>39522</v>
      </c>
      <c r="CD142" s="45" t="s">
        <v>125</v>
      </c>
      <c r="CE142" s="46" t="s">
        <v>226</v>
      </c>
      <c r="CH142" s="48">
        <v>21.79</v>
      </c>
      <c r="CJ142" s="45" t="s">
        <v>116</v>
      </c>
      <c r="CK142" s="56">
        <v>39522</v>
      </c>
      <c r="CL142" s="45" t="s">
        <v>125</v>
      </c>
      <c r="CM142" s="46" t="s">
        <v>226</v>
      </c>
      <c r="CP142" s="48">
        <v>21.79</v>
      </c>
      <c r="CR142" s="45" t="s">
        <v>116</v>
      </c>
      <c r="CS142" s="56">
        <v>39522</v>
      </c>
      <c r="CT142" s="45" t="s">
        <v>125</v>
      </c>
      <c r="CU142" s="46" t="s">
        <v>226</v>
      </c>
      <c r="CX142" s="48">
        <v>21.79</v>
      </c>
      <c r="CZ142" s="45" t="s">
        <v>116</v>
      </c>
      <c r="DA142" s="56">
        <v>39522</v>
      </c>
      <c r="DB142" s="45" t="s">
        <v>125</v>
      </c>
      <c r="DC142" s="46" t="s">
        <v>226</v>
      </c>
      <c r="DF142" s="48">
        <v>21.79</v>
      </c>
      <c r="DH142" s="45" t="s">
        <v>116</v>
      </c>
      <c r="DI142" s="56">
        <v>39522</v>
      </c>
      <c r="DJ142" s="45" t="s">
        <v>125</v>
      </c>
      <c r="DK142" s="46" t="s">
        <v>226</v>
      </c>
      <c r="DN142" s="48">
        <v>21.79</v>
      </c>
      <c r="DP142" s="45" t="s">
        <v>116</v>
      </c>
      <c r="DQ142" s="56">
        <v>39522</v>
      </c>
      <c r="DR142" s="45" t="s">
        <v>125</v>
      </c>
      <c r="DS142" s="46" t="s">
        <v>226</v>
      </c>
      <c r="DV142" s="48">
        <v>21.79</v>
      </c>
      <c r="DX142" s="45" t="s">
        <v>116</v>
      </c>
      <c r="DY142" s="56">
        <v>39522</v>
      </c>
      <c r="DZ142" s="45" t="s">
        <v>125</v>
      </c>
      <c r="EA142" s="46" t="s">
        <v>226</v>
      </c>
      <c r="ED142" s="48">
        <v>21.79</v>
      </c>
      <c r="EF142" s="45" t="s">
        <v>116</v>
      </c>
      <c r="EG142" s="56">
        <v>39522</v>
      </c>
      <c r="EH142" s="45" t="s">
        <v>125</v>
      </c>
      <c r="EI142" s="46" t="s">
        <v>226</v>
      </c>
      <c r="EL142" s="48">
        <v>21.79</v>
      </c>
      <c r="EN142" s="45" t="s">
        <v>116</v>
      </c>
      <c r="EO142" s="56">
        <v>39522</v>
      </c>
      <c r="EP142" s="45" t="s">
        <v>125</v>
      </c>
      <c r="EQ142" s="46" t="s">
        <v>226</v>
      </c>
      <c r="ET142" s="48">
        <v>21.79</v>
      </c>
      <c r="EV142" s="45" t="s">
        <v>116</v>
      </c>
      <c r="EW142" s="56">
        <v>39522</v>
      </c>
      <c r="EX142" s="45" t="s">
        <v>125</v>
      </c>
      <c r="EY142" s="46" t="s">
        <v>226</v>
      </c>
      <c r="FB142" s="48">
        <v>21.79</v>
      </c>
      <c r="FD142" s="45" t="s">
        <v>116</v>
      </c>
      <c r="FE142" s="56">
        <v>39522</v>
      </c>
      <c r="FF142" s="45" t="s">
        <v>125</v>
      </c>
      <c r="FG142" s="46" t="s">
        <v>226</v>
      </c>
      <c r="FJ142" s="48">
        <v>21.79</v>
      </c>
      <c r="FL142" s="45" t="s">
        <v>116</v>
      </c>
      <c r="FM142" s="56">
        <v>39522</v>
      </c>
      <c r="FN142" s="45" t="s">
        <v>125</v>
      </c>
      <c r="FO142" s="46" t="s">
        <v>226</v>
      </c>
      <c r="FR142" s="48">
        <v>21.79</v>
      </c>
      <c r="FT142" s="45" t="s">
        <v>116</v>
      </c>
      <c r="FU142" s="56">
        <v>39522</v>
      </c>
      <c r="FV142" s="45" t="s">
        <v>125</v>
      </c>
      <c r="FW142" s="46" t="s">
        <v>226</v>
      </c>
      <c r="FZ142" s="48">
        <v>21.79</v>
      </c>
      <c r="GB142" s="45" t="s">
        <v>116</v>
      </c>
      <c r="GC142" s="56">
        <v>39522</v>
      </c>
      <c r="GD142" s="45" t="s">
        <v>125</v>
      </c>
      <c r="GE142" s="46" t="s">
        <v>226</v>
      </c>
      <c r="GH142" s="48">
        <v>21.79</v>
      </c>
      <c r="GJ142" s="45" t="s">
        <v>116</v>
      </c>
      <c r="GK142" s="56">
        <v>39522</v>
      </c>
      <c r="GL142" s="45" t="s">
        <v>125</v>
      </c>
      <c r="GM142" s="46" t="s">
        <v>226</v>
      </c>
      <c r="GP142" s="48">
        <v>21.79</v>
      </c>
      <c r="GR142" s="45" t="s">
        <v>116</v>
      </c>
      <c r="GS142" s="56">
        <v>39522</v>
      </c>
      <c r="GT142" s="45" t="s">
        <v>125</v>
      </c>
      <c r="GU142" s="46" t="s">
        <v>226</v>
      </c>
      <c r="GX142" s="48">
        <v>21.79</v>
      </c>
      <c r="GZ142" s="45" t="s">
        <v>116</v>
      </c>
      <c r="HA142" s="56">
        <v>39522</v>
      </c>
      <c r="HB142" s="45" t="s">
        <v>125</v>
      </c>
      <c r="HC142" s="46" t="s">
        <v>226</v>
      </c>
      <c r="HF142" s="48">
        <v>21.79</v>
      </c>
      <c r="HH142" s="45" t="s">
        <v>116</v>
      </c>
      <c r="HI142" s="56">
        <v>39522</v>
      </c>
      <c r="HJ142" s="45" t="s">
        <v>125</v>
      </c>
      <c r="HK142" s="46" t="s">
        <v>226</v>
      </c>
      <c r="HN142" s="48">
        <v>21.79</v>
      </c>
      <c r="HP142" s="45" t="s">
        <v>116</v>
      </c>
      <c r="HQ142" s="56">
        <v>39522</v>
      </c>
      <c r="HR142" s="45" t="s">
        <v>125</v>
      </c>
      <c r="HS142" s="46" t="s">
        <v>226</v>
      </c>
      <c r="HV142" s="48">
        <v>21.79</v>
      </c>
      <c r="HX142" s="45" t="s">
        <v>116</v>
      </c>
      <c r="HY142" s="56">
        <v>39522</v>
      </c>
      <c r="HZ142" s="45" t="s">
        <v>125</v>
      </c>
      <c r="IA142" s="46" t="s">
        <v>226</v>
      </c>
      <c r="ID142" s="48">
        <v>21.79</v>
      </c>
      <c r="IF142" s="45" t="s">
        <v>116</v>
      </c>
      <c r="IG142" s="56">
        <v>39522</v>
      </c>
      <c r="IH142" s="45" t="s">
        <v>125</v>
      </c>
      <c r="II142" s="46" t="s">
        <v>226</v>
      </c>
      <c r="IL142" s="48">
        <v>21.79</v>
      </c>
      <c r="IN142" s="45" t="s">
        <v>116</v>
      </c>
      <c r="IO142" s="56">
        <v>39522</v>
      </c>
      <c r="IP142" s="45" t="s">
        <v>125</v>
      </c>
      <c r="IQ142" s="46" t="s">
        <v>226</v>
      </c>
      <c r="IT142" s="48">
        <v>21.79</v>
      </c>
      <c r="IV142" s="45" t="s">
        <v>116</v>
      </c>
    </row>
    <row r="143" spans="1:256" x14ac:dyDescent="0.2">
      <c r="A143" s="56">
        <v>39510</v>
      </c>
      <c r="B143" s="45" t="s">
        <v>183</v>
      </c>
      <c r="C143" s="46">
        <v>4203</v>
      </c>
      <c r="F143" s="48">
        <v>60</v>
      </c>
      <c r="H143" s="45" t="s">
        <v>221</v>
      </c>
      <c r="I143" s="56">
        <v>39510</v>
      </c>
      <c r="J143" s="45" t="s">
        <v>183</v>
      </c>
      <c r="K143" s="46">
        <v>4203</v>
      </c>
      <c r="N143" s="48">
        <v>60</v>
      </c>
      <c r="P143" s="45" t="s">
        <v>221</v>
      </c>
      <c r="Q143" s="56">
        <v>39510</v>
      </c>
      <c r="R143" s="45" t="s">
        <v>183</v>
      </c>
      <c r="S143" s="46">
        <v>4203</v>
      </c>
      <c r="V143" s="48">
        <v>60</v>
      </c>
      <c r="X143" s="45" t="s">
        <v>221</v>
      </c>
      <c r="Y143" s="56">
        <v>39510</v>
      </c>
      <c r="Z143" s="45" t="s">
        <v>183</v>
      </c>
      <c r="AA143" s="46">
        <v>4203</v>
      </c>
      <c r="AD143" s="48">
        <v>60</v>
      </c>
      <c r="AF143" s="45" t="s">
        <v>221</v>
      </c>
      <c r="AG143" s="56">
        <v>39510</v>
      </c>
      <c r="AH143" s="45" t="s">
        <v>183</v>
      </c>
      <c r="AI143" s="46">
        <v>4203</v>
      </c>
      <c r="AL143" s="48">
        <v>60</v>
      </c>
      <c r="AN143" s="45" t="s">
        <v>221</v>
      </c>
      <c r="AO143" s="56">
        <v>39510</v>
      </c>
      <c r="AP143" s="45" t="s">
        <v>183</v>
      </c>
      <c r="AQ143" s="46">
        <v>4203</v>
      </c>
      <c r="AT143" s="48">
        <v>60</v>
      </c>
      <c r="AV143" s="45" t="s">
        <v>221</v>
      </c>
      <c r="AW143" s="56">
        <v>39510</v>
      </c>
      <c r="AX143" s="45" t="s">
        <v>183</v>
      </c>
      <c r="AY143" s="46">
        <v>4203</v>
      </c>
      <c r="BB143" s="48">
        <v>60</v>
      </c>
      <c r="BD143" s="45" t="s">
        <v>221</v>
      </c>
      <c r="BE143" s="56">
        <v>39510</v>
      </c>
      <c r="BF143" s="45" t="s">
        <v>183</v>
      </c>
      <c r="BG143" s="46">
        <v>4203</v>
      </c>
      <c r="BJ143" s="48">
        <v>60</v>
      </c>
      <c r="BL143" s="45" t="s">
        <v>221</v>
      </c>
      <c r="BM143" s="56">
        <v>39510</v>
      </c>
      <c r="BN143" s="45" t="s">
        <v>183</v>
      </c>
      <c r="BO143" s="46">
        <v>4203</v>
      </c>
      <c r="BR143" s="48">
        <v>60</v>
      </c>
      <c r="BT143" s="45" t="s">
        <v>221</v>
      </c>
      <c r="BU143" s="56">
        <v>39510</v>
      </c>
      <c r="BV143" s="45" t="s">
        <v>183</v>
      </c>
      <c r="BW143" s="46">
        <v>4203</v>
      </c>
      <c r="BZ143" s="48">
        <v>60</v>
      </c>
      <c r="CB143" s="45" t="s">
        <v>221</v>
      </c>
      <c r="CC143" s="56">
        <v>39510</v>
      </c>
      <c r="CD143" s="45" t="s">
        <v>183</v>
      </c>
      <c r="CE143" s="46">
        <v>4203</v>
      </c>
      <c r="CH143" s="48">
        <v>60</v>
      </c>
      <c r="CJ143" s="45" t="s">
        <v>221</v>
      </c>
      <c r="CK143" s="56">
        <v>39510</v>
      </c>
      <c r="CL143" s="45" t="s">
        <v>183</v>
      </c>
      <c r="CM143" s="46">
        <v>4203</v>
      </c>
      <c r="CP143" s="48">
        <v>60</v>
      </c>
      <c r="CR143" s="45" t="s">
        <v>221</v>
      </c>
      <c r="CS143" s="56">
        <v>39510</v>
      </c>
      <c r="CT143" s="45" t="s">
        <v>183</v>
      </c>
      <c r="CU143" s="46">
        <v>4203</v>
      </c>
      <c r="CX143" s="48">
        <v>60</v>
      </c>
      <c r="CZ143" s="45" t="s">
        <v>221</v>
      </c>
      <c r="DA143" s="56">
        <v>39510</v>
      </c>
      <c r="DB143" s="45" t="s">
        <v>183</v>
      </c>
      <c r="DC143" s="46">
        <v>4203</v>
      </c>
      <c r="DF143" s="48">
        <v>60</v>
      </c>
      <c r="DH143" s="45" t="s">
        <v>221</v>
      </c>
      <c r="DI143" s="56">
        <v>39510</v>
      </c>
      <c r="DJ143" s="45" t="s">
        <v>183</v>
      </c>
      <c r="DK143" s="46">
        <v>4203</v>
      </c>
      <c r="DN143" s="48">
        <v>60</v>
      </c>
      <c r="DP143" s="45" t="s">
        <v>221</v>
      </c>
      <c r="DQ143" s="56">
        <v>39510</v>
      </c>
      <c r="DR143" s="45" t="s">
        <v>183</v>
      </c>
      <c r="DS143" s="46">
        <v>4203</v>
      </c>
      <c r="DV143" s="48">
        <v>60</v>
      </c>
      <c r="DX143" s="45" t="s">
        <v>221</v>
      </c>
      <c r="DY143" s="56">
        <v>39510</v>
      </c>
      <c r="DZ143" s="45" t="s">
        <v>183</v>
      </c>
      <c r="EA143" s="46">
        <v>4203</v>
      </c>
      <c r="ED143" s="48">
        <v>60</v>
      </c>
      <c r="EF143" s="45" t="s">
        <v>221</v>
      </c>
      <c r="EG143" s="56">
        <v>39510</v>
      </c>
      <c r="EH143" s="45" t="s">
        <v>183</v>
      </c>
      <c r="EI143" s="46">
        <v>4203</v>
      </c>
      <c r="EL143" s="48">
        <v>60</v>
      </c>
      <c r="EN143" s="45" t="s">
        <v>221</v>
      </c>
      <c r="EO143" s="56">
        <v>39510</v>
      </c>
      <c r="EP143" s="45" t="s">
        <v>183</v>
      </c>
      <c r="EQ143" s="46">
        <v>4203</v>
      </c>
      <c r="ET143" s="48">
        <v>60</v>
      </c>
      <c r="EV143" s="45" t="s">
        <v>221</v>
      </c>
      <c r="EW143" s="56">
        <v>39510</v>
      </c>
      <c r="EX143" s="45" t="s">
        <v>183</v>
      </c>
      <c r="EY143" s="46">
        <v>4203</v>
      </c>
      <c r="FB143" s="48">
        <v>60</v>
      </c>
      <c r="FD143" s="45" t="s">
        <v>221</v>
      </c>
      <c r="FE143" s="56">
        <v>39510</v>
      </c>
      <c r="FF143" s="45" t="s">
        <v>183</v>
      </c>
      <c r="FG143" s="46">
        <v>4203</v>
      </c>
      <c r="FJ143" s="48">
        <v>60</v>
      </c>
      <c r="FL143" s="45" t="s">
        <v>221</v>
      </c>
      <c r="FM143" s="56">
        <v>39510</v>
      </c>
      <c r="FN143" s="45" t="s">
        <v>183</v>
      </c>
      <c r="FO143" s="46">
        <v>4203</v>
      </c>
      <c r="FR143" s="48">
        <v>60</v>
      </c>
      <c r="FT143" s="45" t="s">
        <v>221</v>
      </c>
      <c r="FU143" s="56">
        <v>39510</v>
      </c>
      <c r="FV143" s="45" t="s">
        <v>183</v>
      </c>
      <c r="FW143" s="46">
        <v>4203</v>
      </c>
      <c r="FZ143" s="48">
        <v>60</v>
      </c>
      <c r="GB143" s="45" t="s">
        <v>221</v>
      </c>
      <c r="GC143" s="56">
        <v>39510</v>
      </c>
      <c r="GD143" s="45" t="s">
        <v>183</v>
      </c>
      <c r="GE143" s="46">
        <v>4203</v>
      </c>
      <c r="GH143" s="48">
        <v>60</v>
      </c>
      <c r="GJ143" s="45" t="s">
        <v>221</v>
      </c>
      <c r="GK143" s="56">
        <v>39510</v>
      </c>
      <c r="GL143" s="45" t="s">
        <v>183</v>
      </c>
      <c r="GM143" s="46">
        <v>4203</v>
      </c>
      <c r="GP143" s="48">
        <v>60</v>
      </c>
      <c r="GR143" s="45" t="s">
        <v>221</v>
      </c>
      <c r="GS143" s="56">
        <v>39510</v>
      </c>
      <c r="GT143" s="45" t="s">
        <v>183</v>
      </c>
      <c r="GU143" s="46">
        <v>4203</v>
      </c>
      <c r="GX143" s="48">
        <v>60</v>
      </c>
      <c r="GZ143" s="45" t="s">
        <v>221</v>
      </c>
      <c r="HA143" s="56">
        <v>39510</v>
      </c>
      <c r="HB143" s="45" t="s">
        <v>183</v>
      </c>
      <c r="HC143" s="46">
        <v>4203</v>
      </c>
      <c r="HF143" s="48">
        <v>60</v>
      </c>
      <c r="HH143" s="45" t="s">
        <v>221</v>
      </c>
      <c r="HI143" s="56">
        <v>39510</v>
      </c>
      <c r="HJ143" s="45" t="s">
        <v>183</v>
      </c>
      <c r="HK143" s="46">
        <v>4203</v>
      </c>
      <c r="HN143" s="48">
        <v>60</v>
      </c>
      <c r="HP143" s="45" t="s">
        <v>221</v>
      </c>
      <c r="HQ143" s="56">
        <v>39510</v>
      </c>
      <c r="HR143" s="45" t="s">
        <v>183</v>
      </c>
      <c r="HS143" s="46">
        <v>4203</v>
      </c>
      <c r="HV143" s="48">
        <v>60</v>
      </c>
      <c r="HX143" s="45" t="s">
        <v>221</v>
      </c>
      <c r="HY143" s="56">
        <v>39510</v>
      </c>
      <c r="HZ143" s="45" t="s">
        <v>183</v>
      </c>
      <c r="IA143" s="46">
        <v>4203</v>
      </c>
      <c r="ID143" s="48">
        <v>60</v>
      </c>
      <c r="IF143" s="45" t="s">
        <v>221</v>
      </c>
      <c r="IG143" s="56">
        <v>39510</v>
      </c>
      <c r="IH143" s="45" t="s">
        <v>183</v>
      </c>
      <c r="II143" s="46">
        <v>4203</v>
      </c>
      <c r="IL143" s="48">
        <v>60</v>
      </c>
      <c r="IN143" s="45" t="s">
        <v>221</v>
      </c>
      <c r="IO143" s="56">
        <v>39510</v>
      </c>
      <c r="IP143" s="45" t="s">
        <v>183</v>
      </c>
      <c r="IQ143" s="46">
        <v>4203</v>
      </c>
      <c r="IT143" s="48">
        <v>60</v>
      </c>
      <c r="IV143" s="45" t="s">
        <v>221</v>
      </c>
    </row>
    <row r="144" spans="1:256" x14ac:dyDescent="0.2">
      <c r="A144" s="47">
        <v>39539</v>
      </c>
      <c r="B144" s="45" t="s">
        <v>227</v>
      </c>
      <c r="C144" s="46" t="s">
        <v>228</v>
      </c>
      <c r="E144" s="45">
        <v>1130.26</v>
      </c>
      <c r="F144" s="48">
        <v>1144.05</v>
      </c>
      <c r="H144" s="45" t="s">
        <v>229</v>
      </c>
      <c r="I144" s="56"/>
      <c r="K144" s="46"/>
      <c r="N144" s="48"/>
      <c r="Q144" s="56"/>
      <c r="S144" s="46"/>
      <c r="V144" s="48"/>
      <c r="Y144" s="56"/>
      <c r="AA144" s="46"/>
      <c r="AD144" s="48"/>
      <c r="AG144" s="56"/>
      <c r="AI144" s="46"/>
      <c r="AL144" s="48"/>
      <c r="AO144" s="56"/>
      <c r="AQ144" s="46"/>
      <c r="AT144" s="48"/>
      <c r="AW144" s="56"/>
      <c r="AY144" s="46"/>
      <c r="BB144" s="48"/>
      <c r="BE144" s="56"/>
      <c r="BG144" s="46"/>
      <c r="BJ144" s="48"/>
      <c r="BM144" s="56"/>
      <c r="BO144" s="46"/>
      <c r="BR144" s="48"/>
      <c r="BU144" s="56"/>
      <c r="BW144" s="46"/>
      <c r="BZ144" s="48"/>
      <c r="CC144" s="56"/>
      <c r="CE144" s="46"/>
      <c r="CH144" s="48"/>
      <c r="CK144" s="56"/>
      <c r="CM144" s="46"/>
      <c r="CP144" s="48"/>
      <c r="CS144" s="56"/>
      <c r="CU144" s="46"/>
      <c r="CX144" s="48"/>
      <c r="DA144" s="56"/>
      <c r="DC144" s="46"/>
      <c r="DF144" s="48"/>
      <c r="DI144" s="56"/>
      <c r="DK144" s="46"/>
      <c r="DN144" s="48"/>
      <c r="DQ144" s="56"/>
      <c r="DS144" s="46"/>
      <c r="DV144" s="48"/>
      <c r="DY144" s="56"/>
      <c r="EA144" s="46"/>
      <c r="ED144" s="48"/>
      <c r="EG144" s="56"/>
      <c r="EI144" s="46"/>
      <c r="EL144" s="48"/>
      <c r="EO144" s="56"/>
      <c r="EQ144" s="46"/>
      <c r="ET144" s="48"/>
      <c r="EW144" s="56"/>
      <c r="EY144" s="46"/>
      <c r="FB144" s="48"/>
      <c r="FE144" s="56"/>
      <c r="FG144" s="46"/>
      <c r="FJ144" s="48"/>
      <c r="FM144" s="56"/>
      <c r="FO144" s="46"/>
      <c r="FR144" s="48"/>
      <c r="FU144" s="56"/>
      <c r="FW144" s="46"/>
      <c r="FZ144" s="48"/>
      <c r="GC144" s="56"/>
      <c r="GE144" s="46"/>
      <c r="GH144" s="48"/>
      <c r="GK144" s="56"/>
      <c r="GM144" s="46"/>
      <c r="GP144" s="48"/>
      <c r="GS144" s="56"/>
      <c r="GU144" s="46"/>
      <c r="GX144" s="48"/>
      <c r="HA144" s="56"/>
      <c r="HC144" s="46"/>
      <c r="HF144" s="48"/>
      <c r="HI144" s="56"/>
      <c r="HK144" s="46"/>
      <c r="HN144" s="48"/>
      <c r="HQ144" s="56"/>
      <c r="HS144" s="46"/>
      <c r="HV144" s="48"/>
      <c r="HY144" s="56"/>
      <c r="IA144" s="46"/>
      <c r="ID144" s="48"/>
      <c r="IG144" s="56"/>
      <c r="II144" s="46"/>
      <c r="IL144" s="48"/>
      <c r="IO144" s="56"/>
      <c r="IQ144" s="46"/>
      <c r="IT144" s="48"/>
    </row>
    <row r="145" spans="1:254" x14ac:dyDescent="0.2">
      <c r="A145" s="47">
        <v>39539</v>
      </c>
      <c r="B145" s="45" t="s">
        <v>156</v>
      </c>
      <c r="C145" s="46" t="s">
        <v>230</v>
      </c>
      <c r="F145" s="48">
        <v>5205.3999999999996</v>
      </c>
      <c r="H145" s="45" t="s">
        <v>158</v>
      </c>
      <c r="I145" s="56"/>
      <c r="K145" s="46"/>
      <c r="N145" s="48"/>
      <c r="Q145" s="56"/>
      <c r="S145" s="46"/>
      <c r="V145" s="48"/>
      <c r="Y145" s="56"/>
      <c r="AA145" s="46"/>
      <c r="AD145" s="48"/>
      <c r="AG145" s="56"/>
      <c r="AI145" s="46"/>
      <c r="AL145" s="48"/>
      <c r="AO145" s="56"/>
      <c r="AQ145" s="46"/>
      <c r="AT145" s="48"/>
      <c r="AW145" s="56"/>
      <c r="AY145" s="46"/>
      <c r="BB145" s="48"/>
      <c r="BE145" s="56"/>
      <c r="BG145" s="46"/>
      <c r="BJ145" s="48"/>
      <c r="BM145" s="56"/>
      <c r="BO145" s="46"/>
      <c r="BR145" s="48"/>
      <c r="BU145" s="56"/>
      <c r="BW145" s="46"/>
      <c r="BZ145" s="48"/>
      <c r="CC145" s="56"/>
      <c r="CE145" s="46"/>
      <c r="CH145" s="48"/>
      <c r="CK145" s="56"/>
      <c r="CM145" s="46"/>
      <c r="CP145" s="48"/>
      <c r="CS145" s="56"/>
      <c r="CU145" s="46"/>
      <c r="CX145" s="48"/>
      <c r="DA145" s="56"/>
      <c r="DC145" s="46"/>
      <c r="DF145" s="48"/>
      <c r="DI145" s="56"/>
      <c r="DK145" s="46"/>
      <c r="DN145" s="48"/>
      <c r="DQ145" s="56"/>
      <c r="DS145" s="46"/>
      <c r="DV145" s="48"/>
      <c r="DY145" s="56"/>
      <c r="EA145" s="46"/>
      <c r="ED145" s="48"/>
      <c r="EG145" s="56"/>
      <c r="EI145" s="46"/>
      <c r="EL145" s="48"/>
      <c r="EO145" s="56"/>
      <c r="EQ145" s="46"/>
      <c r="ET145" s="48"/>
      <c r="EW145" s="56"/>
      <c r="EY145" s="46"/>
      <c r="FB145" s="48"/>
      <c r="FE145" s="56"/>
      <c r="FG145" s="46"/>
      <c r="FJ145" s="48"/>
      <c r="FM145" s="56"/>
      <c r="FO145" s="46"/>
      <c r="FR145" s="48"/>
      <c r="FU145" s="56"/>
      <c r="FW145" s="46"/>
      <c r="FZ145" s="48"/>
      <c r="GC145" s="56"/>
      <c r="GE145" s="46"/>
      <c r="GH145" s="48"/>
      <c r="GK145" s="56"/>
      <c r="GM145" s="46"/>
      <c r="GP145" s="48"/>
      <c r="GS145" s="56"/>
      <c r="GU145" s="46"/>
      <c r="GX145" s="48"/>
      <c r="HA145" s="56"/>
      <c r="HC145" s="46"/>
      <c r="HF145" s="48"/>
      <c r="HI145" s="56"/>
      <c r="HK145" s="46"/>
      <c r="HN145" s="48"/>
      <c r="HQ145" s="56"/>
      <c r="HS145" s="46"/>
      <c r="HV145" s="48"/>
      <c r="HY145" s="56"/>
      <c r="IA145" s="46"/>
      <c r="ID145" s="48"/>
      <c r="IG145" s="56"/>
      <c r="II145" s="46"/>
      <c r="IL145" s="48"/>
      <c r="IO145" s="56"/>
      <c r="IQ145" s="46"/>
      <c r="IT145" s="48"/>
    </row>
    <row r="146" spans="1:254" x14ac:dyDescent="0.2">
      <c r="A146" s="47">
        <v>39539</v>
      </c>
      <c r="B146" s="45" t="s">
        <v>81</v>
      </c>
      <c r="C146" s="46">
        <v>49528</v>
      </c>
      <c r="F146" s="48">
        <v>112415</v>
      </c>
      <c r="G146" s="48"/>
      <c r="H146" s="45" t="s">
        <v>149</v>
      </c>
      <c r="I146" s="56"/>
      <c r="K146" s="46"/>
      <c r="N146" s="48"/>
      <c r="Q146" s="56"/>
      <c r="S146" s="46"/>
      <c r="V146" s="48"/>
      <c r="Y146" s="56"/>
      <c r="AA146" s="46"/>
      <c r="AD146" s="48"/>
      <c r="AG146" s="56"/>
      <c r="AI146" s="46"/>
      <c r="AL146" s="48"/>
      <c r="AO146" s="56"/>
      <c r="AQ146" s="46"/>
      <c r="AT146" s="48"/>
      <c r="AW146" s="56"/>
      <c r="AY146" s="46"/>
      <c r="BB146" s="48"/>
      <c r="BE146" s="56"/>
      <c r="BG146" s="46"/>
      <c r="BJ146" s="48"/>
      <c r="BM146" s="56"/>
      <c r="BO146" s="46"/>
      <c r="BR146" s="48"/>
      <c r="BU146" s="56"/>
      <c r="BW146" s="46"/>
      <c r="BZ146" s="48"/>
      <c r="CC146" s="56"/>
      <c r="CE146" s="46"/>
      <c r="CH146" s="48"/>
      <c r="CK146" s="56"/>
      <c r="CM146" s="46"/>
      <c r="CP146" s="48"/>
      <c r="CS146" s="56"/>
      <c r="CU146" s="46"/>
      <c r="CX146" s="48"/>
      <c r="DA146" s="56"/>
      <c r="DC146" s="46"/>
      <c r="DF146" s="48"/>
      <c r="DI146" s="56"/>
      <c r="DK146" s="46"/>
      <c r="DN146" s="48"/>
      <c r="DQ146" s="56"/>
      <c r="DS146" s="46"/>
      <c r="DV146" s="48"/>
      <c r="DY146" s="56"/>
      <c r="EA146" s="46"/>
      <c r="ED146" s="48"/>
      <c r="EG146" s="56"/>
      <c r="EI146" s="46"/>
      <c r="EL146" s="48"/>
      <c r="EO146" s="56"/>
      <c r="EQ146" s="46"/>
      <c r="ET146" s="48"/>
      <c r="EW146" s="56"/>
      <c r="EY146" s="46"/>
      <c r="FB146" s="48"/>
      <c r="FE146" s="56"/>
      <c r="FG146" s="46"/>
      <c r="FJ146" s="48"/>
      <c r="FM146" s="56"/>
      <c r="FO146" s="46"/>
      <c r="FR146" s="48"/>
      <c r="FU146" s="56"/>
      <c r="FW146" s="46"/>
      <c r="FZ146" s="48"/>
      <c r="GC146" s="56"/>
      <c r="GE146" s="46"/>
      <c r="GH146" s="48"/>
      <c r="GK146" s="56"/>
      <c r="GM146" s="46"/>
      <c r="GP146" s="48"/>
      <c r="GS146" s="56"/>
      <c r="GU146" s="46"/>
      <c r="GX146" s="48"/>
      <c r="HA146" s="56"/>
      <c r="HC146" s="46"/>
      <c r="HF146" s="48"/>
      <c r="HI146" s="56"/>
      <c r="HK146" s="46"/>
      <c r="HN146" s="48"/>
      <c r="HQ146" s="56"/>
      <c r="HS146" s="46"/>
      <c r="HV146" s="48"/>
      <c r="HY146" s="56"/>
      <c r="IA146" s="46"/>
      <c r="ID146" s="48"/>
      <c r="IG146" s="56"/>
      <c r="II146" s="46"/>
      <c r="IL146" s="48"/>
      <c r="IO146" s="56"/>
      <c r="IQ146" s="46"/>
      <c r="IT146" s="48"/>
    </row>
    <row r="147" spans="1:254" x14ac:dyDescent="0.2">
      <c r="A147" s="47"/>
      <c r="F147" s="48"/>
      <c r="G147" s="48"/>
      <c r="I147" s="56"/>
      <c r="K147" s="46"/>
      <c r="N147" s="48"/>
      <c r="Q147" s="56"/>
      <c r="S147" s="46"/>
      <c r="V147" s="48"/>
      <c r="Y147" s="56"/>
      <c r="AA147" s="46"/>
      <c r="AD147" s="48"/>
      <c r="AG147" s="56"/>
      <c r="AI147" s="46"/>
      <c r="AL147" s="48"/>
      <c r="AO147" s="56"/>
      <c r="AQ147" s="46"/>
      <c r="AT147" s="48"/>
      <c r="AW147" s="56"/>
      <c r="AY147" s="46"/>
      <c r="BB147" s="48"/>
      <c r="BE147" s="56"/>
      <c r="BG147" s="46"/>
      <c r="BJ147" s="48"/>
      <c r="BM147" s="56"/>
      <c r="BO147" s="46"/>
      <c r="BR147" s="48"/>
      <c r="BU147" s="56"/>
      <c r="BW147" s="46"/>
      <c r="BZ147" s="48"/>
      <c r="CC147" s="56"/>
      <c r="CE147" s="46"/>
      <c r="CH147" s="48"/>
      <c r="CK147" s="56"/>
      <c r="CM147" s="46"/>
      <c r="CP147" s="48"/>
      <c r="CS147" s="56"/>
      <c r="CU147" s="46"/>
      <c r="CX147" s="48"/>
      <c r="DA147" s="56"/>
      <c r="DC147" s="46"/>
      <c r="DF147" s="48"/>
      <c r="DI147" s="56"/>
      <c r="DK147" s="46"/>
      <c r="DN147" s="48"/>
      <c r="DQ147" s="56"/>
      <c r="DS147" s="46"/>
      <c r="DV147" s="48"/>
      <c r="DY147" s="56"/>
      <c r="EA147" s="46"/>
      <c r="ED147" s="48"/>
      <c r="EG147" s="56"/>
      <c r="EI147" s="46"/>
      <c r="EL147" s="48"/>
      <c r="EO147" s="56"/>
      <c r="EQ147" s="46"/>
      <c r="ET147" s="48"/>
      <c r="EW147" s="56"/>
      <c r="EY147" s="46"/>
      <c r="FB147" s="48"/>
      <c r="FE147" s="56"/>
      <c r="FG147" s="46"/>
      <c r="FJ147" s="48"/>
      <c r="FM147" s="56"/>
      <c r="FO147" s="46"/>
      <c r="FR147" s="48"/>
      <c r="FU147" s="56"/>
      <c r="FW147" s="46"/>
      <c r="FZ147" s="48"/>
      <c r="GC147" s="56"/>
      <c r="GE147" s="46"/>
      <c r="GH147" s="48"/>
      <c r="GK147" s="56"/>
      <c r="GM147" s="46"/>
      <c r="GP147" s="48"/>
      <c r="GS147" s="56"/>
      <c r="GU147" s="46"/>
      <c r="GX147" s="48"/>
      <c r="HA147" s="56"/>
      <c r="HC147" s="46"/>
      <c r="HF147" s="48"/>
      <c r="HI147" s="56"/>
      <c r="HK147" s="46"/>
      <c r="HN147" s="48"/>
      <c r="HQ147" s="56"/>
      <c r="HS147" s="46"/>
      <c r="HV147" s="48"/>
      <c r="HY147" s="56"/>
      <c r="IA147" s="46"/>
      <c r="ID147" s="48"/>
      <c r="IG147" s="56"/>
      <c r="II147" s="46"/>
      <c r="IL147" s="48"/>
      <c r="IO147" s="56"/>
      <c r="IQ147" s="46"/>
      <c r="IT147" s="48"/>
    </row>
    <row r="148" spans="1:254" x14ac:dyDescent="0.2">
      <c r="A148" s="56">
        <v>39560</v>
      </c>
      <c r="B148" s="45" t="s">
        <v>231</v>
      </c>
      <c r="C148" s="46">
        <v>318975</v>
      </c>
      <c r="F148" s="48">
        <v>327.2</v>
      </c>
      <c r="H148" s="45" t="s">
        <v>221</v>
      </c>
      <c r="I148" s="56"/>
      <c r="K148" s="46"/>
      <c r="N148" s="48"/>
      <c r="Q148" s="56"/>
      <c r="S148" s="46"/>
      <c r="V148" s="48"/>
      <c r="Y148" s="56"/>
      <c r="AA148" s="46"/>
      <c r="AD148" s="48"/>
      <c r="AG148" s="56"/>
      <c r="AI148" s="46"/>
      <c r="AL148" s="48"/>
      <c r="AO148" s="56"/>
      <c r="AQ148" s="46"/>
      <c r="AT148" s="48"/>
      <c r="AW148" s="56"/>
      <c r="AY148" s="46"/>
      <c r="BB148" s="48"/>
      <c r="BE148" s="56"/>
      <c r="BG148" s="46"/>
      <c r="BJ148" s="48"/>
      <c r="BM148" s="56"/>
      <c r="BO148" s="46"/>
      <c r="BR148" s="48"/>
      <c r="BU148" s="56"/>
      <c r="BW148" s="46"/>
      <c r="BZ148" s="48"/>
      <c r="CC148" s="56"/>
      <c r="CE148" s="46"/>
      <c r="CH148" s="48"/>
      <c r="CK148" s="56"/>
      <c r="CM148" s="46"/>
      <c r="CP148" s="48"/>
      <c r="CS148" s="56"/>
      <c r="CU148" s="46"/>
      <c r="CX148" s="48"/>
      <c r="DA148" s="56"/>
      <c r="DC148" s="46"/>
      <c r="DF148" s="48"/>
      <c r="DI148" s="56"/>
      <c r="DK148" s="46"/>
      <c r="DN148" s="48"/>
      <c r="DQ148" s="56"/>
      <c r="DS148" s="46"/>
      <c r="DV148" s="48"/>
      <c r="DY148" s="56"/>
      <c r="EA148" s="46"/>
      <c r="ED148" s="48"/>
      <c r="EG148" s="56"/>
      <c r="EI148" s="46"/>
      <c r="EL148" s="48"/>
      <c r="EO148" s="56"/>
      <c r="EQ148" s="46"/>
      <c r="ET148" s="48"/>
      <c r="EW148" s="56"/>
      <c r="EY148" s="46"/>
      <c r="FB148" s="48"/>
      <c r="FE148" s="56"/>
      <c r="FG148" s="46"/>
      <c r="FJ148" s="48"/>
      <c r="FM148" s="56"/>
      <c r="FO148" s="46"/>
      <c r="FR148" s="48"/>
      <c r="FU148" s="56"/>
      <c r="FW148" s="46"/>
      <c r="FZ148" s="48"/>
      <c r="GC148" s="56"/>
      <c r="GE148" s="46"/>
      <c r="GH148" s="48"/>
      <c r="GK148" s="56"/>
      <c r="GM148" s="46"/>
      <c r="GP148" s="48"/>
      <c r="GS148" s="56"/>
      <c r="GU148" s="46"/>
      <c r="GX148" s="48"/>
      <c r="HA148" s="56"/>
      <c r="HC148" s="46"/>
      <c r="HF148" s="48"/>
      <c r="HI148" s="56"/>
      <c r="HK148" s="46"/>
      <c r="HN148" s="48"/>
      <c r="HQ148" s="56"/>
      <c r="HS148" s="46"/>
      <c r="HV148" s="48"/>
      <c r="HY148" s="56"/>
      <c r="IA148" s="46"/>
      <c r="ID148" s="48"/>
      <c r="IG148" s="56"/>
      <c r="II148" s="46"/>
      <c r="IL148" s="48"/>
      <c r="IO148" s="56"/>
      <c r="IQ148" s="46"/>
      <c r="IT148" s="48"/>
    </row>
    <row r="149" spans="1:254" x14ac:dyDescent="0.2">
      <c r="A149" s="56">
        <v>39566</v>
      </c>
      <c r="B149" s="45" t="s">
        <v>123</v>
      </c>
      <c r="C149" s="46" t="s">
        <v>232</v>
      </c>
      <c r="F149" s="48">
        <v>43.4</v>
      </c>
      <c r="H149" s="45" t="s">
        <v>199</v>
      </c>
      <c r="I149" s="56"/>
      <c r="K149" s="46"/>
      <c r="N149" s="48"/>
      <c r="Q149" s="56"/>
      <c r="S149" s="46"/>
      <c r="V149" s="48"/>
      <c r="Y149" s="56"/>
      <c r="AA149" s="46"/>
      <c r="AD149" s="48"/>
      <c r="AG149" s="56"/>
      <c r="AI149" s="46"/>
      <c r="AL149" s="48"/>
      <c r="AO149" s="56"/>
      <c r="AQ149" s="46"/>
      <c r="AT149" s="48"/>
      <c r="AW149" s="56"/>
      <c r="AY149" s="46"/>
      <c r="BB149" s="48"/>
      <c r="BE149" s="56"/>
      <c r="BG149" s="46"/>
      <c r="BJ149" s="48"/>
      <c r="BM149" s="56"/>
      <c r="BO149" s="46"/>
      <c r="BR149" s="48"/>
      <c r="BU149" s="56"/>
      <c r="BW149" s="46"/>
      <c r="BZ149" s="48"/>
      <c r="CC149" s="56"/>
      <c r="CE149" s="46"/>
      <c r="CH149" s="48"/>
      <c r="CK149" s="56"/>
      <c r="CM149" s="46"/>
      <c r="CP149" s="48"/>
      <c r="CS149" s="56"/>
      <c r="CU149" s="46"/>
      <c r="CX149" s="48"/>
      <c r="DA149" s="56"/>
      <c r="DC149" s="46"/>
      <c r="DF149" s="48"/>
      <c r="DI149" s="56"/>
      <c r="DK149" s="46"/>
      <c r="DN149" s="48"/>
      <c r="DQ149" s="56"/>
      <c r="DS149" s="46"/>
      <c r="DV149" s="48"/>
      <c r="DY149" s="56"/>
      <c r="EA149" s="46"/>
      <c r="ED149" s="48"/>
      <c r="EG149" s="56"/>
      <c r="EI149" s="46"/>
      <c r="EL149" s="48"/>
      <c r="EO149" s="56"/>
      <c r="EQ149" s="46"/>
      <c r="ET149" s="48"/>
      <c r="EW149" s="56"/>
      <c r="EY149" s="46"/>
      <c r="FB149" s="48"/>
      <c r="FE149" s="56"/>
      <c r="FG149" s="46"/>
      <c r="FJ149" s="48"/>
      <c r="FM149" s="56"/>
      <c r="FO149" s="46"/>
      <c r="FR149" s="48"/>
      <c r="FU149" s="56"/>
      <c r="FW149" s="46"/>
      <c r="FZ149" s="48"/>
      <c r="GC149" s="56"/>
      <c r="GE149" s="46"/>
      <c r="GH149" s="48"/>
      <c r="GK149" s="56"/>
      <c r="GM149" s="46"/>
      <c r="GP149" s="48"/>
      <c r="GS149" s="56"/>
      <c r="GU149" s="46"/>
      <c r="GX149" s="48"/>
      <c r="HA149" s="56"/>
      <c r="HC149" s="46"/>
      <c r="HF149" s="48"/>
      <c r="HI149" s="56"/>
      <c r="HK149" s="46"/>
      <c r="HN149" s="48"/>
      <c r="HQ149" s="56"/>
      <c r="HS149" s="46"/>
      <c r="HV149" s="48"/>
      <c r="HY149" s="56"/>
      <c r="IA149" s="46"/>
      <c r="ID149" s="48"/>
      <c r="IG149" s="56"/>
      <c r="II149" s="46"/>
      <c r="IL149" s="48"/>
      <c r="IO149" s="56"/>
      <c r="IQ149" s="46"/>
      <c r="IT149" s="48"/>
    </row>
    <row r="150" spans="1:254" x14ac:dyDescent="0.2">
      <c r="A150" s="47"/>
      <c r="F150" s="48"/>
      <c r="G150" s="48"/>
      <c r="I150" s="56"/>
      <c r="K150" s="46"/>
      <c r="N150" s="48"/>
      <c r="Q150" s="56"/>
      <c r="S150" s="46"/>
      <c r="V150" s="48"/>
      <c r="Y150" s="56"/>
      <c r="AA150" s="46"/>
      <c r="AD150" s="48"/>
      <c r="AG150" s="56"/>
      <c r="AI150" s="46"/>
      <c r="AL150" s="48"/>
      <c r="AO150" s="56"/>
      <c r="AQ150" s="46"/>
      <c r="AT150" s="48"/>
      <c r="AW150" s="56"/>
      <c r="AY150" s="46"/>
      <c r="BB150" s="48"/>
      <c r="BE150" s="56"/>
      <c r="BG150" s="46"/>
      <c r="BJ150" s="48"/>
      <c r="BM150" s="56"/>
      <c r="BO150" s="46"/>
      <c r="BR150" s="48"/>
      <c r="BU150" s="56"/>
      <c r="BW150" s="46"/>
      <c r="BZ150" s="48"/>
      <c r="CC150" s="56"/>
      <c r="CE150" s="46"/>
      <c r="CH150" s="48"/>
      <c r="CK150" s="56"/>
      <c r="CM150" s="46"/>
      <c r="CP150" s="48"/>
      <c r="CS150" s="56"/>
      <c r="CU150" s="46"/>
      <c r="CX150" s="48"/>
      <c r="DA150" s="56"/>
      <c r="DC150" s="46"/>
      <c r="DF150" s="48"/>
      <c r="DI150" s="56"/>
      <c r="DK150" s="46"/>
      <c r="DN150" s="48"/>
      <c r="DQ150" s="56"/>
      <c r="DS150" s="46"/>
      <c r="DV150" s="48"/>
      <c r="DY150" s="56"/>
      <c r="EA150" s="46"/>
      <c r="ED150" s="48"/>
      <c r="EG150" s="56"/>
      <c r="EI150" s="46"/>
      <c r="EL150" s="48"/>
      <c r="EO150" s="56"/>
      <c r="EQ150" s="46"/>
      <c r="ET150" s="48"/>
      <c r="EW150" s="56"/>
      <c r="EY150" s="46"/>
      <c r="FB150" s="48"/>
      <c r="FE150" s="56"/>
      <c r="FG150" s="46"/>
      <c r="FJ150" s="48"/>
      <c r="FM150" s="56"/>
      <c r="FO150" s="46"/>
      <c r="FR150" s="48"/>
      <c r="FU150" s="56"/>
      <c r="FW150" s="46"/>
      <c r="FZ150" s="48"/>
      <c r="GC150" s="56"/>
      <c r="GE150" s="46"/>
      <c r="GH150" s="48"/>
      <c r="GK150" s="56"/>
      <c r="GM150" s="46"/>
      <c r="GP150" s="48"/>
      <c r="GS150" s="56"/>
      <c r="GU150" s="46"/>
      <c r="GX150" s="48"/>
      <c r="HA150" s="56"/>
      <c r="HC150" s="46"/>
      <c r="HF150" s="48"/>
      <c r="HI150" s="56"/>
      <c r="HK150" s="46"/>
      <c r="HN150" s="48"/>
      <c r="HQ150" s="56"/>
      <c r="HS150" s="46"/>
      <c r="HV150" s="48"/>
      <c r="HY150" s="56"/>
      <c r="IA150" s="46"/>
      <c r="ID150" s="48"/>
      <c r="IG150" s="56"/>
      <c r="II150" s="46"/>
      <c r="IL150" s="48"/>
      <c r="IO150" s="56"/>
      <c r="IQ150" s="46"/>
      <c r="IT150" s="48"/>
    </row>
    <row r="151" spans="1:254" x14ac:dyDescent="0.2">
      <c r="A151" s="56">
        <v>39563</v>
      </c>
      <c r="B151" s="45" t="s">
        <v>125</v>
      </c>
      <c r="C151" s="46" t="s">
        <v>233</v>
      </c>
      <c r="F151" s="48">
        <v>64.06</v>
      </c>
      <c r="H151" s="45" t="s">
        <v>199</v>
      </c>
      <c r="I151" s="56"/>
      <c r="K151" s="46"/>
      <c r="N151" s="48"/>
      <c r="Q151" s="56"/>
      <c r="S151" s="46"/>
      <c r="V151" s="48"/>
      <c r="Y151" s="56"/>
      <c r="AA151" s="46"/>
      <c r="AD151" s="48"/>
      <c r="AG151" s="56"/>
      <c r="AI151" s="46"/>
      <c r="AL151" s="48"/>
      <c r="AO151" s="56"/>
      <c r="AQ151" s="46"/>
      <c r="AT151" s="48"/>
      <c r="AW151" s="56"/>
      <c r="AY151" s="46"/>
      <c r="BB151" s="48"/>
      <c r="BE151" s="56"/>
      <c r="BG151" s="46"/>
      <c r="BJ151" s="48"/>
      <c r="BM151" s="56"/>
      <c r="BO151" s="46"/>
      <c r="BR151" s="48"/>
      <c r="BU151" s="56"/>
      <c r="BW151" s="46"/>
      <c r="BZ151" s="48"/>
      <c r="CC151" s="56"/>
      <c r="CE151" s="46"/>
      <c r="CH151" s="48"/>
      <c r="CK151" s="56"/>
      <c r="CM151" s="46"/>
      <c r="CP151" s="48"/>
      <c r="CS151" s="56"/>
      <c r="CU151" s="46"/>
      <c r="CX151" s="48"/>
      <c r="DA151" s="56"/>
      <c r="DC151" s="46"/>
      <c r="DF151" s="48"/>
      <c r="DI151" s="56"/>
      <c r="DK151" s="46"/>
      <c r="DN151" s="48"/>
      <c r="DQ151" s="56"/>
      <c r="DS151" s="46"/>
      <c r="DV151" s="48"/>
      <c r="DY151" s="56"/>
      <c r="EA151" s="46"/>
      <c r="ED151" s="48"/>
      <c r="EG151" s="56"/>
      <c r="EI151" s="46"/>
      <c r="EL151" s="48"/>
      <c r="EO151" s="56"/>
      <c r="EQ151" s="46"/>
      <c r="ET151" s="48"/>
      <c r="EW151" s="56"/>
      <c r="EY151" s="46"/>
      <c r="FB151" s="48"/>
      <c r="FE151" s="56"/>
      <c r="FG151" s="46"/>
      <c r="FJ151" s="48"/>
      <c r="FM151" s="56"/>
      <c r="FO151" s="46"/>
      <c r="FR151" s="48"/>
      <c r="FU151" s="56"/>
      <c r="FW151" s="46"/>
      <c r="FZ151" s="48"/>
      <c r="GC151" s="56"/>
      <c r="GE151" s="46"/>
      <c r="GH151" s="48"/>
      <c r="GK151" s="56"/>
      <c r="GM151" s="46"/>
      <c r="GP151" s="48"/>
      <c r="GS151" s="56"/>
      <c r="GU151" s="46"/>
      <c r="GX151" s="48"/>
      <c r="HA151" s="56"/>
      <c r="HC151" s="46"/>
      <c r="HF151" s="48"/>
      <c r="HI151" s="56"/>
      <c r="HK151" s="46"/>
      <c r="HN151" s="48"/>
      <c r="HQ151" s="56"/>
      <c r="HS151" s="46"/>
      <c r="HV151" s="48"/>
      <c r="HY151" s="56"/>
      <c r="IA151" s="46"/>
      <c r="ID151" s="48"/>
      <c r="IG151" s="56"/>
      <c r="II151" s="46"/>
      <c r="IL151" s="48"/>
      <c r="IO151" s="56"/>
      <c r="IQ151" s="46"/>
      <c r="IT151" s="48"/>
    </row>
    <row r="152" spans="1:254" x14ac:dyDescent="0.2">
      <c r="A152" s="47"/>
      <c r="F152" s="48"/>
      <c r="G152" s="48"/>
      <c r="I152" s="56"/>
      <c r="K152" s="46"/>
      <c r="N152" s="48"/>
      <c r="Q152" s="56"/>
      <c r="S152" s="46"/>
      <c r="V152" s="48"/>
      <c r="Y152" s="56"/>
      <c r="AA152" s="46"/>
      <c r="AD152" s="48"/>
      <c r="AG152" s="56"/>
      <c r="AI152" s="46"/>
      <c r="AL152" s="48"/>
      <c r="AO152" s="56"/>
      <c r="AQ152" s="46"/>
      <c r="AT152" s="48"/>
      <c r="AW152" s="56"/>
      <c r="AY152" s="46"/>
      <c r="BB152" s="48"/>
      <c r="BE152" s="56"/>
      <c r="BG152" s="46"/>
      <c r="BJ152" s="48"/>
      <c r="BM152" s="56"/>
      <c r="BO152" s="46"/>
      <c r="BR152" s="48"/>
      <c r="BU152" s="56"/>
      <c r="BW152" s="46"/>
      <c r="BZ152" s="48"/>
      <c r="CC152" s="56"/>
      <c r="CE152" s="46"/>
      <c r="CH152" s="48"/>
      <c r="CK152" s="56"/>
      <c r="CM152" s="46"/>
      <c r="CP152" s="48"/>
      <c r="CS152" s="56"/>
      <c r="CU152" s="46"/>
      <c r="CX152" s="48"/>
      <c r="DA152" s="56"/>
      <c r="DC152" s="46"/>
      <c r="DF152" s="48"/>
      <c r="DI152" s="56"/>
      <c r="DK152" s="46"/>
      <c r="DN152" s="48"/>
      <c r="DQ152" s="56"/>
      <c r="DS152" s="46"/>
      <c r="DV152" s="48"/>
      <c r="DY152" s="56"/>
      <c r="EA152" s="46"/>
      <c r="ED152" s="48"/>
      <c r="EG152" s="56"/>
      <c r="EI152" s="46"/>
      <c r="EL152" s="48"/>
      <c r="EO152" s="56"/>
      <c r="EQ152" s="46"/>
      <c r="ET152" s="48"/>
      <c r="EW152" s="56"/>
      <c r="EY152" s="46"/>
      <c r="FB152" s="48"/>
      <c r="FE152" s="56"/>
      <c r="FG152" s="46"/>
      <c r="FJ152" s="48"/>
      <c r="FM152" s="56"/>
      <c r="FO152" s="46"/>
      <c r="FR152" s="48"/>
      <c r="FU152" s="56"/>
      <c r="FW152" s="46"/>
      <c r="FZ152" s="48"/>
      <c r="GC152" s="56"/>
      <c r="GE152" s="46"/>
      <c r="GH152" s="48"/>
      <c r="GK152" s="56"/>
      <c r="GM152" s="46"/>
      <c r="GP152" s="48"/>
      <c r="GS152" s="56"/>
      <c r="GU152" s="46"/>
      <c r="GX152" s="48"/>
      <c r="HA152" s="56"/>
      <c r="HC152" s="46"/>
      <c r="HF152" s="48"/>
      <c r="HI152" s="56"/>
      <c r="HK152" s="46"/>
      <c r="HN152" s="48"/>
      <c r="HQ152" s="56"/>
      <c r="HS152" s="46"/>
      <c r="HV152" s="48"/>
      <c r="HY152" s="56"/>
      <c r="IA152" s="46"/>
      <c r="ID152" s="48"/>
      <c r="IG152" s="56"/>
      <c r="II152" s="46"/>
      <c r="IL152" s="48"/>
      <c r="IO152" s="56"/>
      <c r="IQ152" s="46"/>
      <c r="IT152" s="48"/>
    </row>
    <row r="153" spans="1:254" x14ac:dyDescent="0.2">
      <c r="A153" s="56">
        <v>39568</v>
      </c>
      <c r="B153" s="45" t="s">
        <v>125</v>
      </c>
      <c r="C153" s="46" t="s">
        <v>234</v>
      </c>
      <c r="F153" s="48">
        <v>21.78</v>
      </c>
      <c r="H153" s="45" t="s">
        <v>199</v>
      </c>
      <c r="I153" s="56"/>
      <c r="K153" s="46"/>
      <c r="N153" s="48"/>
      <c r="Q153" s="56"/>
      <c r="S153" s="46"/>
      <c r="V153" s="48"/>
      <c r="Y153" s="56"/>
      <c r="AA153" s="46"/>
      <c r="AD153" s="48"/>
      <c r="AG153" s="56"/>
      <c r="AI153" s="46"/>
      <c r="AL153" s="48"/>
      <c r="AO153" s="56"/>
      <c r="AQ153" s="46"/>
      <c r="AT153" s="48"/>
      <c r="AW153" s="56"/>
      <c r="AY153" s="46"/>
      <c r="BB153" s="48"/>
      <c r="BE153" s="56"/>
      <c r="BG153" s="46"/>
      <c r="BJ153" s="48"/>
      <c r="BM153" s="56"/>
      <c r="BO153" s="46"/>
      <c r="BR153" s="48"/>
      <c r="BU153" s="56"/>
      <c r="BW153" s="46"/>
      <c r="BZ153" s="48"/>
      <c r="CC153" s="56"/>
      <c r="CE153" s="46"/>
      <c r="CH153" s="48"/>
      <c r="CK153" s="56"/>
      <c r="CM153" s="46"/>
      <c r="CP153" s="48"/>
      <c r="CS153" s="56"/>
      <c r="CU153" s="46"/>
      <c r="CX153" s="48"/>
      <c r="DA153" s="56"/>
      <c r="DC153" s="46"/>
      <c r="DF153" s="48"/>
      <c r="DI153" s="56"/>
      <c r="DK153" s="46"/>
      <c r="DN153" s="48"/>
      <c r="DQ153" s="56"/>
      <c r="DS153" s="46"/>
      <c r="DV153" s="48"/>
      <c r="DY153" s="56"/>
      <c r="EA153" s="46"/>
      <c r="ED153" s="48"/>
      <c r="EG153" s="56"/>
      <c r="EI153" s="46"/>
      <c r="EL153" s="48"/>
      <c r="EO153" s="56"/>
      <c r="EQ153" s="46"/>
      <c r="ET153" s="48"/>
      <c r="EW153" s="56"/>
      <c r="EY153" s="46"/>
      <c r="FB153" s="48"/>
      <c r="FE153" s="56"/>
      <c r="FG153" s="46"/>
      <c r="FJ153" s="48"/>
      <c r="FM153" s="56"/>
      <c r="FO153" s="46"/>
      <c r="FR153" s="48"/>
      <c r="FU153" s="56"/>
      <c r="FW153" s="46"/>
      <c r="FZ153" s="48"/>
      <c r="GC153" s="56"/>
      <c r="GE153" s="46"/>
      <c r="GH153" s="48"/>
      <c r="GK153" s="56"/>
      <c r="GM153" s="46"/>
      <c r="GP153" s="48"/>
      <c r="GS153" s="56"/>
      <c r="GU153" s="46"/>
      <c r="GX153" s="48"/>
      <c r="HA153" s="56"/>
      <c r="HC153" s="46"/>
      <c r="HF153" s="48"/>
      <c r="HI153" s="56"/>
      <c r="HK153" s="46"/>
      <c r="HN153" s="48"/>
      <c r="HQ153" s="56"/>
      <c r="HS153" s="46"/>
      <c r="HV153" s="48"/>
      <c r="HY153" s="56"/>
      <c r="IA153" s="46"/>
      <c r="ID153" s="48"/>
      <c r="IG153" s="56"/>
      <c r="II153" s="46"/>
      <c r="IL153" s="48"/>
      <c r="IO153" s="56"/>
      <c r="IQ153" s="46"/>
      <c r="IT153" s="48"/>
    </row>
    <row r="154" spans="1:254" x14ac:dyDescent="0.2">
      <c r="A154" s="47"/>
      <c r="F154" s="48"/>
      <c r="G154" s="48"/>
      <c r="I154" s="56"/>
      <c r="K154" s="46"/>
      <c r="N154" s="48"/>
      <c r="Q154" s="56"/>
      <c r="S154" s="46"/>
      <c r="V154" s="48"/>
      <c r="Y154" s="56"/>
      <c r="AA154" s="46"/>
      <c r="AD154" s="48"/>
      <c r="AG154" s="56"/>
      <c r="AI154" s="46"/>
      <c r="AL154" s="48"/>
      <c r="AO154" s="56"/>
      <c r="AQ154" s="46"/>
      <c r="AT154" s="48"/>
      <c r="AW154" s="56"/>
      <c r="AY154" s="46"/>
      <c r="BB154" s="48"/>
      <c r="BE154" s="56"/>
      <c r="BG154" s="46"/>
      <c r="BJ154" s="48"/>
      <c r="BM154" s="56"/>
      <c r="BO154" s="46"/>
      <c r="BR154" s="48"/>
      <c r="BU154" s="56"/>
      <c r="BW154" s="46"/>
      <c r="BZ154" s="48"/>
      <c r="CC154" s="56"/>
      <c r="CE154" s="46"/>
      <c r="CH154" s="48"/>
      <c r="CK154" s="56"/>
      <c r="CM154" s="46"/>
      <c r="CP154" s="48"/>
      <c r="CS154" s="56"/>
      <c r="CU154" s="46"/>
      <c r="CX154" s="48"/>
      <c r="DA154" s="56"/>
      <c r="DC154" s="46"/>
      <c r="DF154" s="48"/>
      <c r="DI154" s="56"/>
      <c r="DK154" s="46"/>
      <c r="DN154" s="48"/>
      <c r="DQ154" s="56"/>
      <c r="DS154" s="46"/>
      <c r="DV154" s="48"/>
      <c r="DY154" s="56"/>
      <c r="EA154" s="46"/>
      <c r="ED154" s="48"/>
      <c r="EG154" s="56"/>
      <c r="EI154" s="46"/>
      <c r="EL154" s="48"/>
      <c r="EO154" s="56"/>
      <c r="EQ154" s="46"/>
      <c r="ET154" s="48"/>
      <c r="EW154" s="56"/>
      <c r="EY154" s="46"/>
      <c r="FB154" s="48"/>
      <c r="FE154" s="56"/>
      <c r="FG154" s="46"/>
      <c r="FJ154" s="48"/>
      <c r="FM154" s="56"/>
      <c r="FO154" s="46"/>
      <c r="FR154" s="48"/>
      <c r="FU154" s="56"/>
      <c r="FW154" s="46"/>
      <c r="FZ154" s="48"/>
      <c r="GC154" s="56"/>
      <c r="GE154" s="46"/>
      <c r="GH154" s="48"/>
      <c r="GK154" s="56"/>
      <c r="GM154" s="46"/>
      <c r="GP154" s="48"/>
      <c r="GS154" s="56"/>
      <c r="GU154" s="46"/>
      <c r="GX154" s="48"/>
      <c r="HA154" s="56"/>
      <c r="HC154" s="46"/>
      <c r="HF154" s="48"/>
      <c r="HI154" s="56"/>
      <c r="HK154" s="46"/>
      <c r="HN154" s="48"/>
      <c r="HQ154" s="56"/>
      <c r="HS154" s="46"/>
      <c r="HV154" s="48"/>
      <c r="HY154" s="56"/>
      <c r="IA154" s="46"/>
      <c r="ID154" s="48"/>
      <c r="IG154" s="56"/>
      <c r="II154" s="46"/>
      <c r="IL154" s="48"/>
      <c r="IO154" s="56"/>
      <c r="IQ154" s="46"/>
      <c r="IT154" s="48"/>
    </row>
    <row r="155" spans="1:254" x14ac:dyDescent="0.2">
      <c r="A155" s="56">
        <v>39568</v>
      </c>
      <c r="B155" s="45" t="s">
        <v>125</v>
      </c>
      <c r="C155" s="46" t="s">
        <v>235</v>
      </c>
      <c r="F155" s="48">
        <v>32.69</v>
      </c>
      <c r="H155" s="45" t="s">
        <v>199</v>
      </c>
      <c r="I155" s="56"/>
      <c r="K155" s="46"/>
      <c r="N155" s="48"/>
      <c r="Q155" s="56"/>
      <c r="S155" s="46"/>
      <c r="V155" s="48"/>
      <c r="Y155" s="56"/>
      <c r="AA155" s="46"/>
      <c r="AD155" s="48"/>
      <c r="AG155" s="56"/>
      <c r="AI155" s="46"/>
      <c r="AL155" s="48"/>
      <c r="AO155" s="56"/>
      <c r="AQ155" s="46"/>
      <c r="AT155" s="48"/>
      <c r="AW155" s="56"/>
      <c r="AY155" s="46"/>
      <c r="BB155" s="48"/>
      <c r="BE155" s="56"/>
      <c r="BG155" s="46"/>
      <c r="BJ155" s="48"/>
      <c r="BM155" s="56"/>
      <c r="BO155" s="46"/>
      <c r="BR155" s="48"/>
      <c r="BU155" s="56"/>
      <c r="BW155" s="46"/>
      <c r="BZ155" s="48"/>
      <c r="CC155" s="56"/>
      <c r="CE155" s="46"/>
      <c r="CH155" s="48"/>
      <c r="CK155" s="56"/>
      <c r="CM155" s="46"/>
      <c r="CP155" s="48"/>
      <c r="CS155" s="56"/>
      <c r="CU155" s="46"/>
      <c r="CX155" s="48"/>
      <c r="DA155" s="56"/>
      <c r="DC155" s="46"/>
      <c r="DF155" s="48"/>
      <c r="DI155" s="56"/>
      <c r="DK155" s="46"/>
      <c r="DN155" s="48"/>
      <c r="DQ155" s="56"/>
      <c r="DS155" s="46"/>
      <c r="DV155" s="48"/>
      <c r="DY155" s="56"/>
      <c r="EA155" s="46"/>
      <c r="ED155" s="48"/>
      <c r="EG155" s="56"/>
      <c r="EI155" s="46"/>
      <c r="EL155" s="48"/>
      <c r="EO155" s="56"/>
      <c r="EQ155" s="46"/>
      <c r="ET155" s="48"/>
      <c r="EW155" s="56"/>
      <c r="EY155" s="46"/>
      <c r="FB155" s="48"/>
      <c r="FE155" s="56"/>
      <c r="FG155" s="46"/>
      <c r="FJ155" s="48"/>
      <c r="FM155" s="56"/>
      <c r="FO155" s="46"/>
      <c r="FR155" s="48"/>
      <c r="FU155" s="56"/>
      <c r="FW155" s="46"/>
      <c r="FZ155" s="48"/>
      <c r="GC155" s="56"/>
      <c r="GE155" s="46"/>
      <c r="GH155" s="48"/>
      <c r="GK155" s="56"/>
      <c r="GM155" s="46"/>
      <c r="GP155" s="48"/>
      <c r="GS155" s="56"/>
      <c r="GU155" s="46"/>
      <c r="GX155" s="48"/>
      <c r="HA155" s="56"/>
      <c r="HC155" s="46"/>
      <c r="HF155" s="48"/>
      <c r="HI155" s="56"/>
      <c r="HK155" s="46"/>
      <c r="HN155" s="48"/>
      <c r="HQ155" s="56"/>
      <c r="HS155" s="46"/>
      <c r="HV155" s="48"/>
      <c r="HY155" s="56"/>
      <c r="IA155" s="46"/>
      <c r="ID155" s="48"/>
      <c r="IG155" s="56"/>
      <c r="II155" s="46"/>
      <c r="IL155" s="48"/>
      <c r="IO155" s="56"/>
      <c r="IQ155" s="46"/>
      <c r="IT155" s="48"/>
    </row>
    <row r="156" spans="1:254" x14ac:dyDescent="0.2">
      <c r="A156" s="56">
        <v>39554</v>
      </c>
      <c r="B156" s="45" t="s">
        <v>236</v>
      </c>
      <c r="C156" s="57" t="s">
        <v>237</v>
      </c>
      <c r="F156" s="48">
        <v>226</v>
      </c>
      <c r="H156" s="45" t="s">
        <v>238</v>
      </c>
      <c r="I156" s="56"/>
      <c r="K156" s="46"/>
      <c r="N156" s="48"/>
      <c r="Q156" s="56"/>
      <c r="S156" s="46"/>
      <c r="V156" s="48"/>
      <c r="Y156" s="56"/>
      <c r="AA156" s="46"/>
      <c r="AD156" s="48"/>
      <c r="AG156" s="56"/>
      <c r="AI156" s="46"/>
      <c r="AL156" s="48"/>
      <c r="AO156" s="56"/>
      <c r="AQ156" s="46"/>
      <c r="AT156" s="48"/>
      <c r="AW156" s="56"/>
      <c r="AY156" s="46"/>
      <c r="BB156" s="48"/>
      <c r="BE156" s="56"/>
      <c r="BG156" s="46"/>
      <c r="BJ156" s="48"/>
      <c r="BM156" s="56"/>
      <c r="BO156" s="46"/>
      <c r="BR156" s="48"/>
      <c r="BU156" s="56"/>
      <c r="BW156" s="46"/>
      <c r="BZ156" s="48"/>
      <c r="CC156" s="56"/>
      <c r="CE156" s="46"/>
      <c r="CH156" s="48"/>
      <c r="CK156" s="56"/>
      <c r="CM156" s="46"/>
      <c r="CP156" s="48"/>
      <c r="CS156" s="56"/>
      <c r="CU156" s="46"/>
      <c r="CX156" s="48"/>
      <c r="DA156" s="56"/>
      <c r="DC156" s="46"/>
      <c r="DF156" s="48"/>
      <c r="DI156" s="56"/>
      <c r="DK156" s="46"/>
      <c r="DN156" s="48"/>
      <c r="DQ156" s="56"/>
      <c r="DS156" s="46"/>
      <c r="DV156" s="48"/>
      <c r="DY156" s="56"/>
      <c r="EA156" s="46"/>
      <c r="ED156" s="48"/>
      <c r="EG156" s="56"/>
      <c r="EI156" s="46"/>
      <c r="EL156" s="48"/>
      <c r="EO156" s="56"/>
      <c r="EQ156" s="46"/>
      <c r="ET156" s="48"/>
      <c r="EW156" s="56"/>
      <c r="EY156" s="46"/>
      <c r="FB156" s="48"/>
      <c r="FE156" s="56"/>
      <c r="FG156" s="46"/>
      <c r="FJ156" s="48"/>
      <c r="FM156" s="56"/>
      <c r="FO156" s="46"/>
      <c r="FR156" s="48"/>
      <c r="FU156" s="56"/>
      <c r="FW156" s="46"/>
      <c r="FZ156" s="48"/>
      <c r="GC156" s="56"/>
      <c r="GE156" s="46"/>
      <c r="GH156" s="48"/>
      <c r="GK156" s="56"/>
      <c r="GM156" s="46"/>
      <c r="GP156" s="48"/>
      <c r="GS156" s="56"/>
      <c r="GU156" s="46"/>
      <c r="GX156" s="48"/>
      <c r="HA156" s="56"/>
      <c r="HC156" s="46"/>
      <c r="HF156" s="48"/>
      <c r="HI156" s="56"/>
      <c r="HK156" s="46"/>
      <c r="HN156" s="48"/>
      <c r="HQ156" s="56"/>
      <c r="HS156" s="46"/>
      <c r="HV156" s="48"/>
      <c r="HY156" s="56"/>
      <c r="IA156" s="46"/>
      <c r="ID156" s="48"/>
      <c r="IG156" s="56"/>
      <c r="II156" s="46"/>
      <c r="IL156" s="48"/>
      <c r="IO156" s="56"/>
      <c r="IQ156" s="46"/>
      <c r="IT156" s="48"/>
    </row>
    <row r="157" spans="1:254" x14ac:dyDescent="0.2">
      <c r="A157" s="56">
        <v>39555</v>
      </c>
      <c r="B157" s="45" t="s">
        <v>239</v>
      </c>
      <c r="C157" s="46">
        <v>1723</v>
      </c>
      <c r="F157" s="48">
        <v>246.52</v>
      </c>
      <c r="H157" s="45" t="s">
        <v>221</v>
      </c>
    </row>
    <row r="158" spans="1:254" x14ac:dyDescent="0.2">
      <c r="A158" s="56">
        <v>39561</v>
      </c>
      <c r="B158" s="45" t="s">
        <v>240</v>
      </c>
      <c r="C158" s="46" t="s">
        <v>241</v>
      </c>
      <c r="F158" s="48">
        <v>385.22</v>
      </c>
      <c r="H158" s="45" t="s">
        <v>221</v>
      </c>
    </row>
    <row r="159" spans="1:254" x14ac:dyDescent="0.2">
      <c r="A159" s="56">
        <v>39566</v>
      </c>
      <c r="B159" s="45" t="s">
        <v>242</v>
      </c>
      <c r="C159" s="46" t="s">
        <v>243</v>
      </c>
      <c r="F159" s="48">
        <v>50</v>
      </c>
      <c r="H159" s="45" t="s">
        <v>221</v>
      </c>
    </row>
    <row r="160" spans="1:254" x14ac:dyDescent="0.2">
      <c r="A160" s="56">
        <v>39545</v>
      </c>
      <c r="B160" s="45" t="s">
        <v>184</v>
      </c>
      <c r="C160" s="46">
        <v>3410042</v>
      </c>
      <c r="F160" s="48">
        <v>121.75</v>
      </c>
      <c r="H160" s="45" t="s">
        <v>221</v>
      </c>
    </row>
    <row r="161" spans="1:8" x14ac:dyDescent="0.2">
      <c r="F161" s="48"/>
    </row>
    <row r="162" spans="1:8" x14ac:dyDescent="0.2">
      <c r="A162" s="47">
        <v>39539</v>
      </c>
      <c r="B162" s="45" t="s">
        <v>159</v>
      </c>
      <c r="C162" s="46">
        <v>686</v>
      </c>
      <c r="F162" s="48">
        <v>770</v>
      </c>
      <c r="H162" s="45" t="s">
        <v>116</v>
      </c>
    </row>
    <row r="163" spans="1:8" x14ac:dyDescent="0.2">
      <c r="A163" s="47">
        <v>39539</v>
      </c>
      <c r="B163" s="45" t="s">
        <v>244</v>
      </c>
      <c r="C163" s="46">
        <v>376108</v>
      </c>
      <c r="F163" s="48">
        <v>49</v>
      </c>
      <c r="H163" s="45" t="s">
        <v>116</v>
      </c>
    </row>
    <row r="164" spans="1:8" x14ac:dyDescent="0.2">
      <c r="A164" s="47">
        <v>39539</v>
      </c>
      <c r="B164" s="45" t="s">
        <v>244</v>
      </c>
      <c r="C164" s="46">
        <v>375778</v>
      </c>
      <c r="F164" s="48">
        <v>519.75</v>
      </c>
      <c r="H164" s="45" t="s">
        <v>116</v>
      </c>
    </row>
    <row r="165" spans="1:8" x14ac:dyDescent="0.2">
      <c r="F165" s="48"/>
    </row>
    <row r="166" spans="1:8" x14ac:dyDescent="0.2">
      <c r="F166" s="48"/>
    </row>
    <row r="168" spans="1:8" x14ac:dyDescent="0.2">
      <c r="B168" s="45" t="s">
        <v>253</v>
      </c>
      <c r="E168" s="64" t="s">
        <v>246</v>
      </c>
      <c r="F168" s="58">
        <f>SUM(F94:F167)</f>
        <v>400684.75000000006</v>
      </c>
    </row>
    <row r="169" spans="1:8" x14ac:dyDescent="0.2">
      <c r="F169" s="48"/>
    </row>
    <row r="170" spans="1:8" s="61" customFormat="1" x14ac:dyDescent="0.2">
      <c r="A170" s="61" t="s">
        <v>250</v>
      </c>
      <c r="C170" s="67"/>
      <c r="E170" s="64" t="s">
        <v>247</v>
      </c>
      <c r="F170" s="62">
        <f>+F168+F91</f>
        <v>956999.59999999986</v>
      </c>
    </row>
    <row r="171" spans="1:8" s="61" customFormat="1" x14ac:dyDescent="0.2">
      <c r="A171" s="45" t="s">
        <v>248</v>
      </c>
      <c r="B171" s="45"/>
      <c r="C171" s="46"/>
      <c r="D171" s="45"/>
      <c r="E171" s="45"/>
      <c r="F171" s="63">
        <v>552.70000000000005</v>
      </c>
    </row>
    <row r="172" spans="1:8" s="61" customFormat="1" x14ac:dyDescent="0.2">
      <c r="A172" s="45"/>
      <c r="B172" s="45"/>
      <c r="C172" s="46"/>
      <c r="D172" s="45"/>
      <c r="E172" s="45"/>
      <c r="F172" s="65">
        <f>SUM(F170:F171)</f>
        <v>957552.29999999981</v>
      </c>
    </row>
    <row r="173" spans="1:8" s="61" customFormat="1" x14ac:dyDescent="0.2">
      <c r="A173" s="45"/>
      <c r="B173" s="45"/>
      <c r="C173" s="46"/>
      <c r="D173" s="45"/>
      <c r="E173" s="45"/>
      <c r="F173" s="65"/>
    </row>
    <row r="174" spans="1:8" s="61" customFormat="1" x14ac:dyDescent="0.2">
      <c r="A174" s="61" t="s">
        <v>251</v>
      </c>
      <c r="C174" s="67"/>
      <c r="F174" s="66">
        <v>957552.3</v>
      </c>
    </row>
    <row r="176" spans="1:8" x14ac:dyDescent="0.2">
      <c r="A176" s="45" t="s">
        <v>249</v>
      </c>
      <c r="F176" s="70">
        <f>+F172-F174</f>
        <v>0</v>
      </c>
    </row>
    <row r="178" spans="1:6" x14ac:dyDescent="0.2">
      <c r="A178" s="45" t="s">
        <v>257</v>
      </c>
      <c r="F178" s="48">
        <f>+F95+F98+F99+F119+F146+F133+F130</f>
        <v>342780</v>
      </c>
    </row>
  </sheetData>
  <phoneticPr fontId="0" type="noConversion"/>
  <printOptions gridLines="1"/>
  <pageMargins left="0.75" right="0.75" top="1" bottom="1" header="0.5" footer="0.5"/>
  <pageSetup scale="73" fitToHeight="11" orientation="portrait" horizontalDpi="4294967294" verticalDpi="4294967294" r:id="rId1"/>
  <headerFooter alignWithMargins="0">
    <oddFooter>&amp;C&amp;F&amp;R&amp;N</oddFooter>
  </headerFooter>
</worksheet>
</file>

<file path=xl/worksheets/sheet2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C00-000000000000}">
  <sheetPr codeName="Sheet146">
    <pageSetUpPr fitToPage="1"/>
  </sheetPr>
  <dimension ref="A1:W261"/>
  <sheetViews>
    <sheetView workbookViewId="0"/>
  </sheetViews>
  <sheetFormatPr defaultColWidth="9.140625" defaultRowHeight="15" x14ac:dyDescent="0.25"/>
  <cols>
    <col min="1" max="1" width="6.140625" customWidth="1"/>
    <col min="2" max="2" width="39.28515625" customWidth="1"/>
    <col min="3" max="3" width="30.140625" style="3" customWidth="1"/>
    <col min="4" max="4" width="13.42578125" style="3" customWidth="1"/>
    <col min="5" max="5" width="4.28515625" customWidth="1"/>
    <col min="6" max="6" width="8.42578125" customWidth="1"/>
    <col min="7" max="7" width="9.28515625" customWidth="1"/>
    <col min="8" max="8" width="8.5703125" bestFit="1" customWidth="1"/>
    <col min="9" max="9" width="14.85546875" style="43" customWidth="1"/>
    <col min="10" max="10" width="12.28515625" hidden="1" customWidth="1"/>
    <col min="11" max="12" width="11.5703125" hidden="1" customWidth="1"/>
    <col min="13" max="13" width="13.42578125" hidden="1" customWidth="1"/>
    <col min="14" max="14" width="12" hidden="1" customWidth="1"/>
    <col min="15" max="17" width="12" customWidth="1"/>
    <col min="18" max="19" width="17.28515625" customWidth="1"/>
    <col min="21" max="21" width="11.5703125" style="116" bestFit="1" customWidth="1"/>
    <col min="22" max="22" width="12.42578125" style="116" customWidth="1"/>
    <col min="23" max="23" width="11.5703125" style="43" bestFit="1" customWidth="1"/>
  </cols>
  <sheetData>
    <row r="1" spans="1:23" x14ac:dyDescent="0.25">
      <c r="A1" s="11" t="s">
        <v>10</v>
      </c>
    </row>
    <row r="2" spans="1:23" x14ac:dyDescent="0.25">
      <c r="A2" s="11" t="s">
        <v>304</v>
      </c>
    </row>
    <row r="3" spans="1:23" x14ac:dyDescent="0.25">
      <c r="B3" s="9" t="s">
        <v>672</v>
      </c>
    </row>
    <row r="4" spans="1:23" x14ac:dyDescent="0.25">
      <c r="A4" s="250"/>
      <c r="B4" s="251">
        <v>41436</v>
      </c>
    </row>
    <row r="5" spans="1:23" x14ac:dyDescent="0.25">
      <c r="A5" s="9"/>
      <c r="B5" s="11"/>
      <c r="E5" s="154" t="s">
        <v>493</v>
      </c>
      <c r="F5" t="s">
        <v>557</v>
      </c>
    </row>
    <row r="6" spans="1:23" x14ac:dyDescent="0.25">
      <c r="A6" s="9"/>
      <c r="B6" s="11"/>
      <c r="I6" s="163" t="s">
        <v>245</v>
      </c>
      <c r="J6" s="3"/>
      <c r="K6" s="3"/>
      <c r="L6" s="3"/>
      <c r="M6" s="3"/>
      <c r="N6" s="3"/>
      <c r="O6" s="3" t="s">
        <v>246</v>
      </c>
      <c r="P6" s="154" t="s">
        <v>644</v>
      </c>
      <c r="Q6" s="154" t="s">
        <v>802</v>
      </c>
      <c r="U6" s="247" t="s">
        <v>731</v>
      </c>
    </row>
    <row r="7" spans="1:23" x14ac:dyDescent="0.25">
      <c r="A7" s="9" t="s">
        <v>67</v>
      </c>
      <c r="B7" s="3"/>
      <c r="C7" s="115"/>
      <c r="D7" s="115"/>
      <c r="E7" s="115"/>
      <c r="F7" s="115"/>
      <c r="G7" s="115"/>
      <c r="H7" s="154" t="s">
        <v>604</v>
      </c>
      <c r="I7" s="161" t="s">
        <v>4</v>
      </c>
      <c r="J7" s="9"/>
      <c r="K7" s="115" t="s">
        <v>8</v>
      </c>
      <c r="L7" s="115" t="s">
        <v>574</v>
      </c>
      <c r="M7" s="115"/>
      <c r="O7" s="154" t="s">
        <v>796</v>
      </c>
      <c r="P7" s="115" t="s">
        <v>798</v>
      </c>
      <c r="Q7" s="115" t="s">
        <v>800</v>
      </c>
      <c r="T7" s="154" t="s">
        <v>670</v>
      </c>
      <c r="U7" s="247" t="s">
        <v>729</v>
      </c>
      <c r="V7" s="247" t="s">
        <v>729</v>
      </c>
      <c r="W7" s="255" t="s">
        <v>729</v>
      </c>
    </row>
    <row r="8" spans="1:23" x14ac:dyDescent="0.25">
      <c r="A8" s="12" t="s">
        <v>11</v>
      </c>
      <c r="B8" s="114" t="s">
        <v>9</v>
      </c>
      <c r="C8" s="114" t="s">
        <v>13</v>
      </c>
      <c r="D8" s="114" t="s">
        <v>12</v>
      </c>
      <c r="E8" s="114" t="s">
        <v>493</v>
      </c>
      <c r="F8" s="114" t="s">
        <v>65</v>
      </c>
      <c r="G8" s="146" t="s">
        <v>441</v>
      </c>
      <c r="H8" s="114" t="s">
        <v>68</v>
      </c>
      <c r="I8" s="162" t="s">
        <v>2</v>
      </c>
      <c r="J8" s="10" t="s">
        <v>6</v>
      </c>
      <c r="K8" s="114" t="s">
        <v>7</v>
      </c>
      <c r="L8" s="114" t="s">
        <v>575</v>
      </c>
      <c r="M8" s="114" t="s">
        <v>305</v>
      </c>
      <c r="O8" s="114" t="s">
        <v>797</v>
      </c>
      <c r="P8" s="114" t="s">
        <v>799</v>
      </c>
      <c r="Q8" s="114" t="s">
        <v>801</v>
      </c>
      <c r="R8" s="114" t="s">
        <v>668</v>
      </c>
      <c r="S8" s="114"/>
      <c r="T8" s="114" t="s">
        <v>671</v>
      </c>
      <c r="U8" s="248" t="s">
        <v>732</v>
      </c>
      <c r="V8" s="248" t="s">
        <v>730</v>
      </c>
      <c r="W8" s="256" t="s">
        <v>784</v>
      </c>
    </row>
    <row r="9" spans="1:23" x14ac:dyDescent="0.25">
      <c r="A9" s="3">
        <v>273</v>
      </c>
      <c r="B9" s="2" t="s">
        <v>535</v>
      </c>
      <c r="C9" s="139" t="s">
        <v>537</v>
      </c>
      <c r="D9" s="3" t="s">
        <v>536</v>
      </c>
      <c r="E9" s="3"/>
      <c r="F9" s="155" t="s">
        <v>534</v>
      </c>
      <c r="G9" s="139"/>
      <c r="H9" s="3">
        <v>2010</v>
      </c>
      <c r="I9" s="164">
        <f>8387.2+8387.2+76905+120322.9</f>
        <v>214002.3</v>
      </c>
      <c r="J9" s="75"/>
      <c r="K9" s="6">
        <f t="shared" ref="K9:K17" si="0">+I9-J9</f>
        <v>214002.3</v>
      </c>
      <c r="L9" s="6">
        <v>100000</v>
      </c>
      <c r="M9" s="139" t="s">
        <v>245</v>
      </c>
      <c r="N9" s="13">
        <f t="shared" ref="N9:N17" si="1">+I9-J9-K9</f>
        <v>0</v>
      </c>
      <c r="O9" s="13"/>
      <c r="P9" s="13"/>
      <c r="Q9" s="13">
        <f t="shared" ref="Q9:Q72" si="2">+I9+O9+P9</f>
        <v>214002.3</v>
      </c>
      <c r="V9" s="43"/>
    </row>
    <row r="10" spans="1:23" x14ac:dyDescent="0.25">
      <c r="A10" s="3">
        <v>295</v>
      </c>
      <c r="B10" s="2" t="s">
        <v>541</v>
      </c>
      <c r="C10" s="155" t="s">
        <v>542</v>
      </c>
      <c r="D10" s="3" t="s">
        <v>543</v>
      </c>
      <c r="E10" s="3"/>
      <c r="F10" s="155" t="s">
        <v>534</v>
      </c>
      <c r="G10" s="139"/>
      <c r="H10" s="3">
        <v>2011</v>
      </c>
      <c r="I10" s="165">
        <f>17257.87+17257.87+186009.78</f>
        <v>220525.52</v>
      </c>
      <c r="J10" s="75"/>
      <c r="K10" s="6">
        <f t="shared" si="0"/>
        <v>220525.52</v>
      </c>
      <c r="L10" s="6">
        <v>55000</v>
      </c>
      <c r="M10" s="139" t="s">
        <v>245</v>
      </c>
      <c r="N10" s="13">
        <f t="shared" si="1"/>
        <v>0</v>
      </c>
      <c r="O10" s="13"/>
      <c r="P10" s="13"/>
      <c r="Q10" s="13">
        <f t="shared" si="2"/>
        <v>220525.52</v>
      </c>
      <c r="V10" s="43"/>
    </row>
    <row r="11" spans="1:23" x14ac:dyDescent="0.25">
      <c r="A11" s="3">
        <v>296</v>
      </c>
      <c r="B11" s="2" t="s">
        <v>544</v>
      </c>
      <c r="C11" s="155" t="s">
        <v>545</v>
      </c>
      <c r="E11" s="3"/>
      <c r="F11" s="155" t="s">
        <v>534</v>
      </c>
      <c r="G11" s="139"/>
      <c r="H11" s="3">
        <v>2010</v>
      </c>
      <c r="I11" s="165">
        <v>17500</v>
      </c>
      <c r="J11" s="75"/>
      <c r="K11" s="6">
        <f t="shared" si="0"/>
        <v>17500</v>
      </c>
      <c r="L11" s="6">
        <v>45000</v>
      </c>
      <c r="M11" s="139" t="s">
        <v>245</v>
      </c>
      <c r="N11" s="13">
        <f t="shared" si="1"/>
        <v>0</v>
      </c>
      <c r="O11" s="13"/>
      <c r="P11" s="13"/>
      <c r="Q11" s="13">
        <f t="shared" si="2"/>
        <v>17500</v>
      </c>
      <c r="V11" s="43"/>
    </row>
    <row r="12" spans="1:23" x14ac:dyDescent="0.25">
      <c r="A12" s="3">
        <v>301</v>
      </c>
      <c r="B12" s="2" t="s">
        <v>592</v>
      </c>
      <c r="C12" s="155"/>
      <c r="E12" s="3"/>
      <c r="F12" s="155" t="s">
        <v>534</v>
      </c>
      <c r="G12" s="139"/>
      <c r="H12" s="3">
        <v>2011</v>
      </c>
      <c r="I12" s="165">
        <v>96028</v>
      </c>
      <c r="J12" s="75"/>
      <c r="K12" s="6">
        <f t="shared" si="0"/>
        <v>96028</v>
      </c>
      <c r="L12" s="6">
        <v>50000</v>
      </c>
      <c r="M12" s="139" t="s">
        <v>245</v>
      </c>
      <c r="N12" s="13">
        <f t="shared" si="1"/>
        <v>0</v>
      </c>
      <c r="O12" s="13"/>
      <c r="P12" s="13"/>
      <c r="Q12" s="13">
        <f t="shared" si="2"/>
        <v>96028</v>
      </c>
      <c r="V12" s="43"/>
    </row>
    <row r="13" spans="1:23" x14ac:dyDescent="0.25">
      <c r="A13" s="3">
        <v>302</v>
      </c>
      <c r="B13" s="2" t="s">
        <v>340</v>
      </c>
      <c r="C13" s="155"/>
      <c r="E13" s="3"/>
      <c r="F13" s="155" t="s">
        <v>534</v>
      </c>
      <c r="G13" s="139"/>
      <c r="H13" s="3">
        <v>2011</v>
      </c>
      <c r="I13" s="165">
        <v>11773</v>
      </c>
      <c r="J13" s="75"/>
      <c r="K13" s="6">
        <f t="shared" si="0"/>
        <v>11773</v>
      </c>
      <c r="L13" s="6">
        <v>8000</v>
      </c>
      <c r="M13" s="139" t="s">
        <v>245</v>
      </c>
      <c r="N13" s="13">
        <f t="shared" si="1"/>
        <v>0</v>
      </c>
      <c r="O13" s="13"/>
      <c r="P13" s="13"/>
      <c r="Q13" s="13">
        <f t="shared" si="2"/>
        <v>11773</v>
      </c>
      <c r="V13" s="43"/>
    </row>
    <row r="14" spans="1:23" x14ac:dyDescent="0.25">
      <c r="A14" s="3">
        <v>303</v>
      </c>
      <c r="B14" s="2" t="s">
        <v>588</v>
      </c>
      <c r="C14" s="155"/>
      <c r="E14" s="3"/>
      <c r="F14" s="155" t="s">
        <v>534</v>
      </c>
      <c r="G14" s="139"/>
      <c r="H14" s="3">
        <v>2011</v>
      </c>
      <c r="I14" s="165">
        <v>200351</v>
      </c>
      <c r="J14" s="75"/>
      <c r="K14" s="6">
        <f t="shared" si="0"/>
        <v>200351</v>
      </c>
      <c r="L14" s="6">
        <v>200000</v>
      </c>
      <c r="M14" s="139" t="s">
        <v>245</v>
      </c>
      <c r="N14" s="13">
        <f t="shared" si="1"/>
        <v>0</v>
      </c>
      <c r="O14" s="13"/>
      <c r="P14" s="13"/>
      <c r="Q14" s="13">
        <f t="shared" si="2"/>
        <v>200351</v>
      </c>
      <c r="V14" s="43"/>
    </row>
    <row r="15" spans="1:23" x14ac:dyDescent="0.25">
      <c r="A15" s="3">
        <v>304</v>
      </c>
      <c r="B15" s="2" t="s">
        <v>533</v>
      </c>
      <c r="C15" s="155"/>
      <c r="E15" s="3"/>
      <c r="F15" s="155" t="s">
        <v>534</v>
      </c>
      <c r="G15" s="139"/>
      <c r="H15" s="3">
        <v>2011</v>
      </c>
      <c r="I15" s="165">
        <v>153084</v>
      </c>
      <c r="J15" s="75"/>
      <c r="K15" s="6">
        <f t="shared" si="0"/>
        <v>153084</v>
      </c>
      <c r="L15" s="6">
        <v>100000</v>
      </c>
      <c r="M15" s="139" t="s">
        <v>245</v>
      </c>
      <c r="N15" s="13">
        <f t="shared" si="1"/>
        <v>0</v>
      </c>
      <c r="O15" s="13"/>
      <c r="P15" s="13"/>
      <c r="Q15" s="13">
        <f t="shared" si="2"/>
        <v>153084</v>
      </c>
      <c r="V15" s="43"/>
    </row>
    <row r="16" spans="1:23" x14ac:dyDescent="0.25">
      <c r="A16" s="3">
        <v>305</v>
      </c>
      <c r="B16" s="2" t="s">
        <v>591</v>
      </c>
      <c r="C16" s="155"/>
      <c r="E16" s="3"/>
      <c r="F16" s="155" t="s">
        <v>534</v>
      </c>
      <c r="G16" s="139"/>
      <c r="H16" s="3">
        <v>2011</v>
      </c>
      <c r="I16" s="165">
        <f>120321+186009+51651+90550</f>
        <v>448531</v>
      </c>
      <c r="J16" s="75"/>
      <c r="K16" s="6">
        <f t="shared" si="0"/>
        <v>448531</v>
      </c>
      <c r="L16" s="6">
        <v>250000</v>
      </c>
      <c r="M16" s="139" t="s">
        <v>245</v>
      </c>
      <c r="N16" s="13">
        <f t="shared" si="1"/>
        <v>0</v>
      </c>
      <c r="O16" s="13"/>
      <c r="P16" s="13"/>
      <c r="Q16" s="13">
        <f t="shared" si="2"/>
        <v>448531</v>
      </c>
      <c r="V16" s="43"/>
    </row>
    <row r="17" spans="1:22" x14ac:dyDescent="0.25">
      <c r="A17" s="3">
        <v>719.2</v>
      </c>
      <c r="B17" s="2" t="s">
        <v>590</v>
      </c>
      <c r="C17" s="139"/>
      <c r="E17" s="3"/>
      <c r="F17" s="155" t="s">
        <v>534</v>
      </c>
      <c r="G17" s="139"/>
      <c r="H17" s="3">
        <v>2011</v>
      </c>
      <c r="I17" s="164">
        <v>2340</v>
      </c>
      <c r="J17" s="75"/>
      <c r="K17" s="6">
        <f t="shared" si="0"/>
        <v>2340</v>
      </c>
      <c r="L17" s="167">
        <f>+I17</f>
        <v>2340</v>
      </c>
      <c r="M17" s="139" t="s">
        <v>245</v>
      </c>
      <c r="N17" s="13">
        <f t="shared" si="1"/>
        <v>0</v>
      </c>
      <c r="O17" s="13"/>
      <c r="P17" s="13"/>
      <c r="Q17" s="13">
        <f t="shared" si="2"/>
        <v>2340</v>
      </c>
      <c r="V17" s="43"/>
    </row>
    <row r="18" spans="1:22" x14ac:dyDescent="0.25">
      <c r="A18" s="3">
        <v>827</v>
      </c>
      <c r="B18" t="s">
        <v>771</v>
      </c>
      <c r="C18" s="3" t="s">
        <v>778</v>
      </c>
      <c r="F18" s="3">
        <v>3100</v>
      </c>
      <c r="H18" s="3">
        <v>2012</v>
      </c>
      <c r="I18" s="233">
        <v>32986</v>
      </c>
      <c r="J18" s="75"/>
      <c r="K18" s="6"/>
      <c r="L18" s="6"/>
      <c r="M18" s="139"/>
      <c r="N18" s="13"/>
      <c r="O18" s="13"/>
      <c r="P18" s="13"/>
      <c r="Q18" s="13">
        <f t="shared" si="2"/>
        <v>32986</v>
      </c>
      <c r="R18" t="s">
        <v>772</v>
      </c>
      <c r="S18" t="s">
        <v>773</v>
      </c>
      <c r="V18" s="43"/>
    </row>
    <row r="19" spans="1:22" x14ac:dyDescent="0.25">
      <c r="A19" s="3">
        <v>277</v>
      </c>
      <c r="B19" s="2" t="s">
        <v>419</v>
      </c>
      <c r="C19" s="139" t="s">
        <v>420</v>
      </c>
      <c r="E19" s="3"/>
      <c r="F19" s="139" t="s">
        <v>69</v>
      </c>
      <c r="G19" s="139"/>
      <c r="H19" s="3">
        <v>2005</v>
      </c>
      <c r="I19" s="164">
        <f>'277'!$R$7</f>
        <v>185377.28</v>
      </c>
      <c r="J19" s="75">
        <f>'277'!$S$7</f>
        <v>185377.27999999997</v>
      </c>
      <c r="K19" s="6">
        <f t="shared" ref="K19:K28" si="3">+I19-J19</f>
        <v>0</v>
      </c>
      <c r="L19" s="6">
        <v>150000</v>
      </c>
      <c r="M19" s="139"/>
      <c r="N19" s="13">
        <f t="shared" ref="N19:N27" si="4">+I19-J19-K19</f>
        <v>2.9103830456733704E-11</v>
      </c>
      <c r="O19" s="13"/>
      <c r="P19" s="13"/>
      <c r="Q19" s="13">
        <f t="shared" si="2"/>
        <v>185377.28</v>
      </c>
      <c r="V19" s="43"/>
    </row>
    <row r="20" spans="1:22" x14ac:dyDescent="0.25">
      <c r="A20" s="3">
        <v>309</v>
      </c>
      <c r="B20" s="2" t="s">
        <v>504</v>
      </c>
      <c r="C20" s="155" t="s">
        <v>615</v>
      </c>
      <c r="D20" s="3">
        <v>9326</v>
      </c>
      <c r="E20" s="3"/>
      <c r="F20" s="139" t="s">
        <v>69</v>
      </c>
      <c r="G20" s="139"/>
      <c r="H20" s="3">
        <v>2011</v>
      </c>
      <c r="I20" s="165">
        <v>90000</v>
      </c>
      <c r="J20" s="75"/>
      <c r="K20" s="6">
        <f t="shared" si="3"/>
        <v>90000</v>
      </c>
      <c r="L20" s="6">
        <f>+I20</f>
        <v>90000</v>
      </c>
      <c r="M20" s="139" t="s">
        <v>245</v>
      </c>
      <c r="N20" s="13">
        <f t="shared" si="4"/>
        <v>0</v>
      </c>
      <c r="O20" s="13"/>
      <c r="P20" s="13"/>
      <c r="Q20" s="13">
        <f t="shared" si="2"/>
        <v>90000</v>
      </c>
      <c r="V20" s="43"/>
    </row>
    <row r="21" spans="1:22" x14ac:dyDescent="0.25">
      <c r="A21" s="3">
        <v>310</v>
      </c>
      <c r="B21" s="2" t="s">
        <v>504</v>
      </c>
      <c r="C21" s="155" t="s">
        <v>615</v>
      </c>
      <c r="D21" s="3">
        <v>9327</v>
      </c>
      <c r="E21" s="3"/>
      <c r="F21" s="139" t="s">
        <v>69</v>
      </c>
      <c r="G21" s="139"/>
      <c r="H21" s="3">
        <v>2011</v>
      </c>
      <c r="I21" s="165">
        <v>90000</v>
      </c>
      <c r="J21" s="75"/>
      <c r="K21" s="6">
        <f t="shared" si="3"/>
        <v>90000</v>
      </c>
      <c r="L21" s="6">
        <f>+I21</f>
        <v>90000</v>
      </c>
      <c r="M21" s="139" t="s">
        <v>245</v>
      </c>
      <c r="N21" s="13">
        <f t="shared" si="4"/>
        <v>0</v>
      </c>
      <c r="O21" s="13"/>
      <c r="P21" s="13"/>
      <c r="Q21" s="13">
        <f t="shared" si="2"/>
        <v>90000</v>
      </c>
      <c r="V21" s="43"/>
    </row>
    <row r="22" spans="1:22" x14ac:dyDescent="0.25">
      <c r="A22" s="3">
        <v>502</v>
      </c>
      <c r="B22" s="2" t="str">
        <f>+'502'!A7</f>
        <v>MANDELLI</v>
      </c>
      <c r="C22" s="139" t="str">
        <f>+'502'!A8</f>
        <v>M 8</v>
      </c>
      <c r="D22" s="3">
        <f>+'502'!C7</f>
        <v>7874</v>
      </c>
      <c r="E22" s="3"/>
      <c r="F22" s="139" t="s">
        <v>69</v>
      </c>
      <c r="G22" s="139"/>
      <c r="H22" s="3">
        <v>2004</v>
      </c>
      <c r="I22" s="164">
        <f>+'502'!R7</f>
        <v>695116</v>
      </c>
      <c r="J22" s="75">
        <f>+'502'!S7</f>
        <v>695115.99999999988</v>
      </c>
      <c r="K22" s="6">
        <f t="shared" si="3"/>
        <v>0</v>
      </c>
      <c r="L22" s="6">
        <v>300000</v>
      </c>
      <c r="M22" s="139" t="s">
        <v>245</v>
      </c>
      <c r="N22" s="13">
        <f t="shared" si="4"/>
        <v>1.1641532182693481E-10</v>
      </c>
      <c r="O22" s="13"/>
      <c r="P22" s="13"/>
      <c r="Q22" s="13">
        <f t="shared" si="2"/>
        <v>695116</v>
      </c>
      <c r="V22" s="43"/>
    </row>
    <row r="23" spans="1:22" x14ac:dyDescent="0.25">
      <c r="A23" s="3">
        <v>512</v>
      </c>
      <c r="B23" s="2" t="s">
        <v>341</v>
      </c>
      <c r="C23" s="139"/>
      <c r="D23" s="3">
        <v>144725</v>
      </c>
      <c r="E23" s="3"/>
      <c r="F23" s="139" t="s">
        <v>69</v>
      </c>
      <c r="G23" s="139"/>
      <c r="H23" s="3">
        <v>2005</v>
      </c>
      <c r="I23" s="164">
        <f>+'512'!R7</f>
        <v>855698.36</v>
      </c>
      <c r="J23" s="75">
        <f>+'512'!S7</f>
        <v>855698.36000000022</v>
      </c>
      <c r="K23" s="6">
        <f t="shared" si="3"/>
        <v>0</v>
      </c>
      <c r="L23" s="6">
        <v>450000</v>
      </c>
      <c r="M23" s="139" t="s">
        <v>245</v>
      </c>
      <c r="N23" s="13">
        <f t="shared" si="4"/>
        <v>-2.3283064365386963E-10</v>
      </c>
      <c r="O23" s="13"/>
      <c r="P23" s="13"/>
      <c r="Q23" s="13">
        <f t="shared" si="2"/>
        <v>855698.36</v>
      </c>
      <c r="V23" s="43"/>
    </row>
    <row r="24" spans="1:22" x14ac:dyDescent="0.25">
      <c r="A24" s="3">
        <v>513</v>
      </c>
      <c r="B24" s="2" t="s">
        <v>342</v>
      </c>
      <c r="C24" s="139"/>
      <c r="D24" s="3">
        <v>144728</v>
      </c>
      <c r="E24" s="3"/>
      <c r="F24" s="139" t="s">
        <v>69</v>
      </c>
      <c r="G24" s="139"/>
      <c r="H24" s="3">
        <v>2005</v>
      </c>
      <c r="I24" s="164">
        <f>+'513'!R7</f>
        <v>855069.67</v>
      </c>
      <c r="J24" s="75">
        <f>+'513'!S7</f>
        <v>855069.67000000016</v>
      </c>
      <c r="K24" s="6">
        <f t="shared" si="3"/>
        <v>0</v>
      </c>
      <c r="L24" s="6">
        <v>450000</v>
      </c>
      <c r="M24" s="139" t="s">
        <v>245</v>
      </c>
      <c r="N24" s="13">
        <f t="shared" si="4"/>
        <v>-1.1641532182693481E-10</v>
      </c>
      <c r="O24" s="13"/>
      <c r="P24" s="13"/>
      <c r="Q24" s="13">
        <f t="shared" si="2"/>
        <v>855069.67</v>
      </c>
      <c r="V24" s="43"/>
    </row>
    <row r="25" spans="1:22" x14ac:dyDescent="0.25">
      <c r="A25" s="3">
        <v>514</v>
      </c>
      <c r="B25" s="2" t="s">
        <v>783</v>
      </c>
      <c r="C25" s="139"/>
      <c r="E25" s="3"/>
      <c r="F25" s="139" t="s">
        <v>69</v>
      </c>
      <c r="G25" s="139"/>
      <c r="H25" s="3">
        <v>2010</v>
      </c>
      <c r="I25" s="164">
        <v>15074</v>
      </c>
      <c r="J25" s="75"/>
      <c r="K25" s="6">
        <f t="shared" si="3"/>
        <v>15074</v>
      </c>
      <c r="L25" s="6">
        <f>+I25</f>
        <v>15074</v>
      </c>
      <c r="M25" s="139" t="s">
        <v>245</v>
      </c>
      <c r="N25" s="13">
        <f t="shared" si="4"/>
        <v>0</v>
      </c>
      <c r="O25" s="13"/>
      <c r="P25" s="13"/>
      <c r="Q25" s="13">
        <f t="shared" si="2"/>
        <v>15074</v>
      </c>
      <c r="V25" s="43"/>
    </row>
    <row r="26" spans="1:22" x14ac:dyDescent="0.25">
      <c r="A26" s="3">
        <v>515</v>
      </c>
      <c r="B26" s="2" t="s">
        <v>363</v>
      </c>
      <c r="C26" s="139" t="s">
        <v>577</v>
      </c>
      <c r="E26" s="3"/>
      <c r="F26" s="139" t="s">
        <v>69</v>
      </c>
      <c r="G26" s="139"/>
      <c r="H26" s="3"/>
      <c r="I26" s="164"/>
      <c r="J26" s="75"/>
      <c r="K26" s="6">
        <f t="shared" si="3"/>
        <v>0</v>
      </c>
      <c r="L26" s="6">
        <v>10000</v>
      </c>
      <c r="M26" s="139" t="s">
        <v>245</v>
      </c>
      <c r="N26" s="13">
        <f t="shared" si="4"/>
        <v>0</v>
      </c>
      <c r="O26" s="13"/>
      <c r="P26" s="13"/>
      <c r="Q26" s="13">
        <f t="shared" si="2"/>
        <v>0</v>
      </c>
      <c r="V26" s="43"/>
    </row>
    <row r="27" spans="1:22" x14ac:dyDescent="0.25">
      <c r="A27" s="3">
        <v>516</v>
      </c>
      <c r="B27" s="2" t="s">
        <v>343</v>
      </c>
      <c r="C27" s="139"/>
      <c r="E27" s="3" t="s">
        <v>493</v>
      </c>
      <c r="F27" s="139" t="s">
        <v>69</v>
      </c>
      <c r="G27" s="139"/>
      <c r="H27" s="3"/>
      <c r="I27" s="164"/>
      <c r="J27" s="75"/>
      <c r="K27" s="6">
        <f t="shared" si="3"/>
        <v>0</v>
      </c>
      <c r="L27" s="6">
        <v>35000</v>
      </c>
      <c r="M27" s="139" t="s">
        <v>245</v>
      </c>
      <c r="N27" s="13">
        <f t="shared" si="4"/>
        <v>0</v>
      </c>
      <c r="O27" s="13"/>
      <c r="P27" s="13"/>
      <c r="Q27" s="13">
        <f t="shared" si="2"/>
        <v>0</v>
      </c>
      <c r="V27" s="43"/>
    </row>
    <row r="28" spans="1:22" x14ac:dyDescent="0.25">
      <c r="A28" s="3">
        <v>700</v>
      </c>
      <c r="B28" s="2" t="str">
        <f>+'700'!A7</f>
        <v>G&amp;L  (2 machines)</v>
      </c>
      <c r="C28" s="139" t="str">
        <f>+'700'!A8</f>
        <v xml:space="preserve">MC50 W FANUC 18iMB </v>
      </c>
      <c r="D28" s="3" t="str">
        <f>+'700'!C7</f>
        <v>285_286</v>
      </c>
      <c r="E28" s="3"/>
      <c r="F28" s="139" t="str">
        <f>+'700'!B11</f>
        <v>DUNDALK</v>
      </c>
      <c r="G28" s="139"/>
      <c r="H28" s="3">
        <v>2008</v>
      </c>
      <c r="I28" s="164">
        <f>+'700'!R7</f>
        <v>957552.29999999993</v>
      </c>
      <c r="J28" s="6">
        <f>+'700'!S7</f>
        <v>957552.29999999993</v>
      </c>
      <c r="K28" s="6">
        <f t="shared" si="3"/>
        <v>0</v>
      </c>
      <c r="L28" s="6">
        <v>700000</v>
      </c>
      <c r="M28" s="139" t="s">
        <v>245</v>
      </c>
      <c r="N28" s="13" t="s">
        <v>717</v>
      </c>
      <c r="O28" s="13"/>
      <c r="P28" s="13"/>
      <c r="Q28" s="13">
        <f t="shared" si="2"/>
        <v>957552.29999999993</v>
      </c>
      <c r="V28" s="43"/>
    </row>
    <row r="29" spans="1:22" x14ac:dyDescent="0.25">
      <c r="A29" s="3" t="s">
        <v>719</v>
      </c>
      <c r="B29" s="2" t="s">
        <v>70</v>
      </c>
      <c r="C29" s="139" t="s">
        <v>258</v>
      </c>
      <c r="D29" s="3">
        <v>285</v>
      </c>
      <c r="E29" s="3"/>
      <c r="F29" s="139" t="s">
        <v>69</v>
      </c>
      <c r="G29" s="139"/>
      <c r="H29" s="3"/>
      <c r="I29" s="164"/>
      <c r="J29" s="6"/>
      <c r="K29" s="6"/>
      <c r="L29" s="6"/>
      <c r="M29" s="139"/>
      <c r="N29" s="13"/>
      <c r="O29" s="13"/>
      <c r="P29" s="13"/>
      <c r="Q29" s="13">
        <f t="shared" si="2"/>
        <v>0</v>
      </c>
      <c r="V29" s="43"/>
    </row>
    <row r="30" spans="1:22" x14ac:dyDescent="0.25">
      <c r="A30" s="3" t="s">
        <v>718</v>
      </c>
      <c r="B30" s="2" t="s">
        <v>116</v>
      </c>
      <c r="C30" s="139" t="s">
        <v>258</v>
      </c>
      <c r="D30" s="3">
        <v>286</v>
      </c>
      <c r="E30" s="3"/>
      <c r="F30" s="139" t="s">
        <v>69</v>
      </c>
      <c r="G30" s="139"/>
      <c r="H30" s="3"/>
      <c r="I30" s="164"/>
      <c r="J30" s="6"/>
      <c r="K30" s="6"/>
      <c r="L30" s="6"/>
      <c r="M30" s="139"/>
      <c r="N30" s="13"/>
      <c r="O30" s="13"/>
      <c r="P30" s="13"/>
      <c r="Q30" s="13">
        <f t="shared" si="2"/>
        <v>0</v>
      </c>
      <c r="V30" s="43"/>
    </row>
    <row r="31" spans="1:22" ht="15.75" customHeight="1" x14ac:dyDescent="0.25">
      <c r="A31" s="3">
        <v>701</v>
      </c>
      <c r="B31" s="2" t="s">
        <v>428</v>
      </c>
      <c r="C31" s="139" t="s">
        <v>499</v>
      </c>
      <c r="D31" s="3" t="s">
        <v>443</v>
      </c>
      <c r="E31" s="3"/>
      <c r="F31" s="139" t="s">
        <v>69</v>
      </c>
      <c r="G31" s="139"/>
      <c r="H31" s="3">
        <v>2008</v>
      </c>
      <c r="I31" s="164">
        <f>'701'!R7</f>
        <v>231804.78999999998</v>
      </c>
      <c r="J31" s="6">
        <f>'701'!S7</f>
        <v>231804.78999999998</v>
      </c>
      <c r="K31" s="6">
        <f t="shared" ref="K31:K49" si="5">+I31-J31</f>
        <v>0</v>
      </c>
      <c r="L31" s="6">
        <v>350000</v>
      </c>
      <c r="M31" s="139" t="s">
        <v>245</v>
      </c>
      <c r="N31" s="13">
        <f t="shared" ref="N31:N49" si="6">+I31-J31-K31</f>
        <v>0</v>
      </c>
      <c r="O31" s="13"/>
      <c r="P31" s="13"/>
      <c r="Q31" s="13">
        <f t="shared" si="2"/>
        <v>231804.78999999998</v>
      </c>
      <c r="V31" s="43"/>
    </row>
    <row r="32" spans="1:22" x14ac:dyDescent="0.25">
      <c r="A32" s="3">
        <v>702</v>
      </c>
      <c r="B32" s="2" t="s">
        <v>526</v>
      </c>
      <c r="C32" s="3" t="s">
        <v>455</v>
      </c>
      <c r="D32" s="3">
        <v>310455</v>
      </c>
      <c r="E32" s="3"/>
      <c r="F32" s="139" t="s">
        <v>69</v>
      </c>
      <c r="G32" s="139"/>
      <c r="H32" s="3">
        <v>2007</v>
      </c>
      <c r="I32" s="164">
        <f>+'702'!R7</f>
        <v>965193.69</v>
      </c>
      <c r="J32" s="75">
        <f>+'702'!S7</f>
        <v>965193.69000000006</v>
      </c>
      <c r="K32" s="6">
        <f t="shared" si="5"/>
        <v>0</v>
      </c>
      <c r="L32" s="6">
        <v>780000</v>
      </c>
      <c r="M32" s="139" t="s">
        <v>245</v>
      </c>
      <c r="N32" s="13">
        <f t="shared" si="6"/>
        <v>-1.1641532182693481E-10</v>
      </c>
      <c r="O32" s="13"/>
      <c r="P32" s="13"/>
      <c r="Q32" s="13">
        <f t="shared" si="2"/>
        <v>965193.69</v>
      </c>
      <c r="V32" s="43"/>
    </row>
    <row r="33" spans="1:22" x14ac:dyDescent="0.25">
      <c r="A33" s="3">
        <v>703</v>
      </c>
      <c r="B33" s="2" t="s">
        <v>742</v>
      </c>
      <c r="C33" s="139" t="s">
        <v>489</v>
      </c>
      <c r="D33" s="3">
        <v>130369</v>
      </c>
      <c r="E33" s="3"/>
      <c r="F33" s="139" t="s">
        <v>69</v>
      </c>
      <c r="G33" s="139"/>
      <c r="H33" s="3">
        <v>2008</v>
      </c>
      <c r="I33" s="164">
        <f>+'703'!R7</f>
        <v>942015.25</v>
      </c>
      <c r="J33" s="75">
        <f>+'703'!S7</f>
        <v>942015.25000000012</v>
      </c>
      <c r="K33" s="6">
        <f t="shared" si="5"/>
        <v>0</v>
      </c>
      <c r="L33" s="6">
        <v>750000</v>
      </c>
      <c r="M33" s="139" t="s">
        <v>245</v>
      </c>
      <c r="N33" s="13">
        <f t="shared" si="6"/>
        <v>-1.1641532182693481E-10</v>
      </c>
      <c r="O33" s="13"/>
      <c r="P33" s="13"/>
      <c r="Q33" s="13">
        <f t="shared" si="2"/>
        <v>942015.25</v>
      </c>
      <c r="V33" s="43"/>
    </row>
    <row r="34" spans="1:22" x14ac:dyDescent="0.25">
      <c r="A34" s="3">
        <v>704</v>
      </c>
      <c r="B34" s="2" t="s">
        <v>745</v>
      </c>
      <c r="C34" s="139" t="s">
        <v>455</v>
      </c>
      <c r="D34" s="3">
        <v>420184</v>
      </c>
      <c r="E34" s="3"/>
      <c r="F34" s="139" t="s">
        <v>69</v>
      </c>
      <c r="G34" s="139"/>
      <c r="H34" s="3">
        <v>2010</v>
      </c>
      <c r="I34" s="164">
        <f>+'704'!R7</f>
        <v>893344.4</v>
      </c>
      <c r="J34" s="75">
        <f>+'704'!S7</f>
        <v>884930.68571428594</v>
      </c>
      <c r="K34" s="6">
        <f t="shared" si="5"/>
        <v>8413.7142857140861</v>
      </c>
      <c r="L34" s="6">
        <v>750000</v>
      </c>
      <c r="M34" s="139" t="s">
        <v>245</v>
      </c>
      <c r="N34" s="13">
        <f t="shared" si="6"/>
        <v>0</v>
      </c>
      <c r="O34" s="13"/>
      <c r="P34" s="13"/>
      <c r="Q34" s="13">
        <f t="shared" si="2"/>
        <v>893344.4</v>
      </c>
      <c r="V34" s="43"/>
    </row>
    <row r="35" spans="1:22" x14ac:dyDescent="0.25">
      <c r="A35" s="3">
        <v>708</v>
      </c>
      <c r="B35" s="2" t="s">
        <v>735</v>
      </c>
      <c r="C35" s="139" t="s">
        <v>339</v>
      </c>
      <c r="D35" s="3">
        <v>520472</v>
      </c>
      <c r="E35" s="3"/>
      <c r="F35" s="139" t="s">
        <v>69</v>
      </c>
      <c r="G35" s="139"/>
      <c r="H35" s="3">
        <v>2007</v>
      </c>
      <c r="I35" s="164">
        <f>+'708'!R7</f>
        <v>2449653.38</v>
      </c>
      <c r="J35" s="75">
        <f>+'708'!S7</f>
        <v>2359817.5371428574</v>
      </c>
      <c r="K35" s="6">
        <f t="shared" si="5"/>
        <v>89835.842857142445</v>
      </c>
      <c r="L35" s="6">
        <v>2400000</v>
      </c>
      <c r="M35" s="139" t="s">
        <v>245</v>
      </c>
      <c r="N35" s="13">
        <f t="shared" si="6"/>
        <v>0</v>
      </c>
      <c r="O35" s="13"/>
      <c r="P35" s="13"/>
      <c r="Q35" s="13">
        <f t="shared" si="2"/>
        <v>2449653.38</v>
      </c>
      <c r="V35" s="43"/>
    </row>
    <row r="36" spans="1:22" x14ac:dyDescent="0.25">
      <c r="A36" s="3">
        <v>710</v>
      </c>
      <c r="B36" s="2" t="s">
        <v>352</v>
      </c>
      <c r="C36" s="139" t="s">
        <v>572</v>
      </c>
      <c r="E36" s="3"/>
      <c r="F36" s="139" t="s">
        <v>69</v>
      </c>
      <c r="G36" s="139"/>
      <c r="H36" s="3">
        <v>2007</v>
      </c>
      <c r="I36" s="164">
        <f>'710'!R7</f>
        <v>205281.15</v>
      </c>
      <c r="J36" s="75">
        <f>'710'!S7</f>
        <v>205281.14999999997</v>
      </c>
      <c r="K36" s="6">
        <f t="shared" si="5"/>
        <v>0</v>
      </c>
      <c r="L36" s="6" t="s">
        <v>624</v>
      </c>
      <c r="M36" s="139" t="s">
        <v>245</v>
      </c>
      <c r="N36" s="13">
        <f t="shared" si="6"/>
        <v>2.9103830456733704E-11</v>
      </c>
      <c r="O36" s="13"/>
      <c r="P36" s="13"/>
      <c r="Q36" s="13">
        <f t="shared" si="2"/>
        <v>205281.15</v>
      </c>
      <c r="V36" s="43"/>
    </row>
    <row r="37" spans="1:22" x14ac:dyDescent="0.25">
      <c r="A37" s="3">
        <v>711</v>
      </c>
      <c r="B37" s="2" t="s">
        <v>353</v>
      </c>
      <c r="C37" s="139"/>
      <c r="E37" s="3"/>
      <c r="F37" s="139" t="s">
        <v>69</v>
      </c>
      <c r="G37" s="139"/>
      <c r="H37" s="3">
        <v>2008</v>
      </c>
      <c r="I37" s="164">
        <f>'711'!R7</f>
        <v>80160.789999999994</v>
      </c>
      <c r="J37" s="75">
        <f>'711'!S7</f>
        <v>80160.789999999994</v>
      </c>
      <c r="K37" s="6">
        <f t="shared" si="5"/>
        <v>0</v>
      </c>
      <c r="L37" s="6">
        <v>40000</v>
      </c>
      <c r="M37" s="139" t="s">
        <v>245</v>
      </c>
      <c r="N37" s="13">
        <f t="shared" si="6"/>
        <v>0</v>
      </c>
      <c r="O37" s="13"/>
      <c r="P37" s="13"/>
      <c r="Q37" s="13">
        <f t="shared" si="2"/>
        <v>80160.789999999994</v>
      </c>
      <c r="V37" s="43"/>
    </row>
    <row r="38" spans="1:22" x14ac:dyDescent="0.25">
      <c r="A38" s="3">
        <v>712</v>
      </c>
      <c r="B38" s="2" t="s">
        <v>354</v>
      </c>
      <c r="C38" s="139"/>
      <c r="E38" s="3" t="s">
        <v>493</v>
      </c>
      <c r="F38" s="139" t="s">
        <v>69</v>
      </c>
      <c r="G38" s="139"/>
      <c r="H38" s="3"/>
      <c r="I38" s="164"/>
      <c r="J38" s="75"/>
      <c r="K38" s="6">
        <f t="shared" si="5"/>
        <v>0</v>
      </c>
      <c r="L38" s="6">
        <v>100000</v>
      </c>
      <c r="M38" s="139" t="s">
        <v>245</v>
      </c>
      <c r="N38" s="13">
        <f t="shared" si="6"/>
        <v>0</v>
      </c>
      <c r="O38" s="13"/>
      <c r="P38" s="13"/>
      <c r="Q38" s="13">
        <f t="shared" si="2"/>
        <v>0</v>
      </c>
      <c r="V38" s="43"/>
    </row>
    <row r="39" spans="1:22" x14ac:dyDescent="0.25">
      <c r="A39" s="3">
        <v>713</v>
      </c>
      <c r="B39" s="2" t="s">
        <v>738</v>
      </c>
      <c r="C39" s="139"/>
      <c r="D39" s="3">
        <v>910516</v>
      </c>
      <c r="E39" s="3"/>
      <c r="F39" s="139" t="s">
        <v>69</v>
      </c>
      <c r="G39" s="139"/>
      <c r="H39" s="3">
        <v>2009</v>
      </c>
      <c r="I39" s="164">
        <f>+'713'!R7</f>
        <v>2278744.44</v>
      </c>
      <c r="J39" s="75">
        <f>+'713'!S7</f>
        <v>2278744.44</v>
      </c>
      <c r="K39" s="6">
        <f t="shared" si="5"/>
        <v>0</v>
      </c>
      <c r="L39" s="6">
        <v>2000000</v>
      </c>
      <c r="M39" s="139" t="s">
        <v>245</v>
      </c>
      <c r="N39" s="13">
        <f t="shared" si="6"/>
        <v>0</v>
      </c>
      <c r="O39" s="13"/>
      <c r="P39" s="13"/>
      <c r="Q39" s="13">
        <f t="shared" si="2"/>
        <v>2278744.44</v>
      </c>
      <c r="V39" s="43"/>
    </row>
    <row r="40" spans="1:22" x14ac:dyDescent="0.25">
      <c r="A40" s="3">
        <v>714</v>
      </c>
      <c r="B40" s="2" t="s">
        <v>356</v>
      </c>
      <c r="C40" s="139"/>
      <c r="E40" s="3" t="s">
        <v>493</v>
      </c>
      <c r="F40" s="139" t="s">
        <v>69</v>
      </c>
      <c r="G40" s="139"/>
      <c r="H40" s="3"/>
      <c r="I40" s="164"/>
      <c r="J40" s="75"/>
      <c r="K40" s="6">
        <f t="shared" si="5"/>
        <v>0</v>
      </c>
      <c r="L40" s="6">
        <v>100000</v>
      </c>
      <c r="M40" s="139" t="s">
        <v>245</v>
      </c>
      <c r="N40" s="13">
        <f t="shared" si="6"/>
        <v>0</v>
      </c>
      <c r="O40" s="13"/>
      <c r="P40" s="13"/>
      <c r="Q40" s="13">
        <f t="shared" si="2"/>
        <v>0</v>
      </c>
      <c r="V40" s="43"/>
    </row>
    <row r="41" spans="1:22" x14ac:dyDescent="0.25">
      <c r="A41" s="3">
        <v>715</v>
      </c>
      <c r="B41" s="2" t="s">
        <v>433</v>
      </c>
      <c r="C41" s="139"/>
      <c r="E41" s="3" t="s">
        <v>493</v>
      </c>
      <c r="F41" s="139" t="s">
        <v>69</v>
      </c>
      <c r="G41" s="139"/>
      <c r="H41" s="3"/>
      <c r="I41" s="164"/>
      <c r="J41" s="75"/>
      <c r="K41" s="6">
        <f t="shared" si="5"/>
        <v>0</v>
      </c>
      <c r="L41" s="6">
        <v>50000</v>
      </c>
      <c r="M41" s="139" t="s">
        <v>245</v>
      </c>
      <c r="N41" s="13">
        <f t="shared" si="6"/>
        <v>0</v>
      </c>
      <c r="O41" s="13"/>
      <c r="P41" s="13"/>
      <c r="Q41" s="13">
        <f t="shared" si="2"/>
        <v>0</v>
      </c>
      <c r="V41" s="43"/>
    </row>
    <row r="42" spans="1:22" x14ac:dyDescent="0.25">
      <c r="A42" s="3">
        <v>716</v>
      </c>
      <c r="B42" s="2" t="s">
        <v>434</v>
      </c>
      <c r="C42" s="139"/>
      <c r="E42" s="3"/>
      <c r="F42" s="139" t="s">
        <v>69</v>
      </c>
      <c r="G42" s="139"/>
      <c r="H42" s="3">
        <v>2008</v>
      </c>
      <c r="I42" s="164">
        <f>'716'!R7</f>
        <v>236734.97</v>
      </c>
      <c r="J42" s="75">
        <f>'716'!S7</f>
        <v>236734.97</v>
      </c>
      <c r="K42" s="6">
        <f t="shared" si="5"/>
        <v>0</v>
      </c>
      <c r="L42" s="6">
        <v>50000</v>
      </c>
      <c r="M42" s="139" t="s">
        <v>245</v>
      </c>
      <c r="N42" s="13">
        <f t="shared" si="6"/>
        <v>0</v>
      </c>
      <c r="O42" s="13"/>
      <c r="P42" s="13"/>
      <c r="Q42" s="13">
        <f t="shared" si="2"/>
        <v>236734.97</v>
      </c>
      <c r="V42" s="43"/>
    </row>
    <row r="43" spans="1:22" x14ac:dyDescent="0.25">
      <c r="A43" s="3">
        <v>717</v>
      </c>
      <c r="B43" s="2" t="s">
        <v>573</v>
      </c>
      <c r="C43" s="139" t="s">
        <v>339</v>
      </c>
      <c r="D43" s="3">
        <v>310349</v>
      </c>
      <c r="E43" s="3"/>
      <c r="F43" s="139" t="s">
        <v>69</v>
      </c>
      <c r="G43" s="139"/>
      <c r="H43" s="3">
        <v>2010</v>
      </c>
      <c r="I43" s="164">
        <f>+'717'!R7</f>
        <v>982583.15</v>
      </c>
      <c r="J43" s="75">
        <f>+'717'!S7</f>
        <v>982583.15</v>
      </c>
      <c r="K43" s="6">
        <f t="shared" si="5"/>
        <v>0</v>
      </c>
      <c r="L43" s="6">
        <v>800000</v>
      </c>
      <c r="M43" s="139" t="s">
        <v>245</v>
      </c>
      <c r="N43" s="13">
        <f t="shared" si="6"/>
        <v>0</v>
      </c>
      <c r="O43" s="13"/>
      <c r="P43" s="13"/>
      <c r="Q43" s="13">
        <f t="shared" si="2"/>
        <v>982583.15</v>
      </c>
      <c r="V43" s="43"/>
    </row>
    <row r="44" spans="1:22" x14ac:dyDescent="0.25">
      <c r="A44" s="3">
        <v>719.7</v>
      </c>
      <c r="B44" s="2" t="s">
        <v>601</v>
      </c>
      <c r="C44" s="139" t="s">
        <v>602</v>
      </c>
      <c r="D44" s="3">
        <v>992754</v>
      </c>
      <c r="E44" s="3"/>
      <c r="F44" s="139" t="s">
        <v>69</v>
      </c>
      <c r="G44" s="139"/>
      <c r="H44" s="3">
        <v>2011</v>
      </c>
      <c r="I44" s="164">
        <v>8500</v>
      </c>
      <c r="J44" s="75"/>
      <c r="K44" s="6">
        <f t="shared" si="5"/>
        <v>8500</v>
      </c>
      <c r="L44" s="167">
        <f>+I44</f>
        <v>8500</v>
      </c>
      <c r="M44" s="139" t="s">
        <v>245</v>
      </c>
      <c r="N44" s="13">
        <f t="shared" si="6"/>
        <v>0</v>
      </c>
      <c r="O44" s="13"/>
      <c r="P44" s="13"/>
      <c r="Q44" s="13">
        <f t="shared" si="2"/>
        <v>8500</v>
      </c>
      <c r="V44" s="43"/>
    </row>
    <row r="45" spans="1:22" x14ac:dyDescent="0.25">
      <c r="A45" s="3">
        <v>722</v>
      </c>
      <c r="B45" s="2" t="s">
        <v>525</v>
      </c>
      <c r="C45" s="139"/>
      <c r="D45" s="3" t="s">
        <v>603</v>
      </c>
      <c r="E45" s="3"/>
      <c r="F45" s="139" t="s">
        <v>69</v>
      </c>
      <c r="G45" s="139"/>
      <c r="H45" s="3">
        <v>2010</v>
      </c>
      <c r="I45" s="164">
        <v>15000</v>
      </c>
      <c r="J45" s="75"/>
      <c r="K45" s="6">
        <f t="shared" si="5"/>
        <v>15000</v>
      </c>
      <c r="L45" s="6">
        <v>10000</v>
      </c>
      <c r="M45" s="139" t="s">
        <v>245</v>
      </c>
      <c r="N45" s="13">
        <f t="shared" si="6"/>
        <v>0</v>
      </c>
      <c r="O45" s="13"/>
      <c r="P45" s="13"/>
      <c r="Q45" s="13">
        <f t="shared" si="2"/>
        <v>15000</v>
      </c>
      <c r="V45" s="43"/>
    </row>
    <row r="46" spans="1:22" x14ac:dyDescent="0.25">
      <c r="A46" s="3">
        <v>724</v>
      </c>
      <c r="B46" t="s">
        <v>743</v>
      </c>
      <c r="C46" s="3" t="s">
        <v>596</v>
      </c>
      <c r="D46" s="3">
        <v>130401</v>
      </c>
      <c r="F46" s="139" t="s">
        <v>69</v>
      </c>
      <c r="H46" s="3">
        <v>2011</v>
      </c>
      <c r="I46" s="43">
        <f>'724'!R7</f>
        <v>912932.41</v>
      </c>
      <c r="K46" s="6">
        <f t="shared" si="5"/>
        <v>912932.41</v>
      </c>
      <c r="L46" s="168">
        <v>852863</v>
      </c>
      <c r="M46" s="139" t="s">
        <v>245</v>
      </c>
      <c r="N46" s="13">
        <f t="shared" si="6"/>
        <v>0</v>
      </c>
      <c r="O46" s="13"/>
      <c r="P46" s="13"/>
      <c r="Q46" s="13">
        <f t="shared" si="2"/>
        <v>912932.41</v>
      </c>
      <c r="V46" s="43"/>
    </row>
    <row r="47" spans="1:22" x14ac:dyDescent="0.25">
      <c r="A47" s="3">
        <v>725</v>
      </c>
      <c r="B47" s="2" t="s">
        <v>781</v>
      </c>
      <c r="C47" s="3" t="s">
        <v>627</v>
      </c>
      <c r="D47" s="3" t="s">
        <v>626</v>
      </c>
      <c r="E47" s="3"/>
      <c r="F47" s="139" t="s">
        <v>69</v>
      </c>
      <c r="G47" s="139"/>
      <c r="H47" s="3">
        <v>2011</v>
      </c>
      <c r="I47" s="164">
        <v>67000</v>
      </c>
      <c r="J47" s="75"/>
      <c r="K47" s="6">
        <f t="shared" si="5"/>
        <v>67000</v>
      </c>
      <c r="L47" s="167">
        <f>+I47</f>
        <v>67000</v>
      </c>
      <c r="M47" s="139" t="s">
        <v>245</v>
      </c>
      <c r="N47" s="13">
        <f t="shared" si="6"/>
        <v>0</v>
      </c>
      <c r="O47" s="13"/>
      <c r="P47" s="13"/>
      <c r="Q47" s="13">
        <f t="shared" si="2"/>
        <v>67000</v>
      </c>
      <c r="V47" s="43"/>
    </row>
    <row r="48" spans="1:22" x14ac:dyDescent="0.25">
      <c r="A48" s="3">
        <v>726</v>
      </c>
      <c r="B48" s="2" t="s">
        <v>744</v>
      </c>
      <c r="C48" s="3" t="s">
        <v>635</v>
      </c>
      <c r="D48" s="3">
        <v>130410</v>
      </c>
      <c r="E48" s="3"/>
      <c r="F48" s="139" t="s">
        <v>69</v>
      </c>
      <c r="G48" s="139"/>
      <c r="H48" s="3">
        <v>2012</v>
      </c>
      <c r="I48" s="164">
        <f>20865.99+840408</f>
        <v>861273.99</v>
      </c>
      <c r="J48" s="75"/>
      <c r="K48" s="6">
        <f t="shared" si="5"/>
        <v>861273.99</v>
      </c>
      <c r="L48" s="6">
        <f>+I48</f>
        <v>861273.99</v>
      </c>
      <c r="M48" s="139" t="s">
        <v>245</v>
      </c>
      <c r="N48" s="13">
        <f t="shared" si="6"/>
        <v>0</v>
      </c>
      <c r="O48" s="13"/>
      <c r="P48" s="13"/>
      <c r="Q48" s="13">
        <f t="shared" si="2"/>
        <v>861273.99</v>
      </c>
      <c r="V48" s="43"/>
    </row>
    <row r="49" spans="1:23" x14ac:dyDescent="0.25">
      <c r="A49" s="3">
        <v>727</v>
      </c>
      <c r="B49" s="2" t="s">
        <v>694</v>
      </c>
      <c r="E49" s="3"/>
      <c r="F49" s="139" t="s">
        <v>69</v>
      </c>
      <c r="G49" s="139"/>
      <c r="H49" s="3">
        <v>2013</v>
      </c>
      <c r="I49" s="164">
        <f>196450+2210</f>
        <v>198660</v>
      </c>
      <c r="J49" s="75"/>
      <c r="K49" s="6">
        <f t="shared" si="5"/>
        <v>198660</v>
      </c>
      <c r="L49" s="6">
        <v>196450</v>
      </c>
      <c r="M49" s="139"/>
      <c r="N49" s="13">
        <f t="shared" si="6"/>
        <v>0</v>
      </c>
      <c r="O49" s="13"/>
      <c r="P49" s="13"/>
      <c r="Q49" s="13">
        <f t="shared" si="2"/>
        <v>198660</v>
      </c>
      <c r="V49" s="43"/>
    </row>
    <row r="50" spans="1:23" x14ac:dyDescent="0.25">
      <c r="A50" s="3">
        <v>728</v>
      </c>
      <c r="B50" s="2" t="s">
        <v>696</v>
      </c>
      <c r="D50" s="3" t="s">
        <v>697</v>
      </c>
      <c r="E50" s="3"/>
      <c r="F50" s="139" t="s">
        <v>69</v>
      </c>
      <c r="G50" s="139"/>
      <c r="H50" s="3">
        <v>2013</v>
      </c>
      <c r="I50" s="164">
        <f>+(365000+26010+25648)*1.33+33688</f>
        <v>587843.14</v>
      </c>
      <c r="J50" s="75"/>
      <c r="K50" s="6"/>
      <c r="L50" s="164">
        <f>+(365000+26010+25648)*1.33</f>
        <v>554155.14</v>
      </c>
      <c r="M50" s="139" t="s">
        <v>698</v>
      </c>
      <c r="N50" s="13"/>
      <c r="O50" s="13"/>
      <c r="P50" s="13">
        <v>25000</v>
      </c>
      <c r="Q50" s="13">
        <f t="shared" si="2"/>
        <v>612843.14</v>
      </c>
      <c r="V50" s="43"/>
    </row>
    <row r="51" spans="1:23" x14ac:dyDescent="0.25">
      <c r="A51" s="225">
        <v>802</v>
      </c>
      <c r="B51" s="226" t="s">
        <v>736</v>
      </c>
      <c r="C51" s="3" t="s">
        <v>682</v>
      </c>
      <c r="D51" s="3">
        <v>3072</v>
      </c>
      <c r="E51" s="225"/>
      <c r="F51" s="227" t="s">
        <v>69</v>
      </c>
      <c r="G51" s="139"/>
      <c r="H51" s="3">
        <v>2012</v>
      </c>
      <c r="I51" s="164">
        <f>262349/2</f>
        <v>131174.5</v>
      </c>
      <c r="J51" s="75"/>
      <c r="K51" s="6"/>
      <c r="L51" s="6"/>
      <c r="M51" s="139" t="s">
        <v>698</v>
      </c>
      <c r="N51" s="13"/>
      <c r="O51" s="13"/>
      <c r="P51" s="13">
        <v>2500</v>
      </c>
      <c r="Q51" s="13">
        <f t="shared" si="2"/>
        <v>133674.5</v>
      </c>
      <c r="R51" t="s">
        <v>683</v>
      </c>
      <c r="S51" t="s">
        <v>684</v>
      </c>
      <c r="V51" s="43">
        <f>118406.09/2</f>
        <v>59203.044999999998</v>
      </c>
      <c r="W51" s="43">
        <f>143942.91/2</f>
        <v>71971.455000000002</v>
      </c>
    </row>
    <row r="52" spans="1:23" x14ac:dyDescent="0.25">
      <c r="A52" s="225">
        <v>803</v>
      </c>
      <c r="B52" s="226" t="s">
        <v>737</v>
      </c>
      <c r="C52" s="3" t="s">
        <v>682</v>
      </c>
      <c r="D52" s="3">
        <v>3075</v>
      </c>
      <c r="E52" s="225"/>
      <c r="F52" s="227" t="s">
        <v>69</v>
      </c>
      <c r="G52" s="139"/>
      <c r="H52" s="3">
        <v>2012</v>
      </c>
      <c r="I52" s="164">
        <f>262349/2</f>
        <v>131174.5</v>
      </c>
      <c r="J52" s="75"/>
      <c r="K52" s="6"/>
      <c r="L52" s="6"/>
      <c r="M52" s="139" t="s">
        <v>698</v>
      </c>
      <c r="N52" s="13"/>
      <c r="O52" s="13"/>
      <c r="P52" s="13">
        <v>2500</v>
      </c>
      <c r="Q52" s="13">
        <f t="shared" si="2"/>
        <v>133674.5</v>
      </c>
      <c r="R52" t="s">
        <v>683</v>
      </c>
      <c r="S52" t="s">
        <v>684</v>
      </c>
      <c r="V52" s="43">
        <f>118406.09/2</f>
        <v>59203.044999999998</v>
      </c>
      <c r="W52" s="43">
        <f>143942.91/2</f>
        <v>71971.455000000002</v>
      </c>
    </row>
    <row r="53" spans="1:23" x14ac:dyDescent="0.25">
      <c r="A53" s="3">
        <v>804</v>
      </c>
      <c r="B53" s="2" t="s">
        <v>678</v>
      </c>
      <c r="E53" s="3"/>
      <c r="F53" s="227" t="s">
        <v>69</v>
      </c>
      <c r="G53" s="139"/>
      <c r="H53" s="3">
        <v>2012</v>
      </c>
      <c r="I53" s="164">
        <f>187777+27178+13766</f>
        <v>228721</v>
      </c>
      <c r="J53" s="75"/>
      <c r="K53" s="6"/>
      <c r="L53" s="6"/>
      <c r="M53" s="139" t="s">
        <v>679</v>
      </c>
      <c r="N53" s="13"/>
      <c r="O53" s="13"/>
      <c r="P53" s="13">
        <v>5000</v>
      </c>
      <c r="Q53" s="13">
        <f t="shared" si="2"/>
        <v>233721</v>
      </c>
      <c r="R53" t="s">
        <v>680</v>
      </c>
      <c r="S53" t="s">
        <v>681</v>
      </c>
      <c r="V53" s="43"/>
    </row>
    <row r="54" spans="1:23" x14ac:dyDescent="0.25">
      <c r="A54" s="3">
        <v>806</v>
      </c>
      <c r="B54" t="s">
        <v>699</v>
      </c>
      <c r="C54" s="3" t="s">
        <v>700</v>
      </c>
      <c r="D54" s="3">
        <v>301269</v>
      </c>
      <c r="F54" s="3" t="s">
        <v>69</v>
      </c>
      <c r="G54" s="232"/>
      <c r="H54" s="3">
        <v>2013</v>
      </c>
      <c r="I54" s="233">
        <v>44081.25</v>
      </c>
      <c r="J54" s="75"/>
      <c r="K54" s="6"/>
      <c r="L54" s="6"/>
      <c r="M54" s="139"/>
      <c r="N54" s="13"/>
      <c r="O54" s="13"/>
      <c r="P54" s="13"/>
      <c r="Q54" s="13">
        <f t="shared" si="2"/>
        <v>44081.25</v>
      </c>
      <c r="R54" t="s">
        <v>716</v>
      </c>
      <c r="S54" t="s">
        <v>715</v>
      </c>
      <c r="V54" s="43"/>
    </row>
    <row r="55" spans="1:23" x14ac:dyDescent="0.25">
      <c r="A55" s="3">
        <v>807</v>
      </c>
      <c r="B55" t="s">
        <v>701</v>
      </c>
      <c r="C55" s="3" t="s">
        <v>702</v>
      </c>
      <c r="D55" s="3" t="s">
        <v>703</v>
      </c>
      <c r="F55" s="3" t="s">
        <v>69</v>
      </c>
      <c r="H55" s="3">
        <v>2013</v>
      </c>
      <c r="I55" s="233">
        <v>58000</v>
      </c>
      <c r="J55" s="75"/>
      <c r="K55" s="6"/>
      <c r="L55" s="6"/>
      <c r="M55" s="139"/>
      <c r="N55" s="13"/>
      <c r="O55" s="13"/>
      <c r="P55" s="13"/>
      <c r="Q55" s="13">
        <f t="shared" si="2"/>
        <v>58000</v>
      </c>
      <c r="R55" t="s">
        <v>716</v>
      </c>
      <c r="S55" t="s">
        <v>715</v>
      </c>
      <c r="V55" s="43"/>
    </row>
    <row r="56" spans="1:23" x14ac:dyDescent="0.25">
      <c r="A56" s="3">
        <v>808</v>
      </c>
      <c r="B56" t="s">
        <v>704</v>
      </c>
      <c r="C56" s="3" t="s">
        <v>705</v>
      </c>
      <c r="D56" s="3" t="s">
        <v>706</v>
      </c>
      <c r="F56" s="3" t="s">
        <v>69</v>
      </c>
      <c r="H56" s="3">
        <v>2013</v>
      </c>
      <c r="I56" s="233">
        <v>10445.25</v>
      </c>
      <c r="J56" s="75"/>
      <c r="K56" s="6"/>
      <c r="L56" s="6"/>
      <c r="M56" s="139"/>
      <c r="N56" s="13"/>
      <c r="O56" s="13"/>
      <c r="P56" s="13"/>
      <c r="Q56" s="13">
        <f t="shared" si="2"/>
        <v>10445.25</v>
      </c>
      <c r="R56" t="s">
        <v>716</v>
      </c>
      <c r="S56" t="s">
        <v>715</v>
      </c>
      <c r="V56" s="43"/>
    </row>
    <row r="57" spans="1:23" x14ac:dyDescent="0.25">
      <c r="A57" s="3">
        <v>809</v>
      </c>
      <c r="B57" t="s">
        <v>707</v>
      </c>
      <c r="C57" s="3" t="s">
        <v>708</v>
      </c>
      <c r="D57" s="3">
        <v>6159</v>
      </c>
      <c r="F57" s="3" t="s">
        <v>69</v>
      </c>
      <c r="H57" s="3">
        <v>2013</v>
      </c>
      <c r="I57" s="233">
        <v>3562.5</v>
      </c>
      <c r="J57" s="75"/>
      <c r="K57" s="6"/>
      <c r="L57" s="6"/>
      <c r="M57" s="139"/>
      <c r="N57" s="13"/>
      <c r="O57" s="13"/>
      <c r="P57" s="13"/>
      <c r="Q57" s="13">
        <f t="shared" si="2"/>
        <v>3562.5</v>
      </c>
      <c r="R57" t="s">
        <v>716</v>
      </c>
      <c r="S57" t="s">
        <v>715</v>
      </c>
      <c r="V57" s="43"/>
    </row>
    <row r="58" spans="1:23" x14ac:dyDescent="0.25">
      <c r="A58" s="3">
        <v>812</v>
      </c>
      <c r="B58" t="s">
        <v>709</v>
      </c>
      <c r="C58" s="3" t="s">
        <v>710</v>
      </c>
      <c r="D58" s="3">
        <v>731291</v>
      </c>
      <c r="F58" s="3" t="s">
        <v>69</v>
      </c>
      <c r="H58" s="3">
        <v>2013</v>
      </c>
      <c r="I58" s="233">
        <v>9594.0499999999993</v>
      </c>
      <c r="J58" s="75"/>
      <c r="K58" s="6"/>
      <c r="L58" s="6"/>
      <c r="M58" s="139"/>
      <c r="N58" s="13"/>
      <c r="O58" s="13"/>
      <c r="P58" s="13"/>
      <c r="Q58" s="13">
        <f t="shared" si="2"/>
        <v>9594.0499999999993</v>
      </c>
      <c r="R58" t="s">
        <v>716</v>
      </c>
      <c r="S58" t="s">
        <v>715</v>
      </c>
      <c r="V58" s="43"/>
    </row>
    <row r="59" spans="1:23" x14ac:dyDescent="0.25">
      <c r="A59" s="3">
        <v>813</v>
      </c>
      <c r="B59" t="s">
        <v>709</v>
      </c>
      <c r="C59" s="3" t="s">
        <v>710</v>
      </c>
      <c r="D59" s="3">
        <v>731290</v>
      </c>
      <c r="F59" s="3" t="s">
        <v>69</v>
      </c>
      <c r="H59" s="3">
        <v>2013</v>
      </c>
      <c r="I59" s="233">
        <v>9594.0499999999993</v>
      </c>
      <c r="J59" s="75"/>
      <c r="K59" s="6"/>
      <c r="L59" s="6"/>
      <c r="M59" s="139"/>
      <c r="N59" s="13"/>
      <c r="O59" s="13"/>
      <c r="P59" s="13"/>
      <c r="Q59" s="13">
        <f t="shared" si="2"/>
        <v>9594.0499999999993</v>
      </c>
      <c r="R59" t="s">
        <v>716</v>
      </c>
      <c r="S59" t="s">
        <v>715</v>
      </c>
      <c r="V59" s="43"/>
    </row>
    <row r="60" spans="1:23" x14ac:dyDescent="0.25">
      <c r="A60" s="3">
        <v>814</v>
      </c>
      <c r="B60" t="s">
        <v>711</v>
      </c>
      <c r="C60" s="3" t="s">
        <v>712</v>
      </c>
      <c r="D60" s="3" t="s">
        <v>713</v>
      </c>
      <c r="F60" s="3" t="s">
        <v>69</v>
      </c>
      <c r="H60" s="3">
        <v>2013</v>
      </c>
      <c r="I60" s="233">
        <v>16671.55</v>
      </c>
      <c r="J60" s="75"/>
      <c r="K60" s="6"/>
      <c r="L60" s="6"/>
      <c r="M60" s="139"/>
      <c r="N60" s="13"/>
      <c r="O60" s="13"/>
      <c r="P60" s="13"/>
      <c r="Q60" s="13">
        <f t="shared" si="2"/>
        <v>16671.55</v>
      </c>
      <c r="R60" t="s">
        <v>716</v>
      </c>
      <c r="S60" t="s">
        <v>715</v>
      </c>
      <c r="V60" s="43"/>
    </row>
    <row r="61" spans="1:23" x14ac:dyDescent="0.25">
      <c r="A61" s="3">
        <v>816</v>
      </c>
      <c r="B61" t="s">
        <v>747</v>
      </c>
      <c r="F61" s="3" t="s">
        <v>69</v>
      </c>
      <c r="H61" s="3">
        <v>2014</v>
      </c>
      <c r="I61" s="233"/>
      <c r="J61" s="75"/>
      <c r="K61" s="6"/>
      <c r="L61" s="6"/>
      <c r="M61" s="139"/>
      <c r="N61" s="13"/>
      <c r="O61" s="13">
        <v>178000</v>
      </c>
      <c r="P61" s="13">
        <v>227000</v>
      </c>
      <c r="Q61" s="13">
        <f t="shared" si="2"/>
        <v>405000</v>
      </c>
      <c r="V61" s="43"/>
    </row>
    <row r="62" spans="1:23" x14ac:dyDescent="0.25">
      <c r="A62" s="3">
        <v>160</v>
      </c>
      <c r="B62" s="2" t="str">
        <f>'160'!$A$7</f>
        <v>MAZAK VBM</v>
      </c>
      <c r="C62" s="139" t="str">
        <f>'160'!$A$8</f>
        <v>E1060V/B</v>
      </c>
      <c r="D62" s="3">
        <f>'160'!$C$7</f>
        <v>198546</v>
      </c>
      <c r="E62" s="3"/>
      <c r="F62" s="139" t="s">
        <v>78</v>
      </c>
      <c r="G62" s="155"/>
      <c r="H62" s="3">
        <v>2008</v>
      </c>
      <c r="I62" s="164">
        <f>+'160'!R7</f>
        <v>1063805.73</v>
      </c>
      <c r="J62" s="75">
        <f>'160'!S7</f>
        <v>1063805.7299999997</v>
      </c>
      <c r="K62" s="6">
        <f>'160'!T7</f>
        <v>0</v>
      </c>
      <c r="L62" s="6">
        <v>825000</v>
      </c>
      <c r="M62" s="139" t="s">
        <v>245</v>
      </c>
      <c r="N62" s="13">
        <f t="shared" ref="N62:N77" si="7">+I62-J62-K62</f>
        <v>2.3283064365386963E-10</v>
      </c>
      <c r="O62" s="13"/>
      <c r="P62" s="13"/>
      <c r="Q62" s="13">
        <f t="shared" si="2"/>
        <v>1063805.73</v>
      </c>
      <c r="V62" s="43"/>
    </row>
    <row r="63" spans="1:23" x14ac:dyDescent="0.25">
      <c r="A63" s="3">
        <v>298</v>
      </c>
      <c r="B63" s="2" t="s">
        <v>551</v>
      </c>
      <c r="C63" s="155" t="s">
        <v>548</v>
      </c>
      <c r="D63" s="3">
        <v>227</v>
      </c>
      <c r="E63" s="3"/>
      <c r="F63" s="139" t="s">
        <v>78</v>
      </c>
      <c r="G63" s="155"/>
      <c r="H63" s="3">
        <v>2010</v>
      </c>
      <c r="I63" s="165">
        <v>32765.66</v>
      </c>
      <c r="J63" s="75"/>
      <c r="K63" s="6">
        <f t="shared" ref="K63:K77" si="8">+I63-J63</f>
        <v>32765.66</v>
      </c>
      <c r="L63" s="6">
        <v>30000</v>
      </c>
      <c r="M63" s="139" t="s">
        <v>245</v>
      </c>
      <c r="N63" s="13">
        <f t="shared" si="7"/>
        <v>0</v>
      </c>
      <c r="O63" s="13"/>
      <c r="P63" s="13"/>
      <c r="Q63" s="13">
        <f t="shared" si="2"/>
        <v>32765.66</v>
      </c>
      <c r="R63" t="s">
        <v>653</v>
      </c>
      <c r="V63" s="43"/>
    </row>
    <row r="64" spans="1:23" x14ac:dyDescent="0.25">
      <c r="A64" s="3">
        <v>500</v>
      </c>
      <c r="B64" s="2" t="str">
        <f>+'500'!A7</f>
        <v>G&amp;L 42"</v>
      </c>
      <c r="C64" s="139" t="str">
        <f>+'500'!A8</f>
        <v>FHVTC</v>
      </c>
      <c r="D64" s="3" t="str">
        <f>+'500'!C7</f>
        <v>511-152-90</v>
      </c>
      <c r="E64" s="3"/>
      <c r="F64" s="139" t="str">
        <f>+'500'!B11</f>
        <v>DUNDALK</v>
      </c>
      <c r="G64" s="139"/>
      <c r="H64" s="3">
        <v>2003</v>
      </c>
      <c r="I64" s="164">
        <f>+'500'!C14</f>
        <v>344790.52</v>
      </c>
      <c r="J64" s="6">
        <f>+'500'!S7</f>
        <v>344790.52</v>
      </c>
      <c r="K64" s="6">
        <f t="shared" si="8"/>
        <v>0</v>
      </c>
      <c r="L64" s="6">
        <v>135000</v>
      </c>
      <c r="M64" s="139" t="s">
        <v>245</v>
      </c>
      <c r="N64" s="13">
        <f t="shared" si="7"/>
        <v>0</v>
      </c>
      <c r="O64" s="13"/>
      <c r="P64" s="13"/>
      <c r="Q64" s="13">
        <f t="shared" si="2"/>
        <v>344790.52</v>
      </c>
      <c r="V64" s="43"/>
    </row>
    <row r="65" spans="1:22" x14ac:dyDescent="0.25">
      <c r="A65" s="3">
        <v>501</v>
      </c>
      <c r="B65" s="2" t="str">
        <f>+'501'!A7</f>
        <v>MANDELLI</v>
      </c>
      <c r="C65" s="139" t="str">
        <f>+'501'!A8</f>
        <v>1500 B HMC</v>
      </c>
      <c r="D65" s="3">
        <f>+'501'!C7</f>
        <v>7588</v>
      </c>
      <c r="E65" s="3"/>
      <c r="F65" s="139" t="str">
        <f>+'501'!B11</f>
        <v>BURL</v>
      </c>
      <c r="G65" s="139"/>
      <c r="H65" s="3">
        <v>2006</v>
      </c>
      <c r="I65" s="164">
        <f>+'501'!R7</f>
        <v>1102622</v>
      </c>
      <c r="J65" s="75">
        <f>+'501'!S7</f>
        <v>1102622.0000000002</v>
      </c>
      <c r="K65" s="6">
        <f t="shared" si="8"/>
        <v>0</v>
      </c>
      <c r="L65" s="6">
        <v>600000</v>
      </c>
      <c r="M65" s="139" t="s">
        <v>245</v>
      </c>
      <c r="N65" s="13">
        <f t="shared" si="7"/>
        <v>-2.3283064365386963E-10</v>
      </c>
      <c r="O65" s="13"/>
      <c r="P65" s="13"/>
      <c r="Q65" s="13">
        <f t="shared" si="2"/>
        <v>1102622</v>
      </c>
      <c r="V65" s="43"/>
    </row>
    <row r="66" spans="1:22" x14ac:dyDescent="0.25">
      <c r="A66" s="3">
        <v>503</v>
      </c>
      <c r="B66" s="2" t="str">
        <f>+'503'!A7</f>
        <v>MANDELLI</v>
      </c>
      <c r="C66" s="139" t="str">
        <f>+'503'!A8</f>
        <v>7555</v>
      </c>
      <c r="D66" s="3">
        <f>+'503'!C7</f>
        <v>7555</v>
      </c>
      <c r="E66" s="3"/>
      <c r="F66" s="139" t="str">
        <f>+'503'!B11</f>
        <v>BURL 1</v>
      </c>
      <c r="G66" s="139"/>
      <c r="H66" s="3">
        <v>2005</v>
      </c>
      <c r="I66" s="164">
        <f>+'503'!R7</f>
        <v>902774</v>
      </c>
      <c r="J66" s="75">
        <f>+'503'!S7</f>
        <v>902774.00000000012</v>
      </c>
      <c r="K66" s="6">
        <f t="shared" si="8"/>
        <v>0</v>
      </c>
      <c r="L66" s="6">
        <v>650000</v>
      </c>
      <c r="M66" s="139" t="s">
        <v>245</v>
      </c>
      <c r="N66" s="13">
        <f t="shared" si="7"/>
        <v>-1.1641532182693481E-10</v>
      </c>
      <c r="O66" s="13"/>
      <c r="P66" s="13"/>
      <c r="Q66" s="13">
        <f t="shared" si="2"/>
        <v>902774</v>
      </c>
      <c r="V66" s="43"/>
    </row>
    <row r="67" spans="1:22" x14ac:dyDescent="0.25">
      <c r="A67" s="3">
        <v>505</v>
      </c>
      <c r="B67" s="2" t="s">
        <v>333</v>
      </c>
      <c r="C67" s="139" t="s">
        <v>338</v>
      </c>
      <c r="E67" s="3" t="s">
        <v>493</v>
      </c>
      <c r="F67" s="139" t="s">
        <v>78</v>
      </c>
      <c r="G67" s="139"/>
      <c r="H67" s="3"/>
      <c r="I67" s="164"/>
      <c r="J67" s="75"/>
      <c r="K67" s="6">
        <f t="shared" si="8"/>
        <v>0</v>
      </c>
      <c r="L67" s="6">
        <v>20000</v>
      </c>
      <c r="M67" s="139"/>
      <c r="N67" s="13">
        <f t="shared" si="7"/>
        <v>0</v>
      </c>
      <c r="O67" s="13"/>
      <c r="P67" s="13"/>
      <c r="Q67" s="13">
        <f t="shared" si="2"/>
        <v>0</v>
      </c>
      <c r="V67" s="43"/>
    </row>
    <row r="68" spans="1:22" x14ac:dyDescent="0.25">
      <c r="A68" s="3">
        <v>506</v>
      </c>
      <c r="B68" s="2" t="s">
        <v>334</v>
      </c>
      <c r="C68" s="139" t="s">
        <v>338</v>
      </c>
      <c r="E68" s="3" t="s">
        <v>493</v>
      </c>
      <c r="F68" s="139" t="s">
        <v>78</v>
      </c>
      <c r="G68" s="139"/>
      <c r="H68" s="3"/>
      <c r="I68" s="164"/>
      <c r="J68" s="75"/>
      <c r="K68" s="6">
        <f t="shared" si="8"/>
        <v>0</v>
      </c>
      <c r="L68" s="6">
        <v>10000</v>
      </c>
      <c r="M68" s="139"/>
      <c r="N68" s="13">
        <f t="shared" si="7"/>
        <v>0</v>
      </c>
      <c r="O68" s="13"/>
      <c r="P68" s="13"/>
      <c r="Q68" s="13">
        <f t="shared" si="2"/>
        <v>0</v>
      </c>
      <c r="V68" s="43"/>
    </row>
    <row r="69" spans="1:22" x14ac:dyDescent="0.25">
      <c r="A69" s="3">
        <v>507</v>
      </c>
      <c r="B69" s="2" t="s">
        <v>335</v>
      </c>
      <c r="C69" s="139" t="s">
        <v>338</v>
      </c>
      <c r="E69" s="3" t="s">
        <v>493</v>
      </c>
      <c r="F69" s="139" t="s">
        <v>78</v>
      </c>
      <c r="G69" s="139"/>
      <c r="H69" s="3"/>
      <c r="I69" s="164"/>
      <c r="J69" s="75"/>
      <c r="K69" s="6">
        <f t="shared" si="8"/>
        <v>0</v>
      </c>
      <c r="L69" s="6">
        <v>24000</v>
      </c>
      <c r="M69" s="139"/>
      <c r="N69" s="13">
        <f t="shared" si="7"/>
        <v>0</v>
      </c>
      <c r="O69" s="13"/>
      <c r="P69" s="13"/>
      <c r="Q69" s="13">
        <f t="shared" si="2"/>
        <v>0</v>
      </c>
      <c r="V69" s="43"/>
    </row>
    <row r="70" spans="1:22" x14ac:dyDescent="0.25">
      <c r="A70" s="3">
        <v>508</v>
      </c>
      <c r="B70" s="2" t="s">
        <v>336</v>
      </c>
      <c r="C70" s="139"/>
      <c r="E70" s="3" t="s">
        <v>493</v>
      </c>
      <c r="F70" s="139" t="s">
        <v>78</v>
      </c>
      <c r="G70" s="139"/>
      <c r="H70" s="3"/>
      <c r="I70" s="164"/>
      <c r="J70" s="75"/>
      <c r="K70" s="6">
        <f t="shared" si="8"/>
        <v>0</v>
      </c>
      <c r="L70" s="6">
        <v>35000</v>
      </c>
      <c r="M70" s="139"/>
      <c r="N70" s="13">
        <f t="shared" si="7"/>
        <v>0</v>
      </c>
      <c r="O70" s="13"/>
      <c r="P70" s="13"/>
      <c r="Q70" s="13">
        <f t="shared" si="2"/>
        <v>0</v>
      </c>
      <c r="V70" s="43"/>
    </row>
    <row r="71" spans="1:22" x14ac:dyDescent="0.25">
      <c r="A71" s="3">
        <v>509</v>
      </c>
      <c r="B71" s="2" t="s">
        <v>337</v>
      </c>
      <c r="C71" s="139" t="s">
        <v>339</v>
      </c>
      <c r="E71" s="3" t="s">
        <v>493</v>
      </c>
      <c r="F71" s="139" t="s">
        <v>78</v>
      </c>
      <c r="G71" s="139"/>
      <c r="H71" s="3"/>
      <c r="I71" s="164"/>
      <c r="J71" s="75"/>
      <c r="K71" s="6">
        <f t="shared" si="8"/>
        <v>0</v>
      </c>
      <c r="L71" s="6">
        <v>15000</v>
      </c>
      <c r="M71" s="139"/>
      <c r="N71" s="13">
        <f t="shared" si="7"/>
        <v>0</v>
      </c>
      <c r="O71" s="13"/>
      <c r="P71" s="13"/>
      <c r="Q71" s="13">
        <f t="shared" si="2"/>
        <v>0</v>
      </c>
      <c r="V71" s="43"/>
    </row>
    <row r="72" spans="1:22" x14ac:dyDescent="0.25">
      <c r="A72" s="3">
        <v>511</v>
      </c>
      <c r="B72" s="2" t="s">
        <v>340</v>
      </c>
      <c r="C72" s="139" t="s">
        <v>339</v>
      </c>
      <c r="E72" s="3" t="s">
        <v>493</v>
      </c>
      <c r="F72" s="139" t="s">
        <v>78</v>
      </c>
      <c r="G72" s="139"/>
      <c r="H72" s="3"/>
      <c r="I72" s="164"/>
      <c r="J72" s="75"/>
      <c r="K72" s="6">
        <f t="shared" si="8"/>
        <v>0</v>
      </c>
      <c r="L72" s="6"/>
      <c r="M72" s="139"/>
      <c r="N72" s="13">
        <f t="shared" si="7"/>
        <v>0</v>
      </c>
      <c r="O72" s="13"/>
      <c r="P72" s="13"/>
      <c r="Q72" s="13">
        <f t="shared" si="2"/>
        <v>0</v>
      </c>
      <c r="V72" s="43"/>
    </row>
    <row r="73" spans="1:22" x14ac:dyDescent="0.25">
      <c r="A73" s="3">
        <v>517</v>
      </c>
      <c r="B73" s="2" t="s">
        <v>344</v>
      </c>
      <c r="C73" s="139"/>
      <c r="E73" s="3" t="s">
        <v>493</v>
      </c>
      <c r="F73" s="139" t="s">
        <v>78</v>
      </c>
      <c r="G73" s="139"/>
      <c r="H73" s="3"/>
      <c r="I73" s="164"/>
      <c r="J73" s="75"/>
      <c r="K73" s="6">
        <f t="shared" si="8"/>
        <v>0</v>
      </c>
      <c r="L73" s="6">
        <v>5000</v>
      </c>
      <c r="M73" s="139" t="s">
        <v>245</v>
      </c>
      <c r="N73" s="13">
        <f t="shared" si="7"/>
        <v>0</v>
      </c>
      <c r="O73" s="13"/>
      <c r="P73" s="13"/>
      <c r="Q73" s="13">
        <f t="shared" ref="Q73:Q136" si="9">+I73+O73+P73</f>
        <v>0</v>
      </c>
      <c r="V73" s="43"/>
    </row>
    <row r="74" spans="1:22" x14ac:dyDescent="0.25">
      <c r="A74" s="3">
        <v>518</v>
      </c>
      <c r="B74" s="2" t="s">
        <v>431</v>
      </c>
      <c r="C74" s="139"/>
      <c r="E74" s="3" t="s">
        <v>493</v>
      </c>
      <c r="F74" s="139" t="s">
        <v>78</v>
      </c>
      <c r="G74" s="139"/>
      <c r="H74" s="3">
        <v>2012</v>
      </c>
      <c r="I74" s="164">
        <f>+'805'!R7</f>
        <v>449700</v>
      </c>
      <c r="J74" s="75"/>
      <c r="K74" s="6">
        <f t="shared" si="8"/>
        <v>449700</v>
      </c>
      <c r="L74" s="6">
        <v>35000</v>
      </c>
      <c r="M74" s="139" t="s">
        <v>245</v>
      </c>
      <c r="N74" s="13">
        <f t="shared" si="7"/>
        <v>0</v>
      </c>
      <c r="O74" s="13"/>
      <c r="P74" s="13"/>
      <c r="Q74" s="13">
        <f t="shared" si="9"/>
        <v>449700</v>
      </c>
      <c r="V74" s="43"/>
    </row>
    <row r="75" spans="1:22" x14ac:dyDescent="0.25">
      <c r="A75" s="3">
        <v>519</v>
      </c>
      <c r="B75" s="2" t="s">
        <v>432</v>
      </c>
      <c r="C75" s="139"/>
      <c r="E75" s="3" t="s">
        <v>493</v>
      </c>
      <c r="F75" s="139" t="s">
        <v>78</v>
      </c>
      <c r="G75" s="139"/>
      <c r="H75" s="3"/>
      <c r="I75" s="164"/>
      <c r="J75" s="75"/>
      <c r="K75" s="6">
        <f t="shared" si="8"/>
        <v>0</v>
      </c>
      <c r="L75" s="6">
        <v>10000</v>
      </c>
      <c r="M75" s="139" t="s">
        <v>245</v>
      </c>
      <c r="N75" s="13">
        <f t="shared" si="7"/>
        <v>0</v>
      </c>
      <c r="O75" s="13"/>
      <c r="P75" s="13"/>
      <c r="Q75" s="13">
        <f t="shared" si="9"/>
        <v>0</v>
      </c>
      <c r="V75" s="43"/>
    </row>
    <row r="76" spans="1:22" x14ac:dyDescent="0.25">
      <c r="A76" s="3">
        <v>521</v>
      </c>
      <c r="B76" s="2" t="s">
        <v>550</v>
      </c>
      <c r="C76" s="156" t="s">
        <v>549</v>
      </c>
      <c r="D76" s="157">
        <v>4539</v>
      </c>
      <c r="E76" s="148"/>
      <c r="F76" s="139" t="s">
        <v>78</v>
      </c>
      <c r="G76" s="139"/>
      <c r="H76" s="3">
        <v>2011</v>
      </c>
      <c r="I76" s="164">
        <f>12006.46</f>
        <v>12006.46</v>
      </c>
      <c r="J76" s="75"/>
      <c r="K76" s="6">
        <f t="shared" si="8"/>
        <v>12006.46</v>
      </c>
      <c r="L76" s="6">
        <f>+I76</f>
        <v>12006.46</v>
      </c>
      <c r="M76" s="139" t="s">
        <v>791</v>
      </c>
      <c r="N76" s="13">
        <f t="shared" si="7"/>
        <v>0</v>
      </c>
      <c r="O76" s="13"/>
      <c r="P76" s="13"/>
      <c r="Q76" s="13">
        <f t="shared" si="9"/>
        <v>12006.46</v>
      </c>
      <c r="V76" s="43"/>
    </row>
    <row r="77" spans="1:22" x14ac:dyDescent="0.25">
      <c r="A77" s="3">
        <v>523</v>
      </c>
      <c r="B77" s="2" t="s">
        <v>622</v>
      </c>
      <c r="C77" s="156" t="s">
        <v>619</v>
      </c>
      <c r="D77" s="157" t="s">
        <v>724</v>
      </c>
      <c r="E77" s="148"/>
      <c r="F77" s="139" t="s">
        <v>78</v>
      </c>
      <c r="G77" s="139"/>
      <c r="H77" s="3">
        <v>2012</v>
      </c>
      <c r="I77" s="164">
        <v>16000</v>
      </c>
      <c r="J77" s="75"/>
      <c r="K77" s="6">
        <f t="shared" si="8"/>
        <v>16000</v>
      </c>
      <c r="L77" s="6">
        <f>+I77</f>
        <v>16000</v>
      </c>
      <c r="M77" s="139" t="s">
        <v>245</v>
      </c>
      <c r="N77" s="13">
        <f t="shared" si="7"/>
        <v>0</v>
      </c>
      <c r="O77" s="13"/>
      <c r="P77" s="13"/>
      <c r="Q77" s="13">
        <f t="shared" si="9"/>
        <v>16000</v>
      </c>
      <c r="V77" s="43"/>
    </row>
    <row r="78" spans="1:22" x14ac:dyDescent="0.25">
      <c r="A78" s="3">
        <v>810</v>
      </c>
      <c r="B78" t="s">
        <v>707</v>
      </c>
      <c r="C78" s="3" t="s">
        <v>708</v>
      </c>
      <c r="D78" s="3">
        <v>6158</v>
      </c>
      <c r="F78" s="3" t="s">
        <v>78</v>
      </c>
      <c r="H78" s="3">
        <v>2013</v>
      </c>
      <c r="I78" s="233">
        <v>3562.5</v>
      </c>
      <c r="J78" s="75"/>
      <c r="K78" s="6"/>
      <c r="L78" s="6"/>
      <c r="M78" s="139"/>
      <c r="N78" s="13"/>
      <c r="O78" s="13"/>
      <c r="P78" s="13"/>
      <c r="Q78" s="13">
        <f t="shared" si="9"/>
        <v>3562.5</v>
      </c>
      <c r="R78" t="s">
        <v>716</v>
      </c>
      <c r="S78" t="s">
        <v>715</v>
      </c>
      <c r="V78" s="43"/>
    </row>
    <row r="79" spans="1:22" x14ac:dyDescent="0.25">
      <c r="A79" s="3">
        <v>815</v>
      </c>
      <c r="B79" t="s">
        <v>711</v>
      </c>
      <c r="C79" s="3" t="s">
        <v>712</v>
      </c>
      <c r="D79" s="3" t="s">
        <v>714</v>
      </c>
      <c r="F79" s="3" t="s">
        <v>78</v>
      </c>
      <c r="H79" s="3">
        <v>2013</v>
      </c>
      <c r="I79" s="233">
        <v>16671.55</v>
      </c>
      <c r="J79" s="75"/>
      <c r="K79" s="6"/>
      <c r="L79" s="6"/>
      <c r="M79" s="139"/>
      <c r="N79" s="13"/>
      <c r="O79" s="13"/>
      <c r="P79" s="13"/>
      <c r="Q79" s="13">
        <f t="shared" si="9"/>
        <v>16671.55</v>
      </c>
      <c r="R79" t="s">
        <v>716</v>
      </c>
      <c r="S79" t="s">
        <v>715</v>
      </c>
      <c r="V79" s="43"/>
    </row>
    <row r="80" spans="1:22" x14ac:dyDescent="0.25">
      <c r="A80" s="3">
        <v>723</v>
      </c>
      <c r="B80" t="s">
        <v>652</v>
      </c>
      <c r="C80" s="3" t="s">
        <v>583</v>
      </c>
      <c r="D80" s="3">
        <v>1</v>
      </c>
      <c r="F80" s="3" t="s">
        <v>656</v>
      </c>
      <c r="H80" s="3">
        <v>2012</v>
      </c>
      <c r="I80" s="43">
        <f>1243309.68+228655.6+312070-9962+12972</f>
        <v>1787045.28</v>
      </c>
      <c r="K80" s="6">
        <f>+I80-J80</f>
        <v>1787045.28</v>
      </c>
      <c r="L80" s="168">
        <f>+I80</f>
        <v>1787045.28</v>
      </c>
      <c r="M80" s="139" t="s">
        <v>584</v>
      </c>
      <c r="N80" s="13">
        <f>+I80-J80-K80</f>
        <v>0</v>
      </c>
      <c r="O80" s="13">
        <v>99000</v>
      </c>
      <c r="P80" s="13">
        <v>561000</v>
      </c>
      <c r="Q80" s="13">
        <f t="shared" si="9"/>
        <v>2447045.2800000003</v>
      </c>
      <c r="V80" s="43"/>
    </row>
    <row r="81" spans="1:23" x14ac:dyDescent="0.25">
      <c r="A81" s="225">
        <v>800</v>
      </c>
      <c r="B81" s="226" t="s">
        <v>657</v>
      </c>
      <c r="C81" s="225"/>
      <c r="D81" s="225" t="s">
        <v>733</v>
      </c>
      <c r="E81" s="225"/>
      <c r="F81" s="227" t="s">
        <v>656</v>
      </c>
      <c r="G81" s="139"/>
      <c r="H81" s="3">
        <v>2012</v>
      </c>
      <c r="I81" s="169">
        <v>323340</v>
      </c>
      <c r="J81" s="75"/>
      <c r="K81" s="6"/>
      <c r="L81" s="6"/>
      <c r="M81" s="139" t="s">
        <v>698</v>
      </c>
      <c r="N81" s="13"/>
      <c r="O81" s="13">
        <f>1267000+196000</f>
        <v>1463000</v>
      </c>
      <c r="P81" s="13">
        <v>873000</v>
      </c>
      <c r="Q81" s="13">
        <f t="shared" si="9"/>
        <v>2659340</v>
      </c>
      <c r="S81" t="s">
        <v>685</v>
      </c>
      <c r="V81" s="43"/>
      <c r="W81" s="43">
        <v>323340.94</v>
      </c>
    </row>
    <row r="82" spans="1:23" x14ac:dyDescent="0.25">
      <c r="A82" s="3">
        <v>805</v>
      </c>
      <c r="B82" s="2" t="s">
        <v>686</v>
      </c>
      <c r="C82" s="3" t="s">
        <v>687</v>
      </c>
      <c r="E82" s="3"/>
      <c r="F82" s="227" t="s">
        <v>656</v>
      </c>
      <c r="G82" s="139"/>
      <c r="H82" s="3">
        <v>2012</v>
      </c>
      <c r="I82" s="164">
        <f>449700+76000</f>
        <v>525700</v>
      </c>
      <c r="J82" s="75"/>
      <c r="K82" s="6"/>
      <c r="L82" s="6"/>
      <c r="M82" s="139"/>
      <c r="N82" s="13"/>
      <c r="O82" s="13"/>
      <c r="P82" s="13"/>
      <c r="Q82" s="13">
        <f t="shared" si="9"/>
        <v>525700</v>
      </c>
      <c r="R82" t="s">
        <v>688</v>
      </c>
      <c r="S82" t="s">
        <v>686</v>
      </c>
      <c r="V82" s="43">
        <v>449700</v>
      </c>
      <c r="W82" s="43">
        <v>76000</v>
      </c>
    </row>
    <row r="83" spans="1:23" x14ac:dyDescent="0.25">
      <c r="A83" s="3">
        <v>817</v>
      </c>
      <c r="B83" t="s">
        <v>748</v>
      </c>
      <c r="C83" s="3" t="s">
        <v>749</v>
      </c>
      <c r="D83" s="3">
        <v>54403</v>
      </c>
      <c r="F83" s="3" t="s">
        <v>656</v>
      </c>
      <c r="H83" s="3">
        <v>2014</v>
      </c>
      <c r="I83" s="233">
        <f>385358/2+58450-380000/2</f>
        <v>61129</v>
      </c>
      <c r="J83" s="75"/>
      <c r="K83" s="6"/>
      <c r="L83" s="6"/>
      <c r="M83" s="139"/>
      <c r="N83" s="13"/>
      <c r="O83" s="13">
        <f>380000/2</f>
        <v>190000</v>
      </c>
      <c r="P83" s="13">
        <v>50000</v>
      </c>
      <c r="Q83" s="13">
        <f t="shared" si="9"/>
        <v>301129</v>
      </c>
      <c r="V83" s="43"/>
    </row>
    <row r="84" spans="1:23" x14ac:dyDescent="0.25">
      <c r="A84" s="3">
        <v>818</v>
      </c>
      <c r="B84" t="s">
        <v>748</v>
      </c>
      <c r="C84" s="3" t="s">
        <v>749</v>
      </c>
      <c r="D84" s="3">
        <v>39511</v>
      </c>
      <c r="F84" s="3" t="s">
        <v>656</v>
      </c>
      <c r="H84" s="3">
        <v>2014</v>
      </c>
      <c r="I84" s="233">
        <f>385358/2+58450-380000/2</f>
        <v>61129</v>
      </c>
      <c r="J84" s="75"/>
      <c r="K84" s="6"/>
      <c r="L84" s="6"/>
      <c r="M84" s="139"/>
      <c r="N84" s="13"/>
      <c r="O84" s="13">
        <f>380000/2</f>
        <v>190000</v>
      </c>
      <c r="P84" s="13">
        <v>50000</v>
      </c>
      <c r="Q84" s="13">
        <f t="shared" si="9"/>
        <v>301129</v>
      </c>
      <c r="V84" s="43"/>
    </row>
    <row r="85" spans="1:23" x14ac:dyDescent="0.25">
      <c r="A85" s="3">
        <v>822</v>
      </c>
      <c r="B85" t="s">
        <v>757</v>
      </c>
      <c r="D85" s="3" t="s">
        <v>758</v>
      </c>
      <c r="F85" s="3" t="s">
        <v>656</v>
      </c>
      <c r="H85" s="3">
        <v>2012</v>
      </c>
      <c r="I85" s="233">
        <v>22377.8</v>
      </c>
      <c r="J85" s="75"/>
      <c r="K85" s="6"/>
      <c r="L85" s="6"/>
      <c r="M85" s="139"/>
      <c r="N85" s="13"/>
      <c r="O85" s="13"/>
      <c r="P85" s="13"/>
      <c r="Q85" s="13">
        <f t="shared" si="9"/>
        <v>22377.8</v>
      </c>
      <c r="R85" t="s">
        <v>759</v>
      </c>
      <c r="V85" s="43"/>
    </row>
    <row r="86" spans="1:23" x14ac:dyDescent="0.25">
      <c r="A86" s="3">
        <v>823</v>
      </c>
      <c r="B86" t="s">
        <v>760</v>
      </c>
      <c r="C86" s="3" t="s">
        <v>761</v>
      </c>
      <c r="F86" s="3" t="s">
        <v>656</v>
      </c>
      <c r="H86" s="3">
        <v>2012</v>
      </c>
      <c r="I86" s="233">
        <v>8000</v>
      </c>
      <c r="J86" s="75"/>
      <c r="K86" s="6"/>
      <c r="L86" s="6"/>
      <c r="M86" s="139"/>
      <c r="N86" s="13"/>
      <c r="O86" s="13"/>
      <c r="P86" s="13"/>
      <c r="Q86" s="13">
        <f t="shared" si="9"/>
        <v>8000</v>
      </c>
      <c r="R86" t="s">
        <v>762</v>
      </c>
      <c r="S86" t="s">
        <v>750</v>
      </c>
      <c r="V86" s="43"/>
    </row>
    <row r="87" spans="1:23" x14ac:dyDescent="0.25">
      <c r="A87" s="3">
        <v>824</v>
      </c>
      <c r="B87" t="s">
        <v>763</v>
      </c>
      <c r="D87" s="3">
        <v>30006868</v>
      </c>
      <c r="F87" s="3" t="s">
        <v>656</v>
      </c>
      <c r="H87" s="3">
        <v>2012</v>
      </c>
      <c r="I87" s="233">
        <v>27268.26</v>
      </c>
      <c r="J87" s="75"/>
      <c r="K87" s="6"/>
      <c r="L87" s="6"/>
      <c r="M87" s="139"/>
      <c r="N87" s="13"/>
      <c r="O87" s="13"/>
      <c r="P87" s="13"/>
      <c r="Q87" s="13">
        <f t="shared" si="9"/>
        <v>27268.26</v>
      </c>
      <c r="R87" t="s">
        <v>764</v>
      </c>
      <c r="S87" t="s">
        <v>765</v>
      </c>
      <c r="V87" s="43"/>
    </row>
    <row r="88" spans="1:23" x14ac:dyDescent="0.25">
      <c r="A88" s="3">
        <v>826</v>
      </c>
      <c r="B88" t="s">
        <v>768</v>
      </c>
      <c r="F88" s="3" t="s">
        <v>656</v>
      </c>
      <c r="H88" s="3">
        <v>2012</v>
      </c>
      <c r="I88" s="233">
        <f>11990+51484.87</f>
        <v>63474.87</v>
      </c>
      <c r="J88" s="75"/>
      <c r="K88" s="6"/>
      <c r="L88" s="6"/>
      <c r="M88" s="139"/>
      <c r="N88" s="13"/>
      <c r="O88" s="13"/>
      <c r="P88" s="13"/>
      <c r="Q88" s="13">
        <f t="shared" si="9"/>
        <v>63474.87</v>
      </c>
      <c r="R88" t="s">
        <v>769</v>
      </c>
      <c r="S88" t="s">
        <v>770</v>
      </c>
      <c r="V88" s="43"/>
    </row>
    <row r="89" spans="1:23" x14ac:dyDescent="0.25">
      <c r="A89" s="3">
        <v>828</v>
      </c>
      <c r="B89" t="s">
        <v>776</v>
      </c>
      <c r="C89" s="3" t="s">
        <v>712</v>
      </c>
      <c r="D89" s="3" t="s">
        <v>714</v>
      </c>
      <c r="F89" s="3" t="s">
        <v>656</v>
      </c>
      <c r="H89" s="3">
        <v>2013</v>
      </c>
      <c r="I89" s="233">
        <v>30871.200000000001</v>
      </c>
      <c r="J89" s="75"/>
      <c r="K89" s="6"/>
      <c r="L89" s="6"/>
      <c r="M89" s="139"/>
      <c r="N89" s="13"/>
      <c r="O89" s="13"/>
      <c r="P89" s="13"/>
      <c r="Q89" s="13">
        <f t="shared" si="9"/>
        <v>30871.200000000001</v>
      </c>
      <c r="R89" t="s">
        <v>775</v>
      </c>
      <c r="S89" t="s">
        <v>715</v>
      </c>
      <c r="V89" s="43"/>
    </row>
    <row r="90" spans="1:23" x14ac:dyDescent="0.25">
      <c r="A90" s="3">
        <v>829</v>
      </c>
      <c r="B90" t="s">
        <v>709</v>
      </c>
      <c r="C90" s="3" t="s">
        <v>777</v>
      </c>
      <c r="F90" s="3" t="s">
        <v>656</v>
      </c>
      <c r="H90" s="3">
        <v>2013</v>
      </c>
      <c r="I90" s="233">
        <v>9594.0499999999993</v>
      </c>
      <c r="J90" s="75"/>
      <c r="K90" s="6"/>
      <c r="L90" s="6"/>
      <c r="M90" s="139"/>
      <c r="N90" s="13"/>
      <c r="O90" s="13"/>
      <c r="P90" s="13"/>
      <c r="Q90" s="13">
        <f t="shared" si="9"/>
        <v>9594.0499999999993</v>
      </c>
      <c r="R90" t="s">
        <v>775</v>
      </c>
      <c r="S90" t="s">
        <v>715</v>
      </c>
      <c r="V90" s="43"/>
    </row>
    <row r="91" spans="1:23" x14ac:dyDescent="0.25">
      <c r="A91" s="3"/>
      <c r="B91" t="s">
        <v>809</v>
      </c>
      <c r="F91" s="3" t="s">
        <v>656</v>
      </c>
      <c r="I91" s="233"/>
      <c r="J91" s="75"/>
      <c r="K91" s="6"/>
      <c r="L91" s="6"/>
      <c r="M91" s="139"/>
      <c r="N91" s="13"/>
      <c r="O91" s="13"/>
      <c r="P91" s="13">
        <v>250000</v>
      </c>
      <c r="Q91" s="13">
        <f t="shared" si="9"/>
        <v>250000</v>
      </c>
      <c r="V91" s="43"/>
    </row>
    <row r="92" spans="1:23" x14ac:dyDescent="0.25">
      <c r="A92" s="225">
        <v>315</v>
      </c>
      <c r="B92" s="226" t="s">
        <v>642</v>
      </c>
      <c r="C92" s="228" t="s">
        <v>643</v>
      </c>
      <c r="D92" s="225">
        <v>50178</v>
      </c>
      <c r="E92" s="225"/>
      <c r="F92" s="227" t="s">
        <v>667</v>
      </c>
      <c r="G92" s="227" t="s">
        <v>644</v>
      </c>
      <c r="H92" s="225">
        <v>2012</v>
      </c>
      <c r="I92" s="165">
        <f>4600.56+9955.82+4850+4850+169662.65</f>
        <v>193919.03</v>
      </c>
      <c r="J92" s="75"/>
      <c r="K92" s="6">
        <f t="shared" ref="K92:K100" si="10">+I92-J92</f>
        <v>193919.03</v>
      </c>
      <c r="L92" s="6"/>
      <c r="M92" s="139"/>
      <c r="N92" s="13">
        <f t="shared" ref="N92:N123" si="11">+I92-J92-K92</f>
        <v>0</v>
      </c>
      <c r="O92" s="13"/>
      <c r="P92" s="13"/>
      <c r="Q92" s="13">
        <f t="shared" si="9"/>
        <v>193919.03</v>
      </c>
      <c r="R92" t="s">
        <v>669</v>
      </c>
      <c r="S92">
        <v>106024</v>
      </c>
      <c r="V92" s="43"/>
    </row>
    <row r="93" spans="1:23" x14ac:dyDescent="0.25">
      <c r="A93" s="3">
        <v>706</v>
      </c>
      <c r="B93" s="2" t="s">
        <v>348</v>
      </c>
      <c r="C93" s="139" t="s">
        <v>351</v>
      </c>
      <c r="E93" s="3"/>
      <c r="F93" s="139" t="s">
        <v>529</v>
      </c>
      <c r="G93" s="139"/>
      <c r="H93" s="3">
        <v>2007</v>
      </c>
      <c r="I93" s="164">
        <f>+'706'!R7</f>
        <v>1085452.46</v>
      </c>
      <c r="J93" s="75">
        <f>+'706'!$S$7</f>
        <v>1085452.4599999997</v>
      </c>
      <c r="K93" s="6">
        <f t="shared" si="10"/>
        <v>0</v>
      </c>
      <c r="L93" s="6">
        <v>2500000</v>
      </c>
      <c r="M93" s="139" t="s">
        <v>531</v>
      </c>
      <c r="N93" s="13">
        <f t="shared" si="11"/>
        <v>2.3283064365386963E-10</v>
      </c>
      <c r="O93" s="13">
        <v>40000</v>
      </c>
      <c r="P93" s="13">
        <v>950000</v>
      </c>
      <c r="Q93" s="13">
        <f t="shared" si="9"/>
        <v>2075452.46</v>
      </c>
      <c r="V93" s="43"/>
    </row>
    <row r="94" spans="1:23" x14ac:dyDescent="0.25">
      <c r="A94" s="3">
        <v>278</v>
      </c>
      <c r="B94" s="2" t="s">
        <v>421</v>
      </c>
      <c r="C94" s="139" t="s">
        <v>569</v>
      </c>
      <c r="E94" s="3"/>
      <c r="F94" s="139" t="s">
        <v>570</v>
      </c>
      <c r="G94" s="139"/>
      <c r="H94" s="3">
        <v>2006</v>
      </c>
      <c r="I94" s="164">
        <f>'278'!R7</f>
        <v>91421.42</v>
      </c>
      <c r="J94" s="75">
        <f>'278'!S7</f>
        <v>91421.42</v>
      </c>
      <c r="K94" s="6">
        <f t="shared" si="10"/>
        <v>0</v>
      </c>
      <c r="L94" s="6">
        <v>150000</v>
      </c>
      <c r="M94" s="139"/>
      <c r="N94" s="13">
        <f t="shared" si="11"/>
        <v>0</v>
      </c>
      <c r="O94" s="13"/>
      <c r="P94" s="13"/>
      <c r="Q94" s="13">
        <f t="shared" si="9"/>
        <v>91421.42</v>
      </c>
      <c r="V94" s="43"/>
    </row>
    <row r="95" spans="1:23" x14ac:dyDescent="0.25">
      <c r="A95" s="3">
        <v>100</v>
      </c>
      <c r="B95" s="2" t="str">
        <f>+'100'!A7</f>
        <v>FORESTLINE #1</v>
      </c>
      <c r="C95" s="139" t="str">
        <f>+'100'!A8</f>
        <v>VECOMIL 563 5 AXIS CNC VERTICAL</v>
      </c>
      <c r="D95" s="3">
        <f>+'100'!C7</f>
        <v>3051</v>
      </c>
      <c r="E95" s="3"/>
      <c r="F95" s="139" t="str">
        <f>+'100'!B11</f>
        <v>MISS</v>
      </c>
      <c r="G95" s="155" t="s">
        <v>527</v>
      </c>
      <c r="H95" s="3">
        <v>2004</v>
      </c>
      <c r="I95" s="164">
        <f>+'100'!R7</f>
        <v>1971035.4899999998</v>
      </c>
      <c r="J95" s="6">
        <f>+'100'!S7</f>
        <v>1971035.4900000002</v>
      </c>
      <c r="K95" s="6">
        <f t="shared" si="10"/>
        <v>0</v>
      </c>
      <c r="L95" s="6">
        <v>1500000</v>
      </c>
      <c r="M95" s="139" t="s">
        <v>245</v>
      </c>
      <c r="N95" s="13">
        <f t="shared" si="11"/>
        <v>-4.6566128730773926E-10</v>
      </c>
      <c r="O95" s="13">
        <f>82000+347000</f>
        <v>429000</v>
      </c>
      <c r="P95" s="13">
        <f>307000+82000</f>
        <v>389000</v>
      </c>
      <c r="Q95" s="13">
        <f t="shared" si="9"/>
        <v>2789035.4899999998</v>
      </c>
      <c r="V95" s="43">
        <f>+'100'!V14</f>
        <v>440690.72</v>
      </c>
    </row>
    <row r="96" spans="1:23" x14ac:dyDescent="0.25">
      <c r="A96" s="3">
        <v>101</v>
      </c>
      <c r="B96" s="2" t="s">
        <v>392</v>
      </c>
      <c r="C96" s="139" t="s">
        <v>390</v>
      </c>
      <c r="D96" s="3" t="s">
        <v>391</v>
      </c>
      <c r="E96" s="3"/>
      <c r="F96" s="139" t="s">
        <v>74</v>
      </c>
      <c r="G96" s="139" t="str">
        <f>'101'!$C$11</f>
        <v>C2</v>
      </c>
      <c r="H96" s="3">
        <f>'101'!$F$13</f>
        <v>1996</v>
      </c>
      <c r="I96" s="164">
        <f>+'101'!R7</f>
        <v>970993.94000000018</v>
      </c>
      <c r="J96" s="75">
        <f>+'101'!S7</f>
        <v>825242.41928571439</v>
      </c>
      <c r="K96" s="6">
        <f t="shared" si="10"/>
        <v>145751.52071428578</v>
      </c>
      <c r="L96" s="6">
        <v>200000</v>
      </c>
      <c r="M96" s="139" t="s">
        <v>245</v>
      </c>
      <c r="N96" s="13">
        <f t="shared" si="11"/>
        <v>0</v>
      </c>
      <c r="O96" s="13"/>
      <c r="P96" s="13"/>
      <c r="Q96" s="13">
        <f t="shared" si="9"/>
        <v>970993.94000000018</v>
      </c>
      <c r="V96" s="43"/>
    </row>
    <row r="97" spans="1:22" x14ac:dyDescent="0.25">
      <c r="A97" s="3">
        <v>103</v>
      </c>
      <c r="B97" s="2" t="s">
        <v>788</v>
      </c>
      <c r="C97" s="139" t="s">
        <v>789</v>
      </c>
      <c r="D97" s="3" t="s">
        <v>725</v>
      </c>
      <c r="E97" s="3"/>
      <c r="F97" s="139" t="s">
        <v>74</v>
      </c>
      <c r="G97" s="139" t="str">
        <f>'103'!$C$11</f>
        <v>A3</v>
      </c>
      <c r="H97" s="3">
        <f>'103'!$I$13</f>
        <v>1999</v>
      </c>
      <c r="I97" s="164">
        <f>+'103'!R7</f>
        <v>3824420.55</v>
      </c>
      <c r="J97" s="75">
        <f>+'103'!S7</f>
        <v>3802179.5264285714</v>
      </c>
      <c r="K97" s="6">
        <f t="shared" si="10"/>
        <v>22241.023571428377</v>
      </c>
      <c r="L97" s="6">
        <v>2500000</v>
      </c>
      <c r="M97" s="139" t="s">
        <v>245</v>
      </c>
      <c r="N97" s="13">
        <f t="shared" si="11"/>
        <v>0</v>
      </c>
      <c r="O97" s="13">
        <v>533000</v>
      </c>
      <c r="P97" s="13">
        <v>1505000</v>
      </c>
      <c r="Q97" s="13">
        <f t="shared" si="9"/>
        <v>5862420.5499999998</v>
      </c>
      <c r="V97" s="43"/>
    </row>
    <row r="98" spans="1:22" x14ac:dyDescent="0.25">
      <c r="A98" s="3">
        <v>104</v>
      </c>
      <c r="B98" s="2" t="s">
        <v>309</v>
      </c>
      <c r="C98" s="139" t="s">
        <v>558</v>
      </c>
      <c r="E98" s="3"/>
      <c r="F98" s="139" t="s">
        <v>74</v>
      </c>
      <c r="G98" s="139" t="str">
        <f>'104'!$C$11</f>
        <v>C3</v>
      </c>
      <c r="H98" s="3">
        <f>'104'!$D$13</f>
        <v>1994</v>
      </c>
      <c r="I98" s="164">
        <f>+'104'!R7</f>
        <v>2069204.0999999999</v>
      </c>
      <c r="J98" s="75">
        <f>+'104'!S7</f>
        <v>2069204.1</v>
      </c>
      <c r="K98" s="6">
        <f t="shared" si="10"/>
        <v>0</v>
      </c>
      <c r="L98" s="6">
        <v>900000</v>
      </c>
      <c r="M98" s="139" t="s">
        <v>245</v>
      </c>
      <c r="N98" s="13">
        <f t="shared" si="11"/>
        <v>-2.3283064365386963E-10</v>
      </c>
      <c r="O98" s="13"/>
      <c r="P98" s="13"/>
      <c r="Q98" s="13">
        <f t="shared" si="9"/>
        <v>2069204.0999999999</v>
      </c>
      <c r="V98" s="43"/>
    </row>
    <row r="99" spans="1:22" x14ac:dyDescent="0.25">
      <c r="A99" s="3">
        <v>105</v>
      </c>
      <c r="B99" s="2" t="s">
        <v>308</v>
      </c>
      <c r="C99" s="139"/>
      <c r="D99" s="3">
        <v>68142</v>
      </c>
      <c r="E99" s="3"/>
      <c r="F99" s="139" t="s">
        <v>74</v>
      </c>
      <c r="G99" s="139" t="str">
        <f>'105'!$C$11</f>
        <v>B4</v>
      </c>
      <c r="H99" s="3">
        <f>'105'!$M$13</f>
        <v>2003</v>
      </c>
      <c r="I99" s="164">
        <f>+'105'!R7</f>
        <v>827862.17</v>
      </c>
      <c r="J99" s="75">
        <f>+'105'!S7</f>
        <v>827862.16999999993</v>
      </c>
      <c r="K99" s="6">
        <f t="shared" si="10"/>
        <v>0</v>
      </c>
      <c r="L99" s="6">
        <v>450000</v>
      </c>
      <c r="M99" s="139" t="s">
        <v>245</v>
      </c>
      <c r="N99" s="13">
        <f t="shared" si="11"/>
        <v>1.1641532182693481E-10</v>
      </c>
      <c r="O99" s="13"/>
      <c r="P99" s="13"/>
      <c r="Q99" s="13">
        <f t="shared" si="9"/>
        <v>827862.17</v>
      </c>
      <c r="V99" s="43"/>
    </row>
    <row r="100" spans="1:22" x14ac:dyDescent="0.25">
      <c r="A100" s="3">
        <v>106</v>
      </c>
      <c r="B100" s="2" t="str">
        <f>+'106'!A7</f>
        <v>WOTAN 5 -  Rapid 5P</v>
      </c>
      <c r="C100" s="139" t="str">
        <f>+'106'!A8</f>
        <v>CNC W/CNC A.B.840 D</v>
      </c>
      <c r="D100" s="3">
        <f>+'106'!C7</f>
        <v>67019</v>
      </c>
      <c r="E100" s="3"/>
      <c r="F100" s="139" t="str">
        <f>+'106'!B11</f>
        <v>MISS</v>
      </c>
      <c r="G100" s="139" t="str">
        <f>'106'!$C$11</f>
        <v>A3</v>
      </c>
      <c r="H100" s="3">
        <v>2002</v>
      </c>
      <c r="I100" s="164">
        <f>+'106'!R7</f>
        <v>985457.86</v>
      </c>
      <c r="J100" s="75">
        <f>+'106'!S7</f>
        <v>984734.75285714294</v>
      </c>
      <c r="K100" s="6">
        <f t="shared" si="10"/>
        <v>723.10714285704307</v>
      </c>
      <c r="L100" s="6">
        <v>750000</v>
      </c>
      <c r="M100" s="139" t="s">
        <v>245</v>
      </c>
      <c r="N100" s="13">
        <f t="shared" si="11"/>
        <v>0</v>
      </c>
      <c r="O100" s="13"/>
      <c r="P100" s="13"/>
      <c r="Q100" s="13">
        <f t="shared" si="9"/>
        <v>985457.86</v>
      </c>
      <c r="V100" s="43"/>
    </row>
    <row r="101" spans="1:22" x14ac:dyDescent="0.25">
      <c r="A101" s="3">
        <v>107</v>
      </c>
      <c r="B101" s="2" t="s">
        <v>307</v>
      </c>
      <c r="C101" s="139" t="s">
        <v>357</v>
      </c>
      <c r="D101" s="3">
        <v>65027</v>
      </c>
      <c r="E101" s="3"/>
      <c r="F101" s="139" t="s">
        <v>74</v>
      </c>
      <c r="G101" s="139" t="str">
        <f>'107'!$C$11</f>
        <v>A1</v>
      </c>
      <c r="H101" s="3">
        <f>'107'!$K$13</f>
        <v>2001</v>
      </c>
      <c r="I101" s="164">
        <f>+'107'!R7</f>
        <v>1785899.9499999997</v>
      </c>
      <c r="J101" s="75">
        <f>+'107'!S7</f>
        <v>1682124.7618571431</v>
      </c>
      <c r="K101" s="186">
        <v>0</v>
      </c>
      <c r="L101" s="6">
        <v>1500000</v>
      </c>
      <c r="M101" s="139" t="s">
        <v>245</v>
      </c>
      <c r="N101" s="210">
        <f t="shared" si="11"/>
        <v>103775.18814285658</v>
      </c>
      <c r="O101" s="13"/>
      <c r="P101" s="13"/>
      <c r="Q101" s="13">
        <f t="shared" si="9"/>
        <v>1785899.9499999997</v>
      </c>
      <c r="V101" s="43"/>
    </row>
    <row r="102" spans="1:22" x14ac:dyDescent="0.25">
      <c r="A102" s="3">
        <v>108</v>
      </c>
      <c r="B102" s="2" t="str">
        <f>+'108'!A7</f>
        <v>SAN ROCCO - FUTURA 14</v>
      </c>
      <c r="C102" s="139" t="str">
        <f>+'108'!A9</f>
        <v>HORIZONTAL BORING MILL</v>
      </c>
      <c r="D102" s="3" t="str">
        <f>+'108'!C7</f>
        <v>F07/6</v>
      </c>
      <c r="E102" s="3"/>
      <c r="F102" s="139" t="str">
        <f>+'108'!B11</f>
        <v>MISS</v>
      </c>
      <c r="G102" s="155" t="s">
        <v>527</v>
      </c>
      <c r="H102" s="3">
        <v>1994</v>
      </c>
      <c r="I102" s="164">
        <f>+'108'!R7</f>
        <v>1288891.3299999998</v>
      </c>
      <c r="J102" s="75">
        <f>+'108'!S7</f>
        <v>1288891.33</v>
      </c>
      <c r="K102" s="6">
        <f t="shared" ref="K102:K124" si="12">+I102-J102</f>
        <v>0</v>
      </c>
      <c r="L102" s="6">
        <v>875000</v>
      </c>
      <c r="M102" s="139" t="s">
        <v>245</v>
      </c>
      <c r="N102" s="13">
        <f t="shared" si="11"/>
        <v>-2.3283064365386963E-10</v>
      </c>
      <c r="O102" s="13"/>
      <c r="P102" s="13"/>
      <c r="Q102" s="13">
        <f t="shared" si="9"/>
        <v>1288891.3299999998</v>
      </c>
      <c r="V102" s="43"/>
    </row>
    <row r="103" spans="1:22" x14ac:dyDescent="0.25">
      <c r="A103" s="3">
        <v>111</v>
      </c>
      <c r="B103" s="2" t="s">
        <v>734</v>
      </c>
      <c r="C103" s="151"/>
      <c r="E103" s="3"/>
      <c r="F103" s="139" t="s">
        <v>74</v>
      </c>
      <c r="G103" s="139" t="str">
        <f>'111'!$C$11</f>
        <v>A2</v>
      </c>
      <c r="H103" s="3">
        <f>'111'!$J$13</f>
        <v>2000</v>
      </c>
      <c r="I103" s="164">
        <v>2216893.71</v>
      </c>
      <c r="J103" s="75">
        <f>'111'!$S$7</f>
        <v>2245293.5171428574</v>
      </c>
      <c r="K103" s="6">
        <f t="shared" si="12"/>
        <v>-28399.807142857462</v>
      </c>
      <c r="L103" s="6">
        <v>1300000</v>
      </c>
      <c r="M103" s="139" t="s">
        <v>245</v>
      </c>
      <c r="N103" s="13">
        <f t="shared" si="11"/>
        <v>0</v>
      </c>
      <c r="O103" s="13"/>
      <c r="P103" s="13"/>
      <c r="Q103" s="13">
        <f t="shared" si="9"/>
        <v>2216893.71</v>
      </c>
      <c r="V103" s="43"/>
    </row>
    <row r="104" spans="1:22" x14ac:dyDescent="0.25">
      <c r="A104" s="3">
        <v>112</v>
      </c>
      <c r="B104" s="2" t="str">
        <f>+'112'!A7</f>
        <v xml:space="preserve">TOSHIBA BTD-110 - R 16 </v>
      </c>
      <c r="C104" s="153" t="str">
        <f>+'112'!A8</f>
        <v>HB&amp;M</v>
      </c>
      <c r="D104" s="148">
        <f>+'112'!C7</f>
        <v>143601</v>
      </c>
      <c r="E104" s="147"/>
      <c r="F104" s="139" t="str">
        <f>+'112'!B11</f>
        <v>MISS</v>
      </c>
      <c r="G104" s="139" t="str">
        <f>'112'!$C$11</f>
        <v>C1</v>
      </c>
      <c r="H104" s="3">
        <v>1997</v>
      </c>
      <c r="I104" s="164">
        <f>+'112'!R7</f>
        <v>668543.53</v>
      </c>
      <c r="J104" s="75">
        <f>+'112'!S7</f>
        <v>668543.53</v>
      </c>
      <c r="K104" s="6">
        <f t="shared" si="12"/>
        <v>0</v>
      </c>
      <c r="L104" s="6">
        <v>285000</v>
      </c>
      <c r="M104" s="139" t="s">
        <v>245</v>
      </c>
      <c r="N104" s="13">
        <f t="shared" si="11"/>
        <v>0</v>
      </c>
      <c r="O104" s="13"/>
      <c r="P104" s="13"/>
      <c r="Q104" s="13">
        <f t="shared" si="9"/>
        <v>668543.53</v>
      </c>
      <c r="V104" s="43"/>
    </row>
    <row r="105" spans="1:22" x14ac:dyDescent="0.25">
      <c r="A105" s="3">
        <v>113</v>
      </c>
      <c r="B105" s="2" t="str">
        <f>+'113'!A7</f>
        <v>Toshiba BTD 200QF</v>
      </c>
      <c r="C105" s="153" t="str">
        <f>+'113'!A8</f>
        <v>HB&amp;M</v>
      </c>
      <c r="D105" s="148">
        <v>144237</v>
      </c>
      <c r="E105" s="147"/>
      <c r="F105" s="139" t="str">
        <f>+'113'!B11</f>
        <v>MISS</v>
      </c>
      <c r="G105" s="139" t="s">
        <v>452</v>
      </c>
      <c r="H105" s="3">
        <v>2001</v>
      </c>
      <c r="I105" s="164">
        <f>+'113'!R7</f>
        <v>685302.63</v>
      </c>
      <c r="J105" s="75">
        <f>+'113'!S7</f>
        <v>685302.63000000012</v>
      </c>
      <c r="K105" s="6">
        <f t="shared" si="12"/>
        <v>0</v>
      </c>
      <c r="L105" s="6">
        <v>375000</v>
      </c>
      <c r="M105" s="139" t="s">
        <v>245</v>
      </c>
      <c r="N105" s="13">
        <f t="shared" si="11"/>
        <v>-1.1641532182693481E-10</v>
      </c>
      <c r="O105" s="13"/>
      <c r="P105" s="13"/>
      <c r="Q105" s="13">
        <f t="shared" si="9"/>
        <v>685302.63</v>
      </c>
      <c r="V105" s="43"/>
    </row>
    <row r="106" spans="1:22" x14ac:dyDescent="0.25">
      <c r="A106" s="3">
        <v>115</v>
      </c>
      <c r="B106" s="2" t="s">
        <v>491</v>
      </c>
      <c r="C106" s="139" t="s">
        <v>316</v>
      </c>
      <c r="D106" s="3" t="s">
        <v>317</v>
      </c>
      <c r="E106" s="3"/>
      <c r="F106" s="139" t="s">
        <v>74</v>
      </c>
      <c r="G106" s="141">
        <v>3100</v>
      </c>
      <c r="H106" s="3">
        <v>2009</v>
      </c>
      <c r="I106" s="164">
        <f>'115'!$R$7</f>
        <v>38496.5</v>
      </c>
      <c r="J106" s="75">
        <f>'115'!$S$7</f>
        <v>38496.499999999993</v>
      </c>
      <c r="K106" s="6">
        <f t="shared" si="12"/>
        <v>0</v>
      </c>
      <c r="L106" s="6">
        <v>8000</v>
      </c>
      <c r="M106" s="139" t="s">
        <v>245</v>
      </c>
      <c r="N106" s="13">
        <f t="shared" si="11"/>
        <v>7.2759576141834259E-12</v>
      </c>
      <c r="O106" s="13"/>
      <c r="P106" s="13"/>
      <c r="Q106" s="13">
        <f t="shared" si="9"/>
        <v>38496.5</v>
      </c>
      <c r="V106" s="43"/>
    </row>
    <row r="107" spans="1:22" x14ac:dyDescent="0.25">
      <c r="A107" s="3">
        <v>117</v>
      </c>
      <c r="B107" s="2" t="s">
        <v>318</v>
      </c>
      <c r="C107" s="139"/>
      <c r="D107" s="3">
        <v>144926</v>
      </c>
      <c r="E107" s="3"/>
      <c r="F107" s="139" t="s">
        <v>74</v>
      </c>
      <c r="G107" s="155" t="s">
        <v>527</v>
      </c>
      <c r="H107" s="3">
        <f>'117'!$Q$13</f>
        <v>2007</v>
      </c>
      <c r="I107" s="164">
        <f>+'117'!R7</f>
        <v>749420.97</v>
      </c>
      <c r="J107" s="75">
        <f>+'117'!S7</f>
        <v>749420.97</v>
      </c>
      <c r="K107" s="6">
        <f t="shared" si="12"/>
        <v>0</v>
      </c>
      <c r="L107" s="6">
        <v>600000</v>
      </c>
      <c r="M107" s="139" t="s">
        <v>245</v>
      </c>
      <c r="N107" s="13">
        <f t="shared" si="11"/>
        <v>0</v>
      </c>
      <c r="O107" s="13"/>
      <c r="P107" s="13"/>
      <c r="Q107" s="13">
        <f t="shared" si="9"/>
        <v>749420.97</v>
      </c>
      <c r="V107" s="43"/>
    </row>
    <row r="108" spans="1:22" x14ac:dyDescent="0.25">
      <c r="A108" s="3">
        <v>118</v>
      </c>
      <c r="B108" s="2" t="s">
        <v>313</v>
      </c>
      <c r="C108" s="139" t="s">
        <v>528</v>
      </c>
      <c r="D108" s="3">
        <v>420165</v>
      </c>
      <c r="E108" s="3"/>
      <c r="F108" s="139" t="s">
        <v>74</v>
      </c>
      <c r="G108" s="155" t="s">
        <v>527</v>
      </c>
      <c r="H108" s="3">
        <f>'118'!$Q$13</f>
        <v>2007</v>
      </c>
      <c r="I108" s="164">
        <f>+'118'!R7</f>
        <v>691113.35</v>
      </c>
      <c r="J108" s="75">
        <f>+'118'!S7</f>
        <v>691113.35000000009</v>
      </c>
      <c r="K108" s="6">
        <f t="shared" si="12"/>
        <v>0</v>
      </c>
      <c r="L108" s="6">
        <v>500000</v>
      </c>
      <c r="M108" s="139" t="s">
        <v>245</v>
      </c>
      <c r="N108" s="13">
        <f t="shared" si="11"/>
        <v>-1.1641532182693481E-10</v>
      </c>
      <c r="O108" s="13"/>
      <c r="P108" s="13"/>
      <c r="Q108" s="13">
        <f t="shared" si="9"/>
        <v>691113.35</v>
      </c>
      <c r="V108" s="43"/>
    </row>
    <row r="109" spans="1:22" x14ac:dyDescent="0.25">
      <c r="A109" s="3">
        <v>119</v>
      </c>
      <c r="B109" s="2" t="s">
        <v>282</v>
      </c>
      <c r="C109" s="139" t="str">
        <f>'119'!$A$7</f>
        <v>VBM</v>
      </c>
      <c r="D109" s="3">
        <v>440376</v>
      </c>
      <c r="E109" s="3"/>
      <c r="F109" s="139" t="s">
        <v>74</v>
      </c>
      <c r="G109" s="155" t="s">
        <v>527</v>
      </c>
      <c r="H109" s="3">
        <v>2009</v>
      </c>
      <c r="I109" s="164">
        <f>+'119'!R7</f>
        <v>442044</v>
      </c>
      <c r="J109" s="75">
        <f>+'119'!S7</f>
        <v>442043.99999999994</v>
      </c>
      <c r="K109" s="6">
        <f t="shared" si="12"/>
        <v>0</v>
      </c>
      <c r="L109" s="6">
        <v>350000</v>
      </c>
      <c r="M109" s="139" t="s">
        <v>245</v>
      </c>
      <c r="N109" s="13">
        <f t="shared" si="11"/>
        <v>5.8207660913467407E-11</v>
      </c>
      <c r="O109" s="13"/>
      <c r="P109" s="13"/>
      <c r="Q109" s="13">
        <f t="shared" si="9"/>
        <v>442044</v>
      </c>
      <c r="V109" s="43"/>
    </row>
    <row r="110" spans="1:22" x14ac:dyDescent="0.25">
      <c r="A110" s="3">
        <v>122</v>
      </c>
      <c r="B110" s="2" t="str">
        <f>+'122'!A7</f>
        <v>TOSHIBA BP 110</v>
      </c>
      <c r="C110" s="139" t="str">
        <f>+'122'!A8</f>
        <v>HORIZONTAL PLANER TYPE</v>
      </c>
      <c r="D110" s="3">
        <f>+'122'!C7</f>
        <v>130255</v>
      </c>
      <c r="E110" s="3"/>
      <c r="F110" s="139" t="str">
        <f>+'122'!B11</f>
        <v>MISS</v>
      </c>
      <c r="G110" s="139" t="str">
        <f>'122'!$C$11</f>
        <v>C2</v>
      </c>
      <c r="H110" s="3">
        <v>1998</v>
      </c>
      <c r="I110" s="164">
        <f>+'122'!R7</f>
        <v>583938.71</v>
      </c>
      <c r="J110" s="75">
        <f>+'122'!S7</f>
        <v>583938.71</v>
      </c>
      <c r="K110" s="6">
        <f t="shared" si="12"/>
        <v>0</v>
      </c>
      <c r="L110" s="6">
        <v>300000</v>
      </c>
      <c r="M110" s="139" t="s">
        <v>245</v>
      </c>
      <c r="N110" s="13">
        <f t="shared" si="11"/>
        <v>0</v>
      </c>
      <c r="O110" s="13"/>
      <c r="P110" s="13"/>
      <c r="Q110" s="13">
        <f t="shared" si="9"/>
        <v>583938.71</v>
      </c>
      <c r="V110" s="43"/>
    </row>
    <row r="111" spans="1:22" x14ac:dyDescent="0.25">
      <c r="A111" s="3">
        <v>123</v>
      </c>
      <c r="B111" s="2" t="str">
        <f>+'123'!A7</f>
        <v>DAEWOO ACE H100</v>
      </c>
      <c r="C111" s="139" t="s">
        <v>787</v>
      </c>
      <c r="D111" s="3" t="s">
        <v>266</v>
      </c>
      <c r="E111" s="3"/>
      <c r="F111" s="139" t="str">
        <f>+'123'!B11</f>
        <v>MISS</v>
      </c>
      <c r="G111" s="139" t="str">
        <f>'123'!$C$11</f>
        <v>C1</v>
      </c>
      <c r="H111" s="3">
        <v>1998</v>
      </c>
      <c r="I111" s="164">
        <f>+'123'!$R$7</f>
        <v>709325.92</v>
      </c>
      <c r="J111" s="75">
        <f>+'123'!S7</f>
        <v>709325.91999999993</v>
      </c>
      <c r="K111" s="6">
        <f t="shared" si="12"/>
        <v>0</v>
      </c>
      <c r="L111" s="6">
        <v>150000</v>
      </c>
      <c r="M111" s="139" t="s">
        <v>245</v>
      </c>
      <c r="N111" s="13">
        <f t="shared" si="11"/>
        <v>1.1641532182693481E-10</v>
      </c>
      <c r="O111" s="13"/>
      <c r="P111" s="13"/>
      <c r="Q111" s="13">
        <f t="shared" si="9"/>
        <v>709325.92</v>
      </c>
      <c r="V111" s="43"/>
    </row>
    <row r="112" spans="1:22" x14ac:dyDescent="0.25">
      <c r="A112" s="3">
        <v>124</v>
      </c>
      <c r="B112" s="2" t="s">
        <v>311</v>
      </c>
      <c r="C112" s="139" t="s">
        <v>720</v>
      </c>
      <c r="D112" s="3" t="s">
        <v>721</v>
      </c>
      <c r="E112" s="3"/>
      <c r="F112" s="139" t="s">
        <v>74</v>
      </c>
      <c r="G112" s="139" t="str">
        <f>'124'!$C$11</f>
        <v>C2</v>
      </c>
      <c r="H112" s="3">
        <f>'124'!$H$13</f>
        <v>1998</v>
      </c>
      <c r="I112" s="164">
        <f>+'124'!R7</f>
        <v>342161.39</v>
      </c>
      <c r="J112" s="75">
        <f>+'124'!S7</f>
        <v>342161.39</v>
      </c>
      <c r="K112" s="6">
        <f t="shared" si="12"/>
        <v>0</v>
      </c>
      <c r="L112" s="6">
        <v>75000</v>
      </c>
      <c r="M112" s="139" t="s">
        <v>245</v>
      </c>
      <c r="N112" s="13">
        <f t="shared" si="11"/>
        <v>0</v>
      </c>
      <c r="O112" s="13"/>
      <c r="P112" s="13"/>
      <c r="Q112" s="13">
        <f t="shared" si="9"/>
        <v>342161.39</v>
      </c>
      <c r="V112" s="43"/>
    </row>
    <row r="113" spans="1:23" x14ac:dyDescent="0.25">
      <c r="A113" s="3">
        <v>126</v>
      </c>
      <c r="B113" s="2" t="str">
        <f>+'126'!A7</f>
        <v>TOSHIBA BF-130B</v>
      </c>
      <c r="C113" s="139" t="s">
        <v>498</v>
      </c>
      <c r="D113" s="3">
        <f>+'126'!C7</f>
        <v>510658</v>
      </c>
      <c r="E113" s="3"/>
      <c r="F113" s="139" t="str">
        <f>+'126'!B11</f>
        <v>MISS</v>
      </c>
      <c r="G113" s="139" t="str">
        <f>'126'!$C$11</f>
        <v>A2</v>
      </c>
      <c r="H113" s="3">
        <v>1999</v>
      </c>
      <c r="I113" s="164">
        <f>+'126'!R7</f>
        <v>1239553.1100000001</v>
      </c>
      <c r="J113" s="75">
        <f>+'126'!S7</f>
        <v>1239553.1100000006</v>
      </c>
      <c r="K113" s="145">
        <f t="shared" si="12"/>
        <v>0</v>
      </c>
      <c r="L113" s="145">
        <v>750000</v>
      </c>
      <c r="M113" s="139" t="s">
        <v>245</v>
      </c>
      <c r="N113" s="13">
        <f t="shared" si="11"/>
        <v>-4.6566128730773926E-10</v>
      </c>
      <c r="O113" s="13"/>
      <c r="P113" s="13"/>
      <c r="Q113" s="13">
        <f t="shared" si="9"/>
        <v>1239553.1100000001</v>
      </c>
      <c r="V113" s="43"/>
    </row>
    <row r="114" spans="1:23" x14ac:dyDescent="0.25">
      <c r="A114" s="3">
        <v>128</v>
      </c>
      <c r="B114" s="2" t="s">
        <v>739</v>
      </c>
      <c r="C114" s="139" t="s">
        <v>457</v>
      </c>
      <c r="D114" s="3">
        <v>910428</v>
      </c>
      <c r="E114" s="3"/>
      <c r="F114" s="139" t="s">
        <v>74</v>
      </c>
      <c r="G114" s="139" t="str">
        <f>'128'!$C$11</f>
        <v>A2</v>
      </c>
      <c r="H114" s="3">
        <f>'128'!$K$13</f>
        <v>2001</v>
      </c>
      <c r="I114" s="164">
        <f>'128'!$K$14</f>
        <v>2553028.58</v>
      </c>
      <c r="J114" s="75">
        <f>'128'!$S$7</f>
        <v>2553028.58</v>
      </c>
      <c r="K114" s="6">
        <f t="shared" si="12"/>
        <v>0</v>
      </c>
      <c r="L114" s="6">
        <v>1400000</v>
      </c>
      <c r="M114" s="139" t="s">
        <v>245</v>
      </c>
      <c r="N114" s="13">
        <f t="shared" si="11"/>
        <v>0</v>
      </c>
      <c r="O114" s="13"/>
      <c r="P114" s="13"/>
      <c r="Q114" s="13">
        <f t="shared" si="9"/>
        <v>2553028.58</v>
      </c>
      <c r="V114" s="43"/>
    </row>
    <row r="115" spans="1:23" x14ac:dyDescent="0.25">
      <c r="A115" s="3">
        <v>133</v>
      </c>
      <c r="B115" s="2" t="s">
        <v>494</v>
      </c>
      <c r="C115" s="139" t="s">
        <v>495</v>
      </c>
      <c r="D115" s="3">
        <v>3281</v>
      </c>
      <c r="E115" s="3"/>
      <c r="F115" s="139" t="s">
        <v>74</v>
      </c>
      <c r="G115" s="139" t="str">
        <f>'133'!$C$11</f>
        <v>B4</v>
      </c>
      <c r="H115" s="3">
        <f>'133'!$I$13</f>
        <v>1999</v>
      </c>
      <c r="I115" s="164">
        <f>+'133'!R7</f>
        <v>904845.26</v>
      </c>
      <c r="J115" s="75">
        <f>+'133'!S7</f>
        <v>904845.26</v>
      </c>
      <c r="K115" s="6">
        <f t="shared" si="12"/>
        <v>0</v>
      </c>
      <c r="L115" s="6">
        <v>400000</v>
      </c>
      <c r="M115" s="139" t="s">
        <v>245</v>
      </c>
      <c r="N115" s="13">
        <f t="shared" si="11"/>
        <v>0</v>
      </c>
      <c r="O115" s="13"/>
      <c r="P115" s="13"/>
      <c r="Q115" s="13">
        <f t="shared" si="9"/>
        <v>904845.26</v>
      </c>
      <c r="V115" s="43"/>
    </row>
    <row r="116" spans="1:23" x14ac:dyDescent="0.25">
      <c r="A116" s="3">
        <v>141</v>
      </c>
      <c r="B116" s="2" t="s">
        <v>319</v>
      </c>
      <c r="C116" s="139"/>
      <c r="D116" s="3">
        <v>8172</v>
      </c>
      <c r="E116" s="3"/>
      <c r="F116" s="139" t="s">
        <v>74</v>
      </c>
      <c r="G116" s="139" t="s">
        <v>446</v>
      </c>
      <c r="H116" s="3">
        <v>2006</v>
      </c>
      <c r="I116" s="164">
        <f>+'141'!R7</f>
        <v>858315.66</v>
      </c>
      <c r="J116" s="75">
        <f>+'141'!S7</f>
        <v>849327.08857142867</v>
      </c>
      <c r="K116" s="6">
        <f t="shared" si="12"/>
        <v>8988.571428571362</v>
      </c>
      <c r="L116" s="6">
        <v>625000</v>
      </c>
      <c r="M116" s="139" t="s">
        <v>245</v>
      </c>
      <c r="N116" s="13">
        <f t="shared" si="11"/>
        <v>0</v>
      </c>
      <c r="O116" s="13"/>
      <c r="P116" s="13"/>
      <c r="Q116" s="13">
        <f t="shared" si="9"/>
        <v>858315.66</v>
      </c>
      <c r="V116" s="43"/>
    </row>
    <row r="117" spans="1:23" x14ac:dyDescent="0.25">
      <c r="A117" s="3">
        <v>142</v>
      </c>
      <c r="B117" s="2" t="s">
        <v>320</v>
      </c>
      <c r="C117" s="139"/>
      <c r="D117" s="3">
        <v>8189</v>
      </c>
      <c r="E117" s="3"/>
      <c r="F117" s="139" t="s">
        <v>74</v>
      </c>
      <c r="G117" s="139" t="s">
        <v>446</v>
      </c>
      <c r="H117" s="3">
        <v>2007</v>
      </c>
      <c r="I117" s="164">
        <f>+'142'!R7</f>
        <v>900877.47</v>
      </c>
      <c r="J117" s="75">
        <f>+'142'!S7</f>
        <v>900877.47</v>
      </c>
      <c r="K117" s="6">
        <f t="shared" si="12"/>
        <v>0</v>
      </c>
      <c r="L117" s="6">
        <v>675000</v>
      </c>
      <c r="M117" s="139" t="s">
        <v>245</v>
      </c>
      <c r="N117" s="13">
        <f t="shared" si="11"/>
        <v>0</v>
      </c>
      <c r="O117" s="13"/>
      <c r="P117" s="13"/>
      <c r="Q117" s="13">
        <f t="shared" si="9"/>
        <v>900877.47</v>
      </c>
      <c r="V117" s="43"/>
      <c r="W117" s="43">
        <v>139085.13</v>
      </c>
    </row>
    <row r="118" spans="1:23" x14ac:dyDescent="0.25">
      <c r="A118" s="3">
        <v>144</v>
      </c>
      <c r="B118" s="2" t="s">
        <v>321</v>
      </c>
      <c r="C118" s="139" t="s">
        <v>322</v>
      </c>
      <c r="E118" s="3"/>
      <c r="F118" s="139" t="s">
        <v>74</v>
      </c>
      <c r="G118" s="139" t="s">
        <v>448</v>
      </c>
      <c r="H118" s="3">
        <v>2002</v>
      </c>
      <c r="I118" s="164">
        <f>+'144'!R7</f>
        <v>2348918.9900000002</v>
      </c>
      <c r="J118" s="75">
        <f>+'144'!S7</f>
        <v>1407030.7492857145</v>
      </c>
      <c r="K118" s="6">
        <f t="shared" si="12"/>
        <v>941888.24071428576</v>
      </c>
      <c r="L118" s="6">
        <v>2000000</v>
      </c>
      <c r="M118" s="139" t="s">
        <v>245</v>
      </c>
      <c r="N118" s="13">
        <f t="shared" si="11"/>
        <v>0</v>
      </c>
      <c r="O118" s="13"/>
      <c r="P118" s="13"/>
      <c r="Q118" s="13">
        <f t="shared" si="9"/>
        <v>2348918.9900000002</v>
      </c>
      <c r="V118" s="43"/>
    </row>
    <row r="119" spans="1:23" x14ac:dyDescent="0.25">
      <c r="A119" s="3">
        <v>158</v>
      </c>
      <c r="B119" s="2" t="s">
        <v>323</v>
      </c>
      <c r="C119" s="139"/>
      <c r="D119" s="3">
        <v>211296</v>
      </c>
      <c r="E119" s="3"/>
      <c r="F119" s="139" t="s">
        <v>74</v>
      </c>
      <c r="G119" s="155" t="s">
        <v>532</v>
      </c>
      <c r="H119" s="3">
        <v>2009</v>
      </c>
      <c r="I119" s="164">
        <f>+'158'!R7</f>
        <v>612727</v>
      </c>
      <c r="J119" s="75">
        <f>+'158'!S7</f>
        <v>612727</v>
      </c>
      <c r="K119" s="6">
        <f t="shared" si="12"/>
        <v>0</v>
      </c>
      <c r="L119" s="6">
        <v>400000</v>
      </c>
      <c r="M119" s="139" t="s">
        <v>245</v>
      </c>
      <c r="N119" s="13">
        <f t="shared" si="11"/>
        <v>0</v>
      </c>
      <c r="O119" s="13"/>
      <c r="P119" s="13"/>
      <c r="Q119" s="13">
        <f t="shared" si="9"/>
        <v>612727</v>
      </c>
      <c r="V119" s="43"/>
    </row>
    <row r="120" spans="1:23" x14ac:dyDescent="0.25">
      <c r="A120" s="3">
        <v>159</v>
      </c>
      <c r="B120" s="2" t="s">
        <v>740</v>
      </c>
      <c r="C120" s="139" t="s">
        <v>325</v>
      </c>
      <c r="D120" s="3">
        <v>130380</v>
      </c>
      <c r="E120" s="3"/>
      <c r="F120" s="139" t="s">
        <v>74</v>
      </c>
      <c r="G120" s="155" t="s">
        <v>527</v>
      </c>
      <c r="H120" s="3">
        <v>2009</v>
      </c>
      <c r="I120" s="164">
        <f>+'159'!R7</f>
        <v>935280.49</v>
      </c>
      <c r="J120" s="75">
        <f>+'159'!S7</f>
        <v>935280.49000000011</v>
      </c>
      <c r="K120" s="6">
        <f t="shared" si="12"/>
        <v>0</v>
      </c>
      <c r="L120" s="6">
        <v>750000</v>
      </c>
      <c r="M120" s="139" t="s">
        <v>245</v>
      </c>
      <c r="N120" s="13">
        <f t="shared" si="11"/>
        <v>-1.1641532182693481E-10</v>
      </c>
      <c r="O120" s="13"/>
      <c r="P120" s="13"/>
      <c r="Q120" s="13">
        <f t="shared" si="9"/>
        <v>935280.49</v>
      </c>
      <c r="V120" s="43"/>
    </row>
    <row r="121" spans="1:23" x14ac:dyDescent="0.25">
      <c r="A121" s="3">
        <v>164</v>
      </c>
      <c r="B121" s="2" t="s">
        <v>746</v>
      </c>
      <c r="C121" s="139" t="s">
        <v>455</v>
      </c>
      <c r="D121" s="3">
        <v>420182</v>
      </c>
      <c r="E121" s="3"/>
      <c r="F121" s="139" t="s">
        <v>74</v>
      </c>
      <c r="G121" s="155" t="s">
        <v>527</v>
      </c>
      <c r="H121" s="3">
        <v>2009</v>
      </c>
      <c r="I121" s="164">
        <f>+'164'!R7</f>
        <v>897755.57</v>
      </c>
      <c r="J121" s="75">
        <f>+'164'!S7</f>
        <v>897755.56999999983</v>
      </c>
      <c r="K121" s="6">
        <f t="shared" si="12"/>
        <v>0</v>
      </c>
      <c r="L121" s="6">
        <v>800000</v>
      </c>
      <c r="M121" s="139" t="s">
        <v>245</v>
      </c>
      <c r="N121" s="13">
        <f t="shared" si="11"/>
        <v>1.1641532182693481E-10</v>
      </c>
      <c r="O121" s="13"/>
      <c r="P121" s="13"/>
      <c r="Q121" s="13">
        <f t="shared" si="9"/>
        <v>897755.57</v>
      </c>
      <c r="V121" s="43"/>
    </row>
    <row r="122" spans="1:23" x14ac:dyDescent="0.25">
      <c r="A122" s="3">
        <v>175</v>
      </c>
      <c r="B122" s="2" t="s">
        <v>327</v>
      </c>
      <c r="C122" s="139"/>
      <c r="D122" s="3" t="s">
        <v>328</v>
      </c>
      <c r="E122" s="3" t="s">
        <v>493</v>
      </c>
      <c r="F122" s="139" t="s">
        <v>74</v>
      </c>
      <c r="G122" s="155" t="s">
        <v>527</v>
      </c>
      <c r="H122" s="3"/>
      <c r="I122" s="164"/>
      <c r="J122" s="75"/>
      <c r="K122" s="6">
        <f t="shared" si="12"/>
        <v>0</v>
      </c>
      <c r="L122" s="6"/>
      <c r="M122" s="139" t="s">
        <v>245</v>
      </c>
      <c r="N122" s="13">
        <f t="shared" si="11"/>
        <v>0</v>
      </c>
      <c r="O122" s="13"/>
      <c r="P122" s="13"/>
      <c r="Q122" s="13">
        <f t="shared" si="9"/>
        <v>0</v>
      </c>
      <c r="V122" s="43"/>
    </row>
    <row r="123" spans="1:23" x14ac:dyDescent="0.25">
      <c r="A123" s="3">
        <v>176</v>
      </c>
      <c r="B123" s="2" t="s">
        <v>329</v>
      </c>
      <c r="C123" s="139"/>
      <c r="E123" s="3" t="s">
        <v>493</v>
      </c>
      <c r="F123" s="139" t="s">
        <v>74</v>
      </c>
      <c r="G123" s="139"/>
      <c r="H123" s="3"/>
      <c r="I123" s="164"/>
      <c r="J123" s="75"/>
      <c r="K123" s="6">
        <f t="shared" si="12"/>
        <v>0</v>
      </c>
      <c r="L123" s="6"/>
      <c r="M123" s="139" t="s">
        <v>245</v>
      </c>
      <c r="N123" s="13">
        <f t="shared" si="11"/>
        <v>0</v>
      </c>
      <c r="O123" s="13"/>
      <c r="P123" s="13"/>
      <c r="Q123" s="13">
        <f t="shared" si="9"/>
        <v>0</v>
      </c>
      <c r="V123" s="43"/>
    </row>
    <row r="124" spans="1:23" x14ac:dyDescent="0.25">
      <c r="A124" s="3">
        <v>177</v>
      </c>
      <c r="B124" s="2" t="s">
        <v>330</v>
      </c>
      <c r="C124" s="139"/>
      <c r="E124" s="3"/>
      <c r="F124" s="139" t="s">
        <v>74</v>
      </c>
      <c r="G124" s="139"/>
      <c r="H124" s="3"/>
      <c r="I124" s="164">
        <f>+'177'!R7</f>
        <v>2920</v>
      </c>
      <c r="J124" s="75">
        <f>+'177'!S7</f>
        <v>2920</v>
      </c>
      <c r="K124" s="6">
        <f t="shared" si="12"/>
        <v>0</v>
      </c>
      <c r="L124" s="6"/>
      <c r="M124" s="139" t="s">
        <v>245</v>
      </c>
      <c r="N124" s="13">
        <f t="shared" ref="N124:N155" si="13">+I124-J124-K124</f>
        <v>0</v>
      </c>
      <c r="O124" s="13"/>
      <c r="P124" s="13"/>
      <c r="Q124" s="13">
        <f t="shared" si="9"/>
        <v>2920</v>
      </c>
      <c r="V124" s="43"/>
    </row>
    <row r="125" spans="1:23" x14ac:dyDescent="0.25">
      <c r="A125" s="3">
        <v>178</v>
      </c>
      <c r="B125" s="2" t="s">
        <v>332</v>
      </c>
      <c r="C125" s="139"/>
      <c r="D125" s="3">
        <v>10458</v>
      </c>
      <c r="E125" s="3" t="s">
        <v>493</v>
      </c>
      <c r="F125" s="139" t="s">
        <v>74</v>
      </c>
      <c r="G125" s="139"/>
      <c r="H125" s="3"/>
      <c r="I125" s="164"/>
      <c r="J125" s="75"/>
      <c r="K125" s="6"/>
      <c r="L125" s="6"/>
      <c r="M125" s="139" t="s">
        <v>245</v>
      </c>
      <c r="N125" s="13">
        <f t="shared" si="13"/>
        <v>0</v>
      </c>
      <c r="O125" s="13"/>
      <c r="P125" s="13"/>
      <c r="Q125" s="13">
        <f t="shared" si="9"/>
        <v>0</v>
      </c>
      <c r="V125" s="43"/>
    </row>
    <row r="126" spans="1:23" x14ac:dyDescent="0.25">
      <c r="A126" s="3">
        <v>183</v>
      </c>
      <c r="B126" s="2" t="s">
        <v>403</v>
      </c>
      <c r="C126" s="139" t="s">
        <v>402</v>
      </c>
      <c r="D126" s="3">
        <v>7743</v>
      </c>
      <c r="E126" s="3"/>
      <c r="F126" s="139" t="s">
        <v>74</v>
      </c>
      <c r="G126" s="139" t="s">
        <v>445</v>
      </c>
      <c r="H126" s="3">
        <v>1998</v>
      </c>
      <c r="I126" s="164">
        <f>+'183'!R7</f>
        <v>1904288.16</v>
      </c>
      <c r="J126" s="75">
        <f>+'183'!S7</f>
        <v>1903548.6600000006</v>
      </c>
      <c r="K126" s="6">
        <f t="shared" ref="K126:K157" si="14">+I126-J126</f>
        <v>739.49999999930151</v>
      </c>
      <c r="L126" s="6">
        <v>1500000</v>
      </c>
      <c r="M126" s="139" t="s">
        <v>245</v>
      </c>
      <c r="N126" s="13">
        <f t="shared" si="13"/>
        <v>0</v>
      </c>
      <c r="O126" s="13"/>
      <c r="P126" s="13"/>
      <c r="Q126" s="13">
        <f t="shared" si="9"/>
        <v>1904288.16</v>
      </c>
      <c r="V126" s="43"/>
    </row>
    <row r="127" spans="1:23" x14ac:dyDescent="0.25">
      <c r="A127" s="3">
        <v>190</v>
      </c>
      <c r="B127" s="2" t="s">
        <v>310</v>
      </c>
      <c r="C127" s="139" t="s">
        <v>500</v>
      </c>
      <c r="D127" s="3">
        <v>310361</v>
      </c>
      <c r="E127" s="3"/>
      <c r="F127" s="139" t="s">
        <v>74</v>
      </c>
      <c r="G127" s="139" t="s">
        <v>445</v>
      </c>
      <c r="H127" s="3">
        <v>1994</v>
      </c>
      <c r="I127" s="164">
        <f>+'190'!R7</f>
        <v>747334.13</v>
      </c>
      <c r="J127" s="75">
        <f>+'190'!S7</f>
        <v>747334.13000000012</v>
      </c>
      <c r="K127" s="6">
        <f t="shared" si="14"/>
        <v>0</v>
      </c>
      <c r="L127" s="6">
        <v>425000</v>
      </c>
      <c r="M127" s="139" t="s">
        <v>245</v>
      </c>
      <c r="N127" s="13">
        <f t="shared" si="13"/>
        <v>-1.1641532182693481E-10</v>
      </c>
      <c r="O127" s="13"/>
      <c r="P127" s="13"/>
      <c r="Q127" s="13">
        <f t="shared" si="9"/>
        <v>747334.13</v>
      </c>
      <c r="V127" s="43"/>
    </row>
    <row r="128" spans="1:23" x14ac:dyDescent="0.25">
      <c r="A128" s="3">
        <v>194</v>
      </c>
      <c r="B128" s="2" t="s">
        <v>312</v>
      </c>
      <c r="C128" s="139"/>
      <c r="D128" s="3">
        <v>30017</v>
      </c>
      <c r="E128" s="3"/>
      <c r="F128" s="139" t="s">
        <v>74</v>
      </c>
      <c r="G128" s="139" t="s">
        <v>452</v>
      </c>
      <c r="H128" s="3">
        <v>2005</v>
      </c>
      <c r="I128" s="164">
        <f>+'194'!R7</f>
        <v>192827.85</v>
      </c>
      <c r="J128" s="75">
        <f>+'194'!S7</f>
        <v>192827.85000000003</v>
      </c>
      <c r="K128" s="6">
        <f t="shared" si="14"/>
        <v>0</v>
      </c>
      <c r="L128" s="6">
        <v>100000</v>
      </c>
      <c r="M128" s="139" t="s">
        <v>245</v>
      </c>
      <c r="N128" s="13">
        <f t="shared" si="13"/>
        <v>-2.9103830456733704E-11</v>
      </c>
      <c r="O128" s="13"/>
      <c r="P128" s="13"/>
      <c r="Q128" s="13">
        <f t="shared" si="9"/>
        <v>192827.85</v>
      </c>
      <c r="V128" s="43"/>
    </row>
    <row r="129" spans="1:22" x14ac:dyDescent="0.25">
      <c r="A129" s="3">
        <v>200</v>
      </c>
      <c r="B129" s="2" t="s">
        <v>458</v>
      </c>
      <c r="C129" s="139" t="s">
        <v>723</v>
      </c>
      <c r="D129" s="3" t="s">
        <v>722</v>
      </c>
      <c r="E129" s="3"/>
      <c r="F129" s="139" t="s">
        <v>74</v>
      </c>
      <c r="G129" s="139" t="s">
        <v>560</v>
      </c>
      <c r="H129" s="3">
        <v>2002</v>
      </c>
      <c r="I129" s="164">
        <f>+'200'!R7</f>
        <v>360864.21</v>
      </c>
      <c r="J129" s="75">
        <f>+'200'!S7</f>
        <v>360864.21</v>
      </c>
      <c r="K129" s="6">
        <f t="shared" si="14"/>
        <v>0</v>
      </c>
      <c r="L129" s="6">
        <v>300000</v>
      </c>
      <c r="M129" s="139" t="s">
        <v>245</v>
      </c>
      <c r="N129" s="13">
        <f t="shared" si="13"/>
        <v>0</v>
      </c>
      <c r="O129" s="13"/>
      <c r="P129" s="13"/>
      <c r="Q129" s="13">
        <f t="shared" si="9"/>
        <v>360864.21</v>
      </c>
      <c r="V129" s="43"/>
    </row>
    <row r="130" spans="1:22" x14ac:dyDescent="0.25">
      <c r="A130" s="3">
        <v>207</v>
      </c>
      <c r="B130" s="2" t="s">
        <v>314</v>
      </c>
      <c r="C130" s="139"/>
      <c r="E130" s="3" t="s">
        <v>493</v>
      </c>
      <c r="F130" s="139" t="s">
        <v>74</v>
      </c>
      <c r="G130" s="139"/>
      <c r="H130" s="3"/>
      <c r="I130" s="164"/>
      <c r="J130" s="75"/>
      <c r="K130" s="6">
        <f t="shared" si="14"/>
        <v>0</v>
      </c>
      <c r="L130" s="6">
        <v>48000</v>
      </c>
      <c r="M130" s="139" t="s">
        <v>245</v>
      </c>
      <c r="N130" s="13">
        <f t="shared" si="13"/>
        <v>0</v>
      </c>
      <c r="O130" s="13"/>
      <c r="P130" s="13"/>
      <c r="Q130" s="13">
        <f t="shared" si="9"/>
        <v>0</v>
      </c>
      <c r="V130" s="43"/>
    </row>
    <row r="131" spans="1:22" x14ac:dyDescent="0.25">
      <c r="A131" s="3">
        <v>211</v>
      </c>
      <c r="B131" s="2" t="s">
        <v>483</v>
      </c>
      <c r="C131" s="139"/>
      <c r="E131" s="3" t="s">
        <v>493</v>
      </c>
      <c r="F131" s="139" t="s">
        <v>74</v>
      </c>
      <c r="G131" s="155" t="s">
        <v>527</v>
      </c>
      <c r="H131" s="3"/>
      <c r="I131" s="164"/>
      <c r="J131" s="75"/>
      <c r="K131" s="6">
        <f t="shared" si="14"/>
        <v>0</v>
      </c>
      <c r="L131" s="6">
        <v>500</v>
      </c>
      <c r="M131" s="139" t="s">
        <v>245</v>
      </c>
      <c r="N131" s="13">
        <f t="shared" si="13"/>
        <v>0</v>
      </c>
      <c r="O131" s="13"/>
      <c r="P131" s="13"/>
      <c r="Q131" s="13">
        <f t="shared" si="9"/>
        <v>0</v>
      </c>
      <c r="V131" s="43"/>
    </row>
    <row r="132" spans="1:22" x14ac:dyDescent="0.25">
      <c r="A132" s="3">
        <v>213</v>
      </c>
      <c r="B132" s="2" t="s">
        <v>484</v>
      </c>
      <c r="C132" s="139"/>
      <c r="E132" s="3" t="s">
        <v>493</v>
      </c>
      <c r="F132" s="139" t="s">
        <v>74</v>
      </c>
      <c r="G132" s="139" t="s">
        <v>561</v>
      </c>
      <c r="H132" s="3"/>
      <c r="I132" s="164"/>
      <c r="J132" s="75"/>
      <c r="K132" s="6">
        <f t="shared" si="14"/>
        <v>0</v>
      </c>
      <c r="L132" s="6">
        <v>500</v>
      </c>
      <c r="M132" s="139" t="s">
        <v>245</v>
      </c>
      <c r="N132" s="13">
        <f t="shared" si="13"/>
        <v>0</v>
      </c>
      <c r="O132" s="13"/>
      <c r="P132" s="13"/>
      <c r="Q132" s="13">
        <f t="shared" si="9"/>
        <v>0</v>
      </c>
      <c r="V132" s="43"/>
    </row>
    <row r="133" spans="1:22" x14ac:dyDescent="0.25">
      <c r="A133" s="3">
        <v>214</v>
      </c>
      <c r="B133" s="2" t="s">
        <v>484</v>
      </c>
      <c r="C133" s="139"/>
      <c r="E133" s="3" t="s">
        <v>493</v>
      </c>
      <c r="F133" s="139" t="s">
        <v>74</v>
      </c>
      <c r="G133" s="139" t="s">
        <v>561</v>
      </c>
      <c r="H133" s="3"/>
      <c r="I133" s="164"/>
      <c r="J133" s="75"/>
      <c r="K133" s="6">
        <f t="shared" si="14"/>
        <v>0</v>
      </c>
      <c r="L133" s="6">
        <v>1250</v>
      </c>
      <c r="M133" s="139" t="s">
        <v>245</v>
      </c>
      <c r="N133" s="13">
        <f t="shared" si="13"/>
        <v>0</v>
      </c>
      <c r="O133" s="13"/>
      <c r="P133" s="13"/>
      <c r="Q133" s="13">
        <f t="shared" si="9"/>
        <v>0</v>
      </c>
      <c r="V133" s="43"/>
    </row>
    <row r="134" spans="1:22" x14ac:dyDescent="0.25">
      <c r="A134" s="3">
        <v>220</v>
      </c>
      <c r="B134" s="2" t="s">
        <v>358</v>
      </c>
      <c r="C134" s="139"/>
      <c r="E134" s="3" t="s">
        <v>493</v>
      </c>
      <c r="F134" s="139" t="s">
        <v>74</v>
      </c>
      <c r="G134" s="139"/>
      <c r="H134" s="3"/>
      <c r="I134" s="164"/>
      <c r="J134" s="75"/>
      <c r="K134" s="6">
        <f t="shared" si="14"/>
        <v>0</v>
      </c>
      <c r="L134" s="6">
        <v>3500</v>
      </c>
      <c r="M134" s="139" t="s">
        <v>245</v>
      </c>
      <c r="N134" s="13">
        <f t="shared" si="13"/>
        <v>0</v>
      </c>
      <c r="O134" s="13"/>
      <c r="P134" s="13"/>
      <c r="Q134" s="13">
        <f t="shared" si="9"/>
        <v>0</v>
      </c>
      <c r="V134" s="43"/>
    </row>
    <row r="135" spans="1:22" x14ac:dyDescent="0.25">
      <c r="A135" s="3">
        <v>221</v>
      </c>
      <c r="B135" s="2" t="s">
        <v>359</v>
      </c>
      <c r="C135" s="139"/>
      <c r="E135" s="3" t="s">
        <v>493</v>
      </c>
      <c r="F135" s="139" t="s">
        <v>74</v>
      </c>
      <c r="G135" s="139"/>
      <c r="H135" s="3"/>
      <c r="I135" s="164"/>
      <c r="J135" s="75"/>
      <c r="K135" s="6">
        <f t="shared" si="14"/>
        <v>0</v>
      </c>
      <c r="L135" s="6">
        <v>20000</v>
      </c>
      <c r="M135" s="139" t="s">
        <v>245</v>
      </c>
      <c r="N135" s="13">
        <f t="shared" si="13"/>
        <v>0</v>
      </c>
      <c r="O135" s="13"/>
      <c r="P135" s="13"/>
      <c r="Q135" s="13">
        <f t="shared" si="9"/>
        <v>0</v>
      </c>
      <c r="V135" s="43"/>
    </row>
    <row r="136" spans="1:22" x14ac:dyDescent="0.25">
      <c r="A136" s="3">
        <v>228</v>
      </c>
      <c r="B136" s="2" t="s">
        <v>365</v>
      </c>
      <c r="C136" s="139"/>
      <c r="E136" s="3" t="s">
        <v>493</v>
      </c>
      <c r="F136" s="139" t="s">
        <v>74</v>
      </c>
      <c r="G136" s="139"/>
      <c r="H136" s="3"/>
      <c r="I136" s="164"/>
      <c r="J136" s="75"/>
      <c r="K136" s="6">
        <f t="shared" si="14"/>
        <v>0</v>
      </c>
      <c r="L136" s="6"/>
      <c r="M136" s="139"/>
      <c r="N136" s="13">
        <f t="shared" si="13"/>
        <v>0</v>
      </c>
      <c r="O136" s="13"/>
      <c r="P136" s="13"/>
      <c r="Q136" s="13">
        <f t="shared" si="9"/>
        <v>0</v>
      </c>
      <c r="V136" s="43"/>
    </row>
    <row r="137" spans="1:22" x14ac:dyDescent="0.25">
      <c r="A137" s="3">
        <v>230</v>
      </c>
      <c r="B137" s="2" t="s">
        <v>366</v>
      </c>
      <c r="C137" s="139"/>
      <c r="E137" s="3" t="s">
        <v>493</v>
      </c>
      <c r="F137" s="139" t="s">
        <v>74</v>
      </c>
      <c r="G137" s="139" t="s">
        <v>246</v>
      </c>
      <c r="H137" s="3"/>
      <c r="I137" s="164"/>
      <c r="J137" s="75"/>
      <c r="K137" s="6">
        <f t="shared" si="14"/>
        <v>0</v>
      </c>
      <c r="L137" s="6">
        <v>10000</v>
      </c>
      <c r="M137" s="139"/>
      <c r="N137" s="13">
        <f t="shared" si="13"/>
        <v>0</v>
      </c>
      <c r="O137" s="13"/>
      <c r="P137" s="13"/>
      <c r="Q137" s="13">
        <f t="shared" ref="Q137:Q200" si="15">+I137+O137+P137</f>
        <v>0</v>
      </c>
      <c r="V137" s="43"/>
    </row>
    <row r="138" spans="1:22" x14ac:dyDescent="0.25">
      <c r="A138" s="3">
        <v>231</v>
      </c>
      <c r="B138" s="2" t="s">
        <v>367</v>
      </c>
      <c r="C138" s="139" t="s">
        <v>368</v>
      </c>
      <c r="D138" s="3">
        <v>11853</v>
      </c>
      <c r="E138" s="3" t="s">
        <v>493</v>
      </c>
      <c r="F138" s="139" t="s">
        <v>74</v>
      </c>
      <c r="G138" s="139" t="s">
        <v>561</v>
      </c>
      <c r="H138" s="3"/>
      <c r="I138" s="164"/>
      <c r="J138" s="75"/>
      <c r="K138" s="6">
        <f t="shared" si="14"/>
        <v>0</v>
      </c>
      <c r="L138" s="6">
        <v>8000</v>
      </c>
      <c r="M138" s="139"/>
      <c r="N138" s="13">
        <f t="shared" si="13"/>
        <v>0</v>
      </c>
      <c r="O138" s="13"/>
      <c r="P138" s="13"/>
      <c r="Q138" s="13">
        <f t="shared" si="15"/>
        <v>0</v>
      </c>
      <c r="V138" s="43"/>
    </row>
    <row r="139" spans="1:22" x14ac:dyDescent="0.25">
      <c r="A139" s="3">
        <v>232</v>
      </c>
      <c r="B139" s="2" t="s">
        <v>369</v>
      </c>
      <c r="C139" s="139"/>
      <c r="E139" s="3" t="s">
        <v>493</v>
      </c>
      <c r="F139" s="139" t="s">
        <v>74</v>
      </c>
      <c r="G139" s="139"/>
      <c r="H139" s="3"/>
      <c r="I139" s="164"/>
      <c r="J139" s="75"/>
      <c r="K139" s="6">
        <f t="shared" si="14"/>
        <v>0</v>
      </c>
      <c r="L139" s="6">
        <v>12500</v>
      </c>
      <c r="M139" s="139"/>
      <c r="N139" s="13">
        <f t="shared" si="13"/>
        <v>0</v>
      </c>
      <c r="O139" s="13"/>
      <c r="P139" s="13"/>
      <c r="Q139" s="13">
        <f t="shared" si="15"/>
        <v>0</v>
      </c>
      <c r="V139" s="43"/>
    </row>
    <row r="140" spans="1:22" x14ac:dyDescent="0.25">
      <c r="A140" s="3">
        <v>233</v>
      </c>
      <c r="B140" s="2" t="s">
        <v>370</v>
      </c>
      <c r="C140" s="139"/>
      <c r="D140" s="3">
        <v>59812948</v>
      </c>
      <c r="E140" s="3" t="s">
        <v>493</v>
      </c>
      <c r="F140" s="139" t="s">
        <v>74</v>
      </c>
      <c r="G140" s="139"/>
      <c r="H140" s="3"/>
      <c r="I140" s="164"/>
      <c r="J140" s="75"/>
      <c r="K140" s="6">
        <f t="shared" si="14"/>
        <v>0</v>
      </c>
      <c r="L140" s="6">
        <v>500</v>
      </c>
      <c r="M140" s="139"/>
      <c r="N140" s="13">
        <f t="shared" si="13"/>
        <v>0</v>
      </c>
      <c r="O140" s="13"/>
      <c r="P140" s="13"/>
      <c r="Q140" s="13">
        <f t="shared" si="15"/>
        <v>0</v>
      </c>
      <c r="V140" s="43"/>
    </row>
    <row r="141" spans="1:22" x14ac:dyDescent="0.25">
      <c r="A141" s="3">
        <v>235</v>
      </c>
      <c r="B141" s="2" t="s">
        <v>371</v>
      </c>
      <c r="C141" s="139"/>
      <c r="E141" s="3" t="s">
        <v>493</v>
      </c>
      <c r="F141" s="139" t="s">
        <v>74</v>
      </c>
      <c r="G141" s="139"/>
      <c r="H141" s="3"/>
      <c r="I141" s="164"/>
      <c r="J141" s="75"/>
      <c r="K141" s="6">
        <f t="shared" si="14"/>
        <v>0</v>
      </c>
      <c r="L141" s="6"/>
      <c r="M141" s="139"/>
      <c r="N141" s="13">
        <f t="shared" si="13"/>
        <v>0</v>
      </c>
      <c r="O141" s="13"/>
      <c r="P141" s="13"/>
      <c r="Q141" s="13">
        <f t="shared" si="15"/>
        <v>0</v>
      </c>
      <c r="V141" s="43"/>
    </row>
    <row r="142" spans="1:22" x14ac:dyDescent="0.25">
      <c r="A142" s="3">
        <v>237</v>
      </c>
      <c r="B142" s="2" t="s">
        <v>372</v>
      </c>
      <c r="C142" s="139" t="s">
        <v>373</v>
      </c>
      <c r="E142" s="3" t="s">
        <v>493</v>
      </c>
      <c r="F142" s="139" t="s">
        <v>74</v>
      </c>
      <c r="G142" s="139"/>
      <c r="H142" s="3">
        <v>1984</v>
      </c>
      <c r="I142" s="164"/>
      <c r="J142" s="75"/>
      <c r="K142" s="6">
        <f t="shared" si="14"/>
        <v>0</v>
      </c>
      <c r="L142" s="6">
        <v>80000</v>
      </c>
      <c r="M142" s="139"/>
      <c r="N142" s="13">
        <f t="shared" si="13"/>
        <v>0</v>
      </c>
      <c r="O142" s="13">
        <f>247000+44000</f>
        <v>291000</v>
      </c>
      <c r="P142" s="13">
        <f>576000+178000+10000</f>
        <v>764000</v>
      </c>
      <c r="Q142" s="13">
        <f t="shared" si="15"/>
        <v>1055000</v>
      </c>
      <c r="V142" s="43"/>
    </row>
    <row r="143" spans="1:22" x14ac:dyDescent="0.25">
      <c r="A143" s="3">
        <v>238</v>
      </c>
      <c r="B143" s="2" t="s">
        <v>374</v>
      </c>
      <c r="C143" s="139"/>
      <c r="E143" s="3" t="s">
        <v>493</v>
      </c>
      <c r="F143" s="139" t="s">
        <v>74</v>
      </c>
      <c r="G143" s="139"/>
      <c r="H143" s="3"/>
      <c r="I143" s="164"/>
      <c r="J143" s="75"/>
      <c r="K143" s="6">
        <f t="shared" si="14"/>
        <v>0</v>
      </c>
      <c r="L143" s="6">
        <v>10000</v>
      </c>
      <c r="M143" s="139"/>
      <c r="N143" s="13">
        <f t="shared" si="13"/>
        <v>0</v>
      </c>
      <c r="O143" s="13"/>
      <c r="P143" s="13"/>
      <c r="Q143" s="13">
        <f t="shared" si="15"/>
        <v>0</v>
      </c>
      <c r="V143" s="43"/>
    </row>
    <row r="144" spans="1:22" x14ac:dyDescent="0.25">
      <c r="A144" s="3">
        <v>239</v>
      </c>
      <c r="B144" s="2" t="s">
        <v>375</v>
      </c>
      <c r="C144" s="139" t="s">
        <v>376</v>
      </c>
      <c r="E144" s="3" t="s">
        <v>493</v>
      </c>
      <c r="F144" s="139" t="s">
        <v>74</v>
      </c>
      <c r="G144" s="139"/>
      <c r="H144" s="3"/>
      <c r="I144" s="164"/>
      <c r="J144" s="75"/>
      <c r="K144" s="6">
        <f t="shared" si="14"/>
        <v>0</v>
      </c>
      <c r="L144" s="6">
        <v>1500</v>
      </c>
      <c r="M144" s="139"/>
      <c r="N144" s="13">
        <f t="shared" si="13"/>
        <v>0</v>
      </c>
      <c r="O144" s="13"/>
      <c r="P144" s="13"/>
      <c r="Q144" s="13">
        <f t="shared" si="15"/>
        <v>0</v>
      </c>
      <c r="V144" s="43"/>
    </row>
    <row r="145" spans="1:22" x14ac:dyDescent="0.25">
      <c r="A145" s="3">
        <v>240</v>
      </c>
      <c r="B145" s="2" t="s">
        <v>377</v>
      </c>
      <c r="C145" s="139"/>
      <c r="E145" s="3" t="s">
        <v>493</v>
      </c>
      <c r="F145" s="139" t="s">
        <v>74</v>
      </c>
      <c r="G145" s="139"/>
      <c r="H145" s="3"/>
      <c r="I145" s="164"/>
      <c r="J145" s="75"/>
      <c r="K145" s="6">
        <f t="shared" si="14"/>
        <v>0</v>
      </c>
      <c r="L145" s="6"/>
      <c r="M145" s="139"/>
      <c r="N145" s="13">
        <f t="shared" si="13"/>
        <v>0</v>
      </c>
      <c r="O145" s="13"/>
      <c r="P145" s="13"/>
      <c r="Q145" s="13">
        <f t="shared" si="15"/>
        <v>0</v>
      </c>
      <c r="V145" s="43"/>
    </row>
    <row r="146" spans="1:22" x14ac:dyDescent="0.25">
      <c r="A146" s="3">
        <v>241</v>
      </c>
      <c r="B146" s="2" t="s">
        <v>378</v>
      </c>
      <c r="C146" s="139"/>
      <c r="E146" s="3" t="s">
        <v>493</v>
      </c>
      <c r="F146" s="139" t="s">
        <v>74</v>
      </c>
      <c r="G146" s="139"/>
      <c r="H146" s="3"/>
      <c r="I146" s="164"/>
      <c r="J146" s="75"/>
      <c r="K146" s="6">
        <f t="shared" si="14"/>
        <v>0</v>
      </c>
      <c r="L146" s="6"/>
      <c r="M146" s="139"/>
      <c r="N146" s="13">
        <f t="shared" si="13"/>
        <v>0</v>
      </c>
      <c r="O146" s="13"/>
      <c r="P146" s="13"/>
      <c r="Q146" s="13">
        <f t="shared" si="15"/>
        <v>0</v>
      </c>
      <c r="V146" s="43"/>
    </row>
    <row r="147" spans="1:22" x14ac:dyDescent="0.25">
      <c r="A147" s="3">
        <v>242</v>
      </c>
      <c r="B147" s="2" t="s">
        <v>379</v>
      </c>
      <c r="C147" s="139"/>
      <c r="E147" s="3" t="s">
        <v>493</v>
      </c>
      <c r="F147" s="139" t="s">
        <v>74</v>
      </c>
      <c r="G147" s="139"/>
      <c r="H147" s="3"/>
      <c r="I147" s="164"/>
      <c r="J147" s="75"/>
      <c r="K147" s="6">
        <f t="shared" si="14"/>
        <v>0</v>
      </c>
      <c r="L147" s="6"/>
      <c r="M147" s="139"/>
      <c r="N147" s="13">
        <f t="shared" si="13"/>
        <v>0</v>
      </c>
      <c r="O147" s="13"/>
      <c r="P147" s="13"/>
      <c r="Q147" s="13">
        <f t="shared" si="15"/>
        <v>0</v>
      </c>
      <c r="V147" s="43"/>
    </row>
    <row r="148" spans="1:22" x14ac:dyDescent="0.25">
      <c r="A148" s="3">
        <v>243</v>
      </c>
      <c r="B148" s="2" t="s">
        <v>380</v>
      </c>
      <c r="C148" s="139"/>
      <c r="E148" s="3" t="s">
        <v>493</v>
      </c>
      <c r="F148" s="139" t="s">
        <v>74</v>
      </c>
      <c r="G148" s="139"/>
      <c r="H148" s="3"/>
      <c r="I148" s="164"/>
      <c r="J148" s="75"/>
      <c r="K148" s="6">
        <f t="shared" si="14"/>
        <v>0</v>
      </c>
      <c r="L148" s="6"/>
      <c r="M148" s="139"/>
      <c r="N148" s="13">
        <f t="shared" si="13"/>
        <v>0</v>
      </c>
      <c r="O148" s="13"/>
      <c r="P148" s="13"/>
      <c r="Q148" s="13">
        <f t="shared" si="15"/>
        <v>0</v>
      </c>
      <c r="V148" s="43"/>
    </row>
    <row r="149" spans="1:22" x14ac:dyDescent="0.25">
      <c r="A149" s="3">
        <v>244</v>
      </c>
      <c r="B149" s="2" t="s">
        <v>381</v>
      </c>
      <c r="C149" s="139"/>
      <c r="E149" s="3" t="s">
        <v>493</v>
      </c>
      <c r="F149" s="139" t="s">
        <v>74</v>
      </c>
      <c r="G149" s="139"/>
      <c r="H149" s="3"/>
      <c r="I149" s="164"/>
      <c r="J149" s="75"/>
      <c r="K149" s="6">
        <f t="shared" si="14"/>
        <v>0</v>
      </c>
      <c r="L149" s="6"/>
      <c r="M149" s="139"/>
      <c r="N149" s="13">
        <f t="shared" si="13"/>
        <v>0</v>
      </c>
      <c r="O149" s="13"/>
      <c r="P149" s="13"/>
      <c r="Q149" s="13">
        <f t="shared" si="15"/>
        <v>0</v>
      </c>
      <c r="V149" s="43"/>
    </row>
    <row r="150" spans="1:22" x14ac:dyDescent="0.25">
      <c r="A150" s="3">
        <v>245</v>
      </c>
      <c r="B150" s="2" t="s">
        <v>382</v>
      </c>
      <c r="C150" s="139"/>
      <c r="E150" s="3" t="s">
        <v>493</v>
      </c>
      <c r="F150" s="139" t="s">
        <v>74</v>
      </c>
      <c r="G150" s="139"/>
      <c r="H150" s="3"/>
      <c r="I150" s="164"/>
      <c r="J150" s="75"/>
      <c r="K150" s="6">
        <f t="shared" si="14"/>
        <v>0</v>
      </c>
      <c r="L150" s="6"/>
      <c r="M150" s="139"/>
      <c r="N150" s="13">
        <f t="shared" si="13"/>
        <v>0</v>
      </c>
      <c r="O150" s="13"/>
      <c r="P150" s="13"/>
      <c r="Q150" s="13">
        <f t="shared" si="15"/>
        <v>0</v>
      </c>
      <c r="V150" s="43"/>
    </row>
    <row r="151" spans="1:22" x14ac:dyDescent="0.25">
      <c r="A151" s="3">
        <v>246</v>
      </c>
      <c r="B151" s="2" t="s">
        <v>383</v>
      </c>
      <c r="C151" s="139"/>
      <c r="E151" s="3" t="s">
        <v>493</v>
      </c>
      <c r="F151" s="139" t="s">
        <v>74</v>
      </c>
      <c r="G151" s="139"/>
      <c r="H151" s="3"/>
      <c r="I151" s="164"/>
      <c r="J151" s="75"/>
      <c r="K151" s="6">
        <f t="shared" si="14"/>
        <v>0</v>
      </c>
      <c r="L151" s="6"/>
      <c r="M151" s="139"/>
      <c r="N151" s="13">
        <f t="shared" si="13"/>
        <v>0</v>
      </c>
      <c r="O151" s="13"/>
      <c r="P151" s="13"/>
      <c r="Q151" s="13">
        <f t="shared" si="15"/>
        <v>0</v>
      </c>
      <c r="V151" s="43"/>
    </row>
    <row r="152" spans="1:22" x14ac:dyDescent="0.25">
      <c r="A152" s="235">
        <v>247</v>
      </c>
      <c r="B152" s="132" t="s">
        <v>384</v>
      </c>
      <c r="C152" s="236"/>
      <c r="D152" s="237"/>
      <c r="E152" s="237"/>
      <c r="F152" s="236" t="s">
        <v>74</v>
      </c>
      <c r="G152" s="236"/>
      <c r="H152" s="237">
        <v>2005</v>
      </c>
      <c r="I152" s="238">
        <f>'247'!R7</f>
        <v>162102.44</v>
      </c>
      <c r="J152" s="259">
        <f>'247'!S7</f>
        <v>162102.44</v>
      </c>
      <c r="K152" s="239">
        <f t="shared" si="14"/>
        <v>0</v>
      </c>
      <c r="L152" s="239"/>
      <c r="M152" s="240"/>
      <c r="N152" s="13">
        <f t="shared" si="13"/>
        <v>0</v>
      </c>
      <c r="O152" s="13"/>
      <c r="P152" s="13"/>
      <c r="Q152" s="13">
        <f t="shared" si="15"/>
        <v>162102.44</v>
      </c>
      <c r="V152" s="43"/>
    </row>
    <row r="153" spans="1:22" x14ac:dyDescent="0.25">
      <c r="A153" s="241">
        <v>250</v>
      </c>
      <c r="B153" s="2" t="s">
        <v>389</v>
      </c>
      <c r="C153" s="139"/>
      <c r="E153" s="3" t="s">
        <v>493</v>
      </c>
      <c r="F153" s="139" t="s">
        <v>74</v>
      </c>
      <c r="G153" s="139" t="s">
        <v>564</v>
      </c>
      <c r="H153" s="3"/>
      <c r="I153" s="164"/>
      <c r="J153" s="75"/>
      <c r="K153" s="6">
        <f t="shared" si="14"/>
        <v>0</v>
      </c>
      <c r="L153" s="6"/>
      <c r="M153" s="242"/>
      <c r="N153" s="13">
        <f t="shared" si="13"/>
        <v>0</v>
      </c>
      <c r="O153" s="13"/>
      <c r="P153" s="13"/>
      <c r="Q153" s="13">
        <f t="shared" si="15"/>
        <v>0</v>
      </c>
      <c r="V153" s="43"/>
    </row>
    <row r="154" spans="1:22" x14ac:dyDescent="0.25">
      <c r="A154" s="243">
        <v>251</v>
      </c>
      <c r="B154" s="244" t="s">
        <v>393</v>
      </c>
      <c r="C154" s="146"/>
      <c r="D154" s="12"/>
      <c r="E154" s="12" t="s">
        <v>493</v>
      </c>
      <c r="F154" s="146" t="s">
        <v>74</v>
      </c>
      <c r="G154" s="146"/>
      <c r="H154" s="12"/>
      <c r="I154" s="220"/>
      <c r="J154" s="253"/>
      <c r="K154" s="245">
        <f t="shared" si="14"/>
        <v>0</v>
      </c>
      <c r="L154" s="245"/>
      <c r="M154" s="246"/>
      <c r="N154" s="13">
        <f t="shared" si="13"/>
        <v>0</v>
      </c>
      <c r="O154" s="13"/>
      <c r="P154" s="13"/>
      <c r="Q154" s="13">
        <f t="shared" si="15"/>
        <v>0</v>
      </c>
      <c r="V154" s="43"/>
    </row>
    <row r="155" spans="1:22" x14ac:dyDescent="0.25">
      <c r="A155" s="3">
        <v>253</v>
      </c>
      <c r="B155" s="2" t="s">
        <v>394</v>
      </c>
      <c r="C155" s="139" t="s">
        <v>395</v>
      </c>
      <c r="D155" s="3" t="s">
        <v>726</v>
      </c>
      <c r="E155" s="3"/>
      <c r="F155" s="139" t="s">
        <v>74</v>
      </c>
      <c r="G155" s="139" t="s">
        <v>449</v>
      </c>
      <c r="H155" s="3">
        <v>1996</v>
      </c>
      <c r="I155" s="164">
        <f>+'253'!R7</f>
        <v>536593.71</v>
      </c>
      <c r="J155" s="75">
        <f>+'253'!S7</f>
        <v>536593.71</v>
      </c>
      <c r="K155" s="6">
        <f t="shared" si="14"/>
        <v>0</v>
      </c>
      <c r="L155" s="6">
        <v>200000</v>
      </c>
      <c r="M155" s="139"/>
      <c r="N155" s="13">
        <f t="shared" si="13"/>
        <v>0</v>
      </c>
      <c r="O155" s="13"/>
      <c r="P155" s="13"/>
      <c r="Q155" s="13">
        <f t="shared" si="15"/>
        <v>536593.71</v>
      </c>
      <c r="V155" s="43"/>
    </row>
    <row r="156" spans="1:22" x14ac:dyDescent="0.25">
      <c r="A156" s="3">
        <v>254</v>
      </c>
      <c r="B156" s="2" t="s">
        <v>397</v>
      </c>
      <c r="C156" s="139" t="s">
        <v>398</v>
      </c>
      <c r="D156" s="3">
        <v>104</v>
      </c>
      <c r="E156" s="3"/>
      <c r="F156" s="139" t="s">
        <v>74</v>
      </c>
      <c r="G156" s="139" t="s">
        <v>452</v>
      </c>
      <c r="H156" s="3">
        <v>1996</v>
      </c>
      <c r="I156" s="164">
        <f>+'254'!R7</f>
        <v>305098.40000000002</v>
      </c>
      <c r="J156" s="75">
        <f>+'254'!S7</f>
        <v>305098.40000000002</v>
      </c>
      <c r="K156" s="6">
        <f t="shared" si="14"/>
        <v>0</v>
      </c>
      <c r="L156" s="6">
        <v>80000</v>
      </c>
      <c r="M156" s="139"/>
      <c r="N156" s="13">
        <f t="shared" ref="N156:N192" si="16">+I156-J156-K156</f>
        <v>0</v>
      </c>
      <c r="O156" s="13"/>
      <c r="P156" s="13"/>
      <c r="Q156" s="13">
        <f t="shared" si="15"/>
        <v>305098.40000000002</v>
      </c>
      <c r="V156" s="43"/>
    </row>
    <row r="157" spans="1:22" x14ac:dyDescent="0.25">
      <c r="A157" s="3">
        <v>258</v>
      </c>
      <c r="B157" s="2" t="s">
        <v>404</v>
      </c>
      <c r="C157" s="139"/>
      <c r="E157" s="3" t="s">
        <v>493</v>
      </c>
      <c r="F157" s="139" t="s">
        <v>74</v>
      </c>
      <c r="G157" s="139"/>
      <c r="H157" s="3"/>
      <c r="I157" s="164"/>
      <c r="J157" s="75"/>
      <c r="K157" s="6">
        <f t="shared" si="14"/>
        <v>0</v>
      </c>
      <c r="L157" s="6">
        <v>300000</v>
      </c>
      <c r="M157" s="139"/>
      <c r="N157" s="13">
        <f t="shared" si="16"/>
        <v>0</v>
      </c>
      <c r="O157" s="13"/>
      <c r="P157" s="13"/>
      <c r="Q157" s="13">
        <f t="shared" si="15"/>
        <v>0</v>
      </c>
      <c r="V157" s="43"/>
    </row>
    <row r="158" spans="1:22" x14ac:dyDescent="0.25">
      <c r="A158" s="3">
        <v>260</v>
      </c>
      <c r="B158" s="2" t="s">
        <v>406</v>
      </c>
      <c r="C158" s="139"/>
      <c r="E158" s="3" t="s">
        <v>493</v>
      </c>
      <c r="F158" s="139" t="s">
        <v>74</v>
      </c>
      <c r="G158" s="139"/>
      <c r="H158" s="3"/>
      <c r="I158" s="164"/>
      <c r="J158" s="75"/>
      <c r="K158" s="6">
        <f t="shared" ref="K158:K189" si="17">+I158-J158</f>
        <v>0</v>
      </c>
      <c r="L158" s="6">
        <v>15000</v>
      </c>
      <c r="M158" s="139"/>
      <c r="N158" s="13">
        <f t="shared" si="16"/>
        <v>0</v>
      </c>
      <c r="O158" s="13"/>
      <c r="P158" s="13"/>
      <c r="Q158" s="13">
        <f t="shared" si="15"/>
        <v>0</v>
      </c>
      <c r="V158" s="43"/>
    </row>
    <row r="159" spans="1:22" x14ac:dyDescent="0.25">
      <c r="A159" s="3">
        <v>261</v>
      </c>
      <c r="B159" s="2" t="s">
        <v>407</v>
      </c>
      <c r="C159" s="139"/>
      <c r="E159" s="3" t="s">
        <v>493</v>
      </c>
      <c r="F159" s="139" t="s">
        <v>74</v>
      </c>
      <c r="G159" s="139"/>
      <c r="H159" s="3"/>
      <c r="I159" s="164"/>
      <c r="J159" s="75"/>
      <c r="K159" s="6">
        <f t="shared" si="17"/>
        <v>0</v>
      </c>
      <c r="L159" s="6">
        <v>3000</v>
      </c>
      <c r="M159" s="139"/>
      <c r="N159" s="13">
        <f t="shared" si="16"/>
        <v>0</v>
      </c>
      <c r="O159" s="13"/>
      <c r="P159" s="13"/>
      <c r="Q159" s="13">
        <f t="shared" si="15"/>
        <v>0</v>
      </c>
      <c r="V159" s="43"/>
    </row>
    <row r="160" spans="1:22" x14ac:dyDescent="0.25">
      <c r="A160" s="3">
        <v>263</v>
      </c>
      <c r="B160" s="2" t="s">
        <v>409</v>
      </c>
      <c r="C160" s="139"/>
      <c r="E160" s="3" t="s">
        <v>493</v>
      </c>
      <c r="F160" s="139" t="s">
        <v>74</v>
      </c>
      <c r="G160" s="139"/>
      <c r="H160" s="3"/>
      <c r="I160" s="164"/>
      <c r="J160" s="75"/>
      <c r="K160" s="6">
        <f t="shared" si="17"/>
        <v>0</v>
      </c>
      <c r="L160" s="6">
        <v>150000</v>
      </c>
      <c r="M160" s="139"/>
      <c r="N160" s="13">
        <f t="shared" si="16"/>
        <v>0</v>
      </c>
      <c r="O160" s="13"/>
      <c r="P160" s="13"/>
      <c r="Q160" s="13">
        <f t="shared" si="15"/>
        <v>0</v>
      </c>
      <c r="V160" s="43"/>
    </row>
    <row r="161" spans="1:22" x14ac:dyDescent="0.25">
      <c r="A161" s="3">
        <v>265</v>
      </c>
      <c r="B161" s="2" t="s">
        <v>411</v>
      </c>
      <c r="C161" s="139"/>
      <c r="E161" s="3" t="s">
        <v>493</v>
      </c>
      <c r="F161" s="139" t="s">
        <v>74</v>
      </c>
      <c r="G161" s="139"/>
      <c r="H161" s="3"/>
      <c r="I161" s="164"/>
      <c r="J161" s="75"/>
      <c r="K161" s="6">
        <f t="shared" si="17"/>
        <v>0</v>
      </c>
      <c r="L161" s="6">
        <v>150000</v>
      </c>
      <c r="M161" s="139"/>
      <c r="N161" s="13">
        <f t="shared" si="16"/>
        <v>0</v>
      </c>
      <c r="O161" s="13"/>
      <c r="P161" s="13"/>
      <c r="Q161" s="13">
        <f t="shared" si="15"/>
        <v>0</v>
      </c>
      <c r="V161" s="43"/>
    </row>
    <row r="162" spans="1:22" x14ac:dyDescent="0.25">
      <c r="A162" s="3">
        <v>266</v>
      </c>
      <c r="B162" s="2" t="s">
        <v>412</v>
      </c>
      <c r="C162" s="139"/>
      <c r="E162" s="3" t="s">
        <v>493</v>
      </c>
      <c r="F162" s="139" t="s">
        <v>74</v>
      </c>
      <c r="G162" s="139"/>
      <c r="H162" s="3"/>
      <c r="I162" s="164"/>
      <c r="J162" s="75"/>
      <c r="K162" s="6">
        <f t="shared" si="17"/>
        <v>0</v>
      </c>
      <c r="L162" s="6">
        <v>150000</v>
      </c>
      <c r="M162" s="139"/>
      <c r="N162" s="13">
        <f t="shared" si="16"/>
        <v>0</v>
      </c>
      <c r="O162" s="13"/>
      <c r="P162" s="13"/>
      <c r="Q162" s="13">
        <f t="shared" si="15"/>
        <v>0</v>
      </c>
      <c r="V162" s="43"/>
    </row>
    <row r="163" spans="1:22" x14ac:dyDescent="0.25">
      <c r="A163" s="3">
        <v>268</v>
      </c>
      <c r="B163" s="2" t="s">
        <v>413</v>
      </c>
      <c r="C163" s="139"/>
      <c r="E163" s="3" t="s">
        <v>493</v>
      </c>
      <c r="F163" s="139" t="s">
        <v>74</v>
      </c>
      <c r="G163" s="139"/>
      <c r="H163" s="3"/>
      <c r="I163" s="164"/>
      <c r="J163" s="75"/>
      <c r="K163" s="6">
        <f t="shared" si="17"/>
        <v>0</v>
      </c>
      <c r="L163" s="6">
        <v>10000</v>
      </c>
      <c r="M163" s="139"/>
      <c r="N163" s="13">
        <f t="shared" si="16"/>
        <v>0</v>
      </c>
      <c r="O163" s="13"/>
      <c r="P163" s="13"/>
      <c r="Q163" s="13">
        <f t="shared" si="15"/>
        <v>0</v>
      </c>
      <c r="V163" s="43"/>
    </row>
    <row r="164" spans="1:22" x14ac:dyDescent="0.25">
      <c r="A164" s="3">
        <v>269</v>
      </c>
      <c r="B164" s="2" t="s">
        <v>566</v>
      </c>
      <c r="C164" s="139"/>
      <c r="E164" s="3" t="s">
        <v>493</v>
      </c>
      <c r="F164" s="139" t="s">
        <v>74</v>
      </c>
      <c r="G164" s="139"/>
      <c r="H164" s="3"/>
      <c r="I164" s="164"/>
      <c r="J164" s="75"/>
      <c r="K164" s="6">
        <f t="shared" si="17"/>
        <v>0</v>
      </c>
      <c r="L164" s="6">
        <v>2500000</v>
      </c>
      <c r="M164" s="139"/>
      <c r="N164" s="13">
        <f t="shared" si="16"/>
        <v>0</v>
      </c>
      <c r="O164" s="13"/>
      <c r="P164" s="13"/>
      <c r="Q164" s="13">
        <f t="shared" si="15"/>
        <v>0</v>
      </c>
      <c r="V164" s="43"/>
    </row>
    <row r="165" spans="1:22" x14ac:dyDescent="0.25">
      <c r="A165" s="3">
        <v>270</v>
      </c>
      <c r="B165" s="2" t="s">
        <v>414</v>
      </c>
      <c r="C165" s="139"/>
      <c r="E165" s="3"/>
      <c r="F165" s="139" t="s">
        <v>74</v>
      </c>
      <c r="G165" s="139" t="s">
        <v>568</v>
      </c>
      <c r="H165" s="3">
        <v>2004</v>
      </c>
      <c r="I165" s="164">
        <f>'270'!$N$14</f>
        <v>76857.08</v>
      </c>
      <c r="J165" s="75">
        <f>'270'!$S$7</f>
        <v>76857.079999999987</v>
      </c>
      <c r="K165" s="6">
        <f t="shared" si="17"/>
        <v>0</v>
      </c>
      <c r="L165" s="6">
        <v>50000</v>
      </c>
      <c r="M165" s="139"/>
      <c r="N165" s="13">
        <f t="shared" si="16"/>
        <v>1.4551915228366852E-11</v>
      </c>
      <c r="O165" s="13"/>
      <c r="P165" s="13"/>
      <c r="Q165" s="13">
        <f t="shared" si="15"/>
        <v>76857.08</v>
      </c>
      <c r="V165" s="43"/>
    </row>
    <row r="166" spans="1:22" x14ac:dyDescent="0.25">
      <c r="A166" s="3">
        <v>272</v>
      </c>
      <c r="B166" s="2" t="s">
        <v>416</v>
      </c>
      <c r="C166" s="139"/>
      <c r="E166" s="3" t="s">
        <v>493</v>
      </c>
      <c r="F166" s="139" t="s">
        <v>74</v>
      </c>
      <c r="G166" s="139"/>
      <c r="H166" s="3"/>
      <c r="I166" s="164"/>
      <c r="J166" s="75"/>
      <c r="K166" s="6">
        <f t="shared" si="17"/>
        <v>0</v>
      </c>
      <c r="L166" s="6">
        <v>35000</v>
      </c>
      <c r="M166" s="139" t="s">
        <v>245</v>
      </c>
      <c r="N166" s="13">
        <f t="shared" si="16"/>
        <v>0</v>
      </c>
      <c r="O166" s="13"/>
      <c r="P166" s="13"/>
      <c r="Q166" s="13">
        <f t="shared" si="15"/>
        <v>0</v>
      </c>
      <c r="V166" s="43"/>
    </row>
    <row r="167" spans="1:22" x14ac:dyDescent="0.25">
      <c r="A167" s="3">
        <v>274</v>
      </c>
      <c r="B167" s="2" t="s">
        <v>538</v>
      </c>
      <c r="C167" s="139" t="s">
        <v>539</v>
      </c>
      <c r="D167" s="3" t="s">
        <v>540</v>
      </c>
      <c r="E167" s="3"/>
      <c r="F167" s="139" t="s">
        <v>74</v>
      </c>
      <c r="G167" s="139"/>
      <c r="H167" s="3">
        <v>2010</v>
      </c>
      <c r="I167" s="164">
        <v>4900</v>
      </c>
      <c r="J167" s="75"/>
      <c r="K167" s="6">
        <f t="shared" si="17"/>
        <v>4900</v>
      </c>
      <c r="L167" s="6">
        <v>5000</v>
      </c>
      <c r="M167" s="139"/>
      <c r="N167" s="13">
        <f t="shared" si="16"/>
        <v>0</v>
      </c>
      <c r="O167" s="13"/>
      <c r="P167" s="13"/>
      <c r="Q167" s="13">
        <f t="shared" si="15"/>
        <v>4900</v>
      </c>
      <c r="V167" s="43"/>
    </row>
    <row r="168" spans="1:22" x14ac:dyDescent="0.25">
      <c r="A168" s="3">
        <v>275</v>
      </c>
      <c r="B168" s="2" t="s">
        <v>485</v>
      </c>
      <c r="C168" s="139"/>
      <c r="E168" s="3" t="s">
        <v>493</v>
      </c>
      <c r="F168" s="139" t="s">
        <v>74</v>
      </c>
      <c r="G168" s="139"/>
      <c r="H168" s="3">
        <v>2005</v>
      </c>
      <c r="I168" s="164"/>
      <c r="J168" s="75"/>
      <c r="K168" s="6">
        <f t="shared" si="17"/>
        <v>0</v>
      </c>
      <c r="L168" s="6">
        <v>2000</v>
      </c>
      <c r="M168" s="139"/>
      <c r="N168" s="13">
        <f t="shared" si="16"/>
        <v>0</v>
      </c>
      <c r="O168" s="13"/>
      <c r="P168" s="13"/>
      <c r="Q168" s="13">
        <f t="shared" si="15"/>
        <v>0</v>
      </c>
      <c r="V168" s="43"/>
    </row>
    <row r="169" spans="1:22" x14ac:dyDescent="0.25">
      <c r="A169" s="3">
        <v>276</v>
      </c>
      <c r="B169" s="2" t="s">
        <v>418</v>
      </c>
      <c r="C169" s="139"/>
      <c r="E169" s="3"/>
      <c r="F169" s="139" t="s">
        <v>74</v>
      </c>
      <c r="G169" s="139"/>
      <c r="H169" s="3">
        <v>2005</v>
      </c>
      <c r="I169" s="164">
        <f>'276'!R7</f>
        <v>66969.8</v>
      </c>
      <c r="J169" s="75">
        <f>'276'!S7</f>
        <v>66969.8</v>
      </c>
      <c r="K169" s="6">
        <f t="shared" si="17"/>
        <v>0</v>
      </c>
      <c r="L169" s="6">
        <v>20000</v>
      </c>
      <c r="M169" s="139"/>
      <c r="N169" s="13">
        <f t="shared" si="16"/>
        <v>0</v>
      </c>
      <c r="O169" s="13"/>
      <c r="P169" s="13"/>
      <c r="Q169" s="13">
        <f t="shared" si="15"/>
        <v>66969.8</v>
      </c>
      <c r="V169" s="43"/>
    </row>
    <row r="170" spans="1:22" x14ac:dyDescent="0.25">
      <c r="A170" s="3">
        <v>279</v>
      </c>
      <c r="B170" s="2" t="s">
        <v>790</v>
      </c>
      <c r="C170" s="139" t="s">
        <v>571</v>
      </c>
      <c r="D170" s="171" t="str">
        <f>+'279'!C6</f>
        <v>5E10647006</v>
      </c>
      <c r="E170" s="3"/>
      <c r="F170" s="139" t="s">
        <v>74</v>
      </c>
      <c r="G170" s="139" t="s">
        <v>445</v>
      </c>
      <c r="H170" s="3">
        <v>2007</v>
      </c>
      <c r="I170" s="164">
        <f>'279'!R7</f>
        <v>2001326.97</v>
      </c>
      <c r="J170" s="75">
        <f>'279'!S7</f>
        <v>1971227.9871428565</v>
      </c>
      <c r="K170" s="6">
        <f t="shared" si="17"/>
        <v>30098.982857143506</v>
      </c>
      <c r="L170" s="6">
        <v>1800000</v>
      </c>
      <c r="M170" s="139" t="s">
        <v>530</v>
      </c>
      <c r="N170" s="13">
        <f t="shared" si="16"/>
        <v>0</v>
      </c>
      <c r="O170" s="13"/>
      <c r="P170" s="13"/>
      <c r="Q170" s="13">
        <f t="shared" si="15"/>
        <v>2001326.97</v>
      </c>
      <c r="V170" s="43"/>
    </row>
    <row r="171" spans="1:22" x14ac:dyDescent="0.25">
      <c r="A171" s="3">
        <v>280</v>
      </c>
      <c r="B171" s="2" t="s">
        <v>423</v>
      </c>
      <c r="C171" s="139"/>
      <c r="D171" s="3">
        <v>14063</v>
      </c>
      <c r="E171" s="3" t="s">
        <v>493</v>
      </c>
      <c r="F171" s="139" t="s">
        <v>74</v>
      </c>
      <c r="G171" s="139"/>
      <c r="H171" s="3"/>
      <c r="I171" s="164"/>
      <c r="J171" s="75"/>
      <c r="K171" s="6">
        <f t="shared" si="17"/>
        <v>0</v>
      </c>
      <c r="L171" s="6">
        <v>6000</v>
      </c>
      <c r="M171" s="139"/>
      <c r="N171" s="13">
        <f t="shared" si="16"/>
        <v>0</v>
      </c>
      <c r="O171" s="13"/>
      <c r="P171" s="13"/>
      <c r="Q171" s="13">
        <f t="shared" si="15"/>
        <v>0</v>
      </c>
      <c r="V171" s="43"/>
    </row>
    <row r="172" spans="1:22" x14ac:dyDescent="0.25">
      <c r="A172" s="3">
        <v>281</v>
      </c>
      <c r="B172" s="2" t="s">
        <v>424</v>
      </c>
      <c r="C172" s="139"/>
      <c r="E172" s="3" t="s">
        <v>493</v>
      </c>
      <c r="F172" s="139" t="s">
        <v>74</v>
      </c>
      <c r="G172" s="139"/>
      <c r="H172" s="3"/>
      <c r="I172" s="164"/>
      <c r="J172" s="75"/>
      <c r="K172" s="6">
        <f t="shared" si="17"/>
        <v>0</v>
      </c>
      <c r="L172" s="6">
        <v>3000</v>
      </c>
      <c r="M172" s="139"/>
      <c r="N172" s="13">
        <f t="shared" si="16"/>
        <v>0</v>
      </c>
      <c r="O172" s="13"/>
      <c r="P172" s="13"/>
      <c r="Q172" s="13">
        <f t="shared" si="15"/>
        <v>0</v>
      </c>
      <c r="V172" s="43"/>
    </row>
    <row r="173" spans="1:22" x14ac:dyDescent="0.25">
      <c r="A173" s="3">
        <v>282</v>
      </c>
      <c r="B173" s="2" t="s">
        <v>425</v>
      </c>
      <c r="C173" s="139"/>
      <c r="E173" s="3" t="s">
        <v>493</v>
      </c>
      <c r="F173" s="139" t="s">
        <v>74</v>
      </c>
      <c r="G173" s="139"/>
      <c r="H173" s="3"/>
      <c r="I173" s="164"/>
      <c r="J173" s="75"/>
      <c r="K173" s="6">
        <f t="shared" si="17"/>
        <v>0</v>
      </c>
      <c r="L173" s="6">
        <v>10000</v>
      </c>
      <c r="M173" s="139"/>
      <c r="N173" s="13">
        <f t="shared" si="16"/>
        <v>0</v>
      </c>
      <c r="O173" s="13"/>
      <c r="P173" s="13"/>
      <c r="Q173" s="13">
        <f t="shared" si="15"/>
        <v>0</v>
      </c>
      <c r="V173" s="43"/>
    </row>
    <row r="174" spans="1:22" x14ac:dyDescent="0.25">
      <c r="A174" s="3">
        <v>283</v>
      </c>
      <c r="B174" s="2" t="s">
        <v>426</v>
      </c>
      <c r="C174" s="139"/>
      <c r="E174" s="3" t="s">
        <v>493</v>
      </c>
      <c r="F174" s="139" t="s">
        <v>74</v>
      </c>
      <c r="G174" s="139"/>
      <c r="H174" s="3"/>
      <c r="I174" s="164"/>
      <c r="J174" s="75"/>
      <c r="K174" s="6">
        <f t="shared" si="17"/>
        <v>0</v>
      </c>
      <c r="L174" s="6">
        <v>8000</v>
      </c>
      <c r="M174" s="139"/>
      <c r="N174" s="13">
        <f t="shared" si="16"/>
        <v>0</v>
      </c>
      <c r="O174" s="13"/>
      <c r="P174" s="13"/>
      <c r="Q174" s="13">
        <f t="shared" si="15"/>
        <v>0</v>
      </c>
      <c r="V174" s="43"/>
    </row>
    <row r="175" spans="1:22" x14ac:dyDescent="0.25">
      <c r="A175" s="3">
        <v>284</v>
      </c>
      <c r="B175" s="2" t="s">
        <v>427</v>
      </c>
      <c r="C175" s="139"/>
      <c r="E175" s="3" t="s">
        <v>493</v>
      </c>
      <c r="F175" s="139" t="s">
        <v>74</v>
      </c>
      <c r="G175" s="139"/>
      <c r="H175" s="3"/>
      <c r="I175" s="164"/>
      <c r="J175" s="75"/>
      <c r="K175" s="6">
        <f t="shared" si="17"/>
        <v>0</v>
      </c>
      <c r="L175" s="6">
        <v>500</v>
      </c>
      <c r="M175" s="139"/>
      <c r="N175" s="13">
        <f t="shared" si="16"/>
        <v>0</v>
      </c>
      <c r="O175" s="13"/>
      <c r="P175" s="13"/>
      <c r="Q175" s="13">
        <f t="shared" si="15"/>
        <v>0</v>
      </c>
      <c r="V175" s="43"/>
    </row>
    <row r="176" spans="1:22" x14ac:dyDescent="0.25">
      <c r="A176" s="3">
        <v>286</v>
      </c>
      <c r="B176" s="2" t="s">
        <v>429</v>
      </c>
      <c r="C176" s="139"/>
      <c r="E176" s="3"/>
      <c r="F176" s="139" t="s">
        <v>74</v>
      </c>
      <c r="G176" s="139"/>
      <c r="H176" s="3">
        <v>2008</v>
      </c>
      <c r="I176" s="164">
        <f>'286'!R7</f>
        <v>508523</v>
      </c>
      <c r="J176" s="75">
        <f>'286'!S7</f>
        <v>508522.99999999994</v>
      </c>
      <c r="K176" s="6">
        <f t="shared" si="17"/>
        <v>0</v>
      </c>
      <c r="L176" s="6">
        <v>200000</v>
      </c>
      <c r="M176" s="139" t="s">
        <v>245</v>
      </c>
      <c r="N176" s="13">
        <f t="shared" si="16"/>
        <v>5.8207660913467407E-11</v>
      </c>
      <c r="O176" s="13"/>
      <c r="P176" s="13"/>
      <c r="Q176" s="13">
        <f t="shared" si="15"/>
        <v>508523</v>
      </c>
      <c r="V176" s="43"/>
    </row>
    <row r="177" spans="1:23" x14ac:dyDescent="0.25">
      <c r="A177" s="3">
        <v>287</v>
      </c>
      <c r="B177" s="2" t="s">
        <v>430</v>
      </c>
      <c r="C177" s="139" t="s">
        <v>444</v>
      </c>
      <c r="D177" s="3" t="s">
        <v>442</v>
      </c>
      <c r="E177" s="3" t="s">
        <v>493</v>
      </c>
      <c r="F177" s="139" t="s">
        <v>74</v>
      </c>
      <c r="G177" s="139" t="s">
        <v>446</v>
      </c>
      <c r="H177" s="3"/>
      <c r="I177" s="164"/>
      <c r="J177" s="75"/>
      <c r="K177" s="6">
        <f t="shared" si="17"/>
        <v>0</v>
      </c>
      <c r="L177" s="6">
        <v>60000</v>
      </c>
      <c r="M177" s="139" t="s">
        <v>245</v>
      </c>
      <c r="N177" s="13">
        <f t="shared" si="16"/>
        <v>0</v>
      </c>
      <c r="O177" s="13"/>
      <c r="P177" s="13"/>
      <c r="Q177" s="13">
        <f t="shared" si="15"/>
        <v>0</v>
      </c>
      <c r="V177" s="43"/>
    </row>
    <row r="178" spans="1:23" x14ac:dyDescent="0.25">
      <c r="A178" s="3">
        <v>288</v>
      </c>
      <c r="B178" s="2" t="s">
        <v>435</v>
      </c>
      <c r="C178" s="139"/>
      <c r="E178" s="3" t="s">
        <v>493</v>
      </c>
      <c r="F178" s="139" t="s">
        <v>74</v>
      </c>
      <c r="G178" s="139"/>
      <c r="H178" s="3"/>
      <c r="I178" s="164"/>
      <c r="J178" s="75"/>
      <c r="K178" s="6">
        <f t="shared" si="17"/>
        <v>0</v>
      </c>
      <c r="L178" s="6">
        <v>30000</v>
      </c>
      <c r="M178" s="139"/>
      <c r="N178" s="13">
        <f t="shared" si="16"/>
        <v>0</v>
      </c>
      <c r="O178" s="13"/>
      <c r="P178" s="13"/>
      <c r="Q178" s="13">
        <f t="shared" si="15"/>
        <v>0</v>
      </c>
      <c r="V178" s="43"/>
    </row>
    <row r="179" spans="1:23" x14ac:dyDescent="0.25">
      <c r="A179" s="3">
        <v>289</v>
      </c>
      <c r="B179" s="2" t="s">
        <v>437</v>
      </c>
      <c r="C179" s="139" t="s">
        <v>436</v>
      </c>
      <c r="E179" s="3" t="s">
        <v>493</v>
      </c>
      <c r="F179" s="139" t="s">
        <v>74</v>
      </c>
      <c r="G179" s="139"/>
      <c r="H179" s="3"/>
      <c r="I179" s="164"/>
      <c r="J179" s="75"/>
      <c r="K179" s="6">
        <f t="shared" si="17"/>
        <v>0</v>
      </c>
      <c r="L179" s="6">
        <v>5000</v>
      </c>
      <c r="M179" s="139"/>
      <c r="N179" s="13">
        <f t="shared" si="16"/>
        <v>0</v>
      </c>
      <c r="O179" s="13"/>
      <c r="P179" s="13"/>
      <c r="Q179" s="13">
        <f t="shared" si="15"/>
        <v>0</v>
      </c>
      <c r="V179" s="43"/>
    </row>
    <row r="180" spans="1:23" x14ac:dyDescent="0.25">
      <c r="A180" s="3">
        <v>292</v>
      </c>
      <c r="B180" s="2" t="s">
        <v>519</v>
      </c>
      <c r="C180" s="139" t="s">
        <v>520</v>
      </c>
      <c r="D180" s="3">
        <v>992754</v>
      </c>
      <c r="E180" s="3"/>
      <c r="F180" s="139" t="s">
        <v>74</v>
      </c>
      <c r="G180" s="139"/>
      <c r="H180" s="3">
        <v>2010</v>
      </c>
      <c r="I180" s="165">
        <v>8500</v>
      </c>
      <c r="J180" s="75"/>
      <c r="K180" s="6">
        <f t="shared" si="17"/>
        <v>8500</v>
      </c>
      <c r="L180" s="6">
        <v>20000</v>
      </c>
      <c r="M180" s="139" t="s">
        <v>245</v>
      </c>
      <c r="N180" s="13">
        <f t="shared" si="16"/>
        <v>0</v>
      </c>
      <c r="O180" s="13"/>
      <c r="P180" s="13"/>
      <c r="Q180" s="13">
        <f t="shared" si="15"/>
        <v>8500</v>
      </c>
      <c r="V180" s="43"/>
    </row>
    <row r="181" spans="1:23" x14ac:dyDescent="0.25">
      <c r="A181" s="3">
        <v>293</v>
      </c>
      <c r="B181" s="2" t="s">
        <v>521</v>
      </c>
      <c r="C181" s="139"/>
      <c r="E181" s="3"/>
      <c r="F181" s="139" t="s">
        <v>74</v>
      </c>
      <c r="G181" s="139"/>
      <c r="H181" s="3">
        <v>2010</v>
      </c>
      <c r="I181" s="165">
        <v>4900</v>
      </c>
      <c r="J181" s="75"/>
      <c r="K181" s="6">
        <f t="shared" si="17"/>
        <v>4900</v>
      </c>
      <c r="L181" s="6">
        <v>5000</v>
      </c>
      <c r="M181" s="139" t="s">
        <v>245</v>
      </c>
      <c r="N181" s="13">
        <f t="shared" si="16"/>
        <v>0</v>
      </c>
      <c r="O181" s="13"/>
      <c r="P181" s="13"/>
      <c r="Q181" s="13">
        <f t="shared" si="15"/>
        <v>4900</v>
      </c>
      <c r="V181" s="43"/>
    </row>
    <row r="182" spans="1:23" x14ac:dyDescent="0.25">
      <c r="A182" s="3">
        <v>294</v>
      </c>
      <c r="B182" s="2" t="s">
        <v>522</v>
      </c>
      <c r="C182" s="155" t="s">
        <v>523</v>
      </c>
      <c r="D182" s="3" t="s">
        <v>524</v>
      </c>
      <c r="E182" s="3"/>
      <c r="F182" s="139" t="s">
        <v>74</v>
      </c>
      <c r="G182" s="139"/>
      <c r="H182" s="3">
        <v>2010</v>
      </c>
      <c r="I182" s="165">
        <f>1500+28000</f>
        <v>29500</v>
      </c>
      <c r="J182" s="75"/>
      <c r="K182" s="6">
        <f t="shared" si="17"/>
        <v>29500</v>
      </c>
      <c r="L182" s="6">
        <v>20000</v>
      </c>
      <c r="M182" s="139" t="s">
        <v>245</v>
      </c>
      <c r="N182" s="13">
        <f t="shared" si="16"/>
        <v>0</v>
      </c>
      <c r="O182" s="13"/>
      <c r="P182" s="13"/>
      <c r="Q182" s="13">
        <f t="shared" si="15"/>
        <v>29500</v>
      </c>
      <c r="V182" s="43"/>
    </row>
    <row r="183" spans="1:23" x14ac:dyDescent="0.25">
      <c r="A183" s="3">
        <v>297</v>
      </c>
      <c r="B183" s="2" t="s">
        <v>546</v>
      </c>
      <c r="C183" s="155" t="s">
        <v>547</v>
      </c>
      <c r="D183" s="3">
        <v>58536</v>
      </c>
      <c r="E183" s="3"/>
      <c r="F183" s="139" t="s">
        <v>74</v>
      </c>
      <c r="G183" s="139" t="s">
        <v>246</v>
      </c>
      <c r="H183" s="3">
        <v>2010</v>
      </c>
      <c r="I183" s="165">
        <f>+'297'!C14</f>
        <v>73378.320000000007</v>
      </c>
      <c r="J183" s="75">
        <f>-'297'!C48</f>
        <v>73378.320000000007</v>
      </c>
      <c r="K183" s="6">
        <f t="shared" si="17"/>
        <v>0</v>
      </c>
      <c r="L183" s="6">
        <v>30000</v>
      </c>
      <c r="M183" s="139" t="s">
        <v>245</v>
      </c>
      <c r="N183" s="13">
        <f t="shared" si="16"/>
        <v>0</v>
      </c>
      <c r="O183" s="13"/>
      <c r="P183" s="13"/>
      <c r="Q183" s="13">
        <f t="shared" si="15"/>
        <v>73378.320000000007</v>
      </c>
      <c r="V183" s="43"/>
    </row>
    <row r="184" spans="1:23" x14ac:dyDescent="0.25">
      <c r="A184" s="3">
        <v>299</v>
      </c>
      <c r="B184" s="2" t="s">
        <v>552</v>
      </c>
      <c r="C184" s="155" t="s">
        <v>553</v>
      </c>
      <c r="E184" s="3"/>
      <c r="F184" s="139" t="s">
        <v>74</v>
      </c>
      <c r="G184" s="155" t="s">
        <v>527</v>
      </c>
      <c r="H184" s="3">
        <v>2010</v>
      </c>
      <c r="I184" s="165">
        <v>9685</v>
      </c>
      <c r="J184" s="75"/>
      <c r="K184" s="6">
        <f t="shared" si="17"/>
        <v>9685</v>
      </c>
      <c r="L184" s="6">
        <v>6000</v>
      </c>
      <c r="M184" s="139" t="s">
        <v>245</v>
      </c>
      <c r="N184" s="13">
        <f t="shared" si="16"/>
        <v>0</v>
      </c>
      <c r="O184" s="13"/>
      <c r="P184" s="13"/>
      <c r="Q184" s="13">
        <f t="shared" si="15"/>
        <v>9685</v>
      </c>
      <c r="V184" s="43"/>
    </row>
    <row r="185" spans="1:23" x14ac:dyDescent="0.25">
      <c r="A185" s="3">
        <v>300</v>
      </c>
      <c r="B185" s="2" t="s">
        <v>555</v>
      </c>
      <c r="C185" s="155" t="s">
        <v>556</v>
      </c>
      <c r="E185" s="3"/>
      <c r="F185" s="139" t="s">
        <v>74</v>
      </c>
      <c r="G185" s="139" t="s">
        <v>245</v>
      </c>
      <c r="H185" s="3">
        <v>2010</v>
      </c>
      <c r="I185" s="165">
        <v>72450</v>
      </c>
      <c r="J185" s="75"/>
      <c r="K185" s="6">
        <f t="shared" si="17"/>
        <v>72450</v>
      </c>
      <c r="L185" s="6">
        <v>85000</v>
      </c>
      <c r="M185" s="139" t="s">
        <v>245</v>
      </c>
      <c r="N185" s="13">
        <f t="shared" si="16"/>
        <v>0</v>
      </c>
      <c r="O185" s="13"/>
      <c r="P185" s="13"/>
      <c r="Q185" s="13">
        <f t="shared" si="15"/>
        <v>72450</v>
      </c>
      <c r="V185" s="43"/>
    </row>
    <row r="186" spans="1:23" x14ac:dyDescent="0.25">
      <c r="A186" s="3">
        <v>306</v>
      </c>
      <c r="B186" s="2" t="s">
        <v>593</v>
      </c>
      <c r="C186" s="155" t="s">
        <v>594</v>
      </c>
      <c r="D186" s="3">
        <v>145524</v>
      </c>
      <c r="E186" s="3"/>
      <c r="F186" s="139" t="s">
        <v>74</v>
      </c>
      <c r="G186" s="139" t="s">
        <v>446</v>
      </c>
      <c r="H186" s="3">
        <v>2011</v>
      </c>
      <c r="I186" s="165">
        <f>'306'!R7</f>
        <v>631010.31999999995</v>
      </c>
      <c r="J186" s="75"/>
      <c r="K186" s="6">
        <f t="shared" si="17"/>
        <v>631010.31999999995</v>
      </c>
      <c r="L186" s="6">
        <v>594750</v>
      </c>
      <c r="M186" s="139" t="s">
        <v>245</v>
      </c>
      <c r="N186" s="13">
        <f t="shared" si="16"/>
        <v>0</v>
      </c>
      <c r="O186" s="13"/>
      <c r="P186" s="13"/>
      <c r="Q186" s="13">
        <f t="shared" si="15"/>
        <v>631010.31999999995</v>
      </c>
      <c r="V186" s="43"/>
    </row>
    <row r="187" spans="1:23" x14ac:dyDescent="0.25">
      <c r="A187" s="3">
        <v>307</v>
      </c>
      <c r="B187" s="2" t="s">
        <v>605</v>
      </c>
      <c r="C187" s="155" t="s">
        <v>606</v>
      </c>
      <c r="E187" s="3"/>
      <c r="F187" s="139" t="s">
        <v>74</v>
      </c>
      <c r="G187" s="139"/>
      <c r="H187" s="3">
        <v>2011</v>
      </c>
      <c r="I187" s="165">
        <f>'307'!R7</f>
        <v>84382.55</v>
      </c>
      <c r="J187" s="75"/>
      <c r="K187" s="6">
        <f t="shared" si="17"/>
        <v>84382.55</v>
      </c>
      <c r="L187" s="6">
        <f>+I187</f>
        <v>84382.55</v>
      </c>
      <c r="M187" s="139" t="s">
        <v>245</v>
      </c>
      <c r="N187" s="13">
        <f t="shared" si="16"/>
        <v>0</v>
      </c>
      <c r="O187" s="13"/>
      <c r="P187" s="13"/>
      <c r="Q187" s="13">
        <f t="shared" si="15"/>
        <v>84382.55</v>
      </c>
      <c r="V187" s="43"/>
    </row>
    <row r="188" spans="1:23" x14ac:dyDescent="0.25">
      <c r="A188" s="3">
        <v>308</v>
      </c>
      <c r="B188" s="2" t="s">
        <v>607</v>
      </c>
      <c r="D188" s="155" t="s">
        <v>608</v>
      </c>
      <c r="E188" s="3"/>
      <c r="F188" s="139" t="s">
        <v>74</v>
      </c>
      <c r="G188" s="139"/>
      <c r="H188" s="3">
        <v>2011</v>
      </c>
      <c r="I188" s="165">
        <v>22390</v>
      </c>
      <c r="J188" s="75"/>
      <c r="K188" s="6">
        <f t="shared" si="17"/>
        <v>22390</v>
      </c>
      <c r="L188" s="6">
        <f>+I188</f>
        <v>22390</v>
      </c>
      <c r="M188" s="139" t="s">
        <v>245</v>
      </c>
      <c r="N188" s="13">
        <f t="shared" si="16"/>
        <v>0</v>
      </c>
      <c r="O188" s="13"/>
      <c r="P188" s="13"/>
      <c r="Q188" s="13">
        <f t="shared" si="15"/>
        <v>22390</v>
      </c>
      <c r="V188" s="43"/>
    </row>
    <row r="189" spans="1:23" x14ac:dyDescent="0.25">
      <c r="A189" s="3">
        <v>311</v>
      </c>
      <c r="B189" s="2" t="s">
        <v>741</v>
      </c>
      <c r="C189" s="155"/>
      <c r="D189" s="3">
        <v>130405</v>
      </c>
      <c r="E189" s="3"/>
      <c r="F189" s="139" t="s">
        <v>74</v>
      </c>
      <c r="G189" s="139"/>
      <c r="H189" s="3">
        <v>2011</v>
      </c>
      <c r="I189" s="165">
        <f>'311'!R7</f>
        <v>861273.99</v>
      </c>
      <c r="J189" s="75"/>
      <c r="K189" s="6">
        <f t="shared" si="17"/>
        <v>861273.99</v>
      </c>
      <c r="L189" s="6">
        <f>+I189</f>
        <v>861273.99</v>
      </c>
      <c r="M189" s="139" t="s">
        <v>245</v>
      </c>
      <c r="N189" s="13">
        <f t="shared" si="16"/>
        <v>0</v>
      </c>
      <c r="O189" s="13"/>
      <c r="P189" s="13"/>
      <c r="Q189" s="13">
        <f t="shared" si="15"/>
        <v>861273.99</v>
      </c>
      <c r="V189" s="43"/>
    </row>
    <row r="190" spans="1:23" x14ac:dyDescent="0.25">
      <c r="A190" s="225">
        <v>312</v>
      </c>
      <c r="B190" s="226" t="s">
        <v>658</v>
      </c>
      <c r="C190" s="228" t="s">
        <v>558</v>
      </c>
      <c r="D190" s="225" t="s">
        <v>659</v>
      </c>
      <c r="E190" s="225"/>
      <c r="F190" s="227" t="s">
        <v>74</v>
      </c>
      <c r="G190" s="227"/>
      <c r="H190" s="225">
        <v>2012</v>
      </c>
      <c r="I190" s="224">
        <f>35024.79+1335028</f>
        <v>1370052.79</v>
      </c>
      <c r="J190" s="75"/>
      <c r="K190" s="6">
        <f t="shared" ref="K190:K192" si="18">+I190-J190</f>
        <v>1370052.79</v>
      </c>
      <c r="L190" s="6">
        <f>+I190</f>
        <v>1370052.79</v>
      </c>
      <c r="M190" s="139"/>
      <c r="N190" s="13">
        <f t="shared" si="16"/>
        <v>0</v>
      </c>
      <c r="O190" s="13"/>
      <c r="P190" s="13">
        <v>49850</v>
      </c>
      <c r="Q190" s="13">
        <f t="shared" si="15"/>
        <v>1419902.79</v>
      </c>
      <c r="V190" s="43"/>
      <c r="W190" s="43">
        <v>35024.79</v>
      </c>
    </row>
    <row r="191" spans="1:23" x14ac:dyDescent="0.25">
      <c r="A191" s="225">
        <v>313</v>
      </c>
      <c r="B191" s="226" t="s">
        <v>662</v>
      </c>
      <c r="C191" s="228" t="s">
        <v>663</v>
      </c>
      <c r="D191" s="225">
        <v>4454</v>
      </c>
      <c r="E191" s="225"/>
      <c r="F191" s="227" t="s">
        <v>74</v>
      </c>
      <c r="G191" s="227"/>
      <c r="H191" s="225">
        <v>2012</v>
      </c>
      <c r="I191" s="165">
        <v>710324</v>
      </c>
      <c r="J191" s="75"/>
      <c r="K191" s="6">
        <f t="shared" si="18"/>
        <v>710324</v>
      </c>
      <c r="L191" s="6"/>
      <c r="M191" s="139"/>
      <c r="N191" s="13">
        <f t="shared" si="16"/>
        <v>0</v>
      </c>
      <c r="O191" s="13"/>
      <c r="P191" s="13"/>
      <c r="Q191" s="13">
        <f t="shared" si="15"/>
        <v>710324</v>
      </c>
      <c r="V191" s="43"/>
    </row>
    <row r="192" spans="1:23" x14ac:dyDescent="0.25">
      <c r="A192" s="225">
        <v>314</v>
      </c>
      <c r="B192" s="226" t="s">
        <v>654</v>
      </c>
      <c r="C192" s="228"/>
      <c r="D192" s="225"/>
      <c r="E192" s="225"/>
      <c r="F192" s="227" t="s">
        <v>74</v>
      </c>
      <c r="G192" s="227" t="s">
        <v>454</v>
      </c>
      <c r="H192" s="225">
        <v>2012</v>
      </c>
      <c r="I192" s="165">
        <f>118263+139085</f>
        <v>257348</v>
      </c>
      <c r="J192" s="75"/>
      <c r="K192" s="6">
        <f t="shared" si="18"/>
        <v>257348</v>
      </c>
      <c r="L192" s="6"/>
      <c r="M192" s="139"/>
      <c r="N192" s="13">
        <f t="shared" si="16"/>
        <v>0</v>
      </c>
      <c r="O192" s="13"/>
      <c r="P192" s="13"/>
      <c r="Q192" s="13">
        <f t="shared" si="15"/>
        <v>257348</v>
      </c>
      <c r="V192" s="43"/>
    </row>
    <row r="193" spans="1:23" x14ac:dyDescent="0.25">
      <c r="A193" s="225">
        <v>316</v>
      </c>
      <c r="B193" s="226" t="s">
        <v>661</v>
      </c>
      <c r="C193" s="228" t="s">
        <v>665</v>
      </c>
      <c r="D193" s="225">
        <v>5380</v>
      </c>
      <c r="E193" s="225"/>
      <c r="F193" s="227" t="s">
        <v>74</v>
      </c>
      <c r="G193" s="227" t="s">
        <v>527</v>
      </c>
      <c r="H193" s="225">
        <v>2012</v>
      </c>
      <c r="I193" s="165">
        <f>495000+16300</f>
        <v>511300</v>
      </c>
      <c r="J193" s="75"/>
      <c r="K193" s="6"/>
      <c r="L193" s="6"/>
      <c r="M193" s="139"/>
      <c r="N193" s="13"/>
      <c r="O193" s="13"/>
      <c r="P193" s="13"/>
      <c r="Q193" s="13">
        <f t="shared" si="15"/>
        <v>511300</v>
      </c>
      <c r="V193" s="43"/>
    </row>
    <row r="194" spans="1:23" x14ac:dyDescent="0.25">
      <c r="A194" s="225">
        <v>317</v>
      </c>
      <c r="B194" s="226" t="s">
        <v>655</v>
      </c>
      <c r="C194" s="228" t="s">
        <v>664</v>
      </c>
      <c r="D194" s="225"/>
      <c r="E194" s="225"/>
      <c r="F194" s="227" t="s">
        <v>74</v>
      </c>
      <c r="G194" s="227" t="s">
        <v>454</v>
      </c>
      <c r="H194" s="225">
        <v>2012</v>
      </c>
      <c r="I194" s="224">
        <f>4575+161198</f>
        <v>165773</v>
      </c>
      <c r="J194" s="75"/>
      <c r="K194" s="6"/>
      <c r="L194" s="6"/>
      <c r="M194" s="139"/>
      <c r="N194" s="13"/>
      <c r="O194" s="13"/>
      <c r="P194" s="13"/>
      <c r="Q194" s="13">
        <f t="shared" si="15"/>
        <v>165773</v>
      </c>
      <c r="V194" s="43"/>
      <c r="W194" s="43">
        <v>165773</v>
      </c>
    </row>
    <row r="195" spans="1:23" x14ac:dyDescent="0.25">
      <c r="A195" s="225">
        <v>318</v>
      </c>
      <c r="B195" s="226" t="s">
        <v>660</v>
      </c>
      <c r="C195" s="228"/>
      <c r="D195" s="225"/>
      <c r="E195" s="225"/>
      <c r="F195" s="227" t="s">
        <v>74</v>
      </c>
      <c r="G195" s="227"/>
      <c r="H195" s="225">
        <v>2012</v>
      </c>
      <c r="I195" s="165"/>
      <c r="J195" s="75"/>
      <c r="K195" s="6">
        <f>+I195-J195</f>
        <v>0</v>
      </c>
      <c r="L195" s="6"/>
      <c r="M195" s="139"/>
      <c r="N195" s="13">
        <f>+I195-J195-K195</f>
        <v>0</v>
      </c>
      <c r="O195" s="13">
        <v>248000</v>
      </c>
      <c r="P195" s="13">
        <v>121000</v>
      </c>
      <c r="Q195" s="13">
        <f t="shared" si="15"/>
        <v>369000</v>
      </c>
      <c r="V195" s="43"/>
    </row>
    <row r="196" spans="1:23" x14ac:dyDescent="0.25">
      <c r="A196" s="225">
        <v>319</v>
      </c>
      <c r="B196" s="226" t="s">
        <v>673</v>
      </c>
      <c r="C196" s="228" t="s">
        <v>674</v>
      </c>
      <c r="D196" s="225">
        <v>18375</v>
      </c>
      <c r="E196" s="225"/>
      <c r="F196" s="227" t="s">
        <v>74</v>
      </c>
      <c r="G196" s="227" t="s">
        <v>532</v>
      </c>
      <c r="H196" s="225">
        <v>2012</v>
      </c>
      <c r="I196" s="165">
        <v>950000</v>
      </c>
      <c r="J196" s="75"/>
      <c r="K196" s="6"/>
      <c r="L196" s="6"/>
      <c r="M196" s="139"/>
      <c r="N196" s="13"/>
      <c r="O196" s="13"/>
      <c r="P196" s="13"/>
      <c r="Q196" s="13">
        <f t="shared" si="15"/>
        <v>950000</v>
      </c>
      <c r="V196" s="43"/>
    </row>
    <row r="197" spans="1:23" x14ac:dyDescent="0.25">
      <c r="A197" s="225">
        <v>320</v>
      </c>
      <c r="B197" s="226" t="s">
        <v>675</v>
      </c>
      <c r="C197" s="228" t="s">
        <v>676</v>
      </c>
      <c r="D197" s="225"/>
      <c r="E197" s="225"/>
      <c r="F197" s="227" t="s">
        <v>74</v>
      </c>
      <c r="G197" s="227" t="s">
        <v>454</v>
      </c>
      <c r="H197" s="225">
        <v>2012</v>
      </c>
      <c r="I197" s="165">
        <f>10491+255166+2501</f>
        <v>268158</v>
      </c>
      <c r="J197" s="75"/>
      <c r="K197" s="6"/>
      <c r="L197" s="6"/>
      <c r="M197" s="139"/>
      <c r="N197" s="13"/>
      <c r="O197" s="13"/>
      <c r="P197" s="13"/>
      <c r="Q197" s="13">
        <f t="shared" si="15"/>
        <v>268158</v>
      </c>
      <c r="V197" s="43"/>
    </row>
    <row r="198" spans="1:23" x14ac:dyDescent="0.25">
      <c r="A198" s="225">
        <v>321</v>
      </c>
      <c r="B198" s="226" t="s">
        <v>689</v>
      </c>
      <c r="C198" s="228" t="s">
        <v>690</v>
      </c>
      <c r="D198" s="225" t="s">
        <v>690</v>
      </c>
      <c r="E198" s="225"/>
      <c r="F198" s="139" t="s">
        <v>74</v>
      </c>
      <c r="G198" s="139" t="s">
        <v>561</v>
      </c>
      <c r="H198" s="225"/>
      <c r="I198" s="165"/>
      <c r="J198" s="75"/>
      <c r="K198" s="6"/>
      <c r="L198" s="6">
        <v>20000</v>
      </c>
      <c r="M198" s="139" t="s">
        <v>245</v>
      </c>
      <c r="N198" s="13"/>
      <c r="O198" s="13"/>
      <c r="P198" s="13"/>
      <c r="Q198" s="13">
        <f t="shared" si="15"/>
        <v>0</v>
      </c>
      <c r="V198" s="43"/>
    </row>
    <row r="199" spans="1:23" x14ac:dyDescent="0.25">
      <c r="A199" s="3">
        <v>522</v>
      </c>
      <c r="B199" s="2" t="s">
        <v>617</v>
      </c>
      <c r="C199" s="156" t="s">
        <v>616</v>
      </c>
      <c r="D199" s="157" t="s">
        <v>618</v>
      </c>
      <c r="E199" s="148"/>
      <c r="F199" s="139" t="s">
        <v>74</v>
      </c>
      <c r="G199" s="139" t="s">
        <v>532</v>
      </c>
      <c r="H199" s="3">
        <v>2012</v>
      </c>
      <c r="I199" s="164">
        <f>'522'!R7</f>
        <v>220000</v>
      </c>
      <c r="J199" s="75"/>
      <c r="K199" s="6">
        <f t="shared" ref="K199:K213" si="19">+I199-J199</f>
        <v>220000</v>
      </c>
      <c r="L199" s="6">
        <f>+I199</f>
        <v>220000</v>
      </c>
      <c r="M199" s="139" t="s">
        <v>245</v>
      </c>
      <c r="N199" s="13">
        <f t="shared" ref="N199:N213" si="20">+I199-J199-K199</f>
        <v>0</v>
      </c>
      <c r="O199" s="13"/>
      <c r="P199" s="13"/>
      <c r="Q199" s="13">
        <f t="shared" si="15"/>
        <v>220000</v>
      </c>
      <c r="V199" s="43"/>
    </row>
    <row r="200" spans="1:23" x14ac:dyDescent="0.25">
      <c r="A200" s="3">
        <v>707</v>
      </c>
      <c r="B200" s="2" t="s">
        <v>417</v>
      </c>
      <c r="C200" s="139" t="s">
        <v>492</v>
      </c>
      <c r="D200" s="3">
        <v>16.048999999999999</v>
      </c>
      <c r="E200" s="3"/>
      <c r="F200" s="139" t="s">
        <v>74</v>
      </c>
      <c r="G200" s="139" t="s">
        <v>445</v>
      </c>
      <c r="H200" s="3">
        <v>2004</v>
      </c>
      <c r="I200" s="164">
        <f>'707'!R7</f>
        <v>855440.07</v>
      </c>
      <c r="J200" s="75">
        <f>'707'!S7</f>
        <v>855440.07</v>
      </c>
      <c r="K200" s="6">
        <f t="shared" si="19"/>
        <v>0</v>
      </c>
      <c r="L200" s="6">
        <v>1500000</v>
      </c>
      <c r="M200" s="139" t="s">
        <v>245</v>
      </c>
      <c r="N200" s="13">
        <f t="shared" si="20"/>
        <v>0</v>
      </c>
      <c r="O200" s="13"/>
      <c r="P200" s="13"/>
      <c r="Q200" s="13">
        <f t="shared" si="15"/>
        <v>855440.07</v>
      </c>
      <c r="V200" s="43"/>
    </row>
    <row r="201" spans="1:23" x14ac:dyDescent="0.25">
      <c r="A201" s="3">
        <v>709</v>
      </c>
      <c r="B201" s="2" t="s">
        <v>350</v>
      </c>
      <c r="C201" s="139" t="s">
        <v>572</v>
      </c>
      <c r="E201" s="3" t="s">
        <v>493</v>
      </c>
      <c r="F201" s="139" t="s">
        <v>74</v>
      </c>
      <c r="G201" s="139"/>
      <c r="H201" s="3"/>
      <c r="I201" s="164"/>
      <c r="J201" s="75"/>
      <c r="K201" s="6">
        <f t="shared" si="19"/>
        <v>0</v>
      </c>
      <c r="L201" s="6" t="s">
        <v>624</v>
      </c>
      <c r="M201" s="139" t="s">
        <v>245</v>
      </c>
      <c r="N201" s="13">
        <f t="shared" si="20"/>
        <v>0</v>
      </c>
      <c r="O201" s="13"/>
      <c r="P201" s="13"/>
      <c r="Q201" s="13">
        <f t="shared" ref="Q201:Q228" si="21">+I201+O201+P201</f>
        <v>0</v>
      </c>
      <c r="V201" s="43"/>
    </row>
    <row r="202" spans="1:23" x14ac:dyDescent="0.25">
      <c r="A202" s="3">
        <v>718</v>
      </c>
      <c r="B202" s="2" t="s">
        <v>468</v>
      </c>
      <c r="C202" s="139"/>
      <c r="E202" s="3"/>
      <c r="F202" s="139" t="s">
        <v>74</v>
      </c>
      <c r="G202" s="139"/>
      <c r="H202" s="3">
        <v>2006</v>
      </c>
      <c r="I202" s="164">
        <f>'718'!R7</f>
        <v>78745.53</v>
      </c>
      <c r="J202" s="75">
        <f>'718'!S7</f>
        <v>78745.53</v>
      </c>
      <c r="K202" s="6">
        <f t="shared" si="19"/>
        <v>0</v>
      </c>
      <c r="L202" s="6">
        <v>40000</v>
      </c>
      <c r="M202" s="139" t="s">
        <v>245</v>
      </c>
      <c r="N202" s="13">
        <f t="shared" si="20"/>
        <v>0</v>
      </c>
      <c r="O202" s="13"/>
      <c r="P202" s="13"/>
      <c r="Q202" s="13">
        <f t="shared" si="21"/>
        <v>78745.53</v>
      </c>
      <c r="V202" s="43"/>
    </row>
    <row r="203" spans="1:23" x14ac:dyDescent="0.25">
      <c r="A203" s="3">
        <v>719</v>
      </c>
      <c r="B203" s="2" t="s">
        <v>470</v>
      </c>
      <c r="C203" s="139"/>
      <c r="E203" s="3"/>
      <c r="F203" s="139" t="s">
        <v>74</v>
      </c>
      <c r="G203" s="139"/>
      <c r="H203" s="3">
        <v>2007</v>
      </c>
      <c r="I203" s="164">
        <f>'719'!R7</f>
        <v>98205.45</v>
      </c>
      <c r="J203" s="75">
        <f>'719'!S7</f>
        <v>98205.450000000012</v>
      </c>
      <c r="K203" s="6">
        <f t="shared" si="19"/>
        <v>0</v>
      </c>
      <c r="L203" s="6">
        <v>100000</v>
      </c>
      <c r="M203" s="139"/>
      <c r="N203" s="13">
        <f t="shared" si="20"/>
        <v>-1.4551915228366852E-11</v>
      </c>
      <c r="O203" s="13"/>
      <c r="P203" s="13"/>
      <c r="Q203" s="13">
        <f t="shared" si="21"/>
        <v>98205.45</v>
      </c>
      <c r="V203" s="43"/>
    </row>
    <row r="204" spans="1:23" x14ac:dyDescent="0.25">
      <c r="A204" s="3">
        <v>719.1</v>
      </c>
      <c r="B204" s="2" t="s">
        <v>589</v>
      </c>
      <c r="C204" s="139"/>
      <c r="E204" s="3"/>
      <c r="F204" s="139" t="s">
        <v>74</v>
      </c>
      <c r="G204" s="139"/>
      <c r="H204" s="3">
        <v>2011</v>
      </c>
      <c r="I204" s="164">
        <v>7255</v>
      </c>
      <c r="J204" s="75"/>
      <c r="K204" s="6">
        <f t="shared" si="19"/>
        <v>7255</v>
      </c>
      <c r="L204" s="167">
        <f t="shared" ref="L204:L211" si="22">+I204</f>
        <v>7255</v>
      </c>
      <c r="M204" s="139" t="s">
        <v>245</v>
      </c>
      <c r="N204" s="13">
        <f t="shared" si="20"/>
        <v>0</v>
      </c>
      <c r="O204" s="13"/>
      <c r="P204" s="13"/>
      <c r="Q204" s="13">
        <f t="shared" si="21"/>
        <v>7255</v>
      </c>
      <c r="V204" s="43"/>
    </row>
    <row r="205" spans="1:23" x14ac:dyDescent="0.25">
      <c r="A205" s="3">
        <v>719.3</v>
      </c>
      <c r="B205" s="2" t="s">
        <v>597</v>
      </c>
      <c r="C205" s="139"/>
      <c r="E205" s="3"/>
      <c r="F205" s="155" t="s">
        <v>74</v>
      </c>
      <c r="G205" s="139"/>
      <c r="H205" s="3">
        <v>2011</v>
      </c>
      <c r="I205" s="164">
        <v>83457</v>
      </c>
      <c r="J205" s="75"/>
      <c r="K205" s="6">
        <f t="shared" si="19"/>
        <v>83457</v>
      </c>
      <c r="L205" s="167">
        <f t="shared" si="22"/>
        <v>83457</v>
      </c>
      <c r="M205" s="139" t="s">
        <v>245</v>
      </c>
      <c r="N205" s="13">
        <f t="shared" si="20"/>
        <v>0</v>
      </c>
      <c r="O205" s="13"/>
      <c r="P205" s="13"/>
      <c r="Q205" s="13">
        <f t="shared" si="21"/>
        <v>83457</v>
      </c>
      <c r="V205" s="43"/>
    </row>
    <row r="206" spans="1:23" x14ac:dyDescent="0.25">
      <c r="A206" s="3">
        <v>719.5</v>
      </c>
      <c r="B206" s="2" t="s">
        <v>599</v>
      </c>
      <c r="C206" s="139"/>
      <c r="E206" s="3"/>
      <c r="F206" s="139" t="s">
        <v>74</v>
      </c>
      <c r="G206" s="139"/>
      <c r="H206" s="3">
        <v>2011</v>
      </c>
      <c r="I206" s="164">
        <v>9685</v>
      </c>
      <c r="J206" s="75"/>
      <c r="K206" s="6">
        <f t="shared" si="19"/>
        <v>9685</v>
      </c>
      <c r="L206" s="167">
        <f t="shared" si="22"/>
        <v>9685</v>
      </c>
      <c r="M206" s="139" t="s">
        <v>245</v>
      </c>
      <c r="N206" s="13">
        <f t="shared" si="20"/>
        <v>0</v>
      </c>
      <c r="O206" s="13"/>
      <c r="P206" s="13"/>
      <c r="Q206" s="13">
        <f t="shared" si="21"/>
        <v>9685</v>
      </c>
      <c r="V206" s="43"/>
    </row>
    <row r="207" spans="1:23" x14ac:dyDescent="0.25">
      <c r="A207" s="3">
        <v>719.6</v>
      </c>
      <c r="B207" s="2" t="s">
        <v>695</v>
      </c>
      <c r="C207" s="139"/>
      <c r="E207" s="3"/>
      <c r="F207" s="139" t="s">
        <v>74</v>
      </c>
      <c r="G207" s="139"/>
      <c r="H207" s="3">
        <v>2011</v>
      </c>
      <c r="I207" s="164">
        <v>4900</v>
      </c>
      <c r="J207" s="75"/>
      <c r="K207" s="6">
        <f t="shared" si="19"/>
        <v>4900</v>
      </c>
      <c r="L207" s="167">
        <f t="shared" si="22"/>
        <v>4900</v>
      </c>
      <c r="M207" s="139" t="s">
        <v>245</v>
      </c>
      <c r="N207" s="13">
        <f t="shared" si="20"/>
        <v>0</v>
      </c>
      <c r="O207" s="13"/>
      <c r="P207" s="13"/>
      <c r="Q207" s="13">
        <f t="shared" si="21"/>
        <v>4900</v>
      </c>
      <c r="V207" s="43"/>
    </row>
    <row r="208" spans="1:23" x14ac:dyDescent="0.25">
      <c r="A208" s="3">
        <v>720.2</v>
      </c>
      <c r="B208" s="2" t="s">
        <v>609</v>
      </c>
      <c r="C208" s="139"/>
      <c r="E208" s="3"/>
      <c r="F208" s="139" t="s">
        <v>74</v>
      </c>
      <c r="G208" s="139"/>
      <c r="H208" s="3">
        <v>2011</v>
      </c>
      <c r="I208" s="164">
        <v>11194</v>
      </c>
      <c r="J208" s="75"/>
      <c r="K208" s="6">
        <f t="shared" si="19"/>
        <v>11194</v>
      </c>
      <c r="L208" s="167">
        <f t="shared" si="22"/>
        <v>11194</v>
      </c>
      <c r="M208" s="139" t="s">
        <v>245</v>
      </c>
      <c r="N208" s="13">
        <f t="shared" si="20"/>
        <v>0</v>
      </c>
      <c r="O208" s="13"/>
      <c r="P208" s="13"/>
      <c r="Q208" s="13">
        <f t="shared" si="21"/>
        <v>11194</v>
      </c>
      <c r="V208" s="43"/>
    </row>
    <row r="209" spans="1:22" x14ac:dyDescent="0.25">
      <c r="A209" s="3">
        <v>720.3</v>
      </c>
      <c r="B209" s="2" t="s">
        <v>610</v>
      </c>
      <c r="C209" s="139" t="s">
        <v>611</v>
      </c>
      <c r="E209" s="3"/>
      <c r="F209" s="139" t="s">
        <v>74</v>
      </c>
      <c r="G209" s="139"/>
      <c r="H209" s="3">
        <v>2011</v>
      </c>
      <c r="I209" s="164">
        <v>5367</v>
      </c>
      <c r="J209" s="75"/>
      <c r="K209" s="6">
        <f t="shared" si="19"/>
        <v>5367</v>
      </c>
      <c r="L209" s="167">
        <f t="shared" si="22"/>
        <v>5367</v>
      </c>
      <c r="M209" s="139" t="s">
        <v>245</v>
      </c>
      <c r="N209" s="13">
        <f t="shared" si="20"/>
        <v>0</v>
      </c>
      <c r="O209" s="13"/>
      <c r="P209" s="13"/>
      <c r="Q209" s="13">
        <f t="shared" si="21"/>
        <v>5367</v>
      </c>
      <c r="V209" s="43"/>
    </row>
    <row r="210" spans="1:22" x14ac:dyDescent="0.25">
      <c r="A210" s="3">
        <v>720.4</v>
      </c>
      <c r="B210" s="2" t="s">
        <v>612</v>
      </c>
      <c r="C210" s="139"/>
      <c r="E210" s="3"/>
      <c r="F210" s="139" t="s">
        <v>74</v>
      </c>
      <c r="G210" s="139"/>
      <c r="H210" s="3">
        <v>2011</v>
      </c>
      <c r="I210" s="164">
        <v>19910</v>
      </c>
      <c r="J210" s="75"/>
      <c r="K210" s="6">
        <f t="shared" si="19"/>
        <v>19910</v>
      </c>
      <c r="L210" s="167">
        <f t="shared" si="22"/>
        <v>19910</v>
      </c>
      <c r="M210" s="139" t="s">
        <v>245</v>
      </c>
      <c r="N210" s="13">
        <f t="shared" si="20"/>
        <v>0</v>
      </c>
      <c r="O210" s="13"/>
      <c r="P210" s="13"/>
      <c r="Q210" s="13">
        <f t="shared" si="21"/>
        <v>19910</v>
      </c>
      <c r="V210" s="43"/>
    </row>
    <row r="211" spans="1:22" x14ac:dyDescent="0.25">
      <c r="A211" s="3">
        <v>720.5</v>
      </c>
      <c r="B211" s="2" t="s">
        <v>620</v>
      </c>
      <c r="C211" s="139" t="s">
        <v>621</v>
      </c>
      <c r="E211" s="3"/>
      <c r="F211" s="139" t="s">
        <v>74</v>
      </c>
      <c r="G211" s="139"/>
      <c r="H211" s="3">
        <v>2011</v>
      </c>
      <c r="I211" s="164">
        <v>7528</v>
      </c>
      <c r="J211" s="75"/>
      <c r="K211" s="6">
        <f t="shared" si="19"/>
        <v>7528</v>
      </c>
      <c r="L211" s="167">
        <f t="shared" si="22"/>
        <v>7528</v>
      </c>
      <c r="M211" s="139" t="s">
        <v>245</v>
      </c>
      <c r="N211" s="13">
        <f t="shared" si="20"/>
        <v>0</v>
      </c>
      <c r="O211" s="13"/>
      <c r="P211" s="13"/>
      <c r="Q211" s="13">
        <f t="shared" si="21"/>
        <v>7528</v>
      </c>
      <c r="V211" s="43"/>
    </row>
    <row r="212" spans="1:22" x14ac:dyDescent="0.25">
      <c r="A212" s="3">
        <v>720</v>
      </c>
      <c r="B212" s="172" t="str">
        <f>'720'!$A$7</f>
        <v>RAVENSBURG LATHE</v>
      </c>
      <c r="E212" s="3"/>
      <c r="F212" s="139" t="s">
        <v>74</v>
      </c>
      <c r="G212" s="139" t="s">
        <v>532</v>
      </c>
      <c r="H212" s="3">
        <v>2010</v>
      </c>
      <c r="I212" s="164">
        <f>'720'!R7</f>
        <v>293190</v>
      </c>
      <c r="J212" s="75">
        <f>'720'!S7</f>
        <v>293190</v>
      </c>
      <c r="K212" s="6">
        <f t="shared" si="19"/>
        <v>0</v>
      </c>
      <c r="L212" s="6">
        <v>250000</v>
      </c>
      <c r="M212" s="139" t="s">
        <v>245</v>
      </c>
      <c r="N212" s="13">
        <f t="shared" si="20"/>
        <v>0</v>
      </c>
      <c r="O212" s="13"/>
      <c r="P212" s="13"/>
      <c r="Q212" s="13">
        <f t="shared" si="21"/>
        <v>293190</v>
      </c>
      <c r="V212" s="43"/>
    </row>
    <row r="213" spans="1:22" x14ac:dyDescent="0.25">
      <c r="A213" s="3">
        <v>721</v>
      </c>
      <c r="B213" s="172" t="s">
        <v>505</v>
      </c>
      <c r="E213" s="3" t="s">
        <v>493</v>
      </c>
      <c r="F213" s="139" t="s">
        <v>74</v>
      </c>
      <c r="G213" s="139"/>
      <c r="H213" s="3">
        <v>2010</v>
      </c>
      <c r="I213" s="164"/>
      <c r="J213" s="75"/>
      <c r="K213" s="6">
        <f t="shared" si="19"/>
        <v>0</v>
      </c>
      <c r="L213" s="6">
        <v>10000</v>
      </c>
      <c r="M213" s="139" t="s">
        <v>245</v>
      </c>
      <c r="N213" s="13">
        <f t="shared" si="20"/>
        <v>0</v>
      </c>
      <c r="O213" s="13"/>
      <c r="P213" s="13"/>
      <c r="Q213" s="13">
        <f t="shared" si="21"/>
        <v>0</v>
      </c>
      <c r="V213" s="43"/>
    </row>
    <row r="214" spans="1:22" x14ac:dyDescent="0.25">
      <c r="A214" s="3">
        <v>811</v>
      </c>
      <c r="B214" t="s">
        <v>707</v>
      </c>
      <c r="C214" s="3" t="s">
        <v>708</v>
      </c>
      <c r="D214" s="3">
        <v>6157</v>
      </c>
      <c r="F214" s="3" t="s">
        <v>74</v>
      </c>
      <c r="H214" s="3">
        <v>2013</v>
      </c>
      <c r="I214" s="233">
        <v>3562.5</v>
      </c>
      <c r="J214" s="75"/>
      <c r="K214" s="6"/>
      <c r="L214" s="6"/>
      <c r="M214" s="139"/>
      <c r="N214" s="13"/>
      <c r="O214" s="13"/>
      <c r="P214" s="13"/>
      <c r="Q214" s="13">
        <f t="shared" si="21"/>
        <v>3562.5</v>
      </c>
      <c r="R214" t="s">
        <v>716</v>
      </c>
      <c r="S214" t="s">
        <v>715</v>
      </c>
      <c r="V214" s="43"/>
    </row>
    <row r="215" spans="1:22" x14ac:dyDescent="0.25">
      <c r="A215" s="3">
        <v>821</v>
      </c>
      <c r="B215" t="s">
        <v>756</v>
      </c>
      <c r="F215" s="3" t="s">
        <v>74</v>
      </c>
      <c r="H215" s="3">
        <v>2012</v>
      </c>
      <c r="I215" s="233">
        <v>8140.28</v>
      </c>
      <c r="J215" s="75"/>
      <c r="K215" s="6"/>
      <c r="L215" s="6"/>
      <c r="M215" s="139"/>
      <c r="N215" s="13"/>
      <c r="O215" s="13"/>
      <c r="P215" s="13"/>
      <c r="Q215" s="13">
        <f t="shared" si="21"/>
        <v>8140.28</v>
      </c>
      <c r="V215" s="43"/>
    </row>
    <row r="216" spans="1:22" x14ac:dyDescent="0.25">
      <c r="A216" s="3">
        <v>825</v>
      </c>
      <c r="B216" t="s">
        <v>766</v>
      </c>
      <c r="D216" s="3" t="s">
        <v>767</v>
      </c>
      <c r="F216" s="3" t="s">
        <v>74</v>
      </c>
      <c r="H216" s="3">
        <v>2012</v>
      </c>
      <c r="I216" s="233">
        <v>27604.66</v>
      </c>
      <c r="J216" s="75"/>
      <c r="K216" s="6"/>
      <c r="L216" s="6"/>
      <c r="M216" s="139"/>
      <c r="N216" s="13"/>
      <c r="O216" s="13"/>
      <c r="P216" s="13"/>
      <c r="Q216" s="13">
        <f t="shared" si="21"/>
        <v>27604.66</v>
      </c>
      <c r="V216" s="43"/>
    </row>
    <row r="217" spans="1:22" x14ac:dyDescent="0.25">
      <c r="A217" s="3">
        <v>830</v>
      </c>
      <c r="B217" t="s">
        <v>810</v>
      </c>
      <c r="F217" s="3" t="s">
        <v>74</v>
      </c>
      <c r="H217" s="3">
        <v>2013</v>
      </c>
      <c r="I217" s="233">
        <v>70236</v>
      </c>
      <c r="J217" s="75"/>
      <c r="K217" s="6"/>
      <c r="L217" s="6"/>
      <c r="M217" s="139"/>
      <c r="N217" s="13"/>
      <c r="O217" s="13"/>
      <c r="P217" s="13"/>
      <c r="Q217" s="13">
        <f t="shared" si="21"/>
        <v>70236</v>
      </c>
      <c r="R217" t="s">
        <v>779</v>
      </c>
      <c r="S217" t="s">
        <v>780</v>
      </c>
      <c r="V217" s="43"/>
    </row>
    <row r="218" spans="1:22" x14ac:dyDescent="0.25">
      <c r="A218" s="3">
        <v>102</v>
      </c>
      <c r="B218" s="2"/>
      <c r="C218" s="139"/>
      <c r="E218" s="3"/>
      <c r="F218" s="139"/>
      <c r="G218" s="139"/>
      <c r="H218" s="3"/>
      <c r="I218" s="164"/>
      <c r="J218" s="75"/>
      <c r="K218" s="6">
        <f>+I218-J218</f>
        <v>0</v>
      </c>
      <c r="L218" s="6"/>
      <c r="M218" s="139"/>
      <c r="N218" s="13">
        <f>+I218-J218-K218</f>
        <v>0</v>
      </c>
      <c r="O218" s="13"/>
      <c r="P218" s="13"/>
      <c r="Q218" s="13">
        <f t="shared" si="21"/>
        <v>0</v>
      </c>
      <c r="V218" s="43"/>
    </row>
    <row r="219" spans="1:22" x14ac:dyDescent="0.25">
      <c r="A219" s="3">
        <v>524</v>
      </c>
      <c r="B219" s="2" t="s">
        <v>648</v>
      </c>
      <c r="C219" s="156"/>
      <c r="D219" s="157"/>
      <c r="E219" s="148"/>
      <c r="F219" s="139"/>
      <c r="G219" s="139"/>
      <c r="H219" s="3">
        <v>2011</v>
      </c>
      <c r="I219" s="164">
        <v>51650.63</v>
      </c>
      <c r="J219" s="75"/>
      <c r="K219" s="6">
        <f>+I219-J219</f>
        <v>51650.63</v>
      </c>
      <c r="L219" s="6"/>
      <c r="M219" s="139"/>
      <c r="N219" s="13">
        <f>+I219-J219-K219</f>
        <v>0</v>
      </c>
      <c r="O219" s="13"/>
      <c r="P219" s="13"/>
      <c r="Q219" s="13">
        <f t="shared" si="21"/>
        <v>51650.63</v>
      </c>
      <c r="V219" s="43"/>
    </row>
    <row r="220" spans="1:22" x14ac:dyDescent="0.25">
      <c r="A220" s="3">
        <v>525</v>
      </c>
      <c r="B220" s="2" t="s">
        <v>649</v>
      </c>
      <c r="C220" s="156" t="s">
        <v>651</v>
      </c>
      <c r="D220" s="157" t="s">
        <v>650</v>
      </c>
      <c r="E220" s="148"/>
      <c r="F220" s="139"/>
      <c r="G220" s="139"/>
      <c r="H220" s="3">
        <v>2011</v>
      </c>
      <c r="I220" s="164">
        <v>90549.48</v>
      </c>
      <c r="J220" s="75"/>
      <c r="K220" s="6">
        <f>+I220-J220</f>
        <v>90549.48</v>
      </c>
      <c r="L220" s="6"/>
      <c r="M220" s="139"/>
      <c r="N220" s="13">
        <f>+I220-J220-K220</f>
        <v>0</v>
      </c>
      <c r="O220" s="13"/>
      <c r="P220" s="13"/>
      <c r="Q220" s="13">
        <f t="shared" si="21"/>
        <v>90549.48</v>
      </c>
      <c r="V220" s="43"/>
    </row>
    <row r="221" spans="1:22" x14ac:dyDescent="0.25">
      <c r="A221" s="3">
        <v>819</v>
      </c>
      <c r="B221" t="s">
        <v>774</v>
      </c>
      <c r="C221" s="3" t="s">
        <v>751</v>
      </c>
      <c r="D221" s="3">
        <v>64808</v>
      </c>
      <c r="F221" s="3"/>
      <c r="H221" s="3">
        <v>2012</v>
      </c>
      <c r="I221" s="233">
        <v>10000</v>
      </c>
      <c r="J221" s="75"/>
      <c r="K221" s="6"/>
      <c r="L221" s="6"/>
      <c r="M221" s="139"/>
      <c r="N221" s="13"/>
      <c r="O221" s="13"/>
      <c r="P221" s="13"/>
      <c r="Q221" s="13">
        <f t="shared" si="21"/>
        <v>10000</v>
      </c>
      <c r="R221" t="s">
        <v>752</v>
      </c>
      <c r="S221" t="s">
        <v>750</v>
      </c>
      <c r="V221" s="43"/>
    </row>
    <row r="222" spans="1:22" x14ac:dyDescent="0.25">
      <c r="A222" s="3">
        <v>820</v>
      </c>
      <c r="B222" t="s">
        <v>753</v>
      </c>
      <c r="F222" s="3"/>
      <c r="H222" s="3">
        <v>2012</v>
      </c>
      <c r="I222" s="233">
        <v>11600</v>
      </c>
      <c r="J222" s="75"/>
      <c r="K222" s="6"/>
      <c r="L222" s="6"/>
      <c r="M222" s="139"/>
      <c r="N222" s="13"/>
      <c r="O222" s="13"/>
      <c r="P222" s="13"/>
      <c r="Q222" s="13">
        <f t="shared" si="21"/>
        <v>11600</v>
      </c>
      <c r="R222" t="s">
        <v>754</v>
      </c>
      <c r="S222" t="s">
        <v>755</v>
      </c>
      <c r="V222" s="43"/>
    </row>
    <row r="223" spans="1:22" x14ac:dyDescent="0.25">
      <c r="A223" s="3" t="s">
        <v>807</v>
      </c>
      <c r="B223" t="s">
        <v>804</v>
      </c>
      <c r="F223" s="3"/>
      <c r="I223" s="233"/>
      <c r="J223" s="75"/>
      <c r="K223" s="6"/>
      <c r="L223" s="6"/>
      <c r="M223" s="139"/>
      <c r="N223" s="13"/>
      <c r="O223" s="13">
        <v>24000</v>
      </c>
      <c r="P223" s="13">
        <v>103000</v>
      </c>
      <c r="Q223" s="13">
        <f t="shared" si="21"/>
        <v>127000</v>
      </c>
      <c r="V223" s="43"/>
    </row>
    <row r="224" spans="1:22" x14ac:dyDescent="0.25">
      <c r="A224" s="3">
        <v>833</v>
      </c>
      <c r="B224" t="s">
        <v>805</v>
      </c>
      <c r="F224" s="3"/>
      <c r="I224" s="233"/>
      <c r="J224" s="75"/>
      <c r="K224" s="6"/>
      <c r="L224" s="6"/>
      <c r="M224" s="139"/>
      <c r="N224" s="13"/>
      <c r="O224" s="13">
        <v>65000</v>
      </c>
      <c r="P224" s="13">
        <v>140000</v>
      </c>
      <c r="Q224" s="13">
        <f t="shared" si="21"/>
        <v>205000</v>
      </c>
      <c r="V224" s="43"/>
    </row>
    <row r="225" spans="1:23" x14ac:dyDescent="0.25">
      <c r="A225" s="3">
        <v>834</v>
      </c>
      <c r="B225" t="s">
        <v>806</v>
      </c>
      <c r="F225" s="3"/>
      <c r="I225" s="233"/>
      <c r="J225" s="75"/>
      <c r="K225" s="6"/>
      <c r="L225" s="6"/>
      <c r="M225" s="139"/>
      <c r="N225" s="13"/>
      <c r="O225" s="13">
        <v>20000</v>
      </c>
      <c r="P225" s="13">
        <v>60000</v>
      </c>
      <c r="Q225" s="13">
        <f t="shared" si="21"/>
        <v>80000</v>
      </c>
      <c r="V225" s="43"/>
    </row>
    <row r="226" spans="1:23" x14ac:dyDescent="0.25">
      <c r="A226" s="3">
        <v>835</v>
      </c>
      <c r="B226" t="s">
        <v>808</v>
      </c>
      <c r="F226" s="3"/>
      <c r="I226" s="233"/>
      <c r="J226" s="75"/>
      <c r="K226" s="6"/>
      <c r="L226" s="6"/>
      <c r="M226" s="139"/>
      <c r="N226" s="13"/>
      <c r="O226" s="13">
        <f>230000+44000</f>
        <v>274000</v>
      </c>
      <c r="P226" s="13">
        <f>535000+178000+5000</f>
        <v>718000</v>
      </c>
      <c r="Q226" s="13">
        <f t="shared" si="21"/>
        <v>992000</v>
      </c>
      <c r="V226" s="43"/>
    </row>
    <row r="227" spans="1:23" x14ac:dyDescent="0.25">
      <c r="A227" s="3"/>
      <c r="B227" t="s">
        <v>811</v>
      </c>
      <c r="F227" s="3"/>
      <c r="I227" s="233"/>
      <c r="J227" s="75"/>
      <c r="K227" s="6"/>
      <c r="L227" s="6"/>
      <c r="M227" s="139"/>
      <c r="N227" s="13"/>
      <c r="O227" s="13"/>
      <c r="P227" s="13">
        <v>1500000</v>
      </c>
      <c r="Q227" s="13">
        <f t="shared" si="21"/>
        <v>1500000</v>
      </c>
      <c r="V227" s="43"/>
    </row>
    <row r="228" spans="1:23" x14ac:dyDescent="0.25">
      <c r="A228" s="3"/>
      <c r="B228" s="2"/>
      <c r="E228" s="3"/>
      <c r="F228" s="139"/>
      <c r="G228" s="139"/>
      <c r="H228" s="3"/>
      <c r="I228" s="164"/>
      <c r="J228" s="75"/>
      <c r="K228" s="6"/>
      <c r="L228" s="6"/>
      <c r="M228" s="139"/>
      <c r="N228" s="13"/>
      <c r="O228" s="13"/>
      <c r="P228" s="13"/>
      <c r="Q228" s="13">
        <f t="shared" si="21"/>
        <v>0</v>
      </c>
      <c r="V228" s="43"/>
    </row>
    <row r="229" spans="1:23" x14ac:dyDescent="0.25">
      <c r="A229" s="3" t="s">
        <v>354</v>
      </c>
      <c r="B229" s="2" t="s">
        <v>462</v>
      </c>
      <c r="C229" s="139" t="s">
        <v>514</v>
      </c>
      <c r="E229" s="3" t="s">
        <v>493</v>
      </c>
      <c r="F229" s="139" t="s">
        <v>506</v>
      </c>
      <c r="G229" s="139"/>
      <c r="H229" s="3"/>
      <c r="I229" s="164">
        <f>MISC!$S$7</f>
        <v>5916533.7899999982</v>
      </c>
      <c r="J229" s="75">
        <f>MISC!$T$7</f>
        <v>4699006.8270000005</v>
      </c>
      <c r="K229" s="6">
        <f t="shared" ref="K229" si="23">+I229-J229</f>
        <v>1217526.9629999977</v>
      </c>
      <c r="L229" s="6">
        <v>300000</v>
      </c>
      <c r="M229" s="139"/>
      <c r="N229" s="13">
        <f t="shared" ref="N229:N230" si="24">+I229-J229-K229</f>
        <v>0</v>
      </c>
      <c r="O229" s="13"/>
      <c r="P229" s="13"/>
      <c r="Q229" s="13">
        <f t="shared" ref="Q229:Q232" si="25">+I229+O229+P229</f>
        <v>5916533.7899999982</v>
      </c>
      <c r="V229" s="43"/>
    </row>
    <row r="230" spans="1:23" x14ac:dyDescent="0.25">
      <c r="A230" s="3"/>
      <c r="B230" s="2"/>
      <c r="C230" s="139"/>
      <c r="E230" s="3"/>
      <c r="F230" s="139"/>
      <c r="G230" s="139"/>
      <c r="H230" s="3"/>
      <c r="I230" s="220"/>
      <c r="J230" s="253"/>
      <c r="K230" s="253"/>
      <c r="L230" s="253"/>
      <c r="M230" s="146"/>
      <c r="N230" s="254">
        <f t="shared" si="24"/>
        <v>0</v>
      </c>
      <c r="O230" s="254"/>
      <c r="P230" s="254"/>
      <c r="Q230" s="254">
        <f t="shared" si="25"/>
        <v>0</v>
      </c>
      <c r="V230" s="43"/>
    </row>
    <row r="231" spans="1:23" s="9" customFormat="1" x14ac:dyDescent="0.25">
      <c r="A231" s="115"/>
      <c r="B231" s="9" t="s">
        <v>3</v>
      </c>
      <c r="C231" s="115"/>
      <c r="D231" s="115"/>
      <c r="E231" s="115"/>
      <c r="F231" s="115"/>
      <c r="G231" s="115"/>
      <c r="H231" s="115"/>
      <c r="I231" s="166">
        <f>SUM(I9:I230)</f>
        <v>78824267.760000005</v>
      </c>
      <c r="J231" s="166">
        <f t="shared" ref="J231:P231" si="26">SUM(J9:J230)</f>
        <v>61147120.042428583</v>
      </c>
      <c r="K231" s="166">
        <f t="shared" si="26"/>
        <v>13130032.069428571</v>
      </c>
      <c r="L231" s="166">
        <f t="shared" si="26"/>
        <v>55099603.200000003</v>
      </c>
      <c r="M231" s="166">
        <f t="shared" si="26"/>
        <v>0</v>
      </c>
      <c r="N231" s="166">
        <f t="shared" si="26"/>
        <v>103775.18814285487</v>
      </c>
      <c r="O231" s="166">
        <f t="shared" si="26"/>
        <v>4044000</v>
      </c>
      <c r="P231" s="166">
        <f t="shared" si="26"/>
        <v>8345850</v>
      </c>
      <c r="Q231" s="257">
        <f t="shared" si="25"/>
        <v>91214117.760000005</v>
      </c>
      <c r="R231" s="258">
        <f>+P231+O231+I231</f>
        <v>91214117.760000005</v>
      </c>
      <c r="U231" s="249"/>
      <c r="V231" s="166"/>
      <c r="W231" s="166"/>
    </row>
    <row r="232" spans="1:23" x14ac:dyDescent="0.25">
      <c r="A232" s="3"/>
      <c r="B232" t="s">
        <v>803</v>
      </c>
      <c r="F232" s="3" t="s">
        <v>580</v>
      </c>
      <c r="I232" s="6">
        <v>9000000</v>
      </c>
      <c r="J232" s="6" t="e">
        <f>+J231-#REF!</f>
        <v>#REF!</v>
      </c>
      <c r="L232" s="43">
        <v>1000000</v>
      </c>
      <c r="M232" s="3"/>
      <c r="Q232" s="13">
        <f t="shared" si="25"/>
        <v>9000000</v>
      </c>
      <c r="V232" s="43"/>
    </row>
    <row r="233" spans="1:23" x14ac:dyDescent="0.25">
      <c r="A233" s="3"/>
      <c r="B233" t="s">
        <v>581</v>
      </c>
      <c r="F233" s="3"/>
      <c r="H233" s="3"/>
      <c r="I233" s="255">
        <f>SUM(I231:I232)</f>
        <v>87824267.760000005</v>
      </c>
      <c r="J233" s="234"/>
      <c r="K233" s="234"/>
      <c r="L233" s="255">
        <f>SUM(L231:L232)</f>
        <v>56099603.200000003</v>
      </c>
      <c r="M233" s="234"/>
      <c r="N233" s="234"/>
      <c r="O233" s="234"/>
      <c r="P233" s="234"/>
      <c r="Q233" s="255">
        <f>SUM(Q231:Q232)</f>
        <v>100214117.76000001</v>
      </c>
      <c r="R233" s="234"/>
      <c r="V233" s="43"/>
    </row>
    <row r="234" spans="1:23" x14ac:dyDescent="0.25">
      <c r="A234" s="3"/>
      <c r="H234" s="3"/>
      <c r="L234" s="43"/>
      <c r="V234" s="43"/>
    </row>
    <row r="235" spans="1:23" x14ac:dyDescent="0.25">
      <c r="A235" s="3"/>
      <c r="H235" s="3"/>
      <c r="L235" s="43" t="e">
        <f>+#REF!-+L234</f>
        <v>#REF!</v>
      </c>
      <c r="V235" s="43"/>
    </row>
    <row r="236" spans="1:23" x14ac:dyDescent="0.25">
      <c r="A236" s="252" t="s">
        <v>792</v>
      </c>
      <c r="H236" s="3"/>
      <c r="V236" s="43"/>
    </row>
    <row r="237" spans="1:23" x14ac:dyDescent="0.25">
      <c r="V237" s="43"/>
    </row>
    <row r="238" spans="1:23" x14ac:dyDescent="0.25">
      <c r="A238" s="3">
        <v>127</v>
      </c>
      <c r="B238" s="2" t="s">
        <v>270</v>
      </c>
      <c r="C238" s="158" t="s">
        <v>786</v>
      </c>
      <c r="D238" s="3">
        <v>8932</v>
      </c>
      <c r="E238" s="3"/>
      <c r="F238" s="139" t="s">
        <v>74</v>
      </c>
      <c r="G238" s="155" t="s">
        <v>527</v>
      </c>
      <c r="H238" s="3">
        <v>2004</v>
      </c>
      <c r="I238" s="164">
        <f>+'127'!$R$7</f>
        <v>159378.26</v>
      </c>
      <c r="J238" s="75">
        <f>+'127'!$S$7</f>
        <v>159378.26000000004</v>
      </c>
      <c r="K238" s="6">
        <f t="shared" ref="K238" si="27">+I238-J238</f>
        <v>0</v>
      </c>
      <c r="L238" s="6">
        <v>65000</v>
      </c>
      <c r="M238" s="139" t="s">
        <v>245</v>
      </c>
      <c r="N238" s="13">
        <f t="shared" ref="N238:N258" si="28">+I238-J238-K238</f>
        <v>-2.9103830456733704E-11</v>
      </c>
      <c r="O238" s="13"/>
      <c r="P238" s="13"/>
      <c r="Q238" s="13"/>
      <c r="V238" s="43"/>
    </row>
    <row r="239" spans="1:23" x14ac:dyDescent="0.25">
      <c r="A239" s="3">
        <v>143</v>
      </c>
      <c r="B239" s="2" t="s">
        <v>559</v>
      </c>
      <c r="C239" s="158" t="s">
        <v>785</v>
      </c>
      <c r="D239" s="3">
        <v>4085</v>
      </c>
      <c r="E239" s="3"/>
      <c r="F239" s="139">
        <f>+'143'!B271</f>
        <v>0</v>
      </c>
      <c r="G239" s="139"/>
      <c r="H239" s="3"/>
      <c r="I239" s="164"/>
      <c r="J239" s="75"/>
      <c r="K239" s="6"/>
      <c r="L239" s="6"/>
      <c r="M239" s="139"/>
      <c r="N239" s="13">
        <f t="shared" si="28"/>
        <v>0</v>
      </c>
      <c r="O239" s="13"/>
      <c r="P239" s="13"/>
      <c r="Q239" s="13"/>
      <c r="V239" s="43"/>
    </row>
    <row r="240" spans="1:23" x14ac:dyDescent="0.25">
      <c r="A240" s="3">
        <v>222</v>
      </c>
      <c r="B240" s="2" t="s">
        <v>360</v>
      </c>
      <c r="C240" s="158" t="s">
        <v>567</v>
      </c>
      <c r="E240" s="3" t="s">
        <v>493</v>
      </c>
      <c r="F240" s="139" t="s">
        <v>74</v>
      </c>
      <c r="G240" s="139"/>
      <c r="H240" s="3"/>
      <c r="I240" s="164"/>
      <c r="J240" s="75"/>
      <c r="K240" s="6">
        <f t="shared" ref="K240:K258" si="29">+I240-J240</f>
        <v>0</v>
      </c>
      <c r="L240" s="6"/>
      <c r="M240" s="139"/>
      <c r="N240" s="13">
        <f t="shared" si="28"/>
        <v>0</v>
      </c>
      <c r="O240" s="13"/>
      <c r="P240" s="13"/>
      <c r="Q240" s="13"/>
      <c r="V240" s="43"/>
    </row>
    <row r="241" spans="1:22" x14ac:dyDescent="0.25">
      <c r="A241" s="3">
        <v>223</v>
      </c>
      <c r="B241" s="159" t="s">
        <v>562</v>
      </c>
      <c r="C241" s="158" t="s">
        <v>567</v>
      </c>
      <c r="E241" s="3" t="s">
        <v>493</v>
      </c>
      <c r="F241" s="139" t="s">
        <v>74</v>
      </c>
      <c r="G241" s="139"/>
      <c r="H241" s="3"/>
      <c r="I241" s="164"/>
      <c r="J241" s="75"/>
      <c r="K241" s="6">
        <f t="shared" si="29"/>
        <v>0</v>
      </c>
      <c r="L241" s="6"/>
      <c r="M241" s="139"/>
      <c r="N241" s="13">
        <f t="shared" si="28"/>
        <v>0</v>
      </c>
      <c r="O241" s="13"/>
      <c r="P241" s="13"/>
      <c r="Q241" s="13"/>
      <c r="V241" s="43"/>
    </row>
    <row r="242" spans="1:22" x14ac:dyDescent="0.25">
      <c r="A242" s="3">
        <v>224</v>
      </c>
      <c r="B242" s="2" t="s">
        <v>361</v>
      </c>
      <c r="C242" s="158" t="s">
        <v>567</v>
      </c>
      <c r="E242" s="3" t="s">
        <v>493</v>
      </c>
      <c r="F242" s="139" t="s">
        <v>74</v>
      </c>
      <c r="G242" s="139"/>
      <c r="H242" s="3"/>
      <c r="I242" s="164"/>
      <c r="J242" s="75"/>
      <c r="K242" s="6">
        <f t="shared" si="29"/>
        <v>0</v>
      </c>
      <c r="L242" s="6"/>
      <c r="M242" s="139"/>
      <c r="N242" s="13">
        <f t="shared" si="28"/>
        <v>0</v>
      </c>
      <c r="O242" s="13"/>
      <c r="P242" s="13"/>
      <c r="Q242" s="13"/>
      <c r="V242" s="43"/>
    </row>
    <row r="243" spans="1:22" x14ac:dyDescent="0.25">
      <c r="A243" s="3">
        <v>225</v>
      </c>
      <c r="B243" s="2" t="s">
        <v>362</v>
      </c>
      <c r="C243" s="158" t="s">
        <v>567</v>
      </c>
      <c r="E243" s="3" t="s">
        <v>493</v>
      </c>
      <c r="F243" s="139" t="s">
        <v>74</v>
      </c>
      <c r="G243" s="139"/>
      <c r="H243" s="3"/>
      <c r="I243" s="164"/>
      <c r="J243" s="75"/>
      <c r="K243" s="6">
        <f t="shared" si="29"/>
        <v>0</v>
      </c>
      <c r="L243" s="6"/>
      <c r="M243" s="139"/>
      <c r="N243" s="13">
        <f t="shared" si="28"/>
        <v>0</v>
      </c>
      <c r="O243" s="13"/>
      <c r="P243" s="13"/>
      <c r="Q243" s="13"/>
      <c r="V243" s="43"/>
    </row>
    <row r="244" spans="1:22" x14ac:dyDescent="0.25">
      <c r="A244" s="3">
        <v>226</v>
      </c>
      <c r="B244" s="2" t="s">
        <v>363</v>
      </c>
      <c r="C244" s="158" t="s">
        <v>567</v>
      </c>
      <c r="E244" s="3" t="s">
        <v>493</v>
      </c>
      <c r="F244" s="139" t="s">
        <v>74</v>
      </c>
      <c r="G244" s="139"/>
      <c r="H244" s="3"/>
      <c r="I244" s="164"/>
      <c r="J244" s="75"/>
      <c r="K244" s="6">
        <f t="shared" si="29"/>
        <v>0</v>
      </c>
      <c r="L244" s="6"/>
      <c r="M244" s="139"/>
      <c r="N244" s="13">
        <f t="shared" si="28"/>
        <v>0</v>
      </c>
      <c r="O244" s="13"/>
      <c r="P244" s="13"/>
      <c r="Q244" s="13"/>
      <c r="V244" s="43"/>
    </row>
    <row r="245" spans="1:22" x14ac:dyDescent="0.25">
      <c r="A245" s="3">
        <v>227</v>
      </c>
      <c r="B245" s="2" t="s">
        <v>364</v>
      </c>
      <c r="C245" s="158" t="s">
        <v>567</v>
      </c>
      <c r="E245" s="3" t="s">
        <v>493</v>
      </c>
      <c r="F245" s="139" t="s">
        <v>74</v>
      </c>
      <c r="G245" s="139"/>
      <c r="H245" s="3"/>
      <c r="I245" s="164"/>
      <c r="J245" s="75"/>
      <c r="K245" s="6">
        <f t="shared" si="29"/>
        <v>0</v>
      </c>
      <c r="L245" s="6"/>
      <c r="M245" s="139"/>
      <c r="N245" s="13">
        <f t="shared" si="28"/>
        <v>0</v>
      </c>
      <c r="O245" s="13"/>
      <c r="P245" s="13"/>
      <c r="Q245" s="13"/>
      <c r="V245" s="43"/>
    </row>
    <row r="246" spans="1:22" x14ac:dyDescent="0.25">
      <c r="A246" s="3">
        <v>234</v>
      </c>
      <c r="B246" s="159" t="s">
        <v>563</v>
      </c>
      <c r="C246" s="158" t="s">
        <v>567</v>
      </c>
      <c r="E246" s="3" t="s">
        <v>493</v>
      </c>
      <c r="F246" s="139" t="s">
        <v>74</v>
      </c>
      <c r="G246" s="139"/>
      <c r="H246" s="3"/>
      <c r="I246" s="164"/>
      <c r="J246" s="75"/>
      <c r="K246" s="6">
        <f t="shared" si="29"/>
        <v>0</v>
      </c>
      <c r="L246" s="6"/>
      <c r="M246" s="139"/>
      <c r="N246" s="13">
        <f t="shared" si="28"/>
        <v>0</v>
      </c>
      <c r="O246" s="13"/>
      <c r="P246" s="13"/>
      <c r="Q246" s="13"/>
      <c r="V246" s="43"/>
    </row>
    <row r="247" spans="1:22" x14ac:dyDescent="0.25">
      <c r="A247" s="3">
        <v>248</v>
      </c>
      <c r="B247" s="2" t="s">
        <v>385</v>
      </c>
      <c r="C247" s="158" t="s">
        <v>567</v>
      </c>
      <c r="D247" s="3" t="s">
        <v>387</v>
      </c>
      <c r="E247" s="3" t="s">
        <v>493</v>
      </c>
      <c r="F247" s="139" t="s">
        <v>74</v>
      </c>
      <c r="G247" s="139"/>
      <c r="H247" s="3"/>
      <c r="I247" s="164"/>
      <c r="J247" s="75"/>
      <c r="K247" s="6">
        <f t="shared" si="29"/>
        <v>0</v>
      </c>
      <c r="L247" s="6"/>
      <c r="M247" s="139"/>
      <c r="N247" s="13">
        <f t="shared" si="28"/>
        <v>0</v>
      </c>
      <c r="O247" s="13"/>
      <c r="P247" s="13"/>
      <c r="Q247" s="13"/>
      <c r="V247" s="43"/>
    </row>
    <row r="248" spans="1:22" x14ac:dyDescent="0.25">
      <c r="A248" s="3">
        <v>255</v>
      </c>
      <c r="B248" s="2" t="s">
        <v>399</v>
      </c>
      <c r="C248" s="158" t="s">
        <v>567</v>
      </c>
      <c r="E248" s="3" t="s">
        <v>493</v>
      </c>
      <c r="F248" s="139" t="s">
        <v>74</v>
      </c>
      <c r="G248" s="139" t="s">
        <v>565</v>
      </c>
      <c r="H248" s="3"/>
      <c r="I248" s="164"/>
      <c r="J248" s="75"/>
      <c r="K248" s="6">
        <f t="shared" si="29"/>
        <v>0</v>
      </c>
      <c r="L248" s="6"/>
      <c r="M248" s="139"/>
      <c r="N248" s="13">
        <f t="shared" si="28"/>
        <v>0</v>
      </c>
      <c r="O248" s="13"/>
      <c r="P248" s="13"/>
      <c r="Q248" s="13"/>
      <c r="V248" s="43"/>
    </row>
    <row r="249" spans="1:22" x14ac:dyDescent="0.25">
      <c r="A249" s="3">
        <v>257</v>
      </c>
      <c r="B249" s="2" t="s">
        <v>401</v>
      </c>
      <c r="C249" s="160" t="s">
        <v>567</v>
      </c>
      <c r="D249" s="3" t="s">
        <v>400</v>
      </c>
      <c r="E249" s="3"/>
      <c r="F249" s="139" t="s">
        <v>74</v>
      </c>
      <c r="G249" s="139"/>
      <c r="H249" s="3">
        <v>2005</v>
      </c>
      <c r="I249" s="164"/>
      <c r="J249" s="75"/>
      <c r="K249" s="6">
        <f t="shared" si="29"/>
        <v>0</v>
      </c>
      <c r="L249" s="6"/>
      <c r="M249" s="139"/>
      <c r="N249" s="13">
        <f t="shared" si="28"/>
        <v>0</v>
      </c>
      <c r="O249" s="13"/>
      <c r="P249" s="13"/>
      <c r="Q249" s="13"/>
      <c r="V249" s="43"/>
    </row>
    <row r="250" spans="1:22" x14ac:dyDescent="0.25">
      <c r="A250" s="3">
        <v>259</v>
      </c>
      <c r="B250" s="2" t="s">
        <v>405</v>
      </c>
      <c r="C250" s="158" t="s">
        <v>567</v>
      </c>
      <c r="E250" s="3" t="s">
        <v>493</v>
      </c>
      <c r="F250" s="139" t="s">
        <v>74</v>
      </c>
      <c r="G250" s="139"/>
      <c r="H250" s="3"/>
      <c r="I250" s="164"/>
      <c r="J250" s="75"/>
      <c r="K250" s="6">
        <f t="shared" si="29"/>
        <v>0</v>
      </c>
      <c r="L250" s="6"/>
      <c r="M250" s="139"/>
      <c r="N250" s="13">
        <f t="shared" si="28"/>
        <v>0</v>
      </c>
      <c r="O250" s="13"/>
      <c r="P250" s="13"/>
      <c r="Q250" s="13"/>
      <c r="V250" s="43"/>
    </row>
    <row r="251" spans="1:22" x14ac:dyDescent="0.25">
      <c r="A251" s="3">
        <v>262</v>
      </c>
      <c r="B251" s="2" t="s">
        <v>408</v>
      </c>
      <c r="C251" s="158" t="s">
        <v>567</v>
      </c>
      <c r="E251" s="3" t="s">
        <v>493</v>
      </c>
      <c r="F251" s="139" t="s">
        <v>74</v>
      </c>
      <c r="G251" s="139"/>
      <c r="H251" s="3"/>
      <c r="I251" s="164"/>
      <c r="J251" s="75"/>
      <c r="K251" s="6">
        <f t="shared" si="29"/>
        <v>0</v>
      </c>
      <c r="L251" s="6"/>
      <c r="M251" s="139"/>
      <c r="N251" s="13">
        <f t="shared" si="28"/>
        <v>0</v>
      </c>
      <c r="O251" s="13"/>
      <c r="P251" s="13"/>
      <c r="Q251" s="13"/>
      <c r="V251" s="43"/>
    </row>
    <row r="252" spans="1:22" x14ac:dyDescent="0.25">
      <c r="A252" s="3">
        <v>264</v>
      </c>
      <c r="B252" s="2" t="s">
        <v>410</v>
      </c>
      <c r="C252" s="158" t="s">
        <v>567</v>
      </c>
      <c r="E252" s="3" t="s">
        <v>493</v>
      </c>
      <c r="F252" s="139" t="s">
        <v>74</v>
      </c>
      <c r="G252" s="139"/>
      <c r="H252" s="3"/>
      <c r="I252" s="164"/>
      <c r="J252" s="75"/>
      <c r="K252" s="6">
        <f t="shared" si="29"/>
        <v>0</v>
      </c>
      <c r="L252" s="6"/>
      <c r="M252" s="139"/>
      <c r="N252" s="13">
        <f t="shared" si="28"/>
        <v>0</v>
      </c>
      <c r="O252" s="13"/>
      <c r="P252" s="13"/>
      <c r="Q252" s="13"/>
      <c r="V252" s="43"/>
    </row>
    <row r="253" spans="1:22" x14ac:dyDescent="0.25">
      <c r="A253" s="3">
        <v>267</v>
      </c>
      <c r="B253" s="2" t="s">
        <v>578</v>
      </c>
      <c r="C253" s="158" t="s">
        <v>567</v>
      </c>
      <c r="E253" s="3" t="s">
        <v>493</v>
      </c>
      <c r="F253" s="139" t="s">
        <v>74</v>
      </c>
      <c r="G253" s="139"/>
      <c r="H253" s="3"/>
      <c r="I253" s="164"/>
      <c r="J253" s="75"/>
      <c r="K253" s="6">
        <f t="shared" si="29"/>
        <v>0</v>
      </c>
      <c r="L253" s="6"/>
      <c r="M253" s="139"/>
      <c r="N253" s="13">
        <f t="shared" si="28"/>
        <v>0</v>
      </c>
      <c r="O253" s="13"/>
      <c r="P253" s="13"/>
      <c r="Q253" s="13"/>
      <c r="V253" s="43"/>
    </row>
    <row r="254" spans="1:22" x14ac:dyDescent="0.25">
      <c r="A254" s="3">
        <v>271</v>
      </c>
      <c r="B254" s="2" t="s">
        <v>415</v>
      </c>
      <c r="C254" s="158" t="s">
        <v>567</v>
      </c>
      <c r="E254" s="3" t="s">
        <v>493</v>
      </c>
      <c r="F254" s="139" t="s">
        <v>74</v>
      </c>
      <c r="G254" s="139"/>
      <c r="H254" s="3"/>
      <c r="I254" s="164"/>
      <c r="J254" s="75"/>
      <c r="K254" s="6">
        <f t="shared" si="29"/>
        <v>0</v>
      </c>
      <c r="L254" s="6"/>
      <c r="M254" s="139"/>
      <c r="N254" s="13">
        <f t="shared" si="28"/>
        <v>0</v>
      </c>
      <c r="O254" s="13"/>
      <c r="P254" s="13"/>
      <c r="Q254" s="13"/>
      <c r="V254" s="43"/>
    </row>
    <row r="255" spans="1:22" x14ac:dyDescent="0.25">
      <c r="A255" s="3">
        <v>290</v>
      </c>
      <c r="B255" s="2" t="s">
        <v>585</v>
      </c>
      <c r="C255" s="158" t="s">
        <v>793</v>
      </c>
      <c r="E255" s="3"/>
      <c r="F255" s="139" t="s">
        <v>656</v>
      </c>
      <c r="G255" s="139"/>
      <c r="H255" s="3"/>
      <c r="I255" s="165"/>
      <c r="J255" s="75"/>
      <c r="K255" s="6">
        <f t="shared" si="29"/>
        <v>0</v>
      </c>
      <c r="L255" s="6">
        <v>100000</v>
      </c>
      <c r="M255" s="139" t="s">
        <v>245</v>
      </c>
      <c r="N255" s="13">
        <f t="shared" si="28"/>
        <v>0</v>
      </c>
      <c r="O255" s="13"/>
      <c r="P255" s="13"/>
      <c r="Q255" s="13"/>
      <c r="V255" s="43"/>
    </row>
    <row r="256" spans="1:22" x14ac:dyDescent="0.25">
      <c r="A256" s="3">
        <v>291</v>
      </c>
      <c r="B256" s="2" t="s">
        <v>587</v>
      </c>
      <c r="C256" s="158" t="s">
        <v>567</v>
      </c>
      <c r="E256" s="3"/>
      <c r="F256" s="139" t="s">
        <v>656</v>
      </c>
      <c r="G256" s="139"/>
      <c r="H256" s="3"/>
      <c r="I256" s="165"/>
      <c r="J256" s="75"/>
      <c r="K256" s="6">
        <f t="shared" si="29"/>
        <v>0</v>
      </c>
      <c r="L256" s="6">
        <v>100000</v>
      </c>
      <c r="M256" s="139" t="s">
        <v>245</v>
      </c>
      <c r="N256" s="13">
        <f t="shared" si="28"/>
        <v>0</v>
      </c>
      <c r="O256" s="13"/>
      <c r="P256" s="13"/>
      <c r="Q256" s="13"/>
      <c r="V256" s="43"/>
    </row>
    <row r="257" spans="1:22" x14ac:dyDescent="0.25">
      <c r="A257" s="3">
        <v>510</v>
      </c>
      <c r="B257" s="2" t="s">
        <v>340</v>
      </c>
      <c r="C257" s="158" t="s">
        <v>567</v>
      </c>
      <c r="E257" s="3" t="s">
        <v>493</v>
      </c>
      <c r="F257" s="139" t="s">
        <v>78</v>
      </c>
      <c r="G257" s="139"/>
      <c r="H257" s="3"/>
      <c r="I257" s="164"/>
      <c r="J257" s="75"/>
      <c r="K257" s="6">
        <f t="shared" si="29"/>
        <v>0</v>
      </c>
      <c r="L257" s="6"/>
      <c r="M257" s="139"/>
      <c r="N257" s="13">
        <f t="shared" si="28"/>
        <v>0</v>
      </c>
      <c r="O257" s="13"/>
      <c r="P257" s="13"/>
      <c r="Q257" s="13"/>
      <c r="V257" s="43"/>
    </row>
    <row r="258" spans="1:22" x14ac:dyDescent="0.25">
      <c r="A258" s="3">
        <v>515</v>
      </c>
      <c r="B258" s="2" t="s">
        <v>613</v>
      </c>
      <c r="C258" s="230" t="s">
        <v>677</v>
      </c>
      <c r="D258" s="3" t="s">
        <v>614</v>
      </c>
      <c r="E258" s="3"/>
      <c r="F258" s="139" t="s">
        <v>78</v>
      </c>
      <c r="G258" s="139"/>
      <c r="H258" s="3">
        <v>2011</v>
      </c>
      <c r="I258" s="164">
        <f>'515'!$R$7</f>
        <v>671438.89</v>
      </c>
      <c r="J258" s="75"/>
      <c r="K258" s="6">
        <f t="shared" si="29"/>
        <v>671438.89</v>
      </c>
      <c r="L258" s="6">
        <f>+I258</f>
        <v>671438.89</v>
      </c>
      <c r="M258" s="139"/>
      <c r="N258" s="13">
        <f t="shared" si="28"/>
        <v>0</v>
      </c>
      <c r="O258" s="13"/>
      <c r="P258" s="13"/>
      <c r="Q258" s="13"/>
      <c r="V258" s="43"/>
    </row>
    <row r="259" spans="1:22" x14ac:dyDescent="0.25">
      <c r="A259" s="3">
        <v>520</v>
      </c>
      <c r="B259" s="2" t="s">
        <v>282</v>
      </c>
      <c r="C259" s="223" t="s">
        <v>794</v>
      </c>
      <c r="D259" s="157">
        <v>112467</v>
      </c>
      <c r="E259" s="148"/>
      <c r="F259" s="139" t="str">
        <f>+'520'!B11</f>
        <v>BURL</v>
      </c>
      <c r="G259" s="139"/>
      <c r="H259" s="3">
        <v>1999</v>
      </c>
      <c r="I259" s="164">
        <f>+'520'!$R$7</f>
        <v>464725.27</v>
      </c>
      <c r="J259" s="75">
        <f>+'520'!$S$7</f>
        <v>464725.27</v>
      </c>
      <c r="K259" s="6">
        <f>+I259-J259</f>
        <v>0</v>
      </c>
      <c r="L259" s="6">
        <v>180000</v>
      </c>
      <c r="M259" s="139" t="s">
        <v>245</v>
      </c>
      <c r="N259" s="13">
        <f>+I259-J259-K259</f>
        <v>0</v>
      </c>
      <c r="O259" s="13"/>
      <c r="P259" s="13"/>
      <c r="Q259" s="13"/>
      <c r="V259" s="43"/>
    </row>
    <row r="260" spans="1:22" x14ac:dyDescent="0.25">
      <c r="A260" s="3">
        <v>504</v>
      </c>
      <c r="B260" s="2" t="s">
        <v>298</v>
      </c>
      <c r="C260" s="158" t="s">
        <v>795</v>
      </c>
      <c r="D260" s="3">
        <f>+'504'!C7</f>
        <v>7579</v>
      </c>
      <c r="E260" s="3"/>
      <c r="F260" s="139" t="str">
        <f>+'504'!B11</f>
        <v>BURL</v>
      </c>
      <c r="G260" s="139"/>
      <c r="H260" s="3">
        <v>2004</v>
      </c>
      <c r="I260" s="164">
        <f>+'504'!$R$7</f>
        <v>985659</v>
      </c>
      <c r="J260" s="75">
        <f>+'504'!$S$7</f>
        <v>985659.00000000023</v>
      </c>
      <c r="K260" s="6">
        <f>+I260-J260</f>
        <v>0</v>
      </c>
      <c r="L260" s="6">
        <v>700000</v>
      </c>
      <c r="M260" s="139" t="s">
        <v>245</v>
      </c>
      <c r="N260" s="13">
        <f>+I260-J260-K260</f>
        <v>-2.3283064365386963E-10</v>
      </c>
      <c r="O260" s="13"/>
      <c r="P260" s="13"/>
      <c r="Q260" s="13"/>
      <c r="V260" s="43"/>
    </row>
    <row r="261" spans="1:22" x14ac:dyDescent="0.25">
      <c r="A261" s="3">
        <v>705</v>
      </c>
      <c r="B261" s="2" t="s">
        <v>347</v>
      </c>
      <c r="C261" s="158" t="s">
        <v>567</v>
      </c>
      <c r="D261" s="3">
        <v>440377</v>
      </c>
      <c r="E261" s="3"/>
      <c r="F261" s="139" t="s">
        <v>78</v>
      </c>
      <c r="G261" s="139"/>
      <c r="H261" s="3">
        <v>2009</v>
      </c>
      <c r="I261" s="164">
        <f>+'705'!$R$7</f>
        <v>440774.69</v>
      </c>
      <c r="J261" s="75">
        <f>+'705'!$S$7</f>
        <v>440774.69000000006</v>
      </c>
      <c r="K261" s="6">
        <f>+I261-J261</f>
        <v>0</v>
      </c>
      <c r="L261" s="6">
        <v>350000</v>
      </c>
      <c r="M261" s="139" t="s">
        <v>245</v>
      </c>
      <c r="N261" s="13">
        <f>+I261-J261-K261</f>
        <v>-5.8207660913467407E-11</v>
      </c>
      <c r="O261" s="13"/>
      <c r="P261" s="13"/>
      <c r="Q261" s="13"/>
      <c r="V261" s="43"/>
    </row>
  </sheetData>
  <sortState xmlns:xlrd2="http://schemas.microsoft.com/office/spreadsheetml/2017/richdata2" ref="A9:AH228">
    <sortCondition ref="F9:F228"/>
  </sortState>
  <printOptions gridLines="1"/>
  <pageMargins left="0.70866141732283472" right="0.70866141732283472" top="0.35433070866141736" bottom="0.55118110236220474" header="0.31496062992125984" footer="0.31496062992125984"/>
  <pageSetup paperSize="17" scale="71" fitToHeight="0" orientation="landscape" blackAndWhite="1" r:id="rId1"/>
  <headerFooter>
    <oddFooter>&amp;Z&amp;F&amp;RPage &amp;P</oddFooter>
  </headerFooter>
  <drawing r:id="rId2"/>
  <legacyDrawing r:id="rId3"/>
</worksheet>
</file>

<file path=xl/worksheets/sheet2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538CC-C8AB-4444-92EC-C1F386F39806}">
  <dimension ref="A1:P49"/>
  <sheetViews>
    <sheetView workbookViewId="0">
      <selection activeCell="A11" sqref="A11:XFD11"/>
    </sheetView>
  </sheetViews>
  <sheetFormatPr defaultRowHeight="15" x14ac:dyDescent="0.25"/>
  <cols>
    <col min="1" max="1" width="11.140625" style="290" bestFit="1" customWidth="1"/>
    <col min="2" max="2" width="23.85546875" customWidth="1"/>
    <col min="3" max="3" width="11.5703125" bestFit="1" customWidth="1"/>
    <col min="4" max="4" width="12.5703125" bestFit="1" customWidth="1"/>
    <col min="5" max="5" width="11.5703125" bestFit="1" customWidth="1"/>
    <col min="6" max="9" width="12.5703125" bestFit="1" customWidth="1"/>
    <col min="10" max="10" width="11.5703125" bestFit="1" customWidth="1"/>
    <col min="11" max="13" width="12.5703125" bestFit="1" customWidth="1"/>
    <col min="14" max="14" width="13.42578125" bestFit="1" customWidth="1"/>
    <col min="15" max="15" width="14.28515625" style="836" bestFit="1" customWidth="1"/>
    <col min="16" max="16" width="14.28515625" bestFit="1" customWidth="1"/>
  </cols>
  <sheetData>
    <row r="1" spans="1:16" ht="15.75" thickBot="1" x14ac:dyDescent="0.3">
      <c r="A1" s="844" t="s">
        <v>1428</v>
      </c>
      <c r="B1" s="786" t="s">
        <v>1429</v>
      </c>
      <c r="C1" s="787" t="s">
        <v>1430</v>
      </c>
      <c r="D1" s="788" t="s">
        <v>1431</v>
      </c>
      <c r="E1" s="787" t="s">
        <v>1432</v>
      </c>
      <c r="F1" s="788" t="s">
        <v>1433</v>
      </c>
      <c r="G1" s="787" t="s">
        <v>1434</v>
      </c>
      <c r="H1" s="788" t="s">
        <v>1435</v>
      </c>
      <c r="I1" s="787" t="s">
        <v>1436</v>
      </c>
      <c r="J1" s="788" t="s">
        <v>1437</v>
      </c>
      <c r="K1" s="787" t="s">
        <v>1438</v>
      </c>
      <c r="L1" s="788" t="s">
        <v>1439</v>
      </c>
      <c r="M1" s="787" t="s">
        <v>1440</v>
      </c>
      <c r="N1" s="789" t="s">
        <v>1441</v>
      </c>
      <c r="O1" s="790"/>
      <c r="P1" s="791"/>
    </row>
    <row r="2" spans="1:16" x14ac:dyDescent="0.25">
      <c r="B2" s="792"/>
      <c r="C2" s="793"/>
      <c r="D2" s="794"/>
      <c r="E2" s="793"/>
      <c r="F2" s="794"/>
      <c r="G2" s="795"/>
      <c r="H2" s="794"/>
      <c r="I2" s="793"/>
      <c r="J2" s="794"/>
      <c r="K2" s="793"/>
      <c r="L2" s="794"/>
      <c r="M2" s="793"/>
      <c r="N2" s="796"/>
      <c r="O2" s="796"/>
      <c r="P2" s="791"/>
    </row>
    <row r="3" spans="1:16" x14ac:dyDescent="0.25">
      <c r="A3" s="839">
        <v>144</v>
      </c>
      <c r="B3" s="797" t="s">
        <v>1442</v>
      </c>
      <c r="C3" s="798">
        <v>11018.5</v>
      </c>
      <c r="D3" s="799">
        <v>379</v>
      </c>
      <c r="E3" s="798">
        <f>1260+16998+14612.64+1320+2762.5+10951.78</f>
        <v>47904.92</v>
      </c>
      <c r="F3" s="799">
        <f>1500+420+630+10660</f>
        <v>13210</v>
      </c>
      <c r="G3" s="798">
        <f>247447.02-17127.27-54977.88</f>
        <v>175341.87</v>
      </c>
      <c r="H3" s="799">
        <f>2880+89.25+56.4+98.86+11797.5+19305</f>
        <v>34227.01</v>
      </c>
      <c r="I3" s="798">
        <f>82476.89-44482.07-23951.88-2713</f>
        <v>11329.939999999999</v>
      </c>
      <c r="J3" s="799">
        <f>4260+25+1713.76+112.8+359.39+79.25+33.3+57.7+21.85+70+339.36+1380+8320</f>
        <v>16772.41</v>
      </c>
      <c r="K3" s="798">
        <f>332990.2-K26</f>
        <v>43806.559999999998</v>
      </c>
      <c r="L3" s="799">
        <f>2970+489.4+2540.21+8872.5+15470</f>
        <v>30342.11</v>
      </c>
      <c r="M3" s="798">
        <f>8840+622+360+950</f>
        <v>10772</v>
      </c>
      <c r="N3" s="800">
        <f>70+30754.29+15801.92+122.5+68.41+94.2+152.98+1020+46.4+29.22+86.82</f>
        <v>48246.740000000005</v>
      </c>
      <c r="O3" s="801">
        <f>SUM(C3:N3)</f>
        <v>443351.05999999994</v>
      </c>
      <c r="P3" s="802"/>
    </row>
    <row r="4" spans="1:16" x14ac:dyDescent="0.25">
      <c r="A4" s="840"/>
      <c r="B4" s="792"/>
      <c r="C4" s="803"/>
      <c r="D4" s="804"/>
      <c r="E4" s="803"/>
      <c r="F4" s="804"/>
      <c r="G4" s="803"/>
      <c r="H4" s="804"/>
      <c r="I4" s="803"/>
      <c r="J4" s="804"/>
      <c r="K4" s="803"/>
      <c r="L4" s="804"/>
      <c r="M4" s="803"/>
      <c r="N4" s="805"/>
      <c r="O4" s="805"/>
      <c r="P4" s="802"/>
    </row>
    <row r="5" spans="1:16" x14ac:dyDescent="0.25">
      <c r="A5" s="839">
        <v>928</v>
      </c>
      <c r="B5" s="797" t="s">
        <v>1401</v>
      </c>
      <c r="C5" s="806"/>
      <c r="D5" s="807"/>
      <c r="E5" s="806"/>
      <c r="F5" s="807"/>
      <c r="G5" s="806"/>
      <c r="H5" s="807"/>
      <c r="I5" s="798">
        <v>44482.07</v>
      </c>
      <c r="J5" s="807"/>
      <c r="K5" s="806"/>
      <c r="L5" s="807"/>
      <c r="M5" s="798">
        <v>236862.5</v>
      </c>
      <c r="N5" s="800">
        <v>5962.6</v>
      </c>
      <c r="O5" s="801">
        <f>SUM(I5:N5)</f>
        <v>287307.17</v>
      </c>
      <c r="P5" s="802"/>
    </row>
    <row r="6" spans="1:16" x14ac:dyDescent="0.25">
      <c r="A6" s="840"/>
      <c r="B6" s="792"/>
      <c r="C6" s="803"/>
      <c r="D6" s="804"/>
      <c r="E6" s="803"/>
      <c r="F6" s="804"/>
      <c r="G6" s="803"/>
      <c r="H6" s="804"/>
      <c r="I6" s="803"/>
      <c r="J6" s="804"/>
      <c r="K6" s="803"/>
      <c r="L6" s="804"/>
      <c r="M6" s="803"/>
      <c r="N6" s="805"/>
      <c r="O6" s="805"/>
      <c r="P6" s="802"/>
    </row>
    <row r="7" spans="1:16" x14ac:dyDescent="0.25">
      <c r="A7" s="840">
        <v>854</v>
      </c>
      <c r="B7" s="792" t="s">
        <v>1443</v>
      </c>
      <c r="C7" s="803"/>
      <c r="D7" s="804"/>
      <c r="E7" s="803"/>
      <c r="F7" s="804"/>
      <c r="G7" s="803"/>
      <c r="H7" s="804"/>
      <c r="I7" s="803"/>
      <c r="J7" s="804"/>
      <c r="K7" s="803"/>
      <c r="L7" s="804"/>
      <c r="M7" s="803"/>
      <c r="N7" s="808"/>
      <c r="O7" s="805"/>
      <c r="P7" s="802"/>
    </row>
    <row r="8" spans="1:16" x14ac:dyDescent="0.25">
      <c r="A8" s="840"/>
      <c r="B8" s="792"/>
      <c r="C8" s="803"/>
      <c r="D8" s="804"/>
      <c r="E8" s="803"/>
      <c r="F8" s="804"/>
      <c r="G8" s="803"/>
      <c r="H8" s="804"/>
      <c r="I8" s="803"/>
      <c r="J8" s="804"/>
      <c r="K8" s="803"/>
      <c r="L8" s="804"/>
      <c r="M8" s="803"/>
      <c r="N8" s="808">
        <v>-160000</v>
      </c>
      <c r="O8" s="805">
        <f>+N8</f>
        <v>-160000</v>
      </c>
      <c r="P8" s="802"/>
    </row>
    <row r="9" spans="1:16" x14ac:dyDescent="0.25">
      <c r="A9" s="840"/>
      <c r="B9" s="792"/>
      <c r="C9" s="803"/>
      <c r="D9" s="804"/>
      <c r="E9" s="803"/>
      <c r="F9" s="804"/>
      <c r="G9" s="803"/>
      <c r="H9" s="804"/>
      <c r="I9" s="803"/>
      <c r="J9" s="804"/>
      <c r="K9" s="803"/>
      <c r="L9" s="804"/>
      <c r="M9" s="803"/>
      <c r="N9" s="808">
        <v>144652.5</v>
      </c>
      <c r="O9" s="805">
        <f>+N9</f>
        <v>144652.5</v>
      </c>
      <c r="P9" s="802"/>
    </row>
    <row r="10" spans="1:16" x14ac:dyDescent="0.25">
      <c r="A10" s="840"/>
      <c r="B10" s="792"/>
      <c r="C10" s="803"/>
      <c r="D10" s="804"/>
      <c r="E10" s="803"/>
      <c r="F10" s="804"/>
      <c r="G10" s="803"/>
      <c r="H10" s="804"/>
      <c r="I10" s="803"/>
      <c r="J10" s="804"/>
      <c r="K10" s="803"/>
      <c r="L10" s="804"/>
      <c r="M10" s="803"/>
      <c r="N10" s="805"/>
      <c r="O10" s="805"/>
      <c r="P10" s="802"/>
    </row>
    <row r="11" spans="1:16" x14ac:dyDescent="0.25">
      <c r="A11" s="840"/>
      <c r="B11" s="792"/>
      <c r="C11" s="803"/>
      <c r="D11" s="804"/>
      <c r="E11" s="803"/>
      <c r="F11" s="804"/>
      <c r="G11" s="803"/>
      <c r="H11" s="804"/>
      <c r="I11" s="803"/>
      <c r="J11" s="804"/>
      <c r="K11" s="803"/>
      <c r="L11" s="804"/>
      <c r="M11" s="803"/>
      <c r="N11" s="805"/>
      <c r="O11" s="805"/>
      <c r="P11" s="802"/>
    </row>
    <row r="12" spans="1:16" x14ac:dyDescent="0.25">
      <c r="A12" s="839">
        <v>103</v>
      </c>
      <c r="B12" s="797" t="s">
        <v>1444</v>
      </c>
      <c r="C12" s="806"/>
      <c r="D12" s="807"/>
      <c r="E12" s="806"/>
      <c r="F12" s="807"/>
      <c r="G12" s="806"/>
      <c r="H12" s="807"/>
      <c r="I12" s="798">
        <v>23951.88</v>
      </c>
      <c r="J12" s="807"/>
      <c r="K12" s="806"/>
      <c r="L12" s="807"/>
      <c r="M12" s="806"/>
      <c r="N12" s="801"/>
      <c r="O12" s="801">
        <f>SUM(I12)</f>
        <v>23951.88</v>
      </c>
      <c r="P12" s="802"/>
    </row>
    <row r="13" spans="1:16" x14ac:dyDescent="0.25">
      <c r="A13" s="840"/>
      <c r="B13" s="792"/>
      <c r="C13" s="803"/>
      <c r="D13" s="804"/>
      <c r="E13" s="803"/>
      <c r="F13" s="804"/>
      <c r="G13" s="803"/>
      <c r="H13" s="804"/>
      <c r="I13" s="803"/>
      <c r="J13" s="804"/>
      <c r="K13" s="803"/>
      <c r="L13" s="804"/>
      <c r="M13" s="803"/>
      <c r="N13" s="805"/>
      <c r="O13" s="805"/>
      <c r="P13" s="802"/>
    </row>
    <row r="14" spans="1:16" x14ac:dyDescent="0.25">
      <c r="A14" s="839" t="s">
        <v>1445</v>
      </c>
      <c r="B14" s="797" t="s">
        <v>1446</v>
      </c>
      <c r="C14" s="798">
        <v>65383.199999999997</v>
      </c>
      <c r="D14" s="807"/>
      <c r="E14" s="806"/>
      <c r="F14" s="807"/>
      <c r="G14" s="806"/>
      <c r="H14" s="807"/>
      <c r="I14" s="806"/>
      <c r="J14" s="807"/>
      <c r="K14" s="806"/>
      <c r="L14" s="807"/>
      <c r="M14" s="806"/>
      <c r="N14" s="801"/>
      <c r="O14" s="801">
        <f>SUM(C14:N14)</f>
        <v>65383.199999999997</v>
      </c>
      <c r="P14" s="802"/>
    </row>
    <row r="15" spans="1:16" x14ac:dyDescent="0.25">
      <c r="A15" s="840"/>
      <c r="B15" s="792"/>
      <c r="C15" s="803"/>
      <c r="D15" s="809"/>
      <c r="E15" s="803"/>
      <c r="F15" s="804"/>
      <c r="G15" s="803"/>
      <c r="H15" s="804"/>
      <c r="I15" s="803"/>
      <c r="J15" s="804"/>
      <c r="K15" s="803"/>
      <c r="L15" s="804"/>
      <c r="M15" s="803"/>
      <c r="N15" s="805"/>
      <c r="O15" s="805"/>
      <c r="P15" s="802"/>
    </row>
    <row r="16" spans="1:16" x14ac:dyDescent="0.25">
      <c r="A16" s="839" t="s">
        <v>1445</v>
      </c>
      <c r="B16" s="797" t="s">
        <v>1447</v>
      </c>
      <c r="C16" s="806"/>
      <c r="D16" s="810">
        <v>95700</v>
      </c>
      <c r="E16" s="806"/>
      <c r="F16" s="807"/>
      <c r="G16" s="806"/>
      <c r="H16" s="811">
        <f>517.71+517.71</f>
        <v>1035.42</v>
      </c>
      <c r="I16" s="806"/>
      <c r="J16" s="807"/>
      <c r="K16" s="806"/>
      <c r="L16" s="807"/>
      <c r="M16" s="806"/>
      <c r="N16" s="801"/>
      <c r="O16" s="801">
        <f>SUM(D16:H16)</f>
        <v>96735.42</v>
      </c>
      <c r="P16" s="802"/>
    </row>
    <row r="17" spans="1:16" x14ac:dyDescent="0.25">
      <c r="A17" s="840"/>
      <c r="B17" s="792"/>
      <c r="C17" s="803"/>
      <c r="D17" s="809"/>
      <c r="E17" s="803"/>
      <c r="F17" s="804"/>
      <c r="G17" s="803"/>
      <c r="H17" s="804"/>
      <c r="I17" s="803"/>
      <c r="J17" s="804"/>
      <c r="K17" s="803"/>
      <c r="L17" s="804"/>
      <c r="M17" s="803"/>
      <c r="N17" s="805"/>
      <c r="O17" s="805"/>
      <c r="P17" s="802"/>
    </row>
    <row r="18" spans="1:16" x14ac:dyDescent="0.25">
      <c r="A18" s="839" t="s">
        <v>1445</v>
      </c>
      <c r="B18" s="797" t="s">
        <v>1448</v>
      </c>
      <c r="C18" s="806"/>
      <c r="D18" s="810">
        <v>9100</v>
      </c>
      <c r="E18" s="806"/>
      <c r="F18" s="807"/>
      <c r="G18" s="806"/>
      <c r="H18" s="807"/>
      <c r="I18" s="806"/>
      <c r="J18" s="807"/>
      <c r="K18" s="806"/>
      <c r="L18" s="807"/>
      <c r="M18" s="806"/>
      <c r="N18" s="801"/>
      <c r="O18" s="801">
        <v>9100</v>
      </c>
      <c r="P18" s="802"/>
    </row>
    <row r="19" spans="1:16" x14ac:dyDescent="0.25">
      <c r="A19" s="840"/>
      <c r="B19" s="792"/>
      <c r="C19" s="803"/>
      <c r="D19" s="809"/>
      <c r="E19" s="803"/>
      <c r="F19" s="804"/>
      <c r="G19" s="803"/>
      <c r="H19" s="804"/>
      <c r="I19" s="803"/>
      <c r="J19" s="804"/>
      <c r="K19" s="803"/>
      <c r="L19" s="804"/>
      <c r="M19" s="803"/>
      <c r="N19" s="805"/>
      <c r="O19" s="805"/>
      <c r="P19" s="802"/>
    </row>
    <row r="20" spans="1:16" x14ac:dyDescent="0.25">
      <c r="A20" s="839">
        <v>912</v>
      </c>
      <c r="B20" s="797" t="s">
        <v>1449</v>
      </c>
      <c r="C20" s="806"/>
      <c r="D20" s="810">
        <v>12075</v>
      </c>
      <c r="E20" s="806"/>
      <c r="F20" s="807"/>
      <c r="G20" s="806"/>
      <c r="H20" s="807"/>
      <c r="I20" s="806"/>
      <c r="J20" s="807"/>
      <c r="K20" s="806"/>
      <c r="L20" s="807"/>
      <c r="M20" s="806"/>
      <c r="N20" s="801"/>
      <c r="O20" s="801">
        <f>SUM(D20)</f>
        <v>12075</v>
      </c>
      <c r="P20" s="802"/>
    </row>
    <row r="21" spans="1:16" x14ac:dyDescent="0.25">
      <c r="A21" s="840"/>
      <c r="B21" s="792"/>
      <c r="C21" s="803"/>
      <c r="D21" s="804"/>
      <c r="E21" s="803"/>
      <c r="F21" s="804"/>
      <c r="G21" s="803"/>
      <c r="H21" s="804"/>
      <c r="I21" s="803"/>
      <c r="J21" s="804"/>
      <c r="K21" s="803"/>
      <c r="L21" s="804"/>
      <c r="M21" s="803"/>
      <c r="N21" s="805"/>
      <c r="O21" s="805"/>
      <c r="P21" s="802"/>
    </row>
    <row r="22" spans="1:16" x14ac:dyDescent="0.25">
      <c r="A22" s="840"/>
      <c r="B22" s="792"/>
      <c r="C22" s="803"/>
      <c r="D22" s="804"/>
      <c r="E22" s="803"/>
      <c r="F22" s="804"/>
      <c r="G22" s="803"/>
      <c r="H22" s="804"/>
      <c r="I22" s="803"/>
      <c r="J22" s="804"/>
      <c r="K22" s="803"/>
      <c r="L22" s="804"/>
      <c r="M22" s="803"/>
      <c r="N22" s="805"/>
      <c r="O22" s="805"/>
      <c r="P22" s="802"/>
    </row>
    <row r="23" spans="1:16" x14ac:dyDescent="0.25">
      <c r="A23" s="839" t="s">
        <v>1445</v>
      </c>
      <c r="B23" s="797" t="s">
        <v>1450</v>
      </c>
      <c r="C23" s="806"/>
      <c r="D23" s="807"/>
      <c r="E23" s="806"/>
      <c r="F23" s="810">
        <v>5989.69</v>
      </c>
      <c r="G23" s="806"/>
      <c r="H23" s="807"/>
      <c r="I23" s="806"/>
      <c r="J23" s="807"/>
      <c r="K23" s="806"/>
      <c r="L23" s="807"/>
      <c r="M23" s="806"/>
      <c r="N23" s="801"/>
      <c r="O23" s="801">
        <f>SUM(F23:N23)</f>
        <v>5989.69</v>
      </c>
      <c r="P23" s="802"/>
    </row>
    <row r="24" spans="1:16" x14ac:dyDescent="0.25">
      <c r="A24" s="840"/>
      <c r="B24" s="792"/>
      <c r="C24" s="803"/>
      <c r="D24" s="804"/>
      <c r="E24" s="803"/>
      <c r="F24" s="804"/>
      <c r="G24" s="803"/>
      <c r="H24" s="804"/>
      <c r="I24" s="803"/>
      <c r="J24" s="804"/>
      <c r="K24" s="803"/>
      <c r="L24" s="804"/>
      <c r="M24" s="803"/>
      <c r="N24" s="805"/>
      <c r="O24" s="805"/>
      <c r="P24" s="802"/>
    </row>
    <row r="25" spans="1:16" x14ac:dyDescent="0.25">
      <c r="A25" s="840"/>
      <c r="B25" s="792"/>
      <c r="C25" s="803"/>
      <c r="D25" s="804"/>
      <c r="E25" s="803"/>
      <c r="F25" s="804"/>
      <c r="G25" s="803"/>
      <c r="H25" s="804"/>
      <c r="I25" s="803"/>
      <c r="J25" s="804"/>
      <c r="K25" s="803"/>
      <c r="L25" s="804"/>
      <c r="M25" s="803"/>
      <c r="N25" s="805"/>
      <c r="O25" s="805"/>
      <c r="P25" s="802"/>
    </row>
    <row r="26" spans="1:16" x14ac:dyDescent="0.25">
      <c r="A26" s="839">
        <v>924</v>
      </c>
      <c r="B26" s="797" t="s">
        <v>1451</v>
      </c>
      <c r="C26" s="806"/>
      <c r="D26" s="807"/>
      <c r="E26" s="806"/>
      <c r="F26" s="799">
        <v>248500</v>
      </c>
      <c r="G26" s="798">
        <v>54977.88</v>
      </c>
      <c r="H26" s="807"/>
      <c r="I26" s="806"/>
      <c r="J26" s="807"/>
      <c r="K26" s="798">
        <f>62125+62125+186375-21441.36</f>
        <v>289183.64</v>
      </c>
      <c r="L26" s="799">
        <f>62125+62125</f>
        <v>124250</v>
      </c>
      <c r="M26" s="812">
        <v>-34500</v>
      </c>
      <c r="N26" s="801"/>
      <c r="O26" s="801">
        <f>SUM(F26:M27)</f>
        <v>682411.52000000002</v>
      </c>
      <c r="P26" s="802"/>
    </row>
    <row r="27" spans="1:16" x14ac:dyDescent="0.25">
      <c r="A27" s="840"/>
      <c r="B27" s="792"/>
      <c r="C27" s="803"/>
      <c r="D27" s="804"/>
      <c r="E27" s="803"/>
      <c r="F27" s="804"/>
      <c r="G27" s="803"/>
      <c r="H27" s="804"/>
      <c r="I27" s="803"/>
      <c r="J27" s="804"/>
      <c r="K27" s="803"/>
      <c r="L27" s="804"/>
      <c r="M27" s="803"/>
      <c r="N27" s="805"/>
      <c r="O27" s="805"/>
      <c r="P27" s="802"/>
    </row>
    <row r="28" spans="1:16" x14ac:dyDescent="0.25">
      <c r="A28" s="839" t="s">
        <v>1445</v>
      </c>
      <c r="B28" s="797" t="s">
        <v>1452</v>
      </c>
      <c r="C28" s="806"/>
      <c r="D28" s="807"/>
      <c r="E28" s="806"/>
      <c r="F28" s="807"/>
      <c r="G28" s="813">
        <v>17127.27</v>
      </c>
      <c r="H28" s="807"/>
      <c r="I28" s="806"/>
      <c r="J28" s="807"/>
      <c r="K28" s="806"/>
      <c r="L28" s="807"/>
      <c r="M28" s="806"/>
      <c r="N28" s="801"/>
      <c r="O28" s="801">
        <f>SUM(G28:N28)</f>
        <v>17127.27</v>
      </c>
      <c r="P28" s="802"/>
    </row>
    <row r="29" spans="1:16" x14ac:dyDescent="0.25">
      <c r="A29" s="840"/>
      <c r="B29" s="792"/>
      <c r="C29" s="803"/>
      <c r="D29" s="804"/>
      <c r="E29" s="803"/>
      <c r="F29" s="804"/>
      <c r="G29" s="803"/>
      <c r="H29" s="804"/>
      <c r="I29" s="803"/>
      <c r="J29" s="804"/>
      <c r="K29" s="803"/>
      <c r="L29" s="804"/>
      <c r="M29" s="803"/>
      <c r="N29" s="805"/>
      <c r="O29" s="805"/>
      <c r="P29" s="802"/>
    </row>
    <row r="30" spans="1:16" x14ac:dyDescent="0.25">
      <c r="A30" s="840"/>
      <c r="B30" s="792"/>
      <c r="C30" s="803"/>
      <c r="D30" s="804"/>
      <c r="E30" s="803"/>
      <c r="F30" s="804"/>
      <c r="G30" s="803"/>
      <c r="H30" s="804"/>
      <c r="I30" s="803"/>
      <c r="J30" s="804"/>
      <c r="K30" s="803"/>
      <c r="L30" s="804"/>
      <c r="M30" s="803"/>
      <c r="N30" s="805"/>
      <c r="O30" s="805"/>
      <c r="P30" s="802"/>
    </row>
    <row r="31" spans="1:16" x14ac:dyDescent="0.25">
      <c r="A31" s="841">
        <v>916</v>
      </c>
      <c r="B31" s="797" t="s">
        <v>1453</v>
      </c>
      <c r="C31" s="814"/>
      <c r="D31" s="807"/>
      <c r="E31" s="806"/>
      <c r="F31" s="807"/>
      <c r="G31" s="806"/>
      <c r="H31" s="807"/>
      <c r="I31" s="798">
        <v>2713</v>
      </c>
      <c r="J31" s="807"/>
      <c r="K31" s="806"/>
      <c r="L31" s="807"/>
      <c r="M31" s="806"/>
      <c r="N31" s="801"/>
      <c r="O31" s="801">
        <f>SUM(I31:N31)</f>
        <v>2713</v>
      </c>
      <c r="P31" s="802"/>
    </row>
    <row r="32" spans="1:16" x14ac:dyDescent="0.25">
      <c r="A32" s="842"/>
      <c r="B32" s="792"/>
      <c r="C32" s="815"/>
      <c r="D32" s="816"/>
      <c r="E32" s="815"/>
      <c r="F32" s="816"/>
      <c r="G32" s="815"/>
      <c r="H32" s="816"/>
      <c r="I32" s="815"/>
      <c r="J32" s="816"/>
      <c r="K32" s="815"/>
      <c r="L32" s="816"/>
      <c r="M32" s="793"/>
      <c r="N32" s="796"/>
      <c r="O32" s="796"/>
      <c r="P32" s="802"/>
    </row>
    <row r="33" spans="1:16" x14ac:dyDescent="0.25">
      <c r="A33" s="841" t="s">
        <v>1445</v>
      </c>
      <c r="B33" s="797" t="s">
        <v>1454</v>
      </c>
      <c r="C33" s="817"/>
      <c r="D33" s="818"/>
      <c r="E33" s="817"/>
      <c r="F33" s="818"/>
      <c r="G33" s="817"/>
      <c r="H33" s="811">
        <v>180000</v>
      </c>
      <c r="I33" s="817"/>
      <c r="J33" s="818"/>
      <c r="K33" s="817"/>
      <c r="L33" s="818"/>
      <c r="M33" s="819"/>
      <c r="N33" s="820"/>
      <c r="O33" s="820">
        <f>SUM(H33:N33)</f>
        <v>180000</v>
      </c>
      <c r="P33" s="802"/>
    </row>
    <row r="34" spans="1:16" x14ac:dyDescent="0.25">
      <c r="A34" s="842"/>
      <c r="B34" s="792"/>
      <c r="C34" s="815"/>
      <c r="D34" s="816"/>
      <c r="E34" s="815"/>
      <c r="F34" s="816"/>
      <c r="G34" s="815"/>
      <c r="H34" s="816"/>
      <c r="I34" s="815"/>
      <c r="J34" s="816"/>
      <c r="K34" s="815"/>
      <c r="L34" s="816"/>
      <c r="M34" s="793"/>
      <c r="N34" s="796"/>
      <c r="O34" s="796"/>
      <c r="P34" s="802"/>
    </row>
    <row r="35" spans="1:16" x14ac:dyDescent="0.25">
      <c r="A35" s="842"/>
      <c r="B35" s="792"/>
      <c r="C35" s="815"/>
      <c r="D35" s="816"/>
      <c r="E35" s="815"/>
      <c r="F35" s="816"/>
      <c r="G35" s="815"/>
      <c r="H35" s="816"/>
      <c r="I35" s="815"/>
      <c r="J35" s="816"/>
      <c r="K35" s="815"/>
      <c r="L35" s="816"/>
      <c r="M35" s="793"/>
      <c r="N35" s="796"/>
      <c r="O35" s="796"/>
      <c r="P35" s="802"/>
    </row>
    <row r="36" spans="1:16" x14ac:dyDescent="0.25">
      <c r="A36" s="841">
        <v>708</v>
      </c>
      <c r="B36" s="797" t="s">
        <v>1455</v>
      </c>
      <c r="C36" s="817"/>
      <c r="D36" s="818"/>
      <c r="E36" s="817"/>
      <c r="F36" s="818"/>
      <c r="G36" s="817"/>
      <c r="H36" s="818"/>
      <c r="I36" s="817"/>
      <c r="J36" s="818"/>
      <c r="K36" s="817"/>
      <c r="L36" s="818"/>
      <c r="M36" s="821">
        <v>40605</v>
      </c>
      <c r="N36" s="820"/>
      <c r="O36" s="820">
        <f>SUM(M36:N36)</f>
        <v>40605</v>
      </c>
      <c r="P36" s="802"/>
    </row>
    <row r="37" spans="1:16" x14ac:dyDescent="0.25">
      <c r="A37" s="842"/>
      <c r="B37" s="792"/>
      <c r="C37" s="815"/>
      <c r="D37" s="816"/>
      <c r="E37" s="815"/>
      <c r="F37" s="816"/>
      <c r="G37" s="815"/>
      <c r="H37" s="816"/>
      <c r="I37" s="815"/>
      <c r="J37" s="816"/>
      <c r="K37" s="815"/>
      <c r="L37" s="816"/>
      <c r="M37" s="793"/>
      <c r="N37" s="796"/>
      <c r="O37" s="796"/>
      <c r="P37" s="802"/>
    </row>
    <row r="38" spans="1:16" x14ac:dyDescent="0.25">
      <c r="A38" s="842"/>
      <c r="B38" s="792"/>
      <c r="C38" s="815"/>
      <c r="D38" s="816"/>
      <c r="E38" s="815"/>
      <c r="F38" s="816"/>
      <c r="G38" s="815"/>
      <c r="H38" s="816"/>
      <c r="I38" s="815"/>
      <c r="J38" s="816"/>
      <c r="K38" s="815"/>
      <c r="L38" s="816"/>
      <c r="M38" s="793"/>
      <c r="N38" s="796"/>
      <c r="O38" s="796"/>
      <c r="P38" s="802"/>
    </row>
    <row r="39" spans="1:16" x14ac:dyDescent="0.25">
      <c r="A39" s="841">
        <v>868</v>
      </c>
      <c r="B39" s="797" t="s">
        <v>1456</v>
      </c>
      <c r="C39" s="817"/>
      <c r="D39" s="818"/>
      <c r="E39" s="817"/>
      <c r="F39" s="818"/>
      <c r="G39" s="817"/>
      <c r="H39" s="818"/>
      <c r="I39" s="817"/>
      <c r="J39" s="818"/>
      <c r="K39" s="817"/>
      <c r="L39" s="818"/>
      <c r="M39" s="821">
        <v>25987.200000000001</v>
      </c>
      <c r="N39" s="820"/>
      <c r="O39" s="820">
        <f>SUM(M39:N39)</f>
        <v>25987.200000000001</v>
      </c>
      <c r="P39" s="802"/>
    </row>
    <row r="40" spans="1:16" x14ac:dyDescent="0.25">
      <c r="A40" s="842"/>
      <c r="B40" s="792" t="s">
        <v>1457</v>
      </c>
      <c r="C40" s="815"/>
      <c r="D40" s="816"/>
      <c r="E40" s="815"/>
      <c r="F40" s="816"/>
      <c r="G40" s="815"/>
      <c r="H40" s="816"/>
      <c r="I40" s="815"/>
      <c r="J40" s="816"/>
      <c r="K40" s="815"/>
      <c r="L40" s="816"/>
      <c r="M40" s="793"/>
      <c r="N40" s="796"/>
      <c r="O40" s="796"/>
      <c r="P40" s="802"/>
    </row>
    <row r="41" spans="1:16" x14ac:dyDescent="0.25">
      <c r="A41" s="842"/>
      <c r="B41" s="792"/>
      <c r="C41" s="815"/>
      <c r="D41" s="816"/>
      <c r="E41" s="815"/>
      <c r="F41" s="816"/>
      <c r="G41" s="815"/>
      <c r="H41" s="794"/>
      <c r="I41" s="815"/>
      <c r="J41" s="816"/>
      <c r="K41" s="815"/>
      <c r="L41" s="816"/>
      <c r="M41" s="793"/>
      <c r="N41" s="796"/>
      <c r="O41" s="796"/>
      <c r="P41" s="802"/>
    </row>
    <row r="42" spans="1:16" x14ac:dyDescent="0.25">
      <c r="A42" s="841" t="s">
        <v>1445</v>
      </c>
      <c r="B42" s="797" t="s">
        <v>1458</v>
      </c>
      <c r="C42" s="817"/>
      <c r="D42" s="818"/>
      <c r="E42" s="817"/>
      <c r="F42" s="818"/>
      <c r="G42" s="817"/>
      <c r="H42" s="811">
        <f>1540+1540+645+82.16+82.16</f>
        <v>3889.3199999999997</v>
      </c>
      <c r="I42" s="817"/>
      <c r="J42" s="818"/>
      <c r="K42" s="817"/>
      <c r="L42" s="818"/>
      <c r="M42" s="819"/>
      <c r="N42" s="820"/>
      <c r="O42" s="820">
        <f>SUM(H42:N42)</f>
        <v>3889.3199999999997</v>
      </c>
      <c r="P42" s="802"/>
    </row>
    <row r="43" spans="1:16" x14ac:dyDescent="0.25">
      <c r="A43" s="842"/>
      <c r="B43" s="792"/>
      <c r="C43" s="815"/>
      <c r="D43" s="816"/>
      <c r="E43" s="815"/>
      <c r="F43" s="816"/>
      <c r="G43" s="815"/>
      <c r="H43" s="794"/>
      <c r="I43" s="815"/>
      <c r="J43" s="816"/>
      <c r="K43" s="815"/>
      <c r="L43" s="816"/>
      <c r="M43" s="793"/>
      <c r="N43" s="796"/>
      <c r="O43" s="796"/>
      <c r="P43" s="802"/>
    </row>
    <row r="44" spans="1:16" x14ac:dyDescent="0.25">
      <c r="A44" s="842"/>
      <c r="B44" s="792"/>
      <c r="C44" s="815"/>
      <c r="D44" s="816"/>
      <c r="E44" s="815"/>
      <c r="F44" s="816"/>
      <c r="G44" s="815"/>
      <c r="H44" s="816"/>
      <c r="I44" s="815"/>
      <c r="J44" s="816"/>
      <c r="K44" s="815"/>
      <c r="L44" s="822">
        <v>-689.08</v>
      </c>
      <c r="M44" s="823"/>
      <c r="N44" s="796"/>
      <c r="O44" s="824">
        <f>+L44</f>
        <v>-689.08</v>
      </c>
      <c r="P44" s="802"/>
    </row>
    <row r="45" spans="1:16" ht="15.75" thickBot="1" x14ac:dyDescent="0.3">
      <c r="A45" s="843"/>
      <c r="B45" s="825"/>
      <c r="C45" s="826"/>
      <c r="D45" s="827"/>
      <c r="E45" s="826"/>
      <c r="F45" s="827"/>
      <c r="G45" s="826"/>
      <c r="H45" s="827"/>
      <c r="I45" s="826"/>
      <c r="J45" s="827"/>
      <c r="K45" s="826"/>
      <c r="L45" s="828" t="s">
        <v>1459</v>
      </c>
      <c r="M45" s="829" t="s">
        <v>1418</v>
      </c>
      <c r="N45" s="830"/>
      <c r="O45" s="831">
        <f>SUM(O2:O44)</f>
        <v>1880590.15</v>
      </c>
      <c r="P45" s="802"/>
    </row>
    <row r="46" spans="1:16" x14ac:dyDescent="0.25">
      <c r="C46" s="816"/>
      <c r="D46" s="816"/>
      <c r="E46" s="816"/>
      <c r="F46" s="816"/>
      <c r="G46" s="816"/>
      <c r="H46" s="832"/>
      <c r="I46" s="816"/>
      <c r="J46" s="816"/>
      <c r="K46" s="816"/>
      <c r="L46" s="816"/>
      <c r="M46" s="816"/>
      <c r="N46" s="794"/>
      <c r="O46" s="794"/>
      <c r="P46" s="802"/>
    </row>
    <row r="47" spans="1:16" x14ac:dyDescent="0.25">
      <c r="C47" s="816"/>
      <c r="D47" s="816"/>
      <c r="E47" s="816"/>
      <c r="F47" s="816"/>
      <c r="G47" s="816"/>
      <c r="H47" s="816"/>
      <c r="I47" s="816"/>
      <c r="J47" s="816"/>
      <c r="K47" s="816"/>
      <c r="L47" s="816"/>
      <c r="M47" s="794"/>
      <c r="N47" s="794"/>
      <c r="O47" s="794"/>
    </row>
    <row r="48" spans="1:16" x14ac:dyDescent="0.25">
      <c r="C48" s="833">
        <f>SUM(C3:C44)</f>
        <v>76401.7</v>
      </c>
      <c r="D48" s="833">
        <f>SUM(D2:D44)</f>
        <v>117254</v>
      </c>
      <c r="E48" s="833">
        <f>SUM(E3:E44)</f>
        <v>47904.92</v>
      </c>
      <c r="F48" s="833">
        <f>SUM(F2:F44)</f>
        <v>267699.69</v>
      </c>
      <c r="G48" s="833">
        <f>SUM(G2:G44)</f>
        <v>247447.02</v>
      </c>
      <c r="H48" s="833">
        <f>SUM(H3:H43)</f>
        <v>219151.75</v>
      </c>
      <c r="I48" s="834">
        <f>SUM(I1:I44)</f>
        <v>82476.89</v>
      </c>
      <c r="J48" s="833">
        <f>SUM(J2:J44)</f>
        <v>16772.41</v>
      </c>
      <c r="K48" s="833">
        <f>SUM(K2:K44)</f>
        <v>332990.2</v>
      </c>
      <c r="L48" s="833">
        <f>SUM(L2:L44)</f>
        <v>153903.03</v>
      </c>
      <c r="M48" s="833">
        <f>SUM(M3:M39)</f>
        <v>279726.7</v>
      </c>
      <c r="N48" s="833">
        <f>SUM(N3:N44)</f>
        <v>38861.839999999997</v>
      </c>
      <c r="O48" s="832">
        <f>SUM(C48:N48)</f>
        <v>1880590.15</v>
      </c>
    </row>
    <row r="49" spans="13:16" x14ac:dyDescent="0.25">
      <c r="M49" s="835"/>
      <c r="P49" s="835"/>
    </row>
  </sheetData>
  <pageMargins left="0.25" right="0.25" top="0.75" bottom="0.75" header="0.3" footer="0.3"/>
  <pageSetup scale="62" orientation="landscape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275</vt:i4>
      </vt:variant>
      <vt:variant>
        <vt:lpstr>Named Ranges</vt:lpstr>
      </vt:variant>
      <vt:variant>
        <vt:i4>61</vt:i4>
      </vt:variant>
    </vt:vector>
  </HeadingPairs>
  <TitlesOfParts>
    <vt:vector size="336" baseType="lpstr">
      <vt:lpstr>LOC13</vt:lpstr>
      <vt:lpstr>Annual Depr.</vt:lpstr>
      <vt:lpstr>templ</vt:lpstr>
      <vt:lpstr>SUMMARY</vt:lpstr>
      <vt:lpstr>MISC</vt:lpstr>
      <vt:lpstr>100</vt:lpstr>
      <vt:lpstr>101</vt:lpstr>
      <vt:lpstr>102</vt:lpstr>
      <vt:lpstr>103</vt:lpstr>
      <vt:lpstr>104</vt:lpstr>
      <vt:lpstr>105</vt:lpstr>
      <vt:lpstr>106</vt:lpstr>
      <vt:lpstr>107</vt:lpstr>
      <vt:lpstr>108</vt:lpstr>
      <vt:lpstr>111</vt:lpstr>
      <vt:lpstr>112</vt:lpstr>
      <vt:lpstr>113</vt:lpstr>
      <vt:lpstr>115</vt:lpstr>
      <vt:lpstr>117</vt:lpstr>
      <vt:lpstr>118</vt:lpstr>
      <vt:lpstr>119</vt:lpstr>
      <vt:lpstr>122</vt:lpstr>
      <vt:lpstr>123</vt:lpstr>
      <vt:lpstr>124</vt:lpstr>
      <vt:lpstr>126</vt:lpstr>
      <vt:lpstr>127</vt:lpstr>
      <vt:lpstr>128</vt:lpstr>
      <vt:lpstr>133</vt:lpstr>
      <vt:lpstr>141</vt:lpstr>
      <vt:lpstr>142</vt:lpstr>
      <vt:lpstr>143</vt:lpstr>
      <vt:lpstr>144</vt:lpstr>
      <vt:lpstr>158</vt:lpstr>
      <vt:lpstr>159</vt:lpstr>
      <vt:lpstr>160</vt:lpstr>
      <vt:lpstr>164</vt:lpstr>
      <vt:lpstr>177</vt:lpstr>
      <vt:lpstr>183</vt:lpstr>
      <vt:lpstr>190</vt:lpstr>
      <vt:lpstr>194</vt:lpstr>
      <vt:lpstr>200</vt:lpstr>
      <vt:lpstr>237</vt:lpstr>
      <vt:lpstr>247</vt:lpstr>
      <vt:lpstr>253</vt:lpstr>
      <vt:lpstr>254</vt:lpstr>
      <vt:lpstr>266</vt:lpstr>
      <vt:lpstr>270</vt:lpstr>
      <vt:lpstr>273</vt:lpstr>
      <vt:lpstr>274</vt:lpstr>
      <vt:lpstr>276</vt:lpstr>
      <vt:lpstr>277</vt:lpstr>
      <vt:lpstr>278</vt:lpstr>
      <vt:lpstr>279</vt:lpstr>
      <vt:lpstr>286</vt:lpstr>
      <vt:lpstr>292</vt:lpstr>
      <vt:lpstr>293</vt:lpstr>
      <vt:lpstr>294</vt:lpstr>
      <vt:lpstr>295</vt:lpstr>
      <vt:lpstr>296</vt:lpstr>
      <vt:lpstr>297</vt:lpstr>
      <vt:lpstr>298</vt:lpstr>
      <vt:lpstr>299</vt:lpstr>
      <vt:lpstr>300</vt:lpstr>
      <vt:lpstr>301</vt:lpstr>
      <vt:lpstr>302</vt:lpstr>
      <vt:lpstr>303</vt:lpstr>
      <vt:lpstr>304</vt:lpstr>
      <vt:lpstr>306</vt:lpstr>
      <vt:lpstr>307</vt:lpstr>
      <vt:lpstr>308</vt:lpstr>
      <vt:lpstr>309</vt:lpstr>
      <vt:lpstr>310</vt:lpstr>
      <vt:lpstr>311</vt:lpstr>
      <vt:lpstr>312</vt:lpstr>
      <vt:lpstr>313</vt:lpstr>
      <vt:lpstr>314</vt:lpstr>
      <vt:lpstr>315</vt:lpstr>
      <vt:lpstr>316</vt:lpstr>
      <vt:lpstr>317</vt:lpstr>
      <vt:lpstr>318</vt:lpstr>
      <vt:lpstr>319</vt:lpstr>
      <vt:lpstr>320</vt:lpstr>
      <vt:lpstr>321</vt:lpstr>
      <vt:lpstr>322</vt:lpstr>
      <vt:lpstr>323</vt:lpstr>
      <vt:lpstr>324</vt:lpstr>
      <vt:lpstr>500</vt:lpstr>
      <vt:lpstr>501</vt:lpstr>
      <vt:lpstr>502</vt:lpstr>
      <vt:lpstr>503</vt:lpstr>
      <vt:lpstr>504</vt:lpstr>
      <vt:lpstr>508</vt:lpstr>
      <vt:lpstr>509</vt:lpstr>
      <vt:lpstr>511</vt:lpstr>
      <vt:lpstr>512</vt:lpstr>
      <vt:lpstr>513</vt:lpstr>
      <vt:lpstr>514</vt:lpstr>
      <vt:lpstr>515</vt:lpstr>
      <vt:lpstr>517</vt:lpstr>
      <vt:lpstr>520</vt:lpstr>
      <vt:lpstr>522</vt:lpstr>
      <vt:lpstr>524</vt:lpstr>
      <vt:lpstr>525</vt:lpstr>
      <vt:lpstr>700</vt:lpstr>
      <vt:lpstr>701</vt:lpstr>
      <vt:lpstr>702</vt:lpstr>
      <vt:lpstr>703</vt:lpstr>
      <vt:lpstr>704</vt:lpstr>
      <vt:lpstr>705</vt:lpstr>
      <vt:lpstr>706</vt:lpstr>
      <vt:lpstr>707</vt:lpstr>
      <vt:lpstr>708</vt:lpstr>
      <vt:lpstr>710</vt:lpstr>
      <vt:lpstr>711</vt:lpstr>
      <vt:lpstr>713</vt:lpstr>
      <vt:lpstr>716</vt:lpstr>
      <vt:lpstr>717</vt:lpstr>
      <vt:lpstr>718</vt:lpstr>
      <vt:lpstr>719</vt:lpstr>
      <vt:lpstr>719.1</vt:lpstr>
      <vt:lpstr>719.2</vt:lpstr>
      <vt:lpstr>719.3</vt:lpstr>
      <vt:lpstr>719.5</vt:lpstr>
      <vt:lpstr>719.6</vt:lpstr>
      <vt:lpstr>720</vt:lpstr>
      <vt:lpstr>720.2</vt:lpstr>
      <vt:lpstr>720.3</vt:lpstr>
      <vt:lpstr>720.4</vt:lpstr>
      <vt:lpstr>720.5</vt:lpstr>
      <vt:lpstr>721</vt:lpstr>
      <vt:lpstr>722</vt:lpstr>
      <vt:lpstr>723</vt:lpstr>
      <vt:lpstr>724</vt:lpstr>
      <vt:lpstr>725</vt:lpstr>
      <vt:lpstr>726</vt:lpstr>
      <vt:lpstr>727</vt:lpstr>
      <vt:lpstr>728</vt:lpstr>
      <vt:lpstr>800</vt:lpstr>
      <vt:lpstr>801</vt:lpstr>
      <vt:lpstr>802</vt:lpstr>
      <vt:lpstr>803</vt:lpstr>
      <vt:lpstr>804</vt:lpstr>
      <vt:lpstr>805</vt:lpstr>
      <vt:lpstr>806</vt:lpstr>
      <vt:lpstr>807</vt:lpstr>
      <vt:lpstr>808</vt:lpstr>
      <vt:lpstr>809</vt:lpstr>
      <vt:lpstr>810</vt:lpstr>
      <vt:lpstr>811</vt:lpstr>
      <vt:lpstr>812</vt:lpstr>
      <vt:lpstr>813</vt:lpstr>
      <vt:lpstr>814</vt:lpstr>
      <vt:lpstr>815</vt:lpstr>
      <vt:lpstr>816</vt:lpstr>
      <vt:lpstr>817</vt:lpstr>
      <vt:lpstr>818</vt:lpstr>
      <vt:lpstr>819</vt:lpstr>
      <vt:lpstr>820</vt:lpstr>
      <vt:lpstr>821</vt:lpstr>
      <vt:lpstr>822</vt:lpstr>
      <vt:lpstr>823</vt:lpstr>
      <vt:lpstr>824</vt:lpstr>
      <vt:lpstr>825</vt:lpstr>
      <vt:lpstr>826</vt:lpstr>
      <vt:lpstr>827</vt:lpstr>
      <vt:lpstr>828</vt:lpstr>
      <vt:lpstr>829</vt:lpstr>
      <vt:lpstr>830</vt:lpstr>
      <vt:lpstr>831</vt:lpstr>
      <vt:lpstr>832</vt:lpstr>
      <vt:lpstr>834</vt:lpstr>
      <vt:lpstr>835</vt:lpstr>
      <vt:lpstr>836</vt:lpstr>
      <vt:lpstr>837</vt:lpstr>
      <vt:lpstr>838</vt:lpstr>
      <vt:lpstr>839</vt:lpstr>
      <vt:lpstr>841</vt:lpstr>
      <vt:lpstr>842</vt:lpstr>
      <vt:lpstr>843</vt:lpstr>
      <vt:lpstr>845</vt:lpstr>
      <vt:lpstr>846</vt:lpstr>
      <vt:lpstr>847</vt:lpstr>
      <vt:lpstr>848</vt:lpstr>
      <vt:lpstr>849</vt:lpstr>
      <vt:lpstr>851</vt:lpstr>
      <vt:lpstr>852</vt:lpstr>
      <vt:lpstr>854</vt:lpstr>
      <vt:lpstr>855</vt:lpstr>
      <vt:lpstr>856</vt:lpstr>
      <vt:lpstr>857-858</vt:lpstr>
      <vt:lpstr>858.1</vt:lpstr>
      <vt:lpstr>858.2</vt:lpstr>
      <vt:lpstr>858.3</vt:lpstr>
      <vt:lpstr>858.4</vt:lpstr>
      <vt:lpstr>859</vt:lpstr>
      <vt:lpstr>860</vt:lpstr>
      <vt:lpstr>861</vt:lpstr>
      <vt:lpstr>862</vt:lpstr>
      <vt:lpstr>863</vt:lpstr>
      <vt:lpstr>863.1</vt:lpstr>
      <vt:lpstr>863.2</vt:lpstr>
      <vt:lpstr>864</vt:lpstr>
      <vt:lpstr>865</vt:lpstr>
      <vt:lpstr>866</vt:lpstr>
      <vt:lpstr>867</vt:lpstr>
      <vt:lpstr>868</vt:lpstr>
      <vt:lpstr>869</vt:lpstr>
      <vt:lpstr>870</vt:lpstr>
      <vt:lpstr>871</vt:lpstr>
      <vt:lpstr>872</vt:lpstr>
      <vt:lpstr>873</vt:lpstr>
      <vt:lpstr>874</vt:lpstr>
      <vt:lpstr>875</vt:lpstr>
      <vt:lpstr>876</vt:lpstr>
      <vt:lpstr>877</vt:lpstr>
      <vt:lpstr>878</vt:lpstr>
      <vt:lpstr>881</vt:lpstr>
      <vt:lpstr>882</vt:lpstr>
      <vt:lpstr>883</vt:lpstr>
      <vt:lpstr>884</vt:lpstr>
      <vt:lpstr>885</vt:lpstr>
      <vt:lpstr>886</vt:lpstr>
      <vt:lpstr>887</vt:lpstr>
      <vt:lpstr>888</vt:lpstr>
      <vt:lpstr>889</vt:lpstr>
      <vt:lpstr>890</vt:lpstr>
      <vt:lpstr>891</vt:lpstr>
      <vt:lpstr>892</vt:lpstr>
      <vt:lpstr>893</vt:lpstr>
      <vt:lpstr>894</vt:lpstr>
      <vt:lpstr>895</vt:lpstr>
      <vt:lpstr>896</vt:lpstr>
      <vt:lpstr>897</vt:lpstr>
      <vt:lpstr>898</vt:lpstr>
      <vt:lpstr>899</vt:lpstr>
      <vt:lpstr>900</vt:lpstr>
      <vt:lpstr>901</vt:lpstr>
      <vt:lpstr>902</vt:lpstr>
      <vt:lpstr>903</vt:lpstr>
      <vt:lpstr>904</vt:lpstr>
      <vt:lpstr>905</vt:lpstr>
      <vt:lpstr>906</vt:lpstr>
      <vt:lpstr>907</vt:lpstr>
      <vt:lpstr>908</vt:lpstr>
      <vt:lpstr>909</vt:lpstr>
      <vt:lpstr>910</vt:lpstr>
      <vt:lpstr>911</vt:lpstr>
      <vt:lpstr>912</vt:lpstr>
      <vt:lpstr>913</vt:lpstr>
      <vt:lpstr>914</vt:lpstr>
      <vt:lpstr>915</vt:lpstr>
      <vt:lpstr>916</vt:lpstr>
      <vt:lpstr>917</vt:lpstr>
      <vt:lpstr>918</vt:lpstr>
      <vt:lpstr>919</vt:lpstr>
      <vt:lpstr>920</vt:lpstr>
      <vt:lpstr>921</vt:lpstr>
      <vt:lpstr>922</vt:lpstr>
      <vt:lpstr>923</vt:lpstr>
      <vt:lpstr>924</vt:lpstr>
      <vt:lpstr>925</vt:lpstr>
      <vt:lpstr>926</vt:lpstr>
      <vt:lpstr>927</vt:lpstr>
      <vt:lpstr>928</vt:lpstr>
      <vt:lpstr>929</vt:lpstr>
      <vt:lpstr>930</vt:lpstr>
      <vt:lpstr>931</vt:lpstr>
      <vt:lpstr>932</vt:lpstr>
      <vt:lpstr>933</vt:lpstr>
      <vt:lpstr>934</vt:lpstr>
      <vt:lpstr>SUM BY LOC UPDATE DEPT TO 43012</vt:lpstr>
      <vt:lpstr>Equip Review 032310</vt:lpstr>
      <vt:lpstr>G&amp;L </vt:lpstr>
      <vt:lpstr>BY LOC</vt:lpstr>
      <vt:lpstr>COST ALLOC. FY 24</vt:lpstr>
      <vt:lpstr>'100'!Print_Area</vt:lpstr>
      <vt:lpstr>'101'!Print_Area</vt:lpstr>
      <vt:lpstr>'102'!Print_Area</vt:lpstr>
      <vt:lpstr>'103'!Print_Area</vt:lpstr>
      <vt:lpstr>'104'!Print_Area</vt:lpstr>
      <vt:lpstr>'105'!Print_Area</vt:lpstr>
      <vt:lpstr>'107'!Print_Area</vt:lpstr>
      <vt:lpstr>'117'!Print_Area</vt:lpstr>
      <vt:lpstr>'118'!Print_Area</vt:lpstr>
      <vt:lpstr>'123'!Print_Area</vt:lpstr>
      <vt:lpstr>'127'!Print_Area</vt:lpstr>
      <vt:lpstr>'133'!Print_Area</vt:lpstr>
      <vt:lpstr>'141'!Print_Area</vt:lpstr>
      <vt:lpstr>'142'!Print_Area</vt:lpstr>
      <vt:lpstr>'144'!Print_Area</vt:lpstr>
      <vt:lpstr>'158'!Print_Area</vt:lpstr>
      <vt:lpstr>'159'!Print_Area</vt:lpstr>
      <vt:lpstr>'164'!Print_Area</vt:lpstr>
      <vt:lpstr>'177'!Print_Area</vt:lpstr>
      <vt:lpstr>'183'!Print_Area</vt:lpstr>
      <vt:lpstr>'190'!Print_Area</vt:lpstr>
      <vt:lpstr>'194'!Print_Area</vt:lpstr>
      <vt:lpstr>'200'!Print_Area</vt:lpstr>
      <vt:lpstr>'253'!Print_Area</vt:lpstr>
      <vt:lpstr>'254'!Print_Area</vt:lpstr>
      <vt:lpstr>'274'!Print_Area</vt:lpstr>
      <vt:lpstr>'276'!Print_Area</vt:lpstr>
      <vt:lpstr>'277'!Print_Area</vt:lpstr>
      <vt:lpstr>'278'!Print_Area</vt:lpstr>
      <vt:lpstr>'286'!Print_Area</vt:lpstr>
      <vt:lpstr>'500'!Print_Area</vt:lpstr>
      <vt:lpstr>'501'!Print_Area</vt:lpstr>
      <vt:lpstr>'503'!Print_Area</vt:lpstr>
      <vt:lpstr>'504'!Print_Area</vt:lpstr>
      <vt:lpstr>'512'!Print_Area</vt:lpstr>
      <vt:lpstr>'513'!Print_Area</vt:lpstr>
      <vt:lpstr>'520'!Print_Area</vt:lpstr>
      <vt:lpstr>'700'!Print_Area</vt:lpstr>
      <vt:lpstr>'702'!Print_Area</vt:lpstr>
      <vt:lpstr>'703'!Print_Area</vt:lpstr>
      <vt:lpstr>'704'!Print_Area</vt:lpstr>
      <vt:lpstr>'705'!Print_Area</vt:lpstr>
      <vt:lpstr>'706'!Print_Area</vt:lpstr>
      <vt:lpstr>'708'!Print_Area</vt:lpstr>
      <vt:lpstr>'713'!Print_Area</vt:lpstr>
      <vt:lpstr>'717'!Print_Area</vt:lpstr>
      <vt:lpstr>'718'!Print_Area</vt:lpstr>
      <vt:lpstr>'719'!Print_Area</vt:lpstr>
      <vt:lpstr>'BY LOC'!Print_Area</vt:lpstr>
      <vt:lpstr>'COST ALLOC. FY 24'!Print_Area</vt:lpstr>
      <vt:lpstr>'Equip Review 032310'!Print_Area</vt:lpstr>
      <vt:lpstr>'G&amp;L '!Print_Area</vt:lpstr>
      <vt:lpstr>'LOC13'!Print_Area</vt:lpstr>
      <vt:lpstr>'SUM BY LOC UPDATE DEPT TO 43012'!Print_Area</vt:lpstr>
      <vt:lpstr>SUMMARY!Print_Area</vt:lpstr>
      <vt:lpstr>'Equip Review 032310'!Print_Area_MI</vt:lpstr>
      <vt:lpstr>'BY LOC'!Print_Titles</vt:lpstr>
      <vt:lpstr>'G&amp;L '!Print_Titles</vt:lpstr>
      <vt:lpstr>'LOC13'!Print_Titles</vt:lpstr>
      <vt:lpstr>'SUM BY LOC UPDATE DEPT TO 43012'!Print_Titles</vt:lpstr>
      <vt:lpstr>SUMMARY!Print_Titles</vt:lpstr>
    </vt:vector>
  </TitlesOfParts>
  <Company>ABS Machining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Marcotte</dc:creator>
  <cp:lastModifiedBy>Karen Mitter</cp:lastModifiedBy>
  <cp:lastPrinted>2024-07-16T18:58:17Z</cp:lastPrinted>
  <dcterms:created xsi:type="dcterms:W3CDTF">2010-03-15T14:33:05Z</dcterms:created>
  <dcterms:modified xsi:type="dcterms:W3CDTF">2025-08-29T13:32:45Z</dcterms:modified>
</cp:coreProperties>
</file>